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usakinSA\Downloads\"/>
    </mc:Choice>
  </mc:AlternateContent>
  <bookViews>
    <workbookView xWindow="0" yWindow="0" windowWidth="38400" windowHeight="16800"/>
  </bookViews>
  <sheets>
    <sheet name="Смета СН-2012 по гл. 1-5" sheetId="5" r:id="rId1"/>
    <sheet name="RV_DATA" sheetId="9" state="hidden" r:id="rId2"/>
    <sheet name="Source" sheetId="1" state="hidden" r:id="rId3"/>
    <sheet name="SourceObSm" sheetId="2" state="hidden" r:id="rId4"/>
    <sheet name="SmtRes" sheetId="3" state="hidden" r:id="rId5"/>
    <sheet name="EtalonRes" sheetId="4" state="hidden" r:id="rId6"/>
  </sheets>
  <definedNames>
    <definedName name="_xlnm.Print_Titles" localSheetId="0">'Смета СН-2012 по гл. 1-5'!$29:$29</definedName>
    <definedName name="_xlnm.Print_Area" localSheetId="0">'Смета СН-2012 по гл. 1-5'!$A$1:$K$2825</definedName>
  </definedNames>
  <calcPr calcId="162913"/>
</workbook>
</file>

<file path=xl/calcChain.xml><?xml version="1.0" encoding="utf-8"?>
<calcChain xmlns="http://schemas.openxmlformats.org/spreadsheetml/2006/main">
  <c r="U850" i="9" l="1"/>
  <c r="I850" i="9"/>
  <c r="H850" i="9"/>
  <c r="G850" i="9"/>
  <c r="F850" i="9"/>
  <c r="E850" i="9"/>
  <c r="D850" i="9"/>
  <c r="A850" i="9"/>
  <c r="U849" i="9"/>
  <c r="S849" i="9"/>
  <c r="P849" i="9"/>
  <c r="N849" i="9"/>
  <c r="K849" i="9"/>
  <c r="J849" i="9"/>
  <c r="H849" i="9"/>
  <c r="G849" i="9"/>
  <c r="F849" i="9"/>
  <c r="E849" i="9"/>
  <c r="A849" i="9"/>
  <c r="U848" i="9"/>
  <c r="S848" i="9"/>
  <c r="P848" i="9"/>
  <c r="N848" i="9"/>
  <c r="K848" i="9"/>
  <c r="J848" i="9"/>
  <c r="H848" i="9"/>
  <c r="G848" i="9"/>
  <c r="F848" i="9"/>
  <c r="E848" i="9"/>
  <c r="A848" i="9"/>
  <c r="U847" i="9"/>
  <c r="S847" i="9"/>
  <c r="P847" i="9"/>
  <c r="N847" i="9"/>
  <c r="K847" i="9"/>
  <c r="J847" i="9"/>
  <c r="H847" i="9"/>
  <c r="G847" i="9"/>
  <c r="F847" i="9"/>
  <c r="E847" i="9"/>
  <c r="A847" i="9"/>
  <c r="U846" i="9"/>
  <c r="S846" i="9"/>
  <c r="P846" i="9"/>
  <c r="N846" i="9"/>
  <c r="K846" i="9"/>
  <c r="J846" i="9"/>
  <c r="H846" i="9"/>
  <c r="G846" i="9"/>
  <c r="F846" i="9"/>
  <c r="E846" i="9"/>
  <c r="A846" i="9"/>
  <c r="G845" i="9"/>
  <c r="A845" i="9"/>
  <c r="U844" i="9"/>
  <c r="I844" i="9"/>
  <c r="H844" i="9"/>
  <c r="G844" i="9"/>
  <c r="F844" i="9"/>
  <c r="E844" i="9"/>
  <c r="D844" i="9"/>
  <c r="A844" i="9"/>
  <c r="U843" i="9"/>
  <c r="S843" i="9"/>
  <c r="P843" i="9"/>
  <c r="N843" i="9"/>
  <c r="K843" i="9"/>
  <c r="J843" i="9"/>
  <c r="H843" i="9"/>
  <c r="G843" i="9"/>
  <c r="F843" i="9"/>
  <c r="E843" i="9"/>
  <c r="A843" i="9"/>
  <c r="U842" i="9"/>
  <c r="S842" i="9"/>
  <c r="P842" i="9"/>
  <c r="N842" i="9"/>
  <c r="K842" i="9"/>
  <c r="J842" i="9"/>
  <c r="H842" i="9"/>
  <c r="G842" i="9"/>
  <c r="F842" i="9"/>
  <c r="E842" i="9"/>
  <c r="A842" i="9"/>
  <c r="U841" i="9"/>
  <c r="S841" i="9"/>
  <c r="P841" i="9"/>
  <c r="N841" i="9"/>
  <c r="K841" i="9"/>
  <c r="J841" i="9"/>
  <c r="H841" i="9"/>
  <c r="G841" i="9"/>
  <c r="F841" i="9"/>
  <c r="E841" i="9"/>
  <c r="A841" i="9"/>
  <c r="U840" i="9"/>
  <c r="S840" i="9"/>
  <c r="P840" i="9"/>
  <c r="N840" i="9"/>
  <c r="K840" i="9"/>
  <c r="J840" i="9"/>
  <c r="H840" i="9"/>
  <c r="G840" i="9"/>
  <c r="F840" i="9"/>
  <c r="E840" i="9"/>
  <c r="A840" i="9"/>
  <c r="G839" i="9"/>
  <c r="A839" i="9"/>
  <c r="U838" i="9"/>
  <c r="I838" i="9"/>
  <c r="H838" i="9"/>
  <c r="G838" i="9"/>
  <c r="F838" i="9"/>
  <c r="E838" i="9"/>
  <c r="D838" i="9"/>
  <c r="A838" i="9"/>
  <c r="U837" i="9"/>
  <c r="S837" i="9"/>
  <c r="P837" i="9"/>
  <c r="N837" i="9"/>
  <c r="K837" i="9"/>
  <c r="J837" i="9"/>
  <c r="H837" i="9"/>
  <c r="G837" i="9"/>
  <c r="F837" i="9"/>
  <c r="E837" i="9"/>
  <c r="A837" i="9"/>
  <c r="U836" i="9"/>
  <c r="S836" i="9"/>
  <c r="P836" i="9"/>
  <c r="N836" i="9"/>
  <c r="K836" i="9"/>
  <c r="J836" i="9"/>
  <c r="H836" i="9"/>
  <c r="G836" i="9"/>
  <c r="F836" i="9"/>
  <c r="E836" i="9"/>
  <c r="A836" i="9"/>
  <c r="U835" i="9"/>
  <c r="S835" i="9"/>
  <c r="P835" i="9"/>
  <c r="N835" i="9"/>
  <c r="K835" i="9"/>
  <c r="J835" i="9"/>
  <c r="H835" i="9"/>
  <c r="G835" i="9"/>
  <c r="F835" i="9"/>
  <c r="E835" i="9"/>
  <c r="A835" i="9"/>
  <c r="U834" i="9"/>
  <c r="S834" i="9"/>
  <c r="P834" i="9"/>
  <c r="N834" i="9"/>
  <c r="K834" i="9"/>
  <c r="J834" i="9"/>
  <c r="H834" i="9"/>
  <c r="G834" i="9"/>
  <c r="F834" i="9"/>
  <c r="E834" i="9"/>
  <c r="A834" i="9"/>
  <c r="U833" i="9"/>
  <c r="I833" i="9"/>
  <c r="H833" i="9"/>
  <c r="G833" i="9"/>
  <c r="F833" i="9"/>
  <c r="E833" i="9"/>
  <c r="D833" i="9"/>
  <c r="A833" i="9"/>
  <c r="U832" i="9"/>
  <c r="S832" i="9"/>
  <c r="P832" i="9"/>
  <c r="N832" i="9"/>
  <c r="K832" i="9"/>
  <c r="J832" i="9"/>
  <c r="H832" i="9"/>
  <c r="G832" i="9"/>
  <c r="F832" i="9"/>
  <c r="E832" i="9"/>
  <c r="A832" i="9"/>
  <c r="U831" i="9"/>
  <c r="S831" i="9"/>
  <c r="P831" i="9"/>
  <c r="N831" i="9"/>
  <c r="K831" i="9"/>
  <c r="J831" i="9"/>
  <c r="H831" i="9"/>
  <c r="G831" i="9"/>
  <c r="F831" i="9"/>
  <c r="E831" i="9"/>
  <c r="A831" i="9"/>
  <c r="U830" i="9"/>
  <c r="S830" i="9"/>
  <c r="P830" i="9"/>
  <c r="N830" i="9"/>
  <c r="K830" i="9"/>
  <c r="J830" i="9"/>
  <c r="H830" i="9"/>
  <c r="G830" i="9"/>
  <c r="F830" i="9"/>
  <c r="E830" i="9"/>
  <c r="A830" i="9"/>
  <c r="U829" i="9"/>
  <c r="S829" i="9"/>
  <c r="P829" i="9"/>
  <c r="N829" i="9"/>
  <c r="K829" i="9"/>
  <c r="J829" i="9"/>
  <c r="H829" i="9"/>
  <c r="G829" i="9"/>
  <c r="F829" i="9"/>
  <c r="E829" i="9"/>
  <c r="A829" i="9"/>
  <c r="U828" i="9"/>
  <c r="I828" i="9"/>
  <c r="H828" i="9"/>
  <c r="G828" i="9"/>
  <c r="F828" i="9"/>
  <c r="E828" i="9"/>
  <c r="D828" i="9"/>
  <c r="A828" i="9"/>
  <c r="U827" i="9"/>
  <c r="S827" i="9"/>
  <c r="P827" i="9"/>
  <c r="N827" i="9"/>
  <c r="K827" i="9"/>
  <c r="J827" i="9"/>
  <c r="H827" i="9"/>
  <c r="G827" i="9"/>
  <c r="F827" i="9"/>
  <c r="E827" i="9"/>
  <c r="A827" i="9"/>
  <c r="U826" i="9"/>
  <c r="S826" i="9"/>
  <c r="P826" i="9"/>
  <c r="N826" i="9"/>
  <c r="K826" i="9"/>
  <c r="J826" i="9"/>
  <c r="H826" i="9"/>
  <c r="G826" i="9"/>
  <c r="F826" i="9"/>
  <c r="E826" i="9"/>
  <c r="A826" i="9"/>
  <c r="U825" i="9"/>
  <c r="S825" i="9"/>
  <c r="P825" i="9"/>
  <c r="N825" i="9"/>
  <c r="K825" i="9"/>
  <c r="J825" i="9"/>
  <c r="H825" i="9"/>
  <c r="G825" i="9"/>
  <c r="F825" i="9"/>
  <c r="E825" i="9"/>
  <c r="A825" i="9"/>
  <c r="U824" i="9"/>
  <c r="S824" i="9"/>
  <c r="P824" i="9"/>
  <c r="N824" i="9"/>
  <c r="K824" i="9"/>
  <c r="J824" i="9"/>
  <c r="H824" i="9"/>
  <c r="G824" i="9"/>
  <c r="F824" i="9"/>
  <c r="E824" i="9"/>
  <c r="A824" i="9"/>
  <c r="G823" i="9"/>
  <c r="A823" i="9"/>
  <c r="U822" i="9"/>
  <c r="I822" i="9"/>
  <c r="H822" i="9"/>
  <c r="G822" i="9"/>
  <c r="F822" i="9"/>
  <c r="E822" i="9"/>
  <c r="D822" i="9"/>
  <c r="A822" i="9"/>
  <c r="U821" i="9"/>
  <c r="S821" i="9"/>
  <c r="P821" i="9"/>
  <c r="N821" i="9"/>
  <c r="K821" i="9"/>
  <c r="J821" i="9"/>
  <c r="I821" i="9"/>
  <c r="H821" i="9"/>
  <c r="G821" i="9"/>
  <c r="F821" i="9"/>
  <c r="E821" i="9"/>
  <c r="A821" i="9"/>
  <c r="U820" i="9"/>
  <c r="S820" i="9"/>
  <c r="P820" i="9"/>
  <c r="N820" i="9"/>
  <c r="K820" i="9"/>
  <c r="J820" i="9"/>
  <c r="I820" i="9"/>
  <c r="H820" i="9"/>
  <c r="G820" i="9"/>
  <c r="F820" i="9"/>
  <c r="E820" i="9"/>
  <c r="A820" i="9"/>
  <c r="U819" i="9"/>
  <c r="S819" i="9"/>
  <c r="P819" i="9"/>
  <c r="N819" i="9"/>
  <c r="K819" i="9"/>
  <c r="J819" i="9"/>
  <c r="I819" i="9"/>
  <c r="H819" i="9"/>
  <c r="G819" i="9"/>
  <c r="F819" i="9"/>
  <c r="E819" i="9"/>
  <c r="A819" i="9"/>
  <c r="U818" i="9"/>
  <c r="S818" i="9"/>
  <c r="P818" i="9"/>
  <c r="N818" i="9"/>
  <c r="K818" i="9"/>
  <c r="J818" i="9"/>
  <c r="H818" i="9"/>
  <c r="G818" i="9"/>
  <c r="F818" i="9"/>
  <c r="E818" i="9"/>
  <c r="A818" i="9"/>
  <c r="U817" i="9"/>
  <c r="S817" i="9"/>
  <c r="P817" i="9"/>
  <c r="N817" i="9"/>
  <c r="K817" i="9"/>
  <c r="J817" i="9"/>
  <c r="H817" i="9"/>
  <c r="G817" i="9"/>
  <c r="F817" i="9"/>
  <c r="E817" i="9"/>
  <c r="A817" i="9"/>
  <c r="U816" i="9"/>
  <c r="S816" i="9"/>
  <c r="P816" i="9"/>
  <c r="N816" i="9"/>
  <c r="K816" i="9"/>
  <c r="J816" i="9"/>
  <c r="H816" i="9"/>
  <c r="G816" i="9"/>
  <c r="F816" i="9"/>
  <c r="E816" i="9"/>
  <c r="A816" i="9"/>
  <c r="U815" i="9"/>
  <c r="S815" i="9"/>
  <c r="P815" i="9"/>
  <c r="N815" i="9"/>
  <c r="K815" i="9"/>
  <c r="J815" i="9"/>
  <c r="H815" i="9"/>
  <c r="G815" i="9"/>
  <c r="F815" i="9"/>
  <c r="E815" i="9"/>
  <c r="A815" i="9"/>
  <c r="U814" i="9"/>
  <c r="S814" i="9"/>
  <c r="P814" i="9"/>
  <c r="N814" i="9"/>
  <c r="K814" i="9"/>
  <c r="J814" i="9"/>
  <c r="I814" i="9"/>
  <c r="H814" i="9"/>
  <c r="G814" i="9"/>
  <c r="F814" i="9"/>
  <c r="E814" i="9"/>
  <c r="A814" i="9"/>
  <c r="U813" i="9"/>
  <c r="S813" i="9"/>
  <c r="P813" i="9"/>
  <c r="N813" i="9"/>
  <c r="K813" i="9"/>
  <c r="J813" i="9"/>
  <c r="I813" i="9"/>
  <c r="H813" i="9"/>
  <c r="G813" i="9"/>
  <c r="F813" i="9"/>
  <c r="E813" i="9"/>
  <c r="A813" i="9"/>
  <c r="G812" i="9"/>
  <c r="A812" i="9"/>
  <c r="U811" i="9"/>
  <c r="S811" i="9"/>
  <c r="P811" i="9"/>
  <c r="N811" i="9"/>
  <c r="K811" i="9"/>
  <c r="J811" i="9"/>
  <c r="H811" i="9"/>
  <c r="G811" i="9"/>
  <c r="F811" i="9"/>
  <c r="E811" i="9"/>
  <c r="A811" i="9"/>
  <c r="U810" i="9"/>
  <c r="S810" i="9"/>
  <c r="P810" i="9"/>
  <c r="N810" i="9"/>
  <c r="K810" i="9"/>
  <c r="J810" i="9"/>
  <c r="H810" i="9"/>
  <c r="G810" i="9"/>
  <c r="F810" i="9"/>
  <c r="E810" i="9"/>
  <c r="A810" i="9"/>
  <c r="U809" i="9"/>
  <c r="H809" i="9"/>
  <c r="G809" i="9"/>
  <c r="F809" i="9"/>
  <c r="E809" i="9"/>
  <c r="D809" i="9"/>
  <c r="A809" i="9"/>
  <c r="U808" i="9"/>
  <c r="S808" i="9"/>
  <c r="P808" i="9"/>
  <c r="N808" i="9"/>
  <c r="K808" i="9"/>
  <c r="J808" i="9"/>
  <c r="H808" i="9"/>
  <c r="G808" i="9"/>
  <c r="F808" i="9"/>
  <c r="E808" i="9"/>
  <c r="A808" i="9"/>
  <c r="U807" i="9"/>
  <c r="S807" i="9"/>
  <c r="P807" i="9"/>
  <c r="N807" i="9"/>
  <c r="K807" i="9"/>
  <c r="J807" i="9"/>
  <c r="H807" i="9"/>
  <c r="G807" i="9"/>
  <c r="F807" i="9"/>
  <c r="E807" i="9"/>
  <c r="A807" i="9"/>
  <c r="U806" i="9"/>
  <c r="S806" i="9"/>
  <c r="P806" i="9"/>
  <c r="N806" i="9"/>
  <c r="K806" i="9"/>
  <c r="J806" i="9"/>
  <c r="H806" i="9"/>
  <c r="G806" i="9"/>
  <c r="F806" i="9"/>
  <c r="E806" i="9"/>
  <c r="A806" i="9"/>
  <c r="U805" i="9"/>
  <c r="H805" i="9"/>
  <c r="G805" i="9"/>
  <c r="F805" i="9"/>
  <c r="E805" i="9"/>
  <c r="D805" i="9"/>
  <c r="A805" i="9"/>
  <c r="U804" i="9"/>
  <c r="S804" i="9"/>
  <c r="P804" i="9"/>
  <c r="N804" i="9"/>
  <c r="K804" i="9"/>
  <c r="J804" i="9"/>
  <c r="H804" i="9"/>
  <c r="G804" i="9"/>
  <c r="F804" i="9"/>
  <c r="E804" i="9"/>
  <c r="A804" i="9"/>
  <c r="U803" i="9"/>
  <c r="S803" i="9"/>
  <c r="P803" i="9"/>
  <c r="N803" i="9"/>
  <c r="K803" i="9"/>
  <c r="J803" i="9"/>
  <c r="H803" i="9"/>
  <c r="G803" i="9"/>
  <c r="F803" i="9"/>
  <c r="E803" i="9"/>
  <c r="A803" i="9"/>
  <c r="U802" i="9"/>
  <c r="S802" i="9"/>
  <c r="P802" i="9"/>
  <c r="N802" i="9"/>
  <c r="K802" i="9"/>
  <c r="J802" i="9"/>
  <c r="H802" i="9"/>
  <c r="G802" i="9"/>
  <c r="F802" i="9"/>
  <c r="E802" i="9"/>
  <c r="A802" i="9"/>
  <c r="U801" i="9"/>
  <c r="S801" i="9"/>
  <c r="P801" i="9"/>
  <c r="N801" i="9"/>
  <c r="K801" i="9"/>
  <c r="J801" i="9"/>
  <c r="H801" i="9"/>
  <c r="G801" i="9"/>
  <c r="F801" i="9"/>
  <c r="E801" i="9"/>
  <c r="A801" i="9"/>
  <c r="U800" i="9"/>
  <c r="S800" i="9"/>
  <c r="P800" i="9"/>
  <c r="N800" i="9"/>
  <c r="K800" i="9"/>
  <c r="J800" i="9"/>
  <c r="H800" i="9"/>
  <c r="G800" i="9"/>
  <c r="F800" i="9"/>
  <c r="E800" i="9"/>
  <c r="A800" i="9"/>
  <c r="U799" i="9"/>
  <c r="S799" i="9"/>
  <c r="P799" i="9"/>
  <c r="N799" i="9"/>
  <c r="K799" i="9"/>
  <c r="J799" i="9"/>
  <c r="H799" i="9"/>
  <c r="G799" i="9"/>
  <c r="F799" i="9"/>
  <c r="E799" i="9"/>
  <c r="A799" i="9"/>
  <c r="U798" i="9"/>
  <c r="S798" i="9"/>
  <c r="P798" i="9"/>
  <c r="N798" i="9"/>
  <c r="K798" i="9"/>
  <c r="J798" i="9"/>
  <c r="H798" i="9"/>
  <c r="G798" i="9"/>
  <c r="F798" i="9"/>
  <c r="E798" i="9"/>
  <c r="A798" i="9"/>
  <c r="U797" i="9"/>
  <c r="H797" i="9"/>
  <c r="G797" i="9"/>
  <c r="F797" i="9"/>
  <c r="E797" i="9"/>
  <c r="D797" i="9"/>
  <c r="A797" i="9"/>
  <c r="U796" i="9"/>
  <c r="S796" i="9"/>
  <c r="P796" i="9"/>
  <c r="N796" i="9"/>
  <c r="K796" i="9"/>
  <c r="J796" i="9"/>
  <c r="H796" i="9"/>
  <c r="G796" i="9"/>
  <c r="F796" i="9"/>
  <c r="E796" i="9"/>
  <c r="A796" i="9"/>
  <c r="U795" i="9"/>
  <c r="S795" i="9"/>
  <c r="P795" i="9"/>
  <c r="N795" i="9"/>
  <c r="K795" i="9"/>
  <c r="J795" i="9"/>
  <c r="H795" i="9"/>
  <c r="G795" i="9"/>
  <c r="F795" i="9"/>
  <c r="E795" i="9"/>
  <c r="A795" i="9"/>
  <c r="U794" i="9"/>
  <c r="S794" i="9"/>
  <c r="P794" i="9"/>
  <c r="N794" i="9"/>
  <c r="K794" i="9"/>
  <c r="J794" i="9"/>
  <c r="H794" i="9"/>
  <c r="G794" i="9"/>
  <c r="F794" i="9"/>
  <c r="E794" i="9"/>
  <c r="A794" i="9"/>
  <c r="U793" i="9"/>
  <c r="S793" i="9"/>
  <c r="P793" i="9"/>
  <c r="N793" i="9"/>
  <c r="K793" i="9"/>
  <c r="J793" i="9"/>
  <c r="H793" i="9"/>
  <c r="G793" i="9"/>
  <c r="F793" i="9"/>
  <c r="E793" i="9"/>
  <c r="A793" i="9"/>
  <c r="U792" i="9"/>
  <c r="S792" i="9"/>
  <c r="P792" i="9"/>
  <c r="N792" i="9"/>
  <c r="K792" i="9"/>
  <c r="J792" i="9"/>
  <c r="H792" i="9"/>
  <c r="G792" i="9"/>
  <c r="F792" i="9"/>
  <c r="E792" i="9"/>
  <c r="A792" i="9"/>
  <c r="U791" i="9"/>
  <c r="S791" i="9"/>
  <c r="P791" i="9"/>
  <c r="N791" i="9"/>
  <c r="K791" i="9"/>
  <c r="J791" i="9"/>
  <c r="H791" i="9"/>
  <c r="G791" i="9"/>
  <c r="F791" i="9"/>
  <c r="E791" i="9"/>
  <c r="A791" i="9"/>
  <c r="U790" i="9"/>
  <c r="S790" i="9"/>
  <c r="P790" i="9"/>
  <c r="N790" i="9"/>
  <c r="K790" i="9"/>
  <c r="J790" i="9"/>
  <c r="H790" i="9"/>
  <c r="G790" i="9"/>
  <c r="F790" i="9"/>
  <c r="E790" i="9"/>
  <c r="A790" i="9"/>
  <c r="U789" i="9"/>
  <c r="S789" i="9"/>
  <c r="P789" i="9"/>
  <c r="N789" i="9"/>
  <c r="K789" i="9"/>
  <c r="J789" i="9"/>
  <c r="H789" i="9"/>
  <c r="G789" i="9"/>
  <c r="F789" i="9"/>
  <c r="E789" i="9"/>
  <c r="A789" i="9"/>
  <c r="U788" i="9"/>
  <c r="S788" i="9"/>
  <c r="P788" i="9"/>
  <c r="N788" i="9"/>
  <c r="K788" i="9"/>
  <c r="J788" i="9"/>
  <c r="H788" i="9"/>
  <c r="G788" i="9"/>
  <c r="F788" i="9"/>
  <c r="E788" i="9"/>
  <c r="A788" i="9"/>
  <c r="U787" i="9"/>
  <c r="S787" i="9"/>
  <c r="P787" i="9"/>
  <c r="N787" i="9"/>
  <c r="K787" i="9"/>
  <c r="J787" i="9"/>
  <c r="H787" i="9"/>
  <c r="G787" i="9"/>
  <c r="F787" i="9"/>
  <c r="E787" i="9"/>
  <c r="A787" i="9"/>
  <c r="U786" i="9"/>
  <c r="S786" i="9"/>
  <c r="P786" i="9"/>
  <c r="N786" i="9"/>
  <c r="K786" i="9"/>
  <c r="J786" i="9"/>
  <c r="H786" i="9"/>
  <c r="G786" i="9"/>
  <c r="F786" i="9"/>
  <c r="E786" i="9"/>
  <c r="A786" i="9"/>
  <c r="U785" i="9"/>
  <c r="S785" i="9"/>
  <c r="P785" i="9"/>
  <c r="N785" i="9"/>
  <c r="K785" i="9"/>
  <c r="J785" i="9"/>
  <c r="H785" i="9"/>
  <c r="G785" i="9"/>
  <c r="F785" i="9"/>
  <c r="E785" i="9"/>
  <c r="A785" i="9"/>
  <c r="U784" i="9"/>
  <c r="S784" i="9"/>
  <c r="P784" i="9"/>
  <c r="N784" i="9"/>
  <c r="K784" i="9"/>
  <c r="J784" i="9"/>
  <c r="H784" i="9"/>
  <c r="G784" i="9"/>
  <c r="F784" i="9"/>
  <c r="E784" i="9"/>
  <c r="A784" i="9"/>
  <c r="U783" i="9"/>
  <c r="S783" i="9"/>
  <c r="P783" i="9"/>
  <c r="N783" i="9"/>
  <c r="K783" i="9"/>
  <c r="J783" i="9"/>
  <c r="H783" i="9"/>
  <c r="G783" i="9"/>
  <c r="F783" i="9"/>
  <c r="E783" i="9"/>
  <c r="A783" i="9"/>
  <c r="U782" i="9"/>
  <c r="S782" i="9"/>
  <c r="P782" i="9"/>
  <c r="N782" i="9"/>
  <c r="K782" i="9"/>
  <c r="J782" i="9"/>
  <c r="H782" i="9"/>
  <c r="G782" i="9"/>
  <c r="F782" i="9"/>
  <c r="E782" i="9"/>
  <c r="A782" i="9"/>
  <c r="U781" i="9"/>
  <c r="S781" i="9"/>
  <c r="P781" i="9"/>
  <c r="N781" i="9"/>
  <c r="K781" i="9"/>
  <c r="J781" i="9"/>
  <c r="H781" i="9"/>
  <c r="G781" i="9"/>
  <c r="F781" i="9"/>
  <c r="E781" i="9"/>
  <c r="A781" i="9"/>
  <c r="U780" i="9"/>
  <c r="S780" i="9"/>
  <c r="P780" i="9"/>
  <c r="N780" i="9"/>
  <c r="K780" i="9"/>
  <c r="J780" i="9"/>
  <c r="H780" i="9"/>
  <c r="G780" i="9"/>
  <c r="F780" i="9"/>
  <c r="E780" i="9"/>
  <c r="A780" i="9"/>
  <c r="U779" i="9"/>
  <c r="S779" i="9"/>
  <c r="P779" i="9"/>
  <c r="N779" i="9"/>
  <c r="K779" i="9"/>
  <c r="J779" i="9"/>
  <c r="H779" i="9"/>
  <c r="G779" i="9"/>
  <c r="F779" i="9"/>
  <c r="E779" i="9"/>
  <c r="A779" i="9"/>
  <c r="U778" i="9"/>
  <c r="S778" i="9"/>
  <c r="P778" i="9"/>
  <c r="N778" i="9"/>
  <c r="K778" i="9"/>
  <c r="J778" i="9"/>
  <c r="H778" i="9"/>
  <c r="G778" i="9"/>
  <c r="F778" i="9"/>
  <c r="E778" i="9"/>
  <c r="A778" i="9"/>
  <c r="U777" i="9"/>
  <c r="S777" i="9"/>
  <c r="P777" i="9"/>
  <c r="N777" i="9"/>
  <c r="K777" i="9"/>
  <c r="J777" i="9"/>
  <c r="H777" i="9"/>
  <c r="G777" i="9"/>
  <c r="F777" i="9"/>
  <c r="E777" i="9"/>
  <c r="A777" i="9"/>
  <c r="G776" i="9"/>
  <c r="A776" i="9"/>
  <c r="G775" i="9"/>
  <c r="A775" i="9"/>
  <c r="U774" i="9"/>
  <c r="I774" i="9"/>
  <c r="H774" i="9"/>
  <c r="G774" i="9"/>
  <c r="F774" i="9"/>
  <c r="E774" i="9"/>
  <c r="D774" i="9"/>
  <c r="A774" i="9"/>
  <c r="U773" i="9"/>
  <c r="S773" i="9"/>
  <c r="P773" i="9"/>
  <c r="N773" i="9"/>
  <c r="K773" i="9"/>
  <c r="J773" i="9"/>
  <c r="H773" i="9"/>
  <c r="G773" i="9"/>
  <c r="F773" i="9"/>
  <c r="E773" i="9"/>
  <c r="A773" i="9"/>
  <c r="U772" i="9"/>
  <c r="S772" i="9"/>
  <c r="P772" i="9"/>
  <c r="N772" i="9"/>
  <c r="K772" i="9"/>
  <c r="J772" i="9"/>
  <c r="H772" i="9"/>
  <c r="G772" i="9"/>
  <c r="F772" i="9"/>
  <c r="E772" i="9"/>
  <c r="A772" i="9"/>
  <c r="U771" i="9"/>
  <c r="S771" i="9"/>
  <c r="P771" i="9"/>
  <c r="N771" i="9"/>
  <c r="K771" i="9"/>
  <c r="J771" i="9"/>
  <c r="H771" i="9"/>
  <c r="G771" i="9"/>
  <c r="F771" i="9"/>
  <c r="E771" i="9"/>
  <c r="A771" i="9"/>
  <c r="U770" i="9"/>
  <c r="S770" i="9"/>
  <c r="P770" i="9"/>
  <c r="N770" i="9"/>
  <c r="K770" i="9"/>
  <c r="J770" i="9"/>
  <c r="H770" i="9"/>
  <c r="G770" i="9"/>
  <c r="F770" i="9"/>
  <c r="E770" i="9"/>
  <c r="A770" i="9"/>
  <c r="G769" i="9"/>
  <c r="A769" i="9"/>
  <c r="U768" i="9"/>
  <c r="S768" i="9"/>
  <c r="P768" i="9"/>
  <c r="N768" i="9"/>
  <c r="K768" i="9"/>
  <c r="J768" i="9"/>
  <c r="H768" i="9"/>
  <c r="G768" i="9"/>
  <c r="F768" i="9"/>
  <c r="E768" i="9"/>
  <c r="A768" i="9"/>
  <c r="U767" i="9"/>
  <c r="S767" i="9"/>
  <c r="P767" i="9"/>
  <c r="N767" i="9"/>
  <c r="K767" i="9"/>
  <c r="J767" i="9"/>
  <c r="H767" i="9"/>
  <c r="G767" i="9"/>
  <c r="F767" i="9"/>
  <c r="E767" i="9"/>
  <c r="A767" i="9"/>
  <c r="U766" i="9"/>
  <c r="S766" i="9"/>
  <c r="P766" i="9"/>
  <c r="N766" i="9"/>
  <c r="K766" i="9"/>
  <c r="J766" i="9"/>
  <c r="H766" i="9"/>
  <c r="G766" i="9"/>
  <c r="F766" i="9"/>
  <c r="E766" i="9"/>
  <c r="A766" i="9"/>
  <c r="U765" i="9"/>
  <c r="S765" i="9"/>
  <c r="P765" i="9"/>
  <c r="N765" i="9"/>
  <c r="K765" i="9"/>
  <c r="J765" i="9"/>
  <c r="H765" i="9"/>
  <c r="G765" i="9"/>
  <c r="F765" i="9"/>
  <c r="E765" i="9"/>
  <c r="A765" i="9"/>
  <c r="U764" i="9"/>
  <c r="S764" i="9"/>
  <c r="P764" i="9"/>
  <c r="N764" i="9"/>
  <c r="K764" i="9"/>
  <c r="J764" i="9"/>
  <c r="H764" i="9"/>
  <c r="G764" i="9"/>
  <c r="F764" i="9"/>
  <c r="E764" i="9"/>
  <c r="A764" i="9"/>
  <c r="U763" i="9"/>
  <c r="S763" i="9"/>
  <c r="P763" i="9"/>
  <c r="N763" i="9"/>
  <c r="K763" i="9"/>
  <c r="J763" i="9"/>
  <c r="H763" i="9"/>
  <c r="G763" i="9"/>
  <c r="F763" i="9"/>
  <c r="E763" i="9"/>
  <c r="A763" i="9"/>
  <c r="U762" i="9"/>
  <c r="S762" i="9"/>
  <c r="P762" i="9"/>
  <c r="N762" i="9"/>
  <c r="K762" i="9"/>
  <c r="J762" i="9"/>
  <c r="H762" i="9"/>
  <c r="G762" i="9"/>
  <c r="F762" i="9"/>
  <c r="E762" i="9"/>
  <c r="A762" i="9"/>
  <c r="G761" i="9"/>
  <c r="A761" i="9"/>
  <c r="G760" i="9"/>
  <c r="A760" i="9"/>
  <c r="U759" i="9"/>
  <c r="I759" i="9"/>
  <c r="H759" i="9"/>
  <c r="G759" i="9"/>
  <c r="F759" i="9"/>
  <c r="E759" i="9"/>
  <c r="D759" i="9"/>
  <c r="A759" i="9"/>
  <c r="U758" i="9"/>
  <c r="S758" i="9"/>
  <c r="P758" i="9"/>
  <c r="N758" i="9"/>
  <c r="K758" i="9"/>
  <c r="J758" i="9"/>
  <c r="H758" i="9"/>
  <c r="G758" i="9"/>
  <c r="F758" i="9"/>
  <c r="E758" i="9"/>
  <c r="A758" i="9"/>
  <c r="U757" i="9"/>
  <c r="S757" i="9"/>
  <c r="P757" i="9"/>
  <c r="N757" i="9"/>
  <c r="K757" i="9"/>
  <c r="J757" i="9"/>
  <c r="H757" i="9"/>
  <c r="G757" i="9"/>
  <c r="F757" i="9"/>
  <c r="E757" i="9"/>
  <c r="A757" i="9"/>
  <c r="U756" i="9"/>
  <c r="S756" i="9"/>
  <c r="P756" i="9"/>
  <c r="N756" i="9"/>
  <c r="K756" i="9"/>
  <c r="J756" i="9"/>
  <c r="H756" i="9"/>
  <c r="G756" i="9"/>
  <c r="F756" i="9"/>
  <c r="E756" i="9"/>
  <c r="A756" i="9"/>
  <c r="U755" i="9"/>
  <c r="S755" i="9"/>
  <c r="P755" i="9"/>
  <c r="N755" i="9"/>
  <c r="K755" i="9"/>
  <c r="J755" i="9"/>
  <c r="H755" i="9"/>
  <c r="G755" i="9"/>
  <c r="F755" i="9"/>
  <c r="E755" i="9"/>
  <c r="A755" i="9"/>
  <c r="G754" i="9"/>
  <c r="A754" i="9"/>
  <c r="U753" i="9"/>
  <c r="I753" i="9"/>
  <c r="H753" i="9"/>
  <c r="G753" i="9"/>
  <c r="F753" i="9"/>
  <c r="E753" i="9"/>
  <c r="D753" i="9"/>
  <c r="A753" i="9"/>
  <c r="U752" i="9"/>
  <c r="S752" i="9"/>
  <c r="P752" i="9"/>
  <c r="N752" i="9"/>
  <c r="K752" i="9"/>
  <c r="J752" i="9"/>
  <c r="H752" i="9"/>
  <c r="G752" i="9"/>
  <c r="F752" i="9"/>
  <c r="E752" i="9"/>
  <c r="A752" i="9"/>
  <c r="U751" i="9"/>
  <c r="S751" i="9"/>
  <c r="P751" i="9"/>
  <c r="N751" i="9"/>
  <c r="K751" i="9"/>
  <c r="J751" i="9"/>
  <c r="H751" i="9"/>
  <c r="G751" i="9"/>
  <c r="F751" i="9"/>
  <c r="E751" i="9"/>
  <c r="A751" i="9"/>
  <c r="U750" i="9"/>
  <c r="S750" i="9"/>
  <c r="P750" i="9"/>
  <c r="N750" i="9"/>
  <c r="K750" i="9"/>
  <c r="J750" i="9"/>
  <c r="H750" i="9"/>
  <c r="G750" i="9"/>
  <c r="F750" i="9"/>
  <c r="E750" i="9"/>
  <c r="A750" i="9"/>
  <c r="U749" i="9"/>
  <c r="S749" i="9"/>
  <c r="P749" i="9"/>
  <c r="N749" i="9"/>
  <c r="K749" i="9"/>
  <c r="J749" i="9"/>
  <c r="H749" i="9"/>
  <c r="G749" i="9"/>
  <c r="F749" i="9"/>
  <c r="E749" i="9"/>
  <c r="A749" i="9"/>
  <c r="G748" i="9"/>
  <c r="A748" i="9"/>
  <c r="U747" i="9"/>
  <c r="I747" i="9"/>
  <c r="H747" i="9"/>
  <c r="G747" i="9"/>
  <c r="F747" i="9"/>
  <c r="E747" i="9"/>
  <c r="D747" i="9"/>
  <c r="A747" i="9"/>
  <c r="U746" i="9"/>
  <c r="S746" i="9"/>
  <c r="P746" i="9"/>
  <c r="N746" i="9"/>
  <c r="K746" i="9"/>
  <c r="J746" i="9"/>
  <c r="H746" i="9"/>
  <c r="G746" i="9"/>
  <c r="F746" i="9"/>
  <c r="E746" i="9"/>
  <c r="A746" i="9"/>
  <c r="U745" i="9"/>
  <c r="S745" i="9"/>
  <c r="P745" i="9"/>
  <c r="N745" i="9"/>
  <c r="K745" i="9"/>
  <c r="J745" i="9"/>
  <c r="H745" i="9"/>
  <c r="G745" i="9"/>
  <c r="F745" i="9"/>
  <c r="E745" i="9"/>
  <c r="A745" i="9"/>
  <c r="U744" i="9"/>
  <c r="S744" i="9"/>
  <c r="P744" i="9"/>
  <c r="N744" i="9"/>
  <c r="K744" i="9"/>
  <c r="J744" i="9"/>
  <c r="H744" i="9"/>
  <c r="G744" i="9"/>
  <c r="F744" i="9"/>
  <c r="E744" i="9"/>
  <c r="A744" i="9"/>
  <c r="U743" i="9"/>
  <c r="S743" i="9"/>
  <c r="P743" i="9"/>
  <c r="N743" i="9"/>
  <c r="K743" i="9"/>
  <c r="J743" i="9"/>
  <c r="H743" i="9"/>
  <c r="G743" i="9"/>
  <c r="F743" i="9"/>
  <c r="E743" i="9"/>
  <c r="A743" i="9"/>
  <c r="U742" i="9"/>
  <c r="I742" i="9"/>
  <c r="H742" i="9"/>
  <c r="G742" i="9"/>
  <c r="F742" i="9"/>
  <c r="E742" i="9"/>
  <c r="D742" i="9"/>
  <c r="A742" i="9"/>
  <c r="U741" i="9"/>
  <c r="S741" i="9"/>
  <c r="P741" i="9"/>
  <c r="N741" i="9"/>
  <c r="K741" i="9"/>
  <c r="J741" i="9"/>
  <c r="H741" i="9"/>
  <c r="G741" i="9"/>
  <c r="F741" i="9"/>
  <c r="E741" i="9"/>
  <c r="A741" i="9"/>
  <c r="U740" i="9"/>
  <c r="S740" i="9"/>
  <c r="P740" i="9"/>
  <c r="N740" i="9"/>
  <c r="K740" i="9"/>
  <c r="J740" i="9"/>
  <c r="H740" i="9"/>
  <c r="G740" i="9"/>
  <c r="F740" i="9"/>
  <c r="E740" i="9"/>
  <c r="A740" i="9"/>
  <c r="U739" i="9"/>
  <c r="S739" i="9"/>
  <c r="P739" i="9"/>
  <c r="N739" i="9"/>
  <c r="K739" i="9"/>
  <c r="J739" i="9"/>
  <c r="H739" i="9"/>
  <c r="G739" i="9"/>
  <c r="F739" i="9"/>
  <c r="E739" i="9"/>
  <c r="A739" i="9"/>
  <c r="U738" i="9"/>
  <c r="S738" i="9"/>
  <c r="P738" i="9"/>
  <c r="N738" i="9"/>
  <c r="K738" i="9"/>
  <c r="J738" i="9"/>
  <c r="H738" i="9"/>
  <c r="G738" i="9"/>
  <c r="F738" i="9"/>
  <c r="E738" i="9"/>
  <c r="A738" i="9"/>
  <c r="U737" i="9"/>
  <c r="I737" i="9"/>
  <c r="H737" i="9"/>
  <c r="G737" i="9"/>
  <c r="F737" i="9"/>
  <c r="E737" i="9"/>
  <c r="D737" i="9"/>
  <c r="A737" i="9"/>
  <c r="U736" i="9"/>
  <c r="S736" i="9"/>
  <c r="P736" i="9"/>
  <c r="N736" i="9"/>
  <c r="K736" i="9"/>
  <c r="J736" i="9"/>
  <c r="H736" i="9"/>
  <c r="G736" i="9"/>
  <c r="F736" i="9"/>
  <c r="E736" i="9"/>
  <c r="A736" i="9"/>
  <c r="U735" i="9"/>
  <c r="S735" i="9"/>
  <c r="P735" i="9"/>
  <c r="N735" i="9"/>
  <c r="K735" i="9"/>
  <c r="J735" i="9"/>
  <c r="H735" i="9"/>
  <c r="G735" i="9"/>
  <c r="F735" i="9"/>
  <c r="E735" i="9"/>
  <c r="A735" i="9"/>
  <c r="U734" i="9"/>
  <c r="S734" i="9"/>
  <c r="P734" i="9"/>
  <c r="N734" i="9"/>
  <c r="K734" i="9"/>
  <c r="J734" i="9"/>
  <c r="H734" i="9"/>
  <c r="G734" i="9"/>
  <c r="F734" i="9"/>
  <c r="E734" i="9"/>
  <c r="A734" i="9"/>
  <c r="U733" i="9"/>
  <c r="S733" i="9"/>
  <c r="P733" i="9"/>
  <c r="N733" i="9"/>
  <c r="K733" i="9"/>
  <c r="J733" i="9"/>
  <c r="H733" i="9"/>
  <c r="G733" i="9"/>
  <c r="F733" i="9"/>
  <c r="E733" i="9"/>
  <c r="A733" i="9"/>
  <c r="U732" i="9"/>
  <c r="I732" i="9"/>
  <c r="H732" i="9"/>
  <c r="G732" i="9"/>
  <c r="F732" i="9"/>
  <c r="E732" i="9"/>
  <c r="D732" i="9"/>
  <c r="A732" i="9"/>
  <c r="U731" i="9"/>
  <c r="S731" i="9"/>
  <c r="P731" i="9"/>
  <c r="N731" i="9"/>
  <c r="K731" i="9"/>
  <c r="J731" i="9"/>
  <c r="H731" i="9"/>
  <c r="G731" i="9"/>
  <c r="F731" i="9"/>
  <c r="E731" i="9"/>
  <c r="A731" i="9"/>
  <c r="U730" i="9"/>
  <c r="S730" i="9"/>
  <c r="P730" i="9"/>
  <c r="N730" i="9"/>
  <c r="K730" i="9"/>
  <c r="J730" i="9"/>
  <c r="H730" i="9"/>
  <c r="G730" i="9"/>
  <c r="F730" i="9"/>
  <c r="E730" i="9"/>
  <c r="A730" i="9"/>
  <c r="U729" i="9"/>
  <c r="S729" i="9"/>
  <c r="P729" i="9"/>
  <c r="N729" i="9"/>
  <c r="K729" i="9"/>
  <c r="J729" i="9"/>
  <c r="H729" i="9"/>
  <c r="G729" i="9"/>
  <c r="F729" i="9"/>
  <c r="E729" i="9"/>
  <c r="A729" i="9"/>
  <c r="U728" i="9"/>
  <c r="S728" i="9"/>
  <c r="P728" i="9"/>
  <c r="N728" i="9"/>
  <c r="K728" i="9"/>
  <c r="J728" i="9"/>
  <c r="H728" i="9"/>
  <c r="G728" i="9"/>
  <c r="F728" i="9"/>
  <c r="E728" i="9"/>
  <c r="A728" i="9"/>
  <c r="G727" i="9"/>
  <c r="A727" i="9"/>
  <c r="U726" i="9"/>
  <c r="I726" i="9"/>
  <c r="H726" i="9"/>
  <c r="G726" i="9"/>
  <c r="F726" i="9"/>
  <c r="E726" i="9"/>
  <c r="D726" i="9"/>
  <c r="A726" i="9"/>
  <c r="U725" i="9"/>
  <c r="S725" i="9"/>
  <c r="P725" i="9"/>
  <c r="N725" i="9"/>
  <c r="K725" i="9"/>
  <c r="J725" i="9"/>
  <c r="I725" i="9"/>
  <c r="H725" i="9"/>
  <c r="G725" i="9"/>
  <c r="F725" i="9"/>
  <c r="E725" i="9"/>
  <c r="A725" i="9"/>
  <c r="U724" i="9"/>
  <c r="S724" i="9"/>
  <c r="P724" i="9"/>
  <c r="N724" i="9"/>
  <c r="K724" i="9"/>
  <c r="J724" i="9"/>
  <c r="I724" i="9"/>
  <c r="H724" i="9"/>
  <c r="G724" i="9"/>
  <c r="F724" i="9"/>
  <c r="E724" i="9"/>
  <c r="A724" i="9"/>
  <c r="U723" i="9"/>
  <c r="S723" i="9"/>
  <c r="P723" i="9"/>
  <c r="N723" i="9"/>
  <c r="K723" i="9"/>
  <c r="J723" i="9"/>
  <c r="I723" i="9"/>
  <c r="H723" i="9"/>
  <c r="G723" i="9"/>
  <c r="F723" i="9"/>
  <c r="E723" i="9"/>
  <c r="A723" i="9"/>
  <c r="U722" i="9"/>
  <c r="S722" i="9"/>
  <c r="P722" i="9"/>
  <c r="N722" i="9"/>
  <c r="K722" i="9"/>
  <c r="J722" i="9"/>
  <c r="H722" i="9"/>
  <c r="G722" i="9"/>
  <c r="F722" i="9"/>
  <c r="E722" i="9"/>
  <c r="A722" i="9"/>
  <c r="U721" i="9"/>
  <c r="S721" i="9"/>
  <c r="P721" i="9"/>
  <c r="N721" i="9"/>
  <c r="K721" i="9"/>
  <c r="J721" i="9"/>
  <c r="H721" i="9"/>
  <c r="G721" i="9"/>
  <c r="F721" i="9"/>
  <c r="E721" i="9"/>
  <c r="A721" i="9"/>
  <c r="U720" i="9"/>
  <c r="S720" i="9"/>
  <c r="P720" i="9"/>
  <c r="N720" i="9"/>
  <c r="K720" i="9"/>
  <c r="J720" i="9"/>
  <c r="H720" i="9"/>
  <c r="G720" i="9"/>
  <c r="F720" i="9"/>
  <c r="E720" i="9"/>
  <c r="A720" i="9"/>
  <c r="U719" i="9"/>
  <c r="S719" i="9"/>
  <c r="P719" i="9"/>
  <c r="N719" i="9"/>
  <c r="K719" i="9"/>
  <c r="J719" i="9"/>
  <c r="H719" i="9"/>
  <c r="G719" i="9"/>
  <c r="F719" i="9"/>
  <c r="E719" i="9"/>
  <c r="A719" i="9"/>
  <c r="U718" i="9"/>
  <c r="S718" i="9"/>
  <c r="P718" i="9"/>
  <c r="N718" i="9"/>
  <c r="K718" i="9"/>
  <c r="J718" i="9"/>
  <c r="I718" i="9"/>
  <c r="H718" i="9"/>
  <c r="G718" i="9"/>
  <c r="F718" i="9"/>
  <c r="E718" i="9"/>
  <c r="A718" i="9"/>
  <c r="U717" i="9"/>
  <c r="S717" i="9"/>
  <c r="P717" i="9"/>
  <c r="N717" i="9"/>
  <c r="K717" i="9"/>
  <c r="J717" i="9"/>
  <c r="I717" i="9"/>
  <c r="H717" i="9"/>
  <c r="G717" i="9"/>
  <c r="F717" i="9"/>
  <c r="E717" i="9"/>
  <c r="A717" i="9"/>
  <c r="G716" i="9"/>
  <c r="A716" i="9"/>
  <c r="U715" i="9"/>
  <c r="S715" i="9"/>
  <c r="P715" i="9"/>
  <c r="N715" i="9"/>
  <c r="K715" i="9"/>
  <c r="J715" i="9"/>
  <c r="H715" i="9"/>
  <c r="G715" i="9"/>
  <c r="F715" i="9"/>
  <c r="E715" i="9"/>
  <c r="A715" i="9"/>
  <c r="U714" i="9"/>
  <c r="S714" i="9"/>
  <c r="P714" i="9"/>
  <c r="N714" i="9"/>
  <c r="K714" i="9"/>
  <c r="J714" i="9"/>
  <c r="H714" i="9"/>
  <c r="G714" i="9"/>
  <c r="F714" i="9"/>
  <c r="E714" i="9"/>
  <c r="A714" i="9"/>
  <c r="U713" i="9"/>
  <c r="H713" i="9"/>
  <c r="G713" i="9"/>
  <c r="F713" i="9"/>
  <c r="E713" i="9"/>
  <c r="D713" i="9"/>
  <c r="A713" i="9"/>
  <c r="U712" i="9"/>
  <c r="S712" i="9"/>
  <c r="P712" i="9"/>
  <c r="N712" i="9"/>
  <c r="K712" i="9"/>
  <c r="J712" i="9"/>
  <c r="H712" i="9"/>
  <c r="G712" i="9"/>
  <c r="F712" i="9"/>
  <c r="E712" i="9"/>
  <c r="A712" i="9"/>
  <c r="U711" i="9"/>
  <c r="S711" i="9"/>
  <c r="P711" i="9"/>
  <c r="N711" i="9"/>
  <c r="K711" i="9"/>
  <c r="J711" i="9"/>
  <c r="H711" i="9"/>
  <c r="G711" i="9"/>
  <c r="F711" i="9"/>
  <c r="E711" i="9"/>
  <c r="A711" i="9"/>
  <c r="U710" i="9"/>
  <c r="S710" i="9"/>
  <c r="P710" i="9"/>
  <c r="N710" i="9"/>
  <c r="K710" i="9"/>
  <c r="J710" i="9"/>
  <c r="H710" i="9"/>
  <c r="G710" i="9"/>
  <c r="F710" i="9"/>
  <c r="E710" i="9"/>
  <c r="A710" i="9"/>
  <c r="U709" i="9"/>
  <c r="H709" i="9"/>
  <c r="G709" i="9"/>
  <c r="F709" i="9"/>
  <c r="E709" i="9"/>
  <c r="D709" i="9"/>
  <c r="A709" i="9"/>
  <c r="U708" i="9"/>
  <c r="S708" i="9"/>
  <c r="P708" i="9"/>
  <c r="N708" i="9"/>
  <c r="K708" i="9"/>
  <c r="J708" i="9"/>
  <c r="H708" i="9"/>
  <c r="G708" i="9"/>
  <c r="F708" i="9"/>
  <c r="E708" i="9"/>
  <c r="A708" i="9"/>
  <c r="U707" i="9"/>
  <c r="S707" i="9"/>
  <c r="P707" i="9"/>
  <c r="N707" i="9"/>
  <c r="K707" i="9"/>
  <c r="J707" i="9"/>
  <c r="H707" i="9"/>
  <c r="G707" i="9"/>
  <c r="F707" i="9"/>
  <c r="E707" i="9"/>
  <c r="A707" i="9"/>
  <c r="U706" i="9"/>
  <c r="S706" i="9"/>
  <c r="P706" i="9"/>
  <c r="N706" i="9"/>
  <c r="K706" i="9"/>
  <c r="J706" i="9"/>
  <c r="H706" i="9"/>
  <c r="G706" i="9"/>
  <c r="F706" i="9"/>
  <c r="E706" i="9"/>
  <c r="A706" i="9"/>
  <c r="U705" i="9"/>
  <c r="S705" i="9"/>
  <c r="P705" i="9"/>
  <c r="N705" i="9"/>
  <c r="K705" i="9"/>
  <c r="J705" i="9"/>
  <c r="H705" i="9"/>
  <c r="G705" i="9"/>
  <c r="F705" i="9"/>
  <c r="E705" i="9"/>
  <c r="A705" i="9"/>
  <c r="U704" i="9"/>
  <c r="S704" i="9"/>
  <c r="P704" i="9"/>
  <c r="N704" i="9"/>
  <c r="K704" i="9"/>
  <c r="J704" i="9"/>
  <c r="H704" i="9"/>
  <c r="G704" i="9"/>
  <c r="F704" i="9"/>
  <c r="E704" i="9"/>
  <c r="A704" i="9"/>
  <c r="U703" i="9"/>
  <c r="S703" i="9"/>
  <c r="P703" i="9"/>
  <c r="N703" i="9"/>
  <c r="K703" i="9"/>
  <c r="J703" i="9"/>
  <c r="H703" i="9"/>
  <c r="G703" i="9"/>
  <c r="F703" i="9"/>
  <c r="E703" i="9"/>
  <c r="A703" i="9"/>
  <c r="U702" i="9"/>
  <c r="S702" i="9"/>
  <c r="P702" i="9"/>
  <c r="N702" i="9"/>
  <c r="K702" i="9"/>
  <c r="J702" i="9"/>
  <c r="H702" i="9"/>
  <c r="G702" i="9"/>
  <c r="F702" i="9"/>
  <c r="E702" i="9"/>
  <c r="A702" i="9"/>
  <c r="U701" i="9"/>
  <c r="H701" i="9"/>
  <c r="G701" i="9"/>
  <c r="F701" i="9"/>
  <c r="E701" i="9"/>
  <c r="D701" i="9"/>
  <c r="A701" i="9"/>
  <c r="U700" i="9"/>
  <c r="S700" i="9"/>
  <c r="P700" i="9"/>
  <c r="N700" i="9"/>
  <c r="K700" i="9"/>
  <c r="J700" i="9"/>
  <c r="H700" i="9"/>
  <c r="G700" i="9"/>
  <c r="F700" i="9"/>
  <c r="E700" i="9"/>
  <c r="A700" i="9"/>
  <c r="U699" i="9"/>
  <c r="S699" i="9"/>
  <c r="P699" i="9"/>
  <c r="N699" i="9"/>
  <c r="K699" i="9"/>
  <c r="J699" i="9"/>
  <c r="H699" i="9"/>
  <c r="G699" i="9"/>
  <c r="F699" i="9"/>
  <c r="E699" i="9"/>
  <c r="A699" i="9"/>
  <c r="U698" i="9"/>
  <c r="S698" i="9"/>
  <c r="P698" i="9"/>
  <c r="N698" i="9"/>
  <c r="K698" i="9"/>
  <c r="J698" i="9"/>
  <c r="H698" i="9"/>
  <c r="G698" i="9"/>
  <c r="F698" i="9"/>
  <c r="E698" i="9"/>
  <c r="A698" i="9"/>
  <c r="U697" i="9"/>
  <c r="S697" i="9"/>
  <c r="P697" i="9"/>
  <c r="N697" i="9"/>
  <c r="K697" i="9"/>
  <c r="J697" i="9"/>
  <c r="H697" i="9"/>
  <c r="G697" i="9"/>
  <c r="F697" i="9"/>
  <c r="E697" i="9"/>
  <c r="A697" i="9"/>
  <c r="U696" i="9"/>
  <c r="S696" i="9"/>
  <c r="P696" i="9"/>
  <c r="N696" i="9"/>
  <c r="K696" i="9"/>
  <c r="J696" i="9"/>
  <c r="H696" i="9"/>
  <c r="G696" i="9"/>
  <c r="F696" i="9"/>
  <c r="E696" i="9"/>
  <c r="A696" i="9"/>
  <c r="U695" i="9"/>
  <c r="S695" i="9"/>
  <c r="P695" i="9"/>
  <c r="N695" i="9"/>
  <c r="K695" i="9"/>
  <c r="J695" i="9"/>
  <c r="H695" i="9"/>
  <c r="G695" i="9"/>
  <c r="F695" i="9"/>
  <c r="E695" i="9"/>
  <c r="A695" i="9"/>
  <c r="U694" i="9"/>
  <c r="S694" i="9"/>
  <c r="P694" i="9"/>
  <c r="N694" i="9"/>
  <c r="K694" i="9"/>
  <c r="J694" i="9"/>
  <c r="H694" i="9"/>
  <c r="G694" i="9"/>
  <c r="F694" i="9"/>
  <c r="E694" i="9"/>
  <c r="A694" i="9"/>
  <c r="U693" i="9"/>
  <c r="S693" i="9"/>
  <c r="P693" i="9"/>
  <c r="N693" i="9"/>
  <c r="K693" i="9"/>
  <c r="J693" i="9"/>
  <c r="H693" i="9"/>
  <c r="G693" i="9"/>
  <c r="F693" i="9"/>
  <c r="E693" i="9"/>
  <c r="A693" i="9"/>
  <c r="U692" i="9"/>
  <c r="S692" i="9"/>
  <c r="P692" i="9"/>
  <c r="N692" i="9"/>
  <c r="K692" i="9"/>
  <c r="J692" i="9"/>
  <c r="H692" i="9"/>
  <c r="G692" i="9"/>
  <c r="F692" i="9"/>
  <c r="E692" i="9"/>
  <c r="A692" i="9"/>
  <c r="U691" i="9"/>
  <c r="S691" i="9"/>
  <c r="P691" i="9"/>
  <c r="N691" i="9"/>
  <c r="K691" i="9"/>
  <c r="J691" i="9"/>
  <c r="H691" i="9"/>
  <c r="G691" i="9"/>
  <c r="F691" i="9"/>
  <c r="E691" i="9"/>
  <c r="A691" i="9"/>
  <c r="U690" i="9"/>
  <c r="S690" i="9"/>
  <c r="P690" i="9"/>
  <c r="N690" i="9"/>
  <c r="K690" i="9"/>
  <c r="J690" i="9"/>
  <c r="H690" i="9"/>
  <c r="G690" i="9"/>
  <c r="F690" i="9"/>
  <c r="E690" i="9"/>
  <c r="A690" i="9"/>
  <c r="U689" i="9"/>
  <c r="S689" i="9"/>
  <c r="P689" i="9"/>
  <c r="N689" i="9"/>
  <c r="K689" i="9"/>
  <c r="J689" i="9"/>
  <c r="H689" i="9"/>
  <c r="G689" i="9"/>
  <c r="F689" i="9"/>
  <c r="E689" i="9"/>
  <c r="A689" i="9"/>
  <c r="U688" i="9"/>
  <c r="S688" i="9"/>
  <c r="P688" i="9"/>
  <c r="N688" i="9"/>
  <c r="K688" i="9"/>
  <c r="J688" i="9"/>
  <c r="H688" i="9"/>
  <c r="G688" i="9"/>
  <c r="F688" i="9"/>
  <c r="E688" i="9"/>
  <c r="A688" i="9"/>
  <c r="U687" i="9"/>
  <c r="S687" i="9"/>
  <c r="P687" i="9"/>
  <c r="N687" i="9"/>
  <c r="K687" i="9"/>
  <c r="J687" i="9"/>
  <c r="H687" i="9"/>
  <c r="G687" i="9"/>
  <c r="F687" i="9"/>
  <c r="E687" i="9"/>
  <c r="A687" i="9"/>
  <c r="U686" i="9"/>
  <c r="S686" i="9"/>
  <c r="P686" i="9"/>
  <c r="N686" i="9"/>
  <c r="K686" i="9"/>
  <c r="J686" i="9"/>
  <c r="H686" i="9"/>
  <c r="G686" i="9"/>
  <c r="F686" i="9"/>
  <c r="E686" i="9"/>
  <c r="A686" i="9"/>
  <c r="U685" i="9"/>
  <c r="S685" i="9"/>
  <c r="P685" i="9"/>
  <c r="N685" i="9"/>
  <c r="K685" i="9"/>
  <c r="J685" i="9"/>
  <c r="H685" i="9"/>
  <c r="G685" i="9"/>
  <c r="F685" i="9"/>
  <c r="E685" i="9"/>
  <c r="A685" i="9"/>
  <c r="U684" i="9"/>
  <c r="S684" i="9"/>
  <c r="P684" i="9"/>
  <c r="N684" i="9"/>
  <c r="K684" i="9"/>
  <c r="J684" i="9"/>
  <c r="H684" i="9"/>
  <c r="G684" i="9"/>
  <c r="F684" i="9"/>
  <c r="E684" i="9"/>
  <c r="A684" i="9"/>
  <c r="U683" i="9"/>
  <c r="S683" i="9"/>
  <c r="P683" i="9"/>
  <c r="N683" i="9"/>
  <c r="K683" i="9"/>
  <c r="J683" i="9"/>
  <c r="H683" i="9"/>
  <c r="G683" i="9"/>
  <c r="F683" i="9"/>
  <c r="E683" i="9"/>
  <c r="A683" i="9"/>
  <c r="U682" i="9"/>
  <c r="S682" i="9"/>
  <c r="P682" i="9"/>
  <c r="N682" i="9"/>
  <c r="K682" i="9"/>
  <c r="J682" i="9"/>
  <c r="H682" i="9"/>
  <c r="G682" i="9"/>
  <c r="F682" i="9"/>
  <c r="E682" i="9"/>
  <c r="A682" i="9"/>
  <c r="U681" i="9"/>
  <c r="S681" i="9"/>
  <c r="P681" i="9"/>
  <c r="N681" i="9"/>
  <c r="K681" i="9"/>
  <c r="J681" i="9"/>
  <c r="H681" i="9"/>
  <c r="G681" i="9"/>
  <c r="F681" i="9"/>
  <c r="E681" i="9"/>
  <c r="A681" i="9"/>
  <c r="G680" i="9"/>
  <c r="A680" i="9"/>
  <c r="G679" i="9"/>
  <c r="A679" i="9"/>
  <c r="U678" i="9"/>
  <c r="I678" i="9"/>
  <c r="H678" i="9"/>
  <c r="G678" i="9"/>
  <c r="F678" i="9"/>
  <c r="E678" i="9"/>
  <c r="D678" i="9"/>
  <c r="A678" i="9"/>
  <c r="U677" i="9"/>
  <c r="S677" i="9"/>
  <c r="P677" i="9"/>
  <c r="N677" i="9"/>
  <c r="K677" i="9"/>
  <c r="J677" i="9"/>
  <c r="H677" i="9"/>
  <c r="G677" i="9"/>
  <c r="F677" i="9"/>
  <c r="E677" i="9"/>
  <c r="A677" i="9"/>
  <c r="U676" i="9"/>
  <c r="S676" i="9"/>
  <c r="P676" i="9"/>
  <c r="N676" i="9"/>
  <c r="K676" i="9"/>
  <c r="J676" i="9"/>
  <c r="H676" i="9"/>
  <c r="G676" i="9"/>
  <c r="F676" i="9"/>
  <c r="E676" i="9"/>
  <c r="A676" i="9"/>
  <c r="U675" i="9"/>
  <c r="S675" i="9"/>
  <c r="P675" i="9"/>
  <c r="N675" i="9"/>
  <c r="K675" i="9"/>
  <c r="J675" i="9"/>
  <c r="H675" i="9"/>
  <c r="G675" i="9"/>
  <c r="F675" i="9"/>
  <c r="E675" i="9"/>
  <c r="A675" i="9"/>
  <c r="U674" i="9"/>
  <c r="S674" i="9"/>
  <c r="P674" i="9"/>
  <c r="N674" i="9"/>
  <c r="K674" i="9"/>
  <c r="J674" i="9"/>
  <c r="H674" i="9"/>
  <c r="G674" i="9"/>
  <c r="F674" i="9"/>
  <c r="E674" i="9"/>
  <c r="A674" i="9"/>
  <c r="G673" i="9"/>
  <c r="A673" i="9"/>
  <c r="G672" i="9"/>
  <c r="A672" i="9"/>
  <c r="U671" i="9"/>
  <c r="I671" i="9"/>
  <c r="H671" i="9"/>
  <c r="G671" i="9"/>
  <c r="F671" i="9"/>
  <c r="E671" i="9"/>
  <c r="D671" i="9"/>
  <c r="A671" i="9"/>
  <c r="U670" i="9"/>
  <c r="S670" i="9"/>
  <c r="P670" i="9"/>
  <c r="N670" i="9"/>
  <c r="K670" i="9"/>
  <c r="J670" i="9"/>
  <c r="H670" i="9"/>
  <c r="G670" i="9"/>
  <c r="F670" i="9"/>
  <c r="E670" i="9"/>
  <c r="A670" i="9"/>
  <c r="U669" i="9"/>
  <c r="S669" i="9"/>
  <c r="P669" i="9"/>
  <c r="N669" i="9"/>
  <c r="K669" i="9"/>
  <c r="J669" i="9"/>
  <c r="H669" i="9"/>
  <c r="G669" i="9"/>
  <c r="F669" i="9"/>
  <c r="E669" i="9"/>
  <c r="A669" i="9"/>
  <c r="U668" i="9"/>
  <c r="S668" i="9"/>
  <c r="P668" i="9"/>
  <c r="N668" i="9"/>
  <c r="K668" i="9"/>
  <c r="J668" i="9"/>
  <c r="H668" i="9"/>
  <c r="G668" i="9"/>
  <c r="F668" i="9"/>
  <c r="E668" i="9"/>
  <c r="A668" i="9"/>
  <c r="U667" i="9"/>
  <c r="S667" i="9"/>
  <c r="P667" i="9"/>
  <c r="N667" i="9"/>
  <c r="K667" i="9"/>
  <c r="J667" i="9"/>
  <c r="H667" i="9"/>
  <c r="G667" i="9"/>
  <c r="F667" i="9"/>
  <c r="E667" i="9"/>
  <c r="A667" i="9"/>
  <c r="G666" i="9"/>
  <c r="A666" i="9"/>
  <c r="U665" i="9"/>
  <c r="I665" i="9"/>
  <c r="H665" i="9"/>
  <c r="G665" i="9"/>
  <c r="F665" i="9"/>
  <c r="E665" i="9"/>
  <c r="D665" i="9"/>
  <c r="A665" i="9"/>
  <c r="U664" i="9"/>
  <c r="S664" i="9"/>
  <c r="P664" i="9"/>
  <c r="N664" i="9"/>
  <c r="K664" i="9"/>
  <c r="J664" i="9"/>
  <c r="H664" i="9"/>
  <c r="G664" i="9"/>
  <c r="F664" i="9"/>
  <c r="E664" i="9"/>
  <c r="A664" i="9"/>
  <c r="U663" i="9"/>
  <c r="S663" i="9"/>
  <c r="P663" i="9"/>
  <c r="N663" i="9"/>
  <c r="K663" i="9"/>
  <c r="J663" i="9"/>
  <c r="H663" i="9"/>
  <c r="G663" i="9"/>
  <c r="F663" i="9"/>
  <c r="E663" i="9"/>
  <c r="A663" i="9"/>
  <c r="U662" i="9"/>
  <c r="S662" i="9"/>
  <c r="P662" i="9"/>
  <c r="N662" i="9"/>
  <c r="K662" i="9"/>
  <c r="J662" i="9"/>
  <c r="H662" i="9"/>
  <c r="G662" i="9"/>
  <c r="F662" i="9"/>
  <c r="E662" i="9"/>
  <c r="A662" i="9"/>
  <c r="U661" i="9"/>
  <c r="S661" i="9"/>
  <c r="P661" i="9"/>
  <c r="N661" i="9"/>
  <c r="K661" i="9"/>
  <c r="J661" i="9"/>
  <c r="H661" i="9"/>
  <c r="G661" i="9"/>
  <c r="F661" i="9"/>
  <c r="E661" i="9"/>
  <c r="A661" i="9"/>
  <c r="G660" i="9"/>
  <c r="A660" i="9"/>
  <c r="U659" i="9"/>
  <c r="I659" i="9"/>
  <c r="H659" i="9"/>
  <c r="G659" i="9"/>
  <c r="F659" i="9"/>
  <c r="E659" i="9"/>
  <c r="D659" i="9"/>
  <c r="A659" i="9"/>
  <c r="U658" i="9"/>
  <c r="S658" i="9"/>
  <c r="P658" i="9"/>
  <c r="N658" i="9"/>
  <c r="K658" i="9"/>
  <c r="J658" i="9"/>
  <c r="H658" i="9"/>
  <c r="G658" i="9"/>
  <c r="F658" i="9"/>
  <c r="E658" i="9"/>
  <c r="A658" i="9"/>
  <c r="U657" i="9"/>
  <c r="S657" i="9"/>
  <c r="P657" i="9"/>
  <c r="N657" i="9"/>
  <c r="K657" i="9"/>
  <c r="J657" i="9"/>
  <c r="H657" i="9"/>
  <c r="G657" i="9"/>
  <c r="F657" i="9"/>
  <c r="E657" i="9"/>
  <c r="A657" i="9"/>
  <c r="U656" i="9"/>
  <c r="S656" i="9"/>
  <c r="P656" i="9"/>
  <c r="N656" i="9"/>
  <c r="K656" i="9"/>
  <c r="J656" i="9"/>
  <c r="H656" i="9"/>
  <c r="G656" i="9"/>
  <c r="F656" i="9"/>
  <c r="E656" i="9"/>
  <c r="A656" i="9"/>
  <c r="U655" i="9"/>
  <c r="S655" i="9"/>
  <c r="P655" i="9"/>
  <c r="N655" i="9"/>
  <c r="K655" i="9"/>
  <c r="J655" i="9"/>
  <c r="H655" i="9"/>
  <c r="G655" i="9"/>
  <c r="F655" i="9"/>
  <c r="E655" i="9"/>
  <c r="A655" i="9"/>
  <c r="U654" i="9"/>
  <c r="I654" i="9"/>
  <c r="H654" i="9"/>
  <c r="G654" i="9"/>
  <c r="F654" i="9"/>
  <c r="E654" i="9"/>
  <c r="D654" i="9"/>
  <c r="A654" i="9"/>
  <c r="U653" i="9"/>
  <c r="S653" i="9"/>
  <c r="P653" i="9"/>
  <c r="N653" i="9"/>
  <c r="K653" i="9"/>
  <c r="J653" i="9"/>
  <c r="H653" i="9"/>
  <c r="G653" i="9"/>
  <c r="F653" i="9"/>
  <c r="E653" i="9"/>
  <c r="A653" i="9"/>
  <c r="U652" i="9"/>
  <c r="S652" i="9"/>
  <c r="P652" i="9"/>
  <c r="N652" i="9"/>
  <c r="K652" i="9"/>
  <c r="J652" i="9"/>
  <c r="H652" i="9"/>
  <c r="G652" i="9"/>
  <c r="F652" i="9"/>
  <c r="E652" i="9"/>
  <c r="A652" i="9"/>
  <c r="U651" i="9"/>
  <c r="S651" i="9"/>
  <c r="P651" i="9"/>
  <c r="N651" i="9"/>
  <c r="K651" i="9"/>
  <c r="J651" i="9"/>
  <c r="H651" i="9"/>
  <c r="G651" i="9"/>
  <c r="F651" i="9"/>
  <c r="E651" i="9"/>
  <c r="A651" i="9"/>
  <c r="U650" i="9"/>
  <c r="S650" i="9"/>
  <c r="P650" i="9"/>
  <c r="N650" i="9"/>
  <c r="K650" i="9"/>
  <c r="J650" i="9"/>
  <c r="H650" i="9"/>
  <c r="G650" i="9"/>
  <c r="F650" i="9"/>
  <c r="E650" i="9"/>
  <c r="A650" i="9"/>
  <c r="U649" i="9"/>
  <c r="I649" i="9"/>
  <c r="H649" i="9"/>
  <c r="G649" i="9"/>
  <c r="F649" i="9"/>
  <c r="E649" i="9"/>
  <c r="D649" i="9"/>
  <c r="A649" i="9"/>
  <c r="U648" i="9"/>
  <c r="S648" i="9"/>
  <c r="P648" i="9"/>
  <c r="N648" i="9"/>
  <c r="K648" i="9"/>
  <c r="J648" i="9"/>
  <c r="H648" i="9"/>
  <c r="G648" i="9"/>
  <c r="F648" i="9"/>
  <c r="E648" i="9"/>
  <c r="A648" i="9"/>
  <c r="U647" i="9"/>
  <c r="S647" i="9"/>
  <c r="P647" i="9"/>
  <c r="N647" i="9"/>
  <c r="K647" i="9"/>
  <c r="J647" i="9"/>
  <c r="H647" i="9"/>
  <c r="G647" i="9"/>
  <c r="F647" i="9"/>
  <c r="E647" i="9"/>
  <c r="A647" i="9"/>
  <c r="U646" i="9"/>
  <c r="S646" i="9"/>
  <c r="P646" i="9"/>
  <c r="N646" i="9"/>
  <c r="K646" i="9"/>
  <c r="J646" i="9"/>
  <c r="H646" i="9"/>
  <c r="G646" i="9"/>
  <c r="F646" i="9"/>
  <c r="E646" i="9"/>
  <c r="A646" i="9"/>
  <c r="U645" i="9"/>
  <c r="S645" i="9"/>
  <c r="P645" i="9"/>
  <c r="N645" i="9"/>
  <c r="K645" i="9"/>
  <c r="J645" i="9"/>
  <c r="H645" i="9"/>
  <c r="G645" i="9"/>
  <c r="F645" i="9"/>
  <c r="E645" i="9"/>
  <c r="A645" i="9"/>
  <c r="U644" i="9"/>
  <c r="I644" i="9"/>
  <c r="H644" i="9"/>
  <c r="G644" i="9"/>
  <c r="F644" i="9"/>
  <c r="E644" i="9"/>
  <c r="D644" i="9"/>
  <c r="A644" i="9"/>
  <c r="U643" i="9"/>
  <c r="S643" i="9"/>
  <c r="P643" i="9"/>
  <c r="N643" i="9"/>
  <c r="K643" i="9"/>
  <c r="J643" i="9"/>
  <c r="H643" i="9"/>
  <c r="G643" i="9"/>
  <c r="F643" i="9"/>
  <c r="E643" i="9"/>
  <c r="A643" i="9"/>
  <c r="U642" i="9"/>
  <c r="S642" i="9"/>
  <c r="P642" i="9"/>
  <c r="N642" i="9"/>
  <c r="K642" i="9"/>
  <c r="J642" i="9"/>
  <c r="H642" i="9"/>
  <c r="G642" i="9"/>
  <c r="F642" i="9"/>
  <c r="E642" i="9"/>
  <c r="A642" i="9"/>
  <c r="U641" i="9"/>
  <c r="S641" i="9"/>
  <c r="P641" i="9"/>
  <c r="N641" i="9"/>
  <c r="K641" i="9"/>
  <c r="J641" i="9"/>
  <c r="H641" i="9"/>
  <c r="G641" i="9"/>
  <c r="F641" i="9"/>
  <c r="E641" i="9"/>
  <c r="A641" i="9"/>
  <c r="U640" i="9"/>
  <c r="S640" i="9"/>
  <c r="P640" i="9"/>
  <c r="N640" i="9"/>
  <c r="K640" i="9"/>
  <c r="J640" i="9"/>
  <c r="H640" i="9"/>
  <c r="G640" i="9"/>
  <c r="F640" i="9"/>
  <c r="E640" i="9"/>
  <c r="A640" i="9"/>
  <c r="U639" i="9"/>
  <c r="I639" i="9"/>
  <c r="H639" i="9"/>
  <c r="G639" i="9"/>
  <c r="F639" i="9"/>
  <c r="E639" i="9"/>
  <c r="D639" i="9"/>
  <c r="A639" i="9"/>
  <c r="U638" i="9"/>
  <c r="S638" i="9"/>
  <c r="P638" i="9"/>
  <c r="N638" i="9"/>
  <c r="K638" i="9"/>
  <c r="J638" i="9"/>
  <c r="H638" i="9"/>
  <c r="G638" i="9"/>
  <c r="F638" i="9"/>
  <c r="E638" i="9"/>
  <c r="A638" i="9"/>
  <c r="U637" i="9"/>
  <c r="S637" i="9"/>
  <c r="P637" i="9"/>
  <c r="N637" i="9"/>
  <c r="K637" i="9"/>
  <c r="J637" i="9"/>
  <c r="H637" i="9"/>
  <c r="G637" i="9"/>
  <c r="F637" i="9"/>
  <c r="E637" i="9"/>
  <c r="A637" i="9"/>
  <c r="U636" i="9"/>
  <c r="S636" i="9"/>
  <c r="P636" i="9"/>
  <c r="N636" i="9"/>
  <c r="K636" i="9"/>
  <c r="J636" i="9"/>
  <c r="H636" i="9"/>
  <c r="G636" i="9"/>
  <c r="F636" i="9"/>
  <c r="E636" i="9"/>
  <c r="A636" i="9"/>
  <c r="U635" i="9"/>
  <c r="S635" i="9"/>
  <c r="P635" i="9"/>
  <c r="N635" i="9"/>
  <c r="K635" i="9"/>
  <c r="J635" i="9"/>
  <c r="H635" i="9"/>
  <c r="G635" i="9"/>
  <c r="F635" i="9"/>
  <c r="E635" i="9"/>
  <c r="A635" i="9"/>
  <c r="U634" i="9"/>
  <c r="I634" i="9"/>
  <c r="H634" i="9"/>
  <c r="G634" i="9"/>
  <c r="F634" i="9"/>
  <c r="E634" i="9"/>
  <c r="D634" i="9"/>
  <c r="A634" i="9"/>
  <c r="U633" i="9"/>
  <c r="S633" i="9"/>
  <c r="P633" i="9"/>
  <c r="N633" i="9"/>
  <c r="K633" i="9"/>
  <c r="J633" i="9"/>
  <c r="H633" i="9"/>
  <c r="G633" i="9"/>
  <c r="F633" i="9"/>
  <c r="E633" i="9"/>
  <c r="A633" i="9"/>
  <c r="U632" i="9"/>
  <c r="S632" i="9"/>
  <c r="P632" i="9"/>
  <c r="N632" i="9"/>
  <c r="K632" i="9"/>
  <c r="J632" i="9"/>
  <c r="H632" i="9"/>
  <c r="G632" i="9"/>
  <c r="F632" i="9"/>
  <c r="E632" i="9"/>
  <c r="A632" i="9"/>
  <c r="U631" i="9"/>
  <c r="S631" i="9"/>
  <c r="P631" i="9"/>
  <c r="N631" i="9"/>
  <c r="K631" i="9"/>
  <c r="J631" i="9"/>
  <c r="H631" i="9"/>
  <c r="G631" i="9"/>
  <c r="F631" i="9"/>
  <c r="E631" i="9"/>
  <c r="A631" i="9"/>
  <c r="U630" i="9"/>
  <c r="S630" i="9"/>
  <c r="P630" i="9"/>
  <c r="N630" i="9"/>
  <c r="K630" i="9"/>
  <c r="J630" i="9"/>
  <c r="H630" i="9"/>
  <c r="G630" i="9"/>
  <c r="F630" i="9"/>
  <c r="E630" i="9"/>
  <c r="A630" i="9"/>
  <c r="G629" i="9"/>
  <c r="A629" i="9"/>
  <c r="U628" i="9"/>
  <c r="I628" i="9"/>
  <c r="H628" i="9"/>
  <c r="G628" i="9"/>
  <c r="F628" i="9"/>
  <c r="E628" i="9"/>
  <c r="D628" i="9"/>
  <c r="A628" i="9"/>
  <c r="U627" i="9"/>
  <c r="S627" i="9"/>
  <c r="P627" i="9"/>
  <c r="N627" i="9"/>
  <c r="K627" i="9"/>
  <c r="J627" i="9"/>
  <c r="I627" i="9"/>
  <c r="H627" i="9"/>
  <c r="G627" i="9"/>
  <c r="F627" i="9"/>
  <c r="E627" i="9"/>
  <c r="A627" i="9"/>
  <c r="U626" i="9"/>
  <c r="S626" i="9"/>
  <c r="P626" i="9"/>
  <c r="N626" i="9"/>
  <c r="K626" i="9"/>
  <c r="J626" i="9"/>
  <c r="I626" i="9"/>
  <c r="H626" i="9"/>
  <c r="G626" i="9"/>
  <c r="F626" i="9"/>
  <c r="E626" i="9"/>
  <c r="A626" i="9"/>
  <c r="U625" i="9"/>
  <c r="S625" i="9"/>
  <c r="P625" i="9"/>
  <c r="N625" i="9"/>
  <c r="K625" i="9"/>
  <c r="J625" i="9"/>
  <c r="I625" i="9"/>
  <c r="H625" i="9"/>
  <c r="G625" i="9"/>
  <c r="F625" i="9"/>
  <c r="E625" i="9"/>
  <c r="A625" i="9"/>
  <c r="U624" i="9"/>
  <c r="S624" i="9"/>
  <c r="P624" i="9"/>
  <c r="N624" i="9"/>
  <c r="K624" i="9"/>
  <c r="J624" i="9"/>
  <c r="H624" i="9"/>
  <c r="G624" i="9"/>
  <c r="F624" i="9"/>
  <c r="E624" i="9"/>
  <c r="A624" i="9"/>
  <c r="U623" i="9"/>
  <c r="S623" i="9"/>
  <c r="P623" i="9"/>
  <c r="N623" i="9"/>
  <c r="K623" i="9"/>
  <c r="J623" i="9"/>
  <c r="H623" i="9"/>
  <c r="G623" i="9"/>
  <c r="F623" i="9"/>
  <c r="E623" i="9"/>
  <c r="A623" i="9"/>
  <c r="U622" i="9"/>
  <c r="S622" i="9"/>
  <c r="P622" i="9"/>
  <c r="N622" i="9"/>
  <c r="K622" i="9"/>
  <c r="J622" i="9"/>
  <c r="H622" i="9"/>
  <c r="G622" i="9"/>
  <c r="F622" i="9"/>
  <c r="E622" i="9"/>
  <c r="A622" i="9"/>
  <c r="U621" i="9"/>
  <c r="S621" i="9"/>
  <c r="P621" i="9"/>
  <c r="N621" i="9"/>
  <c r="K621" i="9"/>
  <c r="J621" i="9"/>
  <c r="H621" i="9"/>
  <c r="G621" i="9"/>
  <c r="F621" i="9"/>
  <c r="E621" i="9"/>
  <c r="A621" i="9"/>
  <c r="U620" i="9"/>
  <c r="S620" i="9"/>
  <c r="P620" i="9"/>
  <c r="N620" i="9"/>
  <c r="K620" i="9"/>
  <c r="J620" i="9"/>
  <c r="I620" i="9"/>
  <c r="H620" i="9"/>
  <c r="G620" i="9"/>
  <c r="F620" i="9"/>
  <c r="E620" i="9"/>
  <c r="A620" i="9"/>
  <c r="U619" i="9"/>
  <c r="S619" i="9"/>
  <c r="P619" i="9"/>
  <c r="N619" i="9"/>
  <c r="K619" i="9"/>
  <c r="J619" i="9"/>
  <c r="I619" i="9"/>
  <c r="H619" i="9"/>
  <c r="G619" i="9"/>
  <c r="F619" i="9"/>
  <c r="E619" i="9"/>
  <c r="A619" i="9"/>
  <c r="G618" i="9"/>
  <c r="A618" i="9"/>
  <c r="U617" i="9"/>
  <c r="S617" i="9"/>
  <c r="P617" i="9"/>
  <c r="N617" i="9"/>
  <c r="K617" i="9"/>
  <c r="J617" i="9"/>
  <c r="H617" i="9"/>
  <c r="G617" i="9"/>
  <c r="F617" i="9"/>
  <c r="E617" i="9"/>
  <c r="A617" i="9"/>
  <c r="U616" i="9"/>
  <c r="S616" i="9"/>
  <c r="P616" i="9"/>
  <c r="N616" i="9"/>
  <c r="K616" i="9"/>
  <c r="J616" i="9"/>
  <c r="H616" i="9"/>
  <c r="G616" i="9"/>
  <c r="F616" i="9"/>
  <c r="E616" i="9"/>
  <c r="A616" i="9"/>
  <c r="U615" i="9"/>
  <c r="H615" i="9"/>
  <c r="G615" i="9"/>
  <c r="F615" i="9"/>
  <c r="E615" i="9"/>
  <c r="D615" i="9"/>
  <c r="A615" i="9"/>
  <c r="U614" i="9"/>
  <c r="S614" i="9"/>
  <c r="P614" i="9"/>
  <c r="N614" i="9"/>
  <c r="K614" i="9"/>
  <c r="J614" i="9"/>
  <c r="H614" i="9"/>
  <c r="G614" i="9"/>
  <c r="F614" i="9"/>
  <c r="E614" i="9"/>
  <c r="A614" i="9"/>
  <c r="U613" i="9"/>
  <c r="S613" i="9"/>
  <c r="P613" i="9"/>
  <c r="N613" i="9"/>
  <c r="K613" i="9"/>
  <c r="J613" i="9"/>
  <c r="H613" i="9"/>
  <c r="G613" i="9"/>
  <c r="F613" i="9"/>
  <c r="E613" i="9"/>
  <c r="A613" i="9"/>
  <c r="U612" i="9"/>
  <c r="S612" i="9"/>
  <c r="P612" i="9"/>
  <c r="N612" i="9"/>
  <c r="K612" i="9"/>
  <c r="J612" i="9"/>
  <c r="H612" i="9"/>
  <c r="G612" i="9"/>
  <c r="F612" i="9"/>
  <c r="E612" i="9"/>
  <c r="A612" i="9"/>
  <c r="U611" i="9"/>
  <c r="S611" i="9"/>
  <c r="P611" i="9"/>
  <c r="N611" i="9"/>
  <c r="K611" i="9"/>
  <c r="J611" i="9"/>
  <c r="H611" i="9"/>
  <c r="G611" i="9"/>
  <c r="F611" i="9"/>
  <c r="E611" i="9"/>
  <c r="A611" i="9"/>
  <c r="U610" i="9"/>
  <c r="H610" i="9"/>
  <c r="G610" i="9"/>
  <c r="F610" i="9"/>
  <c r="E610" i="9"/>
  <c r="D610" i="9"/>
  <c r="A610" i="9"/>
  <c r="U609" i="9"/>
  <c r="S609" i="9"/>
  <c r="P609" i="9"/>
  <c r="N609" i="9"/>
  <c r="K609" i="9"/>
  <c r="J609" i="9"/>
  <c r="H609" i="9"/>
  <c r="G609" i="9"/>
  <c r="F609" i="9"/>
  <c r="E609" i="9"/>
  <c r="A609" i="9"/>
  <c r="U608" i="9"/>
  <c r="S608" i="9"/>
  <c r="P608" i="9"/>
  <c r="N608" i="9"/>
  <c r="K608" i="9"/>
  <c r="J608" i="9"/>
  <c r="H608" i="9"/>
  <c r="G608" i="9"/>
  <c r="F608" i="9"/>
  <c r="E608" i="9"/>
  <c r="A608" i="9"/>
  <c r="U607" i="9"/>
  <c r="S607" i="9"/>
  <c r="P607" i="9"/>
  <c r="N607" i="9"/>
  <c r="K607" i="9"/>
  <c r="J607" i="9"/>
  <c r="H607" i="9"/>
  <c r="G607" i="9"/>
  <c r="F607" i="9"/>
  <c r="E607" i="9"/>
  <c r="A607" i="9"/>
  <c r="U606" i="9"/>
  <c r="S606" i="9"/>
  <c r="P606" i="9"/>
  <c r="N606" i="9"/>
  <c r="K606" i="9"/>
  <c r="J606" i="9"/>
  <c r="H606" i="9"/>
  <c r="G606" i="9"/>
  <c r="F606" i="9"/>
  <c r="E606" i="9"/>
  <c r="A606" i="9"/>
  <c r="U605" i="9"/>
  <c r="S605" i="9"/>
  <c r="P605" i="9"/>
  <c r="N605" i="9"/>
  <c r="K605" i="9"/>
  <c r="J605" i="9"/>
  <c r="H605" i="9"/>
  <c r="G605" i="9"/>
  <c r="F605" i="9"/>
  <c r="E605" i="9"/>
  <c r="A605" i="9"/>
  <c r="U604" i="9"/>
  <c r="S604" i="9"/>
  <c r="P604" i="9"/>
  <c r="N604" i="9"/>
  <c r="K604" i="9"/>
  <c r="J604" i="9"/>
  <c r="H604" i="9"/>
  <c r="G604" i="9"/>
  <c r="F604" i="9"/>
  <c r="E604" i="9"/>
  <c r="A604" i="9"/>
  <c r="U603" i="9"/>
  <c r="S603" i="9"/>
  <c r="P603" i="9"/>
  <c r="N603" i="9"/>
  <c r="K603" i="9"/>
  <c r="J603" i="9"/>
  <c r="H603" i="9"/>
  <c r="G603" i="9"/>
  <c r="F603" i="9"/>
  <c r="E603" i="9"/>
  <c r="A603" i="9"/>
  <c r="U602" i="9"/>
  <c r="H602" i="9"/>
  <c r="G602" i="9"/>
  <c r="F602" i="9"/>
  <c r="E602" i="9"/>
  <c r="D602" i="9"/>
  <c r="A602" i="9"/>
  <c r="U601" i="9"/>
  <c r="S601" i="9"/>
  <c r="P601" i="9"/>
  <c r="N601" i="9"/>
  <c r="K601" i="9"/>
  <c r="J601" i="9"/>
  <c r="H601" i="9"/>
  <c r="G601" i="9"/>
  <c r="F601" i="9"/>
  <c r="E601" i="9"/>
  <c r="A601" i="9"/>
  <c r="U600" i="9"/>
  <c r="S600" i="9"/>
  <c r="P600" i="9"/>
  <c r="N600" i="9"/>
  <c r="K600" i="9"/>
  <c r="J600" i="9"/>
  <c r="H600" i="9"/>
  <c r="G600" i="9"/>
  <c r="F600" i="9"/>
  <c r="E600" i="9"/>
  <c r="A600" i="9"/>
  <c r="U599" i="9"/>
  <c r="S599" i="9"/>
  <c r="P599" i="9"/>
  <c r="N599" i="9"/>
  <c r="K599" i="9"/>
  <c r="J599" i="9"/>
  <c r="H599" i="9"/>
  <c r="G599" i="9"/>
  <c r="F599" i="9"/>
  <c r="E599" i="9"/>
  <c r="A599" i="9"/>
  <c r="U598" i="9"/>
  <c r="S598" i="9"/>
  <c r="P598" i="9"/>
  <c r="N598" i="9"/>
  <c r="K598" i="9"/>
  <c r="J598" i="9"/>
  <c r="H598" i="9"/>
  <c r="G598" i="9"/>
  <c r="F598" i="9"/>
  <c r="E598" i="9"/>
  <c r="A598" i="9"/>
  <c r="U597" i="9"/>
  <c r="S597" i="9"/>
  <c r="P597" i="9"/>
  <c r="N597" i="9"/>
  <c r="K597" i="9"/>
  <c r="J597" i="9"/>
  <c r="H597" i="9"/>
  <c r="G597" i="9"/>
  <c r="F597" i="9"/>
  <c r="E597" i="9"/>
  <c r="A597" i="9"/>
  <c r="U596" i="9"/>
  <c r="S596" i="9"/>
  <c r="P596" i="9"/>
  <c r="N596" i="9"/>
  <c r="K596" i="9"/>
  <c r="J596" i="9"/>
  <c r="H596" i="9"/>
  <c r="G596" i="9"/>
  <c r="F596" i="9"/>
  <c r="E596" i="9"/>
  <c r="A596" i="9"/>
  <c r="U595" i="9"/>
  <c r="S595" i="9"/>
  <c r="P595" i="9"/>
  <c r="N595" i="9"/>
  <c r="K595" i="9"/>
  <c r="J595" i="9"/>
  <c r="H595" i="9"/>
  <c r="G595" i="9"/>
  <c r="F595" i="9"/>
  <c r="E595" i="9"/>
  <c r="A595" i="9"/>
  <c r="U594" i="9"/>
  <c r="S594" i="9"/>
  <c r="P594" i="9"/>
  <c r="N594" i="9"/>
  <c r="K594" i="9"/>
  <c r="J594" i="9"/>
  <c r="H594" i="9"/>
  <c r="G594" i="9"/>
  <c r="F594" i="9"/>
  <c r="E594" i="9"/>
  <c r="A594" i="9"/>
  <c r="U593" i="9"/>
  <c r="S593" i="9"/>
  <c r="P593" i="9"/>
  <c r="N593" i="9"/>
  <c r="K593" i="9"/>
  <c r="J593" i="9"/>
  <c r="H593" i="9"/>
  <c r="G593" i="9"/>
  <c r="F593" i="9"/>
  <c r="E593" i="9"/>
  <c r="A593" i="9"/>
  <c r="U592" i="9"/>
  <c r="S592" i="9"/>
  <c r="P592" i="9"/>
  <c r="N592" i="9"/>
  <c r="K592" i="9"/>
  <c r="J592" i="9"/>
  <c r="H592" i="9"/>
  <c r="G592" i="9"/>
  <c r="F592" i="9"/>
  <c r="E592" i="9"/>
  <c r="A592" i="9"/>
  <c r="U591" i="9"/>
  <c r="S591" i="9"/>
  <c r="P591" i="9"/>
  <c r="N591" i="9"/>
  <c r="K591" i="9"/>
  <c r="J591" i="9"/>
  <c r="H591" i="9"/>
  <c r="G591" i="9"/>
  <c r="F591" i="9"/>
  <c r="E591" i="9"/>
  <c r="A591" i="9"/>
  <c r="U590" i="9"/>
  <c r="S590" i="9"/>
  <c r="P590" i="9"/>
  <c r="N590" i="9"/>
  <c r="K590" i="9"/>
  <c r="J590" i="9"/>
  <c r="H590" i="9"/>
  <c r="G590" i="9"/>
  <c r="F590" i="9"/>
  <c r="E590" i="9"/>
  <c r="A590" i="9"/>
  <c r="U589" i="9"/>
  <c r="S589" i="9"/>
  <c r="P589" i="9"/>
  <c r="N589" i="9"/>
  <c r="K589" i="9"/>
  <c r="J589" i="9"/>
  <c r="H589" i="9"/>
  <c r="G589" i="9"/>
  <c r="F589" i="9"/>
  <c r="E589" i="9"/>
  <c r="A589" i="9"/>
  <c r="U588" i="9"/>
  <c r="S588" i="9"/>
  <c r="P588" i="9"/>
  <c r="N588" i="9"/>
  <c r="K588" i="9"/>
  <c r="J588" i="9"/>
  <c r="H588" i="9"/>
  <c r="G588" i="9"/>
  <c r="F588" i="9"/>
  <c r="E588" i="9"/>
  <c r="A588" i="9"/>
  <c r="U587" i="9"/>
  <c r="S587" i="9"/>
  <c r="P587" i="9"/>
  <c r="N587" i="9"/>
  <c r="K587" i="9"/>
  <c r="J587" i="9"/>
  <c r="H587" i="9"/>
  <c r="G587" i="9"/>
  <c r="F587" i="9"/>
  <c r="E587" i="9"/>
  <c r="A587" i="9"/>
  <c r="U586" i="9"/>
  <c r="S586" i="9"/>
  <c r="P586" i="9"/>
  <c r="N586" i="9"/>
  <c r="K586" i="9"/>
  <c r="J586" i="9"/>
  <c r="H586" i="9"/>
  <c r="G586" i="9"/>
  <c r="F586" i="9"/>
  <c r="E586" i="9"/>
  <c r="A586" i="9"/>
  <c r="U585" i="9"/>
  <c r="S585" i="9"/>
  <c r="P585" i="9"/>
  <c r="N585" i="9"/>
  <c r="K585" i="9"/>
  <c r="J585" i="9"/>
  <c r="H585" i="9"/>
  <c r="G585" i="9"/>
  <c r="F585" i="9"/>
  <c r="E585" i="9"/>
  <c r="A585" i="9"/>
  <c r="U584" i="9"/>
  <c r="S584" i="9"/>
  <c r="P584" i="9"/>
  <c r="N584" i="9"/>
  <c r="K584" i="9"/>
  <c r="J584" i="9"/>
  <c r="H584" i="9"/>
  <c r="G584" i="9"/>
  <c r="F584" i="9"/>
  <c r="E584" i="9"/>
  <c r="A584" i="9"/>
  <c r="U583" i="9"/>
  <c r="S583" i="9"/>
  <c r="P583" i="9"/>
  <c r="N583" i="9"/>
  <c r="K583" i="9"/>
  <c r="J583" i="9"/>
  <c r="H583" i="9"/>
  <c r="G583" i="9"/>
  <c r="F583" i="9"/>
  <c r="E583" i="9"/>
  <c r="A583" i="9"/>
  <c r="U582" i="9"/>
  <c r="S582" i="9"/>
  <c r="P582" i="9"/>
  <c r="N582" i="9"/>
  <c r="K582" i="9"/>
  <c r="J582" i="9"/>
  <c r="H582" i="9"/>
  <c r="G582" i="9"/>
  <c r="F582" i="9"/>
  <c r="E582" i="9"/>
  <c r="A582" i="9"/>
  <c r="G581" i="9"/>
  <c r="A581" i="9"/>
  <c r="G580" i="9"/>
  <c r="A580" i="9"/>
  <c r="U579" i="9"/>
  <c r="I579" i="9"/>
  <c r="H579" i="9"/>
  <c r="G579" i="9"/>
  <c r="F579" i="9"/>
  <c r="E579" i="9"/>
  <c r="D579" i="9"/>
  <c r="A579" i="9"/>
  <c r="U578" i="9"/>
  <c r="S578" i="9"/>
  <c r="P578" i="9"/>
  <c r="N578" i="9"/>
  <c r="K578" i="9"/>
  <c r="J578" i="9"/>
  <c r="H578" i="9"/>
  <c r="G578" i="9"/>
  <c r="F578" i="9"/>
  <c r="E578" i="9"/>
  <c r="A578" i="9"/>
  <c r="U577" i="9"/>
  <c r="S577" i="9"/>
  <c r="P577" i="9"/>
  <c r="N577" i="9"/>
  <c r="K577" i="9"/>
  <c r="J577" i="9"/>
  <c r="H577" i="9"/>
  <c r="G577" i="9"/>
  <c r="F577" i="9"/>
  <c r="E577" i="9"/>
  <c r="A577" i="9"/>
  <c r="U576" i="9"/>
  <c r="S576" i="9"/>
  <c r="P576" i="9"/>
  <c r="N576" i="9"/>
  <c r="K576" i="9"/>
  <c r="J576" i="9"/>
  <c r="H576" i="9"/>
  <c r="G576" i="9"/>
  <c r="F576" i="9"/>
  <c r="E576" i="9"/>
  <c r="A576" i="9"/>
  <c r="U575" i="9"/>
  <c r="S575" i="9"/>
  <c r="P575" i="9"/>
  <c r="N575" i="9"/>
  <c r="K575" i="9"/>
  <c r="J575" i="9"/>
  <c r="H575" i="9"/>
  <c r="G575" i="9"/>
  <c r="F575" i="9"/>
  <c r="E575" i="9"/>
  <c r="A575" i="9"/>
  <c r="G574" i="9"/>
  <c r="A574" i="9"/>
  <c r="U573" i="9"/>
  <c r="S573" i="9"/>
  <c r="P573" i="9"/>
  <c r="N573" i="9"/>
  <c r="K573" i="9"/>
  <c r="J573" i="9"/>
  <c r="H573" i="9"/>
  <c r="G573" i="9"/>
  <c r="F573" i="9"/>
  <c r="E573" i="9"/>
  <c r="A573" i="9"/>
  <c r="U572" i="9"/>
  <c r="S572" i="9"/>
  <c r="P572" i="9"/>
  <c r="N572" i="9"/>
  <c r="K572" i="9"/>
  <c r="J572" i="9"/>
  <c r="H572" i="9"/>
  <c r="G572" i="9"/>
  <c r="F572" i="9"/>
  <c r="E572" i="9"/>
  <c r="A572" i="9"/>
  <c r="U571" i="9"/>
  <c r="S571" i="9"/>
  <c r="P571" i="9"/>
  <c r="N571" i="9"/>
  <c r="K571" i="9"/>
  <c r="J571" i="9"/>
  <c r="H571" i="9"/>
  <c r="G571" i="9"/>
  <c r="F571" i="9"/>
  <c r="E571" i="9"/>
  <c r="A571" i="9"/>
  <c r="U570" i="9"/>
  <c r="S570" i="9"/>
  <c r="P570" i="9"/>
  <c r="N570" i="9"/>
  <c r="K570" i="9"/>
  <c r="J570" i="9"/>
  <c r="H570" i="9"/>
  <c r="G570" i="9"/>
  <c r="F570" i="9"/>
  <c r="E570" i="9"/>
  <c r="A570" i="9"/>
  <c r="U569" i="9"/>
  <c r="S569" i="9"/>
  <c r="P569" i="9"/>
  <c r="N569" i="9"/>
  <c r="K569" i="9"/>
  <c r="J569" i="9"/>
  <c r="H569" i="9"/>
  <c r="G569" i="9"/>
  <c r="F569" i="9"/>
  <c r="E569" i="9"/>
  <c r="A569" i="9"/>
  <c r="U568" i="9"/>
  <c r="S568" i="9"/>
  <c r="P568" i="9"/>
  <c r="N568" i="9"/>
  <c r="K568" i="9"/>
  <c r="J568" i="9"/>
  <c r="H568" i="9"/>
  <c r="G568" i="9"/>
  <c r="F568" i="9"/>
  <c r="E568" i="9"/>
  <c r="A568" i="9"/>
  <c r="U567" i="9"/>
  <c r="S567" i="9"/>
  <c r="P567" i="9"/>
  <c r="N567" i="9"/>
  <c r="K567" i="9"/>
  <c r="J567" i="9"/>
  <c r="H567" i="9"/>
  <c r="G567" i="9"/>
  <c r="F567" i="9"/>
  <c r="E567" i="9"/>
  <c r="A567" i="9"/>
  <c r="G566" i="9"/>
  <c r="A566" i="9"/>
  <c r="G565" i="9"/>
  <c r="A565" i="9"/>
  <c r="U564" i="9"/>
  <c r="I564" i="9"/>
  <c r="H564" i="9"/>
  <c r="G564" i="9"/>
  <c r="F564" i="9"/>
  <c r="E564" i="9"/>
  <c r="D564" i="9"/>
  <c r="A564" i="9"/>
  <c r="U563" i="9"/>
  <c r="S563" i="9"/>
  <c r="P563" i="9"/>
  <c r="N563" i="9"/>
  <c r="K563" i="9"/>
  <c r="J563" i="9"/>
  <c r="H563" i="9"/>
  <c r="G563" i="9"/>
  <c r="F563" i="9"/>
  <c r="E563" i="9"/>
  <c r="A563" i="9"/>
  <c r="U562" i="9"/>
  <c r="S562" i="9"/>
  <c r="P562" i="9"/>
  <c r="N562" i="9"/>
  <c r="K562" i="9"/>
  <c r="J562" i="9"/>
  <c r="H562" i="9"/>
  <c r="G562" i="9"/>
  <c r="F562" i="9"/>
  <c r="E562" i="9"/>
  <c r="A562" i="9"/>
  <c r="U561" i="9"/>
  <c r="S561" i="9"/>
  <c r="P561" i="9"/>
  <c r="N561" i="9"/>
  <c r="K561" i="9"/>
  <c r="J561" i="9"/>
  <c r="H561" i="9"/>
  <c r="G561" i="9"/>
  <c r="F561" i="9"/>
  <c r="E561" i="9"/>
  <c r="A561" i="9"/>
  <c r="U560" i="9"/>
  <c r="S560" i="9"/>
  <c r="P560" i="9"/>
  <c r="N560" i="9"/>
  <c r="K560" i="9"/>
  <c r="J560" i="9"/>
  <c r="H560" i="9"/>
  <c r="G560" i="9"/>
  <c r="F560" i="9"/>
  <c r="E560" i="9"/>
  <c r="A560" i="9"/>
  <c r="G559" i="9"/>
  <c r="A559" i="9"/>
  <c r="U558" i="9"/>
  <c r="I558" i="9"/>
  <c r="H558" i="9"/>
  <c r="G558" i="9"/>
  <c r="F558" i="9"/>
  <c r="E558" i="9"/>
  <c r="D558" i="9"/>
  <c r="A558" i="9"/>
  <c r="U557" i="9"/>
  <c r="S557" i="9"/>
  <c r="P557" i="9"/>
  <c r="N557" i="9"/>
  <c r="K557" i="9"/>
  <c r="J557" i="9"/>
  <c r="H557" i="9"/>
  <c r="G557" i="9"/>
  <c r="F557" i="9"/>
  <c r="E557" i="9"/>
  <c r="A557" i="9"/>
  <c r="U556" i="9"/>
  <c r="S556" i="9"/>
  <c r="P556" i="9"/>
  <c r="N556" i="9"/>
  <c r="K556" i="9"/>
  <c r="J556" i="9"/>
  <c r="H556" i="9"/>
  <c r="G556" i="9"/>
  <c r="F556" i="9"/>
  <c r="E556" i="9"/>
  <c r="A556" i="9"/>
  <c r="U555" i="9"/>
  <c r="S555" i="9"/>
  <c r="P555" i="9"/>
  <c r="N555" i="9"/>
  <c r="K555" i="9"/>
  <c r="J555" i="9"/>
  <c r="H555" i="9"/>
  <c r="G555" i="9"/>
  <c r="F555" i="9"/>
  <c r="E555" i="9"/>
  <c r="A555" i="9"/>
  <c r="U554" i="9"/>
  <c r="S554" i="9"/>
  <c r="P554" i="9"/>
  <c r="N554" i="9"/>
  <c r="K554" i="9"/>
  <c r="J554" i="9"/>
  <c r="H554" i="9"/>
  <c r="G554" i="9"/>
  <c r="F554" i="9"/>
  <c r="E554" i="9"/>
  <c r="A554" i="9"/>
  <c r="G553" i="9"/>
  <c r="A553" i="9"/>
  <c r="U552" i="9"/>
  <c r="I552" i="9"/>
  <c r="H552" i="9"/>
  <c r="G552" i="9"/>
  <c r="F552" i="9"/>
  <c r="E552" i="9"/>
  <c r="D552" i="9"/>
  <c r="A552" i="9"/>
  <c r="U551" i="9"/>
  <c r="S551" i="9"/>
  <c r="P551" i="9"/>
  <c r="N551" i="9"/>
  <c r="K551" i="9"/>
  <c r="J551" i="9"/>
  <c r="H551" i="9"/>
  <c r="G551" i="9"/>
  <c r="F551" i="9"/>
  <c r="E551" i="9"/>
  <c r="A551" i="9"/>
  <c r="U550" i="9"/>
  <c r="S550" i="9"/>
  <c r="P550" i="9"/>
  <c r="N550" i="9"/>
  <c r="K550" i="9"/>
  <c r="J550" i="9"/>
  <c r="H550" i="9"/>
  <c r="G550" i="9"/>
  <c r="F550" i="9"/>
  <c r="E550" i="9"/>
  <c r="A550" i="9"/>
  <c r="U549" i="9"/>
  <c r="S549" i="9"/>
  <c r="P549" i="9"/>
  <c r="N549" i="9"/>
  <c r="K549" i="9"/>
  <c r="J549" i="9"/>
  <c r="H549" i="9"/>
  <c r="G549" i="9"/>
  <c r="F549" i="9"/>
  <c r="E549" i="9"/>
  <c r="A549" i="9"/>
  <c r="U548" i="9"/>
  <c r="S548" i="9"/>
  <c r="P548" i="9"/>
  <c r="N548" i="9"/>
  <c r="K548" i="9"/>
  <c r="J548" i="9"/>
  <c r="H548" i="9"/>
  <c r="G548" i="9"/>
  <c r="F548" i="9"/>
  <c r="E548" i="9"/>
  <c r="A548" i="9"/>
  <c r="U547" i="9"/>
  <c r="I547" i="9"/>
  <c r="H547" i="9"/>
  <c r="G547" i="9"/>
  <c r="F547" i="9"/>
  <c r="E547" i="9"/>
  <c r="D547" i="9"/>
  <c r="A547" i="9"/>
  <c r="U546" i="9"/>
  <c r="S546" i="9"/>
  <c r="P546" i="9"/>
  <c r="N546" i="9"/>
  <c r="K546" i="9"/>
  <c r="J546" i="9"/>
  <c r="H546" i="9"/>
  <c r="G546" i="9"/>
  <c r="F546" i="9"/>
  <c r="E546" i="9"/>
  <c r="A546" i="9"/>
  <c r="U545" i="9"/>
  <c r="S545" i="9"/>
  <c r="P545" i="9"/>
  <c r="N545" i="9"/>
  <c r="K545" i="9"/>
  <c r="J545" i="9"/>
  <c r="H545" i="9"/>
  <c r="G545" i="9"/>
  <c r="F545" i="9"/>
  <c r="E545" i="9"/>
  <c r="A545" i="9"/>
  <c r="U544" i="9"/>
  <c r="S544" i="9"/>
  <c r="P544" i="9"/>
  <c r="N544" i="9"/>
  <c r="K544" i="9"/>
  <c r="J544" i="9"/>
  <c r="H544" i="9"/>
  <c r="G544" i="9"/>
  <c r="F544" i="9"/>
  <c r="E544" i="9"/>
  <c r="A544" i="9"/>
  <c r="U543" i="9"/>
  <c r="S543" i="9"/>
  <c r="P543" i="9"/>
  <c r="N543" i="9"/>
  <c r="K543" i="9"/>
  <c r="J543" i="9"/>
  <c r="H543" i="9"/>
  <c r="G543" i="9"/>
  <c r="F543" i="9"/>
  <c r="E543" i="9"/>
  <c r="A543" i="9"/>
  <c r="U542" i="9"/>
  <c r="I542" i="9"/>
  <c r="H542" i="9"/>
  <c r="G542" i="9"/>
  <c r="F542" i="9"/>
  <c r="E542" i="9"/>
  <c r="D542" i="9"/>
  <c r="A542" i="9"/>
  <c r="U541" i="9"/>
  <c r="S541" i="9"/>
  <c r="P541" i="9"/>
  <c r="N541" i="9"/>
  <c r="K541" i="9"/>
  <c r="J541" i="9"/>
  <c r="H541" i="9"/>
  <c r="G541" i="9"/>
  <c r="F541" i="9"/>
  <c r="E541" i="9"/>
  <c r="A541" i="9"/>
  <c r="U540" i="9"/>
  <c r="S540" i="9"/>
  <c r="P540" i="9"/>
  <c r="N540" i="9"/>
  <c r="K540" i="9"/>
  <c r="J540" i="9"/>
  <c r="H540" i="9"/>
  <c r="G540" i="9"/>
  <c r="F540" i="9"/>
  <c r="E540" i="9"/>
  <c r="A540" i="9"/>
  <c r="U539" i="9"/>
  <c r="S539" i="9"/>
  <c r="P539" i="9"/>
  <c r="N539" i="9"/>
  <c r="K539" i="9"/>
  <c r="J539" i="9"/>
  <c r="H539" i="9"/>
  <c r="G539" i="9"/>
  <c r="F539" i="9"/>
  <c r="E539" i="9"/>
  <c r="A539" i="9"/>
  <c r="U538" i="9"/>
  <c r="S538" i="9"/>
  <c r="P538" i="9"/>
  <c r="N538" i="9"/>
  <c r="K538" i="9"/>
  <c r="J538" i="9"/>
  <c r="H538" i="9"/>
  <c r="G538" i="9"/>
  <c r="F538" i="9"/>
  <c r="E538" i="9"/>
  <c r="A538" i="9"/>
  <c r="G537" i="9"/>
  <c r="A537" i="9"/>
  <c r="U536" i="9"/>
  <c r="S536" i="9"/>
  <c r="P536" i="9"/>
  <c r="N536" i="9"/>
  <c r="K536" i="9"/>
  <c r="J536" i="9"/>
  <c r="H536" i="9"/>
  <c r="G536" i="9"/>
  <c r="F536" i="9"/>
  <c r="E536" i="9"/>
  <c r="A536" i="9"/>
  <c r="U535" i="9"/>
  <c r="S535" i="9"/>
  <c r="P535" i="9"/>
  <c r="N535" i="9"/>
  <c r="K535" i="9"/>
  <c r="J535" i="9"/>
  <c r="H535" i="9"/>
  <c r="G535" i="9"/>
  <c r="F535" i="9"/>
  <c r="E535" i="9"/>
  <c r="A535" i="9"/>
  <c r="U534" i="9"/>
  <c r="H534" i="9"/>
  <c r="G534" i="9"/>
  <c r="F534" i="9"/>
  <c r="E534" i="9"/>
  <c r="D534" i="9"/>
  <c r="A534" i="9"/>
  <c r="U533" i="9"/>
  <c r="S533" i="9"/>
  <c r="P533" i="9"/>
  <c r="N533" i="9"/>
  <c r="K533" i="9"/>
  <c r="J533" i="9"/>
  <c r="H533" i="9"/>
  <c r="G533" i="9"/>
  <c r="F533" i="9"/>
  <c r="E533" i="9"/>
  <c r="A533" i="9"/>
  <c r="U532" i="9"/>
  <c r="S532" i="9"/>
  <c r="P532" i="9"/>
  <c r="N532" i="9"/>
  <c r="K532" i="9"/>
  <c r="J532" i="9"/>
  <c r="H532" i="9"/>
  <c r="G532" i="9"/>
  <c r="F532" i="9"/>
  <c r="E532" i="9"/>
  <c r="A532" i="9"/>
  <c r="U531" i="9"/>
  <c r="S531" i="9"/>
  <c r="P531" i="9"/>
  <c r="N531" i="9"/>
  <c r="K531" i="9"/>
  <c r="J531" i="9"/>
  <c r="H531" i="9"/>
  <c r="G531" i="9"/>
  <c r="F531" i="9"/>
  <c r="E531" i="9"/>
  <c r="A531" i="9"/>
  <c r="U530" i="9"/>
  <c r="S530" i="9"/>
  <c r="P530" i="9"/>
  <c r="N530" i="9"/>
  <c r="K530" i="9"/>
  <c r="J530" i="9"/>
  <c r="H530" i="9"/>
  <c r="G530" i="9"/>
  <c r="F530" i="9"/>
  <c r="E530" i="9"/>
  <c r="A530" i="9"/>
  <c r="U529" i="9"/>
  <c r="H529" i="9"/>
  <c r="G529" i="9"/>
  <c r="F529" i="9"/>
  <c r="E529" i="9"/>
  <c r="D529" i="9"/>
  <c r="A529" i="9"/>
  <c r="U528" i="9"/>
  <c r="S528" i="9"/>
  <c r="P528" i="9"/>
  <c r="N528" i="9"/>
  <c r="K528" i="9"/>
  <c r="J528" i="9"/>
  <c r="H528" i="9"/>
  <c r="G528" i="9"/>
  <c r="F528" i="9"/>
  <c r="E528" i="9"/>
  <c r="A528" i="9"/>
  <c r="U527" i="9"/>
  <c r="S527" i="9"/>
  <c r="P527" i="9"/>
  <c r="N527" i="9"/>
  <c r="K527" i="9"/>
  <c r="J527" i="9"/>
  <c r="H527" i="9"/>
  <c r="G527" i="9"/>
  <c r="F527" i="9"/>
  <c r="E527" i="9"/>
  <c r="A527" i="9"/>
  <c r="U526" i="9"/>
  <c r="S526" i="9"/>
  <c r="P526" i="9"/>
  <c r="N526" i="9"/>
  <c r="K526" i="9"/>
  <c r="J526" i="9"/>
  <c r="H526" i="9"/>
  <c r="G526" i="9"/>
  <c r="F526" i="9"/>
  <c r="E526" i="9"/>
  <c r="A526" i="9"/>
  <c r="U525" i="9"/>
  <c r="S525" i="9"/>
  <c r="P525" i="9"/>
  <c r="N525" i="9"/>
  <c r="K525" i="9"/>
  <c r="J525" i="9"/>
  <c r="H525" i="9"/>
  <c r="G525" i="9"/>
  <c r="F525" i="9"/>
  <c r="E525" i="9"/>
  <c r="A525" i="9"/>
  <c r="U524" i="9"/>
  <c r="S524" i="9"/>
  <c r="P524" i="9"/>
  <c r="N524" i="9"/>
  <c r="K524" i="9"/>
  <c r="J524" i="9"/>
  <c r="H524" i="9"/>
  <c r="G524" i="9"/>
  <c r="F524" i="9"/>
  <c r="E524" i="9"/>
  <c r="A524" i="9"/>
  <c r="U523" i="9"/>
  <c r="S523" i="9"/>
  <c r="P523" i="9"/>
  <c r="N523" i="9"/>
  <c r="K523" i="9"/>
  <c r="J523" i="9"/>
  <c r="H523" i="9"/>
  <c r="G523" i="9"/>
  <c r="F523" i="9"/>
  <c r="E523" i="9"/>
  <c r="A523" i="9"/>
  <c r="U522" i="9"/>
  <c r="S522" i="9"/>
  <c r="P522" i="9"/>
  <c r="N522" i="9"/>
  <c r="K522" i="9"/>
  <c r="J522" i="9"/>
  <c r="H522" i="9"/>
  <c r="G522" i="9"/>
  <c r="F522" i="9"/>
  <c r="E522" i="9"/>
  <c r="A522" i="9"/>
  <c r="U521" i="9"/>
  <c r="S521" i="9"/>
  <c r="P521" i="9"/>
  <c r="N521" i="9"/>
  <c r="K521" i="9"/>
  <c r="J521" i="9"/>
  <c r="H521" i="9"/>
  <c r="G521" i="9"/>
  <c r="F521" i="9"/>
  <c r="E521" i="9"/>
  <c r="A521" i="9"/>
  <c r="U520" i="9"/>
  <c r="H520" i="9"/>
  <c r="G520" i="9"/>
  <c r="F520" i="9"/>
  <c r="E520" i="9"/>
  <c r="D520" i="9"/>
  <c r="A520" i="9"/>
  <c r="U519" i="9"/>
  <c r="S519" i="9"/>
  <c r="P519" i="9"/>
  <c r="N519" i="9"/>
  <c r="K519" i="9"/>
  <c r="J519" i="9"/>
  <c r="H519" i="9"/>
  <c r="G519" i="9"/>
  <c r="F519" i="9"/>
  <c r="E519" i="9"/>
  <c r="A519" i="9"/>
  <c r="U518" i="9"/>
  <c r="S518" i="9"/>
  <c r="P518" i="9"/>
  <c r="N518" i="9"/>
  <c r="K518" i="9"/>
  <c r="J518" i="9"/>
  <c r="H518" i="9"/>
  <c r="G518" i="9"/>
  <c r="F518" i="9"/>
  <c r="E518" i="9"/>
  <c r="A518" i="9"/>
  <c r="U517" i="9"/>
  <c r="S517" i="9"/>
  <c r="P517" i="9"/>
  <c r="N517" i="9"/>
  <c r="K517" i="9"/>
  <c r="J517" i="9"/>
  <c r="H517" i="9"/>
  <c r="G517" i="9"/>
  <c r="F517" i="9"/>
  <c r="E517" i="9"/>
  <c r="A517" i="9"/>
  <c r="U516" i="9"/>
  <c r="S516" i="9"/>
  <c r="P516" i="9"/>
  <c r="N516" i="9"/>
  <c r="K516" i="9"/>
  <c r="J516" i="9"/>
  <c r="H516" i="9"/>
  <c r="G516" i="9"/>
  <c r="F516" i="9"/>
  <c r="E516" i="9"/>
  <c r="A516" i="9"/>
  <c r="U515" i="9"/>
  <c r="S515" i="9"/>
  <c r="P515" i="9"/>
  <c r="N515" i="9"/>
  <c r="K515" i="9"/>
  <c r="J515" i="9"/>
  <c r="H515" i="9"/>
  <c r="G515" i="9"/>
  <c r="F515" i="9"/>
  <c r="E515" i="9"/>
  <c r="A515" i="9"/>
  <c r="U514" i="9"/>
  <c r="S514" i="9"/>
  <c r="P514" i="9"/>
  <c r="N514" i="9"/>
  <c r="K514" i="9"/>
  <c r="J514" i="9"/>
  <c r="H514" i="9"/>
  <c r="G514" i="9"/>
  <c r="F514" i="9"/>
  <c r="E514" i="9"/>
  <c r="A514" i="9"/>
  <c r="U513" i="9"/>
  <c r="S513" i="9"/>
  <c r="P513" i="9"/>
  <c r="N513" i="9"/>
  <c r="K513" i="9"/>
  <c r="J513" i="9"/>
  <c r="H513" i="9"/>
  <c r="G513" i="9"/>
  <c r="F513" i="9"/>
  <c r="E513" i="9"/>
  <c r="A513" i="9"/>
  <c r="U512" i="9"/>
  <c r="S512" i="9"/>
  <c r="P512" i="9"/>
  <c r="N512" i="9"/>
  <c r="K512" i="9"/>
  <c r="J512" i="9"/>
  <c r="H512" i="9"/>
  <c r="G512" i="9"/>
  <c r="F512" i="9"/>
  <c r="E512" i="9"/>
  <c r="A512" i="9"/>
  <c r="U511" i="9"/>
  <c r="S511" i="9"/>
  <c r="P511" i="9"/>
  <c r="N511" i="9"/>
  <c r="K511" i="9"/>
  <c r="J511" i="9"/>
  <c r="H511" i="9"/>
  <c r="G511" i="9"/>
  <c r="F511" i="9"/>
  <c r="E511" i="9"/>
  <c r="A511" i="9"/>
  <c r="U510" i="9"/>
  <c r="S510" i="9"/>
  <c r="P510" i="9"/>
  <c r="N510" i="9"/>
  <c r="K510" i="9"/>
  <c r="J510" i="9"/>
  <c r="H510" i="9"/>
  <c r="G510" i="9"/>
  <c r="F510" i="9"/>
  <c r="E510" i="9"/>
  <c r="A510" i="9"/>
  <c r="U509" i="9"/>
  <c r="S509" i="9"/>
  <c r="P509" i="9"/>
  <c r="N509" i="9"/>
  <c r="K509" i="9"/>
  <c r="J509" i="9"/>
  <c r="H509" i="9"/>
  <c r="G509" i="9"/>
  <c r="F509" i="9"/>
  <c r="E509" i="9"/>
  <c r="A509" i="9"/>
  <c r="U508" i="9"/>
  <c r="S508" i="9"/>
  <c r="P508" i="9"/>
  <c r="N508" i="9"/>
  <c r="K508" i="9"/>
  <c r="J508" i="9"/>
  <c r="H508" i="9"/>
  <c r="G508" i="9"/>
  <c r="F508" i="9"/>
  <c r="E508" i="9"/>
  <c r="A508" i="9"/>
  <c r="U507" i="9"/>
  <c r="S507" i="9"/>
  <c r="P507" i="9"/>
  <c r="N507" i="9"/>
  <c r="K507" i="9"/>
  <c r="J507" i="9"/>
  <c r="H507" i="9"/>
  <c r="G507" i="9"/>
  <c r="F507" i="9"/>
  <c r="E507" i="9"/>
  <c r="A507" i="9"/>
  <c r="U506" i="9"/>
  <c r="S506" i="9"/>
  <c r="P506" i="9"/>
  <c r="N506" i="9"/>
  <c r="K506" i="9"/>
  <c r="J506" i="9"/>
  <c r="H506" i="9"/>
  <c r="G506" i="9"/>
  <c r="F506" i="9"/>
  <c r="E506" i="9"/>
  <c r="A506" i="9"/>
  <c r="U505" i="9"/>
  <c r="S505" i="9"/>
  <c r="P505" i="9"/>
  <c r="N505" i="9"/>
  <c r="K505" i="9"/>
  <c r="J505" i="9"/>
  <c r="H505" i="9"/>
  <c r="G505" i="9"/>
  <c r="F505" i="9"/>
  <c r="E505" i="9"/>
  <c r="A505" i="9"/>
  <c r="U504" i="9"/>
  <c r="S504" i="9"/>
  <c r="P504" i="9"/>
  <c r="N504" i="9"/>
  <c r="K504" i="9"/>
  <c r="J504" i="9"/>
  <c r="H504" i="9"/>
  <c r="G504" i="9"/>
  <c r="F504" i="9"/>
  <c r="E504" i="9"/>
  <c r="A504" i="9"/>
  <c r="U503" i="9"/>
  <c r="S503" i="9"/>
  <c r="P503" i="9"/>
  <c r="N503" i="9"/>
  <c r="K503" i="9"/>
  <c r="J503" i="9"/>
  <c r="H503" i="9"/>
  <c r="G503" i="9"/>
  <c r="F503" i="9"/>
  <c r="E503" i="9"/>
  <c r="A503" i="9"/>
  <c r="U502" i="9"/>
  <c r="S502" i="9"/>
  <c r="P502" i="9"/>
  <c r="N502" i="9"/>
  <c r="K502" i="9"/>
  <c r="J502" i="9"/>
  <c r="H502" i="9"/>
  <c r="G502" i="9"/>
  <c r="F502" i="9"/>
  <c r="E502" i="9"/>
  <c r="A502" i="9"/>
  <c r="U501" i="9"/>
  <c r="S501" i="9"/>
  <c r="P501" i="9"/>
  <c r="N501" i="9"/>
  <c r="K501" i="9"/>
  <c r="J501" i="9"/>
  <c r="H501" i="9"/>
  <c r="G501" i="9"/>
  <c r="F501" i="9"/>
  <c r="E501" i="9"/>
  <c r="A501" i="9"/>
  <c r="U500" i="9"/>
  <c r="S500" i="9"/>
  <c r="P500" i="9"/>
  <c r="N500" i="9"/>
  <c r="K500" i="9"/>
  <c r="J500" i="9"/>
  <c r="H500" i="9"/>
  <c r="G500" i="9"/>
  <c r="F500" i="9"/>
  <c r="E500" i="9"/>
  <c r="A500" i="9"/>
  <c r="G499" i="9"/>
  <c r="A499" i="9"/>
  <c r="G498" i="9"/>
  <c r="A498" i="9"/>
  <c r="U497" i="9"/>
  <c r="I497" i="9"/>
  <c r="H497" i="9"/>
  <c r="G497" i="9"/>
  <c r="F497" i="9"/>
  <c r="E497" i="9"/>
  <c r="D497" i="9"/>
  <c r="A497" i="9"/>
  <c r="U496" i="9"/>
  <c r="S496" i="9"/>
  <c r="P496" i="9"/>
  <c r="N496" i="9"/>
  <c r="K496" i="9"/>
  <c r="J496" i="9"/>
  <c r="I496" i="9"/>
  <c r="H496" i="9"/>
  <c r="G496" i="9"/>
  <c r="F496" i="9"/>
  <c r="E496" i="9"/>
  <c r="A496" i="9"/>
  <c r="U495" i="9"/>
  <c r="S495" i="9"/>
  <c r="P495" i="9"/>
  <c r="N495" i="9"/>
  <c r="K495" i="9"/>
  <c r="J495" i="9"/>
  <c r="I495" i="9"/>
  <c r="H495" i="9"/>
  <c r="G495" i="9"/>
  <c r="F495" i="9"/>
  <c r="E495" i="9"/>
  <c r="A495" i="9"/>
  <c r="U494" i="9"/>
  <c r="S494" i="9"/>
  <c r="P494" i="9"/>
  <c r="N494" i="9"/>
  <c r="K494" i="9"/>
  <c r="J494" i="9"/>
  <c r="H494" i="9"/>
  <c r="G494" i="9"/>
  <c r="F494" i="9"/>
  <c r="E494" i="9"/>
  <c r="A494" i="9"/>
  <c r="U493" i="9"/>
  <c r="S493" i="9"/>
  <c r="P493" i="9"/>
  <c r="N493" i="9"/>
  <c r="K493" i="9"/>
  <c r="J493" i="9"/>
  <c r="H493" i="9"/>
  <c r="G493" i="9"/>
  <c r="F493" i="9"/>
  <c r="E493" i="9"/>
  <c r="A493" i="9"/>
  <c r="U492" i="9"/>
  <c r="S492" i="9"/>
  <c r="P492" i="9"/>
  <c r="N492" i="9"/>
  <c r="K492" i="9"/>
  <c r="J492" i="9"/>
  <c r="H492" i="9"/>
  <c r="G492" i="9"/>
  <c r="F492" i="9"/>
  <c r="E492" i="9"/>
  <c r="A492" i="9"/>
  <c r="U491" i="9"/>
  <c r="S491" i="9"/>
  <c r="P491" i="9"/>
  <c r="N491" i="9"/>
  <c r="K491" i="9"/>
  <c r="J491" i="9"/>
  <c r="H491" i="9"/>
  <c r="G491" i="9"/>
  <c r="F491" i="9"/>
  <c r="E491" i="9"/>
  <c r="A491" i="9"/>
  <c r="U490" i="9"/>
  <c r="S490" i="9"/>
  <c r="P490" i="9"/>
  <c r="N490" i="9"/>
  <c r="K490" i="9"/>
  <c r="J490" i="9"/>
  <c r="H490" i="9"/>
  <c r="G490" i="9"/>
  <c r="F490" i="9"/>
  <c r="E490" i="9"/>
  <c r="A490" i="9"/>
  <c r="U489" i="9"/>
  <c r="S489" i="9"/>
  <c r="P489" i="9"/>
  <c r="N489" i="9"/>
  <c r="K489" i="9"/>
  <c r="J489" i="9"/>
  <c r="I489" i="9"/>
  <c r="H489" i="9"/>
  <c r="G489" i="9"/>
  <c r="F489" i="9"/>
  <c r="E489" i="9"/>
  <c r="A489" i="9"/>
  <c r="U488" i="9"/>
  <c r="S488" i="9"/>
  <c r="P488" i="9"/>
  <c r="N488" i="9"/>
  <c r="K488" i="9"/>
  <c r="J488" i="9"/>
  <c r="I488" i="9"/>
  <c r="H488" i="9"/>
  <c r="G488" i="9"/>
  <c r="F488" i="9"/>
  <c r="E488" i="9"/>
  <c r="A488" i="9"/>
  <c r="G487" i="9"/>
  <c r="A487" i="9"/>
  <c r="U486" i="9"/>
  <c r="I486" i="9"/>
  <c r="H486" i="9"/>
  <c r="G486" i="9"/>
  <c r="F486" i="9"/>
  <c r="E486" i="9"/>
  <c r="D486" i="9"/>
  <c r="A486" i="9"/>
  <c r="U485" i="9"/>
  <c r="S485" i="9"/>
  <c r="P485" i="9"/>
  <c r="N485" i="9"/>
  <c r="K485" i="9"/>
  <c r="J485" i="9"/>
  <c r="H485" i="9"/>
  <c r="G485" i="9"/>
  <c r="F485" i="9"/>
  <c r="E485" i="9"/>
  <c r="A485" i="9"/>
  <c r="U484" i="9"/>
  <c r="S484" i="9"/>
  <c r="P484" i="9"/>
  <c r="N484" i="9"/>
  <c r="K484" i="9"/>
  <c r="J484" i="9"/>
  <c r="H484" i="9"/>
  <c r="G484" i="9"/>
  <c r="F484" i="9"/>
  <c r="E484" i="9"/>
  <c r="A484" i="9"/>
  <c r="U483" i="9"/>
  <c r="S483" i="9"/>
  <c r="P483" i="9"/>
  <c r="N483" i="9"/>
  <c r="K483" i="9"/>
  <c r="J483" i="9"/>
  <c r="H483" i="9"/>
  <c r="G483" i="9"/>
  <c r="F483" i="9"/>
  <c r="E483" i="9"/>
  <c r="A483" i="9"/>
  <c r="U482" i="9"/>
  <c r="S482" i="9"/>
  <c r="P482" i="9"/>
  <c r="N482" i="9"/>
  <c r="K482" i="9"/>
  <c r="J482" i="9"/>
  <c r="H482" i="9"/>
  <c r="G482" i="9"/>
  <c r="F482" i="9"/>
  <c r="E482" i="9"/>
  <c r="A482" i="9"/>
  <c r="G481" i="9"/>
  <c r="A481" i="9"/>
  <c r="U480" i="9"/>
  <c r="S480" i="9"/>
  <c r="P480" i="9"/>
  <c r="N480" i="9"/>
  <c r="K480" i="9"/>
  <c r="J480" i="9"/>
  <c r="H480" i="9"/>
  <c r="G480" i="9"/>
  <c r="F480" i="9"/>
  <c r="E480" i="9"/>
  <c r="A480" i="9"/>
  <c r="U479" i="9"/>
  <c r="S479" i="9"/>
  <c r="P479" i="9"/>
  <c r="N479" i="9"/>
  <c r="K479" i="9"/>
  <c r="J479" i="9"/>
  <c r="H479" i="9"/>
  <c r="G479" i="9"/>
  <c r="F479" i="9"/>
  <c r="E479" i="9"/>
  <c r="A479" i="9"/>
  <c r="U478" i="9"/>
  <c r="S478" i="9"/>
  <c r="P478" i="9"/>
  <c r="N478" i="9"/>
  <c r="K478" i="9"/>
  <c r="J478" i="9"/>
  <c r="H478" i="9"/>
  <c r="G478" i="9"/>
  <c r="F478" i="9"/>
  <c r="E478" i="9"/>
  <c r="A478" i="9"/>
  <c r="U477" i="9"/>
  <c r="S477" i="9"/>
  <c r="P477" i="9"/>
  <c r="N477" i="9"/>
  <c r="K477" i="9"/>
  <c r="J477" i="9"/>
  <c r="H477" i="9"/>
  <c r="G477" i="9"/>
  <c r="F477" i="9"/>
  <c r="E477" i="9"/>
  <c r="A477" i="9"/>
  <c r="U476" i="9"/>
  <c r="S476" i="9"/>
  <c r="P476" i="9"/>
  <c r="N476" i="9"/>
  <c r="K476" i="9"/>
  <c r="J476" i="9"/>
  <c r="H476" i="9"/>
  <c r="G476" i="9"/>
  <c r="F476" i="9"/>
  <c r="E476" i="9"/>
  <c r="A476" i="9"/>
  <c r="U475" i="9"/>
  <c r="S475" i="9"/>
  <c r="P475" i="9"/>
  <c r="N475" i="9"/>
  <c r="K475" i="9"/>
  <c r="J475" i="9"/>
  <c r="H475" i="9"/>
  <c r="G475" i="9"/>
  <c r="F475" i="9"/>
  <c r="E475" i="9"/>
  <c r="A475" i="9"/>
  <c r="U474" i="9"/>
  <c r="S474" i="9"/>
  <c r="P474" i="9"/>
  <c r="N474" i="9"/>
  <c r="K474" i="9"/>
  <c r="J474" i="9"/>
  <c r="H474" i="9"/>
  <c r="G474" i="9"/>
  <c r="F474" i="9"/>
  <c r="E474" i="9"/>
  <c r="A474" i="9"/>
  <c r="G473" i="9"/>
  <c r="A473" i="9"/>
  <c r="G472" i="9"/>
  <c r="A472" i="9"/>
  <c r="U471" i="9"/>
  <c r="I471" i="9"/>
  <c r="H471" i="9"/>
  <c r="G471" i="9"/>
  <c r="F471" i="9"/>
  <c r="E471" i="9"/>
  <c r="D471" i="9"/>
  <c r="A471" i="9"/>
  <c r="U470" i="9"/>
  <c r="S470" i="9"/>
  <c r="P470" i="9"/>
  <c r="N470" i="9"/>
  <c r="K470" i="9"/>
  <c r="J470" i="9"/>
  <c r="H470" i="9"/>
  <c r="G470" i="9"/>
  <c r="F470" i="9"/>
  <c r="E470" i="9"/>
  <c r="A470" i="9"/>
  <c r="U469" i="9"/>
  <c r="S469" i="9"/>
  <c r="P469" i="9"/>
  <c r="N469" i="9"/>
  <c r="K469" i="9"/>
  <c r="J469" i="9"/>
  <c r="H469" i="9"/>
  <c r="G469" i="9"/>
  <c r="F469" i="9"/>
  <c r="E469" i="9"/>
  <c r="A469" i="9"/>
  <c r="U468" i="9"/>
  <c r="S468" i="9"/>
  <c r="P468" i="9"/>
  <c r="N468" i="9"/>
  <c r="K468" i="9"/>
  <c r="J468" i="9"/>
  <c r="H468" i="9"/>
  <c r="G468" i="9"/>
  <c r="F468" i="9"/>
  <c r="E468" i="9"/>
  <c r="A468" i="9"/>
  <c r="U467" i="9"/>
  <c r="S467" i="9"/>
  <c r="P467" i="9"/>
  <c r="N467" i="9"/>
  <c r="K467" i="9"/>
  <c r="J467" i="9"/>
  <c r="H467" i="9"/>
  <c r="G467" i="9"/>
  <c r="F467" i="9"/>
  <c r="E467" i="9"/>
  <c r="A467" i="9"/>
  <c r="G466" i="9"/>
  <c r="A466" i="9"/>
  <c r="U465" i="9"/>
  <c r="I465" i="9"/>
  <c r="H465" i="9"/>
  <c r="G465" i="9"/>
  <c r="F465" i="9"/>
  <c r="E465" i="9"/>
  <c r="D465" i="9"/>
  <c r="A465" i="9"/>
  <c r="U464" i="9"/>
  <c r="S464" i="9"/>
  <c r="P464" i="9"/>
  <c r="N464" i="9"/>
  <c r="K464" i="9"/>
  <c r="J464" i="9"/>
  <c r="H464" i="9"/>
  <c r="G464" i="9"/>
  <c r="F464" i="9"/>
  <c r="E464" i="9"/>
  <c r="A464" i="9"/>
  <c r="U463" i="9"/>
  <c r="S463" i="9"/>
  <c r="P463" i="9"/>
  <c r="N463" i="9"/>
  <c r="K463" i="9"/>
  <c r="J463" i="9"/>
  <c r="H463" i="9"/>
  <c r="G463" i="9"/>
  <c r="F463" i="9"/>
  <c r="E463" i="9"/>
  <c r="A463" i="9"/>
  <c r="U462" i="9"/>
  <c r="S462" i="9"/>
  <c r="P462" i="9"/>
  <c r="N462" i="9"/>
  <c r="K462" i="9"/>
  <c r="J462" i="9"/>
  <c r="H462" i="9"/>
  <c r="G462" i="9"/>
  <c r="F462" i="9"/>
  <c r="E462" i="9"/>
  <c r="A462" i="9"/>
  <c r="U461" i="9"/>
  <c r="S461" i="9"/>
  <c r="P461" i="9"/>
  <c r="N461" i="9"/>
  <c r="K461" i="9"/>
  <c r="J461" i="9"/>
  <c r="H461" i="9"/>
  <c r="G461" i="9"/>
  <c r="F461" i="9"/>
  <c r="E461" i="9"/>
  <c r="A461" i="9"/>
  <c r="G460" i="9"/>
  <c r="A460" i="9"/>
  <c r="U459" i="9"/>
  <c r="S459" i="9"/>
  <c r="P459" i="9"/>
  <c r="N459" i="9"/>
  <c r="K459" i="9"/>
  <c r="J459" i="9"/>
  <c r="H459" i="9"/>
  <c r="G459" i="9"/>
  <c r="F459" i="9"/>
  <c r="E459" i="9"/>
  <c r="A459" i="9"/>
  <c r="U458" i="9"/>
  <c r="S458" i="9"/>
  <c r="P458" i="9"/>
  <c r="N458" i="9"/>
  <c r="K458" i="9"/>
  <c r="J458" i="9"/>
  <c r="H458" i="9"/>
  <c r="G458" i="9"/>
  <c r="F458" i="9"/>
  <c r="E458" i="9"/>
  <c r="A458" i="9"/>
  <c r="U457" i="9"/>
  <c r="H457" i="9"/>
  <c r="G457" i="9"/>
  <c r="F457" i="9"/>
  <c r="E457" i="9"/>
  <c r="D457" i="9"/>
  <c r="A457" i="9"/>
  <c r="U456" i="9"/>
  <c r="S456" i="9"/>
  <c r="P456" i="9"/>
  <c r="N456" i="9"/>
  <c r="K456" i="9"/>
  <c r="J456" i="9"/>
  <c r="H456" i="9"/>
  <c r="G456" i="9"/>
  <c r="F456" i="9"/>
  <c r="E456" i="9"/>
  <c r="A456" i="9"/>
  <c r="U455" i="9"/>
  <c r="S455" i="9"/>
  <c r="P455" i="9"/>
  <c r="N455" i="9"/>
  <c r="K455" i="9"/>
  <c r="J455" i="9"/>
  <c r="H455" i="9"/>
  <c r="G455" i="9"/>
  <c r="F455" i="9"/>
  <c r="E455" i="9"/>
  <c r="A455" i="9"/>
  <c r="U454" i="9"/>
  <c r="S454" i="9"/>
  <c r="P454" i="9"/>
  <c r="N454" i="9"/>
  <c r="K454" i="9"/>
  <c r="J454" i="9"/>
  <c r="H454" i="9"/>
  <c r="G454" i="9"/>
  <c r="F454" i="9"/>
  <c r="E454" i="9"/>
  <c r="A454" i="9"/>
  <c r="U453" i="9"/>
  <c r="H453" i="9"/>
  <c r="G453" i="9"/>
  <c r="F453" i="9"/>
  <c r="E453" i="9"/>
  <c r="D453" i="9"/>
  <c r="A453" i="9"/>
  <c r="U452" i="9"/>
  <c r="S452" i="9"/>
  <c r="P452" i="9"/>
  <c r="N452" i="9"/>
  <c r="K452" i="9"/>
  <c r="J452" i="9"/>
  <c r="H452" i="9"/>
  <c r="G452" i="9"/>
  <c r="F452" i="9"/>
  <c r="E452" i="9"/>
  <c r="A452" i="9"/>
  <c r="U451" i="9"/>
  <c r="S451" i="9"/>
  <c r="P451" i="9"/>
  <c r="N451" i="9"/>
  <c r="K451" i="9"/>
  <c r="J451" i="9"/>
  <c r="H451" i="9"/>
  <c r="G451" i="9"/>
  <c r="F451" i="9"/>
  <c r="E451" i="9"/>
  <c r="A451" i="9"/>
  <c r="U450" i="9"/>
  <c r="S450" i="9"/>
  <c r="P450" i="9"/>
  <c r="N450" i="9"/>
  <c r="K450" i="9"/>
  <c r="J450" i="9"/>
  <c r="H450" i="9"/>
  <c r="G450" i="9"/>
  <c r="F450" i="9"/>
  <c r="E450" i="9"/>
  <c r="A450" i="9"/>
  <c r="U449" i="9"/>
  <c r="S449" i="9"/>
  <c r="P449" i="9"/>
  <c r="N449" i="9"/>
  <c r="K449" i="9"/>
  <c r="J449" i="9"/>
  <c r="H449" i="9"/>
  <c r="G449" i="9"/>
  <c r="F449" i="9"/>
  <c r="E449" i="9"/>
  <c r="A449" i="9"/>
  <c r="U448" i="9"/>
  <c r="S448" i="9"/>
  <c r="P448" i="9"/>
  <c r="N448" i="9"/>
  <c r="K448" i="9"/>
  <c r="J448" i="9"/>
  <c r="H448" i="9"/>
  <c r="G448" i="9"/>
  <c r="F448" i="9"/>
  <c r="E448" i="9"/>
  <c r="A448" i="9"/>
  <c r="U447" i="9"/>
  <c r="S447" i="9"/>
  <c r="P447" i="9"/>
  <c r="N447" i="9"/>
  <c r="K447" i="9"/>
  <c r="J447" i="9"/>
  <c r="H447" i="9"/>
  <c r="G447" i="9"/>
  <c r="F447" i="9"/>
  <c r="E447" i="9"/>
  <c r="A447" i="9"/>
  <c r="U446" i="9"/>
  <c r="S446" i="9"/>
  <c r="P446" i="9"/>
  <c r="N446" i="9"/>
  <c r="K446" i="9"/>
  <c r="J446" i="9"/>
  <c r="H446" i="9"/>
  <c r="G446" i="9"/>
  <c r="F446" i="9"/>
  <c r="E446" i="9"/>
  <c r="A446" i="9"/>
  <c r="U445" i="9"/>
  <c r="H445" i="9"/>
  <c r="G445" i="9"/>
  <c r="F445" i="9"/>
  <c r="E445" i="9"/>
  <c r="D445" i="9"/>
  <c r="A445" i="9"/>
  <c r="U444" i="9"/>
  <c r="S444" i="9"/>
  <c r="P444" i="9"/>
  <c r="N444" i="9"/>
  <c r="K444" i="9"/>
  <c r="J444" i="9"/>
  <c r="H444" i="9"/>
  <c r="G444" i="9"/>
  <c r="F444" i="9"/>
  <c r="E444" i="9"/>
  <c r="A444" i="9"/>
  <c r="U443" i="9"/>
  <c r="S443" i="9"/>
  <c r="P443" i="9"/>
  <c r="N443" i="9"/>
  <c r="K443" i="9"/>
  <c r="J443" i="9"/>
  <c r="H443" i="9"/>
  <c r="G443" i="9"/>
  <c r="F443" i="9"/>
  <c r="E443" i="9"/>
  <c r="A443" i="9"/>
  <c r="U442" i="9"/>
  <c r="S442" i="9"/>
  <c r="P442" i="9"/>
  <c r="N442" i="9"/>
  <c r="K442" i="9"/>
  <c r="J442" i="9"/>
  <c r="H442" i="9"/>
  <c r="G442" i="9"/>
  <c r="F442" i="9"/>
  <c r="E442" i="9"/>
  <c r="A442" i="9"/>
  <c r="U441" i="9"/>
  <c r="S441" i="9"/>
  <c r="P441" i="9"/>
  <c r="N441" i="9"/>
  <c r="K441" i="9"/>
  <c r="J441" i="9"/>
  <c r="H441" i="9"/>
  <c r="G441" i="9"/>
  <c r="F441" i="9"/>
  <c r="E441" i="9"/>
  <c r="A441" i="9"/>
  <c r="U440" i="9"/>
  <c r="S440" i="9"/>
  <c r="P440" i="9"/>
  <c r="N440" i="9"/>
  <c r="K440" i="9"/>
  <c r="J440" i="9"/>
  <c r="H440" i="9"/>
  <c r="G440" i="9"/>
  <c r="F440" i="9"/>
  <c r="E440" i="9"/>
  <c r="A440" i="9"/>
  <c r="U439" i="9"/>
  <c r="S439" i="9"/>
  <c r="P439" i="9"/>
  <c r="N439" i="9"/>
  <c r="K439" i="9"/>
  <c r="J439" i="9"/>
  <c r="H439" i="9"/>
  <c r="G439" i="9"/>
  <c r="F439" i="9"/>
  <c r="E439" i="9"/>
  <c r="A439" i="9"/>
  <c r="U438" i="9"/>
  <c r="S438" i="9"/>
  <c r="P438" i="9"/>
  <c r="N438" i="9"/>
  <c r="K438" i="9"/>
  <c r="J438" i="9"/>
  <c r="H438" i="9"/>
  <c r="G438" i="9"/>
  <c r="F438" i="9"/>
  <c r="E438" i="9"/>
  <c r="A438" i="9"/>
  <c r="U437" i="9"/>
  <c r="S437" i="9"/>
  <c r="P437" i="9"/>
  <c r="N437" i="9"/>
  <c r="K437" i="9"/>
  <c r="J437" i="9"/>
  <c r="H437" i="9"/>
  <c r="G437" i="9"/>
  <c r="F437" i="9"/>
  <c r="E437" i="9"/>
  <c r="A437" i="9"/>
  <c r="U436" i="9"/>
  <c r="S436" i="9"/>
  <c r="P436" i="9"/>
  <c r="N436" i="9"/>
  <c r="K436" i="9"/>
  <c r="J436" i="9"/>
  <c r="H436" i="9"/>
  <c r="G436" i="9"/>
  <c r="F436" i="9"/>
  <c r="E436" i="9"/>
  <c r="A436" i="9"/>
  <c r="U435" i="9"/>
  <c r="S435" i="9"/>
  <c r="P435" i="9"/>
  <c r="N435" i="9"/>
  <c r="K435" i="9"/>
  <c r="J435" i="9"/>
  <c r="H435" i="9"/>
  <c r="G435" i="9"/>
  <c r="F435" i="9"/>
  <c r="E435" i="9"/>
  <c r="A435" i="9"/>
  <c r="U434" i="9"/>
  <c r="S434" i="9"/>
  <c r="P434" i="9"/>
  <c r="N434" i="9"/>
  <c r="K434" i="9"/>
  <c r="J434" i="9"/>
  <c r="H434" i="9"/>
  <c r="G434" i="9"/>
  <c r="F434" i="9"/>
  <c r="E434" i="9"/>
  <c r="A434" i="9"/>
  <c r="U433" i="9"/>
  <c r="S433" i="9"/>
  <c r="P433" i="9"/>
  <c r="N433" i="9"/>
  <c r="K433" i="9"/>
  <c r="J433" i="9"/>
  <c r="H433" i="9"/>
  <c r="G433" i="9"/>
  <c r="F433" i="9"/>
  <c r="E433" i="9"/>
  <c r="A433" i="9"/>
  <c r="U432" i="9"/>
  <c r="S432" i="9"/>
  <c r="P432" i="9"/>
  <c r="N432" i="9"/>
  <c r="K432" i="9"/>
  <c r="J432" i="9"/>
  <c r="H432" i="9"/>
  <c r="G432" i="9"/>
  <c r="F432" i="9"/>
  <c r="E432" i="9"/>
  <c r="A432" i="9"/>
  <c r="U431" i="9"/>
  <c r="S431" i="9"/>
  <c r="P431" i="9"/>
  <c r="N431" i="9"/>
  <c r="K431" i="9"/>
  <c r="J431" i="9"/>
  <c r="H431" i="9"/>
  <c r="G431" i="9"/>
  <c r="F431" i="9"/>
  <c r="E431" i="9"/>
  <c r="A431" i="9"/>
  <c r="U430" i="9"/>
  <c r="S430" i="9"/>
  <c r="P430" i="9"/>
  <c r="N430" i="9"/>
  <c r="K430" i="9"/>
  <c r="J430" i="9"/>
  <c r="H430" i="9"/>
  <c r="G430" i="9"/>
  <c r="F430" i="9"/>
  <c r="E430" i="9"/>
  <c r="A430" i="9"/>
  <c r="U429" i="9"/>
  <c r="S429" i="9"/>
  <c r="P429" i="9"/>
  <c r="N429" i="9"/>
  <c r="K429" i="9"/>
  <c r="J429" i="9"/>
  <c r="H429" i="9"/>
  <c r="G429" i="9"/>
  <c r="F429" i="9"/>
  <c r="E429" i="9"/>
  <c r="A429" i="9"/>
  <c r="U428" i="9"/>
  <c r="S428" i="9"/>
  <c r="P428" i="9"/>
  <c r="N428" i="9"/>
  <c r="K428" i="9"/>
  <c r="J428" i="9"/>
  <c r="H428" i="9"/>
  <c r="G428" i="9"/>
  <c r="F428" i="9"/>
  <c r="E428" i="9"/>
  <c r="A428" i="9"/>
  <c r="U427" i="9"/>
  <c r="S427" i="9"/>
  <c r="P427" i="9"/>
  <c r="N427" i="9"/>
  <c r="K427" i="9"/>
  <c r="J427" i="9"/>
  <c r="H427" i="9"/>
  <c r="G427" i="9"/>
  <c r="F427" i="9"/>
  <c r="E427" i="9"/>
  <c r="A427" i="9"/>
  <c r="U426" i="9"/>
  <c r="S426" i="9"/>
  <c r="P426" i="9"/>
  <c r="N426" i="9"/>
  <c r="K426" i="9"/>
  <c r="J426" i="9"/>
  <c r="H426" i="9"/>
  <c r="G426" i="9"/>
  <c r="F426" i="9"/>
  <c r="E426" i="9"/>
  <c r="A426" i="9"/>
  <c r="U425" i="9"/>
  <c r="S425" i="9"/>
  <c r="P425" i="9"/>
  <c r="N425" i="9"/>
  <c r="K425" i="9"/>
  <c r="J425" i="9"/>
  <c r="H425" i="9"/>
  <c r="G425" i="9"/>
  <c r="F425" i="9"/>
  <c r="E425" i="9"/>
  <c r="A425" i="9"/>
  <c r="G424" i="9"/>
  <c r="A424" i="9"/>
  <c r="G423" i="9"/>
  <c r="A423" i="9"/>
  <c r="U422" i="9"/>
  <c r="I422" i="9"/>
  <c r="H422" i="9"/>
  <c r="G422" i="9"/>
  <c r="F422" i="9"/>
  <c r="E422" i="9"/>
  <c r="D422" i="9"/>
  <c r="A422" i="9"/>
  <c r="U421" i="9"/>
  <c r="S421" i="9"/>
  <c r="P421" i="9"/>
  <c r="N421" i="9"/>
  <c r="K421" i="9"/>
  <c r="J421" i="9"/>
  <c r="H421" i="9"/>
  <c r="G421" i="9"/>
  <c r="F421" i="9"/>
  <c r="E421" i="9"/>
  <c r="A421" i="9"/>
  <c r="U420" i="9"/>
  <c r="S420" i="9"/>
  <c r="P420" i="9"/>
  <c r="N420" i="9"/>
  <c r="K420" i="9"/>
  <c r="J420" i="9"/>
  <c r="H420" i="9"/>
  <c r="G420" i="9"/>
  <c r="F420" i="9"/>
  <c r="E420" i="9"/>
  <c r="A420" i="9"/>
  <c r="U419" i="9"/>
  <c r="S419" i="9"/>
  <c r="P419" i="9"/>
  <c r="N419" i="9"/>
  <c r="K419" i="9"/>
  <c r="J419" i="9"/>
  <c r="H419" i="9"/>
  <c r="G419" i="9"/>
  <c r="F419" i="9"/>
  <c r="E419" i="9"/>
  <c r="A419" i="9"/>
  <c r="U418" i="9"/>
  <c r="S418" i="9"/>
  <c r="P418" i="9"/>
  <c r="N418" i="9"/>
  <c r="K418" i="9"/>
  <c r="J418" i="9"/>
  <c r="H418" i="9"/>
  <c r="G418" i="9"/>
  <c r="F418" i="9"/>
  <c r="E418" i="9"/>
  <c r="A418" i="9"/>
  <c r="U417" i="9"/>
  <c r="I417" i="9"/>
  <c r="H417" i="9"/>
  <c r="G417" i="9"/>
  <c r="F417" i="9"/>
  <c r="E417" i="9"/>
  <c r="D417" i="9"/>
  <c r="A417" i="9"/>
  <c r="U416" i="9"/>
  <c r="S416" i="9"/>
  <c r="P416" i="9"/>
  <c r="N416" i="9"/>
  <c r="K416" i="9"/>
  <c r="J416" i="9"/>
  <c r="H416" i="9"/>
  <c r="G416" i="9"/>
  <c r="F416" i="9"/>
  <c r="E416" i="9"/>
  <c r="A416" i="9"/>
  <c r="U415" i="9"/>
  <c r="S415" i="9"/>
  <c r="P415" i="9"/>
  <c r="N415" i="9"/>
  <c r="K415" i="9"/>
  <c r="J415" i="9"/>
  <c r="H415" i="9"/>
  <c r="G415" i="9"/>
  <c r="F415" i="9"/>
  <c r="E415" i="9"/>
  <c r="A415" i="9"/>
  <c r="U414" i="9"/>
  <c r="S414" i="9"/>
  <c r="P414" i="9"/>
  <c r="N414" i="9"/>
  <c r="K414" i="9"/>
  <c r="J414" i="9"/>
  <c r="H414" i="9"/>
  <c r="G414" i="9"/>
  <c r="F414" i="9"/>
  <c r="E414" i="9"/>
  <c r="A414" i="9"/>
  <c r="U413" i="9"/>
  <c r="S413" i="9"/>
  <c r="P413" i="9"/>
  <c r="N413" i="9"/>
  <c r="K413" i="9"/>
  <c r="J413" i="9"/>
  <c r="H413" i="9"/>
  <c r="G413" i="9"/>
  <c r="F413" i="9"/>
  <c r="E413" i="9"/>
  <c r="A413" i="9"/>
  <c r="U412" i="9"/>
  <c r="I412" i="9"/>
  <c r="H412" i="9"/>
  <c r="G412" i="9"/>
  <c r="F412" i="9"/>
  <c r="E412" i="9"/>
  <c r="D412" i="9"/>
  <c r="A412" i="9"/>
  <c r="U411" i="9"/>
  <c r="S411" i="9"/>
  <c r="P411" i="9"/>
  <c r="N411" i="9"/>
  <c r="K411" i="9"/>
  <c r="J411" i="9"/>
  <c r="H411" i="9"/>
  <c r="G411" i="9"/>
  <c r="F411" i="9"/>
  <c r="E411" i="9"/>
  <c r="A411" i="9"/>
  <c r="U410" i="9"/>
  <c r="S410" i="9"/>
  <c r="P410" i="9"/>
  <c r="N410" i="9"/>
  <c r="K410" i="9"/>
  <c r="J410" i="9"/>
  <c r="H410" i="9"/>
  <c r="G410" i="9"/>
  <c r="F410" i="9"/>
  <c r="E410" i="9"/>
  <c r="A410" i="9"/>
  <c r="U409" i="9"/>
  <c r="S409" i="9"/>
  <c r="P409" i="9"/>
  <c r="N409" i="9"/>
  <c r="K409" i="9"/>
  <c r="J409" i="9"/>
  <c r="H409" i="9"/>
  <c r="G409" i="9"/>
  <c r="F409" i="9"/>
  <c r="E409" i="9"/>
  <c r="A409" i="9"/>
  <c r="U408" i="9"/>
  <c r="S408" i="9"/>
  <c r="P408" i="9"/>
  <c r="N408" i="9"/>
  <c r="K408" i="9"/>
  <c r="J408" i="9"/>
  <c r="H408" i="9"/>
  <c r="G408" i="9"/>
  <c r="F408" i="9"/>
  <c r="E408" i="9"/>
  <c r="A408" i="9"/>
  <c r="U407" i="9"/>
  <c r="I407" i="9"/>
  <c r="H407" i="9"/>
  <c r="G407" i="9"/>
  <c r="F407" i="9"/>
  <c r="E407" i="9"/>
  <c r="D407" i="9"/>
  <c r="A407" i="9"/>
  <c r="U406" i="9"/>
  <c r="S406" i="9"/>
  <c r="P406" i="9"/>
  <c r="N406" i="9"/>
  <c r="K406" i="9"/>
  <c r="J406" i="9"/>
  <c r="H406" i="9"/>
  <c r="G406" i="9"/>
  <c r="F406" i="9"/>
  <c r="E406" i="9"/>
  <c r="A406" i="9"/>
  <c r="U405" i="9"/>
  <c r="S405" i="9"/>
  <c r="P405" i="9"/>
  <c r="N405" i="9"/>
  <c r="K405" i="9"/>
  <c r="J405" i="9"/>
  <c r="H405" i="9"/>
  <c r="G405" i="9"/>
  <c r="F405" i="9"/>
  <c r="E405" i="9"/>
  <c r="A405" i="9"/>
  <c r="U404" i="9"/>
  <c r="S404" i="9"/>
  <c r="P404" i="9"/>
  <c r="N404" i="9"/>
  <c r="K404" i="9"/>
  <c r="J404" i="9"/>
  <c r="H404" i="9"/>
  <c r="G404" i="9"/>
  <c r="F404" i="9"/>
  <c r="E404" i="9"/>
  <c r="A404" i="9"/>
  <c r="U403" i="9"/>
  <c r="S403" i="9"/>
  <c r="P403" i="9"/>
  <c r="N403" i="9"/>
  <c r="K403" i="9"/>
  <c r="J403" i="9"/>
  <c r="H403" i="9"/>
  <c r="G403" i="9"/>
  <c r="F403" i="9"/>
  <c r="E403" i="9"/>
  <c r="A403" i="9"/>
  <c r="G402" i="9"/>
  <c r="A402" i="9"/>
  <c r="U401" i="9"/>
  <c r="I401" i="9"/>
  <c r="H401" i="9"/>
  <c r="G401" i="9"/>
  <c r="F401" i="9"/>
  <c r="E401" i="9"/>
  <c r="D401" i="9"/>
  <c r="A401" i="9"/>
  <c r="U400" i="9"/>
  <c r="S400" i="9"/>
  <c r="P400" i="9"/>
  <c r="N400" i="9"/>
  <c r="K400" i="9"/>
  <c r="J400" i="9"/>
  <c r="I400" i="9"/>
  <c r="H400" i="9"/>
  <c r="G400" i="9"/>
  <c r="F400" i="9"/>
  <c r="E400" i="9"/>
  <c r="A400" i="9"/>
  <c r="U399" i="9"/>
  <c r="S399" i="9"/>
  <c r="P399" i="9"/>
  <c r="N399" i="9"/>
  <c r="K399" i="9"/>
  <c r="J399" i="9"/>
  <c r="I399" i="9"/>
  <c r="H399" i="9"/>
  <c r="G399" i="9"/>
  <c r="F399" i="9"/>
  <c r="E399" i="9"/>
  <c r="A399" i="9"/>
  <c r="U398" i="9"/>
  <c r="S398" i="9"/>
  <c r="P398" i="9"/>
  <c r="N398" i="9"/>
  <c r="K398" i="9"/>
  <c r="J398" i="9"/>
  <c r="I398" i="9"/>
  <c r="H398" i="9"/>
  <c r="G398" i="9"/>
  <c r="F398" i="9"/>
  <c r="E398" i="9"/>
  <c r="A398" i="9"/>
  <c r="U397" i="9"/>
  <c r="S397" i="9"/>
  <c r="P397" i="9"/>
  <c r="N397" i="9"/>
  <c r="K397" i="9"/>
  <c r="J397" i="9"/>
  <c r="H397" i="9"/>
  <c r="G397" i="9"/>
  <c r="F397" i="9"/>
  <c r="E397" i="9"/>
  <c r="A397" i="9"/>
  <c r="U396" i="9"/>
  <c r="S396" i="9"/>
  <c r="P396" i="9"/>
  <c r="N396" i="9"/>
  <c r="K396" i="9"/>
  <c r="J396" i="9"/>
  <c r="H396" i="9"/>
  <c r="G396" i="9"/>
  <c r="F396" i="9"/>
  <c r="E396" i="9"/>
  <c r="A396" i="9"/>
  <c r="U395" i="9"/>
  <c r="S395" i="9"/>
  <c r="P395" i="9"/>
  <c r="N395" i="9"/>
  <c r="K395" i="9"/>
  <c r="J395" i="9"/>
  <c r="H395" i="9"/>
  <c r="G395" i="9"/>
  <c r="F395" i="9"/>
  <c r="E395" i="9"/>
  <c r="A395" i="9"/>
  <c r="U394" i="9"/>
  <c r="S394" i="9"/>
  <c r="P394" i="9"/>
  <c r="N394" i="9"/>
  <c r="K394" i="9"/>
  <c r="J394" i="9"/>
  <c r="H394" i="9"/>
  <c r="G394" i="9"/>
  <c r="F394" i="9"/>
  <c r="E394" i="9"/>
  <c r="A394" i="9"/>
  <c r="U393" i="9"/>
  <c r="S393" i="9"/>
  <c r="P393" i="9"/>
  <c r="N393" i="9"/>
  <c r="K393" i="9"/>
  <c r="J393" i="9"/>
  <c r="I393" i="9"/>
  <c r="H393" i="9"/>
  <c r="G393" i="9"/>
  <c r="F393" i="9"/>
  <c r="E393" i="9"/>
  <c r="A393" i="9"/>
  <c r="U392" i="9"/>
  <c r="S392" i="9"/>
  <c r="P392" i="9"/>
  <c r="N392" i="9"/>
  <c r="K392" i="9"/>
  <c r="J392" i="9"/>
  <c r="I392" i="9"/>
  <c r="H392" i="9"/>
  <c r="G392" i="9"/>
  <c r="F392" i="9"/>
  <c r="E392" i="9"/>
  <c r="A392" i="9"/>
  <c r="G391" i="9"/>
  <c r="A391" i="9"/>
  <c r="U390" i="9"/>
  <c r="I390" i="9"/>
  <c r="H390" i="9"/>
  <c r="G390" i="9"/>
  <c r="F390" i="9"/>
  <c r="E390" i="9"/>
  <c r="D390" i="9"/>
  <c r="A390" i="9"/>
  <c r="U389" i="9"/>
  <c r="S389" i="9"/>
  <c r="P389" i="9"/>
  <c r="N389" i="9"/>
  <c r="K389" i="9"/>
  <c r="J389" i="9"/>
  <c r="H389" i="9"/>
  <c r="G389" i="9"/>
  <c r="F389" i="9"/>
  <c r="E389" i="9"/>
  <c r="A389" i="9"/>
  <c r="U388" i="9"/>
  <c r="S388" i="9"/>
  <c r="P388" i="9"/>
  <c r="N388" i="9"/>
  <c r="K388" i="9"/>
  <c r="J388" i="9"/>
  <c r="H388" i="9"/>
  <c r="G388" i="9"/>
  <c r="F388" i="9"/>
  <c r="E388" i="9"/>
  <c r="A388" i="9"/>
  <c r="U387" i="9"/>
  <c r="S387" i="9"/>
  <c r="P387" i="9"/>
  <c r="N387" i="9"/>
  <c r="K387" i="9"/>
  <c r="J387" i="9"/>
  <c r="H387" i="9"/>
  <c r="G387" i="9"/>
  <c r="F387" i="9"/>
  <c r="E387" i="9"/>
  <c r="A387" i="9"/>
  <c r="U386" i="9"/>
  <c r="S386" i="9"/>
  <c r="P386" i="9"/>
  <c r="N386" i="9"/>
  <c r="K386" i="9"/>
  <c r="J386" i="9"/>
  <c r="H386" i="9"/>
  <c r="G386" i="9"/>
  <c r="F386" i="9"/>
  <c r="E386" i="9"/>
  <c r="A386" i="9"/>
  <c r="G385" i="9"/>
  <c r="A385" i="9"/>
  <c r="U384" i="9"/>
  <c r="S384" i="9"/>
  <c r="P384" i="9"/>
  <c r="N384" i="9"/>
  <c r="K384" i="9"/>
  <c r="J384" i="9"/>
  <c r="H384" i="9"/>
  <c r="G384" i="9"/>
  <c r="F384" i="9"/>
  <c r="E384" i="9"/>
  <c r="A384" i="9"/>
  <c r="U383" i="9"/>
  <c r="S383" i="9"/>
  <c r="P383" i="9"/>
  <c r="N383" i="9"/>
  <c r="K383" i="9"/>
  <c r="J383" i="9"/>
  <c r="H383" i="9"/>
  <c r="G383" i="9"/>
  <c r="F383" i="9"/>
  <c r="E383" i="9"/>
  <c r="A383" i="9"/>
  <c r="U382" i="9"/>
  <c r="S382" i="9"/>
  <c r="P382" i="9"/>
  <c r="N382" i="9"/>
  <c r="K382" i="9"/>
  <c r="J382" i="9"/>
  <c r="H382" i="9"/>
  <c r="G382" i="9"/>
  <c r="F382" i="9"/>
  <c r="E382" i="9"/>
  <c r="A382" i="9"/>
  <c r="U381" i="9"/>
  <c r="S381" i="9"/>
  <c r="P381" i="9"/>
  <c r="N381" i="9"/>
  <c r="K381" i="9"/>
  <c r="J381" i="9"/>
  <c r="H381" i="9"/>
  <c r="G381" i="9"/>
  <c r="F381" i="9"/>
  <c r="E381" i="9"/>
  <c r="A381" i="9"/>
  <c r="U380" i="9"/>
  <c r="S380" i="9"/>
  <c r="P380" i="9"/>
  <c r="N380" i="9"/>
  <c r="K380" i="9"/>
  <c r="J380" i="9"/>
  <c r="H380" i="9"/>
  <c r="G380" i="9"/>
  <c r="F380" i="9"/>
  <c r="E380" i="9"/>
  <c r="A380" i="9"/>
  <c r="U379" i="9"/>
  <c r="S379" i="9"/>
  <c r="P379" i="9"/>
  <c r="N379" i="9"/>
  <c r="K379" i="9"/>
  <c r="J379" i="9"/>
  <c r="H379" i="9"/>
  <c r="G379" i="9"/>
  <c r="F379" i="9"/>
  <c r="E379" i="9"/>
  <c r="A379" i="9"/>
  <c r="U378" i="9"/>
  <c r="S378" i="9"/>
  <c r="P378" i="9"/>
  <c r="N378" i="9"/>
  <c r="K378" i="9"/>
  <c r="J378" i="9"/>
  <c r="H378" i="9"/>
  <c r="G378" i="9"/>
  <c r="F378" i="9"/>
  <c r="E378" i="9"/>
  <c r="A378" i="9"/>
  <c r="G377" i="9"/>
  <c r="A377" i="9"/>
  <c r="G376" i="9"/>
  <c r="A376" i="9"/>
  <c r="U375" i="9"/>
  <c r="I375" i="9"/>
  <c r="H375" i="9"/>
  <c r="G375" i="9"/>
  <c r="F375" i="9"/>
  <c r="E375" i="9"/>
  <c r="D375" i="9"/>
  <c r="A375" i="9"/>
  <c r="U374" i="9"/>
  <c r="S374" i="9"/>
  <c r="P374" i="9"/>
  <c r="N374" i="9"/>
  <c r="K374" i="9"/>
  <c r="J374" i="9"/>
  <c r="H374" i="9"/>
  <c r="G374" i="9"/>
  <c r="F374" i="9"/>
  <c r="E374" i="9"/>
  <c r="A374" i="9"/>
  <c r="U373" i="9"/>
  <c r="S373" i="9"/>
  <c r="P373" i="9"/>
  <c r="N373" i="9"/>
  <c r="K373" i="9"/>
  <c r="J373" i="9"/>
  <c r="H373" i="9"/>
  <c r="G373" i="9"/>
  <c r="F373" i="9"/>
  <c r="E373" i="9"/>
  <c r="A373" i="9"/>
  <c r="U372" i="9"/>
  <c r="S372" i="9"/>
  <c r="P372" i="9"/>
  <c r="N372" i="9"/>
  <c r="K372" i="9"/>
  <c r="J372" i="9"/>
  <c r="H372" i="9"/>
  <c r="G372" i="9"/>
  <c r="F372" i="9"/>
  <c r="E372" i="9"/>
  <c r="A372" i="9"/>
  <c r="U371" i="9"/>
  <c r="S371" i="9"/>
  <c r="P371" i="9"/>
  <c r="N371" i="9"/>
  <c r="K371" i="9"/>
  <c r="J371" i="9"/>
  <c r="H371" i="9"/>
  <c r="G371" i="9"/>
  <c r="F371" i="9"/>
  <c r="E371" i="9"/>
  <c r="A371" i="9"/>
  <c r="G370" i="9"/>
  <c r="A370" i="9"/>
  <c r="U369" i="9"/>
  <c r="I369" i="9"/>
  <c r="H369" i="9"/>
  <c r="G369" i="9"/>
  <c r="F369" i="9"/>
  <c r="E369" i="9"/>
  <c r="D369" i="9"/>
  <c r="A369" i="9"/>
  <c r="U368" i="9"/>
  <c r="S368" i="9"/>
  <c r="P368" i="9"/>
  <c r="N368" i="9"/>
  <c r="K368" i="9"/>
  <c r="J368" i="9"/>
  <c r="H368" i="9"/>
  <c r="G368" i="9"/>
  <c r="F368" i="9"/>
  <c r="E368" i="9"/>
  <c r="A368" i="9"/>
  <c r="U367" i="9"/>
  <c r="S367" i="9"/>
  <c r="P367" i="9"/>
  <c r="N367" i="9"/>
  <c r="K367" i="9"/>
  <c r="J367" i="9"/>
  <c r="H367" i="9"/>
  <c r="G367" i="9"/>
  <c r="F367" i="9"/>
  <c r="E367" i="9"/>
  <c r="A367" i="9"/>
  <c r="U366" i="9"/>
  <c r="S366" i="9"/>
  <c r="P366" i="9"/>
  <c r="N366" i="9"/>
  <c r="K366" i="9"/>
  <c r="J366" i="9"/>
  <c r="H366" i="9"/>
  <c r="G366" i="9"/>
  <c r="F366" i="9"/>
  <c r="E366" i="9"/>
  <c r="A366" i="9"/>
  <c r="U365" i="9"/>
  <c r="S365" i="9"/>
  <c r="P365" i="9"/>
  <c r="N365" i="9"/>
  <c r="K365" i="9"/>
  <c r="J365" i="9"/>
  <c r="H365" i="9"/>
  <c r="G365" i="9"/>
  <c r="F365" i="9"/>
  <c r="E365" i="9"/>
  <c r="A365" i="9"/>
  <c r="G364" i="9"/>
  <c r="A364" i="9"/>
  <c r="U363" i="9"/>
  <c r="S363" i="9"/>
  <c r="P363" i="9"/>
  <c r="N363" i="9"/>
  <c r="K363" i="9"/>
  <c r="J363" i="9"/>
  <c r="H363" i="9"/>
  <c r="G363" i="9"/>
  <c r="F363" i="9"/>
  <c r="E363" i="9"/>
  <c r="A363" i="9"/>
  <c r="U362" i="9"/>
  <c r="S362" i="9"/>
  <c r="P362" i="9"/>
  <c r="N362" i="9"/>
  <c r="K362" i="9"/>
  <c r="J362" i="9"/>
  <c r="H362" i="9"/>
  <c r="G362" i="9"/>
  <c r="F362" i="9"/>
  <c r="E362" i="9"/>
  <c r="A362" i="9"/>
  <c r="U361" i="9"/>
  <c r="H361" i="9"/>
  <c r="G361" i="9"/>
  <c r="F361" i="9"/>
  <c r="E361" i="9"/>
  <c r="D361" i="9"/>
  <c r="A361" i="9"/>
  <c r="U360" i="9"/>
  <c r="S360" i="9"/>
  <c r="P360" i="9"/>
  <c r="N360" i="9"/>
  <c r="K360" i="9"/>
  <c r="J360" i="9"/>
  <c r="H360" i="9"/>
  <c r="G360" i="9"/>
  <c r="F360" i="9"/>
  <c r="E360" i="9"/>
  <c r="A360" i="9"/>
  <c r="U359" i="9"/>
  <c r="S359" i="9"/>
  <c r="P359" i="9"/>
  <c r="N359" i="9"/>
  <c r="K359" i="9"/>
  <c r="J359" i="9"/>
  <c r="H359" i="9"/>
  <c r="G359" i="9"/>
  <c r="F359" i="9"/>
  <c r="E359" i="9"/>
  <c r="A359" i="9"/>
  <c r="U358" i="9"/>
  <c r="S358" i="9"/>
  <c r="P358" i="9"/>
  <c r="N358" i="9"/>
  <c r="K358" i="9"/>
  <c r="J358" i="9"/>
  <c r="H358" i="9"/>
  <c r="G358" i="9"/>
  <c r="F358" i="9"/>
  <c r="E358" i="9"/>
  <c r="A358" i="9"/>
  <c r="U357" i="9"/>
  <c r="H357" i="9"/>
  <c r="G357" i="9"/>
  <c r="F357" i="9"/>
  <c r="E357" i="9"/>
  <c r="D357" i="9"/>
  <c r="A357" i="9"/>
  <c r="U356" i="9"/>
  <c r="S356" i="9"/>
  <c r="P356" i="9"/>
  <c r="N356" i="9"/>
  <c r="K356" i="9"/>
  <c r="J356" i="9"/>
  <c r="H356" i="9"/>
  <c r="G356" i="9"/>
  <c r="F356" i="9"/>
  <c r="E356" i="9"/>
  <c r="A356" i="9"/>
  <c r="U355" i="9"/>
  <c r="S355" i="9"/>
  <c r="P355" i="9"/>
  <c r="N355" i="9"/>
  <c r="K355" i="9"/>
  <c r="J355" i="9"/>
  <c r="H355" i="9"/>
  <c r="G355" i="9"/>
  <c r="F355" i="9"/>
  <c r="E355" i="9"/>
  <c r="A355" i="9"/>
  <c r="U354" i="9"/>
  <c r="S354" i="9"/>
  <c r="P354" i="9"/>
  <c r="N354" i="9"/>
  <c r="K354" i="9"/>
  <c r="J354" i="9"/>
  <c r="H354" i="9"/>
  <c r="G354" i="9"/>
  <c r="F354" i="9"/>
  <c r="E354" i="9"/>
  <c r="A354" i="9"/>
  <c r="U353" i="9"/>
  <c r="S353" i="9"/>
  <c r="P353" i="9"/>
  <c r="N353" i="9"/>
  <c r="K353" i="9"/>
  <c r="J353" i="9"/>
  <c r="H353" i="9"/>
  <c r="G353" i="9"/>
  <c r="F353" i="9"/>
  <c r="E353" i="9"/>
  <c r="A353" i="9"/>
  <c r="U352" i="9"/>
  <c r="S352" i="9"/>
  <c r="P352" i="9"/>
  <c r="N352" i="9"/>
  <c r="K352" i="9"/>
  <c r="J352" i="9"/>
  <c r="H352" i="9"/>
  <c r="G352" i="9"/>
  <c r="F352" i="9"/>
  <c r="E352" i="9"/>
  <c r="A352" i="9"/>
  <c r="U351" i="9"/>
  <c r="S351" i="9"/>
  <c r="P351" i="9"/>
  <c r="N351" i="9"/>
  <c r="K351" i="9"/>
  <c r="J351" i="9"/>
  <c r="H351" i="9"/>
  <c r="G351" i="9"/>
  <c r="F351" i="9"/>
  <c r="E351" i="9"/>
  <c r="A351" i="9"/>
  <c r="U350" i="9"/>
  <c r="S350" i="9"/>
  <c r="P350" i="9"/>
  <c r="N350" i="9"/>
  <c r="K350" i="9"/>
  <c r="J350" i="9"/>
  <c r="H350" i="9"/>
  <c r="G350" i="9"/>
  <c r="F350" i="9"/>
  <c r="E350" i="9"/>
  <c r="A350" i="9"/>
  <c r="U349" i="9"/>
  <c r="H349" i="9"/>
  <c r="G349" i="9"/>
  <c r="F349" i="9"/>
  <c r="E349" i="9"/>
  <c r="D349" i="9"/>
  <c r="A349" i="9"/>
  <c r="U348" i="9"/>
  <c r="S348" i="9"/>
  <c r="P348" i="9"/>
  <c r="N348" i="9"/>
  <c r="K348" i="9"/>
  <c r="J348" i="9"/>
  <c r="H348" i="9"/>
  <c r="G348" i="9"/>
  <c r="F348" i="9"/>
  <c r="E348" i="9"/>
  <c r="A348" i="9"/>
  <c r="U347" i="9"/>
  <c r="S347" i="9"/>
  <c r="P347" i="9"/>
  <c r="N347" i="9"/>
  <c r="K347" i="9"/>
  <c r="J347" i="9"/>
  <c r="H347" i="9"/>
  <c r="G347" i="9"/>
  <c r="F347" i="9"/>
  <c r="E347" i="9"/>
  <c r="A347" i="9"/>
  <c r="U346" i="9"/>
  <c r="S346" i="9"/>
  <c r="P346" i="9"/>
  <c r="N346" i="9"/>
  <c r="K346" i="9"/>
  <c r="J346" i="9"/>
  <c r="I346" i="9"/>
  <c r="H346" i="9"/>
  <c r="G346" i="9"/>
  <c r="F346" i="9"/>
  <c r="E346" i="9"/>
  <c r="A346" i="9"/>
  <c r="U345" i="9"/>
  <c r="S345" i="9"/>
  <c r="P345" i="9"/>
  <c r="N345" i="9"/>
  <c r="K345" i="9"/>
  <c r="J345" i="9"/>
  <c r="I345" i="9"/>
  <c r="H345" i="9"/>
  <c r="G345" i="9"/>
  <c r="F345" i="9"/>
  <c r="E345" i="9"/>
  <c r="A345" i="9"/>
  <c r="U344" i="9"/>
  <c r="S344" i="9"/>
  <c r="P344" i="9"/>
  <c r="N344" i="9"/>
  <c r="K344" i="9"/>
  <c r="J344" i="9"/>
  <c r="I344" i="9"/>
  <c r="H344" i="9"/>
  <c r="G344" i="9"/>
  <c r="F344" i="9"/>
  <c r="E344" i="9"/>
  <c r="A344" i="9"/>
  <c r="U343" i="9"/>
  <c r="S343" i="9"/>
  <c r="P343" i="9"/>
  <c r="N343" i="9"/>
  <c r="K343" i="9"/>
  <c r="J343" i="9"/>
  <c r="I343" i="9"/>
  <c r="H343" i="9"/>
  <c r="G343" i="9"/>
  <c r="F343" i="9"/>
  <c r="E343" i="9"/>
  <c r="A343" i="9"/>
  <c r="U342" i="9"/>
  <c r="S342" i="9"/>
  <c r="P342" i="9"/>
  <c r="N342" i="9"/>
  <c r="K342" i="9"/>
  <c r="J342" i="9"/>
  <c r="I342" i="9"/>
  <c r="H342" i="9"/>
  <c r="G342" i="9"/>
  <c r="F342" i="9"/>
  <c r="E342" i="9"/>
  <c r="A342" i="9"/>
  <c r="G341" i="9"/>
  <c r="A341" i="9"/>
  <c r="G340" i="9"/>
  <c r="A340" i="9"/>
  <c r="U339" i="9"/>
  <c r="I339" i="9"/>
  <c r="H339" i="9"/>
  <c r="G339" i="9"/>
  <c r="F339" i="9"/>
  <c r="E339" i="9"/>
  <c r="D339" i="9"/>
  <c r="A339" i="9"/>
  <c r="U338" i="9"/>
  <c r="S338" i="9"/>
  <c r="P338" i="9"/>
  <c r="N338" i="9"/>
  <c r="K338" i="9"/>
  <c r="J338" i="9"/>
  <c r="H338" i="9"/>
  <c r="G338" i="9"/>
  <c r="F338" i="9"/>
  <c r="E338" i="9"/>
  <c r="A338" i="9"/>
  <c r="U337" i="9"/>
  <c r="S337" i="9"/>
  <c r="P337" i="9"/>
  <c r="N337" i="9"/>
  <c r="K337" i="9"/>
  <c r="J337" i="9"/>
  <c r="H337" i="9"/>
  <c r="G337" i="9"/>
  <c r="F337" i="9"/>
  <c r="E337" i="9"/>
  <c r="A337" i="9"/>
  <c r="U336" i="9"/>
  <c r="S336" i="9"/>
  <c r="P336" i="9"/>
  <c r="N336" i="9"/>
  <c r="K336" i="9"/>
  <c r="J336" i="9"/>
  <c r="H336" i="9"/>
  <c r="G336" i="9"/>
  <c r="F336" i="9"/>
  <c r="E336" i="9"/>
  <c r="A336" i="9"/>
  <c r="U335" i="9"/>
  <c r="S335" i="9"/>
  <c r="P335" i="9"/>
  <c r="N335" i="9"/>
  <c r="K335" i="9"/>
  <c r="J335" i="9"/>
  <c r="H335" i="9"/>
  <c r="G335" i="9"/>
  <c r="F335" i="9"/>
  <c r="E335" i="9"/>
  <c r="A335" i="9"/>
  <c r="U334" i="9"/>
  <c r="I334" i="9"/>
  <c r="H334" i="9"/>
  <c r="G334" i="9"/>
  <c r="F334" i="9"/>
  <c r="E334" i="9"/>
  <c r="D334" i="9"/>
  <c r="A334" i="9"/>
  <c r="U333" i="9"/>
  <c r="S333" i="9"/>
  <c r="P333" i="9"/>
  <c r="N333" i="9"/>
  <c r="K333" i="9"/>
  <c r="J333" i="9"/>
  <c r="H333" i="9"/>
  <c r="G333" i="9"/>
  <c r="F333" i="9"/>
  <c r="E333" i="9"/>
  <c r="A333" i="9"/>
  <c r="U332" i="9"/>
  <c r="S332" i="9"/>
  <c r="P332" i="9"/>
  <c r="N332" i="9"/>
  <c r="K332" i="9"/>
  <c r="J332" i="9"/>
  <c r="H332" i="9"/>
  <c r="G332" i="9"/>
  <c r="F332" i="9"/>
  <c r="E332" i="9"/>
  <c r="A332" i="9"/>
  <c r="U331" i="9"/>
  <c r="S331" i="9"/>
  <c r="P331" i="9"/>
  <c r="N331" i="9"/>
  <c r="K331" i="9"/>
  <c r="J331" i="9"/>
  <c r="H331" i="9"/>
  <c r="G331" i="9"/>
  <c r="F331" i="9"/>
  <c r="E331" i="9"/>
  <c r="A331" i="9"/>
  <c r="U330" i="9"/>
  <c r="S330" i="9"/>
  <c r="P330" i="9"/>
  <c r="N330" i="9"/>
  <c r="K330" i="9"/>
  <c r="J330" i="9"/>
  <c r="H330" i="9"/>
  <c r="G330" i="9"/>
  <c r="F330" i="9"/>
  <c r="E330" i="9"/>
  <c r="A330" i="9"/>
  <c r="G329" i="9"/>
  <c r="A329" i="9"/>
  <c r="U328" i="9"/>
  <c r="I328" i="9"/>
  <c r="H328" i="9"/>
  <c r="G328" i="9"/>
  <c r="F328" i="9"/>
  <c r="E328" i="9"/>
  <c r="D328" i="9"/>
  <c r="A328" i="9"/>
  <c r="U327" i="9"/>
  <c r="S327" i="9"/>
  <c r="P327" i="9"/>
  <c r="N327" i="9"/>
  <c r="K327" i="9"/>
  <c r="J327" i="9"/>
  <c r="I327" i="9"/>
  <c r="H327" i="9"/>
  <c r="G327" i="9"/>
  <c r="F327" i="9"/>
  <c r="E327" i="9"/>
  <c r="A327" i="9"/>
  <c r="U326" i="9"/>
  <c r="S326" i="9"/>
  <c r="P326" i="9"/>
  <c r="N326" i="9"/>
  <c r="K326" i="9"/>
  <c r="J326" i="9"/>
  <c r="I326" i="9"/>
  <c r="H326" i="9"/>
  <c r="G326" i="9"/>
  <c r="F326" i="9"/>
  <c r="E326" i="9"/>
  <c r="A326" i="9"/>
  <c r="U325" i="9"/>
  <c r="S325" i="9"/>
  <c r="P325" i="9"/>
  <c r="N325" i="9"/>
  <c r="K325" i="9"/>
  <c r="J325" i="9"/>
  <c r="H325" i="9"/>
  <c r="G325" i="9"/>
  <c r="F325" i="9"/>
  <c r="E325" i="9"/>
  <c r="A325" i="9"/>
  <c r="U324" i="9"/>
  <c r="S324" i="9"/>
  <c r="P324" i="9"/>
  <c r="N324" i="9"/>
  <c r="K324" i="9"/>
  <c r="J324" i="9"/>
  <c r="H324" i="9"/>
  <c r="G324" i="9"/>
  <c r="F324" i="9"/>
  <c r="E324" i="9"/>
  <c r="A324" i="9"/>
  <c r="U323" i="9"/>
  <c r="S323" i="9"/>
  <c r="P323" i="9"/>
  <c r="N323" i="9"/>
  <c r="K323" i="9"/>
  <c r="J323" i="9"/>
  <c r="H323" i="9"/>
  <c r="G323" i="9"/>
  <c r="F323" i="9"/>
  <c r="E323" i="9"/>
  <c r="A323" i="9"/>
  <c r="U322" i="9"/>
  <c r="S322" i="9"/>
  <c r="P322" i="9"/>
  <c r="N322" i="9"/>
  <c r="K322" i="9"/>
  <c r="J322" i="9"/>
  <c r="H322" i="9"/>
  <c r="G322" i="9"/>
  <c r="F322" i="9"/>
  <c r="E322" i="9"/>
  <c r="A322" i="9"/>
  <c r="U321" i="9"/>
  <c r="S321" i="9"/>
  <c r="P321" i="9"/>
  <c r="N321" i="9"/>
  <c r="K321" i="9"/>
  <c r="J321" i="9"/>
  <c r="H321" i="9"/>
  <c r="G321" i="9"/>
  <c r="F321" i="9"/>
  <c r="E321" i="9"/>
  <c r="A321" i="9"/>
  <c r="U320" i="9"/>
  <c r="S320" i="9"/>
  <c r="P320" i="9"/>
  <c r="N320" i="9"/>
  <c r="K320" i="9"/>
  <c r="J320" i="9"/>
  <c r="I320" i="9"/>
  <c r="H320" i="9"/>
  <c r="G320" i="9"/>
  <c r="F320" i="9"/>
  <c r="E320" i="9"/>
  <c r="A320" i="9"/>
  <c r="U319" i="9"/>
  <c r="S319" i="9"/>
  <c r="P319" i="9"/>
  <c r="N319" i="9"/>
  <c r="K319" i="9"/>
  <c r="J319" i="9"/>
  <c r="I319" i="9"/>
  <c r="H319" i="9"/>
  <c r="G319" i="9"/>
  <c r="F319" i="9"/>
  <c r="E319" i="9"/>
  <c r="A319" i="9"/>
  <c r="G318" i="9"/>
  <c r="A318" i="9"/>
  <c r="U317" i="9"/>
  <c r="S317" i="9"/>
  <c r="P317" i="9"/>
  <c r="N317" i="9"/>
  <c r="K317" i="9"/>
  <c r="J317" i="9"/>
  <c r="H317" i="9"/>
  <c r="G317" i="9"/>
  <c r="F317" i="9"/>
  <c r="E317" i="9"/>
  <c r="A317" i="9"/>
  <c r="U316" i="9"/>
  <c r="S316" i="9"/>
  <c r="P316" i="9"/>
  <c r="N316" i="9"/>
  <c r="K316" i="9"/>
  <c r="J316" i="9"/>
  <c r="H316" i="9"/>
  <c r="G316" i="9"/>
  <c r="F316" i="9"/>
  <c r="E316" i="9"/>
  <c r="A316" i="9"/>
  <c r="U315" i="9"/>
  <c r="S315" i="9"/>
  <c r="P315" i="9"/>
  <c r="N315" i="9"/>
  <c r="K315" i="9"/>
  <c r="J315" i="9"/>
  <c r="H315" i="9"/>
  <c r="G315" i="9"/>
  <c r="F315" i="9"/>
  <c r="E315" i="9"/>
  <c r="A315" i="9"/>
  <c r="U314" i="9"/>
  <c r="S314" i="9"/>
  <c r="P314" i="9"/>
  <c r="N314" i="9"/>
  <c r="K314" i="9"/>
  <c r="J314" i="9"/>
  <c r="H314" i="9"/>
  <c r="G314" i="9"/>
  <c r="F314" i="9"/>
  <c r="E314" i="9"/>
  <c r="A314" i="9"/>
  <c r="U313" i="9"/>
  <c r="S313" i="9"/>
  <c r="P313" i="9"/>
  <c r="N313" i="9"/>
  <c r="K313" i="9"/>
  <c r="J313" i="9"/>
  <c r="H313" i="9"/>
  <c r="G313" i="9"/>
  <c r="F313" i="9"/>
  <c r="E313" i="9"/>
  <c r="A313" i="9"/>
  <c r="U312" i="9"/>
  <c r="S312" i="9"/>
  <c r="P312" i="9"/>
  <c r="N312" i="9"/>
  <c r="K312" i="9"/>
  <c r="J312" i="9"/>
  <c r="H312" i="9"/>
  <c r="G312" i="9"/>
  <c r="F312" i="9"/>
  <c r="E312" i="9"/>
  <c r="A312" i="9"/>
  <c r="U311" i="9"/>
  <c r="S311" i="9"/>
  <c r="P311" i="9"/>
  <c r="N311" i="9"/>
  <c r="K311" i="9"/>
  <c r="J311" i="9"/>
  <c r="H311" i="9"/>
  <c r="G311" i="9"/>
  <c r="F311" i="9"/>
  <c r="E311" i="9"/>
  <c r="A311" i="9"/>
  <c r="G310" i="9"/>
  <c r="A310" i="9"/>
  <c r="G309" i="9"/>
  <c r="A309" i="9"/>
  <c r="U308" i="9"/>
  <c r="I308" i="9"/>
  <c r="H308" i="9"/>
  <c r="G308" i="9"/>
  <c r="F308" i="9"/>
  <c r="E308" i="9"/>
  <c r="D308" i="9"/>
  <c r="A308" i="9"/>
  <c r="U307" i="9"/>
  <c r="S307" i="9"/>
  <c r="P307" i="9"/>
  <c r="N307" i="9"/>
  <c r="K307" i="9"/>
  <c r="J307" i="9"/>
  <c r="H307" i="9"/>
  <c r="G307" i="9"/>
  <c r="F307" i="9"/>
  <c r="E307" i="9"/>
  <c r="A307" i="9"/>
  <c r="U306" i="9"/>
  <c r="S306" i="9"/>
  <c r="P306" i="9"/>
  <c r="N306" i="9"/>
  <c r="K306" i="9"/>
  <c r="J306" i="9"/>
  <c r="H306" i="9"/>
  <c r="G306" i="9"/>
  <c r="F306" i="9"/>
  <c r="E306" i="9"/>
  <c r="A306" i="9"/>
  <c r="U305" i="9"/>
  <c r="S305" i="9"/>
  <c r="P305" i="9"/>
  <c r="N305" i="9"/>
  <c r="K305" i="9"/>
  <c r="J305" i="9"/>
  <c r="H305" i="9"/>
  <c r="G305" i="9"/>
  <c r="F305" i="9"/>
  <c r="E305" i="9"/>
  <c r="A305" i="9"/>
  <c r="U304" i="9"/>
  <c r="S304" i="9"/>
  <c r="P304" i="9"/>
  <c r="N304" i="9"/>
  <c r="K304" i="9"/>
  <c r="J304" i="9"/>
  <c r="H304" i="9"/>
  <c r="G304" i="9"/>
  <c r="F304" i="9"/>
  <c r="E304" i="9"/>
  <c r="A304" i="9"/>
  <c r="G303" i="9"/>
  <c r="A303" i="9"/>
  <c r="U302" i="9"/>
  <c r="I302" i="9"/>
  <c r="H302" i="9"/>
  <c r="G302" i="9"/>
  <c r="F302" i="9"/>
  <c r="E302" i="9"/>
  <c r="D302" i="9"/>
  <c r="A302" i="9"/>
  <c r="U301" i="9"/>
  <c r="S301" i="9"/>
  <c r="P301" i="9"/>
  <c r="N301" i="9"/>
  <c r="K301" i="9"/>
  <c r="J301" i="9"/>
  <c r="H301" i="9"/>
  <c r="G301" i="9"/>
  <c r="F301" i="9"/>
  <c r="E301" i="9"/>
  <c r="A301" i="9"/>
  <c r="U300" i="9"/>
  <c r="S300" i="9"/>
  <c r="P300" i="9"/>
  <c r="N300" i="9"/>
  <c r="K300" i="9"/>
  <c r="J300" i="9"/>
  <c r="H300" i="9"/>
  <c r="G300" i="9"/>
  <c r="F300" i="9"/>
  <c r="E300" i="9"/>
  <c r="A300" i="9"/>
  <c r="U299" i="9"/>
  <c r="S299" i="9"/>
  <c r="P299" i="9"/>
  <c r="N299" i="9"/>
  <c r="K299" i="9"/>
  <c r="J299" i="9"/>
  <c r="H299" i="9"/>
  <c r="G299" i="9"/>
  <c r="F299" i="9"/>
  <c r="E299" i="9"/>
  <c r="A299" i="9"/>
  <c r="U298" i="9"/>
  <c r="S298" i="9"/>
  <c r="P298" i="9"/>
  <c r="N298" i="9"/>
  <c r="K298" i="9"/>
  <c r="J298" i="9"/>
  <c r="H298" i="9"/>
  <c r="G298" i="9"/>
  <c r="F298" i="9"/>
  <c r="E298" i="9"/>
  <c r="A298" i="9"/>
  <c r="G297" i="9"/>
  <c r="A297" i="9"/>
  <c r="U296" i="9"/>
  <c r="S296" i="9"/>
  <c r="P296" i="9"/>
  <c r="N296" i="9"/>
  <c r="K296" i="9"/>
  <c r="J296" i="9"/>
  <c r="H296" i="9"/>
  <c r="G296" i="9"/>
  <c r="F296" i="9"/>
  <c r="E296" i="9"/>
  <c r="A296" i="9"/>
  <c r="U295" i="9"/>
  <c r="S295" i="9"/>
  <c r="P295" i="9"/>
  <c r="N295" i="9"/>
  <c r="K295" i="9"/>
  <c r="J295" i="9"/>
  <c r="H295" i="9"/>
  <c r="G295" i="9"/>
  <c r="F295" i="9"/>
  <c r="E295" i="9"/>
  <c r="A295" i="9"/>
  <c r="U294" i="9"/>
  <c r="H294" i="9"/>
  <c r="G294" i="9"/>
  <c r="F294" i="9"/>
  <c r="E294" i="9"/>
  <c r="D294" i="9"/>
  <c r="A294" i="9"/>
  <c r="U293" i="9"/>
  <c r="S293" i="9"/>
  <c r="P293" i="9"/>
  <c r="N293" i="9"/>
  <c r="K293" i="9"/>
  <c r="J293" i="9"/>
  <c r="H293" i="9"/>
  <c r="G293" i="9"/>
  <c r="F293" i="9"/>
  <c r="E293" i="9"/>
  <c r="A293" i="9"/>
  <c r="U292" i="9"/>
  <c r="S292" i="9"/>
  <c r="P292" i="9"/>
  <c r="N292" i="9"/>
  <c r="K292" i="9"/>
  <c r="J292" i="9"/>
  <c r="H292" i="9"/>
  <c r="G292" i="9"/>
  <c r="F292" i="9"/>
  <c r="E292" i="9"/>
  <c r="A292" i="9"/>
  <c r="U291" i="9"/>
  <c r="S291" i="9"/>
  <c r="P291" i="9"/>
  <c r="N291" i="9"/>
  <c r="K291" i="9"/>
  <c r="J291" i="9"/>
  <c r="H291" i="9"/>
  <c r="G291" i="9"/>
  <c r="F291" i="9"/>
  <c r="E291" i="9"/>
  <c r="A291" i="9"/>
  <c r="U290" i="9"/>
  <c r="H290" i="9"/>
  <c r="G290" i="9"/>
  <c r="F290" i="9"/>
  <c r="E290" i="9"/>
  <c r="D290" i="9"/>
  <c r="A290" i="9"/>
  <c r="U289" i="9"/>
  <c r="S289" i="9"/>
  <c r="P289" i="9"/>
  <c r="N289" i="9"/>
  <c r="K289" i="9"/>
  <c r="J289" i="9"/>
  <c r="H289" i="9"/>
  <c r="G289" i="9"/>
  <c r="F289" i="9"/>
  <c r="E289" i="9"/>
  <c r="A289" i="9"/>
  <c r="U288" i="9"/>
  <c r="S288" i="9"/>
  <c r="P288" i="9"/>
  <c r="N288" i="9"/>
  <c r="K288" i="9"/>
  <c r="J288" i="9"/>
  <c r="H288" i="9"/>
  <c r="G288" i="9"/>
  <c r="F288" i="9"/>
  <c r="E288" i="9"/>
  <c r="A288" i="9"/>
  <c r="U287" i="9"/>
  <c r="S287" i="9"/>
  <c r="P287" i="9"/>
  <c r="N287" i="9"/>
  <c r="K287" i="9"/>
  <c r="J287" i="9"/>
  <c r="H287" i="9"/>
  <c r="G287" i="9"/>
  <c r="F287" i="9"/>
  <c r="E287" i="9"/>
  <c r="A287" i="9"/>
  <c r="U286" i="9"/>
  <c r="S286" i="9"/>
  <c r="P286" i="9"/>
  <c r="N286" i="9"/>
  <c r="K286" i="9"/>
  <c r="J286" i="9"/>
  <c r="H286" i="9"/>
  <c r="G286" i="9"/>
  <c r="F286" i="9"/>
  <c r="E286" i="9"/>
  <c r="A286" i="9"/>
  <c r="U285" i="9"/>
  <c r="S285" i="9"/>
  <c r="P285" i="9"/>
  <c r="N285" i="9"/>
  <c r="K285" i="9"/>
  <c r="J285" i="9"/>
  <c r="H285" i="9"/>
  <c r="G285" i="9"/>
  <c r="F285" i="9"/>
  <c r="E285" i="9"/>
  <c r="A285" i="9"/>
  <c r="U284" i="9"/>
  <c r="S284" i="9"/>
  <c r="P284" i="9"/>
  <c r="N284" i="9"/>
  <c r="K284" i="9"/>
  <c r="J284" i="9"/>
  <c r="H284" i="9"/>
  <c r="G284" i="9"/>
  <c r="F284" i="9"/>
  <c r="E284" i="9"/>
  <c r="A284" i="9"/>
  <c r="U283" i="9"/>
  <c r="S283" i="9"/>
  <c r="P283" i="9"/>
  <c r="N283" i="9"/>
  <c r="K283" i="9"/>
  <c r="J283" i="9"/>
  <c r="H283" i="9"/>
  <c r="G283" i="9"/>
  <c r="F283" i="9"/>
  <c r="E283" i="9"/>
  <c r="A283" i="9"/>
  <c r="U282" i="9"/>
  <c r="H282" i="9"/>
  <c r="G282" i="9"/>
  <c r="F282" i="9"/>
  <c r="E282" i="9"/>
  <c r="D282" i="9"/>
  <c r="A282" i="9"/>
  <c r="U281" i="9"/>
  <c r="S281" i="9"/>
  <c r="P281" i="9"/>
  <c r="N281" i="9"/>
  <c r="K281" i="9"/>
  <c r="J281" i="9"/>
  <c r="H281" i="9"/>
  <c r="G281" i="9"/>
  <c r="F281" i="9"/>
  <c r="E281" i="9"/>
  <c r="A281" i="9"/>
  <c r="U280" i="9"/>
  <c r="S280" i="9"/>
  <c r="P280" i="9"/>
  <c r="N280" i="9"/>
  <c r="K280" i="9"/>
  <c r="J280" i="9"/>
  <c r="H280" i="9"/>
  <c r="G280" i="9"/>
  <c r="F280" i="9"/>
  <c r="E280" i="9"/>
  <c r="A280" i="9"/>
  <c r="U279" i="9"/>
  <c r="S279" i="9"/>
  <c r="P279" i="9"/>
  <c r="N279" i="9"/>
  <c r="K279" i="9"/>
  <c r="J279" i="9"/>
  <c r="H279" i="9"/>
  <c r="G279" i="9"/>
  <c r="F279" i="9"/>
  <c r="E279" i="9"/>
  <c r="A279" i="9"/>
  <c r="U278" i="9"/>
  <c r="S278" i="9"/>
  <c r="P278" i="9"/>
  <c r="N278" i="9"/>
  <c r="K278" i="9"/>
  <c r="J278" i="9"/>
  <c r="H278" i="9"/>
  <c r="G278" i="9"/>
  <c r="F278" i="9"/>
  <c r="E278" i="9"/>
  <c r="A278" i="9"/>
  <c r="U277" i="9"/>
  <c r="S277" i="9"/>
  <c r="P277" i="9"/>
  <c r="N277" i="9"/>
  <c r="K277" i="9"/>
  <c r="J277" i="9"/>
  <c r="H277" i="9"/>
  <c r="G277" i="9"/>
  <c r="F277" i="9"/>
  <c r="E277" i="9"/>
  <c r="A277" i="9"/>
  <c r="U276" i="9"/>
  <c r="S276" i="9"/>
  <c r="P276" i="9"/>
  <c r="N276" i="9"/>
  <c r="K276" i="9"/>
  <c r="J276" i="9"/>
  <c r="H276" i="9"/>
  <c r="G276" i="9"/>
  <c r="F276" i="9"/>
  <c r="E276" i="9"/>
  <c r="A276" i="9"/>
  <c r="U275" i="9"/>
  <c r="S275" i="9"/>
  <c r="P275" i="9"/>
  <c r="N275" i="9"/>
  <c r="K275" i="9"/>
  <c r="J275" i="9"/>
  <c r="H275" i="9"/>
  <c r="G275" i="9"/>
  <c r="F275" i="9"/>
  <c r="E275" i="9"/>
  <c r="A275" i="9"/>
  <c r="U274" i="9"/>
  <c r="S274" i="9"/>
  <c r="P274" i="9"/>
  <c r="N274" i="9"/>
  <c r="K274" i="9"/>
  <c r="J274" i="9"/>
  <c r="H274" i="9"/>
  <c r="G274" i="9"/>
  <c r="F274" i="9"/>
  <c r="E274" i="9"/>
  <c r="A274" i="9"/>
  <c r="U273" i="9"/>
  <c r="S273" i="9"/>
  <c r="P273" i="9"/>
  <c r="N273" i="9"/>
  <c r="K273" i="9"/>
  <c r="J273" i="9"/>
  <c r="H273" i="9"/>
  <c r="G273" i="9"/>
  <c r="F273" i="9"/>
  <c r="E273" i="9"/>
  <c r="A273" i="9"/>
  <c r="U272" i="9"/>
  <c r="S272" i="9"/>
  <c r="P272" i="9"/>
  <c r="N272" i="9"/>
  <c r="K272" i="9"/>
  <c r="J272" i="9"/>
  <c r="H272" i="9"/>
  <c r="G272" i="9"/>
  <c r="F272" i="9"/>
  <c r="E272" i="9"/>
  <c r="A272" i="9"/>
  <c r="U271" i="9"/>
  <c r="S271" i="9"/>
  <c r="P271" i="9"/>
  <c r="N271" i="9"/>
  <c r="K271" i="9"/>
  <c r="J271" i="9"/>
  <c r="H271" i="9"/>
  <c r="G271" i="9"/>
  <c r="F271" i="9"/>
  <c r="E271" i="9"/>
  <c r="A271" i="9"/>
  <c r="U270" i="9"/>
  <c r="S270" i="9"/>
  <c r="P270" i="9"/>
  <c r="N270" i="9"/>
  <c r="K270" i="9"/>
  <c r="J270" i="9"/>
  <c r="H270" i="9"/>
  <c r="G270" i="9"/>
  <c r="F270" i="9"/>
  <c r="E270" i="9"/>
  <c r="A270" i="9"/>
  <c r="U269" i="9"/>
  <c r="S269" i="9"/>
  <c r="P269" i="9"/>
  <c r="N269" i="9"/>
  <c r="K269" i="9"/>
  <c r="J269" i="9"/>
  <c r="H269" i="9"/>
  <c r="G269" i="9"/>
  <c r="F269" i="9"/>
  <c r="E269" i="9"/>
  <c r="A269" i="9"/>
  <c r="U268" i="9"/>
  <c r="S268" i="9"/>
  <c r="P268" i="9"/>
  <c r="N268" i="9"/>
  <c r="K268" i="9"/>
  <c r="J268" i="9"/>
  <c r="H268" i="9"/>
  <c r="G268" i="9"/>
  <c r="F268" i="9"/>
  <c r="E268" i="9"/>
  <c r="A268" i="9"/>
  <c r="U267" i="9"/>
  <c r="S267" i="9"/>
  <c r="P267" i="9"/>
  <c r="N267" i="9"/>
  <c r="K267" i="9"/>
  <c r="J267" i="9"/>
  <c r="H267" i="9"/>
  <c r="G267" i="9"/>
  <c r="F267" i="9"/>
  <c r="E267" i="9"/>
  <c r="A267" i="9"/>
  <c r="U266" i="9"/>
  <c r="S266" i="9"/>
  <c r="P266" i="9"/>
  <c r="N266" i="9"/>
  <c r="K266" i="9"/>
  <c r="J266" i="9"/>
  <c r="H266" i="9"/>
  <c r="G266" i="9"/>
  <c r="F266" i="9"/>
  <c r="E266" i="9"/>
  <c r="A266" i="9"/>
  <c r="U265" i="9"/>
  <c r="S265" i="9"/>
  <c r="P265" i="9"/>
  <c r="N265" i="9"/>
  <c r="K265" i="9"/>
  <c r="J265" i="9"/>
  <c r="H265" i="9"/>
  <c r="G265" i="9"/>
  <c r="F265" i="9"/>
  <c r="E265" i="9"/>
  <c r="A265" i="9"/>
  <c r="U264" i="9"/>
  <c r="S264" i="9"/>
  <c r="P264" i="9"/>
  <c r="N264" i="9"/>
  <c r="K264" i="9"/>
  <c r="J264" i="9"/>
  <c r="H264" i="9"/>
  <c r="G264" i="9"/>
  <c r="F264" i="9"/>
  <c r="E264" i="9"/>
  <c r="A264" i="9"/>
  <c r="U263" i="9"/>
  <c r="S263" i="9"/>
  <c r="P263" i="9"/>
  <c r="N263" i="9"/>
  <c r="K263" i="9"/>
  <c r="J263" i="9"/>
  <c r="H263" i="9"/>
  <c r="G263" i="9"/>
  <c r="F263" i="9"/>
  <c r="E263" i="9"/>
  <c r="A263" i="9"/>
  <c r="U262" i="9"/>
  <c r="S262" i="9"/>
  <c r="P262" i="9"/>
  <c r="N262" i="9"/>
  <c r="K262" i="9"/>
  <c r="J262" i="9"/>
  <c r="H262" i="9"/>
  <c r="G262" i="9"/>
  <c r="F262" i="9"/>
  <c r="E262" i="9"/>
  <c r="A262" i="9"/>
  <c r="G261" i="9"/>
  <c r="A261" i="9"/>
  <c r="G260" i="9"/>
  <c r="A260" i="9"/>
  <c r="U259" i="9"/>
  <c r="I259" i="9"/>
  <c r="H259" i="9"/>
  <c r="G259" i="9"/>
  <c r="F259" i="9"/>
  <c r="E259" i="9"/>
  <c r="D259" i="9"/>
  <c r="A259" i="9"/>
  <c r="U258" i="9"/>
  <c r="S258" i="9"/>
  <c r="P258" i="9"/>
  <c r="N258" i="9"/>
  <c r="K258" i="9"/>
  <c r="J258" i="9"/>
  <c r="H258" i="9"/>
  <c r="G258" i="9"/>
  <c r="F258" i="9"/>
  <c r="E258" i="9"/>
  <c r="A258" i="9"/>
  <c r="U257" i="9"/>
  <c r="S257" i="9"/>
  <c r="P257" i="9"/>
  <c r="N257" i="9"/>
  <c r="K257" i="9"/>
  <c r="J257" i="9"/>
  <c r="H257" i="9"/>
  <c r="G257" i="9"/>
  <c r="F257" i="9"/>
  <c r="E257" i="9"/>
  <c r="A257" i="9"/>
  <c r="U256" i="9"/>
  <c r="S256" i="9"/>
  <c r="P256" i="9"/>
  <c r="N256" i="9"/>
  <c r="K256" i="9"/>
  <c r="J256" i="9"/>
  <c r="H256" i="9"/>
  <c r="G256" i="9"/>
  <c r="F256" i="9"/>
  <c r="E256" i="9"/>
  <c r="A256" i="9"/>
  <c r="U255" i="9"/>
  <c r="S255" i="9"/>
  <c r="P255" i="9"/>
  <c r="N255" i="9"/>
  <c r="K255" i="9"/>
  <c r="J255" i="9"/>
  <c r="H255" i="9"/>
  <c r="G255" i="9"/>
  <c r="F255" i="9"/>
  <c r="E255" i="9"/>
  <c r="A255" i="9"/>
  <c r="U254" i="9"/>
  <c r="I254" i="9"/>
  <c r="H254" i="9"/>
  <c r="G254" i="9"/>
  <c r="F254" i="9"/>
  <c r="E254" i="9"/>
  <c r="D254" i="9"/>
  <c r="A254" i="9"/>
  <c r="U253" i="9"/>
  <c r="S253" i="9"/>
  <c r="P253" i="9"/>
  <c r="N253" i="9"/>
  <c r="K253" i="9"/>
  <c r="J253" i="9"/>
  <c r="H253" i="9"/>
  <c r="G253" i="9"/>
  <c r="F253" i="9"/>
  <c r="E253" i="9"/>
  <c r="A253" i="9"/>
  <c r="U252" i="9"/>
  <c r="S252" i="9"/>
  <c r="P252" i="9"/>
  <c r="N252" i="9"/>
  <c r="K252" i="9"/>
  <c r="J252" i="9"/>
  <c r="H252" i="9"/>
  <c r="G252" i="9"/>
  <c r="F252" i="9"/>
  <c r="E252" i="9"/>
  <c r="A252" i="9"/>
  <c r="U251" i="9"/>
  <c r="S251" i="9"/>
  <c r="P251" i="9"/>
  <c r="N251" i="9"/>
  <c r="K251" i="9"/>
  <c r="J251" i="9"/>
  <c r="H251" i="9"/>
  <c r="G251" i="9"/>
  <c r="F251" i="9"/>
  <c r="E251" i="9"/>
  <c r="A251" i="9"/>
  <c r="U250" i="9"/>
  <c r="S250" i="9"/>
  <c r="P250" i="9"/>
  <c r="N250" i="9"/>
  <c r="K250" i="9"/>
  <c r="J250" i="9"/>
  <c r="H250" i="9"/>
  <c r="G250" i="9"/>
  <c r="F250" i="9"/>
  <c r="E250" i="9"/>
  <c r="A250" i="9"/>
  <c r="U249" i="9"/>
  <c r="I249" i="9"/>
  <c r="H249" i="9"/>
  <c r="G249" i="9"/>
  <c r="F249" i="9"/>
  <c r="E249" i="9"/>
  <c r="D249" i="9"/>
  <c r="A249" i="9"/>
  <c r="U248" i="9"/>
  <c r="S248" i="9"/>
  <c r="P248" i="9"/>
  <c r="N248" i="9"/>
  <c r="K248" i="9"/>
  <c r="J248" i="9"/>
  <c r="H248" i="9"/>
  <c r="G248" i="9"/>
  <c r="F248" i="9"/>
  <c r="E248" i="9"/>
  <c r="A248" i="9"/>
  <c r="U247" i="9"/>
  <c r="S247" i="9"/>
  <c r="P247" i="9"/>
  <c r="N247" i="9"/>
  <c r="K247" i="9"/>
  <c r="J247" i="9"/>
  <c r="H247" i="9"/>
  <c r="G247" i="9"/>
  <c r="F247" i="9"/>
  <c r="E247" i="9"/>
  <c r="A247" i="9"/>
  <c r="U246" i="9"/>
  <c r="S246" i="9"/>
  <c r="P246" i="9"/>
  <c r="N246" i="9"/>
  <c r="K246" i="9"/>
  <c r="J246" i="9"/>
  <c r="H246" i="9"/>
  <c r="G246" i="9"/>
  <c r="F246" i="9"/>
  <c r="E246" i="9"/>
  <c r="A246" i="9"/>
  <c r="U245" i="9"/>
  <c r="S245" i="9"/>
  <c r="P245" i="9"/>
  <c r="N245" i="9"/>
  <c r="K245" i="9"/>
  <c r="J245" i="9"/>
  <c r="H245" i="9"/>
  <c r="G245" i="9"/>
  <c r="F245" i="9"/>
  <c r="E245" i="9"/>
  <c r="A245" i="9"/>
  <c r="U244" i="9"/>
  <c r="I244" i="9"/>
  <c r="H244" i="9"/>
  <c r="G244" i="9"/>
  <c r="F244" i="9"/>
  <c r="E244" i="9"/>
  <c r="D244" i="9"/>
  <c r="A244" i="9"/>
  <c r="U243" i="9"/>
  <c r="I243" i="9"/>
  <c r="H243" i="9"/>
  <c r="G243" i="9"/>
  <c r="F243" i="9"/>
  <c r="E243" i="9"/>
  <c r="D243" i="9"/>
  <c r="A243" i="9"/>
  <c r="U242" i="9"/>
  <c r="I242" i="9"/>
  <c r="H242" i="9"/>
  <c r="G242" i="9"/>
  <c r="F242" i="9"/>
  <c r="E242" i="9"/>
  <c r="D242" i="9"/>
  <c r="A242" i="9"/>
  <c r="U241" i="9"/>
  <c r="S241" i="9"/>
  <c r="P241" i="9"/>
  <c r="N241" i="9"/>
  <c r="K241" i="9"/>
  <c r="J241" i="9"/>
  <c r="H241" i="9"/>
  <c r="G241" i="9"/>
  <c r="F241" i="9"/>
  <c r="E241" i="9"/>
  <c r="A241" i="9"/>
  <c r="U240" i="9"/>
  <c r="S240" i="9"/>
  <c r="P240" i="9"/>
  <c r="N240" i="9"/>
  <c r="K240" i="9"/>
  <c r="J240" i="9"/>
  <c r="H240" i="9"/>
  <c r="G240" i="9"/>
  <c r="F240" i="9"/>
  <c r="E240" i="9"/>
  <c r="A240" i="9"/>
  <c r="U239" i="9"/>
  <c r="S239" i="9"/>
  <c r="P239" i="9"/>
  <c r="N239" i="9"/>
  <c r="K239" i="9"/>
  <c r="J239" i="9"/>
  <c r="H239" i="9"/>
  <c r="G239" i="9"/>
  <c r="F239" i="9"/>
  <c r="E239" i="9"/>
  <c r="A239" i="9"/>
  <c r="U238" i="9"/>
  <c r="S238" i="9"/>
  <c r="P238" i="9"/>
  <c r="N238" i="9"/>
  <c r="K238" i="9"/>
  <c r="J238" i="9"/>
  <c r="H238" i="9"/>
  <c r="G238" i="9"/>
  <c r="F238" i="9"/>
  <c r="E238" i="9"/>
  <c r="A238" i="9"/>
  <c r="U237" i="9"/>
  <c r="I237" i="9"/>
  <c r="H237" i="9"/>
  <c r="G237" i="9"/>
  <c r="F237" i="9"/>
  <c r="E237" i="9"/>
  <c r="D237" i="9"/>
  <c r="A237" i="9"/>
  <c r="U236" i="9"/>
  <c r="S236" i="9"/>
  <c r="P236" i="9"/>
  <c r="N236" i="9"/>
  <c r="K236" i="9"/>
  <c r="J236" i="9"/>
  <c r="H236" i="9"/>
  <c r="G236" i="9"/>
  <c r="F236" i="9"/>
  <c r="E236" i="9"/>
  <c r="A236" i="9"/>
  <c r="U235" i="9"/>
  <c r="S235" i="9"/>
  <c r="P235" i="9"/>
  <c r="N235" i="9"/>
  <c r="K235" i="9"/>
  <c r="J235" i="9"/>
  <c r="H235" i="9"/>
  <c r="G235" i="9"/>
  <c r="F235" i="9"/>
  <c r="E235" i="9"/>
  <c r="A235" i="9"/>
  <c r="U234" i="9"/>
  <c r="S234" i="9"/>
  <c r="P234" i="9"/>
  <c r="N234" i="9"/>
  <c r="K234" i="9"/>
  <c r="J234" i="9"/>
  <c r="H234" i="9"/>
  <c r="G234" i="9"/>
  <c r="F234" i="9"/>
  <c r="E234" i="9"/>
  <c r="A234" i="9"/>
  <c r="U233" i="9"/>
  <c r="S233" i="9"/>
  <c r="P233" i="9"/>
  <c r="N233" i="9"/>
  <c r="K233" i="9"/>
  <c r="J233" i="9"/>
  <c r="H233" i="9"/>
  <c r="G233" i="9"/>
  <c r="F233" i="9"/>
  <c r="E233" i="9"/>
  <c r="A233" i="9"/>
  <c r="U232" i="9"/>
  <c r="I232" i="9"/>
  <c r="H232" i="9"/>
  <c r="G232" i="9"/>
  <c r="F232" i="9"/>
  <c r="E232" i="9"/>
  <c r="D232" i="9"/>
  <c r="A232" i="9"/>
  <c r="U231" i="9"/>
  <c r="S231" i="9"/>
  <c r="P231" i="9"/>
  <c r="N231" i="9"/>
  <c r="K231" i="9"/>
  <c r="J231" i="9"/>
  <c r="H231" i="9"/>
  <c r="G231" i="9"/>
  <c r="F231" i="9"/>
  <c r="E231" i="9"/>
  <c r="A231" i="9"/>
  <c r="U230" i="9"/>
  <c r="S230" i="9"/>
  <c r="P230" i="9"/>
  <c r="N230" i="9"/>
  <c r="K230" i="9"/>
  <c r="J230" i="9"/>
  <c r="H230" i="9"/>
  <c r="G230" i="9"/>
  <c r="F230" i="9"/>
  <c r="E230" i="9"/>
  <c r="A230" i="9"/>
  <c r="U229" i="9"/>
  <c r="S229" i="9"/>
  <c r="P229" i="9"/>
  <c r="N229" i="9"/>
  <c r="K229" i="9"/>
  <c r="J229" i="9"/>
  <c r="H229" i="9"/>
  <c r="G229" i="9"/>
  <c r="F229" i="9"/>
  <c r="E229" i="9"/>
  <c r="A229" i="9"/>
  <c r="U228" i="9"/>
  <c r="S228" i="9"/>
  <c r="P228" i="9"/>
  <c r="N228" i="9"/>
  <c r="K228" i="9"/>
  <c r="J228" i="9"/>
  <c r="H228" i="9"/>
  <c r="G228" i="9"/>
  <c r="F228" i="9"/>
  <c r="E228" i="9"/>
  <c r="A228" i="9"/>
  <c r="U227" i="9"/>
  <c r="I227" i="9"/>
  <c r="H227" i="9"/>
  <c r="G227" i="9"/>
  <c r="F227" i="9"/>
  <c r="E227" i="9"/>
  <c r="D227" i="9"/>
  <c r="A227" i="9"/>
  <c r="U226" i="9"/>
  <c r="S226" i="9"/>
  <c r="P226" i="9"/>
  <c r="N226" i="9"/>
  <c r="K226" i="9"/>
  <c r="J226" i="9"/>
  <c r="H226" i="9"/>
  <c r="G226" i="9"/>
  <c r="F226" i="9"/>
  <c r="E226" i="9"/>
  <c r="A226" i="9"/>
  <c r="U225" i="9"/>
  <c r="S225" i="9"/>
  <c r="P225" i="9"/>
  <c r="N225" i="9"/>
  <c r="K225" i="9"/>
  <c r="J225" i="9"/>
  <c r="H225" i="9"/>
  <c r="G225" i="9"/>
  <c r="F225" i="9"/>
  <c r="E225" i="9"/>
  <c r="A225" i="9"/>
  <c r="U224" i="9"/>
  <c r="S224" i="9"/>
  <c r="P224" i="9"/>
  <c r="N224" i="9"/>
  <c r="K224" i="9"/>
  <c r="J224" i="9"/>
  <c r="H224" i="9"/>
  <c r="G224" i="9"/>
  <c r="F224" i="9"/>
  <c r="E224" i="9"/>
  <c r="A224" i="9"/>
  <c r="U223" i="9"/>
  <c r="S223" i="9"/>
  <c r="P223" i="9"/>
  <c r="N223" i="9"/>
  <c r="K223" i="9"/>
  <c r="J223" i="9"/>
  <c r="H223" i="9"/>
  <c r="G223" i="9"/>
  <c r="F223" i="9"/>
  <c r="E223" i="9"/>
  <c r="A223" i="9"/>
  <c r="G222" i="9"/>
  <c r="A222" i="9"/>
  <c r="U221" i="9"/>
  <c r="I221" i="9"/>
  <c r="H221" i="9"/>
  <c r="G221" i="9"/>
  <c r="F221" i="9"/>
  <c r="E221" i="9"/>
  <c r="D221" i="9"/>
  <c r="A221" i="9"/>
  <c r="U220" i="9"/>
  <c r="I220" i="9"/>
  <c r="H220" i="9"/>
  <c r="G220" i="9"/>
  <c r="F220" i="9"/>
  <c r="E220" i="9"/>
  <c r="D220" i="9"/>
  <c r="A220" i="9"/>
  <c r="U219" i="9"/>
  <c r="S219" i="9"/>
  <c r="P219" i="9"/>
  <c r="N219" i="9"/>
  <c r="K219" i="9"/>
  <c r="J219" i="9"/>
  <c r="I219" i="9"/>
  <c r="H219" i="9"/>
  <c r="G219" i="9"/>
  <c r="F219" i="9"/>
  <c r="E219" i="9"/>
  <c r="A219" i="9"/>
  <c r="U218" i="9"/>
  <c r="S218" i="9"/>
  <c r="P218" i="9"/>
  <c r="N218" i="9"/>
  <c r="K218" i="9"/>
  <c r="J218" i="9"/>
  <c r="I218" i="9"/>
  <c r="H218" i="9"/>
  <c r="G218" i="9"/>
  <c r="F218" i="9"/>
  <c r="E218" i="9"/>
  <c r="A218" i="9"/>
  <c r="U217" i="9"/>
  <c r="S217" i="9"/>
  <c r="P217" i="9"/>
  <c r="N217" i="9"/>
  <c r="K217" i="9"/>
  <c r="J217" i="9"/>
  <c r="I217" i="9"/>
  <c r="H217" i="9"/>
  <c r="G217" i="9"/>
  <c r="F217" i="9"/>
  <c r="E217" i="9"/>
  <c r="A217" i="9"/>
  <c r="U216" i="9"/>
  <c r="S216" i="9"/>
  <c r="P216" i="9"/>
  <c r="N216" i="9"/>
  <c r="K216" i="9"/>
  <c r="J216" i="9"/>
  <c r="H216" i="9"/>
  <c r="G216" i="9"/>
  <c r="F216" i="9"/>
  <c r="E216" i="9"/>
  <c r="A216" i="9"/>
  <c r="U215" i="9"/>
  <c r="S215" i="9"/>
  <c r="P215" i="9"/>
  <c r="N215" i="9"/>
  <c r="K215" i="9"/>
  <c r="J215" i="9"/>
  <c r="H215" i="9"/>
  <c r="G215" i="9"/>
  <c r="F215" i="9"/>
  <c r="E215" i="9"/>
  <c r="A215" i="9"/>
  <c r="U214" i="9"/>
  <c r="S214" i="9"/>
  <c r="P214" i="9"/>
  <c r="N214" i="9"/>
  <c r="K214" i="9"/>
  <c r="J214" i="9"/>
  <c r="H214" i="9"/>
  <c r="G214" i="9"/>
  <c r="F214" i="9"/>
  <c r="E214" i="9"/>
  <c r="A214" i="9"/>
  <c r="U213" i="9"/>
  <c r="S213" i="9"/>
  <c r="P213" i="9"/>
  <c r="N213" i="9"/>
  <c r="K213" i="9"/>
  <c r="J213" i="9"/>
  <c r="H213" i="9"/>
  <c r="G213" i="9"/>
  <c r="F213" i="9"/>
  <c r="E213" i="9"/>
  <c r="A213" i="9"/>
  <c r="U212" i="9"/>
  <c r="S212" i="9"/>
  <c r="P212" i="9"/>
  <c r="N212" i="9"/>
  <c r="K212" i="9"/>
  <c r="J212" i="9"/>
  <c r="I212" i="9"/>
  <c r="H212" i="9"/>
  <c r="G212" i="9"/>
  <c r="F212" i="9"/>
  <c r="E212" i="9"/>
  <c r="A212" i="9"/>
  <c r="U211" i="9"/>
  <c r="S211" i="9"/>
  <c r="P211" i="9"/>
  <c r="N211" i="9"/>
  <c r="K211" i="9"/>
  <c r="J211" i="9"/>
  <c r="I211" i="9"/>
  <c r="H211" i="9"/>
  <c r="G211" i="9"/>
  <c r="F211" i="9"/>
  <c r="E211" i="9"/>
  <c r="A211" i="9"/>
  <c r="G210" i="9"/>
  <c r="A210" i="9"/>
  <c r="U209" i="9"/>
  <c r="I209" i="9"/>
  <c r="H209" i="9"/>
  <c r="G209" i="9"/>
  <c r="F209" i="9"/>
  <c r="E209" i="9"/>
  <c r="D209" i="9"/>
  <c r="A209" i="9"/>
  <c r="U208" i="9"/>
  <c r="S208" i="9"/>
  <c r="P208" i="9"/>
  <c r="N208" i="9"/>
  <c r="K208" i="9"/>
  <c r="J208" i="9"/>
  <c r="H208" i="9"/>
  <c r="G208" i="9"/>
  <c r="F208" i="9"/>
  <c r="E208" i="9"/>
  <c r="A208" i="9"/>
  <c r="U207" i="9"/>
  <c r="S207" i="9"/>
  <c r="P207" i="9"/>
  <c r="N207" i="9"/>
  <c r="K207" i="9"/>
  <c r="J207" i="9"/>
  <c r="H207" i="9"/>
  <c r="G207" i="9"/>
  <c r="F207" i="9"/>
  <c r="E207" i="9"/>
  <c r="A207" i="9"/>
  <c r="U206" i="9"/>
  <c r="S206" i="9"/>
  <c r="P206" i="9"/>
  <c r="N206" i="9"/>
  <c r="K206" i="9"/>
  <c r="J206" i="9"/>
  <c r="H206" i="9"/>
  <c r="G206" i="9"/>
  <c r="F206" i="9"/>
  <c r="E206" i="9"/>
  <c r="A206" i="9"/>
  <c r="U205" i="9"/>
  <c r="S205" i="9"/>
  <c r="P205" i="9"/>
  <c r="N205" i="9"/>
  <c r="K205" i="9"/>
  <c r="J205" i="9"/>
  <c r="H205" i="9"/>
  <c r="G205" i="9"/>
  <c r="F205" i="9"/>
  <c r="E205" i="9"/>
  <c r="A205" i="9"/>
  <c r="G204" i="9"/>
  <c r="A204" i="9"/>
  <c r="U203" i="9"/>
  <c r="S203" i="9"/>
  <c r="P203" i="9"/>
  <c r="N203" i="9"/>
  <c r="K203" i="9"/>
  <c r="J203" i="9"/>
  <c r="H203" i="9"/>
  <c r="G203" i="9"/>
  <c r="F203" i="9"/>
  <c r="E203" i="9"/>
  <c r="A203" i="9"/>
  <c r="U202" i="9"/>
  <c r="S202" i="9"/>
  <c r="P202" i="9"/>
  <c r="N202" i="9"/>
  <c r="K202" i="9"/>
  <c r="J202" i="9"/>
  <c r="H202" i="9"/>
  <c r="G202" i="9"/>
  <c r="F202" i="9"/>
  <c r="E202" i="9"/>
  <c r="A202" i="9"/>
  <c r="U201" i="9"/>
  <c r="S201" i="9"/>
  <c r="P201" i="9"/>
  <c r="N201" i="9"/>
  <c r="K201" i="9"/>
  <c r="J201" i="9"/>
  <c r="H201" i="9"/>
  <c r="G201" i="9"/>
  <c r="F201" i="9"/>
  <c r="E201" i="9"/>
  <c r="A201" i="9"/>
  <c r="U200" i="9"/>
  <c r="S200" i="9"/>
  <c r="P200" i="9"/>
  <c r="N200" i="9"/>
  <c r="K200" i="9"/>
  <c r="J200" i="9"/>
  <c r="H200" i="9"/>
  <c r="G200" i="9"/>
  <c r="F200" i="9"/>
  <c r="E200" i="9"/>
  <c r="A200" i="9"/>
  <c r="U199" i="9"/>
  <c r="S199" i="9"/>
  <c r="P199" i="9"/>
  <c r="N199" i="9"/>
  <c r="K199" i="9"/>
  <c r="J199" i="9"/>
  <c r="H199" i="9"/>
  <c r="G199" i="9"/>
  <c r="F199" i="9"/>
  <c r="E199" i="9"/>
  <c r="A199" i="9"/>
  <c r="U198" i="9"/>
  <c r="S198" i="9"/>
  <c r="P198" i="9"/>
  <c r="N198" i="9"/>
  <c r="K198" i="9"/>
  <c r="J198" i="9"/>
  <c r="H198" i="9"/>
  <c r="G198" i="9"/>
  <c r="F198" i="9"/>
  <c r="E198" i="9"/>
  <c r="A198" i="9"/>
  <c r="U197" i="9"/>
  <c r="S197" i="9"/>
  <c r="P197" i="9"/>
  <c r="N197" i="9"/>
  <c r="K197" i="9"/>
  <c r="J197" i="9"/>
  <c r="H197" i="9"/>
  <c r="G197" i="9"/>
  <c r="F197" i="9"/>
  <c r="E197" i="9"/>
  <c r="A197" i="9"/>
  <c r="G196" i="9"/>
  <c r="A196" i="9"/>
  <c r="G195" i="9"/>
  <c r="A195" i="9"/>
  <c r="U194" i="9"/>
  <c r="I194" i="9"/>
  <c r="H194" i="9"/>
  <c r="G194" i="9"/>
  <c r="F194" i="9"/>
  <c r="E194" i="9"/>
  <c r="D194" i="9"/>
  <c r="A194" i="9"/>
  <c r="U193" i="9"/>
  <c r="S193" i="9"/>
  <c r="P193" i="9"/>
  <c r="N193" i="9"/>
  <c r="K193" i="9"/>
  <c r="J193" i="9"/>
  <c r="H193" i="9"/>
  <c r="G193" i="9"/>
  <c r="F193" i="9"/>
  <c r="E193" i="9"/>
  <c r="A193" i="9"/>
  <c r="U192" i="9"/>
  <c r="S192" i="9"/>
  <c r="P192" i="9"/>
  <c r="N192" i="9"/>
  <c r="K192" i="9"/>
  <c r="J192" i="9"/>
  <c r="H192" i="9"/>
  <c r="G192" i="9"/>
  <c r="F192" i="9"/>
  <c r="E192" i="9"/>
  <c r="A192" i="9"/>
  <c r="U191" i="9"/>
  <c r="S191" i="9"/>
  <c r="P191" i="9"/>
  <c r="N191" i="9"/>
  <c r="K191" i="9"/>
  <c r="J191" i="9"/>
  <c r="H191" i="9"/>
  <c r="G191" i="9"/>
  <c r="F191" i="9"/>
  <c r="E191" i="9"/>
  <c r="A191" i="9"/>
  <c r="U190" i="9"/>
  <c r="S190" i="9"/>
  <c r="P190" i="9"/>
  <c r="N190" i="9"/>
  <c r="K190" i="9"/>
  <c r="J190" i="9"/>
  <c r="H190" i="9"/>
  <c r="G190" i="9"/>
  <c r="F190" i="9"/>
  <c r="E190" i="9"/>
  <c r="A190" i="9"/>
  <c r="G189" i="9"/>
  <c r="A189" i="9"/>
  <c r="U188" i="9"/>
  <c r="I188" i="9"/>
  <c r="H188" i="9"/>
  <c r="G188" i="9"/>
  <c r="F188" i="9"/>
  <c r="E188" i="9"/>
  <c r="D188" i="9"/>
  <c r="A188" i="9"/>
  <c r="U187" i="9"/>
  <c r="S187" i="9"/>
  <c r="P187" i="9"/>
  <c r="N187" i="9"/>
  <c r="K187" i="9"/>
  <c r="J187" i="9"/>
  <c r="H187" i="9"/>
  <c r="G187" i="9"/>
  <c r="F187" i="9"/>
  <c r="E187" i="9"/>
  <c r="A187" i="9"/>
  <c r="U186" i="9"/>
  <c r="S186" i="9"/>
  <c r="P186" i="9"/>
  <c r="N186" i="9"/>
  <c r="K186" i="9"/>
  <c r="J186" i="9"/>
  <c r="H186" i="9"/>
  <c r="G186" i="9"/>
  <c r="F186" i="9"/>
  <c r="E186" i="9"/>
  <c r="A186" i="9"/>
  <c r="U185" i="9"/>
  <c r="S185" i="9"/>
  <c r="P185" i="9"/>
  <c r="N185" i="9"/>
  <c r="K185" i="9"/>
  <c r="J185" i="9"/>
  <c r="H185" i="9"/>
  <c r="G185" i="9"/>
  <c r="F185" i="9"/>
  <c r="E185" i="9"/>
  <c r="A185" i="9"/>
  <c r="U184" i="9"/>
  <c r="S184" i="9"/>
  <c r="P184" i="9"/>
  <c r="N184" i="9"/>
  <c r="K184" i="9"/>
  <c r="J184" i="9"/>
  <c r="H184" i="9"/>
  <c r="G184" i="9"/>
  <c r="F184" i="9"/>
  <c r="E184" i="9"/>
  <c r="A184" i="9"/>
  <c r="G183" i="9"/>
  <c r="A183" i="9"/>
  <c r="U182" i="9"/>
  <c r="S182" i="9"/>
  <c r="P182" i="9"/>
  <c r="N182" i="9"/>
  <c r="K182" i="9"/>
  <c r="J182" i="9"/>
  <c r="H182" i="9"/>
  <c r="G182" i="9"/>
  <c r="F182" i="9"/>
  <c r="E182" i="9"/>
  <c r="A182" i="9"/>
  <c r="U181" i="9"/>
  <c r="S181" i="9"/>
  <c r="P181" i="9"/>
  <c r="N181" i="9"/>
  <c r="K181" i="9"/>
  <c r="J181" i="9"/>
  <c r="H181" i="9"/>
  <c r="G181" i="9"/>
  <c r="F181" i="9"/>
  <c r="E181" i="9"/>
  <c r="A181" i="9"/>
  <c r="U180" i="9"/>
  <c r="H180" i="9"/>
  <c r="G180" i="9"/>
  <c r="F180" i="9"/>
  <c r="E180" i="9"/>
  <c r="D180" i="9"/>
  <c r="A180" i="9"/>
  <c r="U179" i="9"/>
  <c r="S179" i="9"/>
  <c r="P179" i="9"/>
  <c r="N179" i="9"/>
  <c r="K179" i="9"/>
  <c r="J179" i="9"/>
  <c r="H179" i="9"/>
  <c r="G179" i="9"/>
  <c r="F179" i="9"/>
  <c r="E179" i="9"/>
  <c r="A179" i="9"/>
  <c r="U178" i="9"/>
  <c r="S178" i="9"/>
  <c r="P178" i="9"/>
  <c r="N178" i="9"/>
  <c r="K178" i="9"/>
  <c r="J178" i="9"/>
  <c r="H178" i="9"/>
  <c r="G178" i="9"/>
  <c r="F178" i="9"/>
  <c r="E178" i="9"/>
  <c r="A178" i="9"/>
  <c r="U177" i="9"/>
  <c r="S177" i="9"/>
  <c r="P177" i="9"/>
  <c r="N177" i="9"/>
  <c r="K177" i="9"/>
  <c r="J177" i="9"/>
  <c r="H177" i="9"/>
  <c r="G177" i="9"/>
  <c r="F177" i="9"/>
  <c r="E177" i="9"/>
  <c r="A177" i="9"/>
  <c r="U176" i="9"/>
  <c r="H176" i="9"/>
  <c r="G176" i="9"/>
  <c r="F176" i="9"/>
  <c r="E176" i="9"/>
  <c r="D176" i="9"/>
  <c r="A176" i="9"/>
  <c r="U175" i="9"/>
  <c r="S175" i="9"/>
  <c r="P175" i="9"/>
  <c r="N175" i="9"/>
  <c r="K175" i="9"/>
  <c r="J175" i="9"/>
  <c r="H175" i="9"/>
  <c r="G175" i="9"/>
  <c r="F175" i="9"/>
  <c r="E175" i="9"/>
  <c r="A175" i="9"/>
  <c r="U174" i="9"/>
  <c r="S174" i="9"/>
  <c r="P174" i="9"/>
  <c r="N174" i="9"/>
  <c r="K174" i="9"/>
  <c r="J174" i="9"/>
  <c r="H174" i="9"/>
  <c r="G174" i="9"/>
  <c r="F174" i="9"/>
  <c r="E174" i="9"/>
  <c r="A174" i="9"/>
  <c r="U173" i="9"/>
  <c r="S173" i="9"/>
  <c r="P173" i="9"/>
  <c r="N173" i="9"/>
  <c r="K173" i="9"/>
  <c r="J173" i="9"/>
  <c r="H173" i="9"/>
  <c r="G173" i="9"/>
  <c r="F173" i="9"/>
  <c r="E173" i="9"/>
  <c r="A173" i="9"/>
  <c r="U172" i="9"/>
  <c r="S172" i="9"/>
  <c r="P172" i="9"/>
  <c r="N172" i="9"/>
  <c r="K172" i="9"/>
  <c r="J172" i="9"/>
  <c r="H172" i="9"/>
  <c r="G172" i="9"/>
  <c r="F172" i="9"/>
  <c r="E172" i="9"/>
  <c r="A172" i="9"/>
  <c r="U171" i="9"/>
  <c r="S171" i="9"/>
  <c r="P171" i="9"/>
  <c r="N171" i="9"/>
  <c r="K171" i="9"/>
  <c r="J171" i="9"/>
  <c r="H171" i="9"/>
  <c r="G171" i="9"/>
  <c r="F171" i="9"/>
  <c r="E171" i="9"/>
  <c r="A171" i="9"/>
  <c r="U170" i="9"/>
  <c r="S170" i="9"/>
  <c r="P170" i="9"/>
  <c r="N170" i="9"/>
  <c r="K170" i="9"/>
  <c r="J170" i="9"/>
  <c r="H170" i="9"/>
  <c r="G170" i="9"/>
  <c r="F170" i="9"/>
  <c r="E170" i="9"/>
  <c r="A170" i="9"/>
  <c r="U169" i="9"/>
  <c r="S169" i="9"/>
  <c r="P169" i="9"/>
  <c r="N169" i="9"/>
  <c r="K169" i="9"/>
  <c r="J169" i="9"/>
  <c r="H169" i="9"/>
  <c r="G169" i="9"/>
  <c r="F169" i="9"/>
  <c r="E169" i="9"/>
  <c r="A169" i="9"/>
  <c r="U168" i="9"/>
  <c r="H168" i="9"/>
  <c r="G168" i="9"/>
  <c r="F168" i="9"/>
  <c r="E168" i="9"/>
  <c r="D168" i="9"/>
  <c r="A168" i="9"/>
  <c r="U167" i="9"/>
  <c r="S167" i="9"/>
  <c r="P167" i="9"/>
  <c r="N167" i="9"/>
  <c r="K167" i="9"/>
  <c r="J167" i="9"/>
  <c r="H167" i="9"/>
  <c r="G167" i="9"/>
  <c r="F167" i="9"/>
  <c r="E167" i="9"/>
  <c r="A167" i="9"/>
  <c r="U166" i="9"/>
  <c r="S166" i="9"/>
  <c r="P166" i="9"/>
  <c r="N166" i="9"/>
  <c r="K166" i="9"/>
  <c r="J166" i="9"/>
  <c r="H166" i="9"/>
  <c r="G166" i="9"/>
  <c r="F166" i="9"/>
  <c r="E166" i="9"/>
  <c r="A166" i="9"/>
  <c r="U165" i="9"/>
  <c r="S165" i="9"/>
  <c r="P165" i="9"/>
  <c r="N165" i="9"/>
  <c r="K165" i="9"/>
  <c r="J165" i="9"/>
  <c r="H165" i="9"/>
  <c r="G165" i="9"/>
  <c r="F165" i="9"/>
  <c r="E165" i="9"/>
  <c r="A165" i="9"/>
  <c r="U164" i="9"/>
  <c r="S164" i="9"/>
  <c r="P164" i="9"/>
  <c r="N164" i="9"/>
  <c r="K164" i="9"/>
  <c r="J164" i="9"/>
  <c r="H164" i="9"/>
  <c r="G164" i="9"/>
  <c r="F164" i="9"/>
  <c r="E164" i="9"/>
  <c r="A164" i="9"/>
  <c r="U163" i="9"/>
  <c r="S163" i="9"/>
  <c r="P163" i="9"/>
  <c r="N163" i="9"/>
  <c r="K163" i="9"/>
  <c r="J163" i="9"/>
  <c r="H163" i="9"/>
  <c r="G163" i="9"/>
  <c r="F163" i="9"/>
  <c r="E163" i="9"/>
  <c r="A163" i="9"/>
  <c r="U162" i="9"/>
  <c r="S162" i="9"/>
  <c r="P162" i="9"/>
  <c r="N162" i="9"/>
  <c r="K162" i="9"/>
  <c r="J162" i="9"/>
  <c r="H162" i="9"/>
  <c r="G162" i="9"/>
  <c r="F162" i="9"/>
  <c r="E162" i="9"/>
  <c r="A162" i="9"/>
  <c r="U161" i="9"/>
  <c r="S161" i="9"/>
  <c r="P161" i="9"/>
  <c r="N161" i="9"/>
  <c r="K161" i="9"/>
  <c r="J161" i="9"/>
  <c r="H161" i="9"/>
  <c r="G161" i="9"/>
  <c r="F161" i="9"/>
  <c r="E161" i="9"/>
  <c r="A161" i="9"/>
  <c r="U160" i="9"/>
  <c r="S160" i="9"/>
  <c r="P160" i="9"/>
  <c r="N160" i="9"/>
  <c r="K160" i="9"/>
  <c r="J160" i="9"/>
  <c r="H160" i="9"/>
  <c r="G160" i="9"/>
  <c r="F160" i="9"/>
  <c r="E160" i="9"/>
  <c r="A160" i="9"/>
  <c r="U159" i="9"/>
  <c r="S159" i="9"/>
  <c r="P159" i="9"/>
  <c r="N159" i="9"/>
  <c r="K159" i="9"/>
  <c r="J159" i="9"/>
  <c r="H159" i="9"/>
  <c r="G159" i="9"/>
  <c r="F159" i="9"/>
  <c r="E159" i="9"/>
  <c r="A159" i="9"/>
  <c r="U158" i="9"/>
  <c r="S158" i="9"/>
  <c r="P158" i="9"/>
  <c r="N158" i="9"/>
  <c r="K158" i="9"/>
  <c r="J158" i="9"/>
  <c r="H158" i="9"/>
  <c r="G158" i="9"/>
  <c r="F158" i="9"/>
  <c r="E158" i="9"/>
  <c r="A158" i="9"/>
  <c r="U157" i="9"/>
  <c r="S157" i="9"/>
  <c r="P157" i="9"/>
  <c r="N157" i="9"/>
  <c r="K157" i="9"/>
  <c r="J157" i="9"/>
  <c r="H157" i="9"/>
  <c r="G157" i="9"/>
  <c r="F157" i="9"/>
  <c r="E157" i="9"/>
  <c r="A157" i="9"/>
  <c r="U156" i="9"/>
  <c r="S156" i="9"/>
  <c r="P156" i="9"/>
  <c r="N156" i="9"/>
  <c r="K156" i="9"/>
  <c r="J156" i="9"/>
  <c r="H156" i="9"/>
  <c r="G156" i="9"/>
  <c r="F156" i="9"/>
  <c r="E156" i="9"/>
  <c r="A156" i="9"/>
  <c r="U155" i="9"/>
  <c r="S155" i="9"/>
  <c r="P155" i="9"/>
  <c r="N155" i="9"/>
  <c r="K155" i="9"/>
  <c r="J155" i="9"/>
  <c r="H155" i="9"/>
  <c r="G155" i="9"/>
  <c r="F155" i="9"/>
  <c r="E155" i="9"/>
  <c r="A155" i="9"/>
  <c r="U154" i="9"/>
  <c r="S154" i="9"/>
  <c r="P154" i="9"/>
  <c r="N154" i="9"/>
  <c r="K154" i="9"/>
  <c r="J154" i="9"/>
  <c r="H154" i="9"/>
  <c r="G154" i="9"/>
  <c r="F154" i="9"/>
  <c r="E154" i="9"/>
  <c r="A154" i="9"/>
  <c r="U153" i="9"/>
  <c r="S153" i="9"/>
  <c r="P153" i="9"/>
  <c r="N153" i="9"/>
  <c r="K153" i="9"/>
  <c r="J153" i="9"/>
  <c r="H153" i="9"/>
  <c r="G153" i="9"/>
  <c r="F153" i="9"/>
  <c r="E153" i="9"/>
  <c r="A153" i="9"/>
  <c r="U152" i="9"/>
  <c r="S152" i="9"/>
  <c r="P152" i="9"/>
  <c r="N152" i="9"/>
  <c r="K152" i="9"/>
  <c r="J152" i="9"/>
  <c r="H152" i="9"/>
  <c r="G152" i="9"/>
  <c r="F152" i="9"/>
  <c r="E152" i="9"/>
  <c r="A152" i="9"/>
  <c r="U151" i="9"/>
  <c r="S151" i="9"/>
  <c r="P151" i="9"/>
  <c r="N151" i="9"/>
  <c r="K151" i="9"/>
  <c r="J151" i="9"/>
  <c r="H151" i="9"/>
  <c r="G151" i="9"/>
  <c r="F151" i="9"/>
  <c r="E151" i="9"/>
  <c r="A151" i="9"/>
  <c r="U150" i="9"/>
  <c r="S150" i="9"/>
  <c r="P150" i="9"/>
  <c r="N150" i="9"/>
  <c r="K150" i="9"/>
  <c r="J150" i="9"/>
  <c r="H150" i="9"/>
  <c r="G150" i="9"/>
  <c r="F150" i="9"/>
  <c r="E150" i="9"/>
  <c r="A150" i="9"/>
  <c r="U149" i="9"/>
  <c r="S149" i="9"/>
  <c r="P149" i="9"/>
  <c r="N149" i="9"/>
  <c r="K149" i="9"/>
  <c r="J149" i="9"/>
  <c r="H149" i="9"/>
  <c r="G149" i="9"/>
  <c r="F149" i="9"/>
  <c r="E149" i="9"/>
  <c r="A149" i="9"/>
  <c r="U148" i="9"/>
  <c r="S148" i="9"/>
  <c r="P148" i="9"/>
  <c r="N148" i="9"/>
  <c r="K148" i="9"/>
  <c r="J148" i="9"/>
  <c r="H148" i="9"/>
  <c r="G148" i="9"/>
  <c r="F148" i="9"/>
  <c r="E148" i="9"/>
  <c r="A148" i="9"/>
  <c r="G147" i="9"/>
  <c r="A147" i="9"/>
  <c r="G146" i="9"/>
  <c r="A146" i="9"/>
  <c r="U145" i="9"/>
  <c r="I145" i="9"/>
  <c r="H145" i="9"/>
  <c r="G145" i="9"/>
  <c r="F145" i="9"/>
  <c r="E145" i="9"/>
  <c r="D145" i="9"/>
  <c r="A145" i="9"/>
  <c r="U144" i="9"/>
  <c r="S144" i="9"/>
  <c r="P144" i="9"/>
  <c r="N144" i="9"/>
  <c r="K144" i="9"/>
  <c r="J144" i="9"/>
  <c r="H144" i="9"/>
  <c r="G144" i="9"/>
  <c r="F144" i="9"/>
  <c r="E144" i="9"/>
  <c r="A144" i="9"/>
  <c r="U143" i="9"/>
  <c r="S143" i="9"/>
  <c r="P143" i="9"/>
  <c r="N143" i="9"/>
  <c r="K143" i="9"/>
  <c r="J143" i="9"/>
  <c r="H143" i="9"/>
  <c r="G143" i="9"/>
  <c r="F143" i="9"/>
  <c r="E143" i="9"/>
  <c r="A143" i="9"/>
  <c r="U142" i="9"/>
  <c r="S142" i="9"/>
  <c r="P142" i="9"/>
  <c r="N142" i="9"/>
  <c r="K142" i="9"/>
  <c r="J142" i="9"/>
  <c r="H142" i="9"/>
  <c r="G142" i="9"/>
  <c r="F142" i="9"/>
  <c r="E142" i="9"/>
  <c r="A142" i="9"/>
  <c r="U141" i="9"/>
  <c r="S141" i="9"/>
  <c r="P141" i="9"/>
  <c r="N141" i="9"/>
  <c r="K141" i="9"/>
  <c r="J141" i="9"/>
  <c r="H141" i="9"/>
  <c r="G141" i="9"/>
  <c r="F141" i="9"/>
  <c r="E141" i="9"/>
  <c r="A141" i="9"/>
  <c r="U140" i="9"/>
  <c r="I140" i="9"/>
  <c r="H140" i="9"/>
  <c r="G140" i="9"/>
  <c r="F140" i="9"/>
  <c r="E140" i="9"/>
  <c r="D140" i="9"/>
  <c r="A140" i="9"/>
  <c r="U139" i="9"/>
  <c r="S139" i="9"/>
  <c r="P139" i="9"/>
  <c r="N139" i="9"/>
  <c r="K139" i="9"/>
  <c r="J139" i="9"/>
  <c r="H139" i="9"/>
  <c r="G139" i="9"/>
  <c r="F139" i="9"/>
  <c r="E139" i="9"/>
  <c r="A139" i="9"/>
  <c r="U138" i="9"/>
  <c r="S138" i="9"/>
  <c r="P138" i="9"/>
  <c r="N138" i="9"/>
  <c r="K138" i="9"/>
  <c r="J138" i="9"/>
  <c r="H138" i="9"/>
  <c r="G138" i="9"/>
  <c r="F138" i="9"/>
  <c r="E138" i="9"/>
  <c r="A138" i="9"/>
  <c r="U137" i="9"/>
  <c r="S137" i="9"/>
  <c r="P137" i="9"/>
  <c r="N137" i="9"/>
  <c r="K137" i="9"/>
  <c r="J137" i="9"/>
  <c r="H137" i="9"/>
  <c r="G137" i="9"/>
  <c r="F137" i="9"/>
  <c r="E137" i="9"/>
  <c r="A137" i="9"/>
  <c r="U136" i="9"/>
  <c r="S136" i="9"/>
  <c r="P136" i="9"/>
  <c r="N136" i="9"/>
  <c r="K136" i="9"/>
  <c r="J136" i="9"/>
  <c r="H136" i="9"/>
  <c r="G136" i="9"/>
  <c r="F136" i="9"/>
  <c r="E136" i="9"/>
  <c r="A136" i="9"/>
  <c r="G135" i="9"/>
  <c r="A135" i="9"/>
  <c r="U134" i="9"/>
  <c r="I134" i="9"/>
  <c r="H134" i="9"/>
  <c r="G134" i="9"/>
  <c r="F134" i="9"/>
  <c r="E134" i="9"/>
  <c r="D134" i="9"/>
  <c r="A134" i="9"/>
  <c r="U133" i="9"/>
  <c r="S133" i="9"/>
  <c r="P133" i="9"/>
  <c r="N133" i="9"/>
  <c r="K133" i="9"/>
  <c r="J133" i="9"/>
  <c r="I133" i="9"/>
  <c r="H133" i="9"/>
  <c r="G133" i="9"/>
  <c r="F133" i="9"/>
  <c r="E133" i="9"/>
  <c r="A133" i="9"/>
  <c r="U132" i="9"/>
  <c r="S132" i="9"/>
  <c r="P132" i="9"/>
  <c r="N132" i="9"/>
  <c r="K132" i="9"/>
  <c r="J132" i="9"/>
  <c r="I132" i="9"/>
  <c r="H132" i="9"/>
  <c r="G132" i="9"/>
  <c r="F132" i="9"/>
  <c r="E132" i="9"/>
  <c r="A132" i="9"/>
  <c r="U131" i="9"/>
  <c r="S131" i="9"/>
  <c r="P131" i="9"/>
  <c r="N131" i="9"/>
  <c r="K131" i="9"/>
  <c r="J131" i="9"/>
  <c r="H131" i="9"/>
  <c r="G131" i="9"/>
  <c r="F131" i="9"/>
  <c r="E131" i="9"/>
  <c r="A131" i="9"/>
  <c r="U130" i="9"/>
  <c r="S130" i="9"/>
  <c r="P130" i="9"/>
  <c r="N130" i="9"/>
  <c r="K130" i="9"/>
  <c r="J130" i="9"/>
  <c r="H130" i="9"/>
  <c r="G130" i="9"/>
  <c r="F130" i="9"/>
  <c r="E130" i="9"/>
  <c r="A130" i="9"/>
  <c r="U129" i="9"/>
  <c r="S129" i="9"/>
  <c r="P129" i="9"/>
  <c r="N129" i="9"/>
  <c r="K129" i="9"/>
  <c r="J129" i="9"/>
  <c r="H129" i="9"/>
  <c r="G129" i="9"/>
  <c r="F129" i="9"/>
  <c r="E129" i="9"/>
  <c r="A129" i="9"/>
  <c r="U128" i="9"/>
  <c r="S128" i="9"/>
  <c r="P128" i="9"/>
  <c r="N128" i="9"/>
  <c r="K128" i="9"/>
  <c r="J128" i="9"/>
  <c r="H128" i="9"/>
  <c r="G128" i="9"/>
  <c r="F128" i="9"/>
  <c r="E128" i="9"/>
  <c r="A128" i="9"/>
  <c r="U127" i="9"/>
  <c r="S127" i="9"/>
  <c r="P127" i="9"/>
  <c r="N127" i="9"/>
  <c r="K127" i="9"/>
  <c r="J127" i="9"/>
  <c r="H127" i="9"/>
  <c r="G127" i="9"/>
  <c r="F127" i="9"/>
  <c r="E127" i="9"/>
  <c r="A127" i="9"/>
  <c r="U126" i="9"/>
  <c r="S126" i="9"/>
  <c r="P126" i="9"/>
  <c r="N126" i="9"/>
  <c r="K126" i="9"/>
  <c r="J126" i="9"/>
  <c r="I126" i="9"/>
  <c r="H126" i="9"/>
  <c r="G126" i="9"/>
  <c r="F126" i="9"/>
  <c r="E126" i="9"/>
  <c r="A126" i="9"/>
  <c r="U125" i="9"/>
  <c r="S125" i="9"/>
  <c r="P125" i="9"/>
  <c r="N125" i="9"/>
  <c r="K125" i="9"/>
  <c r="J125" i="9"/>
  <c r="I125" i="9"/>
  <c r="H125" i="9"/>
  <c r="G125" i="9"/>
  <c r="F125" i="9"/>
  <c r="E125" i="9"/>
  <c r="A125" i="9"/>
  <c r="G124" i="9"/>
  <c r="A124" i="9"/>
  <c r="U123" i="9"/>
  <c r="I123" i="9"/>
  <c r="H123" i="9"/>
  <c r="G123" i="9"/>
  <c r="F123" i="9"/>
  <c r="E123" i="9"/>
  <c r="D123" i="9"/>
  <c r="A123" i="9"/>
  <c r="U122" i="9"/>
  <c r="I122" i="9"/>
  <c r="H122" i="9"/>
  <c r="G122" i="9"/>
  <c r="F122" i="9"/>
  <c r="E122" i="9"/>
  <c r="D122" i="9"/>
  <c r="A122" i="9"/>
  <c r="U121" i="9"/>
  <c r="S121" i="9"/>
  <c r="P121" i="9"/>
  <c r="N121" i="9"/>
  <c r="K121" i="9"/>
  <c r="J121" i="9"/>
  <c r="H121" i="9"/>
  <c r="G121" i="9"/>
  <c r="F121" i="9"/>
  <c r="E121" i="9"/>
  <c r="A121" i="9"/>
  <c r="U120" i="9"/>
  <c r="S120" i="9"/>
  <c r="P120" i="9"/>
  <c r="N120" i="9"/>
  <c r="K120" i="9"/>
  <c r="J120" i="9"/>
  <c r="H120" i="9"/>
  <c r="G120" i="9"/>
  <c r="F120" i="9"/>
  <c r="E120" i="9"/>
  <c r="A120" i="9"/>
  <c r="U119" i="9"/>
  <c r="S119" i="9"/>
  <c r="P119" i="9"/>
  <c r="N119" i="9"/>
  <c r="K119" i="9"/>
  <c r="J119" i="9"/>
  <c r="H119" i="9"/>
  <c r="G119" i="9"/>
  <c r="F119" i="9"/>
  <c r="E119" i="9"/>
  <c r="A119" i="9"/>
  <c r="G118" i="9"/>
  <c r="A118" i="9"/>
  <c r="U117" i="9"/>
  <c r="S117" i="9"/>
  <c r="P117" i="9"/>
  <c r="N117" i="9"/>
  <c r="K117" i="9"/>
  <c r="J117" i="9"/>
  <c r="H117" i="9"/>
  <c r="G117" i="9"/>
  <c r="F117" i="9"/>
  <c r="E117" i="9"/>
  <c r="A117" i="9"/>
  <c r="U116" i="9"/>
  <c r="S116" i="9"/>
  <c r="P116" i="9"/>
  <c r="N116" i="9"/>
  <c r="K116" i="9"/>
  <c r="J116" i="9"/>
  <c r="H116" i="9"/>
  <c r="G116" i="9"/>
  <c r="F116" i="9"/>
  <c r="E116" i="9"/>
  <c r="A116" i="9"/>
  <c r="U115" i="9"/>
  <c r="S115" i="9"/>
  <c r="P115" i="9"/>
  <c r="N115" i="9"/>
  <c r="K115" i="9"/>
  <c r="J115" i="9"/>
  <c r="H115" i="9"/>
  <c r="G115" i="9"/>
  <c r="F115" i="9"/>
  <c r="E115" i="9"/>
  <c r="A115" i="9"/>
  <c r="U114" i="9"/>
  <c r="S114" i="9"/>
  <c r="P114" i="9"/>
  <c r="N114" i="9"/>
  <c r="K114" i="9"/>
  <c r="J114" i="9"/>
  <c r="H114" i="9"/>
  <c r="G114" i="9"/>
  <c r="F114" i="9"/>
  <c r="E114" i="9"/>
  <c r="A114" i="9"/>
  <c r="U113" i="9"/>
  <c r="S113" i="9"/>
  <c r="P113" i="9"/>
  <c r="N113" i="9"/>
  <c r="K113" i="9"/>
  <c r="J113" i="9"/>
  <c r="H113" i="9"/>
  <c r="G113" i="9"/>
  <c r="F113" i="9"/>
  <c r="E113" i="9"/>
  <c r="A113" i="9"/>
  <c r="U112" i="9"/>
  <c r="S112" i="9"/>
  <c r="P112" i="9"/>
  <c r="N112" i="9"/>
  <c r="K112" i="9"/>
  <c r="J112" i="9"/>
  <c r="H112" i="9"/>
  <c r="G112" i="9"/>
  <c r="F112" i="9"/>
  <c r="E112" i="9"/>
  <c r="A112" i="9"/>
  <c r="U111" i="9"/>
  <c r="S111" i="9"/>
  <c r="P111" i="9"/>
  <c r="N111" i="9"/>
  <c r="K111" i="9"/>
  <c r="J111" i="9"/>
  <c r="H111" i="9"/>
  <c r="G111" i="9"/>
  <c r="F111" i="9"/>
  <c r="E111" i="9"/>
  <c r="A111" i="9"/>
  <c r="G110" i="9"/>
  <c r="A110" i="9"/>
  <c r="G109" i="9"/>
  <c r="A109" i="9"/>
  <c r="U108" i="9"/>
  <c r="I108" i="9"/>
  <c r="H108" i="9"/>
  <c r="G108" i="9"/>
  <c r="F108" i="9"/>
  <c r="E108" i="9"/>
  <c r="D108" i="9"/>
  <c r="A108" i="9"/>
  <c r="U107" i="9"/>
  <c r="S107" i="9"/>
  <c r="P107" i="9"/>
  <c r="N107" i="9"/>
  <c r="K107" i="9"/>
  <c r="J107" i="9"/>
  <c r="H107" i="9"/>
  <c r="G107" i="9"/>
  <c r="F107" i="9"/>
  <c r="E107" i="9"/>
  <c r="A107" i="9"/>
  <c r="U106" i="9"/>
  <c r="S106" i="9"/>
  <c r="P106" i="9"/>
  <c r="N106" i="9"/>
  <c r="K106" i="9"/>
  <c r="J106" i="9"/>
  <c r="H106" i="9"/>
  <c r="G106" i="9"/>
  <c r="F106" i="9"/>
  <c r="E106" i="9"/>
  <c r="A106" i="9"/>
  <c r="U105" i="9"/>
  <c r="S105" i="9"/>
  <c r="P105" i="9"/>
  <c r="N105" i="9"/>
  <c r="K105" i="9"/>
  <c r="J105" i="9"/>
  <c r="H105" i="9"/>
  <c r="G105" i="9"/>
  <c r="F105" i="9"/>
  <c r="E105" i="9"/>
  <c r="A105" i="9"/>
  <c r="U104" i="9"/>
  <c r="S104" i="9"/>
  <c r="P104" i="9"/>
  <c r="N104" i="9"/>
  <c r="K104" i="9"/>
  <c r="J104" i="9"/>
  <c r="H104" i="9"/>
  <c r="G104" i="9"/>
  <c r="F104" i="9"/>
  <c r="E104" i="9"/>
  <c r="A104" i="9"/>
  <c r="G103" i="9"/>
  <c r="A103" i="9"/>
  <c r="U102" i="9"/>
  <c r="I102" i="9"/>
  <c r="H102" i="9"/>
  <c r="G102" i="9"/>
  <c r="F102" i="9"/>
  <c r="E102" i="9"/>
  <c r="D102" i="9"/>
  <c r="A102" i="9"/>
  <c r="U101" i="9"/>
  <c r="S101" i="9"/>
  <c r="P101" i="9"/>
  <c r="N101" i="9"/>
  <c r="K101" i="9"/>
  <c r="J101" i="9"/>
  <c r="H101" i="9"/>
  <c r="G101" i="9"/>
  <c r="F101" i="9"/>
  <c r="E101" i="9"/>
  <c r="A101" i="9"/>
  <c r="U100" i="9"/>
  <c r="S100" i="9"/>
  <c r="P100" i="9"/>
  <c r="N100" i="9"/>
  <c r="K100" i="9"/>
  <c r="J100" i="9"/>
  <c r="H100" i="9"/>
  <c r="G100" i="9"/>
  <c r="F100" i="9"/>
  <c r="E100" i="9"/>
  <c r="A100" i="9"/>
  <c r="U99" i="9"/>
  <c r="S99" i="9"/>
  <c r="P99" i="9"/>
  <c r="N99" i="9"/>
  <c r="K99" i="9"/>
  <c r="J99" i="9"/>
  <c r="H99" i="9"/>
  <c r="G99" i="9"/>
  <c r="F99" i="9"/>
  <c r="E99" i="9"/>
  <c r="A99" i="9"/>
  <c r="U98" i="9"/>
  <c r="S98" i="9"/>
  <c r="P98" i="9"/>
  <c r="N98" i="9"/>
  <c r="K98" i="9"/>
  <c r="J98" i="9"/>
  <c r="H98" i="9"/>
  <c r="G98" i="9"/>
  <c r="F98" i="9"/>
  <c r="E98" i="9"/>
  <c r="A98" i="9"/>
  <c r="G97" i="9"/>
  <c r="A97" i="9"/>
  <c r="U96" i="9"/>
  <c r="I96" i="9"/>
  <c r="H96" i="9"/>
  <c r="G96" i="9"/>
  <c r="F96" i="9"/>
  <c r="E96" i="9"/>
  <c r="D96" i="9"/>
  <c r="A96" i="9"/>
  <c r="U95" i="9"/>
  <c r="S95" i="9"/>
  <c r="P95" i="9"/>
  <c r="N95" i="9"/>
  <c r="K95" i="9"/>
  <c r="J95" i="9"/>
  <c r="H95" i="9"/>
  <c r="G95" i="9"/>
  <c r="F95" i="9"/>
  <c r="E95" i="9"/>
  <c r="A95" i="9"/>
  <c r="U94" i="9"/>
  <c r="S94" i="9"/>
  <c r="P94" i="9"/>
  <c r="N94" i="9"/>
  <c r="K94" i="9"/>
  <c r="J94" i="9"/>
  <c r="H94" i="9"/>
  <c r="G94" i="9"/>
  <c r="F94" i="9"/>
  <c r="E94" i="9"/>
  <c r="A94" i="9"/>
  <c r="U93" i="9"/>
  <c r="S93" i="9"/>
  <c r="P93" i="9"/>
  <c r="N93" i="9"/>
  <c r="K93" i="9"/>
  <c r="J93" i="9"/>
  <c r="H93" i="9"/>
  <c r="G93" i="9"/>
  <c r="F93" i="9"/>
  <c r="E93" i="9"/>
  <c r="A93" i="9"/>
  <c r="U92" i="9"/>
  <c r="S92" i="9"/>
  <c r="P92" i="9"/>
  <c r="N92" i="9"/>
  <c r="K92" i="9"/>
  <c r="J92" i="9"/>
  <c r="H92" i="9"/>
  <c r="G92" i="9"/>
  <c r="F92" i="9"/>
  <c r="E92" i="9"/>
  <c r="A92" i="9"/>
  <c r="U91" i="9"/>
  <c r="I91" i="9"/>
  <c r="H91" i="9"/>
  <c r="G91" i="9"/>
  <c r="F91" i="9"/>
  <c r="E91" i="9"/>
  <c r="D91" i="9"/>
  <c r="A91" i="9"/>
  <c r="U90" i="9"/>
  <c r="S90" i="9"/>
  <c r="P90" i="9"/>
  <c r="N90" i="9"/>
  <c r="K90" i="9"/>
  <c r="J90" i="9"/>
  <c r="H90" i="9"/>
  <c r="G90" i="9"/>
  <c r="F90" i="9"/>
  <c r="E90" i="9"/>
  <c r="A90" i="9"/>
  <c r="U89" i="9"/>
  <c r="S89" i="9"/>
  <c r="P89" i="9"/>
  <c r="N89" i="9"/>
  <c r="K89" i="9"/>
  <c r="J89" i="9"/>
  <c r="H89" i="9"/>
  <c r="G89" i="9"/>
  <c r="F89" i="9"/>
  <c r="E89" i="9"/>
  <c r="A89" i="9"/>
  <c r="U88" i="9"/>
  <c r="S88" i="9"/>
  <c r="P88" i="9"/>
  <c r="N88" i="9"/>
  <c r="K88" i="9"/>
  <c r="J88" i="9"/>
  <c r="H88" i="9"/>
  <c r="G88" i="9"/>
  <c r="F88" i="9"/>
  <c r="E88" i="9"/>
  <c r="A88" i="9"/>
  <c r="U87" i="9"/>
  <c r="S87" i="9"/>
  <c r="P87" i="9"/>
  <c r="N87" i="9"/>
  <c r="K87" i="9"/>
  <c r="J87" i="9"/>
  <c r="H87" i="9"/>
  <c r="G87" i="9"/>
  <c r="F87" i="9"/>
  <c r="E87" i="9"/>
  <c r="A87" i="9"/>
  <c r="U86" i="9"/>
  <c r="I86" i="9"/>
  <c r="H86" i="9"/>
  <c r="G86" i="9"/>
  <c r="F86" i="9"/>
  <c r="E86" i="9"/>
  <c r="D86" i="9"/>
  <c r="A86" i="9"/>
  <c r="U85" i="9"/>
  <c r="S85" i="9"/>
  <c r="P85" i="9"/>
  <c r="N85" i="9"/>
  <c r="K85" i="9"/>
  <c r="J85" i="9"/>
  <c r="H85" i="9"/>
  <c r="G85" i="9"/>
  <c r="F85" i="9"/>
  <c r="E85" i="9"/>
  <c r="A85" i="9"/>
  <c r="U84" i="9"/>
  <c r="S84" i="9"/>
  <c r="P84" i="9"/>
  <c r="N84" i="9"/>
  <c r="K84" i="9"/>
  <c r="J84" i="9"/>
  <c r="H84" i="9"/>
  <c r="G84" i="9"/>
  <c r="F84" i="9"/>
  <c r="E84" i="9"/>
  <c r="A84" i="9"/>
  <c r="U83" i="9"/>
  <c r="S83" i="9"/>
  <c r="P83" i="9"/>
  <c r="N83" i="9"/>
  <c r="K83" i="9"/>
  <c r="J83" i="9"/>
  <c r="H83" i="9"/>
  <c r="G83" i="9"/>
  <c r="F83" i="9"/>
  <c r="E83" i="9"/>
  <c r="A83" i="9"/>
  <c r="U82" i="9"/>
  <c r="S82" i="9"/>
  <c r="P82" i="9"/>
  <c r="N82" i="9"/>
  <c r="K82" i="9"/>
  <c r="J82" i="9"/>
  <c r="H82" i="9"/>
  <c r="G82" i="9"/>
  <c r="F82" i="9"/>
  <c r="E82" i="9"/>
  <c r="A82" i="9"/>
  <c r="U81" i="9"/>
  <c r="I81" i="9"/>
  <c r="H81" i="9"/>
  <c r="G81" i="9"/>
  <c r="F81" i="9"/>
  <c r="E81" i="9"/>
  <c r="D81" i="9"/>
  <c r="A81" i="9"/>
  <c r="U80" i="9"/>
  <c r="S80" i="9"/>
  <c r="P80" i="9"/>
  <c r="N80" i="9"/>
  <c r="K80" i="9"/>
  <c r="J80" i="9"/>
  <c r="H80" i="9"/>
  <c r="G80" i="9"/>
  <c r="F80" i="9"/>
  <c r="E80" i="9"/>
  <c r="A80" i="9"/>
  <c r="U79" i="9"/>
  <c r="S79" i="9"/>
  <c r="P79" i="9"/>
  <c r="N79" i="9"/>
  <c r="K79" i="9"/>
  <c r="J79" i="9"/>
  <c r="H79" i="9"/>
  <c r="G79" i="9"/>
  <c r="F79" i="9"/>
  <c r="E79" i="9"/>
  <c r="A79" i="9"/>
  <c r="U78" i="9"/>
  <c r="S78" i="9"/>
  <c r="P78" i="9"/>
  <c r="N78" i="9"/>
  <c r="K78" i="9"/>
  <c r="J78" i="9"/>
  <c r="H78" i="9"/>
  <c r="G78" i="9"/>
  <c r="F78" i="9"/>
  <c r="E78" i="9"/>
  <c r="A78" i="9"/>
  <c r="U77" i="9"/>
  <c r="S77" i="9"/>
  <c r="P77" i="9"/>
  <c r="N77" i="9"/>
  <c r="K77" i="9"/>
  <c r="J77" i="9"/>
  <c r="H77" i="9"/>
  <c r="G77" i="9"/>
  <c r="F77" i="9"/>
  <c r="E77" i="9"/>
  <c r="A77" i="9"/>
  <c r="U76" i="9"/>
  <c r="I76" i="9"/>
  <c r="H76" i="9"/>
  <c r="G76" i="9"/>
  <c r="F76" i="9"/>
  <c r="E76" i="9"/>
  <c r="D76" i="9"/>
  <c r="A76" i="9"/>
  <c r="U75" i="9"/>
  <c r="S75" i="9"/>
  <c r="P75" i="9"/>
  <c r="N75" i="9"/>
  <c r="K75" i="9"/>
  <c r="J75" i="9"/>
  <c r="H75" i="9"/>
  <c r="G75" i="9"/>
  <c r="F75" i="9"/>
  <c r="E75" i="9"/>
  <c r="A75" i="9"/>
  <c r="U74" i="9"/>
  <c r="S74" i="9"/>
  <c r="P74" i="9"/>
  <c r="N74" i="9"/>
  <c r="K74" i="9"/>
  <c r="J74" i="9"/>
  <c r="H74" i="9"/>
  <c r="G74" i="9"/>
  <c r="F74" i="9"/>
  <c r="E74" i="9"/>
  <c r="A74" i="9"/>
  <c r="U73" i="9"/>
  <c r="S73" i="9"/>
  <c r="P73" i="9"/>
  <c r="N73" i="9"/>
  <c r="K73" i="9"/>
  <c r="J73" i="9"/>
  <c r="H73" i="9"/>
  <c r="G73" i="9"/>
  <c r="F73" i="9"/>
  <c r="E73" i="9"/>
  <c r="A73" i="9"/>
  <c r="U72" i="9"/>
  <c r="S72" i="9"/>
  <c r="P72" i="9"/>
  <c r="N72" i="9"/>
  <c r="K72" i="9"/>
  <c r="J72" i="9"/>
  <c r="H72" i="9"/>
  <c r="G72" i="9"/>
  <c r="F72" i="9"/>
  <c r="E72" i="9"/>
  <c r="A72" i="9"/>
  <c r="U71" i="9"/>
  <c r="I71" i="9"/>
  <c r="H71" i="9"/>
  <c r="G71" i="9"/>
  <c r="F71" i="9"/>
  <c r="E71" i="9"/>
  <c r="D71" i="9"/>
  <c r="A71" i="9"/>
  <c r="U70" i="9"/>
  <c r="S70" i="9"/>
  <c r="P70" i="9"/>
  <c r="N70" i="9"/>
  <c r="K70" i="9"/>
  <c r="J70" i="9"/>
  <c r="H70" i="9"/>
  <c r="G70" i="9"/>
  <c r="F70" i="9"/>
  <c r="E70" i="9"/>
  <c r="A70" i="9"/>
  <c r="U69" i="9"/>
  <c r="S69" i="9"/>
  <c r="P69" i="9"/>
  <c r="N69" i="9"/>
  <c r="K69" i="9"/>
  <c r="J69" i="9"/>
  <c r="H69" i="9"/>
  <c r="G69" i="9"/>
  <c r="F69" i="9"/>
  <c r="E69" i="9"/>
  <c r="A69" i="9"/>
  <c r="U68" i="9"/>
  <c r="S68" i="9"/>
  <c r="P68" i="9"/>
  <c r="N68" i="9"/>
  <c r="K68" i="9"/>
  <c r="J68" i="9"/>
  <c r="H68" i="9"/>
  <c r="G68" i="9"/>
  <c r="F68" i="9"/>
  <c r="E68" i="9"/>
  <c r="A68" i="9"/>
  <c r="U67" i="9"/>
  <c r="S67" i="9"/>
  <c r="P67" i="9"/>
  <c r="N67" i="9"/>
  <c r="K67" i="9"/>
  <c r="J67" i="9"/>
  <c r="H67" i="9"/>
  <c r="G67" i="9"/>
  <c r="F67" i="9"/>
  <c r="E67" i="9"/>
  <c r="A67" i="9"/>
  <c r="U66" i="9"/>
  <c r="I66" i="9"/>
  <c r="H66" i="9"/>
  <c r="G66" i="9"/>
  <c r="F66" i="9"/>
  <c r="E66" i="9"/>
  <c r="D66" i="9"/>
  <c r="A66" i="9"/>
  <c r="U65" i="9"/>
  <c r="S65" i="9"/>
  <c r="P65" i="9"/>
  <c r="N65" i="9"/>
  <c r="K65" i="9"/>
  <c r="J65" i="9"/>
  <c r="H65" i="9"/>
  <c r="G65" i="9"/>
  <c r="F65" i="9"/>
  <c r="E65" i="9"/>
  <c r="A65" i="9"/>
  <c r="U64" i="9"/>
  <c r="S64" i="9"/>
  <c r="P64" i="9"/>
  <c r="N64" i="9"/>
  <c r="K64" i="9"/>
  <c r="J64" i="9"/>
  <c r="H64" i="9"/>
  <c r="G64" i="9"/>
  <c r="F64" i="9"/>
  <c r="E64" i="9"/>
  <c r="A64" i="9"/>
  <c r="U63" i="9"/>
  <c r="S63" i="9"/>
  <c r="P63" i="9"/>
  <c r="N63" i="9"/>
  <c r="K63" i="9"/>
  <c r="J63" i="9"/>
  <c r="H63" i="9"/>
  <c r="G63" i="9"/>
  <c r="F63" i="9"/>
  <c r="E63" i="9"/>
  <c r="A63" i="9"/>
  <c r="U62" i="9"/>
  <c r="S62" i="9"/>
  <c r="P62" i="9"/>
  <c r="N62" i="9"/>
  <c r="K62" i="9"/>
  <c r="J62" i="9"/>
  <c r="H62" i="9"/>
  <c r="G62" i="9"/>
  <c r="F62" i="9"/>
  <c r="E62" i="9"/>
  <c r="A62" i="9"/>
  <c r="U61" i="9"/>
  <c r="I61" i="9"/>
  <c r="H61" i="9"/>
  <c r="G61" i="9"/>
  <c r="F61" i="9"/>
  <c r="E61" i="9"/>
  <c r="D61" i="9"/>
  <c r="A61" i="9"/>
  <c r="U60" i="9"/>
  <c r="S60" i="9"/>
  <c r="P60" i="9"/>
  <c r="N60" i="9"/>
  <c r="K60" i="9"/>
  <c r="J60" i="9"/>
  <c r="H60" i="9"/>
  <c r="G60" i="9"/>
  <c r="F60" i="9"/>
  <c r="E60" i="9"/>
  <c r="A60" i="9"/>
  <c r="U59" i="9"/>
  <c r="S59" i="9"/>
  <c r="P59" i="9"/>
  <c r="N59" i="9"/>
  <c r="K59" i="9"/>
  <c r="J59" i="9"/>
  <c r="H59" i="9"/>
  <c r="G59" i="9"/>
  <c r="F59" i="9"/>
  <c r="E59" i="9"/>
  <c r="A59" i="9"/>
  <c r="U58" i="9"/>
  <c r="S58" i="9"/>
  <c r="P58" i="9"/>
  <c r="N58" i="9"/>
  <c r="K58" i="9"/>
  <c r="J58" i="9"/>
  <c r="H58" i="9"/>
  <c r="G58" i="9"/>
  <c r="F58" i="9"/>
  <c r="E58" i="9"/>
  <c r="A58" i="9"/>
  <c r="U57" i="9"/>
  <c r="S57" i="9"/>
  <c r="P57" i="9"/>
  <c r="N57" i="9"/>
  <c r="K57" i="9"/>
  <c r="J57" i="9"/>
  <c r="H57" i="9"/>
  <c r="G57" i="9"/>
  <c r="F57" i="9"/>
  <c r="E57" i="9"/>
  <c r="A57" i="9"/>
  <c r="G56" i="9"/>
  <c r="A56" i="9"/>
  <c r="U55" i="9"/>
  <c r="I55" i="9"/>
  <c r="H55" i="9"/>
  <c r="G55" i="9"/>
  <c r="F55" i="9"/>
  <c r="E55" i="9"/>
  <c r="D55" i="9"/>
  <c r="A55" i="9"/>
  <c r="U54" i="9"/>
  <c r="S54" i="9"/>
  <c r="P54" i="9"/>
  <c r="N54" i="9"/>
  <c r="K54" i="9"/>
  <c r="J54" i="9"/>
  <c r="I54" i="9"/>
  <c r="H54" i="9"/>
  <c r="G54" i="9"/>
  <c r="F54" i="9"/>
  <c r="E54" i="9"/>
  <c r="A54" i="9"/>
  <c r="U53" i="9"/>
  <c r="S53" i="9"/>
  <c r="P53" i="9"/>
  <c r="N53" i="9"/>
  <c r="K53" i="9"/>
  <c r="J53" i="9"/>
  <c r="I53" i="9"/>
  <c r="H53" i="9"/>
  <c r="G53" i="9"/>
  <c r="F53" i="9"/>
  <c r="E53" i="9"/>
  <c r="A53" i="9"/>
  <c r="U52" i="9"/>
  <c r="S52" i="9"/>
  <c r="P52" i="9"/>
  <c r="N52" i="9"/>
  <c r="K52" i="9"/>
  <c r="J52" i="9"/>
  <c r="I52" i="9"/>
  <c r="H52" i="9"/>
  <c r="G52" i="9"/>
  <c r="F52" i="9"/>
  <c r="E52" i="9"/>
  <c r="A52" i="9"/>
  <c r="U51" i="9"/>
  <c r="S51" i="9"/>
  <c r="P51" i="9"/>
  <c r="N51" i="9"/>
  <c r="K51" i="9"/>
  <c r="J51" i="9"/>
  <c r="H51" i="9"/>
  <c r="G51" i="9"/>
  <c r="F51" i="9"/>
  <c r="E51" i="9"/>
  <c r="A51" i="9"/>
  <c r="U50" i="9"/>
  <c r="S50" i="9"/>
  <c r="P50" i="9"/>
  <c r="N50" i="9"/>
  <c r="K50" i="9"/>
  <c r="J50" i="9"/>
  <c r="H50" i="9"/>
  <c r="G50" i="9"/>
  <c r="F50" i="9"/>
  <c r="E50" i="9"/>
  <c r="A50" i="9"/>
  <c r="U49" i="9"/>
  <c r="S49" i="9"/>
  <c r="P49" i="9"/>
  <c r="N49" i="9"/>
  <c r="K49" i="9"/>
  <c r="J49" i="9"/>
  <c r="H49" i="9"/>
  <c r="G49" i="9"/>
  <c r="F49" i="9"/>
  <c r="E49" i="9"/>
  <c r="A49" i="9"/>
  <c r="U48" i="9"/>
  <c r="S48" i="9"/>
  <c r="P48" i="9"/>
  <c r="N48" i="9"/>
  <c r="K48" i="9"/>
  <c r="J48" i="9"/>
  <c r="H48" i="9"/>
  <c r="G48" i="9"/>
  <c r="F48" i="9"/>
  <c r="E48" i="9"/>
  <c r="A48" i="9"/>
  <c r="U47" i="9"/>
  <c r="S47" i="9"/>
  <c r="P47" i="9"/>
  <c r="N47" i="9"/>
  <c r="K47" i="9"/>
  <c r="J47" i="9"/>
  <c r="I47" i="9"/>
  <c r="H47" i="9"/>
  <c r="G47" i="9"/>
  <c r="F47" i="9"/>
  <c r="E47" i="9"/>
  <c r="A47" i="9"/>
  <c r="U46" i="9"/>
  <c r="S46" i="9"/>
  <c r="P46" i="9"/>
  <c r="N46" i="9"/>
  <c r="K46" i="9"/>
  <c r="J46" i="9"/>
  <c r="I46" i="9"/>
  <c r="H46" i="9"/>
  <c r="G46" i="9"/>
  <c r="F46" i="9"/>
  <c r="E46" i="9"/>
  <c r="A46" i="9"/>
  <c r="G45" i="9"/>
  <c r="A45" i="9"/>
  <c r="U44" i="9"/>
  <c r="S44" i="9"/>
  <c r="P44" i="9"/>
  <c r="N44" i="9"/>
  <c r="K44" i="9"/>
  <c r="J44" i="9"/>
  <c r="H44" i="9"/>
  <c r="G44" i="9"/>
  <c r="F44" i="9"/>
  <c r="E44" i="9"/>
  <c r="A44" i="9"/>
  <c r="U43" i="9"/>
  <c r="S43" i="9"/>
  <c r="P43" i="9"/>
  <c r="N43" i="9"/>
  <c r="K43" i="9"/>
  <c r="J43" i="9"/>
  <c r="H43" i="9"/>
  <c r="G43" i="9"/>
  <c r="F43" i="9"/>
  <c r="E43" i="9"/>
  <c r="A43" i="9"/>
  <c r="U42" i="9"/>
  <c r="H42" i="9"/>
  <c r="G42" i="9"/>
  <c r="F42" i="9"/>
  <c r="E42" i="9"/>
  <c r="D42" i="9"/>
  <c r="A42" i="9"/>
  <c r="U41" i="9"/>
  <c r="S41" i="9"/>
  <c r="P41" i="9"/>
  <c r="N41" i="9"/>
  <c r="K41" i="9"/>
  <c r="J41" i="9"/>
  <c r="H41" i="9"/>
  <c r="G41" i="9"/>
  <c r="F41" i="9"/>
  <c r="E41" i="9"/>
  <c r="A41" i="9"/>
  <c r="U40" i="9"/>
  <c r="S40" i="9"/>
  <c r="P40" i="9"/>
  <c r="N40" i="9"/>
  <c r="K40" i="9"/>
  <c r="J40" i="9"/>
  <c r="H40" i="9"/>
  <c r="G40" i="9"/>
  <c r="F40" i="9"/>
  <c r="E40" i="9"/>
  <c r="A40" i="9"/>
  <c r="U39" i="9"/>
  <c r="S39" i="9"/>
  <c r="P39" i="9"/>
  <c r="N39" i="9"/>
  <c r="K39" i="9"/>
  <c r="J39" i="9"/>
  <c r="H39" i="9"/>
  <c r="G39" i="9"/>
  <c r="F39" i="9"/>
  <c r="E39" i="9"/>
  <c r="A39" i="9"/>
  <c r="U38" i="9"/>
  <c r="H38" i="9"/>
  <c r="G38" i="9"/>
  <c r="F38" i="9"/>
  <c r="E38" i="9"/>
  <c r="D38" i="9"/>
  <c r="A38" i="9"/>
  <c r="U37" i="9"/>
  <c r="S37" i="9"/>
  <c r="P37" i="9"/>
  <c r="N37" i="9"/>
  <c r="K37" i="9"/>
  <c r="J37" i="9"/>
  <c r="H37" i="9"/>
  <c r="G37" i="9"/>
  <c r="F37" i="9"/>
  <c r="E37" i="9"/>
  <c r="A37" i="9"/>
  <c r="U36" i="9"/>
  <c r="S36" i="9"/>
  <c r="P36" i="9"/>
  <c r="N36" i="9"/>
  <c r="K36" i="9"/>
  <c r="J36" i="9"/>
  <c r="H36" i="9"/>
  <c r="G36" i="9"/>
  <c r="F36" i="9"/>
  <c r="E36" i="9"/>
  <c r="A36" i="9"/>
  <c r="U35" i="9"/>
  <c r="S35" i="9"/>
  <c r="P35" i="9"/>
  <c r="N35" i="9"/>
  <c r="K35" i="9"/>
  <c r="J35" i="9"/>
  <c r="H35" i="9"/>
  <c r="G35" i="9"/>
  <c r="F35" i="9"/>
  <c r="E35" i="9"/>
  <c r="A35" i="9"/>
  <c r="U34" i="9"/>
  <c r="S34" i="9"/>
  <c r="P34" i="9"/>
  <c r="N34" i="9"/>
  <c r="K34" i="9"/>
  <c r="J34" i="9"/>
  <c r="H34" i="9"/>
  <c r="G34" i="9"/>
  <c r="F34" i="9"/>
  <c r="E34" i="9"/>
  <c r="A34" i="9"/>
  <c r="U33" i="9"/>
  <c r="S33" i="9"/>
  <c r="P33" i="9"/>
  <c r="N33" i="9"/>
  <c r="K33" i="9"/>
  <c r="J33" i="9"/>
  <c r="H33" i="9"/>
  <c r="G33" i="9"/>
  <c r="F33" i="9"/>
  <c r="E33" i="9"/>
  <c r="A33" i="9"/>
  <c r="U32" i="9"/>
  <c r="S32" i="9"/>
  <c r="P32" i="9"/>
  <c r="N32" i="9"/>
  <c r="K32" i="9"/>
  <c r="J32" i="9"/>
  <c r="H32" i="9"/>
  <c r="G32" i="9"/>
  <c r="F32" i="9"/>
  <c r="E32" i="9"/>
  <c r="A32" i="9"/>
  <c r="U31" i="9"/>
  <c r="S31" i="9"/>
  <c r="P31" i="9"/>
  <c r="N31" i="9"/>
  <c r="K31" i="9"/>
  <c r="J31" i="9"/>
  <c r="H31" i="9"/>
  <c r="G31" i="9"/>
  <c r="F31" i="9"/>
  <c r="E31" i="9"/>
  <c r="A31" i="9"/>
  <c r="U30" i="9"/>
  <c r="H30" i="9"/>
  <c r="G30" i="9"/>
  <c r="F30" i="9"/>
  <c r="E30" i="9"/>
  <c r="D30" i="9"/>
  <c r="A30" i="9"/>
  <c r="U29" i="9"/>
  <c r="S29" i="9"/>
  <c r="P29" i="9"/>
  <c r="N29" i="9"/>
  <c r="K29" i="9"/>
  <c r="J29" i="9"/>
  <c r="H29" i="9"/>
  <c r="G29" i="9"/>
  <c r="F29" i="9"/>
  <c r="E29" i="9"/>
  <c r="A29" i="9"/>
  <c r="U28" i="9"/>
  <c r="S28" i="9"/>
  <c r="P28" i="9"/>
  <c r="N28" i="9"/>
  <c r="K28" i="9"/>
  <c r="J28" i="9"/>
  <c r="H28" i="9"/>
  <c r="G28" i="9"/>
  <c r="F28" i="9"/>
  <c r="E28" i="9"/>
  <c r="A28" i="9"/>
  <c r="U27" i="9"/>
  <c r="S27" i="9"/>
  <c r="P27" i="9"/>
  <c r="N27" i="9"/>
  <c r="K27" i="9"/>
  <c r="J27" i="9"/>
  <c r="I27" i="9"/>
  <c r="H27" i="9"/>
  <c r="G27" i="9"/>
  <c r="F27" i="9"/>
  <c r="E27" i="9"/>
  <c r="A27" i="9"/>
  <c r="U26" i="9"/>
  <c r="S26" i="9"/>
  <c r="P26" i="9"/>
  <c r="N26" i="9"/>
  <c r="K26" i="9"/>
  <c r="J26" i="9"/>
  <c r="I26" i="9"/>
  <c r="H26" i="9"/>
  <c r="G26" i="9"/>
  <c r="F26" i="9"/>
  <c r="E26" i="9"/>
  <c r="A26" i="9"/>
  <c r="U25" i="9"/>
  <c r="S25" i="9"/>
  <c r="P25" i="9"/>
  <c r="N25" i="9"/>
  <c r="K25" i="9"/>
  <c r="J25" i="9"/>
  <c r="I25" i="9"/>
  <c r="H25" i="9"/>
  <c r="G25" i="9"/>
  <c r="F25" i="9"/>
  <c r="E25" i="9"/>
  <c r="A25" i="9"/>
  <c r="U24" i="9"/>
  <c r="S24" i="9"/>
  <c r="P24" i="9"/>
  <c r="N24" i="9"/>
  <c r="K24" i="9"/>
  <c r="J24" i="9"/>
  <c r="I24" i="9"/>
  <c r="H24" i="9"/>
  <c r="G24" i="9"/>
  <c r="F24" i="9"/>
  <c r="E24" i="9"/>
  <c r="A24" i="9"/>
  <c r="U23" i="9"/>
  <c r="S23" i="9"/>
  <c r="P23" i="9"/>
  <c r="N23" i="9"/>
  <c r="K23" i="9"/>
  <c r="J23" i="9"/>
  <c r="I23" i="9"/>
  <c r="H23" i="9"/>
  <c r="G23" i="9"/>
  <c r="F23" i="9"/>
  <c r="E23" i="9"/>
  <c r="A23" i="9"/>
  <c r="G22" i="9"/>
  <c r="A22" i="9"/>
  <c r="G21" i="9"/>
  <c r="A21" i="9"/>
  <c r="U20" i="9"/>
  <c r="I20" i="9"/>
  <c r="H20" i="9"/>
  <c r="G20" i="9"/>
  <c r="F20" i="9"/>
  <c r="E20" i="9"/>
  <c r="D20" i="9"/>
  <c r="A20" i="9"/>
  <c r="U19" i="9"/>
  <c r="S19" i="9"/>
  <c r="P19" i="9"/>
  <c r="N19" i="9"/>
  <c r="K19" i="9"/>
  <c r="J19" i="9"/>
  <c r="H19" i="9"/>
  <c r="G19" i="9"/>
  <c r="F19" i="9"/>
  <c r="E19" i="9"/>
  <c r="A19" i="9"/>
  <c r="U18" i="9"/>
  <c r="S18" i="9"/>
  <c r="P18" i="9"/>
  <c r="N18" i="9"/>
  <c r="K18" i="9"/>
  <c r="J18" i="9"/>
  <c r="H18" i="9"/>
  <c r="G18" i="9"/>
  <c r="F18" i="9"/>
  <c r="E18" i="9"/>
  <c r="A18" i="9"/>
  <c r="U17" i="9"/>
  <c r="S17" i="9"/>
  <c r="P17" i="9"/>
  <c r="N17" i="9"/>
  <c r="K17" i="9"/>
  <c r="J17" i="9"/>
  <c r="H17" i="9"/>
  <c r="G17" i="9"/>
  <c r="F17" i="9"/>
  <c r="E17" i="9"/>
  <c r="A17" i="9"/>
  <c r="U16" i="9"/>
  <c r="S16" i="9"/>
  <c r="P16" i="9"/>
  <c r="N16" i="9"/>
  <c r="K16" i="9"/>
  <c r="J16" i="9"/>
  <c r="H16" i="9"/>
  <c r="G16" i="9"/>
  <c r="F16" i="9"/>
  <c r="E16" i="9"/>
  <c r="A16" i="9"/>
  <c r="G15" i="9"/>
  <c r="A15" i="9"/>
  <c r="U14" i="9"/>
  <c r="S14" i="9"/>
  <c r="P14" i="9"/>
  <c r="N14" i="9"/>
  <c r="K14" i="9"/>
  <c r="J14" i="9"/>
  <c r="H14" i="9"/>
  <c r="G14" i="9"/>
  <c r="F14" i="9"/>
  <c r="E14" i="9"/>
  <c r="A14" i="9"/>
  <c r="U13" i="9"/>
  <c r="S13" i="9"/>
  <c r="P13" i="9"/>
  <c r="N13" i="9"/>
  <c r="K13" i="9"/>
  <c r="J13" i="9"/>
  <c r="H13" i="9"/>
  <c r="G13" i="9"/>
  <c r="F13" i="9"/>
  <c r="E13" i="9"/>
  <c r="A13" i="9"/>
  <c r="U12" i="9"/>
  <c r="S12" i="9"/>
  <c r="P12" i="9"/>
  <c r="N12" i="9"/>
  <c r="K12" i="9"/>
  <c r="J12" i="9"/>
  <c r="H12" i="9"/>
  <c r="G12" i="9"/>
  <c r="F12" i="9"/>
  <c r="E12" i="9"/>
  <c r="A12" i="9"/>
  <c r="U11" i="9"/>
  <c r="S11" i="9"/>
  <c r="P11" i="9"/>
  <c r="N11" i="9"/>
  <c r="K11" i="9"/>
  <c r="J11" i="9"/>
  <c r="H11" i="9"/>
  <c r="G11" i="9"/>
  <c r="F11" i="9"/>
  <c r="E11" i="9"/>
  <c r="A11" i="9"/>
  <c r="U10" i="9"/>
  <c r="S10" i="9"/>
  <c r="P10" i="9"/>
  <c r="N10" i="9"/>
  <c r="K10" i="9"/>
  <c r="J10" i="9"/>
  <c r="H10" i="9"/>
  <c r="G10" i="9"/>
  <c r="F10" i="9"/>
  <c r="E10" i="9"/>
  <c r="A10" i="9"/>
  <c r="U9" i="9"/>
  <c r="S9" i="9"/>
  <c r="P9" i="9"/>
  <c r="N9" i="9"/>
  <c r="K9" i="9"/>
  <c r="J9" i="9"/>
  <c r="H9" i="9"/>
  <c r="G9" i="9"/>
  <c r="F9" i="9"/>
  <c r="E9" i="9"/>
  <c r="A9" i="9"/>
  <c r="U8" i="9"/>
  <c r="S8" i="9"/>
  <c r="P8" i="9"/>
  <c r="N8" i="9"/>
  <c r="K8" i="9"/>
  <c r="J8" i="9"/>
  <c r="H8" i="9"/>
  <c r="G8" i="9"/>
  <c r="F8" i="9"/>
  <c r="E8" i="9"/>
  <c r="A8" i="9"/>
  <c r="G7" i="9"/>
  <c r="A7" i="9"/>
  <c r="G6" i="9"/>
  <c r="A6" i="9"/>
  <c r="H2823" i="5"/>
  <c r="H2820" i="5"/>
  <c r="C2823" i="5"/>
  <c r="C2820" i="5"/>
  <c r="C2817" i="5"/>
  <c r="C2816" i="5"/>
  <c r="C2813" i="5"/>
  <c r="C2812" i="5"/>
  <c r="C2808" i="5"/>
  <c r="C2807" i="5"/>
  <c r="I2802" i="5"/>
  <c r="H2802" i="5"/>
  <c r="G2802" i="5"/>
  <c r="F2802" i="5"/>
  <c r="E2802" i="5"/>
  <c r="D2802" i="5"/>
  <c r="B2802" i="5"/>
  <c r="A2802" i="5"/>
  <c r="H2800" i="5"/>
  <c r="G2800" i="5"/>
  <c r="E2800" i="5"/>
  <c r="E2799" i="5"/>
  <c r="E2798" i="5"/>
  <c r="I2797" i="5"/>
  <c r="H2797" i="5"/>
  <c r="G2797" i="5"/>
  <c r="F2797" i="5"/>
  <c r="I2796" i="5"/>
  <c r="H2796" i="5"/>
  <c r="G2796" i="5"/>
  <c r="F2796" i="5"/>
  <c r="D2794" i="5"/>
  <c r="C2794" i="5"/>
  <c r="B2794" i="5"/>
  <c r="A2794" i="5"/>
  <c r="A2793" i="5"/>
  <c r="C2791" i="5"/>
  <c r="C2790" i="5"/>
  <c r="I2785" i="5"/>
  <c r="H2785" i="5"/>
  <c r="G2785" i="5"/>
  <c r="F2785" i="5"/>
  <c r="E2785" i="5"/>
  <c r="D2785" i="5"/>
  <c r="B2785" i="5"/>
  <c r="A2785" i="5"/>
  <c r="H2783" i="5"/>
  <c r="G2783" i="5"/>
  <c r="E2783" i="5"/>
  <c r="E2782" i="5"/>
  <c r="E2781" i="5"/>
  <c r="I2780" i="5"/>
  <c r="H2780" i="5"/>
  <c r="G2780" i="5"/>
  <c r="F2780" i="5"/>
  <c r="I2779" i="5"/>
  <c r="H2779" i="5"/>
  <c r="G2779" i="5"/>
  <c r="F2779" i="5"/>
  <c r="D2777" i="5"/>
  <c r="C2777" i="5"/>
  <c r="B2777" i="5"/>
  <c r="A2777" i="5"/>
  <c r="A2776" i="5"/>
  <c r="C2774" i="5"/>
  <c r="C2773" i="5"/>
  <c r="I2768" i="5"/>
  <c r="H2768" i="5"/>
  <c r="G2768" i="5"/>
  <c r="F2768" i="5"/>
  <c r="E2768" i="5"/>
  <c r="D2768" i="5"/>
  <c r="B2768" i="5"/>
  <c r="A2768" i="5"/>
  <c r="H2766" i="5"/>
  <c r="G2766" i="5"/>
  <c r="E2766" i="5"/>
  <c r="E2765" i="5"/>
  <c r="E2764" i="5"/>
  <c r="I2763" i="5"/>
  <c r="H2763" i="5"/>
  <c r="G2763" i="5"/>
  <c r="F2763" i="5"/>
  <c r="I2762" i="5"/>
  <c r="H2762" i="5"/>
  <c r="G2762" i="5"/>
  <c r="F2762" i="5"/>
  <c r="D2760" i="5"/>
  <c r="C2760" i="5"/>
  <c r="B2760" i="5"/>
  <c r="A2760" i="5"/>
  <c r="I2758" i="5"/>
  <c r="H2758" i="5"/>
  <c r="G2758" i="5"/>
  <c r="F2758" i="5"/>
  <c r="E2758" i="5"/>
  <c r="D2758" i="5"/>
  <c r="B2758" i="5"/>
  <c r="A2758" i="5"/>
  <c r="H2756" i="5"/>
  <c r="G2756" i="5"/>
  <c r="E2756" i="5"/>
  <c r="E2755" i="5"/>
  <c r="E2754" i="5"/>
  <c r="I2753" i="5"/>
  <c r="H2753" i="5"/>
  <c r="G2753" i="5"/>
  <c r="F2753" i="5"/>
  <c r="I2752" i="5"/>
  <c r="H2752" i="5"/>
  <c r="G2752" i="5"/>
  <c r="F2752" i="5"/>
  <c r="D2750" i="5"/>
  <c r="C2750" i="5"/>
  <c r="B2750" i="5"/>
  <c r="A2750" i="5"/>
  <c r="I2748" i="5"/>
  <c r="H2748" i="5"/>
  <c r="G2748" i="5"/>
  <c r="F2748" i="5"/>
  <c r="E2748" i="5"/>
  <c r="D2748" i="5"/>
  <c r="B2748" i="5"/>
  <c r="A2748" i="5"/>
  <c r="H2746" i="5"/>
  <c r="G2746" i="5"/>
  <c r="E2746" i="5"/>
  <c r="E2745" i="5"/>
  <c r="E2744" i="5"/>
  <c r="I2743" i="5"/>
  <c r="H2743" i="5"/>
  <c r="G2743" i="5"/>
  <c r="F2743" i="5"/>
  <c r="I2742" i="5"/>
  <c r="H2742" i="5"/>
  <c r="G2742" i="5"/>
  <c r="F2742" i="5"/>
  <c r="D2740" i="5"/>
  <c r="C2740" i="5"/>
  <c r="B2740" i="5"/>
  <c r="A2740" i="5"/>
  <c r="A2739" i="5"/>
  <c r="C2737" i="5"/>
  <c r="C2736" i="5"/>
  <c r="I2731" i="5"/>
  <c r="H2731" i="5"/>
  <c r="G2731" i="5"/>
  <c r="F2731" i="5"/>
  <c r="E2731" i="5"/>
  <c r="D2731" i="5"/>
  <c r="B2731" i="5"/>
  <c r="A2731" i="5"/>
  <c r="H2729" i="5"/>
  <c r="G2729" i="5"/>
  <c r="E2729" i="5"/>
  <c r="E2728" i="5"/>
  <c r="E2727" i="5"/>
  <c r="E2726" i="5"/>
  <c r="I2725" i="5"/>
  <c r="H2725" i="5"/>
  <c r="F2725" i="5"/>
  <c r="D2725" i="5"/>
  <c r="C2725" i="5"/>
  <c r="B2725" i="5"/>
  <c r="A2725" i="5"/>
  <c r="I2724" i="5"/>
  <c r="H2724" i="5"/>
  <c r="G2724" i="5"/>
  <c r="F2724" i="5"/>
  <c r="I2723" i="5"/>
  <c r="H2723" i="5"/>
  <c r="G2723" i="5"/>
  <c r="F2723" i="5"/>
  <c r="I2722" i="5"/>
  <c r="H2722" i="5"/>
  <c r="G2722" i="5"/>
  <c r="F2722" i="5"/>
  <c r="I2721" i="5"/>
  <c r="H2721" i="5"/>
  <c r="G2721" i="5"/>
  <c r="F2721" i="5"/>
  <c r="E2720" i="5"/>
  <c r="D2720" i="5"/>
  <c r="C2720" i="5"/>
  <c r="B2720" i="5"/>
  <c r="A2720" i="5"/>
  <c r="H2718" i="5"/>
  <c r="G2718" i="5"/>
  <c r="E2718" i="5"/>
  <c r="E2717" i="5"/>
  <c r="E2716" i="5"/>
  <c r="I2715" i="5"/>
  <c r="H2715" i="5"/>
  <c r="G2715" i="5"/>
  <c r="F2715" i="5"/>
  <c r="I2714" i="5"/>
  <c r="H2714" i="5"/>
  <c r="G2714" i="5"/>
  <c r="F2714" i="5"/>
  <c r="E2713" i="5"/>
  <c r="D2713" i="5"/>
  <c r="C2713" i="5"/>
  <c r="B2713" i="5"/>
  <c r="A2713" i="5"/>
  <c r="H2711" i="5"/>
  <c r="G2711" i="5"/>
  <c r="E2711" i="5"/>
  <c r="E2710" i="5"/>
  <c r="E2709" i="5"/>
  <c r="I2708" i="5"/>
  <c r="H2708" i="5"/>
  <c r="G2708" i="5"/>
  <c r="F2708" i="5"/>
  <c r="I2707" i="5"/>
  <c r="H2707" i="5"/>
  <c r="G2707" i="5"/>
  <c r="F2707" i="5"/>
  <c r="I2706" i="5"/>
  <c r="H2706" i="5"/>
  <c r="G2706" i="5"/>
  <c r="F2706" i="5"/>
  <c r="D2704" i="5"/>
  <c r="C2704" i="5"/>
  <c r="B2704" i="5"/>
  <c r="A2704" i="5"/>
  <c r="I2702" i="5"/>
  <c r="H2702" i="5"/>
  <c r="G2702" i="5"/>
  <c r="F2702" i="5"/>
  <c r="I2701" i="5"/>
  <c r="H2701" i="5"/>
  <c r="G2701" i="5"/>
  <c r="F2701" i="5"/>
  <c r="E2700" i="5"/>
  <c r="D2700" i="5"/>
  <c r="C2700" i="5"/>
  <c r="B2700" i="5"/>
  <c r="A2700" i="5"/>
  <c r="I2698" i="5"/>
  <c r="H2698" i="5"/>
  <c r="G2698" i="5"/>
  <c r="F2698" i="5"/>
  <c r="I2697" i="5"/>
  <c r="H2697" i="5"/>
  <c r="G2697" i="5"/>
  <c r="F2697" i="5"/>
  <c r="E2696" i="5"/>
  <c r="D2696" i="5"/>
  <c r="C2696" i="5"/>
  <c r="B2696" i="5"/>
  <c r="A2696" i="5"/>
  <c r="H2694" i="5"/>
  <c r="G2694" i="5"/>
  <c r="E2694" i="5"/>
  <c r="E2693" i="5"/>
  <c r="E2692" i="5"/>
  <c r="I2691" i="5"/>
  <c r="H2691" i="5"/>
  <c r="G2691" i="5"/>
  <c r="F2691" i="5"/>
  <c r="D2689" i="5"/>
  <c r="C2689" i="5"/>
  <c r="B2689" i="5"/>
  <c r="A2689" i="5"/>
  <c r="H2687" i="5"/>
  <c r="G2687" i="5"/>
  <c r="E2687" i="5"/>
  <c r="E2686" i="5"/>
  <c r="E2685" i="5"/>
  <c r="I2684" i="5"/>
  <c r="H2684" i="5"/>
  <c r="G2684" i="5"/>
  <c r="F2684" i="5"/>
  <c r="D2682" i="5"/>
  <c r="C2682" i="5"/>
  <c r="B2682" i="5"/>
  <c r="A2682" i="5"/>
  <c r="A2681" i="5"/>
  <c r="C2679" i="5"/>
  <c r="C2678" i="5"/>
  <c r="C2674" i="5"/>
  <c r="C2673" i="5"/>
  <c r="H2668" i="5"/>
  <c r="G2668" i="5"/>
  <c r="E2668" i="5"/>
  <c r="E2667" i="5"/>
  <c r="E2666" i="5"/>
  <c r="I2665" i="5"/>
  <c r="H2665" i="5"/>
  <c r="F2665" i="5"/>
  <c r="D2665" i="5"/>
  <c r="C2665" i="5"/>
  <c r="B2665" i="5"/>
  <c r="A2665" i="5"/>
  <c r="I2664" i="5"/>
  <c r="H2664" i="5"/>
  <c r="G2664" i="5"/>
  <c r="F2664" i="5"/>
  <c r="I2663" i="5"/>
  <c r="H2663" i="5"/>
  <c r="G2663" i="5"/>
  <c r="F2663" i="5"/>
  <c r="D2661" i="5"/>
  <c r="C2661" i="5"/>
  <c r="B2661" i="5"/>
  <c r="A2661" i="5"/>
  <c r="H2659" i="5"/>
  <c r="G2659" i="5"/>
  <c r="E2659" i="5"/>
  <c r="E2658" i="5"/>
  <c r="E2657" i="5"/>
  <c r="E2656" i="5"/>
  <c r="I2655" i="5"/>
  <c r="H2655" i="5"/>
  <c r="F2655" i="5"/>
  <c r="D2655" i="5"/>
  <c r="C2655" i="5"/>
  <c r="B2655" i="5"/>
  <c r="A2655" i="5"/>
  <c r="I2654" i="5"/>
  <c r="H2654" i="5"/>
  <c r="F2654" i="5"/>
  <c r="D2654" i="5"/>
  <c r="C2654" i="5"/>
  <c r="B2654" i="5"/>
  <c r="A2654" i="5"/>
  <c r="I2653" i="5"/>
  <c r="H2653" i="5"/>
  <c r="F2653" i="5"/>
  <c r="D2653" i="5"/>
  <c r="C2653" i="5"/>
  <c r="B2653" i="5"/>
  <c r="A2653" i="5"/>
  <c r="I2652" i="5"/>
  <c r="H2652" i="5"/>
  <c r="G2652" i="5"/>
  <c r="F2652" i="5"/>
  <c r="I2651" i="5"/>
  <c r="H2651" i="5"/>
  <c r="G2651" i="5"/>
  <c r="F2651" i="5"/>
  <c r="I2650" i="5"/>
  <c r="H2650" i="5"/>
  <c r="G2650" i="5"/>
  <c r="F2650" i="5"/>
  <c r="I2649" i="5"/>
  <c r="H2649" i="5"/>
  <c r="G2649" i="5"/>
  <c r="F2649" i="5"/>
  <c r="D2647" i="5"/>
  <c r="C2647" i="5"/>
  <c r="B2647" i="5"/>
  <c r="A2647" i="5"/>
  <c r="H2645" i="5"/>
  <c r="G2645" i="5"/>
  <c r="E2645" i="5"/>
  <c r="E2644" i="5"/>
  <c r="E2643" i="5"/>
  <c r="E2642" i="5"/>
  <c r="I2641" i="5"/>
  <c r="H2641" i="5"/>
  <c r="F2641" i="5"/>
  <c r="D2641" i="5"/>
  <c r="C2641" i="5"/>
  <c r="B2641" i="5"/>
  <c r="A2641" i="5"/>
  <c r="I2640" i="5"/>
  <c r="H2640" i="5"/>
  <c r="F2640" i="5"/>
  <c r="D2640" i="5"/>
  <c r="C2640" i="5"/>
  <c r="B2640" i="5"/>
  <c r="A2640" i="5"/>
  <c r="I2639" i="5"/>
  <c r="H2639" i="5"/>
  <c r="F2639" i="5"/>
  <c r="D2639" i="5"/>
  <c r="C2639" i="5"/>
  <c r="B2639" i="5"/>
  <c r="A2639" i="5"/>
  <c r="I2638" i="5"/>
  <c r="H2638" i="5"/>
  <c r="G2638" i="5"/>
  <c r="F2638" i="5"/>
  <c r="I2637" i="5"/>
  <c r="H2637" i="5"/>
  <c r="G2637" i="5"/>
  <c r="F2637" i="5"/>
  <c r="I2636" i="5"/>
  <c r="H2636" i="5"/>
  <c r="G2636" i="5"/>
  <c r="F2636" i="5"/>
  <c r="I2635" i="5"/>
  <c r="H2635" i="5"/>
  <c r="G2635" i="5"/>
  <c r="F2635" i="5"/>
  <c r="D2633" i="5"/>
  <c r="C2633" i="5"/>
  <c r="B2633" i="5"/>
  <c r="A2633" i="5"/>
  <c r="H2631" i="5"/>
  <c r="G2631" i="5"/>
  <c r="E2631" i="5"/>
  <c r="E2630" i="5"/>
  <c r="E2629" i="5"/>
  <c r="E2628" i="5"/>
  <c r="I2627" i="5"/>
  <c r="H2627" i="5"/>
  <c r="F2627" i="5"/>
  <c r="D2627" i="5"/>
  <c r="C2627" i="5"/>
  <c r="B2627" i="5"/>
  <c r="A2627" i="5"/>
  <c r="I2626" i="5"/>
  <c r="H2626" i="5"/>
  <c r="F2626" i="5"/>
  <c r="D2626" i="5"/>
  <c r="C2626" i="5"/>
  <c r="B2626" i="5"/>
  <c r="A2626" i="5"/>
  <c r="I2625" i="5"/>
  <c r="H2625" i="5"/>
  <c r="G2625" i="5"/>
  <c r="F2625" i="5"/>
  <c r="I2624" i="5"/>
  <c r="H2624" i="5"/>
  <c r="G2624" i="5"/>
  <c r="F2624" i="5"/>
  <c r="I2623" i="5"/>
  <c r="H2623" i="5"/>
  <c r="G2623" i="5"/>
  <c r="F2623" i="5"/>
  <c r="I2622" i="5"/>
  <c r="H2622" i="5"/>
  <c r="G2622" i="5"/>
  <c r="F2622" i="5"/>
  <c r="D2620" i="5"/>
  <c r="C2620" i="5"/>
  <c r="B2620" i="5"/>
  <c r="A2620" i="5"/>
  <c r="H2618" i="5"/>
  <c r="G2618" i="5"/>
  <c r="E2618" i="5"/>
  <c r="E2617" i="5"/>
  <c r="E2616" i="5"/>
  <c r="E2615" i="5"/>
  <c r="I2614" i="5"/>
  <c r="H2614" i="5"/>
  <c r="G2614" i="5"/>
  <c r="F2614" i="5"/>
  <c r="I2613" i="5"/>
  <c r="H2613" i="5"/>
  <c r="G2613" i="5"/>
  <c r="F2613" i="5"/>
  <c r="I2612" i="5"/>
  <c r="H2612" i="5"/>
  <c r="G2612" i="5"/>
  <c r="F2612" i="5"/>
  <c r="I2611" i="5"/>
  <c r="H2611" i="5"/>
  <c r="G2611" i="5"/>
  <c r="F2611" i="5"/>
  <c r="D2609" i="5"/>
  <c r="C2609" i="5"/>
  <c r="B2609" i="5"/>
  <c r="A2609" i="5"/>
  <c r="H2607" i="5"/>
  <c r="G2607" i="5"/>
  <c r="E2607" i="5"/>
  <c r="E2606" i="5"/>
  <c r="E2605" i="5"/>
  <c r="E2604" i="5"/>
  <c r="I2603" i="5"/>
  <c r="H2603" i="5"/>
  <c r="G2603" i="5"/>
  <c r="F2603" i="5"/>
  <c r="I2602" i="5"/>
  <c r="H2602" i="5"/>
  <c r="G2602" i="5"/>
  <c r="F2602" i="5"/>
  <c r="I2601" i="5"/>
  <c r="H2601" i="5"/>
  <c r="G2601" i="5"/>
  <c r="F2601" i="5"/>
  <c r="I2600" i="5"/>
  <c r="H2600" i="5"/>
  <c r="G2600" i="5"/>
  <c r="F2600" i="5"/>
  <c r="D2598" i="5"/>
  <c r="C2598" i="5"/>
  <c r="B2598" i="5"/>
  <c r="A2598" i="5"/>
  <c r="E2596" i="5"/>
  <c r="I2595" i="5"/>
  <c r="H2595" i="5"/>
  <c r="G2595" i="5"/>
  <c r="F2595" i="5"/>
  <c r="I2594" i="5"/>
  <c r="H2594" i="5"/>
  <c r="G2594" i="5"/>
  <c r="F2594" i="5"/>
  <c r="D2592" i="5"/>
  <c r="C2592" i="5"/>
  <c r="B2592" i="5"/>
  <c r="A2592" i="5"/>
  <c r="H2590" i="5"/>
  <c r="G2590" i="5"/>
  <c r="E2590" i="5"/>
  <c r="E2589" i="5"/>
  <c r="E2588" i="5"/>
  <c r="I2587" i="5"/>
  <c r="H2587" i="5"/>
  <c r="G2587" i="5"/>
  <c r="F2587" i="5"/>
  <c r="D2585" i="5"/>
  <c r="C2585" i="5"/>
  <c r="B2585" i="5"/>
  <c r="A2585" i="5"/>
  <c r="H2583" i="5"/>
  <c r="G2583" i="5"/>
  <c r="E2583" i="5"/>
  <c r="E2582" i="5"/>
  <c r="E2581" i="5"/>
  <c r="E2580" i="5"/>
  <c r="I2579" i="5"/>
  <c r="H2579" i="5"/>
  <c r="G2579" i="5"/>
  <c r="F2579" i="5"/>
  <c r="I2578" i="5"/>
  <c r="H2578" i="5"/>
  <c r="G2578" i="5"/>
  <c r="F2578" i="5"/>
  <c r="I2577" i="5"/>
  <c r="H2577" i="5"/>
  <c r="G2577" i="5"/>
  <c r="F2577" i="5"/>
  <c r="D2575" i="5"/>
  <c r="C2575" i="5"/>
  <c r="B2575" i="5"/>
  <c r="A2575" i="5"/>
  <c r="A2574" i="5"/>
  <c r="AE2572" i="5"/>
  <c r="A2572" i="5"/>
  <c r="C2570" i="5"/>
  <c r="C2569" i="5"/>
  <c r="I2564" i="5"/>
  <c r="H2564" i="5"/>
  <c r="G2564" i="5"/>
  <c r="F2564" i="5"/>
  <c r="E2564" i="5"/>
  <c r="D2564" i="5"/>
  <c r="B2564" i="5"/>
  <c r="A2564" i="5"/>
  <c r="H2562" i="5"/>
  <c r="G2562" i="5"/>
  <c r="E2562" i="5"/>
  <c r="E2561" i="5"/>
  <c r="E2560" i="5"/>
  <c r="I2559" i="5"/>
  <c r="H2559" i="5"/>
  <c r="G2559" i="5"/>
  <c r="F2559" i="5"/>
  <c r="I2558" i="5"/>
  <c r="H2558" i="5"/>
  <c r="G2558" i="5"/>
  <c r="F2558" i="5"/>
  <c r="D2556" i="5"/>
  <c r="C2556" i="5"/>
  <c r="B2556" i="5"/>
  <c r="A2556" i="5"/>
  <c r="A2555" i="5"/>
  <c r="C2553" i="5"/>
  <c r="C2552" i="5"/>
  <c r="H2547" i="5"/>
  <c r="G2547" i="5"/>
  <c r="E2547" i="5"/>
  <c r="E2546" i="5"/>
  <c r="E2545" i="5"/>
  <c r="I2544" i="5"/>
  <c r="H2544" i="5"/>
  <c r="G2544" i="5"/>
  <c r="F2544" i="5"/>
  <c r="I2543" i="5"/>
  <c r="H2543" i="5"/>
  <c r="G2543" i="5"/>
  <c r="F2543" i="5"/>
  <c r="D2541" i="5"/>
  <c r="C2541" i="5"/>
  <c r="B2541" i="5"/>
  <c r="A2541" i="5"/>
  <c r="H2539" i="5"/>
  <c r="G2539" i="5"/>
  <c r="E2539" i="5"/>
  <c r="E2538" i="5"/>
  <c r="E2537" i="5"/>
  <c r="I2536" i="5"/>
  <c r="H2536" i="5"/>
  <c r="G2536" i="5"/>
  <c r="F2536" i="5"/>
  <c r="I2535" i="5"/>
  <c r="H2535" i="5"/>
  <c r="G2535" i="5"/>
  <c r="F2535" i="5"/>
  <c r="D2533" i="5"/>
  <c r="C2533" i="5"/>
  <c r="B2533" i="5"/>
  <c r="A2533" i="5"/>
  <c r="H2531" i="5"/>
  <c r="G2531" i="5"/>
  <c r="E2531" i="5"/>
  <c r="E2530" i="5"/>
  <c r="E2529" i="5"/>
  <c r="I2528" i="5"/>
  <c r="H2528" i="5"/>
  <c r="G2528" i="5"/>
  <c r="F2528" i="5"/>
  <c r="I2527" i="5"/>
  <c r="H2527" i="5"/>
  <c r="G2527" i="5"/>
  <c r="F2527" i="5"/>
  <c r="D2525" i="5"/>
  <c r="C2525" i="5"/>
  <c r="B2525" i="5"/>
  <c r="A2525" i="5"/>
  <c r="H2523" i="5"/>
  <c r="G2523" i="5"/>
  <c r="E2523" i="5"/>
  <c r="E2522" i="5"/>
  <c r="E2521" i="5"/>
  <c r="E2520" i="5"/>
  <c r="I2519" i="5"/>
  <c r="H2519" i="5"/>
  <c r="G2519" i="5"/>
  <c r="F2519" i="5"/>
  <c r="I2518" i="5"/>
  <c r="H2518" i="5"/>
  <c r="G2518" i="5"/>
  <c r="F2518" i="5"/>
  <c r="I2517" i="5"/>
  <c r="H2517" i="5"/>
  <c r="G2517" i="5"/>
  <c r="F2517" i="5"/>
  <c r="I2516" i="5"/>
  <c r="H2516" i="5"/>
  <c r="G2516" i="5"/>
  <c r="F2516" i="5"/>
  <c r="D2514" i="5"/>
  <c r="C2514" i="5"/>
  <c r="B2514" i="5"/>
  <c r="A2514" i="5"/>
  <c r="A2513" i="5"/>
  <c r="A2511" i="5"/>
  <c r="C2509" i="5"/>
  <c r="C2508" i="5"/>
  <c r="C2504" i="5"/>
  <c r="C2503" i="5"/>
  <c r="I2498" i="5"/>
  <c r="H2498" i="5"/>
  <c r="G2498" i="5"/>
  <c r="F2498" i="5"/>
  <c r="E2498" i="5"/>
  <c r="D2498" i="5"/>
  <c r="B2498" i="5"/>
  <c r="A2498" i="5"/>
  <c r="H2496" i="5"/>
  <c r="G2496" i="5"/>
  <c r="E2496" i="5"/>
  <c r="E2495" i="5"/>
  <c r="E2494" i="5"/>
  <c r="I2493" i="5"/>
  <c r="H2493" i="5"/>
  <c r="G2493" i="5"/>
  <c r="F2493" i="5"/>
  <c r="I2492" i="5"/>
  <c r="H2492" i="5"/>
  <c r="G2492" i="5"/>
  <c r="F2492" i="5"/>
  <c r="D2490" i="5"/>
  <c r="C2490" i="5"/>
  <c r="B2490" i="5"/>
  <c r="A2490" i="5"/>
  <c r="A2489" i="5"/>
  <c r="C2487" i="5"/>
  <c r="C2486" i="5"/>
  <c r="I2481" i="5"/>
  <c r="H2481" i="5"/>
  <c r="G2481" i="5"/>
  <c r="F2481" i="5"/>
  <c r="E2481" i="5"/>
  <c r="D2481" i="5"/>
  <c r="B2481" i="5"/>
  <c r="A2481" i="5"/>
  <c r="H2479" i="5"/>
  <c r="G2479" i="5"/>
  <c r="E2479" i="5"/>
  <c r="E2478" i="5"/>
  <c r="E2477" i="5"/>
  <c r="I2476" i="5"/>
  <c r="H2476" i="5"/>
  <c r="G2476" i="5"/>
  <c r="F2476" i="5"/>
  <c r="I2475" i="5"/>
  <c r="H2475" i="5"/>
  <c r="G2475" i="5"/>
  <c r="F2475" i="5"/>
  <c r="D2473" i="5"/>
  <c r="C2473" i="5"/>
  <c r="B2473" i="5"/>
  <c r="A2473" i="5"/>
  <c r="A2472" i="5"/>
  <c r="C2470" i="5"/>
  <c r="C2469" i="5"/>
  <c r="I2464" i="5"/>
  <c r="H2464" i="5"/>
  <c r="G2464" i="5"/>
  <c r="F2464" i="5"/>
  <c r="E2464" i="5"/>
  <c r="D2464" i="5"/>
  <c r="B2464" i="5"/>
  <c r="A2464" i="5"/>
  <c r="H2462" i="5"/>
  <c r="G2462" i="5"/>
  <c r="E2462" i="5"/>
  <c r="E2461" i="5"/>
  <c r="E2460" i="5"/>
  <c r="I2459" i="5"/>
  <c r="H2459" i="5"/>
  <c r="G2459" i="5"/>
  <c r="F2459" i="5"/>
  <c r="I2458" i="5"/>
  <c r="H2458" i="5"/>
  <c r="G2458" i="5"/>
  <c r="F2458" i="5"/>
  <c r="D2456" i="5"/>
  <c r="C2456" i="5"/>
  <c r="B2456" i="5"/>
  <c r="A2456" i="5"/>
  <c r="I2454" i="5"/>
  <c r="H2454" i="5"/>
  <c r="G2454" i="5"/>
  <c r="F2454" i="5"/>
  <c r="E2454" i="5"/>
  <c r="D2454" i="5"/>
  <c r="B2454" i="5"/>
  <c r="A2454" i="5"/>
  <c r="H2452" i="5"/>
  <c r="G2452" i="5"/>
  <c r="E2452" i="5"/>
  <c r="E2451" i="5"/>
  <c r="E2450" i="5"/>
  <c r="I2449" i="5"/>
  <c r="H2449" i="5"/>
  <c r="G2449" i="5"/>
  <c r="F2449" i="5"/>
  <c r="I2448" i="5"/>
  <c r="H2448" i="5"/>
  <c r="G2448" i="5"/>
  <c r="F2448" i="5"/>
  <c r="D2446" i="5"/>
  <c r="C2446" i="5"/>
  <c r="B2446" i="5"/>
  <c r="A2446" i="5"/>
  <c r="I2444" i="5"/>
  <c r="H2444" i="5"/>
  <c r="G2444" i="5"/>
  <c r="F2444" i="5"/>
  <c r="E2444" i="5"/>
  <c r="D2444" i="5"/>
  <c r="B2444" i="5"/>
  <c r="A2444" i="5"/>
  <c r="H2442" i="5"/>
  <c r="G2442" i="5"/>
  <c r="E2442" i="5"/>
  <c r="E2441" i="5"/>
  <c r="E2440" i="5"/>
  <c r="I2439" i="5"/>
  <c r="H2439" i="5"/>
  <c r="G2439" i="5"/>
  <c r="F2439" i="5"/>
  <c r="I2438" i="5"/>
  <c r="H2438" i="5"/>
  <c r="G2438" i="5"/>
  <c r="F2438" i="5"/>
  <c r="D2436" i="5"/>
  <c r="C2436" i="5"/>
  <c r="B2436" i="5"/>
  <c r="A2436" i="5"/>
  <c r="I2434" i="5"/>
  <c r="H2434" i="5"/>
  <c r="G2434" i="5"/>
  <c r="F2434" i="5"/>
  <c r="E2434" i="5"/>
  <c r="D2434" i="5"/>
  <c r="B2434" i="5"/>
  <c r="A2434" i="5"/>
  <c r="H2432" i="5"/>
  <c r="G2432" i="5"/>
  <c r="E2432" i="5"/>
  <c r="E2431" i="5"/>
  <c r="E2430" i="5"/>
  <c r="I2429" i="5"/>
  <c r="H2429" i="5"/>
  <c r="G2429" i="5"/>
  <c r="F2429" i="5"/>
  <c r="I2428" i="5"/>
  <c r="H2428" i="5"/>
  <c r="G2428" i="5"/>
  <c r="F2428" i="5"/>
  <c r="D2426" i="5"/>
  <c r="C2426" i="5"/>
  <c r="B2426" i="5"/>
  <c r="A2426" i="5"/>
  <c r="A2425" i="5"/>
  <c r="C2423" i="5"/>
  <c r="C2422" i="5"/>
  <c r="I2417" i="5"/>
  <c r="H2417" i="5"/>
  <c r="G2417" i="5"/>
  <c r="F2417" i="5"/>
  <c r="E2417" i="5"/>
  <c r="D2417" i="5"/>
  <c r="B2417" i="5"/>
  <c r="A2417" i="5"/>
  <c r="H2415" i="5"/>
  <c r="G2415" i="5"/>
  <c r="E2415" i="5"/>
  <c r="E2414" i="5"/>
  <c r="E2413" i="5"/>
  <c r="E2412" i="5"/>
  <c r="I2411" i="5"/>
  <c r="H2411" i="5"/>
  <c r="F2411" i="5"/>
  <c r="D2411" i="5"/>
  <c r="C2411" i="5"/>
  <c r="B2411" i="5"/>
  <c r="A2411" i="5"/>
  <c r="I2410" i="5"/>
  <c r="H2410" i="5"/>
  <c r="G2410" i="5"/>
  <c r="F2410" i="5"/>
  <c r="I2409" i="5"/>
  <c r="H2409" i="5"/>
  <c r="G2409" i="5"/>
  <c r="F2409" i="5"/>
  <c r="I2408" i="5"/>
  <c r="H2408" i="5"/>
  <c r="G2408" i="5"/>
  <c r="F2408" i="5"/>
  <c r="I2407" i="5"/>
  <c r="H2407" i="5"/>
  <c r="G2407" i="5"/>
  <c r="F2407" i="5"/>
  <c r="E2406" i="5"/>
  <c r="D2406" i="5"/>
  <c r="C2406" i="5"/>
  <c r="B2406" i="5"/>
  <c r="A2406" i="5"/>
  <c r="H2404" i="5"/>
  <c r="G2404" i="5"/>
  <c r="E2404" i="5"/>
  <c r="E2403" i="5"/>
  <c r="E2402" i="5"/>
  <c r="I2401" i="5"/>
  <c r="H2401" i="5"/>
  <c r="G2401" i="5"/>
  <c r="F2401" i="5"/>
  <c r="I2400" i="5"/>
  <c r="H2400" i="5"/>
  <c r="G2400" i="5"/>
  <c r="F2400" i="5"/>
  <c r="E2399" i="5"/>
  <c r="D2399" i="5"/>
  <c r="C2399" i="5"/>
  <c r="B2399" i="5"/>
  <c r="A2399" i="5"/>
  <c r="H2397" i="5"/>
  <c r="G2397" i="5"/>
  <c r="E2397" i="5"/>
  <c r="E2396" i="5"/>
  <c r="E2395" i="5"/>
  <c r="I2394" i="5"/>
  <c r="H2394" i="5"/>
  <c r="G2394" i="5"/>
  <c r="F2394" i="5"/>
  <c r="I2393" i="5"/>
  <c r="H2393" i="5"/>
  <c r="G2393" i="5"/>
  <c r="F2393" i="5"/>
  <c r="I2392" i="5"/>
  <c r="H2392" i="5"/>
  <c r="G2392" i="5"/>
  <c r="F2392" i="5"/>
  <c r="D2390" i="5"/>
  <c r="C2390" i="5"/>
  <c r="B2390" i="5"/>
  <c r="A2390" i="5"/>
  <c r="I2388" i="5"/>
  <c r="H2388" i="5"/>
  <c r="G2388" i="5"/>
  <c r="F2388" i="5"/>
  <c r="I2387" i="5"/>
  <c r="H2387" i="5"/>
  <c r="G2387" i="5"/>
  <c r="F2387" i="5"/>
  <c r="E2386" i="5"/>
  <c r="D2386" i="5"/>
  <c r="C2386" i="5"/>
  <c r="B2386" i="5"/>
  <c r="A2386" i="5"/>
  <c r="I2384" i="5"/>
  <c r="H2384" i="5"/>
  <c r="G2384" i="5"/>
  <c r="F2384" i="5"/>
  <c r="I2383" i="5"/>
  <c r="H2383" i="5"/>
  <c r="G2383" i="5"/>
  <c r="F2383" i="5"/>
  <c r="E2382" i="5"/>
  <c r="D2382" i="5"/>
  <c r="C2382" i="5"/>
  <c r="B2382" i="5"/>
  <c r="A2382" i="5"/>
  <c r="H2380" i="5"/>
  <c r="G2380" i="5"/>
  <c r="E2380" i="5"/>
  <c r="E2379" i="5"/>
  <c r="E2378" i="5"/>
  <c r="I2377" i="5"/>
  <c r="H2377" i="5"/>
  <c r="G2377" i="5"/>
  <c r="F2377" i="5"/>
  <c r="D2375" i="5"/>
  <c r="C2375" i="5"/>
  <c r="B2375" i="5"/>
  <c r="A2375" i="5"/>
  <c r="H2373" i="5"/>
  <c r="G2373" i="5"/>
  <c r="E2373" i="5"/>
  <c r="E2372" i="5"/>
  <c r="E2371" i="5"/>
  <c r="I2370" i="5"/>
  <c r="H2370" i="5"/>
  <c r="G2370" i="5"/>
  <c r="F2370" i="5"/>
  <c r="D2368" i="5"/>
  <c r="C2368" i="5"/>
  <c r="B2368" i="5"/>
  <c r="A2368" i="5"/>
  <c r="A2367" i="5"/>
  <c r="C2365" i="5"/>
  <c r="C2364" i="5"/>
  <c r="C2360" i="5"/>
  <c r="C2359" i="5"/>
  <c r="H2354" i="5"/>
  <c r="G2354" i="5"/>
  <c r="E2354" i="5"/>
  <c r="E2353" i="5"/>
  <c r="E2352" i="5"/>
  <c r="I2351" i="5"/>
  <c r="H2351" i="5"/>
  <c r="F2351" i="5"/>
  <c r="D2351" i="5"/>
  <c r="C2351" i="5"/>
  <c r="B2351" i="5"/>
  <c r="A2351" i="5"/>
  <c r="I2350" i="5"/>
  <c r="H2350" i="5"/>
  <c r="G2350" i="5"/>
  <c r="F2350" i="5"/>
  <c r="I2349" i="5"/>
  <c r="H2349" i="5"/>
  <c r="G2349" i="5"/>
  <c r="F2349" i="5"/>
  <c r="D2347" i="5"/>
  <c r="C2347" i="5"/>
  <c r="B2347" i="5"/>
  <c r="A2347" i="5"/>
  <c r="H2345" i="5"/>
  <c r="G2345" i="5"/>
  <c r="E2345" i="5"/>
  <c r="E2344" i="5"/>
  <c r="E2343" i="5"/>
  <c r="E2342" i="5"/>
  <c r="I2341" i="5"/>
  <c r="H2341" i="5"/>
  <c r="F2341" i="5"/>
  <c r="D2341" i="5"/>
  <c r="C2341" i="5"/>
  <c r="B2341" i="5"/>
  <c r="A2341" i="5"/>
  <c r="I2340" i="5"/>
  <c r="H2340" i="5"/>
  <c r="F2340" i="5"/>
  <c r="D2340" i="5"/>
  <c r="C2340" i="5"/>
  <c r="B2340" i="5"/>
  <c r="A2340" i="5"/>
  <c r="I2339" i="5"/>
  <c r="H2339" i="5"/>
  <c r="F2339" i="5"/>
  <c r="D2339" i="5"/>
  <c r="C2339" i="5"/>
  <c r="B2339" i="5"/>
  <c r="A2339" i="5"/>
  <c r="I2338" i="5"/>
  <c r="H2338" i="5"/>
  <c r="G2338" i="5"/>
  <c r="F2338" i="5"/>
  <c r="I2337" i="5"/>
  <c r="H2337" i="5"/>
  <c r="G2337" i="5"/>
  <c r="F2337" i="5"/>
  <c r="I2336" i="5"/>
  <c r="H2336" i="5"/>
  <c r="G2336" i="5"/>
  <c r="F2336" i="5"/>
  <c r="I2335" i="5"/>
  <c r="H2335" i="5"/>
  <c r="G2335" i="5"/>
  <c r="F2335" i="5"/>
  <c r="D2333" i="5"/>
  <c r="C2333" i="5"/>
  <c r="B2333" i="5"/>
  <c r="A2333" i="5"/>
  <c r="H2331" i="5"/>
  <c r="G2331" i="5"/>
  <c r="E2331" i="5"/>
  <c r="E2330" i="5"/>
  <c r="E2329" i="5"/>
  <c r="E2328" i="5"/>
  <c r="I2327" i="5"/>
  <c r="H2327" i="5"/>
  <c r="F2327" i="5"/>
  <c r="D2327" i="5"/>
  <c r="C2327" i="5"/>
  <c r="B2327" i="5"/>
  <c r="A2327" i="5"/>
  <c r="I2326" i="5"/>
  <c r="H2326" i="5"/>
  <c r="F2326" i="5"/>
  <c r="D2326" i="5"/>
  <c r="C2326" i="5"/>
  <c r="B2326" i="5"/>
  <c r="A2326" i="5"/>
  <c r="I2325" i="5"/>
  <c r="H2325" i="5"/>
  <c r="F2325" i="5"/>
  <c r="D2325" i="5"/>
  <c r="C2325" i="5"/>
  <c r="B2325" i="5"/>
  <c r="A2325" i="5"/>
  <c r="I2324" i="5"/>
  <c r="H2324" i="5"/>
  <c r="G2324" i="5"/>
  <c r="F2324" i="5"/>
  <c r="I2323" i="5"/>
  <c r="H2323" i="5"/>
  <c r="G2323" i="5"/>
  <c r="F2323" i="5"/>
  <c r="I2322" i="5"/>
  <c r="H2322" i="5"/>
  <c r="G2322" i="5"/>
  <c r="F2322" i="5"/>
  <c r="I2321" i="5"/>
  <c r="H2321" i="5"/>
  <c r="G2321" i="5"/>
  <c r="F2321" i="5"/>
  <c r="D2319" i="5"/>
  <c r="C2319" i="5"/>
  <c r="B2319" i="5"/>
  <c r="A2319" i="5"/>
  <c r="H2317" i="5"/>
  <c r="G2317" i="5"/>
  <c r="E2317" i="5"/>
  <c r="E2316" i="5"/>
  <c r="E2315" i="5"/>
  <c r="E2314" i="5"/>
  <c r="I2313" i="5"/>
  <c r="H2313" i="5"/>
  <c r="F2313" i="5"/>
  <c r="D2313" i="5"/>
  <c r="C2313" i="5"/>
  <c r="B2313" i="5"/>
  <c r="A2313" i="5"/>
  <c r="I2312" i="5"/>
  <c r="H2312" i="5"/>
  <c r="F2312" i="5"/>
  <c r="D2312" i="5"/>
  <c r="C2312" i="5"/>
  <c r="B2312" i="5"/>
  <c r="A2312" i="5"/>
  <c r="I2311" i="5"/>
  <c r="H2311" i="5"/>
  <c r="G2311" i="5"/>
  <c r="F2311" i="5"/>
  <c r="I2310" i="5"/>
  <c r="H2310" i="5"/>
  <c r="G2310" i="5"/>
  <c r="F2310" i="5"/>
  <c r="I2309" i="5"/>
  <c r="H2309" i="5"/>
  <c r="G2309" i="5"/>
  <c r="F2309" i="5"/>
  <c r="I2308" i="5"/>
  <c r="H2308" i="5"/>
  <c r="G2308" i="5"/>
  <c r="F2308" i="5"/>
  <c r="D2306" i="5"/>
  <c r="C2306" i="5"/>
  <c r="B2306" i="5"/>
  <c r="A2306" i="5"/>
  <c r="H2304" i="5"/>
  <c r="G2304" i="5"/>
  <c r="E2304" i="5"/>
  <c r="E2303" i="5"/>
  <c r="E2302" i="5"/>
  <c r="E2301" i="5"/>
  <c r="I2300" i="5"/>
  <c r="H2300" i="5"/>
  <c r="G2300" i="5"/>
  <c r="F2300" i="5"/>
  <c r="I2299" i="5"/>
  <c r="H2299" i="5"/>
  <c r="G2299" i="5"/>
  <c r="F2299" i="5"/>
  <c r="I2298" i="5"/>
  <c r="H2298" i="5"/>
  <c r="G2298" i="5"/>
  <c r="F2298" i="5"/>
  <c r="I2297" i="5"/>
  <c r="H2297" i="5"/>
  <c r="G2297" i="5"/>
  <c r="F2297" i="5"/>
  <c r="D2295" i="5"/>
  <c r="C2295" i="5"/>
  <c r="B2295" i="5"/>
  <c r="A2295" i="5"/>
  <c r="H2293" i="5"/>
  <c r="G2293" i="5"/>
  <c r="E2293" i="5"/>
  <c r="E2292" i="5"/>
  <c r="E2291" i="5"/>
  <c r="E2290" i="5"/>
  <c r="I2289" i="5"/>
  <c r="H2289" i="5"/>
  <c r="G2289" i="5"/>
  <c r="F2289" i="5"/>
  <c r="I2288" i="5"/>
  <c r="H2288" i="5"/>
  <c r="G2288" i="5"/>
  <c r="F2288" i="5"/>
  <c r="I2287" i="5"/>
  <c r="H2287" i="5"/>
  <c r="G2287" i="5"/>
  <c r="F2287" i="5"/>
  <c r="I2286" i="5"/>
  <c r="H2286" i="5"/>
  <c r="G2286" i="5"/>
  <c r="F2286" i="5"/>
  <c r="D2284" i="5"/>
  <c r="C2284" i="5"/>
  <c r="B2284" i="5"/>
  <c r="A2284" i="5"/>
  <c r="E2282" i="5"/>
  <c r="I2281" i="5"/>
  <c r="H2281" i="5"/>
  <c r="G2281" i="5"/>
  <c r="F2281" i="5"/>
  <c r="I2280" i="5"/>
  <c r="H2280" i="5"/>
  <c r="G2280" i="5"/>
  <c r="F2280" i="5"/>
  <c r="D2278" i="5"/>
  <c r="C2278" i="5"/>
  <c r="B2278" i="5"/>
  <c r="A2278" i="5"/>
  <c r="H2276" i="5"/>
  <c r="G2276" i="5"/>
  <c r="E2276" i="5"/>
  <c r="E2275" i="5"/>
  <c r="E2274" i="5"/>
  <c r="I2273" i="5"/>
  <c r="H2273" i="5"/>
  <c r="G2273" i="5"/>
  <c r="F2273" i="5"/>
  <c r="D2271" i="5"/>
  <c r="C2271" i="5"/>
  <c r="B2271" i="5"/>
  <c r="A2271" i="5"/>
  <c r="H2269" i="5"/>
  <c r="G2269" i="5"/>
  <c r="E2269" i="5"/>
  <c r="E2268" i="5"/>
  <c r="E2267" i="5"/>
  <c r="E2266" i="5"/>
  <c r="I2265" i="5"/>
  <c r="H2265" i="5"/>
  <c r="G2265" i="5"/>
  <c r="F2265" i="5"/>
  <c r="I2264" i="5"/>
  <c r="H2264" i="5"/>
  <c r="G2264" i="5"/>
  <c r="F2264" i="5"/>
  <c r="I2263" i="5"/>
  <c r="H2263" i="5"/>
  <c r="G2263" i="5"/>
  <c r="F2263" i="5"/>
  <c r="D2261" i="5"/>
  <c r="C2261" i="5"/>
  <c r="B2261" i="5"/>
  <c r="A2261" i="5"/>
  <c r="A2260" i="5"/>
  <c r="AE2258" i="5"/>
  <c r="A2258" i="5"/>
  <c r="C2256" i="5"/>
  <c r="C2255" i="5"/>
  <c r="I2250" i="5"/>
  <c r="H2250" i="5"/>
  <c r="G2250" i="5"/>
  <c r="F2250" i="5"/>
  <c r="E2250" i="5"/>
  <c r="D2250" i="5"/>
  <c r="B2250" i="5"/>
  <c r="A2250" i="5"/>
  <c r="H2248" i="5"/>
  <c r="G2248" i="5"/>
  <c r="E2248" i="5"/>
  <c r="E2247" i="5"/>
  <c r="E2246" i="5"/>
  <c r="I2245" i="5"/>
  <c r="H2245" i="5"/>
  <c r="G2245" i="5"/>
  <c r="F2245" i="5"/>
  <c r="I2244" i="5"/>
  <c r="H2244" i="5"/>
  <c r="G2244" i="5"/>
  <c r="F2244" i="5"/>
  <c r="D2242" i="5"/>
  <c r="C2242" i="5"/>
  <c r="B2242" i="5"/>
  <c r="A2242" i="5"/>
  <c r="A2241" i="5"/>
  <c r="A2239" i="5"/>
  <c r="C2237" i="5"/>
  <c r="C2236" i="5"/>
  <c r="C2232" i="5"/>
  <c r="C2231" i="5"/>
  <c r="I2226" i="5"/>
  <c r="H2226" i="5"/>
  <c r="G2226" i="5"/>
  <c r="F2226" i="5"/>
  <c r="E2226" i="5"/>
  <c r="D2226" i="5"/>
  <c r="B2226" i="5"/>
  <c r="A2226" i="5"/>
  <c r="H2224" i="5"/>
  <c r="G2224" i="5"/>
  <c r="E2224" i="5"/>
  <c r="E2223" i="5"/>
  <c r="E2222" i="5"/>
  <c r="I2221" i="5"/>
  <c r="H2221" i="5"/>
  <c r="G2221" i="5"/>
  <c r="F2221" i="5"/>
  <c r="I2220" i="5"/>
  <c r="H2220" i="5"/>
  <c r="G2220" i="5"/>
  <c r="F2220" i="5"/>
  <c r="D2218" i="5"/>
  <c r="C2218" i="5"/>
  <c r="B2218" i="5"/>
  <c r="A2218" i="5"/>
  <c r="A2217" i="5"/>
  <c r="C2215" i="5"/>
  <c r="C2214" i="5"/>
  <c r="I2209" i="5"/>
  <c r="H2209" i="5"/>
  <c r="G2209" i="5"/>
  <c r="F2209" i="5"/>
  <c r="E2209" i="5"/>
  <c r="D2209" i="5"/>
  <c r="B2209" i="5"/>
  <c r="A2209" i="5"/>
  <c r="H2207" i="5"/>
  <c r="G2207" i="5"/>
  <c r="E2207" i="5"/>
  <c r="E2206" i="5"/>
  <c r="E2205" i="5"/>
  <c r="I2204" i="5"/>
  <c r="H2204" i="5"/>
  <c r="G2204" i="5"/>
  <c r="F2204" i="5"/>
  <c r="I2203" i="5"/>
  <c r="H2203" i="5"/>
  <c r="G2203" i="5"/>
  <c r="F2203" i="5"/>
  <c r="D2201" i="5"/>
  <c r="C2201" i="5"/>
  <c r="B2201" i="5"/>
  <c r="A2201" i="5"/>
  <c r="A2200" i="5"/>
  <c r="C2198" i="5"/>
  <c r="C2197" i="5"/>
  <c r="I2192" i="5"/>
  <c r="H2192" i="5"/>
  <c r="G2192" i="5"/>
  <c r="F2192" i="5"/>
  <c r="E2192" i="5"/>
  <c r="D2192" i="5"/>
  <c r="B2192" i="5"/>
  <c r="A2192" i="5"/>
  <c r="H2190" i="5"/>
  <c r="G2190" i="5"/>
  <c r="E2190" i="5"/>
  <c r="E2189" i="5"/>
  <c r="E2188" i="5"/>
  <c r="I2187" i="5"/>
  <c r="H2187" i="5"/>
  <c r="G2187" i="5"/>
  <c r="F2187" i="5"/>
  <c r="I2186" i="5"/>
  <c r="H2186" i="5"/>
  <c r="G2186" i="5"/>
  <c r="F2186" i="5"/>
  <c r="D2184" i="5"/>
  <c r="C2184" i="5"/>
  <c r="B2184" i="5"/>
  <c r="A2184" i="5"/>
  <c r="I2182" i="5"/>
  <c r="H2182" i="5"/>
  <c r="G2182" i="5"/>
  <c r="F2182" i="5"/>
  <c r="E2182" i="5"/>
  <c r="D2182" i="5"/>
  <c r="B2182" i="5"/>
  <c r="A2182" i="5"/>
  <c r="H2180" i="5"/>
  <c r="G2180" i="5"/>
  <c r="E2180" i="5"/>
  <c r="E2179" i="5"/>
  <c r="E2178" i="5"/>
  <c r="I2177" i="5"/>
  <c r="H2177" i="5"/>
  <c r="G2177" i="5"/>
  <c r="F2177" i="5"/>
  <c r="I2176" i="5"/>
  <c r="H2176" i="5"/>
  <c r="G2176" i="5"/>
  <c r="F2176" i="5"/>
  <c r="D2174" i="5"/>
  <c r="C2174" i="5"/>
  <c r="B2174" i="5"/>
  <c r="A2174" i="5"/>
  <c r="I2172" i="5"/>
  <c r="H2172" i="5"/>
  <c r="G2172" i="5"/>
  <c r="F2172" i="5"/>
  <c r="E2172" i="5"/>
  <c r="D2172" i="5"/>
  <c r="B2172" i="5"/>
  <c r="A2172" i="5"/>
  <c r="H2170" i="5"/>
  <c r="G2170" i="5"/>
  <c r="E2170" i="5"/>
  <c r="E2169" i="5"/>
  <c r="E2168" i="5"/>
  <c r="I2167" i="5"/>
  <c r="H2167" i="5"/>
  <c r="G2167" i="5"/>
  <c r="F2167" i="5"/>
  <c r="I2166" i="5"/>
  <c r="H2166" i="5"/>
  <c r="G2166" i="5"/>
  <c r="F2166" i="5"/>
  <c r="D2164" i="5"/>
  <c r="C2164" i="5"/>
  <c r="B2164" i="5"/>
  <c r="A2164" i="5"/>
  <c r="I2162" i="5"/>
  <c r="H2162" i="5"/>
  <c r="G2162" i="5"/>
  <c r="F2162" i="5"/>
  <c r="E2162" i="5"/>
  <c r="D2162" i="5"/>
  <c r="B2162" i="5"/>
  <c r="A2162" i="5"/>
  <c r="H2160" i="5"/>
  <c r="G2160" i="5"/>
  <c r="E2160" i="5"/>
  <c r="E2159" i="5"/>
  <c r="E2158" i="5"/>
  <c r="I2157" i="5"/>
  <c r="H2157" i="5"/>
  <c r="G2157" i="5"/>
  <c r="F2157" i="5"/>
  <c r="I2156" i="5"/>
  <c r="H2156" i="5"/>
  <c r="G2156" i="5"/>
  <c r="F2156" i="5"/>
  <c r="D2154" i="5"/>
  <c r="C2154" i="5"/>
  <c r="B2154" i="5"/>
  <c r="A2154" i="5"/>
  <c r="I2152" i="5"/>
  <c r="H2152" i="5"/>
  <c r="G2152" i="5"/>
  <c r="F2152" i="5"/>
  <c r="E2152" i="5"/>
  <c r="D2152" i="5"/>
  <c r="B2152" i="5"/>
  <c r="A2152" i="5"/>
  <c r="H2150" i="5"/>
  <c r="G2150" i="5"/>
  <c r="E2150" i="5"/>
  <c r="E2149" i="5"/>
  <c r="E2148" i="5"/>
  <c r="I2147" i="5"/>
  <c r="H2147" i="5"/>
  <c r="G2147" i="5"/>
  <c r="F2147" i="5"/>
  <c r="I2146" i="5"/>
  <c r="H2146" i="5"/>
  <c r="G2146" i="5"/>
  <c r="F2146" i="5"/>
  <c r="D2144" i="5"/>
  <c r="C2144" i="5"/>
  <c r="B2144" i="5"/>
  <c r="A2144" i="5"/>
  <c r="I2142" i="5"/>
  <c r="H2142" i="5"/>
  <c r="G2142" i="5"/>
  <c r="F2142" i="5"/>
  <c r="E2142" i="5"/>
  <c r="D2142" i="5"/>
  <c r="B2142" i="5"/>
  <c r="A2142" i="5"/>
  <c r="H2140" i="5"/>
  <c r="G2140" i="5"/>
  <c r="E2140" i="5"/>
  <c r="E2139" i="5"/>
  <c r="E2138" i="5"/>
  <c r="I2137" i="5"/>
  <c r="H2137" i="5"/>
  <c r="G2137" i="5"/>
  <c r="F2137" i="5"/>
  <c r="I2136" i="5"/>
  <c r="H2136" i="5"/>
  <c r="G2136" i="5"/>
  <c r="F2136" i="5"/>
  <c r="D2134" i="5"/>
  <c r="C2134" i="5"/>
  <c r="B2134" i="5"/>
  <c r="A2134" i="5"/>
  <c r="A2133" i="5"/>
  <c r="C2131" i="5"/>
  <c r="C2130" i="5"/>
  <c r="I2125" i="5"/>
  <c r="H2125" i="5"/>
  <c r="G2125" i="5"/>
  <c r="F2125" i="5"/>
  <c r="E2125" i="5"/>
  <c r="D2125" i="5"/>
  <c r="B2125" i="5"/>
  <c r="A2125" i="5"/>
  <c r="H2123" i="5"/>
  <c r="G2123" i="5"/>
  <c r="E2123" i="5"/>
  <c r="E2122" i="5"/>
  <c r="E2121" i="5"/>
  <c r="E2120" i="5"/>
  <c r="I2119" i="5"/>
  <c r="H2119" i="5"/>
  <c r="F2119" i="5"/>
  <c r="D2119" i="5"/>
  <c r="C2119" i="5"/>
  <c r="B2119" i="5"/>
  <c r="A2119" i="5"/>
  <c r="I2118" i="5"/>
  <c r="H2118" i="5"/>
  <c r="G2118" i="5"/>
  <c r="F2118" i="5"/>
  <c r="I2117" i="5"/>
  <c r="H2117" i="5"/>
  <c r="G2117" i="5"/>
  <c r="F2117" i="5"/>
  <c r="I2116" i="5"/>
  <c r="H2116" i="5"/>
  <c r="G2116" i="5"/>
  <c r="F2116" i="5"/>
  <c r="I2115" i="5"/>
  <c r="H2115" i="5"/>
  <c r="G2115" i="5"/>
  <c r="F2115" i="5"/>
  <c r="E2114" i="5"/>
  <c r="D2114" i="5"/>
  <c r="C2114" i="5"/>
  <c r="B2114" i="5"/>
  <c r="A2114" i="5"/>
  <c r="H2112" i="5"/>
  <c r="G2112" i="5"/>
  <c r="E2112" i="5"/>
  <c r="E2111" i="5"/>
  <c r="E2110" i="5"/>
  <c r="I2109" i="5"/>
  <c r="H2109" i="5"/>
  <c r="G2109" i="5"/>
  <c r="F2109" i="5"/>
  <c r="I2108" i="5"/>
  <c r="H2108" i="5"/>
  <c r="G2108" i="5"/>
  <c r="F2108" i="5"/>
  <c r="E2107" i="5"/>
  <c r="D2107" i="5"/>
  <c r="C2107" i="5"/>
  <c r="B2107" i="5"/>
  <c r="A2107" i="5"/>
  <c r="H2105" i="5"/>
  <c r="G2105" i="5"/>
  <c r="E2105" i="5"/>
  <c r="E2104" i="5"/>
  <c r="E2103" i="5"/>
  <c r="I2102" i="5"/>
  <c r="H2102" i="5"/>
  <c r="G2102" i="5"/>
  <c r="F2102" i="5"/>
  <c r="I2101" i="5"/>
  <c r="H2101" i="5"/>
  <c r="G2101" i="5"/>
  <c r="F2101" i="5"/>
  <c r="I2100" i="5"/>
  <c r="H2100" i="5"/>
  <c r="G2100" i="5"/>
  <c r="F2100" i="5"/>
  <c r="D2098" i="5"/>
  <c r="C2098" i="5"/>
  <c r="B2098" i="5"/>
  <c r="A2098" i="5"/>
  <c r="I2096" i="5"/>
  <c r="H2096" i="5"/>
  <c r="G2096" i="5"/>
  <c r="F2096" i="5"/>
  <c r="I2095" i="5"/>
  <c r="H2095" i="5"/>
  <c r="G2095" i="5"/>
  <c r="F2095" i="5"/>
  <c r="E2094" i="5"/>
  <c r="D2094" i="5"/>
  <c r="C2094" i="5"/>
  <c r="B2094" i="5"/>
  <c r="A2094" i="5"/>
  <c r="I2092" i="5"/>
  <c r="H2092" i="5"/>
  <c r="G2092" i="5"/>
  <c r="F2092" i="5"/>
  <c r="I2091" i="5"/>
  <c r="H2091" i="5"/>
  <c r="G2091" i="5"/>
  <c r="F2091" i="5"/>
  <c r="E2090" i="5"/>
  <c r="D2090" i="5"/>
  <c r="C2090" i="5"/>
  <c r="B2090" i="5"/>
  <c r="A2090" i="5"/>
  <c r="H2088" i="5"/>
  <c r="G2088" i="5"/>
  <c r="E2088" i="5"/>
  <c r="E2087" i="5"/>
  <c r="E2086" i="5"/>
  <c r="I2085" i="5"/>
  <c r="H2085" i="5"/>
  <c r="G2085" i="5"/>
  <c r="F2085" i="5"/>
  <c r="D2083" i="5"/>
  <c r="C2083" i="5"/>
  <c r="B2083" i="5"/>
  <c r="A2083" i="5"/>
  <c r="H2081" i="5"/>
  <c r="G2081" i="5"/>
  <c r="E2081" i="5"/>
  <c r="E2080" i="5"/>
  <c r="E2079" i="5"/>
  <c r="I2078" i="5"/>
  <c r="H2078" i="5"/>
  <c r="G2078" i="5"/>
  <c r="F2078" i="5"/>
  <c r="D2076" i="5"/>
  <c r="C2076" i="5"/>
  <c r="B2076" i="5"/>
  <c r="A2076" i="5"/>
  <c r="A2075" i="5"/>
  <c r="C2073" i="5"/>
  <c r="C2072" i="5"/>
  <c r="C2068" i="5"/>
  <c r="C2067" i="5"/>
  <c r="H2062" i="5"/>
  <c r="G2062" i="5"/>
  <c r="E2062" i="5"/>
  <c r="E2061" i="5"/>
  <c r="E2060" i="5"/>
  <c r="I2059" i="5"/>
  <c r="H2059" i="5"/>
  <c r="F2059" i="5"/>
  <c r="D2059" i="5"/>
  <c r="C2059" i="5"/>
  <c r="B2059" i="5"/>
  <c r="A2059" i="5"/>
  <c r="I2058" i="5"/>
  <c r="H2058" i="5"/>
  <c r="G2058" i="5"/>
  <c r="F2058" i="5"/>
  <c r="I2057" i="5"/>
  <c r="H2057" i="5"/>
  <c r="G2057" i="5"/>
  <c r="F2057" i="5"/>
  <c r="D2055" i="5"/>
  <c r="C2055" i="5"/>
  <c r="B2055" i="5"/>
  <c r="A2055" i="5"/>
  <c r="H2053" i="5"/>
  <c r="G2053" i="5"/>
  <c r="E2053" i="5"/>
  <c r="E2052" i="5"/>
  <c r="E2051" i="5"/>
  <c r="E2050" i="5"/>
  <c r="I2049" i="5"/>
  <c r="H2049" i="5"/>
  <c r="F2049" i="5"/>
  <c r="D2049" i="5"/>
  <c r="C2049" i="5"/>
  <c r="B2049" i="5"/>
  <c r="A2049" i="5"/>
  <c r="I2048" i="5"/>
  <c r="H2048" i="5"/>
  <c r="F2048" i="5"/>
  <c r="D2048" i="5"/>
  <c r="C2048" i="5"/>
  <c r="B2048" i="5"/>
  <c r="A2048" i="5"/>
  <c r="I2047" i="5"/>
  <c r="H2047" i="5"/>
  <c r="G2047" i="5"/>
  <c r="F2047" i="5"/>
  <c r="I2046" i="5"/>
  <c r="H2046" i="5"/>
  <c r="G2046" i="5"/>
  <c r="F2046" i="5"/>
  <c r="I2045" i="5"/>
  <c r="H2045" i="5"/>
  <c r="G2045" i="5"/>
  <c r="F2045" i="5"/>
  <c r="I2044" i="5"/>
  <c r="H2044" i="5"/>
  <c r="G2044" i="5"/>
  <c r="F2044" i="5"/>
  <c r="D2042" i="5"/>
  <c r="C2042" i="5"/>
  <c r="B2042" i="5"/>
  <c r="A2042" i="5"/>
  <c r="H2040" i="5"/>
  <c r="G2040" i="5"/>
  <c r="E2040" i="5"/>
  <c r="E2039" i="5"/>
  <c r="E2038" i="5"/>
  <c r="E2037" i="5"/>
  <c r="I2036" i="5"/>
  <c r="H2036" i="5"/>
  <c r="F2036" i="5"/>
  <c r="D2036" i="5"/>
  <c r="C2036" i="5"/>
  <c r="B2036" i="5"/>
  <c r="A2036" i="5"/>
  <c r="I2035" i="5"/>
  <c r="H2035" i="5"/>
  <c r="F2035" i="5"/>
  <c r="D2035" i="5"/>
  <c r="C2035" i="5"/>
  <c r="B2035" i="5"/>
  <c r="A2035" i="5"/>
  <c r="I2034" i="5"/>
  <c r="H2034" i="5"/>
  <c r="F2034" i="5"/>
  <c r="D2034" i="5"/>
  <c r="C2034" i="5"/>
  <c r="B2034" i="5"/>
  <c r="A2034" i="5"/>
  <c r="I2033" i="5"/>
  <c r="H2033" i="5"/>
  <c r="G2033" i="5"/>
  <c r="F2033" i="5"/>
  <c r="I2032" i="5"/>
  <c r="H2032" i="5"/>
  <c r="G2032" i="5"/>
  <c r="F2032" i="5"/>
  <c r="I2031" i="5"/>
  <c r="H2031" i="5"/>
  <c r="G2031" i="5"/>
  <c r="F2031" i="5"/>
  <c r="I2030" i="5"/>
  <c r="H2030" i="5"/>
  <c r="G2030" i="5"/>
  <c r="F2030" i="5"/>
  <c r="D2028" i="5"/>
  <c r="C2028" i="5"/>
  <c r="B2028" i="5"/>
  <c r="A2028" i="5"/>
  <c r="H2026" i="5"/>
  <c r="G2026" i="5"/>
  <c r="E2026" i="5"/>
  <c r="E2025" i="5"/>
  <c r="E2024" i="5"/>
  <c r="E2023" i="5"/>
  <c r="I2022" i="5"/>
  <c r="H2022" i="5"/>
  <c r="F2022" i="5"/>
  <c r="D2022" i="5"/>
  <c r="C2022" i="5"/>
  <c r="B2022" i="5"/>
  <c r="A2022" i="5"/>
  <c r="I2021" i="5"/>
  <c r="H2021" i="5"/>
  <c r="F2021" i="5"/>
  <c r="D2021" i="5"/>
  <c r="C2021" i="5"/>
  <c r="B2021" i="5"/>
  <c r="A2021" i="5"/>
  <c r="I2020" i="5"/>
  <c r="H2020" i="5"/>
  <c r="G2020" i="5"/>
  <c r="F2020" i="5"/>
  <c r="I2019" i="5"/>
  <c r="H2019" i="5"/>
  <c r="G2019" i="5"/>
  <c r="F2019" i="5"/>
  <c r="I2018" i="5"/>
  <c r="H2018" i="5"/>
  <c r="G2018" i="5"/>
  <c r="F2018" i="5"/>
  <c r="I2017" i="5"/>
  <c r="H2017" i="5"/>
  <c r="G2017" i="5"/>
  <c r="F2017" i="5"/>
  <c r="D2015" i="5"/>
  <c r="C2015" i="5"/>
  <c r="B2015" i="5"/>
  <c r="A2015" i="5"/>
  <c r="H2013" i="5"/>
  <c r="G2013" i="5"/>
  <c r="E2013" i="5"/>
  <c r="E2012" i="5"/>
  <c r="E2011" i="5"/>
  <c r="E2010" i="5"/>
  <c r="I2009" i="5"/>
  <c r="H2009" i="5"/>
  <c r="G2009" i="5"/>
  <c r="F2009" i="5"/>
  <c r="I2008" i="5"/>
  <c r="H2008" i="5"/>
  <c r="G2008" i="5"/>
  <c r="F2008" i="5"/>
  <c r="I2007" i="5"/>
  <c r="H2007" i="5"/>
  <c r="G2007" i="5"/>
  <c r="F2007" i="5"/>
  <c r="I2006" i="5"/>
  <c r="H2006" i="5"/>
  <c r="G2006" i="5"/>
  <c r="F2006" i="5"/>
  <c r="D2004" i="5"/>
  <c r="C2004" i="5"/>
  <c r="B2004" i="5"/>
  <c r="A2004" i="5"/>
  <c r="H2002" i="5"/>
  <c r="G2002" i="5"/>
  <c r="E2002" i="5"/>
  <c r="E2001" i="5"/>
  <c r="E2000" i="5"/>
  <c r="E1999" i="5"/>
  <c r="I1998" i="5"/>
  <c r="H1998" i="5"/>
  <c r="G1998" i="5"/>
  <c r="F1998" i="5"/>
  <c r="I1997" i="5"/>
  <c r="H1997" i="5"/>
  <c r="G1997" i="5"/>
  <c r="F1997" i="5"/>
  <c r="I1996" i="5"/>
  <c r="H1996" i="5"/>
  <c r="G1996" i="5"/>
  <c r="F1996" i="5"/>
  <c r="I1995" i="5"/>
  <c r="H1995" i="5"/>
  <c r="G1995" i="5"/>
  <c r="F1995" i="5"/>
  <c r="D1993" i="5"/>
  <c r="C1993" i="5"/>
  <c r="B1993" i="5"/>
  <c r="A1993" i="5"/>
  <c r="E1991" i="5"/>
  <c r="I1990" i="5"/>
  <c r="H1990" i="5"/>
  <c r="G1990" i="5"/>
  <c r="F1990" i="5"/>
  <c r="I1989" i="5"/>
  <c r="H1989" i="5"/>
  <c r="G1989" i="5"/>
  <c r="F1989" i="5"/>
  <c r="D1987" i="5"/>
  <c r="C1987" i="5"/>
  <c r="B1987" i="5"/>
  <c r="A1987" i="5"/>
  <c r="H1985" i="5"/>
  <c r="G1985" i="5"/>
  <c r="E1985" i="5"/>
  <c r="E1984" i="5"/>
  <c r="E1983" i="5"/>
  <c r="I1982" i="5"/>
  <c r="H1982" i="5"/>
  <c r="G1982" i="5"/>
  <c r="F1982" i="5"/>
  <c r="D1980" i="5"/>
  <c r="C1980" i="5"/>
  <c r="B1980" i="5"/>
  <c r="A1980" i="5"/>
  <c r="H1978" i="5"/>
  <c r="G1978" i="5"/>
  <c r="E1978" i="5"/>
  <c r="E1977" i="5"/>
  <c r="E1976" i="5"/>
  <c r="E1975" i="5"/>
  <c r="I1974" i="5"/>
  <c r="H1974" i="5"/>
  <c r="G1974" i="5"/>
  <c r="F1974" i="5"/>
  <c r="I1973" i="5"/>
  <c r="H1973" i="5"/>
  <c r="G1973" i="5"/>
  <c r="F1973" i="5"/>
  <c r="I1972" i="5"/>
  <c r="H1972" i="5"/>
  <c r="G1972" i="5"/>
  <c r="F1972" i="5"/>
  <c r="D1970" i="5"/>
  <c r="C1970" i="5"/>
  <c r="B1970" i="5"/>
  <c r="A1970" i="5"/>
  <c r="A1969" i="5"/>
  <c r="AE1967" i="5"/>
  <c r="A1967" i="5"/>
  <c r="C1965" i="5"/>
  <c r="C1964" i="5"/>
  <c r="I1959" i="5"/>
  <c r="H1959" i="5"/>
  <c r="G1959" i="5"/>
  <c r="F1959" i="5"/>
  <c r="E1959" i="5"/>
  <c r="D1959" i="5"/>
  <c r="B1959" i="5"/>
  <c r="A1959" i="5"/>
  <c r="H1957" i="5"/>
  <c r="G1957" i="5"/>
  <c r="E1957" i="5"/>
  <c r="E1956" i="5"/>
  <c r="E1955" i="5"/>
  <c r="I1954" i="5"/>
  <c r="H1954" i="5"/>
  <c r="G1954" i="5"/>
  <c r="F1954" i="5"/>
  <c r="I1953" i="5"/>
  <c r="H1953" i="5"/>
  <c r="G1953" i="5"/>
  <c r="F1953" i="5"/>
  <c r="D1951" i="5"/>
  <c r="C1951" i="5"/>
  <c r="B1951" i="5"/>
  <c r="A1951" i="5"/>
  <c r="A1950" i="5"/>
  <c r="C1948" i="5"/>
  <c r="C1947" i="5"/>
  <c r="H1942" i="5"/>
  <c r="G1942" i="5"/>
  <c r="E1942" i="5"/>
  <c r="E1941" i="5"/>
  <c r="E1940" i="5"/>
  <c r="I1939" i="5"/>
  <c r="H1939" i="5"/>
  <c r="G1939" i="5"/>
  <c r="F1939" i="5"/>
  <c r="I1938" i="5"/>
  <c r="H1938" i="5"/>
  <c r="G1938" i="5"/>
  <c r="F1938" i="5"/>
  <c r="D1936" i="5"/>
  <c r="C1936" i="5"/>
  <c r="B1936" i="5"/>
  <c r="A1936" i="5"/>
  <c r="H1934" i="5"/>
  <c r="G1934" i="5"/>
  <c r="E1934" i="5"/>
  <c r="E1933" i="5"/>
  <c r="E1932" i="5"/>
  <c r="I1931" i="5"/>
  <c r="H1931" i="5"/>
  <c r="G1931" i="5"/>
  <c r="F1931" i="5"/>
  <c r="I1930" i="5"/>
  <c r="H1930" i="5"/>
  <c r="G1930" i="5"/>
  <c r="F1930" i="5"/>
  <c r="D1928" i="5"/>
  <c r="C1928" i="5"/>
  <c r="B1928" i="5"/>
  <c r="A1928" i="5"/>
  <c r="H1926" i="5"/>
  <c r="G1926" i="5"/>
  <c r="E1926" i="5"/>
  <c r="E1925" i="5"/>
  <c r="E1924" i="5"/>
  <c r="I1923" i="5"/>
  <c r="H1923" i="5"/>
  <c r="G1923" i="5"/>
  <c r="F1923" i="5"/>
  <c r="I1922" i="5"/>
  <c r="H1922" i="5"/>
  <c r="G1922" i="5"/>
  <c r="F1922" i="5"/>
  <c r="D1920" i="5"/>
  <c r="C1920" i="5"/>
  <c r="B1920" i="5"/>
  <c r="A1920" i="5"/>
  <c r="H1918" i="5"/>
  <c r="G1918" i="5"/>
  <c r="E1918" i="5"/>
  <c r="E1917" i="5"/>
  <c r="E1916" i="5"/>
  <c r="E1915" i="5"/>
  <c r="I1914" i="5"/>
  <c r="H1914" i="5"/>
  <c r="G1914" i="5"/>
  <c r="F1914" i="5"/>
  <c r="I1913" i="5"/>
  <c r="H1913" i="5"/>
  <c r="G1913" i="5"/>
  <c r="F1913" i="5"/>
  <c r="I1912" i="5"/>
  <c r="H1912" i="5"/>
  <c r="G1912" i="5"/>
  <c r="F1912" i="5"/>
  <c r="I1911" i="5"/>
  <c r="H1911" i="5"/>
  <c r="G1911" i="5"/>
  <c r="F1911" i="5"/>
  <c r="D1909" i="5"/>
  <c r="C1909" i="5"/>
  <c r="B1909" i="5"/>
  <c r="A1909" i="5"/>
  <c r="A1908" i="5"/>
  <c r="A1906" i="5"/>
  <c r="C1904" i="5"/>
  <c r="C1903" i="5"/>
  <c r="C1899" i="5"/>
  <c r="C1898" i="5"/>
  <c r="I1893" i="5"/>
  <c r="H1893" i="5"/>
  <c r="G1893" i="5"/>
  <c r="F1893" i="5"/>
  <c r="E1893" i="5"/>
  <c r="D1893" i="5"/>
  <c r="B1893" i="5"/>
  <c r="A1893" i="5"/>
  <c r="H1891" i="5"/>
  <c r="G1891" i="5"/>
  <c r="E1891" i="5"/>
  <c r="E1890" i="5"/>
  <c r="E1889" i="5"/>
  <c r="I1888" i="5"/>
  <c r="H1888" i="5"/>
  <c r="G1888" i="5"/>
  <c r="F1888" i="5"/>
  <c r="I1887" i="5"/>
  <c r="H1887" i="5"/>
  <c r="G1887" i="5"/>
  <c r="F1887" i="5"/>
  <c r="D1885" i="5"/>
  <c r="C1885" i="5"/>
  <c r="B1885" i="5"/>
  <c r="A1885" i="5"/>
  <c r="A1884" i="5"/>
  <c r="C1882" i="5"/>
  <c r="C1881" i="5"/>
  <c r="I1876" i="5"/>
  <c r="H1876" i="5"/>
  <c r="G1876" i="5"/>
  <c r="F1876" i="5"/>
  <c r="E1876" i="5"/>
  <c r="D1876" i="5"/>
  <c r="B1876" i="5"/>
  <c r="A1876" i="5"/>
  <c r="H1874" i="5"/>
  <c r="G1874" i="5"/>
  <c r="E1874" i="5"/>
  <c r="E1873" i="5"/>
  <c r="E1872" i="5"/>
  <c r="I1871" i="5"/>
  <c r="H1871" i="5"/>
  <c r="G1871" i="5"/>
  <c r="F1871" i="5"/>
  <c r="I1870" i="5"/>
  <c r="H1870" i="5"/>
  <c r="G1870" i="5"/>
  <c r="F1870" i="5"/>
  <c r="D1868" i="5"/>
  <c r="C1868" i="5"/>
  <c r="B1868" i="5"/>
  <c r="A1868" i="5"/>
  <c r="A1867" i="5"/>
  <c r="C1865" i="5"/>
  <c r="C1864" i="5"/>
  <c r="I1859" i="5"/>
  <c r="H1859" i="5"/>
  <c r="G1859" i="5"/>
  <c r="F1859" i="5"/>
  <c r="E1859" i="5"/>
  <c r="D1859" i="5"/>
  <c r="B1859" i="5"/>
  <c r="A1859" i="5"/>
  <c r="H1857" i="5"/>
  <c r="G1857" i="5"/>
  <c r="E1857" i="5"/>
  <c r="E1856" i="5"/>
  <c r="E1855" i="5"/>
  <c r="I1854" i="5"/>
  <c r="H1854" i="5"/>
  <c r="G1854" i="5"/>
  <c r="F1854" i="5"/>
  <c r="I1853" i="5"/>
  <c r="H1853" i="5"/>
  <c r="G1853" i="5"/>
  <c r="F1853" i="5"/>
  <c r="D1851" i="5"/>
  <c r="C1851" i="5"/>
  <c r="B1851" i="5"/>
  <c r="A1851" i="5"/>
  <c r="I1849" i="5"/>
  <c r="H1849" i="5"/>
  <c r="G1849" i="5"/>
  <c r="F1849" i="5"/>
  <c r="E1849" i="5"/>
  <c r="D1849" i="5"/>
  <c r="B1849" i="5"/>
  <c r="A1849" i="5"/>
  <c r="H1847" i="5"/>
  <c r="G1847" i="5"/>
  <c r="E1847" i="5"/>
  <c r="E1846" i="5"/>
  <c r="E1845" i="5"/>
  <c r="I1844" i="5"/>
  <c r="H1844" i="5"/>
  <c r="G1844" i="5"/>
  <c r="F1844" i="5"/>
  <c r="I1843" i="5"/>
  <c r="H1843" i="5"/>
  <c r="G1843" i="5"/>
  <c r="F1843" i="5"/>
  <c r="D1841" i="5"/>
  <c r="C1841" i="5"/>
  <c r="B1841" i="5"/>
  <c r="A1841" i="5"/>
  <c r="I1839" i="5"/>
  <c r="H1839" i="5"/>
  <c r="G1839" i="5"/>
  <c r="F1839" i="5"/>
  <c r="E1839" i="5"/>
  <c r="D1839" i="5"/>
  <c r="B1839" i="5"/>
  <c r="A1839" i="5"/>
  <c r="H1837" i="5"/>
  <c r="G1837" i="5"/>
  <c r="E1837" i="5"/>
  <c r="E1836" i="5"/>
  <c r="E1835" i="5"/>
  <c r="I1834" i="5"/>
  <c r="H1834" i="5"/>
  <c r="G1834" i="5"/>
  <c r="F1834" i="5"/>
  <c r="I1833" i="5"/>
  <c r="H1833" i="5"/>
  <c r="G1833" i="5"/>
  <c r="F1833" i="5"/>
  <c r="D1831" i="5"/>
  <c r="C1831" i="5"/>
  <c r="B1831" i="5"/>
  <c r="A1831" i="5"/>
  <c r="A1830" i="5"/>
  <c r="C1828" i="5"/>
  <c r="C1827" i="5"/>
  <c r="C1823" i="5"/>
  <c r="C1822" i="5"/>
  <c r="H1817" i="5"/>
  <c r="G1817" i="5"/>
  <c r="E1817" i="5"/>
  <c r="E1816" i="5"/>
  <c r="E1815" i="5"/>
  <c r="I1814" i="5"/>
  <c r="H1814" i="5"/>
  <c r="F1814" i="5"/>
  <c r="D1814" i="5"/>
  <c r="C1814" i="5"/>
  <c r="B1814" i="5"/>
  <c r="A1814" i="5"/>
  <c r="I1813" i="5"/>
  <c r="H1813" i="5"/>
  <c r="G1813" i="5"/>
  <c r="F1813" i="5"/>
  <c r="I1812" i="5"/>
  <c r="H1812" i="5"/>
  <c r="G1812" i="5"/>
  <c r="F1812" i="5"/>
  <c r="D1810" i="5"/>
  <c r="C1810" i="5"/>
  <c r="B1810" i="5"/>
  <c r="A1810" i="5"/>
  <c r="H1808" i="5"/>
  <c r="G1808" i="5"/>
  <c r="E1808" i="5"/>
  <c r="E1807" i="5"/>
  <c r="E1806" i="5"/>
  <c r="E1805" i="5"/>
  <c r="I1804" i="5"/>
  <c r="H1804" i="5"/>
  <c r="F1804" i="5"/>
  <c r="D1804" i="5"/>
  <c r="C1804" i="5"/>
  <c r="B1804" i="5"/>
  <c r="A1804" i="5"/>
  <c r="I1803" i="5"/>
  <c r="H1803" i="5"/>
  <c r="F1803" i="5"/>
  <c r="D1803" i="5"/>
  <c r="C1803" i="5"/>
  <c r="B1803" i="5"/>
  <c r="A1803" i="5"/>
  <c r="I1802" i="5"/>
  <c r="H1802" i="5"/>
  <c r="G1802" i="5"/>
  <c r="F1802" i="5"/>
  <c r="I1801" i="5"/>
  <c r="H1801" i="5"/>
  <c r="G1801" i="5"/>
  <c r="F1801" i="5"/>
  <c r="I1800" i="5"/>
  <c r="H1800" i="5"/>
  <c r="G1800" i="5"/>
  <c r="F1800" i="5"/>
  <c r="I1799" i="5"/>
  <c r="H1799" i="5"/>
  <c r="G1799" i="5"/>
  <c r="F1799" i="5"/>
  <c r="D1797" i="5"/>
  <c r="C1797" i="5"/>
  <c r="B1797" i="5"/>
  <c r="A1797" i="5"/>
  <c r="H1795" i="5"/>
  <c r="G1795" i="5"/>
  <c r="E1795" i="5"/>
  <c r="E1794" i="5"/>
  <c r="E1793" i="5"/>
  <c r="E1792" i="5"/>
  <c r="I1791" i="5"/>
  <c r="H1791" i="5"/>
  <c r="F1791" i="5"/>
  <c r="D1791" i="5"/>
  <c r="C1791" i="5"/>
  <c r="B1791" i="5"/>
  <c r="A1791" i="5"/>
  <c r="I1790" i="5"/>
  <c r="H1790" i="5"/>
  <c r="F1790" i="5"/>
  <c r="D1790" i="5"/>
  <c r="C1790" i="5"/>
  <c r="B1790" i="5"/>
  <c r="A1790" i="5"/>
  <c r="I1789" i="5"/>
  <c r="H1789" i="5"/>
  <c r="G1789" i="5"/>
  <c r="F1789" i="5"/>
  <c r="I1788" i="5"/>
  <c r="H1788" i="5"/>
  <c r="G1788" i="5"/>
  <c r="F1788" i="5"/>
  <c r="I1787" i="5"/>
  <c r="H1787" i="5"/>
  <c r="G1787" i="5"/>
  <c r="F1787" i="5"/>
  <c r="I1786" i="5"/>
  <c r="H1786" i="5"/>
  <c r="G1786" i="5"/>
  <c r="F1786" i="5"/>
  <c r="D1784" i="5"/>
  <c r="C1784" i="5"/>
  <c r="B1784" i="5"/>
  <c r="A1784" i="5"/>
  <c r="H1782" i="5"/>
  <c r="G1782" i="5"/>
  <c r="E1782" i="5"/>
  <c r="E1781" i="5"/>
  <c r="E1780" i="5"/>
  <c r="E1779" i="5"/>
  <c r="I1778" i="5"/>
  <c r="H1778" i="5"/>
  <c r="F1778" i="5"/>
  <c r="D1778" i="5"/>
  <c r="C1778" i="5"/>
  <c r="B1778" i="5"/>
  <c r="A1778" i="5"/>
  <c r="I1777" i="5"/>
  <c r="H1777" i="5"/>
  <c r="F1777" i="5"/>
  <c r="D1777" i="5"/>
  <c r="C1777" i="5"/>
  <c r="B1777" i="5"/>
  <c r="A1777" i="5"/>
  <c r="I1776" i="5"/>
  <c r="H1776" i="5"/>
  <c r="G1776" i="5"/>
  <c r="F1776" i="5"/>
  <c r="I1775" i="5"/>
  <c r="H1775" i="5"/>
  <c r="G1775" i="5"/>
  <c r="F1775" i="5"/>
  <c r="I1774" i="5"/>
  <c r="H1774" i="5"/>
  <c r="G1774" i="5"/>
  <c r="F1774" i="5"/>
  <c r="I1773" i="5"/>
  <c r="H1773" i="5"/>
  <c r="G1773" i="5"/>
  <c r="F1773" i="5"/>
  <c r="D1771" i="5"/>
  <c r="C1771" i="5"/>
  <c r="B1771" i="5"/>
  <c r="A1771" i="5"/>
  <c r="H1769" i="5"/>
  <c r="G1769" i="5"/>
  <c r="E1769" i="5"/>
  <c r="E1768" i="5"/>
  <c r="E1767" i="5"/>
  <c r="E1766" i="5"/>
  <c r="I1765" i="5"/>
  <c r="H1765" i="5"/>
  <c r="G1765" i="5"/>
  <c r="F1765" i="5"/>
  <c r="I1764" i="5"/>
  <c r="H1764" i="5"/>
  <c r="G1764" i="5"/>
  <c r="F1764" i="5"/>
  <c r="I1763" i="5"/>
  <c r="H1763" i="5"/>
  <c r="G1763" i="5"/>
  <c r="F1763" i="5"/>
  <c r="I1762" i="5"/>
  <c r="H1762" i="5"/>
  <c r="G1762" i="5"/>
  <c r="F1762" i="5"/>
  <c r="D1760" i="5"/>
  <c r="C1760" i="5"/>
  <c r="B1760" i="5"/>
  <c r="A1760" i="5"/>
  <c r="H1758" i="5"/>
  <c r="G1758" i="5"/>
  <c r="E1758" i="5"/>
  <c r="E1757" i="5"/>
  <c r="E1756" i="5"/>
  <c r="E1755" i="5"/>
  <c r="I1754" i="5"/>
  <c r="H1754" i="5"/>
  <c r="G1754" i="5"/>
  <c r="F1754" i="5"/>
  <c r="I1753" i="5"/>
  <c r="H1753" i="5"/>
  <c r="G1753" i="5"/>
  <c r="F1753" i="5"/>
  <c r="I1752" i="5"/>
  <c r="H1752" i="5"/>
  <c r="G1752" i="5"/>
  <c r="F1752" i="5"/>
  <c r="I1751" i="5"/>
  <c r="H1751" i="5"/>
  <c r="G1751" i="5"/>
  <c r="F1751" i="5"/>
  <c r="D1749" i="5"/>
  <c r="C1749" i="5"/>
  <c r="B1749" i="5"/>
  <c r="A1749" i="5"/>
  <c r="E1747" i="5"/>
  <c r="I1746" i="5"/>
  <c r="H1746" i="5"/>
  <c r="G1746" i="5"/>
  <c r="F1746" i="5"/>
  <c r="I1745" i="5"/>
  <c r="H1745" i="5"/>
  <c r="G1745" i="5"/>
  <c r="F1745" i="5"/>
  <c r="D1743" i="5"/>
  <c r="C1743" i="5"/>
  <c r="B1743" i="5"/>
  <c r="A1743" i="5"/>
  <c r="H1741" i="5"/>
  <c r="G1741" i="5"/>
  <c r="E1741" i="5"/>
  <c r="E1740" i="5"/>
  <c r="E1739" i="5"/>
  <c r="I1738" i="5"/>
  <c r="H1738" i="5"/>
  <c r="G1738" i="5"/>
  <c r="F1738" i="5"/>
  <c r="D1736" i="5"/>
  <c r="C1736" i="5"/>
  <c r="B1736" i="5"/>
  <c r="A1736" i="5"/>
  <c r="H1734" i="5"/>
  <c r="G1734" i="5"/>
  <c r="E1734" i="5"/>
  <c r="E1733" i="5"/>
  <c r="E1732" i="5"/>
  <c r="E1731" i="5"/>
  <c r="I1730" i="5"/>
  <c r="H1730" i="5"/>
  <c r="G1730" i="5"/>
  <c r="F1730" i="5"/>
  <c r="I1729" i="5"/>
  <c r="H1729" i="5"/>
  <c r="G1729" i="5"/>
  <c r="F1729" i="5"/>
  <c r="I1728" i="5"/>
  <c r="H1728" i="5"/>
  <c r="G1728" i="5"/>
  <c r="F1728" i="5"/>
  <c r="D1726" i="5"/>
  <c r="C1726" i="5"/>
  <c r="B1726" i="5"/>
  <c r="A1726" i="5"/>
  <c r="A1725" i="5"/>
  <c r="AE1723" i="5"/>
  <c r="A1723" i="5"/>
  <c r="C1721" i="5"/>
  <c r="C1720" i="5"/>
  <c r="I1715" i="5"/>
  <c r="H1715" i="5"/>
  <c r="G1715" i="5"/>
  <c r="F1715" i="5"/>
  <c r="E1715" i="5"/>
  <c r="D1715" i="5"/>
  <c r="B1715" i="5"/>
  <c r="A1715" i="5"/>
  <c r="H1713" i="5"/>
  <c r="G1713" i="5"/>
  <c r="E1713" i="5"/>
  <c r="E1712" i="5"/>
  <c r="E1711" i="5"/>
  <c r="E1710" i="5"/>
  <c r="I1709" i="5"/>
  <c r="H1709" i="5"/>
  <c r="F1709" i="5"/>
  <c r="D1709" i="5"/>
  <c r="C1709" i="5"/>
  <c r="B1709" i="5"/>
  <c r="A1709" i="5"/>
  <c r="I1708" i="5"/>
  <c r="H1708" i="5"/>
  <c r="G1708" i="5"/>
  <c r="F1708" i="5"/>
  <c r="I1707" i="5"/>
  <c r="H1707" i="5"/>
  <c r="G1707" i="5"/>
  <c r="F1707" i="5"/>
  <c r="I1706" i="5"/>
  <c r="H1706" i="5"/>
  <c r="G1706" i="5"/>
  <c r="F1706" i="5"/>
  <c r="I1705" i="5"/>
  <c r="H1705" i="5"/>
  <c r="G1705" i="5"/>
  <c r="F1705" i="5"/>
  <c r="E1704" i="5"/>
  <c r="D1704" i="5"/>
  <c r="C1704" i="5"/>
  <c r="B1704" i="5"/>
  <c r="A1704" i="5"/>
  <c r="H1702" i="5"/>
  <c r="G1702" i="5"/>
  <c r="E1702" i="5"/>
  <c r="E1701" i="5"/>
  <c r="E1700" i="5"/>
  <c r="I1699" i="5"/>
  <c r="H1699" i="5"/>
  <c r="G1699" i="5"/>
  <c r="F1699" i="5"/>
  <c r="I1698" i="5"/>
  <c r="H1698" i="5"/>
  <c r="G1698" i="5"/>
  <c r="F1698" i="5"/>
  <c r="D1696" i="5"/>
  <c r="C1696" i="5"/>
  <c r="B1696" i="5"/>
  <c r="A1696" i="5"/>
  <c r="H1694" i="5"/>
  <c r="G1694" i="5"/>
  <c r="E1694" i="5"/>
  <c r="E1693" i="5"/>
  <c r="E1692" i="5"/>
  <c r="I1691" i="5"/>
  <c r="H1691" i="5"/>
  <c r="G1691" i="5"/>
  <c r="F1691" i="5"/>
  <c r="I1690" i="5"/>
  <c r="H1690" i="5"/>
  <c r="G1690" i="5"/>
  <c r="F1690" i="5"/>
  <c r="I1689" i="5"/>
  <c r="H1689" i="5"/>
  <c r="G1689" i="5"/>
  <c r="F1689" i="5"/>
  <c r="D1687" i="5"/>
  <c r="C1687" i="5"/>
  <c r="B1687" i="5"/>
  <c r="A1687" i="5"/>
  <c r="I1685" i="5"/>
  <c r="H1685" i="5"/>
  <c r="G1685" i="5"/>
  <c r="F1685" i="5"/>
  <c r="I1684" i="5"/>
  <c r="H1684" i="5"/>
  <c r="G1684" i="5"/>
  <c r="F1684" i="5"/>
  <c r="E1683" i="5"/>
  <c r="D1683" i="5"/>
  <c r="C1683" i="5"/>
  <c r="B1683" i="5"/>
  <c r="A1683" i="5"/>
  <c r="I1681" i="5"/>
  <c r="H1681" i="5"/>
  <c r="G1681" i="5"/>
  <c r="F1681" i="5"/>
  <c r="I1680" i="5"/>
  <c r="H1680" i="5"/>
  <c r="G1680" i="5"/>
  <c r="F1680" i="5"/>
  <c r="E1679" i="5"/>
  <c r="D1679" i="5"/>
  <c r="C1679" i="5"/>
  <c r="B1679" i="5"/>
  <c r="A1679" i="5"/>
  <c r="H1677" i="5"/>
  <c r="G1677" i="5"/>
  <c r="E1677" i="5"/>
  <c r="E1676" i="5"/>
  <c r="E1675" i="5"/>
  <c r="I1674" i="5"/>
  <c r="H1674" i="5"/>
  <c r="G1674" i="5"/>
  <c r="F1674" i="5"/>
  <c r="D1672" i="5"/>
  <c r="C1672" i="5"/>
  <c r="B1672" i="5"/>
  <c r="A1672" i="5"/>
  <c r="H1670" i="5"/>
  <c r="G1670" i="5"/>
  <c r="E1670" i="5"/>
  <c r="E1669" i="5"/>
  <c r="E1668" i="5"/>
  <c r="I1667" i="5"/>
  <c r="H1667" i="5"/>
  <c r="G1667" i="5"/>
  <c r="F1667" i="5"/>
  <c r="D1665" i="5"/>
  <c r="C1665" i="5"/>
  <c r="B1665" i="5"/>
  <c r="A1665" i="5"/>
  <c r="A1664" i="5"/>
  <c r="C1662" i="5"/>
  <c r="C1661" i="5"/>
  <c r="I1656" i="5"/>
  <c r="H1656" i="5"/>
  <c r="G1656" i="5"/>
  <c r="F1656" i="5"/>
  <c r="E1656" i="5"/>
  <c r="D1656" i="5"/>
  <c r="B1656" i="5"/>
  <c r="A1656" i="5"/>
  <c r="H1654" i="5"/>
  <c r="G1654" i="5"/>
  <c r="E1654" i="5"/>
  <c r="E1653" i="5"/>
  <c r="E1652" i="5"/>
  <c r="I1651" i="5"/>
  <c r="H1651" i="5"/>
  <c r="G1651" i="5"/>
  <c r="F1651" i="5"/>
  <c r="I1650" i="5"/>
  <c r="H1650" i="5"/>
  <c r="G1650" i="5"/>
  <c r="F1650" i="5"/>
  <c r="D1648" i="5"/>
  <c r="C1648" i="5"/>
  <c r="B1648" i="5"/>
  <c r="A1648" i="5"/>
  <c r="A1647" i="5"/>
  <c r="C1645" i="5"/>
  <c r="C1644" i="5"/>
  <c r="H1639" i="5"/>
  <c r="G1639" i="5"/>
  <c r="E1639" i="5"/>
  <c r="E1638" i="5"/>
  <c r="E1637" i="5"/>
  <c r="I1636" i="5"/>
  <c r="H1636" i="5"/>
  <c r="G1636" i="5"/>
  <c r="F1636" i="5"/>
  <c r="I1635" i="5"/>
  <c r="H1635" i="5"/>
  <c r="G1635" i="5"/>
  <c r="F1635" i="5"/>
  <c r="D1633" i="5"/>
  <c r="C1633" i="5"/>
  <c r="B1633" i="5"/>
  <c r="A1633" i="5"/>
  <c r="H1631" i="5"/>
  <c r="G1631" i="5"/>
  <c r="E1631" i="5"/>
  <c r="E1630" i="5"/>
  <c r="E1629" i="5"/>
  <c r="I1628" i="5"/>
  <c r="H1628" i="5"/>
  <c r="G1628" i="5"/>
  <c r="F1628" i="5"/>
  <c r="I1627" i="5"/>
  <c r="H1627" i="5"/>
  <c r="G1627" i="5"/>
  <c r="F1627" i="5"/>
  <c r="D1625" i="5"/>
  <c r="C1625" i="5"/>
  <c r="B1625" i="5"/>
  <c r="A1625" i="5"/>
  <c r="H1623" i="5"/>
  <c r="G1623" i="5"/>
  <c r="E1623" i="5"/>
  <c r="E1622" i="5"/>
  <c r="E1621" i="5"/>
  <c r="I1620" i="5"/>
  <c r="H1620" i="5"/>
  <c r="G1620" i="5"/>
  <c r="F1620" i="5"/>
  <c r="I1619" i="5"/>
  <c r="H1619" i="5"/>
  <c r="G1619" i="5"/>
  <c r="F1619" i="5"/>
  <c r="D1617" i="5"/>
  <c r="C1617" i="5"/>
  <c r="B1617" i="5"/>
  <c r="A1617" i="5"/>
  <c r="H1615" i="5"/>
  <c r="G1615" i="5"/>
  <c r="E1615" i="5"/>
  <c r="E1614" i="5"/>
  <c r="E1613" i="5"/>
  <c r="E1612" i="5"/>
  <c r="I1611" i="5"/>
  <c r="H1611" i="5"/>
  <c r="G1611" i="5"/>
  <c r="F1611" i="5"/>
  <c r="I1610" i="5"/>
  <c r="H1610" i="5"/>
  <c r="G1610" i="5"/>
  <c r="F1610" i="5"/>
  <c r="I1609" i="5"/>
  <c r="H1609" i="5"/>
  <c r="G1609" i="5"/>
  <c r="F1609" i="5"/>
  <c r="I1608" i="5"/>
  <c r="H1608" i="5"/>
  <c r="G1608" i="5"/>
  <c r="F1608" i="5"/>
  <c r="D1606" i="5"/>
  <c r="C1606" i="5"/>
  <c r="B1606" i="5"/>
  <c r="A1606" i="5"/>
  <c r="A1605" i="5"/>
  <c r="A1603" i="5"/>
  <c r="C1601" i="5"/>
  <c r="C1600" i="5"/>
  <c r="C1596" i="5"/>
  <c r="C1595" i="5"/>
  <c r="I1590" i="5"/>
  <c r="H1590" i="5"/>
  <c r="G1590" i="5"/>
  <c r="F1590" i="5"/>
  <c r="E1590" i="5"/>
  <c r="D1590" i="5"/>
  <c r="B1590" i="5"/>
  <c r="A1590" i="5"/>
  <c r="H1588" i="5"/>
  <c r="G1588" i="5"/>
  <c r="E1588" i="5"/>
  <c r="E1587" i="5"/>
  <c r="E1586" i="5"/>
  <c r="I1585" i="5"/>
  <c r="H1585" i="5"/>
  <c r="G1585" i="5"/>
  <c r="F1585" i="5"/>
  <c r="I1584" i="5"/>
  <c r="H1584" i="5"/>
  <c r="G1584" i="5"/>
  <c r="F1584" i="5"/>
  <c r="D1582" i="5"/>
  <c r="C1582" i="5"/>
  <c r="B1582" i="5"/>
  <c r="A1582" i="5"/>
  <c r="A1581" i="5"/>
  <c r="C1579" i="5"/>
  <c r="C1578" i="5"/>
  <c r="I1573" i="5"/>
  <c r="H1573" i="5"/>
  <c r="G1573" i="5"/>
  <c r="F1573" i="5"/>
  <c r="E1573" i="5"/>
  <c r="D1573" i="5"/>
  <c r="B1573" i="5"/>
  <c r="A1573" i="5"/>
  <c r="H1571" i="5"/>
  <c r="G1571" i="5"/>
  <c r="E1571" i="5"/>
  <c r="E1570" i="5"/>
  <c r="E1569" i="5"/>
  <c r="I1568" i="5"/>
  <c r="H1568" i="5"/>
  <c r="G1568" i="5"/>
  <c r="F1568" i="5"/>
  <c r="I1567" i="5"/>
  <c r="H1567" i="5"/>
  <c r="G1567" i="5"/>
  <c r="F1567" i="5"/>
  <c r="D1565" i="5"/>
  <c r="C1565" i="5"/>
  <c r="B1565" i="5"/>
  <c r="A1565" i="5"/>
  <c r="A1564" i="5"/>
  <c r="C1562" i="5"/>
  <c r="C1561" i="5"/>
  <c r="C1557" i="5"/>
  <c r="C1556" i="5"/>
  <c r="H1551" i="5"/>
  <c r="G1551" i="5"/>
  <c r="E1551" i="5"/>
  <c r="E1550" i="5"/>
  <c r="E1549" i="5"/>
  <c r="I1548" i="5"/>
  <c r="H1548" i="5"/>
  <c r="F1548" i="5"/>
  <c r="D1548" i="5"/>
  <c r="C1548" i="5"/>
  <c r="B1548" i="5"/>
  <c r="A1548" i="5"/>
  <c r="I1547" i="5"/>
  <c r="H1547" i="5"/>
  <c r="G1547" i="5"/>
  <c r="F1547" i="5"/>
  <c r="I1546" i="5"/>
  <c r="H1546" i="5"/>
  <c r="G1546" i="5"/>
  <c r="F1546" i="5"/>
  <c r="D1544" i="5"/>
  <c r="C1544" i="5"/>
  <c r="B1544" i="5"/>
  <c r="A1544" i="5"/>
  <c r="H1542" i="5"/>
  <c r="G1542" i="5"/>
  <c r="E1542" i="5"/>
  <c r="E1541" i="5"/>
  <c r="E1540" i="5"/>
  <c r="E1539" i="5"/>
  <c r="I1538" i="5"/>
  <c r="H1538" i="5"/>
  <c r="F1538" i="5"/>
  <c r="D1538" i="5"/>
  <c r="C1538" i="5"/>
  <c r="B1538" i="5"/>
  <c r="A1538" i="5"/>
  <c r="I1537" i="5"/>
  <c r="H1537" i="5"/>
  <c r="F1537" i="5"/>
  <c r="D1537" i="5"/>
  <c r="C1537" i="5"/>
  <c r="B1537" i="5"/>
  <c r="A1537" i="5"/>
  <c r="I1536" i="5"/>
  <c r="H1536" i="5"/>
  <c r="F1536" i="5"/>
  <c r="D1536" i="5"/>
  <c r="C1536" i="5"/>
  <c r="B1536" i="5"/>
  <c r="A1536" i="5"/>
  <c r="I1535" i="5"/>
  <c r="H1535" i="5"/>
  <c r="G1535" i="5"/>
  <c r="F1535" i="5"/>
  <c r="I1534" i="5"/>
  <c r="H1534" i="5"/>
  <c r="G1534" i="5"/>
  <c r="F1534" i="5"/>
  <c r="I1533" i="5"/>
  <c r="H1533" i="5"/>
  <c r="G1533" i="5"/>
  <c r="F1533" i="5"/>
  <c r="I1532" i="5"/>
  <c r="H1532" i="5"/>
  <c r="G1532" i="5"/>
  <c r="F1532" i="5"/>
  <c r="D1530" i="5"/>
  <c r="C1530" i="5"/>
  <c r="B1530" i="5"/>
  <c r="A1530" i="5"/>
  <c r="H1528" i="5"/>
  <c r="G1528" i="5"/>
  <c r="E1528" i="5"/>
  <c r="E1527" i="5"/>
  <c r="E1526" i="5"/>
  <c r="E1525" i="5"/>
  <c r="I1524" i="5"/>
  <c r="H1524" i="5"/>
  <c r="F1524" i="5"/>
  <c r="D1524" i="5"/>
  <c r="C1524" i="5"/>
  <c r="B1524" i="5"/>
  <c r="A1524" i="5"/>
  <c r="I1523" i="5"/>
  <c r="H1523" i="5"/>
  <c r="F1523" i="5"/>
  <c r="D1523" i="5"/>
  <c r="C1523" i="5"/>
  <c r="B1523" i="5"/>
  <c r="A1523" i="5"/>
  <c r="I1522" i="5"/>
  <c r="H1522" i="5"/>
  <c r="F1522" i="5"/>
  <c r="D1522" i="5"/>
  <c r="C1522" i="5"/>
  <c r="B1522" i="5"/>
  <c r="A1522" i="5"/>
  <c r="I1521" i="5"/>
  <c r="H1521" i="5"/>
  <c r="G1521" i="5"/>
  <c r="F1521" i="5"/>
  <c r="I1520" i="5"/>
  <c r="H1520" i="5"/>
  <c r="G1520" i="5"/>
  <c r="F1520" i="5"/>
  <c r="I1519" i="5"/>
  <c r="H1519" i="5"/>
  <c r="G1519" i="5"/>
  <c r="F1519" i="5"/>
  <c r="I1518" i="5"/>
  <c r="H1518" i="5"/>
  <c r="G1518" i="5"/>
  <c r="F1518" i="5"/>
  <c r="D1516" i="5"/>
  <c r="C1516" i="5"/>
  <c r="B1516" i="5"/>
  <c r="A1516" i="5"/>
  <c r="H1514" i="5"/>
  <c r="G1514" i="5"/>
  <c r="E1514" i="5"/>
  <c r="E1513" i="5"/>
  <c r="E1512" i="5"/>
  <c r="E1511" i="5"/>
  <c r="I1510" i="5"/>
  <c r="H1510" i="5"/>
  <c r="F1510" i="5"/>
  <c r="D1510" i="5"/>
  <c r="C1510" i="5"/>
  <c r="B1510" i="5"/>
  <c r="A1510" i="5"/>
  <c r="I1509" i="5"/>
  <c r="H1509" i="5"/>
  <c r="F1509" i="5"/>
  <c r="D1509" i="5"/>
  <c r="C1509" i="5"/>
  <c r="B1509" i="5"/>
  <c r="A1509" i="5"/>
  <c r="I1508" i="5"/>
  <c r="H1508" i="5"/>
  <c r="G1508" i="5"/>
  <c r="F1508" i="5"/>
  <c r="I1507" i="5"/>
  <c r="H1507" i="5"/>
  <c r="G1507" i="5"/>
  <c r="F1507" i="5"/>
  <c r="I1506" i="5"/>
  <c r="H1506" i="5"/>
  <c r="G1506" i="5"/>
  <c r="F1506" i="5"/>
  <c r="I1505" i="5"/>
  <c r="H1505" i="5"/>
  <c r="G1505" i="5"/>
  <c r="F1505" i="5"/>
  <c r="D1503" i="5"/>
  <c r="C1503" i="5"/>
  <c r="B1503" i="5"/>
  <c r="A1503" i="5"/>
  <c r="H1501" i="5"/>
  <c r="G1501" i="5"/>
  <c r="E1501" i="5"/>
  <c r="E1500" i="5"/>
  <c r="E1499" i="5"/>
  <c r="E1498" i="5"/>
  <c r="I1497" i="5"/>
  <c r="H1497" i="5"/>
  <c r="G1497" i="5"/>
  <c r="F1497" i="5"/>
  <c r="I1496" i="5"/>
  <c r="H1496" i="5"/>
  <c r="G1496" i="5"/>
  <c r="F1496" i="5"/>
  <c r="I1495" i="5"/>
  <c r="H1495" i="5"/>
  <c r="G1495" i="5"/>
  <c r="F1495" i="5"/>
  <c r="I1494" i="5"/>
  <c r="H1494" i="5"/>
  <c r="G1494" i="5"/>
  <c r="F1494" i="5"/>
  <c r="D1492" i="5"/>
  <c r="C1492" i="5"/>
  <c r="B1492" i="5"/>
  <c r="A1492" i="5"/>
  <c r="H1490" i="5"/>
  <c r="G1490" i="5"/>
  <c r="E1490" i="5"/>
  <c r="E1489" i="5"/>
  <c r="E1488" i="5"/>
  <c r="E1487" i="5"/>
  <c r="I1486" i="5"/>
  <c r="H1486" i="5"/>
  <c r="G1486" i="5"/>
  <c r="F1486" i="5"/>
  <c r="I1485" i="5"/>
  <c r="H1485" i="5"/>
  <c r="G1485" i="5"/>
  <c r="F1485" i="5"/>
  <c r="I1484" i="5"/>
  <c r="H1484" i="5"/>
  <c r="G1484" i="5"/>
  <c r="F1484" i="5"/>
  <c r="I1483" i="5"/>
  <c r="H1483" i="5"/>
  <c r="G1483" i="5"/>
  <c r="F1483" i="5"/>
  <c r="D1481" i="5"/>
  <c r="C1481" i="5"/>
  <c r="B1481" i="5"/>
  <c r="A1481" i="5"/>
  <c r="E1479" i="5"/>
  <c r="I1478" i="5"/>
  <c r="H1478" i="5"/>
  <c r="G1478" i="5"/>
  <c r="F1478" i="5"/>
  <c r="I1477" i="5"/>
  <c r="H1477" i="5"/>
  <c r="G1477" i="5"/>
  <c r="F1477" i="5"/>
  <c r="D1475" i="5"/>
  <c r="C1475" i="5"/>
  <c r="B1475" i="5"/>
  <c r="A1475" i="5"/>
  <c r="H1473" i="5"/>
  <c r="G1473" i="5"/>
  <c r="E1473" i="5"/>
  <c r="E1472" i="5"/>
  <c r="E1471" i="5"/>
  <c r="I1470" i="5"/>
  <c r="H1470" i="5"/>
  <c r="G1470" i="5"/>
  <c r="F1470" i="5"/>
  <c r="D1468" i="5"/>
  <c r="C1468" i="5"/>
  <c r="B1468" i="5"/>
  <c r="A1468" i="5"/>
  <c r="H1466" i="5"/>
  <c r="G1466" i="5"/>
  <c r="E1466" i="5"/>
  <c r="E1465" i="5"/>
  <c r="E1464" i="5"/>
  <c r="E1463" i="5"/>
  <c r="I1462" i="5"/>
  <c r="H1462" i="5"/>
  <c r="G1462" i="5"/>
  <c r="F1462" i="5"/>
  <c r="I1461" i="5"/>
  <c r="H1461" i="5"/>
  <c r="G1461" i="5"/>
  <c r="F1461" i="5"/>
  <c r="I1460" i="5"/>
  <c r="H1460" i="5"/>
  <c r="G1460" i="5"/>
  <c r="F1460" i="5"/>
  <c r="D1458" i="5"/>
  <c r="C1458" i="5"/>
  <c r="B1458" i="5"/>
  <c r="A1458" i="5"/>
  <c r="A1457" i="5"/>
  <c r="AE1455" i="5"/>
  <c r="A1455" i="5"/>
  <c r="C1453" i="5"/>
  <c r="C1452" i="5"/>
  <c r="I1447" i="5"/>
  <c r="H1447" i="5"/>
  <c r="G1447" i="5"/>
  <c r="F1447" i="5"/>
  <c r="E1447" i="5"/>
  <c r="D1447" i="5"/>
  <c r="B1447" i="5"/>
  <c r="A1447" i="5"/>
  <c r="H1445" i="5"/>
  <c r="G1445" i="5"/>
  <c r="E1445" i="5"/>
  <c r="E1444" i="5"/>
  <c r="E1443" i="5"/>
  <c r="I1442" i="5"/>
  <c r="H1442" i="5"/>
  <c r="G1442" i="5"/>
  <c r="F1442" i="5"/>
  <c r="I1441" i="5"/>
  <c r="H1441" i="5"/>
  <c r="G1441" i="5"/>
  <c r="F1441" i="5"/>
  <c r="D1439" i="5"/>
  <c r="C1439" i="5"/>
  <c r="B1439" i="5"/>
  <c r="A1439" i="5"/>
  <c r="I1437" i="5"/>
  <c r="H1437" i="5"/>
  <c r="G1437" i="5"/>
  <c r="F1437" i="5"/>
  <c r="E1437" i="5"/>
  <c r="D1437" i="5"/>
  <c r="B1437" i="5"/>
  <c r="A1437" i="5"/>
  <c r="H1435" i="5"/>
  <c r="G1435" i="5"/>
  <c r="E1435" i="5"/>
  <c r="E1434" i="5"/>
  <c r="E1433" i="5"/>
  <c r="I1432" i="5"/>
  <c r="H1432" i="5"/>
  <c r="G1432" i="5"/>
  <c r="F1432" i="5"/>
  <c r="I1431" i="5"/>
  <c r="H1431" i="5"/>
  <c r="G1431" i="5"/>
  <c r="F1431" i="5"/>
  <c r="D1429" i="5"/>
  <c r="C1429" i="5"/>
  <c r="B1429" i="5"/>
  <c r="A1429" i="5"/>
  <c r="I1427" i="5"/>
  <c r="H1427" i="5"/>
  <c r="G1427" i="5"/>
  <c r="F1427" i="5"/>
  <c r="E1427" i="5"/>
  <c r="D1427" i="5"/>
  <c r="B1427" i="5"/>
  <c r="A1427" i="5"/>
  <c r="H1425" i="5"/>
  <c r="G1425" i="5"/>
  <c r="E1425" i="5"/>
  <c r="E1424" i="5"/>
  <c r="E1423" i="5"/>
  <c r="I1422" i="5"/>
  <c r="H1422" i="5"/>
  <c r="G1422" i="5"/>
  <c r="F1422" i="5"/>
  <c r="I1421" i="5"/>
  <c r="H1421" i="5"/>
  <c r="G1421" i="5"/>
  <c r="F1421" i="5"/>
  <c r="D1419" i="5"/>
  <c r="C1419" i="5"/>
  <c r="B1419" i="5"/>
  <c r="A1419" i="5"/>
  <c r="I1417" i="5"/>
  <c r="H1417" i="5"/>
  <c r="G1417" i="5"/>
  <c r="F1417" i="5"/>
  <c r="E1417" i="5"/>
  <c r="D1417" i="5"/>
  <c r="B1417" i="5"/>
  <c r="A1417" i="5"/>
  <c r="H1415" i="5"/>
  <c r="G1415" i="5"/>
  <c r="E1415" i="5"/>
  <c r="E1414" i="5"/>
  <c r="E1413" i="5"/>
  <c r="I1412" i="5"/>
  <c r="H1412" i="5"/>
  <c r="G1412" i="5"/>
  <c r="F1412" i="5"/>
  <c r="I1411" i="5"/>
  <c r="H1411" i="5"/>
  <c r="G1411" i="5"/>
  <c r="F1411" i="5"/>
  <c r="D1409" i="5"/>
  <c r="C1409" i="5"/>
  <c r="B1409" i="5"/>
  <c r="A1409" i="5"/>
  <c r="A1408" i="5"/>
  <c r="C1406" i="5"/>
  <c r="C1405" i="5"/>
  <c r="I1400" i="5"/>
  <c r="H1400" i="5"/>
  <c r="G1400" i="5"/>
  <c r="F1400" i="5"/>
  <c r="E1400" i="5"/>
  <c r="D1400" i="5"/>
  <c r="B1400" i="5"/>
  <c r="A1400" i="5"/>
  <c r="H1398" i="5"/>
  <c r="G1398" i="5"/>
  <c r="E1398" i="5"/>
  <c r="E1397" i="5"/>
  <c r="E1396" i="5"/>
  <c r="E1395" i="5"/>
  <c r="I1394" i="5"/>
  <c r="H1394" i="5"/>
  <c r="F1394" i="5"/>
  <c r="D1394" i="5"/>
  <c r="C1394" i="5"/>
  <c r="B1394" i="5"/>
  <c r="A1394" i="5"/>
  <c r="I1393" i="5"/>
  <c r="H1393" i="5"/>
  <c r="G1393" i="5"/>
  <c r="F1393" i="5"/>
  <c r="I1392" i="5"/>
  <c r="H1392" i="5"/>
  <c r="G1392" i="5"/>
  <c r="F1392" i="5"/>
  <c r="I1391" i="5"/>
  <c r="H1391" i="5"/>
  <c r="G1391" i="5"/>
  <c r="F1391" i="5"/>
  <c r="I1390" i="5"/>
  <c r="H1390" i="5"/>
  <c r="G1390" i="5"/>
  <c r="F1390" i="5"/>
  <c r="E1389" i="5"/>
  <c r="D1389" i="5"/>
  <c r="C1389" i="5"/>
  <c r="B1389" i="5"/>
  <c r="A1389" i="5"/>
  <c r="H1387" i="5"/>
  <c r="G1387" i="5"/>
  <c r="E1387" i="5"/>
  <c r="E1386" i="5"/>
  <c r="E1385" i="5"/>
  <c r="I1384" i="5"/>
  <c r="H1384" i="5"/>
  <c r="G1384" i="5"/>
  <c r="F1384" i="5"/>
  <c r="I1383" i="5"/>
  <c r="H1383" i="5"/>
  <c r="G1383" i="5"/>
  <c r="F1383" i="5"/>
  <c r="E1382" i="5"/>
  <c r="D1382" i="5"/>
  <c r="C1382" i="5"/>
  <c r="B1382" i="5"/>
  <c r="A1382" i="5"/>
  <c r="H1380" i="5"/>
  <c r="G1380" i="5"/>
  <c r="E1380" i="5"/>
  <c r="E1379" i="5"/>
  <c r="E1378" i="5"/>
  <c r="I1377" i="5"/>
  <c r="H1377" i="5"/>
  <c r="G1377" i="5"/>
  <c r="F1377" i="5"/>
  <c r="I1376" i="5"/>
  <c r="H1376" i="5"/>
  <c r="G1376" i="5"/>
  <c r="F1376" i="5"/>
  <c r="I1375" i="5"/>
  <c r="H1375" i="5"/>
  <c r="G1375" i="5"/>
  <c r="F1375" i="5"/>
  <c r="D1373" i="5"/>
  <c r="C1373" i="5"/>
  <c r="B1373" i="5"/>
  <c r="A1373" i="5"/>
  <c r="I1371" i="5"/>
  <c r="H1371" i="5"/>
  <c r="G1371" i="5"/>
  <c r="F1371" i="5"/>
  <c r="I1370" i="5"/>
  <c r="H1370" i="5"/>
  <c r="G1370" i="5"/>
  <c r="F1370" i="5"/>
  <c r="E1369" i="5"/>
  <c r="D1369" i="5"/>
  <c r="C1369" i="5"/>
  <c r="B1369" i="5"/>
  <c r="A1369" i="5"/>
  <c r="I1367" i="5"/>
  <c r="H1367" i="5"/>
  <c r="G1367" i="5"/>
  <c r="F1367" i="5"/>
  <c r="I1366" i="5"/>
  <c r="H1366" i="5"/>
  <c r="G1366" i="5"/>
  <c r="F1366" i="5"/>
  <c r="E1365" i="5"/>
  <c r="D1365" i="5"/>
  <c r="C1365" i="5"/>
  <c r="B1365" i="5"/>
  <c r="A1365" i="5"/>
  <c r="H1363" i="5"/>
  <c r="G1363" i="5"/>
  <c r="E1363" i="5"/>
  <c r="E1362" i="5"/>
  <c r="E1361" i="5"/>
  <c r="I1360" i="5"/>
  <c r="H1360" i="5"/>
  <c r="G1360" i="5"/>
  <c r="F1360" i="5"/>
  <c r="D1358" i="5"/>
  <c r="C1358" i="5"/>
  <c r="B1358" i="5"/>
  <c r="A1358" i="5"/>
  <c r="H1356" i="5"/>
  <c r="G1356" i="5"/>
  <c r="E1356" i="5"/>
  <c r="E1355" i="5"/>
  <c r="E1354" i="5"/>
  <c r="I1353" i="5"/>
  <c r="H1353" i="5"/>
  <c r="G1353" i="5"/>
  <c r="F1353" i="5"/>
  <c r="D1351" i="5"/>
  <c r="C1351" i="5"/>
  <c r="B1351" i="5"/>
  <c r="A1351" i="5"/>
  <c r="A1350" i="5"/>
  <c r="C1348" i="5"/>
  <c r="C1347" i="5"/>
  <c r="I1342" i="5"/>
  <c r="H1342" i="5"/>
  <c r="G1342" i="5"/>
  <c r="F1342" i="5"/>
  <c r="E1342" i="5"/>
  <c r="D1342" i="5"/>
  <c r="B1342" i="5"/>
  <c r="A1342" i="5"/>
  <c r="H1340" i="5"/>
  <c r="G1340" i="5"/>
  <c r="E1340" i="5"/>
  <c r="E1339" i="5"/>
  <c r="E1338" i="5"/>
  <c r="I1337" i="5"/>
  <c r="H1337" i="5"/>
  <c r="G1337" i="5"/>
  <c r="F1337" i="5"/>
  <c r="I1336" i="5"/>
  <c r="H1336" i="5"/>
  <c r="G1336" i="5"/>
  <c r="F1336" i="5"/>
  <c r="D1334" i="5"/>
  <c r="C1334" i="5"/>
  <c r="B1334" i="5"/>
  <c r="A1334" i="5"/>
  <c r="A1333" i="5"/>
  <c r="C1331" i="5"/>
  <c r="C1330" i="5"/>
  <c r="H1325" i="5"/>
  <c r="G1325" i="5"/>
  <c r="E1325" i="5"/>
  <c r="E1324" i="5"/>
  <c r="E1323" i="5"/>
  <c r="I1322" i="5"/>
  <c r="H1322" i="5"/>
  <c r="G1322" i="5"/>
  <c r="F1322" i="5"/>
  <c r="I1321" i="5"/>
  <c r="H1321" i="5"/>
  <c r="G1321" i="5"/>
  <c r="F1321" i="5"/>
  <c r="D1319" i="5"/>
  <c r="C1319" i="5"/>
  <c r="B1319" i="5"/>
  <c r="A1319" i="5"/>
  <c r="H1317" i="5"/>
  <c r="G1317" i="5"/>
  <c r="E1317" i="5"/>
  <c r="E1316" i="5"/>
  <c r="E1315" i="5"/>
  <c r="I1314" i="5"/>
  <c r="H1314" i="5"/>
  <c r="G1314" i="5"/>
  <c r="F1314" i="5"/>
  <c r="I1313" i="5"/>
  <c r="H1313" i="5"/>
  <c r="G1313" i="5"/>
  <c r="F1313" i="5"/>
  <c r="D1311" i="5"/>
  <c r="C1311" i="5"/>
  <c r="B1311" i="5"/>
  <c r="A1311" i="5"/>
  <c r="H1309" i="5"/>
  <c r="G1309" i="5"/>
  <c r="E1309" i="5"/>
  <c r="E1308" i="5"/>
  <c r="E1307" i="5"/>
  <c r="I1306" i="5"/>
  <c r="H1306" i="5"/>
  <c r="G1306" i="5"/>
  <c r="F1306" i="5"/>
  <c r="I1305" i="5"/>
  <c r="H1305" i="5"/>
  <c r="G1305" i="5"/>
  <c r="F1305" i="5"/>
  <c r="D1303" i="5"/>
  <c r="C1303" i="5"/>
  <c r="B1303" i="5"/>
  <c r="A1303" i="5"/>
  <c r="H1301" i="5"/>
  <c r="G1301" i="5"/>
  <c r="E1301" i="5"/>
  <c r="E1300" i="5"/>
  <c r="E1299" i="5"/>
  <c r="E1298" i="5"/>
  <c r="I1297" i="5"/>
  <c r="H1297" i="5"/>
  <c r="G1297" i="5"/>
  <c r="F1297" i="5"/>
  <c r="I1296" i="5"/>
  <c r="H1296" i="5"/>
  <c r="G1296" i="5"/>
  <c r="F1296" i="5"/>
  <c r="I1295" i="5"/>
  <c r="H1295" i="5"/>
  <c r="G1295" i="5"/>
  <c r="F1295" i="5"/>
  <c r="I1294" i="5"/>
  <c r="H1294" i="5"/>
  <c r="G1294" i="5"/>
  <c r="F1294" i="5"/>
  <c r="D1292" i="5"/>
  <c r="C1292" i="5"/>
  <c r="B1292" i="5"/>
  <c r="A1292" i="5"/>
  <c r="A1291" i="5"/>
  <c r="A1289" i="5"/>
  <c r="C1287" i="5"/>
  <c r="C1286" i="5"/>
  <c r="C1282" i="5"/>
  <c r="C1281" i="5"/>
  <c r="I1276" i="5"/>
  <c r="H1276" i="5"/>
  <c r="G1276" i="5"/>
  <c r="F1276" i="5"/>
  <c r="E1276" i="5"/>
  <c r="D1276" i="5"/>
  <c r="B1276" i="5"/>
  <c r="A1276" i="5"/>
  <c r="H1274" i="5"/>
  <c r="G1274" i="5"/>
  <c r="E1274" i="5"/>
  <c r="E1273" i="5"/>
  <c r="E1272" i="5"/>
  <c r="I1271" i="5"/>
  <c r="H1271" i="5"/>
  <c r="G1271" i="5"/>
  <c r="F1271" i="5"/>
  <c r="I1270" i="5"/>
  <c r="H1270" i="5"/>
  <c r="G1270" i="5"/>
  <c r="F1270" i="5"/>
  <c r="D1268" i="5"/>
  <c r="C1268" i="5"/>
  <c r="B1268" i="5"/>
  <c r="A1268" i="5"/>
  <c r="A1267" i="5"/>
  <c r="C1265" i="5"/>
  <c r="C1264" i="5"/>
  <c r="I1259" i="5"/>
  <c r="H1259" i="5"/>
  <c r="G1259" i="5"/>
  <c r="F1259" i="5"/>
  <c r="E1259" i="5"/>
  <c r="D1259" i="5"/>
  <c r="B1259" i="5"/>
  <c r="A1259" i="5"/>
  <c r="H1257" i="5"/>
  <c r="G1257" i="5"/>
  <c r="E1257" i="5"/>
  <c r="E1256" i="5"/>
  <c r="E1255" i="5"/>
  <c r="I1254" i="5"/>
  <c r="H1254" i="5"/>
  <c r="G1254" i="5"/>
  <c r="F1254" i="5"/>
  <c r="I1253" i="5"/>
  <c r="H1253" i="5"/>
  <c r="G1253" i="5"/>
  <c r="F1253" i="5"/>
  <c r="D1251" i="5"/>
  <c r="C1251" i="5"/>
  <c r="B1251" i="5"/>
  <c r="A1251" i="5"/>
  <c r="A1250" i="5"/>
  <c r="C1248" i="5"/>
  <c r="C1247" i="5"/>
  <c r="C1243" i="5"/>
  <c r="C1242" i="5"/>
  <c r="H1237" i="5"/>
  <c r="G1237" i="5"/>
  <c r="E1237" i="5"/>
  <c r="E1236" i="5"/>
  <c r="E1235" i="5"/>
  <c r="I1234" i="5"/>
  <c r="H1234" i="5"/>
  <c r="F1234" i="5"/>
  <c r="D1234" i="5"/>
  <c r="C1234" i="5"/>
  <c r="B1234" i="5"/>
  <c r="A1234" i="5"/>
  <c r="I1233" i="5"/>
  <c r="H1233" i="5"/>
  <c r="G1233" i="5"/>
  <c r="F1233" i="5"/>
  <c r="I1232" i="5"/>
  <c r="H1232" i="5"/>
  <c r="G1232" i="5"/>
  <c r="F1232" i="5"/>
  <c r="D1230" i="5"/>
  <c r="C1230" i="5"/>
  <c r="B1230" i="5"/>
  <c r="A1230" i="5"/>
  <c r="H1228" i="5"/>
  <c r="G1228" i="5"/>
  <c r="E1228" i="5"/>
  <c r="E1227" i="5"/>
  <c r="E1226" i="5"/>
  <c r="E1225" i="5"/>
  <c r="I1224" i="5"/>
  <c r="H1224" i="5"/>
  <c r="F1224" i="5"/>
  <c r="D1224" i="5"/>
  <c r="C1224" i="5"/>
  <c r="B1224" i="5"/>
  <c r="A1224" i="5"/>
  <c r="I1223" i="5"/>
  <c r="H1223" i="5"/>
  <c r="F1223" i="5"/>
  <c r="D1223" i="5"/>
  <c r="C1223" i="5"/>
  <c r="B1223" i="5"/>
  <c r="A1223" i="5"/>
  <c r="I1222" i="5"/>
  <c r="H1222" i="5"/>
  <c r="F1222" i="5"/>
  <c r="D1222" i="5"/>
  <c r="C1222" i="5"/>
  <c r="B1222" i="5"/>
  <c r="A1222" i="5"/>
  <c r="I1221" i="5"/>
  <c r="H1221" i="5"/>
  <c r="G1221" i="5"/>
  <c r="F1221" i="5"/>
  <c r="I1220" i="5"/>
  <c r="H1220" i="5"/>
  <c r="G1220" i="5"/>
  <c r="F1220" i="5"/>
  <c r="I1219" i="5"/>
  <c r="H1219" i="5"/>
  <c r="G1219" i="5"/>
  <c r="F1219" i="5"/>
  <c r="I1218" i="5"/>
  <c r="H1218" i="5"/>
  <c r="G1218" i="5"/>
  <c r="F1218" i="5"/>
  <c r="D1216" i="5"/>
  <c r="C1216" i="5"/>
  <c r="B1216" i="5"/>
  <c r="A1216" i="5"/>
  <c r="H1214" i="5"/>
  <c r="G1214" i="5"/>
  <c r="E1214" i="5"/>
  <c r="E1213" i="5"/>
  <c r="E1212" i="5"/>
  <c r="E1211" i="5"/>
  <c r="I1210" i="5"/>
  <c r="H1210" i="5"/>
  <c r="F1210" i="5"/>
  <c r="D1210" i="5"/>
  <c r="C1210" i="5"/>
  <c r="B1210" i="5"/>
  <c r="A1210" i="5"/>
  <c r="I1209" i="5"/>
  <c r="H1209" i="5"/>
  <c r="F1209" i="5"/>
  <c r="D1209" i="5"/>
  <c r="C1209" i="5"/>
  <c r="B1209" i="5"/>
  <c r="A1209" i="5"/>
  <c r="I1208" i="5"/>
  <c r="H1208" i="5"/>
  <c r="F1208" i="5"/>
  <c r="D1208" i="5"/>
  <c r="C1208" i="5"/>
  <c r="B1208" i="5"/>
  <c r="A1208" i="5"/>
  <c r="I1207" i="5"/>
  <c r="H1207" i="5"/>
  <c r="G1207" i="5"/>
  <c r="F1207" i="5"/>
  <c r="I1206" i="5"/>
  <c r="H1206" i="5"/>
  <c r="G1206" i="5"/>
  <c r="F1206" i="5"/>
  <c r="I1205" i="5"/>
  <c r="H1205" i="5"/>
  <c r="G1205" i="5"/>
  <c r="F1205" i="5"/>
  <c r="I1204" i="5"/>
  <c r="H1204" i="5"/>
  <c r="G1204" i="5"/>
  <c r="F1204" i="5"/>
  <c r="D1202" i="5"/>
  <c r="C1202" i="5"/>
  <c r="B1202" i="5"/>
  <c r="A1202" i="5"/>
  <c r="H1200" i="5"/>
  <c r="G1200" i="5"/>
  <c r="E1200" i="5"/>
  <c r="E1199" i="5"/>
  <c r="E1198" i="5"/>
  <c r="E1197" i="5"/>
  <c r="I1196" i="5"/>
  <c r="H1196" i="5"/>
  <c r="F1196" i="5"/>
  <c r="D1196" i="5"/>
  <c r="C1196" i="5"/>
  <c r="B1196" i="5"/>
  <c r="A1196" i="5"/>
  <c r="I1195" i="5"/>
  <c r="H1195" i="5"/>
  <c r="F1195" i="5"/>
  <c r="D1195" i="5"/>
  <c r="C1195" i="5"/>
  <c r="B1195" i="5"/>
  <c r="A1195" i="5"/>
  <c r="I1194" i="5"/>
  <c r="H1194" i="5"/>
  <c r="G1194" i="5"/>
  <c r="F1194" i="5"/>
  <c r="I1193" i="5"/>
  <c r="H1193" i="5"/>
  <c r="G1193" i="5"/>
  <c r="F1193" i="5"/>
  <c r="I1192" i="5"/>
  <c r="H1192" i="5"/>
  <c r="G1192" i="5"/>
  <c r="F1192" i="5"/>
  <c r="I1191" i="5"/>
  <c r="H1191" i="5"/>
  <c r="G1191" i="5"/>
  <c r="F1191" i="5"/>
  <c r="D1189" i="5"/>
  <c r="C1189" i="5"/>
  <c r="B1189" i="5"/>
  <c r="A1189" i="5"/>
  <c r="I1187" i="5"/>
  <c r="H1187" i="5"/>
  <c r="G1187" i="5"/>
  <c r="F1187" i="5"/>
  <c r="I1186" i="5"/>
  <c r="H1186" i="5"/>
  <c r="G1186" i="5"/>
  <c r="F1186" i="5"/>
  <c r="E1185" i="5"/>
  <c r="D1185" i="5"/>
  <c r="C1185" i="5"/>
  <c r="B1185" i="5"/>
  <c r="A1185" i="5"/>
  <c r="I1183" i="5"/>
  <c r="H1183" i="5"/>
  <c r="G1183" i="5"/>
  <c r="F1183" i="5"/>
  <c r="I1182" i="5"/>
  <c r="H1182" i="5"/>
  <c r="G1182" i="5"/>
  <c r="F1182" i="5"/>
  <c r="E1181" i="5"/>
  <c r="D1181" i="5"/>
  <c r="C1181" i="5"/>
  <c r="B1181" i="5"/>
  <c r="A1181" i="5"/>
  <c r="E1179" i="5"/>
  <c r="I1178" i="5"/>
  <c r="H1178" i="5"/>
  <c r="G1178" i="5"/>
  <c r="F1178" i="5"/>
  <c r="I1177" i="5"/>
  <c r="H1177" i="5"/>
  <c r="G1177" i="5"/>
  <c r="F1177" i="5"/>
  <c r="E1176" i="5"/>
  <c r="D1176" i="5"/>
  <c r="C1176" i="5"/>
  <c r="B1176" i="5"/>
  <c r="A1176" i="5"/>
  <c r="H1174" i="5"/>
  <c r="G1174" i="5"/>
  <c r="E1174" i="5"/>
  <c r="E1173" i="5"/>
  <c r="E1172" i="5"/>
  <c r="I1171" i="5"/>
  <c r="H1171" i="5"/>
  <c r="G1171" i="5"/>
  <c r="F1171" i="5"/>
  <c r="D1169" i="5"/>
  <c r="C1169" i="5"/>
  <c r="B1169" i="5"/>
  <c r="A1169" i="5"/>
  <c r="H1167" i="5"/>
  <c r="G1167" i="5"/>
  <c r="E1167" i="5"/>
  <c r="E1166" i="5"/>
  <c r="E1165" i="5"/>
  <c r="I1164" i="5"/>
  <c r="H1164" i="5"/>
  <c r="G1164" i="5"/>
  <c r="F1164" i="5"/>
  <c r="D1162" i="5"/>
  <c r="C1162" i="5"/>
  <c r="B1162" i="5"/>
  <c r="A1162" i="5"/>
  <c r="H1160" i="5"/>
  <c r="G1160" i="5"/>
  <c r="E1160" i="5"/>
  <c r="E1159" i="5"/>
  <c r="E1158" i="5"/>
  <c r="I1157" i="5"/>
  <c r="H1157" i="5"/>
  <c r="G1157" i="5"/>
  <c r="F1157" i="5"/>
  <c r="D1155" i="5"/>
  <c r="C1155" i="5"/>
  <c r="B1155" i="5"/>
  <c r="A1155" i="5"/>
  <c r="A1154" i="5"/>
  <c r="AE1152" i="5"/>
  <c r="A1152" i="5"/>
  <c r="C1150" i="5"/>
  <c r="C1149" i="5"/>
  <c r="I1144" i="5"/>
  <c r="H1144" i="5"/>
  <c r="G1144" i="5"/>
  <c r="F1144" i="5"/>
  <c r="E1144" i="5"/>
  <c r="D1144" i="5"/>
  <c r="B1144" i="5"/>
  <c r="A1144" i="5"/>
  <c r="H1142" i="5"/>
  <c r="G1142" i="5"/>
  <c r="E1142" i="5"/>
  <c r="E1141" i="5"/>
  <c r="E1140" i="5"/>
  <c r="I1139" i="5"/>
  <c r="H1139" i="5"/>
  <c r="G1139" i="5"/>
  <c r="F1139" i="5"/>
  <c r="I1138" i="5"/>
  <c r="H1138" i="5"/>
  <c r="G1138" i="5"/>
  <c r="F1138" i="5"/>
  <c r="D1136" i="5"/>
  <c r="C1136" i="5"/>
  <c r="B1136" i="5"/>
  <c r="A1136" i="5"/>
  <c r="I1134" i="5"/>
  <c r="H1134" i="5"/>
  <c r="G1134" i="5"/>
  <c r="F1134" i="5"/>
  <c r="E1134" i="5"/>
  <c r="D1134" i="5"/>
  <c r="B1134" i="5"/>
  <c r="A1134" i="5"/>
  <c r="H1132" i="5"/>
  <c r="G1132" i="5"/>
  <c r="E1132" i="5"/>
  <c r="E1131" i="5"/>
  <c r="E1130" i="5"/>
  <c r="I1129" i="5"/>
  <c r="H1129" i="5"/>
  <c r="G1129" i="5"/>
  <c r="F1129" i="5"/>
  <c r="I1128" i="5"/>
  <c r="H1128" i="5"/>
  <c r="G1128" i="5"/>
  <c r="F1128" i="5"/>
  <c r="D1126" i="5"/>
  <c r="C1126" i="5"/>
  <c r="B1126" i="5"/>
  <c r="A1126" i="5"/>
  <c r="A1125" i="5"/>
  <c r="C1123" i="5"/>
  <c r="C1122" i="5"/>
  <c r="I1117" i="5"/>
  <c r="H1117" i="5"/>
  <c r="G1117" i="5"/>
  <c r="F1117" i="5"/>
  <c r="E1117" i="5"/>
  <c r="D1117" i="5"/>
  <c r="B1117" i="5"/>
  <c r="A1117" i="5"/>
  <c r="H1115" i="5"/>
  <c r="G1115" i="5"/>
  <c r="E1115" i="5"/>
  <c r="E1114" i="5"/>
  <c r="E1113" i="5"/>
  <c r="E1112" i="5"/>
  <c r="I1111" i="5"/>
  <c r="H1111" i="5"/>
  <c r="F1111" i="5"/>
  <c r="D1111" i="5"/>
  <c r="C1111" i="5"/>
  <c r="B1111" i="5"/>
  <c r="A1111" i="5"/>
  <c r="I1110" i="5"/>
  <c r="H1110" i="5"/>
  <c r="G1110" i="5"/>
  <c r="F1110" i="5"/>
  <c r="I1109" i="5"/>
  <c r="H1109" i="5"/>
  <c r="G1109" i="5"/>
  <c r="F1109" i="5"/>
  <c r="I1108" i="5"/>
  <c r="H1108" i="5"/>
  <c r="G1108" i="5"/>
  <c r="F1108" i="5"/>
  <c r="I1107" i="5"/>
  <c r="H1107" i="5"/>
  <c r="G1107" i="5"/>
  <c r="F1107" i="5"/>
  <c r="E1106" i="5"/>
  <c r="D1106" i="5"/>
  <c r="C1106" i="5"/>
  <c r="B1106" i="5"/>
  <c r="A1106" i="5"/>
  <c r="H1104" i="5"/>
  <c r="G1104" i="5"/>
  <c r="E1104" i="5"/>
  <c r="E1103" i="5"/>
  <c r="E1102" i="5"/>
  <c r="I1101" i="5"/>
  <c r="H1101" i="5"/>
  <c r="G1101" i="5"/>
  <c r="F1101" i="5"/>
  <c r="I1100" i="5"/>
  <c r="H1100" i="5"/>
  <c r="G1100" i="5"/>
  <c r="F1100" i="5"/>
  <c r="D1098" i="5"/>
  <c r="C1098" i="5"/>
  <c r="B1098" i="5"/>
  <c r="A1098" i="5"/>
  <c r="H1096" i="5"/>
  <c r="G1096" i="5"/>
  <c r="E1096" i="5"/>
  <c r="E1095" i="5"/>
  <c r="E1094" i="5"/>
  <c r="I1093" i="5"/>
  <c r="H1093" i="5"/>
  <c r="G1093" i="5"/>
  <c r="F1093" i="5"/>
  <c r="I1092" i="5"/>
  <c r="H1092" i="5"/>
  <c r="G1092" i="5"/>
  <c r="F1092" i="5"/>
  <c r="I1091" i="5"/>
  <c r="H1091" i="5"/>
  <c r="G1091" i="5"/>
  <c r="F1091" i="5"/>
  <c r="D1089" i="5"/>
  <c r="C1089" i="5"/>
  <c r="B1089" i="5"/>
  <c r="A1089" i="5"/>
  <c r="I1087" i="5"/>
  <c r="H1087" i="5"/>
  <c r="G1087" i="5"/>
  <c r="F1087" i="5"/>
  <c r="I1086" i="5"/>
  <c r="H1086" i="5"/>
  <c r="G1086" i="5"/>
  <c r="F1086" i="5"/>
  <c r="E1085" i="5"/>
  <c r="D1085" i="5"/>
  <c r="C1085" i="5"/>
  <c r="B1085" i="5"/>
  <c r="A1085" i="5"/>
  <c r="I1083" i="5"/>
  <c r="H1083" i="5"/>
  <c r="G1083" i="5"/>
  <c r="F1083" i="5"/>
  <c r="I1082" i="5"/>
  <c r="H1082" i="5"/>
  <c r="G1082" i="5"/>
  <c r="F1082" i="5"/>
  <c r="E1081" i="5"/>
  <c r="D1081" i="5"/>
  <c r="C1081" i="5"/>
  <c r="B1081" i="5"/>
  <c r="A1081" i="5"/>
  <c r="H1079" i="5"/>
  <c r="G1079" i="5"/>
  <c r="E1079" i="5"/>
  <c r="E1078" i="5"/>
  <c r="E1077" i="5"/>
  <c r="I1076" i="5"/>
  <c r="H1076" i="5"/>
  <c r="G1076" i="5"/>
  <c r="F1076" i="5"/>
  <c r="D1074" i="5"/>
  <c r="C1074" i="5"/>
  <c r="B1074" i="5"/>
  <c r="A1074" i="5"/>
  <c r="H1072" i="5"/>
  <c r="G1072" i="5"/>
  <c r="E1072" i="5"/>
  <c r="E1071" i="5"/>
  <c r="E1070" i="5"/>
  <c r="I1069" i="5"/>
  <c r="H1069" i="5"/>
  <c r="G1069" i="5"/>
  <c r="F1069" i="5"/>
  <c r="D1067" i="5"/>
  <c r="C1067" i="5"/>
  <c r="B1067" i="5"/>
  <c r="A1067" i="5"/>
  <c r="A1066" i="5"/>
  <c r="C1064" i="5"/>
  <c r="C1063" i="5"/>
  <c r="H1058" i="5"/>
  <c r="G1058" i="5"/>
  <c r="E1058" i="5"/>
  <c r="E1057" i="5"/>
  <c r="E1056" i="5"/>
  <c r="I1055" i="5"/>
  <c r="H1055" i="5"/>
  <c r="G1055" i="5"/>
  <c r="F1055" i="5"/>
  <c r="I1054" i="5"/>
  <c r="H1054" i="5"/>
  <c r="G1054" i="5"/>
  <c r="F1054" i="5"/>
  <c r="D1052" i="5"/>
  <c r="C1052" i="5"/>
  <c r="B1052" i="5"/>
  <c r="A1052" i="5"/>
  <c r="H1050" i="5"/>
  <c r="G1050" i="5"/>
  <c r="E1050" i="5"/>
  <c r="E1049" i="5"/>
  <c r="E1048" i="5"/>
  <c r="I1047" i="5"/>
  <c r="H1047" i="5"/>
  <c r="G1047" i="5"/>
  <c r="F1047" i="5"/>
  <c r="I1046" i="5"/>
  <c r="H1046" i="5"/>
  <c r="G1046" i="5"/>
  <c r="F1046" i="5"/>
  <c r="D1044" i="5"/>
  <c r="C1044" i="5"/>
  <c r="B1044" i="5"/>
  <c r="A1044" i="5"/>
  <c r="H1042" i="5"/>
  <c r="G1042" i="5"/>
  <c r="E1042" i="5"/>
  <c r="E1041" i="5"/>
  <c r="E1040" i="5"/>
  <c r="I1039" i="5"/>
  <c r="H1039" i="5"/>
  <c r="G1039" i="5"/>
  <c r="F1039" i="5"/>
  <c r="I1038" i="5"/>
  <c r="H1038" i="5"/>
  <c r="G1038" i="5"/>
  <c r="F1038" i="5"/>
  <c r="D1036" i="5"/>
  <c r="C1036" i="5"/>
  <c r="B1036" i="5"/>
  <c r="A1036" i="5"/>
  <c r="H1034" i="5"/>
  <c r="G1034" i="5"/>
  <c r="E1034" i="5"/>
  <c r="E1033" i="5"/>
  <c r="E1032" i="5"/>
  <c r="E1031" i="5"/>
  <c r="I1030" i="5"/>
  <c r="H1030" i="5"/>
  <c r="G1030" i="5"/>
  <c r="F1030" i="5"/>
  <c r="I1029" i="5"/>
  <c r="H1029" i="5"/>
  <c r="G1029" i="5"/>
  <c r="F1029" i="5"/>
  <c r="I1028" i="5"/>
  <c r="H1028" i="5"/>
  <c r="G1028" i="5"/>
  <c r="F1028" i="5"/>
  <c r="I1027" i="5"/>
  <c r="H1027" i="5"/>
  <c r="G1027" i="5"/>
  <c r="F1027" i="5"/>
  <c r="D1025" i="5"/>
  <c r="C1025" i="5"/>
  <c r="B1025" i="5"/>
  <c r="A1025" i="5"/>
  <c r="A1024" i="5"/>
  <c r="A1022" i="5"/>
  <c r="C1020" i="5"/>
  <c r="C1019" i="5"/>
  <c r="C1015" i="5"/>
  <c r="C1014" i="5"/>
  <c r="I1009" i="5"/>
  <c r="H1009" i="5"/>
  <c r="G1009" i="5"/>
  <c r="F1009" i="5"/>
  <c r="E1009" i="5"/>
  <c r="D1009" i="5"/>
  <c r="B1009" i="5"/>
  <c r="A1009" i="5"/>
  <c r="H1007" i="5"/>
  <c r="G1007" i="5"/>
  <c r="E1007" i="5"/>
  <c r="E1006" i="5"/>
  <c r="E1005" i="5"/>
  <c r="I1004" i="5"/>
  <c r="H1004" i="5"/>
  <c r="G1004" i="5"/>
  <c r="F1004" i="5"/>
  <c r="I1003" i="5"/>
  <c r="H1003" i="5"/>
  <c r="G1003" i="5"/>
  <c r="F1003" i="5"/>
  <c r="D1001" i="5"/>
  <c r="C1001" i="5"/>
  <c r="B1001" i="5"/>
  <c r="A1001" i="5"/>
  <c r="A1000" i="5"/>
  <c r="C998" i="5"/>
  <c r="C997" i="5"/>
  <c r="I992" i="5"/>
  <c r="H992" i="5"/>
  <c r="G992" i="5"/>
  <c r="F992" i="5"/>
  <c r="E992" i="5"/>
  <c r="D992" i="5"/>
  <c r="B992" i="5"/>
  <c r="A992" i="5"/>
  <c r="H990" i="5"/>
  <c r="G990" i="5"/>
  <c r="E990" i="5"/>
  <c r="E989" i="5"/>
  <c r="E988" i="5"/>
  <c r="I987" i="5"/>
  <c r="H987" i="5"/>
  <c r="G987" i="5"/>
  <c r="F987" i="5"/>
  <c r="I986" i="5"/>
  <c r="H986" i="5"/>
  <c r="G986" i="5"/>
  <c r="F986" i="5"/>
  <c r="D984" i="5"/>
  <c r="C984" i="5"/>
  <c r="B984" i="5"/>
  <c r="A984" i="5"/>
  <c r="A983" i="5"/>
  <c r="C981" i="5"/>
  <c r="C980" i="5"/>
  <c r="C976" i="5"/>
  <c r="C975" i="5"/>
  <c r="H970" i="5"/>
  <c r="G970" i="5"/>
  <c r="E970" i="5"/>
  <c r="E969" i="5"/>
  <c r="E968" i="5"/>
  <c r="I967" i="5"/>
  <c r="H967" i="5"/>
  <c r="F967" i="5"/>
  <c r="D967" i="5"/>
  <c r="C967" i="5"/>
  <c r="B967" i="5"/>
  <c r="A967" i="5"/>
  <c r="I966" i="5"/>
  <c r="H966" i="5"/>
  <c r="G966" i="5"/>
  <c r="F966" i="5"/>
  <c r="I965" i="5"/>
  <c r="H965" i="5"/>
  <c r="G965" i="5"/>
  <c r="F965" i="5"/>
  <c r="D963" i="5"/>
  <c r="C963" i="5"/>
  <c r="B963" i="5"/>
  <c r="A963" i="5"/>
  <c r="H961" i="5"/>
  <c r="G961" i="5"/>
  <c r="E961" i="5"/>
  <c r="E960" i="5"/>
  <c r="E959" i="5"/>
  <c r="E958" i="5"/>
  <c r="I957" i="5"/>
  <c r="H957" i="5"/>
  <c r="F957" i="5"/>
  <c r="D957" i="5"/>
  <c r="C957" i="5"/>
  <c r="B957" i="5"/>
  <c r="A957" i="5"/>
  <c r="I956" i="5"/>
  <c r="H956" i="5"/>
  <c r="F956" i="5"/>
  <c r="D956" i="5"/>
  <c r="C956" i="5"/>
  <c r="B956" i="5"/>
  <c r="A956" i="5"/>
  <c r="I955" i="5"/>
  <c r="H955" i="5"/>
  <c r="F955" i="5"/>
  <c r="D955" i="5"/>
  <c r="C955" i="5"/>
  <c r="B955" i="5"/>
  <c r="A955" i="5"/>
  <c r="I954" i="5"/>
  <c r="H954" i="5"/>
  <c r="G954" i="5"/>
  <c r="F954" i="5"/>
  <c r="I953" i="5"/>
  <c r="H953" i="5"/>
  <c r="G953" i="5"/>
  <c r="F953" i="5"/>
  <c r="I952" i="5"/>
  <c r="H952" i="5"/>
  <c r="G952" i="5"/>
  <c r="F952" i="5"/>
  <c r="I951" i="5"/>
  <c r="H951" i="5"/>
  <c r="G951" i="5"/>
  <c r="F951" i="5"/>
  <c r="D949" i="5"/>
  <c r="C949" i="5"/>
  <c r="B949" i="5"/>
  <c r="A949" i="5"/>
  <c r="H947" i="5"/>
  <c r="G947" i="5"/>
  <c r="E947" i="5"/>
  <c r="E946" i="5"/>
  <c r="E945" i="5"/>
  <c r="E944" i="5"/>
  <c r="I943" i="5"/>
  <c r="H943" i="5"/>
  <c r="F943" i="5"/>
  <c r="D943" i="5"/>
  <c r="C943" i="5"/>
  <c r="B943" i="5"/>
  <c r="A943" i="5"/>
  <c r="I942" i="5"/>
  <c r="H942" i="5"/>
  <c r="F942" i="5"/>
  <c r="D942" i="5"/>
  <c r="C942" i="5"/>
  <c r="B942" i="5"/>
  <c r="A942" i="5"/>
  <c r="I941" i="5"/>
  <c r="H941" i="5"/>
  <c r="F941" i="5"/>
  <c r="D941" i="5"/>
  <c r="C941" i="5"/>
  <c r="B941" i="5"/>
  <c r="A941" i="5"/>
  <c r="I940" i="5"/>
  <c r="H940" i="5"/>
  <c r="G940" i="5"/>
  <c r="F940" i="5"/>
  <c r="I939" i="5"/>
  <c r="H939" i="5"/>
  <c r="G939" i="5"/>
  <c r="F939" i="5"/>
  <c r="I938" i="5"/>
  <c r="H938" i="5"/>
  <c r="G938" i="5"/>
  <c r="F938" i="5"/>
  <c r="I937" i="5"/>
  <c r="H937" i="5"/>
  <c r="G937" i="5"/>
  <c r="F937" i="5"/>
  <c r="D935" i="5"/>
  <c r="C935" i="5"/>
  <c r="B935" i="5"/>
  <c r="A935" i="5"/>
  <c r="H933" i="5"/>
  <c r="G933" i="5"/>
  <c r="E933" i="5"/>
  <c r="E932" i="5"/>
  <c r="E931" i="5"/>
  <c r="E930" i="5"/>
  <c r="I929" i="5"/>
  <c r="H929" i="5"/>
  <c r="F929" i="5"/>
  <c r="D929" i="5"/>
  <c r="C929" i="5"/>
  <c r="B929" i="5"/>
  <c r="A929" i="5"/>
  <c r="I928" i="5"/>
  <c r="H928" i="5"/>
  <c r="F928" i="5"/>
  <c r="D928" i="5"/>
  <c r="C928" i="5"/>
  <c r="B928" i="5"/>
  <c r="A928" i="5"/>
  <c r="I927" i="5"/>
  <c r="H927" i="5"/>
  <c r="G927" i="5"/>
  <c r="F927" i="5"/>
  <c r="I926" i="5"/>
  <c r="H926" i="5"/>
  <c r="G926" i="5"/>
  <c r="F926" i="5"/>
  <c r="I925" i="5"/>
  <c r="H925" i="5"/>
  <c r="G925" i="5"/>
  <c r="F925" i="5"/>
  <c r="I924" i="5"/>
  <c r="H924" i="5"/>
  <c r="G924" i="5"/>
  <c r="F924" i="5"/>
  <c r="D922" i="5"/>
  <c r="C922" i="5"/>
  <c r="B922" i="5"/>
  <c r="A922" i="5"/>
  <c r="H920" i="5"/>
  <c r="G920" i="5"/>
  <c r="E920" i="5"/>
  <c r="E919" i="5"/>
  <c r="E918" i="5"/>
  <c r="E917" i="5"/>
  <c r="I916" i="5"/>
  <c r="H916" i="5"/>
  <c r="G916" i="5"/>
  <c r="F916" i="5"/>
  <c r="I915" i="5"/>
  <c r="H915" i="5"/>
  <c r="G915" i="5"/>
  <c r="F915" i="5"/>
  <c r="I914" i="5"/>
  <c r="H914" i="5"/>
  <c r="G914" i="5"/>
  <c r="F914" i="5"/>
  <c r="I913" i="5"/>
  <c r="H913" i="5"/>
  <c r="G913" i="5"/>
  <c r="F913" i="5"/>
  <c r="D911" i="5"/>
  <c r="C911" i="5"/>
  <c r="B911" i="5"/>
  <c r="A911" i="5"/>
  <c r="H909" i="5"/>
  <c r="G909" i="5"/>
  <c r="E909" i="5"/>
  <c r="E908" i="5"/>
  <c r="E907" i="5"/>
  <c r="E906" i="5"/>
  <c r="I905" i="5"/>
  <c r="H905" i="5"/>
  <c r="G905" i="5"/>
  <c r="F905" i="5"/>
  <c r="I904" i="5"/>
  <c r="H904" i="5"/>
  <c r="G904" i="5"/>
  <c r="F904" i="5"/>
  <c r="I903" i="5"/>
  <c r="H903" i="5"/>
  <c r="G903" i="5"/>
  <c r="F903" i="5"/>
  <c r="I902" i="5"/>
  <c r="H902" i="5"/>
  <c r="G902" i="5"/>
  <c r="F902" i="5"/>
  <c r="D900" i="5"/>
  <c r="C900" i="5"/>
  <c r="B900" i="5"/>
  <c r="A900" i="5"/>
  <c r="E898" i="5"/>
  <c r="I897" i="5"/>
  <c r="H897" i="5"/>
  <c r="G897" i="5"/>
  <c r="F897" i="5"/>
  <c r="I896" i="5"/>
  <c r="H896" i="5"/>
  <c r="G896" i="5"/>
  <c r="F896" i="5"/>
  <c r="D894" i="5"/>
  <c r="C894" i="5"/>
  <c r="B894" i="5"/>
  <c r="A894" i="5"/>
  <c r="H892" i="5"/>
  <c r="G892" i="5"/>
  <c r="E892" i="5"/>
  <c r="E891" i="5"/>
  <c r="E890" i="5"/>
  <c r="I889" i="5"/>
  <c r="H889" i="5"/>
  <c r="G889" i="5"/>
  <c r="F889" i="5"/>
  <c r="D887" i="5"/>
  <c r="C887" i="5"/>
  <c r="B887" i="5"/>
  <c r="A887" i="5"/>
  <c r="H885" i="5"/>
  <c r="G885" i="5"/>
  <c r="E885" i="5"/>
  <c r="E884" i="5"/>
  <c r="E883" i="5"/>
  <c r="E882" i="5"/>
  <c r="I881" i="5"/>
  <c r="H881" i="5"/>
  <c r="G881" i="5"/>
  <c r="F881" i="5"/>
  <c r="I880" i="5"/>
  <c r="H880" i="5"/>
  <c r="G880" i="5"/>
  <c r="F880" i="5"/>
  <c r="I879" i="5"/>
  <c r="H879" i="5"/>
  <c r="G879" i="5"/>
  <c r="F879" i="5"/>
  <c r="D877" i="5"/>
  <c r="C877" i="5"/>
  <c r="B877" i="5"/>
  <c r="A877" i="5"/>
  <c r="A876" i="5"/>
  <c r="AE874" i="5"/>
  <c r="A874" i="5"/>
  <c r="C872" i="5"/>
  <c r="C871" i="5"/>
  <c r="I866" i="5"/>
  <c r="H866" i="5"/>
  <c r="G866" i="5"/>
  <c r="F866" i="5"/>
  <c r="E866" i="5"/>
  <c r="D866" i="5"/>
  <c r="B866" i="5"/>
  <c r="A866" i="5"/>
  <c r="H864" i="5"/>
  <c r="G864" i="5"/>
  <c r="E864" i="5"/>
  <c r="E863" i="5"/>
  <c r="E862" i="5"/>
  <c r="I861" i="5"/>
  <c r="H861" i="5"/>
  <c r="G861" i="5"/>
  <c r="F861" i="5"/>
  <c r="I860" i="5"/>
  <c r="H860" i="5"/>
  <c r="G860" i="5"/>
  <c r="F860" i="5"/>
  <c r="D858" i="5"/>
  <c r="C858" i="5"/>
  <c r="B858" i="5"/>
  <c r="A858" i="5"/>
  <c r="I856" i="5"/>
  <c r="H856" i="5"/>
  <c r="G856" i="5"/>
  <c r="F856" i="5"/>
  <c r="E856" i="5"/>
  <c r="D856" i="5"/>
  <c r="B856" i="5"/>
  <c r="A856" i="5"/>
  <c r="H854" i="5"/>
  <c r="G854" i="5"/>
  <c r="E854" i="5"/>
  <c r="E853" i="5"/>
  <c r="E852" i="5"/>
  <c r="I851" i="5"/>
  <c r="H851" i="5"/>
  <c r="G851" i="5"/>
  <c r="F851" i="5"/>
  <c r="I850" i="5"/>
  <c r="H850" i="5"/>
  <c r="G850" i="5"/>
  <c r="F850" i="5"/>
  <c r="D848" i="5"/>
  <c r="C848" i="5"/>
  <c r="B848" i="5"/>
  <c r="A848" i="5"/>
  <c r="I846" i="5"/>
  <c r="H846" i="5"/>
  <c r="G846" i="5"/>
  <c r="F846" i="5"/>
  <c r="E846" i="5"/>
  <c r="D846" i="5"/>
  <c r="B846" i="5"/>
  <c r="A846" i="5"/>
  <c r="H844" i="5"/>
  <c r="G844" i="5"/>
  <c r="E844" i="5"/>
  <c r="E843" i="5"/>
  <c r="E842" i="5"/>
  <c r="I841" i="5"/>
  <c r="H841" i="5"/>
  <c r="G841" i="5"/>
  <c r="F841" i="5"/>
  <c r="I840" i="5"/>
  <c r="H840" i="5"/>
  <c r="G840" i="5"/>
  <c r="F840" i="5"/>
  <c r="D838" i="5"/>
  <c r="C838" i="5"/>
  <c r="B838" i="5"/>
  <c r="A838" i="5"/>
  <c r="I836" i="5"/>
  <c r="H836" i="5"/>
  <c r="G836" i="5"/>
  <c r="F836" i="5"/>
  <c r="E836" i="5"/>
  <c r="D836" i="5"/>
  <c r="B836" i="5"/>
  <c r="A836" i="5"/>
  <c r="I834" i="5"/>
  <c r="H834" i="5"/>
  <c r="G834" i="5"/>
  <c r="F834" i="5"/>
  <c r="E834" i="5"/>
  <c r="D834" i="5"/>
  <c r="B834" i="5"/>
  <c r="A834" i="5"/>
  <c r="I832" i="5"/>
  <c r="H832" i="5"/>
  <c r="G832" i="5"/>
  <c r="F832" i="5"/>
  <c r="E832" i="5"/>
  <c r="D832" i="5"/>
  <c r="B832" i="5"/>
  <c r="A832" i="5"/>
  <c r="H830" i="5"/>
  <c r="G830" i="5"/>
  <c r="E830" i="5"/>
  <c r="E829" i="5"/>
  <c r="E828" i="5"/>
  <c r="I827" i="5"/>
  <c r="H827" i="5"/>
  <c r="G827" i="5"/>
  <c r="F827" i="5"/>
  <c r="I826" i="5"/>
  <c r="H826" i="5"/>
  <c r="G826" i="5"/>
  <c r="F826" i="5"/>
  <c r="D824" i="5"/>
  <c r="C824" i="5"/>
  <c r="B824" i="5"/>
  <c r="A824" i="5"/>
  <c r="I822" i="5"/>
  <c r="H822" i="5"/>
  <c r="G822" i="5"/>
  <c r="F822" i="5"/>
  <c r="E822" i="5"/>
  <c r="D822" i="5"/>
  <c r="B822" i="5"/>
  <c r="A822" i="5"/>
  <c r="H820" i="5"/>
  <c r="G820" i="5"/>
  <c r="E820" i="5"/>
  <c r="E819" i="5"/>
  <c r="E818" i="5"/>
  <c r="I817" i="5"/>
  <c r="H817" i="5"/>
  <c r="G817" i="5"/>
  <c r="F817" i="5"/>
  <c r="I816" i="5"/>
  <c r="H816" i="5"/>
  <c r="G816" i="5"/>
  <c r="F816" i="5"/>
  <c r="D814" i="5"/>
  <c r="C814" i="5"/>
  <c r="B814" i="5"/>
  <c r="A814" i="5"/>
  <c r="I812" i="5"/>
  <c r="H812" i="5"/>
  <c r="G812" i="5"/>
  <c r="F812" i="5"/>
  <c r="E812" i="5"/>
  <c r="D812" i="5"/>
  <c r="B812" i="5"/>
  <c r="A812" i="5"/>
  <c r="H810" i="5"/>
  <c r="G810" i="5"/>
  <c r="E810" i="5"/>
  <c r="E809" i="5"/>
  <c r="E808" i="5"/>
  <c r="I807" i="5"/>
  <c r="H807" i="5"/>
  <c r="G807" i="5"/>
  <c r="F807" i="5"/>
  <c r="I806" i="5"/>
  <c r="H806" i="5"/>
  <c r="G806" i="5"/>
  <c r="F806" i="5"/>
  <c r="D804" i="5"/>
  <c r="C804" i="5"/>
  <c r="B804" i="5"/>
  <c r="A804" i="5"/>
  <c r="I802" i="5"/>
  <c r="H802" i="5"/>
  <c r="G802" i="5"/>
  <c r="F802" i="5"/>
  <c r="E802" i="5"/>
  <c r="D802" i="5"/>
  <c r="B802" i="5"/>
  <c r="A802" i="5"/>
  <c r="H800" i="5"/>
  <c r="G800" i="5"/>
  <c r="E800" i="5"/>
  <c r="E799" i="5"/>
  <c r="E798" i="5"/>
  <c r="I797" i="5"/>
  <c r="H797" i="5"/>
  <c r="G797" i="5"/>
  <c r="F797" i="5"/>
  <c r="I796" i="5"/>
  <c r="H796" i="5"/>
  <c r="G796" i="5"/>
  <c r="F796" i="5"/>
  <c r="D794" i="5"/>
  <c r="C794" i="5"/>
  <c r="B794" i="5"/>
  <c r="A794" i="5"/>
  <c r="A793" i="5"/>
  <c r="C791" i="5"/>
  <c r="C790" i="5"/>
  <c r="I785" i="5"/>
  <c r="H785" i="5"/>
  <c r="G785" i="5"/>
  <c r="F785" i="5"/>
  <c r="E785" i="5"/>
  <c r="D785" i="5"/>
  <c r="B785" i="5"/>
  <c r="A785" i="5"/>
  <c r="I783" i="5"/>
  <c r="H783" i="5"/>
  <c r="G783" i="5"/>
  <c r="F783" i="5"/>
  <c r="E783" i="5"/>
  <c r="D783" i="5"/>
  <c r="B783" i="5"/>
  <c r="A783" i="5"/>
  <c r="H781" i="5"/>
  <c r="G781" i="5"/>
  <c r="E781" i="5"/>
  <c r="E780" i="5"/>
  <c r="E779" i="5"/>
  <c r="E778" i="5"/>
  <c r="I777" i="5"/>
  <c r="H777" i="5"/>
  <c r="F777" i="5"/>
  <c r="D777" i="5"/>
  <c r="C777" i="5"/>
  <c r="B777" i="5"/>
  <c r="A777" i="5"/>
  <c r="I776" i="5"/>
  <c r="H776" i="5"/>
  <c r="G776" i="5"/>
  <c r="F776" i="5"/>
  <c r="I775" i="5"/>
  <c r="H775" i="5"/>
  <c r="G775" i="5"/>
  <c r="F775" i="5"/>
  <c r="I774" i="5"/>
  <c r="H774" i="5"/>
  <c r="G774" i="5"/>
  <c r="F774" i="5"/>
  <c r="I773" i="5"/>
  <c r="H773" i="5"/>
  <c r="G773" i="5"/>
  <c r="F773" i="5"/>
  <c r="E772" i="5"/>
  <c r="D772" i="5"/>
  <c r="C772" i="5"/>
  <c r="B772" i="5"/>
  <c r="A772" i="5"/>
  <c r="H770" i="5"/>
  <c r="G770" i="5"/>
  <c r="E770" i="5"/>
  <c r="E769" i="5"/>
  <c r="E768" i="5"/>
  <c r="I767" i="5"/>
  <c r="H767" i="5"/>
  <c r="G767" i="5"/>
  <c r="F767" i="5"/>
  <c r="I766" i="5"/>
  <c r="H766" i="5"/>
  <c r="G766" i="5"/>
  <c r="F766" i="5"/>
  <c r="E765" i="5"/>
  <c r="D765" i="5"/>
  <c r="C765" i="5"/>
  <c r="B765" i="5"/>
  <c r="A765" i="5"/>
  <c r="H763" i="5"/>
  <c r="G763" i="5"/>
  <c r="E763" i="5"/>
  <c r="E762" i="5"/>
  <c r="E761" i="5"/>
  <c r="I760" i="5"/>
  <c r="H760" i="5"/>
  <c r="G760" i="5"/>
  <c r="F760" i="5"/>
  <c r="I759" i="5"/>
  <c r="H759" i="5"/>
  <c r="G759" i="5"/>
  <c r="F759" i="5"/>
  <c r="I758" i="5"/>
  <c r="H758" i="5"/>
  <c r="G758" i="5"/>
  <c r="F758" i="5"/>
  <c r="D756" i="5"/>
  <c r="C756" i="5"/>
  <c r="B756" i="5"/>
  <c r="A756" i="5"/>
  <c r="I754" i="5"/>
  <c r="H754" i="5"/>
  <c r="G754" i="5"/>
  <c r="F754" i="5"/>
  <c r="I753" i="5"/>
  <c r="H753" i="5"/>
  <c r="G753" i="5"/>
  <c r="F753" i="5"/>
  <c r="E752" i="5"/>
  <c r="D752" i="5"/>
  <c r="C752" i="5"/>
  <c r="B752" i="5"/>
  <c r="A752" i="5"/>
  <c r="I750" i="5"/>
  <c r="H750" i="5"/>
  <c r="G750" i="5"/>
  <c r="F750" i="5"/>
  <c r="I749" i="5"/>
  <c r="H749" i="5"/>
  <c r="G749" i="5"/>
  <c r="F749" i="5"/>
  <c r="E748" i="5"/>
  <c r="D748" i="5"/>
  <c r="C748" i="5"/>
  <c r="B748" i="5"/>
  <c r="A748" i="5"/>
  <c r="H746" i="5"/>
  <c r="G746" i="5"/>
  <c r="E746" i="5"/>
  <c r="E745" i="5"/>
  <c r="E744" i="5"/>
  <c r="I743" i="5"/>
  <c r="H743" i="5"/>
  <c r="G743" i="5"/>
  <c r="F743" i="5"/>
  <c r="D741" i="5"/>
  <c r="C741" i="5"/>
  <c r="B741" i="5"/>
  <c r="A741" i="5"/>
  <c r="H739" i="5"/>
  <c r="G739" i="5"/>
  <c r="E739" i="5"/>
  <c r="E738" i="5"/>
  <c r="E737" i="5"/>
  <c r="I736" i="5"/>
  <c r="H736" i="5"/>
  <c r="G736" i="5"/>
  <c r="F736" i="5"/>
  <c r="D734" i="5"/>
  <c r="C734" i="5"/>
  <c r="B734" i="5"/>
  <c r="A734" i="5"/>
  <c r="A733" i="5"/>
  <c r="C731" i="5"/>
  <c r="C730" i="5"/>
  <c r="I725" i="5"/>
  <c r="H725" i="5"/>
  <c r="G725" i="5"/>
  <c r="F725" i="5"/>
  <c r="E725" i="5"/>
  <c r="D725" i="5"/>
  <c r="B725" i="5"/>
  <c r="A725" i="5"/>
  <c r="H723" i="5"/>
  <c r="G723" i="5"/>
  <c r="E723" i="5"/>
  <c r="E722" i="5"/>
  <c r="E721" i="5"/>
  <c r="I720" i="5"/>
  <c r="H720" i="5"/>
  <c r="G720" i="5"/>
  <c r="F720" i="5"/>
  <c r="I719" i="5"/>
  <c r="H719" i="5"/>
  <c r="G719" i="5"/>
  <c r="F719" i="5"/>
  <c r="D717" i="5"/>
  <c r="C717" i="5"/>
  <c r="B717" i="5"/>
  <c r="A717" i="5"/>
  <c r="A716" i="5"/>
  <c r="C714" i="5"/>
  <c r="C713" i="5"/>
  <c r="H708" i="5"/>
  <c r="G708" i="5"/>
  <c r="E708" i="5"/>
  <c r="E707" i="5"/>
  <c r="E706" i="5"/>
  <c r="I705" i="5"/>
  <c r="H705" i="5"/>
  <c r="G705" i="5"/>
  <c r="F705" i="5"/>
  <c r="I704" i="5"/>
  <c r="H704" i="5"/>
  <c r="G704" i="5"/>
  <c r="F704" i="5"/>
  <c r="D702" i="5"/>
  <c r="C702" i="5"/>
  <c r="B702" i="5"/>
  <c r="A702" i="5"/>
  <c r="H700" i="5"/>
  <c r="G700" i="5"/>
  <c r="E700" i="5"/>
  <c r="E699" i="5"/>
  <c r="E698" i="5"/>
  <c r="I697" i="5"/>
  <c r="H697" i="5"/>
  <c r="G697" i="5"/>
  <c r="F697" i="5"/>
  <c r="I696" i="5"/>
  <c r="H696" i="5"/>
  <c r="G696" i="5"/>
  <c r="F696" i="5"/>
  <c r="D694" i="5"/>
  <c r="C694" i="5"/>
  <c r="B694" i="5"/>
  <c r="A694" i="5"/>
  <c r="H692" i="5"/>
  <c r="G692" i="5"/>
  <c r="E692" i="5"/>
  <c r="E691" i="5"/>
  <c r="E690" i="5"/>
  <c r="I689" i="5"/>
  <c r="H689" i="5"/>
  <c r="G689" i="5"/>
  <c r="F689" i="5"/>
  <c r="I688" i="5"/>
  <c r="H688" i="5"/>
  <c r="G688" i="5"/>
  <c r="F688" i="5"/>
  <c r="D686" i="5"/>
  <c r="C686" i="5"/>
  <c r="B686" i="5"/>
  <c r="A686" i="5"/>
  <c r="H684" i="5"/>
  <c r="G684" i="5"/>
  <c r="E684" i="5"/>
  <c r="E683" i="5"/>
  <c r="E682" i="5"/>
  <c r="E681" i="5"/>
  <c r="I680" i="5"/>
  <c r="H680" i="5"/>
  <c r="G680" i="5"/>
  <c r="F680" i="5"/>
  <c r="I679" i="5"/>
  <c r="H679" i="5"/>
  <c r="G679" i="5"/>
  <c r="F679" i="5"/>
  <c r="I678" i="5"/>
  <c r="H678" i="5"/>
  <c r="G678" i="5"/>
  <c r="F678" i="5"/>
  <c r="I677" i="5"/>
  <c r="H677" i="5"/>
  <c r="G677" i="5"/>
  <c r="F677" i="5"/>
  <c r="D675" i="5"/>
  <c r="C675" i="5"/>
  <c r="B675" i="5"/>
  <c r="A675" i="5"/>
  <c r="A674" i="5"/>
  <c r="A672" i="5"/>
  <c r="C670" i="5"/>
  <c r="C669" i="5"/>
  <c r="C665" i="5"/>
  <c r="C664" i="5"/>
  <c r="I659" i="5"/>
  <c r="H659" i="5"/>
  <c r="G659" i="5"/>
  <c r="F659" i="5"/>
  <c r="E659" i="5"/>
  <c r="D659" i="5"/>
  <c r="B659" i="5"/>
  <c r="A659" i="5"/>
  <c r="H657" i="5"/>
  <c r="G657" i="5"/>
  <c r="E657" i="5"/>
  <c r="E656" i="5"/>
  <c r="E655" i="5"/>
  <c r="I654" i="5"/>
  <c r="H654" i="5"/>
  <c r="G654" i="5"/>
  <c r="F654" i="5"/>
  <c r="I653" i="5"/>
  <c r="H653" i="5"/>
  <c r="G653" i="5"/>
  <c r="F653" i="5"/>
  <c r="D651" i="5"/>
  <c r="C651" i="5"/>
  <c r="B651" i="5"/>
  <c r="A651" i="5"/>
  <c r="A650" i="5"/>
  <c r="C648" i="5"/>
  <c r="C647" i="5"/>
  <c r="I642" i="5"/>
  <c r="H642" i="5"/>
  <c r="G642" i="5"/>
  <c r="F642" i="5"/>
  <c r="E642" i="5"/>
  <c r="D642" i="5"/>
  <c r="B642" i="5"/>
  <c r="A642" i="5"/>
  <c r="H640" i="5"/>
  <c r="G640" i="5"/>
  <c r="E640" i="5"/>
  <c r="E639" i="5"/>
  <c r="E638" i="5"/>
  <c r="I637" i="5"/>
  <c r="H637" i="5"/>
  <c r="G637" i="5"/>
  <c r="F637" i="5"/>
  <c r="I636" i="5"/>
  <c r="H636" i="5"/>
  <c r="G636" i="5"/>
  <c r="F636" i="5"/>
  <c r="D634" i="5"/>
  <c r="C634" i="5"/>
  <c r="B634" i="5"/>
  <c r="A634" i="5"/>
  <c r="A633" i="5"/>
  <c r="C631" i="5"/>
  <c r="C630" i="5"/>
  <c r="C626" i="5"/>
  <c r="C625" i="5"/>
  <c r="H620" i="5"/>
  <c r="G620" i="5"/>
  <c r="E620" i="5"/>
  <c r="E619" i="5"/>
  <c r="E618" i="5"/>
  <c r="I617" i="5"/>
  <c r="H617" i="5"/>
  <c r="F617" i="5"/>
  <c r="D617" i="5"/>
  <c r="C617" i="5"/>
  <c r="B617" i="5"/>
  <c r="A617" i="5"/>
  <c r="I616" i="5"/>
  <c r="H616" i="5"/>
  <c r="G616" i="5"/>
  <c r="F616" i="5"/>
  <c r="I615" i="5"/>
  <c r="H615" i="5"/>
  <c r="G615" i="5"/>
  <c r="F615" i="5"/>
  <c r="D613" i="5"/>
  <c r="C613" i="5"/>
  <c r="B613" i="5"/>
  <c r="A613" i="5"/>
  <c r="H611" i="5"/>
  <c r="G611" i="5"/>
  <c r="E611" i="5"/>
  <c r="E610" i="5"/>
  <c r="E609" i="5"/>
  <c r="E608" i="5"/>
  <c r="I607" i="5"/>
  <c r="H607" i="5"/>
  <c r="F607" i="5"/>
  <c r="D607" i="5"/>
  <c r="C607" i="5"/>
  <c r="B607" i="5"/>
  <c r="A607" i="5"/>
  <c r="I606" i="5"/>
  <c r="H606" i="5"/>
  <c r="F606" i="5"/>
  <c r="D606" i="5"/>
  <c r="C606" i="5"/>
  <c r="B606" i="5"/>
  <c r="A606" i="5"/>
  <c r="I605" i="5"/>
  <c r="H605" i="5"/>
  <c r="F605" i="5"/>
  <c r="D605" i="5"/>
  <c r="C605" i="5"/>
  <c r="B605" i="5"/>
  <c r="A605" i="5"/>
  <c r="I604" i="5"/>
  <c r="H604" i="5"/>
  <c r="G604" i="5"/>
  <c r="F604" i="5"/>
  <c r="I603" i="5"/>
  <c r="H603" i="5"/>
  <c r="G603" i="5"/>
  <c r="F603" i="5"/>
  <c r="I602" i="5"/>
  <c r="H602" i="5"/>
  <c r="G602" i="5"/>
  <c r="F602" i="5"/>
  <c r="I601" i="5"/>
  <c r="H601" i="5"/>
  <c r="G601" i="5"/>
  <c r="F601" i="5"/>
  <c r="D599" i="5"/>
  <c r="C599" i="5"/>
  <c r="B599" i="5"/>
  <c r="A599" i="5"/>
  <c r="H597" i="5"/>
  <c r="G597" i="5"/>
  <c r="E597" i="5"/>
  <c r="E596" i="5"/>
  <c r="E595" i="5"/>
  <c r="E594" i="5"/>
  <c r="I593" i="5"/>
  <c r="H593" i="5"/>
  <c r="F593" i="5"/>
  <c r="D593" i="5"/>
  <c r="C593" i="5"/>
  <c r="B593" i="5"/>
  <c r="A593" i="5"/>
  <c r="I592" i="5"/>
  <c r="H592" i="5"/>
  <c r="F592" i="5"/>
  <c r="D592" i="5"/>
  <c r="C592" i="5"/>
  <c r="B592" i="5"/>
  <c r="A592" i="5"/>
  <c r="I591" i="5"/>
  <c r="H591" i="5"/>
  <c r="F591" i="5"/>
  <c r="D591" i="5"/>
  <c r="C591" i="5"/>
  <c r="B591" i="5"/>
  <c r="A591" i="5"/>
  <c r="I590" i="5"/>
  <c r="H590" i="5"/>
  <c r="G590" i="5"/>
  <c r="F590" i="5"/>
  <c r="I589" i="5"/>
  <c r="H589" i="5"/>
  <c r="G589" i="5"/>
  <c r="F589" i="5"/>
  <c r="I588" i="5"/>
  <c r="H588" i="5"/>
  <c r="G588" i="5"/>
  <c r="F588" i="5"/>
  <c r="I587" i="5"/>
  <c r="H587" i="5"/>
  <c r="G587" i="5"/>
  <c r="F587" i="5"/>
  <c r="D585" i="5"/>
  <c r="C585" i="5"/>
  <c r="B585" i="5"/>
  <c r="A585" i="5"/>
  <c r="H583" i="5"/>
  <c r="G583" i="5"/>
  <c r="E583" i="5"/>
  <c r="E582" i="5"/>
  <c r="E581" i="5"/>
  <c r="E580" i="5"/>
  <c r="I579" i="5"/>
  <c r="H579" i="5"/>
  <c r="F579" i="5"/>
  <c r="D579" i="5"/>
  <c r="C579" i="5"/>
  <c r="B579" i="5"/>
  <c r="A579" i="5"/>
  <c r="I578" i="5"/>
  <c r="H578" i="5"/>
  <c r="F578" i="5"/>
  <c r="D578" i="5"/>
  <c r="C578" i="5"/>
  <c r="B578" i="5"/>
  <c r="A578" i="5"/>
  <c r="I577" i="5"/>
  <c r="H577" i="5"/>
  <c r="G577" i="5"/>
  <c r="F577" i="5"/>
  <c r="I576" i="5"/>
  <c r="H576" i="5"/>
  <c r="G576" i="5"/>
  <c r="F576" i="5"/>
  <c r="I575" i="5"/>
  <c r="H575" i="5"/>
  <c r="G575" i="5"/>
  <c r="F575" i="5"/>
  <c r="I574" i="5"/>
  <c r="H574" i="5"/>
  <c r="G574" i="5"/>
  <c r="F574" i="5"/>
  <c r="D572" i="5"/>
  <c r="C572" i="5"/>
  <c r="B572" i="5"/>
  <c r="A572" i="5"/>
  <c r="H570" i="5"/>
  <c r="G570" i="5"/>
  <c r="E570" i="5"/>
  <c r="E569" i="5"/>
  <c r="E568" i="5"/>
  <c r="E567" i="5"/>
  <c r="I566" i="5"/>
  <c r="H566" i="5"/>
  <c r="G566" i="5"/>
  <c r="F566" i="5"/>
  <c r="I565" i="5"/>
  <c r="H565" i="5"/>
  <c r="G565" i="5"/>
  <c r="F565" i="5"/>
  <c r="I564" i="5"/>
  <c r="H564" i="5"/>
  <c r="G564" i="5"/>
  <c r="F564" i="5"/>
  <c r="I563" i="5"/>
  <c r="H563" i="5"/>
  <c r="G563" i="5"/>
  <c r="F563" i="5"/>
  <c r="D561" i="5"/>
  <c r="C561" i="5"/>
  <c r="B561" i="5"/>
  <c r="A561" i="5"/>
  <c r="H559" i="5"/>
  <c r="G559" i="5"/>
  <c r="E559" i="5"/>
  <c r="E558" i="5"/>
  <c r="E557" i="5"/>
  <c r="E556" i="5"/>
  <c r="I555" i="5"/>
  <c r="H555" i="5"/>
  <c r="G555" i="5"/>
  <c r="F555" i="5"/>
  <c r="I554" i="5"/>
  <c r="H554" i="5"/>
  <c r="G554" i="5"/>
  <c r="F554" i="5"/>
  <c r="I553" i="5"/>
  <c r="H553" i="5"/>
  <c r="G553" i="5"/>
  <c r="F553" i="5"/>
  <c r="I552" i="5"/>
  <c r="H552" i="5"/>
  <c r="G552" i="5"/>
  <c r="F552" i="5"/>
  <c r="D550" i="5"/>
  <c r="C550" i="5"/>
  <c r="B550" i="5"/>
  <c r="A550" i="5"/>
  <c r="E548" i="5"/>
  <c r="I547" i="5"/>
  <c r="H547" i="5"/>
  <c r="G547" i="5"/>
  <c r="F547" i="5"/>
  <c r="I546" i="5"/>
  <c r="H546" i="5"/>
  <c r="G546" i="5"/>
  <c r="F546" i="5"/>
  <c r="D544" i="5"/>
  <c r="C544" i="5"/>
  <c r="B544" i="5"/>
  <c r="A544" i="5"/>
  <c r="H542" i="5"/>
  <c r="G542" i="5"/>
  <c r="E542" i="5"/>
  <c r="E541" i="5"/>
  <c r="E540" i="5"/>
  <c r="I539" i="5"/>
  <c r="H539" i="5"/>
  <c r="G539" i="5"/>
  <c r="F539" i="5"/>
  <c r="D537" i="5"/>
  <c r="C537" i="5"/>
  <c r="B537" i="5"/>
  <c r="A537" i="5"/>
  <c r="H535" i="5"/>
  <c r="G535" i="5"/>
  <c r="E535" i="5"/>
  <c r="E534" i="5"/>
  <c r="E533" i="5"/>
  <c r="E532" i="5"/>
  <c r="I531" i="5"/>
  <c r="H531" i="5"/>
  <c r="G531" i="5"/>
  <c r="F531" i="5"/>
  <c r="I530" i="5"/>
  <c r="H530" i="5"/>
  <c r="G530" i="5"/>
  <c r="F530" i="5"/>
  <c r="I529" i="5"/>
  <c r="H529" i="5"/>
  <c r="G529" i="5"/>
  <c r="F529" i="5"/>
  <c r="D527" i="5"/>
  <c r="C527" i="5"/>
  <c r="B527" i="5"/>
  <c r="A527" i="5"/>
  <c r="A526" i="5"/>
  <c r="AE524" i="5"/>
  <c r="A524" i="5"/>
  <c r="C522" i="5"/>
  <c r="C521" i="5"/>
  <c r="I516" i="5"/>
  <c r="H516" i="5"/>
  <c r="G516" i="5"/>
  <c r="F516" i="5"/>
  <c r="E516" i="5"/>
  <c r="D516" i="5"/>
  <c r="B516" i="5"/>
  <c r="A516" i="5"/>
  <c r="H514" i="5"/>
  <c r="G514" i="5"/>
  <c r="E514" i="5"/>
  <c r="E513" i="5"/>
  <c r="E512" i="5"/>
  <c r="I511" i="5"/>
  <c r="H511" i="5"/>
  <c r="G511" i="5"/>
  <c r="F511" i="5"/>
  <c r="I510" i="5"/>
  <c r="H510" i="5"/>
  <c r="G510" i="5"/>
  <c r="F510" i="5"/>
  <c r="D508" i="5"/>
  <c r="C508" i="5"/>
  <c r="B508" i="5"/>
  <c r="A508" i="5"/>
  <c r="I506" i="5"/>
  <c r="H506" i="5"/>
  <c r="G506" i="5"/>
  <c r="F506" i="5"/>
  <c r="E506" i="5"/>
  <c r="D506" i="5"/>
  <c r="B506" i="5"/>
  <c r="A506" i="5"/>
  <c r="H504" i="5"/>
  <c r="G504" i="5"/>
  <c r="E504" i="5"/>
  <c r="E503" i="5"/>
  <c r="E502" i="5"/>
  <c r="I501" i="5"/>
  <c r="H501" i="5"/>
  <c r="G501" i="5"/>
  <c r="F501" i="5"/>
  <c r="I500" i="5"/>
  <c r="H500" i="5"/>
  <c r="G500" i="5"/>
  <c r="F500" i="5"/>
  <c r="D498" i="5"/>
  <c r="C498" i="5"/>
  <c r="B498" i="5"/>
  <c r="A498" i="5"/>
  <c r="A497" i="5"/>
  <c r="C495" i="5"/>
  <c r="C494" i="5"/>
  <c r="I489" i="5"/>
  <c r="H489" i="5"/>
  <c r="G489" i="5"/>
  <c r="F489" i="5"/>
  <c r="E489" i="5"/>
  <c r="D489" i="5"/>
  <c r="B489" i="5"/>
  <c r="A489" i="5"/>
  <c r="H487" i="5"/>
  <c r="G487" i="5"/>
  <c r="E487" i="5"/>
  <c r="E486" i="5"/>
  <c r="E485" i="5"/>
  <c r="E484" i="5"/>
  <c r="I483" i="5"/>
  <c r="H483" i="5"/>
  <c r="F483" i="5"/>
  <c r="D483" i="5"/>
  <c r="C483" i="5"/>
  <c r="B483" i="5"/>
  <c r="A483" i="5"/>
  <c r="I482" i="5"/>
  <c r="H482" i="5"/>
  <c r="G482" i="5"/>
  <c r="F482" i="5"/>
  <c r="I481" i="5"/>
  <c r="H481" i="5"/>
  <c r="G481" i="5"/>
  <c r="F481" i="5"/>
  <c r="I480" i="5"/>
  <c r="H480" i="5"/>
  <c r="G480" i="5"/>
  <c r="F480" i="5"/>
  <c r="I479" i="5"/>
  <c r="H479" i="5"/>
  <c r="G479" i="5"/>
  <c r="F479" i="5"/>
  <c r="E478" i="5"/>
  <c r="D478" i="5"/>
  <c r="C478" i="5"/>
  <c r="B478" i="5"/>
  <c r="A478" i="5"/>
  <c r="H476" i="5"/>
  <c r="G476" i="5"/>
  <c r="E476" i="5"/>
  <c r="E475" i="5"/>
  <c r="E474" i="5"/>
  <c r="I473" i="5"/>
  <c r="H473" i="5"/>
  <c r="G473" i="5"/>
  <c r="F473" i="5"/>
  <c r="I472" i="5"/>
  <c r="H472" i="5"/>
  <c r="G472" i="5"/>
  <c r="F472" i="5"/>
  <c r="D470" i="5"/>
  <c r="C470" i="5"/>
  <c r="B470" i="5"/>
  <c r="A470" i="5"/>
  <c r="H468" i="5"/>
  <c r="G468" i="5"/>
  <c r="E468" i="5"/>
  <c r="E467" i="5"/>
  <c r="E466" i="5"/>
  <c r="I465" i="5"/>
  <c r="H465" i="5"/>
  <c r="G465" i="5"/>
  <c r="F465" i="5"/>
  <c r="I464" i="5"/>
  <c r="H464" i="5"/>
  <c r="G464" i="5"/>
  <c r="F464" i="5"/>
  <c r="I463" i="5"/>
  <c r="H463" i="5"/>
  <c r="G463" i="5"/>
  <c r="F463" i="5"/>
  <c r="D461" i="5"/>
  <c r="C461" i="5"/>
  <c r="B461" i="5"/>
  <c r="A461" i="5"/>
  <c r="I459" i="5"/>
  <c r="H459" i="5"/>
  <c r="G459" i="5"/>
  <c r="F459" i="5"/>
  <c r="I458" i="5"/>
  <c r="H458" i="5"/>
  <c r="G458" i="5"/>
  <c r="F458" i="5"/>
  <c r="E457" i="5"/>
  <c r="D457" i="5"/>
  <c r="C457" i="5"/>
  <c r="B457" i="5"/>
  <c r="A457" i="5"/>
  <c r="I455" i="5"/>
  <c r="H455" i="5"/>
  <c r="G455" i="5"/>
  <c r="F455" i="5"/>
  <c r="I454" i="5"/>
  <c r="H454" i="5"/>
  <c r="G454" i="5"/>
  <c r="F454" i="5"/>
  <c r="E453" i="5"/>
  <c r="D453" i="5"/>
  <c r="C453" i="5"/>
  <c r="B453" i="5"/>
  <c r="A453" i="5"/>
  <c r="H451" i="5"/>
  <c r="G451" i="5"/>
  <c r="E451" i="5"/>
  <c r="E450" i="5"/>
  <c r="E449" i="5"/>
  <c r="I448" i="5"/>
  <c r="H448" i="5"/>
  <c r="G448" i="5"/>
  <c r="F448" i="5"/>
  <c r="D446" i="5"/>
  <c r="C446" i="5"/>
  <c r="B446" i="5"/>
  <c r="A446" i="5"/>
  <c r="H444" i="5"/>
  <c r="G444" i="5"/>
  <c r="E444" i="5"/>
  <c r="E443" i="5"/>
  <c r="E442" i="5"/>
  <c r="I441" i="5"/>
  <c r="H441" i="5"/>
  <c r="G441" i="5"/>
  <c r="F441" i="5"/>
  <c r="D439" i="5"/>
  <c r="C439" i="5"/>
  <c r="B439" i="5"/>
  <c r="A439" i="5"/>
  <c r="A438" i="5"/>
  <c r="C436" i="5"/>
  <c r="C435" i="5"/>
  <c r="I430" i="5"/>
  <c r="H430" i="5"/>
  <c r="G430" i="5"/>
  <c r="F430" i="5"/>
  <c r="E430" i="5"/>
  <c r="D430" i="5"/>
  <c r="B430" i="5"/>
  <c r="A430" i="5"/>
  <c r="I428" i="5"/>
  <c r="H428" i="5"/>
  <c r="G428" i="5"/>
  <c r="F428" i="5"/>
  <c r="E428" i="5"/>
  <c r="D428" i="5"/>
  <c r="B428" i="5"/>
  <c r="A428" i="5"/>
  <c r="H426" i="5"/>
  <c r="G426" i="5"/>
  <c r="E426" i="5"/>
  <c r="E425" i="5"/>
  <c r="E424" i="5"/>
  <c r="I423" i="5"/>
  <c r="H423" i="5"/>
  <c r="F423" i="5"/>
  <c r="D423" i="5"/>
  <c r="C423" i="5"/>
  <c r="B423" i="5"/>
  <c r="A423" i="5"/>
  <c r="I422" i="5"/>
  <c r="H422" i="5"/>
  <c r="G422" i="5"/>
  <c r="F422" i="5"/>
  <c r="I421" i="5"/>
  <c r="H421" i="5"/>
  <c r="G421" i="5"/>
  <c r="F421" i="5"/>
  <c r="D419" i="5"/>
  <c r="C419" i="5"/>
  <c r="B419" i="5"/>
  <c r="A419" i="5"/>
  <c r="A418" i="5"/>
  <c r="C416" i="5"/>
  <c r="C415" i="5"/>
  <c r="H410" i="5"/>
  <c r="G410" i="5"/>
  <c r="E410" i="5"/>
  <c r="E409" i="5"/>
  <c r="E408" i="5"/>
  <c r="I407" i="5"/>
  <c r="H407" i="5"/>
  <c r="G407" i="5"/>
  <c r="F407" i="5"/>
  <c r="I406" i="5"/>
  <c r="H406" i="5"/>
  <c r="G406" i="5"/>
  <c r="F406" i="5"/>
  <c r="D404" i="5"/>
  <c r="C404" i="5"/>
  <c r="B404" i="5"/>
  <c r="A404" i="5"/>
  <c r="H402" i="5"/>
  <c r="G402" i="5"/>
  <c r="E402" i="5"/>
  <c r="E401" i="5"/>
  <c r="E400" i="5"/>
  <c r="I399" i="5"/>
  <c r="H399" i="5"/>
  <c r="G399" i="5"/>
  <c r="F399" i="5"/>
  <c r="I398" i="5"/>
  <c r="H398" i="5"/>
  <c r="G398" i="5"/>
  <c r="F398" i="5"/>
  <c r="D396" i="5"/>
  <c r="C396" i="5"/>
  <c r="B396" i="5"/>
  <c r="A396" i="5"/>
  <c r="H394" i="5"/>
  <c r="G394" i="5"/>
  <c r="E394" i="5"/>
  <c r="E393" i="5"/>
  <c r="E392" i="5"/>
  <c r="I391" i="5"/>
  <c r="H391" i="5"/>
  <c r="G391" i="5"/>
  <c r="F391" i="5"/>
  <c r="I390" i="5"/>
  <c r="H390" i="5"/>
  <c r="G390" i="5"/>
  <c r="F390" i="5"/>
  <c r="D388" i="5"/>
  <c r="C388" i="5"/>
  <c r="B388" i="5"/>
  <c r="A388" i="5"/>
  <c r="H386" i="5"/>
  <c r="G386" i="5"/>
  <c r="E386" i="5"/>
  <c r="E385" i="5"/>
  <c r="E384" i="5"/>
  <c r="E383" i="5"/>
  <c r="I382" i="5"/>
  <c r="H382" i="5"/>
  <c r="G382" i="5"/>
  <c r="F382" i="5"/>
  <c r="I381" i="5"/>
  <c r="H381" i="5"/>
  <c r="G381" i="5"/>
  <c r="F381" i="5"/>
  <c r="I380" i="5"/>
  <c r="H380" i="5"/>
  <c r="G380" i="5"/>
  <c r="F380" i="5"/>
  <c r="I379" i="5"/>
  <c r="H379" i="5"/>
  <c r="G379" i="5"/>
  <c r="F379" i="5"/>
  <c r="D377" i="5"/>
  <c r="C377" i="5"/>
  <c r="B377" i="5"/>
  <c r="A377" i="5"/>
  <c r="A376" i="5"/>
  <c r="A374" i="5"/>
  <c r="C372" i="5"/>
  <c r="C371" i="5"/>
  <c r="C367" i="5"/>
  <c r="C366" i="5"/>
  <c r="I361" i="5"/>
  <c r="H361" i="5"/>
  <c r="G361" i="5"/>
  <c r="F361" i="5"/>
  <c r="E361" i="5"/>
  <c r="D361" i="5"/>
  <c r="B361" i="5"/>
  <c r="A361" i="5"/>
  <c r="H359" i="5"/>
  <c r="G359" i="5"/>
  <c r="E359" i="5"/>
  <c r="E358" i="5"/>
  <c r="E357" i="5"/>
  <c r="I356" i="5"/>
  <c r="H356" i="5"/>
  <c r="G356" i="5"/>
  <c r="F356" i="5"/>
  <c r="I355" i="5"/>
  <c r="H355" i="5"/>
  <c r="G355" i="5"/>
  <c r="F355" i="5"/>
  <c r="D353" i="5"/>
  <c r="C353" i="5"/>
  <c r="B353" i="5"/>
  <c r="A353" i="5"/>
  <c r="A352" i="5"/>
  <c r="C350" i="5"/>
  <c r="C349" i="5"/>
  <c r="I344" i="5"/>
  <c r="H344" i="5"/>
  <c r="G344" i="5"/>
  <c r="F344" i="5"/>
  <c r="E344" i="5"/>
  <c r="D344" i="5"/>
  <c r="B344" i="5"/>
  <c r="A344" i="5"/>
  <c r="H342" i="5"/>
  <c r="G342" i="5"/>
  <c r="E342" i="5"/>
  <c r="E341" i="5"/>
  <c r="E340" i="5"/>
  <c r="I339" i="5"/>
  <c r="H339" i="5"/>
  <c r="G339" i="5"/>
  <c r="F339" i="5"/>
  <c r="I338" i="5"/>
  <c r="H338" i="5"/>
  <c r="G338" i="5"/>
  <c r="F338" i="5"/>
  <c r="D336" i="5"/>
  <c r="C336" i="5"/>
  <c r="B336" i="5"/>
  <c r="A336" i="5"/>
  <c r="A335" i="5"/>
  <c r="C333" i="5"/>
  <c r="C332" i="5"/>
  <c r="I327" i="5"/>
  <c r="H327" i="5"/>
  <c r="G327" i="5"/>
  <c r="F327" i="5"/>
  <c r="E327" i="5"/>
  <c r="D327" i="5"/>
  <c r="B327" i="5"/>
  <c r="A327" i="5"/>
  <c r="H325" i="5"/>
  <c r="G325" i="5"/>
  <c r="E325" i="5"/>
  <c r="E324" i="5"/>
  <c r="E323" i="5"/>
  <c r="I322" i="5"/>
  <c r="H322" i="5"/>
  <c r="G322" i="5"/>
  <c r="F322" i="5"/>
  <c r="I321" i="5"/>
  <c r="H321" i="5"/>
  <c r="G321" i="5"/>
  <c r="F321" i="5"/>
  <c r="D319" i="5"/>
  <c r="C319" i="5"/>
  <c r="B319" i="5"/>
  <c r="A319" i="5"/>
  <c r="I317" i="5"/>
  <c r="H317" i="5"/>
  <c r="G317" i="5"/>
  <c r="F317" i="5"/>
  <c r="E317" i="5"/>
  <c r="D317" i="5"/>
  <c r="B317" i="5"/>
  <c r="A317" i="5"/>
  <c r="H315" i="5"/>
  <c r="G315" i="5"/>
  <c r="E315" i="5"/>
  <c r="E314" i="5"/>
  <c r="E313" i="5"/>
  <c r="I312" i="5"/>
  <c r="H312" i="5"/>
  <c r="G312" i="5"/>
  <c r="F312" i="5"/>
  <c r="I311" i="5"/>
  <c r="H311" i="5"/>
  <c r="G311" i="5"/>
  <c r="F311" i="5"/>
  <c r="D309" i="5"/>
  <c r="C309" i="5"/>
  <c r="B309" i="5"/>
  <c r="A309" i="5"/>
  <c r="I307" i="5"/>
  <c r="H307" i="5"/>
  <c r="G307" i="5"/>
  <c r="F307" i="5"/>
  <c r="E307" i="5"/>
  <c r="D307" i="5"/>
  <c r="B307" i="5"/>
  <c r="A307" i="5"/>
  <c r="H305" i="5"/>
  <c r="G305" i="5"/>
  <c r="E305" i="5"/>
  <c r="E304" i="5"/>
  <c r="E303" i="5"/>
  <c r="I302" i="5"/>
  <c r="H302" i="5"/>
  <c r="G302" i="5"/>
  <c r="F302" i="5"/>
  <c r="I301" i="5"/>
  <c r="H301" i="5"/>
  <c r="G301" i="5"/>
  <c r="F301" i="5"/>
  <c r="D299" i="5"/>
  <c r="C299" i="5"/>
  <c r="B299" i="5"/>
  <c r="A299" i="5"/>
  <c r="I297" i="5"/>
  <c r="H297" i="5"/>
  <c r="G297" i="5"/>
  <c r="F297" i="5"/>
  <c r="E297" i="5"/>
  <c r="D297" i="5"/>
  <c r="B297" i="5"/>
  <c r="A297" i="5"/>
  <c r="H295" i="5"/>
  <c r="G295" i="5"/>
  <c r="E295" i="5"/>
  <c r="E294" i="5"/>
  <c r="E293" i="5"/>
  <c r="I292" i="5"/>
  <c r="H292" i="5"/>
  <c r="G292" i="5"/>
  <c r="F292" i="5"/>
  <c r="I291" i="5"/>
  <c r="H291" i="5"/>
  <c r="G291" i="5"/>
  <c r="F291" i="5"/>
  <c r="D289" i="5"/>
  <c r="C289" i="5"/>
  <c r="B289" i="5"/>
  <c r="A289" i="5"/>
  <c r="I287" i="5"/>
  <c r="H287" i="5"/>
  <c r="G287" i="5"/>
  <c r="F287" i="5"/>
  <c r="E287" i="5"/>
  <c r="D287" i="5"/>
  <c r="B287" i="5"/>
  <c r="A287" i="5"/>
  <c r="H285" i="5"/>
  <c r="G285" i="5"/>
  <c r="E285" i="5"/>
  <c r="E284" i="5"/>
  <c r="E283" i="5"/>
  <c r="I282" i="5"/>
  <c r="H282" i="5"/>
  <c r="G282" i="5"/>
  <c r="F282" i="5"/>
  <c r="I281" i="5"/>
  <c r="H281" i="5"/>
  <c r="G281" i="5"/>
  <c r="F281" i="5"/>
  <c r="D279" i="5"/>
  <c r="C279" i="5"/>
  <c r="B279" i="5"/>
  <c r="A279" i="5"/>
  <c r="I277" i="5"/>
  <c r="H277" i="5"/>
  <c r="G277" i="5"/>
  <c r="F277" i="5"/>
  <c r="E277" i="5"/>
  <c r="D277" i="5"/>
  <c r="B277" i="5"/>
  <c r="A277" i="5"/>
  <c r="H275" i="5"/>
  <c r="G275" i="5"/>
  <c r="E275" i="5"/>
  <c r="E274" i="5"/>
  <c r="E273" i="5"/>
  <c r="I272" i="5"/>
  <c r="H272" i="5"/>
  <c r="G272" i="5"/>
  <c r="F272" i="5"/>
  <c r="I271" i="5"/>
  <c r="H271" i="5"/>
  <c r="G271" i="5"/>
  <c r="F271" i="5"/>
  <c r="D269" i="5"/>
  <c r="C269" i="5"/>
  <c r="B269" i="5"/>
  <c r="A269" i="5"/>
  <c r="I267" i="5"/>
  <c r="H267" i="5"/>
  <c r="G267" i="5"/>
  <c r="F267" i="5"/>
  <c r="E267" i="5"/>
  <c r="D267" i="5"/>
  <c r="B267" i="5"/>
  <c r="A267" i="5"/>
  <c r="H265" i="5"/>
  <c r="G265" i="5"/>
  <c r="E265" i="5"/>
  <c r="E264" i="5"/>
  <c r="E263" i="5"/>
  <c r="I262" i="5"/>
  <c r="H262" i="5"/>
  <c r="G262" i="5"/>
  <c r="F262" i="5"/>
  <c r="I261" i="5"/>
  <c r="H261" i="5"/>
  <c r="G261" i="5"/>
  <c r="F261" i="5"/>
  <c r="D259" i="5"/>
  <c r="C259" i="5"/>
  <c r="B259" i="5"/>
  <c r="A259" i="5"/>
  <c r="I257" i="5"/>
  <c r="H257" i="5"/>
  <c r="G257" i="5"/>
  <c r="F257" i="5"/>
  <c r="E257" i="5"/>
  <c r="D257" i="5"/>
  <c r="B257" i="5"/>
  <c r="A257" i="5"/>
  <c r="H255" i="5"/>
  <c r="G255" i="5"/>
  <c r="E255" i="5"/>
  <c r="E254" i="5"/>
  <c r="E253" i="5"/>
  <c r="I252" i="5"/>
  <c r="H252" i="5"/>
  <c r="G252" i="5"/>
  <c r="F252" i="5"/>
  <c r="I251" i="5"/>
  <c r="H251" i="5"/>
  <c r="G251" i="5"/>
  <c r="F251" i="5"/>
  <c r="D249" i="5"/>
  <c r="C249" i="5"/>
  <c r="B249" i="5"/>
  <c r="A249" i="5"/>
  <c r="A248" i="5"/>
  <c r="C246" i="5"/>
  <c r="C245" i="5"/>
  <c r="I240" i="5"/>
  <c r="H240" i="5"/>
  <c r="G240" i="5"/>
  <c r="F240" i="5"/>
  <c r="E240" i="5"/>
  <c r="D240" i="5"/>
  <c r="B240" i="5"/>
  <c r="A240" i="5"/>
  <c r="H238" i="5"/>
  <c r="G238" i="5"/>
  <c r="E238" i="5"/>
  <c r="E237" i="5"/>
  <c r="E236" i="5"/>
  <c r="E235" i="5"/>
  <c r="I234" i="5"/>
  <c r="H234" i="5"/>
  <c r="F234" i="5"/>
  <c r="D234" i="5"/>
  <c r="C234" i="5"/>
  <c r="B234" i="5"/>
  <c r="A234" i="5"/>
  <c r="I233" i="5"/>
  <c r="H233" i="5"/>
  <c r="G233" i="5"/>
  <c r="F233" i="5"/>
  <c r="I232" i="5"/>
  <c r="H232" i="5"/>
  <c r="G232" i="5"/>
  <c r="F232" i="5"/>
  <c r="I231" i="5"/>
  <c r="H231" i="5"/>
  <c r="G231" i="5"/>
  <c r="F231" i="5"/>
  <c r="I230" i="5"/>
  <c r="H230" i="5"/>
  <c r="G230" i="5"/>
  <c r="F230" i="5"/>
  <c r="E229" i="5"/>
  <c r="D229" i="5"/>
  <c r="C229" i="5"/>
  <c r="B229" i="5"/>
  <c r="A229" i="5"/>
  <c r="H227" i="5"/>
  <c r="G227" i="5"/>
  <c r="E227" i="5"/>
  <c r="E226" i="5"/>
  <c r="E225" i="5"/>
  <c r="I224" i="5"/>
  <c r="H224" i="5"/>
  <c r="G224" i="5"/>
  <c r="F224" i="5"/>
  <c r="I223" i="5"/>
  <c r="H223" i="5"/>
  <c r="G223" i="5"/>
  <c r="F223" i="5"/>
  <c r="E222" i="5"/>
  <c r="D222" i="5"/>
  <c r="C222" i="5"/>
  <c r="B222" i="5"/>
  <c r="A222" i="5"/>
  <c r="H220" i="5"/>
  <c r="G220" i="5"/>
  <c r="E220" i="5"/>
  <c r="E219" i="5"/>
  <c r="E218" i="5"/>
  <c r="I217" i="5"/>
  <c r="H217" i="5"/>
  <c r="G217" i="5"/>
  <c r="F217" i="5"/>
  <c r="I216" i="5"/>
  <c r="H216" i="5"/>
  <c r="G216" i="5"/>
  <c r="F216" i="5"/>
  <c r="I215" i="5"/>
  <c r="H215" i="5"/>
  <c r="G215" i="5"/>
  <c r="F215" i="5"/>
  <c r="D213" i="5"/>
  <c r="C213" i="5"/>
  <c r="B213" i="5"/>
  <c r="A213" i="5"/>
  <c r="I211" i="5"/>
  <c r="H211" i="5"/>
  <c r="G211" i="5"/>
  <c r="F211" i="5"/>
  <c r="I210" i="5"/>
  <c r="H210" i="5"/>
  <c r="G210" i="5"/>
  <c r="F210" i="5"/>
  <c r="E209" i="5"/>
  <c r="D209" i="5"/>
  <c r="C209" i="5"/>
  <c r="B209" i="5"/>
  <c r="A209" i="5"/>
  <c r="I207" i="5"/>
  <c r="H207" i="5"/>
  <c r="G207" i="5"/>
  <c r="F207" i="5"/>
  <c r="I206" i="5"/>
  <c r="H206" i="5"/>
  <c r="G206" i="5"/>
  <c r="F206" i="5"/>
  <c r="E205" i="5"/>
  <c r="D205" i="5"/>
  <c r="C205" i="5"/>
  <c r="B205" i="5"/>
  <c r="A205" i="5"/>
  <c r="H203" i="5"/>
  <c r="G203" i="5"/>
  <c r="E203" i="5"/>
  <c r="E202" i="5"/>
  <c r="E201" i="5"/>
  <c r="I200" i="5"/>
  <c r="H200" i="5"/>
  <c r="G200" i="5"/>
  <c r="F200" i="5"/>
  <c r="D198" i="5"/>
  <c r="C198" i="5"/>
  <c r="B198" i="5"/>
  <c r="A198" i="5"/>
  <c r="H196" i="5"/>
  <c r="G196" i="5"/>
  <c r="E196" i="5"/>
  <c r="E195" i="5"/>
  <c r="E194" i="5"/>
  <c r="I193" i="5"/>
  <c r="H193" i="5"/>
  <c r="G193" i="5"/>
  <c r="F193" i="5"/>
  <c r="D191" i="5"/>
  <c r="C191" i="5"/>
  <c r="B191" i="5"/>
  <c r="A191" i="5"/>
  <c r="A190" i="5"/>
  <c r="C188" i="5"/>
  <c r="C187" i="5"/>
  <c r="C183" i="5"/>
  <c r="C182" i="5"/>
  <c r="H177" i="5"/>
  <c r="G177" i="5"/>
  <c r="E177" i="5"/>
  <c r="E176" i="5"/>
  <c r="E175" i="5"/>
  <c r="I174" i="5"/>
  <c r="H174" i="5"/>
  <c r="F174" i="5"/>
  <c r="D174" i="5"/>
  <c r="C174" i="5"/>
  <c r="B174" i="5"/>
  <c r="A174" i="5"/>
  <c r="I173" i="5"/>
  <c r="H173" i="5"/>
  <c r="G173" i="5"/>
  <c r="F173" i="5"/>
  <c r="I172" i="5"/>
  <c r="H172" i="5"/>
  <c r="G172" i="5"/>
  <c r="F172" i="5"/>
  <c r="D170" i="5"/>
  <c r="C170" i="5"/>
  <c r="B170" i="5"/>
  <c r="A170" i="5"/>
  <c r="H168" i="5"/>
  <c r="G168" i="5"/>
  <c r="E168" i="5"/>
  <c r="E167" i="5"/>
  <c r="E166" i="5"/>
  <c r="E165" i="5"/>
  <c r="I164" i="5"/>
  <c r="H164" i="5"/>
  <c r="F164" i="5"/>
  <c r="D164" i="5"/>
  <c r="C164" i="5"/>
  <c r="B164" i="5"/>
  <c r="A164" i="5"/>
  <c r="I163" i="5"/>
  <c r="H163" i="5"/>
  <c r="F163" i="5"/>
  <c r="D163" i="5"/>
  <c r="C163" i="5"/>
  <c r="B163" i="5"/>
  <c r="A163" i="5"/>
  <c r="I162" i="5"/>
  <c r="H162" i="5"/>
  <c r="F162" i="5"/>
  <c r="D162" i="5"/>
  <c r="C162" i="5"/>
  <c r="B162" i="5"/>
  <c r="A162" i="5"/>
  <c r="I161" i="5"/>
  <c r="H161" i="5"/>
  <c r="G161" i="5"/>
  <c r="F161" i="5"/>
  <c r="I160" i="5"/>
  <c r="H160" i="5"/>
  <c r="G160" i="5"/>
  <c r="F160" i="5"/>
  <c r="I159" i="5"/>
  <c r="H159" i="5"/>
  <c r="G159" i="5"/>
  <c r="F159" i="5"/>
  <c r="I158" i="5"/>
  <c r="H158" i="5"/>
  <c r="G158" i="5"/>
  <c r="F158" i="5"/>
  <c r="D156" i="5"/>
  <c r="C156" i="5"/>
  <c r="B156" i="5"/>
  <c r="A156" i="5"/>
  <c r="H154" i="5"/>
  <c r="G154" i="5"/>
  <c r="E154" i="5"/>
  <c r="E153" i="5"/>
  <c r="E152" i="5"/>
  <c r="E151" i="5"/>
  <c r="I150" i="5"/>
  <c r="H150" i="5"/>
  <c r="F150" i="5"/>
  <c r="D150" i="5"/>
  <c r="C150" i="5"/>
  <c r="B150" i="5"/>
  <c r="A150" i="5"/>
  <c r="I149" i="5"/>
  <c r="H149" i="5"/>
  <c r="F149" i="5"/>
  <c r="D149" i="5"/>
  <c r="C149" i="5"/>
  <c r="B149" i="5"/>
  <c r="A149" i="5"/>
  <c r="I148" i="5"/>
  <c r="H148" i="5"/>
  <c r="F148" i="5"/>
  <c r="D148" i="5"/>
  <c r="C148" i="5"/>
  <c r="B148" i="5"/>
  <c r="A148" i="5"/>
  <c r="I147" i="5"/>
  <c r="H147" i="5"/>
  <c r="G147" i="5"/>
  <c r="F147" i="5"/>
  <c r="I146" i="5"/>
  <c r="H146" i="5"/>
  <c r="G146" i="5"/>
  <c r="F146" i="5"/>
  <c r="I145" i="5"/>
  <c r="H145" i="5"/>
  <c r="G145" i="5"/>
  <c r="F145" i="5"/>
  <c r="I144" i="5"/>
  <c r="H144" i="5"/>
  <c r="G144" i="5"/>
  <c r="F144" i="5"/>
  <c r="D142" i="5"/>
  <c r="C142" i="5"/>
  <c r="B142" i="5"/>
  <c r="A142" i="5"/>
  <c r="H140" i="5"/>
  <c r="G140" i="5"/>
  <c r="E140" i="5"/>
  <c r="E139" i="5"/>
  <c r="E138" i="5"/>
  <c r="E137" i="5"/>
  <c r="I136" i="5"/>
  <c r="H136" i="5"/>
  <c r="F136" i="5"/>
  <c r="D136" i="5"/>
  <c r="C136" i="5"/>
  <c r="B136" i="5"/>
  <c r="A136" i="5"/>
  <c r="I135" i="5"/>
  <c r="H135" i="5"/>
  <c r="F135" i="5"/>
  <c r="D135" i="5"/>
  <c r="C135" i="5"/>
  <c r="B135" i="5"/>
  <c r="A135" i="5"/>
  <c r="I134" i="5"/>
  <c r="H134" i="5"/>
  <c r="G134" i="5"/>
  <c r="F134" i="5"/>
  <c r="I133" i="5"/>
  <c r="H133" i="5"/>
  <c r="G133" i="5"/>
  <c r="F133" i="5"/>
  <c r="I132" i="5"/>
  <c r="H132" i="5"/>
  <c r="G132" i="5"/>
  <c r="F132" i="5"/>
  <c r="I131" i="5"/>
  <c r="H131" i="5"/>
  <c r="G131" i="5"/>
  <c r="F131" i="5"/>
  <c r="D129" i="5"/>
  <c r="C129" i="5"/>
  <c r="B129" i="5"/>
  <c r="A129" i="5"/>
  <c r="I127" i="5"/>
  <c r="H127" i="5"/>
  <c r="G127" i="5"/>
  <c r="F127" i="5"/>
  <c r="I126" i="5"/>
  <c r="H126" i="5"/>
  <c r="G126" i="5"/>
  <c r="F126" i="5"/>
  <c r="E125" i="5"/>
  <c r="D125" i="5"/>
  <c r="C125" i="5"/>
  <c r="B125" i="5"/>
  <c r="A125" i="5"/>
  <c r="I123" i="5"/>
  <c r="H123" i="5"/>
  <c r="G123" i="5"/>
  <c r="F123" i="5"/>
  <c r="I122" i="5"/>
  <c r="H122" i="5"/>
  <c r="G122" i="5"/>
  <c r="F122" i="5"/>
  <c r="E121" i="5"/>
  <c r="D121" i="5"/>
  <c r="C121" i="5"/>
  <c r="B121" i="5"/>
  <c r="A121" i="5"/>
  <c r="E119" i="5"/>
  <c r="I118" i="5"/>
  <c r="H118" i="5"/>
  <c r="G118" i="5"/>
  <c r="F118" i="5"/>
  <c r="I117" i="5"/>
  <c r="H117" i="5"/>
  <c r="G117" i="5"/>
  <c r="F117" i="5"/>
  <c r="E116" i="5"/>
  <c r="D116" i="5"/>
  <c r="C116" i="5"/>
  <c r="B116" i="5"/>
  <c r="A116" i="5"/>
  <c r="H114" i="5"/>
  <c r="G114" i="5"/>
  <c r="E114" i="5"/>
  <c r="E113" i="5"/>
  <c r="E112" i="5"/>
  <c r="I111" i="5"/>
  <c r="H111" i="5"/>
  <c r="G111" i="5"/>
  <c r="F111" i="5"/>
  <c r="D109" i="5"/>
  <c r="C109" i="5"/>
  <c r="B109" i="5"/>
  <c r="A109" i="5"/>
  <c r="H107" i="5"/>
  <c r="G107" i="5"/>
  <c r="E107" i="5"/>
  <c r="E106" i="5"/>
  <c r="E105" i="5"/>
  <c r="I104" i="5"/>
  <c r="H104" i="5"/>
  <c r="G104" i="5"/>
  <c r="F104" i="5"/>
  <c r="D102" i="5"/>
  <c r="C102" i="5"/>
  <c r="B102" i="5"/>
  <c r="A102" i="5"/>
  <c r="H100" i="5"/>
  <c r="G100" i="5"/>
  <c r="E100" i="5"/>
  <c r="E99" i="5"/>
  <c r="E98" i="5"/>
  <c r="I97" i="5"/>
  <c r="H97" i="5"/>
  <c r="G97" i="5"/>
  <c r="F97" i="5"/>
  <c r="D95" i="5"/>
  <c r="C95" i="5"/>
  <c r="B95" i="5"/>
  <c r="A95" i="5"/>
  <c r="A94" i="5"/>
  <c r="AE92" i="5"/>
  <c r="A92" i="5"/>
  <c r="C90" i="5"/>
  <c r="C89" i="5"/>
  <c r="I84" i="5"/>
  <c r="H84" i="5"/>
  <c r="G84" i="5"/>
  <c r="F84" i="5"/>
  <c r="E84" i="5"/>
  <c r="D84" i="5"/>
  <c r="B84" i="5"/>
  <c r="A84" i="5"/>
  <c r="H82" i="5"/>
  <c r="G82" i="5"/>
  <c r="E82" i="5"/>
  <c r="E81" i="5"/>
  <c r="E80" i="5"/>
  <c r="I79" i="5"/>
  <c r="H79" i="5"/>
  <c r="G79" i="5"/>
  <c r="F79" i="5"/>
  <c r="I78" i="5"/>
  <c r="H78" i="5"/>
  <c r="G78" i="5"/>
  <c r="F78" i="5"/>
  <c r="D76" i="5"/>
  <c r="C76" i="5"/>
  <c r="B76" i="5"/>
  <c r="A76" i="5"/>
  <c r="A75" i="5"/>
  <c r="C73" i="5"/>
  <c r="C72" i="5"/>
  <c r="H67" i="5"/>
  <c r="G67" i="5"/>
  <c r="E67" i="5"/>
  <c r="E66" i="5"/>
  <c r="E65" i="5"/>
  <c r="I64" i="5"/>
  <c r="H64" i="5"/>
  <c r="G64" i="5"/>
  <c r="F64" i="5"/>
  <c r="I63" i="5"/>
  <c r="H63" i="5"/>
  <c r="G63" i="5"/>
  <c r="F63" i="5"/>
  <c r="D61" i="5"/>
  <c r="C61" i="5"/>
  <c r="B61" i="5"/>
  <c r="A61" i="5"/>
  <c r="H59" i="5"/>
  <c r="G59" i="5"/>
  <c r="E59" i="5"/>
  <c r="E58" i="5"/>
  <c r="E57" i="5"/>
  <c r="I56" i="5"/>
  <c r="H56" i="5"/>
  <c r="G56" i="5"/>
  <c r="F56" i="5"/>
  <c r="I55" i="5"/>
  <c r="H55" i="5"/>
  <c r="G55" i="5"/>
  <c r="F55" i="5"/>
  <c r="D53" i="5"/>
  <c r="C53" i="5"/>
  <c r="B53" i="5"/>
  <c r="A53" i="5"/>
  <c r="H51" i="5"/>
  <c r="G51" i="5"/>
  <c r="E51" i="5"/>
  <c r="E50" i="5"/>
  <c r="E49" i="5"/>
  <c r="I48" i="5"/>
  <c r="H48" i="5"/>
  <c r="G48" i="5"/>
  <c r="F48" i="5"/>
  <c r="I47" i="5"/>
  <c r="H47" i="5"/>
  <c r="G47" i="5"/>
  <c r="F47" i="5"/>
  <c r="D45" i="5"/>
  <c r="C45" i="5"/>
  <c r="B45" i="5"/>
  <c r="A45" i="5"/>
  <c r="H43" i="5"/>
  <c r="G43" i="5"/>
  <c r="E43" i="5"/>
  <c r="E42" i="5"/>
  <c r="E41" i="5"/>
  <c r="E40" i="5"/>
  <c r="I39" i="5"/>
  <c r="H39" i="5"/>
  <c r="G39" i="5"/>
  <c r="F39" i="5"/>
  <c r="I38" i="5"/>
  <c r="H38" i="5"/>
  <c r="G38" i="5"/>
  <c r="F38" i="5"/>
  <c r="I37" i="5"/>
  <c r="H37" i="5"/>
  <c r="G37" i="5"/>
  <c r="F37" i="5"/>
  <c r="I36" i="5"/>
  <c r="H36" i="5"/>
  <c r="G36" i="5"/>
  <c r="F36" i="5"/>
  <c r="D34" i="5"/>
  <c r="C34" i="5"/>
  <c r="B34" i="5"/>
  <c r="A34" i="5"/>
  <c r="A33" i="5"/>
  <c r="A31" i="5"/>
  <c r="A17" i="5"/>
  <c r="G6" i="5"/>
  <c r="B6" i="5"/>
  <c r="A1" i="5"/>
  <c r="A1" i="4" l="1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1" i="3"/>
  <c r="CY1" i="3"/>
  <c r="CZ1" i="3"/>
  <c r="DA1" i="3"/>
  <c r="DB1" i="3"/>
  <c r="DC1" i="3"/>
  <c r="A2" i="3"/>
  <c r="CY2" i="3"/>
  <c r="CZ2" i="3"/>
  <c r="DA2" i="3"/>
  <c r="DB2" i="3"/>
  <c r="L10" i="9" s="1"/>
  <c r="DC2" i="3"/>
  <c r="Q10" i="9" s="1"/>
  <c r="A3" i="3"/>
  <c r="CY3" i="3"/>
  <c r="CZ3" i="3"/>
  <c r="DB3" i="3" s="1"/>
  <c r="L9" i="9" s="1"/>
  <c r="DA3" i="3"/>
  <c r="DC3" i="3"/>
  <c r="Q9" i="9" s="1"/>
  <c r="A4" i="3"/>
  <c r="CY4" i="3"/>
  <c r="CZ4" i="3"/>
  <c r="DB4" i="3" s="1"/>
  <c r="L8" i="9" s="1"/>
  <c r="DA4" i="3"/>
  <c r="DC4" i="3"/>
  <c r="Q8" i="9" s="1"/>
  <c r="A5" i="3"/>
  <c r="CY5" i="3"/>
  <c r="CZ5" i="3"/>
  <c r="DA5" i="3"/>
  <c r="DB5" i="3"/>
  <c r="DC5" i="3"/>
  <c r="A6" i="3"/>
  <c r="CY6" i="3"/>
  <c r="CZ6" i="3"/>
  <c r="DB6" i="3" s="1"/>
  <c r="L11" i="9" s="1"/>
  <c r="DA6" i="3"/>
  <c r="DC6" i="3"/>
  <c r="Q11" i="9" s="1"/>
  <c r="A7" i="3"/>
  <c r="CY7" i="3"/>
  <c r="CZ7" i="3"/>
  <c r="DB7" i="3" s="1"/>
  <c r="DA7" i="3"/>
  <c r="DC7" i="3"/>
  <c r="A8" i="3"/>
  <c r="CY8" i="3"/>
  <c r="CZ8" i="3"/>
  <c r="DB8" i="3" s="1"/>
  <c r="L12" i="9" s="1"/>
  <c r="DA8" i="3"/>
  <c r="DC8" i="3"/>
  <c r="Q12" i="9" s="1"/>
  <c r="A9" i="3"/>
  <c r="CY9" i="3"/>
  <c r="CZ9" i="3"/>
  <c r="DB9" i="3" s="1"/>
  <c r="DA9" i="3"/>
  <c r="DC9" i="3"/>
  <c r="A10" i="3"/>
  <c r="CY10" i="3"/>
  <c r="CZ10" i="3"/>
  <c r="DB10" i="3" s="1"/>
  <c r="L14" i="9" s="1"/>
  <c r="DA10" i="3"/>
  <c r="DC10" i="3"/>
  <c r="Q14" i="9" s="1"/>
  <c r="A11" i="3"/>
  <c r="CY11" i="3"/>
  <c r="CZ11" i="3"/>
  <c r="DB11" i="3" s="1"/>
  <c r="L13" i="9" s="1"/>
  <c r="DA11" i="3"/>
  <c r="DC11" i="3"/>
  <c r="Q13" i="9" s="1"/>
  <c r="A12" i="3"/>
  <c r="CY12" i="3"/>
  <c r="CZ12" i="3"/>
  <c r="DB12" i="3" s="1"/>
  <c r="DA12" i="3"/>
  <c r="DC12" i="3"/>
  <c r="A13" i="3"/>
  <c r="CY13" i="3"/>
  <c r="CZ13" i="3"/>
  <c r="DB13" i="3" s="1"/>
  <c r="L19" i="9" s="1"/>
  <c r="DA13" i="3"/>
  <c r="DC13" i="3"/>
  <c r="Q19" i="9" s="1"/>
  <c r="A14" i="3"/>
  <c r="CY14" i="3"/>
  <c r="CZ14" i="3"/>
  <c r="DB14" i="3" s="1"/>
  <c r="L18" i="9" s="1"/>
  <c r="DA14" i="3"/>
  <c r="DC14" i="3"/>
  <c r="Q18" i="9" s="1"/>
  <c r="A15" i="3"/>
  <c r="CY15" i="3"/>
  <c r="CZ15" i="3"/>
  <c r="DB15" i="3" s="1"/>
  <c r="L17" i="9" s="1"/>
  <c r="DA15" i="3"/>
  <c r="DC15" i="3"/>
  <c r="Q17" i="9" s="1"/>
  <c r="A16" i="3"/>
  <c r="CY16" i="3"/>
  <c r="CZ16" i="3"/>
  <c r="DB16" i="3" s="1"/>
  <c r="L16" i="9" s="1"/>
  <c r="DA16" i="3"/>
  <c r="DC16" i="3"/>
  <c r="Q16" i="9" s="1"/>
  <c r="A17" i="3"/>
  <c r="CY17" i="3"/>
  <c r="CZ17" i="3"/>
  <c r="DB17" i="3" s="1"/>
  <c r="DA17" i="3"/>
  <c r="DC17" i="3"/>
  <c r="A18" i="3"/>
  <c r="CY18" i="3"/>
  <c r="CZ18" i="3"/>
  <c r="DA18" i="3"/>
  <c r="DB18" i="3"/>
  <c r="DC18" i="3"/>
  <c r="A19" i="3"/>
  <c r="CY19" i="3"/>
  <c r="CZ19" i="3"/>
  <c r="DB19" i="3" s="1"/>
  <c r="DA19" i="3"/>
  <c r="DC19" i="3"/>
  <c r="A20" i="3"/>
  <c r="CX20" i="3"/>
  <c r="CY20" i="3"/>
  <c r="CZ20" i="3"/>
  <c r="DB20" i="3" s="1"/>
  <c r="L23" i="9" s="1"/>
  <c r="DA20" i="3"/>
  <c r="DC20" i="3"/>
  <c r="Q23" i="9" s="1"/>
  <c r="A21" i="3"/>
  <c r="CX21" i="3"/>
  <c r="CY21" i="3"/>
  <c r="CZ21" i="3"/>
  <c r="DA21" i="3"/>
  <c r="DB21" i="3"/>
  <c r="L25" i="9" s="1"/>
  <c r="DC21" i="3"/>
  <c r="Q25" i="9" s="1"/>
  <c r="A22" i="3"/>
  <c r="CX22" i="3"/>
  <c r="CY22" i="3"/>
  <c r="CZ22" i="3"/>
  <c r="DA22" i="3"/>
  <c r="DB22" i="3"/>
  <c r="L24" i="9" s="1"/>
  <c r="DC22" i="3"/>
  <c r="Q24" i="9" s="1"/>
  <c r="A23" i="3"/>
  <c r="CX23" i="3"/>
  <c r="CY23" i="3"/>
  <c r="CZ23" i="3"/>
  <c r="DB23" i="3" s="1"/>
  <c r="L27" i="9" s="1"/>
  <c r="DA23" i="3"/>
  <c r="DC23" i="3"/>
  <c r="Q27" i="9" s="1"/>
  <c r="A24" i="3"/>
  <c r="CX24" i="3"/>
  <c r="CY24" i="3"/>
  <c r="CZ24" i="3"/>
  <c r="DB24" i="3" s="1"/>
  <c r="L26" i="9" s="1"/>
  <c r="DA24" i="3"/>
  <c r="DC24" i="3"/>
  <c r="Q26" i="9" s="1"/>
  <c r="A25" i="3"/>
  <c r="CY25" i="3"/>
  <c r="CZ25" i="3"/>
  <c r="DB25" i="3" s="1"/>
  <c r="DA25" i="3"/>
  <c r="DC25" i="3"/>
  <c r="A26" i="3"/>
  <c r="CY26" i="3"/>
  <c r="CZ26" i="3"/>
  <c r="DA26" i="3"/>
  <c r="DB26" i="3"/>
  <c r="L29" i="9" s="1"/>
  <c r="DC26" i="3"/>
  <c r="Q29" i="9" s="1"/>
  <c r="A27" i="3"/>
  <c r="CY27" i="3"/>
  <c r="CZ27" i="3"/>
  <c r="DB27" i="3" s="1"/>
  <c r="L28" i="9" s="1"/>
  <c r="DA27" i="3"/>
  <c r="DC27" i="3"/>
  <c r="Q28" i="9" s="1"/>
  <c r="A28" i="3"/>
  <c r="CY28" i="3"/>
  <c r="CZ28" i="3"/>
  <c r="DB28" i="3" s="1"/>
  <c r="DA28" i="3"/>
  <c r="DC28" i="3"/>
  <c r="A29" i="3"/>
  <c r="CY29" i="3"/>
  <c r="CZ29" i="3"/>
  <c r="DA29" i="3"/>
  <c r="DB29" i="3"/>
  <c r="DC29" i="3"/>
  <c r="A30" i="3"/>
  <c r="CY30" i="3"/>
  <c r="CZ30" i="3"/>
  <c r="DB30" i="3" s="1"/>
  <c r="DA30" i="3"/>
  <c r="DC30" i="3"/>
  <c r="A31" i="3"/>
  <c r="CY31" i="3"/>
  <c r="CZ31" i="3"/>
  <c r="DB31" i="3" s="1"/>
  <c r="L37" i="9" s="1"/>
  <c r="DA31" i="3"/>
  <c r="DC31" i="3"/>
  <c r="Q37" i="9" s="1"/>
  <c r="A32" i="3"/>
  <c r="CY32" i="3"/>
  <c r="CZ32" i="3"/>
  <c r="DB32" i="3" s="1"/>
  <c r="L36" i="9" s="1"/>
  <c r="DA32" i="3"/>
  <c r="DC32" i="3"/>
  <c r="Q36" i="9" s="1"/>
  <c r="A33" i="3"/>
  <c r="CY33" i="3"/>
  <c r="CZ33" i="3"/>
  <c r="DB33" i="3" s="1"/>
  <c r="L35" i="9" s="1"/>
  <c r="DA33" i="3"/>
  <c r="DC33" i="3"/>
  <c r="Q35" i="9" s="1"/>
  <c r="A34" i="3"/>
  <c r="CY34" i="3"/>
  <c r="CZ34" i="3"/>
  <c r="DA34" i="3"/>
  <c r="DB34" i="3"/>
  <c r="L34" i="9" s="1"/>
  <c r="DC34" i="3"/>
  <c r="Q34" i="9" s="1"/>
  <c r="A35" i="3"/>
  <c r="CY35" i="3"/>
  <c r="CZ35" i="3"/>
  <c r="DB35" i="3" s="1"/>
  <c r="L33" i="9" s="1"/>
  <c r="DA35" i="3"/>
  <c r="DC35" i="3"/>
  <c r="Q33" i="9" s="1"/>
  <c r="A36" i="3"/>
  <c r="CY36" i="3"/>
  <c r="CZ36" i="3"/>
  <c r="DB36" i="3" s="1"/>
  <c r="L32" i="9" s="1"/>
  <c r="DA36" i="3"/>
  <c r="DC36" i="3"/>
  <c r="Q32" i="9" s="1"/>
  <c r="A37" i="3"/>
  <c r="CY37" i="3"/>
  <c r="CZ37" i="3"/>
  <c r="DA37" i="3"/>
  <c r="DB37" i="3"/>
  <c r="DC37" i="3"/>
  <c r="A38" i="3"/>
  <c r="CY38" i="3"/>
  <c r="CZ38" i="3"/>
  <c r="DB38" i="3" s="1"/>
  <c r="DA38" i="3"/>
  <c r="DC38" i="3"/>
  <c r="A39" i="3"/>
  <c r="CY39" i="3"/>
  <c r="CZ39" i="3"/>
  <c r="DB39" i="3" s="1"/>
  <c r="L31" i="9" s="1"/>
  <c r="DA39" i="3"/>
  <c r="DC39" i="3"/>
  <c r="Q31" i="9" s="1"/>
  <c r="A40" i="3"/>
  <c r="CY40" i="3"/>
  <c r="CZ40" i="3"/>
  <c r="DB40" i="3" s="1"/>
  <c r="DA40" i="3"/>
  <c r="DC40" i="3"/>
  <c r="A41" i="3"/>
  <c r="CY41" i="3"/>
  <c r="CZ41" i="3"/>
  <c r="DB41" i="3" s="1"/>
  <c r="DA41" i="3"/>
  <c r="DC41" i="3"/>
  <c r="A42" i="3"/>
  <c r="CY42" i="3"/>
  <c r="CZ42" i="3"/>
  <c r="DA42" i="3"/>
  <c r="DB42" i="3"/>
  <c r="L41" i="9" s="1"/>
  <c r="DC42" i="3"/>
  <c r="Q41" i="9" s="1"/>
  <c r="A43" i="3"/>
  <c r="CY43" i="3"/>
  <c r="CZ43" i="3"/>
  <c r="DB43" i="3" s="1"/>
  <c r="L40" i="9" s="1"/>
  <c r="DA43" i="3"/>
  <c r="DC43" i="3"/>
  <c r="Q40" i="9" s="1"/>
  <c r="A44" i="3"/>
  <c r="CY44" i="3"/>
  <c r="CZ44" i="3"/>
  <c r="DB44" i="3" s="1"/>
  <c r="DA44" i="3"/>
  <c r="DC44" i="3"/>
  <c r="A45" i="3"/>
  <c r="CY45" i="3"/>
  <c r="CZ45" i="3"/>
  <c r="DA45" i="3"/>
  <c r="DB45" i="3"/>
  <c r="DC45" i="3"/>
  <c r="A46" i="3"/>
  <c r="CY46" i="3"/>
  <c r="CZ46" i="3"/>
  <c r="DB46" i="3" s="1"/>
  <c r="L39" i="9" s="1"/>
  <c r="DA46" i="3"/>
  <c r="DC46" i="3"/>
  <c r="Q39" i="9" s="1"/>
  <c r="A47" i="3"/>
  <c r="CY47" i="3"/>
  <c r="CZ47" i="3"/>
  <c r="DB47" i="3" s="1"/>
  <c r="DA47" i="3"/>
  <c r="DC47" i="3"/>
  <c r="A48" i="3"/>
  <c r="CY48" i="3"/>
  <c r="CZ48" i="3"/>
  <c r="DB48" i="3" s="1"/>
  <c r="DA48" i="3"/>
  <c r="DC48" i="3"/>
  <c r="A49" i="3"/>
  <c r="CY49" i="3"/>
  <c r="CZ49" i="3"/>
  <c r="DB49" i="3" s="1"/>
  <c r="L44" i="9" s="1"/>
  <c r="DA49" i="3"/>
  <c r="DC49" i="3"/>
  <c r="Q44" i="9" s="1"/>
  <c r="A50" i="3"/>
  <c r="CY50" i="3"/>
  <c r="CZ50" i="3"/>
  <c r="DA50" i="3"/>
  <c r="DB50" i="3"/>
  <c r="L43" i="9" s="1"/>
  <c r="DC50" i="3"/>
  <c r="Q43" i="9" s="1"/>
  <c r="A51" i="3"/>
  <c r="CY51" i="3"/>
  <c r="CZ51" i="3"/>
  <c r="DB51" i="3" s="1"/>
  <c r="DA51" i="3"/>
  <c r="DC51" i="3"/>
  <c r="A52" i="3"/>
  <c r="CY52" i="3"/>
  <c r="CZ52" i="3"/>
  <c r="DB52" i="3" s="1"/>
  <c r="DA52" i="3"/>
  <c r="DC52" i="3"/>
  <c r="A53" i="3"/>
  <c r="CY53" i="3"/>
  <c r="CZ53" i="3"/>
  <c r="DA53" i="3"/>
  <c r="DB53" i="3"/>
  <c r="DC53" i="3"/>
  <c r="A54" i="3"/>
  <c r="CY54" i="3"/>
  <c r="CZ54" i="3"/>
  <c r="DB54" i="3" s="1"/>
  <c r="DA54" i="3"/>
  <c r="DC54" i="3"/>
  <c r="A55" i="3"/>
  <c r="CX55" i="3"/>
  <c r="CY55" i="3"/>
  <c r="CZ55" i="3"/>
  <c r="DB55" i="3" s="1"/>
  <c r="L46" i="9" s="1"/>
  <c r="DA55" i="3"/>
  <c r="DC55" i="3"/>
  <c r="Q46" i="9" s="1"/>
  <c r="A56" i="3"/>
  <c r="CX56" i="3"/>
  <c r="CY56" i="3"/>
  <c r="CZ56" i="3"/>
  <c r="DB56" i="3" s="1"/>
  <c r="L47" i="9" s="1"/>
  <c r="DA56" i="3"/>
  <c r="DC56" i="3"/>
  <c r="Q47" i="9" s="1"/>
  <c r="A57" i="3"/>
  <c r="CY57" i="3"/>
  <c r="CZ57" i="3"/>
  <c r="DA57" i="3"/>
  <c r="DB57" i="3"/>
  <c r="DC57" i="3"/>
  <c r="A58" i="3"/>
  <c r="CY58" i="3"/>
  <c r="CZ58" i="3"/>
  <c r="DB58" i="3" s="1"/>
  <c r="L51" i="9" s="1"/>
  <c r="DA58" i="3"/>
  <c r="DC58" i="3"/>
  <c r="Q51" i="9" s="1"/>
  <c r="A59" i="3"/>
  <c r="CY59" i="3"/>
  <c r="CZ59" i="3"/>
  <c r="DB59" i="3" s="1"/>
  <c r="L50" i="9" s="1"/>
  <c r="DA59" i="3"/>
  <c r="DC59" i="3"/>
  <c r="Q50" i="9" s="1"/>
  <c r="A60" i="3"/>
  <c r="CY60" i="3"/>
  <c r="CZ60" i="3"/>
  <c r="DB60" i="3" s="1"/>
  <c r="L49" i="9" s="1"/>
  <c r="DA60" i="3"/>
  <c r="DC60" i="3"/>
  <c r="Q49" i="9" s="1"/>
  <c r="A61" i="3"/>
  <c r="CY61" i="3"/>
  <c r="CZ61" i="3"/>
  <c r="DB61" i="3" s="1"/>
  <c r="L48" i="9" s="1"/>
  <c r="DA61" i="3"/>
  <c r="DC61" i="3"/>
  <c r="Q48" i="9" s="1"/>
  <c r="A62" i="3"/>
  <c r="CX62" i="3"/>
  <c r="CY62" i="3"/>
  <c r="CZ62" i="3"/>
  <c r="DB62" i="3" s="1"/>
  <c r="DA62" i="3"/>
  <c r="DC62" i="3"/>
  <c r="A63" i="3"/>
  <c r="CX63" i="3"/>
  <c r="CY63" i="3"/>
  <c r="CZ63" i="3"/>
  <c r="DB63" i="3" s="1"/>
  <c r="L52" i="9" s="1"/>
  <c r="DA63" i="3"/>
  <c r="DC63" i="3"/>
  <c r="Q52" i="9" s="1"/>
  <c r="A64" i="3"/>
  <c r="CX64" i="3"/>
  <c r="CY64" i="3"/>
  <c r="CZ64" i="3"/>
  <c r="DB64" i="3" s="1"/>
  <c r="DA64" i="3"/>
  <c r="DC64" i="3"/>
  <c r="A65" i="3"/>
  <c r="CX65" i="3"/>
  <c r="CY65" i="3"/>
  <c r="CZ65" i="3"/>
  <c r="DA65" i="3"/>
  <c r="DB65" i="3"/>
  <c r="L54" i="9" s="1"/>
  <c r="DC65" i="3"/>
  <c r="Q54" i="9" s="1"/>
  <c r="A66" i="3"/>
  <c r="CX66" i="3"/>
  <c r="CY66" i="3"/>
  <c r="CZ66" i="3"/>
  <c r="DB66" i="3" s="1"/>
  <c r="L53" i="9" s="1"/>
  <c r="DA66" i="3"/>
  <c r="DC66" i="3"/>
  <c r="Q53" i="9" s="1"/>
  <c r="A67" i="3"/>
  <c r="CX67" i="3"/>
  <c r="CY67" i="3"/>
  <c r="CZ67" i="3"/>
  <c r="DB67" i="3" s="1"/>
  <c r="DA67" i="3"/>
  <c r="DC67" i="3"/>
  <c r="A68" i="3"/>
  <c r="CY68" i="3"/>
  <c r="CZ68" i="3"/>
  <c r="DB68" i="3" s="1"/>
  <c r="DA68" i="3"/>
  <c r="DC68" i="3"/>
  <c r="A69" i="3"/>
  <c r="CY69" i="3"/>
  <c r="CZ69" i="3"/>
  <c r="DA69" i="3"/>
  <c r="DB69" i="3"/>
  <c r="L60" i="9" s="1"/>
  <c r="DC69" i="3"/>
  <c r="Q60" i="9" s="1"/>
  <c r="A70" i="3"/>
  <c r="CY70" i="3"/>
  <c r="CZ70" i="3"/>
  <c r="DB70" i="3" s="1"/>
  <c r="L59" i="9" s="1"/>
  <c r="DA70" i="3"/>
  <c r="DC70" i="3"/>
  <c r="Q59" i="9" s="1"/>
  <c r="A71" i="3"/>
  <c r="CY71" i="3"/>
  <c r="CZ71" i="3"/>
  <c r="DB71" i="3" s="1"/>
  <c r="L58" i="9" s="1"/>
  <c r="DA71" i="3"/>
  <c r="DC71" i="3"/>
  <c r="Q58" i="9" s="1"/>
  <c r="A72" i="3"/>
  <c r="CY72" i="3"/>
  <c r="CZ72" i="3"/>
  <c r="DB72" i="3" s="1"/>
  <c r="L57" i="9" s="1"/>
  <c r="DA72" i="3"/>
  <c r="DC72" i="3"/>
  <c r="Q57" i="9" s="1"/>
  <c r="A73" i="3"/>
  <c r="CY73" i="3"/>
  <c r="CZ73" i="3"/>
  <c r="DB73" i="3" s="1"/>
  <c r="DA73" i="3"/>
  <c r="DC73" i="3"/>
  <c r="A74" i="3"/>
  <c r="CY74" i="3"/>
  <c r="CZ74" i="3"/>
  <c r="DA74" i="3"/>
  <c r="DB74" i="3"/>
  <c r="L65" i="9" s="1"/>
  <c r="DC74" i="3"/>
  <c r="Q65" i="9" s="1"/>
  <c r="A75" i="3"/>
  <c r="CY75" i="3"/>
  <c r="CZ75" i="3"/>
  <c r="DB75" i="3" s="1"/>
  <c r="L64" i="9" s="1"/>
  <c r="DA75" i="3"/>
  <c r="DC75" i="3"/>
  <c r="Q64" i="9" s="1"/>
  <c r="A76" i="3"/>
  <c r="CY76" i="3"/>
  <c r="CZ76" i="3"/>
  <c r="DB76" i="3" s="1"/>
  <c r="L63" i="9" s="1"/>
  <c r="DA76" i="3"/>
  <c r="DC76" i="3"/>
  <c r="Q63" i="9" s="1"/>
  <c r="A77" i="3"/>
  <c r="CY77" i="3"/>
  <c r="CZ77" i="3"/>
  <c r="DA77" i="3"/>
  <c r="DB77" i="3"/>
  <c r="L62" i="9" s="1"/>
  <c r="DC77" i="3"/>
  <c r="Q62" i="9" s="1"/>
  <c r="A78" i="3"/>
  <c r="CY78" i="3"/>
  <c r="CZ78" i="3"/>
  <c r="DB78" i="3" s="1"/>
  <c r="DA78" i="3"/>
  <c r="DC78" i="3"/>
  <c r="A79" i="3"/>
  <c r="CY79" i="3"/>
  <c r="CZ79" i="3"/>
  <c r="DB79" i="3" s="1"/>
  <c r="L70" i="9" s="1"/>
  <c r="DA79" i="3"/>
  <c r="DC79" i="3"/>
  <c r="Q70" i="9" s="1"/>
  <c r="A80" i="3"/>
  <c r="CY80" i="3"/>
  <c r="CZ80" i="3"/>
  <c r="DB80" i="3" s="1"/>
  <c r="L69" i="9" s="1"/>
  <c r="DA80" i="3"/>
  <c r="DC80" i="3"/>
  <c r="Q69" i="9" s="1"/>
  <c r="A81" i="3"/>
  <c r="CY81" i="3"/>
  <c r="CZ81" i="3"/>
  <c r="DB81" i="3" s="1"/>
  <c r="L68" i="9" s="1"/>
  <c r="DA81" i="3"/>
  <c r="DC81" i="3"/>
  <c r="Q68" i="9" s="1"/>
  <c r="A82" i="3"/>
  <c r="CY82" i="3"/>
  <c r="CZ82" i="3"/>
  <c r="DA82" i="3"/>
  <c r="DB82" i="3"/>
  <c r="L67" i="9" s="1"/>
  <c r="DC82" i="3"/>
  <c r="Q67" i="9" s="1"/>
  <c r="A83" i="3"/>
  <c r="CY83" i="3"/>
  <c r="CZ83" i="3"/>
  <c r="DB83" i="3" s="1"/>
  <c r="DA83" i="3"/>
  <c r="DC83" i="3"/>
  <c r="A84" i="3"/>
  <c r="CY84" i="3"/>
  <c r="CZ84" i="3"/>
  <c r="DB84" i="3" s="1"/>
  <c r="L75" i="9" s="1"/>
  <c r="DA84" i="3"/>
  <c r="DC84" i="3"/>
  <c r="Q75" i="9" s="1"/>
  <c r="A85" i="3"/>
  <c r="CY85" i="3"/>
  <c r="CZ85" i="3"/>
  <c r="DA85" i="3"/>
  <c r="DB85" i="3"/>
  <c r="L74" i="9" s="1"/>
  <c r="DC85" i="3"/>
  <c r="Q74" i="9" s="1"/>
  <c r="A86" i="3"/>
  <c r="CY86" i="3"/>
  <c r="CZ86" i="3"/>
  <c r="DB86" i="3" s="1"/>
  <c r="L73" i="9" s="1"/>
  <c r="DA86" i="3"/>
  <c r="DC86" i="3"/>
  <c r="Q73" i="9" s="1"/>
  <c r="A87" i="3"/>
  <c r="CY87" i="3"/>
  <c r="CZ87" i="3"/>
  <c r="DB87" i="3" s="1"/>
  <c r="L72" i="9" s="1"/>
  <c r="DA87" i="3"/>
  <c r="DC87" i="3"/>
  <c r="Q72" i="9" s="1"/>
  <c r="A88" i="3"/>
  <c r="CY88" i="3"/>
  <c r="CZ88" i="3"/>
  <c r="DB88" i="3" s="1"/>
  <c r="DA88" i="3"/>
  <c r="DC88" i="3"/>
  <c r="A89" i="3"/>
  <c r="CY89" i="3"/>
  <c r="CZ89" i="3"/>
  <c r="DB89" i="3" s="1"/>
  <c r="L80" i="9" s="1"/>
  <c r="DA89" i="3"/>
  <c r="DC89" i="3"/>
  <c r="Q80" i="9" s="1"/>
  <c r="A90" i="3"/>
  <c r="CY90" i="3"/>
  <c r="CZ90" i="3"/>
  <c r="DA90" i="3"/>
  <c r="DB90" i="3"/>
  <c r="L79" i="9" s="1"/>
  <c r="DC90" i="3"/>
  <c r="Q79" i="9" s="1"/>
  <c r="A91" i="3"/>
  <c r="CY91" i="3"/>
  <c r="CZ91" i="3"/>
  <c r="DB91" i="3" s="1"/>
  <c r="L78" i="9" s="1"/>
  <c r="DA91" i="3"/>
  <c r="DC91" i="3"/>
  <c r="Q78" i="9" s="1"/>
  <c r="A92" i="3"/>
  <c r="CY92" i="3"/>
  <c r="CZ92" i="3"/>
  <c r="DB92" i="3" s="1"/>
  <c r="L77" i="9" s="1"/>
  <c r="DA92" i="3"/>
  <c r="DC92" i="3"/>
  <c r="Q77" i="9" s="1"/>
  <c r="A93" i="3"/>
  <c r="CY93" i="3"/>
  <c r="CZ93" i="3"/>
  <c r="DA93" i="3"/>
  <c r="DB93" i="3"/>
  <c r="DC93" i="3"/>
  <c r="A94" i="3"/>
  <c r="CY94" i="3"/>
  <c r="CZ94" i="3"/>
  <c r="DB94" i="3" s="1"/>
  <c r="L85" i="9" s="1"/>
  <c r="DA94" i="3"/>
  <c r="DC94" i="3"/>
  <c r="Q85" i="9" s="1"/>
  <c r="A95" i="3"/>
  <c r="CY95" i="3"/>
  <c r="CZ95" i="3"/>
  <c r="DB95" i="3" s="1"/>
  <c r="L84" i="9" s="1"/>
  <c r="DA95" i="3"/>
  <c r="DC95" i="3"/>
  <c r="Q84" i="9" s="1"/>
  <c r="A96" i="3"/>
  <c r="CY96" i="3"/>
  <c r="CZ96" i="3"/>
  <c r="DB96" i="3" s="1"/>
  <c r="L83" i="9" s="1"/>
  <c r="DA96" i="3"/>
  <c r="DC96" i="3"/>
  <c r="Q83" i="9" s="1"/>
  <c r="A97" i="3"/>
  <c r="CY97" i="3"/>
  <c r="CZ97" i="3"/>
  <c r="DB97" i="3" s="1"/>
  <c r="L82" i="9" s="1"/>
  <c r="DA97" i="3"/>
  <c r="DC97" i="3"/>
  <c r="Q82" i="9" s="1"/>
  <c r="A98" i="3"/>
  <c r="CY98" i="3"/>
  <c r="CZ98" i="3"/>
  <c r="DA98" i="3"/>
  <c r="DB98" i="3"/>
  <c r="DC98" i="3"/>
  <c r="A99" i="3"/>
  <c r="CY99" i="3"/>
  <c r="CZ99" i="3"/>
  <c r="DB99" i="3" s="1"/>
  <c r="L90" i="9" s="1"/>
  <c r="DA99" i="3"/>
  <c r="DC99" i="3"/>
  <c r="Q90" i="9" s="1"/>
  <c r="A100" i="3"/>
  <c r="CY100" i="3"/>
  <c r="CZ100" i="3"/>
  <c r="DB100" i="3" s="1"/>
  <c r="L89" i="9" s="1"/>
  <c r="DA100" i="3"/>
  <c r="DC100" i="3"/>
  <c r="Q89" i="9" s="1"/>
  <c r="A101" i="3"/>
  <c r="CY101" i="3"/>
  <c r="CZ101" i="3"/>
  <c r="DA101" i="3"/>
  <c r="DB101" i="3"/>
  <c r="L88" i="9" s="1"/>
  <c r="DC101" i="3"/>
  <c r="Q88" i="9" s="1"/>
  <c r="A102" i="3"/>
  <c r="CY102" i="3"/>
  <c r="CZ102" i="3"/>
  <c r="DB102" i="3" s="1"/>
  <c r="L87" i="9" s="1"/>
  <c r="DA102" i="3"/>
  <c r="DC102" i="3"/>
  <c r="Q87" i="9" s="1"/>
  <c r="A103" i="3"/>
  <c r="CY103" i="3"/>
  <c r="CZ103" i="3"/>
  <c r="DB103" i="3" s="1"/>
  <c r="DA103" i="3"/>
  <c r="DC103" i="3"/>
  <c r="A104" i="3"/>
  <c r="CY104" i="3"/>
  <c r="CZ104" i="3"/>
  <c r="DB104" i="3" s="1"/>
  <c r="L95" i="9" s="1"/>
  <c r="DA104" i="3"/>
  <c r="DC104" i="3"/>
  <c r="Q95" i="9" s="1"/>
  <c r="A105" i="3"/>
  <c r="CY105" i="3"/>
  <c r="CZ105" i="3"/>
  <c r="DB105" i="3" s="1"/>
  <c r="L94" i="9" s="1"/>
  <c r="DA105" i="3"/>
  <c r="DC105" i="3"/>
  <c r="Q94" i="9" s="1"/>
  <c r="A106" i="3"/>
  <c r="CY106" i="3"/>
  <c r="CZ106" i="3"/>
  <c r="DA106" i="3"/>
  <c r="DB106" i="3"/>
  <c r="L93" i="9" s="1"/>
  <c r="DC106" i="3"/>
  <c r="Q93" i="9" s="1"/>
  <c r="A107" i="3"/>
  <c r="CY107" i="3"/>
  <c r="CZ107" i="3"/>
  <c r="DB107" i="3" s="1"/>
  <c r="L92" i="9" s="1"/>
  <c r="DA107" i="3"/>
  <c r="DC107" i="3"/>
  <c r="Q92" i="9" s="1"/>
  <c r="A108" i="3"/>
  <c r="CY108" i="3"/>
  <c r="CZ108" i="3"/>
  <c r="DB108" i="3" s="1"/>
  <c r="DA108" i="3"/>
  <c r="DC108" i="3"/>
  <c r="A109" i="3"/>
  <c r="CY109" i="3"/>
  <c r="CZ109" i="3"/>
  <c r="DA109" i="3"/>
  <c r="DB109" i="3"/>
  <c r="L101" i="9" s="1"/>
  <c r="DC109" i="3"/>
  <c r="Q101" i="9" s="1"/>
  <c r="A110" i="3"/>
  <c r="CY110" i="3"/>
  <c r="CZ110" i="3"/>
  <c r="DB110" i="3" s="1"/>
  <c r="L100" i="9" s="1"/>
  <c r="DA110" i="3"/>
  <c r="DC110" i="3"/>
  <c r="Q100" i="9" s="1"/>
  <c r="A111" i="3"/>
  <c r="CY111" i="3"/>
  <c r="CZ111" i="3"/>
  <c r="DB111" i="3" s="1"/>
  <c r="L99" i="9" s="1"/>
  <c r="DA111" i="3"/>
  <c r="DC111" i="3"/>
  <c r="Q99" i="9" s="1"/>
  <c r="A112" i="3"/>
  <c r="CY112" i="3"/>
  <c r="CZ112" i="3"/>
  <c r="DB112" i="3" s="1"/>
  <c r="L98" i="9" s="1"/>
  <c r="DA112" i="3"/>
  <c r="DC112" i="3"/>
  <c r="Q98" i="9" s="1"/>
  <c r="A113" i="3"/>
  <c r="CY113" i="3"/>
  <c r="CZ113" i="3"/>
  <c r="DB113" i="3" s="1"/>
  <c r="DA113" i="3"/>
  <c r="DC113" i="3"/>
  <c r="A114" i="3"/>
  <c r="CY114" i="3"/>
  <c r="CZ114" i="3"/>
  <c r="DA114" i="3"/>
  <c r="DB114" i="3"/>
  <c r="L107" i="9" s="1"/>
  <c r="DC114" i="3"/>
  <c r="Q107" i="9" s="1"/>
  <c r="A115" i="3"/>
  <c r="CY115" i="3"/>
  <c r="CZ115" i="3"/>
  <c r="DB115" i="3" s="1"/>
  <c r="L106" i="9" s="1"/>
  <c r="DA115" i="3"/>
  <c r="DC115" i="3"/>
  <c r="Q106" i="9" s="1"/>
  <c r="A116" i="3"/>
  <c r="CY116" i="3"/>
  <c r="CZ116" i="3"/>
  <c r="DB116" i="3" s="1"/>
  <c r="L105" i="9" s="1"/>
  <c r="DA116" i="3"/>
  <c r="DC116" i="3"/>
  <c r="Q105" i="9" s="1"/>
  <c r="A117" i="3"/>
  <c r="CY117" i="3"/>
  <c r="CZ117" i="3"/>
  <c r="DA117" i="3"/>
  <c r="DB117" i="3"/>
  <c r="L104" i="9" s="1"/>
  <c r="DC117" i="3"/>
  <c r="Q104" i="9" s="1"/>
  <c r="A118" i="3"/>
  <c r="CY118" i="3"/>
  <c r="CZ118" i="3"/>
  <c r="DB118" i="3" s="1"/>
  <c r="DA118" i="3"/>
  <c r="DC118" i="3"/>
  <c r="A119" i="3"/>
  <c r="CY119" i="3"/>
  <c r="CZ119" i="3"/>
  <c r="DB119" i="3" s="1"/>
  <c r="L113" i="9" s="1"/>
  <c r="DA119" i="3"/>
  <c r="DC119" i="3"/>
  <c r="Q113" i="9" s="1"/>
  <c r="A120" i="3"/>
  <c r="CY120" i="3"/>
  <c r="CZ120" i="3"/>
  <c r="DB120" i="3" s="1"/>
  <c r="L112" i="9" s="1"/>
  <c r="DA120" i="3"/>
  <c r="DC120" i="3"/>
  <c r="Q112" i="9" s="1"/>
  <c r="A121" i="3"/>
  <c r="CY121" i="3"/>
  <c r="CZ121" i="3"/>
  <c r="DB121" i="3" s="1"/>
  <c r="L111" i="9" s="1"/>
  <c r="DA121" i="3"/>
  <c r="DC121" i="3"/>
  <c r="Q111" i="9" s="1"/>
  <c r="A122" i="3"/>
  <c r="CY122" i="3"/>
  <c r="CZ122" i="3"/>
  <c r="DA122" i="3"/>
  <c r="DB122" i="3"/>
  <c r="DC122" i="3"/>
  <c r="A123" i="3"/>
  <c r="CY123" i="3"/>
  <c r="CZ123" i="3"/>
  <c r="DB123" i="3" s="1"/>
  <c r="L114" i="9" s="1"/>
  <c r="DA123" i="3"/>
  <c r="DC123" i="3"/>
  <c r="Q114" i="9" s="1"/>
  <c r="A124" i="3"/>
  <c r="CY124" i="3"/>
  <c r="CZ124" i="3"/>
  <c r="DB124" i="3" s="1"/>
  <c r="DA124" i="3"/>
  <c r="DC124" i="3"/>
  <c r="A125" i="3"/>
  <c r="CY125" i="3"/>
  <c r="CZ125" i="3"/>
  <c r="DA125" i="3"/>
  <c r="DB125" i="3"/>
  <c r="L115" i="9" s="1"/>
  <c r="DC125" i="3"/>
  <c r="Q115" i="9" s="1"/>
  <c r="A126" i="3"/>
  <c r="CY126" i="3"/>
  <c r="CZ126" i="3"/>
  <c r="DB126" i="3" s="1"/>
  <c r="DA126" i="3"/>
  <c r="DC126" i="3"/>
  <c r="A127" i="3"/>
  <c r="CY127" i="3"/>
  <c r="CZ127" i="3"/>
  <c r="DB127" i="3" s="1"/>
  <c r="L117" i="9" s="1"/>
  <c r="DA127" i="3"/>
  <c r="DC127" i="3"/>
  <c r="Q117" i="9" s="1"/>
  <c r="A128" i="3"/>
  <c r="CY128" i="3"/>
  <c r="CZ128" i="3"/>
  <c r="DB128" i="3" s="1"/>
  <c r="L116" i="9" s="1"/>
  <c r="DA128" i="3"/>
  <c r="DC128" i="3"/>
  <c r="Q116" i="9" s="1"/>
  <c r="A129" i="3"/>
  <c r="CY129" i="3"/>
  <c r="CZ129" i="3"/>
  <c r="DB129" i="3" s="1"/>
  <c r="DA129" i="3"/>
  <c r="DC129" i="3"/>
  <c r="A130" i="3"/>
  <c r="CY130" i="3"/>
  <c r="CZ130" i="3"/>
  <c r="DA130" i="3"/>
  <c r="DB130" i="3"/>
  <c r="L121" i="9" s="1"/>
  <c r="DC130" i="3"/>
  <c r="Q121" i="9" s="1"/>
  <c r="A131" i="3"/>
  <c r="CY131" i="3"/>
  <c r="CZ131" i="3"/>
  <c r="DB131" i="3" s="1"/>
  <c r="L120" i="9" s="1"/>
  <c r="DA131" i="3"/>
  <c r="DC131" i="3"/>
  <c r="Q120" i="9" s="1"/>
  <c r="A132" i="3"/>
  <c r="CY132" i="3"/>
  <c r="CZ132" i="3"/>
  <c r="DB132" i="3" s="1"/>
  <c r="L119" i="9" s="1"/>
  <c r="DA132" i="3"/>
  <c r="DC132" i="3"/>
  <c r="Q119" i="9" s="1"/>
  <c r="A133" i="3"/>
  <c r="CY133" i="3"/>
  <c r="CZ133" i="3"/>
  <c r="DA133" i="3"/>
  <c r="DB133" i="3"/>
  <c r="DC133" i="3"/>
  <c r="A134" i="3"/>
  <c r="CY134" i="3"/>
  <c r="CZ134" i="3"/>
  <c r="DB134" i="3" s="1"/>
  <c r="DA134" i="3"/>
  <c r="DC134" i="3"/>
  <c r="A135" i="3"/>
  <c r="CY135" i="3"/>
  <c r="CZ135" i="3"/>
  <c r="DB135" i="3" s="1"/>
  <c r="DA135" i="3"/>
  <c r="DC135" i="3"/>
  <c r="A136" i="3"/>
  <c r="CX136" i="3"/>
  <c r="CY136" i="3"/>
  <c r="CZ136" i="3"/>
  <c r="DB136" i="3" s="1"/>
  <c r="L125" i="9" s="1"/>
  <c r="DA136" i="3"/>
  <c r="DC136" i="3"/>
  <c r="Q125" i="9" s="1"/>
  <c r="A137" i="3"/>
  <c r="CX137" i="3"/>
  <c r="CY137" i="3"/>
  <c r="CZ137" i="3"/>
  <c r="DA137" i="3"/>
  <c r="DB137" i="3"/>
  <c r="L126" i="9" s="1"/>
  <c r="DC137" i="3"/>
  <c r="Q126" i="9" s="1"/>
  <c r="A138" i="3"/>
  <c r="CY138" i="3"/>
  <c r="CZ138" i="3"/>
  <c r="DB138" i="3" s="1"/>
  <c r="DA138" i="3"/>
  <c r="DC138" i="3"/>
  <c r="A139" i="3"/>
  <c r="CY139" i="3"/>
  <c r="CZ139" i="3"/>
  <c r="DB139" i="3" s="1"/>
  <c r="L130" i="9" s="1"/>
  <c r="DA139" i="3"/>
  <c r="DC139" i="3"/>
  <c r="Q130" i="9" s="1"/>
  <c r="A140" i="3"/>
  <c r="CY140" i="3"/>
  <c r="CZ140" i="3"/>
  <c r="DB140" i="3" s="1"/>
  <c r="L129" i="9" s="1"/>
  <c r="DA140" i="3"/>
  <c r="DC140" i="3"/>
  <c r="Q129" i="9" s="1"/>
  <c r="A141" i="3"/>
  <c r="CY141" i="3"/>
  <c r="CZ141" i="3"/>
  <c r="DB141" i="3" s="1"/>
  <c r="L128" i="9" s="1"/>
  <c r="DA141" i="3"/>
  <c r="DC141" i="3"/>
  <c r="Q128" i="9" s="1"/>
  <c r="A142" i="3"/>
  <c r="CY142" i="3"/>
  <c r="CZ142" i="3"/>
  <c r="DA142" i="3"/>
  <c r="DB142" i="3"/>
  <c r="L127" i="9" s="1"/>
  <c r="DC142" i="3"/>
  <c r="Q127" i="9" s="1"/>
  <c r="A143" i="3"/>
  <c r="CY143" i="3"/>
  <c r="CZ143" i="3"/>
  <c r="DB143" i="3" s="1"/>
  <c r="DA143" i="3"/>
  <c r="DC143" i="3"/>
  <c r="A144" i="3"/>
  <c r="CY144" i="3"/>
  <c r="CZ144" i="3"/>
  <c r="DB144" i="3" s="1"/>
  <c r="L131" i="9" s="1"/>
  <c r="DA144" i="3"/>
  <c r="DC144" i="3"/>
  <c r="Q131" i="9" s="1"/>
  <c r="A145" i="3"/>
  <c r="CX145" i="3"/>
  <c r="CY145" i="3"/>
  <c r="CZ145" i="3"/>
  <c r="DA145" i="3"/>
  <c r="DB145" i="3"/>
  <c r="DC145" i="3"/>
  <c r="A146" i="3"/>
  <c r="CX146" i="3"/>
  <c r="CY146" i="3"/>
  <c r="CZ146" i="3"/>
  <c r="DA146" i="3"/>
  <c r="DB146" i="3"/>
  <c r="L133" i="9" s="1"/>
  <c r="DC146" i="3"/>
  <c r="Q133" i="9" s="1"/>
  <c r="A147" i="3"/>
  <c r="CX147" i="3"/>
  <c r="CY147" i="3"/>
  <c r="CZ147" i="3"/>
  <c r="DB147" i="3" s="1"/>
  <c r="L132" i="9" s="1"/>
  <c r="DA147" i="3"/>
  <c r="DC147" i="3"/>
  <c r="Q132" i="9" s="1"/>
  <c r="A148" i="3"/>
  <c r="CX148" i="3"/>
  <c r="CY148" i="3"/>
  <c r="CZ148" i="3"/>
  <c r="DB148" i="3" s="1"/>
  <c r="DA148" i="3"/>
  <c r="DC148" i="3"/>
  <c r="A149" i="3"/>
  <c r="CY149" i="3"/>
  <c r="CZ149" i="3"/>
  <c r="DB149" i="3" s="1"/>
  <c r="DA149" i="3"/>
  <c r="DC149" i="3"/>
  <c r="A150" i="3"/>
  <c r="CY150" i="3"/>
  <c r="CZ150" i="3"/>
  <c r="DA150" i="3"/>
  <c r="DB150" i="3"/>
  <c r="L139" i="9" s="1"/>
  <c r="DC150" i="3"/>
  <c r="Q139" i="9" s="1"/>
  <c r="A151" i="3"/>
  <c r="CY151" i="3"/>
  <c r="CZ151" i="3"/>
  <c r="DB151" i="3" s="1"/>
  <c r="L138" i="9" s="1"/>
  <c r="DA151" i="3"/>
  <c r="DC151" i="3"/>
  <c r="Q138" i="9" s="1"/>
  <c r="A152" i="3"/>
  <c r="CY152" i="3"/>
  <c r="CZ152" i="3"/>
  <c r="DB152" i="3" s="1"/>
  <c r="L137" i="9" s="1"/>
  <c r="DA152" i="3"/>
  <c r="DC152" i="3"/>
  <c r="Q137" i="9" s="1"/>
  <c r="A153" i="3"/>
  <c r="CY153" i="3"/>
  <c r="CZ153" i="3"/>
  <c r="DA153" i="3"/>
  <c r="DB153" i="3"/>
  <c r="L136" i="9" s="1"/>
  <c r="DC153" i="3"/>
  <c r="Q136" i="9" s="1"/>
  <c r="A154" i="3"/>
  <c r="CY154" i="3"/>
  <c r="CZ154" i="3"/>
  <c r="DB154" i="3" s="1"/>
  <c r="DA154" i="3"/>
  <c r="DC154" i="3"/>
  <c r="A155" i="3"/>
  <c r="CY155" i="3"/>
  <c r="CZ155" i="3"/>
  <c r="DB155" i="3" s="1"/>
  <c r="L144" i="9" s="1"/>
  <c r="DA155" i="3"/>
  <c r="DC155" i="3"/>
  <c r="Q144" i="9" s="1"/>
  <c r="A156" i="3"/>
  <c r="CY156" i="3"/>
  <c r="CZ156" i="3"/>
  <c r="DB156" i="3" s="1"/>
  <c r="L143" i="9" s="1"/>
  <c r="DA156" i="3"/>
  <c r="DC156" i="3"/>
  <c r="Q143" i="9" s="1"/>
  <c r="A157" i="3"/>
  <c r="CY157" i="3"/>
  <c r="CZ157" i="3"/>
  <c r="DB157" i="3" s="1"/>
  <c r="L142" i="9" s="1"/>
  <c r="DA157" i="3"/>
  <c r="DC157" i="3"/>
  <c r="Q142" i="9" s="1"/>
  <c r="A158" i="3"/>
  <c r="CY158" i="3"/>
  <c r="CZ158" i="3"/>
  <c r="DA158" i="3"/>
  <c r="DB158" i="3"/>
  <c r="L141" i="9" s="1"/>
  <c r="DC158" i="3"/>
  <c r="Q141" i="9" s="1"/>
  <c r="A159" i="3"/>
  <c r="CY159" i="3"/>
  <c r="CZ159" i="3"/>
  <c r="DB159" i="3" s="1"/>
  <c r="DA159" i="3"/>
  <c r="DC159" i="3"/>
  <c r="A160" i="3"/>
  <c r="CY160" i="3"/>
  <c r="CZ160" i="3"/>
  <c r="DB160" i="3" s="1"/>
  <c r="L149" i="9" s="1"/>
  <c r="DA160" i="3"/>
  <c r="DC160" i="3"/>
  <c r="Q149" i="9" s="1"/>
  <c r="A161" i="3"/>
  <c r="CY161" i="3"/>
  <c r="CZ161" i="3"/>
  <c r="DA161" i="3"/>
  <c r="DB161" i="3"/>
  <c r="L148" i="9" s="1"/>
  <c r="DC161" i="3"/>
  <c r="Q148" i="9" s="1"/>
  <c r="A162" i="3"/>
  <c r="CY162" i="3"/>
  <c r="CZ162" i="3"/>
  <c r="DB162" i="3" s="1"/>
  <c r="DA162" i="3"/>
  <c r="DC162" i="3"/>
  <c r="A163" i="3"/>
  <c r="CY163" i="3"/>
  <c r="CZ163" i="3"/>
  <c r="DB163" i="3" s="1"/>
  <c r="L150" i="9" s="1"/>
  <c r="DA163" i="3"/>
  <c r="DC163" i="3"/>
  <c r="Q150" i="9" s="1"/>
  <c r="A164" i="3"/>
  <c r="CY164" i="3"/>
  <c r="CZ164" i="3"/>
  <c r="DB164" i="3" s="1"/>
  <c r="DA164" i="3"/>
  <c r="DC164" i="3"/>
  <c r="A165" i="3"/>
  <c r="CY165" i="3"/>
  <c r="CZ165" i="3"/>
  <c r="DB165" i="3" s="1"/>
  <c r="L157" i="9" s="1"/>
  <c r="DA165" i="3"/>
  <c r="DC165" i="3"/>
  <c r="Q157" i="9" s="1"/>
  <c r="A166" i="3"/>
  <c r="CY166" i="3"/>
  <c r="CZ166" i="3"/>
  <c r="DA166" i="3"/>
  <c r="DB166" i="3"/>
  <c r="L156" i="9" s="1"/>
  <c r="DC166" i="3"/>
  <c r="Q156" i="9" s="1"/>
  <c r="A167" i="3"/>
  <c r="CY167" i="3"/>
  <c r="CZ167" i="3"/>
  <c r="DB167" i="3" s="1"/>
  <c r="L155" i="9" s="1"/>
  <c r="DA167" i="3"/>
  <c r="DC167" i="3"/>
  <c r="Q155" i="9" s="1"/>
  <c r="A168" i="3"/>
  <c r="CY168" i="3"/>
  <c r="CZ168" i="3"/>
  <c r="DB168" i="3" s="1"/>
  <c r="L154" i="9" s="1"/>
  <c r="DA168" i="3"/>
  <c r="DC168" i="3"/>
  <c r="Q154" i="9" s="1"/>
  <c r="A169" i="3"/>
  <c r="CY169" i="3"/>
  <c r="CZ169" i="3"/>
  <c r="DA169" i="3"/>
  <c r="DB169" i="3"/>
  <c r="L153" i="9" s="1"/>
  <c r="DC169" i="3"/>
  <c r="Q153" i="9" s="1"/>
  <c r="A170" i="3"/>
  <c r="CY170" i="3"/>
  <c r="CZ170" i="3"/>
  <c r="DB170" i="3" s="1"/>
  <c r="L152" i="9" s="1"/>
  <c r="DA170" i="3"/>
  <c r="DC170" i="3"/>
  <c r="Q152" i="9" s="1"/>
  <c r="A171" i="3"/>
  <c r="CY171" i="3"/>
  <c r="CZ171" i="3"/>
  <c r="DB171" i="3" s="1"/>
  <c r="L151" i="9" s="1"/>
  <c r="DA171" i="3"/>
  <c r="DC171" i="3"/>
  <c r="Q151" i="9" s="1"/>
  <c r="A172" i="3"/>
  <c r="CY172" i="3"/>
  <c r="CZ172" i="3"/>
  <c r="DB172" i="3" s="1"/>
  <c r="DA172" i="3"/>
  <c r="DC172" i="3"/>
  <c r="A173" i="3"/>
  <c r="CY173" i="3"/>
  <c r="CZ173" i="3"/>
  <c r="DB173" i="3" s="1"/>
  <c r="L165" i="9" s="1"/>
  <c r="DA173" i="3"/>
  <c r="DC173" i="3"/>
  <c r="Q165" i="9" s="1"/>
  <c r="A174" i="3"/>
  <c r="CY174" i="3"/>
  <c r="CZ174" i="3"/>
  <c r="DA174" i="3"/>
  <c r="DB174" i="3"/>
  <c r="L164" i="9" s="1"/>
  <c r="DC174" i="3"/>
  <c r="Q164" i="9" s="1"/>
  <c r="A175" i="3"/>
  <c r="CY175" i="3"/>
  <c r="CZ175" i="3"/>
  <c r="DB175" i="3" s="1"/>
  <c r="L163" i="9" s="1"/>
  <c r="DA175" i="3"/>
  <c r="DC175" i="3"/>
  <c r="Q163" i="9" s="1"/>
  <c r="A176" i="3"/>
  <c r="CY176" i="3"/>
  <c r="CZ176" i="3"/>
  <c r="DB176" i="3" s="1"/>
  <c r="L162" i="9" s="1"/>
  <c r="DA176" i="3"/>
  <c r="DC176" i="3"/>
  <c r="Q162" i="9" s="1"/>
  <c r="A177" i="3"/>
  <c r="CY177" i="3"/>
  <c r="CZ177" i="3"/>
  <c r="DA177" i="3"/>
  <c r="DB177" i="3"/>
  <c r="L161" i="9" s="1"/>
  <c r="DC177" i="3"/>
  <c r="Q161" i="9" s="1"/>
  <c r="A178" i="3"/>
  <c r="CY178" i="3"/>
  <c r="CZ178" i="3"/>
  <c r="DB178" i="3" s="1"/>
  <c r="L160" i="9" s="1"/>
  <c r="DA178" i="3"/>
  <c r="DC178" i="3"/>
  <c r="Q160" i="9" s="1"/>
  <c r="A179" i="3"/>
  <c r="CY179" i="3"/>
  <c r="CZ179" i="3"/>
  <c r="DB179" i="3" s="1"/>
  <c r="L159" i="9" s="1"/>
  <c r="DA179" i="3"/>
  <c r="DC179" i="3"/>
  <c r="Q159" i="9" s="1"/>
  <c r="A180" i="3"/>
  <c r="CY180" i="3"/>
  <c r="CZ180" i="3"/>
  <c r="DA180" i="3"/>
  <c r="DB180" i="3"/>
  <c r="L158" i="9" s="1"/>
  <c r="DC180" i="3"/>
  <c r="Q158" i="9" s="1"/>
  <c r="A181" i="3"/>
  <c r="CY181" i="3"/>
  <c r="CZ181" i="3"/>
  <c r="DB181" i="3" s="1"/>
  <c r="DA181" i="3"/>
  <c r="DC181" i="3"/>
  <c r="A182" i="3"/>
  <c r="CY182" i="3"/>
  <c r="CZ182" i="3"/>
  <c r="DB182" i="3" s="1"/>
  <c r="L167" i="9" s="1"/>
  <c r="DA182" i="3"/>
  <c r="DC182" i="3"/>
  <c r="Q167" i="9" s="1"/>
  <c r="A183" i="3"/>
  <c r="CY183" i="3"/>
  <c r="CZ183" i="3"/>
  <c r="DA183" i="3"/>
  <c r="DB183" i="3"/>
  <c r="L166" i="9" s="1"/>
  <c r="DC183" i="3"/>
  <c r="Q166" i="9" s="1"/>
  <c r="A184" i="3"/>
  <c r="CY184" i="3"/>
  <c r="CZ184" i="3"/>
  <c r="DB184" i="3" s="1"/>
  <c r="DA184" i="3"/>
  <c r="DC184" i="3"/>
  <c r="A185" i="3"/>
  <c r="CY185" i="3"/>
  <c r="CZ185" i="3"/>
  <c r="DB185" i="3" s="1"/>
  <c r="DA185" i="3"/>
  <c r="DC185" i="3"/>
  <c r="A186" i="3"/>
  <c r="CY186" i="3"/>
  <c r="CZ186" i="3"/>
  <c r="DB186" i="3" s="1"/>
  <c r="DA186" i="3"/>
  <c r="DC186" i="3"/>
  <c r="A187" i="3"/>
  <c r="CY187" i="3"/>
  <c r="CZ187" i="3"/>
  <c r="DB187" i="3" s="1"/>
  <c r="L175" i="9" s="1"/>
  <c r="DA187" i="3"/>
  <c r="DC187" i="3"/>
  <c r="Q175" i="9" s="1"/>
  <c r="A188" i="3"/>
  <c r="CY188" i="3"/>
  <c r="CZ188" i="3"/>
  <c r="DB188" i="3" s="1"/>
  <c r="L174" i="9" s="1"/>
  <c r="DA188" i="3"/>
  <c r="DC188" i="3"/>
  <c r="Q174" i="9" s="1"/>
  <c r="A189" i="3"/>
  <c r="CY189" i="3"/>
  <c r="CZ189" i="3"/>
  <c r="DB189" i="3" s="1"/>
  <c r="L173" i="9" s="1"/>
  <c r="DA189" i="3"/>
  <c r="DC189" i="3"/>
  <c r="Q173" i="9" s="1"/>
  <c r="A190" i="3"/>
  <c r="CY190" i="3"/>
  <c r="CZ190" i="3"/>
  <c r="DB190" i="3" s="1"/>
  <c r="L172" i="9" s="1"/>
  <c r="DA190" i="3"/>
  <c r="DC190" i="3"/>
  <c r="Q172" i="9" s="1"/>
  <c r="A191" i="3"/>
  <c r="CY191" i="3"/>
  <c r="CZ191" i="3"/>
  <c r="DB191" i="3" s="1"/>
  <c r="L171" i="9" s="1"/>
  <c r="DA191" i="3"/>
  <c r="DC191" i="3"/>
  <c r="Q171" i="9" s="1"/>
  <c r="A192" i="3"/>
  <c r="CY192" i="3"/>
  <c r="CZ192" i="3"/>
  <c r="DB192" i="3" s="1"/>
  <c r="L170" i="9" s="1"/>
  <c r="DA192" i="3"/>
  <c r="DC192" i="3"/>
  <c r="Q170" i="9" s="1"/>
  <c r="A193" i="3"/>
  <c r="CY193" i="3"/>
  <c r="CZ193" i="3"/>
  <c r="DB193" i="3" s="1"/>
  <c r="DA193" i="3"/>
  <c r="DC193" i="3"/>
  <c r="A194" i="3"/>
  <c r="CY194" i="3"/>
  <c r="CZ194" i="3"/>
  <c r="DB194" i="3" s="1"/>
  <c r="DA194" i="3"/>
  <c r="DC194" i="3"/>
  <c r="A195" i="3"/>
  <c r="CY195" i="3"/>
  <c r="CZ195" i="3"/>
  <c r="DB195" i="3" s="1"/>
  <c r="L169" i="9" s="1"/>
  <c r="DA195" i="3"/>
  <c r="DC195" i="3"/>
  <c r="Q169" i="9" s="1"/>
  <c r="A196" i="3"/>
  <c r="CY196" i="3"/>
  <c r="CZ196" i="3"/>
  <c r="DA196" i="3"/>
  <c r="DB196" i="3"/>
  <c r="DC196" i="3"/>
  <c r="A197" i="3"/>
  <c r="CY197" i="3"/>
  <c r="CZ197" i="3"/>
  <c r="DB197" i="3" s="1"/>
  <c r="DA197" i="3"/>
  <c r="DC197" i="3"/>
  <c r="A198" i="3"/>
  <c r="CY198" i="3"/>
  <c r="CZ198" i="3"/>
  <c r="DB198" i="3" s="1"/>
  <c r="L179" i="9" s="1"/>
  <c r="DA198" i="3"/>
  <c r="DC198" i="3"/>
  <c r="Q179" i="9" s="1"/>
  <c r="A199" i="3"/>
  <c r="CY199" i="3"/>
  <c r="CZ199" i="3"/>
  <c r="DA199" i="3"/>
  <c r="DB199" i="3"/>
  <c r="L178" i="9" s="1"/>
  <c r="DC199" i="3"/>
  <c r="Q178" i="9" s="1"/>
  <c r="A200" i="3"/>
  <c r="CY200" i="3"/>
  <c r="CZ200" i="3"/>
  <c r="DB200" i="3" s="1"/>
  <c r="DA200" i="3"/>
  <c r="DC200" i="3"/>
  <c r="A201" i="3"/>
  <c r="CY201" i="3"/>
  <c r="CZ201" i="3"/>
  <c r="DB201" i="3" s="1"/>
  <c r="DA201" i="3"/>
  <c r="DC201" i="3"/>
  <c r="A202" i="3"/>
  <c r="CY202" i="3"/>
  <c r="CZ202" i="3"/>
  <c r="DB202" i="3" s="1"/>
  <c r="L177" i="9" s="1"/>
  <c r="DA202" i="3"/>
  <c r="DC202" i="3"/>
  <c r="Q177" i="9" s="1"/>
  <c r="A203" i="3"/>
  <c r="CY203" i="3"/>
  <c r="CZ203" i="3"/>
  <c r="DB203" i="3" s="1"/>
  <c r="DA203" i="3"/>
  <c r="DC203" i="3"/>
  <c r="A204" i="3"/>
  <c r="CY204" i="3"/>
  <c r="CZ204" i="3"/>
  <c r="DB204" i="3" s="1"/>
  <c r="DA204" i="3"/>
  <c r="DC204" i="3"/>
  <c r="A205" i="3"/>
  <c r="CY205" i="3"/>
  <c r="CZ205" i="3"/>
  <c r="DB205" i="3" s="1"/>
  <c r="L182" i="9" s="1"/>
  <c r="DA205" i="3"/>
  <c r="DC205" i="3"/>
  <c r="Q182" i="9" s="1"/>
  <c r="A206" i="3"/>
  <c r="CY206" i="3"/>
  <c r="CZ206" i="3"/>
  <c r="DB206" i="3" s="1"/>
  <c r="L181" i="9" s="1"/>
  <c r="DA206" i="3"/>
  <c r="DC206" i="3"/>
  <c r="Q181" i="9" s="1"/>
  <c r="A207" i="3"/>
  <c r="CY207" i="3"/>
  <c r="CZ207" i="3"/>
  <c r="DB207" i="3" s="1"/>
  <c r="DA207" i="3"/>
  <c r="DC207" i="3"/>
  <c r="A208" i="3"/>
  <c r="CY208" i="3"/>
  <c r="CZ208" i="3"/>
  <c r="DB208" i="3" s="1"/>
  <c r="DA208" i="3"/>
  <c r="DC208" i="3"/>
  <c r="A209" i="3"/>
  <c r="CY209" i="3"/>
  <c r="CZ209" i="3"/>
  <c r="DB209" i="3" s="1"/>
  <c r="DA209" i="3"/>
  <c r="DC209" i="3"/>
  <c r="A210" i="3"/>
  <c r="CY210" i="3"/>
  <c r="CZ210" i="3"/>
  <c r="DB210" i="3" s="1"/>
  <c r="L187" i="9" s="1"/>
  <c r="DA210" i="3"/>
  <c r="DC210" i="3"/>
  <c r="Q187" i="9" s="1"/>
  <c r="A211" i="3"/>
  <c r="CY211" i="3"/>
  <c r="CZ211" i="3"/>
  <c r="DB211" i="3" s="1"/>
  <c r="L186" i="9" s="1"/>
  <c r="DA211" i="3"/>
  <c r="DC211" i="3"/>
  <c r="Q186" i="9" s="1"/>
  <c r="A212" i="3"/>
  <c r="CY212" i="3"/>
  <c r="CZ212" i="3"/>
  <c r="DA212" i="3"/>
  <c r="DB212" i="3"/>
  <c r="L185" i="9" s="1"/>
  <c r="DC212" i="3"/>
  <c r="Q185" i="9" s="1"/>
  <c r="A213" i="3"/>
  <c r="CY213" i="3"/>
  <c r="CZ213" i="3"/>
  <c r="DB213" i="3" s="1"/>
  <c r="L184" i="9" s="1"/>
  <c r="DA213" i="3"/>
  <c r="DC213" i="3"/>
  <c r="Q184" i="9" s="1"/>
  <c r="A214" i="3"/>
  <c r="CY214" i="3"/>
  <c r="CZ214" i="3"/>
  <c r="DB214" i="3" s="1"/>
  <c r="DA214" i="3"/>
  <c r="DC214" i="3"/>
  <c r="A215" i="3"/>
  <c r="CY215" i="3"/>
  <c r="CZ215" i="3"/>
  <c r="DA215" i="3"/>
  <c r="DB215" i="3"/>
  <c r="L193" i="9" s="1"/>
  <c r="DC215" i="3"/>
  <c r="Q193" i="9" s="1"/>
  <c r="A216" i="3"/>
  <c r="CY216" i="3"/>
  <c r="CZ216" i="3"/>
  <c r="DB216" i="3" s="1"/>
  <c r="L192" i="9" s="1"/>
  <c r="DA216" i="3"/>
  <c r="DC216" i="3"/>
  <c r="Q192" i="9" s="1"/>
  <c r="A217" i="3"/>
  <c r="CY217" i="3"/>
  <c r="CZ217" i="3"/>
  <c r="DB217" i="3" s="1"/>
  <c r="L191" i="9" s="1"/>
  <c r="DA217" i="3"/>
  <c r="DC217" i="3"/>
  <c r="Q191" i="9" s="1"/>
  <c r="A218" i="3"/>
  <c r="CY218" i="3"/>
  <c r="CZ218" i="3"/>
  <c r="DB218" i="3" s="1"/>
  <c r="L190" i="9" s="1"/>
  <c r="DA218" i="3"/>
  <c r="DC218" i="3"/>
  <c r="Q190" i="9" s="1"/>
  <c r="A219" i="3"/>
  <c r="CY219" i="3"/>
  <c r="CZ219" i="3"/>
  <c r="DB219" i="3" s="1"/>
  <c r="DA219" i="3"/>
  <c r="DC219" i="3"/>
  <c r="A220" i="3"/>
  <c r="CY220" i="3"/>
  <c r="CZ220" i="3"/>
  <c r="DB220" i="3" s="1"/>
  <c r="L199" i="9" s="1"/>
  <c r="DA220" i="3"/>
  <c r="DC220" i="3"/>
  <c r="Q199" i="9" s="1"/>
  <c r="A221" i="3"/>
  <c r="CY221" i="3"/>
  <c r="CZ221" i="3"/>
  <c r="DB221" i="3" s="1"/>
  <c r="L198" i="9" s="1"/>
  <c r="DA221" i="3"/>
  <c r="DC221" i="3"/>
  <c r="Q198" i="9" s="1"/>
  <c r="A222" i="3"/>
  <c r="CY222" i="3"/>
  <c r="CZ222" i="3"/>
  <c r="DB222" i="3" s="1"/>
  <c r="L197" i="9" s="1"/>
  <c r="DA222" i="3"/>
  <c r="DC222" i="3"/>
  <c r="Q197" i="9" s="1"/>
  <c r="A223" i="3"/>
  <c r="CY223" i="3"/>
  <c r="CZ223" i="3"/>
  <c r="DB223" i="3" s="1"/>
  <c r="DA223" i="3"/>
  <c r="DC223" i="3"/>
  <c r="A224" i="3"/>
  <c r="CY224" i="3"/>
  <c r="CZ224" i="3"/>
  <c r="DB224" i="3" s="1"/>
  <c r="L200" i="9" s="1"/>
  <c r="DA224" i="3"/>
  <c r="DC224" i="3"/>
  <c r="Q200" i="9" s="1"/>
  <c r="A225" i="3"/>
  <c r="CY225" i="3"/>
  <c r="CZ225" i="3"/>
  <c r="DB225" i="3" s="1"/>
  <c r="DA225" i="3"/>
  <c r="DC225" i="3"/>
  <c r="A226" i="3"/>
  <c r="CY226" i="3"/>
  <c r="CZ226" i="3"/>
  <c r="DB226" i="3" s="1"/>
  <c r="L201" i="9" s="1"/>
  <c r="DA226" i="3"/>
  <c r="DC226" i="3"/>
  <c r="Q201" i="9" s="1"/>
  <c r="A227" i="3"/>
  <c r="CY227" i="3"/>
  <c r="CZ227" i="3"/>
  <c r="DB227" i="3" s="1"/>
  <c r="DA227" i="3"/>
  <c r="DC227" i="3"/>
  <c r="A228" i="3"/>
  <c r="CY228" i="3"/>
  <c r="CZ228" i="3"/>
  <c r="DA228" i="3"/>
  <c r="DB228" i="3"/>
  <c r="L203" i="9" s="1"/>
  <c r="DC228" i="3"/>
  <c r="Q203" i="9" s="1"/>
  <c r="A229" i="3"/>
  <c r="CY229" i="3"/>
  <c r="CZ229" i="3"/>
  <c r="DB229" i="3" s="1"/>
  <c r="L202" i="9" s="1"/>
  <c r="DA229" i="3"/>
  <c r="DC229" i="3"/>
  <c r="Q202" i="9" s="1"/>
  <c r="A230" i="3"/>
  <c r="CY230" i="3"/>
  <c r="CZ230" i="3"/>
  <c r="DB230" i="3" s="1"/>
  <c r="DA230" i="3"/>
  <c r="DC230" i="3"/>
  <c r="A231" i="3"/>
  <c r="CY231" i="3"/>
  <c r="CZ231" i="3"/>
  <c r="DA231" i="3"/>
  <c r="DB231" i="3"/>
  <c r="L208" i="9" s="1"/>
  <c r="DC231" i="3"/>
  <c r="Q208" i="9" s="1"/>
  <c r="A232" i="3"/>
  <c r="CY232" i="3"/>
  <c r="CZ232" i="3"/>
  <c r="DB232" i="3" s="1"/>
  <c r="L207" i="9" s="1"/>
  <c r="DA232" i="3"/>
  <c r="DC232" i="3"/>
  <c r="Q207" i="9" s="1"/>
  <c r="A233" i="3"/>
  <c r="CY233" i="3"/>
  <c r="CZ233" i="3"/>
  <c r="DB233" i="3" s="1"/>
  <c r="L206" i="9" s="1"/>
  <c r="DA233" i="3"/>
  <c r="DC233" i="3"/>
  <c r="Q206" i="9" s="1"/>
  <c r="A234" i="3"/>
  <c r="CY234" i="3"/>
  <c r="CZ234" i="3"/>
  <c r="DB234" i="3" s="1"/>
  <c r="L205" i="9" s="1"/>
  <c r="DA234" i="3"/>
  <c r="DC234" i="3"/>
  <c r="Q205" i="9" s="1"/>
  <c r="A235" i="3"/>
  <c r="CY235" i="3"/>
  <c r="CZ235" i="3"/>
  <c r="DB235" i="3" s="1"/>
  <c r="DA235" i="3"/>
  <c r="DC235" i="3"/>
  <c r="A236" i="3"/>
  <c r="CY236" i="3"/>
  <c r="CZ236" i="3"/>
  <c r="DB236" i="3" s="1"/>
  <c r="DA236" i="3"/>
  <c r="DC236" i="3"/>
  <c r="A237" i="3"/>
  <c r="CX237" i="3"/>
  <c r="CY237" i="3"/>
  <c r="CZ237" i="3"/>
  <c r="DB237" i="3" s="1"/>
  <c r="L211" i="9" s="1"/>
  <c r="DA237" i="3"/>
  <c r="DC237" i="3"/>
  <c r="Q211" i="9" s="1"/>
  <c r="A238" i="3"/>
  <c r="CX238" i="3"/>
  <c r="CY238" i="3"/>
  <c r="CZ238" i="3"/>
  <c r="DB238" i="3" s="1"/>
  <c r="L212" i="9" s="1"/>
  <c r="DA238" i="3"/>
  <c r="DC238" i="3"/>
  <c r="Q212" i="9" s="1"/>
  <c r="A239" i="3"/>
  <c r="CY239" i="3"/>
  <c r="CZ239" i="3"/>
  <c r="DB239" i="3" s="1"/>
  <c r="DA239" i="3"/>
  <c r="DC239" i="3"/>
  <c r="A240" i="3"/>
  <c r="CY240" i="3"/>
  <c r="CZ240" i="3"/>
  <c r="DB240" i="3" s="1"/>
  <c r="L216" i="9" s="1"/>
  <c r="DA240" i="3"/>
  <c r="DC240" i="3"/>
  <c r="Q216" i="9" s="1"/>
  <c r="A241" i="3"/>
  <c r="CY241" i="3"/>
  <c r="CZ241" i="3"/>
  <c r="DB241" i="3" s="1"/>
  <c r="L215" i="9" s="1"/>
  <c r="DA241" i="3"/>
  <c r="DC241" i="3"/>
  <c r="Q215" i="9" s="1"/>
  <c r="A242" i="3"/>
  <c r="CY242" i="3"/>
  <c r="CZ242" i="3"/>
  <c r="DB242" i="3" s="1"/>
  <c r="L214" i="9" s="1"/>
  <c r="DA242" i="3"/>
  <c r="DC242" i="3"/>
  <c r="Q214" i="9" s="1"/>
  <c r="A243" i="3"/>
  <c r="CY243" i="3"/>
  <c r="CZ243" i="3"/>
  <c r="DB243" i="3" s="1"/>
  <c r="L213" i="9" s="1"/>
  <c r="DA243" i="3"/>
  <c r="DC243" i="3"/>
  <c r="Q213" i="9" s="1"/>
  <c r="A244" i="3"/>
  <c r="CX244" i="3"/>
  <c r="CY244" i="3"/>
  <c r="CZ244" i="3"/>
  <c r="DA244" i="3"/>
  <c r="DB244" i="3"/>
  <c r="DC244" i="3"/>
  <c r="A245" i="3"/>
  <c r="CX245" i="3"/>
  <c r="CY245" i="3"/>
  <c r="CZ245" i="3"/>
  <c r="DB245" i="3" s="1"/>
  <c r="L217" i="9" s="1"/>
  <c r="DA245" i="3"/>
  <c r="DC245" i="3"/>
  <c r="Q217" i="9" s="1"/>
  <c r="A246" i="3"/>
  <c r="CX246" i="3"/>
  <c r="CY246" i="3"/>
  <c r="CZ246" i="3"/>
  <c r="DB246" i="3" s="1"/>
  <c r="DA246" i="3"/>
  <c r="DC246" i="3"/>
  <c r="A247" i="3"/>
  <c r="CX247" i="3"/>
  <c r="CY247" i="3"/>
  <c r="CZ247" i="3"/>
  <c r="DB247" i="3" s="1"/>
  <c r="L219" i="9" s="1"/>
  <c r="DA247" i="3"/>
  <c r="DC247" i="3"/>
  <c r="Q219" i="9" s="1"/>
  <c r="A248" i="3"/>
  <c r="CX248" i="3"/>
  <c r="CY248" i="3"/>
  <c r="CZ248" i="3"/>
  <c r="DB248" i="3" s="1"/>
  <c r="L218" i="9" s="1"/>
  <c r="DA248" i="3"/>
  <c r="DC248" i="3"/>
  <c r="Q218" i="9" s="1"/>
  <c r="A249" i="3"/>
  <c r="CX249" i="3"/>
  <c r="CY249" i="3"/>
  <c r="CZ249" i="3"/>
  <c r="DB249" i="3" s="1"/>
  <c r="DA249" i="3"/>
  <c r="DC249" i="3"/>
  <c r="A250" i="3"/>
  <c r="CY250" i="3"/>
  <c r="CZ250" i="3"/>
  <c r="DB250" i="3" s="1"/>
  <c r="DA250" i="3"/>
  <c r="DC250" i="3"/>
  <c r="A251" i="3"/>
  <c r="CY251" i="3"/>
  <c r="CZ251" i="3"/>
  <c r="DB251" i="3" s="1"/>
  <c r="L226" i="9" s="1"/>
  <c r="DA251" i="3"/>
  <c r="DC251" i="3"/>
  <c r="Q226" i="9" s="1"/>
  <c r="A252" i="3"/>
  <c r="CY252" i="3"/>
  <c r="CZ252" i="3"/>
  <c r="DB252" i="3" s="1"/>
  <c r="L225" i="9" s="1"/>
  <c r="DA252" i="3"/>
  <c r="DC252" i="3"/>
  <c r="Q225" i="9" s="1"/>
  <c r="A253" i="3"/>
  <c r="CY253" i="3"/>
  <c r="CZ253" i="3"/>
  <c r="DB253" i="3" s="1"/>
  <c r="L224" i="9" s="1"/>
  <c r="DA253" i="3"/>
  <c r="DC253" i="3"/>
  <c r="Q224" i="9" s="1"/>
  <c r="A254" i="3"/>
  <c r="CY254" i="3"/>
  <c r="CZ254" i="3"/>
  <c r="DB254" i="3" s="1"/>
  <c r="L223" i="9" s="1"/>
  <c r="DA254" i="3"/>
  <c r="DC254" i="3"/>
  <c r="Q223" i="9" s="1"/>
  <c r="A255" i="3"/>
  <c r="CY255" i="3"/>
  <c r="CZ255" i="3"/>
  <c r="DB255" i="3" s="1"/>
  <c r="DA255" i="3"/>
  <c r="DC255" i="3"/>
  <c r="A256" i="3"/>
  <c r="CY256" i="3"/>
  <c r="CZ256" i="3"/>
  <c r="DB256" i="3" s="1"/>
  <c r="L231" i="9" s="1"/>
  <c r="DA256" i="3"/>
  <c r="DC256" i="3"/>
  <c r="Q231" i="9" s="1"/>
  <c r="A257" i="3"/>
  <c r="CY257" i="3"/>
  <c r="CZ257" i="3"/>
  <c r="DB257" i="3" s="1"/>
  <c r="L230" i="9" s="1"/>
  <c r="DA257" i="3"/>
  <c r="DC257" i="3"/>
  <c r="Q230" i="9" s="1"/>
  <c r="A258" i="3"/>
  <c r="CY258" i="3"/>
  <c r="CZ258" i="3"/>
  <c r="DB258" i="3" s="1"/>
  <c r="L229" i="9" s="1"/>
  <c r="DA258" i="3"/>
  <c r="DC258" i="3"/>
  <c r="Q229" i="9" s="1"/>
  <c r="A259" i="3"/>
  <c r="CY259" i="3"/>
  <c r="CZ259" i="3"/>
  <c r="DB259" i="3" s="1"/>
  <c r="L228" i="9" s="1"/>
  <c r="DA259" i="3"/>
  <c r="DC259" i="3"/>
  <c r="Q228" i="9" s="1"/>
  <c r="A260" i="3"/>
  <c r="CY260" i="3"/>
  <c r="CZ260" i="3"/>
  <c r="DA260" i="3"/>
  <c r="DB260" i="3"/>
  <c r="DC260" i="3"/>
  <c r="A261" i="3"/>
  <c r="CY261" i="3"/>
  <c r="CZ261" i="3"/>
  <c r="DB261" i="3" s="1"/>
  <c r="L236" i="9" s="1"/>
  <c r="DA261" i="3"/>
  <c r="DC261" i="3"/>
  <c r="Q236" i="9" s="1"/>
  <c r="A262" i="3"/>
  <c r="CY262" i="3"/>
  <c r="CZ262" i="3"/>
  <c r="DB262" i="3" s="1"/>
  <c r="L235" i="9" s="1"/>
  <c r="DA262" i="3"/>
  <c r="DC262" i="3"/>
  <c r="Q235" i="9" s="1"/>
  <c r="A263" i="3"/>
  <c r="CY263" i="3"/>
  <c r="CZ263" i="3"/>
  <c r="DA263" i="3"/>
  <c r="DB263" i="3"/>
  <c r="L234" i="9" s="1"/>
  <c r="DC263" i="3"/>
  <c r="Q234" i="9" s="1"/>
  <c r="A264" i="3"/>
  <c r="CY264" i="3"/>
  <c r="CZ264" i="3"/>
  <c r="DB264" i="3" s="1"/>
  <c r="L233" i="9" s="1"/>
  <c r="DA264" i="3"/>
  <c r="DC264" i="3"/>
  <c r="Q233" i="9" s="1"/>
  <c r="A265" i="3"/>
  <c r="CY265" i="3"/>
  <c r="CZ265" i="3"/>
  <c r="DB265" i="3" s="1"/>
  <c r="DA265" i="3"/>
  <c r="DC265" i="3"/>
  <c r="A266" i="3"/>
  <c r="CY266" i="3"/>
  <c r="CZ266" i="3"/>
  <c r="DB266" i="3" s="1"/>
  <c r="L241" i="9" s="1"/>
  <c r="DA266" i="3"/>
  <c r="DC266" i="3"/>
  <c r="Q241" i="9" s="1"/>
  <c r="A267" i="3"/>
  <c r="CY267" i="3"/>
  <c r="CZ267" i="3"/>
  <c r="DB267" i="3" s="1"/>
  <c r="L240" i="9" s="1"/>
  <c r="DA267" i="3"/>
  <c r="DC267" i="3"/>
  <c r="Q240" i="9" s="1"/>
  <c r="A268" i="3"/>
  <c r="CY268" i="3"/>
  <c r="CZ268" i="3"/>
  <c r="DB268" i="3" s="1"/>
  <c r="L239" i="9" s="1"/>
  <c r="DA268" i="3"/>
  <c r="DC268" i="3"/>
  <c r="Q239" i="9" s="1"/>
  <c r="A269" i="3"/>
  <c r="CY269" i="3"/>
  <c r="CZ269" i="3"/>
  <c r="DB269" i="3" s="1"/>
  <c r="L238" i="9" s="1"/>
  <c r="DA269" i="3"/>
  <c r="DC269" i="3"/>
  <c r="Q238" i="9" s="1"/>
  <c r="A270" i="3"/>
  <c r="CY270" i="3"/>
  <c r="CZ270" i="3"/>
  <c r="DB270" i="3" s="1"/>
  <c r="DA270" i="3"/>
  <c r="DC270" i="3"/>
  <c r="A271" i="3"/>
  <c r="CY271" i="3"/>
  <c r="CZ271" i="3"/>
  <c r="DB271" i="3" s="1"/>
  <c r="L248" i="9" s="1"/>
  <c r="DA271" i="3"/>
  <c r="DC271" i="3"/>
  <c r="Q248" i="9" s="1"/>
  <c r="A272" i="3"/>
  <c r="CY272" i="3"/>
  <c r="CZ272" i="3"/>
  <c r="DB272" i="3" s="1"/>
  <c r="L247" i="9" s="1"/>
  <c r="DA272" i="3"/>
  <c r="DC272" i="3"/>
  <c r="Q247" i="9" s="1"/>
  <c r="A273" i="3"/>
  <c r="CY273" i="3"/>
  <c r="CZ273" i="3"/>
  <c r="DB273" i="3" s="1"/>
  <c r="L246" i="9" s="1"/>
  <c r="DA273" i="3"/>
  <c r="DC273" i="3"/>
  <c r="Q246" i="9" s="1"/>
  <c r="A274" i="3"/>
  <c r="CY274" i="3"/>
  <c r="CZ274" i="3"/>
  <c r="DB274" i="3" s="1"/>
  <c r="L245" i="9" s="1"/>
  <c r="DA274" i="3"/>
  <c r="DC274" i="3"/>
  <c r="Q245" i="9" s="1"/>
  <c r="A275" i="3"/>
  <c r="CY275" i="3"/>
  <c r="CZ275" i="3"/>
  <c r="DB275" i="3" s="1"/>
  <c r="DA275" i="3"/>
  <c r="DC275" i="3"/>
  <c r="A276" i="3"/>
  <c r="CY276" i="3"/>
  <c r="CZ276" i="3"/>
  <c r="DA276" i="3"/>
  <c r="DB276" i="3"/>
  <c r="L253" i="9" s="1"/>
  <c r="DC276" i="3"/>
  <c r="Q253" i="9" s="1"/>
  <c r="A277" i="3"/>
  <c r="CY277" i="3"/>
  <c r="CZ277" i="3"/>
  <c r="DB277" i="3" s="1"/>
  <c r="L252" i="9" s="1"/>
  <c r="DA277" i="3"/>
  <c r="DC277" i="3"/>
  <c r="Q252" i="9" s="1"/>
  <c r="A278" i="3"/>
  <c r="CY278" i="3"/>
  <c r="CZ278" i="3"/>
  <c r="DB278" i="3" s="1"/>
  <c r="L251" i="9" s="1"/>
  <c r="DA278" i="3"/>
  <c r="DC278" i="3"/>
  <c r="Q251" i="9" s="1"/>
  <c r="A279" i="3"/>
  <c r="CY279" i="3"/>
  <c r="CZ279" i="3"/>
  <c r="DA279" i="3"/>
  <c r="DB279" i="3"/>
  <c r="L250" i="9" s="1"/>
  <c r="DC279" i="3"/>
  <c r="Q250" i="9" s="1"/>
  <c r="A280" i="3"/>
  <c r="CY280" i="3"/>
  <c r="CZ280" i="3"/>
  <c r="DB280" i="3" s="1"/>
  <c r="DA280" i="3"/>
  <c r="DC280" i="3"/>
  <c r="A281" i="3"/>
  <c r="CY281" i="3"/>
  <c r="CZ281" i="3"/>
  <c r="DB281" i="3" s="1"/>
  <c r="L258" i="9" s="1"/>
  <c r="DA281" i="3"/>
  <c r="DC281" i="3"/>
  <c r="Q258" i="9" s="1"/>
  <c r="A282" i="3"/>
  <c r="CY282" i="3"/>
  <c r="CZ282" i="3"/>
  <c r="DB282" i="3" s="1"/>
  <c r="L257" i="9" s="1"/>
  <c r="DA282" i="3"/>
  <c r="DC282" i="3"/>
  <c r="Q257" i="9" s="1"/>
  <c r="A283" i="3"/>
  <c r="CY283" i="3"/>
  <c r="CZ283" i="3"/>
  <c r="DB283" i="3" s="1"/>
  <c r="L256" i="9" s="1"/>
  <c r="DA283" i="3"/>
  <c r="DC283" i="3"/>
  <c r="Q256" i="9" s="1"/>
  <c r="A284" i="3"/>
  <c r="CY284" i="3"/>
  <c r="CZ284" i="3"/>
  <c r="DB284" i="3" s="1"/>
  <c r="L255" i="9" s="1"/>
  <c r="DA284" i="3"/>
  <c r="DC284" i="3"/>
  <c r="Q255" i="9" s="1"/>
  <c r="A285" i="3"/>
  <c r="CY285" i="3"/>
  <c r="CZ285" i="3"/>
  <c r="DB285" i="3" s="1"/>
  <c r="DA285" i="3"/>
  <c r="DC285" i="3"/>
  <c r="A286" i="3"/>
  <c r="CY286" i="3"/>
  <c r="CZ286" i="3"/>
  <c r="DB286" i="3" s="1"/>
  <c r="L263" i="9" s="1"/>
  <c r="DA286" i="3"/>
  <c r="DC286" i="3"/>
  <c r="Q263" i="9" s="1"/>
  <c r="A287" i="3"/>
  <c r="CY287" i="3"/>
  <c r="CZ287" i="3"/>
  <c r="DB287" i="3" s="1"/>
  <c r="L262" i="9" s="1"/>
  <c r="DA287" i="3"/>
  <c r="DC287" i="3"/>
  <c r="Q262" i="9" s="1"/>
  <c r="A288" i="3"/>
  <c r="CY288" i="3"/>
  <c r="CZ288" i="3"/>
  <c r="DB288" i="3" s="1"/>
  <c r="DA288" i="3"/>
  <c r="DC288" i="3"/>
  <c r="A289" i="3"/>
  <c r="CY289" i="3"/>
  <c r="CZ289" i="3"/>
  <c r="DB289" i="3" s="1"/>
  <c r="L264" i="9" s="1"/>
  <c r="DA289" i="3"/>
  <c r="DC289" i="3"/>
  <c r="Q264" i="9" s="1"/>
  <c r="A290" i="3"/>
  <c r="CY290" i="3"/>
  <c r="CZ290" i="3"/>
  <c r="DB290" i="3" s="1"/>
  <c r="DA290" i="3"/>
  <c r="DC290" i="3"/>
  <c r="A291" i="3"/>
  <c r="CY291" i="3"/>
  <c r="CZ291" i="3"/>
  <c r="DB291" i="3" s="1"/>
  <c r="L271" i="9" s="1"/>
  <c r="DA291" i="3"/>
  <c r="DC291" i="3"/>
  <c r="Q271" i="9" s="1"/>
  <c r="A292" i="3"/>
  <c r="CY292" i="3"/>
  <c r="CZ292" i="3"/>
  <c r="DA292" i="3"/>
  <c r="DB292" i="3"/>
  <c r="L270" i="9" s="1"/>
  <c r="DC292" i="3"/>
  <c r="Q270" i="9" s="1"/>
  <c r="A293" i="3"/>
  <c r="CY293" i="3"/>
  <c r="CZ293" i="3"/>
  <c r="DB293" i="3" s="1"/>
  <c r="L269" i="9" s="1"/>
  <c r="DA293" i="3"/>
  <c r="DC293" i="3"/>
  <c r="Q269" i="9" s="1"/>
  <c r="A294" i="3"/>
  <c r="CY294" i="3"/>
  <c r="CZ294" i="3"/>
  <c r="DB294" i="3" s="1"/>
  <c r="L268" i="9" s="1"/>
  <c r="DA294" i="3"/>
  <c r="DC294" i="3"/>
  <c r="Q268" i="9" s="1"/>
  <c r="A295" i="3"/>
  <c r="CY295" i="3"/>
  <c r="CZ295" i="3"/>
  <c r="DA295" i="3"/>
  <c r="DB295" i="3"/>
  <c r="L267" i="9" s="1"/>
  <c r="DC295" i="3"/>
  <c r="Q267" i="9" s="1"/>
  <c r="A296" i="3"/>
  <c r="CY296" i="3"/>
  <c r="CZ296" i="3"/>
  <c r="DB296" i="3" s="1"/>
  <c r="L266" i="9" s="1"/>
  <c r="DA296" i="3"/>
  <c r="DC296" i="3"/>
  <c r="Q266" i="9" s="1"/>
  <c r="A297" i="3"/>
  <c r="CY297" i="3"/>
  <c r="CZ297" i="3"/>
  <c r="DB297" i="3" s="1"/>
  <c r="L265" i="9" s="1"/>
  <c r="DA297" i="3"/>
  <c r="DC297" i="3"/>
  <c r="Q265" i="9" s="1"/>
  <c r="A298" i="3"/>
  <c r="CY298" i="3"/>
  <c r="CZ298" i="3"/>
  <c r="DB298" i="3" s="1"/>
  <c r="DA298" i="3"/>
  <c r="DC298" i="3"/>
  <c r="A299" i="3"/>
  <c r="CY299" i="3"/>
  <c r="CZ299" i="3"/>
  <c r="DB299" i="3" s="1"/>
  <c r="L279" i="9" s="1"/>
  <c r="DA299" i="3"/>
  <c r="DC299" i="3"/>
  <c r="Q279" i="9" s="1"/>
  <c r="A300" i="3"/>
  <c r="CY300" i="3"/>
  <c r="CZ300" i="3"/>
  <c r="DB300" i="3" s="1"/>
  <c r="L278" i="9" s="1"/>
  <c r="DA300" i="3"/>
  <c r="DC300" i="3"/>
  <c r="Q278" i="9" s="1"/>
  <c r="A301" i="3"/>
  <c r="CY301" i="3"/>
  <c r="CZ301" i="3"/>
  <c r="DB301" i="3" s="1"/>
  <c r="L277" i="9" s="1"/>
  <c r="DA301" i="3"/>
  <c r="DC301" i="3"/>
  <c r="Q277" i="9" s="1"/>
  <c r="A302" i="3"/>
  <c r="CY302" i="3"/>
  <c r="CZ302" i="3"/>
  <c r="DB302" i="3" s="1"/>
  <c r="L276" i="9" s="1"/>
  <c r="DA302" i="3"/>
  <c r="DC302" i="3"/>
  <c r="Q276" i="9" s="1"/>
  <c r="A303" i="3"/>
  <c r="CY303" i="3"/>
  <c r="CZ303" i="3"/>
  <c r="DB303" i="3" s="1"/>
  <c r="L275" i="9" s="1"/>
  <c r="DA303" i="3"/>
  <c r="DC303" i="3"/>
  <c r="Q275" i="9" s="1"/>
  <c r="A304" i="3"/>
  <c r="CY304" i="3"/>
  <c r="CZ304" i="3"/>
  <c r="DB304" i="3" s="1"/>
  <c r="L274" i="9" s="1"/>
  <c r="DA304" i="3"/>
  <c r="DC304" i="3"/>
  <c r="Q274" i="9" s="1"/>
  <c r="A305" i="3"/>
  <c r="CY305" i="3"/>
  <c r="CZ305" i="3"/>
  <c r="DB305" i="3" s="1"/>
  <c r="L273" i="9" s="1"/>
  <c r="DA305" i="3"/>
  <c r="DC305" i="3"/>
  <c r="Q273" i="9" s="1"/>
  <c r="A306" i="3"/>
  <c r="CY306" i="3"/>
  <c r="CZ306" i="3"/>
  <c r="DB306" i="3" s="1"/>
  <c r="L272" i="9" s="1"/>
  <c r="DA306" i="3"/>
  <c r="DC306" i="3"/>
  <c r="Q272" i="9" s="1"/>
  <c r="A307" i="3"/>
  <c r="CY307" i="3"/>
  <c r="CZ307" i="3"/>
  <c r="DB307" i="3" s="1"/>
  <c r="DA307" i="3"/>
  <c r="DC307" i="3"/>
  <c r="A308" i="3"/>
  <c r="CY308" i="3"/>
  <c r="CZ308" i="3"/>
  <c r="DA308" i="3"/>
  <c r="DB308" i="3"/>
  <c r="L281" i="9" s="1"/>
  <c r="DC308" i="3"/>
  <c r="Q281" i="9" s="1"/>
  <c r="A309" i="3"/>
  <c r="CY309" i="3"/>
  <c r="CZ309" i="3"/>
  <c r="DB309" i="3" s="1"/>
  <c r="L280" i="9" s="1"/>
  <c r="DA309" i="3"/>
  <c r="DC309" i="3"/>
  <c r="Q280" i="9" s="1"/>
  <c r="A310" i="3"/>
  <c r="CY310" i="3"/>
  <c r="CZ310" i="3"/>
  <c r="DB310" i="3" s="1"/>
  <c r="DA310" i="3"/>
  <c r="DC310" i="3"/>
  <c r="A311" i="3"/>
  <c r="CY311" i="3"/>
  <c r="CZ311" i="3"/>
  <c r="DA311" i="3"/>
  <c r="DB311" i="3"/>
  <c r="DC311" i="3"/>
  <c r="A312" i="3"/>
  <c r="CY312" i="3"/>
  <c r="CZ312" i="3"/>
  <c r="DB312" i="3" s="1"/>
  <c r="DA312" i="3"/>
  <c r="DC312" i="3"/>
  <c r="A313" i="3"/>
  <c r="CY313" i="3"/>
  <c r="CZ313" i="3"/>
  <c r="DB313" i="3" s="1"/>
  <c r="L289" i="9" s="1"/>
  <c r="DA313" i="3"/>
  <c r="DC313" i="3"/>
  <c r="Q289" i="9" s="1"/>
  <c r="A314" i="3"/>
  <c r="CY314" i="3"/>
  <c r="CZ314" i="3"/>
  <c r="DB314" i="3" s="1"/>
  <c r="L288" i="9" s="1"/>
  <c r="DA314" i="3"/>
  <c r="DC314" i="3"/>
  <c r="Q288" i="9" s="1"/>
  <c r="A315" i="3"/>
  <c r="CY315" i="3"/>
  <c r="CZ315" i="3"/>
  <c r="DB315" i="3" s="1"/>
  <c r="L287" i="9" s="1"/>
  <c r="DA315" i="3"/>
  <c r="DC315" i="3"/>
  <c r="Q287" i="9" s="1"/>
  <c r="A316" i="3"/>
  <c r="CY316" i="3"/>
  <c r="CZ316" i="3"/>
  <c r="DB316" i="3" s="1"/>
  <c r="L286" i="9" s="1"/>
  <c r="DA316" i="3"/>
  <c r="DC316" i="3"/>
  <c r="Q286" i="9" s="1"/>
  <c r="A317" i="3"/>
  <c r="CY317" i="3"/>
  <c r="CZ317" i="3"/>
  <c r="DB317" i="3" s="1"/>
  <c r="L285" i="9" s="1"/>
  <c r="DA317" i="3"/>
  <c r="DC317" i="3"/>
  <c r="Q285" i="9" s="1"/>
  <c r="A318" i="3"/>
  <c r="CY318" i="3"/>
  <c r="CZ318" i="3"/>
  <c r="DB318" i="3" s="1"/>
  <c r="L284" i="9" s="1"/>
  <c r="DA318" i="3"/>
  <c r="DC318" i="3"/>
  <c r="Q284" i="9" s="1"/>
  <c r="A319" i="3"/>
  <c r="CY319" i="3"/>
  <c r="CZ319" i="3"/>
  <c r="DB319" i="3" s="1"/>
  <c r="DA319" i="3"/>
  <c r="DC319" i="3"/>
  <c r="A320" i="3"/>
  <c r="CY320" i="3"/>
  <c r="CZ320" i="3"/>
  <c r="DB320" i="3" s="1"/>
  <c r="DA320" i="3"/>
  <c r="DC320" i="3"/>
  <c r="A321" i="3"/>
  <c r="CY321" i="3"/>
  <c r="CZ321" i="3"/>
  <c r="DB321" i="3" s="1"/>
  <c r="L283" i="9" s="1"/>
  <c r="DA321" i="3"/>
  <c r="DC321" i="3"/>
  <c r="Q283" i="9" s="1"/>
  <c r="A322" i="3"/>
  <c r="CY322" i="3"/>
  <c r="CZ322" i="3"/>
  <c r="DB322" i="3" s="1"/>
  <c r="DA322" i="3"/>
  <c r="DC322" i="3"/>
  <c r="A323" i="3"/>
  <c r="CY323" i="3"/>
  <c r="CZ323" i="3"/>
  <c r="DB323" i="3" s="1"/>
  <c r="DA323" i="3"/>
  <c r="DC323" i="3"/>
  <c r="A324" i="3"/>
  <c r="CY324" i="3"/>
  <c r="CZ324" i="3"/>
  <c r="DA324" i="3"/>
  <c r="DB324" i="3"/>
  <c r="L293" i="9" s="1"/>
  <c r="DC324" i="3"/>
  <c r="Q293" i="9" s="1"/>
  <c r="A325" i="3"/>
  <c r="CY325" i="3"/>
  <c r="CZ325" i="3"/>
  <c r="DB325" i="3" s="1"/>
  <c r="L292" i="9" s="1"/>
  <c r="DA325" i="3"/>
  <c r="DC325" i="3"/>
  <c r="Q292" i="9" s="1"/>
  <c r="A326" i="3"/>
  <c r="CY326" i="3"/>
  <c r="CZ326" i="3"/>
  <c r="DB326" i="3" s="1"/>
  <c r="DA326" i="3"/>
  <c r="DC326" i="3"/>
  <c r="A327" i="3"/>
  <c r="CY327" i="3"/>
  <c r="CZ327" i="3"/>
  <c r="DA327" i="3"/>
  <c r="DB327" i="3"/>
  <c r="DC327" i="3"/>
  <c r="A328" i="3"/>
  <c r="CY328" i="3"/>
  <c r="CZ328" i="3"/>
  <c r="DA328" i="3"/>
  <c r="DB328" i="3"/>
  <c r="L291" i="9" s="1"/>
  <c r="DC328" i="3"/>
  <c r="Q291" i="9" s="1"/>
  <c r="A329" i="3"/>
  <c r="CY329" i="3"/>
  <c r="CZ329" i="3"/>
  <c r="DB329" i="3" s="1"/>
  <c r="DA329" i="3"/>
  <c r="DC329" i="3"/>
  <c r="A330" i="3"/>
  <c r="CY330" i="3"/>
  <c r="CZ330" i="3"/>
  <c r="DB330" i="3" s="1"/>
  <c r="DA330" i="3"/>
  <c r="DC330" i="3"/>
  <c r="A331" i="3"/>
  <c r="CY331" i="3"/>
  <c r="CZ331" i="3"/>
  <c r="DA331" i="3"/>
  <c r="DB331" i="3"/>
  <c r="L296" i="9" s="1"/>
  <c r="DC331" i="3"/>
  <c r="Q296" i="9" s="1"/>
  <c r="A332" i="3"/>
  <c r="CY332" i="3"/>
  <c r="CZ332" i="3"/>
  <c r="DB332" i="3" s="1"/>
  <c r="L295" i="9" s="1"/>
  <c r="DA332" i="3"/>
  <c r="DC332" i="3"/>
  <c r="Q295" i="9" s="1"/>
  <c r="A333" i="3"/>
  <c r="CY333" i="3"/>
  <c r="CZ333" i="3"/>
  <c r="DB333" i="3" s="1"/>
  <c r="DA333" i="3"/>
  <c r="DC333" i="3"/>
  <c r="A334" i="3"/>
  <c r="CY334" i="3"/>
  <c r="CZ334" i="3"/>
  <c r="DB334" i="3" s="1"/>
  <c r="DA334" i="3"/>
  <c r="DC334" i="3"/>
  <c r="A335" i="3"/>
  <c r="CY335" i="3"/>
  <c r="CZ335" i="3"/>
  <c r="DB335" i="3" s="1"/>
  <c r="DA335" i="3"/>
  <c r="DC335" i="3"/>
  <c r="A336" i="3"/>
  <c r="CY336" i="3"/>
  <c r="CZ336" i="3"/>
  <c r="DB336" i="3" s="1"/>
  <c r="L301" i="9" s="1"/>
  <c r="DA336" i="3"/>
  <c r="DC336" i="3"/>
  <c r="Q301" i="9" s="1"/>
  <c r="A337" i="3"/>
  <c r="CY337" i="3"/>
  <c r="CZ337" i="3"/>
  <c r="DB337" i="3" s="1"/>
  <c r="L300" i="9" s="1"/>
  <c r="DA337" i="3"/>
  <c r="DC337" i="3"/>
  <c r="Q300" i="9" s="1"/>
  <c r="A338" i="3"/>
  <c r="CY338" i="3"/>
  <c r="CZ338" i="3"/>
  <c r="DB338" i="3" s="1"/>
  <c r="L299" i="9" s="1"/>
  <c r="DA338" i="3"/>
  <c r="DC338" i="3"/>
  <c r="Q299" i="9" s="1"/>
  <c r="A339" i="3"/>
  <c r="CY339" i="3"/>
  <c r="CZ339" i="3"/>
  <c r="DB339" i="3" s="1"/>
  <c r="L298" i="9" s="1"/>
  <c r="DA339" i="3"/>
  <c r="DC339" i="3"/>
  <c r="Q298" i="9" s="1"/>
  <c r="A340" i="3"/>
  <c r="CY340" i="3"/>
  <c r="CZ340" i="3"/>
  <c r="DA340" i="3"/>
  <c r="DB340" i="3"/>
  <c r="DC340" i="3"/>
  <c r="A341" i="3"/>
  <c r="CY341" i="3"/>
  <c r="CZ341" i="3"/>
  <c r="DB341" i="3" s="1"/>
  <c r="L307" i="9" s="1"/>
  <c r="DA341" i="3"/>
  <c r="DC341" i="3"/>
  <c r="Q307" i="9" s="1"/>
  <c r="A342" i="3"/>
  <c r="CY342" i="3"/>
  <c r="CZ342" i="3"/>
  <c r="DB342" i="3" s="1"/>
  <c r="L306" i="9" s="1"/>
  <c r="DA342" i="3"/>
  <c r="DC342" i="3"/>
  <c r="Q306" i="9" s="1"/>
  <c r="A343" i="3"/>
  <c r="CY343" i="3"/>
  <c r="CZ343" i="3"/>
  <c r="DA343" i="3"/>
  <c r="DB343" i="3"/>
  <c r="L305" i="9" s="1"/>
  <c r="DC343" i="3"/>
  <c r="Q305" i="9" s="1"/>
  <c r="A344" i="3"/>
  <c r="CY344" i="3"/>
  <c r="CZ344" i="3"/>
  <c r="DA344" i="3"/>
  <c r="DB344" i="3"/>
  <c r="L304" i="9" s="1"/>
  <c r="DC344" i="3"/>
  <c r="Q304" i="9" s="1"/>
  <c r="A345" i="3"/>
  <c r="CY345" i="3"/>
  <c r="CZ345" i="3"/>
  <c r="DB345" i="3" s="1"/>
  <c r="DA345" i="3"/>
  <c r="DC345" i="3"/>
  <c r="A346" i="3"/>
  <c r="CY346" i="3"/>
  <c r="CZ346" i="3"/>
  <c r="DB346" i="3" s="1"/>
  <c r="L313" i="9" s="1"/>
  <c r="DA346" i="3"/>
  <c r="DC346" i="3"/>
  <c r="Q313" i="9" s="1"/>
  <c r="A347" i="3"/>
  <c r="CY347" i="3"/>
  <c r="CZ347" i="3"/>
  <c r="DA347" i="3"/>
  <c r="DB347" i="3"/>
  <c r="L312" i="9" s="1"/>
  <c r="DC347" i="3"/>
  <c r="Q312" i="9" s="1"/>
  <c r="A348" i="3"/>
  <c r="CY348" i="3"/>
  <c r="CZ348" i="3"/>
  <c r="DB348" i="3" s="1"/>
  <c r="L311" i="9" s="1"/>
  <c r="DA348" i="3"/>
  <c r="DC348" i="3"/>
  <c r="Q311" i="9" s="1"/>
  <c r="A349" i="3"/>
  <c r="CY349" i="3"/>
  <c r="CZ349" i="3"/>
  <c r="DB349" i="3" s="1"/>
  <c r="DA349" i="3"/>
  <c r="DC349" i="3"/>
  <c r="A350" i="3"/>
  <c r="CY350" i="3"/>
  <c r="CZ350" i="3"/>
  <c r="DB350" i="3" s="1"/>
  <c r="L314" i="9" s="1"/>
  <c r="DA350" i="3"/>
  <c r="DC350" i="3"/>
  <c r="Q314" i="9" s="1"/>
  <c r="A351" i="3"/>
  <c r="CY351" i="3"/>
  <c r="CZ351" i="3"/>
  <c r="DB351" i="3" s="1"/>
  <c r="DA351" i="3"/>
  <c r="DC351" i="3"/>
  <c r="A352" i="3"/>
  <c r="CY352" i="3"/>
  <c r="CZ352" i="3"/>
  <c r="DB352" i="3" s="1"/>
  <c r="L315" i="9" s="1"/>
  <c r="DA352" i="3"/>
  <c r="DC352" i="3"/>
  <c r="Q315" i="9" s="1"/>
  <c r="A353" i="3"/>
  <c r="CY353" i="3"/>
  <c r="CZ353" i="3"/>
  <c r="DB353" i="3" s="1"/>
  <c r="DA353" i="3"/>
  <c r="DC353" i="3"/>
  <c r="A354" i="3"/>
  <c r="CY354" i="3"/>
  <c r="CZ354" i="3"/>
  <c r="DB354" i="3" s="1"/>
  <c r="L317" i="9" s="1"/>
  <c r="DA354" i="3"/>
  <c r="DC354" i="3"/>
  <c r="Q317" i="9" s="1"/>
  <c r="A355" i="3"/>
  <c r="CY355" i="3"/>
  <c r="CZ355" i="3"/>
  <c r="DB355" i="3" s="1"/>
  <c r="L316" i="9" s="1"/>
  <c r="DA355" i="3"/>
  <c r="DC355" i="3"/>
  <c r="Q316" i="9" s="1"/>
  <c r="A356" i="3"/>
  <c r="CY356" i="3"/>
  <c r="CZ356" i="3"/>
  <c r="DB356" i="3" s="1"/>
  <c r="DA356" i="3"/>
  <c r="DC356" i="3"/>
  <c r="A357" i="3"/>
  <c r="CY357" i="3"/>
  <c r="CZ357" i="3"/>
  <c r="DB357" i="3" s="1"/>
  <c r="DA357" i="3"/>
  <c r="DC357" i="3"/>
  <c r="A358" i="3"/>
  <c r="CX358" i="3"/>
  <c r="CY358" i="3"/>
  <c r="CZ358" i="3"/>
  <c r="DB358" i="3" s="1"/>
  <c r="L319" i="9" s="1"/>
  <c r="DA358" i="3"/>
  <c r="DC358" i="3"/>
  <c r="Q319" i="9" s="1"/>
  <c r="A359" i="3"/>
  <c r="CX359" i="3"/>
  <c r="CY359" i="3"/>
  <c r="CZ359" i="3"/>
  <c r="DB359" i="3" s="1"/>
  <c r="L320" i="9" s="1"/>
  <c r="DA359" i="3"/>
  <c r="DC359" i="3"/>
  <c r="Q320" i="9" s="1"/>
  <c r="A360" i="3"/>
  <c r="CY360" i="3"/>
  <c r="CZ360" i="3"/>
  <c r="DB360" i="3" s="1"/>
  <c r="DA360" i="3"/>
  <c r="DC360" i="3"/>
  <c r="A361" i="3"/>
  <c r="CY361" i="3"/>
  <c r="CZ361" i="3"/>
  <c r="DB361" i="3" s="1"/>
  <c r="L324" i="9" s="1"/>
  <c r="DA361" i="3"/>
  <c r="DC361" i="3"/>
  <c r="Q324" i="9" s="1"/>
  <c r="A362" i="3"/>
  <c r="CY362" i="3"/>
  <c r="CZ362" i="3"/>
  <c r="DB362" i="3" s="1"/>
  <c r="L323" i="9" s="1"/>
  <c r="DA362" i="3"/>
  <c r="DC362" i="3"/>
  <c r="Q323" i="9" s="1"/>
  <c r="A363" i="3"/>
  <c r="CY363" i="3"/>
  <c r="CZ363" i="3"/>
  <c r="DA363" i="3"/>
  <c r="DB363" i="3"/>
  <c r="L322" i="9" s="1"/>
  <c r="DC363" i="3"/>
  <c r="Q322" i="9" s="1"/>
  <c r="A364" i="3"/>
  <c r="CY364" i="3"/>
  <c r="CZ364" i="3"/>
  <c r="DB364" i="3" s="1"/>
  <c r="L321" i="9" s="1"/>
  <c r="DA364" i="3"/>
  <c r="DC364" i="3"/>
  <c r="Q321" i="9" s="1"/>
  <c r="A365" i="3"/>
  <c r="CY365" i="3"/>
  <c r="CZ365" i="3"/>
  <c r="DB365" i="3" s="1"/>
  <c r="DA365" i="3"/>
  <c r="DC365" i="3"/>
  <c r="A366" i="3"/>
  <c r="CY366" i="3"/>
  <c r="CZ366" i="3"/>
  <c r="DA366" i="3"/>
  <c r="DB366" i="3"/>
  <c r="L325" i="9" s="1"/>
  <c r="DC366" i="3"/>
  <c r="Q325" i="9" s="1"/>
  <c r="A367" i="3"/>
  <c r="CX367" i="3"/>
  <c r="CY367" i="3"/>
  <c r="CZ367" i="3"/>
  <c r="DA367" i="3"/>
  <c r="DB367" i="3"/>
  <c r="DC367" i="3"/>
  <c r="A368" i="3"/>
  <c r="CX368" i="3"/>
  <c r="CY368" i="3"/>
  <c r="CZ368" i="3"/>
  <c r="DB368" i="3" s="1"/>
  <c r="L327" i="9" s="1"/>
  <c r="DA368" i="3"/>
  <c r="DC368" i="3"/>
  <c r="Q327" i="9" s="1"/>
  <c r="A369" i="3"/>
  <c r="CX369" i="3"/>
  <c r="CY369" i="3"/>
  <c r="CZ369" i="3"/>
  <c r="DB369" i="3" s="1"/>
  <c r="L326" i="9" s="1"/>
  <c r="DA369" i="3"/>
  <c r="DC369" i="3"/>
  <c r="Q326" i="9" s="1"/>
  <c r="A370" i="3"/>
  <c r="CX370" i="3"/>
  <c r="CY370" i="3"/>
  <c r="CZ370" i="3"/>
  <c r="DB370" i="3" s="1"/>
  <c r="DA370" i="3"/>
  <c r="DC370" i="3"/>
  <c r="A371" i="3"/>
  <c r="CY371" i="3"/>
  <c r="CZ371" i="3"/>
  <c r="DA371" i="3"/>
  <c r="DB371" i="3"/>
  <c r="DC371" i="3"/>
  <c r="A372" i="3"/>
  <c r="CY372" i="3"/>
  <c r="CZ372" i="3"/>
  <c r="DB372" i="3" s="1"/>
  <c r="L333" i="9" s="1"/>
  <c r="DA372" i="3"/>
  <c r="DC372" i="3"/>
  <c r="Q333" i="9" s="1"/>
  <c r="A373" i="3"/>
  <c r="CY373" i="3"/>
  <c r="CZ373" i="3"/>
  <c r="DB373" i="3" s="1"/>
  <c r="L332" i="9" s="1"/>
  <c r="DA373" i="3"/>
  <c r="DC373" i="3"/>
  <c r="Q332" i="9" s="1"/>
  <c r="A374" i="3"/>
  <c r="CY374" i="3"/>
  <c r="CZ374" i="3"/>
  <c r="DA374" i="3"/>
  <c r="DB374" i="3"/>
  <c r="L331" i="9" s="1"/>
  <c r="DC374" i="3"/>
  <c r="Q331" i="9" s="1"/>
  <c r="A375" i="3"/>
  <c r="CY375" i="3"/>
  <c r="CZ375" i="3"/>
  <c r="DA375" i="3"/>
  <c r="DB375" i="3"/>
  <c r="L330" i="9" s="1"/>
  <c r="DC375" i="3"/>
  <c r="Q330" i="9" s="1"/>
  <c r="A376" i="3"/>
  <c r="CY376" i="3"/>
  <c r="CZ376" i="3"/>
  <c r="DB376" i="3" s="1"/>
  <c r="DA376" i="3"/>
  <c r="DC376" i="3"/>
  <c r="A377" i="3"/>
  <c r="CY377" i="3"/>
  <c r="CZ377" i="3"/>
  <c r="DB377" i="3" s="1"/>
  <c r="L338" i="9" s="1"/>
  <c r="DA377" i="3"/>
  <c r="DC377" i="3"/>
  <c r="Q338" i="9" s="1"/>
  <c r="A378" i="3"/>
  <c r="CY378" i="3"/>
  <c r="CZ378" i="3"/>
  <c r="DA378" i="3"/>
  <c r="DB378" i="3"/>
  <c r="L337" i="9" s="1"/>
  <c r="DC378" i="3"/>
  <c r="Q337" i="9" s="1"/>
  <c r="A379" i="3"/>
  <c r="CY379" i="3"/>
  <c r="CZ379" i="3"/>
  <c r="DB379" i="3" s="1"/>
  <c r="L336" i="9" s="1"/>
  <c r="DA379" i="3"/>
  <c r="DC379" i="3"/>
  <c r="Q336" i="9" s="1"/>
  <c r="A380" i="3"/>
  <c r="CY380" i="3"/>
  <c r="CZ380" i="3"/>
  <c r="DB380" i="3" s="1"/>
  <c r="L335" i="9" s="1"/>
  <c r="DA380" i="3"/>
  <c r="DC380" i="3"/>
  <c r="Q335" i="9" s="1"/>
  <c r="A381" i="3"/>
  <c r="CY381" i="3"/>
  <c r="CZ381" i="3"/>
  <c r="DB381" i="3" s="1"/>
  <c r="DA381" i="3"/>
  <c r="DC381" i="3"/>
  <c r="A382" i="3"/>
  <c r="CY382" i="3"/>
  <c r="CZ382" i="3"/>
  <c r="DB382" i="3" s="1"/>
  <c r="DA382" i="3"/>
  <c r="DC382" i="3"/>
  <c r="A383" i="3"/>
  <c r="CY383" i="3"/>
  <c r="CZ383" i="3"/>
  <c r="DB383" i="3" s="1"/>
  <c r="DA383" i="3"/>
  <c r="DC383" i="3"/>
  <c r="A384" i="3"/>
  <c r="CX384" i="3"/>
  <c r="CY384" i="3"/>
  <c r="CZ384" i="3"/>
  <c r="DB384" i="3" s="1"/>
  <c r="L342" i="9" s="1"/>
  <c r="DA384" i="3"/>
  <c r="DC384" i="3"/>
  <c r="Q342" i="9" s="1"/>
  <c r="A385" i="3"/>
  <c r="CX385" i="3"/>
  <c r="CY385" i="3"/>
  <c r="CZ385" i="3"/>
  <c r="DB385" i="3" s="1"/>
  <c r="L344" i="9" s="1"/>
  <c r="DA385" i="3"/>
  <c r="DC385" i="3"/>
  <c r="Q344" i="9" s="1"/>
  <c r="A386" i="3"/>
  <c r="CX386" i="3"/>
  <c r="CY386" i="3"/>
  <c r="CZ386" i="3"/>
  <c r="DA386" i="3"/>
  <c r="DB386" i="3"/>
  <c r="L343" i="9" s="1"/>
  <c r="DC386" i="3"/>
  <c r="Q343" i="9" s="1"/>
  <c r="A387" i="3"/>
  <c r="CX387" i="3"/>
  <c r="CY387" i="3"/>
  <c r="CZ387" i="3"/>
  <c r="DB387" i="3" s="1"/>
  <c r="L346" i="9" s="1"/>
  <c r="DA387" i="3"/>
  <c r="DC387" i="3"/>
  <c r="Q346" i="9" s="1"/>
  <c r="A388" i="3"/>
  <c r="CX388" i="3"/>
  <c r="CY388" i="3"/>
  <c r="CZ388" i="3"/>
  <c r="DB388" i="3" s="1"/>
  <c r="L345" i="9" s="1"/>
  <c r="DA388" i="3"/>
  <c r="DC388" i="3"/>
  <c r="Q345" i="9" s="1"/>
  <c r="A389" i="3"/>
  <c r="CY389" i="3"/>
  <c r="CZ389" i="3"/>
  <c r="DB389" i="3" s="1"/>
  <c r="DA389" i="3"/>
  <c r="DC389" i="3"/>
  <c r="A390" i="3"/>
  <c r="CY390" i="3"/>
  <c r="CZ390" i="3"/>
  <c r="DA390" i="3"/>
  <c r="DB390" i="3"/>
  <c r="L348" i="9" s="1"/>
  <c r="DC390" i="3"/>
  <c r="Q348" i="9" s="1"/>
  <c r="A391" i="3"/>
  <c r="CY391" i="3"/>
  <c r="CZ391" i="3"/>
  <c r="DB391" i="3" s="1"/>
  <c r="L347" i="9" s="1"/>
  <c r="DA391" i="3"/>
  <c r="DC391" i="3"/>
  <c r="Q347" i="9" s="1"/>
  <c r="A392" i="3"/>
  <c r="CY392" i="3"/>
  <c r="CZ392" i="3"/>
  <c r="DB392" i="3" s="1"/>
  <c r="DA392" i="3"/>
  <c r="DC392" i="3"/>
  <c r="A393" i="3"/>
  <c r="CY393" i="3"/>
  <c r="CZ393" i="3"/>
  <c r="DB393" i="3" s="1"/>
  <c r="DA393" i="3"/>
  <c r="DC393" i="3"/>
  <c r="A394" i="3"/>
  <c r="CY394" i="3"/>
  <c r="CZ394" i="3"/>
  <c r="DB394" i="3" s="1"/>
  <c r="DA394" i="3"/>
  <c r="DC394" i="3"/>
  <c r="A395" i="3"/>
  <c r="CY395" i="3"/>
  <c r="CZ395" i="3"/>
  <c r="DB395" i="3" s="1"/>
  <c r="L356" i="9" s="1"/>
  <c r="DA395" i="3"/>
  <c r="DC395" i="3"/>
  <c r="Q356" i="9" s="1"/>
  <c r="A396" i="3"/>
  <c r="CY396" i="3"/>
  <c r="CZ396" i="3"/>
  <c r="DB396" i="3" s="1"/>
  <c r="L355" i="9" s="1"/>
  <c r="DA396" i="3"/>
  <c r="DC396" i="3"/>
  <c r="Q355" i="9" s="1"/>
  <c r="A397" i="3"/>
  <c r="CY397" i="3"/>
  <c r="CZ397" i="3"/>
  <c r="DB397" i="3" s="1"/>
  <c r="L354" i="9" s="1"/>
  <c r="DA397" i="3"/>
  <c r="DC397" i="3"/>
  <c r="Q354" i="9" s="1"/>
  <c r="A398" i="3"/>
  <c r="CY398" i="3"/>
  <c r="CZ398" i="3"/>
  <c r="DB398" i="3" s="1"/>
  <c r="L353" i="9" s="1"/>
  <c r="DA398" i="3"/>
  <c r="DC398" i="3"/>
  <c r="Q353" i="9" s="1"/>
  <c r="A399" i="3"/>
  <c r="CY399" i="3"/>
  <c r="CZ399" i="3"/>
  <c r="DA399" i="3"/>
  <c r="DB399" i="3"/>
  <c r="L352" i="9" s="1"/>
  <c r="DC399" i="3"/>
  <c r="Q352" i="9" s="1"/>
  <c r="A400" i="3"/>
  <c r="CY400" i="3"/>
  <c r="CZ400" i="3"/>
  <c r="DB400" i="3" s="1"/>
  <c r="L351" i="9" s="1"/>
  <c r="DA400" i="3"/>
  <c r="DC400" i="3"/>
  <c r="Q351" i="9" s="1"/>
  <c r="A401" i="3"/>
  <c r="CY401" i="3"/>
  <c r="CZ401" i="3"/>
  <c r="DB401" i="3" s="1"/>
  <c r="DA401" i="3"/>
  <c r="DC401" i="3"/>
  <c r="A402" i="3"/>
  <c r="CY402" i="3"/>
  <c r="CZ402" i="3"/>
  <c r="DA402" i="3"/>
  <c r="DB402" i="3"/>
  <c r="DC402" i="3"/>
  <c r="A403" i="3"/>
  <c r="CY403" i="3"/>
  <c r="CZ403" i="3"/>
  <c r="DA403" i="3"/>
  <c r="DB403" i="3"/>
  <c r="L350" i="9" s="1"/>
  <c r="DC403" i="3"/>
  <c r="Q350" i="9" s="1"/>
  <c r="A404" i="3"/>
  <c r="CY404" i="3"/>
  <c r="CZ404" i="3"/>
  <c r="DB404" i="3" s="1"/>
  <c r="DA404" i="3"/>
  <c r="DC404" i="3"/>
  <c r="A405" i="3"/>
  <c r="CY405" i="3"/>
  <c r="CZ405" i="3"/>
  <c r="DB405" i="3" s="1"/>
  <c r="DA405" i="3"/>
  <c r="DC405" i="3"/>
  <c r="A406" i="3"/>
  <c r="CY406" i="3"/>
  <c r="CZ406" i="3"/>
  <c r="DA406" i="3"/>
  <c r="DB406" i="3"/>
  <c r="L360" i="9" s="1"/>
  <c r="DC406" i="3"/>
  <c r="Q360" i="9" s="1"/>
  <c r="A407" i="3"/>
  <c r="CY407" i="3"/>
  <c r="CZ407" i="3"/>
  <c r="DB407" i="3" s="1"/>
  <c r="L359" i="9" s="1"/>
  <c r="DA407" i="3"/>
  <c r="DC407" i="3"/>
  <c r="Q359" i="9" s="1"/>
  <c r="A408" i="3"/>
  <c r="CY408" i="3"/>
  <c r="CZ408" i="3"/>
  <c r="DB408" i="3" s="1"/>
  <c r="DA408" i="3"/>
  <c r="DC408" i="3"/>
  <c r="A409" i="3"/>
  <c r="CY409" i="3"/>
  <c r="CZ409" i="3"/>
  <c r="DB409" i="3" s="1"/>
  <c r="DA409" i="3"/>
  <c r="DC409" i="3"/>
  <c r="A410" i="3"/>
  <c r="CY410" i="3"/>
  <c r="CZ410" i="3"/>
  <c r="DB410" i="3" s="1"/>
  <c r="L358" i="9" s="1"/>
  <c r="DA410" i="3"/>
  <c r="DC410" i="3"/>
  <c r="Q358" i="9" s="1"/>
  <c r="A411" i="3"/>
  <c r="CY411" i="3"/>
  <c r="CZ411" i="3"/>
  <c r="DB411" i="3" s="1"/>
  <c r="DA411" i="3"/>
  <c r="DC411" i="3"/>
  <c r="A412" i="3"/>
  <c r="CY412" i="3"/>
  <c r="CZ412" i="3"/>
  <c r="DB412" i="3" s="1"/>
  <c r="DA412" i="3"/>
  <c r="DC412" i="3"/>
  <c r="A413" i="3"/>
  <c r="CY413" i="3"/>
  <c r="CZ413" i="3"/>
  <c r="DB413" i="3" s="1"/>
  <c r="L363" i="9" s="1"/>
  <c r="DA413" i="3"/>
  <c r="DC413" i="3"/>
  <c r="Q363" i="9" s="1"/>
  <c r="A414" i="3"/>
  <c r="CY414" i="3"/>
  <c r="CZ414" i="3"/>
  <c r="DB414" i="3" s="1"/>
  <c r="L362" i="9" s="1"/>
  <c r="DA414" i="3"/>
  <c r="DC414" i="3"/>
  <c r="Q362" i="9" s="1"/>
  <c r="A415" i="3"/>
  <c r="CY415" i="3"/>
  <c r="CZ415" i="3"/>
  <c r="DA415" i="3"/>
  <c r="DB415" i="3"/>
  <c r="DC415" i="3"/>
  <c r="A416" i="3"/>
  <c r="CY416" i="3"/>
  <c r="CZ416" i="3"/>
  <c r="DB416" i="3" s="1"/>
  <c r="DA416" i="3"/>
  <c r="DC416" i="3"/>
  <c r="A417" i="3"/>
  <c r="CY417" i="3"/>
  <c r="CZ417" i="3"/>
  <c r="DB417" i="3" s="1"/>
  <c r="DA417" i="3"/>
  <c r="DC417" i="3"/>
  <c r="A418" i="3"/>
  <c r="CY418" i="3"/>
  <c r="CZ418" i="3"/>
  <c r="DA418" i="3"/>
  <c r="DB418" i="3"/>
  <c r="L368" i="9" s="1"/>
  <c r="DC418" i="3"/>
  <c r="Q368" i="9" s="1"/>
  <c r="A419" i="3"/>
  <c r="CY419" i="3"/>
  <c r="CZ419" i="3"/>
  <c r="DA419" i="3"/>
  <c r="DB419" i="3"/>
  <c r="L367" i="9" s="1"/>
  <c r="DC419" i="3"/>
  <c r="Q367" i="9" s="1"/>
  <c r="A420" i="3"/>
  <c r="CY420" i="3"/>
  <c r="CZ420" i="3"/>
  <c r="DB420" i="3" s="1"/>
  <c r="L366" i="9" s="1"/>
  <c r="DA420" i="3"/>
  <c r="DC420" i="3"/>
  <c r="Q366" i="9" s="1"/>
  <c r="A421" i="3"/>
  <c r="CY421" i="3"/>
  <c r="CZ421" i="3"/>
  <c r="DB421" i="3" s="1"/>
  <c r="L365" i="9" s="1"/>
  <c r="DA421" i="3"/>
  <c r="DC421" i="3"/>
  <c r="Q365" i="9" s="1"/>
  <c r="A422" i="3"/>
  <c r="CY422" i="3"/>
  <c r="CZ422" i="3"/>
  <c r="DA422" i="3"/>
  <c r="DB422" i="3"/>
  <c r="DC422" i="3"/>
  <c r="A423" i="3"/>
  <c r="CY423" i="3"/>
  <c r="CZ423" i="3"/>
  <c r="DB423" i="3" s="1"/>
  <c r="L374" i="9" s="1"/>
  <c r="DA423" i="3"/>
  <c r="DC423" i="3"/>
  <c r="Q374" i="9" s="1"/>
  <c r="A424" i="3"/>
  <c r="CY424" i="3"/>
  <c r="CZ424" i="3"/>
  <c r="DB424" i="3" s="1"/>
  <c r="L373" i="9" s="1"/>
  <c r="DA424" i="3"/>
  <c r="DC424" i="3"/>
  <c r="Q373" i="9" s="1"/>
  <c r="A425" i="3"/>
  <c r="CY425" i="3"/>
  <c r="CZ425" i="3"/>
  <c r="DB425" i="3" s="1"/>
  <c r="L372" i="9" s="1"/>
  <c r="DA425" i="3"/>
  <c r="DC425" i="3"/>
  <c r="Q372" i="9" s="1"/>
  <c r="A426" i="3"/>
  <c r="CY426" i="3"/>
  <c r="CZ426" i="3"/>
  <c r="DB426" i="3" s="1"/>
  <c r="L371" i="9" s="1"/>
  <c r="DA426" i="3"/>
  <c r="DC426" i="3"/>
  <c r="Q371" i="9" s="1"/>
  <c r="A427" i="3"/>
  <c r="CY427" i="3"/>
  <c r="CZ427" i="3"/>
  <c r="DB427" i="3" s="1"/>
  <c r="DA427" i="3"/>
  <c r="DC427" i="3"/>
  <c r="A428" i="3"/>
  <c r="CY428" i="3"/>
  <c r="CZ428" i="3"/>
  <c r="DB428" i="3" s="1"/>
  <c r="L380" i="9" s="1"/>
  <c r="DA428" i="3"/>
  <c r="DC428" i="3"/>
  <c r="Q380" i="9" s="1"/>
  <c r="A429" i="3"/>
  <c r="CY429" i="3"/>
  <c r="CZ429" i="3"/>
  <c r="DB429" i="3" s="1"/>
  <c r="L379" i="9" s="1"/>
  <c r="DA429" i="3"/>
  <c r="DC429" i="3"/>
  <c r="Q379" i="9" s="1"/>
  <c r="A430" i="3"/>
  <c r="CY430" i="3"/>
  <c r="CZ430" i="3"/>
  <c r="DB430" i="3" s="1"/>
  <c r="L378" i="9" s="1"/>
  <c r="DA430" i="3"/>
  <c r="DC430" i="3"/>
  <c r="Q378" i="9" s="1"/>
  <c r="A431" i="3"/>
  <c r="CY431" i="3"/>
  <c r="CZ431" i="3"/>
  <c r="DA431" i="3"/>
  <c r="DB431" i="3"/>
  <c r="DC431" i="3"/>
  <c r="A432" i="3"/>
  <c r="CY432" i="3"/>
  <c r="CZ432" i="3"/>
  <c r="DB432" i="3" s="1"/>
  <c r="L381" i="9" s="1"/>
  <c r="DA432" i="3"/>
  <c r="DC432" i="3"/>
  <c r="Q381" i="9" s="1"/>
  <c r="A433" i="3"/>
  <c r="CY433" i="3"/>
  <c r="CZ433" i="3"/>
  <c r="DB433" i="3" s="1"/>
  <c r="DA433" i="3"/>
  <c r="DC433" i="3"/>
  <c r="A434" i="3"/>
  <c r="CY434" i="3"/>
  <c r="CZ434" i="3"/>
  <c r="DA434" i="3"/>
  <c r="DB434" i="3"/>
  <c r="L382" i="9" s="1"/>
  <c r="DC434" i="3"/>
  <c r="Q382" i="9" s="1"/>
  <c r="A435" i="3"/>
  <c r="CY435" i="3"/>
  <c r="CZ435" i="3"/>
  <c r="DA435" i="3"/>
  <c r="DB435" i="3"/>
  <c r="DC435" i="3"/>
  <c r="A436" i="3"/>
  <c r="CY436" i="3"/>
  <c r="CZ436" i="3"/>
  <c r="DB436" i="3" s="1"/>
  <c r="L384" i="9" s="1"/>
  <c r="DA436" i="3"/>
  <c r="DC436" i="3"/>
  <c r="Q384" i="9" s="1"/>
  <c r="A437" i="3"/>
  <c r="CY437" i="3"/>
  <c r="CZ437" i="3"/>
  <c r="DB437" i="3" s="1"/>
  <c r="L383" i="9" s="1"/>
  <c r="DA437" i="3"/>
  <c r="DC437" i="3"/>
  <c r="Q383" i="9" s="1"/>
  <c r="A438" i="3"/>
  <c r="CY438" i="3"/>
  <c r="CZ438" i="3"/>
  <c r="DA438" i="3"/>
  <c r="DB438" i="3"/>
  <c r="DC438" i="3"/>
  <c r="A439" i="3"/>
  <c r="CY439" i="3"/>
  <c r="CZ439" i="3"/>
  <c r="DB439" i="3" s="1"/>
  <c r="L389" i="9" s="1"/>
  <c r="DA439" i="3"/>
  <c r="DC439" i="3"/>
  <c r="Q389" i="9" s="1"/>
  <c r="A440" i="3"/>
  <c r="CY440" i="3"/>
  <c r="CZ440" i="3"/>
  <c r="DB440" i="3" s="1"/>
  <c r="L388" i="9" s="1"/>
  <c r="DA440" i="3"/>
  <c r="DC440" i="3"/>
  <c r="Q388" i="9" s="1"/>
  <c r="A441" i="3"/>
  <c r="CY441" i="3"/>
  <c r="CZ441" i="3"/>
  <c r="DB441" i="3" s="1"/>
  <c r="L387" i="9" s="1"/>
  <c r="DA441" i="3"/>
  <c r="DC441" i="3"/>
  <c r="Q387" i="9" s="1"/>
  <c r="A442" i="3"/>
  <c r="CY442" i="3"/>
  <c r="CZ442" i="3"/>
  <c r="DB442" i="3" s="1"/>
  <c r="L386" i="9" s="1"/>
  <c r="DA442" i="3"/>
  <c r="DC442" i="3"/>
  <c r="Q386" i="9" s="1"/>
  <c r="A443" i="3"/>
  <c r="CY443" i="3"/>
  <c r="CZ443" i="3"/>
  <c r="DB443" i="3" s="1"/>
  <c r="DA443" i="3"/>
  <c r="DC443" i="3"/>
  <c r="A444" i="3"/>
  <c r="CY444" i="3"/>
  <c r="CZ444" i="3"/>
  <c r="DB444" i="3" s="1"/>
  <c r="DA444" i="3"/>
  <c r="DC444" i="3"/>
  <c r="A445" i="3"/>
  <c r="CX445" i="3"/>
  <c r="CY445" i="3"/>
  <c r="CZ445" i="3"/>
  <c r="DB445" i="3" s="1"/>
  <c r="L392" i="9" s="1"/>
  <c r="DA445" i="3"/>
  <c r="DC445" i="3"/>
  <c r="Q392" i="9" s="1"/>
  <c r="A446" i="3"/>
  <c r="CX446" i="3"/>
  <c r="CY446" i="3"/>
  <c r="CZ446" i="3"/>
  <c r="DB446" i="3" s="1"/>
  <c r="L393" i="9" s="1"/>
  <c r="DA446" i="3"/>
  <c r="DC446" i="3"/>
  <c r="Q393" i="9" s="1"/>
  <c r="A447" i="3"/>
  <c r="CY447" i="3"/>
  <c r="CZ447" i="3"/>
  <c r="DB447" i="3" s="1"/>
  <c r="DA447" i="3"/>
  <c r="DC447" i="3"/>
  <c r="A448" i="3"/>
  <c r="CY448" i="3"/>
  <c r="CZ448" i="3"/>
  <c r="DB448" i="3" s="1"/>
  <c r="L397" i="9" s="1"/>
  <c r="DA448" i="3"/>
  <c r="DC448" i="3"/>
  <c r="Q397" i="9" s="1"/>
  <c r="A449" i="3"/>
  <c r="CY449" i="3"/>
  <c r="CZ449" i="3"/>
  <c r="DB449" i="3" s="1"/>
  <c r="L396" i="9" s="1"/>
  <c r="DA449" i="3"/>
  <c r="DC449" i="3"/>
  <c r="Q396" i="9" s="1"/>
  <c r="A450" i="3"/>
  <c r="CY450" i="3"/>
  <c r="CZ450" i="3"/>
  <c r="DB450" i="3" s="1"/>
  <c r="L395" i="9" s="1"/>
  <c r="DA450" i="3"/>
  <c r="DC450" i="3"/>
  <c r="Q395" i="9" s="1"/>
  <c r="A451" i="3"/>
  <c r="CY451" i="3"/>
  <c r="CZ451" i="3"/>
  <c r="DA451" i="3"/>
  <c r="DB451" i="3"/>
  <c r="L394" i="9" s="1"/>
  <c r="DC451" i="3"/>
  <c r="Q394" i="9" s="1"/>
  <c r="A452" i="3"/>
  <c r="CX452" i="3"/>
  <c r="CY452" i="3"/>
  <c r="CZ452" i="3"/>
  <c r="DB452" i="3" s="1"/>
  <c r="DA452" i="3"/>
  <c r="DC452" i="3"/>
  <c r="A453" i="3"/>
  <c r="CX453" i="3"/>
  <c r="CY453" i="3"/>
  <c r="CZ453" i="3"/>
  <c r="DB453" i="3" s="1"/>
  <c r="L398" i="9" s="1"/>
  <c r="DA453" i="3"/>
  <c r="DC453" i="3"/>
  <c r="Q398" i="9" s="1"/>
  <c r="A454" i="3"/>
  <c r="CX454" i="3"/>
  <c r="CY454" i="3"/>
  <c r="CZ454" i="3"/>
  <c r="DA454" i="3"/>
  <c r="DB454" i="3"/>
  <c r="DC454" i="3"/>
  <c r="A455" i="3"/>
  <c r="CX455" i="3"/>
  <c r="CY455" i="3"/>
  <c r="CZ455" i="3"/>
  <c r="DB455" i="3" s="1"/>
  <c r="L400" i="9" s="1"/>
  <c r="DA455" i="3"/>
  <c r="DC455" i="3"/>
  <c r="Q400" i="9" s="1"/>
  <c r="A456" i="3"/>
  <c r="CX456" i="3"/>
  <c r="CY456" i="3"/>
  <c r="CZ456" i="3"/>
  <c r="DB456" i="3" s="1"/>
  <c r="L399" i="9" s="1"/>
  <c r="DA456" i="3"/>
  <c r="DC456" i="3"/>
  <c r="Q399" i="9" s="1"/>
  <c r="A457" i="3"/>
  <c r="CX457" i="3"/>
  <c r="CY457" i="3"/>
  <c r="CZ457" i="3"/>
  <c r="DB457" i="3" s="1"/>
  <c r="DA457" i="3"/>
  <c r="DC457" i="3"/>
  <c r="A458" i="3"/>
  <c r="CY458" i="3"/>
  <c r="CZ458" i="3"/>
  <c r="DB458" i="3" s="1"/>
  <c r="DA458" i="3"/>
  <c r="DC458" i="3"/>
  <c r="A459" i="3"/>
  <c r="CY459" i="3"/>
  <c r="CZ459" i="3"/>
  <c r="DB459" i="3" s="1"/>
  <c r="L406" i="9" s="1"/>
  <c r="DA459" i="3"/>
  <c r="DC459" i="3"/>
  <c r="Q406" i="9" s="1"/>
  <c r="A460" i="3"/>
  <c r="CY460" i="3"/>
  <c r="CZ460" i="3"/>
  <c r="DB460" i="3" s="1"/>
  <c r="L405" i="9" s="1"/>
  <c r="DA460" i="3"/>
  <c r="DC460" i="3"/>
  <c r="Q405" i="9" s="1"/>
  <c r="A461" i="3"/>
  <c r="CY461" i="3"/>
  <c r="CZ461" i="3"/>
  <c r="DB461" i="3" s="1"/>
  <c r="L404" i="9" s="1"/>
  <c r="DA461" i="3"/>
  <c r="DC461" i="3"/>
  <c r="Q404" i="9" s="1"/>
  <c r="A462" i="3"/>
  <c r="CY462" i="3"/>
  <c r="CZ462" i="3"/>
  <c r="DB462" i="3" s="1"/>
  <c r="L403" i="9" s="1"/>
  <c r="DA462" i="3"/>
  <c r="DC462" i="3"/>
  <c r="Q403" i="9" s="1"/>
  <c r="A463" i="3"/>
  <c r="CY463" i="3"/>
  <c r="CZ463" i="3"/>
  <c r="DA463" i="3"/>
  <c r="DB463" i="3"/>
  <c r="DC463" i="3"/>
  <c r="A464" i="3"/>
  <c r="CY464" i="3"/>
  <c r="CZ464" i="3"/>
  <c r="DB464" i="3" s="1"/>
  <c r="L411" i="9" s="1"/>
  <c r="DA464" i="3"/>
  <c r="DC464" i="3"/>
  <c r="Q411" i="9" s="1"/>
  <c r="A465" i="3"/>
  <c r="CY465" i="3"/>
  <c r="CZ465" i="3"/>
  <c r="DB465" i="3" s="1"/>
  <c r="L410" i="9" s="1"/>
  <c r="DA465" i="3"/>
  <c r="DC465" i="3"/>
  <c r="Q410" i="9" s="1"/>
  <c r="A466" i="3"/>
  <c r="CY466" i="3"/>
  <c r="CZ466" i="3"/>
  <c r="DA466" i="3"/>
  <c r="DB466" i="3"/>
  <c r="L409" i="9" s="1"/>
  <c r="DC466" i="3"/>
  <c r="Q409" i="9" s="1"/>
  <c r="A467" i="3"/>
  <c r="CY467" i="3"/>
  <c r="CZ467" i="3"/>
  <c r="DA467" i="3"/>
  <c r="DB467" i="3"/>
  <c r="L408" i="9" s="1"/>
  <c r="DC467" i="3"/>
  <c r="Q408" i="9" s="1"/>
  <c r="A468" i="3"/>
  <c r="CY468" i="3"/>
  <c r="CZ468" i="3"/>
  <c r="DB468" i="3" s="1"/>
  <c r="DA468" i="3"/>
  <c r="DC468" i="3"/>
  <c r="A469" i="3"/>
  <c r="CY469" i="3"/>
  <c r="CZ469" i="3"/>
  <c r="DB469" i="3" s="1"/>
  <c r="L416" i="9" s="1"/>
  <c r="DA469" i="3"/>
  <c r="DC469" i="3"/>
  <c r="Q416" i="9" s="1"/>
  <c r="A470" i="3"/>
  <c r="CY470" i="3"/>
  <c r="CZ470" i="3"/>
  <c r="DA470" i="3"/>
  <c r="DB470" i="3"/>
  <c r="L415" i="9" s="1"/>
  <c r="DC470" i="3"/>
  <c r="Q415" i="9" s="1"/>
  <c r="A471" i="3"/>
  <c r="CY471" i="3"/>
  <c r="CZ471" i="3"/>
  <c r="DB471" i="3" s="1"/>
  <c r="L414" i="9" s="1"/>
  <c r="DA471" i="3"/>
  <c r="DC471" i="3"/>
  <c r="Q414" i="9" s="1"/>
  <c r="A472" i="3"/>
  <c r="CY472" i="3"/>
  <c r="CZ472" i="3"/>
  <c r="DB472" i="3" s="1"/>
  <c r="L413" i="9" s="1"/>
  <c r="DA472" i="3"/>
  <c r="DC472" i="3"/>
  <c r="Q413" i="9" s="1"/>
  <c r="A473" i="3"/>
  <c r="CY473" i="3"/>
  <c r="CZ473" i="3"/>
  <c r="DB473" i="3" s="1"/>
  <c r="DA473" i="3"/>
  <c r="DC473" i="3"/>
  <c r="A474" i="3"/>
  <c r="CY474" i="3"/>
  <c r="CZ474" i="3"/>
  <c r="DB474" i="3" s="1"/>
  <c r="L421" i="9" s="1"/>
  <c r="DA474" i="3"/>
  <c r="DC474" i="3"/>
  <c r="Q421" i="9" s="1"/>
  <c r="A475" i="3"/>
  <c r="CY475" i="3"/>
  <c r="CZ475" i="3"/>
  <c r="DB475" i="3" s="1"/>
  <c r="L420" i="9" s="1"/>
  <c r="DA475" i="3"/>
  <c r="DC475" i="3"/>
  <c r="Q420" i="9" s="1"/>
  <c r="A476" i="3"/>
  <c r="CY476" i="3"/>
  <c r="CZ476" i="3"/>
  <c r="DB476" i="3" s="1"/>
  <c r="L419" i="9" s="1"/>
  <c r="DA476" i="3"/>
  <c r="DC476" i="3"/>
  <c r="Q419" i="9" s="1"/>
  <c r="A477" i="3"/>
  <c r="CY477" i="3"/>
  <c r="CZ477" i="3"/>
  <c r="DB477" i="3" s="1"/>
  <c r="L418" i="9" s="1"/>
  <c r="DA477" i="3"/>
  <c r="DC477" i="3"/>
  <c r="Q418" i="9" s="1"/>
  <c r="A478" i="3"/>
  <c r="CY478" i="3"/>
  <c r="CZ478" i="3"/>
  <c r="DB478" i="3" s="1"/>
  <c r="DA478" i="3"/>
  <c r="DC478" i="3"/>
  <c r="A479" i="3"/>
  <c r="CY479" i="3"/>
  <c r="CZ479" i="3"/>
  <c r="DA479" i="3"/>
  <c r="DB479" i="3"/>
  <c r="L426" i="9" s="1"/>
  <c r="DC479" i="3"/>
  <c r="Q426" i="9" s="1"/>
  <c r="A480" i="3"/>
  <c r="CY480" i="3"/>
  <c r="CZ480" i="3"/>
  <c r="DB480" i="3" s="1"/>
  <c r="L425" i="9" s="1"/>
  <c r="DA480" i="3"/>
  <c r="DC480" i="3"/>
  <c r="Q425" i="9" s="1"/>
  <c r="A481" i="3"/>
  <c r="CY481" i="3"/>
  <c r="CZ481" i="3"/>
  <c r="DB481" i="3" s="1"/>
  <c r="DA481" i="3"/>
  <c r="DC481" i="3"/>
  <c r="A482" i="3"/>
  <c r="CY482" i="3"/>
  <c r="CZ482" i="3"/>
  <c r="DA482" i="3"/>
  <c r="DB482" i="3"/>
  <c r="L427" i="9" s="1"/>
  <c r="DC482" i="3"/>
  <c r="Q427" i="9" s="1"/>
  <c r="A483" i="3"/>
  <c r="CY483" i="3"/>
  <c r="CZ483" i="3"/>
  <c r="DA483" i="3"/>
  <c r="DB483" i="3"/>
  <c r="DC483" i="3"/>
  <c r="A484" i="3"/>
  <c r="CY484" i="3"/>
  <c r="CZ484" i="3"/>
  <c r="DB484" i="3" s="1"/>
  <c r="L434" i="9" s="1"/>
  <c r="DA484" i="3"/>
  <c r="DC484" i="3"/>
  <c r="Q434" i="9" s="1"/>
  <c r="A485" i="3"/>
  <c r="CY485" i="3"/>
  <c r="CZ485" i="3"/>
  <c r="DB485" i="3" s="1"/>
  <c r="L433" i="9" s="1"/>
  <c r="DA485" i="3"/>
  <c r="DC485" i="3"/>
  <c r="Q433" i="9" s="1"/>
  <c r="A486" i="3"/>
  <c r="CY486" i="3"/>
  <c r="CZ486" i="3"/>
  <c r="DA486" i="3"/>
  <c r="DB486" i="3"/>
  <c r="L432" i="9" s="1"/>
  <c r="DC486" i="3"/>
  <c r="Q432" i="9" s="1"/>
  <c r="A487" i="3"/>
  <c r="CY487" i="3"/>
  <c r="CZ487" i="3"/>
  <c r="DA487" i="3"/>
  <c r="DB487" i="3"/>
  <c r="L431" i="9" s="1"/>
  <c r="DC487" i="3"/>
  <c r="Q431" i="9" s="1"/>
  <c r="A488" i="3"/>
  <c r="CY488" i="3"/>
  <c r="CZ488" i="3"/>
  <c r="DB488" i="3" s="1"/>
  <c r="L430" i="9" s="1"/>
  <c r="DA488" i="3"/>
  <c r="DC488" i="3"/>
  <c r="Q430" i="9" s="1"/>
  <c r="A489" i="3"/>
  <c r="CY489" i="3"/>
  <c r="CZ489" i="3"/>
  <c r="DB489" i="3" s="1"/>
  <c r="L429" i="9" s="1"/>
  <c r="DA489" i="3"/>
  <c r="DC489" i="3"/>
  <c r="Q429" i="9" s="1"/>
  <c r="A490" i="3"/>
  <c r="CY490" i="3"/>
  <c r="CZ490" i="3"/>
  <c r="DA490" i="3"/>
  <c r="DB490" i="3"/>
  <c r="L428" i="9" s="1"/>
  <c r="DC490" i="3"/>
  <c r="Q428" i="9" s="1"/>
  <c r="A491" i="3"/>
  <c r="CY491" i="3"/>
  <c r="CZ491" i="3"/>
  <c r="DB491" i="3" s="1"/>
  <c r="DA491" i="3"/>
  <c r="DC491" i="3"/>
  <c r="A492" i="3"/>
  <c r="CY492" i="3"/>
  <c r="CZ492" i="3"/>
  <c r="DB492" i="3" s="1"/>
  <c r="L442" i="9" s="1"/>
  <c r="DA492" i="3"/>
  <c r="DC492" i="3"/>
  <c r="Q442" i="9" s="1"/>
  <c r="A493" i="3"/>
  <c r="CY493" i="3"/>
  <c r="CZ493" i="3"/>
  <c r="DB493" i="3" s="1"/>
  <c r="L441" i="9" s="1"/>
  <c r="DA493" i="3"/>
  <c r="DC493" i="3"/>
  <c r="Q441" i="9" s="1"/>
  <c r="A494" i="3"/>
  <c r="CY494" i="3"/>
  <c r="CZ494" i="3"/>
  <c r="DB494" i="3" s="1"/>
  <c r="L440" i="9" s="1"/>
  <c r="DA494" i="3"/>
  <c r="DC494" i="3"/>
  <c r="Q440" i="9" s="1"/>
  <c r="A495" i="3"/>
  <c r="CY495" i="3"/>
  <c r="CZ495" i="3"/>
  <c r="DA495" i="3"/>
  <c r="DB495" i="3"/>
  <c r="L439" i="9" s="1"/>
  <c r="DC495" i="3"/>
  <c r="Q439" i="9" s="1"/>
  <c r="A496" i="3"/>
  <c r="CY496" i="3"/>
  <c r="CZ496" i="3"/>
  <c r="DB496" i="3" s="1"/>
  <c r="L438" i="9" s="1"/>
  <c r="DA496" i="3"/>
  <c r="DC496" i="3"/>
  <c r="Q438" i="9" s="1"/>
  <c r="A497" i="3"/>
  <c r="CY497" i="3"/>
  <c r="CZ497" i="3"/>
  <c r="DB497" i="3" s="1"/>
  <c r="L437" i="9" s="1"/>
  <c r="DA497" i="3"/>
  <c r="DC497" i="3"/>
  <c r="Q437" i="9" s="1"/>
  <c r="A498" i="3"/>
  <c r="CY498" i="3"/>
  <c r="CZ498" i="3"/>
  <c r="DA498" i="3"/>
  <c r="DB498" i="3"/>
  <c r="L436" i="9" s="1"/>
  <c r="DC498" i="3"/>
  <c r="Q436" i="9" s="1"/>
  <c r="A499" i="3"/>
  <c r="CY499" i="3"/>
  <c r="CZ499" i="3"/>
  <c r="DA499" i="3"/>
  <c r="DB499" i="3"/>
  <c r="L435" i="9" s="1"/>
  <c r="DC499" i="3"/>
  <c r="Q435" i="9" s="1"/>
  <c r="A500" i="3"/>
  <c r="CY500" i="3"/>
  <c r="CZ500" i="3"/>
  <c r="DB500" i="3" s="1"/>
  <c r="DA500" i="3"/>
  <c r="DC500" i="3"/>
  <c r="A501" i="3"/>
  <c r="CY501" i="3"/>
  <c r="CZ501" i="3"/>
  <c r="DB501" i="3" s="1"/>
  <c r="L444" i="9" s="1"/>
  <c r="DA501" i="3"/>
  <c r="DC501" i="3"/>
  <c r="Q444" i="9" s="1"/>
  <c r="A502" i="3"/>
  <c r="CY502" i="3"/>
  <c r="CZ502" i="3"/>
  <c r="DA502" i="3"/>
  <c r="DB502" i="3"/>
  <c r="L443" i="9" s="1"/>
  <c r="DC502" i="3"/>
  <c r="Q443" i="9" s="1"/>
  <c r="A503" i="3"/>
  <c r="CY503" i="3"/>
  <c r="CZ503" i="3"/>
  <c r="DA503" i="3"/>
  <c r="DB503" i="3"/>
  <c r="DC503" i="3"/>
  <c r="A504" i="3"/>
  <c r="CY504" i="3"/>
  <c r="CZ504" i="3"/>
  <c r="DB504" i="3" s="1"/>
  <c r="DA504" i="3"/>
  <c r="DC504" i="3"/>
  <c r="A505" i="3"/>
  <c r="CY505" i="3"/>
  <c r="CZ505" i="3"/>
  <c r="DB505" i="3" s="1"/>
  <c r="DA505" i="3"/>
  <c r="DC505" i="3"/>
  <c r="A506" i="3"/>
  <c r="CY506" i="3"/>
  <c r="CZ506" i="3"/>
  <c r="DA506" i="3"/>
  <c r="DB506" i="3"/>
  <c r="L452" i="9" s="1"/>
  <c r="DC506" i="3"/>
  <c r="Q452" i="9" s="1"/>
  <c r="A507" i="3"/>
  <c r="CY507" i="3"/>
  <c r="CZ507" i="3"/>
  <c r="DB507" i="3" s="1"/>
  <c r="L451" i="9" s="1"/>
  <c r="DA507" i="3"/>
  <c r="DC507" i="3"/>
  <c r="Q451" i="9" s="1"/>
  <c r="A508" i="3"/>
  <c r="CY508" i="3"/>
  <c r="CZ508" i="3"/>
  <c r="DB508" i="3" s="1"/>
  <c r="L450" i="9" s="1"/>
  <c r="DA508" i="3"/>
  <c r="DC508" i="3"/>
  <c r="Q450" i="9" s="1"/>
  <c r="A509" i="3"/>
  <c r="CY509" i="3"/>
  <c r="CZ509" i="3"/>
  <c r="DB509" i="3" s="1"/>
  <c r="L449" i="9" s="1"/>
  <c r="DA509" i="3"/>
  <c r="DC509" i="3"/>
  <c r="Q449" i="9" s="1"/>
  <c r="A510" i="3"/>
  <c r="CY510" i="3"/>
  <c r="CZ510" i="3"/>
  <c r="DB510" i="3" s="1"/>
  <c r="L448" i="9" s="1"/>
  <c r="DA510" i="3"/>
  <c r="DC510" i="3"/>
  <c r="Q448" i="9" s="1"/>
  <c r="A511" i="3"/>
  <c r="CY511" i="3"/>
  <c r="CZ511" i="3"/>
  <c r="DA511" i="3"/>
  <c r="DB511" i="3"/>
  <c r="L447" i="9" s="1"/>
  <c r="DC511" i="3"/>
  <c r="Q447" i="9" s="1"/>
  <c r="A512" i="3"/>
  <c r="CY512" i="3"/>
  <c r="CZ512" i="3"/>
  <c r="DB512" i="3" s="1"/>
  <c r="DA512" i="3"/>
  <c r="DC512" i="3"/>
  <c r="A513" i="3"/>
  <c r="CY513" i="3"/>
  <c r="CZ513" i="3"/>
  <c r="DB513" i="3" s="1"/>
  <c r="DA513" i="3"/>
  <c r="DC513" i="3"/>
  <c r="A514" i="3"/>
  <c r="CY514" i="3"/>
  <c r="CZ514" i="3"/>
  <c r="DB514" i="3" s="1"/>
  <c r="L446" i="9" s="1"/>
  <c r="DA514" i="3"/>
  <c r="DC514" i="3"/>
  <c r="Q446" i="9" s="1"/>
  <c r="A515" i="3"/>
  <c r="CY515" i="3"/>
  <c r="CZ515" i="3"/>
  <c r="DB515" i="3" s="1"/>
  <c r="DA515" i="3"/>
  <c r="DC515" i="3"/>
  <c r="A516" i="3"/>
  <c r="CY516" i="3"/>
  <c r="CZ516" i="3"/>
  <c r="DA516" i="3"/>
  <c r="DB516" i="3"/>
  <c r="DC516" i="3"/>
  <c r="A517" i="3"/>
  <c r="CY517" i="3"/>
  <c r="CZ517" i="3"/>
  <c r="DB517" i="3" s="1"/>
  <c r="L456" i="9" s="1"/>
  <c r="DA517" i="3"/>
  <c r="DC517" i="3"/>
  <c r="Q456" i="9" s="1"/>
  <c r="A518" i="3"/>
  <c r="CY518" i="3"/>
  <c r="CZ518" i="3"/>
  <c r="DA518" i="3"/>
  <c r="DB518" i="3"/>
  <c r="L455" i="9" s="1"/>
  <c r="DC518" i="3"/>
  <c r="Q455" i="9" s="1"/>
  <c r="A519" i="3"/>
  <c r="CY519" i="3"/>
  <c r="CZ519" i="3"/>
  <c r="DA519" i="3"/>
  <c r="DB519" i="3"/>
  <c r="DC519" i="3"/>
  <c r="A520" i="3"/>
  <c r="CY520" i="3"/>
  <c r="CZ520" i="3"/>
  <c r="DB520" i="3" s="1"/>
  <c r="DA520" i="3"/>
  <c r="DC520" i="3"/>
  <c r="A521" i="3"/>
  <c r="CY521" i="3"/>
  <c r="CZ521" i="3"/>
  <c r="DB521" i="3" s="1"/>
  <c r="L454" i="9" s="1"/>
  <c r="DA521" i="3"/>
  <c r="DC521" i="3"/>
  <c r="Q454" i="9" s="1"/>
  <c r="A522" i="3"/>
  <c r="CY522" i="3"/>
  <c r="CZ522" i="3"/>
  <c r="DB522" i="3" s="1"/>
  <c r="DA522" i="3"/>
  <c r="DC522" i="3"/>
  <c r="A523" i="3"/>
  <c r="CY523" i="3"/>
  <c r="CZ523" i="3"/>
  <c r="DB523" i="3" s="1"/>
  <c r="DA523" i="3"/>
  <c r="DC523" i="3"/>
  <c r="A524" i="3"/>
  <c r="CY524" i="3"/>
  <c r="CZ524" i="3"/>
  <c r="DA524" i="3"/>
  <c r="DB524" i="3"/>
  <c r="L459" i="9" s="1"/>
  <c r="DC524" i="3"/>
  <c r="Q459" i="9" s="1"/>
  <c r="A525" i="3"/>
  <c r="CY525" i="3"/>
  <c r="CZ525" i="3"/>
  <c r="DB525" i="3" s="1"/>
  <c r="L458" i="9" s="1"/>
  <c r="DA525" i="3"/>
  <c r="DC525" i="3"/>
  <c r="Q458" i="9" s="1"/>
  <c r="A526" i="3"/>
  <c r="CY526" i="3"/>
  <c r="CZ526" i="3"/>
  <c r="DB526" i="3" s="1"/>
  <c r="DA526" i="3"/>
  <c r="DC526" i="3"/>
  <c r="A527" i="3"/>
  <c r="CY527" i="3"/>
  <c r="CZ527" i="3"/>
  <c r="DA527" i="3"/>
  <c r="DB527" i="3"/>
  <c r="DC527" i="3"/>
  <c r="A528" i="3"/>
  <c r="CY528" i="3"/>
  <c r="CZ528" i="3"/>
  <c r="DB528" i="3" s="1"/>
  <c r="DA528" i="3"/>
  <c r="DC528" i="3"/>
  <c r="A529" i="3"/>
  <c r="CY529" i="3"/>
  <c r="CZ529" i="3"/>
  <c r="DB529" i="3" s="1"/>
  <c r="L464" i="9" s="1"/>
  <c r="DA529" i="3"/>
  <c r="DC529" i="3"/>
  <c r="Q464" i="9" s="1"/>
  <c r="A530" i="3"/>
  <c r="CY530" i="3"/>
  <c r="CZ530" i="3"/>
  <c r="DB530" i="3" s="1"/>
  <c r="L463" i="9" s="1"/>
  <c r="DA530" i="3"/>
  <c r="DC530" i="3"/>
  <c r="Q463" i="9" s="1"/>
  <c r="A531" i="3"/>
  <c r="CY531" i="3"/>
  <c r="CZ531" i="3"/>
  <c r="DB531" i="3" s="1"/>
  <c r="L462" i="9" s="1"/>
  <c r="DA531" i="3"/>
  <c r="DC531" i="3"/>
  <c r="Q462" i="9" s="1"/>
  <c r="A532" i="3"/>
  <c r="CY532" i="3"/>
  <c r="CZ532" i="3"/>
  <c r="DA532" i="3"/>
  <c r="DB532" i="3"/>
  <c r="L461" i="9" s="1"/>
  <c r="DC532" i="3"/>
  <c r="Q461" i="9" s="1"/>
  <c r="A533" i="3"/>
  <c r="CY533" i="3"/>
  <c r="CZ533" i="3"/>
  <c r="DB533" i="3" s="1"/>
  <c r="DA533" i="3"/>
  <c r="DC533" i="3"/>
  <c r="A534" i="3"/>
  <c r="CY534" i="3"/>
  <c r="CZ534" i="3"/>
  <c r="DB534" i="3" s="1"/>
  <c r="L470" i="9" s="1"/>
  <c r="DA534" i="3"/>
  <c r="DC534" i="3"/>
  <c r="Q470" i="9" s="1"/>
  <c r="A535" i="3"/>
  <c r="CY535" i="3"/>
  <c r="CZ535" i="3"/>
  <c r="DA535" i="3"/>
  <c r="DB535" i="3"/>
  <c r="L469" i="9" s="1"/>
  <c r="DC535" i="3"/>
  <c r="Q469" i="9" s="1"/>
  <c r="A536" i="3"/>
  <c r="CY536" i="3"/>
  <c r="CZ536" i="3"/>
  <c r="DB536" i="3" s="1"/>
  <c r="L468" i="9" s="1"/>
  <c r="DA536" i="3"/>
  <c r="DC536" i="3"/>
  <c r="Q468" i="9" s="1"/>
  <c r="A537" i="3"/>
  <c r="CY537" i="3"/>
  <c r="CZ537" i="3"/>
  <c r="DB537" i="3" s="1"/>
  <c r="L467" i="9" s="1"/>
  <c r="DA537" i="3"/>
  <c r="DC537" i="3"/>
  <c r="Q467" i="9" s="1"/>
  <c r="A538" i="3"/>
  <c r="CY538" i="3"/>
  <c r="CZ538" i="3"/>
  <c r="DB538" i="3" s="1"/>
  <c r="DA538" i="3"/>
  <c r="DC538" i="3"/>
  <c r="A539" i="3"/>
  <c r="CY539" i="3"/>
  <c r="CZ539" i="3"/>
  <c r="DB539" i="3" s="1"/>
  <c r="L476" i="9" s="1"/>
  <c r="DA539" i="3"/>
  <c r="DC539" i="3"/>
  <c r="Q476" i="9" s="1"/>
  <c r="A540" i="3"/>
  <c r="CY540" i="3"/>
  <c r="CZ540" i="3"/>
  <c r="DA540" i="3"/>
  <c r="DB540" i="3"/>
  <c r="L475" i="9" s="1"/>
  <c r="DC540" i="3"/>
  <c r="Q475" i="9" s="1"/>
  <c r="A541" i="3"/>
  <c r="CY541" i="3"/>
  <c r="CZ541" i="3"/>
  <c r="DB541" i="3" s="1"/>
  <c r="L474" i="9" s="1"/>
  <c r="DA541" i="3"/>
  <c r="DC541" i="3"/>
  <c r="Q474" i="9" s="1"/>
  <c r="A542" i="3"/>
  <c r="CY542" i="3"/>
  <c r="CZ542" i="3"/>
  <c r="DB542" i="3" s="1"/>
  <c r="DA542" i="3"/>
  <c r="DC542" i="3"/>
  <c r="A543" i="3"/>
  <c r="CY543" i="3"/>
  <c r="CZ543" i="3"/>
  <c r="DA543" i="3"/>
  <c r="DB543" i="3"/>
  <c r="L477" i="9" s="1"/>
  <c r="DC543" i="3"/>
  <c r="Q477" i="9" s="1"/>
  <c r="A544" i="3"/>
  <c r="CY544" i="3"/>
  <c r="CZ544" i="3"/>
  <c r="DB544" i="3" s="1"/>
  <c r="DA544" i="3"/>
  <c r="DC544" i="3"/>
  <c r="A545" i="3"/>
  <c r="CY545" i="3"/>
  <c r="CZ545" i="3"/>
  <c r="DB545" i="3" s="1"/>
  <c r="L478" i="9" s="1"/>
  <c r="DA545" i="3"/>
  <c r="DC545" i="3"/>
  <c r="Q478" i="9" s="1"/>
  <c r="A546" i="3"/>
  <c r="CY546" i="3"/>
  <c r="CZ546" i="3"/>
  <c r="DB546" i="3" s="1"/>
  <c r="DA546" i="3"/>
  <c r="DC546" i="3"/>
  <c r="A547" i="3"/>
  <c r="CY547" i="3"/>
  <c r="CZ547" i="3"/>
  <c r="DB547" i="3" s="1"/>
  <c r="L480" i="9" s="1"/>
  <c r="DA547" i="3"/>
  <c r="DC547" i="3"/>
  <c r="Q480" i="9" s="1"/>
  <c r="A548" i="3"/>
  <c r="CY548" i="3"/>
  <c r="CZ548" i="3"/>
  <c r="DA548" i="3"/>
  <c r="DB548" i="3"/>
  <c r="L479" i="9" s="1"/>
  <c r="DC548" i="3"/>
  <c r="Q479" i="9" s="1"/>
  <c r="A549" i="3"/>
  <c r="CY549" i="3"/>
  <c r="CZ549" i="3"/>
  <c r="DB549" i="3" s="1"/>
  <c r="DA549" i="3"/>
  <c r="DC549" i="3"/>
  <c r="A550" i="3"/>
  <c r="CY550" i="3"/>
  <c r="CZ550" i="3"/>
  <c r="DB550" i="3" s="1"/>
  <c r="L485" i="9" s="1"/>
  <c r="DA550" i="3"/>
  <c r="DC550" i="3"/>
  <c r="Q485" i="9" s="1"/>
  <c r="A551" i="3"/>
  <c r="CY551" i="3"/>
  <c r="CZ551" i="3"/>
  <c r="DA551" i="3"/>
  <c r="DB551" i="3"/>
  <c r="L484" i="9" s="1"/>
  <c r="DC551" i="3"/>
  <c r="Q484" i="9" s="1"/>
  <c r="A552" i="3"/>
  <c r="CY552" i="3"/>
  <c r="CZ552" i="3"/>
  <c r="DB552" i="3" s="1"/>
  <c r="L483" i="9" s="1"/>
  <c r="DA552" i="3"/>
  <c r="DC552" i="3"/>
  <c r="Q483" i="9" s="1"/>
  <c r="A553" i="3"/>
  <c r="CY553" i="3"/>
  <c r="CZ553" i="3"/>
  <c r="DB553" i="3" s="1"/>
  <c r="L482" i="9" s="1"/>
  <c r="DA553" i="3"/>
  <c r="DC553" i="3"/>
  <c r="Q482" i="9" s="1"/>
  <c r="A554" i="3"/>
  <c r="CY554" i="3"/>
  <c r="CZ554" i="3"/>
  <c r="DB554" i="3" s="1"/>
  <c r="DA554" i="3"/>
  <c r="DC554" i="3"/>
  <c r="A555" i="3"/>
  <c r="CY555" i="3"/>
  <c r="CZ555" i="3"/>
  <c r="DB555" i="3" s="1"/>
  <c r="DA555" i="3"/>
  <c r="DC555" i="3"/>
  <c r="A556" i="3"/>
  <c r="CX556" i="3"/>
  <c r="CY556" i="3"/>
  <c r="CZ556" i="3"/>
  <c r="DA556" i="3"/>
  <c r="DB556" i="3"/>
  <c r="L488" i="9" s="1"/>
  <c r="DC556" i="3"/>
  <c r="Q488" i="9" s="1"/>
  <c r="A557" i="3"/>
  <c r="CX557" i="3"/>
  <c r="CY557" i="3"/>
  <c r="CZ557" i="3"/>
  <c r="DB557" i="3" s="1"/>
  <c r="L489" i="9" s="1"/>
  <c r="DA557" i="3"/>
  <c r="DC557" i="3"/>
  <c r="Q489" i="9" s="1"/>
  <c r="A558" i="3"/>
  <c r="CY558" i="3"/>
  <c r="CZ558" i="3"/>
  <c r="DB558" i="3" s="1"/>
  <c r="DA558" i="3"/>
  <c r="DC558" i="3"/>
  <c r="A559" i="3"/>
  <c r="CY559" i="3"/>
  <c r="CZ559" i="3"/>
  <c r="DB559" i="3" s="1"/>
  <c r="L493" i="9" s="1"/>
  <c r="DA559" i="3"/>
  <c r="DC559" i="3"/>
  <c r="Q493" i="9" s="1"/>
  <c r="A560" i="3"/>
  <c r="CY560" i="3"/>
  <c r="CZ560" i="3"/>
  <c r="DA560" i="3"/>
  <c r="DB560" i="3"/>
  <c r="L492" i="9" s="1"/>
  <c r="DC560" i="3"/>
  <c r="Q492" i="9" s="1"/>
  <c r="A561" i="3"/>
  <c r="CY561" i="3"/>
  <c r="CZ561" i="3"/>
  <c r="DB561" i="3" s="1"/>
  <c r="L491" i="9" s="1"/>
  <c r="DA561" i="3"/>
  <c r="DC561" i="3"/>
  <c r="Q491" i="9" s="1"/>
  <c r="A562" i="3"/>
  <c r="CY562" i="3"/>
  <c r="CZ562" i="3"/>
  <c r="DB562" i="3" s="1"/>
  <c r="L490" i="9" s="1"/>
  <c r="DA562" i="3"/>
  <c r="DC562" i="3"/>
  <c r="Q490" i="9" s="1"/>
  <c r="A563" i="3"/>
  <c r="CY563" i="3"/>
  <c r="CZ563" i="3"/>
  <c r="DA563" i="3"/>
  <c r="DB563" i="3"/>
  <c r="DC563" i="3"/>
  <c r="A564" i="3"/>
  <c r="CY564" i="3"/>
  <c r="CZ564" i="3"/>
  <c r="DB564" i="3" s="1"/>
  <c r="L494" i="9" s="1"/>
  <c r="DA564" i="3"/>
  <c r="DC564" i="3"/>
  <c r="Q494" i="9" s="1"/>
  <c r="A565" i="3"/>
  <c r="CX565" i="3"/>
  <c r="CY565" i="3"/>
  <c r="CZ565" i="3"/>
  <c r="DB565" i="3" s="1"/>
  <c r="DA565" i="3"/>
  <c r="DC565" i="3"/>
  <c r="A566" i="3"/>
  <c r="CX566" i="3"/>
  <c r="CY566" i="3"/>
  <c r="CZ566" i="3"/>
  <c r="DB566" i="3" s="1"/>
  <c r="L496" i="9" s="1"/>
  <c r="DA566" i="3"/>
  <c r="DC566" i="3"/>
  <c r="Q496" i="9" s="1"/>
  <c r="A567" i="3"/>
  <c r="CX567" i="3"/>
  <c r="CY567" i="3"/>
  <c r="CZ567" i="3"/>
  <c r="DA567" i="3"/>
  <c r="DB567" i="3"/>
  <c r="L495" i="9" s="1"/>
  <c r="DC567" i="3"/>
  <c r="Q495" i="9" s="1"/>
  <c r="A568" i="3"/>
  <c r="CX568" i="3"/>
  <c r="CY568" i="3"/>
  <c r="CZ568" i="3"/>
  <c r="DA568" i="3"/>
  <c r="DB568" i="3"/>
  <c r="DC568" i="3"/>
  <c r="A569" i="3"/>
  <c r="CY569" i="3"/>
  <c r="CZ569" i="3"/>
  <c r="DB569" i="3" s="1"/>
  <c r="DA569" i="3"/>
  <c r="DC569" i="3"/>
  <c r="A570" i="3"/>
  <c r="CY570" i="3"/>
  <c r="CZ570" i="3"/>
  <c r="DB570" i="3" s="1"/>
  <c r="L501" i="9" s="1"/>
  <c r="DA570" i="3"/>
  <c r="DC570" i="3"/>
  <c r="Q501" i="9" s="1"/>
  <c r="A571" i="3"/>
  <c r="CY571" i="3"/>
  <c r="CZ571" i="3"/>
  <c r="DA571" i="3"/>
  <c r="DB571" i="3"/>
  <c r="L500" i="9" s="1"/>
  <c r="DC571" i="3"/>
  <c r="Q500" i="9" s="1"/>
  <c r="A572" i="3"/>
  <c r="CY572" i="3"/>
  <c r="CZ572" i="3"/>
  <c r="DB572" i="3" s="1"/>
  <c r="DA572" i="3"/>
  <c r="DC572" i="3"/>
  <c r="A573" i="3"/>
  <c r="CY573" i="3"/>
  <c r="CZ573" i="3"/>
  <c r="DB573" i="3" s="1"/>
  <c r="L502" i="9" s="1"/>
  <c r="DA573" i="3"/>
  <c r="DC573" i="3"/>
  <c r="Q502" i="9" s="1"/>
  <c r="A574" i="3"/>
  <c r="CY574" i="3"/>
  <c r="CZ574" i="3"/>
  <c r="DB574" i="3" s="1"/>
  <c r="DA574" i="3"/>
  <c r="DC574" i="3"/>
  <c r="A575" i="3"/>
  <c r="CY575" i="3"/>
  <c r="CZ575" i="3"/>
  <c r="DB575" i="3" s="1"/>
  <c r="L509" i="9" s="1"/>
  <c r="DA575" i="3"/>
  <c r="DC575" i="3"/>
  <c r="Q509" i="9" s="1"/>
  <c r="A576" i="3"/>
  <c r="CY576" i="3"/>
  <c r="CZ576" i="3"/>
  <c r="DA576" i="3"/>
  <c r="DB576" i="3"/>
  <c r="L508" i="9" s="1"/>
  <c r="DC576" i="3"/>
  <c r="Q508" i="9" s="1"/>
  <c r="A577" i="3"/>
  <c r="CY577" i="3"/>
  <c r="CZ577" i="3"/>
  <c r="DB577" i="3" s="1"/>
  <c r="L507" i="9" s="1"/>
  <c r="DA577" i="3"/>
  <c r="DC577" i="3"/>
  <c r="Q507" i="9" s="1"/>
  <c r="A578" i="3"/>
  <c r="CY578" i="3"/>
  <c r="CZ578" i="3"/>
  <c r="DB578" i="3" s="1"/>
  <c r="L506" i="9" s="1"/>
  <c r="DA578" i="3"/>
  <c r="DC578" i="3"/>
  <c r="Q506" i="9" s="1"/>
  <c r="A579" i="3"/>
  <c r="CY579" i="3"/>
  <c r="CZ579" i="3"/>
  <c r="DA579" i="3"/>
  <c r="DB579" i="3"/>
  <c r="L505" i="9" s="1"/>
  <c r="DC579" i="3"/>
  <c r="Q505" i="9" s="1"/>
  <c r="A580" i="3"/>
  <c r="CY580" i="3"/>
  <c r="CZ580" i="3"/>
  <c r="DB580" i="3" s="1"/>
  <c r="L504" i="9" s="1"/>
  <c r="DA580" i="3"/>
  <c r="DC580" i="3"/>
  <c r="Q504" i="9" s="1"/>
  <c r="A581" i="3"/>
  <c r="CY581" i="3"/>
  <c r="CZ581" i="3"/>
  <c r="DB581" i="3" s="1"/>
  <c r="L503" i="9" s="1"/>
  <c r="DA581" i="3"/>
  <c r="DC581" i="3"/>
  <c r="Q503" i="9" s="1"/>
  <c r="A582" i="3"/>
  <c r="CY582" i="3"/>
  <c r="CZ582" i="3"/>
  <c r="DB582" i="3" s="1"/>
  <c r="DA582" i="3"/>
  <c r="DC582" i="3"/>
  <c r="A583" i="3"/>
  <c r="CY583" i="3"/>
  <c r="CZ583" i="3"/>
  <c r="DB583" i="3" s="1"/>
  <c r="L517" i="9" s="1"/>
  <c r="DA583" i="3"/>
  <c r="DC583" i="3"/>
  <c r="Q517" i="9" s="1"/>
  <c r="A584" i="3"/>
  <c r="CY584" i="3"/>
  <c r="CZ584" i="3"/>
  <c r="DA584" i="3"/>
  <c r="DB584" i="3"/>
  <c r="L516" i="9" s="1"/>
  <c r="DC584" i="3"/>
  <c r="Q516" i="9" s="1"/>
  <c r="A585" i="3"/>
  <c r="CY585" i="3"/>
  <c r="CZ585" i="3"/>
  <c r="DB585" i="3" s="1"/>
  <c r="L515" i="9" s="1"/>
  <c r="DA585" i="3"/>
  <c r="DC585" i="3"/>
  <c r="Q515" i="9" s="1"/>
  <c r="A586" i="3"/>
  <c r="CY586" i="3"/>
  <c r="CZ586" i="3"/>
  <c r="DB586" i="3" s="1"/>
  <c r="L514" i="9" s="1"/>
  <c r="DA586" i="3"/>
  <c r="DC586" i="3"/>
  <c r="Q514" i="9" s="1"/>
  <c r="A587" i="3"/>
  <c r="CY587" i="3"/>
  <c r="CZ587" i="3"/>
  <c r="DA587" i="3"/>
  <c r="DB587" i="3"/>
  <c r="L513" i="9" s="1"/>
  <c r="DC587" i="3"/>
  <c r="Q513" i="9" s="1"/>
  <c r="A588" i="3"/>
  <c r="CY588" i="3"/>
  <c r="CZ588" i="3"/>
  <c r="DB588" i="3" s="1"/>
  <c r="L512" i="9" s="1"/>
  <c r="DA588" i="3"/>
  <c r="DC588" i="3"/>
  <c r="Q512" i="9" s="1"/>
  <c r="A589" i="3"/>
  <c r="CY589" i="3"/>
  <c r="CZ589" i="3"/>
  <c r="DB589" i="3" s="1"/>
  <c r="L511" i="9" s="1"/>
  <c r="DA589" i="3"/>
  <c r="DC589" i="3"/>
  <c r="Q511" i="9" s="1"/>
  <c r="A590" i="3"/>
  <c r="CY590" i="3"/>
  <c r="CZ590" i="3"/>
  <c r="DB590" i="3" s="1"/>
  <c r="L510" i="9" s="1"/>
  <c r="DA590" i="3"/>
  <c r="DC590" i="3"/>
  <c r="Q510" i="9" s="1"/>
  <c r="A591" i="3"/>
  <c r="CY591" i="3"/>
  <c r="CZ591" i="3"/>
  <c r="DB591" i="3" s="1"/>
  <c r="DA591" i="3"/>
  <c r="DC591" i="3"/>
  <c r="A592" i="3"/>
  <c r="CY592" i="3"/>
  <c r="CZ592" i="3"/>
  <c r="DA592" i="3"/>
  <c r="DB592" i="3"/>
  <c r="L519" i="9" s="1"/>
  <c r="DC592" i="3"/>
  <c r="Q519" i="9" s="1"/>
  <c r="A593" i="3"/>
  <c r="CY593" i="3"/>
  <c r="CZ593" i="3"/>
  <c r="DB593" i="3" s="1"/>
  <c r="L518" i="9" s="1"/>
  <c r="DA593" i="3"/>
  <c r="DC593" i="3"/>
  <c r="Q518" i="9" s="1"/>
  <c r="A594" i="3"/>
  <c r="CY594" i="3"/>
  <c r="CZ594" i="3"/>
  <c r="DB594" i="3" s="1"/>
  <c r="DA594" i="3"/>
  <c r="DC594" i="3"/>
  <c r="A595" i="3"/>
  <c r="CY595" i="3"/>
  <c r="CZ595" i="3"/>
  <c r="DA595" i="3"/>
  <c r="DB595" i="3"/>
  <c r="DC595" i="3"/>
  <c r="A596" i="3"/>
  <c r="CY596" i="3"/>
  <c r="CZ596" i="3"/>
  <c r="DB596" i="3" s="1"/>
  <c r="DA596" i="3"/>
  <c r="DC596" i="3"/>
  <c r="A597" i="3"/>
  <c r="CY597" i="3"/>
  <c r="CZ597" i="3"/>
  <c r="DB597" i="3" s="1"/>
  <c r="L528" i="9" s="1"/>
  <c r="DA597" i="3"/>
  <c r="DC597" i="3"/>
  <c r="Q528" i="9" s="1"/>
  <c r="A598" i="3"/>
  <c r="CY598" i="3"/>
  <c r="CZ598" i="3"/>
  <c r="DB598" i="3" s="1"/>
  <c r="L527" i="9" s="1"/>
  <c r="DA598" i="3"/>
  <c r="DC598" i="3"/>
  <c r="Q527" i="9" s="1"/>
  <c r="A599" i="3"/>
  <c r="CY599" i="3"/>
  <c r="CZ599" i="3"/>
  <c r="DB599" i="3" s="1"/>
  <c r="L526" i="9" s="1"/>
  <c r="DA599" i="3"/>
  <c r="DC599" i="3"/>
  <c r="Q526" i="9" s="1"/>
  <c r="A600" i="3"/>
  <c r="CY600" i="3"/>
  <c r="CZ600" i="3"/>
  <c r="DA600" i="3"/>
  <c r="DB600" i="3"/>
  <c r="L525" i="9" s="1"/>
  <c r="DC600" i="3"/>
  <c r="Q525" i="9" s="1"/>
  <c r="A601" i="3"/>
  <c r="CY601" i="3"/>
  <c r="CZ601" i="3"/>
  <c r="DB601" i="3" s="1"/>
  <c r="L524" i="9" s="1"/>
  <c r="DA601" i="3"/>
  <c r="DC601" i="3"/>
  <c r="Q524" i="9" s="1"/>
  <c r="A602" i="3"/>
  <c r="CY602" i="3"/>
  <c r="CZ602" i="3"/>
  <c r="DB602" i="3" s="1"/>
  <c r="L523" i="9" s="1"/>
  <c r="DA602" i="3"/>
  <c r="DC602" i="3"/>
  <c r="Q523" i="9" s="1"/>
  <c r="A603" i="3"/>
  <c r="CY603" i="3"/>
  <c r="CZ603" i="3"/>
  <c r="DA603" i="3"/>
  <c r="DB603" i="3"/>
  <c r="DC603" i="3"/>
  <c r="A604" i="3"/>
  <c r="CY604" i="3"/>
  <c r="CZ604" i="3"/>
  <c r="DB604" i="3" s="1"/>
  <c r="DA604" i="3"/>
  <c r="DC604" i="3"/>
  <c r="A605" i="3"/>
  <c r="CY605" i="3"/>
  <c r="CZ605" i="3"/>
  <c r="DB605" i="3" s="1"/>
  <c r="L522" i="9" s="1"/>
  <c r="DA605" i="3"/>
  <c r="DC605" i="3"/>
  <c r="Q522" i="9" s="1"/>
  <c r="A606" i="3"/>
  <c r="CY606" i="3"/>
  <c r="CZ606" i="3"/>
  <c r="DB606" i="3" s="1"/>
  <c r="L521" i="9" s="1"/>
  <c r="DA606" i="3"/>
  <c r="DC606" i="3"/>
  <c r="Q521" i="9" s="1"/>
  <c r="A607" i="3"/>
  <c r="CY607" i="3"/>
  <c r="CZ607" i="3"/>
  <c r="DB607" i="3" s="1"/>
  <c r="DA607" i="3"/>
  <c r="DC607" i="3"/>
  <c r="A608" i="3"/>
  <c r="CY608" i="3"/>
  <c r="CZ608" i="3"/>
  <c r="DA608" i="3"/>
  <c r="DB608" i="3"/>
  <c r="L533" i="9" s="1"/>
  <c r="DC608" i="3"/>
  <c r="Q533" i="9" s="1"/>
  <c r="A609" i="3"/>
  <c r="CY609" i="3"/>
  <c r="CZ609" i="3"/>
  <c r="DB609" i="3" s="1"/>
  <c r="L532" i="9" s="1"/>
  <c r="DA609" i="3"/>
  <c r="DC609" i="3"/>
  <c r="Q532" i="9" s="1"/>
  <c r="A610" i="3"/>
  <c r="CY610" i="3"/>
  <c r="CZ610" i="3"/>
  <c r="DB610" i="3" s="1"/>
  <c r="DA610" i="3"/>
  <c r="DC610" i="3"/>
  <c r="A611" i="3"/>
  <c r="CY611" i="3"/>
  <c r="CZ611" i="3"/>
  <c r="DA611" i="3"/>
  <c r="DB611" i="3"/>
  <c r="DC611" i="3"/>
  <c r="A612" i="3"/>
  <c r="CY612" i="3"/>
  <c r="CZ612" i="3"/>
  <c r="DB612" i="3" s="1"/>
  <c r="L531" i="9" s="1"/>
  <c r="DA612" i="3"/>
  <c r="DC612" i="3"/>
  <c r="Q531" i="9" s="1"/>
  <c r="A613" i="3"/>
  <c r="CY613" i="3"/>
  <c r="CZ613" i="3"/>
  <c r="DB613" i="3" s="1"/>
  <c r="L530" i="9" s="1"/>
  <c r="DA613" i="3"/>
  <c r="DC613" i="3"/>
  <c r="Q530" i="9" s="1"/>
  <c r="A614" i="3"/>
  <c r="CY614" i="3"/>
  <c r="CZ614" i="3"/>
  <c r="DB614" i="3" s="1"/>
  <c r="DA614" i="3"/>
  <c r="DC614" i="3"/>
  <c r="A615" i="3"/>
  <c r="CY615" i="3"/>
  <c r="CZ615" i="3"/>
  <c r="DB615" i="3" s="1"/>
  <c r="L536" i="9" s="1"/>
  <c r="DA615" i="3"/>
  <c r="DC615" i="3"/>
  <c r="Q536" i="9" s="1"/>
  <c r="A616" i="3"/>
  <c r="CY616" i="3"/>
  <c r="CZ616" i="3"/>
  <c r="DA616" i="3"/>
  <c r="DB616" i="3"/>
  <c r="L535" i="9" s="1"/>
  <c r="DC616" i="3"/>
  <c r="Q535" i="9" s="1"/>
  <c r="A617" i="3"/>
  <c r="CY617" i="3"/>
  <c r="CZ617" i="3"/>
  <c r="DB617" i="3" s="1"/>
  <c r="DA617" i="3"/>
  <c r="DC617" i="3"/>
  <c r="A618" i="3"/>
  <c r="CY618" i="3"/>
  <c r="CZ618" i="3"/>
  <c r="DB618" i="3" s="1"/>
  <c r="DA618" i="3"/>
  <c r="DC618" i="3"/>
  <c r="A619" i="3"/>
  <c r="CY619" i="3"/>
  <c r="CZ619" i="3"/>
  <c r="DA619" i="3"/>
  <c r="DB619" i="3"/>
  <c r="DC619" i="3"/>
  <c r="A620" i="3"/>
  <c r="CY620" i="3"/>
  <c r="CZ620" i="3"/>
  <c r="DB620" i="3" s="1"/>
  <c r="L541" i="9" s="1"/>
  <c r="DA620" i="3"/>
  <c r="DC620" i="3"/>
  <c r="Q541" i="9" s="1"/>
  <c r="A621" i="3"/>
  <c r="CY621" i="3"/>
  <c r="CZ621" i="3"/>
  <c r="DB621" i="3" s="1"/>
  <c r="L540" i="9" s="1"/>
  <c r="DA621" i="3"/>
  <c r="DC621" i="3"/>
  <c r="Q540" i="9" s="1"/>
  <c r="A622" i="3"/>
  <c r="CY622" i="3"/>
  <c r="CZ622" i="3"/>
  <c r="DB622" i="3" s="1"/>
  <c r="L539" i="9" s="1"/>
  <c r="DA622" i="3"/>
  <c r="DC622" i="3"/>
  <c r="Q539" i="9" s="1"/>
  <c r="A623" i="3"/>
  <c r="CY623" i="3"/>
  <c r="CZ623" i="3"/>
  <c r="DB623" i="3" s="1"/>
  <c r="L538" i="9" s="1"/>
  <c r="DA623" i="3"/>
  <c r="DC623" i="3"/>
  <c r="Q538" i="9" s="1"/>
  <c r="A624" i="3"/>
  <c r="CY624" i="3"/>
  <c r="CZ624" i="3"/>
  <c r="DA624" i="3"/>
  <c r="DB624" i="3"/>
  <c r="DC624" i="3"/>
  <c r="A625" i="3"/>
  <c r="CY625" i="3"/>
  <c r="CZ625" i="3"/>
  <c r="DB625" i="3" s="1"/>
  <c r="L546" i="9" s="1"/>
  <c r="DA625" i="3"/>
  <c r="DC625" i="3"/>
  <c r="Q546" i="9" s="1"/>
  <c r="A626" i="3"/>
  <c r="CY626" i="3"/>
  <c r="CZ626" i="3"/>
  <c r="DB626" i="3" s="1"/>
  <c r="L545" i="9" s="1"/>
  <c r="DA626" i="3"/>
  <c r="DC626" i="3"/>
  <c r="Q545" i="9" s="1"/>
  <c r="A627" i="3"/>
  <c r="CY627" i="3"/>
  <c r="CZ627" i="3"/>
  <c r="DA627" i="3"/>
  <c r="DB627" i="3"/>
  <c r="L544" i="9" s="1"/>
  <c r="DC627" i="3"/>
  <c r="Q544" i="9" s="1"/>
  <c r="A628" i="3"/>
  <c r="CY628" i="3"/>
  <c r="CZ628" i="3"/>
  <c r="DB628" i="3" s="1"/>
  <c r="L543" i="9" s="1"/>
  <c r="DA628" i="3"/>
  <c r="DC628" i="3"/>
  <c r="Q543" i="9" s="1"/>
  <c r="A629" i="3"/>
  <c r="CY629" i="3"/>
  <c r="CZ629" i="3"/>
  <c r="DB629" i="3" s="1"/>
  <c r="DA629" i="3"/>
  <c r="DC629" i="3"/>
  <c r="A630" i="3"/>
  <c r="CY630" i="3"/>
  <c r="CZ630" i="3"/>
  <c r="DB630" i="3" s="1"/>
  <c r="L551" i="9" s="1"/>
  <c r="DA630" i="3"/>
  <c r="DC630" i="3"/>
  <c r="Q551" i="9" s="1"/>
  <c r="A631" i="3"/>
  <c r="CY631" i="3"/>
  <c r="CZ631" i="3"/>
  <c r="DB631" i="3" s="1"/>
  <c r="L550" i="9" s="1"/>
  <c r="DA631" i="3"/>
  <c r="DC631" i="3"/>
  <c r="Q550" i="9" s="1"/>
  <c r="A632" i="3"/>
  <c r="CY632" i="3"/>
  <c r="CZ632" i="3"/>
  <c r="DA632" i="3"/>
  <c r="DB632" i="3"/>
  <c r="L549" i="9" s="1"/>
  <c r="DC632" i="3"/>
  <c r="Q549" i="9" s="1"/>
  <c r="A633" i="3"/>
  <c r="CY633" i="3"/>
  <c r="CZ633" i="3"/>
  <c r="DB633" i="3" s="1"/>
  <c r="L548" i="9" s="1"/>
  <c r="DA633" i="3"/>
  <c r="DC633" i="3"/>
  <c r="Q548" i="9" s="1"/>
  <c r="A634" i="3"/>
  <c r="CY634" i="3"/>
  <c r="CZ634" i="3"/>
  <c r="DB634" i="3" s="1"/>
  <c r="DA634" i="3"/>
  <c r="DC634" i="3"/>
  <c r="A635" i="3"/>
  <c r="CY635" i="3"/>
  <c r="CZ635" i="3"/>
  <c r="DA635" i="3"/>
  <c r="DB635" i="3"/>
  <c r="L557" i="9" s="1"/>
  <c r="DC635" i="3"/>
  <c r="Q557" i="9" s="1"/>
  <c r="A636" i="3"/>
  <c r="CY636" i="3"/>
  <c r="CZ636" i="3"/>
  <c r="DB636" i="3" s="1"/>
  <c r="L556" i="9" s="1"/>
  <c r="DA636" i="3"/>
  <c r="DC636" i="3"/>
  <c r="Q556" i="9" s="1"/>
  <c r="A637" i="3"/>
  <c r="CY637" i="3"/>
  <c r="CZ637" i="3"/>
  <c r="DB637" i="3" s="1"/>
  <c r="L555" i="9" s="1"/>
  <c r="DA637" i="3"/>
  <c r="DC637" i="3"/>
  <c r="Q555" i="9" s="1"/>
  <c r="A638" i="3"/>
  <c r="CY638" i="3"/>
  <c r="CZ638" i="3"/>
  <c r="DB638" i="3" s="1"/>
  <c r="L554" i="9" s="1"/>
  <c r="DA638" i="3"/>
  <c r="DC638" i="3"/>
  <c r="Q554" i="9" s="1"/>
  <c r="A639" i="3"/>
  <c r="CY639" i="3"/>
  <c r="CZ639" i="3"/>
  <c r="DB639" i="3" s="1"/>
  <c r="DA639" i="3"/>
  <c r="DC639" i="3"/>
  <c r="A640" i="3"/>
  <c r="CY640" i="3"/>
  <c r="CZ640" i="3"/>
  <c r="DA640" i="3"/>
  <c r="DB640" i="3"/>
  <c r="L563" i="9" s="1"/>
  <c r="DC640" i="3"/>
  <c r="Q563" i="9" s="1"/>
  <c r="A641" i="3"/>
  <c r="CY641" i="3"/>
  <c r="CZ641" i="3"/>
  <c r="DB641" i="3" s="1"/>
  <c r="L562" i="9" s="1"/>
  <c r="DA641" i="3"/>
  <c r="DC641" i="3"/>
  <c r="Q562" i="9" s="1"/>
  <c r="A642" i="3"/>
  <c r="CY642" i="3"/>
  <c r="CZ642" i="3"/>
  <c r="DB642" i="3" s="1"/>
  <c r="L561" i="9" s="1"/>
  <c r="DA642" i="3"/>
  <c r="DC642" i="3"/>
  <c r="Q561" i="9" s="1"/>
  <c r="A643" i="3"/>
  <c r="CY643" i="3"/>
  <c r="CZ643" i="3"/>
  <c r="DA643" i="3"/>
  <c r="DB643" i="3"/>
  <c r="L560" i="9" s="1"/>
  <c r="DC643" i="3"/>
  <c r="Q560" i="9" s="1"/>
  <c r="A644" i="3"/>
  <c r="CY644" i="3"/>
  <c r="CZ644" i="3"/>
  <c r="DB644" i="3" s="1"/>
  <c r="DA644" i="3"/>
  <c r="DC644" i="3"/>
  <c r="A645" i="3"/>
  <c r="CY645" i="3"/>
  <c r="CZ645" i="3"/>
  <c r="DB645" i="3" s="1"/>
  <c r="L569" i="9" s="1"/>
  <c r="DA645" i="3"/>
  <c r="DC645" i="3"/>
  <c r="Q569" i="9" s="1"/>
  <c r="A646" i="3"/>
  <c r="CY646" i="3"/>
  <c r="CZ646" i="3"/>
  <c r="DB646" i="3" s="1"/>
  <c r="L568" i="9" s="1"/>
  <c r="DA646" i="3"/>
  <c r="DC646" i="3"/>
  <c r="Q568" i="9" s="1"/>
  <c r="A647" i="3"/>
  <c r="CY647" i="3"/>
  <c r="CZ647" i="3"/>
  <c r="DB647" i="3" s="1"/>
  <c r="L567" i="9" s="1"/>
  <c r="DA647" i="3"/>
  <c r="DC647" i="3"/>
  <c r="Q567" i="9" s="1"/>
  <c r="A648" i="3"/>
  <c r="CY648" i="3"/>
  <c r="CZ648" i="3"/>
  <c r="DA648" i="3"/>
  <c r="DB648" i="3"/>
  <c r="DC648" i="3"/>
  <c r="A649" i="3"/>
  <c r="CY649" i="3"/>
  <c r="CZ649" i="3"/>
  <c r="DB649" i="3" s="1"/>
  <c r="L570" i="9" s="1"/>
  <c r="DA649" i="3"/>
  <c r="DC649" i="3"/>
  <c r="Q570" i="9" s="1"/>
  <c r="A650" i="3"/>
  <c r="CY650" i="3"/>
  <c r="CZ650" i="3"/>
  <c r="DB650" i="3" s="1"/>
  <c r="DA650" i="3"/>
  <c r="DC650" i="3"/>
  <c r="A651" i="3"/>
  <c r="CY651" i="3"/>
  <c r="CZ651" i="3"/>
  <c r="DA651" i="3"/>
  <c r="DB651" i="3"/>
  <c r="L571" i="9" s="1"/>
  <c r="DC651" i="3"/>
  <c r="Q571" i="9" s="1"/>
  <c r="A652" i="3"/>
  <c r="CY652" i="3"/>
  <c r="CZ652" i="3"/>
  <c r="DB652" i="3" s="1"/>
  <c r="DA652" i="3"/>
  <c r="DC652" i="3"/>
  <c r="A653" i="3"/>
  <c r="CY653" i="3"/>
  <c r="CZ653" i="3"/>
  <c r="DB653" i="3" s="1"/>
  <c r="L573" i="9" s="1"/>
  <c r="DA653" i="3"/>
  <c r="DC653" i="3"/>
  <c r="Q573" i="9" s="1"/>
  <c r="A654" i="3"/>
  <c r="CY654" i="3"/>
  <c r="CZ654" i="3"/>
  <c r="DB654" i="3" s="1"/>
  <c r="L572" i="9" s="1"/>
  <c r="DA654" i="3"/>
  <c r="DC654" i="3"/>
  <c r="Q572" i="9" s="1"/>
  <c r="A655" i="3"/>
  <c r="CY655" i="3"/>
  <c r="CZ655" i="3"/>
  <c r="DB655" i="3" s="1"/>
  <c r="DA655" i="3"/>
  <c r="DC655" i="3"/>
  <c r="A656" i="3"/>
  <c r="CY656" i="3"/>
  <c r="CZ656" i="3"/>
  <c r="DA656" i="3"/>
  <c r="DB656" i="3"/>
  <c r="L578" i="9" s="1"/>
  <c r="DC656" i="3"/>
  <c r="Q578" i="9" s="1"/>
  <c r="A657" i="3"/>
  <c r="CY657" i="3"/>
  <c r="CZ657" i="3"/>
  <c r="DB657" i="3" s="1"/>
  <c r="L577" i="9" s="1"/>
  <c r="DA657" i="3"/>
  <c r="DC657" i="3"/>
  <c r="Q577" i="9" s="1"/>
  <c r="A658" i="3"/>
  <c r="CY658" i="3"/>
  <c r="CZ658" i="3"/>
  <c r="DB658" i="3" s="1"/>
  <c r="L576" i="9" s="1"/>
  <c r="DA658" i="3"/>
  <c r="DC658" i="3"/>
  <c r="Q576" i="9" s="1"/>
  <c r="A659" i="3"/>
  <c r="CY659" i="3"/>
  <c r="CZ659" i="3"/>
  <c r="DA659" i="3"/>
  <c r="DB659" i="3"/>
  <c r="L575" i="9" s="1"/>
  <c r="DC659" i="3"/>
  <c r="Q575" i="9" s="1"/>
  <c r="A660" i="3"/>
  <c r="CY660" i="3"/>
  <c r="CZ660" i="3"/>
  <c r="DB660" i="3" s="1"/>
  <c r="DA660" i="3"/>
  <c r="DC660" i="3"/>
  <c r="A661" i="3"/>
  <c r="CY661" i="3"/>
  <c r="CZ661" i="3"/>
  <c r="DB661" i="3" s="1"/>
  <c r="L583" i="9" s="1"/>
  <c r="DA661" i="3"/>
  <c r="DC661" i="3"/>
  <c r="Q583" i="9" s="1"/>
  <c r="A662" i="3"/>
  <c r="CY662" i="3"/>
  <c r="CZ662" i="3"/>
  <c r="DB662" i="3" s="1"/>
  <c r="L582" i="9" s="1"/>
  <c r="DA662" i="3"/>
  <c r="DC662" i="3"/>
  <c r="Q582" i="9" s="1"/>
  <c r="A663" i="3"/>
  <c r="CY663" i="3"/>
  <c r="CZ663" i="3"/>
  <c r="DB663" i="3" s="1"/>
  <c r="DA663" i="3"/>
  <c r="DC663" i="3"/>
  <c r="A664" i="3"/>
  <c r="CY664" i="3"/>
  <c r="CZ664" i="3"/>
  <c r="DA664" i="3"/>
  <c r="DB664" i="3"/>
  <c r="L584" i="9" s="1"/>
  <c r="DC664" i="3"/>
  <c r="Q584" i="9" s="1"/>
  <c r="A665" i="3"/>
  <c r="CY665" i="3"/>
  <c r="CZ665" i="3"/>
  <c r="DB665" i="3" s="1"/>
  <c r="DA665" i="3"/>
  <c r="DC665" i="3"/>
  <c r="A666" i="3"/>
  <c r="CY666" i="3"/>
  <c r="CZ666" i="3"/>
  <c r="DB666" i="3" s="1"/>
  <c r="L591" i="9" s="1"/>
  <c r="DA666" i="3"/>
  <c r="DC666" i="3"/>
  <c r="Q591" i="9" s="1"/>
  <c r="A667" i="3"/>
  <c r="CY667" i="3"/>
  <c r="CZ667" i="3"/>
  <c r="DA667" i="3"/>
  <c r="DB667" i="3"/>
  <c r="L590" i="9" s="1"/>
  <c r="DC667" i="3"/>
  <c r="Q590" i="9" s="1"/>
  <c r="A668" i="3"/>
  <c r="CY668" i="3"/>
  <c r="CZ668" i="3"/>
  <c r="DB668" i="3" s="1"/>
  <c r="L589" i="9" s="1"/>
  <c r="DA668" i="3"/>
  <c r="DC668" i="3"/>
  <c r="Q589" i="9" s="1"/>
  <c r="A669" i="3"/>
  <c r="CY669" i="3"/>
  <c r="CZ669" i="3"/>
  <c r="DB669" i="3" s="1"/>
  <c r="L588" i="9" s="1"/>
  <c r="DA669" i="3"/>
  <c r="DC669" i="3"/>
  <c r="Q588" i="9" s="1"/>
  <c r="A670" i="3"/>
  <c r="CY670" i="3"/>
  <c r="CZ670" i="3"/>
  <c r="DB670" i="3" s="1"/>
  <c r="L587" i="9" s="1"/>
  <c r="DA670" i="3"/>
  <c r="DC670" i="3"/>
  <c r="Q587" i="9" s="1"/>
  <c r="A671" i="3"/>
  <c r="CY671" i="3"/>
  <c r="CZ671" i="3"/>
  <c r="DB671" i="3" s="1"/>
  <c r="L586" i="9" s="1"/>
  <c r="DA671" i="3"/>
  <c r="DC671" i="3"/>
  <c r="Q586" i="9" s="1"/>
  <c r="A672" i="3"/>
  <c r="CY672" i="3"/>
  <c r="CZ672" i="3"/>
  <c r="DB672" i="3" s="1"/>
  <c r="L585" i="9" s="1"/>
  <c r="DA672" i="3"/>
  <c r="DC672" i="3"/>
  <c r="Q585" i="9" s="1"/>
  <c r="A673" i="3"/>
  <c r="CY673" i="3"/>
  <c r="CZ673" i="3"/>
  <c r="DA673" i="3"/>
  <c r="DB673" i="3"/>
  <c r="DC673" i="3"/>
  <c r="A674" i="3"/>
  <c r="CY674" i="3"/>
  <c r="CZ674" i="3"/>
  <c r="DB674" i="3" s="1"/>
  <c r="L599" i="9" s="1"/>
  <c r="DA674" i="3"/>
  <c r="DC674" i="3"/>
  <c r="Q599" i="9" s="1"/>
  <c r="A675" i="3"/>
  <c r="CY675" i="3"/>
  <c r="CZ675" i="3"/>
  <c r="DB675" i="3" s="1"/>
  <c r="L598" i="9" s="1"/>
  <c r="DA675" i="3"/>
  <c r="DC675" i="3"/>
  <c r="Q598" i="9" s="1"/>
  <c r="A676" i="3"/>
  <c r="CY676" i="3"/>
  <c r="CZ676" i="3"/>
  <c r="DA676" i="3"/>
  <c r="DB676" i="3"/>
  <c r="L597" i="9" s="1"/>
  <c r="DC676" i="3"/>
  <c r="Q597" i="9" s="1"/>
  <c r="A677" i="3"/>
  <c r="CY677" i="3"/>
  <c r="CZ677" i="3"/>
  <c r="DA677" i="3"/>
  <c r="DB677" i="3"/>
  <c r="L596" i="9" s="1"/>
  <c r="DC677" i="3"/>
  <c r="Q596" i="9" s="1"/>
  <c r="A678" i="3"/>
  <c r="CY678" i="3"/>
  <c r="CZ678" i="3"/>
  <c r="DB678" i="3" s="1"/>
  <c r="L595" i="9" s="1"/>
  <c r="DA678" i="3"/>
  <c r="DC678" i="3"/>
  <c r="Q595" i="9" s="1"/>
  <c r="A679" i="3"/>
  <c r="CY679" i="3"/>
  <c r="CZ679" i="3"/>
  <c r="DB679" i="3" s="1"/>
  <c r="L594" i="9" s="1"/>
  <c r="DA679" i="3"/>
  <c r="DC679" i="3"/>
  <c r="Q594" i="9" s="1"/>
  <c r="A680" i="3"/>
  <c r="CY680" i="3"/>
  <c r="CZ680" i="3"/>
  <c r="DA680" i="3"/>
  <c r="DB680" i="3"/>
  <c r="L593" i="9" s="1"/>
  <c r="DC680" i="3"/>
  <c r="Q593" i="9" s="1"/>
  <c r="A681" i="3"/>
  <c r="CY681" i="3"/>
  <c r="CZ681" i="3"/>
  <c r="DB681" i="3" s="1"/>
  <c r="L592" i="9" s="1"/>
  <c r="DA681" i="3"/>
  <c r="DC681" i="3"/>
  <c r="Q592" i="9" s="1"/>
  <c r="A682" i="3"/>
  <c r="CY682" i="3"/>
  <c r="CZ682" i="3"/>
  <c r="DB682" i="3" s="1"/>
  <c r="DA682" i="3"/>
  <c r="DC682" i="3"/>
  <c r="A683" i="3"/>
  <c r="CY683" i="3"/>
  <c r="CZ683" i="3"/>
  <c r="DB683" i="3" s="1"/>
  <c r="L601" i="9" s="1"/>
  <c r="DA683" i="3"/>
  <c r="DC683" i="3"/>
  <c r="Q601" i="9" s="1"/>
  <c r="A684" i="3"/>
  <c r="CY684" i="3"/>
  <c r="CZ684" i="3"/>
  <c r="DB684" i="3" s="1"/>
  <c r="L600" i="9" s="1"/>
  <c r="DA684" i="3"/>
  <c r="DC684" i="3"/>
  <c r="Q600" i="9" s="1"/>
  <c r="A685" i="3"/>
  <c r="CY685" i="3"/>
  <c r="CZ685" i="3"/>
  <c r="DB685" i="3" s="1"/>
  <c r="DA685" i="3"/>
  <c r="DC685" i="3"/>
  <c r="A686" i="3"/>
  <c r="CY686" i="3"/>
  <c r="CZ686" i="3"/>
  <c r="DB686" i="3" s="1"/>
  <c r="DA686" i="3"/>
  <c r="DC686" i="3"/>
  <c r="A687" i="3"/>
  <c r="CY687" i="3"/>
  <c r="CZ687" i="3"/>
  <c r="DB687" i="3" s="1"/>
  <c r="DA687" i="3"/>
  <c r="DC687" i="3"/>
  <c r="A688" i="3"/>
  <c r="CY688" i="3"/>
  <c r="CZ688" i="3"/>
  <c r="DB688" i="3" s="1"/>
  <c r="L609" i="9" s="1"/>
  <c r="DA688" i="3"/>
  <c r="DC688" i="3"/>
  <c r="Q609" i="9" s="1"/>
  <c r="A689" i="3"/>
  <c r="CY689" i="3"/>
  <c r="CZ689" i="3"/>
  <c r="DA689" i="3"/>
  <c r="DB689" i="3"/>
  <c r="L608" i="9" s="1"/>
  <c r="DC689" i="3"/>
  <c r="Q608" i="9" s="1"/>
  <c r="A690" i="3"/>
  <c r="CY690" i="3"/>
  <c r="CZ690" i="3"/>
  <c r="DB690" i="3" s="1"/>
  <c r="L607" i="9" s="1"/>
  <c r="DA690" i="3"/>
  <c r="DC690" i="3"/>
  <c r="Q607" i="9" s="1"/>
  <c r="A691" i="3"/>
  <c r="CY691" i="3"/>
  <c r="CZ691" i="3"/>
  <c r="DB691" i="3" s="1"/>
  <c r="L606" i="9" s="1"/>
  <c r="DA691" i="3"/>
  <c r="DC691" i="3"/>
  <c r="Q606" i="9" s="1"/>
  <c r="A692" i="3"/>
  <c r="CY692" i="3"/>
  <c r="CZ692" i="3"/>
  <c r="DA692" i="3"/>
  <c r="DB692" i="3"/>
  <c r="L605" i="9" s="1"/>
  <c r="DC692" i="3"/>
  <c r="Q605" i="9" s="1"/>
  <c r="A693" i="3"/>
  <c r="CY693" i="3"/>
  <c r="CZ693" i="3"/>
  <c r="DA693" i="3"/>
  <c r="DB693" i="3"/>
  <c r="L604" i="9" s="1"/>
  <c r="DC693" i="3"/>
  <c r="Q604" i="9" s="1"/>
  <c r="A694" i="3"/>
  <c r="CY694" i="3"/>
  <c r="CZ694" i="3"/>
  <c r="DB694" i="3" s="1"/>
  <c r="DA694" i="3"/>
  <c r="DC694" i="3"/>
  <c r="A695" i="3"/>
  <c r="CY695" i="3"/>
  <c r="CZ695" i="3"/>
  <c r="DB695" i="3" s="1"/>
  <c r="DA695" i="3"/>
  <c r="DC695" i="3"/>
  <c r="A696" i="3"/>
  <c r="CY696" i="3"/>
  <c r="CZ696" i="3"/>
  <c r="DA696" i="3"/>
  <c r="DB696" i="3"/>
  <c r="L603" i="9" s="1"/>
  <c r="DC696" i="3"/>
  <c r="Q603" i="9" s="1"/>
  <c r="A697" i="3"/>
  <c r="CY697" i="3"/>
  <c r="CZ697" i="3"/>
  <c r="DB697" i="3" s="1"/>
  <c r="DA697" i="3"/>
  <c r="DC697" i="3"/>
  <c r="A698" i="3"/>
  <c r="CY698" i="3"/>
  <c r="CZ698" i="3"/>
  <c r="DB698" i="3" s="1"/>
  <c r="DA698" i="3"/>
  <c r="DC698" i="3"/>
  <c r="A699" i="3"/>
  <c r="CY699" i="3"/>
  <c r="CZ699" i="3"/>
  <c r="DB699" i="3" s="1"/>
  <c r="L614" i="9" s="1"/>
  <c r="DA699" i="3"/>
  <c r="DC699" i="3"/>
  <c r="Q614" i="9" s="1"/>
  <c r="A700" i="3"/>
  <c r="CY700" i="3"/>
  <c r="CZ700" i="3"/>
  <c r="DB700" i="3" s="1"/>
  <c r="L613" i="9" s="1"/>
  <c r="DA700" i="3"/>
  <c r="DC700" i="3"/>
  <c r="Q613" i="9" s="1"/>
  <c r="A701" i="3"/>
  <c r="CY701" i="3"/>
  <c r="CZ701" i="3"/>
  <c r="DB701" i="3" s="1"/>
  <c r="DA701" i="3"/>
  <c r="DC701" i="3"/>
  <c r="A702" i="3"/>
  <c r="CY702" i="3"/>
  <c r="CZ702" i="3"/>
  <c r="DB702" i="3" s="1"/>
  <c r="DA702" i="3"/>
  <c r="DC702" i="3"/>
  <c r="A703" i="3"/>
  <c r="CY703" i="3"/>
  <c r="CZ703" i="3"/>
  <c r="DB703" i="3" s="1"/>
  <c r="L612" i="9" s="1"/>
  <c r="DA703" i="3"/>
  <c r="DC703" i="3"/>
  <c r="Q612" i="9" s="1"/>
  <c r="A704" i="3"/>
  <c r="CY704" i="3"/>
  <c r="CZ704" i="3"/>
  <c r="DB704" i="3" s="1"/>
  <c r="L611" i="9" s="1"/>
  <c r="DA704" i="3"/>
  <c r="DC704" i="3"/>
  <c r="Q611" i="9" s="1"/>
  <c r="A705" i="3"/>
  <c r="CY705" i="3"/>
  <c r="CZ705" i="3"/>
  <c r="DA705" i="3"/>
  <c r="DB705" i="3"/>
  <c r="DC705" i="3"/>
  <c r="A706" i="3"/>
  <c r="CY706" i="3"/>
  <c r="CZ706" i="3"/>
  <c r="DB706" i="3" s="1"/>
  <c r="L617" i="9" s="1"/>
  <c r="DA706" i="3"/>
  <c r="DC706" i="3"/>
  <c r="Q617" i="9" s="1"/>
  <c r="A707" i="3"/>
  <c r="CY707" i="3"/>
  <c r="CZ707" i="3"/>
  <c r="DB707" i="3" s="1"/>
  <c r="L616" i="9" s="1"/>
  <c r="DA707" i="3"/>
  <c r="DC707" i="3"/>
  <c r="Q616" i="9" s="1"/>
  <c r="A708" i="3"/>
  <c r="CY708" i="3"/>
  <c r="CZ708" i="3"/>
  <c r="DA708" i="3"/>
  <c r="DB708" i="3"/>
  <c r="DC708" i="3"/>
  <c r="A709" i="3"/>
  <c r="CY709" i="3"/>
  <c r="CZ709" i="3"/>
  <c r="DA709" i="3"/>
  <c r="DB709" i="3"/>
  <c r="DC709" i="3"/>
  <c r="A710" i="3"/>
  <c r="CY710" i="3"/>
  <c r="CZ710" i="3"/>
  <c r="DB710" i="3" s="1"/>
  <c r="DA710" i="3"/>
  <c r="DC710" i="3"/>
  <c r="A711" i="3"/>
  <c r="CY711" i="3"/>
  <c r="CZ711" i="3"/>
  <c r="DB711" i="3" s="1"/>
  <c r="DA711" i="3"/>
  <c r="DC711" i="3"/>
  <c r="A712" i="3"/>
  <c r="CX712" i="3"/>
  <c r="CY712" i="3"/>
  <c r="CZ712" i="3"/>
  <c r="DA712" i="3"/>
  <c r="DB712" i="3"/>
  <c r="L619" i="9" s="1"/>
  <c r="DC712" i="3"/>
  <c r="Q619" i="9" s="1"/>
  <c r="A713" i="3"/>
  <c r="CX713" i="3"/>
  <c r="CY713" i="3"/>
  <c r="CZ713" i="3"/>
  <c r="DA713" i="3"/>
  <c r="DB713" i="3"/>
  <c r="L620" i="9" s="1"/>
  <c r="DC713" i="3"/>
  <c r="Q620" i="9" s="1"/>
  <c r="A714" i="3"/>
  <c r="CY714" i="3"/>
  <c r="CZ714" i="3"/>
  <c r="DB714" i="3" s="1"/>
  <c r="DA714" i="3"/>
  <c r="DC714" i="3"/>
  <c r="A715" i="3"/>
  <c r="CY715" i="3"/>
  <c r="CZ715" i="3"/>
  <c r="DB715" i="3" s="1"/>
  <c r="L624" i="9" s="1"/>
  <c r="DA715" i="3"/>
  <c r="DC715" i="3"/>
  <c r="Q624" i="9" s="1"/>
  <c r="A716" i="3"/>
  <c r="CY716" i="3"/>
  <c r="CZ716" i="3"/>
  <c r="DA716" i="3"/>
  <c r="DB716" i="3"/>
  <c r="L623" i="9" s="1"/>
  <c r="DC716" i="3"/>
  <c r="Q623" i="9" s="1"/>
  <c r="A717" i="3"/>
  <c r="CY717" i="3"/>
  <c r="CZ717" i="3"/>
  <c r="DB717" i="3" s="1"/>
  <c r="L622" i="9" s="1"/>
  <c r="DA717" i="3"/>
  <c r="DC717" i="3"/>
  <c r="Q622" i="9" s="1"/>
  <c r="A718" i="3"/>
  <c r="CY718" i="3"/>
  <c r="CZ718" i="3"/>
  <c r="DB718" i="3" s="1"/>
  <c r="L621" i="9" s="1"/>
  <c r="DA718" i="3"/>
  <c r="DC718" i="3"/>
  <c r="Q621" i="9" s="1"/>
  <c r="A719" i="3"/>
  <c r="CX719" i="3"/>
  <c r="CY719" i="3"/>
  <c r="CZ719" i="3"/>
  <c r="DB719" i="3" s="1"/>
  <c r="DA719" i="3"/>
  <c r="DC719" i="3"/>
  <c r="A720" i="3"/>
  <c r="CX720" i="3"/>
  <c r="CY720" i="3"/>
  <c r="CZ720" i="3"/>
  <c r="DA720" i="3"/>
  <c r="DB720" i="3"/>
  <c r="L625" i="9" s="1"/>
  <c r="DC720" i="3"/>
  <c r="Q625" i="9" s="1"/>
  <c r="A721" i="3"/>
  <c r="CX721" i="3"/>
  <c r="CY721" i="3"/>
  <c r="CZ721" i="3"/>
  <c r="DB721" i="3" s="1"/>
  <c r="DA721" i="3"/>
  <c r="DC721" i="3"/>
  <c r="A722" i="3"/>
  <c r="CX722" i="3"/>
  <c r="CY722" i="3"/>
  <c r="CZ722" i="3"/>
  <c r="DB722" i="3" s="1"/>
  <c r="L627" i="9" s="1"/>
  <c r="DA722" i="3"/>
  <c r="DC722" i="3"/>
  <c r="Q627" i="9" s="1"/>
  <c r="A723" i="3"/>
  <c r="CX723" i="3"/>
  <c r="CY723" i="3"/>
  <c r="CZ723" i="3"/>
  <c r="DB723" i="3" s="1"/>
  <c r="L626" i="9" s="1"/>
  <c r="DA723" i="3"/>
  <c r="DC723" i="3"/>
  <c r="Q626" i="9" s="1"/>
  <c r="A724" i="3"/>
  <c r="CX724" i="3"/>
  <c r="CY724" i="3"/>
  <c r="CZ724" i="3"/>
  <c r="DA724" i="3"/>
  <c r="DB724" i="3"/>
  <c r="DC724" i="3"/>
  <c r="A725" i="3"/>
  <c r="CY725" i="3"/>
  <c r="CZ725" i="3"/>
  <c r="DA725" i="3"/>
  <c r="DB725" i="3"/>
  <c r="DC725" i="3"/>
  <c r="A726" i="3"/>
  <c r="CY726" i="3"/>
  <c r="CZ726" i="3"/>
  <c r="DB726" i="3" s="1"/>
  <c r="L633" i="9" s="1"/>
  <c r="DA726" i="3"/>
  <c r="DC726" i="3"/>
  <c r="Q633" i="9" s="1"/>
  <c r="A727" i="3"/>
  <c r="CY727" i="3"/>
  <c r="CZ727" i="3"/>
  <c r="DB727" i="3" s="1"/>
  <c r="L632" i="9" s="1"/>
  <c r="DA727" i="3"/>
  <c r="DC727" i="3"/>
  <c r="Q632" i="9" s="1"/>
  <c r="A728" i="3"/>
  <c r="CY728" i="3"/>
  <c r="CZ728" i="3"/>
  <c r="DA728" i="3"/>
  <c r="DB728" i="3"/>
  <c r="L631" i="9" s="1"/>
  <c r="DC728" i="3"/>
  <c r="Q631" i="9" s="1"/>
  <c r="A729" i="3"/>
  <c r="CY729" i="3"/>
  <c r="CZ729" i="3"/>
  <c r="DB729" i="3" s="1"/>
  <c r="L630" i="9" s="1"/>
  <c r="DA729" i="3"/>
  <c r="DC729" i="3"/>
  <c r="Q630" i="9" s="1"/>
  <c r="A730" i="3"/>
  <c r="CY730" i="3"/>
  <c r="CZ730" i="3"/>
  <c r="DB730" i="3" s="1"/>
  <c r="DA730" i="3"/>
  <c r="DC730" i="3"/>
  <c r="A731" i="3"/>
  <c r="CY731" i="3"/>
  <c r="CZ731" i="3"/>
  <c r="DB731" i="3" s="1"/>
  <c r="L638" i="9" s="1"/>
  <c r="DA731" i="3"/>
  <c r="DC731" i="3"/>
  <c r="Q638" i="9" s="1"/>
  <c r="A732" i="3"/>
  <c r="CY732" i="3"/>
  <c r="CZ732" i="3"/>
  <c r="DB732" i="3" s="1"/>
  <c r="L637" i="9" s="1"/>
  <c r="DA732" i="3"/>
  <c r="DC732" i="3"/>
  <c r="Q637" i="9" s="1"/>
  <c r="A733" i="3"/>
  <c r="CY733" i="3"/>
  <c r="CZ733" i="3"/>
  <c r="DB733" i="3" s="1"/>
  <c r="L636" i="9" s="1"/>
  <c r="DA733" i="3"/>
  <c r="DC733" i="3"/>
  <c r="Q636" i="9" s="1"/>
  <c r="A734" i="3"/>
  <c r="CY734" i="3"/>
  <c r="CZ734" i="3"/>
  <c r="DB734" i="3" s="1"/>
  <c r="L635" i="9" s="1"/>
  <c r="DA734" i="3"/>
  <c r="DC734" i="3"/>
  <c r="Q635" i="9" s="1"/>
  <c r="A735" i="3"/>
  <c r="CY735" i="3"/>
  <c r="CZ735" i="3"/>
  <c r="DB735" i="3" s="1"/>
  <c r="DA735" i="3"/>
  <c r="DC735" i="3"/>
  <c r="A736" i="3"/>
  <c r="CY736" i="3"/>
  <c r="CZ736" i="3"/>
  <c r="DB736" i="3" s="1"/>
  <c r="L643" i="9" s="1"/>
  <c r="DA736" i="3"/>
  <c r="DC736" i="3"/>
  <c r="Q643" i="9" s="1"/>
  <c r="A737" i="3"/>
  <c r="CY737" i="3"/>
  <c r="CZ737" i="3"/>
  <c r="DA737" i="3"/>
  <c r="DB737" i="3"/>
  <c r="L642" i="9" s="1"/>
  <c r="DC737" i="3"/>
  <c r="Q642" i="9" s="1"/>
  <c r="A738" i="3"/>
  <c r="CY738" i="3"/>
  <c r="CZ738" i="3"/>
  <c r="DB738" i="3" s="1"/>
  <c r="L641" i="9" s="1"/>
  <c r="DA738" i="3"/>
  <c r="DC738" i="3"/>
  <c r="Q641" i="9" s="1"/>
  <c r="A739" i="3"/>
  <c r="CY739" i="3"/>
  <c r="CZ739" i="3"/>
  <c r="DB739" i="3" s="1"/>
  <c r="L640" i="9" s="1"/>
  <c r="DA739" i="3"/>
  <c r="DC739" i="3"/>
  <c r="Q640" i="9" s="1"/>
  <c r="A740" i="3"/>
  <c r="CY740" i="3"/>
  <c r="CZ740" i="3"/>
  <c r="DA740" i="3"/>
  <c r="DB740" i="3"/>
  <c r="DC740" i="3"/>
  <c r="A741" i="3"/>
  <c r="CY741" i="3"/>
  <c r="CZ741" i="3"/>
  <c r="DA741" i="3"/>
  <c r="DB741" i="3"/>
  <c r="L648" i="9" s="1"/>
  <c r="DC741" i="3"/>
  <c r="Q648" i="9" s="1"/>
  <c r="A742" i="3"/>
  <c r="CY742" i="3"/>
  <c r="CZ742" i="3"/>
  <c r="DB742" i="3" s="1"/>
  <c r="L647" i="9" s="1"/>
  <c r="DA742" i="3"/>
  <c r="DC742" i="3"/>
  <c r="Q647" i="9" s="1"/>
  <c r="A743" i="3"/>
  <c r="CY743" i="3"/>
  <c r="CZ743" i="3"/>
  <c r="DB743" i="3" s="1"/>
  <c r="L646" i="9" s="1"/>
  <c r="DA743" i="3"/>
  <c r="DC743" i="3"/>
  <c r="Q646" i="9" s="1"/>
  <c r="A744" i="3"/>
  <c r="CY744" i="3"/>
  <c r="CZ744" i="3"/>
  <c r="DA744" i="3"/>
  <c r="DB744" i="3"/>
  <c r="L645" i="9" s="1"/>
  <c r="DC744" i="3"/>
  <c r="Q645" i="9" s="1"/>
  <c r="A745" i="3"/>
  <c r="CY745" i="3"/>
  <c r="CZ745" i="3"/>
  <c r="DB745" i="3" s="1"/>
  <c r="DA745" i="3"/>
  <c r="DC745" i="3"/>
  <c r="A746" i="3"/>
  <c r="CY746" i="3"/>
  <c r="CZ746" i="3"/>
  <c r="DB746" i="3" s="1"/>
  <c r="L653" i="9" s="1"/>
  <c r="DA746" i="3"/>
  <c r="DC746" i="3"/>
  <c r="Q653" i="9" s="1"/>
  <c r="A747" i="3"/>
  <c r="CY747" i="3"/>
  <c r="CZ747" i="3"/>
  <c r="DB747" i="3" s="1"/>
  <c r="L652" i="9" s="1"/>
  <c r="DA747" i="3"/>
  <c r="DC747" i="3"/>
  <c r="Q652" i="9" s="1"/>
  <c r="A748" i="3"/>
  <c r="CY748" i="3"/>
  <c r="CZ748" i="3"/>
  <c r="DB748" i="3" s="1"/>
  <c r="L651" i="9" s="1"/>
  <c r="DA748" i="3"/>
  <c r="DC748" i="3"/>
  <c r="Q651" i="9" s="1"/>
  <c r="A749" i="3"/>
  <c r="CY749" i="3"/>
  <c r="CZ749" i="3"/>
  <c r="DB749" i="3" s="1"/>
  <c r="L650" i="9" s="1"/>
  <c r="DA749" i="3"/>
  <c r="DC749" i="3"/>
  <c r="Q650" i="9" s="1"/>
  <c r="A750" i="3"/>
  <c r="CY750" i="3"/>
  <c r="CZ750" i="3"/>
  <c r="DB750" i="3" s="1"/>
  <c r="DA750" i="3"/>
  <c r="DC750" i="3"/>
  <c r="A751" i="3"/>
  <c r="CY751" i="3"/>
  <c r="CZ751" i="3"/>
  <c r="DB751" i="3" s="1"/>
  <c r="L658" i="9" s="1"/>
  <c r="DA751" i="3"/>
  <c r="DC751" i="3"/>
  <c r="Q658" i="9" s="1"/>
  <c r="A752" i="3"/>
  <c r="CY752" i="3"/>
  <c r="CZ752" i="3"/>
  <c r="DB752" i="3" s="1"/>
  <c r="L657" i="9" s="1"/>
  <c r="DA752" i="3"/>
  <c r="DC752" i="3"/>
  <c r="Q657" i="9" s="1"/>
  <c r="A753" i="3"/>
  <c r="CY753" i="3"/>
  <c r="CZ753" i="3"/>
  <c r="DA753" i="3"/>
  <c r="DB753" i="3"/>
  <c r="L656" i="9" s="1"/>
  <c r="DC753" i="3"/>
  <c r="Q656" i="9" s="1"/>
  <c r="A754" i="3"/>
  <c r="CY754" i="3"/>
  <c r="CZ754" i="3"/>
  <c r="DB754" i="3" s="1"/>
  <c r="L655" i="9" s="1"/>
  <c r="DA754" i="3"/>
  <c r="DC754" i="3"/>
  <c r="Q655" i="9" s="1"/>
  <c r="A755" i="3"/>
  <c r="CY755" i="3"/>
  <c r="CZ755" i="3"/>
  <c r="DB755" i="3" s="1"/>
  <c r="DA755" i="3"/>
  <c r="DC755" i="3"/>
  <c r="A756" i="3"/>
  <c r="CY756" i="3"/>
  <c r="CZ756" i="3"/>
  <c r="DA756" i="3"/>
  <c r="DB756" i="3"/>
  <c r="L664" i="9" s="1"/>
  <c r="DC756" i="3"/>
  <c r="Q664" i="9" s="1"/>
  <c r="A757" i="3"/>
  <c r="CY757" i="3"/>
  <c r="CZ757" i="3"/>
  <c r="DA757" i="3"/>
  <c r="DB757" i="3"/>
  <c r="L663" i="9" s="1"/>
  <c r="DC757" i="3"/>
  <c r="Q663" i="9" s="1"/>
  <c r="A758" i="3"/>
  <c r="CY758" i="3"/>
  <c r="CZ758" i="3"/>
  <c r="DB758" i="3" s="1"/>
  <c r="L662" i="9" s="1"/>
  <c r="DA758" i="3"/>
  <c r="DC758" i="3"/>
  <c r="Q662" i="9" s="1"/>
  <c r="A759" i="3"/>
  <c r="CY759" i="3"/>
  <c r="CZ759" i="3"/>
  <c r="DB759" i="3" s="1"/>
  <c r="L661" i="9" s="1"/>
  <c r="DA759" i="3"/>
  <c r="DC759" i="3"/>
  <c r="Q661" i="9" s="1"/>
  <c r="A760" i="3"/>
  <c r="CY760" i="3"/>
  <c r="CZ760" i="3"/>
  <c r="DA760" i="3"/>
  <c r="DB760" i="3"/>
  <c r="DC760" i="3"/>
  <c r="A761" i="3"/>
  <c r="CY761" i="3"/>
  <c r="CZ761" i="3"/>
  <c r="DA761" i="3"/>
  <c r="DB761" i="3"/>
  <c r="L670" i="9" s="1"/>
  <c r="DC761" i="3"/>
  <c r="Q670" i="9" s="1"/>
  <c r="A762" i="3"/>
  <c r="CY762" i="3"/>
  <c r="CZ762" i="3"/>
  <c r="DB762" i="3" s="1"/>
  <c r="L669" i="9" s="1"/>
  <c r="DA762" i="3"/>
  <c r="DC762" i="3"/>
  <c r="Q669" i="9" s="1"/>
  <c r="A763" i="3"/>
  <c r="CY763" i="3"/>
  <c r="CZ763" i="3"/>
  <c r="DB763" i="3" s="1"/>
  <c r="L668" i="9" s="1"/>
  <c r="DA763" i="3"/>
  <c r="DC763" i="3"/>
  <c r="Q668" i="9" s="1"/>
  <c r="A764" i="3"/>
  <c r="CY764" i="3"/>
  <c r="CZ764" i="3"/>
  <c r="DA764" i="3"/>
  <c r="DB764" i="3"/>
  <c r="L667" i="9" s="1"/>
  <c r="DC764" i="3"/>
  <c r="Q667" i="9" s="1"/>
  <c r="A765" i="3"/>
  <c r="CY765" i="3"/>
  <c r="CZ765" i="3"/>
  <c r="DB765" i="3" s="1"/>
  <c r="DA765" i="3"/>
  <c r="DC765" i="3"/>
  <c r="A766" i="3"/>
  <c r="CY766" i="3"/>
  <c r="CZ766" i="3"/>
  <c r="DB766" i="3" s="1"/>
  <c r="L677" i="9" s="1"/>
  <c r="DA766" i="3"/>
  <c r="DC766" i="3"/>
  <c r="Q677" i="9" s="1"/>
  <c r="A767" i="3"/>
  <c r="CY767" i="3"/>
  <c r="CZ767" i="3"/>
  <c r="DB767" i="3" s="1"/>
  <c r="L676" i="9" s="1"/>
  <c r="DA767" i="3"/>
  <c r="DC767" i="3"/>
  <c r="Q676" i="9" s="1"/>
  <c r="A768" i="3"/>
  <c r="CY768" i="3"/>
  <c r="CZ768" i="3"/>
  <c r="DB768" i="3" s="1"/>
  <c r="L675" i="9" s="1"/>
  <c r="DA768" i="3"/>
  <c r="DC768" i="3"/>
  <c r="Q675" i="9" s="1"/>
  <c r="A769" i="3"/>
  <c r="CY769" i="3"/>
  <c r="CZ769" i="3"/>
  <c r="DA769" i="3"/>
  <c r="DB769" i="3"/>
  <c r="L674" i="9" s="1"/>
  <c r="DC769" i="3"/>
  <c r="Q674" i="9" s="1"/>
  <c r="A770" i="3"/>
  <c r="CY770" i="3"/>
  <c r="CZ770" i="3"/>
  <c r="DB770" i="3" s="1"/>
  <c r="DA770" i="3"/>
  <c r="DC770" i="3"/>
  <c r="A771" i="3"/>
  <c r="CY771" i="3"/>
  <c r="CZ771" i="3"/>
  <c r="DB771" i="3" s="1"/>
  <c r="L682" i="9" s="1"/>
  <c r="DA771" i="3"/>
  <c r="DC771" i="3"/>
  <c r="Q682" i="9" s="1"/>
  <c r="A772" i="3"/>
  <c r="CY772" i="3"/>
  <c r="CZ772" i="3"/>
  <c r="DA772" i="3"/>
  <c r="DB772" i="3"/>
  <c r="L681" i="9" s="1"/>
  <c r="DC772" i="3"/>
  <c r="Q681" i="9" s="1"/>
  <c r="A773" i="3"/>
  <c r="CY773" i="3"/>
  <c r="CZ773" i="3"/>
  <c r="DA773" i="3"/>
  <c r="DB773" i="3"/>
  <c r="DC773" i="3"/>
  <c r="A774" i="3"/>
  <c r="CY774" i="3"/>
  <c r="CZ774" i="3"/>
  <c r="DB774" i="3" s="1"/>
  <c r="L683" i="9" s="1"/>
  <c r="DA774" i="3"/>
  <c r="DC774" i="3"/>
  <c r="Q683" i="9" s="1"/>
  <c r="A775" i="3"/>
  <c r="CY775" i="3"/>
  <c r="CZ775" i="3"/>
  <c r="DB775" i="3" s="1"/>
  <c r="DA775" i="3"/>
  <c r="DC775" i="3"/>
  <c r="A776" i="3"/>
  <c r="CY776" i="3"/>
  <c r="CZ776" i="3"/>
  <c r="DB776" i="3" s="1"/>
  <c r="L690" i="9" s="1"/>
  <c r="DA776" i="3"/>
  <c r="DC776" i="3"/>
  <c r="Q690" i="9" s="1"/>
  <c r="A777" i="3"/>
  <c r="CY777" i="3"/>
  <c r="CZ777" i="3"/>
  <c r="DA777" i="3"/>
  <c r="DB777" i="3"/>
  <c r="L689" i="9" s="1"/>
  <c r="DC777" i="3"/>
  <c r="Q689" i="9" s="1"/>
  <c r="A778" i="3"/>
  <c r="CY778" i="3"/>
  <c r="CZ778" i="3"/>
  <c r="DB778" i="3" s="1"/>
  <c r="L688" i="9" s="1"/>
  <c r="DA778" i="3"/>
  <c r="DC778" i="3"/>
  <c r="Q688" i="9" s="1"/>
  <c r="A779" i="3"/>
  <c r="CY779" i="3"/>
  <c r="CZ779" i="3"/>
  <c r="DB779" i="3" s="1"/>
  <c r="L687" i="9" s="1"/>
  <c r="DA779" i="3"/>
  <c r="DC779" i="3"/>
  <c r="Q687" i="9" s="1"/>
  <c r="A780" i="3"/>
  <c r="CY780" i="3"/>
  <c r="CZ780" i="3"/>
  <c r="DA780" i="3"/>
  <c r="DB780" i="3"/>
  <c r="L686" i="9" s="1"/>
  <c r="DC780" i="3"/>
  <c r="Q686" i="9" s="1"/>
  <c r="A781" i="3"/>
  <c r="CY781" i="3"/>
  <c r="CZ781" i="3"/>
  <c r="DB781" i="3" s="1"/>
  <c r="L685" i="9" s="1"/>
  <c r="DA781" i="3"/>
  <c r="DC781" i="3"/>
  <c r="Q685" i="9" s="1"/>
  <c r="A782" i="3"/>
  <c r="CY782" i="3"/>
  <c r="CZ782" i="3"/>
  <c r="DB782" i="3" s="1"/>
  <c r="L684" i="9" s="1"/>
  <c r="DA782" i="3"/>
  <c r="DC782" i="3"/>
  <c r="Q684" i="9" s="1"/>
  <c r="A783" i="3"/>
  <c r="CY783" i="3"/>
  <c r="CZ783" i="3"/>
  <c r="DB783" i="3" s="1"/>
  <c r="DA783" i="3"/>
  <c r="DC783" i="3"/>
  <c r="A784" i="3"/>
  <c r="CY784" i="3"/>
  <c r="CZ784" i="3"/>
  <c r="DB784" i="3" s="1"/>
  <c r="L698" i="9" s="1"/>
  <c r="DA784" i="3"/>
  <c r="DC784" i="3"/>
  <c r="Q698" i="9" s="1"/>
  <c r="A785" i="3"/>
  <c r="CY785" i="3"/>
  <c r="CZ785" i="3"/>
  <c r="DA785" i="3"/>
  <c r="DB785" i="3"/>
  <c r="L697" i="9" s="1"/>
  <c r="DC785" i="3"/>
  <c r="Q697" i="9" s="1"/>
  <c r="A786" i="3"/>
  <c r="CY786" i="3"/>
  <c r="CZ786" i="3"/>
  <c r="DB786" i="3" s="1"/>
  <c r="L696" i="9" s="1"/>
  <c r="DA786" i="3"/>
  <c r="DC786" i="3"/>
  <c r="Q696" i="9" s="1"/>
  <c r="A787" i="3"/>
  <c r="CY787" i="3"/>
  <c r="CZ787" i="3"/>
  <c r="DB787" i="3" s="1"/>
  <c r="L695" i="9" s="1"/>
  <c r="DA787" i="3"/>
  <c r="DC787" i="3"/>
  <c r="Q695" i="9" s="1"/>
  <c r="A788" i="3"/>
  <c r="CY788" i="3"/>
  <c r="CZ788" i="3"/>
  <c r="DA788" i="3"/>
  <c r="DB788" i="3"/>
  <c r="L694" i="9" s="1"/>
  <c r="DC788" i="3"/>
  <c r="Q694" i="9" s="1"/>
  <c r="A789" i="3"/>
  <c r="CY789" i="3"/>
  <c r="CZ789" i="3"/>
  <c r="DB789" i="3" s="1"/>
  <c r="L693" i="9" s="1"/>
  <c r="DA789" i="3"/>
  <c r="DC789" i="3"/>
  <c r="Q693" i="9" s="1"/>
  <c r="A790" i="3"/>
  <c r="CY790" i="3"/>
  <c r="CZ790" i="3"/>
  <c r="DB790" i="3" s="1"/>
  <c r="L692" i="9" s="1"/>
  <c r="DA790" i="3"/>
  <c r="DC790" i="3"/>
  <c r="Q692" i="9" s="1"/>
  <c r="A791" i="3"/>
  <c r="CY791" i="3"/>
  <c r="CZ791" i="3"/>
  <c r="DB791" i="3" s="1"/>
  <c r="L691" i="9" s="1"/>
  <c r="DA791" i="3"/>
  <c r="DC791" i="3"/>
  <c r="Q691" i="9" s="1"/>
  <c r="A792" i="3"/>
  <c r="CY792" i="3"/>
  <c r="CZ792" i="3"/>
  <c r="DB792" i="3" s="1"/>
  <c r="DA792" i="3"/>
  <c r="DC792" i="3"/>
  <c r="A793" i="3"/>
  <c r="CY793" i="3"/>
  <c r="CZ793" i="3"/>
  <c r="DA793" i="3"/>
  <c r="DB793" i="3"/>
  <c r="L700" i="9" s="1"/>
  <c r="DC793" i="3"/>
  <c r="Q700" i="9" s="1"/>
  <c r="A794" i="3"/>
  <c r="CY794" i="3"/>
  <c r="CZ794" i="3"/>
  <c r="DB794" i="3" s="1"/>
  <c r="L699" i="9" s="1"/>
  <c r="DA794" i="3"/>
  <c r="DC794" i="3"/>
  <c r="Q699" i="9" s="1"/>
  <c r="A795" i="3"/>
  <c r="CY795" i="3"/>
  <c r="CZ795" i="3"/>
  <c r="DB795" i="3" s="1"/>
  <c r="DA795" i="3"/>
  <c r="DC795" i="3"/>
  <c r="A796" i="3"/>
  <c r="CY796" i="3"/>
  <c r="CZ796" i="3"/>
  <c r="DA796" i="3"/>
  <c r="DB796" i="3"/>
  <c r="DC796" i="3"/>
  <c r="A797" i="3"/>
  <c r="CY797" i="3"/>
  <c r="CZ797" i="3"/>
  <c r="DB797" i="3" s="1"/>
  <c r="DA797" i="3"/>
  <c r="DC797" i="3"/>
  <c r="A798" i="3"/>
  <c r="CY798" i="3"/>
  <c r="CZ798" i="3"/>
  <c r="DB798" i="3" s="1"/>
  <c r="L708" i="9" s="1"/>
  <c r="DA798" i="3"/>
  <c r="DC798" i="3"/>
  <c r="Q708" i="9" s="1"/>
  <c r="A799" i="3"/>
  <c r="CY799" i="3"/>
  <c r="CZ799" i="3"/>
  <c r="DB799" i="3" s="1"/>
  <c r="L707" i="9" s="1"/>
  <c r="DA799" i="3"/>
  <c r="DC799" i="3"/>
  <c r="Q707" i="9" s="1"/>
  <c r="A800" i="3"/>
  <c r="CY800" i="3"/>
  <c r="CZ800" i="3"/>
  <c r="DB800" i="3" s="1"/>
  <c r="L706" i="9" s="1"/>
  <c r="DA800" i="3"/>
  <c r="DC800" i="3"/>
  <c r="Q706" i="9" s="1"/>
  <c r="A801" i="3"/>
  <c r="CY801" i="3"/>
  <c r="CZ801" i="3"/>
  <c r="DA801" i="3"/>
  <c r="DB801" i="3"/>
  <c r="L705" i="9" s="1"/>
  <c r="DC801" i="3"/>
  <c r="Q705" i="9" s="1"/>
  <c r="A802" i="3"/>
  <c r="CY802" i="3"/>
  <c r="CZ802" i="3"/>
  <c r="DB802" i="3" s="1"/>
  <c r="L704" i="9" s="1"/>
  <c r="DA802" i="3"/>
  <c r="DC802" i="3"/>
  <c r="Q704" i="9" s="1"/>
  <c r="A803" i="3"/>
  <c r="CY803" i="3"/>
  <c r="CZ803" i="3"/>
  <c r="DB803" i="3" s="1"/>
  <c r="L703" i="9" s="1"/>
  <c r="DA803" i="3"/>
  <c r="DC803" i="3"/>
  <c r="Q703" i="9" s="1"/>
  <c r="A804" i="3"/>
  <c r="CY804" i="3"/>
  <c r="CZ804" i="3"/>
  <c r="DA804" i="3"/>
  <c r="DB804" i="3"/>
  <c r="DC804" i="3"/>
  <c r="A805" i="3"/>
  <c r="CY805" i="3"/>
  <c r="CZ805" i="3"/>
  <c r="DB805" i="3" s="1"/>
  <c r="DA805" i="3"/>
  <c r="DC805" i="3"/>
  <c r="A806" i="3"/>
  <c r="CY806" i="3"/>
  <c r="CZ806" i="3"/>
  <c r="DB806" i="3" s="1"/>
  <c r="L702" i="9" s="1"/>
  <c r="DA806" i="3"/>
  <c r="DC806" i="3"/>
  <c r="Q702" i="9" s="1"/>
  <c r="A807" i="3"/>
  <c r="CY807" i="3"/>
  <c r="CZ807" i="3"/>
  <c r="DB807" i="3" s="1"/>
  <c r="DA807" i="3"/>
  <c r="DC807" i="3"/>
  <c r="A808" i="3"/>
  <c r="CY808" i="3"/>
  <c r="CZ808" i="3"/>
  <c r="DB808" i="3" s="1"/>
  <c r="DA808" i="3"/>
  <c r="DC808" i="3"/>
  <c r="A809" i="3"/>
  <c r="CY809" i="3"/>
  <c r="CZ809" i="3"/>
  <c r="DA809" i="3"/>
  <c r="DB809" i="3"/>
  <c r="L712" i="9" s="1"/>
  <c r="DC809" i="3"/>
  <c r="Q712" i="9" s="1"/>
  <c r="A810" i="3"/>
  <c r="CY810" i="3"/>
  <c r="CZ810" i="3"/>
  <c r="DB810" i="3" s="1"/>
  <c r="L711" i="9" s="1"/>
  <c r="DA810" i="3"/>
  <c r="DC810" i="3"/>
  <c r="Q711" i="9" s="1"/>
  <c r="A811" i="3"/>
  <c r="CY811" i="3"/>
  <c r="CZ811" i="3"/>
  <c r="DB811" i="3" s="1"/>
  <c r="DA811" i="3"/>
  <c r="DC811" i="3"/>
  <c r="A812" i="3"/>
  <c r="CY812" i="3"/>
  <c r="CZ812" i="3"/>
  <c r="DA812" i="3"/>
  <c r="DB812" i="3"/>
  <c r="DC812" i="3"/>
  <c r="A813" i="3"/>
  <c r="CY813" i="3"/>
  <c r="CZ813" i="3"/>
  <c r="DB813" i="3" s="1"/>
  <c r="L710" i="9" s="1"/>
  <c r="DA813" i="3"/>
  <c r="DC813" i="3"/>
  <c r="Q710" i="9" s="1"/>
  <c r="A814" i="3"/>
  <c r="CY814" i="3"/>
  <c r="CZ814" i="3"/>
  <c r="DB814" i="3" s="1"/>
  <c r="DA814" i="3"/>
  <c r="DC814" i="3"/>
  <c r="A815" i="3"/>
  <c r="CY815" i="3"/>
  <c r="CZ815" i="3"/>
  <c r="DB815" i="3" s="1"/>
  <c r="DA815" i="3"/>
  <c r="DC815" i="3"/>
  <c r="A816" i="3"/>
  <c r="CY816" i="3"/>
  <c r="CZ816" i="3"/>
  <c r="DB816" i="3" s="1"/>
  <c r="L715" i="9" s="1"/>
  <c r="DA816" i="3"/>
  <c r="DC816" i="3"/>
  <c r="Q715" i="9" s="1"/>
  <c r="A817" i="3"/>
  <c r="CY817" i="3"/>
  <c r="CZ817" i="3"/>
  <c r="DA817" i="3"/>
  <c r="DB817" i="3"/>
  <c r="L714" i="9" s="1"/>
  <c r="DC817" i="3"/>
  <c r="Q714" i="9" s="1"/>
  <c r="A818" i="3"/>
  <c r="CY818" i="3"/>
  <c r="CZ818" i="3"/>
  <c r="DB818" i="3" s="1"/>
  <c r="DA818" i="3"/>
  <c r="DC818" i="3"/>
  <c r="A819" i="3"/>
  <c r="CY819" i="3"/>
  <c r="CZ819" i="3"/>
  <c r="DB819" i="3" s="1"/>
  <c r="DA819" i="3"/>
  <c r="DC819" i="3"/>
  <c r="A820" i="3"/>
  <c r="CY820" i="3"/>
  <c r="CZ820" i="3"/>
  <c r="DA820" i="3"/>
  <c r="DB820" i="3"/>
  <c r="DC820" i="3"/>
  <c r="A821" i="3"/>
  <c r="CY821" i="3"/>
  <c r="CZ821" i="3"/>
  <c r="DB821" i="3" s="1"/>
  <c r="DA821" i="3"/>
  <c r="DC821" i="3"/>
  <c r="A822" i="3"/>
  <c r="CX822" i="3"/>
  <c r="CY822" i="3"/>
  <c r="CZ822" i="3"/>
  <c r="DB822" i="3" s="1"/>
  <c r="L717" i="9" s="1"/>
  <c r="DA822" i="3"/>
  <c r="DC822" i="3"/>
  <c r="Q717" i="9" s="1"/>
  <c r="A823" i="3"/>
  <c r="CX823" i="3"/>
  <c r="CY823" i="3"/>
  <c r="CZ823" i="3"/>
  <c r="DB823" i="3" s="1"/>
  <c r="L718" i="9" s="1"/>
  <c r="DA823" i="3"/>
  <c r="DC823" i="3"/>
  <c r="Q718" i="9" s="1"/>
  <c r="A824" i="3"/>
  <c r="CY824" i="3"/>
  <c r="CZ824" i="3"/>
  <c r="DA824" i="3"/>
  <c r="DB824" i="3"/>
  <c r="DC824" i="3"/>
  <c r="A825" i="3"/>
  <c r="CY825" i="3"/>
  <c r="CZ825" i="3"/>
  <c r="DB825" i="3" s="1"/>
  <c r="L722" i="9" s="1"/>
  <c r="DA825" i="3"/>
  <c r="DC825" i="3"/>
  <c r="Q722" i="9" s="1"/>
  <c r="A826" i="3"/>
  <c r="CY826" i="3"/>
  <c r="CZ826" i="3"/>
  <c r="DB826" i="3" s="1"/>
  <c r="L721" i="9" s="1"/>
  <c r="DA826" i="3"/>
  <c r="DC826" i="3"/>
  <c r="Q721" i="9" s="1"/>
  <c r="A827" i="3"/>
  <c r="CY827" i="3"/>
  <c r="CZ827" i="3"/>
  <c r="DB827" i="3" s="1"/>
  <c r="L720" i="9" s="1"/>
  <c r="DA827" i="3"/>
  <c r="DC827" i="3"/>
  <c r="Q720" i="9" s="1"/>
  <c r="A828" i="3"/>
  <c r="CY828" i="3"/>
  <c r="CZ828" i="3"/>
  <c r="DB828" i="3" s="1"/>
  <c r="L719" i="9" s="1"/>
  <c r="DA828" i="3"/>
  <c r="DC828" i="3"/>
  <c r="Q719" i="9" s="1"/>
  <c r="A829" i="3"/>
  <c r="CX829" i="3"/>
  <c r="CY829" i="3"/>
  <c r="CZ829" i="3"/>
  <c r="DB829" i="3" s="1"/>
  <c r="DA829" i="3"/>
  <c r="DC829" i="3"/>
  <c r="A830" i="3"/>
  <c r="CX830" i="3"/>
  <c r="CY830" i="3"/>
  <c r="CZ830" i="3"/>
  <c r="DB830" i="3" s="1"/>
  <c r="L723" i="9" s="1"/>
  <c r="DA830" i="3"/>
  <c r="DC830" i="3"/>
  <c r="Q723" i="9" s="1"/>
  <c r="A831" i="3"/>
  <c r="CX831" i="3"/>
  <c r="CY831" i="3"/>
  <c r="CZ831" i="3"/>
  <c r="DB831" i="3" s="1"/>
  <c r="DA831" i="3"/>
  <c r="DC831" i="3"/>
  <c r="A832" i="3"/>
  <c r="CX832" i="3"/>
  <c r="CY832" i="3"/>
  <c r="CZ832" i="3"/>
  <c r="DA832" i="3"/>
  <c r="DB832" i="3"/>
  <c r="L725" i="9" s="1"/>
  <c r="DC832" i="3"/>
  <c r="Q725" i="9" s="1"/>
  <c r="A833" i="3"/>
  <c r="CX833" i="3"/>
  <c r="CY833" i="3"/>
  <c r="CZ833" i="3"/>
  <c r="DB833" i="3" s="1"/>
  <c r="L724" i="9" s="1"/>
  <c r="DA833" i="3"/>
  <c r="DC833" i="3"/>
  <c r="Q724" i="9" s="1"/>
  <c r="A834" i="3"/>
  <c r="CX834" i="3"/>
  <c r="CY834" i="3"/>
  <c r="CZ834" i="3"/>
  <c r="DB834" i="3" s="1"/>
  <c r="DA834" i="3"/>
  <c r="DC834" i="3"/>
  <c r="A835" i="3"/>
  <c r="CY835" i="3"/>
  <c r="CZ835" i="3"/>
  <c r="DB835" i="3" s="1"/>
  <c r="DA835" i="3"/>
  <c r="DC835" i="3"/>
  <c r="A836" i="3"/>
  <c r="CY836" i="3"/>
  <c r="CZ836" i="3"/>
  <c r="DA836" i="3"/>
  <c r="DB836" i="3"/>
  <c r="L731" i="9" s="1"/>
  <c r="DC836" i="3"/>
  <c r="Q731" i="9" s="1"/>
  <c r="A837" i="3"/>
  <c r="CY837" i="3"/>
  <c r="CZ837" i="3"/>
  <c r="DB837" i="3" s="1"/>
  <c r="L730" i="9" s="1"/>
  <c r="DA837" i="3"/>
  <c r="DC837" i="3"/>
  <c r="Q730" i="9" s="1"/>
  <c r="A838" i="3"/>
  <c r="CY838" i="3"/>
  <c r="CZ838" i="3"/>
  <c r="DB838" i="3" s="1"/>
  <c r="L729" i="9" s="1"/>
  <c r="DA838" i="3"/>
  <c r="DC838" i="3"/>
  <c r="Q729" i="9" s="1"/>
  <c r="A839" i="3"/>
  <c r="CY839" i="3"/>
  <c r="CZ839" i="3"/>
  <c r="DB839" i="3" s="1"/>
  <c r="L728" i="9" s="1"/>
  <c r="DA839" i="3"/>
  <c r="DC839" i="3"/>
  <c r="Q728" i="9" s="1"/>
  <c r="A840" i="3"/>
  <c r="CY840" i="3"/>
  <c r="CZ840" i="3"/>
  <c r="DB840" i="3" s="1"/>
  <c r="DA840" i="3"/>
  <c r="DC840" i="3"/>
  <c r="A841" i="3"/>
  <c r="CY841" i="3"/>
  <c r="CZ841" i="3"/>
  <c r="DA841" i="3"/>
  <c r="DB841" i="3"/>
  <c r="L736" i="9" s="1"/>
  <c r="DC841" i="3"/>
  <c r="Q736" i="9" s="1"/>
  <c r="A842" i="3"/>
  <c r="CY842" i="3"/>
  <c r="CZ842" i="3"/>
  <c r="DB842" i="3" s="1"/>
  <c r="L735" i="9" s="1"/>
  <c r="DA842" i="3"/>
  <c r="DC842" i="3"/>
  <c r="Q735" i="9" s="1"/>
  <c r="A843" i="3"/>
  <c r="CY843" i="3"/>
  <c r="CZ843" i="3"/>
  <c r="DB843" i="3" s="1"/>
  <c r="L734" i="9" s="1"/>
  <c r="DA843" i="3"/>
  <c r="DC843" i="3"/>
  <c r="Q734" i="9" s="1"/>
  <c r="A844" i="3"/>
  <c r="CY844" i="3"/>
  <c r="CZ844" i="3"/>
  <c r="DA844" i="3"/>
  <c r="DB844" i="3"/>
  <c r="L733" i="9" s="1"/>
  <c r="DC844" i="3"/>
  <c r="Q733" i="9" s="1"/>
  <c r="A845" i="3"/>
  <c r="CY845" i="3"/>
  <c r="CZ845" i="3"/>
  <c r="DB845" i="3" s="1"/>
  <c r="DA845" i="3"/>
  <c r="DC845" i="3"/>
  <c r="A846" i="3"/>
  <c r="CY846" i="3"/>
  <c r="CZ846" i="3"/>
  <c r="DB846" i="3" s="1"/>
  <c r="L741" i="9" s="1"/>
  <c r="DA846" i="3"/>
  <c r="DC846" i="3"/>
  <c r="Q741" i="9" s="1"/>
  <c r="A847" i="3"/>
  <c r="CY847" i="3"/>
  <c r="CZ847" i="3"/>
  <c r="DB847" i="3" s="1"/>
  <c r="L740" i="9" s="1"/>
  <c r="DA847" i="3"/>
  <c r="DC847" i="3"/>
  <c r="Q740" i="9" s="1"/>
  <c r="A848" i="3"/>
  <c r="CY848" i="3"/>
  <c r="CZ848" i="3"/>
  <c r="DB848" i="3" s="1"/>
  <c r="L739" i="9" s="1"/>
  <c r="DA848" i="3"/>
  <c r="DC848" i="3"/>
  <c r="Q739" i="9" s="1"/>
  <c r="A849" i="3"/>
  <c r="CY849" i="3"/>
  <c r="CZ849" i="3"/>
  <c r="DA849" i="3"/>
  <c r="DB849" i="3"/>
  <c r="L738" i="9" s="1"/>
  <c r="DC849" i="3"/>
  <c r="Q738" i="9" s="1"/>
  <c r="A850" i="3"/>
  <c r="CY850" i="3"/>
  <c r="CZ850" i="3"/>
  <c r="DB850" i="3" s="1"/>
  <c r="DA850" i="3"/>
  <c r="DC850" i="3"/>
  <c r="A851" i="3"/>
  <c r="CY851" i="3"/>
  <c r="CZ851" i="3"/>
  <c r="DB851" i="3" s="1"/>
  <c r="L746" i="9" s="1"/>
  <c r="DA851" i="3"/>
  <c r="DC851" i="3"/>
  <c r="Q746" i="9" s="1"/>
  <c r="A852" i="3"/>
  <c r="CY852" i="3"/>
  <c r="CZ852" i="3"/>
  <c r="DA852" i="3"/>
  <c r="DB852" i="3"/>
  <c r="L745" i="9" s="1"/>
  <c r="DC852" i="3"/>
  <c r="Q745" i="9" s="1"/>
  <c r="A853" i="3"/>
  <c r="CY853" i="3"/>
  <c r="CZ853" i="3"/>
  <c r="DB853" i="3" s="1"/>
  <c r="L744" i="9" s="1"/>
  <c r="DA853" i="3"/>
  <c r="DC853" i="3"/>
  <c r="Q744" i="9" s="1"/>
  <c r="A854" i="3"/>
  <c r="CY854" i="3"/>
  <c r="CZ854" i="3"/>
  <c r="DB854" i="3" s="1"/>
  <c r="L743" i="9" s="1"/>
  <c r="DA854" i="3"/>
  <c r="DC854" i="3"/>
  <c r="Q743" i="9" s="1"/>
  <c r="A855" i="3"/>
  <c r="CY855" i="3"/>
  <c r="CZ855" i="3"/>
  <c r="DB855" i="3" s="1"/>
  <c r="DA855" i="3"/>
  <c r="DC855" i="3"/>
  <c r="A856" i="3"/>
  <c r="CY856" i="3"/>
  <c r="CZ856" i="3"/>
  <c r="DB856" i="3" s="1"/>
  <c r="L752" i="9" s="1"/>
  <c r="DA856" i="3"/>
  <c r="DC856" i="3"/>
  <c r="Q752" i="9" s="1"/>
  <c r="A857" i="3"/>
  <c r="CY857" i="3"/>
  <c r="CZ857" i="3"/>
  <c r="DA857" i="3"/>
  <c r="DB857" i="3"/>
  <c r="L751" i="9" s="1"/>
  <c r="DC857" i="3"/>
  <c r="Q751" i="9" s="1"/>
  <c r="A858" i="3"/>
  <c r="CY858" i="3"/>
  <c r="CZ858" i="3"/>
  <c r="DB858" i="3" s="1"/>
  <c r="L750" i="9" s="1"/>
  <c r="DA858" i="3"/>
  <c r="DC858" i="3"/>
  <c r="Q750" i="9" s="1"/>
  <c r="A859" i="3"/>
  <c r="CY859" i="3"/>
  <c r="CZ859" i="3"/>
  <c r="DB859" i="3" s="1"/>
  <c r="L749" i="9" s="1"/>
  <c r="DA859" i="3"/>
  <c r="DC859" i="3"/>
  <c r="Q749" i="9" s="1"/>
  <c r="A860" i="3"/>
  <c r="CY860" i="3"/>
  <c r="CZ860" i="3"/>
  <c r="DA860" i="3"/>
  <c r="DB860" i="3"/>
  <c r="DC860" i="3"/>
  <c r="A861" i="3"/>
  <c r="CY861" i="3"/>
  <c r="CZ861" i="3"/>
  <c r="DB861" i="3" s="1"/>
  <c r="L758" i="9" s="1"/>
  <c r="DA861" i="3"/>
  <c r="DC861" i="3"/>
  <c r="Q758" i="9" s="1"/>
  <c r="A862" i="3"/>
  <c r="CY862" i="3"/>
  <c r="CZ862" i="3"/>
  <c r="DB862" i="3" s="1"/>
  <c r="L757" i="9" s="1"/>
  <c r="DA862" i="3"/>
  <c r="DC862" i="3"/>
  <c r="Q757" i="9" s="1"/>
  <c r="A863" i="3"/>
  <c r="CY863" i="3"/>
  <c r="CZ863" i="3"/>
  <c r="DB863" i="3" s="1"/>
  <c r="L756" i="9" s="1"/>
  <c r="DA863" i="3"/>
  <c r="DC863" i="3"/>
  <c r="Q756" i="9" s="1"/>
  <c r="A864" i="3"/>
  <c r="CY864" i="3"/>
  <c r="CZ864" i="3"/>
  <c r="DB864" i="3" s="1"/>
  <c r="L755" i="9" s="1"/>
  <c r="DA864" i="3"/>
  <c r="DC864" i="3"/>
  <c r="Q755" i="9" s="1"/>
  <c r="A865" i="3"/>
  <c r="CY865" i="3"/>
  <c r="CZ865" i="3"/>
  <c r="DA865" i="3"/>
  <c r="DB865" i="3"/>
  <c r="DC865" i="3"/>
  <c r="A866" i="3"/>
  <c r="CY866" i="3"/>
  <c r="CZ866" i="3"/>
  <c r="DB866" i="3" s="1"/>
  <c r="L764" i="9" s="1"/>
  <c r="DA866" i="3"/>
  <c r="DC866" i="3"/>
  <c r="Q764" i="9" s="1"/>
  <c r="A867" i="3"/>
  <c r="CY867" i="3"/>
  <c r="CZ867" i="3"/>
  <c r="DB867" i="3" s="1"/>
  <c r="L763" i="9" s="1"/>
  <c r="DA867" i="3"/>
  <c r="DC867" i="3"/>
  <c r="Q763" i="9" s="1"/>
  <c r="A868" i="3"/>
  <c r="CY868" i="3"/>
  <c r="CZ868" i="3"/>
  <c r="DA868" i="3"/>
  <c r="DB868" i="3"/>
  <c r="L762" i="9" s="1"/>
  <c r="DC868" i="3"/>
  <c r="Q762" i="9" s="1"/>
  <c r="A869" i="3"/>
  <c r="CY869" i="3"/>
  <c r="CZ869" i="3"/>
  <c r="DB869" i="3" s="1"/>
  <c r="DA869" i="3"/>
  <c r="DC869" i="3"/>
  <c r="A870" i="3"/>
  <c r="CY870" i="3"/>
  <c r="CZ870" i="3"/>
  <c r="DB870" i="3" s="1"/>
  <c r="L765" i="9" s="1"/>
  <c r="DA870" i="3"/>
  <c r="DC870" i="3"/>
  <c r="Q765" i="9" s="1"/>
  <c r="A871" i="3"/>
  <c r="CY871" i="3"/>
  <c r="CZ871" i="3"/>
  <c r="DB871" i="3" s="1"/>
  <c r="DA871" i="3"/>
  <c r="DC871" i="3"/>
  <c r="A872" i="3"/>
  <c r="CY872" i="3"/>
  <c r="CZ872" i="3"/>
  <c r="DB872" i="3" s="1"/>
  <c r="L766" i="9" s="1"/>
  <c r="DA872" i="3"/>
  <c r="DC872" i="3"/>
  <c r="Q766" i="9" s="1"/>
  <c r="A873" i="3"/>
  <c r="CY873" i="3"/>
  <c r="CZ873" i="3"/>
  <c r="DA873" i="3"/>
  <c r="DB873" i="3"/>
  <c r="DC873" i="3"/>
  <c r="A874" i="3"/>
  <c r="CY874" i="3"/>
  <c r="CZ874" i="3"/>
  <c r="DB874" i="3" s="1"/>
  <c r="L768" i="9" s="1"/>
  <c r="DA874" i="3"/>
  <c r="DC874" i="3"/>
  <c r="Q768" i="9" s="1"/>
  <c r="A875" i="3"/>
  <c r="CY875" i="3"/>
  <c r="CZ875" i="3"/>
  <c r="DB875" i="3" s="1"/>
  <c r="L767" i="9" s="1"/>
  <c r="DA875" i="3"/>
  <c r="DC875" i="3"/>
  <c r="Q767" i="9" s="1"/>
  <c r="A876" i="3"/>
  <c r="CY876" i="3"/>
  <c r="CZ876" i="3"/>
  <c r="DA876" i="3"/>
  <c r="DB876" i="3"/>
  <c r="DC876" i="3"/>
  <c r="A877" i="3"/>
  <c r="CY877" i="3"/>
  <c r="CZ877" i="3"/>
  <c r="DB877" i="3" s="1"/>
  <c r="L773" i="9" s="1"/>
  <c r="DA877" i="3"/>
  <c r="DC877" i="3"/>
  <c r="Q773" i="9" s="1"/>
  <c r="A878" i="3"/>
  <c r="CY878" i="3"/>
  <c r="CZ878" i="3"/>
  <c r="DB878" i="3" s="1"/>
  <c r="L772" i="9" s="1"/>
  <c r="DA878" i="3"/>
  <c r="DC878" i="3"/>
  <c r="Q772" i="9" s="1"/>
  <c r="A879" i="3"/>
  <c r="CY879" i="3"/>
  <c r="CZ879" i="3"/>
  <c r="DB879" i="3" s="1"/>
  <c r="L771" i="9" s="1"/>
  <c r="DA879" i="3"/>
  <c r="DC879" i="3"/>
  <c r="Q771" i="9" s="1"/>
  <c r="A880" i="3"/>
  <c r="CY880" i="3"/>
  <c r="CZ880" i="3"/>
  <c r="DB880" i="3" s="1"/>
  <c r="L770" i="9" s="1"/>
  <c r="DA880" i="3"/>
  <c r="DC880" i="3"/>
  <c r="Q770" i="9" s="1"/>
  <c r="A881" i="3"/>
  <c r="CY881" i="3"/>
  <c r="CZ881" i="3"/>
  <c r="DA881" i="3"/>
  <c r="DB881" i="3"/>
  <c r="DC881" i="3"/>
  <c r="A882" i="3"/>
  <c r="CY882" i="3"/>
  <c r="CZ882" i="3"/>
  <c r="DB882" i="3" s="1"/>
  <c r="L778" i="9" s="1"/>
  <c r="DA882" i="3"/>
  <c r="DC882" i="3"/>
  <c r="Q778" i="9" s="1"/>
  <c r="A883" i="3"/>
  <c r="CY883" i="3"/>
  <c r="CZ883" i="3"/>
  <c r="DB883" i="3" s="1"/>
  <c r="L777" i="9" s="1"/>
  <c r="DA883" i="3"/>
  <c r="DC883" i="3"/>
  <c r="Q777" i="9" s="1"/>
  <c r="A884" i="3"/>
  <c r="CY884" i="3"/>
  <c r="CZ884" i="3"/>
  <c r="DA884" i="3"/>
  <c r="DB884" i="3"/>
  <c r="DC884" i="3"/>
  <c r="A885" i="3"/>
  <c r="CY885" i="3"/>
  <c r="CZ885" i="3"/>
  <c r="DB885" i="3" s="1"/>
  <c r="L779" i="9" s="1"/>
  <c r="DA885" i="3"/>
  <c r="DC885" i="3"/>
  <c r="Q779" i="9" s="1"/>
  <c r="A886" i="3"/>
  <c r="CY886" i="3"/>
  <c r="CZ886" i="3"/>
  <c r="DB886" i="3" s="1"/>
  <c r="DA886" i="3"/>
  <c r="DC886" i="3"/>
  <c r="A887" i="3"/>
  <c r="CY887" i="3"/>
  <c r="CZ887" i="3"/>
  <c r="DB887" i="3" s="1"/>
  <c r="L786" i="9" s="1"/>
  <c r="DA887" i="3"/>
  <c r="DC887" i="3"/>
  <c r="Q786" i="9" s="1"/>
  <c r="A888" i="3"/>
  <c r="CY888" i="3"/>
  <c r="CZ888" i="3"/>
  <c r="DB888" i="3" s="1"/>
  <c r="L785" i="9" s="1"/>
  <c r="DA888" i="3"/>
  <c r="DC888" i="3"/>
  <c r="Q785" i="9" s="1"/>
  <c r="A889" i="3"/>
  <c r="CY889" i="3"/>
  <c r="CZ889" i="3"/>
  <c r="DA889" i="3"/>
  <c r="DB889" i="3"/>
  <c r="L784" i="9" s="1"/>
  <c r="DC889" i="3"/>
  <c r="Q784" i="9" s="1"/>
  <c r="A890" i="3"/>
  <c r="CY890" i="3"/>
  <c r="CZ890" i="3"/>
  <c r="DB890" i="3" s="1"/>
  <c r="L783" i="9" s="1"/>
  <c r="DA890" i="3"/>
  <c r="DC890" i="3"/>
  <c r="Q783" i="9" s="1"/>
  <c r="A891" i="3"/>
  <c r="CY891" i="3"/>
  <c r="CZ891" i="3"/>
  <c r="DB891" i="3" s="1"/>
  <c r="L782" i="9" s="1"/>
  <c r="DA891" i="3"/>
  <c r="DC891" i="3"/>
  <c r="Q782" i="9" s="1"/>
  <c r="A892" i="3"/>
  <c r="CY892" i="3"/>
  <c r="CZ892" i="3"/>
  <c r="DA892" i="3"/>
  <c r="DB892" i="3"/>
  <c r="L781" i="9" s="1"/>
  <c r="DC892" i="3"/>
  <c r="Q781" i="9" s="1"/>
  <c r="A893" i="3"/>
  <c r="CY893" i="3"/>
  <c r="CZ893" i="3"/>
  <c r="DB893" i="3" s="1"/>
  <c r="L780" i="9" s="1"/>
  <c r="DA893" i="3"/>
  <c r="DC893" i="3"/>
  <c r="Q780" i="9" s="1"/>
  <c r="A894" i="3"/>
  <c r="CY894" i="3"/>
  <c r="CZ894" i="3"/>
  <c r="DB894" i="3" s="1"/>
  <c r="DA894" i="3"/>
  <c r="DC894" i="3"/>
  <c r="A895" i="3"/>
  <c r="CY895" i="3"/>
  <c r="CZ895" i="3"/>
  <c r="DB895" i="3" s="1"/>
  <c r="L794" i="9" s="1"/>
  <c r="DA895" i="3"/>
  <c r="DC895" i="3"/>
  <c r="Q794" i="9" s="1"/>
  <c r="A896" i="3"/>
  <c r="CY896" i="3"/>
  <c r="CZ896" i="3"/>
  <c r="DB896" i="3" s="1"/>
  <c r="L793" i="9" s="1"/>
  <c r="DA896" i="3"/>
  <c r="DC896" i="3"/>
  <c r="Q793" i="9" s="1"/>
  <c r="A897" i="3"/>
  <c r="CY897" i="3"/>
  <c r="CZ897" i="3"/>
  <c r="DA897" i="3"/>
  <c r="DB897" i="3"/>
  <c r="L792" i="9" s="1"/>
  <c r="DC897" i="3"/>
  <c r="Q792" i="9" s="1"/>
  <c r="A898" i="3"/>
  <c r="CY898" i="3"/>
  <c r="CZ898" i="3"/>
  <c r="DB898" i="3" s="1"/>
  <c r="L791" i="9" s="1"/>
  <c r="DA898" i="3"/>
  <c r="DC898" i="3"/>
  <c r="Q791" i="9" s="1"/>
  <c r="A899" i="3"/>
  <c r="CY899" i="3"/>
  <c r="CZ899" i="3"/>
  <c r="DB899" i="3" s="1"/>
  <c r="L790" i="9" s="1"/>
  <c r="DA899" i="3"/>
  <c r="DC899" i="3"/>
  <c r="Q790" i="9" s="1"/>
  <c r="A900" i="3"/>
  <c r="CY900" i="3"/>
  <c r="CZ900" i="3"/>
  <c r="DA900" i="3"/>
  <c r="DB900" i="3"/>
  <c r="L789" i="9" s="1"/>
  <c r="DC900" i="3"/>
  <c r="Q789" i="9" s="1"/>
  <c r="A901" i="3"/>
  <c r="CY901" i="3"/>
  <c r="CZ901" i="3"/>
  <c r="DB901" i="3" s="1"/>
  <c r="L788" i="9" s="1"/>
  <c r="DA901" i="3"/>
  <c r="DC901" i="3"/>
  <c r="Q788" i="9" s="1"/>
  <c r="A902" i="3"/>
  <c r="CY902" i="3"/>
  <c r="CZ902" i="3"/>
  <c r="DB902" i="3" s="1"/>
  <c r="L787" i="9" s="1"/>
  <c r="DA902" i="3"/>
  <c r="DC902" i="3"/>
  <c r="Q787" i="9" s="1"/>
  <c r="A903" i="3"/>
  <c r="CY903" i="3"/>
  <c r="CZ903" i="3"/>
  <c r="DB903" i="3" s="1"/>
  <c r="DA903" i="3"/>
  <c r="DC903" i="3"/>
  <c r="A904" i="3"/>
  <c r="CY904" i="3"/>
  <c r="CZ904" i="3"/>
  <c r="DB904" i="3" s="1"/>
  <c r="L796" i="9" s="1"/>
  <c r="DA904" i="3"/>
  <c r="DC904" i="3"/>
  <c r="Q796" i="9" s="1"/>
  <c r="A905" i="3"/>
  <c r="CY905" i="3"/>
  <c r="CZ905" i="3"/>
  <c r="DA905" i="3"/>
  <c r="DB905" i="3"/>
  <c r="L795" i="9" s="1"/>
  <c r="DC905" i="3"/>
  <c r="Q795" i="9" s="1"/>
  <c r="A906" i="3"/>
  <c r="CY906" i="3"/>
  <c r="CZ906" i="3"/>
  <c r="DB906" i="3" s="1"/>
  <c r="DA906" i="3"/>
  <c r="DC906" i="3"/>
  <c r="A907" i="3"/>
  <c r="CY907" i="3"/>
  <c r="CZ907" i="3"/>
  <c r="DB907" i="3" s="1"/>
  <c r="DA907" i="3"/>
  <c r="DC907" i="3"/>
  <c r="A908" i="3"/>
  <c r="CY908" i="3"/>
  <c r="CZ908" i="3"/>
  <c r="DA908" i="3"/>
  <c r="DB908" i="3"/>
  <c r="DC908" i="3"/>
  <c r="A909" i="3"/>
  <c r="CY909" i="3"/>
  <c r="CZ909" i="3"/>
  <c r="DB909" i="3" s="1"/>
  <c r="L804" i="9" s="1"/>
  <c r="DA909" i="3"/>
  <c r="DC909" i="3"/>
  <c r="Q804" i="9" s="1"/>
  <c r="A910" i="3"/>
  <c r="CY910" i="3"/>
  <c r="CZ910" i="3"/>
  <c r="DB910" i="3" s="1"/>
  <c r="L803" i="9" s="1"/>
  <c r="DA910" i="3"/>
  <c r="DC910" i="3"/>
  <c r="Q803" i="9" s="1"/>
  <c r="A911" i="3"/>
  <c r="CY911" i="3"/>
  <c r="CZ911" i="3"/>
  <c r="DB911" i="3" s="1"/>
  <c r="L802" i="9" s="1"/>
  <c r="DA911" i="3"/>
  <c r="DC911" i="3"/>
  <c r="Q802" i="9" s="1"/>
  <c r="A912" i="3"/>
  <c r="CY912" i="3"/>
  <c r="CZ912" i="3"/>
  <c r="DB912" i="3" s="1"/>
  <c r="L801" i="9" s="1"/>
  <c r="DA912" i="3"/>
  <c r="DC912" i="3"/>
  <c r="Q801" i="9" s="1"/>
  <c r="A913" i="3"/>
  <c r="CY913" i="3"/>
  <c r="CZ913" i="3"/>
  <c r="DA913" i="3"/>
  <c r="DB913" i="3"/>
  <c r="L800" i="9" s="1"/>
  <c r="DC913" i="3"/>
  <c r="Q800" i="9" s="1"/>
  <c r="A914" i="3"/>
  <c r="CY914" i="3"/>
  <c r="CZ914" i="3"/>
  <c r="DB914" i="3" s="1"/>
  <c r="L799" i="9" s="1"/>
  <c r="DA914" i="3"/>
  <c r="DC914" i="3"/>
  <c r="Q799" i="9" s="1"/>
  <c r="A915" i="3"/>
  <c r="CY915" i="3"/>
  <c r="CZ915" i="3"/>
  <c r="DB915" i="3" s="1"/>
  <c r="DA915" i="3"/>
  <c r="DC915" i="3"/>
  <c r="A916" i="3"/>
  <c r="CY916" i="3"/>
  <c r="CZ916" i="3"/>
  <c r="DA916" i="3"/>
  <c r="DB916" i="3"/>
  <c r="DC916" i="3"/>
  <c r="A917" i="3"/>
  <c r="CY917" i="3"/>
  <c r="CZ917" i="3"/>
  <c r="DB917" i="3" s="1"/>
  <c r="L798" i="9" s="1"/>
  <c r="DA917" i="3"/>
  <c r="DC917" i="3"/>
  <c r="Q798" i="9" s="1"/>
  <c r="A918" i="3"/>
  <c r="CY918" i="3"/>
  <c r="CZ918" i="3"/>
  <c r="DB918" i="3" s="1"/>
  <c r="DA918" i="3"/>
  <c r="DC918" i="3"/>
  <c r="A919" i="3"/>
  <c r="CY919" i="3"/>
  <c r="CZ919" i="3"/>
  <c r="DB919" i="3" s="1"/>
  <c r="DA919" i="3"/>
  <c r="DC919" i="3"/>
  <c r="A920" i="3"/>
  <c r="CY920" i="3"/>
  <c r="CZ920" i="3"/>
  <c r="DB920" i="3" s="1"/>
  <c r="L808" i="9" s="1"/>
  <c r="DA920" i="3"/>
  <c r="DC920" i="3"/>
  <c r="Q808" i="9" s="1"/>
  <c r="A921" i="3"/>
  <c r="CY921" i="3"/>
  <c r="CZ921" i="3"/>
  <c r="DA921" i="3"/>
  <c r="DB921" i="3"/>
  <c r="L807" i="9" s="1"/>
  <c r="DC921" i="3"/>
  <c r="Q807" i="9" s="1"/>
  <c r="A922" i="3"/>
  <c r="CY922" i="3"/>
  <c r="CZ922" i="3"/>
  <c r="DB922" i="3" s="1"/>
  <c r="DA922" i="3"/>
  <c r="DC922" i="3"/>
  <c r="A923" i="3"/>
  <c r="CY923" i="3"/>
  <c r="CZ923" i="3"/>
  <c r="DB923" i="3" s="1"/>
  <c r="DA923" i="3"/>
  <c r="DC923" i="3"/>
  <c r="A924" i="3"/>
  <c r="CY924" i="3"/>
  <c r="CZ924" i="3"/>
  <c r="DA924" i="3"/>
  <c r="DB924" i="3"/>
  <c r="L806" i="9" s="1"/>
  <c r="DC924" i="3"/>
  <c r="Q806" i="9" s="1"/>
  <c r="A925" i="3"/>
  <c r="CY925" i="3"/>
  <c r="CZ925" i="3"/>
  <c r="DB925" i="3" s="1"/>
  <c r="DA925" i="3"/>
  <c r="DC925" i="3"/>
  <c r="A926" i="3"/>
  <c r="CY926" i="3"/>
  <c r="CZ926" i="3"/>
  <c r="DB926" i="3" s="1"/>
  <c r="DA926" i="3"/>
  <c r="DC926" i="3"/>
  <c r="A927" i="3"/>
  <c r="CY927" i="3"/>
  <c r="CZ927" i="3"/>
  <c r="DB927" i="3" s="1"/>
  <c r="L811" i="9" s="1"/>
  <c r="DA927" i="3"/>
  <c r="DC927" i="3"/>
  <c r="Q811" i="9" s="1"/>
  <c r="A928" i="3"/>
  <c r="CY928" i="3"/>
  <c r="CZ928" i="3"/>
  <c r="DB928" i="3" s="1"/>
  <c r="L810" i="9" s="1"/>
  <c r="DA928" i="3"/>
  <c r="DC928" i="3"/>
  <c r="Q810" i="9" s="1"/>
  <c r="A929" i="3"/>
  <c r="CY929" i="3"/>
  <c r="CZ929" i="3"/>
  <c r="DA929" i="3"/>
  <c r="DB929" i="3"/>
  <c r="DC929" i="3"/>
  <c r="A930" i="3"/>
  <c r="CY930" i="3"/>
  <c r="CZ930" i="3"/>
  <c r="DB930" i="3" s="1"/>
  <c r="DA930" i="3"/>
  <c r="DC930" i="3"/>
  <c r="A931" i="3"/>
  <c r="CY931" i="3"/>
  <c r="CZ931" i="3"/>
  <c r="DB931" i="3" s="1"/>
  <c r="DA931" i="3"/>
  <c r="DC931" i="3"/>
  <c r="A932" i="3"/>
  <c r="CY932" i="3"/>
  <c r="CZ932" i="3"/>
  <c r="DA932" i="3"/>
  <c r="DB932" i="3"/>
  <c r="DC932" i="3"/>
  <c r="A933" i="3"/>
  <c r="CX933" i="3"/>
  <c r="CY933" i="3"/>
  <c r="CZ933" i="3"/>
  <c r="DB933" i="3" s="1"/>
  <c r="L813" i="9" s="1"/>
  <c r="DA933" i="3"/>
  <c r="DC933" i="3"/>
  <c r="Q813" i="9" s="1"/>
  <c r="A934" i="3"/>
  <c r="CX934" i="3"/>
  <c r="CY934" i="3"/>
  <c r="CZ934" i="3"/>
  <c r="DB934" i="3" s="1"/>
  <c r="L814" i="9" s="1"/>
  <c r="DA934" i="3"/>
  <c r="DC934" i="3"/>
  <c r="Q814" i="9" s="1"/>
  <c r="A935" i="3"/>
  <c r="CY935" i="3"/>
  <c r="CZ935" i="3"/>
  <c r="DB935" i="3" s="1"/>
  <c r="DA935" i="3"/>
  <c r="DC935" i="3"/>
  <c r="A936" i="3"/>
  <c r="CY936" i="3"/>
  <c r="CZ936" i="3"/>
  <c r="DA936" i="3"/>
  <c r="DB936" i="3"/>
  <c r="L818" i="9" s="1"/>
  <c r="DC936" i="3"/>
  <c r="Q818" i="9" s="1"/>
  <c r="A937" i="3"/>
  <c r="CY937" i="3"/>
  <c r="CZ937" i="3"/>
  <c r="DB937" i="3" s="1"/>
  <c r="L817" i="9" s="1"/>
  <c r="DA937" i="3"/>
  <c r="DC937" i="3"/>
  <c r="Q817" i="9" s="1"/>
  <c r="A938" i="3"/>
  <c r="CY938" i="3"/>
  <c r="CZ938" i="3"/>
  <c r="DB938" i="3" s="1"/>
  <c r="L816" i="9" s="1"/>
  <c r="DA938" i="3"/>
  <c r="DC938" i="3"/>
  <c r="Q816" i="9" s="1"/>
  <c r="A939" i="3"/>
  <c r="CY939" i="3"/>
  <c r="CZ939" i="3"/>
  <c r="DB939" i="3" s="1"/>
  <c r="L815" i="9" s="1"/>
  <c r="DA939" i="3"/>
  <c r="DC939" i="3"/>
  <c r="Q815" i="9" s="1"/>
  <c r="A940" i="3"/>
  <c r="CX940" i="3"/>
  <c r="CY940" i="3"/>
  <c r="CZ940" i="3"/>
  <c r="DB940" i="3" s="1"/>
  <c r="DA940" i="3"/>
  <c r="DC940" i="3"/>
  <c r="A941" i="3"/>
  <c r="CX941" i="3"/>
  <c r="CY941" i="3"/>
  <c r="CZ941" i="3"/>
  <c r="DB941" i="3" s="1"/>
  <c r="L819" i="9" s="1"/>
  <c r="DA941" i="3"/>
  <c r="DC941" i="3"/>
  <c r="Q819" i="9" s="1"/>
  <c r="A942" i="3"/>
  <c r="CX942" i="3"/>
  <c r="CY942" i="3"/>
  <c r="CZ942" i="3"/>
  <c r="DB942" i="3" s="1"/>
  <c r="DA942" i="3"/>
  <c r="DC942" i="3"/>
  <c r="A943" i="3"/>
  <c r="CX943" i="3"/>
  <c r="CY943" i="3"/>
  <c r="CZ943" i="3"/>
  <c r="DB943" i="3" s="1"/>
  <c r="L821" i="9" s="1"/>
  <c r="DA943" i="3"/>
  <c r="DC943" i="3"/>
  <c r="Q821" i="9" s="1"/>
  <c r="A944" i="3"/>
  <c r="CX944" i="3"/>
  <c r="CY944" i="3"/>
  <c r="CZ944" i="3"/>
  <c r="DA944" i="3"/>
  <c r="DB944" i="3"/>
  <c r="L820" i="9" s="1"/>
  <c r="DC944" i="3"/>
  <c r="Q820" i="9" s="1"/>
  <c r="A945" i="3"/>
  <c r="CX945" i="3"/>
  <c r="CY945" i="3"/>
  <c r="CZ945" i="3"/>
  <c r="DA945" i="3"/>
  <c r="DB945" i="3"/>
  <c r="DC945" i="3"/>
  <c r="A946" i="3"/>
  <c r="CY946" i="3"/>
  <c r="CZ946" i="3"/>
  <c r="DB946" i="3" s="1"/>
  <c r="DA946" i="3"/>
  <c r="DC946" i="3"/>
  <c r="A947" i="3"/>
  <c r="CY947" i="3"/>
  <c r="CZ947" i="3"/>
  <c r="DB947" i="3" s="1"/>
  <c r="L827" i="9" s="1"/>
  <c r="DA947" i="3"/>
  <c r="DC947" i="3"/>
  <c r="Q827" i="9" s="1"/>
  <c r="A948" i="3"/>
  <c r="CY948" i="3"/>
  <c r="CZ948" i="3"/>
  <c r="DA948" i="3"/>
  <c r="DB948" i="3"/>
  <c r="L826" i="9" s="1"/>
  <c r="DC948" i="3"/>
  <c r="Q826" i="9" s="1"/>
  <c r="A949" i="3"/>
  <c r="CY949" i="3"/>
  <c r="CZ949" i="3"/>
  <c r="DB949" i="3" s="1"/>
  <c r="L825" i="9" s="1"/>
  <c r="DA949" i="3"/>
  <c r="DC949" i="3"/>
  <c r="Q825" i="9" s="1"/>
  <c r="A950" i="3"/>
  <c r="CY950" i="3"/>
  <c r="CZ950" i="3"/>
  <c r="DB950" i="3" s="1"/>
  <c r="L824" i="9" s="1"/>
  <c r="DA950" i="3"/>
  <c r="DC950" i="3"/>
  <c r="Q824" i="9" s="1"/>
  <c r="A951" i="3"/>
  <c r="CY951" i="3"/>
  <c r="CZ951" i="3"/>
  <c r="DB951" i="3" s="1"/>
  <c r="DA951" i="3"/>
  <c r="DC951" i="3"/>
  <c r="A952" i="3"/>
  <c r="CY952" i="3"/>
  <c r="CZ952" i="3"/>
  <c r="DB952" i="3" s="1"/>
  <c r="L832" i="9" s="1"/>
  <c r="DA952" i="3"/>
  <c r="DC952" i="3"/>
  <c r="Q832" i="9" s="1"/>
  <c r="A953" i="3"/>
  <c r="CY953" i="3"/>
  <c r="CZ953" i="3"/>
  <c r="DA953" i="3"/>
  <c r="DB953" i="3"/>
  <c r="L831" i="9" s="1"/>
  <c r="DC953" i="3"/>
  <c r="Q831" i="9" s="1"/>
  <c r="A954" i="3"/>
  <c r="CY954" i="3"/>
  <c r="CZ954" i="3"/>
  <c r="DB954" i="3" s="1"/>
  <c r="L830" i="9" s="1"/>
  <c r="DA954" i="3"/>
  <c r="DC954" i="3"/>
  <c r="Q830" i="9" s="1"/>
  <c r="A955" i="3"/>
  <c r="CY955" i="3"/>
  <c r="CZ955" i="3"/>
  <c r="DB955" i="3" s="1"/>
  <c r="L829" i="9" s="1"/>
  <c r="DA955" i="3"/>
  <c r="DC955" i="3"/>
  <c r="Q829" i="9" s="1"/>
  <c r="A956" i="3"/>
  <c r="CY956" i="3"/>
  <c r="CZ956" i="3"/>
  <c r="DA956" i="3"/>
  <c r="DB956" i="3"/>
  <c r="DC956" i="3"/>
  <c r="A957" i="3"/>
  <c r="CY957" i="3"/>
  <c r="CZ957" i="3"/>
  <c r="DB957" i="3" s="1"/>
  <c r="L837" i="9" s="1"/>
  <c r="DA957" i="3"/>
  <c r="DC957" i="3"/>
  <c r="Q837" i="9" s="1"/>
  <c r="A958" i="3"/>
  <c r="CY958" i="3"/>
  <c r="CZ958" i="3"/>
  <c r="DB958" i="3" s="1"/>
  <c r="L836" i="9" s="1"/>
  <c r="DA958" i="3"/>
  <c r="DC958" i="3"/>
  <c r="Q836" i="9" s="1"/>
  <c r="A959" i="3"/>
  <c r="CY959" i="3"/>
  <c r="CZ959" i="3"/>
  <c r="DB959" i="3" s="1"/>
  <c r="L835" i="9" s="1"/>
  <c r="DA959" i="3"/>
  <c r="DC959" i="3"/>
  <c r="Q835" i="9" s="1"/>
  <c r="A960" i="3"/>
  <c r="CY960" i="3"/>
  <c r="CZ960" i="3"/>
  <c r="DB960" i="3" s="1"/>
  <c r="L834" i="9" s="1"/>
  <c r="DA960" i="3"/>
  <c r="DC960" i="3"/>
  <c r="Q834" i="9" s="1"/>
  <c r="A961" i="3"/>
  <c r="CY961" i="3"/>
  <c r="CZ961" i="3"/>
  <c r="DA961" i="3"/>
  <c r="DB961" i="3"/>
  <c r="DC961" i="3"/>
  <c r="A962" i="3"/>
  <c r="CY962" i="3"/>
  <c r="CZ962" i="3"/>
  <c r="DB962" i="3" s="1"/>
  <c r="L843" i="9" s="1"/>
  <c r="DA962" i="3"/>
  <c r="DC962" i="3"/>
  <c r="Q843" i="9" s="1"/>
  <c r="A963" i="3"/>
  <c r="CY963" i="3"/>
  <c r="CZ963" i="3"/>
  <c r="DB963" i="3" s="1"/>
  <c r="L842" i="9" s="1"/>
  <c r="DA963" i="3"/>
  <c r="DC963" i="3"/>
  <c r="Q842" i="9" s="1"/>
  <c r="A964" i="3"/>
  <c r="CY964" i="3"/>
  <c r="CZ964" i="3"/>
  <c r="DA964" i="3"/>
  <c r="DB964" i="3"/>
  <c r="L841" i="9" s="1"/>
  <c r="DC964" i="3"/>
  <c r="Q841" i="9" s="1"/>
  <c r="A965" i="3"/>
  <c r="CY965" i="3"/>
  <c r="CZ965" i="3"/>
  <c r="DB965" i="3" s="1"/>
  <c r="L840" i="9" s="1"/>
  <c r="DA965" i="3"/>
  <c r="DC965" i="3"/>
  <c r="Q840" i="9" s="1"/>
  <c r="A966" i="3"/>
  <c r="CY966" i="3"/>
  <c r="CZ966" i="3"/>
  <c r="DB966" i="3" s="1"/>
  <c r="DA966" i="3"/>
  <c r="DC966" i="3"/>
  <c r="A967" i="3"/>
  <c r="CY967" i="3"/>
  <c r="CZ967" i="3"/>
  <c r="DB967" i="3" s="1"/>
  <c r="L849" i="9" s="1"/>
  <c r="DA967" i="3"/>
  <c r="DC967" i="3"/>
  <c r="Q849" i="9" s="1"/>
  <c r="A968" i="3"/>
  <c r="CY968" i="3"/>
  <c r="CZ968" i="3"/>
  <c r="DB968" i="3" s="1"/>
  <c r="L848" i="9" s="1"/>
  <c r="DA968" i="3"/>
  <c r="DC968" i="3"/>
  <c r="Q848" i="9" s="1"/>
  <c r="A969" i="3"/>
  <c r="CY969" i="3"/>
  <c r="CZ969" i="3"/>
  <c r="DA969" i="3"/>
  <c r="DB969" i="3"/>
  <c r="L847" i="9" s="1"/>
  <c r="DC969" i="3"/>
  <c r="Q847" i="9" s="1"/>
  <c r="A970" i="3"/>
  <c r="CY970" i="3"/>
  <c r="CZ970" i="3"/>
  <c r="DB970" i="3" s="1"/>
  <c r="L846" i="9" s="1"/>
  <c r="DA970" i="3"/>
  <c r="DC970" i="3"/>
  <c r="Q846" i="9" s="1"/>
  <c r="D12" i="1"/>
  <c r="E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D20" i="1"/>
  <c r="E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D24" i="1"/>
  <c r="E26" i="1"/>
  <c r="Z26" i="1"/>
  <c r="AA26" i="1"/>
  <c r="AM26" i="1"/>
  <c r="AN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C28" i="1"/>
  <c r="D28" i="1"/>
  <c r="I28" i="1"/>
  <c r="AC28" i="1"/>
  <c r="AE28" i="1"/>
  <c r="AF28" i="1"/>
  <c r="AG28" i="1"/>
  <c r="AH28" i="1"/>
  <c r="CV28" i="1" s="1"/>
  <c r="U28" i="1" s="1"/>
  <c r="K43" i="5" s="1"/>
  <c r="AI28" i="1"/>
  <c r="CW28" i="1" s="1"/>
  <c r="V28" i="1" s="1"/>
  <c r="AJ28" i="1"/>
  <c r="CQ28" i="1"/>
  <c r="P28" i="1" s="1"/>
  <c r="J39" i="5" s="1"/>
  <c r="CR28" i="1"/>
  <c r="Q28" i="1" s="1"/>
  <c r="J37" i="5" s="1"/>
  <c r="CT28" i="1"/>
  <c r="S28" i="1" s="1"/>
  <c r="J36" i="5" s="1"/>
  <c r="CU28" i="1"/>
  <c r="T28" i="1" s="1"/>
  <c r="CX28" i="1"/>
  <c r="W28" i="1" s="1"/>
  <c r="FR28" i="1"/>
  <c r="BY33" i="1" s="1"/>
  <c r="GL28" i="1"/>
  <c r="GN28" i="1"/>
  <c r="GO28" i="1"/>
  <c r="GV28" i="1"/>
  <c r="HC28" i="1" s="1"/>
  <c r="GX28" i="1" s="1"/>
  <c r="C29" i="1"/>
  <c r="D29" i="1"/>
  <c r="I29" i="1"/>
  <c r="AC29" i="1"/>
  <c r="CQ29" i="1" s="1"/>
  <c r="P29" i="1" s="1"/>
  <c r="J48" i="5" s="1"/>
  <c r="AE29" i="1"/>
  <c r="AF29" i="1"/>
  <c r="AG29" i="1"/>
  <c r="AH29" i="1"/>
  <c r="AI29" i="1"/>
  <c r="CW29" i="1" s="1"/>
  <c r="AJ29" i="1"/>
  <c r="CX29" i="1" s="1"/>
  <c r="CR29" i="1"/>
  <c r="Q29" i="1" s="1"/>
  <c r="CU29" i="1"/>
  <c r="T29" i="1" s="1"/>
  <c r="CV29" i="1"/>
  <c r="U29" i="1" s="1"/>
  <c r="K51" i="5" s="1"/>
  <c r="FR29" i="1"/>
  <c r="GL29" i="1"/>
  <c r="GN29" i="1"/>
  <c r="GO29" i="1"/>
  <c r="GV29" i="1"/>
  <c r="HC29" i="1" s="1"/>
  <c r="GX29" i="1" s="1"/>
  <c r="C30" i="1"/>
  <c r="D30" i="1"/>
  <c r="I30" i="1"/>
  <c r="AC30" i="1"/>
  <c r="AE30" i="1"/>
  <c r="AF30" i="1"/>
  <c r="AG30" i="1"/>
  <c r="AH30" i="1"/>
  <c r="AI30" i="1"/>
  <c r="CW30" i="1" s="1"/>
  <c r="AJ30" i="1"/>
  <c r="CX30" i="1" s="1"/>
  <c r="CQ30" i="1"/>
  <c r="P30" i="1" s="1"/>
  <c r="J56" i="5" s="1"/>
  <c r="CR30" i="1"/>
  <c r="CU30" i="1"/>
  <c r="CV30" i="1"/>
  <c r="FR30" i="1"/>
  <c r="GL30" i="1"/>
  <c r="GN30" i="1"/>
  <c r="GO30" i="1"/>
  <c r="GV30" i="1"/>
  <c r="HC30" i="1" s="1"/>
  <c r="GX30" i="1" s="1"/>
  <c r="C31" i="1"/>
  <c r="D31" i="1"/>
  <c r="I31" i="1"/>
  <c r="AC31" i="1"/>
  <c r="AE31" i="1"/>
  <c r="AF31" i="1"/>
  <c r="AG31" i="1"/>
  <c r="AH31" i="1"/>
  <c r="CV31" i="1" s="1"/>
  <c r="U31" i="1" s="1"/>
  <c r="K67" i="5" s="1"/>
  <c r="AI31" i="1"/>
  <c r="CW31" i="1" s="1"/>
  <c r="V31" i="1" s="1"/>
  <c r="AJ31" i="1"/>
  <c r="CX31" i="1" s="1"/>
  <c r="CQ31" i="1"/>
  <c r="P31" i="1" s="1"/>
  <c r="J64" i="5" s="1"/>
  <c r="CU31" i="1"/>
  <c r="T31" i="1" s="1"/>
  <c r="FR31" i="1"/>
  <c r="GL31" i="1"/>
  <c r="BZ33" i="1" s="1"/>
  <c r="GN31" i="1"/>
  <c r="GO31" i="1"/>
  <c r="GV31" i="1"/>
  <c r="HC31" i="1" s="1"/>
  <c r="GX31" i="1" s="1"/>
  <c r="B33" i="1"/>
  <c r="B26" i="1" s="1"/>
  <c r="C33" i="1"/>
  <c r="C26" i="1" s="1"/>
  <c r="D33" i="1"/>
  <c r="D26" i="1" s="1"/>
  <c r="F33" i="1"/>
  <c r="F26" i="1" s="1"/>
  <c r="G33" i="1"/>
  <c r="BX33" i="1"/>
  <c r="BX26" i="1" s="1"/>
  <c r="CB33" i="1"/>
  <c r="CB26" i="1" s="1"/>
  <c r="CC33" i="1"/>
  <c r="CC26" i="1" s="1"/>
  <c r="CK33" i="1"/>
  <c r="CK26" i="1" s="1"/>
  <c r="CL33" i="1"/>
  <c r="CL26" i="1" s="1"/>
  <c r="D64" i="1"/>
  <c r="E66" i="1"/>
  <c r="Z66" i="1"/>
  <c r="AA66" i="1"/>
  <c r="AM66" i="1"/>
  <c r="AN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CB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C68" i="1"/>
  <c r="D68" i="1"/>
  <c r="I68" i="1"/>
  <c r="AC68" i="1"/>
  <c r="CQ68" i="1" s="1"/>
  <c r="P68" i="1" s="1"/>
  <c r="J79" i="5" s="1"/>
  <c r="AE68" i="1"/>
  <c r="AF68" i="1"/>
  <c r="AG68" i="1"/>
  <c r="CU68" i="1" s="1"/>
  <c r="T68" i="1" s="1"/>
  <c r="AH68" i="1"/>
  <c r="AI68" i="1"/>
  <c r="CW68" i="1" s="1"/>
  <c r="V68" i="1" s="1"/>
  <c r="AJ68" i="1"/>
  <c r="CX68" i="1" s="1"/>
  <c r="W68" i="1" s="1"/>
  <c r="CR68" i="1"/>
  <c r="Q68" i="1" s="1"/>
  <c r="CV68" i="1"/>
  <c r="U68" i="1" s="1"/>
  <c r="K82" i="5" s="1"/>
  <c r="FR68" i="1"/>
  <c r="BY71" i="1" s="1"/>
  <c r="GL68" i="1"/>
  <c r="GN68" i="1"/>
  <c r="GO68" i="1"/>
  <c r="GV68" i="1"/>
  <c r="HC68" i="1" s="1"/>
  <c r="AC69" i="1"/>
  <c r="AD69" i="1"/>
  <c r="AE69" i="1"/>
  <c r="AF69" i="1"/>
  <c r="AG69" i="1"/>
  <c r="CU69" i="1" s="1"/>
  <c r="T69" i="1" s="1"/>
  <c r="AH69" i="1"/>
  <c r="CV69" i="1" s="1"/>
  <c r="U69" i="1" s="1"/>
  <c r="AI69" i="1"/>
  <c r="CW69" i="1" s="1"/>
  <c r="V69" i="1" s="1"/>
  <c r="AJ69" i="1"/>
  <c r="CQ69" i="1"/>
  <c r="P69" i="1" s="1"/>
  <c r="CR69" i="1"/>
  <c r="Q69" i="1" s="1"/>
  <c r="CX69" i="1"/>
  <c r="W69" i="1" s="1"/>
  <c r="FR69" i="1"/>
  <c r="GL69" i="1"/>
  <c r="GN69" i="1"/>
  <c r="GO69" i="1"/>
  <c r="GV69" i="1"/>
  <c r="HC69" i="1" s="1"/>
  <c r="GX69" i="1" s="1"/>
  <c r="B71" i="1"/>
  <c r="B66" i="1" s="1"/>
  <c r="C71" i="1"/>
  <c r="C66" i="1" s="1"/>
  <c r="D71" i="1"/>
  <c r="D66" i="1" s="1"/>
  <c r="F71" i="1"/>
  <c r="F66" i="1" s="1"/>
  <c r="G71" i="1"/>
  <c r="BB71" i="1"/>
  <c r="BB66" i="1" s="1"/>
  <c r="BX71" i="1"/>
  <c r="AO71" i="1" s="1"/>
  <c r="BZ71" i="1"/>
  <c r="AQ71" i="1" s="1"/>
  <c r="CB71" i="1"/>
  <c r="AS71" i="1" s="1"/>
  <c r="CC71" i="1"/>
  <c r="CK71" i="1"/>
  <c r="CK66" i="1" s="1"/>
  <c r="CL71" i="1"/>
  <c r="BC71" i="1" s="1"/>
  <c r="D102" i="1"/>
  <c r="E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D106" i="1"/>
  <c r="E108" i="1"/>
  <c r="Z108" i="1"/>
  <c r="AA108" i="1"/>
  <c r="AM108" i="1"/>
  <c r="AN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C110" i="1"/>
  <c r="D110" i="1"/>
  <c r="I110" i="1"/>
  <c r="AC110" i="1"/>
  <c r="AE110" i="1"/>
  <c r="AF110" i="1"/>
  <c r="AG110" i="1"/>
  <c r="AH110" i="1"/>
  <c r="CV110" i="1" s="1"/>
  <c r="AI110" i="1"/>
  <c r="CW110" i="1" s="1"/>
  <c r="AJ110" i="1"/>
  <c r="CX110" i="1" s="1"/>
  <c r="W110" i="1" s="1"/>
  <c r="CQ110" i="1"/>
  <c r="P110" i="1" s="1"/>
  <c r="CT110" i="1"/>
  <c r="S110" i="1" s="1"/>
  <c r="CU110" i="1"/>
  <c r="FR110" i="1"/>
  <c r="GL110" i="1"/>
  <c r="BZ131" i="1" s="1"/>
  <c r="BZ108" i="1" s="1"/>
  <c r="GN110" i="1"/>
  <c r="GO110" i="1"/>
  <c r="GV110" i="1"/>
  <c r="HC110" i="1" s="1"/>
  <c r="C111" i="1"/>
  <c r="D111" i="1"/>
  <c r="I111" i="1"/>
  <c r="AC111" i="1"/>
  <c r="CQ111" i="1" s="1"/>
  <c r="P111" i="1" s="1"/>
  <c r="AE111" i="1"/>
  <c r="U102" i="5" s="1"/>
  <c r="AF111" i="1"/>
  <c r="AG111" i="1"/>
  <c r="AH111" i="1"/>
  <c r="AI111" i="1"/>
  <c r="CW111" i="1" s="1"/>
  <c r="V111" i="1" s="1"/>
  <c r="AJ111" i="1"/>
  <c r="CT111" i="1"/>
  <c r="S111" i="1" s="1"/>
  <c r="CU111" i="1"/>
  <c r="T111" i="1" s="1"/>
  <c r="CV111" i="1"/>
  <c r="U111" i="1" s="1"/>
  <c r="K107" i="5" s="1"/>
  <c r="CX111" i="1"/>
  <c r="W111" i="1" s="1"/>
  <c r="FR111" i="1"/>
  <c r="GL111" i="1"/>
  <c r="GN111" i="1"/>
  <c r="CB131" i="1" s="1"/>
  <c r="CB108" i="1" s="1"/>
  <c r="GO111" i="1"/>
  <c r="GV111" i="1"/>
  <c r="HC111" i="1" s="1"/>
  <c r="GX111" i="1" s="1"/>
  <c r="C112" i="1"/>
  <c r="D112" i="1"/>
  <c r="I112" i="1"/>
  <c r="AC112" i="1"/>
  <c r="AE112" i="1"/>
  <c r="AF112" i="1"/>
  <c r="CT112" i="1" s="1"/>
  <c r="S112" i="1" s="1"/>
  <c r="AG112" i="1"/>
  <c r="AH112" i="1"/>
  <c r="CV112" i="1" s="1"/>
  <c r="U112" i="1" s="1"/>
  <c r="K114" i="5" s="1"/>
  <c r="AI112" i="1"/>
  <c r="CW112" i="1" s="1"/>
  <c r="V112" i="1" s="1"/>
  <c r="AJ112" i="1"/>
  <c r="CQ112" i="1"/>
  <c r="P112" i="1" s="1"/>
  <c r="CU112" i="1"/>
  <c r="T112" i="1" s="1"/>
  <c r="CX112" i="1"/>
  <c r="W112" i="1" s="1"/>
  <c r="FR112" i="1"/>
  <c r="GL112" i="1"/>
  <c r="GN112" i="1"/>
  <c r="GO112" i="1"/>
  <c r="GV112" i="1"/>
  <c r="HC112" i="1" s="1"/>
  <c r="GX112" i="1" s="1"/>
  <c r="C113" i="1"/>
  <c r="D113" i="1"/>
  <c r="AC113" i="1"/>
  <c r="AD113" i="1"/>
  <c r="AE113" i="1"/>
  <c r="U116" i="5" s="1"/>
  <c r="AF113" i="1"/>
  <c r="AG113" i="1"/>
  <c r="AH113" i="1"/>
  <c r="AI113" i="1"/>
  <c r="CW113" i="1" s="1"/>
  <c r="V113" i="1" s="1"/>
  <c r="AJ113" i="1"/>
  <c r="CX113" i="1" s="1"/>
  <c r="W113" i="1" s="1"/>
  <c r="CQ113" i="1"/>
  <c r="P113" i="1" s="1"/>
  <c r="CR113" i="1"/>
  <c r="Q113" i="1" s="1"/>
  <c r="J117" i="5" s="1"/>
  <c r="I120" i="5" s="1"/>
  <c r="CS113" i="1"/>
  <c r="V116" i="5" s="1"/>
  <c r="J119" i="5" s="1"/>
  <c r="CU113" i="1"/>
  <c r="T113" i="1" s="1"/>
  <c r="CV113" i="1"/>
  <c r="U113" i="1" s="1"/>
  <c r="FR113" i="1"/>
  <c r="GL113" i="1"/>
  <c r="GN113" i="1"/>
  <c r="GO113" i="1"/>
  <c r="GV113" i="1"/>
  <c r="HC113" i="1" s="1"/>
  <c r="GX113" i="1" s="1"/>
  <c r="C114" i="1"/>
  <c r="D114" i="1"/>
  <c r="AC114" i="1"/>
  <c r="AE114" i="1"/>
  <c r="AF114" i="1"/>
  <c r="AG114" i="1"/>
  <c r="AH114" i="1"/>
  <c r="CV114" i="1" s="1"/>
  <c r="U114" i="1" s="1"/>
  <c r="AI114" i="1"/>
  <c r="CW114" i="1" s="1"/>
  <c r="V114" i="1" s="1"/>
  <c r="AJ114" i="1"/>
  <c r="CX114" i="1" s="1"/>
  <c r="W114" i="1" s="1"/>
  <c r="CQ114" i="1"/>
  <c r="P114" i="1" s="1"/>
  <c r="CU114" i="1"/>
  <c r="T114" i="1" s="1"/>
  <c r="FR114" i="1"/>
  <c r="GL114" i="1"/>
  <c r="GN114" i="1"/>
  <c r="GO114" i="1"/>
  <c r="GV114" i="1"/>
  <c r="HC114" i="1" s="1"/>
  <c r="GX114" i="1" s="1"/>
  <c r="C115" i="1"/>
  <c r="D115" i="1"/>
  <c r="AC115" i="1"/>
  <c r="AE115" i="1"/>
  <c r="AF115" i="1"/>
  <c r="AG115" i="1"/>
  <c r="CU115" i="1" s="1"/>
  <c r="T115" i="1" s="1"/>
  <c r="AH115" i="1"/>
  <c r="CV115" i="1" s="1"/>
  <c r="U115" i="1" s="1"/>
  <c r="AI115" i="1"/>
  <c r="AJ115" i="1"/>
  <c r="CX115" i="1" s="1"/>
  <c r="W115" i="1" s="1"/>
  <c r="CT115" i="1"/>
  <c r="S115" i="1" s="1"/>
  <c r="CW115" i="1"/>
  <c r="V115" i="1" s="1"/>
  <c r="FR115" i="1"/>
  <c r="GL115" i="1"/>
  <c r="GN115" i="1"/>
  <c r="GO115" i="1"/>
  <c r="GV115" i="1"/>
  <c r="HC115" i="1"/>
  <c r="GX115" i="1" s="1"/>
  <c r="C116" i="1"/>
  <c r="D116" i="1"/>
  <c r="I116" i="1"/>
  <c r="AC116" i="1"/>
  <c r="AE116" i="1"/>
  <c r="AF116" i="1"/>
  <c r="AG116" i="1"/>
  <c r="CU116" i="1" s="1"/>
  <c r="T116" i="1" s="1"/>
  <c r="AH116" i="1"/>
  <c r="CV116" i="1" s="1"/>
  <c r="AI116" i="1"/>
  <c r="CW116" i="1" s="1"/>
  <c r="AJ116" i="1"/>
  <c r="CQ116" i="1"/>
  <c r="P116" i="1" s="1"/>
  <c r="J134" i="5" s="1"/>
  <c r="CT116" i="1"/>
  <c r="S116" i="1" s="1"/>
  <c r="J131" i="5" s="1"/>
  <c r="CX116" i="1"/>
  <c r="W116" i="1" s="1"/>
  <c r="FR116" i="1"/>
  <c r="GL116" i="1"/>
  <c r="GN116" i="1"/>
  <c r="GO116" i="1"/>
  <c r="GV116" i="1"/>
  <c r="HC116" i="1" s="1"/>
  <c r="GX116" i="1" s="1"/>
  <c r="I117" i="1"/>
  <c r="AC117" i="1"/>
  <c r="CQ117" i="1" s="1"/>
  <c r="P117" i="1" s="1"/>
  <c r="AE117" i="1"/>
  <c r="AF117" i="1"/>
  <c r="AG117" i="1"/>
  <c r="CU117" i="1" s="1"/>
  <c r="AH117" i="1"/>
  <c r="CV117" i="1" s="1"/>
  <c r="U117" i="1" s="1"/>
  <c r="AI117" i="1"/>
  <c r="CW117" i="1" s="1"/>
  <c r="V117" i="1" s="1"/>
  <c r="AJ117" i="1"/>
  <c r="CX117" i="1" s="1"/>
  <c r="W117" i="1" s="1"/>
  <c r="CR117" i="1"/>
  <c r="Q117" i="1" s="1"/>
  <c r="CS117" i="1"/>
  <c r="FR117" i="1"/>
  <c r="GL117" i="1"/>
  <c r="GN117" i="1"/>
  <c r="GO117" i="1"/>
  <c r="GV117" i="1"/>
  <c r="HC117" i="1" s="1"/>
  <c r="GX117" i="1" s="1"/>
  <c r="I118" i="1"/>
  <c r="AC118" i="1"/>
  <c r="AE118" i="1"/>
  <c r="AF118" i="1"/>
  <c r="AG118" i="1"/>
  <c r="CU118" i="1" s="1"/>
  <c r="T118" i="1" s="1"/>
  <c r="AH118" i="1"/>
  <c r="CV118" i="1" s="1"/>
  <c r="U118" i="1" s="1"/>
  <c r="AI118" i="1"/>
  <c r="AJ118" i="1"/>
  <c r="CX118" i="1" s="1"/>
  <c r="W118" i="1" s="1"/>
  <c r="CQ118" i="1"/>
  <c r="CS118" i="1"/>
  <c r="CT118" i="1"/>
  <c r="CW118" i="1"/>
  <c r="V118" i="1" s="1"/>
  <c r="FR118" i="1"/>
  <c r="GL118" i="1"/>
  <c r="GN118" i="1"/>
  <c r="GO118" i="1"/>
  <c r="GV118" i="1"/>
  <c r="HC118" i="1"/>
  <c r="C119" i="1"/>
  <c r="D119" i="1"/>
  <c r="I119" i="1"/>
  <c r="AC119" i="1"/>
  <c r="AE119" i="1"/>
  <c r="AF119" i="1"/>
  <c r="AG119" i="1"/>
  <c r="CU119" i="1" s="1"/>
  <c r="T119" i="1" s="1"/>
  <c r="AH119" i="1"/>
  <c r="CV119" i="1" s="1"/>
  <c r="AI119" i="1"/>
  <c r="AJ119" i="1"/>
  <c r="CX119" i="1" s="1"/>
  <c r="CQ119" i="1"/>
  <c r="CS119" i="1"/>
  <c r="CT119" i="1"/>
  <c r="CW119" i="1"/>
  <c r="V119" i="1" s="1"/>
  <c r="FR119" i="1"/>
  <c r="GL119" i="1"/>
  <c r="GN119" i="1"/>
  <c r="GO119" i="1"/>
  <c r="GV119" i="1"/>
  <c r="HC119" i="1"/>
  <c r="GX119" i="1" s="1"/>
  <c r="AC120" i="1"/>
  <c r="CQ120" i="1" s="1"/>
  <c r="AE120" i="1"/>
  <c r="AF120" i="1"/>
  <c r="AG120" i="1"/>
  <c r="CU120" i="1" s="1"/>
  <c r="AH120" i="1"/>
  <c r="AI120" i="1"/>
  <c r="CW120" i="1" s="1"/>
  <c r="AJ120" i="1"/>
  <c r="CX120" i="1" s="1"/>
  <c r="CR120" i="1"/>
  <c r="CV120" i="1"/>
  <c r="FR120" i="1"/>
  <c r="GL120" i="1"/>
  <c r="GN120" i="1"/>
  <c r="GO120" i="1"/>
  <c r="GV120" i="1"/>
  <c r="HC120" i="1" s="1"/>
  <c r="AC121" i="1"/>
  <c r="AB121" i="1" s="1"/>
  <c r="AD121" i="1"/>
  <c r="AE121" i="1"/>
  <c r="AF121" i="1"/>
  <c r="AG121" i="1"/>
  <c r="AH121" i="1"/>
  <c r="CV121" i="1" s="1"/>
  <c r="AI121" i="1"/>
  <c r="CW121" i="1" s="1"/>
  <c r="AJ121" i="1"/>
  <c r="CQ121" i="1"/>
  <c r="CR121" i="1"/>
  <c r="CS121" i="1"/>
  <c r="CT121" i="1"/>
  <c r="CU121" i="1"/>
  <c r="CX121" i="1"/>
  <c r="FR121" i="1"/>
  <c r="GL121" i="1"/>
  <c r="GN121" i="1"/>
  <c r="GO121" i="1"/>
  <c r="GV121" i="1"/>
  <c r="HC121" i="1"/>
  <c r="AC122" i="1"/>
  <c r="AE122" i="1"/>
  <c r="AF122" i="1"/>
  <c r="AG122" i="1"/>
  <c r="CU122" i="1" s="1"/>
  <c r="AH122" i="1"/>
  <c r="AI122" i="1"/>
  <c r="AJ122" i="1"/>
  <c r="CX122" i="1" s="1"/>
  <c r="CR122" i="1"/>
  <c r="CS122" i="1"/>
  <c r="CV122" i="1"/>
  <c r="CW122" i="1"/>
  <c r="FR122" i="1"/>
  <c r="GL122" i="1"/>
  <c r="GN122" i="1"/>
  <c r="GO122" i="1"/>
  <c r="GV122" i="1"/>
  <c r="HC122" i="1" s="1"/>
  <c r="C123" i="1"/>
  <c r="D123" i="1"/>
  <c r="I123" i="1"/>
  <c r="I125" i="1" s="1"/>
  <c r="AC123" i="1"/>
  <c r="AE123" i="1"/>
  <c r="AF123" i="1"/>
  <c r="AG123" i="1"/>
  <c r="CU123" i="1" s="1"/>
  <c r="AH123" i="1"/>
  <c r="CV123" i="1" s="1"/>
  <c r="AI123" i="1"/>
  <c r="CW123" i="1" s="1"/>
  <c r="V123" i="1" s="1"/>
  <c r="AJ123" i="1"/>
  <c r="CX123" i="1" s="1"/>
  <c r="CQ123" i="1"/>
  <c r="P123" i="1" s="1"/>
  <c r="J161" i="5" s="1"/>
  <c r="CR123" i="1"/>
  <c r="CS123" i="1"/>
  <c r="FR123" i="1"/>
  <c r="GL123" i="1"/>
  <c r="GN123" i="1"/>
  <c r="GO123" i="1"/>
  <c r="GV123" i="1"/>
  <c r="HC123" i="1" s="1"/>
  <c r="AC124" i="1"/>
  <c r="AE124" i="1"/>
  <c r="AF124" i="1"/>
  <c r="AG124" i="1"/>
  <c r="CU124" i="1" s="1"/>
  <c r="AH124" i="1"/>
  <c r="CV124" i="1" s="1"/>
  <c r="AI124" i="1"/>
  <c r="AJ124" i="1"/>
  <c r="CQ124" i="1"/>
  <c r="CT124" i="1"/>
  <c r="CW124" i="1"/>
  <c r="CX124" i="1"/>
  <c r="FR124" i="1"/>
  <c r="GL124" i="1"/>
  <c r="GN124" i="1"/>
  <c r="GO124" i="1"/>
  <c r="GV124" i="1"/>
  <c r="HC124" i="1" s="1"/>
  <c r="AC125" i="1"/>
  <c r="AE125" i="1"/>
  <c r="AF125" i="1"/>
  <c r="AG125" i="1"/>
  <c r="AH125" i="1"/>
  <c r="CV125" i="1" s="1"/>
  <c r="AI125" i="1"/>
  <c r="AJ125" i="1"/>
  <c r="CX125" i="1" s="1"/>
  <c r="CQ125" i="1"/>
  <c r="CR125" i="1"/>
  <c r="CS125" i="1"/>
  <c r="CU125" i="1"/>
  <c r="CW125" i="1"/>
  <c r="FR125" i="1"/>
  <c r="GL125" i="1"/>
  <c r="GN125" i="1"/>
  <c r="GO125" i="1"/>
  <c r="GV125" i="1"/>
  <c r="HC125" i="1"/>
  <c r="AC126" i="1"/>
  <c r="AE126" i="1"/>
  <c r="AF126" i="1"/>
  <c r="AG126" i="1"/>
  <c r="AH126" i="1"/>
  <c r="CV126" i="1" s="1"/>
  <c r="AI126" i="1"/>
  <c r="AJ126" i="1"/>
  <c r="CX126" i="1" s="1"/>
  <c r="CQ126" i="1"/>
  <c r="CS126" i="1"/>
  <c r="CT126" i="1"/>
  <c r="CU126" i="1"/>
  <c r="CW126" i="1"/>
  <c r="FR126" i="1"/>
  <c r="GL126" i="1"/>
  <c r="GN126" i="1"/>
  <c r="GO126" i="1"/>
  <c r="GV126" i="1"/>
  <c r="HC126" i="1" s="1"/>
  <c r="C127" i="1"/>
  <c r="D127" i="1"/>
  <c r="I127" i="1"/>
  <c r="AC127" i="1"/>
  <c r="AD127" i="1"/>
  <c r="AB127" i="1" s="1"/>
  <c r="AE127" i="1"/>
  <c r="AF127" i="1"/>
  <c r="AG127" i="1"/>
  <c r="AH127" i="1"/>
  <c r="CV127" i="1" s="1"/>
  <c r="AI127" i="1"/>
  <c r="CW127" i="1" s="1"/>
  <c r="V127" i="1" s="1"/>
  <c r="AJ127" i="1"/>
  <c r="CX127" i="1" s="1"/>
  <c r="W127" i="1" s="1"/>
  <c r="CQ127" i="1"/>
  <c r="P127" i="1" s="1"/>
  <c r="J173" i="5" s="1"/>
  <c r="CR127" i="1"/>
  <c r="Q127" i="1" s="1"/>
  <c r="CS127" i="1"/>
  <c r="CU127" i="1"/>
  <c r="T127" i="1" s="1"/>
  <c r="FR127" i="1"/>
  <c r="GL127" i="1"/>
  <c r="GN127" i="1"/>
  <c r="GO127" i="1"/>
  <c r="GV127" i="1"/>
  <c r="HC127" i="1" s="1"/>
  <c r="GX127" i="1" s="1"/>
  <c r="AC128" i="1"/>
  <c r="AE128" i="1"/>
  <c r="AF128" i="1"/>
  <c r="AG128" i="1"/>
  <c r="CU128" i="1" s="1"/>
  <c r="AH128" i="1"/>
  <c r="CV128" i="1" s="1"/>
  <c r="AI128" i="1"/>
  <c r="CW128" i="1" s="1"/>
  <c r="AJ128" i="1"/>
  <c r="CX128" i="1" s="1"/>
  <c r="CQ128" i="1"/>
  <c r="CS128" i="1"/>
  <c r="FR128" i="1"/>
  <c r="BY131" i="1" s="1"/>
  <c r="GL128" i="1"/>
  <c r="GN128" i="1"/>
  <c r="GO128" i="1"/>
  <c r="GV128" i="1"/>
  <c r="HC128" i="1"/>
  <c r="I129" i="1"/>
  <c r="AC129" i="1"/>
  <c r="AD129" i="1"/>
  <c r="AB129" i="1" s="1"/>
  <c r="AE129" i="1"/>
  <c r="AF129" i="1"/>
  <c r="CT129" i="1" s="1"/>
  <c r="S129" i="1" s="1"/>
  <c r="AG129" i="1"/>
  <c r="AH129" i="1"/>
  <c r="CV129" i="1" s="1"/>
  <c r="AI129" i="1"/>
  <c r="CW129" i="1" s="1"/>
  <c r="V129" i="1" s="1"/>
  <c r="AJ129" i="1"/>
  <c r="CX129" i="1" s="1"/>
  <c r="W129" i="1" s="1"/>
  <c r="CQ129" i="1"/>
  <c r="P129" i="1" s="1"/>
  <c r="CR129" i="1"/>
  <c r="Q129" i="1" s="1"/>
  <c r="CS129" i="1"/>
  <c r="CU129" i="1"/>
  <c r="T129" i="1" s="1"/>
  <c r="FR129" i="1"/>
  <c r="GL129" i="1"/>
  <c r="GN129" i="1"/>
  <c r="GO129" i="1"/>
  <c r="GV129" i="1"/>
  <c r="HC129" i="1" s="1"/>
  <c r="GX129" i="1" s="1"/>
  <c r="B131" i="1"/>
  <c r="B108" i="1" s="1"/>
  <c r="C131" i="1"/>
  <c r="C108" i="1" s="1"/>
  <c r="D131" i="1"/>
  <c r="D108" i="1" s="1"/>
  <c r="F131" i="1"/>
  <c r="F108" i="1" s="1"/>
  <c r="G131" i="1"/>
  <c r="AO131" i="1"/>
  <c r="AO108" i="1" s="1"/>
  <c r="BX131" i="1"/>
  <c r="BX108" i="1" s="1"/>
  <c r="CC131" i="1"/>
  <c r="CC108" i="1" s="1"/>
  <c r="CK131" i="1"/>
  <c r="CK108" i="1" s="1"/>
  <c r="CL131" i="1"/>
  <c r="CL108" i="1" s="1"/>
  <c r="B162" i="1"/>
  <c r="B104" i="1" s="1"/>
  <c r="C162" i="1"/>
  <c r="C104" i="1" s="1"/>
  <c r="D162" i="1"/>
  <c r="D104" i="1" s="1"/>
  <c r="F162" i="1"/>
  <c r="F104" i="1" s="1"/>
  <c r="G162" i="1"/>
  <c r="D193" i="1"/>
  <c r="E195" i="1"/>
  <c r="Z195" i="1"/>
  <c r="AA195" i="1"/>
  <c r="AM195" i="1"/>
  <c r="AN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C197" i="1"/>
  <c r="D197" i="1"/>
  <c r="I197" i="1"/>
  <c r="AC197" i="1"/>
  <c r="AD197" i="1"/>
  <c r="AE197" i="1"/>
  <c r="AF197" i="1"/>
  <c r="AG197" i="1"/>
  <c r="CU197" i="1" s="1"/>
  <c r="T197" i="1" s="1"/>
  <c r="AH197" i="1"/>
  <c r="CV197" i="1" s="1"/>
  <c r="U197" i="1" s="1"/>
  <c r="K196" i="5" s="1"/>
  <c r="AI197" i="1"/>
  <c r="CW197" i="1" s="1"/>
  <c r="V197" i="1" s="1"/>
  <c r="AJ197" i="1"/>
  <c r="CX197" i="1" s="1"/>
  <c r="W197" i="1" s="1"/>
  <c r="CQ197" i="1"/>
  <c r="CR197" i="1"/>
  <c r="Q197" i="1" s="1"/>
  <c r="FR197" i="1"/>
  <c r="BY207" i="1" s="1"/>
  <c r="GL197" i="1"/>
  <c r="GN197" i="1"/>
  <c r="GO197" i="1"/>
  <c r="GV197" i="1"/>
  <c r="HC197" i="1" s="1"/>
  <c r="GX197" i="1" s="1"/>
  <c r="C198" i="1"/>
  <c r="D198" i="1"/>
  <c r="I198" i="1"/>
  <c r="AC198" i="1"/>
  <c r="AE198" i="1"/>
  <c r="AF198" i="1"/>
  <c r="AG198" i="1"/>
  <c r="CU198" i="1" s="1"/>
  <c r="T198" i="1" s="1"/>
  <c r="AH198" i="1"/>
  <c r="CV198" i="1" s="1"/>
  <c r="U198" i="1" s="1"/>
  <c r="K203" i="5" s="1"/>
  <c r="AI198" i="1"/>
  <c r="CW198" i="1" s="1"/>
  <c r="AJ198" i="1"/>
  <c r="CX198" i="1" s="1"/>
  <c r="W198" i="1" s="1"/>
  <c r="CQ198" i="1"/>
  <c r="FR198" i="1"/>
  <c r="GL198" i="1"/>
  <c r="GN198" i="1"/>
  <c r="GO198" i="1"/>
  <c r="GV198" i="1"/>
  <c r="HC198" i="1" s="1"/>
  <c r="GX198" i="1" s="1"/>
  <c r="C199" i="1"/>
  <c r="D199" i="1"/>
  <c r="AC199" i="1"/>
  <c r="CQ199" i="1" s="1"/>
  <c r="P199" i="1" s="1"/>
  <c r="AE199" i="1"/>
  <c r="AF199" i="1"/>
  <c r="AG199" i="1"/>
  <c r="CU199" i="1" s="1"/>
  <c r="T199" i="1" s="1"/>
  <c r="AH199" i="1"/>
  <c r="AI199" i="1"/>
  <c r="CW199" i="1" s="1"/>
  <c r="V199" i="1" s="1"/>
  <c r="AJ199" i="1"/>
  <c r="CX199" i="1" s="1"/>
  <c r="W199" i="1" s="1"/>
  <c r="CV199" i="1"/>
  <c r="U199" i="1" s="1"/>
  <c r="FR199" i="1"/>
  <c r="GL199" i="1"/>
  <c r="GN199" i="1"/>
  <c r="GO199" i="1"/>
  <c r="GV199" i="1"/>
  <c r="HC199" i="1" s="1"/>
  <c r="GX199" i="1" s="1"/>
  <c r="C200" i="1"/>
  <c r="D200" i="1"/>
  <c r="AC200" i="1"/>
  <c r="AD200" i="1"/>
  <c r="AE200" i="1"/>
  <c r="AF200" i="1"/>
  <c r="AG200" i="1"/>
  <c r="CU200" i="1" s="1"/>
  <c r="T200" i="1" s="1"/>
  <c r="AH200" i="1"/>
  <c r="CV200" i="1" s="1"/>
  <c r="U200" i="1" s="1"/>
  <c r="AI200" i="1"/>
  <c r="CW200" i="1" s="1"/>
  <c r="V200" i="1" s="1"/>
  <c r="AJ200" i="1"/>
  <c r="CX200" i="1" s="1"/>
  <c r="W200" i="1" s="1"/>
  <c r="CR200" i="1"/>
  <c r="Q200" i="1" s="1"/>
  <c r="J210" i="5" s="1"/>
  <c r="I212" i="5" s="1"/>
  <c r="CT200" i="1"/>
  <c r="S200" i="1" s="1"/>
  <c r="FR200" i="1"/>
  <c r="GL200" i="1"/>
  <c r="GN200" i="1"/>
  <c r="GO200" i="1"/>
  <c r="GV200" i="1"/>
  <c r="HC200" i="1" s="1"/>
  <c r="GX200" i="1" s="1"/>
  <c r="C201" i="1"/>
  <c r="D201" i="1"/>
  <c r="I201" i="1"/>
  <c r="AC201" i="1"/>
  <c r="AE201" i="1"/>
  <c r="AF201" i="1"/>
  <c r="AG201" i="1"/>
  <c r="CU201" i="1" s="1"/>
  <c r="T201" i="1" s="1"/>
  <c r="AH201" i="1"/>
  <c r="CV201" i="1" s="1"/>
  <c r="U201" i="1" s="1"/>
  <c r="K220" i="5" s="1"/>
  <c r="AI201" i="1"/>
  <c r="CW201" i="1" s="1"/>
  <c r="V201" i="1" s="1"/>
  <c r="AJ201" i="1"/>
  <c r="CX201" i="1" s="1"/>
  <c r="W201" i="1" s="1"/>
  <c r="CQ201" i="1"/>
  <c r="P201" i="1" s="1"/>
  <c r="J217" i="5" s="1"/>
  <c r="FR201" i="1"/>
  <c r="GL201" i="1"/>
  <c r="GN201" i="1"/>
  <c r="GO201" i="1"/>
  <c r="CC207" i="1" s="1"/>
  <c r="GV201" i="1"/>
  <c r="HC201" i="1" s="1"/>
  <c r="GX201" i="1" s="1"/>
  <c r="C202" i="1"/>
  <c r="D202" i="1"/>
  <c r="AC202" i="1"/>
  <c r="CQ202" i="1" s="1"/>
  <c r="P202" i="1" s="1"/>
  <c r="AE202" i="1"/>
  <c r="AF202" i="1"/>
  <c r="AG202" i="1"/>
  <c r="CU202" i="1" s="1"/>
  <c r="T202" i="1" s="1"/>
  <c r="AH202" i="1"/>
  <c r="CV202" i="1" s="1"/>
  <c r="U202" i="1" s="1"/>
  <c r="K227" i="5" s="1"/>
  <c r="AI202" i="1"/>
  <c r="CW202" i="1" s="1"/>
  <c r="V202" i="1" s="1"/>
  <c r="AJ202" i="1"/>
  <c r="CX202" i="1" s="1"/>
  <c r="W202" i="1" s="1"/>
  <c r="FR202" i="1"/>
  <c r="GL202" i="1"/>
  <c r="GN202" i="1"/>
  <c r="GO202" i="1"/>
  <c r="GV202" i="1"/>
  <c r="HC202" i="1" s="1"/>
  <c r="GX202" i="1" s="1"/>
  <c r="C203" i="1"/>
  <c r="D203" i="1"/>
  <c r="AC203" i="1"/>
  <c r="CQ203" i="1" s="1"/>
  <c r="P203" i="1" s="1"/>
  <c r="J233" i="5" s="1"/>
  <c r="AE203" i="1"/>
  <c r="U229" i="5" s="1"/>
  <c r="AF203" i="1"/>
  <c r="AG203" i="1"/>
  <c r="CU203" i="1" s="1"/>
  <c r="T203" i="1" s="1"/>
  <c r="AH203" i="1"/>
  <c r="CV203" i="1" s="1"/>
  <c r="U203" i="1" s="1"/>
  <c r="K238" i="5" s="1"/>
  <c r="AI203" i="1"/>
  <c r="CW203" i="1" s="1"/>
  <c r="V203" i="1" s="1"/>
  <c r="AJ203" i="1"/>
  <c r="CX203" i="1" s="1"/>
  <c r="W203" i="1" s="1"/>
  <c r="FR203" i="1"/>
  <c r="GL203" i="1"/>
  <c r="GN203" i="1"/>
  <c r="GO203" i="1"/>
  <c r="GV203" i="1"/>
  <c r="GX203" i="1"/>
  <c r="HC203" i="1"/>
  <c r="I204" i="1"/>
  <c r="AC204" i="1"/>
  <c r="AD204" i="1"/>
  <c r="AB204" i="1" s="1"/>
  <c r="AE204" i="1"/>
  <c r="AF204" i="1"/>
  <c r="AG204" i="1"/>
  <c r="AH204" i="1"/>
  <c r="CV204" i="1" s="1"/>
  <c r="AI204" i="1"/>
  <c r="CW204" i="1" s="1"/>
  <c r="AJ204" i="1"/>
  <c r="CX204" i="1" s="1"/>
  <c r="W204" i="1" s="1"/>
  <c r="CQ204" i="1"/>
  <c r="P204" i="1" s="1"/>
  <c r="CR204" i="1"/>
  <c r="Q204" i="1" s="1"/>
  <c r="CU204" i="1"/>
  <c r="FR204" i="1"/>
  <c r="GL204" i="1"/>
  <c r="GN204" i="1"/>
  <c r="GO204" i="1"/>
  <c r="GV204" i="1"/>
  <c r="HC204" i="1" s="1"/>
  <c r="GX204" i="1" s="1"/>
  <c r="AC205" i="1"/>
  <c r="AE205" i="1"/>
  <c r="AF205" i="1"/>
  <c r="AG205" i="1"/>
  <c r="CU205" i="1" s="1"/>
  <c r="T205" i="1" s="1"/>
  <c r="AH205" i="1"/>
  <c r="CV205" i="1" s="1"/>
  <c r="U205" i="1" s="1"/>
  <c r="AI205" i="1"/>
  <c r="CW205" i="1" s="1"/>
  <c r="V205" i="1" s="1"/>
  <c r="AJ205" i="1"/>
  <c r="CR205" i="1"/>
  <c r="Q205" i="1" s="1"/>
  <c r="CT205" i="1"/>
  <c r="S205" i="1" s="1"/>
  <c r="CX205" i="1"/>
  <c r="W205" i="1" s="1"/>
  <c r="FR205" i="1"/>
  <c r="GL205" i="1"/>
  <c r="GO205" i="1"/>
  <c r="GP205" i="1"/>
  <c r="GV205" i="1"/>
  <c r="HC205" i="1" s="1"/>
  <c r="GX205" i="1" s="1"/>
  <c r="B207" i="1"/>
  <c r="B195" i="1" s="1"/>
  <c r="C207" i="1"/>
  <c r="C195" i="1" s="1"/>
  <c r="D207" i="1"/>
  <c r="D195" i="1" s="1"/>
  <c r="F207" i="1"/>
  <c r="F195" i="1" s="1"/>
  <c r="G207" i="1"/>
  <c r="BX207" i="1"/>
  <c r="BX195" i="1" s="1"/>
  <c r="CK207" i="1"/>
  <c r="CL207" i="1"/>
  <c r="CL195" i="1" s="1"/>
  <c r="D238" i="1"/>
  <c r="E240" i="1"/>
  <c r="Z240" i="1"/>
  <c r="AA240" i="1"/>
  <c r="AM240" i="1"/>
  <c r="AN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C242" i="1"/>
  <c r="D242" i="1"/>
  <c r="I242" i="1"/>
  <c r="AC242" i="1"/>
  <c r="AE242" i="1"/>
  <c r="U249" i="5" s="1"/>
  <c r="AF242" i="1"/>
  <c r="AG242" i="1"/>
  <c r="CU242" i="1" s="1"/>
  <c r="T242" i="1" s="1"/>
  <c r="AH242" i="1"/>
  <c r="CV242" i="1" s="1"/>
  <c r="AI242" i="1"/>
  <c r="CW242" i="1" s="1"/>
  <c r="V242" i="1" s="1"/>
  <c r="AJ242" i="1"/>
  <c r="CT242" i="1"/>
  <c r="S242" i="1" s="1"/>
  <c r="J251" i="5" s="1"/>
  <c r="CX242" i="1"/>
  <c r="W242" i="1" s="1"/>
  <c r="FR242" i="1"/>
  <c r="GL242" i="1"/>
  <c r="GN242" i="1"/>
  <c r="GO242" i="1"/>
  <c r="GV242" i="1"/>
  <c r="HC242" i="1" s="1"/>
  <c r="GX242" i="1" s="1"/>
  <c r="AC243" i="1"/>
  <c r="AE243" i="1"/>
  <c r="AF243" i="1"/>
  <c r="AG243" i="1"/>
  <c r="CU243" i="1" s="1"/>
  <c r="T243" i="1" s="1"/>
  <c r="AH243" i="1"/>
  <c r="CV243" i="1" s="1"/>
  <c r="U243" i="1" s="1"/>
  <c r="AI243" i="1"/>
  <c r="CW243" i="1" s="1"/>
  <c r="V243" i="1" s="1"/>
  <c r="AJ243" i="1"/>
  <c r="CX243" i="1" s="1"/>
  <c r="W243" i="1" s="1"/>
  <c r="CR243" i="1"/>
  <c r="Q243" i="1" s="1"/>
  <c r="CS243" i="1"/>
  <c r="FR243" i="1"/>
  <c r="GL243" i="1"/>
  <c r="GO243" i="1"/>
  <c r="GP243" i="1"/>
  <c r="GV243" i="1"/>
  <c r="HC243" i="1" s="1"/>
  <c r="GX243" i="1" s="1"/>
  <c r="C244" i="1"/>
  <c r="D244" i="1"/>
  <c r="I244" i="1"/>
  <c r="AC244" i="1"/>
  <c r="CQ244" i="1" s="1"/>
  <c r="P244" i="1" s="1"/>
  <c r="J262" i="5" s="1"/>
  <c r="AE244" i="1"/>
  <c r="AF244" i="1"/>
  <c r="AG244" i="1"/>
  <c r="CU244" i="1" s="1"/>
  <c r="AH244" i="1"/>
  <c r="CV244" i="1" s="1"/>
  <c r="AI244" i="1"/>
  <c r="AJ244" i="1"/>
  <c r="CX244" i="1" s="1"/>
  <c r="CR244" i="1"/>
  <c r="Q244" i="1" s="1"/>
  <c r="CS244" i="1"/>
  <c r="CW244" i="1"/>
  <c r="V244" i="1" s="1"/>
  <c r="FR244" i="1"/>
  <c r="GL244" i="1"/>
  <c r="GN244" i="1"/>
  <c r="GO244" i="1"/>
  <c r="GV244" i="1"/>
  <c r="HC244" i="1" s="1"/>
  <c r="GX244" i="1" s="1"/>
  <c r="AC245" i="1"/>
  <c r="AE245" i="1"/>
  <c r="AF245" i="1"/>
  <c r="AG245" i="1"/>
  <c r="AH245" i="1"/>
  <c r="CV245" i="1" s="1"/>
  <c r="U245" i="1" s="1"/>
  <c r="AI245" i="1"/>
  <c r="CW245" i="1" s="1"/>
  <c r="V245" i="1" s="1"/>
  <c r="AJ245" i="1"/>
  <c r="CX245" i="1" s="1"/>
  <c r="W245" i="1" s="1"/>
  <c r="CU245" i="1"/>
  <c r="T245" i="1" s="1"/>
  <c r="FR245" i="1"/>
  <c r="GL245" i="1"/>
  <c r="GO245" i="1"/>
  <c r="GP245" i="1"/>
  <c r="GV245" i="1"/>
  <c r="HC245" i="1" s="1"/>
  <c r="GX245" i="1" s="1"/>
  <c r="C246" i="1"/>
  <c r="D246" i="1"/>
  <c r="I246" i="1"/>
  <c r="AC246" i="1"/>
  <c r="CQ246" i="1" s="1"/>
  <c r="P246" i="1" s="1"/>
  <c r="J272" i="5" s="1"/>
  <c r="AE246" i="1"/>
  <c r="U269" i="5" s="1"/>
  <c r="AF246" i="1"/>
  <c r="AG246" i="1"/>
  <c r="CU246" i="1" s="1"/>
  <c r="T246" i="1" s="1"/>
  <c r="AH246" i="1"/>
  <c r="CV246" i="1" s="1"/>
  <c r="U246" i="1" s="1"/>
  <c r="K275" i="5" s="1"/>
  <c r="AI246" i="1"/>
  <c r="CW246" i="1" s="1"/>
  <c r="V246" i="1" s="1"/>
  <c r="AJ246" i="1"/>
  <c r="CX246" i="1" s="1"/>
  <c r="W246" i="1" s="1"/>
  <c r="FR246" i="1"/>
  <c r="GL246" i="1"/>
  <c r="GN246" i="1"/>
  <c r="GO246" i="1"/>
  <c r="GV246" i="1"/>
  <c r="HC246" i="1" s="1"/>
  <c r="GX246" i="1" s="1"/>
  <c r="AC247" i="1"/>
  <c r="AE247" i="1"/>
  <c r="AD247" i="1" s="1"/>
  <c r="AF247" i="1"/>
  <c r="AG247" i="1"/>
  <c r="AH247" i="1"/>
  <c r="CV247" i="1" s="1"/>
  <c r="U247" i="1" s="1"/>
  <c r="AI247" i="1"/>
  <c r="CW247" i="1" s="1"/>
  <c r="V247" i="1" s="1"/>
  <c r="AJ247" i="1"/>
  <c r="CX247" i="1" s="1"/>
  <c r="W247" i="1" s="1"/>
  <c r="CQ247" i="1"/>
  <c r="P247" i="1" s="1"/>
  <c r="J277" i="5" s="1"/>
  <c r="I278" i="5" s="1"/>
  <c r="CU247" i="1"/>
  <c r="T247" i="1" s="1"/>
  <c r="FR247" i="1"/>
  <c r="GL247" i="1"/>
  <c r="GO247" i="1"/>
  <c r="GP247" i="1"/>
  <c r="GV247" i="1"/>
  <c r="HC247" i="1" s="1"/>
  <c r="GX247" i="1" s="1"/>
  <c r="C248" i="1"/>
  <c r="D248" i="1"/>
  <c r="I248" i="1"/>
  <c r="AC248" i="1"/>
  <c r="CQ248" i="1" s="1"/>
  <c r="P248" i="1" s="1"/>
  <c r="J282" i="5" s="1"/>
  <c r="AE248" i="1"/>
  <c r="AF248" i="1"/>
  <c r="AG248" i="1"/>
  <c r="CU248" i="1" s="1"/>
  <c r="T248" i="1" s="1"/>
  <c r="AH248" i="1"/>
  <c r="CV248" i="1" s="1"/>
  <c r="U248" i="1" s="1"/>
  <c r="K285" i="5" s="1"/>
  <c r="AI248" i="1"/>
  <c r="CW248" i="1" s="1"/>
  <c r="AJ248" i="1"/>
  <c r="CX248" i="1" s="1"/>
  <c r="W248" i="1" s="1"/>
  <c r="FR248" i="1"/>
  <c r="GL248" i="1"/>
  <c r="GN248" i="1"/>
  <c r="GO248" i="1"/>
  <c r="GV248" i="1"/>
  <c r="HC248" i="1" s="1"/>
  <c r="AC249" i="1"/>
  <c r="AE249" i="1"/>
  <c r="AF249" i="1"/>
  <c r="AG249" i="1"/>
  <c r="AH249" i="1"/>
  <c r="CV249" i="1" s="1"/>
  <c r="U249" i="1" s="1"/>
  <c r="AI249" i="1"/>
  <c r="CW249" i="1" s="1"/>
  <c r="V249" i="1" s="1"/>
  <c r="AJ249" i="1"/>
  <c r="CX249" i="1" s="1"/>
  <c r="W249" i="1" s="1"/>
  <c r="CQ249" i="1"/>
  <c r="P249" i="1" s="1"/>
  <c r="J287" i="5" s="1"/>
  <c r="I288" i="5" s="1"/>
  <c r="CS249" i="1"/>
  <c r="CT249" i="1"/>
  <c r="S249" i="1" s="1"/>
  <c r="CU249" i="1"/>
  <c r="T249" i="1" s="1"/>
  <c r="FR249" i="1"/>
  <c r="GL249" i="1"/>
  <c r="GO249" i="1"/>
  <c r="GP249" i="1"/>
  <c r="GV249" i="1"/>
  <c r="HC249" i="1" s="1"/>
  <c r="GX249" i="1" s="1"/>
  <c r="C250" i="1"/>
  <c r="D250" i="1"/>
  <c r="I250" i="1"/>
  <c r="AC250" i="1"/>
  <c r="AD250" i="1"/>
  <c r="AE250" i="1"/>
  <c r="AF250" i="1"/>
  <c r="AG250" i="1"/>
  <c r="CU250" i="1" s="1"/>
  <c r="AH250" i="1"/>
  <c r="CV250" i="1" s="1"/>
  <c r="AI250" i="1"/>
  <c r="AJ250" i="1"/>
  <c r="CX250" i="1" s="1"/>
  <c r="W250" i="1" s="1"/>
  <c r="CR250" i="1"/>
  <c r="Q250" i="1" s="1"/>
  <c r="CS250" i="1"/>
  <c r="CW250" i="1"/>
  <c r="V250" i="1" s="1"/>
  <c r="FR250" i="1"/>
  <c r="GL250" i="1"/>
  <c r="GN250" i="1"/>
  <c r="GO250" i="1"/>
  <c r="GV250" i="1"/>
  <c r="HC250" i="1" s="1"/>
  <c r="GX250" i="1" s="1"/>
  <c r="AC251" i="1"/>
  <c r="AE251" i="1"/>
  <c r="AF251" i="1"/>
  <c r="AG251" i="1"/>
  <c r="CU251" i="1" s="1"/>
  <c r="T251" i="1" s="1"/>
  <c r="AH251" i="1"/>
  <c r="CV251" i="1" s="1"/>
  <c r="U251" i="1" s="1"/>
  <c r="AI251" i="1"/>
  <c r="CW251" i="1" s="1"/>
  <c r="V251" i="1" s="1"/>
  <c r="AJ251" i="1"/>
  <c r="CR251" i="1"/>
  <c r="Q251" i="1" s="1"/>
  <c r="CX251" i="1"/>
  <c r="W251" i="1" s="1"/>
  <c r="FR251" i="1"/>
  <c r="GL251" i="1"/>
  <c r="GO251" i="1"/>
  <c r="GP251" i="1"/>
  <c r="GV251" i="1"/>
  <c r="HC251" i="1"/>
  <c r="GX251" i="1" s="1"/>
  <c r="C252" i="1"/>
  <c r="D252" i="1"/>
  <c r="I252" i="1"/>
  <c r="AC252" i="1"/>
  <c r="CQ252" i="1" s="1"/>
  <c r="AE252" i="1"/>
  <c r="AF252" i="1"/>
  <c r="AG252" i="1"/>
  <c r="CU252" i="1" s="1"/>
  <c r="AH252" i="1"/>
  <c r="CV252" i="1" s="1"/>
  <c r="AI252" i="1"/>
  <c r="CW252" i="1" s="1"/>
  <c r="V252" i="1" s="1"/>
  <c r="AJ252" i="1"/>
  <c r="CR252" i="1"/>
  <c r="CX252" i="1"/>
  <c r="W252" i="1" s="1"/>
  <c r="FR252" i="1"/>
  <c r="GL252" i="1"/>
  <c r="GN252" i="1"/>
  <c r="GO252" i="1"/>
  <c r="GV252" i="1"/>
  <c r="HC252" i="1"/>
  <c r="GX252" i="1" s="1"/>
  <c r="AC253" i="1"/>
  <c r="AE253" i="1"/>
  <c r="CR253" i="1" s="1"/>
  <c r="Q253" i="1" s="1"/>
  <c r="AF253" i="1"/>
  <c r="AG253" i="1"/>
  <c r="CU253" i="1" s="1"/>
  <c r="T253" i="1" s="1"/>
  <c r="AH253" i="1"/>
  <c r="CV253" i="1" s="1"/>
  <c r="U253" i="1" s="1"/>
  <c r="AI253" i="1"/>
  <c r="AJ253" i="1"/>
  <c r="CX253" i="1" s="1"/>
  <c r="W253" i="1" s="1"/>
  <c r="CW253" i="1"/>
  <c r="V253" i="1" s="1"/>
  <c r="FR253" i="1"/>
  <c r="GL253" i="1"/>
  <c r="GO253" i="1"/>
  <c r="GP253" i="1"/>
  <c r="GV253" i="1"/>
  <c r="HC253" i="1"/>
  <c r="GX253" i="1" s="1"/>
  <c r="C254" i="1"/>
  <c r="D254" i="1"/>
  <c r="I254" i="1"/>
  <c r="AC254" i="1"/>
  <c r="CQ254" i="1" s="1"/>
  <c r="AE254" i="1"/>
  <c r="AF254" i="1"/>
  <c r="AG254" i="1"/>
  <c r="CU254" i="1" s="1"/>
  <c r="AH254" i="1"/>
  <c r="CV254" i="1" s="1"/>
  <c r="U254" i="1" s="1"/>
  <c r="K315" i="5" s="1"/>
  <c r="AI254" i="1"/>
  <c r="CW254" i="1" s="1"/>
  <c r="V254" i="1" s="1"/>
  <c r="AJ254" i="1"/>
  <c r="CX254" i="1" s="1"/>
  <c r="CR254" i="1"/>
  <c r="Q254" i="1" s="1"/>
  <c r="FR254" i="1"/>
  <c r="GL254" i="1"/>
  <c r="GN254" i="1"/>
  <c r="GO254" i="1"/>
  <c r="GV254" i="1"/>
  <c r="HC254" i="1" s="1"/>
  <c r="GX254" i="1" s="1"/>
  <c r="AC255" i="1"/>
  <c r="AE255" i="1"/>
  <c r="AF255" i="1"/>
  <c r="AG255" i="1"/>
  <c r="CU255" i="1" s="1"/>
  <c r="T255" i="1" s="1"/>
  <c r="AH255" i="1"/>
  <c r="AI255" i="1"/>
  <c r="CW255" i="1" s="1"/>
  <c r="V255" i="1" s="1"/>
  <c r="AJ255" i="1"/>
  <c r="CX255" i="1" s="1"/>
  <c r="W255" i="1" s="1"/>
  <c r="CV255" i="1"/>
  <c r="U255" i="1" s="1"/>
  <c r="FR255" i="1"/>
  <c r="GL255" i="1"/>
  <c r="GO255" i="1"/>
  <c r="GP255" i="1"/>
  <c r="GV255" i="1"/>
  <c r="HC255" i="1" s="1"/>
  <c r="GX255" i="1" s="1"/>
  <c r="C256" i="1"/>
  <c r="D256" i="1"/>
  <c r="I256" i="1"/>
  <c r="AC256" i="1"/>
  <c r="CQ256" i="1" s="1"/>
  <c r="P256" i="1" s="1"/>
  <c r="AE256" i="1"/>
  <c r="AF256" i="1"/>
  <c r="AG256" i="1"/>
  <c r="AH256" i="1"/>
  <c r="AI256" i="1"/>
  <c r="CW256" i="1" s="1"/>
  <c r="AJ256" i="1"/>
  <c r="CX256" i="1" s="1"/>
  <c r="CR256" i="1"/>
  <c r="Q256" i="1" s="1"/>
  <c r="CU256" i="1"/>
  <c r="CV256" i="1"/>
  <c r="U256" i="1" s="1"/>
  <c r="K325" i="5" s="1"/>
  <c r="FR256" i="1"/>
  <c r="GL256" i="1"/>
  <c r="GN256" i="1"/>
  <c r="GO256" i="1"/>
  <c r="GV256" i="1"/>
  <c r="HC256" i="1" s="1"/>
  <c r="GX256" i="1" s="1"/>
  <c r="AC257" i="1"/>
  <c r="AE257" i="1"/>
  <c r="AF257" i="1"/>
  <c r="AG257" i="1"/>
  <c r="CU257" i="1" s="1"/>
  <c r="T257" i="1" s="1"/>
  <c r="AH257" i="1"/>
  <c r="CV257" i="1" s="1"/>
  <c r="U257" i="1" s="1"/>
  <c r="AI257" i="1"/>
  <c r="CW257" i="1" s="1"/>
  <c r="V257" i="1" s="1"/>
  <c r="AJ257" i="1"/>
  <c r="CX257" i="1" s="1"/>
  <c r="W257" i="1" s="1"/>
  <c r="CQ257" i="1"/>
  <c r="P257" i="1" s="1"/>
  <c r="J327" i="5" s="1"/>
  <c r="I328" i="5" s="1"/>
  <c r="CT257" i="1"/>
  <c r="S257" i="1" s="1"/>
  <c r="FR257" i="1"/>
  <c r="GL257" i="1"/>
  <c r="GO257" i="1"/>
  <c r="GP257" i="1"/>
  <c r="GV257" i="1"/>
  <c r="HC257" i="1" s="1"/>
  <c r="GX257" i="1" s="1"/>
  <c r="B259" i="1"/>
  <c r="B240" i="1" s="1"/>
  <c r="C259" i="1"/>
  <c r="C240" i="1" s="1"/>
  <c r="D259" i="1"/>
  <c r="D240" i="1" s="1"/>
  <c r="F259" i="1"/>
  <c r="F240" i="1" s="1"/>
  <c r="G259" i="1"/>
  <c r="AO259" i="1"/>
  <c r="AO240" i="1" s="1"/>
  <c r="BB259" i="1"/>
  <c r="BB240" i="1" s="1"/>
  <c r="BX259" i="1"/>
  <c r="BX240" i="1" s="1"/>
  <c r="BZ259" i="1"/>
  <c r="AQ259" i="1" s="1"/>
  <c r="CK259" i="1"/>
  <c r="CK240" i="1" s="1"/>
  <c r="CL259" i="1"/>
  <c r="CL240" i="1" s="1"/>
  <c r="D290" i="1"/>
  <c r="D292" i="1"/>
  <c r="E292" i="1"/>
  <c r="Z292" i="1"/>
  <c r="AA292" i="1"/>
  <c r="AM292" i="1"/>
  <c r="AN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C294" i="1"/>
  <c r="D294" i="1"/>
  <c r="I294" i="1"/>
  <c r="AC294" i="1"/>
  <c r="AB294" i="1" s="1"/>
  <c r="AD294" i="1"/>
  <c r="AE294" i="1"/>
  <c r="AF294" i="1"/>
  <c r="AG294" i="1"/>
  <c r="AH294" i="1"/>
  <c r="CV294" i="1" s="1"/>
  <c r="U294" i="1" s="1"/>
  <c r="K342" i="5" s="1"/>
  <c r="AI294" i="1"/>
  <c r="CW294" i="1" s="1"/>
  <c r="V294" i="1" s="1"/>
  <c r="AJ294" i="1"/>
  <c r="CQ294" i="1"/>
  <c r="P294" i="1" s="1"/>
  <c r="J339" i="5" s="1"/>
  <c r="CR294" i="1"/>
  <c r="Q294" i="1" s="1"/>
  <c r="CU294" i="1"/>
  <c r="T294" i="1" s="1"/>
  <c r="CX294" i="1"/>
  <c r="W294" i="1" s="1"/>
  <c r="FR294" i="1"/>
  <c r="BY297" i="1" s="1"/>
  <c r="AP297" i="1" s="1"/>
  <c r="GL294" i="1"/>
  <c r="BZ297" i="1" s="1"/>
  <c r="GN294" i="1"/>
  <c r="GO294" i="1"/>
  <c r="CC297" i="1" s="1"/>
  <c r="AT297" i="1" s="1"/>
  <c r="GV294" i="1"/>
  <c r="HC294" i="1" s="1"/>
  <c r="GX294" i="1" s="1"/>
  <c r="AC295" i="1"/>
  <c r="AD295" i="1"/>
  <c r="AE295" i="1"/>
  <c r="AF295" i="1"/>
  <c r="CT295" i="1" s="1"/>
  <c r="S295" i="1" s="1"/>
  <c r="AG295" i="1"/>
  <c r="CU295" i="1" s="1"/>
  <c r="T295" i="1" s="1"/>
  <c r="AH295" i="1"/>
  <c r="CV295" i="1" s="1"/>
  <c r="U295" i="1" s="1"/>
  <c r="AI295" i="1"/>
  <c r="CW295" i="1" s="1"/>
  <c r="V295" i="1" s="1"/>
  <c r="AJ295" i="1"/>
  <c r="CS295" i="1"/>
  <c r="CX295" i="1"/>
  <c r="W295" i="1" s="1"/>
  <c r="FR295" i="1"/>
  <c r="GL295" i="1"/>
  <c r="GO295" i="1"/>
  <c r="GP295" i="1"/>
  <c r="GV295" i="1"/>
  <c r="HC295" i="1" s="1"/>
  <c r="GX295" i="1" s="1"/>
  <c r="B297" i="1"/>
  <c r="B292" i="1" s="1"/>
  <c r="C297" i="1"/>
  <c r="C292" i="1" s="1"/>
  <c r="D297" i="1"/>
  <c r="F297" i="1"/>
  <c r="F292" i="1" s="1"/>
  <c r="G297" i="1"/>
  <c r="BX297" i="1"/>
  <c r="AO297" i="1" s="1"/>
  <c r="CK297" i="1"/>
  <c r="BB297" i="1" s="1"/>
  <c r="CL297" i="1"/>
  <c r="BC297" i="1" s="1"/>
  <c r="D328" i="1"/>
  <c r="E330" i="1"/>
  <c r="Z330" i="1"/>
  <c r="AA330" i="1"/>
  <c r="AM330" i="1"/>
  <c r="AN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C332" i="1"/>
  <c r="D332" i="1"/>
  <c r="I332" i="1"/>
  <c r="AC332" i="1"/>
  <c r="AD332" i="1"/>
  <c r="AE332" i="1"/>
  <c r="AF332" i="1"/>
  <c r="AG332" i="1"/>
  <c r="CU332" i="1" s="1"/>
  <c r="AH332" i="1"/>
  <c r="CV332" i="1" s="1"/>
  <c r="AI332" i="1"/>
  <c r="CW332" i="1" s="1"/>
  <c r="V332" i="1" s="1"/>
  <c r="AJ332" i="1"/>
  <c r="CX332" i="1" s="1"/>
  <c r="W332" i="1" s="1"/>
  <c r="AJ335" i="1" s="1"/>
  <c r="CS332" i="1"/>
  <c r="CT332" i="1"/>
  <c r="FR332" i="1"/>
  <c r="GL332" i="1"/>
  <c r="BZ335" i="1" s="1"/>
  <c r="AQ335" i="1" s="1"/>
  <c r="GN332" i="1"/>
  <c r="GO332" i="1"/>
  <c r="CC335" i="1" s="1"/>
  <c r="GV332" i="1"/>
  <c r="HC332" i="1" s="1"/>
  <c r="GX332" i="1" s="1"/>
  <c r="CJ335" i="1" s="1"/>
  <c r="AC333" i="1"/>
  <c r="AE333" i="1"/>
  <c r="CR333" i="1" s="1"/>
  <c r="Q333" i="1" s="1"/>
  <c r="AF333" i="1"/>
  <c r="AG333" i="1"/>
  <c r="CU333" i="1" s="1"/>
  <c r="T333" i="1" s="1"/>
  <c r="AH333" i="1"/>
  <c r="AI333" i="1"/>
  <c r="AJ333" i="1"/>
  <c r="CX333" i="1" s="1"/>
  <c r="W333" i="1" s="1"/>
  <c r="CV333" i="1"/>
  <c r="U333" i="1" s="1"/>
  <c r="CW333" i="1"/>
  <c r="V333" i="1" s="1"/>
  <c r="FR333" i="1"/>
  <c r="BY335" i="1" s="1"/>
  <c r="GL333" i="1"/>
  <c r="GO333" i="1"/>
  <c r="GP333" i="1"/>
  <c r="GV333" i="1"/>
  <c r="HC333" i="1"/>
  <c r="GX333" i="1" s="1"/>
  <c r="B335" i="1"/>
  <c r="B330" i="1" s="1"/>
  <c r="C335" i="1"/>
  <c r="C330" i="1" s="1"/>
  <c r="D335" i="1"/>
  <c r="D330" i="1" s="1"/>
  <c r="F335" i="1"/>
  <c r="F330" i="1" s="1"/>
  <c r="G335" i="1"/>
  <c r="A364" i="5" s="1"/>
  <c r="BC335" i="1"/>
  <c r="BC330" i="1" s="1"/>
  <c r="BX335" i="1"/>
  <c r="CK335" i="1"/>
  <c r="BB335" i="1" s="1"/>
  <c r="CL335" i="1"/>
  <c r="B366" i="1"/>
  <c r="B22" i="1" s="1"/>
  <c r="C366" i="1"/>
  <c r="C22" i="1" s="1"/>
  <c r="D366" i="1"/>
  <c r="D22" i="1" s="1"/>
  <c r="F366" i="1"/>
  <c r="F22" i="1" s="1"/>
  <c r="G366" i="1"/>
  <c r="D397" i="1"/>
  <c r="E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ER399" i="1"/>
  <c r="ES399" i="1"/>
  <c r="ET399" i="1"/>
  <c r="EU399" i="1"/>
  <c r="EV399" i="1"/>
  <c r="EW399" i="1"/>
  <c r="EX399" i="1"/>
  <c r="EY399" i="1"/>
  <c r="EZ399" i="1"/>
  <c r="FA399" i="1"/>
  <c r="FB399" i="1"/>
  <c r="FC399" i="1"/>
  <c r="FD399" i="1"/>
  <c r="FE399" i="1"/>
  <c r="FF399" i="1"/>
  <c r="FG399" i="1"/>
  <c r="FH399" i="1"/>
  <c r="FI399" i="1"/>
  <c r="FJ399" i="1"/>
  <c r="FK399" i="1"/>
  <c r="FL399" i="1"/>
  <c r="FM399" i="1"/>
  <c r="FN399" i="1"/>
  <c r="FO399" i="1"/>
  <c r="FP399" i="1"/>
  <c r="FQ399" i="1"/>
  <c r="FR399" i="1"/>
  <c r="FS399" i="1"/>
  <c r="FT399" i="1"/>
  <c r="FU399" i="1"/>
  <c r="FV399" i="1"/>
  <c r="FW399" i="1"/>
  <c r="FX399" i="1"/>
  <c r="FY399" i="1"/>
  <c r="FZ399" i="1"/>
  <c r="GA399" i="1"/>
  <c r="GB399" i="1"/>
  <c r="GC399" i="1"/>
  <c r="GD399" i="1"/>
  <c r="GE399" i="1"/>
  <c r="GF399" i="1"/>
  <c r="GG399" i="1"/>
  <c r="GH399" i="1"/>
  <c r="GI399" i="1"/>
  <c r="GJ399" i="1"/>
  <c r="GK399" i="1"/>
  <c r="GL399" i="1"/>
  <c r="GM399" i="1"/>
  <c r="GN399" i="1"/>
  <c r="GO399" i="1"/>
  <c r="GP399" i="1"/>
  <c r="GQ399" i="1"/>
  <c r="GR399" i="1"/>
  <c r="GS399" i="1"/>
  <c r="GT399" i="1"/>
  <c r="GU399" i="1"/>
  <c r="GV399" i="1"/>
  <c r="GW399" i="1"/>
  <c r="GX399" i="1"/>
  <c r="D401" i="1"/>
  <c r="E403" i="1"/>
  <c r="Z403" i="1"/>
  <c r="AA403" i="1"/>
  <c r="AM403" i="1"/>
  <c r="AN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ER403" i="1"/>
  <c r="ES403" i="1"/>
  <c r="ET403" i="1"/>
  <c r="EU403" i="1"/>
  <c r="EV403" i="1"/>
  <c r="EW403" i="1"/>
  <c r="EX403" i="1"/>
  <c r="EY403" i="1"/>
  <c r="EZ403" i="1"/>
  <c r="FA403" i="1"/>
  <c r="FB403" i="1"/>
  <c r="FC403" i="1"/>
  <c r="FD403" i="1"/>
  <c r="FE403" i="1"/>
  <c r="FF403" i="1"/>
  <c r="FG403" i="1"/>
  <c r="FH403" i="1"/>
  <c r="FI403" i="1"/>
  <c r="FJ403" i="1"/>
  <c r="FK403" i="1"/>
  <c r="FL403" i="1"/>
  <c r="FM403" i="1"/>
  <c r="FN403" i="1"/>
  <c r="FO403" i="1"/>
  <c r="FP403" i="1"/>
  <c r="FQ403" i="1"/>
  <c r="FR403" i="1"/>
  <c r="FS403" i="1"/>
  <c r="FT403" i="1"/>
  <c r="FU403" i="1"/>
  <c r="FV403" i="1"/>
  <c r="FW403" i="1"/>
  <c r="FX403" i="1"/>
  <c r="FY403" i="1"/>
  <c r="FZ403" i="1"/>
  <c r="GA403" i="1"/>
  <c r="GB403" i="1"/>
  <c r="GC403" i="1"/>
  <c r="GD403" i="1"/>
  <c r="GE403" i="1"/>
  <c r="GF403" i="1"/>
  <c r="GG403" i="1"/>
  <c r="GH403" i="1"/>
  <c r="GI403" i="1"/>
  <c r="GJ403" i="1"/>
  <c r="GK403" i="1"/>
  <c r="GL403" i="1"/>
  <c r="GM403" i="1"/>
  <c r="GN403" i="1"/>
  <c r="GO403" i="1"/>
  <c r="GP403" i="1"/>
  <c r="GQ403" i="1"/>
  <c r="GR403" i="1"/>
  <c r="GS403" i="1"/>
  <c r="GT403" i="1"/>
  <c r="GU403" i="1"/>
  <c r="GV403" i="1"/>
  <c r="GW403" i="1"/>
  <c r="GX403" i="1"/>
  <c r="C405" i="1"/>
  <c r="D405" i="1"/>
  <c r="I405" i="1"/>
  <c r="AC405" i="1"/>
  <c r="CQ405" i="1" s="1"/>
  <c r="P405" i="1" s="1"/>
  <c r="J382" i="5" s="1"/>
  <c r="AE405" i="1"/>
  <c r="AF405" i="1"/>
  <c r="AG405" i="1"/>
  <c r="AH405" i="1"/>
  <c r="CV405" i="1" s="1"/>
  <c r="U405" i="1" s="1"/>
  <c r="K386" i="5" s="1"/>
  <c r="AI405" i="1"/>
  <c r="CW405" i="1" s="1"/>
  <c r="V405" i="1" s="1"/>
  <c r="AJ405" i="1"/>
  <c r="CT405" i="1"/>
  <c r="S405" i="1" s="1"/>
  <c r="CY405" i="1" s="1"/>
  <c r="X405" i="1" s="1"/>
  <c r="R377" i="5" s="1"/>
  <c r="J383" i="5" s="1"/>
  <c r="CU405" i="1"/>
  <c r="T405" i="1" s="1"/>
  <c r="CX405" i="1"/>
  <c r="W405" i="1" s="1"/>
  <c r="FR405" i="1"/>
  <c r="GL405" i="1"/>
  <c r="GN405" i="1"/>
  <c r="GO405" i="1"/>
  <c r="CC410" i="1" s="1"/>
  <c r="GV405" i="1"/>
  <c r="HC405" i="1" s="1"/>
  <c r="GX405" i="1" s="1"/>
  <c r="C406" i="1"/>
  <c r="D406" i="1"/>
  <c r="I406" i="1"/>
  <c r="AC406" i="1"/>
  <c r="AE406" i="1"/>
  <c r="AF406" i="1"/>
  <c r="CT406" i="1" s="1"/>
  <c r="S406" i="1" s="1"/>
  <c r="AG406" i="1"/>
  <c r="CU406" i="1" s="1"/>
  <c r="T406" i="1" s="1"/>
  <c r="AH406" i="1"/>
  <c r="AI406" i="1"/>
  <c r="CW406" i="1" s="1"/>
  <c r="V406" i="1" s="1"/>
  <c r="AJ406" i="1"/>
  <c r="CQ406" i="1"/>
  <c r="P406" i="1" s="1"/>
  <c r="J391" i="5" s="1"/>
  <c r="CV406" i="1"/>
  <c r="U406" i="1" s="1"/>
  <c r="K394" i="5" s="1"/>
  <c r="CX406" i="1"/>
  <c r="W406" i="1" s="1"/>
  <c r="AJ410" i="1" s="1"/>
  <c r="FR406" i="1"/>
  <c r="GL406" i="1"/>
  <c r="GN406" i="1"/>
  <c r="GO406" i="1"/>
  <c r="GV406" i="1"/>
  <c r="HC406" i="1" s="1"/>
  <c r="GX406" i="1" s="1"/>
  <c r="C407" i="1"/>
  <c r="D407" i="1"/>
  <c r="I407" i="1"/>
  <c r="T407" i="1"/>
  <c r="AC407" i="1"/>
  <c r="AE407" i="1"/>
  <c r="AF407" i="1"/>
  <c r="AG407" i="1"/>
  <c r="AH407" i="1"/>
  <c r="CV407" i="1" s="1"/>
  <c r="U407" i="1" s="1"/>
  <c r="K402" i="5" s="1"/>
  <c r="AI407" i="1"/>
  <c r="CW407" i="1" s="1"/>
  <c r="V407" i="1" s="1"/>
  <c r="AJ407" i="1"/>
  <c r="CQ407" i="1"/>
  <c r="P407" i="1" s="1"/>
  <c r="J399" i="5" s="1"/>
  <c r="CT407" i="1"/>
  <c r="S407" i="1" s="1"/>
  <c r="CU407" i="1"/>
  <c r="CX407" i="1"/>
  <c r="W407" i="1" s="1"/>
  <c r="CY407" i="1"/>
  <c r="X407" i="1" s="1"/>
  <c r="R396" i="5" s="1"/>
  <c r="J400" i="5" s="1"/>
  <c r="FR407" i="1"/>
  <c r="GL407" i="1"/>
  <c r="GN407" i="1"/>
  <c r="GO407" i="1"/>
  <c r="GV407" i="1"/>
  <c r="HC407" i="1" s="1"/>
  <c r="GX407" i="1" s="1"/>
  <c r="C408" i="1"/>
  <c r="D408" i="1"/>
  <c r="I408" i="1"/>
  <c r="T408" i="1"/>
  <c r="AC408" i="1"/>
  <c r="AE408" i="1"/>
  <c r="AF408" i="1"/>
  <c r="AG408" i="1"/>
  <c r="AH408" i="1"/>
  <c r="AI408" i="1"/>
  <c r="CW408" i="1" s="1"/>
  <c r="AJ408" i="1"/>
  <c r="CX408" i="1" s="1"/>
  <c r="W408" i="1" s="1"/>
  <c r="CQ408" i="1"/>
  <c r="P408" i="1" s="1"/>
  <c r="J407" i="5" s="1"/>
  <c r="CU408" i="1"/>
  <c r="CV408" i="1"/>
  <c r="FR408" i="1"/>
  <c r="GL408" i="1"/>
  <c r="BZ410" i="1" s="1"/>
  <c r="AQ410" i="1" s="1"/>
  <c r="F420" i="1" s="1"/>
  <c r="GN408" i="1"/>
  <c r="CB410" i="1" s="1"/>
  <c r="GO408" i="1"/>
  <c r="GV408" i="1"/>
  <c r="HC408" i="1" s="1"/>
  <c r="GX408" i="1" s="1"/>
  <c r="B410" i="1"/>
  <c r="B403" i="1" s="1"/>
  <c r="C410" i="1"/>
  <c r="C403" i="1" s="1"/>
  <c r="D410" i="1"/>
  <c r="D403" i="1" s="1"/>
  <c r="F410" i="1"/>
  <c r="F403" i="1" s="1"/>
  <c r="G410" i="1"/>
  <c r="BB410" i="1"/>
  <c r="BB403" i="1" s="1"/>
  <c r="BX410" i="1"/>
  <c r="AO410" i="1" s="1"/>
  <c r="BY410" i="1"/>
  <c r="BY403" i="1" s="1"/>
  <c r="CK410" i="1"/>
  <c r="CK403" i="1" s="1"/>
  <c r="CL410" i="1"/>
  <c r="CL403" i="1" s="1"/>
  <c r="F423" i="1"/>
  <c r="D441" i="1"/>
  <c r="E443" i="1"/>
  <c r="Z443" i="1"/>
  <c r="AA443" i="1"/>
  <c r="AM443" i="1"/>
  <c r="AN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ER443" i="1"/>
  <c r="ES443" i="1"/>
  <c r="ET443" i="1"/>
  <c r="EU443" i="1"/>
  <c r="EV443" i="1"/>
  <c r="EW443" i="1"/>
  <c r="EX443" i="1"/>
  <c r="EY443" i="1"/>
  <c r="EZ443" i="1"/>
  <c r="FA443" i="1"/>
  <c r="FB443" i="1"/>
  <c r="FC443" i="1"/>
  <c r="FD443" i="1"/>
  <c r="FE443" i="1"/>
  <c r="FF443" i="1"/>
  <c r="FG443" i="1"/>
  <c r="FH443" i="1"/>
  <c r="FI443" i="1"/>
  <c r="FJ443" i="1"/>
  <c r="FK443" i="1"/>
  <c r="FL443" i="1"/>
  <c r="FM443" i="1"/>
  <c r="FN443" i="1"/>
  <c r="FO443" i="1"/>
  <c r="FP443" i="1"/>
  <c r="FQ443" i="1"/>
  <c r="FR443" i="1"/>
  <c r="FS443" i="1"/>
  <c r="FT443" i="1"/>
  <c r="FU443" i="1"/>
  <c r="FV443" i="1"/>
  <c r="FW443" i="1"/>
  <c r="FX443" i="1"/>
  <c r="FY443" i="1"/>
  <c r="FZ443" i="1"/>
  <c r="GA443" i="1"/>
  <c r="GB443" i="1"/>
  <c r="GC443" i="1"/>
  <c r="GD443" i="1"/>
  <c r="GE443" i="1"/>
  <c r="GF443" i="1"/>
  <c r="GG443" i="1"/>
  <c r="GH443" i="1"/>
  <c r="GI443" i="1"/>
  <c r="GJ443" i="1"/>
  <c r="GK443" i="1"/>
  <c r="GL443" i="1"/>
  <c r="GM443" i="1"/>
  <c r="GN443" i="1"/>
  <c r="GO443" i="1"/>
  <c r="GP443" i="1"/>
  <c r="GQ443" i="1"/>
  <c r="GR443" i="1"/>
  <c r="GS443" i="1"/>
  <c r="GT443" i="1"/>
  <c r="GU443" i="1"/>
  <c r="GV443" i="1"/>
  <c r="GW443" i="1"/>
  <c r="GX443" i="1"/>
  <c r="C445" i="1"/>
  <c r="D445" i="1"/>
  <c r="I445" i="1"/>
  <c r="AC445" i="1"/>
  <c r="CQ445" i="1" s="1"/>
  <c r="P445" i="1" s="1"/>
  <c r="J422" i="5" s="1"/>
  <c r="AE445" i="1"/>
  <c r="AF445" i="1"/>
  <c r="AG445" i="1"/>
  <c r="CU445" i="1" s="1"/>
  <c r="T445" i="1" s="1"/>
  <c r="AH445" i="1"/>
  <c r="AI445" i="1"/>
  <c r="CW445" i="1" s="1"/>
  <c r="V445" i="1" s="1"/>
  <c r="AJ445" i="1"/>
  <c r="CX445" i="1" s="1"/>
  <c r="W445" i="1" s="1"/>
  <c r="CV445" i="1"/>
  <c r="U445" i="1" s="1"/>
  <c r="K426" i="5" s="1"/>
  <c r="FR445" i="1"/>
  <c r="GL445" i="1"/>
  <c r="GN445" i="1"/>
  <c r="GO445" i="1"/>
  <c r="GV445" i="1"/>
  <c r="HC445" i="1" s="1"/>
  <c r="GX445" i="1" s="1"/>
  <c r="I446" i="1"/>
  <c r="AC446" i="1"/>
  <c r="CQ446" i="1" s="1"/>
  <c r="P446" i="1" s="1"/>
  <c r="AD446" i="1"/>
  <c r="AE446" i="1"/>
  <c r="AF446" i="1"/>
  <c r="AG446" i="1"/>
  <c r="CU446" i="1" s="1"/>
  <c r="AH446" i="1"/>
  <c r="CV446" i="1" s="1"/>
  <c r="U446" i="1" s="1"/>
  <c r="AI446" i="1"/>
  <c r="CW446" i="1" s="1"/>
  <c r="V446" i="1" s="1"/>
  <c r="AJ446" i="1"/>
  <c r="CR446" i="1"/>
  <c r="CS446" i="1"/>
  <c r="CT446" i="1"/>
  <c r="S446" i="1" s="1"/>
  <c r="CX446" i="1"/>
  <c r="W446" i="1" s="1"/>
  <c r="FR446" i="1"/>
  <c r="GL446" i="1"/>
  <c r="GN446" i="1"/>
  <c r="GO446" i="1"/>
  <c r="GV446" i="1"/>
  <c r="HC446" i="1"/>
  <c r="AC447" i="1"/>
  <c r="AE447" i="1"/>
  <c r="AF447" i="1"/>
  <c r="AG447" i="1"/>
  <c r="CU447" i="1" s="1"/>
  <c r="T447" i="1" s="1"/>
  <c r="AH447" i="1"/>
  <c r="CV447" i="1" s="1"/>
  <c r="U447" i="1" s="1"/>
  <c r="AI447" i="1"/>
  <c r="CW447" i="1" s="1"/>
  <c r="V447" i="1" s="1"/>
  <c r="AJ447" i="1"/>
  <c r="CX447" i="1" s="1"/>
  <c r="W447" i="1" s="1"/>
  <c r="FR447" i="1"/>
  <c r="GL447" i="1"/>
  <c r="GN447" i="1"/>
  <c r="GO447" i="1"/>
  <c r="GV447" i="1"/>
  <c r="HC447" i="1" s="1"/>
  <c r="GX447" i="1" s="1"/>
  <c r="AC448" i="1"/>
  <c r="AE448" i="1"/>
  <c r="AF448" i="1"/>
  <c r="CT448" i="1" s="1"/>
  <c r="S448" i="1" s="1"/>
  <c r="AG448" i="1"/>
  <c r="AH448" i="1"/>
  <c r="AI448" i="1"/>
  <c r="CW448" i="1" s="1"/>
  <c r="V448" i="1" s="1"/>
  <c r="AJ448" i="1"/>
  <c r="CX448" i="1" s="1"/>
  <c r="W448" i="1" s="1"/>
  <c r="CU448" i="1"/>
  <c r="T448" i="1" s="1"/>
  <c r="CV448" i="1"/>
  <c r="U448" i="1" s="1"/>
  <c r="FR448" i="1"/>
  <c r="GL448" i="1"/>
  <c r="GO448" i="1"/>
  <c r="GP448" i="1"/>
  <c r="GV448" i="1"/>
  <c r="HC448" i="1" s="1"/>
  <c r="GX448" i="1" s="1"/>
  <c r="B450" i="1"/>
  <c r="B443" i="1" s="1"/>
  <c r="C450" i="1"/>
  <c r="C443" i="1" s="1"/>
  <c r="D450" i="1"/>
  <c r="D443" i="1" s="1"/>
  <c r="F450" i="1"/>
  <c r="F443" i="1" s="1"/>
  <c r="G450" i="1"/>
  <c r="BB450" i="1"/>
  <c r="BB443" i="1" s="1"/>
  <c r="BX450" i="1"/>
  <c r="AO450" i="1" s="1"/>
  <c r="CK450" i="1"/>
  <c r="CK443" i="1" s="1"/>
  <c r="CL450" i="1"/>
  <c r="CL443" i="1" s="1"/>
  <c r="D481" i="1"/>
  <c r="E483" i="1"/>
  <c r="Z483" i="1"/>
  <c r="AA483" i="1"/>
  <c r="AM483" i="1"/>
  <c r="AN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ER483" i="1"/>
  <c r="ES483" i="1"/>
  <c r="ET483" i="1"/>
  <c r="EU483" i="1"/>
  <c r="EV483" i="1"/>
  <c r="EW483" i="1"/>
  <c r="EX483" i="1"/>
  <c r="EY483" i="1"/>
  <c r="EZ483" i="1"/>
  <c r="FA483" i="1"/>
  <c r="FB483" i="1"/>
  <c r="FC483" i="1"/>
  <c r="FD483" i="1"/>
  <c r="FE483" i="1"/>
  <c r="FF483" i="1"/>
  <c r="FG483" i="1"/>
  <c r="FH483" i="1"/>
  <c r="FI483" i="1"/>
  <c r="FJ483" i="1"/>
  <c r="FK483" i="1"/>
  <c r="FL483" i="1"/>
  <c r="FM483" i="1"/>
  <c r="FN483" i="1"/>
  <c r="FO483" i="1"/>
  <c r="FP483" i="1"/>
  <c r="FQ483" i="1"/>
  <c r="FR483" i="1"/>
  <c r="FS483" i="1"/>
  <c r="FT483" i="1"/>
  <c r="FU483" i="1"/>
  <c r="FV483" i="1"/>
  <c r="FW483" i="1"/>
  <c r="FX483" i="1"/>
  <c r="FY483" i="1"/>
  <c r="FZ483" i="1"/>
  <c r="GA483" i="1"/>
  <c r="GB483" i="1"/>
  <c r="GC483" i="1"/>
  <c r="GD483" i="1"/>
  <c r="GE483" i="1"/>
  <c r="GF483" i="1"/>
  <c r="GG483" i="1"/>
  <c r="GH483" i="1"/>
  <c r="GI483" i="1"/>
  <c r="GJ483" i="1"/>
  <c r="GK483" i="1"/>
  <c r="GL483" i="1"/>
  <c r="GM483" i="1"/>
  <c r="GN483" i="1"/>
  <c r="GO483" i="1"/>
  <c r="GP483" i="1"/>
  <c r="GQ483" i="1"/>
  <c r="GR483" i="1"/>
  <c r="GS483" i="1"/>
  <c r="GT483" i="1"/>
  <c r="GU483" i="1"/>
  <c r="GV483" i="1"/>
  <c r="GW483" i="1"/>
  <c r="GX483" i="1"/>
  <c r="C485" i="1"/>
  <c r="D485" i="1"/>
  <c r="I485" i="1"/>
  <c r="AC485" i="1"/>
  <c r="AD485" i="1"/>
  <c r="AE485" i="1"/>
  <c r="U439" i="5" s="1"/>
  <c r="AF485" i="1"/>
  <c r="AG485" i="1"/>
  <c r="AH485" i="1"/>
  <c r="CV485" i="1" s="1"/>
  <c r="U485" i="1" s="1"/>
  <c r="K444" i="5" s="1"/>
  <c r="AI485" i="1"/>
  <c r="AJ485" i="1"/>
  <c r="CX485" i="1" s="1"/>
  <c r="W485" i="1" s="1"/>
  <c r="CQ485" i="1"/>
  <c r="P485" i="1" s="1"/>
  <c r="CR485" i="1"/>
  <c r="Q485" i="1" s="1"/>
  <c r="CS485" i="1"/>
  <c r="CU485" i="1"/>
  <c r="T485" i="1" s="1"/>
  <c r="CW485" i="1"/>
  <c r="V485" i="1" s="1"/>
  <c r="FR485" i="1"/>
  <c r="GL485" i="1"/>
  <c r="GN485" i="1"/>
  <c r="GO485" i="1"/>
  <c r="GV485" i="1"/>
  <c r="HC485" i="1" s="1"/>
  <c r="GX485" i="1" s="1"/>
  <c r="C486" i="1"/>
  <c r="D486" i="1"/>
  <c r="I486" i="1"/>
  <c r="AC486" i="1"/>
  <c r="AE486" i="1"/>
  <c r="U446" i="5" s="1"/>
  <c r="AF486" i="1"/>
  <c r="AG486" i="1"/>
  <c r="CU486" i="1" s="1"/>
  <c r="T486" i="1" s="1"/>
  <c r="AH486" i="1"/>
  <c r="CV486" i="1" s="1"/>
  <c r="U486" i="1" s="1"/>
  <c r="K451" i="5" s="1"/>
  <c r="AI486" i="1"/>
  <c r="AJ486" i="1"/>
  <c r="CX486" i="1" s="1"/>
  <c r="W486" i="1" s="1"/>
  <c r="CQ486" i="1"/>
  <c r="P486" i="1" s="1"/>
  <c r="CS486" i="1"/>
  <c r="CW486" i="1"/>
  <c r="V486" i="1" s="1"/>
  <c r="FR486" i="1"/>
  <c r="GL486" i="1"/>
  <c r="GN486" i="1"/>
  <c r="GO486" i="1"/>
  <c r="GV486" i="1"/>
  <c r="HC486" i="1" s="1"/>
  <c r="GX486" i="1" s="1"/>
  <c r="C487" i="1"/>
  <c r="D487" i="1"/>
  <c r="AC487" i="1"/>
  <c r="AE487" i="1"/>
  <c r="AF487" i="1"/>
  <c r="AG487" i="1"/>
  <c r="CU487" i="1" s="1"/>
  <c r="T487" i="1" s="1"/>
  <c r="AH487" i="1"/>
  <c r="CV487" i="1" s="1"/>
  <c r="U487" i="1" s="1"/>
  <c r="AI487" i="1"/>
  <c r="CW487" i="1" s="1"/>
  <c r="V487" i="1" s="1"/>
  <c r="AJ487" i="1"/>
  <c r="CX487" i="1" s="1"/>
  <c r="W487" i="1" s="1"/>
  <c r="CR487" i="1"/>
  <c r="Q487" i="1" s="1"/>
  <c r="J454" i="5" s="1"/>
  <c r="I456" i="5" s="1"/>
  <c r="CT487" i="1"/>
  <c r="S487" i="1" s="1"/>
  <c r="FR487" i="1"/>
  <c r="GL487" i="1"/>
  <c r="BZ495" i="1" s="1"/>
  <c r="BZ483" i="1" s="1"/>
  <c r="GN487" i="1"/>
  <c r="GO487" i="1"/>
  <c r="GV487" i="1"/>
  <c r="HC487" i="1" s="1"/>
  <c r="GX487" i="1" s="1"/>
  <c r="C488" i="1"/>
  <c r="D488" i="1"/>
  <c r="AC488" i="1"/>
  <c r="CQ488" i="1" s="1"/>
  <c r="P488" i="1" s="1"/>
  <c r="AE488" i="1"/>
  <c r="CR488" i="1" s="1"/>
  <c r="Q488" i="1" s="1"/>
  <c r="J458" i="5" s="1"/>
  <c r="I460" i="5" s="1"/>
  <c r="AF488" i="1"/>
  <c r="CT488" i="1" s="1"/>
  <c r="S488" i="1" s="1"/>
  <c r="AG488" i="1"/>
  <c r="CU488" i="1" s="1"/>
  <c r="T488" i="1" s="1"/>
  <c r="AH488" i="1"/>
  <c r="CV488" i="1" s="1"/>
  <c r="U488" i="1" s="1"/>
  <c r="AI488" i="1"/>
  <c r="CW488" i="1" s="1"/>
  <c r="V488" i="1" s="1"/>
  <c r="AJ488" i="1"/>
  <c r="CX488" i="1"/>
  <c r="W488" i="1" s="1"/>
  <c r="FR488" i="1"/>
  <c r="GL488" i="1"/>
  <c r="GN488" i="1"/>
  <c r="GO488" i="1"/>
  <c r="GV488" i="1"/>
  <c r="HC488" i="1"/>
  <c r="GX488" i="1" s="1"/>
  <c r="C489" i="1"/>
  <c r="D489" i="1"/>
  <c r="I489" i="1"/>
  <c r="AC489" i="1"/>
  <c r="AD489" i="1"/>
  <c r="AE489" i="1"/>
  <c r="AF489" i="1"/>
  <c r="AG489" i="1"/>
  <c r="CU489" i="1" s="1"/>
  <c r="T489" i="1" s="1"/>
  <c r="AH489" i="1"/>
  <c r="CV489" i="1" s="1"/>
  <c r="U489" i="1" s="1"/>
  <c r="K468" i="5" s="1"/>
  <c r="AI489" i="1"/>
  <c r="AJ489" i="1"/>
  <c r="CX489" i="1" s="1"/>
  <c r="W489" i="1" s="1"/>
  <c r="CQ489" i="1"/>
  <c r="CR489" i="1"/>
  <c r="CS489" i="1"/>
  <c r="CW489" i="1"/>
  <c r="FR489" i="1"/>
  <c r="GL489" i="1"/>
  <c r="GN489" i="1"/>
  <c r="GO489" i="1"/>
  <c r="GV489" i="1"/>
  <c r="HC489" i="1" s="1"/>
  <c r="GX489" i="1" s="1"/>
  <c r="C490" i="1"/>
  <c r="D490" i="1"/>
  <c r="I490" i="1"/>
  <c r="AC490" i="1"/>
  <c r="AD490" i="1"/>
  <c r="AE490" i="1"/>
  <c r="U470" i="5" s="1"/>
  <c r="AF490" i="1"/>
  <c r="AG490" i="1"/>
  <c r="AH490" i="1"/>
  <c r="CV490" i="1" s="1"/>
  <c r="U490" i="1" s="1"/>
  <c r="K476" i="5" s="1"/>
  <c r="AI490" i="1"/>
  <c r="CW490" i="1" s="1"/>
  <c r="V490" i="1" s="1"/>
  <c r="AJ490" i="1"/>
  <c r="CX490" i="1" s="1"/>
  <c r="W490" i="1" s="1"/>
  <c r="CQ490" i="1"/>
  <c r="P490" i="1" s="1"/>
  <c r="J473" i="5" s="1"/>
  <c r="CR490" i="1"/>
  <c r="Q490" i="1" s="1"/>
  <c r="CS490" i="1"/>
  <c r="CU490" i="1"/>
  <c r="T490" i="1" s="1"/>
  <c r="FR490" i="1"/>
  <c r="GL490" i="1"/>
  <c r="GN490" i="1"/>
  <c r="GO490" i="1"/>
  <c r="GV490" i="1"/>
  <c r="HC490" i="1" s="1"/>
  <c r="GX490" i="1" s="1"/>
  <c r="C491" i="1"/>
  <c r="D491" i="1"/>
  <c r="AC491" i="1"/>
  <c r="AE491" i="1"/>
  <c r="AF491" i="1"/>
  <c r="AG491" i="1"/>
  <c r="CU491" i="1" s="1"/>
  <c r="T491" i="1" s="1"/>
  <c r="AH491" i="1"/>
  <c r="CV491" i="1" s="1"/>
  <c r="U491" i="1" s="1"/>
  <c r="K487" i="5" s="1"/>
  <c r="AI491" i="1"/>
  <c r="CW491" i="1" s="1"/>
  <c r="V491" i="1" s="1"/>
  <c r="AJ491" i="1"/>
  <c r="CR491" i="1"/>
  <c r="Q491" i="1" s="1"/>
  <c r="J480" i="5" s="1"/>
  <c r="CT491" i="1"/>
  <c r="S491" i="1" s="1"/>
  <c r="J479" i="5" s="1"/>
  <c r="CX491" i="1"/>
  <c r="W491" i="1" s="1"/>
  <c r="FR491" i="1"/>
  <c r="GL491" i="1"/>
  <c r="GN491" i="1"/>
  <c r="GO491" i="1"/>
  <c r="GV491" i="1"/>
  <c r="HC491" i="1"/>
  <c r="GX491" i="1" s="1"/>
  <c r="I492" i="1"/>
  <c r="AC492" i="1"/>
  <c r="CQ492" i="1" s="1"/>
  <c r="P492" i="1" s="1"/>
  <c r="AE492" i="1"/>
  <c r="AF492" i="1"/>
  <c r="AG492" i="1"/>
  <c r="CU492" i="1" s="1"/>
  <c r="T492" i="1" s="1"/>
  <c r="AH492" i="1"/>
  <c r="AI492" i="1"/>
  <c r="CW492" i="1" s="1"/>
  <c r="V492" i="1" s="1"/>
  <c r="AJ492" i="1"/>
  <c r="CX492" i="1" s="1"/>
  <c r="W492" i="1" s="1"/>
  <c r="CT492" i="1"/>
  <c r="S492" i="1" s="1"/>
  <c r="CV492" i="1"/>
  <c r="U492" i="1" s="1"/>
  <c r="FR492" i="1"/>
  <c r="GL492" i="1"/>
  <c r="GN492" i="1"/>
  <c r="GO492" i="1"/>
  <c r="GV492" i="1"/>
  <c r="HC492" i="1" s="1"/>
  <c r="GX492" i="1" s="1"/>
  <c r="AC493" i="1"/>
  <c r="AD493" i="1"/>
  <c r="AE493" i="1"/>
  <c r="AF493" i="1"/>
  <c r="AG493" i="1"/>
  <c r="AH493" i="1"/>
  <c r="CV493" i="1" s="1"/>
  <c r="U493" i="1" s="1"/>
  <c r="AI493" i="1"/>
  <c r="CW493" i="1" s="1"/>
  <c r="V493" i="1" s="1"/>
  <c r="AJ493" i="1"/>
  <c r="CX493" i="1" s="1"/>
  <c r="W493" i="1" s="1"/>
  <c r="CQ493" i="1"/>
  <c r="P493" i="1" s="1"/>
  <c r="J489" i="5" s="1"/>
  <c r="I490" i="5" s="1"/>
  <c r="CR493" i="1"/>
  <c r="Q493" i="1" s="1"/>
  <c r="CS493" i="1"/>
  <c r="CU493" i="1"/>
  <c r="T493" i="1" s="1"/>
  <c r="FR493" i="1"/>
  <c r="GL493" i="1"/>
  <c r="GO493" i="1"/>
  <c r="GP493" i="1"/>
  <c r="GV493" i="1"/>
  <c r="HC493" i="1" s="1"/>
  <c r="GX493" i="1" s="1"/>
  <c r="B495" i="1"/>
  <c r="B483" i="1" s="1"/>
  <c r="C495" i="1"/>
  <c r="C483" i="1" s="1"/>
  <c r="D495" i="1"/>
  <c r="D483" i="1" s="1"/>
  <c r="F495" i="1"/>
  <c r="F483" i="1" s="1"/>
  <c r="G495" i="1"/>
  <c r="BX495" i="1"/>
  <c r="BX483" i="1" s="1"/>
  <c r="CK495" i="1"/>
  <c r="CK483" i="1" s="1"/>
  <c r="CL495" i="1"/>
  <c r="CL483" i="1" s="1"/>
  <c r="D526" i="1"/>
  <c r="E528" i="1"/>
  <c r="Z528" i="1"/>
  <c r="AA528" i="1"/>
  <c r="AM528" i="1"/>
  <c r="AN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CK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N528" i="1"/>
  <c r="DO528" i="1"/>
  <c r="DP528" i="1"/>
  <c r="DQ528" i="1"/>
  <c r="DR528" i="1"/>
  <c r="DS528" i="1"/>
  <c r="DT528" i="1"/>
  <c r="DU528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P528" i="1"/>
  <c r="EQ528" i="1"/>
  <c r="ER528" i="1"/>
  <c r="ES528" i="1"/>
  <c r="ET528" i="1"/>
  <c r="EU528" i="1"/>
  <c r="EV528" i="1"/>
  <c r="EW528" i="1"/>
  <c r="EX528" i="1"/>
  <c r="EY528" i="1"/>
  <c r="EZ528" i="1"/>
  <c r="FA528" i="1"/>
  <c r="FB528" i="1"/>
  <c r="FC528" i="1"/>
  <c r="FD528" i="1"/>
  <c r="FE528" i="1"/>
  <c r="FF528" i="1"/>
  <c r="FG528" i="1"/>
  <c r="FH528" i="1"/>
  <c r="FI528" i="1"/>
  <c r="FJ528" i="1"/>
  <c r="FK528" i="1"/>
  <c r="FL528" i="1"/>
  <c r="FM528" i="1"/>
  <c r="FN528" i="1"/>
  <c r="FO528" i="1"/>
  <c r="FP528" i="1"/>
  <c r="FQ528" i="1"/>
  <c r="FR528" i="1"/>
  <c r="FS528" i="1"/>
  <c r="FT528" i="1"/>
  <c r="FU528" i="1"/>
  <c r="FV528" i="1"/>
  <c r="FW528" i="1"/>
  <c r="FX528" i="1"/>
  <c r="FY528" i="1"/>
  <c r="FZ528" i="1"/>
  <c r="GA528" i="1"/>
  <c r="GB528" i="1"/>
  <c r="GC528" i="1"/>
  <c r="GD528" i="1"/>
  <c r="GE528" i="1"/>
  <c r="GF528" i="1"/>
  <c r="GG528" i="1"/>
  <c r="GH528" i="1"/>
  <c r="GI528" i="1"/>
  <c r="GJ528" i="1"/>
  <c r="GK528" i="1"/>
  <c r="GL528" i="1"/>
  <c r="GM528" i="1"/>
  <c r="GN528" i="1"/>
  <c r="GO528" i="1"/>
  <c r="GP528" i="1"/>
  <c r="GQ528" i="1"/>
  <c r="GR528" i="1"/>
  <c r="GS528" i="1"/>
  <c r="GT528" i="1"/>
  <c r="GU528" i="1"/>
  <c r="GV528" i="1"/>
  <c r="GW528" i="1"/>
  <c r="GX528" i="1"/>
  <c r="C530" i="1"/>
  <c r="D530" i="1"/>
  <c r="I530" i="1"/>
  <c r="AC530" i="1"/>
  <c r="AD530" i="1"/>
  <c r="AE530" i="1"/>
  <c r="U498" i="5" s="1"/>
  <c r="AF530" i="1"/>
  <c r="AG530" i="1"/>
  <c r="AH530" i="1"/>
  <c r="CV530" i="1" s="1"/>
  <c r="U530" i="1" s="1"/>
  <c r="K504" i="5" s="1"/>
  <c r="AI530" i="1"/>
  <c r="CW530" i="1" s="1"/>
  <c r="V530" i="1" s="1"/>
  <c r="AJ530" i="1"/>
  <c r="CX530" i="1" s="1"/>
  <c r="W530" i="1" s="1"/>
  <c r="CQ530" i="1"/>
  <c r="P530" i="1" s="1"/>
  <c r="J501" i="5" s="1"/>
  <c r="CR530" i="1"/>
  <c r="Q530" i="1" s="1"/>
  <c r="CS530" i="1"/>
  <c r="CU530" i="1"/>
  <c r="T530" i="1" s="1"/>
  <c r="FR530" i="1"/>
  <c r="GL530" i="1"/>
  <c r="BZ535" i="1" s="1"/>
  <c r="BZ528" i="1" s="1"/>
  <c r="GN530" i="1"/>
  <c r="GO530" i="1"/>
  <c r="GV530" i="1"/>
  <c r="HC530" i="1" s="1"/>
  <c r="GX530" i="1" s="1"/>
  <c r="AC531" i="1"/>
  <c r="AE531" i="1"/>
  <c r="AF531" i="1"/>
  <c r="AG531" i="1"/>
  <c r="CU531" i="1" s="1"/>
  <c r="T531" i="1" s="1"/>
  <c r="AH531" i="1"/>
  <c r="CV531" i="1" s="1"/>
  <c r="U531" i="1" s="1"/>
  <c r="AI531" i="1"/>
  <c r="CW531" i="1" s="1"/>
  <c r="V531" i="1" s="1"/>
  <c r="AJ531" i="1"/>
  <c r="CX531" i="1" s="1"/>
  <c r="W531" i="1" s="1"/>
  <c r="CR531" i="1"/>
  <c r="Q531" i="1" s="1"/>
  <c r="CT531" i="1"/>
  <c r="S531" i="1" s="1"/>
  <c r="FR531" i="1"/>
  <c r="GL531" i="1"/>
  <c r="GO531" i="1"/>
  <c r="GP531" i="1"/>
  <c r="GV531" i="1"/>
  <c r="HC531" i="1" s="1"/>
  <c r="GX531" i="1" s="1"/>
  <c r="C532" i="1"/>
  <c r="D532" i="1"/>
  <c r="I532" i="1"/>
  <c r="AC532" i="1"/>
  <c r="AE532" i="1"/>
  <c r="AF532" i="1"/>
  <c r="AG532" i="1"/>
  <c r="CU532" i="1" s="1"/>
  <c r="AH532" i="1"/>
  <c r="CV532" i="1" s="1"/>
  <c r="U532" i="1" s="1"/>
  <c r="K514" i="5" s="1"/>
  <c r="AI532" i="1"/>
  <c r="CW532" i="1" s="1"/>
  <c r="AJ532" i="1"/>
  <c r="CR532" i="1"/>
  <c r="Q532" i="1" s="1"/>
  <c r="CT532" i="1"/>
  <c r="S532" i="1" s="1"/>
  <c r="J510" i="5" s="1"/>
  <c r="CX532" i="1"/>
  <c r="W532" i="1" s="1"/>
  <c r="FR532" i="1"/>
  <c r="GL532" i="1"/>
  <c r="GN532" i="1"/>
  <c r="GO532" i="1"/>
  <c r="GV532" i="1"/>
  <c r="HC532" i="1"/>
  <c r="GX532" i="1" s="1"/>
  <c r="AC533" i="1"/>
  <c r="AD533" i="1"/>
  <c r="AE533" i="1"/>
  <c r="AF533" i="1"/>
  <c r="AG533" i="1"/>
  <c r="AH533" i="1"/>
  <c r="CV533" i="1" s="1"/>
  <c r="U533" i="1" s="1"/>
  <c r="AI533" i="1"/>
  <c r="CW533" i="1" s="1"/>
  <c r="V533" i="1" s="1"/>
  <c r="AJ533" i="1"/>
  <c r="CX533" i="1" s="1"/>
  <c r="W533" i="1" s="1"/>
  <c r="CQ533" i="1"/>
  <c r="P533" i="1" s="1"/>
  <c r="J516" i="5" s="1"/>
  <c r="I517" i="5" s="1"/>
  <c r="CR533" i="1"/>
  <c r="Q533" i="1" s="1"/>
  <c r="CS533" i="1"/>
  <c r="CU533" i="1"/>
  <c r="T533" i="1" s="1"/>
  <c r="FR533" i="1"/>
  <c r="GL533" i="1"/>
  <c r="GO533" i="1"/>
  <c r="GP533" i="1"/>
  <c r="GV533" i="1"/>
  <c r="HC533" i="1" s="1"/>
  <c r="GX533" i="1" s="1"/>
  <c r="B535" i="1"/>
  <c r="B528" i="1" s="1"/>
  <c r="C535" i="1"/>
  <c r="C528" i="1" s="1"/>
  <c r="D535" i="1"/>
  <c r="D528" i="1" s="1"/>
  <c r="F535" i="1"/>
  <c r="F528" i="1" s="1"/>
  <c r="G535" i="1"/>
  <c r="BB535" i="1"/>
  <c r="BB528" i="1" s="1"/>
  <c r="BX535" i="1"/>
  <c r="BX528" i="1" s="1"/>
  <c r="CK535" i="1"/>
  <c r="CL535" i="1"/>
  <c r="CL528" i="1" s="1"/>
  <c r="D566" i="1"/>
  <c r="E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N568" i="1"/>
  <c r="DO568" i="1"/>
  <c r="DP568" i="1"/>
  <c r="DQ568" i="1"/>
  <c r="DR568" i="1"/>
  <c r="DS568" i="1"/>
  <c r="DT568" i="1"/>
  <c r="DU568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P568" i="1"/>
  <c r="EQ568" i="1"/>
  <c r="ER568" i="1"/>
  <c r="ES568" i="1"/>
  <c r="ET568" i="1"/>
  <c r="EU568" i="1"/>
  <c r="EV568" i="1"/>
  <c r="EW568" i="1"/>
  <c r="EX568" i="1"/>
  <c r="EY568" i="1"/>
  <c r="EZ568" i="1"/>
  <c r="FA568" i="1"/>
  <c r="FB568" i="1"/>
  <c r="FC568" i="1"/>
  <c r="FD568" i="1"/>
  <c r="FE568" i="1"/>
  <c r="FF568" i="1"/>
  <c r="FG568" i="1"/>
  <c r="FH568" i="1"/>
  <c r="FI568" i="1"/>
  <c r="FJ568" i="1"/>
  <c r="FK568" i="1"/>
  <c r="FL568" i="1"/>
  <c r="FM568" i="1"/>
  <c r="FN568" i="1"/>
  <c r="FO568" i="1"/>
  <c r="FP568" i="1"/>
  <c r="FQ568" i="1"/>
  <c r="FR568" i="1"/>
  <c r="FS568" i="1"/>
  <c r="FT568" i="1"/>
  <c r="FU568" i="1"/>
  <c r="FV568" i="1"/>
  <c r="FW568" i="1"/>
  <c r="FX568" i="1"/>
  <c r="FY568" i="1"/>
  <c r="FZ568" i="1"/>
  <c r="GA568" i="1"/>
  <c r="GB568" i="1"/>
  <c r="GC568" i="1"/>
  <c r="GD568" i="1"/>
  <c r="GE568" i="1"/>
  <c r="GF568" i="1"/>
  <c r="GG568" i="1"/>
  <c r="GH568" i="1"/>
  <c r="GI568" i="1"/>
  <c r="GJ568" i="1"/>
  <c r="GK568" i="1"/>
  <c r="GL568" i="1"/>
  <c r="GM568" i="1"/>
  <c r="GN568" i="1"/>
  <c r="GO568" i="1"/>
  <c r="GP568" i="1"/>
  <c r="GQ568" i="1"/>
  <c r="GR568" i="1"/>
  <c r="GS568" i="1"/>
  <c r="GT568" i="1"/>
  <c r="GU568" i="1"/>
  <c r="GV568" i="1"/>
  <c r="GW568" i="1"/>
  <c r="GX568" i="1"/>
  <c r="D570" i="1"/>
  <c r="E572" i="1"/>
  <c r="Z572" i="1"/>
  <c r="AA572" i="1"/>
  <c r="AM572" i="1"/>
  <c r="AN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N572" i="1"/>
  <c r="DO572" i="1"/>
  <c r="DP572" i="1"/>
  <c r="DQ572" i="1"/>
  <c r="DR572" i="1"/>
  <c r="DS572" i="1"/>
  <c r="DT572" i="1"/>
  <c r="DU572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P572" i="1"/>
  <c r="EQ572" i="1"/>
  <c r="ER572" i="1"/>
  <c r="ES572" i="1"/>
  <c r="ET572" i="1"/>
  <c r="EU572" i="1"/>
  <c r="EV572" i="1"/>
  <c r="EW572" i="1"/>
  <c r="EX572" i="1"/>
  <c r="EY572" i="1"/>
  <c r="EZ572" i="1"/>
  <c r="FA572" i="1"/>
  <c r="FB572" i="1"/>
  <c r="FC572" i="1"/>
  <c r="FD572" i="1"/>
  <c r="FE572" i="1"/>
  <c r="FF572" i="1"/>
  <c r="FG572" i="1"/>
  <c r="FH572" i="1"/>
  <c r="FI572" i="1"/>
  <c r="FJ572" i="1"/>
  <c r="FK572" i="1"/>
  <c r="FL572" i="1"/>
  <c r="FM572" i="1"/>
  <c r="FN572" i="1"/>
  <c r="FO572" i="1"/>
  <c r="FP572" i="1"/>
  <c r="FQ572" i="1"/>
  <c r="FR572" i="1"/>
  <c r="FS572" i="1"/>
  <c r="FT572" i="1"/>
  <c r="FU572" i="1"/>
  <c r="FV572" i="1"/>
  <c r="FW572" i="1"/>
  <c r="FX572" i="1"/>
  <c r="FY572" i="1"/>
  <c r="FZ572" i="1"/>
  <c r="GA572" i="1"/>
  <c r="GB572" i="1"/>
  <c r="GC572" i="1"/>
  <c r="GD572" i="1"/>
  <c r="GE572" i="1"/>
  <c r="GF572" i="1"/>
  <c r="GG572" i="1"/>
  <c r="GH572" i="1"/>
  <c r="GI572" i="1"/>
  <c r="GJ572" i="1"/>
  <c r="GK572" i="1"/>
  <c r="GL572" i="1"/>
  <c r="GM572" i="1"/>
  <c r="GN572" i="1"/>
  <c r="GO572" i="1"/>
  <c r="GP572" i="1"/>
  <c r="GQ572" i="1"/>
  <c r="GR572" i="1"/>
  <c r="GS572" i="1"/>
  <c r="GT572" i="1"/>
  <c r="GU572" i="1"/>
  <c r="GV572" i="1"/>
  <c r="GW572" i="1"/>
  <c r="GX572" i="1"/>
  <c r="C574" i="1"/>
  <c r="D574" i="1"/>
  <c r="I574" i="1"/>
  <c r="AC574" i="1"/>
  <c r="AE574" i="1"/>
  <c r="AF574" i="1"/>
  <c r="AG574" i="1"/>
  <c r="CU574" i="1" s="1"/>
  <c r="AH574" i="1"/>
  <c r="AI574" i="1"/>
  <c r="CW574" i="1" s="1"/>
  <c r="AJ574" i="1"/>
  <c r="CX574" i="1" s="1"/>
  <c r="W574" i="1" s="1"/>
  <c r="CR574" i="1"/>
  <c r="Q574" i="1" s="1"/>
  <c r="J530" i="5" s="1"/>
  <c r="CV574" i="1"/>
  <c r="FR574" i="1"/>
  <c r="GL574" i="1"/>
  <c r="GN574" i="1"/>
  <c r="GO574" i="1"/>
  <c r="GV574" i="1"/>
  <c r="HC574" i="1" s="1"/>
  <c r="GX574" i="1" s="1"/>
  <c r="C575" i="1"/>
  <c r="D575" i="1"/>
  <c r="I575" i="1"/>
  <c r="AC575" i="1"/>
  <c r="AE575" i="1"/>
  <c r="AF575" i="1"/>
  <c r="CT575" i="1" s="1"/>
  <c r="S575" i="1" s="1"/>
  <c r="J539" i="5" s="1"/>
  <c r="AG575" i="1"/>
  <c r="CU575" i="1" s="1"/>
  <c r="T575" i="1" s="1"/>
  <c r="AH575" i="1"/>
  <c r="AI575" i="1"/>
  <c r="CW575" i="1" s="1"/>
  <c r="V575" i="1" s="1"/>
  <c r="AJ575" i="1"/>
  <c r="CR575" i="1"/>
  <c r="Q575" i="1" s="1"/>
  <c r="CV575" i="1"/>
  <c r="CX575" i="1"/>
  <c r="W575" i="1" s="1"/>
  <c r="FR575" i="1"/>
  <c r="GL575" i="1"/>
  <c r="GN575" i="1"/>
  <c r="GO575" i="1"/>
  <c r="GV575" i="1"/>
  <c r="HC575" i="1" s="1"/>
  <c r="GX575" i="1" s="1"/>
  <c r="C576" i="1"/>
  <c r="D576" i="1"/>
  <c r="I576" i="1"/>
  <c r="AC576" i="1"/>
  <c r="AE576" i="1"/>
  <c r="AF576" i="1"/>
  <c r="AG576" i="1"/>
  <c r="CU576" i="1" s="1"/>
  <c r="AH576" i="1"/>
  <c r="AI576" i="1"/>
  <c r="CW576" i="1" s="1"/>
  <c r="AJ576" i="1"/>
  <c r="CX576" i="1" s="1"/>
  <c r="W576" i="1" s="1"/>
  <c r="CR576" i="1"/>
  <c r="Q576" i="1" s="1"/>
  <c r="J546" i="5" s="1"/>
  <c r="CV576" i="1"/>
  <c r="FR576" i="1"/>
  <c r="GL576" i="1"/>
  <c r="GN576" i="1"/>
  <c r="GO576" i="1"/>
  <c r="GV576" i="1"/>
  <c r="HC576" i="1"/>
  <c r="C577" i="1"/>
  <c r="D577" i="1"/>
  <c r="I577" i="1"/>
  <c r="AC577" i="1"/>
  <c r="AE577" i="1"/>
  <c r="CR577" i="1" s="1"/>
  <c r="Q577" i="1" s="1"/>
  <c r="J553" i="5" s="1"/>
  <c r="AF577" i="1"/>
  <c r="CT577" i="1" s="1"/>
  <c r="S577" i="1" s="1"/>
  <c r="J552" i="5" s="1"/>
  <c r="AG577" i="1"/>
  <c r="CU577" i="1" s="1"/>
  <c r="AH577" i="1"/>
  <c r="CV577" i="1" s="1"/>
  <c r="U577" i="1" s="1"/>
  <c r="K559" i="5" s="1"/>
  <c r="AI577" i="1"/>
  <c r="CW577" i="1" s="1"/>
  <c r="V577" i="1" s="1"/>
  <c r="AJ577" i="1"/>
  <c r="CX577" i="1"/>
  <c r="W577" i="1" s="1"/>
  <c r="FR577" i="1"/>
  <c r="GL577" i="1"/>
  <c r="GN577" i="1"/>
  <c r="GO577" i="1"/>
  <c r="GV577" i="1"/>
  <c r="HC577" i="1"/>
  <c r="GX577" i="1" s="1"/>
  <c r="C578" i="1"/>
  <c r="D578" i="1"/>
  <c r="I578" i="1"/>
  <c r="AC578" i="1"/>
  <c r="AE578" i="1"/>
  <c r="AF578" i="1"/>
  <c r="AG578" i="1"/>
  <c r="CU578" i="1" s="1"/>
  <c r="AH578" i="1"/>
  <c r="CV578" i="1" s="1"/>
  <c r="U578" i="1" s="1"/>
  <c r="K570" i="5" s="1"/>
  <c r="AI578" i="1"/>
  <c r="CW578" i="1" s="1"/>
  <c r="AJ578" i="1"/>
  <c r="CX578" i="1" s="1"/>
  <c r="W578" i="1" s="1"/>
  <c r="CR578" i="1"/>
  <c r="CT578" i="1"/>
  <c r="S578" i="1" s="1"/>
  <c r="J563" i="5" s="1"/>
  <c r="FR578" i="1"/>
  <c r="GL578" i="1"/>
  <c r="GN578" i="1"/>
  <c r="GO578" i="1"/>
  <c r="GV578" i="1"/>
  <c r="HC578" i="1" s="1"/>
  <c r="GX578" i="1" s="1"/>
  <c r="C579" i="1"/>
  <c r="D579" i="1"/>
  <c r="I579" i="1"/>
  <c r="I580" i="1" s="1"/>
  <c r="AC579" i="1"/>
  <c r="AE579" i="1"/>
  <c r="AF579" i="1"/>
  <c r="AG579" i="1"/>
  <c r="CU579" i="1" s="1"/>
  <c r="AH579" i="1"/>
  <c r="AI579" i="1"/>
  <c r="CW579" i="1" s="1"/>
  <c r="AJ579" i="1"/>
  <c r="CX579" i="1" s="1"/>
  <c r="W579" i="1" s="1"/>
  <c r="CR579" i="1"/>
  <c r="Q579" i="1" s="1"/>
  <c r="J575" i="5" s="1"/>
  <c r="CV579" i="1"/>
  <c r="FR579" i="1"/>
  <c r="GL579" i="1"/>
  <c r="GN579" i="1"/>
  <c r="GO579" i="1"/>
  <c r="GV579" i="1"/>
  <c r="HC579" i="1" s="1"/>
  <c r="GX579" i="1" s="1"/>
  <c r="AC580" i="1"/>
  <c r="AE580" i="1"/>
  <c r="AF580" i="1"/>
  <c r="AG580" i="1"/>
  <c r="CU580" i="1" s="1"/>
  <c r="AH580" i="1"/>
  <c r="CV580" i="1" s="1"/>
  <c r="AI580" i="1"/>
  <c r="CW580" i="1" s="1"/>
  <c r="AJ580" i="1"/>
  <c r="CX580" i="1" s="1"/>
  <c r="CT580" i="1"/>
  <c r="FR580" i="1"/>
  <c r="GL580" i="1"/>
  <c r="GN580" i="1"/>
  <c r="CB594" i="1" s="1"/>
  <c r="CB572" i="1" s="1"/>
  <c r="GO580" i="1"/>
  <c r="GV580" i="1"/>
  <c r="HC580" i="1" s="1"/>
  <c r="AC581" i="1"/>
  <c r="AE581" i="1"/>
  <c r="AF581" i="1"/>
  <c r="CT581" i="1" s="1"/>
  <c r="AG581" i="1"/>
  <c r="CU581" i="1" s="1"/>
  <c r="AH581" i="1"/>
  <c r="CV581" i="1" s="1"/>
  <c r="AI581" i="1"/>
  <c r="CW581" i="1" s="1"/>
  <c r="AJ581" i="1"/>
  <c r="CX581" i="1"/>
  <c r="FR581" i="1"/>
  <c r="GL581" i="1"/>
  <c r="GN581" i="1"/>
  <c r="GO581" i="1"/>
  <c r="GV581" i="1"/>
  <c r="HC581" i="1" s="1"/>
  <c r="C582" i="1"/>
  <c r="D582" i="1"/>
  <c r="I582" i="1"/>
  <c r="I584" i="1" s="1"/>
  <c r="Q582" i="1"/>
  <c r="J588" i="5" s="1"/>
  <c r="AC582" i="1"/>
  <c r="AE582" i="1"/>
  <c r="AF582" i="1"/>
  <c r="AG582" i="1"/>
  <c r="CU582" i="1" s="1"/>
  <c r="T582" i="1" s="1"/>
  <c r="AH582" i="1"/>
  <c r="CV582" i="1" s="1"/>
  <c r="U582" i="1" s="1"/>
  <c r="K597" i="5" s="1"/>
  <c r="AI582" i="1"/>
  <c r="CW582" i="1" s="1"/>
  <c r="AJ582" i="1"/>
  <c r="CX582" i="1" s="1"/>
  <c r="W582" i="1" s="1"/>
  <c r="CR582" i="1"/>
  <c r="CT582" i="1"/>
  <c r="S582" i="1" s="1"/>
  <c r="FR582" i="1"/>
  <c r="GL582" i="1"/>
  <c r="GN582" i="1"/>
  <c r="GO582" i="1"/>
  <c r="GV582" i="1"/>
  <c r="HC582" i="1" s="1"/>
  <c r="AC583" i="1"/>
  <c r="AE583" i="1"/>
  <c r="AF583" i="1"/>
  <c r="AG583" i="1"/>
  <c r="CU583" i="1" s="1"/>
  <c r="AH583" i="1"/>
  <c r="AI583" i="1"/>
  <c r="CW583" i="1" s="1"/>
  <c r="AJ583" i="1"/>
  <c r="CR583" i="1"/>
  <c r="CT583" i="1"/>
  <c r="CV583" i="1"/>
  <c r="CX583" i="1"/>
  <c r="FR583" i="1"/>
  <c r="GL583" i="1"/>
  <c r="GN583" i="1"/>
  <c r="GO583" i="1"/>
  <c r="GV583" i="1"/>
  <c r="HC583" i="1" s="1"/>
  <c r="AC584" i="1"/>
  <c r="AE584" i="1"/>
  <c r="AF584" i="1"/>
  <c r="AG584" i="1"/>
  <c r="CU584" i="1" s="1"/>
  <c r="AH584" i="1"/>
  <c r="CV584" i="1" s="1"/>
  <c r="U584" i="1" s="1"/>
  <c r="AI584" i="1"/>
  <c r="CW584" i="1" s="1"/>
  <c r="AJ584" i="1"/>
  <c r="CX584" i="1" s="1"/>
  <c r="W584" i="1" s="1"/>
  <c r="CR584" i="1"/>
  <c r="CT584" i="1"/>
  <c r="FR584" i="1"/>
  <c r="GL584" i="1"/>
  <c r="GN584" i="1"/>
  <c r="GO584" i="1"/>
  <c r="GV584" i="1"/>
  <c r="HC584" i="1" s="1"/>
  <c r="GX584" i="1" s="1"/>
  <c r="AC585" i="1"/>
  <c r="AE585" i="1"/>
  <c r="AF585" i="1"/>
  <c r="AG585" i="1"/>
  <c r="CU585" i="1" s="1"/>
  <c r="AH585" i="1"/>
  <c r="AI585" i="1"/>
  <c r="CW585" i="1" s="1"/>
  <c r="AJ585" i="1"/>
  <c r="CX585" i="1" s="1"/>
  <c r="CR585" i="1"/>
  <c r="CT585" i="1"/>
  <c r="CV585" i="1"/>
  <c r="FR585" i="1"/>
  <c r="GL585" i="1"/>
  <c r="GN585" i="1"/>
  <c r="GO585" i="1"/>
  <c r="GV585" i="1"/>
  <c r="HC585" i="1"/>
  <c r="C586" i="1"/>
  <c r="D586" i="1"/>
  <c r="I586" i="1"/>
  <c r="AC586" i="1"/>
  <c r="AE586" i="1"/>
  <c r="AF586" i="1"/>
  <c r="CT586" i="1" s="1"/>
  <c r="S586" i="1" s="1"/>
  <c r="J601" i="5" s="1"/>
  <c r="AG586" i="1"/>
  <c r="CU586" i="1" s="1"/>
  <c r="T586" i="1" s="1"/>
  <c r="AH586" i="1"/>
  <c r="AI586" i="1"/>
  <c r="CW586" i="1" s="1"/>
  <c r="V586" i="1" s="1"/>
  <c r="AJ586" i="1"/>
  <c r="CV586" i="1"/>
  <c r="U586" i="1" s="1"/>
  <c r="K611" i="5" s="1"/>
  <c r="CX586" i="1"/>
  <c r="W586" i="1" s="1"/>
  <c r="FR586" i="1"/>
  <c r="GL586" i="1"/>
  <c r="GN586" i="1"/>
  <c r="GO586" i="1"/>
  <c r="GV586" i="1"/>
  <c r="HC586" i="1" s="1"/>
  <c r="GX586" i="1" s="1"/>
  <c r="I587" i="1"/>
  <c r="W587" i="1"/>
  <c r="AC587" i="1"/>
  <c r="AE587" i="1"/>
  <c r="AF587" i="1"/>
  <c r="AG587" i="1"/>
  <c r="CU587" i="1" s="1"/>
  <c r="T587" i="1" s="1"/>
  <c r="AH587" i="1"/>
  <c r="AI587" i="1"/>
  <c r="CW587" i="1" s="1"/>
  <c r="V587" i="1" s="1"/>
  <c r="AJ587" i="1"/>
  <c r="CV587" i="1"/>
  <c r="U587" i="1" s="1"/>
  <c r="CX587" i="1"/>
  <c r="FR587" i="1"/>
  <c r="GL587" i="1"/>
  <c r="GN587" i="1"/>
  <c r="GO587" i="1"/>
  <c r="GV587" i="1"/>
  <c r="HC587" i="1" s="1"/>
  <c r="GX587" i="1" s="1"/>
  <c r="I588" i="1"/>
  <c r="AC588" i="1"/>
  <c r="AE588" i="1"/>
  <c r="AF588" i="1"/>
  <c r="AG588" i="1"/>
  <c r="AH588" i="1"/>
  <c r="CV588" i="1" s="1"/>
  <c r="AI588" i="1"/>
  <c r="CW588" i="1" s="1"/>
  <c r="AJ588" i="1"/>
  <c r="CX588" i="1" s="1"/>
  <c r="W588" i="1" s="1"/>
  <c r="CQ588" i="1"/>
  <c r="P588" i="1" s="1"/>
  <c r="CT588" i="1"/>
  <c r="S588" i="1" s="1"/>
  <c r="CU588" i="1"/>
  <c r="FR588" i="1"/>
  <c r="GL588" i="1"/>
  <c r="GN588" i="1"/>
  <c r="GO588" i="1"/>
  <c r="GV588" i="1"/>
  <c r="HC588" i="1"/>
  <c r="GX588" i="1" s="1"/>
  <c r="I589" i="1"/>
  <c r="AC589" i="1"/>
  <c r="AE589" i="1"/>
  <c r="AF589" i="1"/>
  <c r="AG589" i="1"/>
  <c r="CU589" i="1" s="1"/>
  <c r="T589" i="1" s="1"/>
  <c r="AH589" i="1"/>
  <c r="CV589" i="1" s="1"/>
  <c r="U589" i="1" s="1"/>
  <c r="AI589" i="1"/>
  <c r="AJ589" i="1"/>
  <c r="CX589" i="1" s="1"/>
  <c r="W589" i="1" s="1"/>
  <c r="CR589" i="1"/>
  <c r="Q589" i="1" s="1"/>
  <c r="CS589" i="1"/>
  <c r="CW589" i="1"/>
  <c r="V589" i="1" s="1"/>
  <c r="FR589" i="1"/>
  <c r="GL589" i="1"/>
  <c r="GN589" i="1"/>
  <c r="GO589" i="1"/>
  <c r="GV589" i="1"/>
  <c r="HC589" i="1" s="1"/>
  <c r="GX589" i="1" s="1"/>
  <c r="C590" i="1"/>
  <c r="D590" i="1"/>
  <c r="I590" i="1"/>
  <c r="AC590" i="1"/>
  <c r="CQ590" i="1" s="1"/>
  <c r="P590" i="1" s="1"/>
  <c r="J616" i="5" s="1"/>
  <c r="AE590" i="1"/>
  <c r="CR590" i="1" s="1"/>
  <c r="Q590" i="1" s="1"/>
  <c r="AF590" i="1"/>
  <c r="AG590" i="1"/>
  <c r="CU590" i="1" s="1"/>
  <c r="T590" i="1" s="1"/>
  <c r="AH590" i="1"/>
  <c r="AI590" i="1"/>
  <c r="AJ590" i="1"/>
  <c r="CX590" i="1" s="1"/>
  <c r="CV590" i="1"/>
  <c r="U590" i="1" s="1"/>
  <c r="K620" i="5" s="1"/>
  <c r="CW590" i="1"/>
  <c r="FR590" i="1"/>
  <c r="GL590" i="1"/>
  <c r="GN590" i="1"/>
  <c r="GO590" i="1"/>
  <c r="GV590" i="1"/>
  <c r="HC590" i="1" s="1"/>
  <c r="GX590" i="1" s="1"/>
  <c r="AC591" i="1"/>
  <c r="AD591" i="1"/>
  <c r="AE591" i="1"/>
  <c r="AF591" i="1"/>
  <c r="AG591" i="1"/>
  <c r="AH591" i="1"/>
  <c r="CV591" i="1" s="1"/>
  <c r="AI591" i="1"/>
  <c r="CW591" i="1" s="1"/>
  <c r="AJ591" i="1"/>
  <c r="CX591" i="1" s="1"/>
  <c r="CQ591" i="1"/>
  <c r="CR591" i="1"/>
  <c r="CU591" i="1"/>
  <c r="FR591" i="1"/>
  <c r="GL591" i="1"/>
  <c r="GN591" i="1"/>
  <c r="GO591" i="1"/>
  <c r="GV591" i="1"/>
  <c r="HC591" i="1" s="1"/>
  <c r="I592" i="1"/>
  <c r="AC592" i="1"/>
  <c r="CQ592" i="1" s="1"/>
  <c r="AE592" i="1"/>
  <c r="AD592" i="1" s="1"/>
  <c r="AB592" i="1" s="1"/>
  <c r="AF592" i="1"/>
  <c r="CT592" i="1" s="1"/>
  <c r="AG592" i="1"/>
  <c r="CU592" i="1" s="1"/>
  <c r="AH592" i="1"/>
  <c r="CV592" i="1" s="1"/>
  <c r="U592" i="1" s="1"/>
  <c r="AI592" i="1"/>
  <c r="CW592" i="1" s="1"/>
  <c r="V592" i="1" s="1"/>
  <c r="AJ592" i="1"/>
  <c r="CX592" i="1" s="1"/>
  <c r="CR592" i="1"/>
  <c r="Q592" i="1" s="1"/>
  <c r="CS592" i="1"/>
  <c r="FR592" i="1"/>
  <c r="GL592" i="1"/>
  <c r="GN592" i="1"/>
  <c r="GO592" i="1"/>
  <c r="GV592" i="1"/>
  <c r="HC592" i="1" s="1"/>
  <c r="GX592" i="1" s="1"/>
  <c r="B594" i="1"/>
  <c r="B572" i="1" s="1"/>
  <c r="C594" i="1"/>
  <c r="C572" i="1" s="1"/>
  <c r="D594" i="1"/>
  <c r="D572" i="1" s="1"/>
  <c r="F594" i="1"/>
  <c r="F572" i="1" s="1"/>
  <c r="G594" i="1"/>
  <c r="BC594" i="1"/>
  <c r="BC572" i="1" s="1"/>
  <c r="BX594" i="1"/>
  <c r="BX572" i="1" s="1"/>
  <c r="CK594" i="1"/>
  <c r="CK572" i="1" s="1"/>
  <c r="CL594" i="1"/>
  <c r="CL572" i="1" s="1"/>
  <c r="B625" i="1"/>
  <c r="B568" i="1" s="1"/>
  <c r="C625" i="1"/>
  <c r="C568" i="1" s="1"/>
  <c r="D625" i="1"/>
  <c r="D568" i="1" s="1"/>
  <c r="F625" i="1"/>
  <c r="F568" i="1" s="1"/>
  <c r="G625" i="1"/>
  <c r="D656" i="1"/>
  <c r="E658" i="1"/>
  <c r="Z658" i="1"/>
  <c r="AA658" i="1"/>
  <c r="AM658" i="1"/>
  <c r="AN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DH658" i="1"/>
  <c r="DI658" i="1"/>
  <c r="DJ658" i="1"/>
  <c r="DK658" i="1"/>
  <c r="DL658" i="1"/>
  <c r="DM658" i="1"/>
  <c r="DN658" i="1"/>
  <c r="DO658" i="1"/>
  <c r="DP658" i="1"/>
  <c r="DQ658" i="1"/>
  <c r="DR658" i="1"/>
  <c r="DS658" i="1"/>
  <c r="DT658" i="1"/>
  <c r="DU658" i="1"/>
  <c r="DV658" i="1"/>
  <c r="DW658" i="1"/>
  <c r="DX658" i="1"/>
  <c r="DY658" i="1"/>
  <c r="DZ658" i="1"/>
  <c r="EA658" i="1"/>
  <c r="EB658" i="1"/>
  <c r="EC658" i="1"/>
  <c r="ED658" i="1"/>
  <c r="EE658" i="1"/>
  <c r="EF658" i="1"/>
  <c r="EG658" i="1"/>
  <c r="EH658" i="1"/>
  <c r="EI658" i="1"/>
  <c r="EJ658" i="1"/>
  <c r="EK658" i="1"/>
  <c r="EL658" i="1"/>
  <c r="EM658" i="1"/>
  <c r="EN658" i="1"/>
  <c r="EO658" i="1"/>
  <c r="EP658" i="1"/>
  <c r="EQ658" i="1"/>
  <c r="ER658" i="1"/>
  <c r="ES658" i="1"/>
  <c r="ET658" i="1"/>
  <c r="EU658" i="1"/>
  <c r="EV658" i="1"/>
  <c r="EW658" i="1"/>
  <c r="EX658" i="1"/>
  <c r="EY658" i="1"/>
  <c r="EZ658" i="1"/>
  <c r="FA658" i="1"/>
  <c r="FB658" i="1"/>
  <c r="FC658" i="1"/>
  <c r="FD658" i="1"/>
  <c r="FE658" i="1"/>
  <c r="FF658" i="1"/>
  <c r="FG658" i="1"/>
  <c r="FH658" i="1"/>
  <c r="FI658" i="1"/>
  <c r="FJ658" i="1"/>
  <c r="FK658" i="1"/>
  <c r="FL658" i="1"/>
  <c r="FM658" i="1"/>
  <c r="FN658" i="1"/>
  <c r="FO658" i="1"/>
  <c r="FP658" i="1"/>
  <c r="FQ658" i="1"/>
  <c r="FR658" i="1"/>
  <c r="FS658" i="1"/>
  <c r="FT658" i="1"/>
  <c r="FU658" i="1"/>
  <c r="FV658" i="1"/>
  <c r="FW658" i="1"/>
  <c r="FX658" i="1"/>
  <c r="FY658" i="1"/>
  <c r="FZ658" i="1"/>
  <c r="GA658" i="1"/>
  <c r="GB658" i="1"/>
  <c r="GC658" i="1"/>
  <c r="GD658" i="1"/>
  <c r="GE658" i="1"/>
  <c r="GF658" i="1"/>
  <c r="GG658" i="1"/>
  <c r="GH658" i="1"/>
  <c r="GI658" i="1"/>
  <c r="GJ658" i="1"/>
  <c r="GK658" i="1"/>
  <c r="GL658" i="1"/>
  <c r="GM658" i="1"/>
  <c r="GN658" i="1"/>
  <c r="GO658" i="1"/>
  <c r="GP658" i="1"/>
  <c r="GQ658" i="1"/>
  <c r="GR658" i="1"/>
  <c r="GS658" i="1"/>
  <c r="GT658" i="1"/>
  <c r="GU658" i="1"/>
  <c r="GV658" i="1"/>
  <c r="GW658" i="1"/>
  <c r="GX658" i="1"/>
  <c r="C660" i="1"/>
  <c r="D660" i="1"/>
  <c r="I660" i="1"/>
  <c r="AC660" i="1"/>
  <c r="AE660" i="1"/>
  <c r="U634" i="5" s="1"/>
  <c r="AF660" i="1"/>
  <c r="AG660" i="1"/>
  <c r="CU660" i="1" s="1"/>
  <c r="AH660" i="1"/>
  <c r="CV660" i="1" s="1"/>
  <c r="AI660" i="1"/>
  <c r="AJ660" i="1"/>
  <c r="CX660" i="1" s="1"/>
  <c r="W660" i="1" s="1"/>
  <c r="AJ663" i="1" s="1"/>
  <c r="CR660" i="1"/>
  <c r="Q660" i="1" s="1"/>
  <c r="AD663" i="1" s="1"/>
  <c r="CT660" i="1"/>
  <c r="S660" i="1" s="1"/>
  <c r="J636" i="5" s="1"/>
  <c r="CW660" i="1"/>
  <c r="FR660" i="1"/>
  <c r="GL660" i="1"/>
  <c r="GN660" i="1"/>
  <c r="GO660" i="1"/>
  <c r="GV660" i="1"/>
  <c r="HC660" i="1"/>
  <c r="GX660" i="1" s="1"/>
  <c r="AC661" i="1"/>
  <c r="AE661" i="1"/>
  <c r="AF661" i="1"/>
  <c r="AG661" i="1"/>
  <c r="CU661" i="1" s="1"/>
  <c r="T661" i="1" s="1"/>
  <c r="AH661" i="1"/>
  <c r="CV661" i="1" s="1"/>
  <c r="U661" i="1" s="1"/>
  <c r="AI661" i="1"/>
  <c r="CW661" i="1" s="1"/>
  <c r="V661" i="1" s="1"/>
  <c r="AJ661" i="1"/>
  <c r="CX661" i="1" s="1"/>
  <c r="W661" i="1" s="1"/>
  <c r="CR661" i="1"/>
  <c r="Q661" i="1" s="1"/>
  <c r="CS661" i="1"/>
  <c r="FR661" i="1"/>
  <c r="GL661" i="1"/>
  <c r="BZ663" i="1" s="1"/>
  <c r="GO661" i="1"/>
  <c r="GP661" i="1"/>
  <c r="GV661" i="1"/>
  <c r="HC661" i="1" s="1"/>
  <c r="GX661" i="1" s="1"/>
  <c r="B663" i="1"/>
  <c r="B658" i="1" s="1"/>
  <c r="C663" i="1"/>
  <c r="C658" i="1" s="1"/>
  <c r="D663" i="1"/>
  <c r="D658" i="1" s="1"/>
  <c r="F663" i="1"/>
  <c r="F658" i="1" s="1"/>
  <c r="G663" i="1"/>
  <c r="A645" i="5" s="1"/>
  <c r="BX663" i="1"/>
  <c r="AO663" i="1" s="1"/>
  <c r="CK663" i="1"/>
  <c r="CK658" i="1" s="1"/>
  <c r="CL663" i="1"/>
  <c r="BC663" i="1" s="1"/>
  <c r="BC658" i="1" s="1"/>
  <c r="D694" i="1"/>
  <c r="E696" i="1"/>
  <c r="Z696" i="1"/>
  <c r="AA696" i="1"/>
  <c r="AM696" i="1"/>
  <c r="AN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J696" i="1"/>
  <c r="DK696" i="1"/>
  <c r="DL696" i="1"/>
  <c r="DM696" i="1"/>
  <c r="DN696" i="1"/>
  <c r="DO696" i="1"/>
  <c r="DP696" i="1"/>
  <c r="DQ696" i="1"/>
  <c r="DR696" i="1"/>
  <c r="DS696" i="1"/>
  <c r="DT696" i="1"/>
  <c r="DU696" i="1"/>
  <c r="DV696" i="1"/>
  <c r="DW696" i="1"/>
  <c r="DX696" i="1"/>
  <c r="DY696" i="1"/>
  <c r="DZ696" i="1"/>
  <c r="EA696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P696" i="1"/>
  <c r="EQ696" i="1"/>
  <c r="ER696" i="1"/>
  <c r="ES696" i="1"/>
  <c r="ET696" i="1"/>
  <c r="EU696" i="1"/>
  <c r="EV696" i="1"/>
  <c r="EW696" i="1"/>
  <c r="EX696" i="1"/>
  <c r="EY696" i="1"/>
  <c r="EZ696" i="1"/>
  <c r="FA696" i="1"/>
  <c r="FB696" i="1"/>
  <c r="FC696" i="1"/>
  <c r="FD696" i="1"/>
  <c r="FE696" i="1"/>
  <c r="FF696" i="1"/>
  <c r="FG696" i="1"/>
  <c r="FH696" i="1"/>
  <c r="FI696" i="1"/>
  <c r="FJ696" i="1"/>
  <c r="FK696" i="1"/>
  <c r="FL696" i="1"/>
  <c r="FM696" i="1"/>
  <c r="FN696" i="1"/>
  <c r="FO696" i="1"/>
  <c r="FP696" i="1"/>
  <c r="FQ696" i="1"/>
  <c r="FR696" i="1"/>
  <c r="FS696" i="1"/>
  <c r="FT696" i="1"/>
  <c r="FU696" i="1"/>
  <c r="FV696" i="1"/>
  <c r="FW696" i="1"/>
  <c r="FX696" i="1"/>
  <c r="FY696" i="1"/>
  <c r="FZ696" i="1"/>
  <c r="GA696" i="1"/>
  <c r="GB696" i="1"/>
  <c r="GC696" i="1"/>
  <c r="GD696" i="1"/>
  <c r="GE696" i="1"/>
  <c r="GF696" i="1"/>
  <c r="GG696" i="1"/>
  <c r="GH696" i="1"/>
  <c r="GI696" i="1"/>
  <c r="GJ696" i="1"/>
  <c r="GK696" i="1"/>
  <c r="GL696" i="1"/>
  <c r="GM696" i="1"/>
  <c r="GN696" i="1"/>
  <c r="GO696" i="1"/>
  <c r="GP696" i="1"/>
  <c r="GQ696" i="1"/>
  <c r="GR696" i="1"/>
  <c r="GS696" i="1"/>
  <c r="GT696" i="1"/>
  <c r="GU696" i="1"/>
  <c r="GV696" i="1"/>
  <c r="GW696" i="1"/>
  <c r="GX696" i="1"/>
  <c r="C698" i="1"/>
  <c r="D698" i="1"/>
  <c r="I698" i="1"/>
  <c r="AC698" i="1"/>
  <c r="CQ698" i="1" s="1"/>
  <c r="P698" i="1" s="1"/>
  <c r="J654" i="5" s="1"/>
  <c r="AE698" i="1"/>
  <c r="AF698" i="1"/>
  <c r="AG698" i="1"/>
  <c r="CU698" i="1" s="1"/>
  <c r="T698" i="1" s="1"/>
  <c r="AH698" i="1"/>
  <c r="CV698" i="1" s="1"/>
  <c r="U698" i="1" s="1"/>
  <c r="K657" i="5" s="1"/>
  <c r="AI698" i="1"/>
  <c r="AJ698" i="1"/>
  <c r="CX698" i="1" s="1"/>
  <c r="W698" i="1" s="1"/>
  <c r="CR698" i="1"/>
  <c r="Q698" i="1" s="1"/>
  <c r="CS698" i="1"/>
  <c r="CW698" i="1"/>
  <c r="V698" i="1" s="1"/>
  <c r="AI701" i="1" s="1"/>
  <c r="FR698" i="1"/>
  <c r="GL698" i="1"/>
  <c r="BZ701" i="1" s="1"/>
  <c r="AQ701" i="1" s="1"/>
  <c r="GN698" i="1"/>
  <c r="GO698" i="1"/>
  <c r="CC701" i="1" s="1"/>
  <c r="GV698" i="1"/>
  <c r="HC698" i="1" s="1"/>
  <c r="GX698" i="1" s="1"/>
  <c r="AC699" i="1"/>
  <c r="AE699" i="1"/>
  <c r="AF699" i="1"/>
  <c r="AG699" i="1"/>
  <c r="CU699" i="1" s="1"/>
  <c r="T699" i="1" s="1"/>
  <c r="AH699" i="1"/>
  <c r="CV699" i="1" s="1"/>
  <c r="U699" i="1" s="1"/>
  <c r="AI699" i="1"/>
  <c r="CW699" i="1" s="1"/>
  <c r="V699" i="1" s="1"/>
  <c r="AJ699" i="1"/>
  <c r="CX699" i="1" s="1"/>
  <c r="W699" i="1" s="1"/>
  <c r="CR699" i="1"/>
  <c r="Q699" i="1" s="1"/>
  <c r="FR699" i="1"/>
  <c r="GL699" i="1"/>
  <c r="GO699" i="1"/>
  <c r="GP699" i="1"/>
  <c r="GV699" i="1"/>
  <c r="HC699" i="1" s="1"/>
  <c r="GX699" i="1" s="1"/>
  <c r="B701" i="1"/>
  <c r="B696" i="1" s="1"/>
  <c r="C701" i="1"/>
  <c r="C696" i="1" s="1"/>
  <c r="D701" i="1"/>
  <c r="D696" i="1" s="1"/>
  <c r="F701" i="1"/>
  <c r="F696" i="1" s="1"/>
  <c r="G701" i="1"/>
  <c r="BB701" i="1"/>
  <c r="BB696" i="1" s="1"/>
  <c r="BX701" i="1"/>
  <c r="AO701" i="1" s="1"/>
  <c r="CK701" i="1"/>
  <c r="CK696" i="1" s="1"/>
  <c r="CL701" i="1"/>
  <c r="BC701" i="1" s="1"/>
  <c r="F714" i="1"/>
  <c r="B732" i="1"/>
  <c r="B399" i="1" s="1"/>
  <c r="C732" i="1"/>
  <c r="C399" i="1" s="1"/>
  <c r="D732" i="1"/>
  <c r="D399" i="1" s="1"/>
  <c r="F732" i="1"/>
  <c r="F399" i="1" s="1"/>
  <c r="G732" i="1"/>
  <c r="D763" i="1"/>
  <c r="E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DH765" i="1"/>
  <c r="DI765" i="1"/>
  <c r="DJ765" i="1"/>
  <c r="DK765" i="1"/>
  <c r="DL765" i="1"/>
  <c r="DM765" i="1"/>
  <c r="DN765" i="1"/>
  <c r="DO765" i="1"/>
  <c r="DP765" i="1"/>
  <c r="DQ765" i="1"/>
  <c r="DR765" i="1"/>
  <c r="DS765" i="1"/>
  <c r="DT765" i="1"/>
  <c r="DU765" i="1"/>
  <c r="DV765" i="1"/>
  <c r="DW765" i="1"/>
  <c r="DX765" i="1"/>
  <c r="DY765" i="1"/>
  <c r="DZ765" i="1"/>
  <c r="EA765" i="1"/>
  <c r="EB765" i="1"/>
  <c r="EC765" i="1"/>
  <c r="ED765" i="1"/>
  <c r="EE765" i="1"/>
  <c r="EF765" i="1"/>
  <c r="EG765" i="1"/>
  <c r="EH765" i="1"/>
  <c r="EI765" i="1"/>
  <c r="EJ765" i="1"/>
  <c r="EK765" i="1"/>
  <c r="EL765" i="1"/>
  <c r="EM765" i="1"/>
  <c r="EN765" i="1"/>
  <c r="EO765" i="1"/>
  <c r="EP765" i="1"/>
  <c r="EQ765" i="1"/>
  <c r="ER765" i="1"/>
  <c r="ES765" i="1"/>
  <c r="ET765" i="1"/>
  <c r="EU765" i="1"/>
  <c r="EV765" i="1"/>
  <c r="EW765" i="1"/>
  <c r="EX765" i="1"/>
  <c r="EY765" i="1"/>
  <c r="EZ765" i="1"/>
  <c r="FA765" i="1"/>
  <c r="FB765" i="1"/>
  <c r="FC765" i="1"/>
  <c r="FD765" i="1"/>
  <c r="FE765" i="1"/>
  <c r="FF765" i="1"/>
  <c r="FG765" i="1"/>
  <c r="FH765" i="1"/>
  <c r="FI765" i="1"/>
  <c r="FJ765" i="1"/>
  <c r="FK765" i="1"/>
  <c r="FL765" i="1"/>
  <c r="FM765" i="1"/>
  <c r="FN765" i="1"/>
  <c r="FO765" i="1"/>
  <c r="FP765" i="1"/>
  <c r="FQ765" i="1"/>
  <c r="FR765" i="1"/>
  <c r="FS765" i="1"/>
  <c r="FT765" i="1"/>
  <c r="FU765" i="1"/>
  <c r="FV765" i="1"/>
  <c r="FW765" i="1"/>
  <c r="FX765" i="1"/>
  <c r="FY765" i="1"/>
  <c r="FZ765" i="1"/>
  <c r="GA765" i="1"/>
  <c r="GB765" i="1"/>
  <c r="GC765" i="1"/>
  <c r="GD765" i="1"/>
  <c r="GE765" i="1"/>
  <c r="GF765" i="1"/>
  <c r="GG765" i="1"/>
  <c r="GH765" i="1"/>
  <c r="GI765" i="1"/>
  <c r="GJ765" i="1"/>
  <c r="GK765" i="1"/>
  <c r="GL765" i="1"/>
  <c r="GM765" i="1"/>
  <c r="GN765" i="1"/>
  <c r="GO765" i="1"/>
  <c r="GP765" i="1"/>
  <c r="GQ765" i="1"/>
  <c r="GR765" i="1"/>
  <c r="GS765" i="1"/>
  <c r="GT765" i="1"/>
  <c r="GU765" i="1"/>
  <c r="GV765" i="1"/>
  <c r="GW765" i="1"/>
  <c r="GX765" i="1"/>
  <c r="D767" i="1"/>
  <c r="B769" i="1"/>
  <c r="E769" i="1"/>
  <c r="Z769" i="1"/>
  <c r="AA769" i="1"/>
  <c r="AM769" i="1"/>
  <c r="AN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J769" i="1"/>
  <c r="DK769" i="1"/>
  <c r="DL769" i="1"/>
  <c r="DM769" i="1"/>
  <c r="DN769" i="1"/>
  <c r="DO769" i="1"/>
  <c r="DP769" i="1"/>
  <c r="DQ769" i="1"/>
  <c r="DR769" i="1"/>
  <c r="DS769" i="1"/>
  <c r="DT769" i="1"/>
  <c r="DU769" i="1"/>
  <c r="DV769" i="1"/>
  <c r="DW769" i="1"/>
  <c r="DX769" i="1"/>
  <c r="DY769" i="1"/>
  <c r="DZ769" i="1"/>
  <c r="EA769" i="1"/>
  <c r="EB769" i="1"/>
  <c r="EC769" i="1"/>
  <c r="ED769" i="1"/>
  <c r="EE769" i="1"/>
  <c r="EF769" i="1"/>
  <c r="EG769" i="1"/>
  <c r="EH769" i="1"/>
  <c r="EI769" i="1"/>
  <c r="EJ769" i="1"/>
  <c r="EK769" i="1"/>
  <c r="EL769" i="1"/>
  <c r="EM769" i="1"/>
  <c r="EN769" i="1"/>
  <c r="EO769" i="1"/>
  <c r="EP769" i="1"/>
  <c r="EQ769" i="1"/>
  <c r="ER769" i="1"/>
  <c r="ES769" i="1"/>
  <c r="ET769" i="1"/>
  <c r="EU769" i="1"/>
  <c r="EV769" i="1"/>
  <c r="EW769" i="1"/>
  <c r="EX769" i="1"/>
  <c r="EY769" i="1"/>
  <c r="EZ769" i="1"/>
  <c r="FA769" i="1"/>
  <c r="FB769" i="1"/>
  <c r="FC769" i="1"/>
  <c r="FD769" i="1"/>
  <c r="FE769" i="1"/>
  <c r="FF769" i="1"/>
  <c r="FG769" i="1"/>
  <c r="FH769" i="1"/>
  <c r="FI769" i="1"/>
  <c r="FJ769" i="1"/>
  <c r="FK769" i="1"/>
  <c r="FL769" i="1"/>
  <c r="FM769" i="1"/>
  <c r="FN769" i="1"/>
  <c r="FO769" i="1"/>
  <c r="FP769" i="1"/>
  <c r="FQ769" i="1"/>
  <c r="FR769" i="1"/>
  <c r="FS769" i="1"/>
  <c r="FT769" i="1"/>
  <c r="FU769" i="1"/>
  <c r="FV769" i="1"/>
  <c r="FW769" i="1"/>
  <c r="FX769" i="1"/>
  <c r="FY769" i="1"/>
  <c r="FZ769" i="1"/>
  <c r="GA769" i="1"/>
  <c r="GB769" i="1"/>
  <c r="GC769" i="1"/>
  <c r="GD769" i="1"/>
  <c r="GE769" i="1"/>
  <c r="GF769" i="1"/>
  <c r="GG769" i="1"/>
  <c r="GH769" i="1"/>
  <c r="GI769" i="1"/>
  <c r="GJ769" i="1"/>
  <c r="GK769" i="1"/>
  <c r="GL769" i="1"/>
  <c r="GM769" i="1"/>
  <c r="GN769" i="1"/>
  <c r="GO769" i="1"/>
  <c r="GP769" i="1"/>
  <c r="GQ769" i="1"/>
  <c r="GR769" i="1"/>
  <c r="GS769" i="1"/>
  <c r="GT769" i="1"/>
  <c r="GU769" i="1"/>
  <c r="GV769" i="1"/>
  <c r="GW769" i="1"/>
  <c r="GX769" i="1"/>
  <c r="C771" i="1"/>
  <c r="D771" i="1"/>
  <c r="I771" i="1"/>
  <c r="AC771" i="1"/>
  <c r="AD771" i="1"/>
  <c r="AE771" i="1"/>
  <c r="AF771" i="1"/>
  <c r="AG771" i="1"/>
  <c r="CU771" i="1" s="1"/>
  <c r="T771" i="1" s="1"/>
  <c r="AH771" i="1"/>
  <c r="CV771" i="1" s="1"/>
  <c r="AI771" i="1"/>
  <c r="CW771" i="1" s="1"/>
  <c r="V771" i="1" s="1"/>
  <c r="AJ771" i="1"/>
  <c r="CX771" i="1" s="1"/>
  <c r="W771" i="1" s="1"/>
  <c r="CR771" i="1"/>
  <c r="Q771" i="1" s="1"/>
  <c r="CS771" i="1"/>
  <c r="FR771" i="1"/>
  <c r="GL771" i="1"/>
  <c r="BZ776" i="1" s="1"/>
  <c r="GN771" i="1"/>
  <c r="GO771" i="1"/>
  <c r="CC776" i="1" s="1"/>
  <c r="GV771" i="1"/>
  <c r="HC771" i="1" s="1"/>
  <c r="GX771" i="1" s="1"/>
  <c r="C772" i="1"/>
  <c r="D772" i="1"/>
  <c r="I772" i="1"/>
  <c r="AC772" i="1"/>
  <c r="CQ772" i="1" s="1"/>
  <c r="AD772" i="1"/>
  <c r="AE772" i="1"/>
  <c r="AF772" i="1"/>
  <c r="AG772" i="1"/>
  <c r="CU772" i="1" s="1"/>
  <c r="AH772" i="1"/>
  <c r="CV772" i="1" s="1"/>
  <c r="AI772" i="1"/>
  <c r="CW772" i="1" s="1"/>
  <c r="V772" i="1" s="1"/>
  <c r="AJ772" i="1"/>
  <c r="CX772" i="1" s="1"/>
  <c r="W772" i="1" s="1"/>
  <c r="CS772" i="1"/>
  <c r="FR772" i="1"/>
  <c r="GL772" i="1"/>
  <c r="GN772" i="1"/>
  <c r="GO772" i="1"/>
  <c r="GV772" i="1"/>
  <c r="HC772" i="1" s="1"/>
  <c r="GX772" i="1" s="1"/>
  <c r="C773" i="1"/>
  <c r="D773" i="1"/>
  <c r="I773" i="1"/>
  <c r="AC773" i="1"/>
  <c r="CQ773" i="1" s="1"/>
  <c r="AE773" i="1"/>
  <c r="U694" i="5" s="1"/>
  <c r="AF773" i="1"/>
  <c r="AG773" i="1"/>
  <c r="CU773" i="1" s="1"/>
  <c r="T773" i="1" s="1"/>
  <c r="AH773" i="1"/>
  <c r="CV773" i="1" s="1"/>
  <c r="U773" i="1" s="1"/>
  <c r="K700" i="5" s="1"/>
  <c r="AI773" i="1"/>
  <c r="AJ773" i="1"/>
  <c r="CX773" i="1" s="1"/>
  <c r="W773" i="1" s="1"/>
  <c r="CW773" i="1"/>
  <c r="V773" i="1" s="1"/>
  <c r="FR773" i="1"/>
  <c r="GL773" i="1"/>
  <c r="GN773" i="1"/>
  <c r="GO773" i="1"/>
  <c r="GV773" i="1"/>
  <c r="HC773" i="1"/>
  <c r="GX773" i="1" s="1"/>
  <c r="C774" i="1"/>
  <c r="D774" i="1"/>
  <c r="I774" i="1"/>
  <c r="AC774" i="1"/>
  <c r="CQ774" i="1" s="1"/>
  <c r="AD774" i="1"/>
  <c r="AE774" i="1"/>
  <c r="AF774" i="1"/>
  <c r="AG774" i="1"/>
  <c r="CU774" i="1" s="1"/>
  <c r="AH774" i="1"/>
  <c r="CV774" i="1" s="1"/>
  <c r="U774" i="1" s="1"/>
  <c r="AI774" i="1"/>
  <c r="AJ774" i="1"/>
  <c r="CX774" i="1" s="1"/>
  <c r="W774" i="1" s="1"/>
  <c r="CR774" i="1"/>
  <c r="CS774" i="1"/>
  <c r="CW774" i="1"/>
  <c r="FR774" i="1"/>
  <c r="GL774" i="1"/>
  <c r="GN774" i="1"/>
  <c r="CB776" i="1" s="1"/>
  <c r="GO774" i="1"/>
  <c r="GV774" i="1"/>
  <c r="HC774" i="1" s="1"/>
  <c r="GX774" i="1" s="1"/>
  <c r="B776" i="1"/>
  <c r="C776" i="1"/>
  <c r="C769" i="1" s="1"/>
  <c r="D776" i="1"/>
  <c r="D769" i="1" s="1"/>
  <c r="F776" i="1"/>
  <c r="F769" i="1" s="1"/>
  <c r="G776" i="1"/>
  <c r="A711" i="5" s="1"/>
  <c r="BX776" i="1"/>
  <c r="CG776" i="1" s="1"/>
  <c r="CK776" i="1"/>
  <c r="CL776" i="1"/>
  <c r="CL769" i="1" s="1"/>
  <c r="D807" i="1"/>
  <c r="E809" i="1"/>
  <c r="Z809" i="1"/>
  <c r="AA809" i="1"/>
  <c r="AM809" i="1"/>
  <c r="AN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Y809" i="1"/>
  <c r="CZ809" i="1"/>
  <c r="DA809" i="1"/>
  <c r="DB809" i="1"/>
  <c r="DC809" i="1"/>
  <c r="DD809" i="1"/>
  <c r="DE809" i="1"/>
  <c r="DF809" i="1"/>
  <c r="DG809" i="1"/>
  <c r="DH809" i="1"/>
  <c r="DI809" i="1"/>
  <c r="DJ809" i="1"/>
  <c r="DK809" i="1"/>
  <c r="DL809" i="1"/>
  <c r="DM809" i="1"/>
  <c r="DN809" i="1"/>
  <c r="DO809" i="1"/>
  <c r="DP809" i="1"/>
  <c r="DQ809" i="1"/>
  <c r="DR809" i="1"/>
  <c r="DS809" i="1"/>
  <c r="DT809" i="1"/>
  <c r="DU809" i="1"/>
  <c r="DV809" i="1"/>
  <c r="DW809" i="1"/>
  <c r="DX809" i="1"/>
  <c r="DY809" i="1"/>
  <c r="DZ809" i="1"/>
  <c r="EA809" i="1"/>
  <c r="EB809" i="1"/>
  <c r="EC809" i="1"/>
  <c r="ED809" i="1"/>
  <c r="EE809" i="1"/>
  <c r="EF809" i="1"/>
  <c r="EG809" i="1"/>
  <c r="EH809" i="1"/>
  <c r="EI809" i="1"/>
  <c r="EJ809" i="1"/>
  <c r="EK809" i="1"/>
  <c r="EL809" i="1"/>
  <c r="EM809" i="1"/>
  <c r="EN809" i="1"/>
  <c r="EO809" i="1"/>
  <c r="EP809" i="1"/>
  <c r="EQ809" i="1"/>
  <c r="ER809" i="1"/>
  <c r="ES809" i="1"/>
  <c r="ET809" i="1"/>
  <c r="EU809" i="1"/>
  <c r="EV809" i="1"/>
  <c r="EW809" i="1"/>
  <c r="EX809" i="1"/>
  <c r="EY809" i="1"/>
  <c r="EZ809" i="1"/>
  <c r="FA809" i="1"/>
  <c r="FB809" i="1"/>
  <c r="FC809" i="1"/>
  <c r="FD809" i="1"/>
  <c r="FE809" i="1"/>
  <c r="FF809" i="1"/>
  <c r="FG809" i="1"/>
  <c r="FH809" i="1"/>
  <c r="FI809" i="1"/>
  <c r="FJ809" i="1"/>
  <c r="FK809" i="1"/>
  <c r="FL809" i="1"/>
  <c r="FM809" i="1"/>
  <c r="FN809" i="1"/>
  <c r="FO809" i="1"/>
  <c r="FP809" i="1"/>
  <c r="FQ809" i="1"/>
  <c r="FR809" i="1"/>
  <c r="FS809" i="1"/>
  <c r="FT809" i="1"/>
  <c r="FU809" i="1"/>
  <c r="FV809" i="1"/>
  <c r="FW809" i="1"/>
  <c r="FX809" i="1"/>
  <c r="FY809" i="1"/>
  <c r="FZ809" i="1"/>
  <c r="GA809" i="1"/>
  <c r="GB809" i="1"/>
  <c r="GC809" i="1"/>
  <c r="GD809" i="1"/>
  <c r="GE809" i="1"/>
  <c r="GF809" i="1"/>
  <c r="GG809" i="1"/>
  <c r="GH809" i="1"/>
  <c r="GI809" i="1"/>
  <c r="GJ809" i="1"/>
  <c r="GK809" i="1"/>
  <c r="GL809" i="1"/>
  <c r="GM809" i="1"/>
  <c r="GN809" i="1"/>
  <c r="GO809" i="1"/>
  <c r="GP809" i="1"/>
  <c r="GQ809" i="1"/>
  <c r="GR809" i="1"/>
  <c r="GS809" i="1"/>
  <c r="GT809" i="1"/>
  <c r="GU809" i="1"/>
  <c r="GV809" i="1"/>
  <c r="GW809" i="1"/>
  <c r="GX809" i="1"/>
  <c r="C811" i="1"/>
  <c r="D811" i="1"/>
  <c r="I811" i="1"/>
  <c r="S811" i="1"/>
  <c r="J719" i="5" s="1"/>
  <c r="AC811" i="1"/>
  <c r="CQ811" i="1" s="1"/>
  <c r="AD811" i="1"/>
  <c r="AE811" i="1"/>
  <c r="AF811" i="1"/>
  <c r="AG811" i="1"/>
  <c r="CU811" i="1" s="1"/>
  <c r="AH811" i="1"/>
  <c r="CV811" i="1" s="1"/>
  <c r="AI811" i="1"/>
  <c r="CW811" i="1" s="1"/>
  <c r="V811" i="1" s="1"/>
  <c r="AJ811" i="1"/>
  <c r="CX811" i="1" s="1"/>
  <c r="W811" i="1" s="1"/>
  <c r="AJ814" i="1" s="1"/>
  <c r="CR811" i="1"/>
  <c r="Q811" i="1" s="1"/>
  <c r="CS811" i="1"/>
  <c r="CT811" i="1"/>
  <c r="FR811" i="1"/>
  <c r="GL811" i="1"/>
  <c r="GN811" i="1"/>
  <c r="CB814" i="1" s="1"/>
  <c r="GO811" i="1"/>
  <c r="CC814" i="1" s="1"/>
  <c r="AT814" i="1" s="1"/>
  <c r="AT809" i="1" s="1"/>
  <c r="GV811" i="1"/>
  <c r="HC811" i="1" s="1"/>
  <c r="GX811" i="1" s="1"/>
  <c r="CJ814" i="1" s="1"/>
  <c r="AC812" i="1"/>
  <c r="AE812" i="1"/>
  <c r="CR812" i="1" s="1"/>
  <c r="Q812" i="1" s="1"/>
  <c r="AF812" i="1"/>
  <c r="AG812" i="1"/>
  <c r="CU812" i="1" s="1"/>
  <c r="T812" i="1" s="1"/>
  <c r="AH812" i="1"/>
  <c r="AI812" i="1"/>
  <c r="AJ812" i="1"/>
  <c r="CX812" i="1" s="1"/>
  <c r="W812" i="1" s="1"/>
  <c r="CV812" i="1"/>
  <c r="U812" i="1" s="1"/>
  <c r="CW812" i="1"/>
  <c r="V812" i="1" s="1"/>
  <c r="FR812" i="1"/>
  <c r="GL812" i="1"/>
  <c r="GN812" i="1"/>
  <c r="GO812" i="1"/>
  <c r="GV812" i="1"/>
  <c r="HC812" i="1" s="1"/>
  <c r="GX812" i="1"/>
  <c r="B814" i="1"/>
  <c r="B809" i="1" s="1"/>
  <c r="C814" i="1"/>
  <c r="C809" i="1" s="1"/>
  <c r="D814" i="1"/>
  <c r="D809" i="1" s="1"/>
  <c r="F814" i="1"/>
  <c r="F809" i="1" s="1"/>
  <c r="G814" i="1"/>
  <c r="A728" i="5" s="1"/>
  <c r="BC814" i="1"/>
  <c r="BC809" i="1" s="1"/>
  <c r="BX814" i="1"/>
  <c r="BZ814" i="1"/>
  <c r="BZ809" i="1" s="1"/>
  <c r="CK814" i="1"/>
  <c r="BB814" i="1" s="1"/>
  <c r="F827" i="1" s="1"/>
  <c r="CL814" i="1"/>
  <c r="F832" i="1"/>
  <c r="D845" i="1"/>
  <c r="E847" i="1"/>
  <c r="Z847" i="1"/>
  <c r="AA847" i="1"/>
  <c r="AM847" i="1"/>
  <c r="AN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Y847" i="1"/>
  <c r="CZ847" i="1"/>
  <c r="DA847" i="1"/>
  <c r="DB847" i="1"/>
  <c r="DC847" i="1"/>
  <c r="DD847" i="1"/>
  <c r="DE847" i="1"/>
  <c r="DF847" i="1"/>
  <c r="DG847" i="1"/>
  <c r="DH847" i="1"/>
  <c r="DI847" i="1"/>
  <c r="DJ847" i="1"/>
  <c r="DK847" i="1"/>
  <c r="DL847" i="1"/>
  <c r="DM847" i="1"/>
  <c r="DN847" i="1"/>
  <c r="DO847" i="1"/>
  <c r="DP847" i="1"/>
  <c r="DQ847" i="1"/>
  <c r="DR847" i="1"/>
  <c r="DS847" i="1"/>
  <c r="DT847" i="1"/>
  <c r="DU847" i="1"/>
  <c r="DV847" i="1"/>
  <c r="DW847" i="1"/>
  <c r="DX847" i="1"/>
  <c r="DY847" i="1"/>
  <c r="DZ847" i="1"/>
  <c r="EA847" i="1"/>
  <c r="EB847" i="1"/>
  <c r="EC847" i="1"/>
  <c r="ED847" i="1"/>
  <c r="EE847" i="1"/>
  <c r="EF847" i="1"/>
  <c r="EG847" i="1"/>
  <c r="EH847" i="1"/>
  <c r="EI847" i="1"/>
  <c r="EJ847" i="1"/>
  <c r="EK847" i="1"/>
  <c r="EL847" i="1"/>
  <c r="EM847" i="1"/>
  <c r="EN847" i="1"/>
  <c r="EO847" i="1"/>
  <c r="EP847" i="1"/>
  <c r="EQ847" i="1"/>
  <c r="ER847" i="1"/>
  <c r="ES847" i="1"/>
  <c r="ET847" i="1"/>
  <c r="EU847" i="1"/>
  <c r="EV847" i="1"/>
  <c r="EW847" i="1"/>
  <c r="EX847" i="1"/>
  <c r="EY847" i="1"/>
  <c r="EZ847" i="1"/>
  <c r="FA847" i="1"/>
  <c r="FB847" i="1"/>
  <c r="FC847" i="1"/>
  <c r="FD847" i="1"/>
  <c r="FE847" i="1"/>
  <c r="FF847" i="1"/>
  <c r="FG847" i="1"/>
  <c r="FH847" i="1"/>
  <c r="FI847" i="1"/>
  <c r="FJ847" i="1"/>
  <c r="FK847" i="1"/>
  <c r="FL847" i="1"/>
  <c r="FM847" i="1"/>
  <c r="FN847" i="1"/>
  <c r="FO847" i="1"/>
  <c r="FP847" i="1"/>
  <c r="FQ847" i="1"/>
  <c r="FR847" i="1"/>
  <c r="FS847" i="1"/>
  <c r="FT847" i="1"/>
  <c r="FU847" i="1"/>
  <c r="FV847" i="1"/>
  <c r="FW847" i="1"/>
  <c r="FX847" i="1"/>
  <c r="FY847" i="1"/>
  <c r="FZ847" i="1"/>
  <c r="GA847" i="1"/>
  <c r="GB847" i="1"/>
  <c r="GC847" i="1"/>
  <c r="GD847" i="1"/>
  <c r="GE847" i="1"/>
  <c r="GF847" i="1"/>
  <c r="GG847" i="1"/>
  <c r="GH847" i="1"/>
  <c r="GI847" i="1"/>
  <c r="GJ847" i="1"/>
  <c r="GK847" i="1"/>
  <c r="GL847" i="1"/>
  <c r="GM847" i="1"/>
  <c r="GN847" i="1"/>
  <c r="GO847" i="1"/>
  <c r="GP847" i="1"/>
  <c r="GQ847" i="1"/>
  <c r="GR847" i="1"/>
  <c r="GS847" i="1"/>
  <c r="GT847" i="1"/>
  <c r="GU847" i="1"/>
  <c r="GV847" i="1"/>
  <c r="GW847" i="1"/>
  <c r="GX847" i="1"/>
  <c r="C849" i="1"/>
  <c r="D849" i="1"/>
  <c r="I849" i="1"/>
  <c r="AC849" i="1"/>
  <c r="CQ849" i="1" s="1"/>
  <c r="P849" i="1" s="1"/>
  <c r="AE849" i="1"/>
  <c r="AF849" i="1"/>
  <c r="AG849" i="1"/>
  <c r="CU849" i="1" s="1"/>
  <c r="T849" i="1" s="1"/>
  <c r="AH849" i="1"/>
  <c r="AI849" i="1"/>
  <c r="CW849" i="1" s="1"/>
  <c r="V849" i="1" s="1"/>
  <c r="AJ849" i="1"/>
  <c r="CX849" i="1" s="1"/>
  <c r="W849" i="1" s="1"/>
  <c r="CT849" i="1"/>
  <c r="S849" i="1" s="1"/>
  <c r="J736" i="5" s="1"/>
  <c r="CV849" i="1"/>
  <c r="U849" i="1" s="1"/>
  <c r="K739" i="5" s="1"/>
  <c r="FR849" i="1"/>
  <c r="GL849" i="1"/>
  <c r="GN849" i="1"/>
  <c r="GO849" i="1"/>
  <c r="GV849" i="1"/>
  <c r="HC849" i="1"/>
  <c r="GX849" i="1" s="1"/>
  <c r="C850" i="1"/>
  <c r="D850" i="1"/>
  <c r="I850" i="1"/>
  <c r="AC850" i="1"/>
  <c r="CQ850" i="1" s="1"/>
  <c r="AE850" i="1"/>
  <c r="AF850" i="1"/>
  <c r="AG850" i="1"/>
  <c r="CU850" i="1" s="1"/>
  <c r="AH850" i="1"/>
  <c r="AI850" i="1"/>
  <c r="CW850" i="1" s="1"/>
  <c r="V850" i="1" s="1"/>
  <c r="AJ850" i="1"/>
  <c r="CR850" i="1"/>
  <c r="Q850" i="1" s="1"/>
  <c r="CS850" i="1"/>
  <c r="CV850" i="1"/>
  <c r="U850" i="1" s="1"/>
  <c r="K746" i="5" s="1"/>
  <c r="CX850" i="1"/>
  <c r="W850" i="1" s="1"/>
  <c r="FR850" i="1"/>
  <c r="GL850" i="1"/>
  <c r="GN850" i="1"/>
  <c r="GO850" i="1"/>
  <c r="GV850" i="1"/>
  <c r="HC850" i="1"/>
  <c r="GX850" i="1" s="1"/>
  <c r="C851" i="1"/>
  <c r="D851" i="1"/>
  <c r="AC851" i="1"/>
  <c r="AE851" i="1"/>
  <c r="U748" i="5" s="1"/>
  <c r="AF851" i="1"/>
  <c r="AG851" i="1"/>
  <c r="AH851" i="1"/>
  <c r="CV851" i="1" s="1"/>
  <c r="U851" i="1" s="1"/>
  <c r="AI851" i="1"/>
  <c r="AJ851" i="1"/>
  <c r="CX851" i="1" s="1"/>
  <c r="W851" i="1" s="1"/>
  <c r="CQ851" i="1"/>
  <c r="P851" i="1" s="1"/>
  <c r="CS851" i="1"/>
  <c r="CT851" i="1"/>
  <c r="S851" i="1" s="1"/>
  <c r="CU851" i="1"/>
  <c r="T851" i="1" s="1"/>
  <c r="CW851" i="1"/>
  <c r="V851" i="1" s="1"/>
  <c r="FR851" i="1"/>
  <c r="GL851" i="1"/>
  <c r="GN851" i="1"/>
  <c r="GO851" i="1"/>
  <c r="GV851" i="1"/>
  <c r="HC851" i="1" s="1"/>
  <c r="GX851" i="1" s="1"/>
  <c r="C852" i="1"/>
  <c r="D852" i="1"/>
  <c r="AC852" i="1"/>
  <c r="AE852" i="1"/>
  <c r="AF852" i="1"/>
  <c r="AG852" i="1"/>
  <c r="AH852" i="1"/>
  <c r="CV852" i="1" s="1"/>
  <c r="U852" i="1" s="1"/>
  <c r="AI852" i="1"/>
  <c r="AJ852" i="1"/>
  <c r="CX852" i="1" s="1"/>
  <c r="W852" i="1" s="1"/>
  <c r="CQ852" i="1"/>
  <c r="P852" i="1" s="1"/>
  <c r="CS852" i="1"/>
  <c r="CU852" i="1"/>
  <c r="T852" i="1" s="1"/>
  <c r="CW852" i="1"/>
  <c r="V852" i="1" s="1"/>
  <c r="FR852" i="1"/>
  <c r="GL852" i="1"/>
  <c r="GN852" i="1"/>
  <c r="GO852" i="1"/>
  <c r="GV852" i="1"/>
  <c r="HC852" i="1" s="1"/>
  <c r="GX852" i="1" s="1"/>
  <c r="C853" i="1"/>
  <c r="D853" i="1"/>
  <c r="I853" i="1"/>
  <c r="AC853" i="1"/>
  <c r="CQ853" i="1" s="1"/>
  <c r="P853" i="1" s="1"/>
  <c r="J760" i="5" s="1"/>
  <c r="AE853" i="1"/>
  <c r="CR853" i="1" s="1"/>
  <c r="Q853" i="1" s="1"/>
  <c r="J759" i="5" s="1"/>
  <c r="AF853" i="1"/>
  <c r="AG853" i="1"/>
  <c r="CU853" i="1" s="1"/>
  <c r="T853" i="1" s="1"/>
  <c r="AH853" i="1"/>
  <c r="CV853" i="1" s="1"/>
  <c r="U853" i="1" s="1"/>
  <c r="K763" i="5" s="1"/>
  <c r="AI853" i="1"/>
  <c r="AJ853" i="1"/>
  <c r="CX853" i="1" s="1"/>
  <c r="W853" i="1" s="1"/>
  <c r="CT853" i="1"/>
  <c r="S853" i="1" s="1"/>
  <c r="J758" i="5" s="1"/>
  <c r="CW853" i="1"/>
  <c r="V853" i="1" s="1"/>
  <c r="FR853" i="1"/>
  <c r="GL853" i="1"/>
  <c r="GN853" i="1"/>
  <c r="GO853" i="1"/>
  <c r="GV853" i="1"/>
  <c r="HC853" i="1" s="1"/>
  <c r="GX853" i="1" s="1"/>
  <c r="C854" i="1"/>
  <c r="D854" i="1"/>
  <c r="AC854" i="1"/>
  <c r="AD854" i="1"/>
  <c r="AE854" i="1"/>
  <c r="U765" i="5" s="1"/>
  <c r="AF854" i="1"/>
  <c r="AG854" i="1"/>
  <c r="AH854" i="1"/>
  <c r="CV854" i="1" s="1"/>
  <c r="U854" i="1" s="1"/>
  <c r="K770" i="5" s="1"/>
  <c r="AI854" i="1"/>
  <c r="CW854" i="1" s="1"/>
  <c r="V854" i="1" s="1"/>
  <c r="AJ854" i="1"/>
  <c r="CQ854" i="1"/>
  <c r="P854" i="1" s="1"/>
  <c r="J767" i="5" s="1"/>
  <c r="CR854" i="1"/>
  <c r="Q854" i="1" s="1"/>
  <c r="CS854" i="1"/>
  <c r="CT854" i="1"/>
  <c r="S854" i="1" s="1"/>
  <c r="J766" i="5" s="1"/>
  <c r="CU854" i="1"/>
  <c r="T854" i="1" s="1"/>
  <c r="CX854" i="1"/>
  <c r="W854" i="1" s="1"/>
  <c r="FR854" i="1"/>
  <c r="GL854" i="1"/>
  <c r="GN854" i="1"/>
  <c r="GO854" i="1"/>
  <c r="GV854" i="1"/>
  <c r="HC854" i="1"/>
  <c r="GX854" i="1" s="1"/>
  <c r="C855" i="1"/>
  <c r="D855" i="1"/>
  <c r="AC855" i="1"/>
  <c r="AE855" i="1"/>
  <c r="AF855" i="1"/>
  <c r="AG855" i="1"/>
  <c r="AH855" i="1"/>
  <c r="CV855" i="1" s="1"/>
  <c r="U855" i="1" s="1"/>
  <c r="K781" i="5" s="1"/>
  <c r="AI855" i="1"/>
  <c r="CW855" i="1" s="1"/>
  <c r="V855" i="1" s="1"/>
  <c r="AJ855" i="1"/>
  <c r="CQ855" i="1"/>
  <c r="P855" i="1" s="1"/>
  <c r="CR855" i="1"/>
  <c r="Q855" i="1" s="1"/>
  <c r="J774" i="5" s="1"/>
  <c r="CU855" i="1"/>
  <c r="T855" i="1" s="1"/>
  <c r="CX855" i="1"/>
  <c r="W855" i="1" s="1"/>
  <c r="FR855" i="1"/>
  <c r="GL855" i="1"/>
  <c r="GN855" i="1"/>
  <c r="GO855" i="1"/>
  <c r="GV855" i="1"/>
  <c r="HC855" i="1" s="1"/>
  <c r="GX855" i="1" s="1"/>
  <c r="I856" i="1"/>
  <c r="AC856" i="1"/>
  <c r="CQ856" i="1" s="1"/>
  <c r="AE856" i="1"/>
  <c r="CS856" i="1" s="1"/>
  <c r="AF856" i="1"/>
  <c r="AG856" i="1"/>
  <c r="CU856" i="1" s="1"/>
  <c r="AH856" i="1"/>
  <c r="AI856" i="1"/>
  <c r="CW856" i="1" s="1"/>
  <c r="V856" i="1" s="1"/>
  <c r="AJ856" i="1"/>
  <c r="CR856" i="1"/>
  <c r="Q856" i="1" s="1"/>
  <c r="CV856" i="1"/>
  <c r="U856" i="1" s="1"/>
  <c r="CX856" i="1"/>
  <c r="W856" i="1" s="1"/>
  <c r="FR856" i="1"/>
  <c r="GL856" i="1"/>
  <c r="GN856" i="1"/>
  <c r="GO856" i="1"/>
  <c r="GV856" i="1"/>
  <c r="HC856" i="1"/>
  <c r="GX856" i="1" s="1"/>
  <c r="AC857" i="1"/>
  <c r="AE857" i="1"/>
  <c r="AF857" i="1"/>
  <c r="AG857" i="1"/>
  <c r="AH857" i="1"/>
  <c r="CV857" i="1" s="1"/>
  <c r="U857" i="1" s="1"/>
  <c r="AI857" i="1"/>
  <c r="AJ857" i="1"/>
  <c r="CX857" i="1" s="1"/>
  <c r="W857" i="1" s="1"/>
  <c r="CQ857" i="1"/>
  <c r="P857" i="1" s="1"/>
  <c r="CS857" i="1"/>
  <c r="CU857" i="1"/>
  <c r="T857" i="1" s="1"/>
  <c r="CW857" i="1"/>
  <c r="V857" i="1" s="1"/>
  <c r="FR857" i="1"/>
  <c r="GL857" i="1"/>
  <c r="GO857" i="1"/>
  <c r="GP857" i="1"/>
  <c r="GV857" i="1"/>
  <c r="HC857" i="1" s="1"/>
  <c r="GX857" i="1" s="1"/>
  <c r="AC858" i="1"/>
  <c r="AE858" i="1"/>
  <c r="AF858" i="1"/>
  <c r="AG858" i="1"/>
  <c r="CU858" i="1" s="1"/>
  <c r="T858" i="1" s="1"/>
  <c r="AH858" i="1"/>
  <c r="AI858" i="1"/>
  <c r="CW858" i="1" s="1"/>
  <c r="V858" i="1" s="1"/>
  <c r="AJ858" i="1"/>
  <c r="CQ858" i="1"/>
  <c r="P858" i="1" s="1"/>
  <c r="CR858" i="1"/>
  <c r="Q858" i="1" s="1"/>
  <c r="CV858" i="1"/>
  <c r="U858" i="1" s="1"/>
  <c r="CX858" i="1"/>
  <c r="W858" i="1" s="1"/>
  <c r="FR858" i="1"/>
  <c r="GL858" i="1"/>
  <c r="GO858" i="1"/>
  <c r="GP858" i="1"/>
  <c r="GV858" i="1"/>
  <c r="HC858" i="1" s="1"/>
  <c r="GX858" i="1" s="1"/>
  <c r="B860" i="1"/>
  <c r="B847" i="1" s="1"/>
  <c r="C860" i="1"/>
  <c r="C847" i="1" s="1"/>
  <c r="D860" i="1"/>
  <c r="D847" i="1" s="1"/>
  <c r="F860" i="1"/>
  <c r="F847" i="1" s="1"/>
  <c r="G860" i="1"/>
  <c r="AO860" i="1"/>
  <c r="AO847" i="1" s="1"/>
  <c r="BX860" i="1"/>
  <c r="BX847" i="1" s="1"/>
  <c r="BZ860" i="1"/>
  <c r="BZ847" i="1" s="1"/>
  <c r="CK860" i="1"/>
  <c r="CK847" i="1" s="1"/>
  <c r="CL860" i="1"/>
  <c r="CL847" i="1" s="1"/>
  <c r="D891" i="1"/>
  <c r="E893" i="1"/>
  <c r="Z893" i="1"/>
  <c r="AA893" i="1"/>
  <c r="AM893" i="1"/>
  <c r="AN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Y893" i="1"/>
  <c r="CZ893" i="1"/>
  <c r="DA893" i="1"/>
  <c r="DB893" i="1"/>
  <c r="DC893" i="1"/>
  <c r="DD893" i="1"/>
  <c r="DE893" i="1"/>
  <c r="DF893" i="1"/>
  <c r="DG893" i="1"/>
  <c r="DH893" i="1"/>
  <c r="DI893" i="1"/>
  <c r="DJ893" i="1"/>
  <c r="DK893" i="1"/>
  <c r="DL893" i="1"/>
  <c r="DM893" i="1"/>
  <c r="DN893" i="1"/>
  <c r="DO893" i="1"/>
  <c r="DP893" i="1"/>
  <c r="DQ893" i="1"/>
  <c r="DR893" i="1"/>
  <c r="DS893" i="1"/>
  <c r="DT893" i="1"/>
  <c r="DU893" i="1"/>
  <c r="DV893" i="1"/>
  <c r="DW893" i="1"/>
  <c r="DX893" i="1"/>
  <c r="DY893" i="1"/>
  <c r="DZ893" i="1"/>
  <c r="EA893" i="1"/>
  <c r="EB893" i="1"/>
  <c r="EC893" i="1"/>
  <c r="ED893" i="1"/>
  <c r="EE893" i="1"/>
  <c r="EF893" i="1"/>
  <c r="EG893" i="1"/>
  <c r="EH893" i="1"/>
  <c r="EI893" i="1"/>
  <c r="EJ893" i="1"/>
  <c r="EK893" i="1"/>
  <c r="EL893" i="1"/>
  <c r="EM893" i="1"/>
  <c r="EN893" i="1"/>
  <c r="EO893" i="1"/>
  <c r="EP893" i="1"/>
  <c r="EQ893" i="1"/>
  <c r="ER893" i="1"/>
  <c r="ES893" i="1"/>
  <c r="ET893" i="1"/>
  <c r="EU893" i="1"/>
  <c r="EV893" i="1"/>
  <c r="EW893" i="1"/>
  <c r="EX893" i="1"/>
  <c r="EY893" i="1"/>
  <c r="EZ893" i="1"/>
  <c r="FA893" i="1"/>
  <c r="FB893" i="1"/>
  <c r="FC893" i="1"/>
  <c r="FD893" i="1"/>
  <c r="FE893" i="1"/>
  <c r="FF893" i="1"/>
  <c r="FG893" i="1"/>
  <c r="FH893" i="1"/>
  <c r="FI893" i="1"/>
  <c r="FJ893" i="1"/>
  <c r="FK893" i="1"/>
  <c r="FL893" i="1"/>
  <c r="FM893" i="1"/>
  <c r="FN893" i="1"/>
  <c r="FO893" i="1"/>
  <c r="FP893" i="1"/>
  <c r="FQ893" i="1"/>
  <c r="FR893" i="1"/>
  <c r="FS893" i="1"/>
  <c r="FT893" i="1"/>
  <c r="FU893" i="1"/>
  <c r="FV893" i="1"/>
  <c r="FW893" i="1"/>
  <c r="FX893" i="1"/>
  <c r="FY893" i="1"/>
  <c r="FZ893" i="1"/>
  <c r="GA893" i="1"/>
  <c r="GB893" i="1"/>
  <c r="GC893" i="1"/>
  <c r="GD893" i="1"/>
  <c r="GE893" i="1"/>
  <c r="GF893" i="1"/>
  <c r="GG893" i="1"/>
  <c r="GH893" i="1"/>
  <c r="GI893" i="1"/>
  <c r="GJ893" i="1"/>
  <c r="GK893" i="1"/>
  <c r="GL893" i="1"/>
  <c r="GM893" i="1"/>
  <c r="GN893" i="1"/>
  <c r="GO893" i="1"/>
  <c r="GP893" i="1"/>
  <c r="GQ893" i="1"/>
  <c r="GR893" i="1"/>
  <c r="GS893" i="1"/>
  <c r="GT893" i="1"/>
  <c r="GU893" i="1"/>
  <c r="GV893" i="1"/>
  <c r="GW893" i="1"/>
  <c r="GX893" i="1"/>
  <c r="C895" i="1"/>
  <c r="D895" i="1"/>
  <c r="I895" i="1"/>
  <c r="AC895" i="1"/>
  <c r="AE895" i="1"/>
  <c r="AF895" i="1"/>
  <c r="AG895" i="1"/>
  <c r="AH895" i="1"/>
  <c r="CV895" i="1" s="1"/>
  <c r="U895" i="1" s="1"/>
  <c r="K800" i="5" s="1"/>
  <c r="AI895" i="1"/>
  <c r="CW895" i="1" s="1"/>
  <c r="AJ895" i="1"/>
  <c r="CQ895" i="1"/>
  <c r="P895" i="1" s="1"/>
  <c r="J797" i="5" s="1"/>
  <c r="CT895" i="1"/>
  <c r="S895" i="1" s="1"/>
  <c r="J796" i="5" s="1"/>
  <c r="CU895" i="1"/>
  <c r="T895" i="1" s="1"/>
  <c r="CX895" i="1"/>
  <c r="W895" i="1" s="1"/>
  <c r="FR895" i="1"/>
  <c r="GL895" i="1"/>
  <c r="BZ912" i="1" s="1"/>
  <c r="AQ912" i="1" s="1"/>
  <c r="GN895" i="1"/>
  <c r="GO895" i="1"/>
  <c r="GV895" i="1"/>
  <c r="HC895" i="1" s="1"/>
  <c r="GX895" i="1" s="1"/>
  <c r="AC896" i="1"/>
  <c r="AE896" i="1"/>
  <c r="AF896" i="1"/>
  <c r="AG896" i="1"/>
  <c r="AH896" i="1"/>
  <c r="CV896" i="1" s="1"/>
  <c r="U896" i="1" s="1"/>
  <c r="AI896" i="1"/>
  <c r="AJ896" i="1"/>
  <c r="CX896" i="1" s="1"/>
  <c r="W896" i="1" s="1"/>
  <c r="CQ896" i="1"/>
  <c r="P896" i="1" s="1"/>
  <c r="CS896" i="1"/>
  <c r="CT896" i="1"/>
  <c r="S896" i="1" s="1"/>
  <c r="CU896" i="1"/>
  <c r="T896" i="1" s="1"/>
  <c r="CW896" i="1"/>
  <c r="V896" i="1" s="1"/>
  <c r="FR896" i="1"/>
  <c r="GL896" i="1"/>
  <c r="GO896" i="1"/>
  <c r="GP896" i="1"/>
  <c r="GV896" i="1"/>
  <c r="HC896" i="1"/>
  <c r="GX896" i="1" s="1"/>
  <c r="C897" i="1"/>
  <c r="D897" i="1"/>
  <c r="I897" i="1"/>
  <c r="AC897" i="1"/>
  <c r="AE897" i="1"/>
  <c r="U804" i="5" s="1"/>
  <c r="AF897" i="1"/>
  <c r="AG897" i="1"/>
  <c r="AH897" i="1"/>
  <c r="CV897" i="1" s="1"/>
  <c r="U897" i="1" s="1"/>
  <c r="K810" i="5" s="1"/>
  <c r="AI897" i="1"/>
  <c r="AJ897" i="1"/>
  <c r="CX897" i="1" s="1"/>
  <c r="W897" i="1" s="1"/>
  <c r="CQ897" i="1"/>
  <c r="P897" i="1" s="1"/>
  <c r="CS897" i="1"/>
  <c r="CT897" i="1"/>
  <c r="CU897" i="1"/>
  <c r="T897" i="1" s="1"/>
  <c r="CW897" i="1"/>
  <c r="V897" i="1" s="1"/>
  <c r="FR897" i="1"/>
  <c r="GL897" i="1"/>
  <c r="GN897" i="1"/>
  <c r="GO897" i="1"/>
  <c r="GV897" i="1"/>
  <c r="HC897" i="1"/>
  <c r="GX897" i="1" s="1"/>
  <c r="AC898" i="1"/>
  <c r="AE898" i="1"/>
  <c r="AF898" i="1"/>
  <c r="AG898" i="1"/>
  <c r="CU898" i="1" s="1"/>
  <c r="T898" i="1" s="1"/>
  <c r="AH898" i="1"/>
  <c r="AI898" i="1"/>
  <c r="CW898" i="1" s="1"/>
  <c r="V898" i="1" s="1"/>
  <c r="AJ898" i="1"/>
  <c r="CR898" i="1"/>
  <c r="Q898" i="1" s="1"/>
  <c r="CS898" i="1"/>
  <c r="CV898" i="1"/>
  <c r="U898" i="1" s="1"/>
  <c r="CX898" i="1"/>
  <c r="W898" i="1" s="1"/>
  <c r="FR898" i="1"/>
  <c r="BY912" i="1" s="1"/>
  <c r="GL898" i="1"/>
  <c r="GO898" i="1"/>
  <c r="GP898" i="1"/>
  <c r="GV898" i="1"/>
  <c r="HC898" i="1"/>
  <c r="GX898" i="1" s="1"/>
  <c r="C899" i="1"/>
  <c r="D899" i="1"/>
  <c r="I899" i="1"/>
  <c r="AC899" i="1"/>
  <c r="CQ899" i="1" s="1"/>
  <c r="AE899" i="1"/>
  <c r="AF899" i="1"/>
  <c r="AG899" i="1"/>
  <c r="CU899" i="1" s="1"/>
  <c r="AH899" i="1"/>
  <c r="AI899" i="1"/>
  <c r="CW899" i="1" s="1"/>
  <c r="V899" i="1" s="1"/>
  <c r="AJ899" i="1"/>
  <c r="CR899" i="1"/>
  <c r="Q899" i="1" s="1"/>
  <c r="CT899" i="1"/>
  <c r="CV899" i="1"/>
  <c r="CX899" i="1"/>
  <c r="FR899" i="1"/>
  <c r="GL899" i="1"/>
  <c r="GN899" i="1"/>
  <c r="GO899" i="1"/>
  <c r="GV899" i="1"/>
  <c r="HC899" i="1" s="1"/>
  <c r="GX899" i="1" s="1"/>
  <c r="AC900" i="1"/>
  <c r="AE900" i="1"/>
  <c r="AF900" i="1"/>
  <c r="AG900" i="1"/>
  <c r="AH900" i="1"/>
  <c r="CV900" i="1" s="1"/>
  <c r="U900" i="1" s="1"/>
  <c r="AI900" i="1"/>
  <c r="AJ900" i="1"/>
  <c r="CX900" i="1" s="1"/>
  <c r="W900" i="1" s="1"/>
  <c r="CQ900" i="1"/>
  <c r="P900" i="1" s="1"/>
  <c r="J822" i="5" s="1"/>
  <c r="I823" i="5" s="1"/>
  <c r="CS900" i="1"/>
  <c r="CU900" i="1"/>
  <c r="T900" i="1" s="1"/>
  <c r="CW900" i="1"/>
  <c r="V900" i="1" s="1"/>
  <c r="FR900" i="1"/>
  <c r="GL900" i="1"/>
  <c r="GO900" i="1"/>
  <c r="GP900" i="1"/>
  <c r="GV900" i="1"/>
  <c r="HC900" i="1" s="1"/>
  <c r="GX900" i="1" s="1"/>
  <c r="C901" i="1"/>
  <c r="D901" i="1"/>
  <c r="I901" i="1"/>
  <c r="AC901" i="1"/>
  <c r="AE901" i="1"/>
  <c r="AF901" i="1"/>
  <c r="AG901" i="1"/>
  <c r="AH901" i="1"/>
  <c r="CV901" i="1" s="1"/>
  <c r="U901" i="1" s="1"/>
  <c r="K830" i="5" s="1"/>
  <c r="AI901" i="1"/>
  <c r="AJ901" i="1"/>
  <c r="CX901" i="1" s="1"/>
  <c r="CQ901" i="1"/>
  <c r="P901" i="1" s="1"/>
  <c r="CS901" i="1"/>
  <c r="CU901" i="1"/>
  <c r="CW901" i="1"/>
  <c r="FR901" i="1"/>
  <c r="GL901" i="1"/>
  <c r="GN901" i="1"/>
  <c r="GO901" i="1"/>
  <c r="GV901" i="1"/>
  <c r="HC901" i="1" s="1"/>
  <c r="AC902" i="1"/>
  <c r="AE902" i="1"/>
  <c r="AF902" i="1"/>
  <c r="AG902" i="1"/>
  <c r="CU902" i="1" s="1"/>
  <c r="T902" i="1" s="1"/>
  <c r="AH902" i="1"/>
  <c r="AI902" i="1"/>
  <c r="CW902" i="1" s="1"/>
  <c r="V902" i="1" s="1"/>
  <c r="AJ902" i="1"/>
  <c r="CQ902" i="1"/>
  <c r="P902" i="1" s="1"/>
  <c r="CR902" i="1"/>
  <c r="Q902" i="1" s="1"/>
  <c r="CV902" i="1"/>
  <c r="U902" i="1" s="1"/>
  <c r="CX902" i="1"/>
  <c r="W902" i="1" s="1"/>
  <c r="FR902" i="1"/>
  <c r="GL902" i="1"/>
  <c r="GO902" i="1"/>
  <c r="GP902" i="1"/>
  <c r="GV902" i="1"/>
  <c r="HC902" i="1" s="1"/>
  <c r="GX902" i="1" s="1"/>
  <c r="AC903" i="1"/>
  <c r="AE903" i="1"/>
  <c r="AF903" i="1"/>
  <c r="AG903" i="1"/>
  <c r="AH903" i="1"/>
  <c r="CV903" i="1" s="1"/>
  <c r="U903" i="1" s="1"/>
  <c r="AI903" i="1"/>
  <c r="CW903" i="1" s="1"/>
  <c r="V903" i="1" s="1"/>
  <c r="AJ903" i="1"/>
  <c r="CQ903" i="1"/>
  <c r="P903" i="1" s="1"/>
  <c r="CR903" i="1"/>
  <c r="Q903" i="1" s="1"/>
  <c r="CS903" i="1"/>
  <c r="CT903" i="1"/>
  <c r="S903" i="1" s="1"/>
  <c r="CU903" i="1"/>
  <c r="T903" i="1" s="1"/>
  <c r="CX903" i="1"/>
  <c r="W903" i="1" s="1"/>
  <c r="FR903" i="1"/>
  <c r="GL903" i="1"/>
  <c r="GO903" i="1"/>
  <c r="GP903" i="1"/>
  <c r="GV903" i="1"/>
  <c r="HC903" i="1"/>
  <c r="GX903" i="1" s="1"/>
  <c r="AC904" i="1"/>
  <c r="AE904" i="1"/>
  <c r="AF904" i="1"/>
  <c r="AG904" i="1"/>
  <c r="CU904" i="1" s="1"/>
  <c r="T904" i="1" s="1"/>
  <c r="AH904" i="1"/>
  <c r="AI904" i="1"/>
  <c r="CW904" i="1" s="1"/>
  <c r="V904" i="1" s="1"/>
  <c r="AJ904" i="1"/>
  <c r="CR904" i="1"/>
  <c r="Q904" i="1" s="1"/>
  <c r="CT904" i="1"/>
  <c r="S904" i="1" s="1"/>
  <c r="CV904" i="1"/>
  <c r="U904" i="1" s="1"/>
  <c r="CX904" i="1"/>
  <c r="W904" i="1" s="1"/>
  <c r="FR904" i="1"/>
  <c r="GL904" i="1"/>
  <c r="GO904" i="1"/>
  <c r="GP904" i="1"/>
  <c r="GV904" i="1"/>
  <c r="HC904" i="1" s="1"/>
  <c r="GX904" i="1" s="1"/>
  <c r="C905" i="1"/>
  <c r="D905" i="1"/>
  <c r="I905" i="1"/>
  <c r="AC905" i="1"/>
  <c r="CQ905" i="1" s="1"/>
  <c r="AE905" i="1"/>
  <c r="CR905" i="1" s="1"/>
  <c r="Q905" i="1" s="1"/>
  <c r="AF905" i="1"/>
  <c r="AG905" i="1"/>
  <c r="CU905" i="1" s="1"/>
  <c r="T905" i="1" s="1"/>
  <c r="AH905" i="1"/>
  <c r="CV905" i="1" s="1"/>
  <c r="U905" i="1" s="1"/>
  <c r="K844" i="5" s="1"/>
  <c r="AI905" i="1"/>
  <c r="AJ905" i="1"/>
  <c r="CT905" i="1"/>
  <c r="S905" i="1" s="1"/>
  <c r="J840" i="5" s="1"/>
  <c r="CW905" i="1"/>
  <c r="V905" i="1" s="1"/>
  <c r="CX905" i="1"/>
  <c r="W905" i="1" s="1"/>
  <c r="FR905" i="1"/>
  <c r="GL905" i="1"/>
  <c r="GN905" i="1"/>
  <c r="GO905" i="1"/>
  <c r="GV905" i="1"/>
  <c r="HC905" i="1" s="1"/>
  <c r="GX905" i="1" s="1"/>
  <c r="AC906" i="1"/>
  <c r="AE906" i="1"/>
  <c r="AF906" i="1"/>
  <c r="AG906" i="1"/>
  <c r="CU906" i="1" s="1"/>
  <c r="T906" i="1" s="1"/>
  <c r="AH906" i="1"/>
  <c r="CV906" i="1" s="1"/>
  <c r="U906" i="1" s="1"/>
  <c r="AI906" i="1"/>
  <c r="AJ906" i="1"/>
  <c r="CX906" i="1" s="1"/>
  <c r="W906" i="1" s="1"/>
  <c r="CR906" i="1"/>
  <c r="Q906" i="1" s="1"/>
  <c r="CS906" i="1"/>
  <c r="CW906" i="1"/>
  <c r="V906" i="1" s="1"/>
  <c r="FR906" i="1"/>
  <c r="GL906" i="1"/>
  <c r="GO906" i="1"/>
  <c r="GP906" i="1"/>
  <c r="GV906" i="1"/>
  <c r="HC906" i="1" s="1"/>
  <c r="GX906" i="1" s="1"/>
  <c r="C907" i="1"/>
  <c r="D907" i="1"/>
  <c r="I907" i="1"/>
  <c r="AC907" i="1"/>
  <c r="AE907" i="1"/>
  <c r="AF907" i="1"/>
  <c r="AG907" i="1"/>
  <c r="CU907" i="1" s="1"/>
  <c r="T907" i="1" s="1"/>
  <c r="AH907" i="1"/>
  <c r="AI907" i="1"/>
  <c r="AJ907" i="1"/>
  <c r="CX907" i="1" s="1"/>
  <c r="W907" i="1" s="1"/>
  <c r="CQ907" i="1"/>
  <c r="P907" i="1" s="1"/>
  <c r="CS907" i="1"/>
  <c r="CV907" i="1"/>
  <c r="U907" i="1" s="1"/>
  <c r="K854" i="5" s="1"/>
  <c r="CW907" i="1"/>
  <c r="V907" i="1" s="1"/>
  <c r="FR907" i="1"/>
  <c r="GL907" i="1"/>
  <c r="GN907" i="1"/>
  <c r="GO907" i="1"/>
  <c r="GV907" i="1"/>
  <c r="HC907" i="1" s="1"/>
  <c r="GX907" i="1" s="1"/>
  <c r="AC908" i="1"/>
  <c r="AE908" i="1"/>
  <c r="AF908" i="1"/>
  <c r="AG908" i="1"/>
  <c r="AH908" i="1"/>
  <c r="CV908" i="1" s="1"/>
  <c r="U908" i="1" s="1"/>
  <c r="AI908" i="1"/>
  <c r="CW908" i="1" s="1"/>
  <c r="V908" i="1" s="1"/>
  <c r="AJ908" i="1"/>
  <c r="CQ908" i="1"/>
  <c r="P908" i="1" s="1"/>
  <c r="J856" i="5" s="1"/>
  <c r="I857" i="5" s="1"/>
  <c r="CT908" i="1"/>
  <c r="S908" i="1" s="1"/>
  <c r="CU908" i="1"/>
  <c r="T908" i="1" s="1"/>
  <c r="CX908" i="1"/>
  <c r="W908" i="1" s="1"/>
  <c r="FR908" i="1"/>
  <c r="GL908" i="1"/>
  <c r="GO908" i="1"/>
  <c r="GP908" i="1"/>
  <c r="GV908" i="1"/>
  <c r="HC908" i="1" s="1"/>
  <c r="GX908" i="1" s="1"/>
  <c r="C909" i="1"/>
  <c r="D909" i="1"/>
  <c r="I909" i="1"/>
  <c r="AC909" i="1"/>
  <c r="CQ909" i="1" s="1"/>
  <c r="P909" i="1" s="1"/>
  <c r="J861" i="5" s="1"/>
  <c r="AE909" i="1"/>
  <c r="AF909" i="1"/>
  <c r="AG909" i="1"/>
  <c r="AH909" i="1"/>
  <c r="CV909" i="1" s="1"/>
  <c r="U909" i="1" s="1"/>
  <c r="K864" i="5" s="1"/>
  <c r="AI909" i="1"/>
  <c r="CW909" i="1" s="1"/>
  <c r="V909" i="1" s="1"/>
  <c r="AJ909" i="1"/>
  <c r="CR909" i="1"/>
  <c r="Q909" i="1" s="1"/>
  <c r="CU909" i="1"/>
  <c r="T909" i="1" s="1"/>
  <c r="CX909" i="1"/>
  <c r="W909" i="1" s="1"/>
  <c r="FR909" i="1"/>
  <c r="GL909" i="1"/>
  <c r="GN909" i="1"/>
  <c r="GO909" i="1"/>
  <c r="GV909" i="1"/>
  <c r="HC909" i="1" s="1"/>
  <c r="AC910" i="1"/>
  <c r="AE910" i="1"/>
  <c r="AF910" i="1"/>
  <c r="AG910" i="1"/>
  <c r="AH910" i="1"/>
  <c r="CV910" i="1" s="1"/>
  <c r="U910" i="1" s="1"/>
  <c r="AI910" i="1"/>
  <c r="CW910" i="1" s="1"/>
  <c r="V910" i="1" s="1"/>
  <c r="AJ910" i="1"/>
  <c r="CQ910" i="1"/>
  <c r="P910" i="1" s="1"/>
  <c r="CS910" i="1"/>
  <c r="CT910" i="1"/>
  <c r="S910" i="1" s="1"/>
  <c r="CU910" i="1"/>
  <c r="T910" i="1" s="1"/>
  <c r="CX910" i="1"/>
  <c r="W910" i="1" s="1"/>
  <c r="FR910" i="1"/>
  <c r="GL910" i="1"/>
  <c r="GO910" i="1"/>
  <c r="GP910" i="1"/>
  <c r="GV910" i="1"/>
  <c r="HC910" i="1" s="1"/>
  <c r="GX910" i="1" s="1"/>
  <c r="B912" i="1"/>
  <c r="B893" i="1" s="1"/>
  <c r="C912" i="1"/>
  <c r="C893" i="1" s="1"/>
  <c r="D912" i="1"/>
  <c r="D893" i="1" s="1"/>
  <c r="F912" i="1"/>
  <c r="F893" i="1" s="1"/>
  <c r="G912" i="1"/>
  <c r="BX912" i="1"/>
  <c r="BX893" i="1" s="1"/>
  <c r="CC912" i="1"/>
  <c r="CC893" i="1" s="1"/>
  <c r="CK912" i="1"/>
  <c r="CK893" i="1" s="1"/>
  <c r="CL912" i="1"/>
  <c r="BC912" i="1" s="1"/>
  <c r="D943" i="1"/>
  <c r="E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Y945" i="1"/>
  <c r="CZ945" i="1"/>
  <c r="DA945" i="1"/>
  <c r="DB945" i="1"/>
  <c r="DC945" i="1"/>
  <c r="DD945" i="1"/>
  <c r="DE945" i="1"/>
  <c r="DF945" i="1"/>
  <c r="DG945" i="1"/>
  <c r="DH945" i="1"/>
  <c r="DI945" i="1"/>
  <c r="DJ945" i="1"/>
  <c r="DK945" i="1"/>
  <c r="DL945" i="1"/>
  <c r="DM945" i="1"/>
  <c r="DN945" i="1"/>
  <c r="DO945" i="1"/>
  <c r="DP945" i="1"/>
  <c r="DQ945" i="1"/>
  <c r="DR945" i="1"/>
  <c r="DS945" i="1"/>
  <c r="DT945" i="1"/>
  <c r="DU945" i="1"/>
  <c r="DV945" i="1"/>
  <c r="DW945" i="1"/>
  <c r="DX945" i="1"/>
  <c r="DY945" i="1"/>
  <c r="DZ945" i="1"/>
  <c r="EA945" i="1"/>
  <c r="EB945" i="1"/>
  <c r="EC945" i="1"/>
  <c r="ED945" i="1"/>
  <c r="EE945" i="1"/>
  <c r="EF945" i="1"/>
  <c r="EG945" i="1"/>
  <c r="EH945" i="1"/>
  <c r="EI945" i="1"/>
  <c r="EJ945" i="1"/>
  <c r="EK945" i="1"/>
  <c r="EL945" i="1"/>
  <c r="EM945" i="1"/>
  <c r="EN945" i="1"/>
  <c r="EO945" i="1"/>
  <c r="EP945" i="1"/>
  <c r="EQ945" i="1"/>
  <c r="ER945" i="1"/>
  <c r="ES945" i="1"/>
  <c r="ET945" i="1"/>
  <c r="EU945" i="1"/>
  <c r="EV945" i="1"/>
  <c r="EW945" i="1"/>
  <c r="EX945" i="1"/>
  <c r="EY945" i="1"/>
  <c r="EZ945" i="1"/>
  <c r="FA945" i="1"/>
  <c r="FB945" i="1"/>
  <c r="FC945" i="1"/>
  <c r="FD945" i="1"/>
  <c r="FE945" i="1"/>
  <c r="FF945" i="1"/>
  <c r="FG945" i="1"/>
  <c r="FH945" i="1"/>
  <c r="FI945" i="1"/>
  <c r="FJ945" i="1"/>
  <c r="FK945" i="1"/>
  <c r="FL945" i="1"/>
  <c r="FM945" i="1"/>
  <c r="FN945" i="1"/>
  <c r="FO945" i="1"/>
  <c r="FP945" i="1"/>
  <c r="FQ945" i="1"/>
  <c r="FR945" i="1"/>
  <c r="FS945" i="1"/>
  <c r="FT945" i="1"/>
  <c r="FU945" i="1"/>
  <c r="FV945" i="1"/>
  <c r="FW945" i="1"/>
  <c r="FX945" i="1"/>
  <c r="FY945" i="1"/>
  <c r="FZ945" i="1"/>
  <c r="GA945" i="1"/>
  <c r="GB945" i="1"/>
  <c r="GC945" i="1"/>
  <c r="GD945" i="1"/>
  <c r="GE945" i="1"/>
  <c r="GF945" i="1"/>
  <c r="GG945" i="1"/>
  <c r="GH945" i="1"/>
  <c r="GI945" i="1"/>
  <c r="GJ945" i="1"/>
  <c r="GK945" i="1"/>
  <c r="GL945" i="1"/>
  <c r="GM945" i="1"/>
  <c r="GN945" i="1"/>
  <c r="GO945" i="1"/>
  <c r="GP945" i="1"/>
  <c r="GQ945" i="1"/>
  <c r="GR945" i="1"/>
  <c r="GS945" i="1"/>
  <c r="GT945" i="1"/>
  <c r="GU945" i="1"/>
  <c r="GV945" i="1"/>
  <c r="GW945" i="1"/>
  <c r="GX945" i="1"/>
  <c r="D947" i="1"/>
  <c r="E949" i="1"/>
  <c r="Z949" i="1"/>
  <c r="AA949" i="1"/>
  <c r="AM949" i="1"/>
  <c r="AN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Y949" i="1"/>
  <c r="CZ949" i="1"/>
  <c r="DA949" i="1"/>
  <c r="DB949" i="1"/>
  <c r="DC949" i="1"/>
  <c r="DD949" i="1"/>
  <c r="DE949" i="1"/>
  <c r="DF949" i="1"/>
  <c r="DG949" i="1"/>
  <c r="DH949" i="1"/>
  <c r="DI949" i="1"/>
  <c r="DJ949" i="1"/>
  <c r="DK949" i="1"/>
  <c r="DL949" i="1"/>
  <c r="DM949" i="1"/>
  <c r="DN949" i="1"/>
  <c r="DO949" i="1"/>
  <c r="DP949" i="1"/>
  <c r="DQ949" i="1"/>
  <c r="DR949" i="1"/>
  <c r="DS949" i="1"/>
  <c r="DT949" i="1"/>
  <c r="DU949" i="1"/>
  <c r="DV949" i="1"/>
  <c r="DW949" i="1"/>
  <c r="DX949" i="1"/>
  <c r="DY949" i="1"/>
  <c r="DZ949" i="1"/>
  <c r="EA949" i="1"/>
  <c r="EB949" i="1"/>
  <c r="EC949" i="1"/>
  <c r="ED949" i="1"/>
  <c r="EE949" i="1"/>
  <c r="EF949" i="1"/>
  <c r="EG949" i="1"/>
  <c r="EH949" i="1"/>
  <c r="EI949" i="1"/>
  <c r="EJ949" i="1"/>
  <c r="EK949" i="1"/>
  <c r="EL949" i="1"/>
  <c r="EM949" i="1"/>
  <c r="EN949" i="1"/>
  <c r="EO949" i="1"/>
  <c r="EP949" i="1"/>
  <c r="EQ949" i="1"/>
  <c r="ER949" i="1"/>
  <c r="ES949" i="1"/>
  <c r="ET949" i="1"/>
  <c r="EU949" i="1"/>
  <c r="EV949" i="1"/>
  <c r="EW949" i="1"/>
  <c r="EX949" i="1"/>
  <c r="EY949" i="1"/>
  <c r="EZ949" i="1"/>
  <c r="FA949" i="1"/>
  <c r="FB949" i="1"/>
  <c r="FC949" i="1"/>
  <c r="FD949" i="1"/>
  <c r="FE949" i="1"/>
  <c r="FF949" i="1"/>
  <c r="FG949" i="1"/>
  <c r="FH949" i="1"/>
  <c r="FI949" i="1"/>
  <c r="FJ949" i="1"/>
  <c r="FK949" i="1"/>
  <c r="FL949" i="1"/>
  <c r="FM949" i="1"/>
  <c r="FN949" i="1"/>
  <c r="FO949" i="1"/>
  <c r="FP949" i="1"/>
  <c r="FQ949" i="1"/>
  <c r="FR949" i="1"/>
  <c r="FS949" i="1"/>
  <c r="FT949" i="1"/>
  <c r="FU949" i="1"/>
  <c r="FV949" i="1"/>
  <c r="FW949" i="1"/>
  <c r="FX949" i="1"/>
  <c r="FY949" i="1"/>
  <c r="FZ949" i="1"/>
  <c r="GA949" i="1"/>
  <c r="GB949" i="1"/>
  <c r="GC949" i="1"/>
  <c r="GD949" i="1"/>
  <c r="GE949" i="1"/>
  <c r="GF949" i="1"/>
  <c r="GG949" i="1"/>
  <c r="GH949" i="1"/>
  <c r="GI949" i="1"/>
  <c r="GJ949" i="1"/>
  <c r="GK949" i="1"/>
  <c r="GL949" i="1"/>
  <c r="GM949" i="1"/>
  <c r="GN949" i="1"/>
  <c r="GO949" i="1"/>
  <c r="GP949" i="1"/>
  <c r="GQ949" i="1"/>
  <c r="GR949" i="1"/>
  <c r="GS949" i="1"/>
  <c r="GT949" i="1"/>
  <c r="GU949" i="1"/>
  <c r="GV949" i="1"/>
  <c r="GW949" i="1"/>
  <c r="GX949" i="1"/>
  <c r="C951" i="1"/>
  <c r="D951" i="1"/>
  <c r="I951" i="1"/>
  <c r="AC951" i="1"/>
  <c r="AE951" i="1"/>
  <c r="U877" i="5" s="1"/>
  <c r="AF951" i="1"/>
  <c r="AG951" i="1"/>
  <c r="CU951" i="1" s="1"/>
  <c r="T951" i="1" s="1"/>
  <c r="AH951" i="1"/>
  <c r="AI951" i="1"/>
  <c r="CW951" i="1" s="1"/>
  <c r="V951" i="1" s="1"/>
  <c r="AJ951" i="1"/>
  <c r="CQ951" i="1"/>
  <c r="P951" i="1" s="1"/>
  <c r="CT951" i="1"/>
  <c r="S951" i="1" s="1"/>
  <c r="CZ951" i="1" s="1"/>
  <c r="Y951" i="1" s="1"/>
  <c r="T877" i="5" s="1"/>
  <c r="J883" i="5" s="1"/>
  <c r="CV951" i="1"/>
  <c r="U951" i="1" s="1"/>
  <c r="K885" i="5" s="1"/>
  <c r="CX951" i="1"/>
  <c r="W951" i="1" s="1"/>
  <c r="FR951" i="1"/>
  <c r="GL951" i="1"/>
  <c r="GN951" i="1"/>
  <c r="GO951" i="1"/>
  <c r="GV951" i="1"/>
  <c r="HC951" i="1" s="1"/>
  <c r="GX951" i="1" s="1"/>
  <c r="C952" i="1"/>
  <c r="D952" i="1"/>
  <c r="I952" i="1"/>
  <c r="AC952" i="1"/>
  <c r="AE952" i="1"/>
  <c r="AF952" i="1"/>
  <c r="CT952" i="1" s="1"/>
  <c r="S952" i="1" s="1"/>
  <c r="AG952" i="1"/>
  <c r="CU952" i="1" s="1"/>
  <c r="T952" i="1" s="1"/>
  <c r="AH952" i="1"/>
  <c r="CV952" i="1" s="1"/>
  <c r="U952" i="1" s="1"/>
  <c r="K892" i="5" s="1"/>
  <c r="AI952" i="1"/>
  <c r="CW952" i="1" s="1"/>
  <c r="V952" i="1" s="1"/>
  <c r="AJ952" i="1"/>
  <c r="CQ952" i="1"/>
  <c r="P952" i="1" s="1"/>
  <c r="CX952" i="1"/>
  <c r="W952" i="1" s="1"/>
  <c r="FR952" i="1"/>
  <c r="GL952" i="1"/>
  <c r="GN952" i="1"/>
  <c r="GO952" i="1"/>
  <c r="GV952" i="1"/>
  <c r="HC952" i="1" s="1"/>
  <c r="C953" i="1"/>
  <c r="D953" i="1"/>
  <c r="I953" i="1"/>
  <c r="AC953" i="1"/>
  <c r="AE953" i="1"/>
  <c r="AF953" i="1"/>
  <c r="AG953" i="1"/>
  <c r="AH953" i="1"/>
  <c r="CV953" i="1" s="1"/>
  <c r="U953" i="1" s="1"/>
  <c r="AI953" i="1"/>
  <c r="CW953" i="1" s="1"/>
  <c r="AJ953" i="1"/>
  <c r="CX953" i="1" s="1"/>
  <c r="W953" i="1" s="1"/>
  <c r="CQ953" i="1"/>
  <c r="P953" i="1" s="1"/>
  <c r="CT953" i="1"/>
  <c r="CU953" i="1"/>
  <c r="FR953" i="1"/>
  <c r="GL953" i="1"/>
  <c r="GN953" i="1"/>
  <c r="GO953" i="1"/>
  <c r="GV953" i="1"/>
  <c r="HC953" i="1" s="1"/>
  <c r="C954" i="1"/>
  <c r="D954" i="1"/>
  <c r="I954" i="1"/>
  <c r="AC954" i="1"/>
  <c r="CQ954" i="1" s="1"/>
  <c r="P954" i="1" s="1"/>
  <c r="J905" i="5" s="1"/>
  <c r="AE954" i="1"/>
  <c r="AF954" i="1"/>
  <c r="AG954" i="1"/>
  <c r="AH954" i="1"/>
  <c r="AI954" i="1"/>
  <c r="CW954" i="1" s="1"/>
  <c r="AJ954" i="1"/>
  <c r="CX954" i="1" s="1"/>
  <c r="W954" i="1" s="1"/>
  <c r="CR954" i="1"/>
  <c r="CT954" i="1"/>
  <c r="S954" i="1" s="1"/>
  <c r="CU954" i="1"/>
  <c r="CV954" i="1"/>
  <c r="FR954" i="1"/>
  <c r="GL954" i="1"/>
  <c r="GN954" i="1"/>
  <c r="GO954" i="1"/>
  <c r="GV954" i="1"/>
  <c r="HC954" i="1" s="1"/>
  <c r="GX954" i="1" s="1"/>
  <c r="C955" i="1"/>
  <c r="D955" i="1"/>
  <c r="I955" i="1"/>
  <c r="T955" i="1" s="1"/>
  <c r="AC955" i="1"/>
  <c r="AE955" i="1"/>
  <c r="AF955" i="1"/>
  <c r="AG955" i="1"/>
  <c r="AH955" i="1"/>
  <c r="CV955" i="1" s="1"/>
  <c r="U955" i="1" s="1"/>
  <c r="K920" i="5" s="1"/>
  <c r="AI955" i="1"/>
  <c r="AJ955" i="1"/>
  <c r="CX955" i="1" s="1"/>
  <c r="CQ955" i="1"/>
  <c r="P955" i="1" s="1"/>
  <c r="CR955" i="1"/>
  <c r="CS955" i="1"/>
  <c r="CU955" i="1"/>
  <c r="CW955" i="1"/>
  <c r="V955" i="1" s="1"/>
  <c r="FR955" i="1"/>
  <c r="GL955" i="1"/>
  <c r="GN955" i="1"/>
  <c r="GO955" i="1"/>
  <c r="GV955" i="1"/>
  <c r="HC955" i="1" s="1"/>
  <c r="C956" i="1"/>
  <c r="D956" i="1"/>
  <c r="I956" i="1"/>
  <c r="AC956" i="1"/>
  <c r="AE956" i="1"/>
  <c r="AF956" i="1"/>
  <c r="AG956" i="1"/>
  <c r="AH956" i="1"/>
  <c r="AI956" i="1"/>
  <c r="AJ956" i="1"/>
  <c r="CX956" i="1" s="1"/>
  <c r="CQ956" i="1"/>
  <c r="P956" i="1" s="1"/>
  <c r="J927" i="5" s="1"/>
  <c r="CS956" i="1"/>
  <c r="CU956" i="1"/>
  <c r="CV956" i="1"/>
  <c r="CW956" i="1"/>
  <c r="FR956" i="1"/>
  <c r="GL956" i="1"/>
  <c r="GN956" i="1"/>
  <c r="CB971" i="1" s="1"/>
  <c r="CB949" i="1" s="1"/>
  <c r="GO956" i="1"/>
  <c r="GV956" i="1"/>
  <c r="HC956" i="1" s="1"/>
  <c r="AC957" i="1"/>
  <c r="AE957" i="1"/>
  <c r="AF957" i="1"/>
  <c r="AG957" i="1"/>
  <c r="AH957" i="1"/>
  <c r="CV957" i="1" s="1"/>
  <c r="AI957" i="1"/>
  <c r="AJ957" i="1"/>
  <c r="CX957" i="1" s="1"/>
  <c r="CQ957" i="1"/>
  <c r="CR957" i="1"/>
  <c r="CS957" i="1"/>
  <c r="CT957" i="1"/>
  <c r="CU957" i="1"/>
  <c r="CW957" i="1"/>
  <c r="FR957" i="1"/>
  <c r="GL957" i="1"/>
  <c r="GN957" i="1"/>
  <c r="GO957" i="1"/>
  <c r="GV957" i="1"/>
  <c r="HC957" i="1" s="1"/>
  <c r="I958" i="1"/>
  <c r="AC958" i="1"/>
  <c r="AE958" i="1"/>
  <c r="AF958" i="1"/>
  <c r="AG958" i="1"/>
  <c r="AH958" i="1"/>
  <c r="AI958" i="1"/>
  <c r="AJ958" i="1"/>
  <c r="CX958" i="1" s="1"/>
  <c r="CQ958" i="1"/>
  <c r="P958" i="1" s="1"/>
  <c r="CS958" i="1"/>
  <c r="CU958" i="1"/>
  <c r="CV958" i="1"/>
  <c r="CW958" i="1"/>
  <c r="FR958" i="1"/>
  <c r="GL958" i="1"/>
  <c r="GN958" i="1"/>
  <c r="GO958" i="1"/>
  <c r="GV958" i="1"/>
  <c r="HC958" i="1" s="1"/>
  <c r="C959" i="1"/>
  <c r="D959" i="1"/>
  <c r="I959" i="1"/>
  <c r="AC959" i="1"/>
  <c r="AE959" i="1"/>
  <c r="AF959" i="1"/>
  <c r="AG959" i="1"/>
  <c r="AH959" i="1"/>
  <c r="CV959" i="1" s="1"/>
  <c r="U959" i="1" s="1"/>
  <c r="K947" i="5" s="1"/>
  <c r="AI959" i="1"/>
  <c r="AJ959" i="1"/>
  <c r="CX959" i="1" s="1"/>
  <c r="W959" i="1" s="1"/>
  <c r="CQ959" i="1"/>
  <c r="P959" i="1" s="1"/>
  <c r="CR959" i="1"/>
  <c r="CS959" i="1"/>
  <c r="CU959" i="1"/>
  <c r="T959" i="1" s="1"/>
  <c r="CW959" i="1"/>
  <c r="V959" i="1" s="1"/>
  <c r="FR959" i="1"/>
  <c r="GL959" i="1"/>
  <c r="GN959" i="1"/>
  <c r="GO959" i="1"/>
  <c r="GV959" i="1"/>
  <c r="HC959" i="1" s="1"/>
  <c r="AC960" i="1"/>
  <c r="AE960" i="1"/>
  <c r="AF960" i="1"/>
  <c r="AG960" i="1"/>
  <c r="AH960" i="1"/>
  <c r="CV960" i="1" s="1"/>
  <c r="AI960" i="1"/>
  <c r="AJ960" i="1"/>
  <c r="CQ960" i="1"/>
  <c r="CS960" i="1"/>
  <c r="CT960" i="1"/>
  <c r="CU960" i="1"/>
  <c r="CW960" i="1"/>
  <c r="CX960" i="1"/>
  <c r="FR960" i="1"/>
  <c r="GL960" i="1"/>
  <c r="GN960" i="1"/>
  <c r="GO960" i="1"/>
  <c r="GV960" i="1"/>
  <c r="HC960" i="1"/>
  <c r="I961" i="1"/>
  <c r="AC961" i="1"/>
  <c r="AE961" i="1"/>
  <c r="AF961" i="1"/>
  <c r="AG961" i="1"/>
  <c r="AH961" i="1"/>
  <c r="CV961" i="1" s="1"/>
  <c r="U961" i="1" s="1"/>
  <c r="AI961" i="1"/>
  <c r="AJ961" i="1"/>
  <c r="CX961" i="1" s="1"/>
  <c r="CQ961" i="1"/>
  <c r="P961" i="1" s="1"/>
  <c r="CR961" i="1"/>
  <c r="CS961" i="1"/>
  <c r="CU961" i="1"/>
  <c r="T961" i="1" s="1"/>
  <c r="CW961" i="1"/>
  <c r="V961" i="1" s="1"/>
  <c r="FR961" i="1"/>
  <c r="GL961" i="1"/>
  <c r="GN961" i="1"/>
  <c r="GO961" i="1"/>
  <c r="GV961" i="1"/>
  <c r="HC961" i="1" s="1"/>
  <c r="AC962" i="1"/>
  <c r="AE962" i="1"/>
  <c r="AF962" i="1"/>
  <c r="AG962" i="1"/>
  <c r="AH962" i="1"/>
  <c r="CV962" i="1" s="1"/>
  <c r="AI962" i="1"/>
  <c r="AJ962" i="1"/>
  <c r="CQ962" i="1"/>
  <c r="CS962" i="1"/>
  <c r="CT962" i="1"/>
  <c r="CU962" i="1"/>
  <c r="CW962" i="1"/>
  <c r="CX962" i="1"/>
  <c r="FR962" i="1"/>
  <c r="GL962" i="1"/>
  <c r="GN962" i="1"/>
  <c r="GO962" i="1"/>
  <c r="GV962" i="1"/>
  <c r="HC962" i="1"/>
  <c r="C963" i="1"/>
  <c r="D963" i="1"/>
  <c r="I963" i="1"/>
  <c r="AC963" i="1"/>
  <c r="AE963" i="1"/>
  <c r="U949" i="5" s="1"/>
  <c r="AF963" i="1"/>
  <c r="AG963" i="1"/>
  <c r="AH963" i="1"/>
  <c r="CV963" i="1" s="1"/>
  <c r="U963" i="1" s="1"/>
  <c r="K961" i="5" s="1"/>
  <c r="AI963" i="1"/>
  <c r="AJ963" i="1"/>
  <c r="CX963" i="1" s="1"/>
  <c r="W963" i="1" s="1"/>
  <c r="CQ963" i="1"/>
  <c r="P963" i="1" s="1"/>
  <c r="J954" i="5" s="1"/>
  <c r="CS963" i="1"/>
  <c r="CT963" i="1"/>
  <c r="S963" i="1" s="1"/>
  <c r="J951" i="5" s="1"/>
  <c r="CU963" i="1"/>
  <c r="T963" i="1" s="1"/>
  <c r="CW963" i="1"/>
  <c r="V963" i="1" s="1"/>
  <c r="FR963" i="1"/>
  <c r="GL963" i="1"/>
  <c r="GN963" i="1"/>
  <c r="GO963" i="1"/>
  <c r="GV963" i="1"/>
  <c r="HC963" i="1" s="1"/>
  <c r="GX963" i="1" s="1"/>
  <c r="I964" i="1"/>
  <c r="AC964" i="1"/>
  <c r="AE964" i="1"/>
  <c r="AF964" i="1"/>
  <c r="AG964" i="1"/>
  <c r="AH964" i="1"/>
  <c r="CV964" i="1" s="1"/>
  <c r="U964" i="1" s="1"/>
  <c r="AI964" i="1"/>
  <c r="AJ964" i="1"/>
  <c r="CX964" i="1" s="1"/>
  <c r="CQ964" i="1"/>
  <c r="P964" i="1" s="1"/>
  <c r="CR964" i="1"/>
  <c r="CS964" i="1"/>
  <c r="CU964" i="1"/>
  <c r="T964" i="1" s="1"/>
  <c r="CW964" i="1"/>
  <c r="V964" i="1" s="1"/>
  <c r="FR964" i="1"/>
  <c r="GL964" i="1"/>
  <c r="GN964" i="1"/>
  <c r="GO964" i="1"/>
  <c r="GV964" i="1"/>
  <c r="HC964" i="1" s="1"/>
  <c r="I965" i="1"/>
  <c r="AC965" i="1"/>
  <c r="AD965" i="1"/>
  <c r="AE965" i="1"/>
  <c r="AF965" i="1"/>
  <c r="AG965" i="1"/>
  <c r="AH965" i="1"/>
  <c r="CV965" i="1" s="1"/>
  <c r="AI965" i="1"/>
  <c r="AJ965" i="1"/>
  <c r="CX965" i="1" s="1"/>
  <c r="W965" i="1" s="1"/>
  <c r="CQ965" i="1"/>
  <c r="CR965" i="1"/>
  <c r="CS965" i="1"/>
  <c r="CT965" i="1"/>
  <c r="CU965" i="1"/>
  <c r="CW965" i="1"/>
  <c r="FR965" i="1"/>
  <c r="GL965" i="1"/>
  <c r="GN965" i="1"/>
  <c r="GO965" i="1"/>
  <c r="GV965" i="1"/>
  <c r="HC965" i="1"/>
  <c r="I966" i="1"/>
  <c r="AC966" i="1"/>
  <c r="AE966" i="1"/>
  <c r="AF966" i="1"/>
  <c r="AG966" i="1"/>
  <c r="CU966" i="1" s="1"/>
  <c r="T966" i="1" s="1"/>
  <c r="AH966" i="1"/>
  <c r="AI966" i="1"/>
  <c r="AJ966" i="1"/>
  <c r="CX966" i="1" s="1"/>
  <c r="W966" i="1" s="1"/>
  <c r="CQ966" i="1"/>
  <c r="P966" i="1" s="1"/>
  <c r="CS966" i="1"/>
  <c r="CV966" i="1"/>
  <c r="U966" i="1" s="1"/>
  <c r="CW966" i="1"/>
  <c r="V966" i="1" s="1"/>
  <c r="FR966" i="1"/>
  <c r="GL966" i="1"/>
  <c r="GN966" i="1"/>
  <c r="GO966" i="1"/>
  <c r="GV966" i="1"/>
  <c r="HC966" i="1" s="1"/>
  <c r="GX966" i="1" s="1"/>
  <c r="C967" i="1"/>
  <c r="D967" i="1"/>
  <c r="I967" i="1"/>
  <c r="AC967" i="1"/>
  <c r="AE967" i="1"/>
  <c r="AF967" i="1"/>
  <c r="AG967" i="1"/>
  <c r="AH967" i="1"/>
  <c r="CV967" i="1" s="1"/>
  <c r="U967" i="1" s="1"/>
  <c r="K970" i="5" s="1"/>
  <c r="AI967" i="1"/>
  <c r="AJ967" i="1"/>
  <c r="CX967" i="1" s="1"/>
  <c r="W967" i="1" s="1"/>
  <c r="CQ967" i="1"/>
  <c r="P967" i="1" s="1"/>
  <c r="J966" i="5" s="1"/>
  <c r="CS967" i="1"/>
  <c r="CU967" i="1"/>
  <c r="CW967" i="1"/>
  <c r="V967" i="1" s="1"/>
  <c r="FR967" i="1"/>
  <c r="GL967" i="1"/>
  <c r="GN967" i="1"/>
  <c r="GO967" i="1"/>
  <c r="GV967" i="1"/>
  <c r="HC967" i="1" s="1"/>
  <c r="AC968" i="1"/>
  <c r="AE968" i="1"/>
  <c r="AF968" i="1"/>
  <c r="AG968" i="1"/>
  <c r="AH968" i="1"/>
  <c r="CV968" i="1" s="1"/>
  <c r="AI968" i="1"/>
  <c r="AJ968" i="1"/>
  <c r="CX968" i="1" s="1"/>
  <c r="CQ968" i="1"/>
  <c r="CS968" i="1"/>
  <c r="CT968" i="1"/>
  <c r="CU968" i="1"/>
  <c r="CW968" i="1"/>
  <c r="FR968" i="1"/>
  <c r="GL968" i="1"/>
  <c r="GN968" i="1"/>
  <c r="GO968" i="1"/>
  <c r="CC971" i="1" s="1"/>
  <c r="GV968" i="1"/>
  <c r="HC968" i="1"/>
  <c r="I969" i="1"/>
  <c r="AC969" i="1"/>
  <c r="AE969" i="1"/>
  <c r="AD969" i="1" s="1"/>
  <c r="AB969" i="1" s="1"/>
  <c r="AF969" i="1"/>
  <c r="CT969" i="1" s="1"/>
  <c r="AG969" i="1"/>
  <c r="AH969" i="1"/>
  <c r="CV969" i="1" s="1"/>
  <c r="U969" i="1" s="1"/>
  <c r="AI969" i="1"/>
  <c r="AJ969" i="1"/>
  <c r="CX969" i="1" s="1"/>
  <c r="W969" i="1" s="1"/>
  <c r="CQ969" i="1"/>
  <c r="P969" i="1" s="1"/>
  <c r="CS969" i="1"/>
  <c r="CU969" i="1"/>
  <c r="CW969" i="1"/>
  <c r="V969" i="1" s="1"/>
  <c r="FR969" i="1"/>
  <c r="GL969" i="1"/>
  <c r="GN969" i="1"/>
  <c r="GO969" i="1"/>
  <c r="GV969" i="1"/>
  <c r="HC969" i="1" s="1"/>
  <c r="B971" i="1"/>
  <c r="B949" i="1" s="1"/>
  <c r="C971" i="1"/>
  <c r="C949" i="1" s="1"/>
  <c r="D971" i="1"/>
  <c r="D949" i="1" s="1"/>
  <c r="F971" i="1"/>
  <c r="F949" i="1" s="1"/>
  <c r="G971" i="1"/>
  <c r="BB971" i="1"/>
  <c r="BB949" i="1" s="1"/>
  <c r="BX971" i="1"/>
  <c r="BX949" i="1" s="1"/>
  <c r="CK971" i="1"/>
  <c r="CK949" i="1" s="1"/>
  <c r="CL971" i="1"/>
  <c r="CL949" i="1" s="1"/>
  <c r="F984" i="1"/>
  <c r="B1002" i="1"/>
  <c r="B945" i="1" s="1"/>
  <c r="C1002" i="1"/>
  <c r="C945" i="1" s="1"/>
  <c r="D1002" i="1"/>
  <c r="D945" i="1" s="1"/>
  <c r="F1002" i="1"/>
  <c r="F945" i="1" s="1"/>
  <c r="G1002" i="1"/>
  <c r="D1033" i="1"/>
  <c r="E1035" i="1"/>
  <c r="Z1035" i="1"/>
  <c r="AA1035" i="1"/>
  <c r="AM1035" i="1"/>
  <c r="AN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Y1035" i="1"/>
  <c r="CZ1035" i="1"/>
  <c r="DA1035" i="1"/>
  <c r="DB1035" i="1"/>
  <c r="DC1035" i="1"/>
  <c r="DD1035" i="1"/>
  <c r="DE1035" i="1"/>
  <c r="DF1035" i="1"/>
  <c r="DG1035" i="1"/>
  <c r="DH1035" i="1"/>
  <c r="DI1035" i="1"/>
  <c r="DJ1035" i="1"/>
  <c r="DK1035" i="1"/>
  <c r="DL1035" i="1"/>
  <c r="DM1035" i="1"/>
  <c r="DN1035" i="1"/>
  <c r="DO1035" i="1"/>
  <c r="DP1035" i="1"/>
  <c r="DQ1035" i="1"/>
  <c r="DR1035" i="1"/>
  <c r="DS1035" i="1"/>
  <c r="DT1035" i="1"/>
  <c r="DU1035" i="1"/>
  <c r="DV1035" i="1"/>
  <c r="DW1035" i="1"/>
  <c r="DX1035" i="1"/>
  <c r="DY1035" i="1"/>
  <c r="DZ1035" i="1"/>
  <c r="EA1035" i="1"/>
  <c r="EB1035" i="1"/>
  <c r="EC1035" i="1"/>
  <c r="ED1035" i="1"/>
  <c r="EE1035" i="1"/>
  <c r="EF1035" i="1"/>
  <c r="EG1035" i="1"/>
  <c r="EH1035" i="1"/>
  <c r="EI1035" i="1"/>
  <c r="EJ1035" i="1"/>
  <c r="EK1035" i="1"/>
  <c r="EL1035" i="1"/>
  <c r="EM1035" i="1"/>
  <c r="EN1035" i="1"/>
  <c r="EO1035" i="1"/>
  <c r="EP1035" i="1"/>
  <c r="EQ1035" i="1"/>
  <c r="ER1035" i="1"/>
  <c r="ES1035" i="1"/>
  <c r="ET1035" i="1"/>
  <c r="EU1035" i="1"/>
  <c r="EV1035" i="1"/>
  <c r="EW1035" i="1"/>
  <c r="EX1035" i="1"/>
  <c r="EY1035" i="1"/>
  <c r="EZ1035" i="1"/>
  <c r="FA1035" i="1"/>
  <c r="FB1035" i="1"/>
  <c r="FC1035" i="1"/>
  <c r="FD1035" i="1"/>
  <c r="FE1035" i="1"/>
  <c r="FF1035" i="1"/>
  <c r="FG1035" i="1"/>
  <c r="FH1035" i="1"/>
  <c r="FI1035" i="1"/>
  <c r="FJ1035" i="1"/>
  <c r="FK1035" i="1"/>
  <c r="FL1035" i="1"/>
  <c r="FM1035" i="1"/>
  <c r="FN1035" i="1"/>
  <c r="FO1035" i="1"/>
  <c r="FP1035" i="1"/>
  <c r="FQ1035" i="1"/>
  <c r="FR1035" i="1"/>
  <c r="FS1035" i="1"/>
  <c r="FT1035" i="1"/>
  <c r="FU1035" i="1"/>
  <c r="FV1035" i="1"/>
  <c r="FW1035" i="1"/>
  <c r="FX1035" i="1"/>
  <c r="FY1035" i="1"/>
  <c r="FZ1035" i="1"/>
  <c r="GA1035" i="1"/>
  <c r="GB1035" i="1"/>
  <c r="GC1035" i="1"/>
  <c r="GD1035" i="1"/>
  <c r="GE1035" i="1"/>
  <c r="GF1035" i="1"/>
  <c r="GG1035" i="1"/>
  <c r="GH1035" i="1"/>
  <c r="GI1035" i="1"/>
  <c r="GJ1035" i="1"/>
  <c r="GK1035" i="1"/>
  <c r="GL1035" i="1"/>
  <c r="GM1035" i="1"/>
  <c r="GN1035" i="1"/>
  <c r="GO1035" i="1"/>
  <c r="GP1035" i="1"/>
  <c r="GQ1035" i="1"/>
  <c r="GR1035" i="1"/>
  <c r="GS1035" i="1"/>
  <c r="GT1035" i="1"/>
  <c r="GU1035" i="1"/>
  <c r="GV1035" i="1"/>
  <c r="GW1035" i="1"/>
  <c r="GX1035" i="1"/>
  <c r="C1037" i="1"/>
  <c r="D1037" i="1"/>
  <c r="I1037" i="1"/>
  <c r="AC1037" i="1"/>
  <c r="AE1037" i="1"/>
  <c r="AF1037" i="1"/>
  <c r="AG1037" i="1"/>
  <c r="CU1037" i="1" s="1"/>
  <c r="T1037" i="1" s="1"/>
  <c r="AH1037" i="1"/>
  <c r="AI1037" i="1"/>
  <c r="AJ1037" i="1"/>
  <c r="CX1037" i="1" s="1"/>
  <c r="W1037" i="1" s="1"/>
  <c r="AJ1040" i="1" s="1"/>
  <c r="CS1037" i="1"/>
  <c r="CT1037" i="1"/>
  <c r="S1037" i="1" s="1"/>
  <c r="J986" i="5" s="1"/>
  <c r="CV1037" i="1"/>
  <c r="U1037" i="1" s="1"/>
  <c r="K990" i="5" s="1"/>
  <c r="CW1037" i="1"/>
  <c r="V1037" i="1" s="1"/>
  <c r="FR1037" i="1"/>
  <c r="GL1037" i="1"/>
  <c r="BZ1040" i="1" s="1"/>
  <c r="AQ1040" i="1" s="1"/>
  <c r="GN1037" i="1"/>
  <c r="GO1037" i="1"/>
  <c r="CC1040" i="1" s="1"/>
  <c r="GV1037" i="1"/>
  <c r="HC1037" i="1" s="1"/>
  <c r="GX1037" i="1" s="1"/>
  <c r="CJ1040" i="1" s="1"/>
  <c r="AC1038" i="1"/>
  <c r="AE1038" i="1"/>
  <c r="AF1038" i="1"/>
  <c r="AG1038" i="1"/>
  <c r="CU1038" i="1" s="1"/>
  <c r="T1038" i="1" s="1"/>
  <c r="AH1038" i="1"/>
  <c r="AI1038" i="1"/>
  <c r="CW1038" i="1" s="1"/>
  <c r="V1038" i="1" s="1"/>
  <c r="AJ1038" i="1"/>
  <c r="CX1038" i="1" s="1"/>
  <c r="W1038" i="1" s="1"/>
  <c r="CR1038" i="1"/>
  <c r="Q1038" i="1" s="1"/>
  <c r="CS1038" i="1"/>
  <c r="CV1038" i="1"/>
  <c r="U1038" i="1" s="1"/>
  <c r="FR1038" i="1"/>
  <c r="GL1038" i="1"/>
  <c r="GO1038" i="1"/>
  <c r="GP1038" i="1"/>
  <c r="GV1038" i="1"/>
  <c r="HC1038" i="1" s="1"/>
  <c r="GX1038" i="1" s="1"/>
  <c r="B1040" i="1"/>
  <c r="B1035" i="1" s="1"/>
  <c r="C1040" i="1"/>
  <c r="C1035" i="1" s="1"/>
  <c r="D1040" i="1"/>
  <c r="D1035" i="1" s="1"/>
  <c r="F1040" i="1"/>
  <c r="F1035" i="1" s="1"/>
  <c r="G1040" i="1"/>
  <c r="A995" i="5" s="1"/>
  <c r="BB1040" i="1"/>
  <c r="F1053" i="1" s="1"/>
  <c r="BX1040" i="1"/>
  <c r="BX1035" i="1" s="1"/>
  <c r="CK1040" i="1"/>
  <c r="CK1035" i="1" s="1"/>
  <c r="CL1040" i="1"/>
  <c r="BC1040" i="1" s="1"/>
  <c r="D1071" i="1"/>
  <c r="E1073" i="1"/>
  <c r="Z1073" i="1"/>
  <c r="AA1073" i="1"/>
  <c r="AM1073" i="1"/>
  <c r="AN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CY1073" i="1"/>
  <c r="CZ1073" i="1"/>
  <c r="DA1073" i="1"/>
  <c r="DB1073" i="1"/>
  <c r="DC1073" i="1"/>
  <c r="DD1073" i="1"/>
  <c r="DE1073" i="1"/>
  <c r="DF1073" i="1"/>
  <c r="DG1073" i="1"/>
  <c r="DH1073" i="1"/>
  <c r="DI1073" i="1"/>
  <c r="DJ1073" i="1"/>
  <c r="DK1073" i="1"/>
  <c r="DL1073" i="1"/>
  <c r="DM1073" i="1"/>
  <c r="DN1073" i="1"/>
  <c r="DO1073" i="1"/>
  <c r="DP1073" i="1"/>
  <c r="DQ1073" i="1"/>
  <c r="DR1073" i="1"/>
  <c r="DS1073" i="1"/>
  <c r="DT1073" i="1"/>
  <c r="DU1073" i="1"/>
  <c r="DV1073" i="1"/>
  <c r="DW1073" i="1"/>
  <c r="DX1073" i="1"/>
  <c r="DY1073" i="1"/>
  <c r="DZ1073" i="1"/>
  <c r="EA1073" i="1"/>
  <c r="EB1073" i="1"/>
  <c r="EC1073" i="1"/>
  <c r="ED1073" i="1"/>
  <c r="EE1073" i="1"/>
  <c r="EF1073" i="1"/>
  <c r="EG1073" i="1"/>
  <c r="EH1073" i="1"/>
  <c r="EI1073" i="1"/>
  <c r="EJ1073" i="1"/>
  <c r="EK1073" i="1"/>
  <c r="EL1073" i="1"/>
  <c r="EM1073" i="1"/>
  <c r="EN1073" i="1"/>
  <c r="EO1073" i="1"/>
  <c r="EP1073" i="1"/>
  <c r="EQ1073" i="1"/>
  <c r="ER1073" i="1"/>
  <c r="ES1073" i="1"/>
  <c r="ET1073" i="1"/>
  <c r="EU1073" i="1"/>
  <c r="EV1073" i="1"/>
  <c r="EW1073" i="1"/>
  <c r="EX1073" i="1"/>
  <c r="EY1073" i="1"/>
  <c r="EZ1073" i="1"/>
  <c r="FA1073" i="1"/>
  <c r="FB1073" i="1"/>
  <c r="FC1073" i="1"/>
  <c r="FD1073" i="1"/>
  <c r="FE1073" i="1"/>
  <c r="FF1073" i="1"/>
  <c r="FG1073" i="1"/>
  <c r="FH1073" i="1"/>
  <c r="FI1073" i="1"/>
  <c r="FJ1073" i="1"/>
  <c r="FK1073" i="1"/>
  <c r="FL1073" i="1"/>
  <c r="FM1073" i="1"/>
  <c r="FN1073" i="1"/>
  <c r="FO1073" i="1"/>
  <c r="FP1073" i="1"/>
  <c r="FQ1073" i="1"/>
  <c r="FR1073" i="1"/>
  <c r="FS1073" i="1"/>
  <c r="FT1073" i="1"/>
  <c r="FU1073" i="1"/>
  <c r="FV1073" i="1"/>
  <c r="FW1073" i="1"/>
  <c r="FX1073" i="1"/>
  <c r="FY1073" i="1"/>
  <c r="FZ1073" i="1"/>
  <c r="GA1073" i="1"/>
  <c r="GB1073" i="1"/>
  <c r="GC1073" i="1"/>
  <c r="GD1073" i="1"/>
  <c r="GE1073" i="1"/>
  <c r="GF1073" i="1"/>
  <c r="GG1073" i="1"/>
  <c r="GH1073" i="1"/>
  <c r="GI1073" i="1"/>
  <c r="GJ1073" i="1"/>
  <c r="GK1073" i="1"/>
  <c r="GL1073" i="1"/>
  <c r="GM1073" i="1"/>
  <c r="GN1073" i="1"/>
  <c r="GO1073" i="1"/>
  <c r="GP1073" i="1"/>
  <c r="GQ1073" i="1"/>
  <c r="GR1073" i="1"/>
  <c r="GS1073" i="1"/>
  <c r="GT1073" i="1"/>
  <c r="GU1073" i="1"/>
  <c r="GV1073" i="1"/>
  <c r="GW1073" i="1"/>
  <c r="GX1073" i="1"/>
  <c r="C1075" i="1"/>
  <c r="D1075" i="1"/>
  <c r="I1075" i="1"/>
  <c r="AC1075" i="1"/>
  <c r="AE1075" i="1"/>
  <c r="U1001" i="5" s="1"/>
  <c r="AF1075" i="1"/>
  <c r="AG1075" i="1"/>
  <c r="AH1075" i="1"/>
  <c r="CV1075" i="1" s="1"/>
  <c r="U1075" i="1" s="1"/>
  <c r="K1007" i="5" s="1"/>
  <c r="AI1075" i="1"/>
  <c r="CW1075" i="1" s="1"/>
  <c r="V1075" i="1" s="1"/>
  <c r="AJ1075" i="1"/>
  <c r="CX1075" i="1" s="1"/>
  <c r="W1075" i="1" s="1"/>
  <c r="CQ1075" i="1"/>
  <c r="P1075" i="1" s="1"/>
  <c r="J1004" i="5" s="1"/>
  <c r="CR1075" i="1"/>
  <c r="Q1075" i="1" s="1"/>
  <c r="CS1075" i="1"/>
  <c r="CU1075" i="1"/>
  <c r="T1075" i="1" s="1"/>
  <c r="FR1075" i="1"/>
  <c r="GL1075" i="1"/>
  <c r="GN1075" i="1"/>
  <c r="GO1075" i="1"/>
  <c r="CC1078" i="1" s="1"/>
  <c r="AT1078" i="1" s="1"/>
  <c r="GV1075" i="1"/>
  <c r="HC1075" i="1" s="1"/>
  <c r="GX1075" i="1" s="1"/>
  <c r="AC1076" i="1"/>
  <c r="AE1076" i="1"/>
  <c r="CR1076" i="1" s="1"/>
  <c r="Q1076" i="1" s="1"/>
  <c r="AF1076" i="1"/>
  <c r="AG1076" i="1"/>
  <c r="CU1076" i="1" s="1"/>
  <c r="T1076" i="1" s="1"/>
  <c r="AH1076" i="1"/>
  <c r="AI1076" i="1"/>
  <c r="CW1076" i="1" s="1"/>
  <c r="V1076" i="1" s="1"/>
  <c r="AJ1076" i="1"/>
  <c r="CX1076" i="1" s="1"/>
  <c r="W1076" i="1" s="1"/>
  <c r="CT1076" i="1"/>
  <c r="S1076" i="1" s="1"/>
  <c r="CV1076" i="1"/>
  <c r="U1076" i="1" s="1"/>
  <c r="FR1076" i="1"/>
  <c r="GL1076" i="1"/>
  <c r="GO1076" i="1"/>
  <c r="GP1076" i="1"/>
  <c r="GV1076" i="1"/>
  <c r="HC1076" i="1" s="1"/>
  <c r="GX1076" i="1" s="1"/>
  <c r="B1078" i="1"/>
  <c r="B1073" i="1" s="1"/>
  <c r="C1078" i="1"/>
  <c r="C1073" i="1" s="1"/>
  <c r="D1078" i="1"/>
  <c r="D1073" i="1" s="1"/>
  <c r="F1078" i="1"/>
  <c r="F1073" i="1" s="1"/>
  <c r="G1078" i="1"/>
  <c r="BX1078" i="1"/>
  <c r="BX1073" i="1" s="1"/>
  <c r="BZ1078" i="1"/>
  <c r="BZ1073" i="1" s="1"/>
  <c r="CK1078" i="1"/>
  <c r="BB1078" i="1" s="1"/>
  <c r="CL1078" i="1"/>
  <c r="CL1073" i="1" s="1"/>
  <c r="B1109" i="1"/>
  <c r="B765" i="1" s="1"/>
  <c r="C1109" i="1"/>
  <c r="C765" i="1" s="1"/>
  <c r="D1109" i="1"/>
  <c r="D765" i="1" s="1"/>
  <c r="F1109" i="1"/>
  <c r="F765" i="1" s="1"/>
  <c r="G1109" i="1"/>
  <c r="D1140" i="1"/>
  <c r="E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CY1142" i="1"/>
  <c r="CZ1142" i="1"/>
  <c r="DA1142" i="1"/>
  <c r="DB1142" i="1"/>
  <c r="DC1142" i="1"/>
  <c r="DD1142" i="1"/>
  <c r="DE1142" i="1"/>
  <c r="DF1142" i="1"/>
  <c r="DG1142" i="1"/>
  <c r="DH1142" i="1"/>
  <c r="DI1142" i="1"/>
  <c r="DJ1142" i="1"/>
  <c r="DK1142" i="1"/>
  <c r="DL1142" i="1"/>
  <c r="DM1142" i="1"/>
  <c r="DN1142" i="1"/>
  <c r="DO1142" i="1"/>
  <c r="DP1142" i="1"/>
  <c r="DQ1142" i="1"/>
  <c r="DR1142" i="1"/>
  <c r="DS1142" i="1"/>
  <c r="DT1142" i="1"/>
  <c r="DU1142" i="1"/>
  <c r="DV1142" i="1"/>
  <c r="DW1142" i="1"/>
  <c r="DX1142" i="1"/>
  <c r="DY1142" i="1"/>
  <c r="DZ1142" i="1"/>
  <c r="EA1142" i="1"/>
  <c r="EB1142" i="1"/>
  <c r="EC1142" i="1"/>
  <c r="ED1142" i="1"/>
  <c r="EE1142" i="1"/>
  <c r="EF1142" i="1"/>
  <c r="EG1142" i="1"/>
  <c r="EH1142" i="1"/>
  <c r="EI1142" i="1"/>
  <c r="EJ1142" i="1"/>
  <c r="EK1142" i="1"/>
  <c r="EL1142" i="1"/>
  <c r="EM1142" i="1"/>
  <c r="EN1142" i="1"/>
  <c r="EO1142" i="1"/>
  <c r="EP1142" i="1"/>
  <c r="EQ1142" i="1"/>
  <c r="ER1142" i="1"/>
  <c r="ES1142" i="1"/>
  <c r="ET1142" i="1"/>
  <c r="EU1142" i="1"/>
  <c r="EV1142" i="1"/>
  <c r="EW1142" i="1"/>
  <c r="EX1142" i="1"/>
  <c r="EY1142" i="1"/>
  <c r="EZ1142" i="1"/>
  <c r="FA1142" i="1"/>
  <c r="FB1142" i="1"/>
  <c r="FC1142" i="1"/>
  <c r="FD1142" i="1"/>
  <c r="FE1142" i="1"/>
  <c r="FF1142" i="1"/>
  <c r="FG1142" i="1"/>
  <c r="FH1142" i="1"/>
  <c r="FI1142" i="1"/>
  <c r="FJ1142" i="1"/>
  <c r="FK1142" i="1"/>
  <c r="FL1142" i="1"/>
  <c r="FM1142" i="1"/>
  <c r="FN1142" i="1"/>
  <c r="FO1142" i="1"/>
  <c r="FP1142" i="1"/>
  <c r="FQ1142" i="1"/>
  <c r="FR1142" i="1"/>
  <c r="FS1142" i="1"/>
  <c r="FT1142" i="1"/>
  <c r="FU1142" i="1"/>
  <c r="FV1142" i="1"/>
  <c r="FW1142" i="1"/>
  <c r="FX1142" i="1"/>
  <c r="FY1142" i="1"/>
  <c r="FZ1142" i="1"/>
  <c r="GA1142" i="1"/>
  <c r="GB1142" i="1"/>
  <c r="GC1142" i="1"/>
  <c r="GD1142" i="1"/>
  <c r="GE1142" i="1"/>
  <c r="GF1142" i="1"/>
  <c r="GG1142" i="1"/>
  <c r="GH1142" i="1"/>
  <c r="GI1142" i="1"/>
  <c r="GJ1142" i="1"/>
  <c r="GK1142" i="1"/>
  <c r="GL1142" i="1"/>
  <c r="GM1142" i="1"/>
  <c r="GN1142" i="1"/>
  <c r="GO1142" i="1"/>
  <c r="GP1142" i="1"/>
  <c r="GQ1142" i="1"/>
  <c r="GR1142" i="1"/>
  <c r="GS1142" i="1"/>
  <c r="GT1142" i="1"/>
  <c r="GU1142" i="1"/>
  <c r="GV1142" i="1"/>
  <c r="GW1142" i="1"/>
  <c r="GX1142" i="1"/>
  <c r="D1144" i="1"/>
  <c r="E1146" i="1"/>
  <c r="Z1146" i="1"/>
  <c r="AA1146" i="1"/>
  <c r="AM1146" i="1"/>
  <c r="AN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CY1146" i="1"/>
  <c r="CZ1146" i="1"/>
  <c r="DA1146" i="1"/>
  <c r="DB1146" i="1"/>
  <c r="DC1146" i="1"/>
  <c r="DD1146" i="1"/>
  <c r="DE1146" i="1"/>
  <c r="DF1146" i="1"/>
  <c r="DG1146" i="1"/>
  <c r="DH1146" i="1"/>
  <c r="DI1146" i="1"/>
  <c r="DJ1146" i="1"/>
  <c r="DK1146" i="1"/>
  <c r="DL1146" i="1"/>
  <c r="DM1146" i="1"/>
  <c r="DN1146" i="1"/>
  <c r="DO1146" i="1"/>
  <c r="DP1146" i="1"/>
  <c r="DQ1146" i="1"/>
  <c r="DR1146" i="1"/>
  <c r="DS1146" i="1"/>
  <c r="DT1146" i="1"/>
  <c r="DU1146" i="1"/>
  <c r="DV1146" i="1"/>
  <c r="DW1146" i="1"/>
  <c r="DX1146" i="1"/>
  <c r="DY1146" i="1"/>
  <c r="DZ1146" i="1"/>
  <c r="EA1146" i="1"/>
  <c r="EB1146" i="1"/>
  <c r="EC1146" i="1"/>
  <c r="ED1146" i="1"/>
  <c r="EE1146" i="1"/>
  <c r="EF1146" i="1"/>
  <c r="EG1146" i="1"/>
  <c r="EH1146" i="1"/>
  <c r="EI1146" i="1"/>
  <c r="EJ1146" i="1"/>
  <c r="EK1146" i="1"/>
  <c r="EL1146" i="1"/>
  <c r="EM1146" i="1"/>
  <c r="EN1146" i="1"/>
  <c r="EO1146" i="1"/>
  <c r="EP1146" i="1"/>
  <c r="EQ1146" i="1"/>
  <c r="ER1146" i="1"/>
  <c r="ES1146" i="1"/>
  <c r="ET1146" i="1"/>
  <c r="EU1146" i="1"/>
  <c r="EV1146" i="1"/>
  <c r="EW1146" i="1"/>
  <c r="EX1146" i="1"/>
  <c r="EY1146" i="1"/>
  <c r="EZ1146" i="1"/>
  <c r="FA1146" i="1"/>
  <c r="FB1146" i="1"/>
  <c r="FC1146" i="1"/>
  <c r="FD1146" i="1"/>
  <c r="FE1146" i="1"/>
  <c r="FF1146" i="1"/>
  <c r="FG1146" i="1"/>
  <c r="FH1146" i="1"/>
  <c r="FI1146" i="1"/>
  <c r="FJ1146" i="1"/>
  <c r="FK1146" i="1"/>
  <c r="FL1146" i="1"/>
  <c r="FM1146" i="1"/>
  <c r="FN1146" i="1"/>
  <c r="FO1146" i="1"/>
  <c r="FP1146" i="1"/>
  <c r="FQ1146" i="1"/>
  <c r="FR1146" i="1"/>
  <c r="FS1146" i="1"/>
  <c r="FT1146" i="1"/>
  <c r="FU1146" i="1"/>
  <c r="FV1146" i="1"/>
  <c r="FW1146" i="1"/>
  <c r="FX1146" i="1"/>
  <c r="FY1146" i="1"/>
  <c r="FZ1146" i="1"/>
  <c r="GA1146" i="1"/>
  <c r="GB1146" i="1"/>
  <c r="GC1146" i="1"/>
  <c r="GD1146" i="1"/>
  <c r="GE1146" i="1"/>
  <c r="GF1146" i="1"/>
  <c r="GG1146" i="1"/>
  <c r="GH1146" i="1"/>
  <c r="GI1146" i="1"/>
  <c r="GJ1146" i="1"/>
  <c r="GK1146" i="1"/>
  <c r="GL1146" i="1"/>
  <c r="GM1146" i="1"/>
  <c r="GN1146" i="1"/>
  <c r="GO1146" i="1"/>
  <c r="GP1146" i="1"/>
  <c r="GQ1146" i="1"/>
  <c r="GR1146" i="1"/>
  <c r="GS1146" i="1"/>
  <c r="GT1146" i="1"/>
  <c r="GU1146" i="1"/>
  <c r="GV1146" i="1"/>
  <c r="GW1146" i="1"/>
  <c r="GX1146" i="1"/>
  <c r="C1148" i="1"/>
  <c r="D1148" i="1"/>
  <c r="I1148" i="1"/>
  <c r="AC1148" i="1"/>
  <c r="AE1148" i="1"/>
  <c r="AF1148" i="1"/>
  <c r="AG1148" i="1"/>
  <c r="CU1148" i="1" s="1"/>
  <c r="T1148" i="1" s="1"/>
  <c r="AH1148" i="1"/>
  <c r="AI1148" i="1"/>
  <c r="AJ1148" i="1"/>
  <c r="CX1148" i="1" s="1"/>
  <c r="W1148" i="1" s="1"/>
  <c r="CR1148" i="1"/>
  <c r="Q1148" i="1" s="1"/>
  <c r="J1028" i="5" s="1"/>
  <c r="CS1148" i="1"/>
  <c r="CV1148" i="1"/>
  <c r="U1148" i="1" s="1"/>
  <c r="K1034" i="5" s="1"/>
  <c r="CW1148" i="1"/>
  <c r="V1148" i="1" s="1"/>
  <c r="FR1148" i="1"/>
  <c r="GL1148" i="1"/>
  <c r="GN1148" i="1"/>
  <c r="GO1148" i="1"/>
  <c r="CC1153" i="1" s="1"/>
  <c r="CC1146" i="1" s="1"/>
  <c r="GV1148" i="1"/>
  <c r="HC1148" i="1"/>
  <c r="GX1148" i="1" s="1"/>
  <c r="C1149" i="1"/>
  <c r="D1149" i="1"/>
  <c r="I1149" i="1"/>
  <c r="AC1149" i="1"/>
  <c r="AE1149" i="1"/>
  <c r="AF1149" i="1"/>
  <c r="AG1149" i="1"/>
  <c r="CU1149" i="1" s="1"/>
  <c r="AH1149" i="1"/>
  <c r="AI1149" i="1"/>
  <c r="CW1149" i="1" s="1"/>
  <c r="V1149" i="1" s="1"/>
  <c r="AJ1149" i="1"/>
  <c r="CR1149" i="1"/>
  <c r="Q1149" i="1" s="1"/>
  <c r="CS1149" i="1"/>
  <c r="CV1149" i="1"/>
  <c r="U1149" i="1" s="1"/>
  <c r="K1042" i="5" s="1"/>
  <c r="CX1149" i="1"/>
  <c r="W1149" i="1" s="1"/>
  <c r="FR1149" i="1"/>
  <c r="GL1149" i="1"/>
  <c r="GN1149" i="1"/>
  <c r="GO1149" i="1"/>
  <c r="GV1149" i="1"/>
  <c r="HC1149" i="1"/>
  <c r="GX1149" i="1" s="1"/>
  <c r="C1150" i="1"/>
  <c r="D1150" i="1"/>
  <c r="I1150" i="1"/>
  <c r="AC1150" i="1"/>
  <c r="AE1150" i="1"/>
  <c r="AF1150" i="1"/>
  <c r="AG1150" i="1"/>
  <c r="CU1150" i="1" s="1"/>
  <c r="AH1150" i="1"/>
  <c r="CV1150" i="1" s="1"/>
  <c r="U1150" i="1" s="1"/>
  <c r="K1050" i="5" s="1"/>
  <c r="AI1150" i="1"/>
  <c r="AJ1150" i="1"/>
  <c r="CR1150" i="1"/>
  <c r="Q1150" i="1" s="1"/>
  <c r="CT1150" i="1"/>
  <c r="S1150" i="1" s="1"/>
  <c r="J1046" i="5" s="1"/>
  <c r="CW1150" i="1"/>
  <c r="V1150" i="1" s="1"/>
  <c r="CX1150" i="1"/>
  <c r="W1150" i="1" s="1"/>
  <c r="FR1150" i="1"/>
  <c r="GL1150" i="1"/>
  <c r="GN1150" i="1"/>
  <c r="GO1150" i="1"/>
  <c r="GV1150" i="1"/>
  <c r="HC1150" i="1" s="1"/>
  <c r="GX1150" i="1" s="1"/>
  <c r="C1151" i="1"/>
  <c r="D1151" i="1"/>
  <c r="I1151" i="1"/>
  <c r="AC1151" i="1"/>
  <c r="AE1151" i="1"/>
  <c r="AF1151" i="1"/>
  <c r="AG1151" i="1"/>
  <c r="CU1151" i="1" s="1"/>
  <c r="T1151" i="1" s="1"/>
  <c r="AH1151" i="1"/>
  <c r="CV1151" i="1" s="1"/>
  <c r="U1151" i="1" s="1"/>
  <c r="K1058" i="5" s="1"/>
  <c r="AI1151" i="1"/>
  <c r="AJ1151" i="1"/>
  <c r="CX1151" i="1" s="1"/>
  <c r="W1151" i="1" s="1"/>
  <c r="CS1151" i="1"/>
  <c r="CT1151" i="1"/>
  <c r="S1151" i="1" s="1"/>
  <c r="J1054" i="5" s="1"/>
  <c r="CW1151" i="1"/>
  <c r="V1151" i="1" s="1"/>
  <c r="FR1151" i="1"/>
  <c r="GL1151" i="1"/>
  <c r="GN1151" i="1"/>
  <c r="GO1151" i="1"/>
  <c r="GV1151" i="1"/>
  <c r="HC1151" i="1" s="1"/>
  <c r="GX1151" i="1" s="1"/>
  <c r="B1153" i="1"/>
  <c r="B1146" i="1" s="1"/>
  <c r="C1153" i="1"/>
  <c r="C1146" i="1" s="1"/>
  <c r="D1153" i="1"/>
  <c r="D1146" i="1" s="1"/>
  <c r="F1153" i="1"/>
  <c r="F1146" i="1" s="1"/>
  <c r="G1153" i="1"/>
  <c r="A1061" i="5" s="1"/>
  <c r="AO1153" i="1"/>
  <c r="AO1146" i="1" s="1"/>
  <c r="BX1153" i="1"/>
  <c r="BX1146" i="1" s="1"/>
  <c r="BY1153" i="1"/>
  <c r="BZ1153" i="1"/>
  <c r="BZ1146" i="1" s="1"/>
  <c r="CB1153" i="1"/>
  <c r="CB1146" i="1" s="1"/>
  <c r="CK1153" i="1"/>
  <c r="CK1146" i="1" s="1"/>
  <c r="CL1153" i="1"/>
  <c r="BC1153" i="1" s="1"/>
  <c r="D1184" i="1"/>
  <c r="E1186" i="1"/>
  <c r="Z1186" i="1"/>
  <c r="AA1186" i="1"/>
  <c r="AM1186" i="1"/>
  <c r="AN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CY1186" i="1"/>
  <c r="CZ1186" i="1"/>
  <c r="DA1186" i="1"/>
  <c r="DB1186" i="1"/>
  <c r="DC1186" i="1"/>
  <c r="DD1186" i="1"/>
  <c r="DE1186" i="1"/>
  <c r="DF1186" i="1"/>
  <c r="DG1186" i="1"/>
  <c r="DH1186" i="1"/>
  <c r="DI1186" i="1"/>
  <c r="DJ1186" i="1"/>
  <c r="DK1186" i="1"/>
  <c r="DL1186" i="1"/>
  <c r="DM1186" i="1"/>
  <c r="DN1186" i="1"/>
  <c r="DO1186" i="1"/>
  <c r="DP1186" i="1"/>
  <c r="DQ1186" i="1"/>
  <c r="DR1186" i="1"/>
  <c r="DS1186" i="1"/>
  <c r="DT1186" i="1"/>
  <c r="DU1186" i="1"/>
  <c r="DV1186" i="1"/>
  <c r="DW1186" i="1"/>
  <c r="DX1186" i="1"/>
  <c r="DY1186" i="1"/>
  <c r="DZ1186" i="1"/>
  <c r="EA1186" i="1"/>
  <c r="EB1186" i="1"/>
  <c r="EC1186" i="1"/>
  <c r="ED1186" i="1"/>
  <c r="EE1186" i="1"/>
  <c r="EF1186" i="1"/>
  <c r="EG1186" i="1"/>
  <c r="EH1186" i="1"/>
  <c r="EI1186" i="1"/>
  <c r="EJ1186" i="1"/>
  <c r="EK1186" i="1"/>
  <c r="EL1186" i="1"/>
  <c r="EM1186" i="1"/>
  <c r="EN1186" i="1"/>
  <c r="EO1186" i="1"/>
  <c r="EP1186" i="1"/>
  <c r="EQ1186" i="1"/>
  <c r="ER1186" i="1"/>
  <c r="ES1186" i="1"/>
  <c r="ET1186" i="1"/>
  <c r="EU1186" i="1"/>
  <c r="EV1186" i="1"/>
  <c r="EW1186" i="1"/>
  <c r="EX1186" i="1"/>
  <c r="EY1186" i="1"/>
  <c r="EZ1186" i="1"/>
  <c r="FA1186" i="1"/>
  <c r="FB1186" i="1"/>
  <c r="FC1186" i="1"/>
  <c r="FD1186" i="1"/>
  <c r="FE1186" i="1"/>
  <c r="FF1186" i="1"/>
  <c r="FG1186" i="1"/>
  <c r="FH1186" i="1"/>
  <c r="FI1186" i="1"/>
  <c r="FJ1186" i="1"/>
  <c r="FK1186" i="1"/>
  <c r="FL1186" i="1"/>
  <c r="FM1186" i="1"/>
  <c r="FN1186" i="1"/>
  <c r="FO1186" i="1"/>
  <c r="FP1186" i="1"/>
  <c r="FQ1186" i="1"/>
  <c r="FR1186" i="1"/>
  <c r="FS1186" i="1"/>
  <c r="FT1186" i="1"/>
  <c r="FU1186" i="1"/>
  <c r="FV1186" i="1"/>
  <c r="FW1186" i="1"/>
  <c r="FX1186" i="1"/>
  <c r="FY1186" i="1"/>
  <c r="FZ1186" i="1"/>
  <c r="GA1186" i="1"/>
  <c r="GB1186" i="1"/>
  <c r="GC1186" i="1"/>
  <c r="GD1186" i="1"/>
  <c r="GE1186" i="1"/>
  <c r="GF1186" i="1"/>
  <c r="GG1186" i="1"/>
  <c r="GH1186" i="1"/>
  <c r="GI1186" i="1"/>
  <c r="GJ1186" i="1"/>
  <c r="GK1186" i="1"/>
  <c r="GL1186" i="1"/>
  <c r="GM1186" i="1"/>
  <c r="GN1186" i="1"/>
  <c r="GO1186" i="1"/>
  <c r="GP1186" i="1"/>
  <c r="GQ1186" i="1"/>
  <c r="GR1186" i="1"/>
  <c r="GS1186" i="1"/>
  <c r="GT1186" i="1"/>
  <c r="GU1186" i="1"/>
  <c r="GV1186" i="1"/>
  <c r="GW1186" i="1"/>
  <c r="GX1186" i="1"/>
  <c r="C1188" i="1"/>
  <c r="D1188" i="1"/>
  <c r="I1188" i="1"/>
  <c r="AC1188" i="1"/>
  <c r="AE1188" i="1"/>
  <c r="AF1188" i="1"/>
  <c r="AG1188" i="1"/>
  <c r="CU1188" i="1" s="1"/>
  <c r="T1188" i="1" s="1"/>
  <c r="AH1188" i="1"/>
  <c r="AI1188" i="1"/>
  <c r="AJ1188" i="1"/>
  <c r="CX1188" i="1" s="1"/>
  <c r="W1188" i="1" s="1"/>
  <c r="CR1188" i="1"/>
  <c r="Q1188" i="1" s="1"/>
  <c r="CS1188" i="1"/>
  <c r="CV1188" i="1"/>
  <c r="U1188" i="1" s="1"/>
  <c r="K1072" i="5" s="1"/>
  <c r="CW1188" i="1"/>
  <c r="V1188" i="1" s="1"/>
  <c r="FR1188" i="1"/>
  <c r="GL1188" i="1"/>
  <c r="BZ1198" i="1" s="1"/>
  <c r="CG1198" i="1" s="1"/>
  <c r="GN1188" i="1"/>
  <c r="GO1188" i="1"/>
  <c r="GV1188" i="1"/>
  <c r="HC1188" i="1"/>
  <c r="GX1188" i="1" s="1"/>
  <c r="C1189" i="1"/>
  <c r="D1189" i="1"/>
  <c r="I1189" i="1"/>
  <c r="AC1189" i="1"/>
  <c r="AE1189" i="1"/>
  <c r="AF1189" i="1"/>
  <c r="AG1189" i="1"/>
  <c r="CU1189" i="1" s="1"/>
  <c r="AH1189" i="1"/>
  <c r="AI1189" i="1"/>
  <c r="CW1189" i="1" s="1"/>
  <c r="V1189" i="1" s="1"/>
  <c r="AJ1189" i="1"/>
  <c r="CS1189" i="1"/>
  <c r="CV1189" i="1"/>
  <c r="U1189" i="1" s="1"/>
  <c r="K1079" i="5" s="1"/>
  <c r="CX1189" i="1"/>
  <c r="W1189" i="1" s="1"/>
  <c r="FR1189" i="1"/>
  <c r="GL1189" i="1"/>
  <c r="GN1189" i="1"/>
  <c r="GO1189" i="1"/>
  <c r="GV1189" i="1"/>
  <c r="HC1189" i="1"/>
  <c r="GX1189" i="1" s="1"/>
  <c r="C1190" i="1"/>
  <c r="D1190" i="1"/>
  <c r="AC1190" i="1"/>
  <c r="AE1190" i="1"/>
  <c r="U1081" i="5" s="1"/>
  <c r="AF1190" i="1"/>
  <c r="AG1190" i="1"/>
  <c r="AH1190" i="1"/>
  <c r="CV1190" i="1" s="1"/>
  <c r="U1190" i="1" s="1"/>
  <c r="AI1190" i="1"/>
  <c r="AJ1190" i="1"/>
  <c r="CX1190" i="1" s="1"/>
  <c r="W1190" i="1" s="1"/>
  <c r="CQ1190" i="1"/>
  <c r="P1190" i="1" s="1"/>
  <c r="CR1190" i="1"/>
  <c r="Q1190" i="1" s="1"/>
  <c r="J1082" i="5" s="1"/>
  <c r="I1084" i="5" s="1"/>
  <c r="CS1190" i="1"/>
  <c r="CT1190" i="1"/>
  <c r="S1190" i="1" s="1"/>
  <c r="CU1190" i="1"/>
  <c r="T1190" i="1" s="1"/>
  <c r="CW1190" i="1"/>
  <c r="V1190" i="1" s="1"/>
  <c r="FR1190" i="1"/>
  <c r="GL1190" i="1"/>
  <c r="GN1190" i="1"/>
  <c r="GO1190" i="1"/>
  <c r="GV1190" i="1"/>
  <c r="HC1190" i="1" s="1"/>
  <c r="GX1190" i="1" s="1"/>
  <c r="C1191" i="1"/>
  <c r="D1191" i="1"/>
  <c r="AC1191" i="1"/>
  <c r="AE1191" i="1"/>
  <c r="AF1191" i="1"/>
  <c r="AG1191" i="1"/>
  <c r="CU1191" i="1" s="1"/>
  <c r="T1191" i="1" s="1"/>
  <c r="AH1191" i="1"/>
  <c r="CV1191" i="1" s="1"/>
  <c r="U1191" i="1" s="1"/>
  <c r="AI1191" i="1"/>
  <c r="CW1191" i="1" s="1"/>
  <c r="V1191" i="1" s="1"/>
  <c r="AJ1191" i="1"/>
  <c r="CX1191" i="1" s="1"/>
  <c r="W1191" i="1" s="1"/>
  <c r="CQ1191" i="1"/>
  <c r="P1191" i="1" s="1"/>
  <c r="CS1191" i="1"/>
  <c r="FR1191" i="1"/>
  <c r="GL1191" i="1"/>
  <c r="GN1191" i="1"/>
  <c r="GO1191" i="1"/>
  <c r="GV1191" i="1"/>
  <c r="HC1191" i="1"/>
  <c r="GX1191" i="1" s="1"/>
  <c r="C1192" i="1"/>
  <c r="D1192" i="1"/>
  <c r="I1192" i="1"/>
  <c r="AC1192" i="1"/>
  <c r="CQ1192" i="1" s="1"/>
  <c r="P1192" i="1" s="1"/>
  <c r="J1093" i="5" s="1"/>
  <c r="AE1192" i="1"/>
  <c r="AF1192" i="1"/>
  <c r="AG1192" i="1"/>
  <c r="CU1192" i="1" s="1"/>
  <c r="T1192" i="1" s="1"/>
  <c r="AH1192" i="1"/>
  <c r="CV1192" i="1" s="1"/>
  <c r="U1192" i="1" s="1"/>
  <c r="K1096" i="5" s="1"/>
  <c r="AI1192" i="1"/>
  <c r="AJ1192" i="1"/>
  <c r="CX1192" i="1" s="1"/>
  <c r="W1192" i="1" s="1"/>
  <c r="CR1192" i="1"/>
  <c r="Q1192" i="1" s="1"/>
  <c r="J1092" i="5" s="1"/>
  <c r="CS1192" i="1"/>
  <c r="CW1192" i="1"/>
  <c r="V1192" i="1" s="1"/>
  <c r="FR1192" i="1"/>
  <c r="GL1192" i="1"/>
  <c r="GN1192" i="1"/>
  <c r="GO1192" i="1"/>
  <c r="GV1192" i="1"/>
  <c r="HC1192" i="1" s="1"/>
  <c r="GX1192" i="1" s="1"/>
  <c r="C1193" i="1"/>
  <c r="D1193" i="1"/>
  <c r="I1193" i="1"/>
  <c r="AC1193" i="1"/>
  <c r="CQ1193" i="1" s="1"/>
  <c r="P1193" i="1" s="1"/>
  <c r="J1101" i="5" s="1"/>
  <c r="AE1193" i="1"/>
  <c r="CR1193" i="1" s="1"/>
  <c r="Q1193" i="1" s="1"/>
  <c r="AF1193" i="1"/>
  <c r="AG1193" i="1"/>
  <c r="CU1193" i="1" s="1"/>
  <c r="T1193" i="1" s="1"/>
  <c r="AH1193" i="1"/>
  <c r="AI1193" i="1"/>
  <c r="AJ1193" i="1"/>
  <c r="CX1193" i="1" s="1"/>
  <c r="W1193" i="1" s="1"/>
  <c r="CV1193" i="1"/>
  <c r="U1193" i="1" s="1"/>
  <c r="K1104" i="5" s="1"/>
  <c r="CW1193" i="1"/>
  <c r="V1193" i="1" s="1"/>
  <c r="FR1193" i="1"/>
  <c r="GL1193" i="1"/>
  <c r="GN1193" i="1"/>
  <c r="GO1193" i="1"/>
  <c r="GV1193" i="1"/>
  <c r="HC1193" i="1"/>
  <c r="GX1193" i="1" s="1"/>
  <c r="C1194" i="1"/>
  <c r="D1194" i="1"/>
  <c r="AC1194" i="1"/>
  <c r="AE1194" i="1"/>
  <c r="U1106" i="5" s="1"/>
  <c r="AF1194" i="1"/>
  <c r="AG1194" i="1"/>
  <c r="CU1194" i="1" s="1"/>
  <c r="T1194" i="1" s="1"/>
  <c r="AH1194" i="1"/>
  <c r="CV1194" i="1" s="1"/>
  <c r="U1194" i="1" s="1"/>
  <c r="K1115" i="5" s="1"/>
  <c r="AI1194" i="1"/>
  <c r="AJ1194" i="1"/>
  <c r="CX1194" i="1" s="1"/>
  <c r="W1194" i="1" s="1"/>
  <c r="CT1194" i="1"/>
  <c r="S1194" i="1" s="1"/>
  <c r="J1107" i="5" s="1"/>
  <c r="CW1194" i="1"/>
  <c r="V1194" i="1" s="1"/>
  <c r="FR1194" i="1"/>
  <c r="GL1194" i="1"/>
  <c r="GN1194" i="1"/>
  <c r="GO1194" i="1"/>
  <c r="GV1194" i="1"/>
  <c r="HC1194" i="1"/>
  <c r="GX1194" i="1" s="1"/>
  <c r="I1195" i="1"/>
  <c r="AC1195" i="1"/>
  <c r="AE1195" i="1"/>
  <c r="AF1195" i="1"/>
  <c r="AG1195" i="1"/>
  <c r="AH1195" i="1"/>
  <c r="AI1195" i="1"/>
  <c r="CW1195" i="1" s="1"/>
  <c r="AJ1195" i="1"/>
  <c r="CX1195" i="1" s="1"/>
  <c r="W1195" i="1" s="1"/>
  <c r="CQ1195" i="1"/>
  <c r="P1195" i="1" s="1"/>
  <c r="CU1195" i="1"/>
  <c r="T1195" i="1" s="1"/>
  <c r="CV1195" i="1"/>
  <c r="FR1195" i="1"/>
  <c r="GL1195" i="1"/>
  <c r="GN1195" i="1"/>
  <c r="GO1195" i="1"/>
  <c r="GV1195" i="1"/>
  <c r="HC1195" i="1" s="1"/>
  <c r="GX1195" i="1" s="1"/>
  <c r="AC1196" i="1"/>
  <c r="AD1196" i="1"/>
  <c r="AE1196" i="1"/>
  <c r="AF1196" i="1"/>
  <c r="AG1196" i="1"/>
  <c r="AH1196" i="1"/>
  <c r="CV1196" i="1" s="1"/>
  <c r="U1196" i="1" s="1"/>
  <c r="AI1196" i="1"/>
  <c r="CW1196" i="1" s="1"/>
  <c r="V1196" i="1" s="1"/>
  <c r="AJ1196" i="1"/>
  <c r="CX1196" i="1" s="1"/>
  <c r="W1196" i="1" s="1"/>
  <c r="CQ1196" i="1"/>
  <c r="P1196" i="1" s="1"/>
  <c r="J1117" i="5" s="1"/>
  <c r="I1118" i="5" s="1"/>
  <c r="CR1196" i="1"/>
  <c r="Q1196" i="1" s="1"/>
  <c r="CU1196" i="1"/>
  <c r="T1196" i="1" s="1"/>
  <c r="FR1196" i="1"/>
  <c r="GL1196" i="1"/>
  <c r="GO1196" i="1"/>
  <c r="GP1196" i="1"/>
  <c r="GV1196" i="1"/>
  <c r="HC1196" i="1" s="1"/>
  <c r="GX1196" i="1" s="1"/>
  <c r="B1198" i="1"/>
  <c r="B1186" i="1" s="1"/>
  <c r="C1198" i="1"/>
  <c r="C1186" i="1" s="1"/>
  <c r="D1198" i="1"/>
  <c r="D1186" i="1" s="1"/>
  <c r="F1198" i="1"/>
  <c r="F1186" i="1" s="1"/>
  <c r="G1198" i="1"/>
  <c r="BX1198" i="1"/>
  <c r="BX1186" i="1" s="1"/>
  <c r="CK1198" i="1"/>
  <c r="CK1186" i="1" s="1"/>
  <c r="CL1198" i="1"/>
  <c r="CL1186" i="1" s="1"/>
  <c r="D1229" i="1"/>
  <c r="E1231" i="1"/>
  <c r="Z1231" i="1"/>
  <c r="AA1231" i="1"/>
  <c r="AM1231" i="1"/>
  <c r="AN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CY1231" i="1"/>
  <c r="CZ1231" i="1"/>
  <c r="DA1231" i="1"/>
  <c r="DB1231" i="1"/>
  <c r="DC1231" i="1"/>
  <c r="DD1231" i="1"/>
  <c r="DE1231" i="1"/>
  <c r="DF1231" i="1"/>
  <c r="DG1231" i="1"/>
  <c r="DH1231" i="1"/>
  <c r="DI1231" i="1"/>
  <c r="DJ1231" i="1"/>
  <c r="DK1231" i="1"/>
  <c r="DL1231" i="1"/>
  <c r="DM1231" i="1"/>
  <c r="DN1231" i="1"/>
  <c r="DO1231" i="1"/>
  <c r="DP1231" i="1"/>
  <c r="DQ1231" i="1"/>
  <c r="DR1231" i="1"/>
  <c r="DS1231" i="1"/>
  <c r="DT1231" i="1"/>
  <c r="DU1231" i="1"/>
  <c r="DV1231" i="1"/>
  <c r="DW1231" i="1"/>
  <c r="DX1231" i="1"/>
  <c r="DY1231" i="1"/>
  <c r="DZ1231" i="1"/>
  <c r="EA1231" i="1"/>
  <c r="EB1231" i="1"/>
  <c r="EC1231" i="1"/>
  <c r="ED1231" i="1"/>
  <c r="EE1231" i="1"/>
  <c r="EF1231" i="1"/>
  <c r="EG1231" i="1"/>
  <c r="EH1231" i="1"/>
  <c r="EI1231" i="1"/>
  <c r="EJ1231" i="1"/>
  <c r="EK1231" i="1"/>
  <c r="EL1231" i="1"/>
  <c r="EM1231" i="1"/>
  <c r="EN1231" i="1"/>
  <c r="EO1231" i="1"/>
  <c r="EP1231" i="1"/>
  <c r="EQ1231" i="1"/>
  <c r="ER1231" i="1"/>
  <c r="ES1231" i="1"/>
  <c r="ET1231" i="1"/>
  <c r="EU1231" i="1"/>
  <c r="EV1231" i="1"/>
  <c r="EW1231" i="1"/>
  <c r="EX1231" i="1"/>
  <c r="EY1231" i="1"/>
  <c r="EZ1231" i="1"/>
  <c r="FA1231" i="1"/>
  <c r="FB1231" i="1"/>
  <c r="FC1231" i="1"/>
  <c r="FD1231" i="1"/>
  <c r="FE1231" i="1"/>
  <c r="FF1231" i="1"/>
  <c r="FG1231" i="1"/>
  <c r="FH1231" i="1"/>
  <c r="FI1231" i="1"/>
  <c r="FJ1231" i="1"/>
  <c r="FK1231" i="1"/>
  <c r="FL1231" i="1"/>
  <c r="FM1231" i="1"/>
  <c r="FN1231" i="1"/>
  <c r="FO1231" i="1"/>
  <c r="FP1231" i="1"/>
  <c r="FQ1231" i="1"/>
  <c r="FR1231" i="1"/>
  <c r="FS1231" i="1"/>
  <c r="FT1231" i="1"/>
  <c r="FU1231" i="1"/>
  <c r="FV1231" i="1"/>
  <c r="FW1231" i="1"/>
  <c r="FX1231" i="1"/>
  <c r="FY1231" i="1"/>
  <c r="FZ1231" i="1"/>
  <c r="GA1231" i="1"/>
  <c r="GB1231" i="1"/>
  <c r="GC1231" i="1"/>
  <c r="GD1231" i="1"/>
  <c r="GE1231" i="1"/>
  <c r="GF1231" i="1"/>
  <c r="GG1231" i="1"/>
  <c r="GH1231" i="1"/>
  <c r="GI1231" i="1"/>
  <c r="GJ1231" i="1"/>
  <c r="GK1231" i="1"/>
  <c r="GL1231" i="1"/>
  <c r="GM1231" i="1"/>
  <c r="GN1231" i="1"/>
  <c r="GO1231" i="1"/>
  <c r="GP1231" i="1"/>
  <c r="GQ1231" i="1"/>
  <c r="GR1231" i="1"/>
  <c r="GS1231" i="1"/>
  <c r="GT1231" i="1"/>
  <c r="GU1231" i="1"/>
  <c r="GV1231" i="1"/>
  <c r="GW1231" i="1"/>
  <c r="GX1231" i="1"/>
  <c r="C1233" i="1"/>
  <c r="D1233" i="1"/>
  <c r="I1233" i="1"/>
  <c r="AC1233" i="1"/>
  <c r="AD1233" i="1"/>
  <c r="AE1233" i="1"/>
  <c r="AF1233" i="1"/>
  <c r="AG1233" i="1"/>
  <c r="AH1233" i="1"/>
  <c r="CV1233" i="1" s="1"/>
  <c r="U1233" i="1" s="1"/>
  <c r="K1132" i="5" s="1"/>
  <c r="AI1233" i="1"/>
  <c r="CW1233" i="1" s="1"/>
  <c r="V1233" i="1" s="1"/>
  <c r="AJ1233" i="1"/>
  <c r="CQ1233" i="1"/>
  <c r="P1233" i="1" s="1"/>
  <c r="J1129" i="5" s="1"/>
  <c r="CR1233" i="1"/>
  <c r="Q1233" i="1" s="1"/>
  <c r="AD1238" i="1" s="1"/>
  <c r="CU1233" i="1"/>
  <c r="T1233" i="1" s="1"/>
  <c r="CX1233" i="1"/>
  <c r="W1233" i="1" s="1"/>
  <c r="FR1233" i="1"/>
  <c r="GL1233" i="1"/>
  <c r="GN1233" i="1"/>
  <c r="GO1233" i="1"/>
  <c r="GV1233" i="1"/>
  <c r="HC1233" i="1" s="1"/>
  <c r="GX1233" i="1" s="1"/>
  <c r="AC1234" i="1"/>
  <c r="AD1234" i="1"/>
  <c r="AE1234" i="1"/>
  <c r="AF1234" i="1"/>
  <c r="AG1234" i="1"/>
  <c r="CU1234" i="1" s="1"/>
  <c r="T1234" i="1" s="1"/>
  <c r="AH1234" i="1"/>
  <c r="CV1234" i="1" s="1"/>
  <c r="U1234" i="1" s="1"/>
  <c r="AI1234" i="1"/>
  <c r="CW1234" i="1" s="1"/>
  <c r="V1234" i="1" s="1"/>
  <c r="AJ1234" i="1"/>
  <c r="CX1234" i="1" s="1"/>
  <c r="W1234" i="1" s="1"/>
  <c r="CR1234" i="1"/>
  <c r="Q1234" i="1" s="1"/>
  <c r="CS1234" i="1"/>
  <c r="FR1234" i="1"/>
  <c r="GL1234" i="1"/>
  <c r="GO1234" i="1"/>
  <c r="GP1234" i="1"/>
  <c r="GV1234" i="1"/>
  <c r="HC1234" i="1" s="1"/>
  <c r="GX1234" i="1" s="1"/>
  <c r="C1235" i="1"/>
  <c r="D1235" i="1"/>
  <c r="I1235" i="1"/>
  <c r="AC1235" i="1"/>
  <c r="AD1235" i="1"/>
  <c r="AE1235" i="1"/>
  <c r="U1136" i="5" s="1"/>
  <c r="AF1235" i="1"/>
  <c r="AG1235" i="1"/>
  <c r="CU1235" i="1" s="1"/>
  <c r="T1235" i="1" s="1"/>
  <c r="AH1235" i="1"/>
  <c r="CV1235" i="1" s="1"/>
  <c r="U1235" i="1" s="1"/>
  <c r="K1142" i="5" s="1"/>
  <c r="AI1235" i="1"/>
  <c r="CW1235" i="1" s="1"/>
  <c r="V1235" i="1" s="1"/>
  <c r="AJ1235" i="1"/>
  <c r="CR1235" i="1"/>
  <c r="Q1235" i="1" s="1"/>
  <c r="CS1235" i="1"/>
  <c r="CT1235" i="1"/>
  <c r="S1235" i="1" s="1"/>
  <c r="J1138" i="5" s="1"/>
  <c r="CX1235" i="1"/>
  <c r="W1235" i="1" s="1"/>
  <c r="FR1235" i="1"/>
  <c r="GL1235" i="1"/>
  <c r="GN1235" i="1"/>
  <c r="GO1235" i="1"/>
  <c r="GV1235" i="1"/>
  <c r="HC1235" i="1" s="1"/>
  <c r="GX1235" i="1" s="1"/>
  <c r="AC1236" i="1"/>
  <c r="AE1236" i="1"/>
  <c r="AF1236" i="1"/>
  <c r="AG1236" i="1"/>
  <c r="CU1236" i="1" s="1"/>
  <c r="T1236" i="1" s="1"/>
  <c r="AH1236" i="1"/>
  <c r="AI1236" i="1"/>
  <c r="CW1236" i="1" s="1"/>
  <c r="V1236" i="1" s="1"/>
  <c r="AJ1236" i="1"/>
  <c r="CX1236" i="1" s="1"/>
  <c r="W1236" i="1" s="1"/>
  <c r="CR1236" i="1"/>
  <c r="Q1236" i="1" s="1"/>
  <c r="CS1236" i="1"/>
  <c r="CV1236" i="1"/>
  <c r="U1236" i="1" s="1"/>
  <c r="FR1236" i="1"/>
  <c r="BY1238" i="1" s="1"/>
  <c r="GL1236" i="1"/>
  <c r="GO1236" i="1"/>
  <c r="GP1236" i="1"/>
  <c r="GV1236" i="1"/>
  <c r="HC1236" i="1" s="1"/>
  <c r="GX1236" i="1" s="1"/>
  <c r="B1238" i="1"/>
  <c r="B1231" i="1" s="1"/>
  <c r="C1238" i="1"/>
  <c r="C1231" i="1" s="1"/>
  <c r="D1238" i="1"/>
  <c r="D1231" i="1" s="1"/>
  <c r="F1238" i="1"/>
  <c r="F1231" i="1" s="1"/>
  <c r="G1238" i="1"/>
  <c r="BC1238" i="1"/>
  <c r="BC1231" i="1" s="1"/>
  <c r="BX1238" i="1"/>
  <c r="BX1231" i="1" s="1"/>
  <c r="CK1238" i="1"/>
  <c r="CK1231" i="1" s="1"/>
  <c r="CL1238" i="1"/>
  <c r="CL1231" i="1" s="1"/>
  <c r="D1269" i="1"/>
  <c r="E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CY1271" i="1"/>
  <c r="CZ1271" i="1"/>
  <c r="DA1271" i="1"/>
  <c r="DB1271" i="1"/>
  <c r="DC1271" i="1"/>
  <c r="DD1271" i="1"/>
  <c r="DE1271" i="1"/>
  <c r="DF1271" i="1"/>
  <c r="DG1271" i="1"/>
  <c r="DH1271" i="1"/>
  <c r="DI1271" i="1"/>
  <c r="DJ1271" i="1"/>
  <c r="DK1271" i="1"/>
  <c r="DL1271" i="1"/>
  <c r="DM1271" i="1"/>
  <c r="DN1271" i="1"/>
  <c r="DO1271" i="1"/>
  <c r="DP1271" i="1"/>
  <c r="DQ1271" i="1"/>
  <c r="DR1271" i="1"/>
  <c r="DS1271" i="1"/>
  <c r="DT1271" i="1"/>
  <c r="DU1271" i="1"/>
  <c r="DV1271" i="1"/>
  <c r="DW1271" i="1"/>
  <c r="DX1271" i="1"/>
  <c r="DY1271" i="1"/>
  <c r="DZ1271" i="1"/>
  <c r="EA1271" i="1"/>
  <c r="EB1271" i="1"/>
  <c r="EC1271" i="1"/>
  <c r="ED1271" i="1"/>
  <c r="EE1271" i="1"/>
  <c r="EF1271" i="1"/>
  <c r="EG1271" i="1"/>
  <c r="EH1271" i="1"/>
  <c r="EI1271" i="1"/>
  <c r="EJ1271" i="1"/>
  <c r="EK1271" i="1"/>
  <c r="EL1271" i="1"/>
  <c r="EM1271" i="1"/>
  <c r="EN1271" i="1"/>
  <c r="EO1271" i="1"/>
  <c r="EP1271" i="1"/>
  <c r="EQ1271" i="1"/>
  <c r="ER1271" i="1"/>
  <c r="ES1271" i="1"/>
  <c r="ET1271" i="1"/>
  <c r="EU1271" i="1"/>
  <c r="EV1271" i="1"/>
  <c r="EW1271" i="1"/>
  <c r="EX1271" i="1"/>
  <c r="EY1271" i="1"/>
  <c r="EZ1271" i="1"/>
  <c r="FA1271" i="1"/>
  <c r="FB1271" i="1"/>
  <c r="FC1271" i="1"/>
  <c r="FD1271" i="1"/>
  <c r="FE1271" i="1"/>
  <c r="FF1271" i="1"/>
  <c r="FG1271" i="1"/>
  <c r="FH1271" i="1"/>
  <c r="FI1271" i="1"/>
  <c r="FJ1271" i="1"/>
  <c r="FK1271" i="1"/>
  <c r="FL1271" i="1"/>
  <c r="FM1271" i="1"/>
  <c r="FN1271" i="1"/>
  <c r="FO1271" i="1"/>
  <c r="FP1271" i="1"/>
  <c r="FQ1271" i="1"/>
  <c r="FR1271" i="1"/>
  <c r="FS1271" i="1"/>
  <c r="FT1271" i="1"/>
  <c r="FU1271" i="1"/>
  <c r="FV1271" i="1"/>
  <c r="FW1271" i="1"/>
  <c r="FX1271" i="1"/>
  <c r="FY1271" i="1"/>
  <c r="FZ1271" i="1"/>
  <c r="GA1271" i="1"/>
  <c r="GB1271" i="1"/>
  <c r="GC1271" i="1"/>
  <c r="GD1271" i="1"/>
  <c r="GE1271" i="1"/>
  <c r="GF1271" i="1"/>
  <c r="GG1271" i="1"/>
  <c r="GH1271" i="1"/>
  <c r="GI1271" i="1"/>
  <c r="GJ1271" i="1"/>
  <c r="GK1271" i="1"/>
  <c r="GL1271" i="1"/>
  <c r="GM1271" i="1"/>
  <c r="GN1271" i="1"/>
  <c r="GO1271" i="1"/>
  <c r="GP1271" i="1"/>
  <c r="GQ1271" i="1"/>
  <c r="GR1271" i="1"/>
  <c r="GS1271" i="1"/>
  <c r="GT1271" i="1"/>
  <c r="GU1271" i="1"/>
  <c r="GV1271" i="1"/>
  <c r="GW1271" i="1"/>
  <c r="GX1271" i="1"/>
  <c r="D1273" i="1"/>
  <c r="E1275" i="1"/>
  <c r="Z1275" i="1"/>
  <c r="AA1275" i="1"/>
  <c r="AM1275" i="1"/>
  <c r="AN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CY1275" i="1"/>
  <c r="CZ1275" i="1"/>
  <c r="DA1275" i="1"/>
  <c r="DB1275" i="1"/>
  <c r="DC1275" i="1"/>
  <c r="DD1275" i="1"/>
  <c r="DE1275" i="1"/>
  <c r="DF1275" i="1"/>
  <c r="DG1275" i="1"/>
  <c r="DH1275" i="1"/>
  <c r="DI1275" i="1"/>
  <c r="DJ1275" i="1"/>
  <c r="DK1275" i="1"/>
  <c r="DL1275" i="1"/>
  <c r="DM1275" i="1"/>
  <c r="DN1275" i="1"/>
  <c r="DO1275" i="1"/>
  <c r="DP1275" i="1"/>
  <c r="DQ1275" i="1"/>
  <c r="DR1275" i="1"/>
  <c r="DS1275" i="1"/>
  <c r="DT1275" i="1"/>
  <c r="DU1275" i="1"/>
  <c r="DV1275" i="1"/>
  <c r="DW1275" i="1"/>
  <c r="DX1275" i="1"/>
  <c r="DY1275" i="1"/>
  <c r="DZ1275" i="1"/>
  <c r="EA1275" i="1"/>
  <c r="EB1275" i="1"/>
  <c r="EC1275" i="1"/>
  <c r="ED1275" i="1"/>
  <c r="EE1275" i="1"/>
  <c r="EF1275" i="1"/>
  <c r="EG1275" i="1"/>
  <c r="EH1275" i="1"/>
  <c r="EI1275" i="1"/>
  <c r="EJ1275" i="1"/>
  <c r="EK1275" i="1"/>
  <c r="EL1275" i="1"/>
  <c r="EM1275" i="1"/>
  <c r="EN1275" i="1"/>
  <c r="EO1275" i="1"/>
  <c r="EP1275" i="1"/>
  <c r="EQ1275" i="1"/>
  <c r="ER1275" i="1"/>
  <c r="ES1275" i="1"/>
  <c r="ET1275" i="1"/>
  <c r="EU1275" i="1"/>
  <c r="EV1275" i="1"/>
  <c r="EW1275" i="1"/>
  <c r="EX1275" i="1"/>
  <c r="EY1275" i="1"/>
  <c r="EZ1275" i="1"/>
  <c r="FA1275" i="1"/>
  <c r="FB1275" i="1"/>
  <c r="FC1275" i="1"/>
  <c r="FD1275" i="1"/>
  <c r="FE1275" i="1"/>
  <c r="FF1275" i="1"/>
  <c r="FG1275" i="1"/>
  <c r="FH1275" i="1"/>
  <c r="FI1275" i="1"/>
  <c r="FJ1275" i="1"/>
  <c r="FK1275" i="1"/>
  <c r="FL1275" i="1"/>
  <c r="FM1275" i="1"/>
  <c r="FN1275" i="1"/>
  <c r="FO1275" i="1"/>
  <c r="FP1275" i="1"/>
  <c r="FQ1275" i="1"/>
  <c r="FR1275" i="1"/>
  <c r="FS1275" i="1"/>
  <c r="FT1275" i="1"/>
  <c r="FU1275" i="1"/>
  <c r="FV1275" i="1"/>
  <c r="FW1275" i="1"/>
  <c r="FX1275" i="1"/>
  <c r="FY1275" i="1"/>
  <c r="FZ1275" i="1"/>
  <c r="GA1275" i="1"/>
  <c r="GB1275" i="1"/>
  <c r="GC1275" i="1"/>
  <c r="GD1275" i="1"/>
  <c r="GE1275" i="1"/>
  <c r="GF1275" i="1"/>
  <c r="GG1275" i="1"/>
  <c r="GH1275" i="1"/>
  <c r="GI1275" i="1"/>
  <c r="GJ1275" i="1"/>
  <c r="GK1275" i="1"/>
  <c r="GL1275" i="1"/>
  <c r="GM1275" i="1"/>
  <c r="GN1275" i="1"/>
  <c r="GO1275" i="1"/>
  <c r="GP1275" i="1"/>
  <c r="GQ1275" i="1"/>
  <c r="GR1275" i="1"/>
  <c r="GS1275" i="1"/>
  <c r="GT1275" i="1"/>
  <c r="GU1275" i="1"/>
  <c r="GV1275" i="1"/>
  <c r="GW1275" i="1"/>
  <c r="GX1275" i="1"/>
  <c r="C1277" i="1"/>
  <c r="D1277" i="1"/>
  <c r="I1277" i="1"/>
  <c r="AC1277" i="1"/>
  <c r="AD1277" i="1"/>
  <c r="AE1277" i="1"/>
  <c r="U1155" i="5" s="1"/>
  <c r="AF1277" i="1"/>
  <c r="AG1277" i="1"/>
  <c r="CU1277" i="1" s="1"/>
  <c r="T1277" i="1" s="1"/>
  <c r="AH1277" i="1"/>
  <c r="CV1277" i="1" s="1"/>
  <c r="U1277" i="1" s="1"/>
  <c r="K1160" i="5" s="1"/>
  <c r="AI1277" i="1"/>
  <c r="AJ1277" i="1"/>
  <c r="CS1277" i="1"/>
  <c r="CT1277" i="1"/>
  <c r="S1277" i="1" s="1"/>
  <c r="J1157" i="5" s="1"/>
  <c r="CW1277" i="1"/>
  <c r="V1277" i="1" s="1"/>
  <c r="CX1277" i="1"/>
  <c r="W1277" i="1" s="1"/>
  <c r="FR1277" i="1"/>
  <c r="GL1277" i="1"/>
  <c r="GN1277" i="1"/>
  <c r="GO1277" i="1"/>
  <c r="GV1277" i="1"/>
  <c r="HC1277" i="1" s="1"/>
  <c r="GX1277" i="1" s="1"/>
  <c r="C1278" i="1"/>
  <c r="D1278" i="1"/>
  <c r="I1278" i="1"/>
  <c r="AC1278" i="1"/>
  <c r="AE1278" i="1"/>
  <c r="AD1278" i="1" s="1"/>
  <c r="AF1278" i="1"/>
  <c r="AG1278" i="1"/>
  <c r="CU1278" i="1" s="1"/>
  <c r="T1278" i="1" s="1"/>
  <c r="AH1278" i="1"/>
  <c r="CV1278" i="1" s="1"/>
  <c r="U1278" i="1" s="1"/>
  <c r="K1167" i="5" s="1"/>
  <c r="AI1278" i="1"/>
  <c r="AJ1278" i="1"/>
  <c r="CR1278" i="1"/>
  <c r="Q1278" i="1" s="1"/>
  <c r="CW1278" i="1"/>
  <c r="V1278" i="1" s="1"/>
  <c r="CX1278" i="1"/>
  <c r="W1278" i="1" s="1"/>
  <c r="FR1278" i="1"/>
  <c r="GL1278" i="1"/>
  <c r="GN1278" i="1"/>
  <c r="GO1278" i="1"/>
  <c r="GV1278" i="1"/>
  <c r="HC1278" i="1"/>
  <c r="C1279" i="1"/>
  <c r="D1279" i="1"/>
  <c r="I1279" i="1"/>
  <c r="AC1279" i="1"/>
  <c r="AE1279" i="1"/>
  <c r="U1169" i="5" s="1"/>
  <c r="AF1279" i="1"/>
  <c r="AG1279" i="1"/>
  <c r="CU1279" i="1" s="1"/>
  <c r="AH1279" i="1"/>
  <c r="CV1279" i="1" s="1"/>
  <c r="U1279" i="1" s="1"/>
  <c r="K1174" i="5" s="1"/>
  <c r="AI1279" i="1"/>
  <c r="CW1279" i="1" s="1"/>
  <c r="V1279" i="1" s="1"/>
  <c r="AJ1279" i="1"/>
  <c r="CX1279" i="1" s="1"/>
  <c r="W1279" i="1" s="1"/>
  <c r="CR1279" i="1"/>
  <c r="Q1279" i="1" s="1"/>
  <c r="CT1279" i="1"/>
  <c r="S1279" i="1" s="1"/>
  <c r="J1171" i="5" s="1"/>
  <c r="FR1279" i="1"/>
  <c r="GL1279" i="1"/>
  <c r="GN1279" i="1"/>
  <c r="GO1279" i="1"/>
  <c r="GV1279" i="1"/>
  <c r="HC1279" i="1"/>
  <c r="GX1279" i="1" s="1"/>
  <c r="C1280" i="1"/>
  <c r="D1280" i="1"/>
  <c r="AC1280" i="1"/>
  <c r="AB1280" i="1" s="1"/>
  <c r="AD1280" i="1"/>
  <c r="AE1280" i="1"/>
  <c r="AF1280" i="1"/>
  <c r="AG1280" i="1"/>
  <c r="AH1280" i="1"/>
  <c r="CV1280" i="1" s="1"/>
  <c r="U1280" i="1" s="1"/>
  <c r="AI1280" i="1"/>
  <c r="CW1280" i="1" s="1"/>
  <c r="V1280" i="1" s="1"/>
  <c r="AJ1280" i="1"/>
  <c r="CQ1280" i="1"/>
  <c r="P1280" i="1" s="1"/>
  <c r="CR1280" i="1"/>
  <c r="Q1280" i="1" s="1"/>
  <c r="J1177" i="5" s="1"/>
  <c r="CU1280" i="1"/>
  <c r="T1280" i="1" s="1"/>
  <c r="CX1280" i="1"/>
  <c r="W1280" i="1" s="1"/>
  <c r="FR1280" i="1"/>
  <c r="GL1280" i="1"/>
  <c r="GN1280" i="1"/>
  <c r="GO1280" i="1"/>
  <c r="CC1298" i="1" s="1"/>
  <c r="CC1275" i="1" s="1"/>
  <c r="GV1280" i="1"/>
  <c r="HC1280" i="1" s="1"/>
  <c r="GX1280" i="1" s="1"/>
  <c r="C1281" i="1"/>
  <c r="D1281" i="1"/>
  <c r="AC1281" i="1"/>
  <c r="AE1281" i="1"/>
  <c r="AF1281" i="1"/>
  <c r="AG1281" i="1"/>
  <c r="AH1281" i="1"/>
  <c r="CV1281" i="1" s="1"/>
  <c r="U1281" i="1" s="1"/>
  <c r="AI1281" i="1"/>
  <c r="CW1281" i="1" s="1"/>
  <c r="V1281" i="1" s="1"/>
  <c r="AJ1281" i="1"/>
  <c r="CX1281" i="1" s="1"/>
  <c r="W1281" i="1" s="1"/>
  <c r="CQ1281" i="1"/>
  <c r="P1281" i="1" s="1"/>
  <c r="CU1281" i="1"/>
  <c r="T1281" i="1" s="1"/>
  <c r="FR1281" i="1"/>
  <c r="GL1281" i="1"/>
  <c r="GN1281" i="1"/>
  <c r="GO1281" i="1"/>
  <c r="GV1281" i="1"/>
  <c r="HC1281" i="1"/>
  <c r="GX1281" i="1" s="1"/>
  <c r="C1282" i="1"/>
  <c r="D1282" i="1"/>
  <c r="AC1282" i="1"/>
  <c r="AB1282" i="1" s="1"/>
  <c r="AD1282" i="1"/>
  <c r="AE1282" i="1"/>
  <c r="U1185" i="5" s="1"/>
  <c r="AF1282" i="1"/>
  <c r="AG1282" i="1"/>
  <c r="CU1282" i="1" s="1"/>
  <c r="T1282" i="1" s="1"/>
  <c r="AH1282" i="1"/>
  <c r="CV1282" i="1" s="1"/>
  <c r="U1282" i="1" s="1"/>
  <c r="AI1282" i="1"/>
  <c r="AJ1282" i="1"/>
  <c r="CR1282" i="1"/>
  <c r="Q1282" i="1" s="1"/>
  <c r="J1186" i="5" s="1"/>
  <c r="I1188" i="5" s="1"/>
  <c r="CS1282" i="1"/>
  <c r="CT1282" i="1"/>
  <c r="S1282" i="1" s="1"/>
  <c r="CW1282" i="1"/>
  <c r="V1282" i="1" s="1"/>
  <c r="CX1282" i="1"/>
  <c r="W1282" i="1" s="1"/>
  <c r="FR1282" i="1"/>
  <c r="GL1282" i="1"/>
  <c r="GN1282" i="1"/>
  <c r="GO1282" i="1"/>
  <c r="GV1282" i="1"/>
  <c r="HC1282" i="1" s="1"/>
  <c r="GX1282" i="1" s="1"/>
  <c r="C1283" i="1"/>
  <c r="D1283" i="1"/>
  <c r="I1283" i="1"/>
  <c r="AC1283" i="1"/>
  <c r="AE1283" i="1"/>
  <c r="AD1283" i="1" s="1"/>
  <c r="AF1283" i="1"/>
  <c r="AG1283" i="1"/>
  <c r="AH1283" i="1"/>
  <c r="CV1283" i="1" s="1"/>
  <c r="U1283" i="1" s="1"/>
  <c r="K1200" i="5" s="1"/>
  <c r="AI1283" i="1"/>
  <c r="CW1283" i="1" s="1"/>
  <c r="V1283" i="1" s="1"/>
  <c r="AJ1283" i="1"/>
  <c r="CQ1283" i="1"/>
  <c r="P1283" i="1" s="1"/>
  <c r="CU1283" i="1"/>
  <c r="T1283" i="1" s="1"/>
  <c r="CX1283" i="1"/>
  <c r="W1283" i="1" s="1"/>
  <c r="FR1283" i="1"/>
  <c r="GL1283" i="1"/>
  <c r="GN1283" i="1"/>
  <c r="GO1283" i="1"/>
  <c r="GV1283" i="1"/>
  <c r="HC1283" i="1" s="1"/>
  <c r="AC1284" i="1"/>
  <c r="CQ1284" i="1" s="1"/>
  <c r="AE1284" i="1"/>
  <c r="AF1284" i="1"/>
  <c r="AG1284" i="1"/>
  <c r="CU1284" i="1" s="1"/>
  <c r="AH1284" i="1"/>
  <c r="AI1284" i="1"/>
  <c r="CW1284" i="1" s="1"/>
  <c r="AJ1284" i="1"/>
  <c r="CX1284" i="1" s="1"/>
  <c r="CS1284" i="1"/>
  <c r="CV1284" i="1"/>
  <c r="FR1284" i="1"/>
  <c r="GL1284" i="1"/>
  <c r="GN1284" i="1"/>
  <c r="GO1284" i="1"/>
  <c r="GV1284" i="1"/>
  <c r="HC1284" i="1"/>
  <c r="I1285" i="1"/>
  <c r="AC1285" i="1"/>
  <c r="AE1285" i="1"/>
  <c r="AF1285" i="1"/>
  <c r="AG1285" i="1"/>
  <c r="CU1285" i="1" s="1"/>
  <c r="T1285" i="1" s="1"/>
  <c r="AH1285" i="1"/>
  <c r="CV1285" i="1" s="1"/>
  <c r="U1285" i="1" s="1"/>
  <c r="AI1285" i="1"/>
  <c r="CW1285" i="1" s="1"/>
  <c r="V1285" i="1" s="1"/>
  <c r="AJ1285" i="1"/>
  <c r="CX1285" i="1" s="1"/>
  <c r="W1285" i="1" s="1"/>
  <c r="CQ1285" i="1"/>
  <c r="CT1285" i="1"/>
  <c r="S1285" i="1" s="1"/>
  <c r="FR1285" i="1"/>
  <c r="GL1285" i="1"/>
  <c r="GN1285" i="1"/>
  <c r="GO1285" i="1"/>
  <c r="GV1285" i="1"/>
  <c r="HC1285" i="1" s="1"/>
  <c r="C1286" i="1"/>
  <c r="D1286" i="1"/>
  <c r="I1286" i="1"/>
  <c r="AC1286" i="1"/>
  <c r="AB1286" i="1" s="1"/>
  <c r="AD1286" i="1"/>
  <c r="AE1286" i="1"/>
  <c r="AF1286" i="1"/>
  <c r="AG1286" i="1"/>
  <c r="AH1286" i="1"/>
  <c r="CV1286" i="1" s="1"/>
  <c r="U1286" i="1" s="1"/>
  <c r="K1214" i="5" s="1"/>
  <c r="AI1286" i="1"/>
  <c r="CW1286" i="1" s="1"/>
  <c r="AJ1286" i="1"/>
  <c r="CQ1286" i="1"/>
  <c r="P1286" i="1" s="1"/>
  <c r="CR1286" i="1"/>
  <c r="Q1286" i="1" s="1"/>
  <c r="J1205" i="5" s="1"/>
  <c r="CT1286" i="1"/>
  <c r="S1286" i="1" s="1"/>
  <c r="J1204" i="5" s="1"/>
  <c r="CU1286" i="1"/>
  <c r="T1286" i="1" s="1"/>
  <c r="CX1286" i="1"/>
  <c r="W1286" i="1" s="1"/>
  <c r="FR1286" i="1"/>
  <c r="GL1286" i="1"/>
  <c r="GN1286" i="1"/>
  <c r="GO1286" i="1"/>
  <c r="GV1286" i="1"/>
  <c r="HC1286" i="1" s="1"/>
  <c r="GX1286" i="1" s="1"/>
  <c r="I1287" i="1"/>
  <c r="AC1287" i="1"/>
  <c r="CQ1287" i="1" s="1"/>
  <c r="AE1287" i="1"/>
  <c r="AF1287" i="1"/>
  <c r="AG1287" i="1"/>
  <c r="CU1287" i="1" s="1"/>
  <c r="AH1287" i="1"/>
  <c r="AI1287" i="1"/>
  <c r="CW1287" i="1" s="1"/>
  <c r="V1287" i="1" s="1"/>
  <c r="AJ1287" i="1"/>
  <c r="CX1287" i="1" s="1"/>
  <c r="W1287" i="1" s="1"/>
  <c r="CR1287" i="1"/>
  <c r="Q1287" i="1" s="1"/>
  <c r="CS1287" i="1"/>
  <c r="CV1287" i="1"/>
  <c r="FR1287" i="1"/>
  <c r="GL1287" i="1"/>
  <c r="GN1287" i="1"/>
  <c r="GO1287" i="1"/>
  <c r="GV1287" i="1"/>
  <c r="HC1287" i="1" s="1"/>
  <c r="GX1287" i="1" s="1"/>
  <c r="I1288" i="1"/>
  <c r="AC1288" i="1"/>
  <c r="AE1288" i="1"/>
  <c r="AF1288" i="1"/>
  <c r="AG1288" i="1"/>
  <c r="AH1288" i="1"/>
  <c r="CV1288" i="1" s="1"/>
  <c r="U1288" i="1" s="1"/>
  <c r="AI1288" i="1"/>
  <c r="CW1288" i="1" s="1"/>
  <c r="AJ1288" i="1"/>
  <c r="CQ1288" i="1"/>
  <c r="CT1288" i="1"/>
  <c r="S1288" i="1" s="1"/>
  <c r="CU1288" i="1"/>
  <c r="T1288" i="1" s="1"/>
  <c r="CX1288" i="1"/>
  <c r="W1288" i="1" s="1"/>
  <c r="FR1288" i="1"/>
  <c r="GL1288" i="1"/>
  <c r="GN1288" i="1"/>
  <c r="GO1288" i="1"/>
  <c r="GV1288" i="1"/>
  <c r="HC1288" i="1" s="1"/>
  <c r="I1289" i="1"/>
  <c r="AC1289" i="1"/>
  <c r="AE1289" i="1"/>
  <c r="AF1289" i="1"/>
  <c r="AG1289" i="1"/>
  <c r="CU1289" i="1" s="1"/>
  <c r="AH1289" i="1"/>
  <c r="AI1289" i="1"/>
  <c r="AJ1289" i="1"/>
  <c r="CX1289" i="1" s="1"/>
  <c r="CR1289" i="1"/>
  <c r="Q1289" i="1" s="1"/>
  <c r="CS1289" i="1"/>
  <c r="CV1289" i="1"/>
  <c r="CW1289" i="1"/>
  <c r="FR1289" i="1"/>
  <c r="GL1289" i="1"/>
  <c r="GN1289" i="1"/>
  <c r="GO1289" i="1"/>
  <c r="GV1289" i="1"/>
  <c r="HC1289" i="1" s="1"/>
  <c r="GX1289" i="1" s="1"/>
  <c r="C1290" i="1"/>
  <c r="D1290" i="1"/>
  <c r="I1290" i="1"/>
  <c r="AC1290" i="1"/>
  <c r="CQ1290" i="1" s="1"/>
  <c r="AE1290" i="1"/>
  <c r="CR1290" i="1" s="1"/>
  <c r="Q1290" i="1" s="1"/>
  <c r="J1219" i="5" s="1"/>
  <c r="AF1290" i="1"/>
  <c r="AG1290" i="1"/>
  <c r="CU1290" i="1" s="1"/>
  <c r="T1290" i="1" s="1"/>
  <c r="AH1290" i="1"/>
  <c r="AI1290" i="1"/>
  <c r="AJ1290" i="1"/>
  <c r="CX1290" i="1" s="1"/>
  <c r="CV1290" i="1"/>
  <c r="CW1290" i="1"/>
  <c r="V1290" i="1" s="1"/>
  <c r="FR1290" i="1"/>
  <c r="GL1290" i="1"/>
  <c r="GN1290" i="1"/>
  <c r="GO1290" i="1"/>
  <c r="GV1290" i="1"/>
  <c r="HC1290" i="1"/>
  <c r="GX1290" i="1" s="1"/>
  <c r="AC1291" i="1"/>
  <c r="AD1291" i="1"/>
  <c r="AE1291" i="1"/>
  <c r="AF1291" i="1"/>
  <c r="AG1291" i="1"/>
  <c r="CU1291" i="1" s="1"/>
  <c r="AH1291" i="1"/>
  <c r="CV1291" i="1" s="1"/>
  <c r="AI1291" i="1"/>
  <c r="CW1291" i="1" s="1"/>
  <c r="AJ1291" i="1"/>
  <c r="CX1291" i="1" s="1"/>
  <c r="CQ1291" i="1"/>
  <c r="CR1291" i="1"/>
  <c r="CT1291" i="1"/>
  <c r="FR1291" i="1"/>
  <c r="GL1291" i="1"/>
  <c r="GN1291" i="1"/>
  <c r="GO1291" i="1"/>
  <c r="GV1291" i="1"/>
  <c r="HC1291" i="1" s="1"/>
  <c r="AC1292" i="1"/>
  <c r="CQ1292" i="1" s="1"/>
  <c r="AE1292" i="1"/>
  <c r="AF1292" i="1"/>
  <c r="AG1292" i="1"/>
  <c r="CU1292" i="1" s="1"/>
  <c r="AH1292" i="1"/>
  <c r="CV1292" i="1" s="1"/>
  <c r="AI1292" i="1"/>
  <c r="CW1292" i="1" s="1"/>
  <c r="AJ1292" i="1"/>
  <c r="CX1292" i="1" s="1"/>
  <c r="CR1292" i="1"/>
  <c r="CS1292" i="1"/>
  <c r="FR1292" i="1"/>
  <c r="GL1292" i="1"/>
  <c r="GN1292" i="1"/>
  <c r="GO1292" i="1"/>
  <c r="GV1292" i="1"/>
  <c r="HC1292" i="1" s="1"/>
  <c r="AC1293" i="1"/>
  <c r="AD1293" i="1"/>
  <c r="AE1293" i="1"/>
  <c r="AF1293" i="1"/>
  <c r="CT1293" i="1" s="1"/>
  <c r="AG1293" i="1"/>
  <c r="CU1293" i="1" s="1"/>
  <c r="AH1293" i="1"/>
  <c r="CV1293" i="1" s="1"/>
  <c r="AI1293" i="1"/>
  <c r="CW1293" i="1" s="1"/>
  <c r="AJ1293" i="1"/>
  <c r="CQ1293" i="1"/>
  <c r="CR1293" i="1"/>
  <c r="CX1293" i="1"/>
  <c r="FR1293" i="1"/>
  <c r="GL1293" i="1"/>
  <c r="GN1293" i="1"/>
  <c r="GO1293" i="1"/>
  <c r="GV1293" i="1"/>
  <c r="HC1293" i="1" s="1"/>
  <c r="C1294" i="1"/>
  <c r="D1294" i="1"/>
  <c r="I1294" i="1"/>
  <c r="I1295" i="1" s="1"/>
  <c r="AC1294" i="1"/>
  <c r="AB1294" i="1" s="1"/>
  <c r="AD1294" i="1"/>
  <c r="AE1294" i="1"/>
  <c r="AF1294" i="1"/>
  <c r="AG1294" i="1"/>
  <c r="CU1294" i="1" s="1"/>
  <c r="T1294" i="1" s="1"/>
  <c r="AH1294" i="1"/>
  <c r="CV1294" i="1" s="1"/>
  <c r="AI1294" i="1"/>
  <c r="CW1294" i="1" s="1"/>
  <c r="AJ1294" i="1"/>
  <c r="CX1294" i="1" s="1"/>
  <c r="W1294" i="1" s="1"/>
  <c r="CQ1294" i="1"/>
  <c r="CR1294" i="1"/>
  <c r="CT1294" i="1"/>
  <c r="FR1294" i="1"/>
  <c r="GL1294" i="1"/>
  <c r="GN1294" i="1"/>
  <c r="GO1294" i="1"/>
  <c r="GV1294" i="1"/>
  <c r="HC1294" i="1" s="1"/>
  <c r="AC1295" i="1"/>
  <c r="CQ1295" i="1" s="1"/>
  <c r="AE1295" i="1"/>
  <c r="AF1295" i="1"/>
  <c r="AG1295" i="1"/>
  <c r="CU1295" i="1" s="1"/>
  <c r="AH1295" i="1"/>
  <c r="CV1295" i="1" s="1"/>
  <c r="AI1295" i="1"/>
  <c r="CW1295" i="1" s="1"/>
  <c r="V1295" i="1" s="1"/>
  <c r="AJ1295" i="1"/>
  <c r="CX1295" i="1" s="1"/>
  <c r="CR1295" i="1"/>
  <c r="CS1295" i="1"/>
  <c r="FR1295" i="1"/>
  <c r="GL1295" i="1"/>
  <c r="GN1295" i="1"/>
  <c r="GO1295" i="1"/>
  <c r="GV1295" i="1"/>
  <c r="HC1295" i="1" s="1"/>
  <c r="GX1295" i="1" s="1"/>
  <c r="AC1296" i="1"/>
  <c r="AD1296" i="1"/>
  <c r="AE1296" i="1"/>
  <c r="CS1296" i="1" s="1"/>
  <c r="AF1296" i="1"/>
  <c r="CT1296" i="1" s="1"/>
  <c r="AG1296" i="1"/>
  <c r="AH1296" i="1"/>
  <c r="CV1296" i="1" s="1"/>
  <c r="AI1296" i="1"/>
  <c r="CW1296" i="1" s="1"/>
  <c r="AJ1296" i="1"/>
  <c r="CX1296" i="1" s="1"/>
  <c r="CQ1296" i="1"/>
  <c r="CR1296" i="1"/>
  <c r="CU1296" i="1"/>
  <c r="FR1296" i="1"/>
  <c r="GL1296" i="1"/>
  <c r="GN1296" i="1"/>
  <c r="GO1296" i="1"/>
  <c r="GV1296" i="1"/>
  <c r="HC1296" i="1" s="1"/>
  <c r="B1298" i="1"/>
  <c r="B1275" i="1" s="1"/>
  <c r="C1298" i="1"/>
  <c r="C1275" i="1" s="1"/>
  <c r="D1298" i="1"/>
  <c r="D1275" i="1" s="1"/>
  <c r="F1298" i="1"/>
  <c r="F1275" i="1" s="1"/>
  <c r="G1298" i="1"/>
  <c r="BX1298" i="1"/>
  <c r="BX1275" i="1" s="1"/>
  <c r="CK1298" i="1"/>
  <c r="CK1275" i="1" s="1"/>
  <c r="CL1298" i="1"/>
  <c r="CL1275" i="1" s="1"/>
  <c r="B1329" i="1"/>
  <c r="B1271" i="1" s="1"/>
  <c r="C1329" i="1"/>
  <c r="C1271" i="1" s="1"/>
  <c r="D1329" i="1"/>
  <c r="D1271" i="1" s="1"/>
  <c r="F1329" i="1"/>
  <c r="F1271" i="1" s="1"/>
  <c r="G1329" i="1"/>
  <c r="D1360" i="1"/>
  <c r="E1362" i="1"/>
  <c r="Z1362" i="1"/>
  <c r="AA1362" i="1"/>
  <c r="AM1362" i="1"/>
  <c r="AN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CY1362" i="1"/>
  <c r="CZ1362" i="1"/>
  <c r="DA1362" i="1"/>
  <c r="DB1362" i="1"/>
  <c r="DC1362" i="1"/>
  <c r="DD1362" i="1"/>
  <c r="DE1362" i="1"/>
  <c r="DF1362" i="1"/>
  <c r="DG1362" i="1"/>
  <c r="DH1362" i="1"/>
  <c r="DI1362" i="1"/>
  <c r="DJ1362" i="1"/>
  <c r="DK1362" i="1"/>
  <c r="DL1362" i="1"/>
  <c r="DM1362" i="1"/>
  <c r="DN1362" i="1"/>
  <c r="DO1362" i="1"/>
  <c r="DP1362" i="1"/>
  <c r="DQ1362" i="1"/>
  <c r="DR1362" i="1"/>
  <c r="DS1362" i="1"/>
  <c r="DT1362" i="1"/>
  <c r="DU1362" i="1"/>
  <c r="DV1362" i="1"/>
  <c r="DW1362" i="1"/>
  <c r="DX1362" i="1"/>
  <c r="DY1362" i="1"/>
  <c r="DZ1362" i="1"/>
  <c r="EA1362" i="1"/>
  <c r="EB1362" i="1"/>
  <c r="EC1362" i="1"/>
  <c r="ED1362" i="1"/>
  <c r="EE1362" i="1"/>
  <c r="EF1362" i="1"/>
  <c r="EG1362" i="1"/>
  <c r="EH1362" i="1"/>
  <c r="EI1362" i="1"/>
  <c r="EJ1362" i="1"/>
  <c r="EK1362" i="1"/>
  <c r="EL1362" i="1"/>
  <c r="EM1362" i="1"/>
  <c r="EN1362" i="1"/>
  <c r="EO1362" i="1"/>
  <c r="EP1362" i="1"/>
  <c r="EQ1362" i="1"/>
  <c r="ER1362" i="1"/>
  <c r="ES1362" i="1"/>
  <c r="ET1362" i="1"/>
  <c r="EU1362" i="1"/>
  <c r="EV1362" i="1"/>
  <c r="EW1362" i="1"/>
  <c r="EX1362" i="1"/>
  <c r="EY1362" i="1"/>
  <c r="EZ1362" i="1"/>
  <c r="FA1362" i="1"/>
  <c r="FB1362" i="1"/>
  <c r="FC1362" i="1"/>
  <c r="FD1362" i="1"/>
  <c r="FE1362" i="1"/>
  <c r="FF1362" i="1"/>
  <c r="FG1362" i="1"/>
  <c r="FH1362" i="1"/>
  <c r="FI1362" i="1"/>
  <c r="FJ1362" i="1"/>
  <c r="FK1362" i="1"/>
  <c r="FL1362" i="1"/>
  <c r="FM1362" i="1"/>
  <c r="FN1362" i="1"/>
  <c r="FO1362" i="1"/>
  <c r="FP1362" i="1"/>
  <c r="FQ1362" i="1"/>
  <c r="FR1362" i="1"/>
  <c r="FS1362" i="1"/>
  <c r="FT1362" i="1"/>
  <c r="FU1362" i="1"/>
  <c r="FV1362" i="1"/>
  <c r="FW1362" i="1"/>
  <c r="FX1362" i="1"/>
  <c r="FY1362" i="1"/>
  <c r="FZ1362" i="1"/>
  <c r="GA1362" i="1"/>
  <c r="GB1362" i="1"/>
  <c r="GC1362" i="1"/>
  <c r="GD1362" i="1"/>
  <c r="GE1362" i="1"/>
  <c r="GF1362" i="1"/>
  <c r="GG1362" i="1"/>
  <c r="GH1362" i="1"/>
  <c r="GI1362" i="1"/>
  <c r="GJ1362" i="1"/>
  <c r="GK1362" i="1"/>
  <c r="GL1362" i="1"/>
  <c r="GM1362" i="1"/>
  <c r="GN1362" i="1"/>
  <c r="GO1362" i="1"/>
  <c r="GP1362" i="1"/>
  <c r="GQ1362" i="1"/>
  <c r="GR1362" i="1"/>
  <c r="GS1362" i="1"/>
  <c r="GT1362" i="1"/>
  <c r="GU1362" i="1"/>
  <c r="GV1362" i="1"/>
  <c r="GW1362" i="1"/>
  <c r="GX1362" i="1"/>
  <c r="C1364" i="1"/>
  <c r="D1364" i="1"/>
  <c r="I1364" i="1"/>
  <c r="AC1364" i="1"/>
  <c r="CQ1364" i="1" s="1"/>
  <c r="P1364" i="1" s="1"/>
  <c r="J1254" i="5" s="1"/>
  <c r="AE1364" i="1"/>
  <c r="AF1364" i="1"/>
  <c r="AG1364" i="1"/>
  <c r="CU1364" i="1" s="1"/>
  <c r="T1364" i="1" s="1"/>
  <c r="AH1364" i="1"/>
  <c r="CV1364" i="1" s="1"/>
  <c r="U1364" i="1" s="1"/>
  <c r="AI1364" i="1"/>
  <c r="CW1364" i="1" s="1"/>
  <c r="V1364" i="1" s="1"/>
  <c r="AI1367" i="1" s="1"/>
  <c r="AJ1364" i="1"/>
  <c r="CX1364" i="1" s="1"/>
  <c r="W1364" i="1" s="1"/>
  <c r="AJ1367" i="1" s="1"/>
  <c r="CR1364" i="1"/>
  <c r="Q1364" i="1" s="1"/>
  <c r="CS1364" i="1"/>
  <c r="FR1364" i="1"/>
  <c r="BY1367" i="1" s="1"/>
  <c r="GL1364" i="1"/>
  <c r="BZ1367" i="1" s="1"/>
  <c r="GN1364" i="1"/>
  <c r="GO1364" i="1"/>
  <c r="CC1367" i="1" s="1"/>
  <c r="GV1364" i="1"/>
  <c r="HC1364" i="1" s="1"/>
  <c r="GX1364" i="1" s="1"/>
  <c r="AC1365" i="1"/>
  <c r="AE1365" i="1"/>
  <c r="AF1365" i="1"/>
  <c r="AG1365" i="1"/>
  <c r="AH1365" i="1"/>
  <c r="CV1365" i="1" s="1"/>
  <c r="U1365" i="1" s="1"/>
  <c r="AI1365" i="1"/>
  <c r="CW1365" i="1" s="1"/>
  <c r="V1365" i="1" s="1"/>
  <c r="AJ1365" i="1"/>
  <c r="CX1365" i="1" s="1"/>
  <c r="W1365" i="1" s="1"/>
  <c r="CQ1365" i="1"/>
  <c r="P1365" i="1" s="1"/>
  <c r="J1259" i="5" s="1"/>
  <c r="I1260" i="5" s="1"/>
  <c r="CU1365" i="1"/>
  <c r="T1365" i="1" s="1"/>
  <c r="FR1365" i="1"/>
  <c r="GL1365" i="1"/>
  <c r="GO1365" i="1"/>
  <c r="GP1365" i="1"/>
  <c r="GV1365" i="1"/>
  <c r="HC1365" i="1" s="1"/>
  <c r="GX1365" i="1" s="1"/>
  <c r="B1367" i="1"/>
  <c r="B1362" i="1" s="1"/>
  <c r="C1367" i="1"/>
  <c r="C1362" i="1" s="1"/>
  <c r="D1367" i="1"/>
  <c r="D1362" i="1" s="1"/>
  <c r="F1367" i="1"/>
  <c r="F1362" i="1" s="1"/>
  <c r="G1367" i="1"/>
  <c r="A1262" i="5" s="1"/>
  <c r="BX1367" i="1"/>
  <c r="AO1367" i="1" s="1"/>
  <c r="CK1367" i="1"/>
  <c r="BB1367" i="1" s="1"/>
  <c r="CL1367" i="1"/>
  <c r="CL1362" i="1" s="1"/>
  <c r="D1398" i="1"/>
  <c r="E1400" i="1"/>
  <c r="Z1400" i="1"/>
  <c r="AA1400" i="1"/>
  <c r="AM1400" i="1"/>
  <c r="AN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CY1400" i="1"/>
  <c r="CZ1400" i="1"/>
  <c r="DA1400" i="1"/>
  <c r="DB1400" i="1"/>
  <c r="DC1400" i="1"/>
  <c r="DD1400" i="1"/>
  <c r="DE1400" i="1"/>
  <c r="DF1400" i="1"/>
  <c r="DG1400" i="1"/>
  <c r="DH1400" i="1"/>
  <c r="DI1400" i="1"/>
  <c r="DJ1400" i="1"/>
  <c r="DK1400" i="1"/>
  <c r="DL1400" i="1"/>
  <c r="DM1400" i="1"/>
  <c r="DN1400" i="1"/>
  <c r="DO1400" i="1"/>
  <c r="DP1400" i="1"/>
  <c r="DQ1400" i="1"/>
  <c r="DR1400" i="1"/>
  <c r="DS1400" i="1"/>
  <c r="DT1400" i="1"/>
  <c r="DU1400" i="1"/>
  <c r="DV1400" i="1"/>
  <c r="DW1400" i="1"/>
  <c r="DX1400" i="1"/>
  <c r="DY1400" i="1"/>
  <c r="DZ1400" i="1"/>
  <c r="EA1400" i="1"/>
  <c r="EB1400" i="1"/>
  <c r="EC1400" i="1"/>
  <c r="ED1400" i="1"/>
  <c r="EE1400" i="1"/>
  <c r="EF1400" i="1"/>
  <c r="EG1400" i="1"/>
  <c r="EH1400" i="1"/>
  <c r="EI1400" i="1"/>
  <c r="EJ1400" i="1"/>
  <c r="EK1400" i="1"/>
  <c r="EL1400" i="1"/>
  <c r="EM1400" i="1"/>
  <c r="EN1400" i="1"/>
  <c r="EO1400" i="1"/>
  <c r="EP1400" i="1"/>
  <c r="EQ1400" i="1"/>
  <c r="ER1400" i="1"/>
  <c r="ES1400" i="1"/>
  <c r="ET1400" i="1"/>
  <c r="EU1400" i="1"/>
  <c r="EV1400" i="1"/>
  <c r="EW1400" i="1"/>
  <c r="EX1400" i="1"/>
  <c r="EY1400" i="1"/>
  <c r="EZ1400" i="1"/>
  <c r="FA1400" i="1"/>
  <c r="FB1400" i="1"/>
  <c r="FC1400" i="1"/>
  <c r="FD1400" i="1"/>
  <c r="FE1400" i="1"/>
  <c r="FF1400" i="1"/>
  <c r="FG1400" i="1"/>
  <c r="FH1400" i="1"/>
  <c r="FI1400" i="1"/>
  <c r="FJ1400" i="1"/>
  <c r="FK1400" i="1"/>
  <c r="FL1400" i="1"/>
  <c r="FM1400" i="1"/>
  <c r="FN1400" i="1"/>
  <c r="FO1400" i="1"/>
  <c r="FP1400" i="1"/>
  <c r="FQ1400" i="1"/>
  <c r="FR1400" i="1"/>
  <c r="FS1400" i="1"/>
  <c r="FT1400" i="1"/>
  <c r="FU1400" i="1"/>
  <c r="FV1400" i="1"/>
  <c r="FW1400" i="1"/>
  <c r="FX1400" i="1"/>
  <c r="FY1400" i="1"/>
  <c r="FZ1400" i="1"/>
  <c r="GA1400" i="1"/>
  <c r="GB1400" i="1"/>
  <c r="GC1400" i="1"/>
  <c r="GD1400" i="1"/>
  <c r="GE1400" i="1"/>
  <c r="GF1400" i="1"/>
  <c r="GG1400" i="1"/>
  <c r="GH1400" i="1"/>
  <c r="GI1400" i="1"/>
  <c r="GJ1400" i="1"/>
  <c r="GK1400" i="1"/>
  <c r="GL1400" i="1"/>
  <c r="GM1400" i="1"/>
  <c r="GN1400" i="1"/>
  <c r="GO1400" i="1"/>
  <c r="GP1400" i="1"/>
  <c r="GQ1400" i="1"/>
  <c r="GR1400" i="1"/>
  <c r="GS1400" i="1"/>
  <c r="GT1400" i="1"/>
  <c r="GU1400" i="1"/>
  <c r="GV1400" i="1"/>
  <c r="GW1400" i="1"/>
  <c r="GX1400" i="1"/>
  <c r="C1402" i="1"/>
  <c r="D1402" i="1"/>
  <c r="I1402" i="1"/>
  <c r="AC1402" i="1"/>
  <c r="CQ1402" i="1" s="1"/>
  <c r="P1402" i="1" s="1"/>
  <c r="J1271" i="5" s="1"/>
  <c r="AE1402" i="1"/>
  <c r="AF1402" i="1"/>
  <c r="AG1402" i="1"/>
  <c r="CU1402" i="1" s="1"/>
  <c r="T1402" i="1" s="1"/>
  <c r="AH1402" i="1"/>
  <c r="AI1402" i="1"/>
  <c r="CW1402" i="1" s="1"/>
  <c r="V1402" i="1" s="1"/>
  <c r="AI1405" i="1" s="1"/>
  <c r="AJ1402" i="1"/>
  <c r="CX1402" i="1" s="1"/>
  <c r="W1402" i="1" s="1"/>
  <c r="CV1402" i="1"/>
  <c r="U1402" i="1" s="1"/>
  <c r="K1274" i="5" s="1"/>
  <c r="FR1402" i="1"/>
  <c r="GL1402" i="1"/>
  <c r="GN1402" i="1"/>
  <c r="GO1402" i="1"/>
  <c r="GV1402" i="1"/>
  <c r="HC1402" i="1" s="1"/>
  <c r="GX1402" i="1" s="1"/>
  <c r="AC1403" i="1"/>
  <c r="AE1403" i="1"/>
  <c r="AF1403" i="1"/>
  <c r="AG1403" i="1"/>
  <c r="AH1403" i="1"/>
  <c r="CV1403" i="1" s="1"/>
  <c r="U1403" i="1" s="1"/>
  <c r="AI1403" i="1"/>
  <c r="CW1403" i="1" s="1"/>
  <c r="V1403" i="1" s="1"/>
  <c r="AJ1403" i="1"/>
  <c r="CX1403" i="1" s="1"/>
  <c r="W1403" i="1" s="1"/>
  <c r="CQ1403" i="1"/>
  <c r="P1403" i="1" s="1"/>
  <c r="J1276" i="5" s="1"/>
  <c r="I1277" i="5" s="1"/>
  <c r="CU1403" i="1"/>
  <c r="T1403" i="1" s="1"/>
  <c r="FR1403" i="1"/>
  <c r="GL1403" i="1"/>
  <c r="GO1403" i="1"/>
  <c r="CC1405" i="1" s="1"/>
  <c r="GP1403" i="1"/>
  <c r="GV1403" i="1"/>
  <c r="HC1403" i="1" s="1"/>
  <c r="GX1403" i="1" s="1"/>
  <c r="B1405" i="1"/>
  <c r="B1400" i="1" s="1"/>
  <c r="C1405" i="1"/>
  <c r="C1400" i="1" s="1"/>
  <c r="D1405" i="1"/>
  <c r="D1400" i="1" s="1"/>
  <c r="F1405" i="1"/>
  <c r="F1400" i="1" s="1"/>
  <c r="G1405" i="1"/>
  <c r="BX1405" i="1"/>
  <c r="AO1405" i="1" s="1"/>
  <c r="BZ1405" i="1"/>
  <c r="AQ1405" i="1" s="1"/>
  <c r="CK1405" i="1"/>
  <c r="CK1400" i="1" s="1"/>
  <c r="CL1405" i="1"/>
  <c r="BC1405" i="1" s="1"/>
  <c r="B1436" i="1"/>
  <c r="B1142" i="1" s="1"/>
  <c r="C1436" i="1"/>
  <c r="C1142" i="1" s="1"/>
  <c r="D1436" i="1"/>
  <c r="D1142" i="1" s="1"/>
  <c r="F1436" i="1"/>
  <c r="F1142" i="1" s="1"/>
  <c r="G1436" i="1"/>
  <c r="D1467" i="1"/>
  <c r="E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CY1469" i="1"/>
  <c r="CZ1469" i="1"/>
  <c r="DA1469" i="1"/>
  <c r="DB1469" i="1"/>
  <c r="DC1469" i="1"/>
  <c r="DD1469" i="1"/>
  <c r="DE1469" i="1"/>
  <c r="DF1469" i="1"/>
  <c r="DG1469" i="1"/>
  <c r="DH1469" i="1"/>
  <c r="DI1469" i="1"/>
  <c r="DJ1469" i="1"/>
  <c r="DK1469" i="1"/>
  <c r="DL1469" i="1"/>
  <c r="DM1469" i="1"/>
  <c r="DN1469" i="1"/>
  <c r="DO1469" i="1"/>
  <c r="DP1469" i="1"/>
  <c r="DQ1469" i="1"/>
  <c r="DR1469" i="1"/>
  <c r="DS1469" i="1"/>
  <c r="DT1469" i="1"/>
  <c r="DU1469" i="1"/>
  <c r="DV1469" i="1"/>
  <c r="DW1469" i="1"/>
  <c r="DX1469" i="1"/>
  <c r="DY1469" i="1"/>
  <c r="DZ1469" i="1"/>
  <c r="EA1469" i="1"/>
  <c r="EB1469" i="1"/>
  <c r="EC1469" i="1"/>
  <c r="ED1469" i="1"/>
  <c r="EE1469" i="1"/>
  <c r="EF1469" i="1"/>
  <c r="EG1469" i="1"/>
  <c r="EH1469" i="1"/>
  <c r="EI1469" i="1"/>
  <c r="EJ1469" i="1"/>
  <c r="EK1469" i="1"/>
  <c r="EL1469" i="1"/>
  <c r="EM1469" i="1"/>
  <c r="EN1469" i="1"/>
  <c r="EO1469" i="1"/>
  <c r="EP1469" i="1"/>
  <c r="EQ1469" i="1"/>
  <c r="ER1469" i="1"/>
  <c r="ES1469" i="1"/>
  <c r="ET1469" i="1"/>
  <c r="EU1469" i="1"/>
  <c r="EV1469" i="1"/>
  <c r="EW1469" i="1"/>
  <c r="EX1469" i="1"/>
  <c r="EY1469" i="1"/>
  <c r="EZ1469" i="1"/>
  <c r="FA1469" i="1"/>
  <c r="FB1469" i="1"/>
  <c r="FC1469" i="1"/>
  <c r="FD1469" i="1"/>
  <c r="FE1469" i="1"/>
  <c r="FF1469" i="1"/>
  <c r="FG1469" i="1"/>
  <c r="FH1469" i="1"/>
  <c r="FI1469" i="1"/>
  <c r="FJ1469" i="1"/>
  <c r="FK1469" i="1"/>
  <c r="FL1469" i="1"/>
  <c r="FM1469" i="1"/>
  <c r="FN1469" i="1"/>
  <c r="FO1469" i="1"/>
  <c r="FP1469" i="1"/>
  <c r="FQ1469" i="1"/>
  <c r="FR1469" i="1"/>
  <c r="FS1469" i="1"/>
  <c r="FT1469" i="1"/>
  <c r="FU1469" i="1"/>
  <c r="FV1469" i="1"/>
  <c r="FW1469" i="1"/>
  <c r="FX1469" i="1"/>
  <c r="FY1469" i="1"/>
  <c r="FZ1469" i="1"/>
  <c r="GA1469" i="1"/>
  <c r="GB1469" i="1"/>
  <c r="GC1469" i="1"/>
  <c r="GD1469" i="1"/>
  <c r="GE1469" i="1"/>
  <c r="GF1469" i="1"/>
  <c r="GG1469" i="1"/>
  <c r="GH1469" i="1"/>
  <c r="GI1469" i="1"/>
  <c r="GJ1469" i="1"/>
  <c r="GK1469" i="1"/>
  <c r="GL1469" i="1"/>
  <c r="GM1469" i="1"/>
  <c r="GN1469" i="1"/>
  <c r="GO1469" i="1"/>
  <c r="GP1469" i="1"/>
  <c r="GQ1469" i="1"/>
  <c r="GR1469" i="1"/>
  <c r="GS1469" i="1"/>
  <c r="GT1469" i="1"/>
  <c r="GU1469" i="1"/>
  <c r="GV1469" i="1"/>
  <c r="GW1469" i="1"/>
  <c r="GX1469" i="1"/>
  <c r="D1471" i="1"/>
  <c r="E1473" i="1"/>
  <c r="Z1473" i="1"/>
  <c r="AA1473" i="1"/>
  <c r="AM1473" i="1"/>
  <c r="AN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CK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CY1473" i="1"/>
  <c r="CZ1473" i="1"/>
  <c r="DA1473" i="1"/>
  <c r="DB1473" i="1"/>
  <c r="DC1473" i="1"/>
  <c r="DD1473" i="1"/>
  <c r="DE1473" i="1"/>
  <c r="DF1473" i="1"/>
  <c r="DG1473" i="1"/>
  <c r="DH1473" i="1"/>
  <c r="DI1473" i="1"/>
  <c r="DJ1473" i="1"/>
  <c r="DK1473" i="1"/>
  <c r="DL1473" i="1"/>
  <c r="DM1473" i="1"/>
  <c r="DN1473" i="1"/>
  <c r="DO1473" i="1"/>
  <c r="DP1473" i="1"/>
  <c r="DQ1473" i="1"/>
  <c r="DR1473" i="1"/>
  <c r="DS1473" i="1"/>
  <c r="DT1473" i="1"/>
  <c r="DU1473" i="1"/>
  <c r="DV1473" i="1"/>
  <c r="DW1473" i="1"/>
  <c r="DX1473" i="1"/>
  <c r="DY1473" i="1"/>
  <c r="DZ1473" i="1"/>
  <c r="EA1473" i="1"/>
  <c r="EB1473" i="1"/>
  <c r="EC1473" i="1"/>
  <c r="ED1473" i="1"/>
  <c r="EE1473" i="1"/>
  <c r="EF1473" i="1"/>
  <c r="EG1473" i="1"/>
  <c r="EH1473" i="1"/>
  <c r="EI1473" i="1"/>
  <c r="EJ1473" i="1"/>
  <c r="EK1473" i="1"/>
  <c r="EL1473" i="1"/>
  <c r="EM1473" i="1"/>
  <c r="EN1473" i="1"/>
  <c r="EO1473" i="1"/>
  <c r="EP1473" i="1"/>
  <c r="EQ1473" i="1"/>
  <c r="ER1473" i="1"/>
  <c r="ES1473" i="1"/>
  <c r="ET1473" i="1"/>
  <c r="EU1473" i="1"/>
  <c r="EV1473" i="1"/>
  <c r="EW1473" i="1"/>
  <c r="EX1473" i="1"/>
  <c r="EY1473" i="1"/>
  <c r="EZ1473" i="1"/>
  <c r="FA1473" i="1"/>
  <c r="FB1473" i="1"/>
  <c r="FC1473" i="1"/>
  <c r="FD1473" i="1"/>
  <c r="FE1473" i="1"/>
  <c r="FF1473" i="1"/>
  <c r="FG1473" i="1"/>
  <c r="FH1473" i="1"/>
  <c r="FI1473" i="1"/>
  <c r="FJ1473" i="1"/>
  <c r="FK1473" i="1"/>
  <c r="FL1473" i="1"/>
  <c r="FM1473" i="1"/>
  <c r="FN1473" i="1"/>
  <c r="FO1473" i="1"/>
  <c r="FP1473" i="1"/>
  <c r="FQ1473" i="1"/>
  <c r="FR1473" i="1"/>
  <c r="FS1473" i="1"/>
  <c r="FT1473" i="1"/>
  <c r="FU1473" i="1"/>
  <c r="FV1473" i="1"/>
  <c r="FW1473" i="1"/>
  <c r="FX1473" i="1"/>
  <c r="FY1473" i="1"/>
  <c r="FZ1473" i="1"/>
  <c r="GA1473" i="1"/>
  <c r="GB1473" i="1"/>
  <c r="GC1473" i="1"/>
  <c r="GD1473" i="1"/>
  <c r="GE1473" i="1"/>
  <c r="GF1473" i="1"/>
  <c r="GG1473" i="1"/>
  <c r="GH1473" i="1"/>
  <c r="GI1473" i="1"/>
  <c r="GJ1473" i="1"/>
  <c r="GK1473" i="1"/>
  <c r="GL1473" i="1"/>
  <c r="GM1473" i="1"/>
  <c r="GN1473" i="1"/>
  <c r="GO1473" i="1"/>
  <c r="GP1473" i="1"/>
  <c r="GQ1473" i="1"/>
  <c r="GR1473" i="1"/>
  <c r="GS1473" i="1"/>
  <c r="GT1473" i="1"/>
  <c r="GU1473" i="1"/>
  <c r="GV1473" i="1"/>
  <c r="GW1473" i="1"/>
  <c r="GX1473" i="1"/>
  <c r="C1475" i="1"/>
  <c r="D1475" i="1"/>
  <c r="I1475" i="1"/>
  <c r="AC1475" i="1"/>
  <c r="CQ1475" i="1" s="1"/>
  <c r="AE1475" i="1"/>
  <c r="AF1475" i="1"/>
  <c r="AG1475" i="1"/>
  <c r="CU1475" i="1" s="1"/>
  <c r="AH1475" i="1"/>
  <c r="CV1475" i="1" s="1"/>
  <c r="AI1475" i="1"/>
  <c r="AJ1475" i="1"/>
  <c r="CX1475" i="1" s="1"/>
  <c r="W1475" i="1" s="1"/>
  <c r="CW1475" i="1"/>
  <c r="FR1475" i="1"/>
  <c r="GL1475" i="1"/>
  <c r="GN1475" i="1"/>
  <c r="GO1475" i="1"/>
  <c r="GV1475" i="1"/>
  <c r="HC1475" i="1" s="1"/>
  <c r="GX1475" i="1" s="1"/>
  <c r="C1476" i="1"/>
  <c r="D1476" i="1"/>
  <c r="I1476" i="1"/>
  <c r="AC1476" i="1"/>
  <c r="CQ1476" i="1" s="1"/>
  <c r="P1476" i="1" s="1"/>
  <c r="J1306" i="5" s="1"/>
  <c r="AE1476" i="1"/>
  <c r="U1303" i="5" s="1"/>
  <c r="AF1476" i="1"/>
  <c r="AG1476" i="1"/>
  <c r="CU1476" i="1" s="1"/>
  <c r="AH1476" i="1"/>
  <c r="CV1476" i="1" s="1"/>
  <c r="U1476" i="1" s="1"/>
  <c r="K1309" i="5" s="1"/>
  <c r="AI1476" i="1"/>
  <c r="AJ1476" i="1"/>
  <c r="CX1476" i="1" s="1"/>
  <c r="W1476" i="1" s="1"/>
  <c r="CW1476" i="1"/>
  <c r="V1476" i="1" s="1"/>
  <c r="FR1476" i="1"/>
  <c r="GL1476" i="1"/>
  <c r="GN1476" i="1"/>
  <c r="CB1480" i="1" s="1"/>
  <c r="AS1480" i="1" s="1"/>
  <c r="GO1476" i="1"/>
  <c r="GV1476" i="1"/>
  <c r="HC1476" i="1" s="1"/>
  <c r="GX1476" i="1" s="1"/>
  <c r="C1477" i="1"/>
  <c r="D1477" i="1"/>
  <c r="I1477" i="1"/>
  <c r="AC1477" i="1"/>
  <c r="CQ1477" i="1" s="1"/>
  <c r="P1477" i="1" s="1"/>
  <c r="J1314" i="5" s="1"/>
  <c r="AE1477" i="1"/>
  <c r="U1311" i="5" s="1"/>
  <c r="AF1477" i="1"/>
  <c r="AG1477" i="1"/>
  <c r="CU1477" i="1" s="1"/>
  <c r="AH1477" i="1"/>
  <c r="CV1477" i="1" s="1"/>
  <c r="U1477" i="1" s="1"/>
  <c r="K1317" i="5" s="1"/>
  <c r="AI1477" i="1"/>
  <c r="CW1477" i="1" s="1"/>
  <c r="V1477" i="1" s="1"/>
  <c r="AJ1477" i="1"/>
  <c r="CX1477" i="1" s="1"/>
  <c r="W1477" i="1" s="1"/>
  <c r="CR1477" i="1"/>
  <c r="Q1477" i="1" s="1"/>
  <c r="FR1477" i="1"/>
  <c r="GL1477" i="1"/>
  <c r="GN1477" i="1"/>
  <c r="GO1477" i="1"/>
  <c r="GV1477" i="1"/>
  <c r="HC1477" i="1" s="1"/>
  <c r="GX1477" i="1" s="1"/>
  <c r="C1478" i="1"/>
  <c r="D1478" i="1"/>
  <c r="I1478" i="1"/>
  <c r="AC1478" i="1"/>
  <c r="CQ1478" i="1" s="1"/>
  <c r="P1478" i="1" s="1"/>
  <c r="J1322" i="5" s="1"/>
  <c r="AD1478" i="1"/>
  <c r="AE1478" i="1"/>
  <c r="U1319" i="5" s="1"/>
  <c r="AF1478" i="1"/>
  <c r="AG1478" i="1"/>
  <c r="CU1478" i="1" s="1"/>
  <c r="AH1478" i="1"/>
  <c r="CV1478" i="1" s="1"/>
  <c r="U1478" i="1" s="1"/>
  <c r="K1325" i="5" s="1"/>
  <c r="AI1478" i="1"/>
  <c r="CW1478" i="1" s="1"/>
  <c r="V1478" i="1" s="1"/>
  <c r="AJ1478" i="1"/>
  <c r="CX1478" i="1" s="1"/>
  <c r="W1478" i="1" s="1"/>
  <c r="CR1478" i="1"/>
  <c r="Q1478" i="1" s="1"/>
  <c r="CS1478" i="1"/>
  <c r="FR1478" i="1"/>
  <c r="GL1478" i="1"/>
  <c r="GN1478" i="1"/>
  <c r="GO1478" i="1"/>
  <c r="GV1478" i="1"/>
  <c r="GX1478" i="1"/>
  <c r="HC1478" i="1"/>
  <c r="B1480" i="1"/>
  <c r="B1473" i="1" s="1"/>
  <c r="C1480" i="1"/>
  <c r="C1473" i="1" s="1"/>
  <c r="D1480" i="1"/>
  <c r="D1473" i="1" s="1"/>
  <c r="F1480" i="1"/>
  <c r="F1473" i="1" s="1"/>
  <c r="G1480" i="1"/>
  <c r="A1328" i="5" s="1"/>
  <c r="BX1480" i="1"/>
  <c r="AO1480" i="1" s="1"/>
  <c r="BZ1480" i="1"/>
  <c r="AQ1480" i="1" s="1"/>
  <c r="CC1480" i="1"/>
  <c r="AT1480" i="1" s="1"/>
  <c r="CK1480" i="1"/>
  <c r="BB1480" i="1" s="1"/>
  <c r="CL1480" i="1"/>
  <c r="BC1480" i="1" s="1"/>
  <c r="D1511" i="1"/>
  <c r="E1513" i="1"/>
  <c r="Z1513" i="1"/>
  <c r="AA1513" i="1"/>
  <c r="AM1513" i="1"/>
  <c r="AN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CY1513" i="1"/>
  <c r="CZ1513" i="1"/>
  <c r="DA1513" i="1"/>
  <c r="DB1513" i="1"/>
  <c r="DC1513" i="1"/>
  <c r="DD1513" i="1"/>
  <c r="DE1513" i="1"/>
  <c r="DF1513" i="1"/>
  <c r="DG1513" i="1"/>
  <c r="DH1513" i="1"/>
  <c r="DI1513" i="1"/>
  <c r="DJ1513" i="1"/>
  <c r="DK1513" i="1"/>
  <c r="DL1513" i="1"/>
  <c r="DM1513" i="1"/>
  <c r="DN1513" i="1"/>
  <c r="DO1513" i="1"/>
  <c r="DP1513" i="1"/>
  <c r="DQ1513" i="1"/>
  <c r="DR1513" i="1"/>
  <c r="DS1513" i="1"/>
  <c r="DT1513" i="1"/>
  <c r="DU1513" i="1"/>
  <c r="DV1513" i="1"/>
  <c r="DW1513" i="1"/>
  <c r="DX1513" i="1"/>
  <c r="DY1513" i="1"/>
  <c r="DZ1513" i="1"/>
  <c r="EA1513" i="1"/>
  <c r="EB1513" i="1"/>
  <c r="EC1513" i="1"/>
  <c r="ED1513" i="1"/>
  <c r="EE1513" i="1"/>
  <c r="EF1513" i="1"/>
  <c r="EG1513" i="1"/>
  <c r="EH1513" i="1"/>
  <c r="EI1513" i="1"/>
  <c r="EJ1513" i="1"/>
  <c r="EK1513" i="1"/>
  <c r="EL1513" i="1"/>
  <c r="EM1513" i="1"/>
  <c r="EN1513" i="1"/>
  <c r="EO1513" i="1"/>
  <c r="EP1513" i="1"/>
  <c r="EQ1513" i="1"/>
  <c r="ER1513" i="1"/>
  <c r="ES1513" i="1"/>
  <c r="ET1513" i="1"/>
  <c r="EU1513" i="1"/>
  <c r="EV1513" i="1"/>
  <c r="EW1513" i="1"/>
  <c r="EX1513" i="1"/>
  <c r="EY1513" i="1"/>
  <c r="EZ1513" i="1"/>
  <c r="FA1513" i="1"/>
  <c r="FB1513" i="1"/>
  <c r="FC1513" i="1"/>
  <c r="FD1513" i="1"/>
  <c r="FE1513" i="1"/>
  <c r="FF1513" i="1"/>
  <c r="FG1513" i="1"/>
  <c r="FH1513" i="1"/>
  <c r="FI1513" i="1"/>
  <c r="FJ1513" i="1"/>
  <c r="FK1513" i="1"/>
  <c r="FL1513" i="1"/>
  <c r="FM1513" i="1"/>
  <c r="FN1513" i="1"/>
  <c r="FO1513" i="1"/>
  <c r="FP1513" i="1"/>
  <c r="FQ1513" i="1"/>
  <c r="FR1513" i="1"/>
  <c r="FS1513" i="1"/>
  <c r="FT1513" i="1"/>
  <c r="FU1513" i="1"/>
  <c r="FV1513" i="1"/>
  <c r="FW1513" i="1"/>
  <c r="FX1513" i="1"/>
  <c r="FY1513" i="1"/>
  <c r="FZ1513" i="1"/>
  <c r="GA1513" i="1"/>
  <c r="GB1513" i="1"/>
  <c r="GC1513" i="1"/>
  <c r="GD1513" i="1"/>
  <c r="GE1513" i="1"/>
  <c r="GF1513" i="1"/>
  <c r="GG1513" i="1"/>
  <c r="GH1513" i="1"/>
  <c r="GI1513" i="1"/>
  <c r="GJ1513" i="1"/>
  <c r="GK1513" i="1"/>
  <c r="GL1513" i="1"/>
  <c r="GM1513" i="1"/>
  <c r="GN1513" i="1"/>
  <c r="GO1513" i="1"/>
  <c r="GP1513" i="1"/>
  <c r="GQ1513" i="1"/>
  <c r="GR1513" i="1"/>
  <c r="GS1513" i="1"/>
  <c r="GT1513" i="1"/>
  <c r="GU1513" i="1"/>
  <c r="GV1513" i="1"/>
  <c r="GW1513" i="1"/>
  <c r="GX1513" i="1"/>
  <c r="C1515" i="1"/>
  <c r="D1515" i="1"/>
  <c r="I1515" i="1"/>
  <c r="AC1515" i="1"/>
  <c r="CQ1515" i="1" s="1"/>
  <c r="AE1515" i="1"/>
  <c r="AF1515" i="1"/>
  <c r="AG1515" i="1"/>
  <c r="CU1515" i="1" s="1"/>
  <c r="T1515" i="1" s="1"/>
  <c r="AH1515" i="1"/>
  <c r="CV1515" i="1" s="1"/>
  <c r="AI1515" i="1"/>
  <c r="AJ1515" i="1"/>
  <c r="CX1515" i="1" s="1"/>
  <c r="W1515" i="1" s="1"/>
  <c r="AJ1518" i="1" s="1"/>
  <c r="CW1515" i="1"/>
  <c r="FR1515" i="1"/>
  <c r="GL1515" i="1"/>
  <c r="GN1515" i="1"/>
  <c r="GO1515" i="1"/>
  <c r="GV1515" i="1"/>
  <c r="HC1515" i="1" s="1"/>
  <c r="GX1515" i="1" s="1"/>
  <c r="AC1516" i="1"/>
  <c r="AE1516" i="1"/>
  <c r="CR1516" i="1" s="1"/>
  <c r="Q1516" i="1" s="1"/>
  <c r="AF1516" i="1"/>
  <c r="AG1516" i="1"/>
  <c r="CU1516" i="1" s="1"/>
  <c r="T1516" i="1" s="1"/>
  <c r="AH1516" i="1"/>
  <c r="AI1516" i="1"/>
  <c r="CW1516" i="1" s="1"/>
  <c r="V1516" i="1" s="1"/>
  <c r="AJ1516" i="1"/>
  <c r="CX1516" i="1" s="1"/>
  <c r="W1516" i="1" s="1"/>
  <c r="CV1516" i="1"/>
  <c r="U1516" i="1" s="1"/>
  <c r="FR1516" i="1"/>
  <c r="GL1516" i="1"/>
  <c r="GN1516" i="1"/>
  <c r="GO1516" i="1"/>
  <c r="GV1516" i="1"/>
  <c r="HC1516" i="1" s="1"/>
  <c r="GX1516" i="1" s="1"/>
  <c r="B1518" i="1"/>
  <c r="B1513" i="1" s="1"/>
  <c r="C1518" i="1"/>
  <c r="C1513" i="1" s="1"/>
  <c r="D1518" i="1"/>
  <c r="D1513" i="1" s="1"/>
  <c r="F1518" i="1"/>
  <c r="F1513" i="1" s="1"/>
  <c r="G1518" i="1"/>
  <c r="A1345" i="5" s="1"/>
  <c r="BC1518" i="1"/>
  <c r="BC1513" i="1" s="1"/>
  <c r="BX1518" i="1"/>
  <c r="AO1518" i="1" s="1"/>
  <c r="CK1518" i="1"/>
  <c r="BB1518" i="1" s="1"/>
  <c r="CL1518" i="1"/>
  <c r="CL1513" i="1" s="1"/>
  <c r="D1549" i="1"/>
  <c r="E1551" i="1"/>
  <c r="Z1551" i="1"/>
  <c r="AA1551" i="1"/>
  <c r="AM1551" i="1"/>
  <c r="AN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CY1551" i="1"/>
  <c r="CZ1551" i="1"/>
  <c r="DA1551" i="1"/>
  <c r="DB1551" i="1"/>
  <c r="DC1551" i="1"/>
  <c r="DD1551" i="1"/>
  <c r="DE1551" i="1"/>
  <c r="DF1551" i="1"/>
  <c r="DG1551" i="1"/>
  <c r="DH1551" i="1"/>
  <c r="DI1551" i="1"/>
  <c r="DJ1551" i="1"/>
  <c r="DK1551" i="1"/>
  <c r="DL1551" i="1"/>
  <c r="DM1551" i="1"/>
  <c r="DN1551" i="1"/>
  <c r="DO1551" i="1"/>
  <c r="DP1551" i="1"/>
  <c r="DQ1551" i="1"/>
  <c r="DR1551" i="1"/>
  <c r="DS1551" i="1"/>
  <c r="DT1551" i="1"/>
  <c r="DU1551" i="1"/>
  <c r="DV1551" i="1"/>
  <c r="DW1551" i="1"/>
  <c r="DX1551" i="1"/>
  <c r="DY1551" i="1"/>
  <c r="DZ1551" i="1"/>
  <c r="EA1551" i="1"/>
  <c r="EB1551" i="1"/>
  <c r="EC1551" i="1"/>
  <c r="ED1551" i="1"/>
  <c r="EE1551" i="1"/>
  <c r="EF1551" i="1"/>
  <c r="EG1551" i="1"/>
  <c r="EH1551" i="1"/>
  <c r="EI1551" i="1"/>
  <c r="EJ1551" i="1"/>
  <c r="EK1551" i="1"/>
  <c r="EL1551" i="1"/>
  <c r="EM1551" i="1"/>
  <c r="EN1551" i="1"/>
  <c r="EO1551" i="1"/>
  <c r="EP1551" i="1"/>
  <c r="EQ1551" i="1"/>
  <c r="ER1551" i="1"/>
  <c r="ES1551" i="1"/>
  <c r="ET1551" i="1"/>
  <c r="EU1551" i="1"/>
  <c r="EV1551" i="1"/>
  <c r="EW1551" i="1"/>
  <c r="EX1551" i="1"/>
  <c r="EY1551" i="1"/>
  <c r="EZ1551" i="1"/>
  <c r="FA1551" i="1"/>
  <c r="FB1551" i="1"/>
  <c r="FC1551" i="1"/>
  <c r="FD1551" i="1"/>
  <c r="FE1551" i="1"/>
  <c r="FF1551" i="1"/>
  <c r="FG1551" i="1"/>
  <c r="FH1551" i="1"/>
  <c r="FI1551" i="1"/>
  <c r="FJ1551" i="1"/>
  <c r="FK1551" i="1"/>
  <c r="FL1551" i="1"/>
  <c r="FM1551" i="1"/>
  <c r="FN1551" i="1"/>
  <c r="FO1551" i="1"/>
  <c r="FP1551" i="1"/>
  <c r="FQ1551" i="1"/>
  <c r="FR1551" i="1"/>
  <c r="FS1551" i="1"/>
  <c r="FT1551" i="1"/>
  <c r="FU1551" i="1"/>
  <c r="FV1551" i="1"/>
  <c r="FW1551" i="1"/>
  <c r="FX1551" i="1"/>
  <c r="FY1551" i="1"/>
  <c r="FZ1551" i="1"/>
  <c r="GA1551" i="1"/>
  <c r="GB1551" i="1"/>
  <c r="GC1551" i="1"/>
  <c r="GD1551" i="1"/>
  <c r="GE1551" i="1"/>
  <c r="GF1551" i="1"/>
  <c r="GG1551" i="1"/>
  <c r="GH1551" i="1"/>
  <c r="GI1551" i="1"/>
  <c r="GJ1551" i="1"/>
  <c r="GK1551" i="1"/>
  <c r="GL1551" i="1"/>
  <c r="GM1551" i="1"/>
  <c r="GN1551" i="1"/>
  <c r="GO1551" i="1"/>
  <c r="GP1551" i="1"/>
  <c r="GQ1551" i="1"/>
  <c r="GR1551" i="1"/>
  <c r="GS1551" i="1"/>
  <c r="GT1551" i="1"/>
  <c r="GU1551" i="1"/>
  <c r="GV1551" i="1"/>
  <c r="GW1551" i="1"/>
  <c r="GX1551" i="1"/>
  <c r="C1553" i="1"/>
  <c r="D1553" i="1"/>
  <c r="I1553" i="1"/>
  <c r="AC1553" i="1"/>
  <c r="CQ1553" i="1" s="1"/>
  <c r="AE1553" i="1"/>
  <c r="AF1553" i="1"/>
  <c r="AG1553" i="1"/>
  <c r="CU1553" i="1" s="1"/>
  <c r="AH1553" i="1"/>
  <c r="AI1553" i="1"/>
  <c r="CW1553" i="1" s="1"/>
  <c r="AJ1553" i="1"/>
  <c r="CX1553" i="1" s="1"/>
  <c r="CR1553" i="1"/>
  <c r="Q1553" i="1" s="1"/>
  <c r="CV1553" i="1"/>
  <c r="FR1553" i="1"/>
  <c r="GL1553" i="1"/>
  <c r="GN1553" i="1"/>
  <c r="GO1553" i="1"/>
  <c r="GV1553" i="1"/>
  <c r="HC1553" i="1" s="1"/>
  <c r="C1554" i="1"/>
  <c r="D1554" i="1"/>
  <c r="I1554" i="1"/>
  <c r="AC1554" i="1"/>
  <c r="CQ1554" i="1" s="1"/>
  <c r="P1554" i="1" s="1"/>
  <c r="AE1554" i="1"/>
  <c r="AF1554" i="1"/>
  <c r="AG1554" i="1"/>
  <c r="CU1554" i="1" s="1"/>
  <c r="AH1554" i="1"/>
  <c r="AI1554" i="1"/>
  <c r="CW1554" i="1" s="1"/>
  <c r="AJ1554" i="1"/>
  <c r="CX1554" i="1" s="1"/>
  <c r="W1554" i="1" s="1"/>
  <c r="CV1554" i="1"/>
  <c r="U1554" i="1" s="1"/>
  <c r="K1363" i="5" s="1"/>
  <c r="FR1554" i="1"/>
  <c r="GL1554" i="1"/>
  <c r="GN1554" i="1"/>
  <c r="GO1554" i="1"/>
  <c r="GV1554" i="1"/>
  <c r="HC1554" i="1" s="1"/>
  <c r="GX1554" i="1" s="1"/>
  <c r="C1555" i="1"/>
  <c r="D1555" i="1"/>
  <c r="AC1555" i="1"/>
  <c r="CQ1555" i="1" s="1"/>
  <c r="P1555" i="1" s="1"/>
  <c r="AD1555" i="1"/>
  <c r="AE1555" i="1"/>
  <c r="U1365" i="5" s="1"/>
  <c r="AF1555" i="1"/>
  <c r="AG1555" i="1"/>
  <c r="CU1555" i="1" s="1"/>
  <c r="T1555" i="1" s="1"/>
  <c r="AH1555" i="1"/>
  <c r="CV1555" i="1" s="1"/>
  <c r="U1555" i="1" s="1"/>
  <c r="AI1555" i="1"/>
  <c r="CW1555" i="1" s="1"/>
  <c r="V1555" i="1" s="1"/>
  <c r="AJ1555" i="1"/>
  <c r="CX1555" i="1" s="1"/>
  <c r="W1555" i="1" s="1"/>
  <c r="CR1555" i="1"/>
  <c r="Q1555" i="1" s="1"/>
  <c r="J1366" i="5" s="1"/>
  <c r="I1368" i="5" s="1"/>
  <c r="CS1555" i="1"/>
  <c r="FR1555" i="1"/>
  <c r="GL1555" i="1"/>
  <c r="GN1555" i="1"/>
  <c r="GO1555" i="1"/>
  <c r="GV1555" i="1"/>
  <c r="HC1555" i="1"/>
  <c r="GX1555" i="1" s="1"/>
  <c r="C1556" i="1"/>
  <c r="D1556" i="1"/>
  <c r="AC1556" i="1"/>
  <c r="AE1556" i="1"/>
  <c r="AD1556" i="1" s="1"/>
  <c r="AB1556" i="1" s="1"/>
  <c r="AF1556" i="1"/>
  <c r="AG1556" i="1"/>
  <c r="AH1556" i="1"/>
  <c r="CV1556" i="1" s="1"/>
  <c r="U1556" i="1" s="1"/>
  <c r="AI1556" i="1"/>
  <c r="CW1556" i="1" s="1"/>
  <c r="V1556" i="1" s="1"/>
  <c r="AJ1556" i="1"/>
  <c r="CX1556" i="1" s="1"/>
  <c r="W1556" i="1" s="1"/>
  <c r="CQ1556" i="1"/>
  <c r="P1556" i="1" s="1"/>
  <c r="CR1556" i="1"/>
  <c r="Q1556" i="1" s="1"/>
  <c r="J1370" i="5" s="1"/>
  <c r="I1372" i="5" s="1"/>
  <c r="CU1556" i="1"/>
  <c r="T1556" i="1" s="1"/>
  <c r="FR1556" i="1"/>
  <c r="GL1556" i="1"/>
  <c r="GN1556" i="1"/>
  <c r="GO1556" i="1"/>
  <c r="GV1556" i="1"/>
  <c r="HC1556" i="1" s="1"/>
  <c r="GX1556" i="1" s="1"/>
  <c r="C1557" i="1"/>
  <c r="D1557" i="1"/>
  <c r="I1557" i="1"/>
  <c r="AC1557" i="1"/>
  <c r="CQ1557" i="1" s="1"/>
  <c r="P1557" i="1" s="1"/>
  <c r="J1377" i="5" s="1"/>
  <c r="AE1557" i="1"/>
  <c r="AF1557" i="1"/>
  <c r="AG1557" i="1"/>
  <c r="CU1557" i="1" s="1"/>
  <c r="T1557" i="1" s="1"/>
  <c r="AH1557" i="1"/>
  <c r="AI1557" i="1"/>
  <c r="CW1557" i="1" s="1"/>
  <c r="V1557" i="1" s="1"/>
  <c r="AJ1557" i="1"/>
  <c r="CX1557" i="1" s="1"/>
  <c r="W1557" i="1" s="1"/>
  <c r="CR1557" i="1"/>
  <c r="Q1557" i="1" s="1"/>
  <c r="J1376" i="5" s="1"/>
  <c r="CV1557" i="1"/>
  <c r="U1557" i="1" s="1"/>
  <c r="K1380" i="5" s="1"/>
  <c r="FR1557" i="1"/>
  <c r="GL1557" i="1"/>
  <c r="GN1557" i="1"/>
  <c r="GO1557" i="1"/>
  <c r="GV1557" i="1"/>
  <c r="HC1557" i="1" s="1"/>
  <c r="GX1557" i="1" s="1"/>
  <c r="C1558" i="1"/>
  <c r="D1558" i="1"/>
  <c r="AC1558" i="1"/>
  <c r="CQ1558" i="1" s="1"/>
  <c r="P1558" i="1" s="1"/>
  <c r="J1384" i="5" s="1"/>
  <c r="AE1558" i="1"/>
  <c r="U1382" i="5" s="1"/>
  <c r="AF1558" i="1"/>
  <c r="AG1558" i="1"/>
  <c r="CU1558" i="1" s="1"/>
  <c r="T1558" i="1" s="1"/>
  <c r="AH1558" i="1"/>
  <c r="CV1558" i="1" s="1"/>
  <c r="U1558" i="1" s="1"/>
  <c r="K1387" i="5" s="1"/>
  <c r="AI1558" i="1"/>
  <c r="AJ1558" i="1"/>
  <c r="CX1558" i="1" s="1"/>
  <c r="W1558" i="1" s="1"/>
  <c r="CR1558" i="1"/>
  <c r="Q1558" i="1" s="1"/>
  <c r="CW1558" i="1"/>
  <c r="V1558" i="1" s="1"/>
  <c r="FR1558" i="1"/>
  <c r="GL1558" i="1"/>
  <c r="GN1558" i="1"/>
  <c r="GO1558" i="1"/>
  <c r="GV1558" i="1"/>
  <c r="HC1558" i="1" s="1"/>
  <c r="GX1558" i="1" s="1"/>
  <c r="C1559" i="1"/>
  <c r="D1559" i="1"/>
  <c r="AC1559" i="1"/>
  <c r="AE1559" i="1"/>
  <c r="AF1559" i="1"/>
  <c r="CT1559" i="1" s="1"/>
  <c r="S1559" i="1" s="1"/>
  <c r="J1390" i="5" s="1"/>
  <c r="AG1559" i="1"/>
  <c r="CU1559" i="1" s="1"/>
  <c r="T1559" i="1" s="1"/>
  <c r="AH1559" i="1"/>
  <c r="CV1559" i="1" s="1"/>
  <c r="U1559" i="1" s="1"/>
  <c r="K1398" i="5" s="1"/>
  <c r="AI1559" i="1"/>
  <c r="CW1559" i="1" s="1"/>
  <c r="V1559" i="1" s="1"/>
  <c r="AJ1559" i="1"/>
  <c r="CX1559" i="1" s="1"/>
  <c r="W1559" i="1" s="1"/>
  <c r="CR1559" i="1"/>
  <c r="Q1559" i="1" s="1"/>
  <c r="J1391" i="5" s="1"/>
  <c r="FR1559" i="1"/>
  <c r="GL1559" i="1"/>
  <c r="GN1559" i="1"/>
  <c r="GO1559" i="1"/>
  <c r="GV1559" i="1"/>
  <c r="HC1559" i="1" s="1"/>
  <c r="GX1559" i="1" s="1"/>
  <c r="I1560" i="1"/>
  <c r="AC1560" i="1"/>
  <c r="CQ1560" i="1" s="1"/>
  <c r="P1560" i="1" s="1"/>
  <c r="AE1560" i="1"/>
  <c r="U1394" i="5" s="1"/>
  <c r="AF1560" i="1"/>
  <c r="AG1560" i="1"/>
  <c r="CU1560" i="1" s="1"/>
  <c r="T1560" i="1" s="1"/>
  <c r="AH1560" i="1"/>
  <c r="CV1560" i="1" s="1"/>
  <c r="U1560" i="1" s="1"/>
  <c r="AI1560" i="1"/>
  <c r="CW1560" i="1" s="1"/>
  <c r="V1560" i="1" s="1"/>
  <c r="AJ1560" i="1"/>
  <c r="CX1560" i="1" s="1"/>
  <c r="W1560" i="1" s="1"/>
  <c r="FR1560" i="1"/>
  <c r="GL1560" i="1"/>
  <c r="GN1560" i="1"/>
  <c r="GO1560" i="1"/>
  <c r="GV1560" i="1"/>
  <c r="HC1560" i="1" s="1"/>
  <c r="GX1560" i="1" s="1"/>
  <c r="AC1561" i="1"/>
  <c r="AE1561" i="1"/>
  <c r="AF1561" i="1"/>
  <c r="AG1561" i="1"/>
  <c r="AH1561" i="1"/>
  <c r="CV1561" i="1" s="1"/>
  <c r="U1561" i="1" s="1"/>
  <c r="AI1561" i="1"/>
  <c r="CW1561" i="1" s="1"/>
  <c r="V1561" i="1" s="1"/>
  <c r="AJ1561" i="1"/>
  <c r="CX1561" i="1" s="1"/>
  <c r="W1561" i="1" s="1"/>
  <c r="CQ1561" i="1"/>
  <c r="P1561" i="1" s="1"/>
  <c r="J1400" i="5" s="1"/>
  <c r="I1401" i="5" s="1"/>
  <c r="CU1561" i="1"/>
  <c r="T1561" i="1" s="1"/>
  <c r="FR1561" i="1"/>
  <c r="GL1561" i="1"/>
  <c r="BZ1563" i="1" s="1"/>
  <c r="GO1561" i="1"/>
  <c r="GP1561" i="1"/>
  <c r="GV1561" i="1"/>
  <c r="HC1561" i="1" s="1"/>
  <c r="GX1561" i="1" s="1"/>
  <c r="B1563" i="1"/>
  <c r="B1551" i="1" s="1"/>
  <c r="C1563" i="1"/>
  <c r="C1551" i="1" s="1"/>
  <c r="D1563" i="1"/>
  <c r="D1551" i="1" s="1"/>
  <c r="F1563" i="1"/>
  <c r="F1551" i="1" s="1"/>
  <c r="G1563" i="1"/>
  <c r="BX1563" i="1"/>
  <c r="AO1563" i="1" s="1"/>
  <c r="CK1563" i="1"/>
  <c r="CK1551" i="1" s="1"/>
  <c r="CL1563" i="1"/>
  <c r="D1594" i="1"/>
  <c r="E1596" i="1"/>
  <c r="Z1596" i="1"/>
  <c r="AA1596" i="1"/>
  <c r="AM1596" i="1"/>
  <c r="AN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CY1596" i="1"/>
  <c r="CZ1596" i="1"/>
  <c r="DA1596" i="1"/>
  <c r="DB1596" i="1"/>
  <c r="DC1596" i="1"/>
  <c r="DD1596" i="1"/>
  <c r="DE1596" i="1"/>
  <c r="DF1596" i="1"/>
  <c r="DG1596" i="1"/>
  <c r="DH1596" i="1"/>
  <c r="DI1596" i="1"/>
  <c r="DJ1596" i="1"/>
  <c r="DK1596" i="1"/>
  <c r="DL1596" i="1"/>
  <c r="DM1596" i="1"/>
  <c r="DN1596" i="1"/>
  <c r="DO1596" i="1"/>
  <c r="DP1596" i="1"/>
  <c r="DQ1596" i="1"/>
  <c r="DR1596" i="1"/>
  <c r="DS1596" i="1"/>
  <c r="DT1596" i="1"/>
  <c r="DU1596" i="1"/>
  <c r="DV1596" i="1"/>
  <c r="DW1596" i="1"/>
  <c r="DX1596" i="1"/>
  <c r="DY1596" i="1"/>
  <c r="DZ1596" i="1"/>
  <c r="EA1596" i="1"/>
  <c r="EB1596" i="1"/>
  <c r="EC1596" i="1"/>
  <c r="ED1596" i="1"/>
  <c r="EE1596" i="1"/>
  <c r="EF1596" i="1"/>
  <c r="EG1596" i="1"/>
  <c r="EH1596" i="1"/>
  <c r="EI1596" i="1"/>
  <c r="EJ1596" i="1"/>
  <c r="EK1596" i="1"/>
  <c r="EL1596" i="1"/>
  <c r="EM1596" i="1"/>
  <c r="EN1596" i="1"/>
  <c r="EO1596" i="1"/>
  <c r="EP1596" i="1"/>
  <c r="EQ1596" i="1"/>
  <c r="ER1596" i="1"/>
  <c r="ES1596" i="1"/>
  <c r="ET1596" i="1"/>
  <c r="EU1596" i="1"/>
  <c r="EV1596" i="1"/>
  <c r="EW1596" i="1"/>
  <c r="EX1596" i="1"/>
  <c r="EY1596" i="1"/>
  <c r="EZ1596" i="1"/>
  <c r="FA1596" i="1"/>
  <c r="FB1596" i="1"/>
  <c r="FC1596" i="1"/>
  <c r="FD1596" i="1"/>
  <c r="FE1596" i="1"/>
  <c r="FF1596" i="1"/>
  <c r="FG1596" i="1"/>
  <c r="FH1596" i="1"/>
  <c r="FI1596" i="1"/>
  <c r="FJ1596" i="1"/>
  <c r="FK1596" i="1"/>
  <c r="FL1596" i="1"/>
  <c r="FM1596" i="1"/>
  <c r="FN1596" i="1"/>
  <c r="FO1596" i="1"/>
  <c r="FP1596" i="1"/>
  <c r="FQ1596" i="1"/>
  <c r="FR1596" i="1"/>
  <c r="FS1596" i="1"/>
  <c r="FT1596" i="1"/>
  <c r="FU1596" i="1"/>
  <c r="FV1596" i="1"/>
  <c r="FW1596" i="1"/>
  <c r="FX1596" i="1"/>
  <c r="FY1596" i="1"/>
  <c r="FZ1596" i="1"/>
  <c r="GA1596" i="1"/>
  <c r="GB1596" i="1"/>
  <c r="GC1596" i="1"/>
  <c r="GD1596" i="1"/>
  <c r="GE1596" i="1"/>
  <c r="GF1596" i="1"/>
  <c r="GG1596" i="1"/>
  <c r="GH1596" i="1"/>
  <c r="GI1596" i="1"/>
  <c r="GJ1596" i="1"/>
  <c r="GK1596" i="1"/>
  <c r="GL1596" i="1"/>
  <c r="GM1596" i="1"/>
  <c r="GN1596" i="1"/>
  <c r="GO1596" i="1"/>
  <c r="GP1596" i="1"/>
  <c r="GQ1596" i="1"/>
  <c r="GR1596" i="1"/>
  <c r="GS1596" i="1"/>
  <c r="GT1596" i="1"/>
  <c r="GU1596" i="1"/>
  <c r="GV1596" i="1"/>
  <c r="GW1596" i="1"/>
  <c r="GX1596" i="1"/>
  <c r="C1598" i="1"/>
  <c r="D1598" i="1"/>
  <c r="I1598" i="1"/>
  <c r="AC1598" i="1"/>
  <c r="AE1598" i="1"/>
  <c r="AF1598" i="1"/>
  <c r="AG1598" i="1"/>
  <c r="CU1598" i="1" s="1"/>
  <c r="T1598" i="1" s="1"/>
  <c r="AH1598" i="1"/>
  <c r="CV1598" i="1" s="1"/>
  <c r="U1598" i="1" s="1"/>
  <c r="K1415" i="5" s="1"/>
  <c r="AI1598" i="1"/>
  <c r="CW1598" i="1" s="1"/>
  <c r="V1598" i="1" s="1"/>
  <c r="AJ1598" i="1"/>
  <c r="CQ1598" i="1"/>
  <c r="P1598" i="1" s="1"/>
  <c r="J1412" i="5" s="1"/>
  <c r="CR1598" i="1"/>
  <c r="Q1598" i="1" s="1"/>
  <c r="CT1598" i="1"/>
  <c r="S1598" i="1" s="1"/>
  <c r="CX1598" i="1"/>
  <c r="W1598" i="1" s="1"/>
  <c r="AJ1607" i="1" s="1"/>
  <c r="AJ1596" i="1" s="1"/>
  <c r="CY1598" i="1"/>
  <c r="X1598" i="1" s="1"/>
  <c r="R1409" i="5" s="1"/>
  <c r="J1413" i="5" s="1"/>
  <c r="FR1598" i="1"/>
  <c r="GL1598" i="1"/>
  <c r="GN1598" i="1"/>
  <c r="GO1598" i="1"/>
  <c r="GV1598" i="1"/>
  <c r="HC1598" i="1" s="1"/>
  <c r="GX1598" i="1" s="1"/>
  <c r="AC1599" i="1"/>
  <c r="AD1599" i="1"/>
  <c r="AE1599" i="1"/>
  <c r="AF1599" i="1"/>
  <c r="AG1599" i="1"/>
  <c r="CU1599" i="1" s="1"/>
  <c r="T1599" i="1" s="1"/>
  <c r="AH1599" i="1"/>
  <c r="CV1599" i="1" s="1"/>
  <c r="U1599" i="1" s="1"/>
  <c r="AI1599" i="1"/>
  <c r="CW1599" i="1" s="1"/>
  <c r="V1599" i="1" s="1"/>
  <c r="AJ1599" i="1"/>
  <c r="CR1599" i="1"/>
  <c r="Q1599" i="1" s="1"/>
  <c r="CS1599" i="1"/>
  <c r="CT1599" i="1"/>
  <c r="S1599" i="1" s="1"/>
  <c r="CX1599" i="1"/>
  <c r="W1599" i="1" s="1"/>
  <c r="FR1599" i="1"/>
  <c r="GL1599" i="1"/>
  <c r="GO1599" i="1"/>
  <c r="GP1599" i="1"/>
  <c r="GV1599" i="1"/>
  <c r="HC1599" i="1" s="1"/>
  <c r="GX1599" i="1" s="1"/>
  <c r="C1600" i="1"/>
  <c r="D1600" i="1"/>
  <c r="I1600" i="1"/>
  <c r="AC1600" i="1"/>
  <c r="AD1600" i="1"/>
  <c r="AE1600" i="1"/>
  <c r="U1419" i="5" s="1"/>
  <c r="AF1600" i="1"/>
  <c r="AG1600" i="1"/>
  <c r="CU1600" i="1" s="1"/>
  <c r="AH1600" i="1"/>
  <c r="CV1600" i="1" s="1"/>
  <c r="U1600" i="1" s="1"/>
  <c r="K1425" i="5" s="1"/>
  <c r="AI1600" i="1"/>
  <c r="AJ1600" i="1"/>
  <c r="CX1600" i="1" s="1"/>
  <c r="W1600" i="1" s="1"/>
  <c r="CS1600" i="1"/>
  <c r="CT1600" i="1"/>
  <c r="S1600" i="1" s="1"/>
  <c r="J1421" i="5" s="1"/>
  <c r="CW1600" i="1"/>
  <c r="V1600" i="1" s="1"/>
  <c r="FR1600" i="1"/>
  <c r="GL1600" i="1"/>
  <c r="GN1600" i="1"/>
  <c r="GO1600" i="1"/>
  <c r="GV1600" i="1"/>
  <c r="HC1600" i="1" s="1"/>
  <c r="GX1600" i="1" s="1"/>
  <c r="AC1601" i="1"/>
  <c r="AE1601" i="1"/>
  <c r="AF1601" i="1"/>
  <c r="AG1601" i="1"/>
  <c r="CU1601" i="1" s="1"/>
  <c r="T1601" i="1" s="1"/>
  <c r="AH1601" i="1"/>
  <c r="AI1601" i="1"/>
  <c r="CW1601" i="1" s="1"/>
  <c r="V1601" i="1" s="1"/>
  <c r="AJ1601" i="1"/>
  <c r="CX1601" i="1" s="1"/>
  <c r="W1601" i="1" s="1"/>
  <c r="CV1601" i="1"/>
  <c r="U1601" i="1" s="1"/>
  <c r="FR1601" i="1"/>
  <c r="GL1601" i="1"/>
  <c r="GO1601" i="1"/>
  <c r="GP1601" i="1"/>
  <c r="GV1601" i="1"/>
  <c r="HC1601" i="1"/>
  <c r="GX1601" i="1" s="1"/>
  <c r="C1602" i="1"/>
  <c r="D1602" i="1"/>
  <c r="I1602" i="1"/>
  <c r="R1602" i="1"/>
  <c r="GK1602" i="1" s="1"/>
  <c r="V1602" i="1"/>
  <c r="AC1602" i="1"/>
  <c r="CQ1602" i="1" s="1"/>
  <c r="P1602" i="1" s="1"/>
  <c r="J1432" i="5" s="1"/>
  <c r="AE1602" i="1"/>
  <c r="AF1602" i="1"/>
  <c r="AG1602" i="1"/>
  <c r="CU1602" i="1" s="1"/>
  <c r="AH1602" i="1"/>
  <c r="CV1602" i="1" s="1"/>
  <c r="U1602" i="1" s="1"/>
  <c r="K1435" i="5" s="1"/>
  <c r="AI1602" i="1"/>
  <c r="AJ1602" i="1"/>
  <c r="CX1602" i="1" s="1"/>
  <c r="W1602" i="1" s="1"/>
  <c r="CR1602" i="1"/>
  <c r="CS1602" i="1"/>
  <c r="V1429" i="5" s="1"/>
  <c r="CW1602" i="1"/>
  <c r="FR1602" i="1"/>
  <c r="GL1602" i="1"/>
  <c r="GN1602" i="1"/>
  <c r="GO1602" i="1"/>
  <c r="GV1602" i="1"/>
  <c r="HC1602" i="1" s="1"/>
  <c r="GX1602" i="1" s="1"/>
  <c r="AC1603" i="1"/>
  <c r="AE1603" i="1"/>
  <c r="AF1603" i="1"/>
  <c r="AG1603" i="1"/>
  <c r="CU1603" i="1" s="1"/>
  <c r="T1603" i="1" s="1"/>
  <c r="AH1603" i="1"/>
  <c r="CV1603" i="1" s="1"/>
  <c r="U1603" i="1" s="1"/>
  <c r="AI1603" i="1"/>
  <c r="CW1603" i="1" s="1"/>
  <c r="V1603" i="1" s="1"/>
  <c r="AJ1603" i="1"/>
  <c r="CX1603" i="1" s="1"/>
  <c r="W1603" i="1" s="1"/>
  <c r="CQ1603" i="1"/>
  <c r="P1603" i="1" s="1"/>
  <c r="J1437" i="5" s="1"/>
  <c r="I1438" i="5" s="1"/>
  <c r="FR1603" i="1"/>
  <c r="GL1603" i="1"/>
  <c r="BZ1607" i="1" s="1"/>
  <c r="GO1603" i="1"/>
  <c r="GP1603" i="1"/>
  <c r="GV1603" i="1"/>
  <c r="HC1603" i="1" s="1"/>
  <c r="GX1603" i="1"/>
  <c r="C1604" i="1"/>
  <c r="D1604" i="1"/>
  <c r="I1604" i="1"/>
  <c r="R1604" i="1"/>
  <c r="GK1604" i="1" s="1"/>
  <c r="AC1604" i="1"/>
  <c r="AE1604" i="1"/>
  <c r="AF1604" i="1"/>
  <c r="AG1604" i="1"/>
  <c r="AH1604" i="1"/>
  <c r="AI1604" i="1"/>
  <c r="CW1604" i="1" s="1"/>
  <c r="V1604" i="1" s="1"/>
  <c r="AJ1604" i="1"/>
  <c r="CX1604" i="1" s="1"/>
  <c r="W1604" i="1" s="1"/>
  <c r="CQ1604" i="1"/>
  <c r="P1604" i="1" s="1"/>
  <c r="J1442" i="5" s="1"/>
  <c r="CS1604" i="1"/>
  <c r="V1439" i="5" s="1"/>
  <c r="CU1604" i="1"/>
  <c r="T1604" i="1" s="1"/>
  <c r="CV1604" i="1"/>
  <c r="U1604" i="1" s="1"/>
  <c r="K1445" i="5" s="1"/>
  <c r="FR1604" i="1"/>
  <c r="GL1604" i="1"/>
  <c r="GN1604" i="1"/>
  <c r="GO1604" i="1"/>
  <c r="GV1604" i="1"/>
  <c r="HC1604" i="1" s="1"/>
  <c r="GX1604" i="1" s="1"/>
  <c r="AC1605" i="1"/>
  <c r="AE1605" i="1"/>
  <c r="AF1605" i="1"/>
  <c r="AG1605" i="1"/>
  <c r="AH1605" i="1"/>
  <c r="AI1605" i="1"/>
  <c r="CW1605" i="1" s="1"/>
  <c r="V1605" i="1" s="1"/>
  <c r="AJ1605" i="1"/>
  <c r="CX1605" i="1" s="1"/>
  <c r="W1605" i="1" s="1"/>
  <c r="CQ1605" i="1"/>
  <c r="P1605" i="1" s="1"/>
  <c r="J1447" i="5" s="1"/>
  <c r="I1448" i="5" s="1"/>
  <c r="CT1605" i="1"/>
  <c r="S1605" i="1" s="1"/>
  <c r="CZ1605" i="1" s="1"/>
  <c r="Y1605" i="1" s="1"/>
  <c r="T1447" i="5" s="1"/>
  <c r="CU1605" i="1"/>
  <c r="T1605" i="1" s="1"/>
  <c r="CV1605" i="1"/>
  <c r="U1605" i="1" s="1"/>
  <c r="FR1605" i="1"/>
  <c r="GL1605" i="1"/>
  <c r="GO1605" i="1"/>
  <c r="GP1605" i="1"/>
  <c r="GV1605" i="1"/>
  <c r="HC1605" i="1" s="1"/>
  <c r="GX1605" i="1" s="1"/>
  <c r="B1607" i="1"/>
  <c r="B1596" i="1" s="1"/>
  <c r="C1607" i="1"/>
  <c r="C1596" i="1" s="1"/>
  <c r="D1607" i="1"/>
  <c r="D1596" i="1" s="1"/>
  <c r="F1607" i="1"/>
  <c r="F1596" i="1" s="1"/>
  <c r="G1607" i="1"/>
  <c r="BX1607" i="1"/>
  <c r="AO1607" i="1" s="1"/>
  <c r="CK1607" i="1"/>
  <c r="CK1596" i="1" s="1"/>
  <c r="CL1607" i="1"/>
  <c r="CL1596" i="1" s="1"/>
  <c r="D1638" i="1"/>
  <c r="E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CY1640" i="1"/>
  <c r="CZ1640" i="1"/>
  <c r="DA1640" i="1"/>
  <c r="DB1640" i="1"/>
  <c r="DC1640" i="1"/>
  <c r="DD1640" i="1"/>
  <c r="DE1640" i="1"/>
  <c r="DF1640" i="1"/>
  <c r="DG1640" i="1"/>
  <c r="DH1640" i="1"/>
  <c r="DI1640" i="1"/>
  <c r="DJ1640" i="1"/>
  <c r="DK1640" i="1"/>
  <c r="DL1640" i="1"/>
  <c r="DM1640" i="1"/>
  <c r="DN1640" i="1"/>
  <c r="DO1640" i="1"/>
  <c r="DP1640" i="1"/>
  <c r="DQ1640" i="1"/>
  <c r="DR1640" i="1"/>
  <c r="DS1640" i="1"/>
  <c r="DT1640" i="1"/>
  <c r="DU1640" i="1"/>
  <c r="DV1640" i="1"/>
  <c r="DW1640" i="1"/>
  <c r="DX1640" i="1"/>
  <c r="DY1640" i="1"/>
  <c r="DZ1640" i="1"/>
  <c r="EA1640" i="1"/>
  <c r="EB1640" i="1"/>
  <c r="EC1640" i="1"/>
  <c r="ED1640" i="1"/>
  <c r="EE1640" i="1"/>
  <c r="EF1640" i="1"/>
  <c r="EG1640" i="1"/>
  <c r="EH1640" i="1"/>
  <c r="EI1640" i="1"/>
  <c r="EJ1640" i="1"/>
  <c r="EK1640" i="1"/>
  <c r="EL1640" i="1"/>
  <c r="EM1640" i="1"/>
  <c r="EN1640" i="1"/>
  <c r="EO1640" i="1"/>
  <c r="EP1640" i="1"/>
  <c r="EQ1640" i="1"/>
  <c r="ER1640" i="1"/>
  <c r="ES1640" i="1"/>
  <c r="ET1640" i="1"/>
  <c r="EU1640" i="1"/>
  <c r="EV1640" i="1"/>
  <c r="EW1640" i="1"/>
  <c r="EX1640" i="1"/>
  <c r="EY1640" i="1"/>
  <c r="EZ1640" i="1"/>
  <c r="FA1640" i="1"/>
  <c r="FB1640" i="1"/>
  <c r="FC1640" i="1"/>
  <c r="FD1640" i="1"/>
  <c r="FE1640" i="1"/>
  <c r="FF1640" i="1"/>
  <c r="FG1640" i="1"/>
  <c r="FH1640" i="1"/>
  <c r="FI1640" i="1"/>
  <c r="FJ1640" i="1"/>
  <c r="FK1640" i="1"/>
  <c r="FL1640" i="1"/>
  <c r="FM1640" i="1"/>
  <c r="FN1640" i="1"/>
  <c r="FO1640" i="1"/>
  <c r="FP1640" i="1"/>
  <c r="FQ1640" i="1"/>
  <c r="FR1640" i="1"/>
  <c r="FS1640" i="1"/>
  <c r="FT1640" i="1"/>
  <c r="FU1640" i="1"/>
  <c r="FV1640" i="1"/>
  <c r="FW1640" i="1"/>
  <c r="FX1640" i="1"/>
  <c r="FY1640" i="1"/>
  <c r="FZ1640" i="1"/>
  <c r="GA1640" i="1"/>
  <c r="GB1640" i="1"/>
  <c r="GC1640" i="1"/>
  <c r="GD1640" i="1"/>
  <c r="GE1640" i="1"/>
  <c r="GF1640" i="1"/>
  <c r="GG1640" i="1"/>
  <c r="GH1640" i="1"/>
  <c r="GI1640" i="1"/>
  <c r="GJ1640" i="1"/>
  <c r="GK1640" i="1"/>
  <c r="GL1640" i="1"/>
  <c r="GM1640" i="1"/>
  <c r="GN1640" i="1"/>
  <c r="GO1640" i="1"/>
  <c r="GP1640" i="1"/>
  <c r="GQ1640" i="1"/>
  <c r="GR1640" i="1"/>
  <c r="GS1640" i="1"/>
  <c r="GT1640" i="1"/>
  <c r="GU1640" i="1"/>
  <c r="GV1640" i="1"/>
  <c r="GW1640" i="1"/>
  <c r="GX1640" i="1"/>
  <c r="D1642" i="1"/>
  <c r="E1644" i="1"/>
  <c r="Z1644" i="1"/>
  <c r="AA1644" i="1"/>
  <c r="AM1644" i="1"/>
  <c r="AN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CY1644" i="1"/>
  <c r="CZ1644" i="1"/>
  <c r="DA1644" i="1"/>
  <c r="DB1644" i="1"/>
  <c r="DC1644" i="1"/>
  <c r="DD1644" i="1"/>
  <c r="DE1644" i="1"/>
  <c r="DF1644" i="1"/>
  <c r="DG1644" i="1"/>
  <c r="DH1644" i="1"/>
  <c r="DI1644" i="1"/>
  <c r="DJ1644" i="1"/>
  <c r="DK1644" i="1"/>
  <c r="DL1644" i="1"/>
  <c r="DM1644" i="1"/>
  <c r="DN1644" i="1"/>
  <c r="DO1644" i="1"/>
  <c r="DP1644" i="1"/>
  <c r="DQ1644" i="1"/>
  <c r="DR1644" i="1"/>
  <c r="DS1644" i="1"/>
  <c r="DT1644" i="1"/>
  <c r="DU1644" i="1"/>
  <c r="DV1644" i="1"/>
  <c r="DW1644" i="1"/>
  <c r="DX1644" i="1"/>
  <c r="DY1644" i="1"/>
  <c r="DZ1644" i="1"/>
  <c r="EA1644" i="1"/>
  <c r="EB1644" i="1"/>
  <c r="EC1644" i="1"/>
  <c r="ED1644" i="1"/>
  <c r="EE1644" i="1"/>
  <c r="EF1644" i="1"/>
  <c r="EG1644" i="1"/>
  <c r="EH1644" i="1"/>
  <c r="EI1644" i="1"/>
  <c r="EJ1644" i="1"/>
  <c r="EK1644" i="1"/>
  <c r="EL1644" i="1"/>
  <c r="EM1644" i="1"/>
  <c r="EN1644" i="1"/>
  <c r="EO1644" i="1"/>
  <c r="EP1644" i="1"/>
  <c r="EQ1644" i="1"/>
  <c r="ER1644" i="1"/>
  <c r="ES1644" i="1"/>
  <c r="ET1644" i="1"/>
  <c r="EU1644" i="1"/>
  <c r="EV1644" i="1"/>
  <c r="EW1644" i="1"/>
  <c r="EX1644" i="1"/>
  <c r="EY1644" i="1"/>
  <c r="EZ1644" i="1"/>
  <c r="FA1644" i="1"/>
  <c r="FB1644" i="1"/>
  <c r="FC1644" i="1"/>
  <c r="FD1644" i="1"/>
  <c r="FE1644" i="1"/>
  <c r="FF1644" i="1"/>
  <c r="FG1644" i="1"/>
  <c r="FH1644" i="1"/>
  <c r="FI1644" i="1"/>
  <c r="FJ1644" i="1"/>
  <c r="FK1644" i="1"/>
  <c r="FL1644" i="1"/>
  <c r="FM1644" i="1"/>
  <c r="FN1644" i="1"/>
  <c r="FO1644" i="1"/>
  <c r="FP1644" i="1"/>
  <c r="FQ1644" i="1"/>
  <c r="FR1644" i="1"/>
  <c r="FS1644" i="1"/>
  <c r="FT1644" i="1"/>
  <c r="FU1644" i="1"/>
  <c r="FV1644" i="1"/>
  <c r="FW1644" i="1"/>
  <c r="FX1644" i="1"/>
  <c r="FY1644" i="1"/>
  <c r="FZ1644" i="1"/>
  <c r="GA1644" i="1"/>
  <c r="GB1644" i="1"/>
  <c r="GC1644" i="1"/>
  <c r="GD1644" i="1"/>
  <c r="GE1644" i="1"/>
  <c r="GF1644" i="1"/>
  <c r="GG1644" i="1"/>
  <c r="GH1644" i="1"/>
  <c r="GI1644" i="1"/>
  <c r="GJ1644" i="1"/>
  <c r="GK1644" i="1"/>
  <c r="GL1644" i="1"/>
  <c r="GM1644" i="1"/>
  <c r="GN1644" i="1"/>
  <c r="GO1644" i="1"/>
  <c r="GP1644" i="1"/>
  <c r="GQ1644" i="1"/>
  <c r="GR1644" i="1"/>
  <c r="GS1644" i="1"/>
  <c r="GT1644" i="1"/>
  <c r="GU1644" i="1"/>
  <c r="GV1644" i="1"/>
  <c r="GW1644" i="1"/>
  <c r="GX1644" i="1"/>
  <c r="C1646" i="1"/>
  <c r="D1646" i="1"/>
  <c r="I1646" i="1"/>
  <c r="AC1646" i="1"/>
  <c r="CQ1646" i="1" s="1"/>
  <c r="AE1646" i="1"/>
  <c r="AF1646" i="1"/>
  <c r="AG1646" i="1"/>
  <c r="CU1646" i="1" s="1"/>
  <c r="AH1646" i="1"/>
  <c r="AI1646" i="1"/>
  <c r="CW1646" i="1" s="1"/>
  <c r="V1646" i="1" s="1"/>
  <c r="AJ1646" i="1"/>
  <c r="CX1646" i="1" s="1"/>
  <c r="CS1646" i="1"/>
  <c r="CV1646" i="1"/>
  <c r="U1646" i="1" s="1"/>
  <c r="K1466" i="5" s="1"/>
  <c r="FR1646" i="1"/>
  <c r="GL1646" i="1"/>
  <c r="GN1646" i="1"/>
  <c r="GO1646" i="1"/>
  <c r="GV1646" i="1"/>
  <c r="HC1646" i="1" s="1"/>
  <c r="C1647" i="1"/>
  <c r="D1647" i="1"/>
  <c r="I1647" i="1"/>
  <c r="AC1647" i="1"/>
  <c r="AE1647" i="1"/>
  <c r="AF1647" i="1"/>
  <c r="AG1647" i="1"/>
  <c r="AH1647" i="1"/>
  <c r="AI1647" i="1"/>
  <c r="CW1647" i="1" s="1"/>
  <c r="V1647" i="1" s="1"/>
  <c r="AJ1647" i="1"/>
  <c r="CX1647" i="1" s="1"/>
  <c r="CS1647" i="1"/>
  <c r="CU1647" i="1"/>
  <c r="CV1647" i="1"/>
  <c r="FR1647" i="1"/>
  <c r="GL1647" i="1"/>
  <c r="GN1647" i="1"/>
  <c r="GO1647" i="1"/>
  <c r="GV1647" i="1"/>
  <c r="HC1647" i="1" s="1"/>
  <c r="C1648" i="1"/>
  <c r="D1648" i="1"/>
  <c r="I1648" i="1"/>
  <c r="AC1648" i="1"/>
  <c r="AE1648" i="1"/>
  <c r="AF1648" i="1"/>
  <c r="AG1648" i="1"/>
  <c r="AH1648" i="1"/>
  <c r="CV1648" i="1" s="1"/>
  <c r="U1648" i="1" s="1"/>
  <c r="AI1648" i="1"/>
  <c r="CW1648" i="1" s="1"/>
  <c r="V1648" i="1" s="1"/>
  <c r="AJ1648" i="1"/>
  <c r="CX1648" i="1" s="1"/>
  <c r="CQ1648" i="1"/>
  <c r="CU1648" i="1"/>
  <c r="FR1648" i="1"/>
  <c r="GL1648" i="1"/>
  <c r="GN1648" i="1"/>
  <c r="GO1648" i="1"/>
  <c r="GV1648" i="1"/>
  <c r="HC1648" i="1" s="1"/>
  <c r="C1649" i="1"/>
  <c r="D1649" i="1"/>
  <c r="I1649" i="1"/>
  <c r="AC1649" i="1"/>
  <c r="CQ1649" i="1" s="1"/>
  <c r="P1649" i="1" s="1"/>
  <c r="J1486" i="5" s="1"/>
  <c r="AE1649" i="1"/>
  <c r="AF1649" i="1"/>
  <c r="AG1649" i="1"/>
  <c r="AH1649" i="1"/>
  <c r="AI1649" i="1"/>
  <c r="CW1649" i="1" s="1"/>
  <c r="V1649" i="1" s="1"/>
  <c r="AJ1649" i="1"/>
  <c r="CX1649" i="1" s="1"/>
  <c r="W1649" i="1" s="1"/>
  <c r="CS1649" i="1"/>
  <c r="V1481" i="5" s="1"/>
  <c r="J1489" i="5" s="1"/>
  <c r="CU1649" i="1"/>
  <c r="T1649" i="1" s="1"/>
  <c r="CV1649" i="1"/>
  <c r="FR1649" i="1"/>
  <c r="GL1649" i="1"/>
  <c r="GN1649" i="1"/>
  <c r="GO1649" i="1"/>
  <c r="GV1649" i="1"/>
  <c r="HC1649" i="1" s="1"/>
  <c r="C1650" i="1"/>
  <c r="D1650" i="1"/>
  <c r="I1650" i="1"/>
  <c r="AC1650" i="1"/>
  <c r="AE1650" i="1"/>
  <c r="AF1650" i="1"/>
  <c r="AG1650" i="1"/>
  <c r="CU1650" i="1" s="1"/>
  <c r="AH1650" i="1"/>
  <c r="AI1650" i="1"/>
  <c r="CW1650" i="1" s="1"/>
  <c r="V1650" i="1" s="1"/>
  <c r="AJ1650" i="1"/>
  <c r="CX1650" i="1" s="1"/>
  <c r="CQ1650" i="1"/>
  <c r="CS1650" i="1"/>
  <c r="CV1650" i="1"/>
  <c r="FR1650" i="1"/>
  <c r="GL1650" i="1"/>
  <c r="GN1650" i="1"/>
  <c r="GO1650" i="1"/>
  <c r="GV1650" i="1"/>
  <c r="HC1650" i="1" s="1"/>
  <c r="C1651" i="1"/>
  <c r="D1651" i="1"/>
  <c r="I1651" i="1"/>
  <c r="AC1651" i="1"/>
  <c r="AE1651" i="1"/>
  <c r="AF1651" i="1"/>
  <c r="AG1651" i="1"/>
  <c r="AH1651" i="1"/>
  <c r="AI1651" i="1"/>
  <c r="CW1651" i="1" s="1"/>
  <c r="V1651" i="1" s="1"/>
  <c r="AJ1651" i="1"/>
  <c r="CX1651" i="1" s="1"/>
  <c r="CS1651" i="1"/>
  <c r="CU1651" i="1"/>
  <c r="CV1651" i="1"/>
  <c r="FR1651" i="1"/>
  <c r="GL1651" i="1"/>
  <c r="GN1651" i="1"/>
  <c r="GO1651" i="1"/>
  <c r="GV1651" i="1"/>
  <c r="HC1651" i="1" s="1"/>
  <c r="AC1652" i="1"/>
  <c r="AD1652" i="1"/>
  <c r="AE1652" i="1"/>
  <c r="AF1652" i="1"/>
  <c r="AG1652" i="1"/>
  <c r="CU1652" i="1" s="1"/>
  <c r="AH1652" i="1"/>
  <c r="CV1652" i="1" s="1"/>
  <c r="AI1652" i="1"/>
  <c r="CW1652" i="1" s="1"/>
  <c r="AJ1652" i="1"/>
  <c r="CX1652" i="1" s="1"/>
  <c r="CR1652" i="1"/>
  <c r="CS1652" i="1"/>
  <c r="CT1652" i="1"/>
  <c r="FR1652" i="1"/>
  <c r="GL1652" i="1"/>
  <c r="GN1652" i="1"/>
  <c r="GO1652" i="1"/>
  <c r="GV1652" i="1"/>
  <c r="HC1652" i="1" s="1"/>
  <c r="AC1653" i="1"/>
  <c r="AE1653" i="1"/>
  <c r="AF1653" i="1"/>
  <c r="AG1653" i="1"/>
  <c r="AH1653" i="1"/>
  <c r="CV1653" i="1" s="1"/>
  <c r="AI1653" i="1"/>
  <c r="AJ1653" i="1"/>
  <c r="CX1653" i="1" s="1"/>
  <c r="CQ1653" i="1"/>
  <c r="CS1653" i="1"/>
  <c r="CU1653" i="1"/>
  <c r="CW1653" i="1"/>
  <c r="FR1653" i="1"/>
  <c r="GL1653" i="1"/>
  <c r="GN1653" i="1"/>
  <c r="GO1653" i="1"/>
  <c r="GV1653" i="1"/>
  <c r="HC1653" i="1" s="1"/>
  <c r="C1654" i="1"/>
  <c r="D1654" i="1"/>
  <c r="I1654" i="1"/>
  <c r="AC1654" i="1"/>
  <c r="AE1654" i="1"/>
  <c r="AF1654" i="1"/>
  <c r="AG1654" i="1"/>
  <c r="AH1654" i="1"/>
  <c r="CV1654" i="1" s="1"/>
  <c r="AI1654" i="1"/>
  <c r="CW1654" i="1" s="1"/>
  <c r="AJ1654" i="1"/>
  <c r="CX1654" i="1" s="1"/>
  <c r="CQ1654" i="1"/>
  <c r="CS1654" i="1"/>
  <c r="CU1654" i="1"/>
  <c r="FR1654" i="1"/>
  <c r="GL1654" i="1"/>
  <c r="GN1654" i="1"/>
  <c r="GO1654" i="1"/>
  <c r="GV1654" i="1"/>
  <c r="HC1654" i="1" s="1"/>
  <c r="AC1655" i="1"/>
  <c r="AD1655" i="1"/>
  <c r="AE1655" i="1"/>
  <c r="AF1655" i="1"/>
  <c r="AG1655" i="1"/>
  <c r="AH1655" i="1"/>
  <c r="CV1655" i="1" s="1"/>
  <c r="AI1655" i="1"/>
  <c r="AJ1655" i="1"/>
  <c r="CX1655" i="1" s="1"/>
  <c r="CQ1655" i="1"/>
  <c r="CR1655" i="1"/>
  <c r="CS1655" i="1"/>
  <c r="CT1655" i="1"/>
  <c r="CU1655" i="1"/>
  <c r="CW1655" i="1"/>
  <c r="FR1655" i="1"/>
  <c r="GL1655" i="1"/>
  <c r="GN1655" i="1"/>
  <c r="GO1655" i="1"/>
  <c r="GV1655" i="1"/>
  <c r="HC1655" i="1"/>
  <c r="AC1656" i="1"/>
  <c r="AE1656" i="1"/>
  <c r="AF1656" i="1"/>
  <c r="AG1656" i="1"/>
  <c r="CU1656" i="1" s="1"/>
  <c r="AH1656" i="1"/>
  <c r="AI1656" i="1"/>
  <c r="AJ1656" i="1"/>
  <c r="CX1656" i="1" s="1"/>
  <c r="CV1656" i="1"/>
  <c r="CW1656" i="1"/>
  <c r="FR1656" i="1"/>
  <c r="GL1656" i="1"/>
  <c r="GN1656" i="1"/>
  <c r="GO1656" i="1"/>
  <c r="GV1656" i="1"/>
  <c r="HC1656" i="1" s="1"/>
  <c r="AC1657" i="1"/>
  <c r="AD1657" i="1"/>
  <c r="AE1657" i="1"/>
  <c r="AF1657" i="1"/>
  <c r="AG1657" i="1"/>
  <c r="CU1657" i="1" s="1"/>
  <c r="AH1657" i="1"/>
  <c r="CV1657" i="1" s="1"/>
  <c r="AI1657" i="1"/>
  <c r="CW1657" i="1" s="1"/>
  <c r="AJ1657" i="1"/>
  <c r="CS1657" i="1"/>
  <c r="CX1657" i="1"/>
  <c r="FR1657" i="1"/>
  <c r="GL1657" i="1"/>
  <c r="GN1657" i="1"/>
  <c r="GO1657" i="1"/>
  <c r="GV1657" i="1"/>
  <c r="HC1657" i="1" s="1"/>
  <c r="C1658" i="1"/>
  <c r="D1658" i="1"/>
  <c r="I1658" i="1"/>
  <c r="P1658" i="1"/>
  <c r="J1535" i="5" s="1"/>
  <c r="AC1658" i="1"/>
  <c r="AE1658" i="1"/>
  <c r="U1530" i="5" s="1"/>
  <c r="AF1658" i="1"/>
  <c r="AG1658" i="1"/>
  <c r="AH1658" i="1"/>
  <c r="CV1658" i="1" s="1"/>
  <c r="U1658" i="1" s="1"/>
  <c r="K1542" i="5" s="1"/>
  <c r="AI1658" i="1"/>
  <c r="AJ1658" i="1"/>
  <c r="CX1658" i="1" s="1"/>
  <c r="W1658" i="1" s="1"/>
  <c r="CQ1658" i="1"/>
  <c r="CS1658" i="1"/>
  <c r="CT1658" i="1"/>
  <c r="S1658" i="1" s="1"/>
  <c r="J1532" i="5" s="1"/>
  <c r="CU1658" i="1"/>
  <c r="T1658" i="1" s="1"/>
  <c r="CW1658" i="1"/>
  <c r="V1658" i="1" s="1"/>
  <c r="FR1658" i="1"/>
  <c r="GL1658" i="1"/>
  <c r="GN1658" i="1"/>
  <c r="GO1658" i="1"/>
  <c r="GV1658" i="1"/>
  <c r="HC1658" i="1" s="1"/>
  <c r="GX1658" i="1" s="1"/>
  <c r="I1659" i="1"/>
  <c r="AC1659" i="1"/>
  <c r="CQ1659" i="1" s="1"/>
  <c r="AE1659" i="1"/>
  <c r="AF1659" i="1"/>
  <c r="AG1659" i="1"/>
  <c r="CU1659" i="1" s="1"/>
  <c r="T1659" i="1" s="1"/>
  <c r="AH1659" i="1"/>
  <c r="AI1659" i="1"/>
  <c r="CW1659" i="1" s="1"/>
  <c r="V1659" i="1" s="1"/>
  <c r="AJ1659" i="1"/>
  <c r="CX1659" i="1" s="1"/>
  <c r="W1659" i="1" s="1"/>
  <c r="CV1659" i="1"/>
  <c r="U1659" i="1" s="1"/>
  <c r="FR1659" i="1"/>
  <c r="GL1659" i="1"/>
  <c r="GN1659" i="1"/>
  <c r="GO1659" i="1"/>
  <c r="GV1659" i="1"/>
  <c r="HC1659" i="1" s="1"/>
  <c r="GX1659" i="1"/>
  <c r="I1660" i="1"/>
  <c r="AC1660" i="1"/>
  <c r="AD1660" i="1"/>
  <c r="AE1660" i="1"/>
  <c r="AF1660" i="1"/>
  <c r="AG1660" i="1"/>
  <c r="AH1660" i="1"/>
  <c r="CV1660" i="1" s="1"/>
  <c r="AI1660" i="1"/>
  <c r="CW1660" i="1" s="1"/>
  <c r="V1660" i="1" s="1"/>
  <c r="AJ1660" i="1"/>
  <c r="CQ1660" i="1"/>
  <c r="CR1660" i="1"/>
  <c r="Q1660" i="1" s="1"/>
  <c r="CS1660" i="1"/>
  <c r="CT1660" i="1"/>
  <c r="S1660" i="1" s="1"/>
  <c r="CU1660" i="1"/>
  <c r="T1660" i="1" s="1"/>
  <c r="CX1660" i="1"/>
  <c r="W1660" i="1" s="1"/>
  <c r="FR1660" i="1"/>
  <c r="GL1660" i="1"/>
  <c r="GN1660" i="1"/>
  <c r="GO1660" i="1"/>
  <c r="GV1660" i="1"/>
  <c r="HC1660" i="1" s="1"/>
  <c r="GX1660" i="1" s="1"/>
  <c r="I1661" i="1"/>
  <c r="V1661" i="1"/>
  <c r="AC1661" i="1"/>
  <c r="CQ1661" i="1" s="1"/>
  <c r="AE1661" i="1"/>
  <c r="U1538" i="5" s="1"/>
  <c r="AF1661" i="1"/>
  <c r="AG1661" i="1"/>
  <c r="CU1661" i="1" s="1"/>
  <c r="AH1661" i="1"/>
  <c r="CV1661" i="1" s="1"/>
  <c r="U1661" i="1" s="1"/>
  <c r="AI1661" i="1"/>
  <c r="CW1661" i="1" s="1"/>
  <c r="AJ1661" i="1"/>
  <c r="CX1661" i="1" s="1"/>
  <c r="FR1661" i="1"/>
  <c r="GL1661" i="1"/>
  <c r="GN1661" i="1"/>
  <c r="GO1661" i="1"/>
  <c r="GV1661" i="1"/>
  <c r="HC1661" i="1" s="1"/>
  <c r="GX1661" i="1" s="1"/>
  <c r="C1662" i="1"/>
  <c r="D1662" i="1"/>
  <c r="I1662" i="1"/>
  <c r="AC1662" i="1"/>
  <c r="AE1662" i="1"/>
  <c r="AF1662" i="1"/>
  <c r="AG1662" i="1"/>
  <c r="AH1662" i="1"/>
  <c r="CV1662" i="1" s="1"/>
  <c r="U1662" i="1" s="1"/>
  <c r="K1551" i="5" s="1"/>
  <c r="AI1662" i="1"/>
  <c r="AJ1662" i="1"/>
  <c r="CX1662" i="1" s="1"/>
  <c r="CQ1662" i="1"/>
  <c r="CR1662" i="1"/>
  <c r="Q1662" i="1" s="1"/>
  <c r="CS1662" i="1"/>
  <c r="CU1662" i="1"/>
  <c r="CW1662" i="1"/>
  <c r="V1662" i="1" s="1"/>
  <c r="FR1662" i="1"/>
  <c r="GL1662" i="1"/>
  <c r="GN1662" i="1"/>
  <c r="GO1662" i="1"/>
  <c r="GV1662" i="1"/>
  <c r="HC1662" i="1" s="1"/>
  <c r="GX1662" i="1" s="1"/>
  <c r="AC1663" i="1"/>
  <c r="AD1663" i="1"/>
  <c r="AE1663" i="1"/>
  <c r="AF1663" i="1"/>
  <c r="AG1663" i="1"/>
  <c r="AH1663" i="1"/>
  <c r="CV1663" i="1" s="1"/>
  <c r="AI1663" i="1"/>
  <c r="AJ1663" i="1"/>
  <c r="CQ1663" i="1"/>
  <c r="CR1663" i="1"/>
  <c r="CS1663" i="1"/>
  <c r="CT1663" i="1"/>
  <c r="CU1663" i="1"/>
  <c r="CW1663" i="1"/>
  <c r="CX1663" i="1"/>
  <c r="FR1663" i="1"/>
  <c r="GL1663" i="1"/>
  <c r="GN1663" i="1"/>
  <c r="GO1663" i="1"/>
  <c r="GV1663" i="1"/>
  <c r="HC1663" i="1"/>
  <c r="I1664" i="1"/>
  <c r="GX1664" i="1" s="1"/>
  <c r="AC1664" i="1"/>
  <c r="CQ1664" i="1" s="1"/>
  <c r="AE1664" i="1"/>
  <c r="AF1664" i="1"/>
  <c r="CT1664" i="1" s="1"/>
  <c r="AG1664" i="1"/>
  <c r="CU1664" i="1" s="1"/>
  <c r="AH1664" i="1"/>
  <c r="AI1664" i="1"/>
  <c r="CW1664" i="1" s="1"/>
  <c r="AJ1664" i="1"/>
  <c r="CX1664" i="1" s="1"/>
  <c r="CV1664" i="1"/>
  <c r="FR1664" i="1"/>
  <c r="GL1664" i="1"/>
  <c r="GN1664" i="1"/>
  <c r="GO1664" i="1"/>
  <c r="GV1664" i="1"/>
  <c r="HC1664" i="1" s="1"/>
  <c r="B1666" i="1"/>
  <c r="B1644" i="1" s="1"/>
  <c r="C1666" i="1"/>
  <c r="C1644" i="1" s="1"/>
  <c r="D1666" i="1"/>
  <c r="D1644" i="1" s="1"/>
  <c r="F1666" i="1"/>
  <c r="F1644" i="1" s="1"/>
  <c r="G1666" i="1"/>
  <c r="BX1666" i="1"/>
  <c r="BX1644" i="1" s="1"/>
  <c r="CK1666" i="1"/>
  <c r="BB1666" i="1" s="1"/>
  <c r="CL1666" i="1"/>
  <c r="CL1644" i="1" s="1"/>
  <c r="B1697" i="1"/>
  <c r="B1640" i="1" s="1"/>
  <c r="C1697" i="1"/>
  <c r="C1640" i="1" s="1"/>
  <c r="D1697" i="1"/>
  <c r="D1640" i="1" s="1"/>
  <c r="F1697" i="1"/>
  <c r="F1640" i="1" s="1"/>
  <c r="G1697" i="1"/>
  <c r="D1728" i="1"/>
  <c r="E1730" i="1"/>
  <c r="Z1730" i="1"/>
  <c r="AA1730" i="1"/>
  <c r="AM1730" i="1"/>
  <c r="AN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CY1730" i="1"/>
  <c r="CZ1730" i="1"/>
  <c r="DA1730" i="1"/>
  <c r="DB1730" i="1"/>
  <c r="DC1730" i="1"/>
  <c r="DD1730" i="1"/>
  <c r="DE1730" i="1"/>
  <c r="DF1730" i="1"/>
  <c r="DG1730" i="1"/>
  <c r="DH1730" i="1"/>
  <c r="DI1730" i="1"/>
  <c r="DJ1730" i="1"/>
  <c r="DK1730" i="1"/>
  <c r="DL1730" i="1"/>
  <c r="DM1730" i="1"/>
  <c r="DN1730" i="1"/>
  <c r="DO1730" i="1"/>
  <c r="DP1730" i="1"/>
  <c r="DQ1730" i="1"/>
  <c r="DR1730" i="1"/>
  <c r="DS1730" i="1"/>
  <c r="DT1730" i="1"/>
  <c r="DU1730" i="1"/>
  <c r="DV1730" i="1"/>
  <c r="DW1730" i="1"/>
  <c r="DX1730" i="1"/>
  <c r="DY1730" i="1"/>
  <c r="DZ1730" i="1"/>
  <c r="EA1730" i="1"/>
  <c r="EB1730" i="1"/>
  <c r="EC1730" i="1"/>
  <c r="ED1730" i="1"/>
  <c r="EE1730" i="1"/>
  <c r="EF1730" i="1"/>
  <c r="EG1730" i="1"/>
  <c r="EH1730" i="1"/>
  <c r="EI1730" i="1"/>
  <c r="EJ1730" i="1"/>
  <c r="EK1730" i="1"/>
  <c r="EL1730" i="1"/>
  <c r="EM1730" i="1"/>
  <c r="EN1730" i="1"/>
  <c r="EO1730" i="1"/>
  <c r="EP1730" i="1"/>
  <c r="EQ1730" i="1"/>
  <c r="ER1730" i="1"/>
  <c r="ES1730" i="1"/>
  <c r="ET1730" i="1"/>
  <c r="EU1730" i="1"/>
  <c r="EV1730" i="1"/>
  <c r="EW1730" i="1"/>
  <c r="EX1730" i="1"/>
  <c r="EY1730" i="1"/>
  <c r="EZ1730" i="1"/>
  <c r="FA1730" i="1"/>
  <c r="FB1730" i="1"/>
  <c r="FC1730" i="1"/>
  <c r="FD1730" i="1"/>
  <c r="FE1730" i="1"/>
  <c r="FF1730" i="1"/>
  <c r="FG1730" i="1"/>
  <c r="FH1730" i="1"/>
  <c r="FI1730" i="1"/>
  <c r="FJ1730" i="1"/>
  <c r="FK1730" i="1"/>
  <c r="FL1730" i="1"/>
  <c r="FM1730" i="1"/>
  <c r="FN1730" i="1"/>
  <c r="FO1730" i="1"/>
  <c r="FP1730" i="1"/>
  <c r="FQ1730" i="1"/>
  <c r="FR1730" i="1"/>
  <c r="FS1730" i="1"/>
  <c r="FT1730" i="1"/>
  <c r="FU1730" i="1"/>
  <c r="FV1730" i="1"/>
  <c r="FW1730" i="1"/>
  <c r="FX1730" i="1"/>
  <c r="FY1730" i="1"/>
  <c r="FZ1730" i="1"/>
  <c r="GA1730" i="1"/>
  <c r="GB1730" i="1"/>
  <c r="GC1730" i="1"/>
  <c r="GD1730" i="1"/>
  <c r="GE1730" i="1"/>
  <c r="GF1730" i="1"/>
  <c r="GG1730" i="1"/>
  <c r="GH1730" i="1"/>
  <c r="GI1730" i="1"/>
  <c r="GJ1730" i="1"/>
  <c r="GK1730" i="1"/>
  <c r="GL1730" i="1"/>
  <c r="GM1730" i="1"/>
  <c r="GN1730" i="1"/>
  <c r="GO1730" i="1"/>
  <c r="GP1730" i="1"/>
  <c r="GQ1730" i="1"/>
  <c r="GR1730" i="1"/>
  <c r="GS1730" i="1"/>
  <c r="GT1730" i="1"/>
  <c r="GU1730" i="1"/>
  <c r="GV1730" i="1"/>
  <c r="GW1730" i="1"/>
  <c r="GX1730" i="1"/>
  <c r="C1732" i="1"/>
  <c r="D1732" i="1"/>
  <c r="I1732" i="1"/>
  <c r="AC1732" i="1"/>
  <c r="AE1732" i="1"/>
  <c r="AF1732" i="1"/>
  <c r="AG1732" i="1"/>
  <c r="CU1732" i="1" s="1"/>
  <c r="T1732" i="1" s="1"/>
  <c r="AH1732" i="1"/>
  <c r="AI1732" i="1"/>
  <c r="CW1732" i="1" s="1"/>
  <c r="V1732" i="1" s="1"/>
  <c r="AI1735" i="1" s="1"/>
  <c r="AJ1732" i="1"/>
  <c r="CX1732" i="1" s="1"/>
  <c r="CQ1732" i="1"/>
  <c r="CS1732" i="1"/>
  <c r="CV1732" i="1"/>
  <c r="FR1732" i="1"/>
  <c r="GL1732" i="1"/>
  <c r="GN1732" i="1"/>
  <c r="GO1732" i="1"/>
  <c r="GV1732" i="1"/>
  <c r="HC1732" i="1" s="1"/>
  <c r="AC1733" i="1"/>
  <c r="AE1733" i="1"/>
  <c r="AF1733" i="1"/>
  <c r="AG1733" i="1"/>
  <c r="AH1733" i="1"/>
  <c r="CV1733" i="1" s="1"/>
  <c r="U1733" i="1" s="1"/>
  <c r="AI1733" i="1"/>
  <c r="CW1733" i="1" s="1"/>
  <c r="V1733" i="1" s="1"/>
  <c r="AJ1733" i="1"/>
  <c r="CQ1733" i="1"/>
  <c r="P1733" i="1" s="1"/>
  <c r="J1573" i="5" s="1"/>
  <c r="I1574" i="5" s="1"/>
  <c r="CU1733" i="1"/>
  <c r="T1733" i="1" s="1"/>
  <c r="CX1733" i="1"/>
  <c r="W1733" i="1" s="1"/>
  <c r="FR1733" i="1"/>
  <c r="GL1733" i="1"/>
  <c r="BZ1735" i="1" s="1"/>
  <c r="GO1733" i="1"/>
  <c r="GP1733" i="1"/>
  <c r="GV1733" i="1"/>
  <c r="HC1733" i="1" s="1"/>
  <c r="GX1733" i="1" s="1"/>
  <c r="B1735" i="1"/>
  <c r="B1730" i="1" s="1"/>
  <c r="C1735" i="1"/>
  <c r="C1730" i="1" s="1"/>
  <c r="D1735" i="1"/>
  <c r="D1730" i="1" s="1"/>
  <c r="F1735" i="1"/>
  <c r="F1730" i="1" s="1"/>
  <c r="G1735" i="1"/>
  <c r="AT1735" i="1"/>
  <c r="AT1730" i="1" s="1"/>
  <c r="BX1735" i="1"/>
  <c r="BX1730" i="1" s="1"/>
  <c r="CC1735" i="1"/>
  <c r="CC1730" i="1" s="1"/>
  <c r="CK1735" i="1"/>
  <c r="BB1735" i="1" s="1"/>
  <c r="CL1735" i="1"/>
  <c r="CL1730" i="1" s="1"/>
  <c r="D1766" i="1"/>
  <c r="E1768" i="1"/>
  <c r="Z1768" i="1"/>
  <c r="AA1768" i="1"/>
  <c r="AM1768" i="1"/>
  <c r="AN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CY1768" i="1"/>
  <c r="CZ1768" i="1"/>
  <c r="DA1768" i="1"/>
  <c r="DB1768" i="1"/>
  <c r="DC1768" i="1"/>
  <c r="DD1768" i="1"/>
  <c r="DE1768" i="1"/>
  <c r="DF1768" i="1"/>
  <c r="DG1768" i="1"/>
  <c r="DH1768" i="1"/>
  <c r="DI1768" i="1"/>
  <c r="DJ1768" i="1"/>
  <c r="DK1768" i="1"/>
  <c r="DL1768" i="1"/>
  <c r="DM1768" i="1"/>
  <c r="DN1768" i="1"/>
  <c r="DO1768" i="1"/>
  <c r="DP1768" i="1"/>
  <c r="DQ1768" i="1"/>
  <c r="DR1768" i="1"/>
  <c r="DS1768" i="1"/>
  <c r="DT1768" i="1"/>
  <c r="DU1768" i="1"/>
  <c r="DV1768" i="1"/>
  <c r="DW1768" i="1"/>
  <c r="DX1768" i="1"/>
  <c r="DY1768" i="1"/>
  <c r="DZ1768" i="1"/>
  <c r="EA1768" i="1"/>
  <c r="EB1768" i="1"/>
  <c r="EC1768" i="1"/>
  <c r="ED1768" i="1"/>
  <c r="EE1768" i="1"/>
  <c r="EF1768" i="1"/>
  <c r="EG1768" i="1"/>
  <c r="EH1768" i="1"/>
  <c r="EI1768" i="1"/>
  <c r="EJ1768" i="1"/>
  <c r="EK1768" i="1"/>
  <c r="EL1768" i="1"/>
  <c r="EM1768" i="1"/>
  <c r="EN1768" i="1"/>
  <c r="EO1768" i="1"/>
  <c r="EP1768" i="1"/>
  <c r="EQ1768" i="1"/>
  <c r="ER1768" i="1"/>
  <c r="ES1768" i="1"/>
  <c r="ET1768" i="1"/>
  <c r="EU1768" i="1"/>
  <c r="EV1768" i="1"/>
  <c r="EW1768" i="1"/>
  <c r="EX1768" i="1"/>
  <c r="EY1768" i="1"/>
  <c r="EZ1768" i="1"/>
  <c r="FA1768" i="1"/>
  <c r="FB1768" i="1"/>
  <c r="FC1768" i="1"/>
  <c r="FD1768" i="1"/>
  <c r="FE1768" i="1"/>
  <c r="FF1768" i="1"/>
  <c r="FG1768" i="1"/>
  <c r="FH1768" i="1"/>
  <c r="FI1768" i="1"/>
  <c r="FJ1768" i="1"/>
  <c r="FK1768" i="1"/>
  <c r="FL1768" i="1"/>
  <c r="FM1768" i="1"/>
  <c r="FN1768" i="1"/>
  <c r="FO1768" i="1"/>
  <c r="FP1768" i="1"/>
  <c r="FQ1768" i="1"/>
  <c r="FR1768" i="1"/>
  <c r="FS1768" i="1"/>
  <c r="FT1768" i="1"/>
  <c r="FU1768" i="1"/>
  <c r="FV1768" i="1"/>
  <c r="FW1768" i="1"/>
  <c r="FX1768" i="1"/>
  <c r="FY1768" i="1"/>
  <c r="FZ1768" i="1"/>
  <c r="GA1768" i="1"/>
  <c r="GB1768" i="1"/>
  <c r="GC1768" i="1"/>
  <c r="GD1768" i="1"/>
  <c r="GE1768" i="1"/>
  <c r="GF1768" i="1"/>
  <c r="GG1768" i="1"/>
  <c r="GH1768" i="1"/>
  <c r="GI1768" i="1"/>
  <c r="GJ1768" i="1"/>
  <c r="GK1768" i="1"/>
  <c r="GL1768" i="1"/>
  <c r="GM1768" i="1"/>
  <c r="GN1768" i="1"/>
  <c r="GO1768" i="1"/>
  <c r="GP1768" i="1"/>
  <c r="GQ1768" i="1"/>
  <c r="GR1768" i="1"/>
  <c r="GS1768" i="1"/>
  <c r="GT1768" i="1"/>
  <c r="GU1768" i="1"/>
  <c r="GV1768" i="1"/>
  <c r="GW1768" i="1"/>
  <c r="GX1768" i="1"/>
  <c r="C1770" i="1"/>
  <c r="D1770" i="1"/>
  <c r="I1770" i="1"/>
  <c r="AC1770" i="1"/>
  <c r="AE1770" i="1"/>
  <c r="AF1770" i="1"/>
  <c r="CT1770" i="1" s="1"/>
  <c r="S1770" i="1" s="1"/>
  <c r="AG1770" i="1"/>
  <c r="CU1770" i="1" s="1"/>
  <c r="T1770" i="1" s="1"/>
  <c r="AH1770" i="1"/>
  <c r="AI1770" i="1"/>
  <c r="CW1770" i="1" s="1"/>
  <c r="V1770" i="1" s="1"/>
  <c r="AJ1770" i="1"/>
  <c r="CX1770" i="1" s="1"/>
  <c r="W1770" i="1" s="1"/>
  <c r="CQ1770" i="1"/>
  <c r="P1770" i="1" s="1"/>
  <c r="J1585" i="5" s="1"/>
  <c r="CV1770" i="1"/>
  <c r="U1770" i="1" s="1"/>
  <c r="FR1770" i="1"/>
  <c r="BY1773" i="1" s="1"/>
  <c r="GL1770" i="1"/>
  <c r="GN1770" i="1"/>
  <c r="GO1770" i="1"/>
  <c r="GV1770" i="1"/>
  <c r="HC1770" i="1" s="1"/>
  <c r="P1771" i="1"/>
  <c r="J1590" i="5" s="1"/>
  <c r="I1591" i="5" s="1"/>
  <c r="AC1771" i="1"/>
  <c r="AE1771" i="1"/>
  <c r="AF1771" i="1"/>
  <c r="AG1771" i="1"/>
  <c r="AH1771" i="1"/>
  <c r="CV1771" i="1" s="1"/>
  <c r="U1771" i="1" s="1"/>
  <c r="AI1771" i="1"/>
  <c r="AJ1771" i="1"/>
  <c r="CX1771" i="1" s="1"/>
  <c r="W1771" i="1" s="1"/>
  <c r="CQ1771" i="1"/>
  <c r="CS1771" i="1"/>
  <c r="CT1771" i="1"/>
  <c r="S1771" i="1" s="1"/>
  <c r="CU1771" i="1"/>
  <c r="T1771" i="1" s="1"/>
  <c r="CW1771" i="1"/>
  <c r="V1771" i="1" s="1"/>
  <c r="FR1771" i="1"/>
  <c r="GL1771" i="1"/>
  <c r="BZ1773" i="1" s="1"/>
  <c r="GO1771" i="1"/>
  <c r="CC1773" i="1" s="1"/>
  <c r="GP1771" i="1"/>
  <c r="GV1771" i="1"/>
  <c r="HC1771" i="1"/>
  <c r="GX1771" i="1" s="1"/>
  <c r="B1773" i="1"/>
  <c r="B1768" i="1" s="1"/>
  <c r="C1773" i="1"/>
  <c r="C1768" i="1" s="1"/>
  <c r="D1773" i="1"/>
  <c r="D1768" i="1" s="1"/>
  <c r="F1773" i="1"/>
  <c r="F1768" i="1" s="1"/>
  <c r="G1773" i="1"/>
  <c r="AI1773" i="1"/>
  <c r="AI1768" i="1" s="1"/>
  <c r="AO1773" i="1"/>
  <c r="AO1768" i="1" s="1"/>
  <c r="BX1773" i="1"/>
  <c r="BX1768" i="1" s="1"/>
  <c r="CK1773" i="1"/>
  <c r="CK1768" i="1" s="1"/>
  <c r="CL1773" i="1"/>
  <c r="B1804" i="1"/>
  <c r="B1469" i="1" s="1"/>
  <c r="C1804" i="1"/>
  <c r="C1469" i="1" s="1"/>
  <c r="D1804" i="1"/>
  <c r="D1469" i="1" s="1"/>
  <c r="F1804" i="1"/>
  <c r="F1469" i="1" s="1"/>
  <c r="G1804" i="1"/>
  <c r="D1835" i="1"/>
  <c r="E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CC1837" i="1"/>
  <c r="CD1837" i="1"/>
  <c r="CE1837" i="1"/>
  <c r="CF1837" i="1"/>
  <c r="CG1837" i="1"/>
  <c r="CH1837" i="1"/>
  <c r="CI1837" i="1"/>
  <c r="CJ1837" i="1"/>
  <c r="CK1837" i="1"/>
  <c r="CL1837" i="1"/>
  <c r="CM1837" i="1"/>
  <c r="CN1837" i="1"/>
  <c r="CO1837" i="1"/>
  <c r="CP1837" i="1"/>
  <c r="CQ1837" i="1"/>
  <c r="CR1837" i="1"/>
  <c r="CS1837" i="1"/>
  <c r="CT1837" i="1"/>
  <c r="CU1837" i="1"/>
  <c r="CV1837" i="1"/>
  <c r="CW1837" i="1"/>
  <c r="CX1837" i="1"/>
  <c r="CY1837" i="1"/>
  <c r="CZ1837" i="1"/>
  <c r="DA1837" i="1"/>
  <c r="DB1837" i="1"/>
  <c r="DC1837" i="1"/>
  <c r="DD1837" i="1"/>
  <c r="DE1837" i="1"/>
  <c r="DF1837" i="1"/>
  <c r="DG1837" i="1"/>
  <c r="DH1837" i="1"/>
  <c r="DI1837" i="1"/>
  <c r="DJ1837" i="1"/>
  <c r="DK1837" i="1"/>
  <c r="DL1837" i="1"/>
  <c r="DM1837" i="1"/>
  <c r="DN1837" i="1"/>
  <c r="DO1837" i="1"/>
  <c r="DP1837" i="1"/>
  <c r="DQ1837" i="1"/>
  <c r="DR1837" i="1"/>
  <c r="DS1837" i="1"/>
  <c r="DT1837" i="1"/>
  <c r="DU1837" i="1"/>
  <c r="DV1837" i="1"/>
  <c r="DW1837" i="1"/>
  <c r="DX1837" i="1"/>
  <c r="DY1837" i="1"/>
  <c r="DZ1837" i="1"/>
  <c r="EA1837" i="1"/>
  <c r="EB1837" i="1"/>
  <c r="EC1837" i="1"/>
  <c r="ED1837" i="1"/>
  <c r="EE1837" i="1"/>
  <c r="EF1837" i="1"/>
  <c r="EG1837" i="1"/>
  <c r="EH1837" i="1"/>
  <c r="EI1837" i="1"/>
  <c r="EJ1837" i="1"/>
  <c r="EK1837" i="1"/>
  <c r="EL1837" i="1"/>
  <c r="EM1837" i="1"/>
  <c r="EN1837" i="1"/>
  <c r="EO1837" i="1"/>
  <c r="EP1837" i="1"/>
  <c r="EQ1837" i="1"/>
  <c r="ER1837" i="1"/>
  <c r="ES1837" i="1"/>
  <c r="ET1837" i="1"/>
  <c r="EU1837" i="1"/>
  <c r="EV1837" i="1"/>
  <c r="EW1837" i="1"/>
  <c r="EX1837" i="1"/>
  <c r="EY1837" i="1"/>
  <c r="EZ1837" i="1"/>
  <c r="FA1837" i="1"/>
  <c r="FB1837" i="1"/>
  <c r="FC1837" i="1"/>
  <c r="FD1837" i="1"/>
  <c r="FE1837" i="1"/>
  <c r="FF1837" i="1"/>
  <c r="FG1837" i="1"/>
  <c r="FH1837" i="1"/>
  <c r="FI1837" i="1"/>
  <c r="FJ1837" i="1"/>
  <c r="FK1837" i="1"/>
  <c r="FL1837" i="1"/>
  <c r="FM1837" i="1"/>
  <c r="FN1837" i="1"/>
  <c r="FO1837" i="1"/>
  <c r="FP1837" i="1"/>
  <c r="FQ1837" i="1"/>
  <c r="FR1837" i="1"/>
  <c r="FS1837" i="1"/>
  <c r="FT1837" i="1"/>
  <c r="FU1837" i="1"/>
  <c r="FV1837" i="1"/>
  <c r="FW1837" i="1"/>
  <c r="FX1837" i="1"/>
  <c r="FY1837" i="1"/>
  <c r="FZ1837" i="1"/>
  <c r="GA1837" i="1"/>
  <c r="GB1837" i="1"/>
  <c r="GC1837" i="1"/>
  <c r="GD1837" i="1"/>
  <c r="GE1837" i="1"/>
  <c r="GF1837" i="1"/>
  <c r="GG1837" i="1"/>
  <c r="GH1837" i="1"/>
  <c r="GI1837" i="1"/>
  <c r="GJ1837" i="1"/>
  <c r="GK1837" i="1"/>
  <c r="GL1837" i="1"/>
  <c r="GM1837" i="1"/>
  <c r="GN1837" i="1"/>
  <c r="GO1837" i="1"/>
  <c r="GP1837" i="1"/>
  <c r="GQ1837" i="1"/>
  <c r="GR1837" i="1"/>
  <c r="GS1837" i="1"/>
  <c r="GT1837" i="1"/>
  <c r="GU1837" i="1"/>
  <c r="GV1837" i="1"/>
  <c r="GW1837" i="1"/>
  <c r="GX1837" i="1"/>
  <c r="D1839" i="1"/>
  <c r="E1841" i="1"/>
  <c r="Z1841" i="1"/>
  <c r="AA1841" i="1"/>
  <c r="AM1841" i="1"/>
  <c r="AN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CM1841" i="1"/>
  <c r="CN1841" i="1"/>
  <c r="CO1841" i="1"/>
  <c r="CP1841" i="1"/>
  <c r="CQ1841" i="1"/>
  <c r="CR1841" i="1"/>
  <c r="CS1841" i="1"/>
  <c r="CT1841" i="1"/>
  <c r="CU1841" i="1"/>
  <c r="CV1841" i="1"/>
  <c r="CW1841" i="1"/>
  <c r="CX1841" i="1"/>
  <c r="CY1841" i="1"/>
  <c r="CZ1841" i="1"/>
  <c r="DA1841" i="1"/>
  <c r="DB1841" i="1"/>
  <c r="DC1841" i="1"/>
  <c r="DD1841" i="1"/>
  <c r="DE1841" i="1"/>
  <c r="DF1841" i="1"/>
  <c r="DG1841" i="1"/>
  <c r="DH1841" i="1"/>
  <c r="DI1841" i="1"/>
  <c r="DJ1841" i="1"/>
  <c r="DK1841" i="1"/>
  <c r="DL1841" i="1"/>
  <c r="DM1841" i="1"/>
  <c r="DN1841" i="1"/>
  <c r="DO1841" i="1"/>
  <c r="DP1841" i="1"/>
  <c r="DQ1841" i="1"/>
  <c r="DR1841" i="1"/>
  <c r="DS1841" i="1"/>
  <c r="DT1841" i="1"/>
  <c r="DU1841" i="1"/>
  <c r="DV1841" i="1"/>
  <c r="DW1841" i="1"/>
  <c r="DX1841" i="1"/>
  <c r="DY1841" i="1"/>
  <c r="DZ1841" i="1"/>
  <c r="EA1841" i="1"/>
  <c r="EB1841" i="1"/>
  <c r="EC1841" i="1"/>
  <c r="ED1841" i="1"/>
  <c r="EE1841" i="1"/>
  <c r="EF1841" i="1"/>
  <c r="EG1841" i="1"/>
  <c r="EH1841" i="1"/>
  <c r="EI1841" i="1"/>
  <c r="EJ1841" i="1"/>
  <c r="EK1841" i="1"/>
  <c r="EL1841" i="1"/>
  <c r="EM1841" i="1"/>
  <c r="EN1841" i="1"/>
  <c r="EO1841" i="1"/>
  <c r="EP1841" i="1"/>
  <c r="EQ1841" i="1"/>
  <c r="ER1841" i="1"/>
  <c r="ES1841" i="1"/>
  <c r="ET1841" i="1"/>
  <c r="EU1841" i="1"/>
  <c r="EV1841" i="1"/>
  <c r="EW1841" i="1"/>
  <c r="EX1841" i="1"/>
  <c r="EY1841" i="1"/>
  <c r="EZ1841" i="1"/>
  <c r="FA1841" i="1"/>
  <c r="FB1841" i="1"/>
  <c r="FC1841" i="1"/>
  <c r="FD1841" i="1"/>
  <c r="FE1841" i="1"/>
  <c r="FF1841" i="1"/>
  <c r="FG1841" i="1"/>
  <c r="FH1841" i="1"/>
  <c r="FI1841" i="1"/>
  <c r="FJ1841" i="1"/>
  <c r="FK1841" i="1"/>
  <c r="FL1841" i="1"/>
  <c r="FM1841" i="1"/>
  <c r="FN1841" i="1"/>
  <c r="FO1841" i="1"/>
  <c r="FP1841" i="1"/>
  <c r="FQ1841" i="1"/>
  <c r="FR1841" i="1"/>
  <c r="FS1841" i="1"/>
  <c r="FT1841" i="1"/>
  <c r="FU1841" i="1"/>
  <c r="FV1841" i="1"/>
  <c r="FW1841" i="1"/>
  <c r="FX1841" i="1"/>
  <c r="FY1841" i="1"/>
  <c r="FZ1841" i="1"/>
  <c r="GA1841" i="1"/>
  <c r="GB1841" i="1"/>
  <c r="GC1841" i="1"/>
  <c r="GD1841" i="1"/>
  <c r="GE1841" i="1"/>
  <c r="GF1841" i="1"/>
  <c r="GG1841" i="1"/>
  <c r="GH1841" i="1"/>
  <c r="GI1841" i="1"/>
  <c r="GJ1841" i="1"/>
  <c r="GK1841" i="1"/>
  <c r="GL1841" i="1"/>
  <c r="GM1841" i="1"/>
  <c r="GN1841" i="1"/>
  <c r="GO1841" i="1"/>
  <c r="GP1841" i="1"/>
  <c r="GQ1841" i="1"/>
  <c r="GR1841" i="1"/>
  <c r="GS1841" i="1"/>
  <c r="GT1841" i="1"/>
  <c r="GU1841" i="1"/>
  <c r="GV1841" i="1"/>
  <c r="GW1841" i="1"/>
  <c r="GX1841" i="1"/>
  <c r="C1843" i="1"/>
  <c r="D1843" i="1"/>
  <c r="I1843" i="1"/>
  <c r="AC1843" i="1"/>
  <c r="AE1843" i="1"/>
  <c r="AF1843" i="1"/>
  <c r="AG1843" i="1"/>
  <c r="AH1843" i="1"/>
  <c r="AI1843" i="1"/>
  <c r="CW1843" i="1" s="1"/>
  <c r="V1843" i="1" s="1"/>
  <c r="AJ1843" i="1"/>
  <c r="CX1843" i="1" s="1"/>
  <c r="CS1843" i="1"/>
  <c r="V1606" i="5" s="1"/>
  <c r="J1614" i="5" s="1"/>
  <c r="CU1843" i="1"/>
  <c r="CV1843" i="1"/>
  <c r="FR1843" i="1"/>
  <c r="GL1843" i="1"/>
  <c r="GN1843" i="1"/>
  <c r="GO1843" i="1"/>
  <c r="GV1843" i="1"/>
  <c r="HC1843" i="1" s="1"/>
  <c r="C1844" i="1"/>
  <c r="D1844" i="1"/>
  <c r="I1844" i="1"/>
  <c r="AC1844" i="1"/>
  <c r="CQ1844" i="1" s="1"/>
  <c r="AE1844" i="1"/>
  <c r="AF1844" i="1"/>
  <c r="AG1844" i="1"/>
  <c r="CU1844" i="1" s="1"/>
  <c r="AH1844" i="1"/>
  <c r="AI1844" i="1"/>
  <c r="CW1844" i="1" s="1"/>
  <c r="V1844" i="1" s="1"/>
  <c r="AJ1844" i="1"/>
  <c r="CX1844" i="1" s="1"/>
  <c r="CS1844" i="1"/>
  <c r="CV1844" i="1"/>
  <c r="U1844" i="1" s="1"/>
  <c r="K1623" i="5" s="1"/>
  <c r="FR1844" i="1"/>
  <c r="GL1844" i="1"/>
  <c r="GN1844" i="1"/>
  <c r="GO1844" i="1"/>
  <c r="GV1844" i="1"/>
  <c r="HC1844" i="1" s="1"/>
  <c r="GX1844" i="1" s="1"/>
  <c r="C1845" i="1"/>
  <c r="D1845" i="1"/>
  <c r="I1845" i="1"/>
  <c r="AC1845" i="1"/>
  <c r="AE1845" i="1"/>
  <c r="AF1845" i="1"/>
  <c r="AG1845" i="1"/>
  <c r="CU1845" i="1" s="1"/>
  <c r="AH1845" i="1"/>
  <c r="AI1845" i="1"/>
  <c r="CW1845" i="1" s="1"/>
  <c r="V1845" i="1" s="1"/>
  <c r="AJ1845" i="1"/>
  <c r="CX1845" i="1" s="1"/>
  <c r="CS1845" i="1"/>
  <c r="V1625" i="5" s="1"/>
  <c r="CV1845" i="1"/>
  <c r="FR1845" i="1"/>
  <c r="GL1845" i="1"/>
  <c r="GN1845" i="1"/>
  <c r="GO1845" i="1"/>
  <c r="GV1845" i="1"/>
  <c r="HC1845" i="1" s="1"/>
  <c r="C1846" i="1"/>
  <c r="D1846" i="1"/>
  <c r="I1846" i="1"/>
  <c r="AC1846" i="1"/>
  <c r="CQ1846" i="1" s="1"/>
  <c r="AE1846" i="1"/>
  <c r="AF1846" i="1"/>
  <c r="AG1846" i="1"/>
  <c r="CU1846" i="1" s="1"/>
  <c r="AH1846" i="1"/>
  <c r="AI1846" i="1"/>
  <c r="CW1846" i="1" s="1"/>
  <c r="V1846" i="1" s="1"/>
  <c r="AJ1846" i="1"/>
  <c r="CX1846" i="1" s="1"/>
  <c r="CS1846" i="1"/>
  <c r="CV1846" i="1"/>
  <c r="U1846" i="1" s="1"/>
  <c r="K1639" i="5" s="1"/>
  <c r="FR1846" i="1"/>
  <c r="GL1846" i="1"/>
  <c r="GN1846" i="1"/>
  <c r="GO1846" i="1"/>
  <c r="GV1846" i="1"/>
  <c r="HC1846" i="1" s="1"/>
  <c r="GX1846" i="1" s="1"/>
  <c r="B1848" i="1"/>
  <c r="B1841" i="1" s="1"/>
  <c r="C1848" i="1"/>
  <c r="C1841" i="1" s="1"/>
  <c r="D1848" i="1"/>
  <c r="D1841" i="1" s="1"/>
  <c r="F1848" i="1"/>
  <c r="F1841" i="1" s="1"/>
  <c r="G1848" i="1"/>
  <c r="AQ1848" i="1"/>
  <c r="AQ1841" i="1" s="1"/>
  <c r="BB1848" i="1"/>
  <c r="BB1841" i="1" s="1"/>
  <c r="BX1848" i="1"/>
  <c r="BX1841" i="1" s="1"/>
  <c r="BZ1848" i="1"/>
  <c r="BZ1841" i="1" s="1"/>
  <c r="CC1848" i="1"/>
  <c r="AT1848" i="1" s="1"/>
  <c r="CK1848" i="1"/>
  <c r="CK1841" i="1" s="1"/>
  <c r="CL1848" i="1"/>
  <c r="CL1841" i="1" s="1"/>
  <c r="F1861" i="1"/>
  <c r="D1879" i="1"/>
  <c r="E1881" i="1"/>
  <c r="Z1881" i="1"/>
  <c r="AA1881" i="1"/>
  <c r="AM1881" i="1"/>
  <c r="AN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CM1881" i="1"/>
  <c r="CN1881" i="1"/>
  <c r="CO1881" i="1"/>
  <c r="CP1881" i="1"/>
  <c r="CQ1881" i="1"/>
  <c r="CR1881" i="1"/>
  <c r="CS1881" i="1"/>
  <c r="CT1881" i="1"/>
  <c r="CU1881" i="1"/>
  <c r="CV1881" i="1"/>
  <c r="CW1881" i="1"/>
  <c r="CX1881" i="1"/>
  <c r="CY1881" i="1"/>
  <c r="CZ1881" i="1"/>
  <c r="DA1881" i="1"/>
  <c r="DB1881" i="1"/>
  <c r="DC1881" i="1"/>
  <c r="DD1881" i="1"/>
  <c r="DE1881" i="1"/>
  <c r="DF1881" i="1"/>
  <c r="DG1881" i="1"/>
  <c r="DH1881" i="1"/>
  <c r="DI1881" i="1"/>
  <c r="DJ1881" i="1"/>
  <c r="DK1881" i="1"/>
  <c r="DL1881" i="1"/>
  <c r="DM1881" i="1"/>
  <c r="DN1881" i="1"/>
  <c r="DO1881" i="1"/>
  <c r="DP1881" i="1"/>
  <c r="DQ1881" i="1"/>
  <c r="DR1881" i="1"/>
  <c r="DS1881" i="1"/>
  <c r="DT1881" i="1"/>
  <c r="DU1881" i="1"/>
  <c r="DV1881" i="1"/>
  <c r="DW1881" i="1"/>
  <c r="DX1881" i="1"/>
  <c r="DY1881" i="1"/>
  <c r="DZ1881" i="1"/>
  <c r="EA1881" i="1"/>
  <c r="EB1881" i="1"/>
  <c r="EC1881" i="1"/>
  <c r="ED1881" i="1"/>
  <c r="EE1881" i="1"/>
  <c r="EF1881" i="1"/>
  <c r="EG1881" i="1"/>
  <c r="EH1881" i="1"/>
  <c r="EI1881" i="1"/>
  <c r="EJ1881" i="1"/>
  <c r="EK1881" i="1"/>
  <c r="EL1881" i="1"/>
  <c r="EM1881" i="1"/>
  <c r="EN1881" i="1"/>
  <c r="EO1881" i="1"/>
  <c r="EP1881" i="1"/>
  <c r="EQ1881" i="1"/>
  <c r="ER1881" i="1"/>
  <c r="ES1881" i="1"/>
  <c r="ET1881" i="1"/>
  <c r="EU1881" i="1"/>
  <c r="EV1881" i="1"/>
  <c r="EW1881" i="1"/>
  <c r="EX1881" i="1"/>
  <c r="EY1881" i="1"/>
  <c r="EZ1881" i="1"/>
  <c r="FA1881" i="1"/>
  <c r="FB1881" i="1"/>
  <c r="FC1881" i="1"/>
  <c r="FD1881" i="1"/>
  <c r="FE1881" i="1"/>
  <c r="FF1881" i="1"/>
  <c r="FG1881" i="1"/>
  <c r="FH1881" i="1"/>
  <c r="FI1881" i="1"/>
  <c r="FJ1881" i="1"/>
  <c r="FK1881" i="1"/>
  <c r="FL1881" i="1"/>
  <c r="FM1881" i="1"/>
  <c r="FN1881" i="1"/>
  <c r="FO1881" i="1"/>
  <c r="FP1881" i="1"/>
  <c r="FQ1881" i="1"/>
  <c r="FR1881" i="1"/>
  <c r="FS1881" i="1"/>
  <c r="FT1881" i="1"/>
  <c r="FU1881" i="1"/>
  <c r="FV1881" i="1"/>
  <c r="FW1881" i="1"/>
  <c r="FX1881" i="1"/>
  <c r="FY1881" i="1"/>
  <c r="FZ1881" i="1"/>
  <c r="GA1881" i="1"/>
  <c r="GB1881" i="1"/>
  <c r="GC1881" i="1"/>
  <c r="GD1881" i="1"/>
  <c r="GE1881" i="1"/>
  <c r="GF1881" i="1"/>
  <c r="GG1881" i="1"/>
  <c r="GH1881" i="1"/>
  <c r="GI1881" i="1"/>
  <c r="GJ1881" i="1"/>
  <c r="GK1881" i="1"/>
  <c r="GL1881" i="1"/>
  <c r="GM1881" i="1"/>
  <c r="GN1881" i="1"/>
  <c r="GO1881" i="1"/>
  <c r="GP1881" i="1"/>
  <c r="GQ1881" i="1"/>
  <c r="GR1881" i="1"/>
  <c r="GS1881" i="1"/>
  <c r="GT1881" i="1"/>
  <c r="GU1881" i="1"/>
  <c r="GV1881" i="1"/>
  <c r="GW1881" i="1"/>
  <c r="GX1881" i="1"/>
  <c r="C1883" i="1"/>
  <c r="D1883" i="1"/>
  <c r="I1883" i="1"/>
  <c r="AC1883" i="1"/>
  <c r="AE1883" i="1"/>
  <c r="AF1883" i="1"/>
  <c r="AG1883" i="1"/>
  <c r="CU1883" i="1" s="1"/>
  <c r="T1883" i="1" s="1"/>
  <c r="AG1886" i="1" s="1"/>
  <c r="AH1883" i="1"/>
  <c r="AI1883" i="1"/>
  <c r="CW1883" i="1" s="1"/>
  <c r="V1883" i="1" s="1"/>
  <c r="AI1886" i="1" s="1"/>
  <c r="AJ1883" i="1"/>
  <c r="CX1883" i="1" s="1"/>
  <c r="W1883" i="1" s="1"/>
  <c r="CQ1883" i="1"/>
  <c r="CR1883" i="1"/>
  <c r="Q1883" i="1" s="1"/>
  <c r="CS1883" i="1"/>
  <c r="CV1883" i="1"/>
  <c r="U1883" i="1" s="1"/>
  <c r="K1654" i="5" s="1"/>
  <c r="FR1883" i="1"/>
  <c r="GL1883" i="1"/>
  <c r="GN1883" i="1"/>
  <c r="GO1883" i="1"/>
  <c r="CC1886" i="1" s="1"/>
  <c r="GV1883" i="1"/>
  <c r="HC1883" i="1" s="1"/>
  <c r="GX1883" i="1" s="1"/>
  <c r="CJ1886" i="1" s="1"/>
  <c r="BA1886" i="1" s="1"/>
  <c r="F1906" i="1" s="1"/>
  <c r="P1884" i="1"/>
  <c r="J1656" i="5" s="1"/>
  <c r="I1657" i="5" s="1"/>
  <c r="AC1884" i="1"/>
  <c r="AE1884" i="1"/>
  <c r="AF1884" i="1"/>
  <c r="AG1884" i="1"/>
  <c r="CU1884" i="1" s="1"/>
  <c r="T1884" i="1" s="1"/>
  <c r="AH1884" i="1"/>
  <c r="CV1884" i="1" s="1"/>
  <c r="U1884" i="1" s="1"/>
  <c r="AI1884" i="1"/>
  <c r="CW1884" i="1" s="1"/>
  <c r="V1884" i="1" s="1"/>
  <c r="AJ1884" i="1"/>
  <c r="CX1884" i="1" s="1"/>
  <c r="W1884" i="1" s="1"/>
  <c r="AJ1886" i="1" s="1"/>
  <c r="W1886" i="1" s="1"/>
  <c r="CQ1884" i="1"/>
  <c r="CT1884" i="1"/>
  <c r="S1884" i="1" s="1"/>
  <c r="CZ1884" i="1" s="1"/>
  <c r="Y1884" i="1" s="1"/>
  <c r="T1656" i="5" s="1"/>
  <c r="FR1884" i="1"/>
  <c r="GL1884" i="1"/>
  <c r="GN1884" i="1"/>
  <c r="GO1884" i="1"/>
  <c r="GV1884" i="1"/>
  <c r="HC1884" i="1" s="1"/>
  <c r="GX1884" i="1" s="1"/>
  <c r="B1886" i="1"/>
  <c r="B1881" i="1" s="1"/>
  <c r="C1886" i="1"/>
  <c r="C1881" i="1" s="1"/>
  <c r="D1886" i="1"/>
  <c r="D1881" i="1" s="1"/>
  <c r="F1886" i="1"/>
  <c r="F1881" i="1" s="1"/>
  <c r="G1886" i="1"/>
  <c r="AO1886" i="1"/>
  <c r="AO1881" i="1" s="1"/>
  <c r="BX1886" i="1"/>
  <c r="BX1881" i="1" s="1"/>
  <c r="BZ1886" i="1"/>
  <c r="CK1886" i="1"/>
  <c r="CK1881" i="1" s="1"/>
  <c r="CL1886" i="1"/>
  <c r="CL1881" i="1" s="1"/>
  <c r="F1890" i="1"/>
  <c r="D1917" i="1"/>
  <c r="D1919" i="1"/>
  <c r="E1919" i="1"/>
  <c r="Z1919" i="1"/>
  <c r="AA1919" i="1"/>
  <c r="AM1919" i="1"/>
  <c r="AN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CM1919" i="1"/>
  <c r="CN1919" i="1"/>
  <c r="CO1919" i="1"/>
  <c r="CP1919" i="1"/>
  <c r="CQ1919" i="1"/>
  <c r="CR1919" i="1"/>
  <c r="CS1919" i="1"/>
  <c r="CT1919" i="1"/>
  <c r="CU1919" i="1"/>
  <c r="CV1919" i="1"/>
  <c r="CW1919" i="1"/>
  <c r="CX1919" i="1"/>
  <c r="CY1919" i="1"/>
  <c r="CZ1919" i="1"/>
  <c r="DA1919" i="1"/>
  <c r="DB1919" i="1"/>
  <c r="DC1919" i="1"/>
  <c r="DD1919" i="1"/>
  <c r="DE1919" i="1"/>
  <c r="DF1919" i="1"/>
  <c r="DG1919" i="1"/>
  <c r="DH1919" i="1"/>
  <c r="DI1919" i="1"/>
  <c r="DJ1919" i="1"/>
  <c r="DK1919" i="1"/>
  <c r="DL1919" i="1"/>
  <c r="DM1919" i="1"/>
  <c r="DN1919" i="1"/>
  <c r="DO1919" i="1"/>
  <c r="DP1919" i="1"/>
  <c r="DQ1919" i="1"/>
  <c r="DR1919" i="1"/>
  <c r="DS1919" i="1"/>
  <c r="DT1919" i="1"/>
  <c r="DU1919" i="1"/>
  <c r="DV1919" i="1"/>
  <c r="DW1919" i="1"/>
  <c r="DX1919" i="1"/>
  <c r="DY1919" i="1"/>
  <c r="DZ1919" i="1"/>
  <c r="EA1919" i="1"/>
  <c r="EB1919" i="1"/>
  <c r="EC1919" i="1"/>
  <c r="ED1919" i="1"/>
  <c r="EE1919" i="1"/>
  <c r="EF1919" i="1"/>
  <c r="EG1919" i="1"/>
  <c r="EH1919" i="1"/>
  <c r="EI1919" i="1"/>
  <c r="EJ1919" i="1"/>
  <c r="EK1919" i="1"/>
  <c r="EL1919" i="1"/>
  <c r="EM1919" i="1"/>
  <c r="EN1919" i="1"/>
  <c r="EO1919" i="1"/>
  <c r="EP1919" i="1"/>
  <c r="EQ1919" i="1"/>
  <c r="ER1919" i="1"/>
  <c r="ES1919" i="1"/>
  <c r="ET1919" i="1"/>
  <c r="EU1919" i="1"/>
  <c r="EV1919" i="1"/>
  <c r="EW1919" i="1"/>
  <c r="EX1919" i="1"/>
  <c r="EY1919" i="1"/>
  <c r="EZ1919" i="1"/>
  <c r="FA1919" i="1"/>
  <c r="FB1919" i="1"/>
  <c r="FC1919" i="1"/>
  <c r="FD1919" i="1"/>
  <c r="FE1919" i="1"/>
  <c r="FF1919" i="1"/>
  <c r="FG1919" i="1"/>
  <c r="FH1919" i="1"/>
  <c r="FI1919" i="1"/>
  <c r="FJ1919" i="1"/>
  <c r="FK1919" i="1"/>
  <c r="FL1919" i="1"/>
  <c r="FM1919" i="1"/>
  <c r="FN1919" i="1"/>
  <c r="FO1919" i="1"/>
  <c r="FP1919" i="1"/>
  <c r="FQ1919" i="1"/>
  <c r="FR1919" i="1"/>
  <c r="FS1919" i="1"/>
  <c r="FT1919" i="1"/>
  <c r="FU1919" i="1"/>
  <c r="FV1919" i="1"/>
  <c r="FW1919" i="1"/>
  <c r="FX1919" i="1"/>
  <c r="FY1919" i="1"/>
  <c r="FZ1919" i="1"/>
  <c r="GA1919" i="1"/>
  <c r="GB1919" i="1"/>
  <c r="GC1919" i="1"/>
  <c r="GD1919" i="1"/>
  <c r="GE1919" i="1"/>
  <c r="GF1919" i="1"/>
  <c r="GG1919" i="1"/>
  <c r="GH1919" i="1"/>
  <c r="GI1919" i="1"/>
  <c r="GJ1919" i="1"/>
  <c r="GK1919" i="1"/>
  <c r="GL1919" i="1"/>
  <c r="GM1919" i="1"/>
  <c r="GN1919" i="1"/>
  <c r="GO1919" i="1"/>
  <c r="GP1919" i="1"/>
  <c r="GQ1919" i="1"/>
  <c r="GR1919" i="1"/>
  <c r="GS1919" i="1"/>
  <c r="GT1919" i="1"/>
  <c r="GU1919" i="1"/>
  <c r="GV1919" i="1"/>
  <c r="GW1919" i="1"/>
  <c r="GX1919" i="1"/>
  <c r="C1921" i="1"/>
  <c r="D1921" i="1"/>
  <c r="I1921" i="1"/>
  <c r="AC1921" i="1"/>
  <c r="AD1921" i="1"/>
  <c r="AE1921" i="1"/>
  <c r="AF1921" i="1"/>
  <c r="AG1921" i="1"/>
  <c r="AH1921" i="1"/>
  <c r="CV1921" i="1" s="1"/>
  <c r="U1921" i="1" s="1"/>
  <c r="K1670" i="5" s="1"/>
  <c r="AI1921" i="1"/>
  <c r="CW1921" i="1" s="1"/>
  <c r="V1921" i="1" s="1"/>
  <c r="AJ1921" i="1"/>
  <c r="CX1921" i="1" s="1"/>
  <c r="W1921" i="1" s="1"/>
  <c r="CQ1921" i="1"/>
  <c r="P1921" i="1" s="1"/>
  <c r="CR1921" i="1"/>
  <c r="Q1921" i="1" s="1"/>
  <c r="CT1921" i="1"/>
  <c r="S1921" i="1" s="1"/>
  <c r="J1667" i="5" s="1"/>
  <c r="CU1921" i="1"/>
  <c r="T1921" i="1" s="1"/>
  <c r="CY1921" i="1"/>
  <c r="X1921" i="1" s="1"/>
  <c r="R1665" i="5" s="1"/>
  <c r="J1668" i="5" s="1"/>
  <c r="FR1921" i="1"/>
  <c r="GL1921" i="1"/>
  <c r="GN1921" i="1"/>
  <c r="GO1921" i="1"/>
  <c r="GV1921" i="1"/>
  <c r="HC1921" i="1" s="1"/>
  <c r="GX1921" i="1" s="1"/>
  <c r="C1922" i="1"/>
  <c r="D1922" i="1"/>
  <c r="I1922" i="1"/>
  <c r="AC1922" i="1"/>
  <c r="AD1922" i="1"/>
  <c r="AE1922" i="1"/>
  <c r="AF1922" i="1"/>
  <c r="AG1922" i="1"/>
  <c r="CU1922" i="1" s="1"/>
  <c r="T1922" i="1" s="1"/>
  <c r="AH1922" i="1"/>
  <c r="CV1922" i="1" s="1"/>
  <c r="U1922" i="1" s="1"/>
  <c r="K1677" i="5" s="1"/>
  <c r="AI1922" i="1"/>
  <c r="CW1922" i="1" s="1"/>
  <c r="V1922" i="1" s="1"/>
  <c r="AJ1922" i="1"/>
  <c r="CQ1922" i="1"/>
  <c r="P1922" i="1" s="1"/>
  <c r="CR1922" i="1"/>
  <c r="Q1922" i="1" s="1"/>
  <c r="CT1922" i="1"/>
  <c r="S1922" i="1" s="1"/>
  <c r="J1674" i="5" s="1"/>
  <c r="CX1922" i="1"/>
  <c r="W1922" i="1" s="1"/>
  <c r="CZ1922" i="1"/>
  <c r="Y1922" i="1" s="1"/>
  <c r="T1672" i="5" s="1"/>
  <c r="J1676" i="5" s="1"/>
  <c r="FR1922" i="1"/>
  <c r="GL1922" i="1"/>
  <c r="GN1922" i="1"/>
  <c r="GO1922" i="1"/>
  <c r="GV1922" i="1"/>
  <c r="HC1922" i="1" s="1"/>
  <c r="C1923" i="1"/>
  <c r="D1923" i="1"/>
  <c r="U1923" i="1"/>
  <c r="AC1923" i="1"/>
  <c r="AE1923" i="1"/>
  <c r="AF1923" i="1"/>
  <c r="AG1923" i="1"/>
  <c r="AH1923" i="1"/>
  <c r="AI1923" i="1"/>
  <c r="CW1923" i="1" s="1"/>
  <c r="V1923" i="1" s="1"/>
  <c r="AJ1923" i="1"/>
  <c r="CX1923" i="1" s="1"/>
  <c r="W1923" i="1" s="1"/>
  <c r="CQ1923" i="1"/>
  <c r="P1923" i="1" s="1"/>
  <c r="CS1923" i="1"/>
  <c r="CU1923" i="1"/>
  <c r="T1923" i="1" s="1"/>
  <c r="CV1923" i="1"/>
  <c r="FR1923" i="1"/>
  <c r="GL1923" i="1"/>
  <c r="GN1923" i="1"/>
  <c r="GO1923" i="1"/>
  <c r="GV1923" i="1"/>
  <c r="HC1923" i="1" s="1"/>
  <c r="GX1923" i="1" s="1"/>
  <c r="C1924" i="1"/>
  <c r="D1924" i="1"/>
  <c r="P1924" i="1"/>
  <c r="AC1924" i="1"/>
  <c r="AD1924" i="1"/>
  <c r="AE1924" i="1"/>
  <c r="U1683" i="5" s="1"/>
  <c r="AF1924" i="1"/>
  <c r="AG1924" i="1"/>
  <c r="AH1924" i="1"/>
  <c r="CV1924" i="1" s="1"/>
  <c r="U1924" i="1" s="1"/>
  <c r="AI1924" i="1"/>
  <c r="AJ1924" i="1"/>
  <c r="CX1924" i="1" s="1"/>
  <c r="W1924" i="1" s="1"/>
  <c r="CQ1924" i="1"/>
  <c r="CR1924" i="1"/>
  <c r="Q1924" i="1" s="1"/>
  <c r="J1684" i="5" s="1"/>
  <c r="I1686" i="5" s="1"/>
  <c r="CS1924" i="1"/>
  <c r="CT1924" i="1"/>
  <c r="S1924" i="1" s="1"/>
  <c r="CU1924" i="1"/>
  <c r="T1924" i="1" s="1"/>
  <c r="CW1924" i="1"/>
  <c r="V1924" i="1" s="1"/>
  <c r="FR1924" i="1"/>
  <c r="GL1924" i="1"/>
  <c r="GN1924" i="1"/>
  <c r="GO1924" i="1"/>
  <c r="GV1924" i="1"/>
  <c r="HC1924" i="1" s="1"/>
  <c r="GX1924" i="1" s="1"/>
  <c r="C1925" i="1"/>
  <c r="D1925" i="1"/>
  <c r="I1925" i="1"/>
  <c r="AC1925" i="1"/>
  <c r="CQ1925" i="1" s="1"/>
  <c r="P1925" i="1" s="1"/>
  <c r="J1691" i="5" s="1"/>
  <c r="AE1925" i="1"/>
  <c r="U1687" i="5" s="1"/>
  <c r="AF1925" i="1"/>
  <c r="AG1925" i="1"/>
  <c r="AH1925" i="1"/>
  <c r="AI1925" i="1"/>
  <c r="CW1925" i="1" s="1"/>
  <c r="V1925" i="1" s="1"/>
  <c r="AJ1925" i="1"/>
  <c r="CX1925" i="1" s="1"/>
  <c r="W1925" i="1" s="1"/>
  <c r="CT1925" i="1"/>
  <c r="S1925" i="1" s="1"/>
  <c r="CY1925" i="1" s="1"/>
  <c r="X1925" i="1" s="1"/>
  <c r="R1687" i="5" s="1"/>
  <c r="J1692" i="5" s="1"/>
  <c r="CU1925" i="1"/>
  <c r="T1925" i="1" s="1"/>
  <c r="CV1925" i="1"/>
  <c r="U1925" i="1" s="1"/>
  <c r="K1694" i="5" s="1"/>
  <c r="FR1925" i="1"/>
  <c r="GL1925" i="1"/>
  <c r="GN1925" i="1"/>
  <c r="GO1925" i="1"/>
  <c r="GV1925" i="1"/>
  <c r="HC1925" i="1" s="1"/>
  <c r="GX1925" i="1" s="1"/>
  <c r="C1926" i="1"/>
  <c r="D1926" i="1"/>
  <c r="I1926" i="1"/>
  <c r="T1926" i="1"/>
  <c r="AC1926" i="1"/>
  <c r="CQ1926" i="1" s="1"/>
  <c r="P1926" i="1" s="1"/>
  <c r="J1699" i="5" s="1"/>
  <c r="AE1926" i="1"/>
  <c r="U1696" i="5" s="1"/>
  <c r="AF1926" i="1"/>
  <c r="AG1926" i="1"/>
  <c r="AH1926" i="1"/>
  <c r="AI1926" i="1"/>
  <c r="CW1926" i="1" s="1"/>
  <c r="AJ1926" i="1"/>
  <c r="CX1926" i="1" s="1"/>
  <c r="W1926" i="1" s="1"/>
  <c r="CT1926" i="1"/>
  <c r="S1926" i="1" s="1"/>
  <c r="CY1926" i="1" s="1"/>
  <c r="X1926" i="1" s="1"/>
  <c r="R1696" i="5" s="1"/>
  <c r="J1700" i="5" s="1"/>
  <c r="CU1926" i="1"/>
  <c r="CV1926" i="1"/>
  <c r="U1926" i="1" s="1"/>
  <c r="K1702" i="5" s="1"/>
  <c r="FR1926" i="1"/>
  <c r="GL1926" i="1"/>
  <c r="GN1926" i="1"/>
  <c r="GO1926" i="1"/>
  <c r="GV1926" i="1"/>
  <c r="HC1926" i="1" s="1"/>
  <c r="GX1926" i="1" s="1"/>
  <c r="C1927" i="1"/>
  <c r="D1927" i="1"/>
  <c r="AC1927" i="1"/>
  <c r="AE1927" i="1"/>
  <c r="AF1927" i="1"/>
  <c r="AG1927" i="1"/>
  <c r="CU1927" i="1" s="1"/>
  <c r="T1927" i="1" s="1"/>
  <c r="AH1927" i="1"/>
  <c r="AI1927" i="1"/>
  <c r="CW1927" i="1" s="1"/>
  <c r="V1927" i="1" s="1"/>
  <c r="AJ1927" i="1"/>
  <c r="CX1927" i="1" s="1"/>
  <c r="W1927" i="1" s="1"/>
  <c r="CS1927" i="1"/>
  <c r="V1704" i="5" s="1"/>
  <c r="CV1927" i="1"/>
  <c r="U1927" i="1" s="1"/>
  <c r="K1713" i="5" s="1"/>
  <c r="FR1927" i="1"/>
  <c r="GL1927" i="1"/>
  <c r="GN1927" i="1"/>
  <c r="GO1927" i="1"/>
  <c r="GV1927" i="1"/>
  <c r="HC1927" i="1" s="1"/>
  <c r="GX1927" i="1" s="1"/>
  <c r="I1928" i="1"/>
  <c r="P1928" i="1"/>
  <c r="CP1928" i="1" s="1"/>
  <c r="O1928" i="1" s="1"/>
  <c r="J1709" i="5" s="1"/>
  <c r="AC1928" i="1"/>
  <c r="AD1928" i="1"/>
  <c r="AE1928" i="1"/>
  <c r="U1709" i="5" s="1"/>
  <c r="AF1928" i="1"/>
  <c r="AG1928" i="1"/>
  <c r="AH1928" i="1"/>
  <c r="CV1928" i="1" s="1"/>
  <c r="U1928" i="1" s="1"/>
  <c r="AI1928" i="1"/>
  <c r="AJ1928" i="1"/>
  <c r="CX1928" i="1" s="1"/>
  <c r="W1928" i="1" s="1"/>
  <c r="CQ1928" i="1"/>
  <c r="CR1928" i="1"/>
  <c r="Q1928" i="1" s="1"/>
  <c r="CS1928" i="1"/>
  <c r="CT1928" i="1"/>
  <c r="S1928" i="1" s="1"/>
  <c r="CU1928" i="1"/>
  <c r="CW1928" i="1"/>
  <c r="V1928" i="1" s="1"/>
  <c r="FR1928" i="1"/>
  <c r="GL1928" i="1"/>
  <c r="GN1928" i="1"/>
  <c r="GO1928" i="1"/>
  <c r="GV1928" i="1"/>
  <c r="HC1928" i="1" s="1"/>
  <c r="GX1928" i="1" s="1"/>
  <c r="AC1929" i="1"/>
  <c r="AE1929" i="1"/>
  <c r="AF1929" i="1"/>
  <c r="AG1929" i="1"/>
  <c r="CU1929" i="1" s="1"/>
  <c r="T1929" i="1" s="1"/>
  <c r="AH1929" i="1"/>
  <c r="AI1929" i="1"/>
  <c r="AJ1929" i="1"/>
  <c r="CX1929" i="1" s="1"/>
  <c r="W1929" i="1" s="1"/>
  <c r="CS1929" i="1"/>
  <c r="CV1929" i="1"/>
  <c r="U1929" i="1" s="1"/>
  <c r="CW1929" i="1"/>
  <c r="V1929" i="1" s="1"/>
  <c r="FR1929" i="1"/>
  <c r="GL1929" i="1"/>
  <c r="GO1929" i="1"/>
  <c r="GP1929" i="1"/>
  <c r="GV1929" i="1"/>
  <c r="HC1929" i="1"/>
  <c r="GX1929" i="1" s="1"/>
  <c r="B1931" i="1"/>
  <c r="B1919" i="1" s="1"/>
  <c r="C1931" i="1"/>
  <c r="C1919" i="1" s="1"/>
  <c r="D1931" i="1"/>
  <c r="F1931" i="1"/>
  <c r="F1919" i="1" s="1"/>
  <c r="G1931" i="1"/>
  <c r="BC1931" i="1"/>
  <c r="F1947" i="1" s="1"/>
  <c r="BX1931" i="1"/>
  <c r="AO1931" i="1" s="1"/>
  <c r="AO1919" i="1" s="1"/>
  <c r="CK1931" i="1"/>
  <c r="CL1931" i="1"/>
  <c r="CL1919" i="1" s="1"/>
  <c r="F1935" i="1"/>
  <c r="D1962" i="1"/>
  <c r="E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CC1964" i="1"/>
  <c r="CD1964" i="1"/>
  <c r="CE1964" i="1"/>
  <c r="CF1964" i="1"/>
  <c r="CG1964" i="1"/>
  <c r="CH1964" i="1"/>
  <c r="CI1964" i="1"/>
  <c r="CJ1964" i="1"/>
  <c r="CK1964" i="1"/>
  <c r="CL1964" i="1"/>
  <c r="CM1964" i="1"/>
  <c r="CN1964" i="1"/>
  <c r="CO1964" i="1"/>
  <c r="CP1964" i="1"/>
  <c r="CQ1964" i="1"/>
  <c r="CR1964" i="1"/>
  <c r="CS1964" i="1"/>
  <c r="CT1964" i="1"/>
  <c r="CU1964" i="1"/>
  <c r="CV1964" i="1"/>
  <c r="CW1964" i="1"/>
  <c r="CX1964" i="1"/>
  <c r="CY1964" i="1"/>
  <c r="CZ1964" i="1"/>
  <c r="DA1964" i="1"/>
  <c r="DB1964" i="1"/>
  <c r="DC1964" i="1"/>
  <c r="DD1964" i="1"/>
  <c r="DE1964" i="1"/>
  <c r="DF1964" i="1"/>
  <c r="DG1964" i="1"/>
  <c r="DH1964" i="1"/>
  <c r="DI1964" i="1"/>
  <c r="DJ1964" i="1"/>
  <c r="DK1964" i="1"/>
  <c r="DL1964" i="1"/>
  <c r="DM1964" i="1"/>
  <c r="DN1964" i="1"/>
  <c r="DO1964" i="1"/>
  <c r="DP1964" i="1"/>
  <c r="DQ1964" i="1"/>
  <c r="DR1964" i="1"/>
  <c r="DS1964" i="1"/>
  <c r="DT1964" i="1"/>
  <c r="DU1964" i="1"/>
  <c r="DV1964" i="1"/>
  <c r="DW1964" i="1"/>
  <c r="DX1964" i="1"/>
  <c r="DY1964" i="1"/>
  <c r="DZ1964" i="1"/>
  <c r="EA1964" i="1"/>
  <c r="EB1964" i="1"/>
  <c r="EC1964" i="1"/>
  <c r="ED1964" i="1"/>
  <c r="EE1964" i="1"/>
  <c r="EF1964" i="1"/>
  <c r="EG1964" i="1"/>
  <c r="EH1964" i="1"/>
  <c r="EI1964" i="1"/>
  <c r="EJ1964" i="1"/>
  <c r="EK1964" i="1"/>
  <c r="EL1964" i="1"/>
  <c r="EM1964" i="1"/>
  <c r="EN1964" i="1"/>
  <c r="EO1964" i="1"/>
  <c r="EP1964" i="1"/>
  <c r="EQ1964" i="1"/>
  <c r="ER1964" i="1"/>
  <c r="ES1964" i="1"/>
  <c r="ET1964" i="1"/>
  <c r="EU1964" i="1"/>
  <c r="EV1964" i="1"/>
  <c r="EW1964" i="1"/>
  <c r="EX1964" i="1"/>
  <c r="EY1964" i="1"/>
  <c r="EZ1964" i="1"/>
  <c r="FA1964" i="1"/>
  <c r="FB1964" i="1"/>
  <c r="FC1964" i="1"/>
  <c r="FD1964" i="1"/>
  <c r="FE1964" i="1"/>
  <c r="FF1964" i="1"/>
  <c r="FG1964" i="1"/>
  <c r="FH1964" i="1"/>
  <c r="FI1964" i="1"/>
  <c r="FJ1964" i="1"/>
  <c r="FK1964" i="1"/>
  <c r="FL1964" i="1"/>
  <c r="FM1964" i="1"/>
  <c r="FN1964" i="1"/>
  <c r="FO1964" i="1"/>
  <c r="FP1964" i="1"/>
  <c r="FQ1964" i="1"/>
  <c r="FR1964" i="1"/>
  <c r="FS1964" i="1"/>
  <c r="FT1964" i="1"/>
  <c r="FU1964" i="1"/>
  <c r="FV1964" i="1"/>
  <c r="FW1964" i="1"/>
  <c r="FX1964" i="1"/>
  <c r="FY1964" i="1"/>
  <c r="FZ1964" i="1"/>
  <c r="GA1964" i="1"/>
  <c r="GB1964" i="1"/>
  <c r="GC1964" i="1"/>
  <c r="GD1964" i="1"/>
  <c r="GE1964" i="1"/>
  <c r="GF1964" i="1"/>
  <c r="GG1964" i="1"/>
  <c r="GH1964" i="1"/>
  <c r="GI1964" i="1"/>
  <c r="GJ1964" i="1"/>
  <c r="GK1964" i="1"/>
  <c r="GL1964" i="1"/>
  <c r="GM1964" i="1"/>
  <c r="GN1964" i="1"/>
  <c r="GO1964" i="1"/>
  <c r="GP1964" i="1"/>
  <c r="GQ1964" i="1"/>
  <c r="GR1964" i="1"/>
  <c r="GS1964" i="1"/>
  <c r="GT1964" i="1"/>
  <c r="GU1964" i="1"/>
  <c r="GV1964" i="1"/>
  <c r="GW1964" i="1"/>
  <c r="GX1964" i="1"/>
  <c r="D1966" i="1"/>
  <c r="E1968" i="1"/>
  <c r="Z1968" i="1"/>
  <c r="AA1968" i="1"/>
  <c r="AM1968" i="1"/>
  <c r="AN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CM1968" i="1"/>
  <c r="CN1968" i="1"/>
  <c r="CO1968" i="1"/>
  <c r="CP1968" i="1"/>
  <c r="CQ1968" i="1"/>
  <c r="CR1968" i="1"/>
  <c r="CS1968" i="1"/>
  <c r="CT1968" i="1"/>
  <c r="CU1968" i="1"/>
  <c r="CV1968" i="1"/>
  <c r="CW1968" i="1"/>
  <c r="CX1968" i="1"/>
  <c r="CY1968" i="1"/>
  <c r="CZ1968" i="1"/>
  <c r="DA1968" i="1"/>
  <c r="DB1968" i="1"/>
  <c r="DC1968" i="1"/>
  <c r="DD1968" i="1"/>
  <c r="DE1968" i="1"/>
  <c r="DF1968" i="1"/>
  <c r="DG1968" i="1"/>
  <c r="DH1968" i="1"/>
  <c r="DI1968" i="1"/>
  <c r="DJ1968" i="1"/>
  <c r="DK1968" i="1"/>
  <c r="DL1968" i="1"/>
  <c r="DM1968" i="1"/>
  <c r="DN1968" i="1"/>
  <c r="DO1968" i="1"/>
  <c r="DP1968" i="1"/>
  <c r="DQ1968" i="1"/>
  <c r="DR1968" i="1"/>
  <c r="DS1968" i="1"/>
  <c r="DT1968" i="1"/>
  <c r="DU1968" i="1"/>
  <c r="DV1968" i="1"/>
  <c r="DW1968" i="1"/>
  <c r="DX1968" i="1"/>
  <c r="DY1968" i="1"/>
  <c r="DZ1968" i="1"/>
  <c r="EA1968" i="1"/>
  <c r="EB1968" i="1"/>
  <c r="EC1968" i="1"/>
  <c r="ED1968" i="1"/>
  <c r="EE1968" i="1"/>
  <c r="EF1968" i="1"/>
  <c r="EG1968" i="1"/>
  <c r="EH1968" i="1"/>
  <c r="EI1968" i="1"/>
  <c r="EJ1968" i="1"/>
  <c r="EK1968" i="1"/>
  <c r="EL1968" i="1"/>
  <c r="EM1968" i="1"/>
  <c r="EN1968" i="1"/>
  <c r="EO1968" i="1"/>
  <c r="EP1968" i="1"/>
  <c r="EQ1968" i="1"/>
  <c r="ER1968" i="1"/>
  <c r="ES1968" i="1"/>
  <c r="ET1968" i="1"/>
  <c r="EU1968" i="1"/>
  <c r="EV1968" i="1"/>
  <c r="EW1968" i="1"/>
  <c r="EX1968" i="1"/>
  <c r="EY1968" i="1"/>
  <c r="EZ1968" i="1"/>
  <c r="FA1968" i="1"/>
  <c r="FB1968" i="1"/>
  <c r="FC1968" i="1"/>
  <c r="FD1968" i="1"/>
  <c r="FE1968" i="1"/>
  <c r="FF1968" i="1"/>
  <c r="FG1968" i="1"/>
  <c r="FH1968" i="1"/>
  <c r="FI1968" i="1"/>
  <c r="FJ1968" i="1"/>
  <c r="FK1968" i="1"/>
  <c r="FL1968" i="1"/>
  <c r="FM1968" i="1"/>
  <c r="FN1968" i="1"/>
  <c r="FO1968" i="1"/>
  <c r="FP1968" i="1"/>
  <c r="FQ1968" i="1"/>
  <c r="FR1968" i="1"/>
  <c r="FS1968" i="1"/>
  <c r="FT1968" i="1"/>
  <c r="FU1968" i="1"/>
  <c r="FV1968" i="1"/>
  <c r="FW1968" i="1"/>
  <c r="FX1968" i="1"/>
  <c r="FY1968" i="1"/>
  <c r="FZ1968" i="1"/>
  <c r="GA1968" i="1"/>
  <c r="GB1968" i="1"/>
  <c r="GC1968" i="1"/>
  <c r="GD1968" i="1"/>
  <c r="GE1968" i="1"/>
  <c r="GF1968" i="1"/>
  <c r="GG1968" i="1"/>
  <c r="GH1968" i="1"/>
  <c r="GI1968" i="1"/>
  <c r="GJ1968" i="1"/>
  <c r="GK1968" i="1"/>
  <c r="GL1968" i="1"/>
  <c r="GM1968" i="1"/>
  <c r="GN1968" i="1"/>
  <c r="GO1968" i="1"/>
  <c r="GP1968" i="1"/>
  <c r="GQ1968" i="1"/>
  <c r="GR1968" i="1"/>
  <c r="GS1968" i="1"/>
  <c r="GT1968" i="1"/>
  <c r="GU1968" i="1"/>
  <c r="GV1968" i="1"/>
  <c r="GW1968" i="1"/>
  <c r="GX1968" i="1"/>
  <c r="C1970" i="1"/>
  <c r="D1970" i="1"/>
  <c r="I1970" i="1"/>
  <c r="AC1970" i="1"/>
  <c r="AE1970" i="1"/>
  <c r="U1726" i="5" s="1"/>
  <c r="AF1970" i="1"/>
  <c r="AG1970" i="1"/>
  <c r="CU1970" i="1" s="1"/>
  <c r="T1970" i="1" s="1"/>
  <c r="AH1970" i="1"/>
  <c r="CV1970" i="1" s="1"/>
  <c r="AI1970" i="1"/>
  <c r="CW1970" i="1" s="1"/>
  <c r="V1970" i="1" s="1"/>
  <c r="AJ1970" i="1"/>
  <c r="CT1970" i="1"/>
  <c r="S1970" i="1" s="1"/>
  <c r="J1728" i="5" s="1"/>
  <c r="CX1970" i="1"/>
  <c r="FR1970" i="1"/>
  <c r="GL1970" i="1"/>
  <c r="GN1970" i="1"/>
  <c r="GO1970" i="1"/>
  <c r="GV1970" i="1"/>
  <c r="HC1970" i="1" s="1"/>
  <c r="GX1970" i="1" s="1"/>
  <c r="C1971" i="1"/>
  <c r="D1971" i="1"/>
  <c r="I1971" i="1"/>
  <c r="AC1971" i="1"/>
  <c r="CQ1971" i="1" s="1"/>
  <c r="P1971" i="1" s="1"/>
  <c r="AE1971" i="1"/>
  <c r="U1736" i="5" s="1"/>
  <c r="AF1971" i="1"/>
  <c r="AG1971" i="1"/>
  <c r="CU1971" i="1" s="1"/>
  <c r="T1971" i="1" s="1"/>
  <c r="AH1971" i="1"/>
  <c r="CV1971" i="1" s="1"/>
  <c r="AI1971" i="1"/>
  <c r="CW1971" i="1" s="1"/>
  <c r="AJ1971" i="1"/>
  <c r="CT1971" i="1"/>
  <c r="S1971" i="1" s="1"/>
  <c r="J1738" i="5" s="1"/>
  <c r="CX1971" i="1"/>
  <c r="W1971" i="1" s="1"/>
  <c r="FR1971" i="1"/>
  <c r="GL1971" i="1"/>
  <c r="GN1971" i="1"/>
  <c r="GO1971" i="1"/>
  <c r="GV1971" i="1"/>
  <c r="HC1971" i="1" s="1"/>
  <c r="C1972" i="1"/>
  <c r="D1972" i="1"/>
  <c r="I1972" i="1"/>
  <c r="AC1972" i="1"/>
  <c r="AE1972" i="1"/>
  <c r="U1743" i="5" s="1"/>
  <c r="AF1972" i="1"/>
  <c r="AG1972" i="1"/>
  <c r="CU1972" i="1" s="1"/>
  <c r="T1972" i="1" s="1"/>
  <c r="AH1972" i="1"/>
  <c r="CV1972" i="1" s="1"/>
  <c r="AI1972" i="1"/>
  <c r="CW1972" i="1" s="1"/>
  <c r="V1972" i="1" s="1"/>
  <c r="AJ1972" i="1"/>
  <c r="CT1972" i="1"/>
  <c r="S1972" i="1" s="1"/>
  <c r="CZ1972" i="1" s="1"/>
  <c r="Y1972" i="1" s="1"/>
  <c r="T1743" i="5" s="1"/>
  <c r="CX1972" i="1"/>
  <c r="FR1972" i="1"/>
  <c r="GL1972" i="1"/>
  <c r="GN1972" i="1"/>
  <c r="GO1972" i="1"/>
  <c r="GV1972" i="1"/>
  <c r="HC1972" i="1" s="1"/>
  <c r="GX1972" i="1" s="1"/>
  <c r="C1973" i="1"/>
  <c r="D1973" i="1"/>
  <c r="I1973" i="1"/>
  <c r="AC1973" i="1"/>
  <c r="CQ1973" i="1" s="1"/>
  <c r="AE1973" i="1"/>
  <c r="U1749" i="5" s="1"/>
  <c r="AF1973" i="1"/>
  <c r="AG1973" i="1"/>
  <c r="CU1973" i="1" s="1"/>
  <c r="AH1973" i="1"/>
  <c r="CV1973" i="1" s="1"/>
  <c r="AI1973" i="1"/>
  <c r="CW1973" i="1" s="1"/>
  <c r="V1973" i="1" s="1"/>
  <c r="AJ1973" i="1"/>
  <c r="CT1973" i="1"/>
  <c r="CX1973" i="1"/>
  <c r="FR1973" i="1"/>
  <c r="GL1973" i="1"/>
  <c r="GN1973" i="1"/>
  <c r="GO1973" i="1"/>
  <c r="GV1973" i="1"/>
  <c r="HC1973" i="1"/>
  <c r="C1974" i="1"/>
  <c r="D1974" i="1"/>
  <c r="I1974" i="1"/>
  <c r="AC1974" i="1"/>
  <c r="AD1974" i="1"/>
  <c r="AE1974" i="1"/>
  <c r="AF1974" i="1"/>
  <c r="AG1974" i="1"/>
  <c r="CU1974" i="1" s="1"/>
  <c r="AH1974" i="1"/>
  <c r="CV1974" i="1" s="1"/>
  <c r="AI1974" i="1"/>
  <c r="AJ1974" i="1"/>
  <c r="CX1974" i="1" s="1"/>
  <c r="CR1974" i="1"/>
  <c r="Q1974" i="1" s="1"/>
  <c r="J1763" i="5" s="1"/>
  <c r="CS1974" i="1"/>
  <c r="V1760" i="5" s="1"/>
  <c r="J1768" i="5" s="1"/>
  <c r="CW1974" i="1"/>
  <c r="V1974" i="1" s="1"/>
  <c r="FR1974" i="1"/>
  <c r="GL1974" i="1"/>
  <c r="GN1974" i="1"/>
  <c r="GO1974" i="1"/>
  <c r="GV1974" i="1"/>
  <c r="HC1974" i="1"/>
  <c r="GX1974" i="1" s="1"/>
  <c r="C1975" i="1"/>
  <c r="D1975" i="1"/>
  <c r="I1975" i="1"/>
  <c r="AC1975" i="1"/>
  <c r="CQ1975" i="1" s="1"/>
  <c r="P1975" i="1" s="1"/>
  <c r="J1776" i="5" s="1"/>
  <c r="AD1975" i="1"/>
  <c r="AE1975" i="1"/>
  <c r="AF1975" i="1"/>
  <c r="AG1975" i="1"/>
  <c r="CU1975" i="1" s="1"/>
  <c r="AH1975" i="1"/>
  <c r="CV1975" i="1" s="1"/>
  <c r="AI1975" i="1"/>
  <c r="AJ1975" i="1"/>
  <c r="CX1975" i="1" s="1"/>
  <c r="W1975" i="1" s="1"/>
  <c r="CR1975" i="1"/>
  <c r="Q1975" i="1" s="1"/>
  <c r="J1774" i="5" s="1"/>
  <c r="CS1975" i="1"/>
  <c r="CW1975" i="1"/>
  <c r="V1975" i="1" s="1"/>
  <c r="FR1975" i="1"/>
  <c r="GL1975" i="1"/>
  <c r="GN1975" i="1"/>
  <c r="GO1975" i="1"/>
  <c r="GV1975" i="1"/>
  <c r="HC1975" i="1"/>
  <c r="AC1976" i="1"/>
  <c r="CQ1976" i="1" s="1"/>
  <c r="AE1976" i="1"/>
  <c r="AF1976" i="1"/>
  <c r="AG1976" i="1"/>
  <c r="CU1976" i="1" s="1"/>
  <c r="AH1976" i="1"/>
  <c r="AI1976" i="1"/>
  <c r="CW1976" i="1" s="1"/>
  <c r="AJ1976" i="1"/>
  <c r="CX1976" i="1" s="1"/>
  <c r="CS1976" i="1"/>
  <c r="CV1976" i="1"/>
  <c r="FR1976" i="1"/>
  <c r="GL1976" i="1"/>
  <c r="GN1976" i="1"/>
  <c r="GO1976" i="1"/>
  <c r="GV1976" i="1"/>
  <c r="HC1976" i="1" s="1"/>
  <c r="AC1977" i="1"/>
  <c r="AE1977" i="1"/>
  <c r="AF1977" i="1"/>
  <c r="AG1977" i="1"/>
  <c r="CU1977" i="1" s="1"/>
  <c r="AH1977" i="1"/>
  <c r="CV1977" i="1" s="1"/>
  <c r="AI1977" i="1"/>
  <c r="AJ1977" i="1"/>
  <c r="CX1977" i="1" s="1"/>
  <c r="CT1977" i="1"/>
  <c r="CW1977" i="1"/>
  <c r="FR1977" i="1"/>
  <c r="GL1977" i="1"/>
  <c r="GN1977" i="1"/>
  <c r="GO1977" i="1"/>
  <c r="GV1977" i="1"/>
  <c r="HC1977" i="1"/>
  <c r="C1978" i="1"/>
  <c r="D1978" i="1"/>
  <c r="I1978" i="1"/>
  <c r="I1979" i="1" s="1"/>
  <c r="AC1978" i="1"/>
  <c r="CQ1978" i="1" s="1"/>
  <c r="AE1978" i="1"/>
  <c r="AF1978" i="1"/>
  <c r="AG1978" i="1"/>
  <c r="CU1978" i="1" s="1"/>
  <c r="AH1978" i="1"/>
  <c r="CV1978" i="1" s="1"/>
  <c r="AI1978" i="1"/>
  <c r="CW1978" i="1" s="1"/>
  <c r="V1978" i="1" s="1"/>
  <c r="AJ1978" i="1"/>
  <c r="CX1978" i="1" s="1"/>
  <c r="CT1978" i="1"/>
  <c r="FR1978" i="1"/>
  <c r="GL1978" i="1"/>
  <c r="GN1978" i="1"/>
  <c r="GO1978" i="1"/>
  <c r="GV1978" i="1"/>
  <c r="HC1978" i="1"/>
  <c r="AC1979" i="1"/>
  <c r="CQ1979" i="1" s="1"/>
  <c r="P1979" i="1" s="1"/>
  <c r="AE1979" i="1"/>
  <c r="AF1979" i="1"/>
  <c r="AG1979" i="1"/>
  <c r="CU1979" i="1" s="1"/>
  <c r="AH1979" i="1"/>
  <c r="AI1979" i="1"/>
  <c r="CW1979" i="1" s="1"/>
  <c r="AJ1979" i="1"/>
  <c r="CX1979" i="1" s="1"/>
  <c r="CV1979" i="1"/>
  <c r="FR1979" i="1"/>
  <c r="GL1979" i="1"/>
  <c r="BZ1988" i="1" s="1"/>
  <c r="GN1979" i="1"/>
  <c r="GO1979" i="1"/>
  <c r="GV1979" i="1"/>
  <c r="HC1979" i="1" s="1"/>
  <c r="AC1980" i="1"/>
  <c r="AE1980" i="1"/>
  <c r="AF1980" i="1"/>
  <c r="AG1980" i="1"/>
  <c r="CU1980" i="1" s="1"/>
  <c r="AH1980" i="1"/>
  <c r="CV1980" i="1" s="1"/>
  <c r="AI1980" i="1"/>
  <c r="AJ1980" i="1"/>
  <c r="CS1980" i="1"/>
  <c r="CT1980" i="1"/>
  <c r="CW1980" i="1"/>
  <c r="CX1980" i="1"/>
  <c r="FR1980" i="1"/>
  <c r="GL1980" i="1"/>
  <c r="GN1980" i="1"/>
  <c r="GO1980" i="1"/>
  <c r="GV1980" i="1"/>
  <c r="HC1980" i="1" s="1"/>
  <c r="C1981" i="1"/>
  <c r="D1981" i="1"/>
  <c r="I1981" i="1"/>
  <c r="AC1981" i="1"/>
  <c r="CQ1981" i="1" s="1"/>
  <c r="P1981" i="1" s="1"/>
  <c r="J1802" i="5" s="1"/>
  <c r="AE1981" i="1"/>
  <c r="U1797" i="5" s="1"/>
  <c r="AF1981" i="1"/>
  <c r="AG1981" i="1"/>
  <c r="CU1981" i="1" s="1"/>
  <c r="T1981" i="1" s="1"/>
  <c r="AH1981" i="1"/>
  <c r="CV1981" i="1" s="1"/>
  <c r="AI1981" i="1"/>
  <c r="AJ1981" i="1"/>
  <c r="CX1981" i="1" s="1"/>
  <c r="W1981" i="1" s="1"/>
  <c r="CT1981" i="1"/>
  <c r="S1981" i="1" s="1"/>
  <c r="J1799" i="5" s="1"/>
  <c r="CW1981" i="1"/>
  <c r="FR1981" i="1"/>
  <c r="GL1981" i="1"/>
  <c r="GN1981" i="1"/>
  <c r="GO1981" i="1"/>
  <c r="GV1981" i="1"/>
  <c r="HC1981" i="1" s="1"/>
  <c r="I1982" i="1"/>
  <c r="T1982" i="1"/>
  <c r="AC1982" i="1"/>
  <c r="AE1982" i="1"/>
  <c r="U1803" i="5" s="1"/>
  <c r="AF1982" i="1"/>
  <c r="AG1982" i="1"/>
  <c r="AH1982" i="1"/>
  <c r="CV1982" i="1" s="1"/>
  <c r="U1982" i="1" s="1"/>
  <c r="AI1982" i="1"/>
  <c r="CW1982" i="1" s="1"/>
  <c r="V1982" i="1" s="1"/>
  <c r="AJ1982" i="1"/>
  <c r="CX1982" i="1" s="1"/>
  <c r="CQ1982" i="1"/>
  <c r="CU1982" i="1"/>
  <c r="FR1982" i="1"/>
  <c r="GL1982" i="1"/>
  <c r="GN1982" i="1"/>
  <c r="GO1982" i="1"/>
  <c r="GV1982" i="1"/>
  <c r="HC1982" i="1" s="1"/>
  <c r="GX1982" i="1" s="1"/>
  <c r="AC1983" i="1"/>
  <c r="AE1983" i="1"/>
  <c r="AF1983" i="1"/>
  <c r="AG1983" i="1"/>
  <c r="CU1983" i="1" s="1"/>
  <c r="AH1983" i="1"/>
  <c r="CV1983" i="1" s="1"/>
  <c r="AI1983" i="1"/>
  <c r="CW1983" i="1" s="1"/>
  <c r="AJ1983" i="1"/>
  <c r="CX1983" i="1" s="1"/>
  <c r="CT1983" i="1"/>
  <c r="FR1983" i="1"/>
  <c r="GL1983" i="1"/>
  <c r="GN1983" i="1"/>
  <c r="GO1983" i="1"/>
  <c r="GV1983" i="1"/>
  <c r="HC1983" i="1"/>
  <c r="C1984" i="1"/>
  <c r="D1984" i="1"/>
  <c r="I1984" i="1"/>
  <c r="AC1984" i="1"/>
  <c r="CQ1984" i="1" s="1"/>
  <c r="AD1984" i="1"/>
  <c r="AE1984" i="1"/>
  <c r="AF1984" i="1"/>
  <c r="AG1984" i="1"/>
  <c r="CU1984" i="1" s="1"/>
  <c r="AH1984" i="1"/>
  <c r="CV1984" i="1" s="1"/>
  <c r="AI1984" i="1"/>
  <c r="CW1984" i="1" s="1"/>
  <c r="AJ1984" i="1"/>
  <c r="CX1984" i="1" s="1"/>
  <c r="CR1984" i="1"/>
  <c r="CS1984" i="1"/>
  <c r="V1810" i="5" s="1"/>
  <c r="FR1984" i="1"/>
  <c r="GL1984" i="1"/>
  <c r="GN1984" i="1"/>
  <c r="GO1984" i="1"/>
  <c r="GV1984" i="1"/>
  <c r="HC1984" i="1" s="1"/>
  <c r="AC1985" i="1"/>
  <c r="CQ1985" i="1" s="1"/>
  <c r="AE1985" i="1"/>
  <c r="AF1985" i="1"/>
  <c r="AG1985" i="1"/>
  <c r="CU1985" i="1" s="1"/>
  <c r="AH1985" i="1"/>
  <c r="CV1985" i="1" s="1"/>
  <c r="AI1985" i="1"/>
  <c r="CW1985" i="1" s="1"/>
  <c r="AJ1985" i="1"/>
  <c r="CX1985" i="1" s="1"/>
  <c r="FR1985" i="1"/>
  <c r="GL1985" i="1"/>
  <c r="GN1985" i="1"/>
  <c r="GO1985" i="1"/>
  <c r="CC1988" i="1" s="1"/>
  <c r="GV1985" i="1"/>
  <c r="HC1985" i="1" s="1"/>
  <c r="AC1986" i="1"/>
  <c r="AD1986" i="1"/>
  <c r="AE1986" i="1"/>
  <c r="AF1986" i="1"/>
  <c r="CT1986" i="1" s="1"/>
  <c r="AG1986" i="1"/>
  <c r="CU1986" i="1" s="1"/>
  <c r="AH1986" i="1"/>
  <c r="CV1986" i="1" s="1"/>
  <c r="AI1986" i="1"/>
  <c r="CW1986" i="1" s="1"/>
  <c r="AJ1986" i="1"/>
  <c r="CR1986" i="1"/>
  <c r="CS1986" i="1"/>
  <c r="CX1986" i="1"/>
  <c r="FR1986" i="1"/>
  <c r="GL1986" i="1"/>
  <c r="GN1986" i="1"/>
  <c r="GO1986" i="1"/>
  <c r="GV1986" i="1"/>
  <c r="HC1986" i="1" s="1"/>
  <c r="B1988" i="1"/>
  <c r="B1968" i="1" s="1"/>
  <c r="C1988" i="1"/>
  <c r="C1968" i="1" s="1"/>
  <c r="D1988" i="1"/>
  <c r="D1968" i="1" s="1"/>
  <c r="F1988" i="1"/>
  <c r="F1968" i="1" s="1"/>
  <c r="G1988" i="1"/>
  <c r="G1968" i="1" s="1"/>
  <c r="BX1988" i="1"/>
  <c r="BX1968" i="1" s="1"/>
  <c r="CK1988" i="1"/>
  <c r="CL1988" i="1"/>
  <c r="BC1988" i="1" s="1"/>
  <c r="BC2019" i="1" s="1"/>
  <c r="B2019" i="1"/>
  <c r="B1964" i="1" s="1"/>
  <c r="C2019" i="1"/>
  <c r="C1964" i="1" s="1"/>
  <c r="D2019" i="1"/>
  <c r="D1964" i="1" s="1"/>
  <c r="F2019" i="1"/>
  <c r="F1964" i="1" s="1"/>
  <c r="G2019" i="1"/>
  <c r="D2050" i="1"/>
  <c r="E2052" i="1"/>
  <c r="Z2052" i="1"/>
  <c r="AA2052" i="1"/>
  <c r="AM2052" i="1"/>
  <c r="AN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CM2052" i="1"/>
  <c r="CN2052" i="1"/>
  <c r="CO2052" i="1"/>
  <c r="CP2052" i="1"/>
  <c r="CQ2052" i="1"/>
  <c r="CR2052" i="1"/>
  <c r="CS2052" i="1"/>
  <c r="CT2052" i="1"/>
  <c r="CU2052" i="1"/>
  <c r="CV2052" i="1"/>
  <c r="CW2052" i="1"/>
  <c r="CX2052" i="1"/>
  <c r="CY2052" i="1"/>
  <c r="CZ2052" i="1"/>
  <c r="DA2052" i="1"/>
  <c r="DB2052" i="1"/>
  <c r="DC2052" i="1"/>
  <c r="DD2052" i="1"/>
  <c r="DE2052" i="1"/>
  <c r="DF2052" i="1"/>
  <c r="DG2052" i="1"/>
  <c r="DH2052" i="1"/>
  <c r="DI2052" i="1"/>
  <c r="DJ2052" i="1"/>
  <c r="DK2052" i="1"/>
  <c r="DL2052" i="1"/>
  <c r="DM2052" i="1"/>
  <c r="DN2052" i="1"/>
  <c r="DO2052" i="1"/>
  <c r="DP2052" i="1"/>
  <c r="DQ2052" i="1"/>
  <c r="DR2052" i="1"/>
  <c r="DS2052" i="1"/>
  <c r="DT2052" i="1"/>
  <c r="DU2052" i="1"/>
  <c r="DV2052" i="1"/>
  <c r="DW2052" i="1"/>
  <c r="DX2052" i="1"/>
  <c r="DY2052" i="1"/>
  <c r="DZ2052" i="1"/>
  <c r="EA2052" i="1"/>
  <c r="EB2052" i="1"/>
  <c r="EC2052" i="1"/>
  <c r="ED2052" i="1"/>
  <c r="EE2052" i="1"/>
  <c r="EF2052" i="1"/>
  <c r="EG2052" i="1"/>
  <c r="EH2052" i="1"/>
  <c r="EI2052" i="1"/>
  <c r="EJ2052" i="1"/>
  <c r="EK2052" i="1"/>
  <c r="EL2052" i="1"/>
  <c r="EM2052" i="1"/>
  <c r="EN2052" i="1"/>
  <c r="EO2052" i="1"/>
  <c r="EP2052" i="1"/>
  <c r="EQ2052" i="1"/>
  <c r="ER2052" i="1"/>
  <c r="ES2052" i="1"/>
  <c r="ET2052" i="1"/>
  <c r="EU2052" i="1"/>
  <c r="EV2052" i="1"/>
  <c r="EW2052" i="1"/>
  <c r="EX2052" i="1"/>
  <c r="EY2052" i="1"/>
  <c r="EZ2052" i="1"/>
  <c r="FA2052" i="1"/>
  <c r="FB2052" i="1"/>
  <c r="FC2052" i="1"/>
  <c r="FD2052" i="1"/>
  <c r="FE2052" i="1"/>
  <c r="FF2052" i="1"/>
  <c r="FG2052" i="1"/>
  <c r="FH2052" i="1"/>
  <c r="FI2052" i="1"/>
  <c r="FJ2052" i="1"/>
  <c r="FK2052" i="1"/>
  <c r="FL2052" i="1"/>
  <c r="FM2052" i="1"/>
  <c r="FN2052" i="1"/>
  <c r="FO2052" i="1"/>
  <c r="FP2052" i="1"/>
  <c r="FQ2052" i="1"/>
  <c r="FR2052" i="1"/>
  <c r="FS2052" i="1"/>
  <c r="FT2052" i="1"/>
  <c r="FU2052" i="1"/>
  <c r="FV2052" i="1"/>
  <c r="FW2052" i="1"/>
  <c r="FX2052" i="1"/>
  <c r="FY2052" i="1"/>
  <c r="FZ2052" i="1"/>
  <c r="GA2052" i="1"/>
  <c r="GB2052" i="1"/>
  <c r="GC2052" i="1"/>
  <c r="GD2052" i="1"/>
  <c r="GE2052" i="1"/>
  <c r="GF2052" i="1"/>
  <c r="GG2052" i="1"/>
  <c r="GH2052" i="1"/>
  <c r="GI2052" i="1"/>
  <c r="GJ2052" i="1"/>
  <c r="GK2052" i="1"/>
  <c r="GL2052" i="1"/>
  <c r="GM2052" i="1"/>
  <c r="GN2052" i="1"/>
  <c r="GO2052" i="1"/>
  <c r="GP2052" i="1"/>
  <c r="GQ2052" i="1"/>
  <c r="GR2052" i="1"/>
  <c r="GS2052" i="1"/>
  <c r="GT2052" i="1"/>
  <c r="GU2052" i="1"/>
  <c r="GV2052" i="1"/>
  <c r="GW2052" i="1"/>
  <c r="GX2052" i="1"/>
  <c r="C2054" i="1"/>
  <c r="D2054" i="1"/>
  <c r="I2054" i="1"/>
  <c r="AC2054" i="1"/>
  <c r="AE2054" i="1"/>
  <c r="AF2054" i="1"/>
  <c r="AG2054" i="1"/>
  <c r="AH2054" i="1"/>
  <c r="CV2054" i="1" s="1"/>
  <c r="U2054" i="1" s="1"/>
  <c r="K1837" i="5" s="1"/>
  <c r="AI2054" i="1"/>
  <c r="CW2054" i="1" s="1"/>
  <c r="V2054" i="1" s="1"/>
  <c r="AJ2054" i="1"/>
  <c r="CX2054" i="1" s="1"/>
  <c r="CQ2054" i="1"/>
  <c r="P2054" i="1" s="1"/>
  <c r="J1834" i="5" s="1"/>
  <c r="CS2054" i="1"/>
  <c r="CU2054" i="1"/>
  <c r="FR2054" i="1"/>
  <c r="BY2061" i="1" s="1"/>
  <c r="GL2054" i="1"/>
  <c r="GN2054" i="1"/>
  <c r="GO2054" i="1"/>
  <c r="GV2054" i="1"/>
  <c r="HC2054" i="1"/>
  <c r="GX2054" i="1" s="1"/>
  <c r="AC2055" i="1"/>
  <c r="AE2055" i="1"/>
  <c r="AF2055" i="1"/>
  <c r="AG2055" i="1"/>
  <c r="CU2055" i="1" s="1"/>
  <c r="T2055" i="1" s="1"/>
  <c r="AH2055" i="1"/>
  <c r="AI2055" i="1"/>
  <c r="CW2055" i="1" s="1"/>
  <c r="V2055" i="1" s="1"/>
  <c r="AJ2055" i="1"/>
  <c r="CX2055" i="1" s="1"/>
  <c r="W2055" i="1" s="1"/>
  <c r="CT2055" i="1"/>
  <c r="S2055" i="1" s="1"/>
  <c r="CY2055" i="1" s="1"/>
  <c r="X2055" i="1" s="1"/>
  <c r="R1839" i="5" s="1"/>
  <c r="CV2055" i="1"/>
  <c r="U2055" i="1" s="1"/>
  <c r="FR2055" i="1"/>
  <c r="GL2055" i="1"/>
  <c r="GO2055" i="1"/>
  <c r="GP2055" i="1"/>
  <c r="GV2055" i="1"/>
  <c r="HC2055" i="1" s="1"/>
  <c r="GX2055" i="1" s="1"/>
  <c r="C2056" i="1"/>
  <c r="D2056" i="1"/>
  <c r="I2056" i="1"/>
  <c r="AC2056" i="1"/>
  <c r="CQ2056" i="1" s="1"/>
  <c r="P2056" i="1" s="1"/>
  <c r="J1844" i="5" s="1"/>
  <c r="AE2056" i="1"/>
  <c r="U1841" i="5" s="1"/>
  <c r="AF2056" i="1"/>
  <c r="AG2056" i="1"/>
  <c r="CU2056" i="1" s="1"/>
  <c r="AH2056" i="1"/>
  <c r="CV2056" i="1" s="1"/>
  <c r="U2056" i="1" s="1"/>
  <c r="K1847" i="5" s="1"/>
  <c r="AI2056" i="1"/>
  <c r="CW2056" i="1" s="1"/>
  <c r="V2056" i="1" s="1"/>
  <c r="AJ2056" i="1"/>
  <c r="CR2056" i="1"/>
  <c r="Q2056" i="1" s="1"/>
  <c r="CX2056" i="1"/>
  <c r="W2056" i="1" s="1"/>
  <c r="FR2056" i="1"/>
  <c r="GL2056" i="1"/>
  <c r="GN2056" i="1"/>
  <c r="GO2056" i="1"/>
  <c r="GV2056" i="1"/>
  <c r="HC2056" i="1" s="1"/>
  <c r="GX2056" i="1" s="1"/>
  <c r="AC2057" i="1"/>
  <c r="AD2057" i="1"/>
  <c r="AE2057" i="1"/>
  <c r="AF2057" i="1"/>
  <c r="AG2057" i="1"/>
  <c r="AH2057" i="1"/>
  <c r="CV2057" i="1" s="1"/>
  <c r="U2057" i="1" s="1"/>
  <c r="AI2057" i="1"/>
  <c r="CW2057" i="1" s="1"/>
  <c r="V2057" i="1" s="1"/>
  <c r="AJ2057" i="1"/>
  <c r="CX2057" i="1" s="1"/>
  <c r="W2057" i="1" s="1"/>
  <c r="CQ2057" i="1"/>
  <c r="P2057" i="1" s="1"/>
  <c r="CR2057" i="1"/>
  <c r="Q2057" i="1" s="1"/>
  <c r="CS2057" i="1"/>
  <c r="CU2057" i="1"/>
  <c r="T2057" i="1" s="1"/>
  <c r="FR2057" i="1"/>
  <c r="GL2057" i="1"/>
  <c r="GO2057" i="1"/>
  <c r="GP2057" i="1"/>
  <c r="GV2057" i="1"/>
  <c r="HC2057" i="1" s="1"/>
  <c r="GX2057" i="1" s="1"/>
  <c r="C2058" i="1"/>
  <c r="D2058" i="1"/>
  <c r="I2058" i="1"/>
  <c r="AC2058" i="1"/>
  <c r="AE2058" i="1"/>
  <c r="U1851" i="5" s="1"/>
  <c r="AF2058" i="1"/>
  <c r="AG2058" i="1"/>
  <c r="CU2058" i="1" s="1"/>
  <c r="T2058" i="1" s="1"/>
  <c r="AH2058" i="1"/>
  <c r="CV2058" i="1" s="1"/>
  <c r="AI2058" i="1"/>
  <c r="AJ2058" i="1"/>
  <c r="CX2058" i="1" s="1"/>
  <c r="W2058" i="1" s="1"/>
  <c r="CQ2058" i="1"/>
  <c r="P2058" i="1" s="1"/>
  <c r="CR2058" i="1"/>
  <c r="Q2058" i="1" s="1"/>
  <c r="CS2058" i="1"/>
  <c r="CW2058" i="1"/>
  <c r="V2058" i="1" s="1"/>
  <c r="FR2058" i="1"/>
  <c r="GL2058" i="1"/>
  <c r="GN2058" i="1"/>
  <c r="GO2058" i="1"/>
  <c r="GV2058" i="1"/>
  <c r="HC2058" i="1" s="1"/>
  <c r="GX2058" i="1" s="1"/>
  <c r="AC2059" i="1"/>
  <c r="AE2059" i="1"/>
  <c r="CR2059" i="1" s="1"/>
  <c r="Q2059" i="1" s="1"/>
  <c r="AF2059" i="1"/>
  <c r="AG2059" i="1"/>
  <c r="CU2059" i="1" s="1"/>
  <c r="T2059" i="1" s="1"/>
  <c r="AH2059" i="1"/>
  <c r="AI2059" i="1"/>
  <c r="CW2059" i="1" s="1"/>
  <c r="V2059" i="1" s="1"/>
  <c r="AJ2059" i="1"/>
  <c r="CX2059" i="1" s="1"/>
  <c r="W2059" i="1" s="1"/>
  <c r="CT2059" i="1"/>
  <c r="S2059" i="1" s="1"/>
  <c r="CV2059" i="1"/>
  <c r="U2059" i="1" s="1"/>
  <c r="FR2059" i="1"/>
  <c r="GL2059" i="1"/>
  <c r="GO2059" i="1"/>
  <c r="CC2061" i="1" s="1"/>
  <c r="GP2059" i="1"/>
  <c r="GV2059" i="1"/>
  <c r="HC2059" i="1"/>
  <c r="GX2059" i="1" s="1"/>
  <c r="B2061" i="1"/>
  <c r="B2052" i="1" s="1"/>
  <c r="C2061" i="1"/>
  <c r="C2052" i="1" s="1"/>
  <c r="D2061" i="1"/>
  <c r="D2052" i="1" s="1"/>
  <c r="F2061" i="1"/>
  <c r="F2052" i="1" s="1"/>
  <c r="G2061" i="1"/>
  <c r="BX2061" i="1"/>
  <c r="BX2052" i="1" s="1"/>
  <c r="CK2061" i="1"/>
  <c r="CL2061" i="1"/>
  <c r="CL2052" i="1" s="1"/>
  <c r="D2092" i="1"/>
  <c r="E2094" i="1"/>
  <c r="Z2094" i="1"/>
  <c r="AA2094" i="1"/>
  <c r="AM2094" i="1"/>
  <c r="AN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CM2094" i="1"/>
  <c r="CN2094" i="1"/>
  <c r="CO2094" i="1"/>
  <c r="CP2094" i="1"/>
  <c r="CQ2094" i="1"/>
  <c r="CR2094" i="1"/>
  <c r="CS2094" i="1"/>
  <c r="CT2094" i="1"/>
  <c r="CU2094" i="1"/>
  <c r="CV2094" i="1"/>
  <c r="CW2094" i="1"/>
  <c r="CX2094" i="1"/>
  <c r="CY2094" i="1"/>
  <c r="CZ2094" i="1"/>
  <c r="DA2094" i="1"/>
  <c r="DB2094" i="1"/>
  <c r="DC2094" i="1"/>
  <c r="DD2094" i="1"/>
  <c r="DE2094" i="1"/>
  <c r="DF2094" i="1"/>
  <c r="DG2094" i="1"/>
  <c r="DH2094" i="1"/>
  <c r="DI2094" i="1"/>
  <c r="DJ2094" i="1"/>
  <c r="DK2094" i="1"/>
  <c r="DL2094" i="1"/>
  <c r="DM2094" i="1"/>
  <c r="DN2094" i="1"/>
  <c r="DO2094" i="1"/>
  <c r="DP2094" i="1"/>
  <c r="DQ2094" i="1"/>
  <c r="DR2094" i="1"/>
  <c r="DS2094" i="1"/>
  <c r="DT2094" i="1"/>
  <c r="DU2094" i="1"/>
  <c r="DV2094" i="1"/>
  <c r="DW2094" i="1"/>
  <c r="DX2094" i="1"/>
  <c r="DY2094" i="1"/>
  <c r="DZ2094" i="1"/>
  <c r="EA2094" i="1"/>
  <c r="EB2094" i="1"/>
  <c r="EC2094" i="1"/>
  <c r="ED2094" i="1"/>
  <c r="EE2094" i="1"/>
  <c r="EF2094" i="1"/>
  <c r="EG2094" i="1"/>
  <c r="EH2094" i="1"/>
  <c r="EI2094" i="1"/>
  <c r="EJ2094" i="1"/>
  <c r="EK2094" i="1"/>
  <c r="EL2094" i="1"/>
  <c r="EM2094" i="1"/>
  <c r="EN2094" i="1"/>
  <c r="EO2094" i="1"/>
  <c r="EP2094" i="1"/>
  <c r="EQ2094" i="1"/>
  <c r="ER2094" i="1"/>
  <c r="ES2094" i="1"/>
  <c r="ET2094" i="1"/>
  <c r="EU2094" i="1"/>
  <c r="EV2094" i="1"/>
  <c r="EW2094" i="1"/>
  <c r="EX2094" i="1"/>
  <c r="EY2094" i="1"/>
  <c r="EZ2094" i="1"/>
  <c r="FA2094" i="1"/>
  <c r="FB2094" i="1"/>
  <c r="FC2094" i="1"/>
  <c r="FD2094" i="1"/>
  <c r="FE2094" i="1"/>
  <c r="FF2094" i="1"/>
  <c r="FG2094" i="1"/>
  <c r="FH2094" i="1"/>
  <c r="FI2094" i="1"/>
  <c r="FJ2094" i="1"/>
  <c r="FK2094" i="1"/>
  <c r="FL2094" i="1"/>
  <c r="FM2094" i="1"/>
  <c r="FN2094" i="1"/>
  <c r="FO2094" i="1"/>
  <c r="FP2094" i="1"/>
  <c r="FQ2094" i="1"/>
  <c r="FR2094" i="1"/>
  <c r="FS2094" i="1"/>
  <c r="FT2094" i="1"/>
  <c r="FU2094" i="1"/>
  <c r="FV2094" i="1"/>
  <c r="FW2094" i="1"/>
  <c r="FX2094" i="1"/>
  <c r="FY2094" i="1"/>
  <c r="FZ2094" i="1"/>
  <c r="GA2094" i="1"/>
  <c r="GB2094" i="1"/>
  <c r="GC2094" i="1"/>
  <c r="GD2094" i="1"/>
  <c r="GE2094" i="1"/>
  <c r="GF2094" i="1"/>
  <c r="GG2094" i="1"/>
  <c r="GH2094" i="1"/>
  <c r="GI2094" i="1"/>
  <c r="GJ2094" i="1"/>
  <c r="GK2094" i="1"/>
  <c r="GL2094" i="1"/>
  <c r="GM2094" i="1"/>
  <c r="GN2094" i="1"/>
  <c r="GO2094" i="1"/>
  <c r="GP2094" i="1"/>
  <c r="GQ2094" i="1"/>
  <c r="GR2094" i="1"/>
  <c r="GS2094" i="1"/>
  <c r="GT2094" i="1"/>
  <c r="GU2094" i="1"/>
  <c r="GV2094" i="1"/>
  <c r="GW2094" i="1"/>
  <c r="GX2094" i="1"/>
  <c r="C2096" i="1"/>
  <c r="D2096" i="1"/>
  <c r="I2096" i="1"/>
  <c r="AC2096" i="1"/>
  <c r="AE2096" i="1"/>
  <c r="AF2096" i="1"/>
  <c r="AG2096" i="1"/>
  <c r="CU2096" i="1" s="1"/>
  <c r="T2096" i="1" s="1"/>
  <c r="AH2096" i="1"/>
  <c r="AI2096" i="1"/>
  <c r="CW2096" i="1" s="1"/>
  <c r="V2096" i="1" s="1"/>
  <c r="AJ2096" i="1"/>
  <c r="CX2096" i="1" s="1"/>
  <c r="W2096" i="1" s="1"/>
  <c r="AJ2099" i="1" s="1"/>
  <c r="CT2096" i="1"/>
  <c r="S2096" i="1" s="1"/>
  <c r="J1870" i="5" s="1"/>
  <c r="CV2096" i="1"/>
  <c r="U2096" i="1" s="1"/>
  <c r="K1874" i="5" s="1"/>
  <c r="FR2096" i="1"/>
  <c r="GL2096" i="1"/>
  <c r="GN2096" i="1"/>
  <c r="GO2096" i="1"/>
  <c r="GV2096" i="1"/>
  <c r="HC2096" i="1" s="1"/>
  <c r="GX2096" i="1" s="1"/>
  <c r="AC2097" i="1"/>
  <c r="AE2097" i="1"/>
  <c r="AF2097" i="1"/>
  <c r="AG2097" i="1"/>
  <c r="AH2097" i="1"/>
  <c r="CV2097" i="1" s="1"/>
  <c r="U2097" i="1" s="1"/>
  <c r="AH2099" i="1" s="1"/>
  <c r="AI2097" i="1"/>
  <c r="AJ2097" i="1"/>
  <c r="CX2097" i="1" s="1"/>
  <c r="W2097" i="1" s="1"/>
  <c r="CQ2097" i="1"/>
  <c r="P2097" i="1" s="1"/>
  <c r="J1876" i="5" s="1"/>
  <c r="I1877" i="5" s="1"/>
  <c r="CS2097" i="1"/>
  <c r="V1876" i="5" s="1"/>
  <c r="CU2097" i="1"/>
  <c r="T2097" i="1" s="1"/>
  <c r="CW2097" i="1"/>
  <c r="V2097" i="1" s="1"/>
  <c r="FR2097" i="1"/>
  <c r="BY2099" i="1" s="1"/>
  <c r="GL2097" i="1"/>
  <c r="GO2097" i="1"/>
  <c r="GP2097" i="1"/>
  <c r="GV2097" i="1"/>
  <c r="GX2097" i="1"/>
  <c r="HC2097" i="1"/>
  <c r="B2099" i="1"/>
  <c r="B2094" i="1" s="1"/>
  <c r="C2099" i="1"/>
  <c r="C2094" i="1" s="1"/>
  <c r="D2099" i="1"/>
  <c r="D2094" i="1" s="1"/>
  <c r="F2099" i="1"/>
  <c r="F2094" i="1" s="1"/>
  <c r="G2099" i="1"/>
  <c r="A1879" i="5" s="1"/>
  <c r="BB2099" i="1"/>
  <c r="BB2094" i="1" s="1"/>
  <c r="BX2099" i="1"/>
  <c r="BZ2099" i="1"/>
  <c r="AQ2099" i="1" s="1"/>
  <c r="CK2099" i="1"/>
  <c r="CK2094" i="1" s="1"/>
  <c r="CL2099" i="1"/>
  <c r="BC2099" i="1" s="1"/>
  <c r="D2130" i="1"/>
  <c r="D2132" i="1"/>
  <c r="E2132" i="1"/>
  <c r="Z2132" i="1"/>
  <c r="AA2132" i="1"/>
  <c r="AM2132" i="1"/>
  <c r="AN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CM2132" i="1"/>
  <c r="CN2132" i="1"/>
  <c r="CO2132" i="1"/>
  <c r="CP2132" i="1"/>
  <c r="CQ2132" i="1"/>
  <c r="CR2132" i="1"/>
  <c r="CS2132" i="1"/>
  <c r="CT2132" i="1"/>
  <c r="CU2132" i="1"/>
  <c r="CV2132" i="1"/>
  <c r="CW2132" i="1"/>
  <c r="CX2132" i="1"/>
  <c r="CY2132" i="1"/>
  <c r="CZ2132" i="1"/>
  <c r="DA2132" i="1"/>
  <c r="DB2132" i="1"/>
  <c r="DC2132" i="1"/>
  <c r="DD2132" i="1"/>
  <c r="DE2132" i="1"/>
  <c r="DF2132" i="1"/>
  <c r="DG2132" i="1"/>
  <c r="DH2132" i="1"/>
  <c r="DI2132" i="1"/>
  <c r="DJ2132" i="1"/>
  <c r="DK2132" i="1"/>
  <c r="DL2132" i="1"/>
  <c r="DM2132" i="1"/>
  <c r="DN2132" i="1"/>
  <c r="DO2132" i="1"/>
  <c r="DP2132" i="1"/>
  <c r="DQ2132" i="1"/>
  <c r="DR2132" i="1"/>
  <c r="DS2132" i="1"/>
  <c r="DT2132" i="1"/>
  <c r="DU2132" i="1"/>
  <c r="DV2132" i="1"/>
  <c r="DW2132" i="1"/>
  <c r="DX2132" i="1"/>
  <c r="DY2132" i="1"/>
  <c r="DZ2132" i="1"/>
  <c r="EA2132" i="1"/>
  <c r="EB2132" i="1"/>
  <c r="EC2132" i="1"/>
  <c r="ED2132" i="1"/>
  <c r="EE2132" i="1"/>
  <c r="EF2132" i="1"/>
  <c r="EG2132" i="1"/>
  <c r="EH2132" i="1"/>
  <c r="EI2132" i="1"/>
  <c r="EJ2132" i="1"/>
  <c r="EK2132" i="1"/>
  <c r="EL2132" i="1"/>
  <c r="EM2132" i="1"/>
  <c r="EN2132" i="1"/>
  <c r="EO2132" i="1"/>
  <c r="EP2132" i="1"/>
  <c r="EQ2132" i="1"/>
  <c r="ER2132" i="1"/>
  <c r="ES2132" i="1"/>
  <c r="ET2132" i="1"/>
  <c r="EU2132" i="1"/>
  <c r="EV2132" i="1"/>
  <c r="EW2132" i="1"/>
  <c r="EX2132" i="1"/>
  <c r="EY2132" i="1"/>
  <c r="EZ2132" i="1"/>
  <c r="FA2132" i="1"/>
  <c r="FB2132" i="1"/>
  <c r="FC2132" i="1"/>
  <c r="FD2132" i="1"/>
  <c r="FE2132" i="1"/>
  <c r="FF2132" i="1"/>
  <c r="FG2132" i="1"/>
  <c r="FH2132" i="1"/>
  <c r="FI2132" i="1"/>
  <c r="FJ2132" i="1"/>
  <c r="FK2132" i="1"/>
  <c r="FL2132" i="1"/>
  <c r="FM2132" i="1"/>
  <c r="FN2132" i="1"/>
  <c r="FO2132" i="1"/>
  <c r="FP2132" i="1"/>
  <c r="FQ2132" i="1"/>
  <c r="FR2132" i="1"/>
  <c r="FS2132" i="1"/>
  <c r="FT2132" i="1"/>
  <c r="FU2132" i="1"/>
  <c r="FV2132" i="1"/>
  <c r="FW2132" i="1"/>
  <c r="FX2132" i="1"/>
  <c r="FY2132" i="1"/>
  <c r="FZ2132" i="1"/>
  <c r="GA2132" i="1"/>
  <c r="GB2132" i="1"/>
  <c r="GC2132" i="1"/>
  <c r="GD2132" i="1"/>
  <c r="GE2132" i="1"/>
  <c r="GF2132" i="1"/>
  <c r="GG2132" i="1"/>
  <c r="GH2132" i="1"/>
  <c r="GI2132" i="1"/>
  <c r="GJ2132" i="1"/>
  <c r="GK2132" i="1"/>
  <c r="GL2132" i="1"/>
  <c r="GM2132" i="1"/>
  <c r="GN2132" i="1"/>
  <c r="GO2132" i="1"/>
  <c r="GP2132" i="1"/>
  <c r="GQ2132" i="1"/>
  <c r="GR2132" i="1"/>
  <c r="GS2132" i="1"/>
  <c r="GT2132" i="1"/>
  <c r="GU2132" i="1"/>
  <c r="GV2132" i="1"/>
  <c r="GW2132" i="1"/>
  <c r="GX2132" i="1"/>
  <c r="C2134" i="1"/>
  <c r="D2134" i="1"/>
  <c r="I2134" i="1"/>
  <c r="AC2134" i="1"/>
  <c r="AE2134" i="1"/>
  <c r="U1885" i="5" s="1"/>
  <c r="AF2134" i="1"/>
  <c r="AG2134" i="1"/>
  <c r="AH2134" i="1"/>
  <c r="CV2134" i="1" s="1"/>
  <c r="U2134" i="1" s="1"/>
  <c r="K1891" i="5" s="1"/>
  <c r="AI2134" i="1"/>
  <c r="CW2134" i="1" s="1"/>
  <c r="V2134" i="1" s="1"/>
  <c r="AI2137" i="1" s="1"/>
  <c r="AJ2134" i="1"/>
  <c r="CX2134" i="1" s="1"/>
  <c r="CQ2134" i="1"/>
  <c r="P2134" i="1" s="1"/>
  <c r="J1888" i="5" s="1"/>
  <c r="CS2134" i="1"/>
  <c r="V1885" i="5" s="1"/>
  <c r="CU2134" i="1"/>
  <c r="T2134" i="1" s="1"/>
  <c r="AG2137" i="1" s="1"/>
  <c r="FR2134" i="1"/>
  <c r="GL2134" i="1"/>
  <c r="BZ2137" i="1" s="1"/>
  <c r="AQ2137" i="1" s="1"/>
  <c r="GN2134" i="1"/>
  <c r="GO2134" i="1"/>
  <c r="CC2137" i="1" s="1"/>
  <c r="GV2134" i="1"/>
  <c r="HC2134" i="1"/>
  <c r="AC2135" i="1"/>
  <c r="AE2135" i="1"/>
  <c r="AF2135" i="1"/>
  <c r="AG2135" i="1"/>
  <c r="CU2135" i="1" s="1"/>
  <c r="T2135" i="1" s="1"/>
  <c r="AH2135" i="1"/>
  <c r="CV2135" i="1" s="1"/>
  <c r="U2135" i="1" s="1"/>
  <c r="AI2135" i="1"/>
  <c r="CW2135" i="1" s="1"/>
  <c r="V2135" i="1" s="1"/>
  <c r="AJ2135" i="1"/>
  <c r="CT2135" i="1"/>
  <c r="S2135" i="1" s="1"/>
  <c r="CX2135" i="1"/>
  <c r="W2135" i="1" s="1"/>
  <c r="FR2135" i="1"/>
  <c r="GL2135" i="1"/>
  <c r="GO2135" i="1"/>
  <c r="GP2135" i="1"/>
  <c r="GV2135" i="1"/>
  <c r="HC2135" i="1" s="1"/>
  <c r="GX2135" i="1" s="1"/>
  <c r="B2137" i="1"/>
  <c r="B2132" i="1" s="1"/>
  <c r="C2137" i="1"/>
  <c r="C2132" i="1" s="1"/>
  <c r="D2137" i="1"/>
  <c r="F2137" i="1"/>
  <c r="F2132" i="1" s="1"/>
  <c r="G2137" i="1"/>
  <c r="A1896" i="5" s="1"/>
  <c r="AO2137" i="1"/>
  <c r="AO2132" i="1" s="1"/>
  <c r="BX2137" i="1"/>
  <c r="BX2132" i="1" s="1"/>
  <c r="CK2137" i="1"/>
  <c r="BB2137" i="1" s="1"/>
  <c r="CL2137" i="1"/>
  <c r="CL2132" i="1" s="1"/>
  <c r="F2141" i="1"/>
  <c r="B2168" i="1"/>
  <c r="B1837" i="1" s="1"/>
  <c r="C2168" i="1"/>
  <c r="C1837" i="1" s="1"/>
  <c r="D2168" i="1"/>
  <c r="D1837" i="1" s="1"/>
  <c r="F2168" i="1"/>
  <c r="F1837" i="1" s="1"/>
  <c r="G2168" i="1"/>
  <c r="D2199" i="1"/>
  <c r="E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BD2201" i="1"/>
  <c r="BE2201" i="1"/>
  <c r="BF2201" i="1"/>
  <c r="BG2201" i="1"/>
  <c r="BH2201" i="1"/>
  <c r="BI2201" i="1"/>
  <c r="BJ2201" i="1"/>
  <c r="BK2201" i="1"/>
  <c r="BL2201" i="1"/>
  <c r="BM2201" i="1"/>
  <c r="BN2201" i="1"/>
  <c r="BO2201" i="1"/>
  <c r="BP2201" i="1"/>
  <c r="BQ2201" i="1"/>
  <c r="BR2201" i="1"/>
  <c r="BS2201" i="1"/>
  <c r="BT2201" i="1"/>
  <c r="BU2201" i="1"/>
  <c r="BV2201" i="1"/>
  <c r="BW2201" i="1"/>
  <c r="BX2201" i="1"/>
  <c r="BY2201" i="1"/>
  <c r="BZ2201" i="1"/>
  <c r="CA2201" i="1"/>
  <c r="CB2201" i="1"/>
  <c r="CC2201" i="1"/>
  <c r="CD2201" i="1"/>
  <c r="CE2201" i="1"/>
  <c r="CF2201" i="1"/>
  <c r="CG2201" i="1"/>
  <c r="CH2201" i="1"/>
  <c r="CI2201" i="1"/>
  <c r="CJ2201" i="1"/>
  <c r="CK2201" i="1"/>
  <c r="CL2201" i="1"/>
  <c r="CM2201" i="1"/>
  <c r="CN2201" i="1"/>
  <c r="CO2201" i="1"/>
  <c r="CP2201" i="1"/>
  <c r="CQ2201" i="1"/>
  <c r="CR2201" i="1"/>
  <c r="CS2201" i="1"/>
  <c r="CT2201" i="1"/>
  <c r="CU2201" i="1"/>
  <c r="CV2201" i="1"/>
  <c r="CW2201" i="1"/>
  <c r="CX2201" i="1"/>
  <c r="CY2201" i="1"/>
  <c r="CZ2201" i="1"/>
  <c r="DA2201" i="1"/>
  <c r="DB2201" i="1"/>
  <c r="DC2201" i="1"/>
  <c r="DD2201" i="1"/>
  <c r="DE2201" i="1"/>
  <c r="DF2201" i="1"/>
  <c r="DG2201" i="1"/>
  <c r="DH2201" i="1"/>
  <c r="DI2201" i="1"/>
  <c r="DJ2201" i="1"/>
  <c r="DK2201" i="1"/>
  <c r="DL2201" i="1"/>
  <c r="DM2201" i="1"/>
  <c r="DN2201" i="1"/>
  <c r="DO2201" i="1"/>
  <c r="DP2201" i="1"/>
  <c r="DQ2201" i="1"/>
  <c r="DR2201" i="1"/>
  <c r="DS2201" i="1"/>
  <c r="DT2201" i="1"/>
  <c r="DU2201" i="1"/>
  <c r="DV2201" i="1"/>
  <c r="DW2201" i="1"/>
  <c r="DX2201" i="1"/>
  <c r="DY2201" i="1"/>
  <c r="DZ2201" i="1"/>
  <c r="EA2201" i="1"/>
  <c r="EB2201" i="1"/>
  <c r="EC2201" i="1"/>
  <c r="ED2201" i="1"/>
  <c r="EE2201" i="1"/>
  <c r="EF2201" i="1"/>
  <c r="EG2201" i="1"/>
  <c r="EH2201" i="1"/>
  <c r="EI2201" i="1"/>
  <c r="EJ2201" i="1"/>
  <c r="EK2201" i="1"/>
  <c r="EL2201" i="1"/>
  <c r="EM2201" i="1"/>
  <c r="EN2201" i="1"/>
  <c r="EO2201" i="1"/>
  <c r="EP2201" i="1"/>
  <c r="EQ2201" i="1"/>
  <c r="ER2201" i="1"/>
  <c r="ES2201" i="1"/>
  <c r="ET2201" i="1"/>
  <c r="EU2201" i="1"/>
  <c r="EV2201" i="1"/>
  <c r="EW2201" i="1"/>
  <c r="EX2201" i="1"/>
  <c r="EY2201" i="1"/>
  <c r="EZ2201" i="1"/>
  <c r="FA2201" i="1"/>
  <c r="FB2201" i="1"/>
  <c r="FC2201" i="1"/>
  <c r="FD2201" i="1"/>
  <c r="FE2201" i="1"/>
  <c r="FF2201" i="1"/>
  <c r="FG2201" i="1"/>
  <c r="FH2201" i="1"/>
  <c r="FI2201" i="1"/>
  <c r="FJ2201" i="1"/>
  <c r="FK2201" i="1"/>
  <c r="FL2201" i="1"/>
  <c r="FM2201" i="1"/>
  <c r="FN2201" i="1"/>
  <c r="FO2201" i="1"/>
  <c r="FP2201" i="1"/>
  <c r="FQ2201" i="1"/>
  <c r="FR2201" i="1"/>
  <c r="FS2201" i="1"/>
  <c r="FT2201" i="1"/>
  <c r="FU2201" i="1"/>
  <c r="FV2201" i="1"/>
  <c r="FW2201" i="1"/>
  <c r="FX2201" i="1"/>
  <c r="FY2201" i="1"/>
  <c r="FZ2201" i="1"/>
  <c r="GA2201" i="1"/>
  <c r="GB2201" i="1"/>
  <c r="GC2201" i="1"/>
  <c r="GD2201" i="1"/>
  <c r="GE2201" i="1"/>
  <c r="GF2201" i="1"/>
  <c r="GG2201" i="1"/>
  <c r="GH2201" i="1"/>
  <c r="GI2201" i="1"/>
  <c r="GJ2201" i="1"/>
  <c r="GK2201" i="1"/>
  <c r="GL2201" i="1"/>
  <c r="GM2201" i="1"/>
  <c r="GN2201" i="1"/>
  <c r="GO2201" i="1"/>
  <c r="GP2201" i="1"/>
  <c r="GQ2201" i="1"/>
  <c r="GR2201" i="1"/>
  <c r="GS2201" i="1"/>
  <c r="GT2201" i="1"/>
  <c r="GU2201" i="1"/>
  <c r="GV2201" i="1"/>
  <c r="GW2201" i="1"/>
  <c r="GX2201" i="1"/>
  <c r="D2203" i="1"/>
  <c r="E2205" i="1"/>
  <c r="Z2205" i="1"/>
  <c r="AA2205" i="1"/>
  <c r="AM2205" i="1"/>
  <c r="AN2205" i="1"/>
  <c r="BD2205" i="1"/>
  <c r="BE2205" i="1"/>
  <c r="BF2205" i="1"/>
  <c r="BG2205" i="1"/>
  <c r="BH2205" i="1"/>
  <c r="BI2205" i="1"/>
  <c r="BJ2205" i="1"/>
  <c r="BK2205" i="1"/>
  <c r="BL2205" i="1"/>
  <c r="BM2205" i="1"/>
  <c r="BN2205" i="1"/>
  <c r="BO2205" i="1"/>
  <c r="BP2205" i="1"/>
  <c r="BQ2205" i="1"/>
  <c r="BR2205" i="1"/>
  <c r="BS2205" i="1"/>
  <c r="BT2205" i="1"/>
  <c r="BU2205" i="1"/>
  <c r="BV2205" i="1"/>
  <c r="BW2205" i="1"/>
  <c r="CM2205" i="1"/>
  <c r="CN2205" i="1"/>
  <c r="CO2205" i="1"/>
  <c r="CP2205" i="1"/>
  <c r="CQ2205" i="1"/>
  <c r="CR2205" i="1"/>
  <c r="CS2205" i="1"/>
  <c r="CT2205" i="1"/>
  <c r="CU2205" i="1"/>
  <c r="CV2205" i="1"/>
  <c r="CW2205" i="1"/>
  <c r="CX2205" i="1"/>
  <c r="CY2205" i="1"/>
  <c r="CZ2205" i="1"/>
  <c r="DA2205" i="1"/>
  <c r="DB2205" i="1"/>
  <c r="DC2205" i="1"/>
  <c r="DD2205" i="1"/>
  <c r="DE2205" i="1"/>
  <c r="DF2205" i="1"/>
  <c r="DG2205" i="1"/>
  <c r="DH2205" i="1"/>
  <c r="DI2205" i="1"/>
  <c r="DJ2205" i="1"/>
  <c r="DK2205" i="1"/>
  <c r="DL2205" i="1"/>
  <c r="DM2205" i="1"/>
  <c r="DN2205" i="1"/>
  <c r="DO2205" i="1"/>
  <c r="DP2205" i="1"/>
  <c r="DQ2205" i="1"/>
  <c r="DR2205" i="1"/>
  <c r="DS2205" i="1"/>
  <c r="DT2205" i="1"/>
  <c r="DU2205" i="1"/>
  <c r="DV2205" i="1"/>
  <c r="DW2205" i="1"/>
  <c r="DX2205" i="1"/>
  <c r="DY2205" i="1"/>
  <c r="DZ2205" i="1"/>
  <c r="EA2205" i="1"/>
  <c r="EB2205" i="1"/>
  <c r="EC2205" i="1"/>
  <c r="ED2205" i="1"/>
  <c r="EE2205" i="1"/>
  <c r="EF2205" i="1"/>
  <c r="EG2205" i="1"/>
  <c r="EH2205" i="1"/>
  <c r="EI2205" i="1"/>
  <c r="EJ2205" i="1"/>
  <c r="EK2205" i="1"/>
  <c r="EL2205" i="1"/>
  <c r="EM2205" i="1"/>
  <c r="EN2205" i="1"/>
  <c r="EO2205" i="1"/>
  <c r="EP2205" i="1"/>
  <c r="EQ2205" i="1"/>
  <c r="ER2205" i="1"/>
  <c r="ES2205" i="1"/>
  <c r="ET2205" i="1"/>
  <c r="EU2205" i="1"/>
  <c r="EV2205" i="1"/>
  <c r="EW2205" i="1"/>
  <c r="EX2205" i="1"/>
  <c r="EY2205" i="1"/>
  <c r="EZ2205" i="1"/>
  <c r="FA2205" i="1"/>
  <c r="FB2205" i="1"/>
  <c r="FC2205" i="1"/>
  <c r="FD2205" i="1"/>
  <c r="FE2205" i="1"/>
  <c r="FF2205" i="1"/>
  <c r="FG2205" i="1"/>
  <c r="FH2205" i="1"/>
  <c r="FI2205" i="1"/>
  <c r="FJ2205" i="1"/>
  <c r="FK2205" i="1"/>
  <c r="FL2205" i="1"/>
  <c r="FM2205" i="1"/>
  <c r="FN2205" i="1"/>
  <c r="FO2205" i="1"/>
  <c r="FP2205" i="1"/>
  <c r="FQ2205" i="1"/>
  <c r="FR2205" i="1"/>
  <c r="FS2205" i="1"/>
  <c r="FT2205" i="1"/>
  <c r="FU2205" i="1"/>
  <c r="FV2205" i="1"/>
  <c r="FW2205" i="1"/>
  <c r="FX2205" i="1"/>
  <c r="FY2205" i="1"/>
  <c r="FZ2205" i="1"/>
  <c r="GA2205" i="1"/>
  <c r="GB2205" i="1"/>
  <c r="GC2205" i="1"/>
  <c r="GD2205" i="1"/>
  <c r="GE2205" i="1"/>
  <c r="GF2205" i="1"/>
  <c r="GG2205" i="1"/>
  <c r="GH2205" i="1"/>
  <c r="GI2205" i="1"/>
  <c r="GJ2205" i="1"/>
  <c r="GK2205" i="1"/>
  <c r="GL2205" i="1"/>
  <c r="GM2205" i="1"/>
  <c r="GN2205" i="1"/>
  <c r="GO2205" i="1"/>
  <c r="GP2205" i="1"/>
  <c r="GQ2205" i="1"/>
  <c r="GR2205" i="1"/>
  <c r="GS2205" i="1"/>
  <c r="GT2205" i="1"/>
  <c r="GU2205" i="1"/>
  <c r="GV2205" i="1"/>
  <c r="GW2205" i="1"/>
  <c r="GX2205" i="1"/>
  <c r="C2207" i="1"/>
  <c r="D2207" i="1"/>
  <c r="I2207" i="1"/>
  <c r="AC2207" i="1"/>
  <c r="AE2207" i="1"/>
  <c r="AF2207" i="1"/>
  <c r="AG2207" i="1"/>
  <c r="CU2207" i="1" s="1"/>
  <c r="AH2207" i="1"/>
  <c r="AI2207" i="1"/>
  <c r="CW2207" i="1" s="1"/>
  <c r="AJ2207" i="1"/>
  <c r="CX2207" i="1" s="1"/>
  <c r="W2207" i="1" s="1"/>
  <c r="CT2207" i="1"/>
  <c r="S2207" i="1" s="1"/>
  <c r="J1911" i="5" s="1"/>
  <c r="CV2207" i="1"/>
  <c r="FR2207" i="1"/>
  <c r="GL2207" i="1"/>
  <c r="GN2207" i="1"/>
  <c r="CB2212" i="1" s="1"/>
  <c r="GO2207" i="1"/>
  <c r="GV2207" i="1"/>
  <c r="HC2207" i="1"/>
  <c r="C2208" i="1"/>
  <c r="D2208" i="1"/>
  <c r="I2208" i="1"/>
  <c r="AC2208" i="1"/>
  <c r="AE2208" i="1"/>
  <c r="CR2208" i="1" s="1"/>
  <c r="Q2208" i="1" s="1"/>
  <c r="AF2208" i="1"/>
  <c r="AG2208" i="1"/>
  <c r="CU2208" i="1" s="1"/>
  <c r="T2208" i="1" s="1"/>
  <c r="AH2208" i="1"/>
  <c r="AI2208" i="1"/>
  <c r="CW2208" i="1" s="1"/>
  <c r="AJ2208" i="1"/>
  <c r="CX2208" i="1" s="1"/>
  <c r="W2208" i="1" s="1"/>
  <c r="CT2208" i="1"/>
  <c r="S2208" i="1" s="1"/>
  <c r="J1922" i="5" s="1"/>
  <c r="CV2208" i="1"/>
  <c r="U2208" i="1" s="1"/>
  <c r="K1926" i="5" s="1"/>
  <c r="FR2208" i="1"/>
  <c r="GL2208" i="1"/>
  <c r="GN2208" i="1"/>
  <c r="GO2208" i="1"/>
  <c r="GV2208" i="1"/>
  <c r="HC2208" i="1"/>
  <c r="GX2208" i="1" s="1"/>
  <c r="C2209" i="1"/>
  <c r="D2209" i="1"/>
  <c r="I2209" i="1"/>
  <c r="AC2209" i="1"/>
  <c r="AE2209" i="1"/>
  <c r="AF2209" i="1"/>
  <c r="AG2209" i="1"/>
  <c r="CU2209" i="1" s="1"/>
  <c r="T2209" i="1" s="1"/>
  <c r="AH2209" i="1"/>
  <c r="CV2209" i="1" s="1"/>
  <c r="U2209" i="1" s="1"/>
  <c r="K1934" i="5" s="1"/>
  <c r="AI2209" i="1"/>
  <c r="CW2209" i="1" s="1"/>
  <c r="AJ2209" i="1"/>
  <c r="CR2209" i="1"/>
  <c r="Q2209" i="1" s="1"/>
  <c r="CX2209" i="1"/>
  <c r="W2209" i="1" s="1"/>
  <c r="FR2209" i="1"/>
  <c r="GL2209" i="1"/>
  <c r="GN2209" i="1"/>
  <c r="GO2209" i="1"/>
  <c r="GV2209" i="1"/>
  <c r="HC2209" i="1"/>
  <c r="GX2209" i="1" s="1"/>
  <c r="C2210" i="1"/>
  <c r="D2210" i="1"/>
  <c r="I2210" i="1"/>
  <c r="AC2210" i="1"/>
  <c r="AE2210" i="1"/>
  <c r="AF2210" i="1"/>
  <c r="AG2210" i="1"/>
  <c r="CU2210" i="1" s="1"/>
  <c r="AH2210" i="1"/>
  <c r="AI2210" i="1"/>
  <c r="CW2210" i="1" s="1"/>
  <c r="AJ2210" i="1"/>
  <c r="CX2210" i="1" s="1"/>
  <c r="W2210" i="1" s="1"/>
  <c r="CR2210" i="1"/>
  <c r="Q2210" i="1" s="1"/>
  <c r="CV2210" i="1"/>
  <c r="FR2210" i="1"/>
  <c r="GL2210" i="1"/>
  <c r="GN2210" i="1"/>
  <c r="GO2210" i="1"/>
  <c r="GV2210" i="1"/>
  <c r="HC2210" i="1"/>
  <c r="B2212" i="1"/>
  <c r="B2205" i="1" s="1"/>
  <c r="C2212" i="1"/>
  <c r="C2205" i="1" s="1"/>
  <c r="D2212" i="1"/>
  <c r="D2205" i="1" s="1"/>
  <c r="F2212" i="1"/>
  <c r="F2205" i="1" s="1"/>
  <c r="G2212" i="1"/>
  <c r="A1945" i="5" s="1"/>
  <c r="AO2212" i="1"/>
  <c r="AO2205" i="1" s="1"/>
  <c r="BX2212" i="1"/>
  <c r="CG2212" i="1" s="1"/>
  <c r="BY2212" i="1"/>
  <c r="BZ2212" i="1"/>
  <c r="BZ2205" i="1" s="1"/>
  <c r="CC2212" i="1"/>
  <c r="CK2212" i="1"/>
  <c r="CL2212" i="1"/>
  <c r="CL2205" i="1" s="1"/>
  <c r="D2243" i="1"/>
  <c r="C2245" i="1"/>
  <c r="E2245" i="1"/>
  <c r="Z2245" i="1"/>
  <c r="AA2245" i="1"/>
  <c r="AM2245" i="1"/>
  <c r="AN2245" i="1"/>
  <c r="BD2245" i="1"/>
  <c r="BE2245" i="1"/>
  <c r="BF2245" i="1"/>
  <c r="BG2245" i="1"/>
  <c r="BH2245" i="1"/>
  <c r="BI2245" i="1"/>
  <c r="BJ2245" i="1"/>
  <c r="BK2245" i="1"/>
  <c r="BL2245" i="1"/>
  <c r="BM2245" i="1"/>
  <c r="BN2245" i="1"/>
  <c r="BO2245" i="1"/>
  <c r="BP2245" i="1"/>
  <c r="BQ2245" i="1"/>
  <c r="BR2245" i="1"/>
  <c r="BS2245" i="1"/>
  <c r="BT2245" i="1"/>
  <c r="BU2245" i="1"/>
  <c r="BV2245" i="1"/>
  <c r="BW2245" i="1"/>
  <c r="CM2245" i="1"/>
  <c r="CN2245" i="1"/>
  <c r="CO2245" i="1"/>
  <c r="CP2245" i="1"/>
  <c r="CQ2245" i="1"/>
  <c r="CR2245" i="1"/>
  <c r="CS2245" i="1"/>
  <c r="CT2245" i="1"/>
  <c r="CU2245" i="1"/>
  <c r="CV2245" i="1"/>
  <c r="CW2245" i="1"/>
  <c r="CX2245" i="1"/>
  <c r="CY2245" i="1"/>
  <c r="CZ2245" i="1"/>
  <c r="DA2245" i="1"/>
  <c r="DB2245" i="1"/>
  <c r="DC2245" i="1"/>
  <c r="DD2245" i="1"/>
  <c r="DE2245" i="1"/>
  <c r="DF2245" i="1"/>
  <c r="DG2245" i="1"/>
  <c r="DH2245" i="1"/>
  <c r="DI2245" i="1"/>
  <c r="DJ2245" i="1"/>
  <c r="DK2245" i="1"/>
  <c r="DL2245" i="1"/>
  <c r="DM2245" i="1"/>
  <c r="DN2245" i="1"/>
  <c r="DO2245" i="1"/>
  <c r="DP2245" i="1"/>
  <c r="DQ2245" i="1"/>
  <c r="DR2245" i="1"/>
  <c r="DS2245" i="1"/>
  <c r="DT2245" i="1"/>
  <c r="DU2245" i="1"/>
  <c r="DV2245" i="1"/>
  <c r="DW2245" i="1"/>
  <c r="DX2245" i="1"/>
  <c r="DY2245" i="1"/>
  <c r="DZ2245" i="1"/>
  <c r="EA2245" i="1"/>
  <c r="EB2245" i="1"/>
  <c r="EC2245" i="1"/>
  <c r="ED2245" i="1"/>
  <c r="EE2245" i="1"/>
  <c r="EF2245" i="1"/>
  <c r="EG2245" i="1"/>
  <c r="EH2245" i="1"/>
  <c r="EI2245" i="1"/>
  <c r="EJ2245" i="1"/>
  <c r="EK2245" i="1"/>
  <c r="EL2245" i="1"/>
  <c r="EM2245" i="1"/>
  <c r="EN2245" i="1"/>
  <c r="EO2245" i="1"/>
  <c r="EP2245" i="1"/>
  <c r="EQ2245" i="1"/>
  <c r="ER2245" i="1"/>
  <c r="ES2245" i="1"/>
  <c r="ET2245" i="1"/>
  <c r="EU2245" i="1"/>
  <c r="EV2245" i="1"/>
  <c r="EW2245" i="1"/>
  <c r="EX2245" i="1"/>
  <c r="EY2245" i="1"/>
  <c r="EZ2245" i="1"/>
  <c r="FA2245" i="1"/>
  <c r="FB2245" i="1"/>
  <c r="FC2245" i="1"/>
  <c r="FD2245" i="1"/>
  <c r="FE2245" i="1"/>
  <c r="FF2245" i="1"/>
  <c r="FG2245" i="1"/>
  <c r="FH2245" i="1"/>
  <c r="FI2245" i="1"/>
  <c r="FJ2245" i="1"/>
  <c r="FK2245" i="1"/>
  <c r="FL2245" i="1"/>
  <c r="FM2245" i="1"/>
  <c r="FN2245" i="1"/>
  <c r="FO2245" i="1"/>
  <c r="FP2245" i="1"/>
  <c r="FQ2245" i="1"/>
  <c r="FR2245" i="1"/>
  <c r="FS2245" i="1"/>
  <c r="FT2245" i="1"/>
  <c r="FU2245" i="1"/>
  <c r="FV2245" i="1"/>
  <c r="FW2245" i="1"/>
  <c r="FX2245" i="1"/>
  <c r="FY2245" i="1"/>
  <c r="FZ2245" i="1"/>
  <c r="GA2245" i="1"/>
  <c r="GB2245" i="1"/>
  <c r="GC2245" i="1"/>
  <c r="GD2245" i="1"/>
  <c r="GE2245" i="1"/>
  <c r="GF2245" i="1"/>
  <c r="GG2245" i="1"/>
  <c r="GH2245" i="1"/>
  <c r="GI2245" i="1"/>
  <c r="GJ2245" i="1"/>
  <c r="GK2245" i="1"/>
  <c r="GL2245" i="1"/>
  <c r="GM2245" i="1"/>
  <c r="GN2245" i="1"/>
  <c r="GO2245" i="1"/>
  <c r="GP2245" i="1"/>
  <c r="GQ2245" i="1"/>
  <c r="GR2245" i="1"/>
  <c r="GS2245" i="1"/>
  <c r="GT2245" i="1"/>
  <c r="GU2245" i="1"/>
  <c r="GV2245" i="1"/>
  <c r="GW2245" i="1"/>
  <c r="GX2245" i="1"/>
  <c r="C2247" i="1"/>
  <c r="D2247" i="1"/>
  <c r="I2247" i="1"/>
  <c r="AC2247" i="1"/>
  <c r="AE2247" i="1"/>
  <c r="AF2247" i="1"/>
  <c r="CT2247" i="1" s="1"/>
  <c r="S2247" i="1" s="1"/>
  <c r="J1953" i="5" s="1"/>
  <c r="AG2247" i="1"/>
  <c r="CU2247" i="1" s="1"/>
  <c r="AH2247" i="1"/>
  <c r="AI2247" i="1"/>
  <c r="CW2247" i="1" s="1"/>
  <c r="V2247" i="1" s="1"/>
  <c r="AJ2247" i="1"/>
  <c r="CR2247" i="1"/>
  <c r="Q2247" i="1" s="1"/>
  <c r="CV2247" i="1"/>
  <c r="U2247" i="1" s="1"/>
  <c r="K1957" i="5" s="1"/>
  <c r="CX2247" i="1"/>
  <c r="W2247" i="1" s="1"/>
  <c r="FR2247" i="1"/>
  <c r="GL2247" i="1"/>
  <c r="GN2247" i="1"/>
  <c r="GO2247" i="1"/>
  <c r="CC2250" i="1" s="1"/>
  <c r="GV2247" i="1"/>
  <c r="HC2247" i="1"/>
  <c r="GX2247" i="1" s="1"/>
  <c r="R2248" i="1"/>
  <c r="GK2248" i="1" s="1"/>
  <c r="AC2248" i="1"/>
  <c r="AE2248" i="1"/>
  <c r="AF2248" i="1"/>
  <c r="AG2248" i="1"/>
  <c r="CU2248" i="1" s="1"/>
  <c r="T2248" i="1" s="1"/>
  <c r="AH2248" i="1"/>
  <c r="CV2248" i="1" s="1"/>
  <c r="U2248" i="1" s="1"/>
  <c r="AI2248" i="1"/>
  <c r="AJ2248" i="1"/>
  <c r="CX2248" i="1" s="1"/>
  <c r="W2248" i="1" s="1"/>
  <c r="CQ2248" i="1"/>
  <c r="P2248" i="1" s="1"/>
  <c r="J1959" i="5" s="1"/>
  <c r="I1960" i="5" s="1"/>
  <c r="CS2248" i="1"/>
  <c r="V1959" i="5" s="1"/>
  <c r="CW2248" i="1"/>
  <c r="V2248" i="1" s="1"/>
  <c r="FR2248" i="1"/>
  <c r="BY2250" i="1" s="1"/>
  <c r="GL2248" i="1"/>
  <c r="GN2248" i="1"/>
  <c r="CB2250" i="1" s="1"/>
  <c r="GO2248" i="1"/>
  <c r="GV2248" i="1"/>
  <c r="GX2248" i="1"/>
  <c r="HC2248" i="1"/>
  <c r="B2250" i="1"/>
  <c r="B2245" i="1" s="1"/>
  <c r="C2250" i="1"/>
  <c r="D2250" i="1"/>
  <c r="D2245" i="1" s="1"/>
  <c r="F2250" i="1"/>
  <c r="F2245" i="1" s="1"/>
  <c r="G2250" i="1"/>
  <c r="A1962" i="5" s="1"/>
  <c r="BX2250" i="1"/>
  <c r="BZ2250" i="1"/>
  <c r="AQ2250" i="1" s="1"/>
  <c r="CJ2250" i="1"/>
  <c r="CK2250" i="1"/>
  <c r="CK2245" i="1" s="1"/>
  <c r="CL2250" i="1"/>
  <c r="BC2250" i="1" s="1"/>
  <c r="D2281" i="1"/>
  <c r="E2283" i="1"/>
  <c r="Z2283" i="1"/>
  <c r="AA2283" i="1"/>
  <c r="AB2283" i="1"/>
  <c r="AC2283" i="1"/>
  <c r="AD2283" i="1"/>
  <c r="AE2283" i="1"/>
  <c r="AF2283" i="1"/>
  <c r="AG2283" i="1"/>
  <c r="AH2283" i="1"/>
  <c r="AI2283" i="1"/>
  <c r="AJ2283" i="1"/>
  <c r="AK2283" i="1"/>
  <c r="AL2283" i="1"/>
  <c r="AM2283" i="1"/>
  <c r="AN2283" i="1"/>
  <c r="BD2283" i="1"/>
  <c r="BE2283" i="1"/>
  <c r="BF2283" i="1"/>
  <c r="BG2283" i="1"/>
  <c r="BH2283" i="1"/>
  <c r="BI2283" i="1"/>
  <c r="BJ2283" i="1"/>
  <c r="BK2283" i="1"/>
  <c r="BL2283" i="1"/>
  <c r="BM2283" i="1"/>
  <c r="BN2283" i="1"/>
  <c r="BO2283" i="1"/>
  <c r="BP2283" i="1"/>
  <c r="BQ2283" i="1"/>
  <c r="BR2283" i="1"/>
  <c r="BS2283" i="1"/>
  <c r="BT2283" i="1"/>
  <c r="BU2283" i="1"/>
  <c r="BV2283" i="1"/>
  <c r="BW2283" i="1"/>
  <c r="BX2283" i="1"/>
  <c r="BY2283" i="1"/>
  <c r="BZ2283" i="1"/>
  <c r="CA2283" i="1"/>
  <c r="CB2283" i="1"/>
  <c r="CC2283" i="1"/>
  <c r="CD2283" i="1"/>
  <c r="CE2283" i="1"/>
  <c r="CF2283" i="1"/>
  <c r="CG2283" i="1"/>
  <c r="CH2283" i="1"/>
  <c r="CI2283" i="1"/>
  <c r="CJ2283" i="1"/>
  <c r="CK2283" i="1"/>
  <c r="CL2283" i="1"/>
  <c r="CM2283" i="1"/>
  <c r="CN2283" i="1"/>
  <c r="CO2283" i="1"/>
  <c r="CP2283" i="1"/>
  <c r="CQ2283" i="1"/>
  <c r="CR2283" i="1"/>
  <c r="CS2283" i="1"/>
  <c r="CT2283" i="1"/>
  <c r="CU2283" i="1"/>
  <c r="CV2283" i="1"/>
  <c r="CW2283" i="1"/>
  <c r="CX2283" i="1"/>
  <c r="CY2283" i="1"/>
  <c r="CZ2283" i="1"/>
  <c r="DA2283" i="1"/>
  <c r="DB2283" i="1"/>
  <c r="DC2283" i="1"/>
  <c r="DD2283" i="1"/>
  <c r="DE2283" i="1"/>
  <c r="DF2283" i="1"/>
  <c r="DG2283" i="1"/>
  <c r="DH2283" i="1"/>
  <c r="DI2283" i="1"/>
  <c r="DJ2283" i="1"/>
  <c r="DK2283" i="1"/>
  <c r="DL2283" i="1"/>
  <c r="DM2283" i="1"/>
  <c r="DN2283" i="1"/>
  <c r="DO2283" i="1"/>
  <c r="DP2283" i="1"/>
  <c r="DQ2283" i="1"/>
  <c r="DR2283" i="1"/>
  <c r="DS2283" i="1"/>
  <c r="DT2283" i="1"/>
  <c r="DU2283" i="1"/>
  <c r="DV2283" i="1"/>
  <c r="DW2283" i="1"/>
  <c r="DX2283" i="1"/>
  <c r="DY2283" i="1"/>
  <c r="DZ2283" i="1"/>
  <c r="EA2283" i="1"/>
  <c r="EB2283" i="1"/>
  <c r="EC2283" i="1"/>
  <c r="ED2283" i="1"/>
  <c r="EE2283" i="1"/>
  <c r="EF2283" i="1"/>
  <c r="EG2283" i="1"/>
  <c r="EH2283" i="1"/>
  <c r="EI2283" i="1"/>
  <c r="EJ2283" i="1"/>
  <c r="EK2283" i="1"/>
  <c r="EL2283" i="1"/>
  <c r="EM2283" i="1"/>
  <c r="EN2283" i="1"/>
  <c r="EO2283" i="1"/>
  <c r="EP2283" i="1"/>
  <c r="EQ2283" i="1"/>
  <c r="ER2283" i="1"/>
  <c r="ES2283" i="1"/>
  <c r="ET2283" i="1"/>
  <c r="EU2283" i="1"/>
  <c r="EV2283" i="1"/>
  <c r="EW2283" i="1"/>
  <c r="EX2283" i="1"/>
  <c r="EY2283" i="1"/>
  <c r="EZ2283" i="1"/>
  <c r="FA2283" i="1"/>
  <c r="FB2283" i="1"/>
  <c r="FC2283" i="1"/>
  <c r="FD2283" i="1"/>
  <c r="FE2283" i="1"/>
  <c r="FF2283" i="1"/>
  <c r="FG2283" i="1"/>
  <c r="FH2283" i="1"/>
  <c r="FI2283" i="1"/>
  <c r="FJ2283" i="1"/>
  <c r="FK2283" i="1"/>
  <c r="FL2283" i="1"/>
  <c r="FM2283" i="1"/>
  <c r="FN2283" i="1"/>
  <c r="FO2283" i="1"/>
  <c r="FP2283" i="1"/>
  <c r="FQ2283" i="1"/>
  <c r="FR2283" i="1"/>
  <c r="FS2283" i="1"/>
  <c r="FT2283" i="1"/>
  <c r="FU2283" i="1"/>
  <c r="FV2283" i="1"/>
  <c r="FW2283" i="1"/>
  <c r="FX2283" i="1"/>
  <c r="FY2283" i="1"/>
  <c r="FZ2283" i="1"/>
  <c r="GA2283" i="1"/>
  <c r="GB2283" i="1"/>
  <c r="GC2283" i="1"/>
  <c r="GD2283" i="1"/>
  <c r="GE2283" i="1"/>
  <c r="GF2283" i="1"/>
  <c r="GG2283" i="1"/>
  <c r="GH2283" i="1"/>
  <c r="GI2283" i="1"/>
  <c r="GJ2283" i="1"/>
  <c r="GK2283" i="1"/>
  <c r="GL2283" i="1"/>
  <c r="GM2283" i="1"/>
  <c r="GN2283" i="1"/>
  <c r="GO2283" i="1"/>
  <c r="GP2283" i="1"/>
  <c r="GQ2283" i="1"/>
  <c r="GR2283" i="1"/>
  <c r="GS2283" i="1"/>
  <c r="GT2283" i="1"/>
  <c r="GU2283" i="1"/>
  <c r="GV2283" i="1"/>
  <c r="GW2283" i="1"/>
  <c r="GX2283" i="1"/>
  <c r="D2285" i="1"/>
  <c r="E2287" i="1"/>
  <c r="Z2287" i="1"/>
  <c r="AA2287" i="1"/>
  <c r="AM2287" i="1"/>
  <c r="AN2287" i="1"/>
  <c r="BD2287" i="1"/>
  <c r="BE2287" i="1"/>
  <c r="BF2287" i="1"/>
  <c r="BG2287" i="1"/>
  <c r="BH2287" i="1"/>
  <c r="BI2287" i="1"/>
  <c r="BJ2287" i="1"/>
  <c r="BK2287" i="1"/>
  <c r="BL2287" i="1"/>
  <c r="BM2287" i="1"/>
  <c r="BN2287" i="1"/>
  <c r="BO2287" i="1"/>
  <c r="BP2287" i="1"/>
  <c r="BQ2287" i="1"/>
  <c r="BR2287" i="1"/>
  <c r="BS2287" i="1"/>
  <c r="BT2287" i="1"/>
  <c r="BU2287" i="1"/>
  <c r="BV2287" i="1"/>
  <c r="BW2287" i="1"/>
  <c r="CM2287" i="1"/>
  <c r="CN2287" i="1"/>
  <c r="CO2287" i="1"/>
  <c r="CP2287" i="1"/>
  <c r="CQ2287" i="1"/>
  <c r="CR2287" i="1"/>
  <c r="CS2287" i="1"/>
  <c r="CT2287" i="1"/>
  <c r="CU2287" i="1"/>
  <c r="CV2287" i="1"/>
  <c r="CW2287" i="1"/>
  <c r="CX2287" i="1"/>
  <c r="CY2287" i="1"/>
  <c r="CZ2287" i="1"/>
  <c r="DA2287" i="1"/>
  <c r="DB2287" i="1"/>
  <c r="DC2287" i="1"/>
  <c r="DD2287" i="1"/>
  <c r="DE2287" i="1"/>
  <c r="DF2287" i="1"/>
  <c r="DG2287" i="1"/>
  <c r="DH2287" i="1"/>
  <c r="DI2287" i="1"/>
  <c r="DJ2287" i="1"/>
  <c r="DK2287" i="1"/>
  <c r="DL2287" i="1"/>
  <c r="DM2287" i="1"/>
  <c r="DN2287" i="1"/>
  <c r="DO2287" i="1"/>
  <c r="DP2287" i="1"/>
  <c r="DQ2287" i="1"/>
  <c r="DR2287" i="1"/>
  <c r="DS2287" i="1"/>
  <c r="DT2287" i="1"/>
  <c r="DU2287" i="1"/>
  <c r="DV2287" i="1"/>
  <c r="DW2287" i="1"/>
  <c r="DX2287" i="1"/>
  <c r="DY2287" i="1"/>
  <c r="DZ2287" i="1"/>
  <c r="EA2287" i="1"/>
  <c r="EB2287" i="1"/>
  <c r="EC2287" i="1"/>
  <c r="ED2287" i="1"/>
  <c r="EE2287" i="1"/>
  <c r="EF2287" i="1"/>
  <c r="EG2287" i="1"/>
  <c r="EH2287" i="1"/>
  <c r="EI2287" i="1"/>
  <c r="EJ2287" i="1"/>
  <c r="EK2287" i="1"/>
  <c r="EL2287" i="1"/>
  <c r="EM2287" i="1"/>
  <c r="EN2287" i="1"/>
  <c r="EO2287" i="1"/>
  <c r="EP2287" i="1"/>
  <c r="EQ2287" i="1"/>
  <c r="ER2287" i="1"/>
  <c r="ES2287" i="1"/>
  <c r="ET2287" i="1"/>
  <c r="EU2287" i="1"/>
  <c r="EV2287" i="1"/>
  <c r="EW2287" i="1"/>
  <c r="EX2287" i="1"/>
  <c r="EY2287" i="1"/>
  <c r="EZ2287" i="1"/>
  <c r="FA2287" i="1"/>
  <c r="FB2287" i="1"/>
  <c r="FC2287" i="1"/>
  <c r="FD2287" i="1"/>
  <c r="FE2287" i="1"/>
  <c r="FF2287" i="1"/>
  <c r="FG2287" i="1"/>
  <c r="FH2287" i="1"/>
  <c r="FI2287" i="1"/>
  <c r="FJ2287" i="1"/>
  <c r="FK2287" i="1"/>
  <c r="FL2287" i="1"/>
  <c r="FM2287" i="1"/>
  <c r="FN2287" i="1"/>
  <c r="FO2287" i="1"/>
  <c r="FP2287" i="1"/>
  <c r="FQ2287" i="1"/>
  <c r="FR2287" i="1"/>
  <c r="FS2287" i="1"/>
  <c r="FT2287" i="1"/>
  <c r="FU2287" i="1"/>
  <c r="FV2287" i="1"/>
  <c r="FW2287" i="1"/>
  <c r="FX2287" i="1"/>
  <c r="FY2287" i="1"/>
  <c r="FZ2287" i="1"/>
  <c r="GA2287" i="1"/>
  <c r="GB2287" i="1"/>
  <c r="GC2287" i="1"/>
  <c r="GD2287" i="1"/>
  <c r="GE2287" i="1"/>
  <c r="GF2287" i="1"/>
  <c r="GG2287" i="1"/>
  <c r="GH2287" i="1"/>
  <c r="GI2287" i="1"/>
  <c r="GJ2287" i="1"/>
  <c r="GK2287" i="1"/>
  <c r="GL2287" i="1"/>
  <c r="GM2287" i="1"/>
  <c r="GN2287" i="1"/>
  <c r="GO2287" i="1"/>
  <c r="GP2287" i="1"/>
  <c r="GQ2287" i="1"/>
  <c r="GR2287" i="1"/>
  <c r="GS2287" i="1"/>
  <c r="GT2287" i="1"/>
  <c r="GU2287" i="1"/>
  <c r="GV2287" i="1"/>
  <c r="GW2287" i="1"/>
  <c r="GX2287" i="1"/>
  <c r="C2289" i="1"/>
  <c r="D2289" i="1"/>
  <c r="I2289" i="1"/>
  <c r="AC2289" i="1"/>
  <c r="AE2289" i="1"/>
  <c r="AF2289" i="1"/>
  <c r="AG2289" i="1"/>
  <c r="CU2289" i="1" s="1"/>
  <c r="T2289" i="1" s="1"/>
  <c r="AH2289" i="1"/>
  <c r="AI2289" i="1"/>
  <c r="CW2289" i="1" s="1"/>
  <c r="V2289" i="1" s="1"/>
  <c r="AJ2289" i="1"/>
  <c r="CX2289" i="1" s="1"/>
  <c r="W2289" i="1" s="1"/>
  <c r="CV2289" i="1"/>
  <c r="U2289" i="1" s="1"/>
  <c r="K1978" i="5" s="1"/>
  <c r="FR2289" i="1"/>
  <c r="GL2289" i="1"/>
  <c r="GN2289" i="1"/>
  <c r="CB2308" i="1" s="1"/>
  <c r="CB2287" i="1" s="1"/>
  <c r="GO2289" i="1"/>
  <c r="GV2289" i="1"/>
  <c r="HC2289" i="1"/>
  <c r="GX2289" i="1" s="1"/>
  <c r="C2290" i="1"/>
  <c r="D2290" i="1"/>
  <c r="I2290" i="1"/>
  <c r="AC2290" i="1"/>
  <c r="AE2290" i="1"/>
  <c r="AF2290" i="1"/>
  <c r="AG2290" i="1"/>
  <c r="CU2290" i="1" s="1"/>
  <c r="T2290" i="1" s="1"/>
  <c r="AH2290" i="1"/>
  <c r="AI2290" i="1"/>
  <c r="CW2290" i="1" s="1"/>
  <c r="V2290" i="1" s="1"/>
  <c r="AJ2290" i="1"/>
  <c r="CX2290" i="1" s="1"/>
  <c r="W2290" i="1" s="1"/>
  <c r="CR2290" i="1"/>
  <c r="Q2290" i="1" s="1"/>
  <c r="CT2290" i="1"/>
  <c r="S2290" i="1" s="1"/>
  <c r="J1982" i="5" s="1"/>
  <c r="CV2290" i="1"/>
  <c r="FR2290" i="1"/>
  <c r="GL2290" i="1"/>
  <c r="GN2290" i="1"/>
  <c r="GO2290" i="1"/>
  <c r="GV2290" i="1"/>
  <c r="HC2290" i="1" s="1"/>
  <c r="GX2290" i="1" s="1"/>
  <c r="C2291" i="1"/>
  <c r="D2291" i="1"/>
  <c r="I2291" i="1"/>
  <c r="AC2291" i="1"/>
  <c r="AE2291" i="1"/>
  <c r="CR2291" i="1" s="1"/>
  <c r="Q2291" i="1" s="1"/>
  <c r="J1989" i="5" s="1"/>
  <c r="AF2291" i="1"/>
  <c r="CT2291" i="1" s="1"/>
  <c r="S2291" i="1" s="1"/>
  <c r="AG2291" i="1"/>
  <c r="CU2291" i="1" s="1"/>
  <c r="T2291" i="1" s="1"/>
  <c r="AH2291" i="1"/>
  <c r="AI2291" i="1"/>
  <c r="CW2291" i="1" s="1"/>
  <c r="V2291" i="1" s="1"/>
  <c r="AJ2291" i="1"/>
  <c r="CV2291" i="1"/>
  <c r="U2291" i="1" s="1"/>
  <c r="CX2291" i="1"/>
  <c r="W2291" i="1" s="1"/>
  <c r="FR2291" i="1"/>
  <c r="GL2291" i="1"/>
  <c r="GN2291" i="1"/>
  <c r="GO2291" i="1"/>
  <c r="GV2291" i="1"/>
  <c r="HC2291" i="1" s="1"/>
  <c r="GX2291" i="1" s="1"/>
  <c r="C2292" i="1"/>
  <c r="D2292" i="1"/>
  <c r="I2292" i="1"/>
  <c r="AC2292" i="1"/>
  <c r="AE2292" i="1"/>
  <c r="AF2292" i="1"/>
  <c r="AG2292" i="1"/>
  <c r="CU2292" i="1" s="1"/>
  <c r="T2292" i="1" s="1"/>
  <c r="AH2292" i="1"/>
  <c r="AI2292" i="1"/>
  <c r="CW2292" i="1" s="1"/>
  <c r="V2292" i="1" s="1"/>
  <c r="AJ2292" i="1"/>
  <c r="CX2292" i="1" s="1"/>
  <c r="W2292" i="1" s="1"/>
  <c r="CV2292" i="1"/>
  <c r="U2292" i="1" s="1"/>
  <c r="K2002" i="5" s="1"/>
  <c r="FR2292" i="1"/>
  <c r="GL2292" i="1"/>
  <c r="GN2292" i="1"/>
  <c r="GO2292" i="1"/>
  <c r="GV2292" i="1"/>
  <c r="HC2292" i="1" s="1"/>
  <c r="GX2292" i="1" s="1"/>
  <c r="C2293" i="1"/>
  <c r="D2293" i="1"/>
  <c r="I2293" i="1"/>
  <c r="AC2293" i="1"/>
  <c r="AE2293" i="1"/>
  <c r="CR2293" i="1" s="1"/>
  <c r="Q2293" i="1" s="1"/>
  <c r="J2007" i="5" s="1"/>
  <c r="AF2293" i="1"/>
  <c r="CT2293" i="1" s="1"/>
  <c r="S2293" i="1" s="1"/>
  <c r="J2006" i="5" s="1"/>
  <c r="AG2293" i="1"/>
  <c r="CU2293" i="1" s="1"/>
  <c r="AH2293" i="1"/>
  <c r="AI2293" i="1"/>
  <c r="CW2293" i="1" s="1"/>
  <c r="V2293" i="1" s="1"/>
  <c r="AJ2293" i="1"/>
  <c r="CV2293" i="1"/>
  <c r="U2293" i="1" s="1"/>
  <c r="K2013" i="5" s="1"/>
  <c r="CX2293" i="1"/>
  <c r="W2293" i="1" s="1"/>
  <c r="FR2293" i="1"/>
  <c r="GL2293" i="1"/>
  <c r="GN2293" i="1"/>
  <c r="GO2293" i="1"/>
  <c r="GV2293" i="1"/>
  <c r="HC2293" i="1"/>
  <c r="GX2293" i="1" s="1"/>
  <c r="C2294" i="1"/>
  <c r="D2294" i="1"/>
  <c r="I2294" i="1"/>
  <c r="AC2294" i="1"/>
  <c r="AE2294" i="1"/>
  <c r="AF2294" i="1"/>
  <c r="AG2294" i="1"/>
  <c r="CU2294" i="1" s="1"/>
  <c r="T2294" i="1" s="1"/>
  <c r="AH2294" i="1"/>
  <c r="CV2294" i="1" s="1"/>
  <c r="U2294" i="1" s="1"/>
  <c r="K2026" i="5" s="1"/>
  <c r="AI2294" i="1"/>
  <c r="CW2294" i="1" s="1"/>
  <c r="V2294" i="1" s="1"/>
  <c r="AJ2294" i="1"/>
  <c r="CR2294" i="1"/>
  <c r="Q2294" i="1" s="1"/>
  <c r="J2018" i="5" s="1"/>
  <c r="CX2294" i="1"/>
  <c r="W2294" i="1" s="1"/>
  <c r="FR2294" i="1"/>
  <c r="GL2294" i="1"/>
  <c r="GN2294" i="1"/>
  <c r="GO2294" i="1"/>
  <c r="GV2294" i="1"/>
  <c r="HC2294" i="1" s="1"/>
  <c r="GX2294" i="1" s="1"/>
  <c r="I2295" i="1"/>
  <c r="AC2295" i="1"/>
  <c r="AE2295" i="1"/>
  <c r="AF2295" i="1"/>
  <c r="AG2295" i="1"/>
  <c r="CU2295" i="1" s="1"/>
  <c r="AH2295" i="1"/>
  <c r="CV2295" i="1" s="1"/>
  <c r="U2295" i="1" s="1"/>
  <c r="AI2295" i="1"/>
  <c r="CW2295" i="1" s="1"/>
  <c r="AJ2295" i="1"/>
  <c r="CR2295" i="1"/>
  <c r="Q2295" i="1" s="1"/>
  <c r="CX2295" i="1"/>
  <c r="W2295" i="1" s="1"/>
  <c r="FR2295" i="1"/>
  <c r="GL2295" i="1"/>
  <c r="GN2295" i="1"/>
  <c r="GO2295" i="1"/>
  <c r="GV2295" i="1"/>
  <c r="HC2295" i="1" s="1"/>
  <c r="GX2295" i="1" s="1"/>
  <c r="I2296" i="1"/>
  <c r="AC2296" i="1"/>
  <c r="AE2296" i="1"/>
  <c r="CR2296" i="1" s="1"/>
  <c r="Q2296" i="1" s="1"/>
  <c r="AF2296" i="1"/>
  <c r="AG2296" i="1"/>
  <c r="CU2296" i="1" s="1"/>
  <c r="T2296" i="1" s="1"/>
  <c r="AH2296" i="1"/>
  <c r="AI2296" i="1"/>
  <c r="CW2296" i="1" s="1"/>
  <c r="V2296" i="1" s="1"/>
  <c r="AJ2296" i="1"/>
  <c r="CT2296" i="1"/>
  <c r="S2296" i="1" s="1"/>
  <c r="CV2296" i="1"/>
  <c r="U2296" i="1" s="1"/>
  <c r="CX2296" i="1"/>
  <c r="W2296" i="1" s="1"/>
  <c r="FR2296" i="1"/>
  <c r="GL2296" i="1"/>
  <c r="GN2296" i="1"/>
  <c r="GO2296" i="1"/>
  <c r="GV2296" i="1"/>
  <c r="HC2296" i="1" s="1"/>
  <c r="GX2296" i="1" s="1"/>
  <c r="C2297" i="1"/>
  <c r="D2297" i="1"/>
  <c r="I2297" i="1"/>
  <c r="AC2297" i="1"/>
  <c r="AE2297" i="1"/>
  <c r="U2028" i="5" s="1"/>
  <c r="AF2297" i="1"/>
  <c r="CT2297" i="1" s="1"/>
  <c r="S2297" i="1" s="1"/>
  <c r="AG2297" i="1"/>
  <c r="CU2297" i="1" s="1"/>
  <c r="T2297" i="1" s="1"/>
  <c r="AH2297" i="1"/>
  <c r="AI2297" i="1"/>
  <c r="CW2297" i="1" s="1"/>
  <c r="V2297" i="1" s="1"/>
  <c r="AJ2297" i="1"/>
  <c r="CV2297" i="1"/>
  <c r="U2297" i="1" s="1"/>
  <c r="K2040" i="5" s="1"/>
  <c r="CX2297" i="1"/>
  <c r="W2297" i="1" s="1"/>
  <c r="FR2297" i="1"/>
  <c r="GL2297" i="1"/>
  <c r="GN2297" i="1"/>
  <c r="GO2297" i="1"/>
  <c r="GV2297" i="1"/>
  <c r="HC2297" i="1"/>
  <c r="GX2297" i="1" s="1"/>
  <c r="I2298" i="1"/>
  <c r="AC2298" i="1"/>
  <c r="AE2298" i="1"/>
  <c r="AF2298" i="1"/>
  <c r="AG2298" i="1"/>
  <c r="CU2298" i="1" s="1"/>
  <c r="AH2298" i="1"/>
  <c r="CV2298" i="1" s="1"/>
  <c r="U2298" i="1" s="1"/>
  <c r="AI2298" i="1"/>
  <c r="CW2298" i="1" s="1"/>
  <c r="V2298" i="1" s="1"/>
  <c r="AJ2298" i="1"/>
  <c r="CR2298" i="1"/>
  <c r="CT2298" i="1"/>
  <c r="CX2298" i="1"/>
  <c r="W2298" i="1" s="1"/>
  <c r="FR2298" i="1"/>
  <c r="GL2298" i="1"/>
  <c r="GN2298" i="1"/>
  <c r="GO2298" i="1"/>
  <c r="GV2298" i="1"/>
  <c r="HC2298" i="1"/>
  <c r="I2299" i="1"/>
  <c r="AC2299" i="1"/>
  <c r="AE2299" i="1"/>
  <c r="U2035" i="5" s="1"/>
  <c r="AF2299" i="1"/>
  <c r="AG2299" i="1"/>
  <c r="CU2299" i="1" s="1"/>
  <c r="T2299" i="1" s="1"/>
  <c r="AH2299" i="1"/>
  <c r="AI2299" i="1"/>
  <c r="CW2299" i="1" s="1"/>
  <c r="V2299" i="1" s="1"/>
  <c r="AJ2299" i="1"/>
  <c r="CX2299" i="1" s="1"/>
  <c r="W2299" i="1" s="1"/>
  <c r="CT2299" i="1"/>
  <c r="S2299" i="1" s="1"/>
  <c r="CY2299" i="1" s="1"/>
  <c r="X2299" i="1" s="1"/>
  <c r="R2035" i="5" s="1"/>
  <c r="CV2299" i="1"/>
  <c r="U2299" i="1" s="1"/>
  <c r="FR2299" i="1"/>
  <c r="GL2299" i="1"/>
  <c r="GN2299" i="1"/>
  <c r="GO2299" i="1"/>
  <c r="GV2299" i="1"/>
  <c r="HC2299" i="1"/>
  <c r="GX2299" i="1" s="1"/>
  <c r="I2300" i="1"/>
  <c r="AC2300" i="1"/>
  <c r="AE2300" i="1"/>
  <c r="AF2300" i="1"/>
  <c r="AG2300" i="1"/>
  <c r="CU2300" i="1" s="1"/>
  <c r="AH2300" i="1"/>
  <c r="AI2300" i="1"/>
  <c r="CW2300" i="1" s="1"/>
  <c r="V2300" i="1" s="1"/>
  <c r="AJ2300" i="1"/>
  <c r="CX2300" i="1" s="1"/>
  <c r="W2300" i="1" s="1"/>
  <c r="CV2300" i="1"/>
  <c r="U2300" i="1" s="1"/>
  <c r="FR2300" i="1"/>
  <c r="GL2300" i="1"/>
  <c r="GN2300" i="1"/>
  <c r="GO2300" i="1"/>
  <c r="GV2300" i="1"/>
  <c r="HC2300" i="1" s="1"/>
  <c r="GX2300" i="1" s="1"/>
  <c r="C2301" i="1"/>
  <c r="D2301" i="1"/>
  <c r="I2301" i="1"/>
  <c r="AC2301" i="1"/>
  <c r="AE2301" i="1"/>
  <c r="AF2301" i="1"/>
  <c r="AG2301" i="1"/>
  <c r="CU2301" i="1" s="1"/>
  <c r="AH2301" i="1"/>
  <c r="CV2301" i="1" s="1"/>
  <c r="U2301" i="1" s="1"/>
  <c r="K2053" i="5" s="1"/>
  <c r="AI2301" i="1"/>
  <c r="CW2301" i="1" s="1"/>
  <c r="V2301" i="1" s="1"/>
  <c r="AJ2301" i="1"/>
  <c r="CR2301" i="1"/>
  <c r="Q2301" i="1" s="1"/>
  <c r="J2045" i="5" s="1"/>
  <c r="CX2301" i="1"/>
  <c r="W2301" i="1" s="1"/>
  <c r="FR2301" i="1"/>
  <c r="GL2301" i="1"/>
  <c r="GN2301" i="1"/>
  <c r="GO2301" i="1"/>
  <c r="GV2301" i="1"/>
  <c r="HC2301" i="1" s="1"/>
  <c r="GX2301" i="1" s="1"/>
  <c r="AC2302" i="1"/>
  <c r="AE2302" i="1"/>
  <c r="AF2302" i="1"/>
  <c r="AG2302" i="1"/>
  <c r="CU2302" i="1" s="1"/>
  <c r="AH2302" i="1"/>
  <c r="AI2302" i="1"/>
  <c r="CW2302" i="1" s="1"/>
  <c r="AJ2302" i="1"/>
  <c r="CX2302" i="1" s="1"/>
  <c r="CT2302" i="1"/>
  <c r="CV2302" i="1"/>
  <c r="FR2302" i="1"/>
  <c r="GL2302" i="1"/>
  <c r="GN2302" i="1"/>
  <c r="GO2302" i="1"/>
  <c r="GV2302" i="1"/>
  <c r="HC2302" i="1" s="1"/>
  <c r="I2303" i="1"/>
  <c r="AC2303" i="1"/>
  <c r="AE2303" i="1"/>
  <c r="CR2303" i="1" s="1"/>
  <c r="Q2303" i="1" s="1"/>
  <c r="AF2303" i="1"/>
  <c r="AG2303" i="1"/>
  <c r="CU2303" i="1" s="1"/>
  <c r="AH2303" i="1"/>
  <c r="AI2303" i="1"/>
  <c r="CW2303" i="1" s="1"/>
  <c r="V2303" i="1" s="1"/>
  <c r="AJ2303" i="1"/>
  <c r="CV2303" i="1"/>
  <c r="U2303" i="1" s="1"/>
  <c r="CX2303" i="1"/>
  <c r="W2303" i="1" s="1"/>
  <c r="FR2303" i="1"/>
  <c r="GL2303" i="1"/>
  <c r="GN2303" i="1"/>
  <c r="GO2303" i="1"/>
  <c r="GV2303" i="1"/>
  <c r="HC2303" i="1" s="1"/>
  <c r="C2304" i="1"/>
  <c r="D2304" i="1"/>
  <c r="I2304" i="1"/>
  <c r="W2304" i="1"/>
  <c r="AC2304" i="1"/>
  <c r="AE2304" i="1"/>
  <c r="U2055" i="5" s="1"/>
  <c r="AF2304" i="1"/>
  <c r="AG2304" i="1"/>
  <c r="CU2304" i="1" s="1"/>
  <c r="T2304" i="1" s="1"/>
  <c r="AH2304" i="1"/>
  <c r="CV2304" i="1" s="1"/>
  <c r="U2304" i="1" s="1"/>
  <c r="K2062" i="5" s="1"/>
  <c r="AI2304" i="1"/>
  <c r="CW2304" i="1" s="1"/>
  <c r="V2304" i="1" s="1"/>
  <c r="AJ2304" i="1"/>
  <c r="CT2304" i="1"/>
  <c r="S2304" i="1" s="1"/>
  <c r="J2057" i="5" s="1"/>
  <c r="CX2304" i="1"/>
  <c r="FR2304" i="1"/>
  <c r="GL2304" i="1"/>
  <c r="GN2304" i="1"/>
  <c r="GO2304" i="1"/>
  <c r="GV2304" i="1"/>
  <c r="HC2304" i="1" s="1"/>
  <c r="AC2305" i="1"/>
  <c r="AE2305" i="1"/>
  <c r="AF2305" i="1"/>
  <c r="AG2305" i="1"/>
  <c r="CU2305" i="1" s="1"/>
  <c r="AH2305" i="1"/>
  <c r="CV2305" i="1" s="1"/>
  <c r="AI2305" i="1"/>
  <c r="CW2305" i="1" s="1"/>
  <c r="AJ2305" i="1"/>
  <c r="CR2305" i="1"/>
  <c r="CT2305" i="1"/>
  <c r="CX2305" i="1"/>
  <c r="FR2305" i="1"/>
  <c r="GL2305" i="1"/>
  <c r="GN2305" i="1"/>
  <c r="GO2305" i="1"/>
  <c r="GV2305" i="1"/>
  <c r="HC2305" i="1" s="1"/>
  <c r="I2306" i="1"/>
  <c r="AC2306" i="1"/>
  <c r="AE2306" i="1"/>
  <c r="AF2306" i="1"/>
  <c r="AG2306" i="1"/>
  <c r="CU2306" i="1" s="1"/>
  <c r="T2306" i="1" s="1"/>
  <c r="AH2306" i="1"/>
  <c r="AI2306" i="1"/>
  <c r="CW2306" i="1" s="1"/>
  <c r="AJ2306" i="1"/>
  <c r="CX2306" i="1" s="1"/>
  <c r="W2306" i="1" s="1"/>
  <c r="CR2306" i="1"/>
  <c r="Q2306" i="1" s="1"/>
  <c r="CT2306" i="1"/>
  <c r="S2306" i="1" s="1"/>
  <c r="CV2306" i="1"/>
  <c r="FR2306" i="1"/>
  <c r="GL2306" i="1"/>
  <c r="GN2306" i="1"/>
  <c r="GO2306" i="1"/>
  <c r="GV2306" i="1"/>
  <c r="HC2306" i="1" s="1"/>
  <c r="GX2306" i="1" s="1"/>
  <c r="B2308" i="1"/>
  <c r="B2287" i="1" s="1"/>
  <c r="C2308" i="1"/>
  <c r="C2287" i="1" s="1"/>
  <c r="D2308" i="1"/>
  <c r="D2287" i="1" s="1"/>
  <c r="F2308" i="1"/>
  <c r="F2287" i="1" s="1"/>
  <c r="G2308" i="1"/>
  <c r="G2287" i="1" s="1"/>
  <c r="BX2308" i="1"/>
  <c r="BX2287" i="1" s="1"/>
  <c r="BY2308" i="1"/>
  <c r="CK2308" i="1"/>
  <c r="CL2308" i="1"/>
  <c r="BC2308" i="1" s="1"/>
  <c r="B2339" i="1"/>
  <c r="B2283" i="1" s="1"/>
  <c r="C2339" i="1"/>
  <c r="C2283" i="1" s="1"/>
  <c r="D2339" i="1"/>
  <c r="D2283" i="1" s="1"/>
  <c r="F2339" i="1"/>
  <c r="F2283" i="1" s="1"/>
  <c r="G2339" i="1"/>
  <c r="D2370" i="1"/>
  <c r="E2372" i="1"/>
  <c r="Z2372" i="1"/>
  <c r="AA2372" i="1"/>
  <c r="AM2372" i="1"/>
  <c r="AN2372" i="1"/>
  <c r="BD2372" i="1"/>
  <c r="BE2372" i="1"/>
  <c r="BF2372" i="1"/>
  <c r="BG2372" i="1"/>
  <c r="BH2372" i="1"/>
  <c r="BI2372" i="1"/>
  <c r="BJ2372" i="1"/>
  <c r="BK2372" i="1"/>
  <c r="BL2372" i="1"/>
  <c r="BM2372" i="1"/>
  <c r="BN2372" i="1"/>
  <c r="BO2372" i="1"/>
  <c r="BP2372" i="1"/>
  <c r="BQ2372" i="1"/>
  <c r="BR2372" i="1"/>
  <c r="BS2372" i="1"/>
  <c r="BT2372" i="1"/>
  <c r="BU2372" i="1"/>
  <c r="BV2372" i="1"/>
  <c r="BW2372" i="1"/>
  <c r="CM2372" i="1"/>
  <c r="CN2372" i="1"/>
  <c r="CO2372" i="1"/>
  <c r="CP2372" i="1"/>
  <c r="CQ2372" i="1"/>
  <c r="CR2372" i="1"/>
  <c r="CS2372" i="1"/>
  <c r="CT2372" i="1"/>
  <c r="CU2372" i="1"/>
  <c r="CV2372" i="1"/>
  <c r="CW2372" i="1"/>
  <c r="CX2372" i="1"/>
  <c r="CY2372" i="1"/>
  <c r="CZ2372" i="1"/>
  <c r="DA2372" i="1"/>
  <c r="DB2372" i="1"/>
  <c r="DC2372" i="1"/>
  <c r="DD2372" i="1"/>
  <c r="DE2372" i="1"/>
  <c r="DF2372" i="1"/>
  <c r="DG2372" i="1"/>
  <c r="DH2372" i="1"/>
  <c r="DI2372" i="1"/>
  <c r="DJ2372" i="1"/>
  <c r="DK2372" i="1"/>
  <c r="DL2372" i="1"/>
  <c r="DM2372" i="1"/>
  <c r="DN2372" i="1"/>
  <c r="DO2372" i="1"/>
  <c r="DP2372" i="1"/>
  <c r="DQ2372" i="1"/>
  <c r="DR2372" i="1"/>
  <c r="DS2372" i="1"/>
  <c r="DT2372" i="1"/>
  <c r="DU2372" i="1"/>
  <c r="DV2372" i="1"/>
  <c r="DW2372" i="1"/>
  <c r="DX2372" i="1"/>
  <c r="DY2372" i="1"/>
  <c r="DZ2372" i="1"/>
  <c r="EA2372" i="1"/>
  <c r="EB2372" i="1"/>
  <c r="EC2372" i="1"/>
  <c r="ED2372" i="1"/>
  <c r="EE2372" i="1"/>
  <c r="EF2372" i="1"/>
  <c r="EG2372" i="1"/>
  <c r="EH2372" i="1"/>
  <c r="EI2372" i="1"/>
  <c r="EJ2372" i="1"/>
  <c r="EK2372" i="1"/>
  <c r="EL2372" i="1"/>
  <c r="EM2372" i="1"/>
  <c r="EN2372" i="1"/>
  <c r="EO2372" i="1"/>
  <c r="EP2372" i="1"/>
  <c r="EQ2372" i="1"/>
  <c r="ER2372" i="1"/>
  <c r="ES2372" i="1"/>
  <c r="ET2372" i="1"/>
  <c r="EU2372" i="1"/>
  <c r="EV2372" i="1"/>
  <c r="EW2372" i="1"/>
  <c r="EX2372" i="1"/>
  <c r="EY2372" i="1"/>
  <c r="EZ2372" i="1"/>
  <c r="FA2372" i="1"/>
  <c r="FB2372" i="1"/>
  <c r="FC2372" i="1"/>
  <c r="FD2372" i="1"/>
  <c r="FE2372" i="1"/>
  <c r="FF2372" i="1"/>
  <c r="FG2372" i="1"/>
  <c r="FH2372" i="1"/>
  <c r="FI2372" i="1"/>
  <c r="FJ2372" i="1"/>
  <c r="FK2372" i="1"/>
  <c r="FL2372" i="1"/>
  <c r="FM2372" i="1"/>
  <c r="FN2372" i="1"/>
  <c r="FO2372" i="1"/>
  <c r="FP2372" i="1"/>
  <c r="FQ2372" i="1"/>
  <c r="FR2372" i="1"/>
  <c r="FS2372" i="1"/>
  <c r="FT2372" i="1"/>
  <c r="FU2372" i="1"/>
  <c r="FV2372" i="1"/>
  <c r="FW2372" i="1"/>
  <c r="FX2372" i="1"/>
  <c r="FY2372" i="1"/>
  <c r="FZ2372" i="1"/>
  <c r="GA2372" i="1"/>
  <c r="GB2372" i="1"/>
  <c r="GC2372" i="1"/>
  <c r="GD2372" i="1"/>
  <c r="GE2372" i="1"/>
  <c r="GF2372" i="1"/>
  <c r="GG2372" i="1"/>
  <c r="GH2372" i="1"/>
  <c r="GI2372" i="1"/>
  <c r="GJ2372" i="1"/>
  <c r="GK2372" i="1"/>
  <c r="GL2372" i="1"/>
  <c r="GM2372" i="1"/>
  <c r="GN2372" i="1"/>
  <c r="GO2372" i="1"/>
  <c r="GP2372" i="1"/>
  <c r="GQ2372" i="1"/>
  <c r="GR2372" i="1"/>
  <c r="GS2372" i="1"/>
  <c r="GT2372" i="1"/>
  <c r="GU2372" i="1"/>
  <c r="GV2372" i="1"/>
  <c r="GW2372" i="1"/>
  <c r="GX2372" i="1"/>
  <c r="C2374" i="1"/>
  <c r="D2374" i="1"/>
  <c r="I2374" i="1"/>
  <c r="AC2374" i="1"/>
  <c r="AD2374" i="1"/>
  <c r="AE2374" i="1"/>
  <c r="AF2374" i="1"/>
  <c r="AG2374" i="1"/>
  <c r="CU2374" i="1" s="1"/>
  <c r="T2374" i="1" s="1"/>
  <c r="AH2374" i="1"/>
  <c r="CV2374" i="1" s="1"/>
  <c r="U2374" i="1" s="1"/>
  <c r="K2081" i="5" s="1"/>
  <c r="AI2374" i="1"/>
  <c r="AJ2374" i="1"/>
  <c r="CX2374" i="1" s="1"/>
  <c r="CQ2374" i="1"/>
  <c r="CR2374" i="1"/>
  <c r="CS2374" i="1"/>
  <c r="CW2374" i="1"/>
  <c r="FR2374" i="1"/>
  <c r="BY2384" i="1" s="1"/>
  <c r="GL2374" i="1"/>
  <c r="GN2374" i="1"/>
  <c r="GO2374" i="1"/>
  <c r="GV2374" i="1"/>
  <c r="HC2374" i="1" s="1"/>
  <c r="GX2374" i="1" s="1"/>
  <c r="C2375" i="1"/>
  <c r="D2375" i="1"/>
  <c r="I2375" i="1"/>
  <c r="AC2375" i="1"/>
  <c r="AD2375" i="1"/>
  <c r="AE2375" i="1"/>
  <c r="U2083" i="5" s="1"/>
  <c r="AF2375" i="1"/>
  <c r="AG2375" i="1"/>
  <c r="CU2375" i="1" s="1"/>
  <c r="AH2375" i="1"/>
  <c r="CV2375" i="1" s="1"/>
  <c r="U2375" i="1" s="1"/>
  <c r="K2088" i="5" s="1"/>
  <c r="AI2375" i="1"/>
  <c r="AJ2375" i="1"/>
  <c r="CX2375" i="1" s="1"/>
  <c r="CQ2375" i="1"/>
  <c r="CR2375" i="1"/>
  <c r="Q2375" i="1" s="1"/>
  <c r="CS2375" i="1"/>
  <c r="V2083" i="5" s="1"/>
  <c r="CW2375" i="1"/>
  <c r="V2375" i="1" s="1"/>
  <c r="FR2375" i="1"/>
  <c r="GL2375" i="1"/>
  <c r="GN2375" i="1"/>
  <c r="GO2375" i="1"/>
  <c r="GV2375" i="1"/>
  <c r="HC2375" i="1" s="1"/>
  <c r="GX2375" i="1" s="1"/>
  <c r="C2376" i="1"/>
  <c r="D2376" i="1"/>
  <c r="AC2376" i="1"/>
  <c r="AE2376" i="1"/>
  <c r="U2090" i="5" s="1"/>
  <c r="AF2376" i="1"/>
  <c r="AG2376" i="1"/>
  <c r="CU2376" i="1" s="1"/>
  <c r="T2376" i="1" s="1"/>
  <c r="AH2376" i="1"/>
  <c r="CV2376" i="1" s="1"/>
  <c r="U2376" i="1" s="1"/>
  <c r="AI2376" i="1"/>
  <c r="CW2376" i="1" s="1"/>
  <c r="V2376" i="1" s="1"/>
  <c r="AJ2376" i="1"/>
  <c r="CX2376" i="1" s="1"/>
  <c r="W2376" i="1" s="1"/>
  <c r="CR2376" i="1"/>
  <c r="Q2376" i="1" s="1"/>
  <c r="J2091" i="5" s="1"/>
  <c r="I2093" i="5" s="1"/>
  <c r="CT2376" i="1"/>
  <c r="S2376" i="1" s="1"/>
  <c r="CY2376" i="1" s="1"/>
  <c r="X2376" i="1" s="1"/>
  <c r="R2090" i="5" s="1"/>
  <c r="CZ2376" i="1"/>
  <c r="Y2376" i="1" s="1"/>
  <c r="T2090" i="5" s="1"/>
  <c r="FR2376" i="1"/>
  <c r="GL2376" i="1"/>
  <c r="GN2376" i="1"/>
  <c r="GO2376" i="1"/>
  <c r="GV2376" i="1"/>
  <c r="HC2376" i="1" s="1"/>
  <c r="GX2376" i="1" s="1"/>
  <c r="C2377" i="1"/>
  <c r="D2377" i="1"/>
  <c r="AC2377" i="1"/>
  <c r="AE2377" i="1"/>
  <c r="U2094" i="5" s="1"/>
  <c r="AF2377" i="1"/>
  <c r="AG2377" i="1"/>
  <c r="CU2377" i="1" s="1"/>
  <c r="T2377" i="1" s="1"/>
  <c r="AH2377" i="1"/>
  <c r="AI2377" i="1"/>
  <c r="CW2377" i="1" s="1"/>
  <c r="V2377" i="1" s="1"/>
  <c r="AJ2377" i="1"/>
  <c r="CV2377" i="1"/>
  <c r="U2377" i="1" s="1"/>
  <c r="CX2377" i="1"/>
  <c r="W2377" i="1" s="1"/>
  <c r="FR2377" i="1"/>
  <c r="GL2377" i="1"/>
  <c r="GN2377" i="1"/>
  <c r="GO2377" i="1"/>
  <c r="GV2377" i="1"/>
  <c r="GX2377" i="1"/>
  <c r="HC2377" i="1"/>
  <c r="C2378" i="1"/>
  <c r="D2378" i="1"/>
  <c r="I2378" i="1"/>
  <c r="AC2378" i="1"/>
  <c r="AE2378" i="1"/>
  <c r="U2098" i="5" s="1"/>
  <c r="AF2378" i="1"/>
  <c r="AG2378" i="1"/>
  <c r="AH2378" i="1"/>
  <c r="CV2378" i="1" s="1"/>
  <c r="U2378" i="1" s="1"/>
  <c r="K2105" i="5" s="1"/>
  <c r="AI2378" i="1"/>
  <c r="CW2378" i="1" s="1"/>
  <c r="V2378" i="1" s="1"/>
  <c r="AJ2378" i="1"/>
  <c r="CX2378" i="1" s="1"/>
  <c r="CQ2378" i="1"/>
  <c r="P2378" i="1" s="1"/>
  <c r="J2102" i="5" s="1"/>
  <c r="CS2378" i="1"/>
  <c r="CU2378" i="1"/>
  <c r="T2378" i="1" s="1"/>
  <c r="FR2378" i="1"/>
  <c r="GL2378" i="1"/>
  <c r="GN2378" i="1"/>
  <c r="GO2378" i="1"/>
  <c r="GV2378" i="1"/>
  <c r="GX2378" i="1"/>
  <c r="HC2378" i="1"/>
  <c r="C2379" i="1"/>
  <c r="D2379" i="1"/>
  <c r="AC2379" i="1"/>
  <c r="AE2379" i="1"/>
  <c r="U2107" i="5" s="1"/>
  <c r="AF2379" i="1"/>
  <c r="AG2379" i="1"/>
  <c r="CU2379" i="1" s="1"/>
  <c r="T2379" i="1" s="1"/>
  <c r="AH2379" i="1"/>
  <c r="AI2379" i="1"/>
  <c r="CW2379" i="1" s="1"/>
  <c r="V2379" i="1" s="1"/>
  <c r="AJ2379" i="1"/>
  <c r="CX2379" i="1" s="1"/>
  <c r="W2379" i="1" s="1"/>
  <c r="CT2379" i="1"/>
  <c r="S2379" i="1" s="1"/>
  <c r="CV2379" i="1"/>
  <c r="U2379" i="1" s="1"/>
  <c r="K2112" i="5" s="1"/>
  <c r="FR2379" i="1"/>
  <c r="GL2379" i="1"/>
  <c r="GN2379" i="1"/>
  <c r="GO2379" i="1"/>
  <c r="GV2379" i="1"/>
  <c r="HC2379" i="1" s="1"/>
  <c r="GX2379" i="1" s="1"/>
  <c r="C2380" i="1"/>
  <c r="D2380" i="1"/>
  <c r="AC2380" i="1"/>
  <c r="AE2380" i="1"/>
  <c r="U2114" i="5" s="1"/>
  <c r="AF2380" i="1"/>
  <c r="AG2380" i="1"/>
  <c r="AH2380" i="1"/>
  <c r="CV2380" i="1" s="1"/>
  <c r="U2380" i="1" s="1"/>
  <c r="K2123" i="5" s="1"/>
  <c r="AI2380" i="1"/>
  <c r="CW2380" i="1" s="1"/>
  <c r="V2380" i="1" s="1"/>
  <c r="AJ2380" i="1"/>
  <c r="CX2380" i="1" s="1"/>
  <c r="W2380" i="1" s="1"/>
  <c r="CQ2380" i="1"/>
  <c r="P2380" i="1" s="1"/>
  <c r="J2118" i="5" s="1"/>
  <c r="CS2380" i="1"/>
  <c r="CU2380" i="1"/>
  <c r="T2380" i="1" s="1"/>
  <c r="FR2380" i="1"/>
  <c r="GL2380" i="1"/>
  <c r="GN2380" i="1"/>
  <c r="GO2380" i="1"/>
  <c r="GV2380" i="1"/>
  <c r="HC2380" i="1" s="1"/>
  <c r="GX2380" i="1" s="1"/>
  <c r="I2381" i="1"/>
  <c r="AC2381" i="1"/>
  <c r="AD2381" i="1"/>
  <c r="AB2381" i="1" s="1"/>
  <c r="AE2381" i="1"/>
  <c r="AF2381" i="1"/>
  <c r="AG2381" i="1"/>
  <c r="CU2381" i="1" s="1"/>
  <c r="AH2381" i="1"/>
  <c r="CV2381" i="1" s="1"/>
  <c r="AI2381" i="1"/>
  <c r="CW2381" i="1" s="1"/>
  <c r="AJ2381" i="1"/>
  <c r="CX2381" i="1" s="1"/>
  <c r="CQ2381" i="1"/>
  <c r="CR2381" i="1"/>
  <c r="CS2381" i="1"/>
  <c r="FR2381" i="1"/>
  <c r="GL2381" i="1"/>
  <c r="GN2381" i="1"/>
  <c r="GO2381" i="1"/>
  <c r="GV2381" i="1"/>
  <c r="HC2381" i="1" s="1"/>
  <c r="AC2382" i="1"/>
  <c r="AE2382" i="1"/>
  <c r="AF2382" i="1"/>
  <c r="CT2382" i="1" s="1"/>
  <c r="S2382" i="1" s="1"/>
  <c r="AG2382" i="1"/>
  <c r="CU2382" i="1" s="1"/>
  <c r="T2382" i="1" s="1"/>
  <c r="AH2382" i="1"/>
  <c r="AI2382" i="1"/>
  <c r="CW2382" i="1" s="1"/>
  <c r="V2382" i="1" s="1"/>
  <c r="AJ2382" i="1"/>
  <c r="CV2382" i="1"/>
  <c r="U2382" i="1" s="1"/>
  <c r="CX2382" i="1"/>
  <c r="W2382" i="1" s="1"/>
  <c r="FR2382" i="1"/>
  <c r="GL2382" i="1"/>
  <c r="GO2382" i="1"/>
  <c r="GP2382" i="1"/>
  <c r="GV2382" i="1"/>
  <c r="HC2382" i="1" s="1"/>
  <c r="GX2382" i="1" s="1"/>
  <c r="B2384" i="1"/>
  <c r="B2372" i="1" s="1"/>
  <c r="C2384" i="1"/>
  <c r="C2372" i="1" s="1"/>
  <c r="D2384" i="1"/>
  <c r="D2372" i="1" s="1"/>
  <c r="F2384" i="1"/>
  <c r="F2372" i="1" s="1"/>
  <c r="G2384" i="1"/>
  <c r="BX2384" i="1"/>
  <c r="BX2372" i="1" s="1"/>
  <c r="CK2384" i="1"/>
  <c r="BB2384" i="1" s="1"/>
  <c r="CL2384" i="1"/>
  <c r="CL2372" i="1" s="1"/>
  <c r="D2415" i="1"/>
  <c r="E2417" i="1"/>
  <c r="Z2417" i="1"/>
  <c r="AA2417" i="1"/>
  <c r="AM2417" i="1"/>
  <c r="AN2417" i="1"/>
  <c r="BD2417" i="1"/>
  <c r="BE2417" i="1"/>
  <c r="BF2417" i="1"/>
  <c r="BG2417" i="1"/>
  <c r="BH2417" i="1"/>
  <c r="BI2417" i="1"/>
  <c r="BJ2417" i="1"/>
  <c r="BK2417" i="1"/>
  <c r="BL2417" i="1"/>
  <c r="BM2417" i="1"/>
  <c r="BN2417" i="1"/>
  <c r="BO2417" i="1"/>
  <c r="BP2417" i="1"/>
  <c r="BQ2417" i="1"/>
  <c r="BR2417" i="1"/>
  <c r="BS2417" i="1"/>
  <c r="BT2417" i="1"/>
  <c r="BU2417" i="1"/>
  <c r="BV2417" i="1"/>
  <c r="BW2417" i="1"/>
  <c r="CM2417" i="1"/>
  <c r="CN2417" i="1"/>
  <c r="CO2417" i="1"/>
  <c r="CP2417" i="1"/>
  <c r="CQ2417" i="1"/>
  <c r="CR2417" i="1"/>
  <c r="CS2417" i="1"/>
  <c r="CT2417" i="1"/>
  <c r="CU2417" i="1"/>
  <c r="CV2417" i="1"/>
  <c r="CW2417" i="1"/>
  <c r="CX2417" i="1"/>
  <c r="CY2417" i="1"/>
  <c r="CZ2417" i="1"/>
  <c r="DA2417" i="1"/>
  <c r="DB2417" i="1"/>
  <c r="DC2417" i="1"/>
  <c r="DD2417" i="1"/>
  <c r="DE2417" i="1"/>
  <c r="DF2417" i="1"/>
  <c r="DG2417" i="1"/>
  <c r="DH2417" i="1"/>
  <c r="DI2417" i="1"/>
  <c r="DJ2417" i="1"/>
  <c r="DK2417" i="1"/>
  <c r="DL2417" i="1"/>
  <c r="DM2417" i="1"/>
  <c r="DN2417" i="1"/>
  <c r="DO2417" i="1"/>
  <c r="DP2417" i="1"/>
  <c r="DQ2417" i="1"/>
  <c r="DR2417" i="1"/>
  <c r="DS2417" i="1"/>
  <c r="DT2417" i="1"/>
  <c r="DU2417" i="1"/>
  <c r="DV2417" i="1"/>
  <c r="DW2417" i="1"/>
  <c r="DX2417" i="1"/>
  <c r="DY2417" i="1"/>
  <c r="DZ2417" i="1"/>
  <c r="EA2417" i="1"/>
  <c r="EB2417" i="1"/>
  <c r="EC2417" i="1"/>
  <c r="ED2417" i="1"/>
  <c r="EE2417" i="1"/>
  <c r="EF2417" i="1"/>
  <c r="EG2417" i="1"/>
  <c r="EH2417" i="1"/>
  <c r="EI2417" i="1"/>
  <c r="EJ2417" i="1"/>
  <c r="EK2417" i="1"/>
  <c r="EL2417" i="1"/>
  <c r="EM2417" i="1"/>
  <c r="EN2417" i="1"/>
  <c r="EO2417" i="1"/>
  <c r="EP2417" i="1"/>
  <c r="EQ2417" i="1"/>
  <c r="ER2417" i="1"/>
  <c r="ES2417" i="1"/>
  <c r="ET2417" i="1"/>
  <c r="EU2417" i="1"/>
  <c r="EV2417" i="1"/>
  <c r="EW2417" i="1"/>
  <c r="EX2417" i="1"/>
  <c r="EY2417" i="1"/>
  <c r="EZ2417" i="1"/>
  <c r="FA2417" i="1"/>
  <c r="FB2417" i="1"/>
  <c r="FC2417" i="1"/>
  <c r="FD2417" i="1"/>
  <c r="FE2417" i="1"/>
  <c r="FF2417" i="1"/>
  <c r="FG2417" i="1"/>
  <c r="FH2417" i="1"/>
  <c r="FI2417" i="1"/>
  <c r="FJ2417" i="1"/>
  <c r="FK2417" i="1"/>
  <c r="FL2417" i="1"/>
  <c r="FM2417" i="1"/>
  <c r="FN2417" i="1"/>
  <c r="FO2417" i="1"/>
  <c r="FP2417" i="1"/>
  <c r="FQ2417" i="1"/>
  <c r="FR2417" i="1"/>
  <c r="FS2417" i="1"/>
  <c r="FT2417" i="1"/>
  <c r="FU2417" i="1"/>
  <c r="FV2417" i="1"/>
  <c r="FW2417" i="1"/>
  <c r="FX2417" i="1"/>
  <c r="FY2417" i="1"/>
  <c r="FZ2417" i="1"/>
  <c r="GA2417" i="1"/>
  <c r="GB2417" i="1"/>
  <c r="GC2417" i="1"/>
  <c r="GD2417" i="1"/>
  <c r="GE2417" i="1"/>
  <c r="GF2417" i="1"/>
  <c r="GG2417" i="1"/>
  <c r="GH2417" i="1"/>
  <c r="GI2417" i="1"/>
  <c r="GJ2417" i="1"/>
  <c r="GK2417" i="1"/>
  <c r="GL2417" i="1"/>
  <c r="GM2417" i="1"/>
  <c r="GN2417" i="1"/>
  <c r="GO2417" i="1"/>
  <c r="GP2417" i="1"/>
  <c r="GQ2417" i="1"/>
  <c r="GR2417" i="1"/>
  <c r="GS2417" i="1"/>
  <c r="GT2417" i="1"/>
  <c r="GU2417" i="1"/>
  <c r="GV2417" i="1"/>
  <c r="GW2417" i="1"/>
  <c r="GX2417" i="1"/>
  <c r="C2419" i="1"/>
  <c r="D2419" i="1"/>
  <c r="I2419" i="1"/>
  <c r="AC2419" i="1"/>
  <c r="AE2419" i="1"/>
  <c r="U2134" i="5" s="1"/>
  <c r="AF2419" i="1"/>
  <c r="AG2419" i="1"/>
  <c r="CU2419" i="1" s="1"/>
  <c r="T2419" i="1" s="1"/>
  <c r="AH2419" i="1"/>
  <c r="AI2419" i="1"/>
  <c r="CW2419" i="1" s="1"/>
  <c r="AJ2419" i="1"/>
  <c r="CV2419" i="1"/>
  <c r="U2419" i="1" s="1"/>
  <c r="K2140" i="5" s="1"/>
  <c r="CX2419" i="1"/>
  <c r="W2419" i="1" s="1"/>
  <c r="FR2419" i="1"/>
  <c r="GL2419" i="1"/>
  <c r="GN2419" i="1"/>
  <c r="GO2419" i="1"/>
  <c r="GV2419" i="1"/>
  <c r="HC2419" i="1" s="1"/>
  <c r="AC2420" i="1"/>
  <c r="AD2420" i="1"/>
  <c r="AE2420" i="1"/>
  <c r="AF2420" i="1"/>
  <c r="AG2420" i="1"/>
  <c r="CU2420" i="1" s="1"/>
  <c r="T2420" i="1" s="1"/>
  <c r="AH2420" i="1"/>
  <c r="CV2420" i="1" s="1"/>
  <c r="U2420" i="1" s="1"/>
  <c r="AI2420" i="1"/>
  <c r="AJ2420" i="1"/>
  <c r="CX2420" i="1" s="1"/>
  <c r="W2420" i="1" s="1"/>
  <c r="CQ2420" i="1"/>
  <c r="P2420" i="1" s="1"/>
  <c r="CR2420" i="1"/>
  <c r="Q2420" i="1" s="1"/>
  <c r="CS2420" i="1"/>
  <c r="V2142" i="5" s="1"/>
  <c r="CW2420" i="1"/>
  <c r="V2420" i="1" s="1"/>
  <c r="FR2420" i="1"/>
  <c r="GL2420" i="1"/>
  <c r="GO2420" i="1"/>
  <c r="GP2420" i="1"/>
  <c r="GV2420" i="1"/>
  <c r="HC2420" i="1" s="1"/>
  <c r="GX2420" i="1" s="1"/>
  <c r="C2421" i="1"/>
  <c r="D2421" i="1"/>
  <c r="I2421" i="1"/>
  <c r="V2421" i="1"/>
  <c r="AC2421" i="1"/>
  <c r="AD2421" i="1"/>
  <c r="AE2421" i="1"/>
  <c r="U2144" i="5" s="1"/>
  <c r="AF2421" i="1"/>
  <c r="AG2421" i="1"/>
  <c r="CU2421" i="1" s="1"/>
  <c r="T2421" i="1" s="1"/>
  <c r="AH2421" i="1"/>
  <c r="CV2421" i="1" s="1"/>
  <c r="U2421" i="1" s="1"/>
  <c r="K2150" i="5" s="1"/>
  <c r="AI2421" i="1"/>
  <c r="AJ2421" i="1"/>
  <c r="CX2421" i="1" s="1"/>
  <c r="W2421" i="1" s="1"/>
  <c r="CQ2421" i="1"/>
  <c r="P2421" i="1" s="1"/>
  <c r="J2147" i="5" s="1"/>
  <c r="CR2421" i="1"/>
  <c r="Q2421" i="1" s="1"/>
  <c r="CS2421" i="1"/>
  <c r="CW2421" i="1"/>
  <c r="FR2421" i="1"/>
  <c r="GL2421" i="1"/>
  <c r="GN2421" i="1"/>
  <c r="GO2421" i="1"/>
  <c r="GV2421" i="1"/>
  <c r="HC2421" i="1" s="1"/>
  <c r="GX2421" i="1" s="1"/>
  <c r="S2422" i="1"/>
  <c r="CY2422" i="1" s="1"/>
  <c r="X2422" i="1" s="1"/>
  <c r="R2152" i="5" s="1"/>
  <c r="AC2422" i="1"/>
  <c r="AE2422" i="1"/>
  <c r="AF2422" i="1"/>
  <c r="AG2422" i="1"/>
  <c r="CU2422" i="1" s="1"/>
  <c r="T2422" i="1" s="1"/>
  <c r="AH2422" i="1"/>
  <c r="CV2422" i="1" s="1"/>
  <c r="U2422" i="1" s="1"/>
  <c r="AI2422" i="1"/>
  <c r="CW2422" i="1" s="1"/>
  <c r="V2422" i="1" s="1"/>
  <c r="AJ2422" i="1"/>
  <c r="CX2422" i="1" s="1"/>
  <c r="W2422" i="1" s="1"/>
  <c r="CT2422" i="1"/>
  <c r="FR2422" i="1"/>
  <c r="GL2422" i="1"/>
  <c r="GO2422" i="1"/>
  <c r="GP2422" i="1"/>
  <c r="GV2422" i="1"/>
  <c r="HC2422" i="1"/>
  <c r="GX2422" i="1" s="1"/>
  <c r="C2423" i="1"/>
  <c r="D2423" i="1"/>
  <c r="I2423" i="1"/>
  <c r="AC2423" i="1"/>
  <c r="AE2423" i="1"/>
  <c r="AF2423" i="1"/>
  <c r="AG2423" i="1"/>
  <c r="CU2423" i="1" s="1"/>
  <c r="AH2423" i="1"/>
  <c r="CV2423" i="1" s="1"/>
  <c r="U2423" i="1" s="1"/>
  <c r="K2160" i="5" s="1"/>
  <c r="AI2423" i="1"/>
  <c r="CW2423" i="1" s="1"/>
  <c r="V2423" i="1" s="1"/>
  <c r="AJ2423" i="1"/>
  <c r="CX2423" i="1" s="1"/>
  <c r="W2423" i="1" s="1"/>
  <c r="CT2423" i="1"/>
  <c r="S2423" i="1" s="1"/>
  <c r="J2156" i="5" s="1"/>
  <c r="FR2423" i="1"/>
  <c r="GL2423" i="1"/>
  <c r="GN2423" i="1"/>
  <c r="GO2423" i="1"/>
  <c r="GV2423" i="1"/>
  <c r="HC2423" i="1" s="1"/>
  <c r="GX2423" i="1" s="1"/>
  <c r="AC2424" i="1"/>
  <c r="AE2424" i="1"/>
  <c r="AF2424" i="1"/>
  <c r="AG2424" i="1"/>
  <c r="AH2424" i="1"/>
  <c r="CV2424" i="1" s="1"/>
  <c r="U2424" i="1" s="1"/>
  <c r="AI2424" i="1"/>
  <c r="AJ2424" i="1"/>
  <c r="CX2424" i="1" s="1"/>
  <c r="W2424" i="1" s="1"/>
  <c r="CQ2424" i="1"/>
  <c r="P2424" i="1" s="1"/>
  <c r="J2162" i="5" s="1"/>
  <c r="I2163" i="5" s="1"/>
  <c r="CS2424" i="1"/>
  <c r="V2162" i="5" s="1"/>
  <c r="CU2424" i="1"/>
  <c r="T2424" i="1" s="1"/>
  <c r="CW2424" i="1"/>
  <c r="V2424" i="1" s="1"/>
  <c r="FR2424" i="1"/>
  <c r="GL2424" i="1"/>
  <c r="GO2424" i="1"/>
  <c r="GP2424" i="1"/>
  <c r="GV2424" i="1"/>
  <c r="GX2424" i="1"/>
  <c r="HC2424" i="1"/>
  <c r="C2425" i="1"/>
  <c r="D2425" i="1"/>
  <c r="I2425" i="1"/>
  <c r="AC2425" i="1"/>
  <c r="AD2425" i="1"/>
  <c r="AE2425" i="1"/>
  <c r="U2164" i="5" s="1"/>
  <c r="AF2425" i="1"/>
  <c r="AG2425" i="1"/>
  <c r="CU2425" i="1" s="1"/>
  <c r="AH2425" i="1"/>
  <c r="CV2425" i="1" s="1"/>
  <c r="U2425" i="1" s="1"/>
  <c r="K2170" i="5" s="1"/>
  <c r="AI2425" i="1"/>
  <c r="AJ2425" i="1"/>
  <c r="CX2425" i="1" s="1"/>
  <c r="W2425" i="1" s="1"/>
  <c r="CQ2425" i="1"/>
  <c r="P2425" i="1" s="1"/>
  <c r="J2167" i="5" s="1"/>
  <c r="CR2425" i="1"/>
  <c r="Q2425" i="1" s="1"/>
  <c r="CS2425" i="1"/>
  <c r="V2164" i="5" s="1"/>
  <c r="CT2425" i="1"/>
  <c r="CW2425" i="1"/>
  <c r="FR2425" i="1"/>
  <c r="GL2425" i="1"/>
  <c r="GN2425" i="1"/>
  <c r="GO2425" i="1"/>
  <c r="GV2425" i="1"/>
  <c r="HC2425" i="1" s="1"/>
  <c r="GX2425" i="1" s="1"/>
  <c r="W2426" i="1"/>
  <c r="AC2426" i="1"/>
  <c r="AE2426" i="1"/>
  <c r="AF2426" i="1"/>
  <c r="AG2426" i="1"/>
  <c r="CU2426" i="1" s="1"/>
  <c r="T2426" i="1" s="1"/>
  <c r="AH2426" i="1"/>
  <c r="AI2426" i="1"/>
  <c r="CW2426" i="1" s="1"/>
  <c r="V2426" i="1" s="1"/>
  <c r="AJ2426" i="1"/>
  <c r="CT2426" i="1"/>
  <c r="S2426" i="1" s="1"/>
  <c r="CV2426" i="1"/>
  <c r="U2426" i="1" s="1"/>
  <c r="CX2426" i="1"/>
  <c r="FR2426" i="1"/>
  <c r="GL2426" i="1"/>
  <c r="GO2426" i="1"/>
  <c r="GP2426" i="1"/>
  <c r="GV2426" i="1"/>
  <c r="HC2426" i="1" s="1"/>
  <c r="GX2426" i="1" s="1"/>
  <c r="C2427" i="1"/>
  <c r="D2427" i="1"/>
  <c r="I2427" i="1"/>
  <c r="S2427" i="1"/>
  <c r="AC2427" i="1"/>
  <c r="CQ2427" i="1" s="1"/>
  <c r="AE2427" i="1"/>
  <c r="AF2427" i="1"/>
  <c r="AG2427" i="1"/>
  <c r="CU2427" i="1" s="1"/>
  <c r="T2427" i="1" s="1"/>
  <c r="AH2427" i="1"/>
  <c r="CV2427" i="1" s="1"/>
  <c r="U2427" i="1" s="1"/>
  <c r="K2180" i="5" s="1"/>
  <c r="AI2427" i="1"/>
  <c r="CW2427" i="1" s="1"/>
  <c r="V2427" i="1" s="1"/>
  <c r="AJ2427" i="1"/>
  <c r="CX2427" i="1" s="1"/>
  <c r="W2427" i="1" s="1"/>
  <c r="CS2427" i="1"/>
  <c r="CT2427" i="1"/>
  <c r="FR2427" i="1"/>
  <c r="GL2427" i="1"/>
  <c r="GN2427" i="1"/>
  <c r="GO2427" i="1"/>
  <c r="GV2427" i="1"/>
  <c r="HC2427" i="1"/>
  <c r="GX2427" i="1" s="1"/>
  <c r="AC2428" i="1"/>
  <c r="AD2428" i="1"/>
  <c r="AE2428" i="1"/>
  <c r="AF2428" i="1"/>
  <c r="AG2428" i="1"/>
  <c r="AH2428" i="1"/>
  <c r="CV2428" i="1" s="1"/>
  <c r="U2428" i="1" s="1"/>
  <c r="AI2428" i="1"/>
  <c r="CW2428" i="1" s="1"/>
  <c r="V2428" i="1" s="1"/>
  <c r="AJ2428" i="1"/>
  <c r="CX2428" i="1" s="1"/>
  <c r="W2428" i="1" s="1"/>
  <c r="CQ2428" i="1"/>
  <c r="P2428" i="1" s="1"/>
  <c r="J2182" i="5" s="1"/>
  <c r="I2183" i="5" s="1"/>
  <c r="CR2428" i="1"/>
  <c r="Q2428" i="1" s="1"/>
  <c r="CS2428" i="1"/>
  <c r="CU2428" i="1"/>
  <c r="T2428" i="1" s="1"/>
  <c r="FR2428" i="1"/>
  <c r="GL2428" i="1"/>
  <c r="GO2428" i="1"/>
  <c r="GP2428" i="1"/>
  <c r="GV2428" i="1"/>
  <c r="HC2428" i="1" s="1"/>
  <c r="GX2428" i="1" s="1"/>
  <c r="C2429" i="1"/>
  <c r="D2429" i="1"/>
  <c r="I2429" i="1"/>
  <c r="U2429" i="1"/>
  <c r="K2190" i="5" s="1"/>
  <c r="AC2429" i="1"/>
  <c r="CQ2429" i="1" s="1"/>
  <c r="AE2429" i="1"/>
  <c r="AF2429" i="1"/>
  <c r="AG2429" i="1"/>
  <c r="AH2429" i="1"/>
  <c r="CV2429" i="1" s="1"/>
  <c r="AI2429" i="1"/>
  <c r="AJ2429" i="1"/>
  <c r="CX2429" i="1" s="1"/>
  <c r="CU2429" i="1"/>
  <c r="T2429" i="1" s="1"/>
  <c r="CW2429" i="1"/>
  <c r="V2429" i="1" s="1"/>
  <c r="FR2429" i="1"/>
  <c r="GL2429" i="1"/>
  <c r="GN2429" i="1"/>
  <c r="GO2429" i="1"/>
  <c r="GV2429" i="1"/>
  <c r="HC2429" i="1" s="1"/>
  <c r="Q2430" i="1"/>
  <c r="S2430" i="1"/>
  <c r="CY2430" i="1" s="1"/>
  <c r="X2430" i="1" s="1"/>
  <c r="R2192" i="5" s="1"/>
  <c r="AC2430" i="1"/>
  <c r="AD2430" i="1"/>
  <c r="AE2430" i="1"/>
  <c r="AF2430" i="1"/>
  <c r="AG2430" i="1"/>
  <c r="CU2430" i="1" s="1"/>
  <c r="T2430" i="1" s="1"/>
  <c r="AH2430" i="1"/>
  <c r="CV2430" i="1" s="1"/>
  <c r="U2430" i="1" s="1"/>
  <c r="AI2430" i="1"/>
  <c r="CW2430" i="1" s="1"/>
  <c r="V2430" i="1" s="1"/>
  <c r="AJ2430" i="1"/>
  <c r="CX2430" i="1" s="1"/>
  <c r="W2430" i="1" s="1"/>
  <c r="CQ2430" i="1"/>
  <c r="P2430" i="1" s="1"/>
  <c r="CR2430" i="1"/>
  <c r="CT2430" i="1"/>
  <c r="CZ2430" i="1"/>
  <c r="Y2430" i="1" s="1"/>
  <c r="T2192" i="5" s="1"/>
  <c r="FR2430" i="1"/>
  <c r="GL2430" i="1"/>
  <c r="GO2430" i="1"/>
  <c r="GP2430" i="1"/>
  <c r="GV2430" i="1"/>
  <c r="HC2430" i="1"/>
  <c r="GX2430" i="1" s="1"/>
  <c r="B2432" i="1"/>
  <c r="B2417" i="1" s="1"/>
  <c r="C2432" i="1"/>
  <c r="C2417" i="1" s="1"/>
  <c r="D2432" i="1"/>
  <c r="D2417" i="1" s="1"/>
  <c r="F2432" i="1"/>
  <c r="F2417" i="1" s="1"/>
  <c r="G2432" i="1"/>
  <c r="BC2432" i="1"/>
  <c r="BC2417" i="1" s="1"/>
  <c r="BX2432" i="1"/>
  <c r="BX2417" i="1" s="1"/>
  <c r="BZ2432" i="1"/>
  <c r="BZ2417" i="1" s="1"/>
  <c r="CK2432" i="1"/>
  <c r="CK2417" i="1" s="1"/>
  <c r="CL2432" i="1"/>
  <c r="CL2417" i="1" s="1"/>
  <c r="D2463" i="1"/>
  <c r="E2465" i="1"/>
  <c r="Z2465" i="1"/>
  <c r="AA2465" i="1"/>
  <c r="AM2465" i="1"/>
  <c r="AN2465" i="1"/>
  <c r="BD2465" i="1"/>
  <c r="BE2465" i="1"/>
  <c r="BF2465" i="1"/>
  <c r="BG2465" i="1"/>
  <c r="BH2465" i="1"/>
  <c r="BI2465" i="1"/>
  <c r="BJ2465" i="1"/>
  <c r="BK2465" i="1"/>
  <c r="BL2465" i="1"/>
  <c r="BM2465" i="1"/>
  <c r="BN2465" i="1"/>
  <c r="BO2465" i="1"/>
  <c r="BP2465" i="1"/>
  <c r="BQ2465" i="1"/>
  <c r="BR2465" i="1"/>
  <c r="BS2465" i="1"/>
  <c r="BT2465" i="1"/>
  <c r="BU2465" i="1"/>
  <c r="BV2465" i="1"/>
  <c r="BW2465" i="1"/>
  <c r="CM2465" i="1"/>
  <c r="CN2465" i="1"/>
  <c r="CO2465" i="1"/>
  <c r="CP2465" i="1"/>
  <c r="CQ2465" i="1"/>
  <c r="CR2465" i="1"/>
  <c r="CS2465" i="1"/>
  <c r="CT2465" i="1"/>
  <c r="CU2465" i="1"/>
  <c r="CV2465" i="1"/>
  <c r="CW2465" i="1"/>
  <c r="CX2465" i="1"/>
  <c r="CY2465" i="1"/>
  <c r="CZ2465" i="1"/>
  <c r="DA2465" i="1"/>
  <c r="DB2465" i="1"/>
  <c r="DC2465" i="1"/>
  <c r="DD2465" i="1"/>
  <c r="DE2465" i="1"/>
  <c r="DF2465" i="1"/>
  <c r="DG2465" i="1"/>
  <c r="DH2465" i="1"/>
  <c r="DI2465" i="1"/>
  <c r="DJ2465" i="1"/>
  <c r="DK2465" i="1"/>
  <c r="DL2465" i="1"/>
  <c r="DM2465" i="1"/>
  <c r="DN2465" i="1"/>
  <c r="DO2465" i="1"/>
  <c r="DP2465" i="1"/>
  <c r="DQ2465" i="1"/>
  <c r="DR2465" i="1"/>
  <c r="DS2465" i="1"/>
  <c r="DT2465" i="1"/>
  <c r="DU2465" i="1"/>
  <c r="DV2465" i="1"/>
  <c r="DW2465" i="1"/>
  <c r="DX2465" i="1"/>
  <c r="DY2465" i="1"/>
  <c r="DZ2465" i="1"/>
  <c r="EA2465" i="1"/>
  <c r="EB2465" i="1"/>
  <c r="EC2465" i="1"/>
  <c r="ED2465" i="1"/>
  <c r="EE2465" i="1"/>
  <c r="EF2465" i="1"/>
  <c r="EG2465" i="1"/>
  <c r="EH2465" i="1"/>
  <c r="EI2465" i="1"/>
  <c r="EJ2465" i="1"/>
  <c r="EK2465" i="1"/>
  <c r="EL2465" i="1"/>
  <c r="EM2465" i="1"/>
  <c r="EN2465" i="1"/>
  <c r="EO2465" i="1"/>
  <c r="EP2465" i="1"/>
  <c r="EQ2465" i="1"/>
  <c r="ER2465" i="1"/>
  <c r="ES2465" i="1"/>
  <c r="ET2465" i="1"/>
  <c r="EU2465" i="1"/>
  <c r="EV2465" i="1"/>
  <c r="EW2465" i="1"/>
  <c r="EX2465" i="1"/>
  <c r="EY2465" i="1"/>
  <c r="EZ2465" i="1"/>
  <c r="FA2465" i="1"/>
  <c r="FB2465" i="1"/>
  <c r="FC2465" i="1"/>
  <c r="FD2465" i="1"/>
  <c r="FE2465" i="1"/>
  <c r="FF2465" i="1"/>
  <c r="FG2465" i="1"/>
  <c r="FH2465" i="1"/>
  <c r="FI2465" i="1"/>
  <c r="FJ2465" i="1"/>
  <c r="FK2465" i="1"/>
  <c r="FL2465" i="1"/>
  <c r="FM2465" i="1"/>
  <c r="FN2465" i="1"/>
  <c r="FO2465" i="1"/>
  <c r="FP2465" i="1"/>
  <c r="FQ2465" i="1"/>
  <c r="FR2465" i="1"/>
  <c r="FS2465" i="1"/>
  <c r="FT2465" i="1"/>
  <c r="FU2465" i="1"/>
  <c r="FV2465" i="1"/>
  <c r="FW2465" i="1"/>
  <c r="FX2465" i="1"/>
  <c r="FY2465" i="1"/>
  <c r="FZ2465" i="1"/>
  <c r="GA2465" i="1"/>
  <c r="GB2465" i="1"/>
  <c r="GC2465" i="1"/>
  <c r="GD2465" i="1"/>
  <c r="GE2465" i="1"/>
  <c r="GF2465" i="1"/>
  <c r="GG2465" i="1"/>
  <c r="GH2465" i="1"/>
  <c r="GI2465" i="1"/>
  <c r="GJ2465" i="1"/>
  <c r="GK2465" i="1"/>
  <c r="GL2465" i="1"/>
  <c r="GM2465" i="1"/>
  <c r="GN2465" i="1"/>
  <c r="GO2465" i="1"/>
  <c r="GP2465" i="1"/>
  <c r="GQ2465" i="1"/>
  <c r="GR2465" i="1"/>
  <c r="GS2465" i="1"/>
  <c r="GT2465" i="1"/>
  <c r="GU2465" i="1"/>
  <c r="GV2465" i="1"/>
  <c r="GW2465" i="1"/>
  <c r="GX2465" i="1"/>
  <c r="C2467" i="1"/>
  <c r="D2467" i="1"/>
  <c r="I2467" i="1"/>
  <c r="AC2467" i="1"/>
  <c r="AE2467" i="1"/>
  <c r="AF2467" i="1"/>
  <c r="AG2467" i="1"/>
  <c r="CU2467" i="1" s="1"/>
  <c r="AH2467" i="1"/>
  <c r="AI2467" i="1"/>
  <c r="CW2467" i="1" s="1"/>
  <c r="AJ2467" i="1"/>
  <c r="CT2467" i="1"/>
  <c r="S2467" i="1" s="1"/>
  <c r="J2203" i="5" s="1"/>
  <c r="CV2467" i="1"/>
  <c r="U2467" i="1" s="1"/>
  <c r="CX2467" i="1"/>
  <c r="W2467" i="1" s="1"/>
  <c r="FR2467" i="1"/>
  <c r="GL2467" i="1"/>
  <c r="GN2467" i="1"/>
  <c r="GO2467" i="1"/>
  <c r="GV2467" i="1"/>
  <c r="HC2467" i="1" s="1"/>
  <c r="GX2467" i="1" s="1"/>
  <c r="R2468" i="1"/>
  <c r="GK2468" i="1" s="1"/>
  <c r="AC2468" i="1"/>
  <c r="AE2468" i="1"/>
  <c r="AF2468" i="1"/>
  <c r="AG2468" i="1"/>
  <c r="AH2468" i="1"/>
  <c r="CV2468" i="1" s="1"/>
  <c r="U2468" i="1" s="1"/>
  <c r="AI2468" i="1"/>
  <c r="CW2468" i="1" s="1"/>
  <c r="V2468" i="1" s="1"/>
  <c r="AJ2468" i="1"/>
  <c r="CX2468" i="1" s="1"/>
  <c r="W2468" i="1" s="1"/>
  <c r="AJ2470" i="1" s="1"/>
  <c r="CQ2468" i="1"/>
  <c r="P2468" i="1" s="1"/>
  <c r="CS2468" i="1"/>
  <c r="V2209" i="5" s="1"/>
  <c r="CU2468" i="1"/>
  <c r="T2468" i="1" s="1"/>
  <c r="FR2468" i="1"/>
  <c r="BY2470" i="1" s="1"/>
  <c r="GL2468" i="1"/>
  <c r="GO2468" i="1"/>
  <c r="GP2468" i="1"/>
  <c r="GV2468" i="1"/>
  <c r="HC2468" i="1" s="1"/>
  <c r="GX2468" i="1" s="1"/>
  <c r="CJ2470" i="1" s="1"/>
  <c r="B2470" i="1"/>
  <c r="B2465" i="1" s="1"/>
  <c r="C2470" i="1"/>
  <c r="C2465" i="1" s="1"/>
  <c r="D2470" i="1"/>
  <c r="D2465" i="1" s="1"/>
  <c r="F2470" i="1"/>
  <c r="F2465" i="1" s="1"/>
  <c r="G2470" i="1"/>
  <c r="BX2470" i="1"/>
  <c r="BX2465" i="1" s="1"/>
  <c r="CK2470" i="1"/>
  <c r="CK2465" i="1" s="1"/>
  <c r="CL2470" i="1"/>
  <c r="BC2470" i="1" s="1"/>
  <c r="BC2465" i="1" s="1"/>
  <c r="D2501" i="1"/>
  <c r="E2503" i="1"/>
  <c r="Z2503" i="1"/>
  <c r="AA2503" i="1"/>
  <c r="AM2503" i="1"/>
  <c r="AN2503" i="1"/>
  <c r="BD2503" i="1"/>
  <c r="BE2503" i="1"/>
  <c r="BF2503" i="1"/>
  <c r="BG2503" i="1"/>
  <c r="BH2503" i="1"/>
  <c r="BI2503" i="1"/>
  <c r="BJ2503" i="1"/>
  <c r="BK2503" i="1"/>
  <c r="BL2503" i="1"/>
  <c r="BM2503" i="1"/>
  <c r="BN2503" i="1"/>
  <c r="BO2503" i="1"/>
  <c r="BP2503" i="1"/>
  <c r="BQ2503" i="1"/>
  <c r="BR2503" i="1"/>
  <c r="BS2503" i="1"/>
  <c r="BT2503" i="1"/>
  <c r="BU2503" i="1"/>
  <c r="BV2503" i="1"/>
  <c r="BW2503" i="1"/>
  <c r="CM2503" i="1"/>
  <c r="CN2503" i="1"/>
  <c r="CO2503" i="1"/>
  <c r="CP2503" i="1"/>
  <c r="CQ2503" i="1"/>
  <c r="CR2503" i="1"/>
  <c r="CS2503" i="1"/>
  <c r="CT2503" i="1"/>
  <c r="CU2503" i="1"/>
  <c r="CV2503" i="1"/>
  <c r="CW2503" i="1"/>
  <c r="CX2503" i="1"/>
  <c r="CY2503" i="1"/>
  <c r="CZ2503" i="1"/>
  <c r="DA2503" i="1"/>
  <c r="DB2503" i="1"/>
  <c r="DC2503" i="1"/>
  <c r="DD2503" i="1"/>
  <c r="DE2503" i="1"/>
  <c r="DF2503" i="1"/>
  <c r="DG2503" i="1"/>
  <c r="DH2503" i="1"/>
  <c r="DI2503" i="1"/>
  <c r="DJ2503" i="1"/>
  <c r="DK2503" i="1"/>
  <c r="DL2503" i="1"/>
  <c r="DM2503" i="1"/>
  <c r="DN2503" i="1"/>
  <c r="DO2503" i="1"/>
  <c r="DP2503" i="1"/>
  <c r="DQ2503" i="1"/>
  <c r="DR2503" i="1"/>
  <c r="DS2503" i="1"/>
  <c r="DT2503" i="1"/>
  <c r="DU2503" i="1"/>
  <c r="DV2503" i="1"/>
  <c r="DW2503" i="1"/>
  <c r="DX2503" i="1"/>
  <c r="DY2503" i="1"/>
  <c r="DZ2503" i="1"/>
  <c r="EA2503" i="1"/>
  <c r="EB2503" i="1"/>
  <c r="EC2503" i="1"/>
  <c r="ED2503" i="1"/>
  <c r="EE2503" i="1"/>
  <c r="EF2503" i="1"/>
  <c r="EG2503" i="1"/>
  <c r="EH2503" i="1"/>
  <c r="EI2503" i="1"/>
  <c r="EJ2503" i="1"/>
  <c r="EK2503" i="1"/>
  <c r="EL2503" i="1"/>
  <c r="EM2503" i="1"/>
  <c r="EN2503" i="1"/>
  <c r="EO2503" i="1"/>
  <c r="EP2503" i="1"/>
  <c r="EQ2503" i="1"/>
  <c r="ER2503" i="1"/>
  <c r="ES2503" i="1"/>
  <c r="ET2503" i="1"/>
  <c r="EU2503" i="1"/>
  <c r="EV2503" i="1"/>
  <c r="EW2503" i="1"/>
  <c r="EX2503" i="1"/>
  <c r="EY2503" i="1"/>
  <c r="EZ2503" i="1"/>
  <c r="FA2503" i="1"/>
  <c r="FB2503" i="1"/>
  <c r="FC2503" i="1"/>
  <c r="FD2503" i="1"/>
  <c r="FE2503" i="1"/>
  <c r="FF2503" i="1"/>
  <c r="FG2503" i="1"/>
  <c r="FH2503" i="1"/>
  <c r="FI2503" i="1"/>
  <c r="FJ2503" i="1"/>
  <c r="FK2503" i="1"/>
  <c r="FL2503" i="1"/>
  <c r="FM2503" i="1"/>
  <c r="FN2503" i="1"/>
  <c r="FO2503" i="1"/>
  <c r="FP2503" i="1"/>
  <c r="FQ2503" i="1"/>
  <c r="FR2503" i="1"/>
  <c r="FS2503" i="1"/>
  <c r="FT2503" i="1"/>
  <c r="FU2503" i="1"/>
  <c r="FV2503" i="1"/>
  <c r="FW2503" i="1"/>
  <c r="FX2503" i="1"/>
  <c r="FY2503" i="1"/>
  <c r="FZ2503" i="1"/>
  <c r="GA2503" i="1"/>
  <c r="GB2503" i="1"/>
  <c r="GC2503" i="1"/>
  <c r="GD2503" i="1"/>
  <c r="GE2503" i="1"/>
  <c r="GF2503" i="1"/>
  <c r="GG2503" i="1"/>
  <c r="GH2503" i="1"/>
  <c r="GI2503" i="1"/>
  <c r="GJ2503" i="1"/>
  <c r="GK2503" i="1"/>
  <c r="GL2503" i="1"/>
  <c r="GM2503" i="1"/>
  <c r="GN2503" i="1"/>
  <c r="GO2503" i="1"/>
  <c r="GP2503" i="1"/>
  <c r="GQ2503" i="1"/>
  <c r="GR2503" i="1"/>
  <c r="GS2503" i="1"/>
  <c r="GT2503" i="1"/>
  <c r="GU2503" i="1"/>
  <c r="GV2503" i="1"/>
  <c r="GW2503" i="1"/>
  <c r="GX2503" i="1"/>
  <c r="C2505" i="1"/>
  <c r="D2505" i="1"/>
  <c r="I2505" i="1"/>
  <c r="P2505" i="1"/>
  <c r="J2221" i="5" s="1"/>
  <c r="AC2505" i="1"/>
  <c r="CQ2505" i="1" s="1"/>
  <c r="AE2505" i="1"/>
  <c r="U2218" i="5" s="1"/>
  <c r="AF2505" i="1"/>
  <c r="AG2505" i="1"/>
  <c r="CU2505" i="1" s="1"/>
  <c r="T2505" i="1" s="1"/>
  <c r="AG2508" i="1" s="1"/>
  <c r="AH2505" i="1"/>
  <c r="CV2505" i="1" s="1"/>
  <c r="AI2505" i="1"/>
  <c r="AJ2505" i="1"/>
  <c r="CW2505" i="1"/>
  <c r="V2505" i="1" s="1"/>
  <c r="CX2505" i="1"/>
  <c r="FR2505" i="1"/>
  <c r="BY2508" i="1" s="1"/>
  <c r="GL2505" i="1"/>
  <c r="GN2505" i="1"/>
  <c r="GO2505" i="1"/>
  <c r="GV2505" i="1"/>
  <c r="HC2505" i="1"/>
  <c r="GX2505" i="1" s="1"/>
  <c r="R2506" i="1"/>
  <c r="GK2506" i="1" s="1"/>
  <c r="AC2506" i="1"/>
  <c r="AE2506" i="1"/>
  <c r="AF2506" i="1"/>
  <c r="AG2506" i="1"/>
  <c r="CU2506" i="1" s="1"/>
  <c r="T2506" i="1" s="1"/>
  <c r="AH2506" i="1"/>
  <c r="CV2506" i="1" s="1"/>
  <c r="U2506" i="1" s="1"/>
  <c r="AI2506" i="1"/>
  <c r="CW2506" i="1" s="1"/>
  <c r="V2506" i="1" s="1"/>
  <c r="AJ2506" i="1"/>
  <c r="CX2506" i="1" s="1"/>
  <c r="W2506" i="1" s="1"/>
  <c r="CS2506" i="1"/>
  <c r="V2226" i="5" s="1"/>
  <c r="CT2506" i="1"/>
  <c r="S2506" i="1" s="1"/>
  <c r="FR2506" i="1"/>
  <c r="GL2506" i="1"/>
  <c r="GO2506" i="1"/>
  <c r="CC2508" i="1" s="1"/>
  <c r="AT2508" i="1" s="1"/>
  <c r="GP2506" i="1"/>
  <c r="GV2506" i="1"/>
  <c r="HC2506" i="1" s="1"/>
  <c r="GX2506" i="1" s="1"/>
  <c r="B2508" i="1"/>
  <c r="B2503" i="1" s="1"/>
  <c r="C2508" i="1"/>
  <c r="C2503" i="1" s="1"/>
  <c r="D2508" i="1"/>
  <c r="D2503" i="1" s="1"/>
  <c r="F2508" i="1"/>
  <c r="F2503" i="1" s="1"/>
  <c r="G2508" i="1"/>
  <c r="A2229" i="5" s="1"/>
  <c r="AO2508" i="1"/>
  <c r="AO2503" i="1" s="1"/>
  <c r="BX2508" i="1"/>
  <c r="BX2503" i="1" s="1"/>
  <c r="CK2508" i="1"/>
  <c r="BB2508" i="1" s="1"/>
  <c r="F2521" i="1" s="1"/>
  <c r="CL2508" i="1"/>
  <c r="CL2503" i="1" s="1"/>
  <c r="F2512" i="1"/>
  <c r="B2539" i="1"/>
  <c r="B2201" i="1" s="1"/>
  <c r="C2539" i="1"/>
  <c r="C2201" i="1" s="1"/>
  <c r="D2539" i="1"/>
  <c r="D2201" i="1" s="1"/>
  <c r="F2539" i="1"/>
  <c r="F2201" i="1" s="1"/>
  <c r="G2539" i="1"/>
  <c r="D2570" i="1"/>
  <c r="E2572" i="1"/>
  <c r="Z2572" i="1"/>
  <c r="AA2572" i="1"/>
  <c r="AB2572" i="1"/>
  <c r="AC2572" i="1"/>
  <c r="AD2572" i="1"/>
  <c r="AE2572" i="1"/>
  <c r="AF2572" i="1"/>
  <c r="AG2572" i="1"/>
  <c r="AH2572" i="1"/>
  <c r="AI2572" i="1"/>
  <c r="AJ2572" i="1"/>
  <c r="AK2572" i="1"/>
  <c r="AL2572" i="1"/>
  <c r="AM2572" i="1"/>
  <c r="AN2572" i="1"/>
  <c r="BD2572" i="1"/>
  <c r="BE2572" i="1"/>
  <c r="BF2572" i="1"/>
  <c r="BG2572" i="1"/>
  <c r="BH2572" i="1"/>
  <c r="BI2572" i="1"/>
  <c r="BJ2572" i="1"/>
  <c r="BK2572" i="1"/>
  <c r="BL2572" i="1"/>
  <c r="BM2572" i="1"/>
  <c r="BN2572" i="1"/>
  <c r="BO2572" i="1"/>
  <c r="BP2572" i="1"/>
  <c r="BQ2572" i="1"/>
  <c r="BR2572" i="1"/>
  <c r="BS2572" i="1"/>
  <c r="BT2572" i="1"/>
  <c r="BU2572" i="1"/>
  <c r="BV2572" i="1"/>
  <c r="BW2572" i="1"/>
  <c r="BX2572" i="1"/>
  <c r="BY2572" i="1"/>
  <c r="BZ2572" i="1"/>
  <c r="CA2572" i="1"/>
  <c r="CB2572" i="1"/>
  <c r="CC2572" i="1"/>
  <c r="CD2572" i="1"/>
  <c r="CE2572" i="1"/>
  <c r="CF2572" i="1"/>
  <c r="CG2572" i="1"/>
  <c r="CH2572" i="1"/>
  <c r="CI2572" i="1"/>
  <c r="CJ2572" i="1"/>
  <c r="CK2572" i="1"/>
  <c r="CL2572" i="1"/>
  <c r="CM2572" i="1"/>
  <c r="CN2572" i="1"/>
  <c r="CO2572" i="1"/>
  <c r="CP2572" i="1"/>
  <c r="CQ2572" i="1"/>
  <c r="CR2572" i="1"/>
  <c r="CS2572" i="1"/>
  <c r="CT2572" i="1"/>
  <c r="CU2572" i="1"/>
  <c r="CV2572" i="1"/>
  <c r="CW2572" i="1"/>
  <c r="CX2572" i="1"/>
  <c r="CY2572" i="1"/>
  <c r="CZ2572" i="1"/>
  <c r="DA2572" i="1"/>
  <c r="DB2572" i="1"/>
  <c r="DC2572" i="1"/>
  <c r="DD2572" i="1"/>
  <c r="DE2572" i="1"/>
  <c r="DF2572" i="1"/>
  <c r="DG2572" i="1"/>
  <c r="DH2572" i="1"/>
  <c r="DI2572" i="1"/>
  <c r="DJ2572" i="1"/>
  <c r="DK2572" i="1"/>
  <c r="DL2572" i="1"/>
  <c r="DM2572" i="1"/>
  <c r="DN2572" i="1"/>
  <c r="DO2572" i="1"/>
  <c r="DP2572" i="1"/>
  <c r="DQ2572" i="1"/>
  <c r="DR2572" i="1"/>
  <c r="DS2572" i="1"/>
  <c r="DT2572" i="1"/>
  <c r="DU2572" i="1"/>
  <c r="DV2572" i="1"/>
  <c r="DW2572" i="1"/>
  <c r="DX2572" i="1"/>
  <c r="DY2572" i="1"/>
  <c r="DZ2572" i="1"/>
  <c r="EA2572" i="1"/>
  <c r="EB2572" i="1"/>
  <c r="EC2572" i="1"/>
  <c r="ED2572" i="1"/>
  <c r="EE2572" i="1"/>
  <c r="EF2572" i="1"/>
  <c r="EG2572" i="1"/>
  <c r="EH2572" i="1"/>
  <c r="EI2572" i="1"/>
  <c r="EJ2572" i="1"/>
  <c r="EK2572" i="1"/>
  <c r="EL2572" i="1"/>
  <c r="EM2572" i="1"/>
  <c r="EN2572" i="1"/>
  <c r="EO2572" i="1"/>
  <c r="EP2572" i="1"/>
  <c r="EQ2572" i="1"/>
  <c r="ER2572" i="1"/>
  <c r="ES2572" i="1"/>
  <c r="ET2572" i="1"/>
  <c r="EU2572" i="1"/>
  <c r="EV2572" i="1"/>
  <c r="EW2572" i="1"/>
  <c r="EX2572" i="1"/>
  <c r="EY2572" i="1"/>
  <c r="EZ2572" i="1"/>
  <c r="FA2572" i="1"/>
  <c r="FB2572" i="1"/>
  <c r="FC2572" i="1"/>
  <c r="FD2572" i="1"/>
  <c r="FE2572" i="1"/>
  <c r="FF2572" i="1"/>
  <c r="FG2572" i="1"/>
  <c r="FH2572" i="1"/>
  <c r="FI2572" i="1"/>
  <c r="FJ2572" i="1"/>
  <c r="FK2572" i="1"/>
  <c r="FL2572" i="1"/>
  <c r="FM2572" i="1"/>
  <c r="FN2572" i="1"/>
  <c r="FO2572" i="1"/>
  <c r="FP2572" i="1"/>
  <c r="FQ2572" i="1"/>
  <c r="FR2572" i="1"/>
  <c r="FS2572" i="1"/>
  <c r="FT2572" i="1"/>
  <c r="FU2572" i="1"/>
  <c r="FV2572" i="1"/>
  <c r="FW2572" i="1"/>
  <c r="FX2572" i="1"/>
  <c r="FY2572" i="1"/>
  <c r="FZ2572" i="1"/>
  <c r="GA2572" i="1"/>
  <c r="GB2572" i="1"/>
  <c r="GC2572" i="1"/>
  <c r="GD2572" i="1"/>
  <c r="GE2572" i="1"/>
  <c r="GF2572" i="1"/>
  <c r="GG2572" i="1"/>
  <c r="GH2572" i="1"/>
  <c r="GI2572" i="1"/>
  <c r="GJ2572" i="1"/>
  <c r="GK2572" i="1"/>
  <c r="GL2572" i="1"/>
  <c r="GM2572" i="1"/>
  <c r="GN2572" i="1"/>
  <c r="GO2572" i="1"/>
  <c r="GP2572" i="1"/>
  <c r="GQ2572" i="1"/>
  <c r="GR2572" i="1"/>
  <c r="GS2572" i="1"/>
  <c r="GT2572" i="1"/>
  <c r="GU2572" i="1"/>
  <c r="GV2572" i="1"/>
  <c r="GW2572" i="1"/>
  <c r="GX2572" i="1"/>
  <c r="D2574" i="1"/>
  <c r="E2576" i="1"/>
  <c r="Z2576" i="1"/>
  <c r="AA2576" i="1"/>
  <c r="AM2576" i="1"/>
  <c r="AN2576" i="1"/>
  <c r="BD2576" i="1"/>
  <c r="BE2576" i="1"/>
  <c r="BF2576" i="1"/>
  <c r="BG2576" i="1"/>
  <c r="BH2576" i="1"/>
  <c r="BI2576" i="1"/>
  <c r="BJ2576" i="1"/>
  <c r="BK2576" i="1"/>
  <c r="BL2576" i="1"/>
  <c r="BM2576" i="1"/>
  <c r="BN2576" i="1"/>
  <c r="BO2576" i="1"/>
  <c r="BP2576" i="1"/>
  <c r="BQ2576" i="1"/>
  <c r="BR2576" i="1"/>
  <c r="BS2576" i="1"/>
  <c r="BT2576" i="1"/>
  <c r="BU2576" i="1"/>
  <c r="BV2576" i="1"/>
  <c r="BW2576" i="1"/>
  <c r="CM2576" i="1"/>
  <c r="CN2576" i="1"/>
  <c r="CO2576" i="1"/>
  <c r="CP2576" i="1"/>
  <c r="CQ2576" i="1"/>
  <c r="CR2576" i="1"/>
  <c r="CS2576" i="1"/>
  <c r="CT2576" i="1"/>
  <c r="CU2576" i="1"/>
  <c r="CV2576" i="1"/>
  <c r="CW2576" i="1"/>
  <c r="CX2576" i="1"/>
  <c r="CY2576" i="1"/>
  <c r="CZ2576" i="1"/>
  <c r="DA2576" i="1"/>
  <c r="DB2576" i="1"/>
  <c r="DC2576" i="1"/>
  <c r="DD2576" i="1"/>
  <c r="DE2576" i="1"/>
  <c r="DF2576" i="1"/>
  <c r="DG2576" i="1"/>
  <c r="DH2576" i="1"/>
  <c r="DI2576" i="1"/>
  <c r="DJ2576" i="1"/>
  <c r="DK2576" i="1"/>
  <c r="DL2576" i="1"/>
  <c r="DM2576" i="1"/>
  <c r="DN2576" i="1"/>
  <c r="DO2576" i="1"/>
  <c r="DP2576" i="1"/>
  <c r="DQ2576" i="1"/>
  <c r="DR2576" i="1"/>
  <c r="DS2576" i="1"/>
  <c r="DT2576" i="1"/>
  <c r="DU2576" i="1"/>
  <c r="DV2576" i="1"/>
  <c r="DW2576" i="1"/>
  <c r="DX2576" i="1"/>
  <c r="DY2576" i="1"/>
  <c r="DZ2576" i="1"/>
  <c r="EA2576" i="1"/>
  <c r="EB2576" i="1"/>
  <c r="EC2576" i="1"/>
  <c r="ED2576" i="1"/>
  <c r="EE2576" i="1"/>
  <c r="EF2576" i="1"/>
  <c r="EG2576" i="1"/>
  <c r="EH2576" i="1"/>
  <c r="EI2576" i="1"/>
  <c r="EJ2576" i="1"/>
  <c r="EK2576" i="1"/>
  <c r="EL2576" i="1"/>
  <c r="EM2576" i="1"/>
  <c r="EN2576" i="1"/>
  <c r="EO2576" i="1"/>
  <c r="EP2576" i="1"/>
  <c r="EQ2576" i="1"/>
  <c r="ER2576" i="1"/>
  <c r="ES2576" i="1"/>
  <c r="ET2576" i="1"/>
  <c r="EU2576" i="1"/>
  <c r="EV2576" i="1"/>
  <c r="EW2576" i="1"/>
  <c r="EX2576" i="1"/>
  <c r="EY2576" i="1"/>
  <c r="EZ2576" i="1"/>
  <c r="FA2576" i="1"/>
  <c r="FB2576" i="1"/>
  <c r="FC2576" i="1"/>
  <c r="FD2576" i="1"/>
  <c r="FE2576" i="1"/>
  <c r="FF2576" i="1"/>
  <c r="FG2576" i="1"/>
  <c r="FH2576" i="1"/>
  <c r="FI2576" i="1"/>
  <c r="FJ2576" i="1"/>
  <c r="FK2576" i="1"/>
  <c r="FL2576" i="1"/>
  <c r="FM2576" i="1"/>
  <c r="FN2576" i="1"/>
  <c r="FO2576" i="1"/>
  <c r="FP2576" i="1"/>
  <c r="FQ2576" i="1"/>
  <c r="FR2576" i="1"/>
  <c r="FS2576" i="1"/>
  <c r="FT2576" i="1"/>
  <c r="FU2576" i="1"/>
  <c r="FV2576" i="1"/>
  <c r="FW2576" i="1"/>
  <c r="FX2576" i="1"/>
  <c r="FY2576" i="1"/>
  <c r="FZ2576" i="1"/>
  <c r="GA2576" i="1"/>
  <c r="GB2576" i="1"/>
  <c r="GC2576" i="1"/>
  <c r="GD2576" i="1"/>
  <c r="GE2576" i="1"/>
  <c r="GF2576" i="1"/>
  <c r="GG2576" i="1"/>
  <c r="GH2576" i="1"/>
  <c r="GI2576" i="1"/>
  <c r="GJ2576" i="1"/>
  <c r="GK2576" i="1"/>
  <c r="GL2576" i="1"/>
  <c r="GM2576" i="1"/>
  <c r="GN2576" i="1"/>
  <c r="GO2576" i="1"/>
  <c r="GP2576" i="1"/>
  <c r="GQ2576" i="1"/>
  <c r="GR2576" i="1"/>
  <c r="GS2576" i="1"/>
  <c r="GT2576" i="1"/>
  <c r="GU2576" i="1"/>
  <c r="GV2576" i="1"/>
  <c r="GW2576" i="1"/>
  <c r="GX2576" i="1"/>
  <c r="C2578" i="1"/>
  <c r="D2578" i="1"/>
  <c r="I2578" i="1"/>
  <c r="AC2578" i="1"/>
  <c r="AE2578" i="1"/>
  <c r="AF2578" i="1"/>
  <c r="AG2578" i="1"/>
  <c r="CU2578" i="1" s="1"/>
  <c r="T2578" i="1" s="1"/>
  <c r="AH2578" i="1"/>
  <c r="CV2578" i="1" s="1"/>
  <c r="U2578" i="1" s="1"/>
  <c r="AI2578" i="1"/>
  <c r="CW2578" i="1" s="1"/>
  <c r="V2578" i="1" s="1"/>
  <c r="AJ2578" i="1"/>
  <c r="CX2578" i="1" s="1"/>
  <c r="W2578" i="1" s="1"/>
  <c r="CR2578" i="1"/>
  <c r="Q2578" i="1" s="1"/>
  <c r="FR2578" i="1"/>
  <c r="GL2578" i="1"/>
  <c r="GN2578" i="1"/>
  <c r="CB2581" i="1" s="1"/>
  <c r="GO2578" i="1"/>
  <c r="GV2578" i="1"/>
  <c r="HC2578" i="1" s="1"/>
  <c r="AC2579" i="1"/>
  <c r="AE2579" i="1"/>
  <c r="AF2579" i="1"/>
  <c r="AG2579" i="1"/>
  <c r="CU2579" i="1" s="1"/>
  <c r="T2579" i="1" s="1"/>
  <c r="AH2579" i="1"/>
  <c r="CV2579" i="1" s="1"/>
  <c r="U2579" i="1" s="1"/>
  <c r="AI2579" i="1"/>
  <c r="AJ2579" i="1"/>
  <c r="CT2579" i="1"/>
  <c r="S2579" i="1" s="1"/>
  <c r="CZ2579" i="1" s="1"/>
  <c r="Y2579" i="1" s="1"/>
  <c r="T2250" i="5" s="1"/>
  <c r="CW2579" i="1"/>
  <c r="V2579" i="1" s="1"/>
  <c r="AI2581" i="1" s="1"/>
  <c r="CX2579" i="1"/>
  <c r="W2579" i="1" s="1"/>
  <c r="FR2579" i="1"/>
  <c r="GL2579" i="1"/>
  <c r="GN2579" i="1"/>
  <c r="GO2579" i="1"/>
  <c r="GV2579" i="1"/>
  <c r="HC2579" i="1" s="1"/>
  <c r="GX2579" i="1" s="1"/>
  <c r="B2581" i="1"/>
  <c r="B2576" i="1" s="1"/>
  <c r="C2581" i="1"/>
  <c r="C2576" i="1" s="1"/>
  <c r="D2581" i="1"/>
  <c r="D2576" i="1" s="1"/>
  <c r="F2581" i="1"/>
  <c r="F2576" i="1" s="1"/>
  <c r="G2581" i="1"/>
  <c r="BX2581" i="1"/>
  <c r="BX2576" i="1" s="1"/>
  <c r="CK2581" i="1"/>
  <c r="CL2581" i="1"/>
  <c r="BC2581" i="1" s="1"/>
  <c r="BC2576" i="1" s="1"/>
  <c r="F2597" i="1"/>
  <c r="D2612" i="1"/>
  <c r="E2614" i="1"/>
  <c r="G2614" i="1"/>
  <c r="Z2614" i="1"/>
  <c r="AA2614" i="1"/>
  <c r="AB2614" i="1"/>
  <c r="AC2614" i="1"/>
  <c r="AD2614" i="1"/>
  <c r="AE2614" i="1"/>
  <c r="AF2614" i="1"/>
  <c r="AG2614" i="1"/>
  <c r="AH2614" i="1"/>
  <c r="AI2614" i="1"/>
  <c r="AJ2614" i="1"/>
  <c r="AK2614" i="1"/>
  <c r="AL2614" i="1"/>
  <c r="AM2614" i="1"/>
  <c r="AN2614" i="1"/>
  <c r="BD2614" i="1"/>
  <c r="BE2614" i="1"/>
  <c r="BF2614" i="1"/>
  <c r="BG2614" i="1"/>
  <c r="BH2614" i="1"/>
  <c r="BI2614" i="1"/>
  <c r="BJ2614" i="1"/>
  <c r="BK2614" i="1"/>
  <c r="BL2614" i="1"/>
  <c r="BM2614" i="1"/>
  <c r="BN2614" i="1"/>
  <c r="BO2614" i="1"/>
  <c r="BP2614" i="1"/>
  <c r="BQ2614" i="1"/>
  <c r="BR2614" i="1"/>
  <c r="BS2614" i="1"/>
  <c r="BT2614" i="1"/>
  <c r="BU2614" i="1"/>
  <c r="BV2614" i="1"/>
  <c r="BW2614" i="1"/>
  <c r="BX2614" i="1"/>
  <c r="BY2614" i="1"/>
  <c r="BZ2614" i="1"/>
  <c r="CA2614" i="1"/>
  <c r="CB2614" i="1"/>
  <c r="CC2614" i="1"/>
  <c r="CD2614" i="1"/>
  <c r="CE2614" i="1"/>
  <c r="CF2614" i="1"/>
  <c r="CG2614" i="1"/>
  <c r="CH2614" i="1"/>
  <c r="CI2614" i="1"/>
  <c r="CJ2614" i="1"/>
  <c r="CK2614" i="1"/>
  <c r="CL2614" i="1"/>
  <c r="CM2614" i="1"/>
  <c r="CN2614" i="1"/>
  <c r="CO2614" i="1"/>
  <c r="CP2614" i="1"/>
  <c r="CQ2614" i="1"/>
  <c r="CR2614" i="1"/>
  <c r="CS2614" i="1"/>
  <c r="CT2614" i="1"/>
  <c r="CU2614" i="1"/>
  <c r="CV2614" i="1"/>
  <c r="CW2614" i="1"/>
  <c r="CX2614" i="1"/>
  <c r="CY2614" i="1"/>
  <c r="CZ2614" i="1"/>
  <c r="DA2614" i="1"/>
  <c r="DB2614" i="1"/>
  <c r="DC2614" i="1"/>
  <c r="DD2614" i="1"/>
  <c r="DE2614" i="1"/>
  <c r="DF2614" i="1"/>
  <c r="DG2614" i="1"/>
  <c r="DH2614" i="1"/>
  <c r="DI2614" i="1"/>
  <c r="DJ2614" i="1"/>
  <c r="DK2614" i="1"/>
  <c r="DL2614" i="1"/>
  <c r="DM2614" i="1"/>
  <c r="DN2614" i="1"/>
  <c r="DO2614" i="1"/>
  <c r="DP2614" i="1"/>
  <c r="DQ2614" i="1"/>
  <c r="DR2614" i="1"/>
  <c r="DS2614" i="1"/>
  <c r="DT2614" i="1"/>
  <c r="DU2614" i="1"/>
  <c r="DV2614" i="1"/>
  <c r="DW2614" i="1"/>
  <c r="DX2614" i="1"/>
  <c r="DY2614" i="1"/>
  <c r="DZ2614" i="1"/>
  <c r="EA2614" i="1"/>
  <c r="EB2614" i="1"/>
  <c r="EC2614" i="1"/>
  <c r="ED2614" i="1"/>
  <c r="EE2614" i="1"/>
  <c r="EF2614" i="1"/>
  <c r="EG2614" i="1"/>
  <c r="EH2614" i="1"/>
  <c r="EI2614" i="1"/>
  <c r="EJ2614" i="1"/>
  <c r="EK2614" i="1"/>
  <c r="EL2614" i="1"/>
  <c r="EM2614" i="1"/>
  <c r="EN2614" i="1"/>
  <c r="EO2614" i="1"/>
  <c r="EP2614" i="1"/>
  <c r="EQ2614" i="1"/>
  <c r="ER2614" i="1"/>
  <c r="ES2614" i="1"/>
  <c r="ET2614" i="1"/>
  <c r="EU2614" i="1"/>
  <c r="EV2614" i="1"/>
  <c r="EW2614" i="1"/>
  <c r="EX2614" i="1"/>
  <c r="EY2614" i="1"/>
  <c r="EZ2614" i="1"/>
  <c r="FA2614" i="1"/>
  <c r="FB2614" i="1"/>
  <c r="FC2614" i="1"/>
  <c r="FD2614" i="1"/>
  <c r="FE2614" i="1"/>
  <c r="FF2614" i="1"/>
  <c r="FG2614" i="1"/>
  <c r="FH2614" i="1"/>
  <c r="FI2614" i="1"/>
  <c r="FJ2614" i="1"/>
  <c r="FK2614" i="1"/>
  <c r="FL2614" i="1"/>
  <c r="FM2614" i="1"/>
  <c r="FN2614" i="1"/>
  <c r="FO2614" i="1"/>
  <c r="FP2614" i="1"/>
  <c r="FQ2614" i="1"/>
  <c r="FR2614" i="1"/>
  <c r="FS2614" i="1"/>
  <c r="FT2614" i="1"/>
  <c r="FU2614" i="1"/>
  <c r="FV2614" i="1"/>
  <c r="FW2614" i="1"/>
  <c r="FX2614" i="1"/>
  <c r="FY2614" i="1"/>
  <c r="FZ2614" i="1"/>
  <c r="GA2614" i="1"/>
  <c r="GB2614" i="1"/>
  <c r="GC2614" i="1"/>
  <c r="GD2614" i="1"/>
  <c r="GE2614" i="1"/>
  <c r="GF2614" i="1"/>
  <c r="GG2614" i="1"/>
  <c r="GH2614" i="1"/>
  <c r="GI2614" i="1"/>
  <c r="GJ2614" i="1"/>
  <c r="GK2614" i="1"/>
  <c r="GL2614" i="1"/>
  <c r="GM2614" i="1"/>
  <c r="GN2614" i="1"/>
  <c r="GO2614" i="1"/>
  <c r="GP2614" i="1"/>
  <c r="GQ2614" i="1"/>
  <c r="GR2614" i="1"/>
  <c r="GS2614" i="1"/>
  <c r="GT2614" i="1"/>
  <c r="GU2614" i="1"/>
  <c r="GV2614" i="1"/>
  <c r="GW2614" i="1"/>
  <c r="GX2614" i="1"/>
  <c r="D2616" i="1"/>
  <c r="E2618" i="1"/>
  <c r="G2618" i="1"/>
  <c r="Z2618" i="1"/>
  <c r="AA2618" i="1"/>
  <c r="AM2618" i="1"/>
  <c r="AN2618" i="1"/>
  <c r="BD2618" i="1"/>
  <c r="BE2618" i="1"/>
  <c r="BF2618" i="1"/>
  <c r="BG2618" i="1"/>
  <c r="BH2618" i="1"/>
  <c r="BI2618" i="1"/>
  <c r="BJ2618" i="1"/>
  <c r="BK2618" i="1"/>
  <c r="BL2618" i="1"/>
  <c r="BM2618" i="1"/>
  <c r="BN2618" i="1"/>
  <c r="BO2618" i="1"/>
  <c r="BP2618" i="1"/>
  <c r="BQ2618" i="1"/>
  <c r="BR2618" i="1"/>
  <c r="BS2618" i="1"/>
  <c r="BT2618" i="1"/>
  <c r="BU2618" i="1"/>
  <c r="BV2618" i="1"/>
  <c r="BW2618" i="1"/>
  <c r="CM2618" i="1"/>
  <c r="CN2618" i="1"/>
  <c r="CO2618" i="1"/>
  <c r="CP2618" i="1"/>
  <c r="CQ2618" i="1"/>
  <c r="CR2618" i="1"/>
  <c r="CS2618" i="1"/>
  <c r="CT2618" i="1"/>
  <c r="CU2618" i="1"/>
  <c r="CV2618" i="1"/>
  <c r="CW2618" i="1"/>
  <c r="CX2618" i="1"/>
  <c r="CY2618" i="1"/>
  <c r="CZ2618" i="1"/>
  <c r="DA2618" i="1"/>
  <c r="DB2618" i="1"/>
  <c r="DC2618" i="1"/>
  <c r="DD2618" i="1"/>
  <c r="DE2618" i="1"/>
  <c r="DF2618" i="1"/>
  <c r="DG2618" i="1"/>
  <c r="DH2618" i="1"/>
  <c r="DI2618" i="1"/>
  <c r="DJ2618" i="1"/>
  <c r="DK2618" i="1"/>
  <c r="DL2618" i="1"/>
  <c r="DM2618" i="1"/>
  <c r="DN2618" i="1"/>
  <c r="DO2618" i="1"/>
  <c r="DP2618" i="1"/>
  <c r="DQ2618" i="1"/>
  <c r="DR2618" i="1"/>
  <c r="DS2618" i="1"/>
  <c r="DT2618" i="1"/>
  <c r="DU2618" i="1"/>
  <c r="DV2618" i="1"/>
  <c r="DW2618" i="1"/>
  <c r="DX2618" i="1"/>
  <c r="DY2618" i="1"/>
  <c r="DZ2618" i="1"/>
  <c r="EA2618" i="1"/>
  <c r="EB2618" i="1"/>
  <c r="EC2618" i="1"/>
  <c r="ED2618" i="1"/>
  <c r="EE2618" i="1"/>
  <c r="EF2618" i="1"/>
  <c r="EG2618" i="1"/>
  <c r="EH2618" i="1"/>
  <c r="EI2618" i="1"/>
  <c r="EJ2618" i="1"/>
  <c r="EK2618" i="1"/>
  <c r="EL2618" i="1"/>
  <c r="EM2618" i="1"/>
  <c r="EN2618" i="1"/>
  <c r="EO2618" i="1"/>
  <c r="EP2618" i="1"/>
  <c r="EQ2618" i="1"/>
  <c r="ER2618" i="1"/>
  <c r="ES2618" i="1"/>
  <c r="ET2618" i="1"/>
  <c r="EU2618" i="1"/>
  <c r="EV2618" i="1"/>
  <c r="EW2618" i="1"/>
  <c r="EX2618" i="1"/>
  <c r="EY2618" i="1"/>
  <c r="EZ2618" i="1"/>
  <c r="FA2618" i="1"/>
  <c r="FB2618" i="1"/>
  <c r="FC2618" i="1"/>
  <c r="FD2618" i="1"/>
  <c r="FE2618" i="1"/>
  <c r="FF2618" i="1"/>
  <c r="FG2618" i="1"/>
  <c r="FH2618" i="1"/>
  <c r="FI2618" i="1"/>
  <c r="FJ2618" i="1"/>
  <c r="FK2618" i="1"/>
  <c r="FL2618" i="1"/>
  <c r="FM2618" i="1"/>
  <c r="FN2618" i="1"/>
  <c r="FO2618" i="1"/>
  <c r="FP2618" i="1"/>
  <c r="FQ2618" i="1"/>
  <c r="FR2618" i="1"/>
  <c r="FS2618" i="1"/>
  <c r="FT2618" i="1"/>
  <c r="FU2618" i="1"/>
  <c r="FV2618" i="1"/>
  <c r="FW2618" i="1"/>
  <c r="FX2618" i="1"/>
  <c r="FY2618" i="1"/>
  <c r="FZ2618" i="1"/>
  <c r="GA2618" i="1"/>
  <c r="GB2618" i="1"/>
  <c r="GC2618" i="1"/>
  <c r="GD2618" i="1"/>
  <c r="GE2618" i="1"/>
  <c r="GF2618" i="1"/>
  <c r="GG2618" i="1"/>
  <c r="GH2618" i="1"/>
  <c r="GI2618" i="1"/>
  <c r="GJ2618" i="1"/>
  <c r="GK2618" i="1"/>
  <c r="GL2618" i="1"/>
  <c r="GM2618" i="1"/>
  <c r="GN2618" i="1"/>
  <c r="GO2618" i="1"/>
  <c r="GP2618" i="1"/>
  <c r="GQ2618" i="1"/>
  <c r="GR2618" i="1"/>
  <c r="GS2618" i="1"/>
  <c r="GT2618" i="1"/>
  <c r="GU2618" i="1"/>
  <c r="GV2618" i="1"/>
  <c r="GW2618" i="1"/>
  <c r="GX2618" i="1"/>
  <c r="C2620" i="1"/>
  <c r="D2620" i="1"/>
  <c r="I2620" i="1"/>
  <c r="AC2620" i="1"/>
  <c r="CQ2620" i="1" s="1"/>
  <c r="AE2620" i="1"/>
  <c r="AF2620" i="1"/>
  <c r="AG2620" i="1"/>
  <c r="CU2620" i="1" s="1"/>
  <c r="T2620" i="1" s="1"/>
  <c r="AH2620" i="1"/>
  <c r="CV2620" i="1" s="1"/>
  <c r="U2620" i="1" s="1"/>
  <c r="K2269" i="5" s="1"/>
  <c r="AI2620" i="1"/>
  <c r="CW2620" i="1" s="1"/>
  <c r="AJ2620" i="1"/>
  <c r="CX2620" i="1" s="1"/>
  <c r="W2620" i="1" s="1"/>
  <c r="CT2620" i="1"/>
  <c r="S2620" i="1" s="1"/>
  <c r="FR2620" i="1"/>
  <c r="GL2620" i="1"/>
  <c r="GN2620" i="1"/>
  <c r="GO2620" i="1"/>
  <c r="GV2620" i="1"/>
  <c r="HC2620" i="1" s="1"/>
  <c r="C2621" i="1"/>
  <c r="D2621" i="1"/>
  <c r="I2621" i="1"/>
  <c r="T2621" i="1"/>
  <c r="AC2621" i="1"/>
  <c r="AE2621" i="1"/>
  <c r="AF2621" i="1"/>
  <c r="AG2621" i="1"/>
  <c r="AH2621" i="1"/>
  <c r="CV2621" i="1" s="1"/>
  <c r="U2621" i="1" s="1"/>
  <c r="K2276" i="5" s="1"/>
  <c r="AI2621" i="1"/>
  <c r="CW2621" i="1" s="1"/>
  <c r="V2621" i="1" s="1"/>
  <c r="AJ2621" i="1"/>
  <c r="CX2621" i="1" s="1"/>
  <c r="W2621" i="1" s="1"/>
  <c r="CR2621" i="1"/>
  <c r="Q2621" i="1" s="1"/>
  <c r="CU2621" i="1"/>
  <c r="FR2621" i="1"/>
  <c r="GL2621" i="1"/>
  <c r="GN2621" i="1"/>
  <c r="GO2621" i="1"/>
  <c r="GV2621" i="1"/>
  <c r="HC2621" i="1" s="1"/>
  <c r="C2622" i="1"/>
  <c r="D2622" i="1"/>
  <c r="I2622" i="1"/>
  <c r="AC2622" i="1"/>
  <c r="AE2622" i="1"/>
  <c r="AF2622" i="1"/>
  <c r="AG2622" i="1"/>
  <c r="CU2622" i="1" s="1"/>
  <c r="AH2622" i="1"/>
  <c r="AI2622" i="1"/>
  <c r="CW2622" i="1" s="1"/>
  <c r="AJ2622" i="1"/>
  <c r="CX2622" i="1" s="1"/>
  <c r="W2622" i="1" s="1"/>
  <c r="CT2622" i="1"/>
  <c r="S2622" i="1" s="1"/>
  <c r="CV2622" i="1"/>
  <c r="U2622" i="1" s="1"/>
  <c r="FR2622" i="1"/>
  <c r="GL2622" i="1"/>
  <c r="GN2622" i="1"/>
  <c r="GO2622" i="1"/>
  <c r="GV2622" i="1"/>
  <c r="HC2622" i="1" s="1"/>
  <c r="GX2622" i="1" s="1"/>
  <c r="C2623" i="1"/>
  <c r="D2623" i="1"/>
  <c r="I2623" i="1"/>
  <c r="AC2623" i="1"/>
  <c r="AE2623" i="1"/>
  <c r="U2284" i="5" s="1"/>
  <c r="AF2623" i="1"/>
  <c r="CT2623" i="1" s="1"/>
  <c r="S2623" i="1" s="1"/>
  <c r="AG2623" i="1"/>
  <c r="CU2623" i="1" s="1"/>
  <c r="T2623" i="1" s="1"/>
  <c r="AH2623" i="1"/>
  <c r="CV2623" i="1" s="1"/>
  <c r="U2623" i="1" s="1"/>
  <c r="K2293" i="5" s="1"/>
  <c r="AI2623" i="1"/>
  <c r="CW2623" i="1" s="1"/>
  <c r="V2623" i="1" s="1"/>
  <c r="AJ2623" i="1"/>
  <c r="CR2623" i="1"/>
  <c r="Q2623" i="1" s="1"/>
  <c r="J2287" i="5" s="1"/>
  <c r="CX2623" i="1"/>
  <c r="W2623" i="1" s="1"/>
  <c r="FR2623" i="1"/>
  <c r="GL2623" i="1"/>
  <c r="GN2623" i="1"/>
  <c r="GO2623" i="1"/>
  <c r="GV2623" i="1"/>
  <c r="HC2623" i="1" s="1"/>
  <c r="GX2623" i="1" s="1"/>
  <c r="C2624" i="1"/>
  <c r="D2624" i="1"/>
  <c r="I2624" i="1"/>
  <c r="S2624" i="1"/>
  <c r="AC2624" i="1"/>
  <c r="CQ2624" i="1" s="1"/>
  <c r="AE2624" i="1"/>
  <c r="AF2624" i="1"/>
  <c r="AG2624" i="1"/>
  <c r="AH2624" i="1"/>
  <c r="CV2624" i="1" s="1"/>
  <c r="U2624" i="1" s="1"/>
  <c r="K2304" i="5" s="1"/>
  <c r="AI2624" i="1"/>
  <c r="CW2624" i="1" s="1"/>
  <c r="AJ2624" i="1"/>
  <c r="CX2624" i="1" s="1"/>
  <c r="W2624" i="1" s="1"/>
  <c r="CR2624" i="1"/>
  <c r="Q2624" i="1" s="1"/>
  <c r="J2298" i="5" s="1"/>
  <c r="CT2624" i="1"/>
  <c r="CU2624" i="1"/>
  <c r="FR2624" i="1"/>
  <c r="GL2624" i="1"/>
  <c r="GN2624" i="1"/>
  <c r="GO2624" i="1"/>
  <c r="GV2624" i="1"/>
  <c r="HC2624" i="1" s="1"/>
  <c r="C2625" i="1"/>
  <c r="D2625" i="1"/>
  <c r="I2625" i="1"/>
  <c r="T2625" i="1"/>
  <c r="U2625" i="1"/>
  <c r="K2317" i="5" s="1"/>
  <c r="AC2625" i="1"/>
  <c r="AE2625" i="1"/>
  <c r="U2306" i="5" s="1"/>
  <c r="AF2625" i="1"/>
  <c r="AG2625" i="1"/>
  <c r="AH2625" i="1"/>
  <c r="AI2625" i="1"/>
  <c r="CW2625" i="1" s="1"/>
  <c r="V2625" i="1" s="1"/>
  <c r="AJ2625" i="1"/>
  <c r="CX2625" i="1" s="1"/>
  <c r="W2625" i="1" s="1"/>
  <c r="CR2625" i="1"/>
  <c r="Q2625" i="1" s="1"/>
  <c r="J2309" i="5" s="1"/>
  <c r="CT2625" i="1"/>
  <c r="S2625" i="1" s="1"/>
  <c r="CU2625" i="1"/>
  <c r="CV2625" i="1"/>
  <c r="FR2625" i="1"/>
  <c r="GL2625" i="1"/>
  <c r="GN2625" i="1"/>
  <c r="GO2625" i="1"/>
  <c r="GV2625" i="1"/>
  <c r="HC2625" i="1" s="1"/>
  <c r="GX2625" i="1" s="1"/>
  <c r="I2626" i="1"/>
  <c r="V2626" i="1"/>
  <c r="AC2626" i="1"/>
  <c r="CQ2626" i="1" s="1"/>
  <c r="P2626" i="1" s="1"/>
  <c r="AE2626" i="1"/>
  <c r="AF2626" i="1"/>
  <c r="AG2626" i="1"/>
  <c r="CU2626" i="1" s="1"/>
  <c r="T2626" i="1" s="1"/>
  <c r="AH2626" i="1"/>
  <c r="AI2626" i="1"/>
  <c r="AJ2626" i="1"/>
  <c r="CX2626" i="1" s="1"/>
  <c r="CT2626" i="1"/>
  <c r="S2626" i="1" s="1"/>
  <c r="CV2626" i="1"/>
  <c r="U2626" i="1" s="1"/>
  <c r="CW2626" i="1"/>
  <c r="FR2626" i="1"/>
  <c r="GL2626" i="1"/>
  <c r="GN2626" i="1"/>
  <c r="GO2626" i="1"/>
  <c r="GV2626" i="1"/>
  <c r="HC2626" i="1" s="1"/>
  <c r="GX2626" i="1" s="1"/>
  <c r="I2627" i="1"/>
  <c r="S2627" i="1"/>
  <c r="CY2627" i="1" s="1"/>
  <c r="X2627" i="1"/>
  <c r="R2313" i="5" s="1"/>
  <c r="AC2627" i="1"/>
  <c r="AD2627" i="1"/>
  <c r="AE2627" i="1"/>
  <c r="AF2627" i="1"/>
  <c r="AG2627" i="1"/>
  <c r="AH2627" i="1"/>
  <c r="CV2627" i="1" s="1"/>
  <c r="U2627" i="1" s="1"/>
  <c r="AI2627" i="1"/>
  <c r="CW2627" i="1" s="1"/>
  <c r="V2627" i="1" s="1"/>
  <c r="AJ2627" i="1"/>
  <c r="CX2627" i="1" s="1"/>
  <c r="W2627" i="1" s="1"/>
  <c r="CQ2627" i="1"/>
  <c r="P2627" i="1" s="1"/>
  <c r="CR2627" i="1"/>
  <c r="Q2627" i="1" s="1"/>
  <c r="CT2627" i="1"/>
  <c r="CU2627" i="1"/>
  <c r="T2627" i="1" s="1"/>
  <c r="CZ2627" i="1"/>
  <c r="Y2627" i="1" s="1"/>
  <c r="T2313" i="5" s="1"/>
  <c r="FR2627" i="1"/>
  <c r="GL2627" i="1"/>
  <c r="GN2627" i="1"/>
  <c r="GO2627" i="1"/>
  <c r="GV2627" i="1"/>
  <c r="HC2627" i="1"/>
  <c r="GX2627" i="1" s="1"/>
  <c r="C2628" i="1"/>
  <c r="D2628" i="1"/>
  <c r="I2628" i="1"/>
  <c r="I2630" i="1" s="1"/>
  <c r="AC2628" i="1"/>
  <c r="AE2628" i="1"/>
  <c r="AF2628" i="1"/>
  <c r="AG2628" i="1"/>
  <c r="CU2628" i="1" s="1"/>
  <c r="AH2628" i="1"/>
  <c r="CV2628" i="1" s="1"/>
  <c r="U2628" i="1" s="1"/>
  <c r="K2331" i="5" s="1"/>
  <c r="AI2628" i="1"/>
  <c r="CW2628" i="1" s="1"/>
  <c r="AJ2628" i="1"/>
  <c r="CX2628" i="1" s="1"/>
  <c r="W2628" i="1" s="1"/>
  <c r="CT2628" i="1"/>
  <c r="S2628" i="1" s="1"/>
  <c r="FR2628" i="1"/>
  <c r="GL2628" i="1"/>
  <c r="GN2628" i="1"/>
  <c r="GO2628" i="1"/>
  <c r="GV2628" i="1"/>
  <c r="HC2628" i="1" s="1"/>
  <c r="GX2628" i="1" s="1"/>
  <c r="I2629" i="1"/>
  <c r="AC2629" i="1"/>
  <c r="CQ2629" i="1" s="1"/>
  <c r="AE2629" i="1"/>
  <c r="AF2629" i="1"/>
  <c r="AG2629" i="1"/>
  <c r="CU2629" i="1" s="1"/>
  <c r="AH2629" i="1"/>
  <c r="CV2629" i="1" s="1"/>
  <c r="U2629" i="1" s="1"/>
  <c r="AI2629" i="1"/>
  <c r="CW2629" i="1" s="1"/>
  <c r="V2629" i="1" s="1"/>
  <c r="AJ2629" i="1"/>
  <c r="CX2629" i="1" s="1"/>
  <c r="CR2629" i="1"/>
  <c r="Q2629" i="1" s="1"/>
  <c r="CS2629" i="1"/>
  <c r="FR2629" i="1"/>
  <c r="GL2629" i="1"/>
  <c r="GN2629" i="1"/>
  <c r="GO2629" i="1"/>
  <c r="GV2629" i="1"/>
  <c r="HC2629" i="1" s="1"/>
  <c r="GX2629" i="1" s="1"/>
  <c r="AC2630" i="1"/>
  <c r="AE2630" i="1"/>
  <c r="AF2630" i="1"/>
  <c r="AG2630" i="1"/>
  <c r="AH2630" i="1"/>
  <c r="AI2630" i="1"/>
  <c r="CW2630" i="1" s="1"/>
  <c r="AJ2630" i="1"/>
  <c r="CU2630" i="1"/>
  <c r="CV2630" i="1"/>
  <c r="CX2630" i="1"/>
  <c r="FR2630" i="1"/>
  <c r="GL2630" i="1"/>
  <c r="GN2630" i="1"/>
  <c r="GO2630" i="1"/>
  <c r="GV2630" i="1"/>
  <c r="HC2630" i="1" s="1"/>
  <c r="I2631" i="1"/>
  <c r="AC2631" i="1"/>
  <c r="AE2631" i="1"/>
  <c r="AF2631" i="1"/>
  <c r="AG2631" i="1"/>
  <c r="CU2631" i="1" s="1"/>
  <c r="AH2631" i="1"/>
  <c r="AI2631" i="1"/>
  <c r="CW2631" i="1" s="1"/>
  <c r="AJ2631" i="1"/>
  <c r="CX2631" i="1" s="1"/>
  <c r="CT2631" i="1"/>
  <c r="CV2631" i="1"/>
  <c r="FR2631" i="1"/>
  <c r="GL2631" i="1"/>
  <c r="GN2631" i="1"/>
  <c r="GO2631" i="1"/>
  <c r="GV2631" i="1"/>
  <c r="HC2631" i="1" s="1"/>
  <c r="C2632" i="1"/>
  <c r="D2632" i="1"/>
  <c r="I2632" i="1"/>
  <c r="AC2632" i="1"/>
  <c r="AE2632" i="1"/>
  <c r="AF2632" i="1"/>
  <c r="AG2632" i="1"/>
  <c r="CU2632" i="1" s="1"/>
  <c r="AH2632" i="1"/>
  <c r="CV2632" i="1" s="1"/>
  <c r="U2632" i="1" s="1"/>
  <c r="K2345" i="5" s="1"/>
  <c r="AI2632" i="1"/>
  <c r="CW2632" i="1" s="1"/>
  <c r="V2632" i="1" s="1"/>
  <c r="AJ2632" i="1"/>
  <c r="CX2632" i="1" s="1"/>
  <c r="W2632" i="1" s="1"/>
  <c r="CS2632" i="1"/>
  <c r="FR2632" i="1"/>
  <c r="GL2632" i="1"/>
  <c r="GN2632" i="1"/>
  <c r="GO2632" i="1"/>
  <c r="GV2632" i="1"/>
  <c r="HC2632" i="1" s="1"/>
  <c r="GX2632" i="1" s="1"/>
  <c r="AC2633" i="1"/>
  <c r="AD2633" i="1"/>
  <c r="AE2633" i="1"/>
  <c r="AF2633" i="1"/>
  <c r="AG2633" i="1"/>
  <c r="CU2633" i="1" s="1"/>
  <c r="AH2633" i="1"/>
  <c r="CV2633" i="1" s="1"/>
  <c r="AI2633" i="1"/>
  <c r="CW2633" i="1" s="1"/>
  <c r="AJ2633" i="1"/>
  <c r="CX2633" i="1" s="1"/>
  <c r="CQ2633" i="1"/>
  <c r="CR2633" i="1"/>
  <c r="CT2633" i="1"/>
  <c r="FR2633" i="1"/>
  <c r="GL2633" i="1"/>
  <c r="GN2633" i="1"/>
  <c r="GO2633" i="1"/>
  <c r="GV2633" i="1"/>
  <c r="HC2633" i="1" s="1"/>
  <c r="AC2634" i="1"/>
  <c r="CQ2634" i="1" s="1"/>
  <c r="AE2634" i="1"/>
  <c r="CS2634" i="1" s="1"/>
  <c r="AF2634" i="1"/>
  <c r="CT2634" i="1" s="1"/>
  <c r="AG2634" i="1"/>
  <c r="CU2634" i="1" s="1"/>
  <c r="AH2634" i="1"/>
  <c r="CV2634" i="1" s="1"/>
  <c r="AI2634" i="1"/>
  <c r="CW2634" i="1" s="1"/>
  <c r="AJ2634" i="1"/>
  <c r="CX2634" i="1"/>
  <c r="FR2634" i="1"/>
  <c r="GL2634" i="1"/>
  <c r="GN2634" i="1"/>
  <c r="GO2634" i="1"/>
  <c r="GV2634" i="1"/>
  <c r="HC2634" i="1" s="1"/>
  <c r="AC2635" i="1"/>
  <c r="AE2635" i="1"/>
  <c r="AF2635" i="1"/>
  <c r="CT2635" i="1" s="1"/>
  <c r="AG2635" i="1"/>
  <c r="CU2635" i="1" s="1"/>
  <c r="AH2635" i="1"/>
  <c r="CV2635" i="1" s="1"/>
  <c r="AI2635" i="1"/>
  <c r="CW2635" i="1" s="1"/>
  <c r="AJ2635" i="1"/>
  <c r="CX2635" i="1"/>
  <c r="FR2635" i="1"/>
  <c r="GL2635" i="1"/>
  <c r="GN2635" i="1"/>
  <c r="GO2635" i="1"/>
  <c r="GV2635" i="1"/>
  <c r="HC2635" i="1" s="1"/>
  <c r="C2636" i="1"/>
  <c r="D2636" i="1"/>
  <c r="I2636" i="1"/>
  <c r="Q2636" i="1"/>
  <c r="S2636" i="1"/>
  <c r="AC2636" i="1"/>
  <c r="AD2636" i="1"/>
  <c r="AE2636" i="1"/>
  <c r="AF2636" i="1"/>
  <c r="AG2636" i="1"/>
  <c r="CU2636" i="1" s="1"/>
  <c r="T2636" i="1" s="1"/>
  <c r="AH2636" i="1"/>
  <c r="CV2636" i="1" s="1"/>
  <c r="U2636" i="1" s="1"/>
  <c r="K2354" i="5" s="1"/>
  <c r="AI2636" i="1"/>
  <c r="CW2636" i="1" s="1"/>
  <c r="V2636" i="1" s="1"/>
  <c r="AJ2636" i="1"/>
  <c r="CX2636" i="1" s="1"/>
  <c r="W2636" i="1" s="1"/>
  <c r="CQ2636" i="1"/>
  <c r="CR2636" i="1"/>
  <c r="CT2636" i="1"/>
  <c r="CZ2636" i="1"/>
  <c r="Y2636" i="1" s="1"/>
  <c r="T2347" i="5" s="1"/>
  <c r="FR2636" i="1"/>
  <c r="GL2636" i="1"/>
  <c r="GN2636" i="1"/>
  <c r="GO2636" i="1"/>
  <c r="GV2636" i="1"/>
  <c r="HC2636" i="1"/>
  <c r="GX2636" i="1" s="1"/>
  <c r="I2637" i="1"/>
  <c r="AC2637" i="1"/>
  <c r="AE2637" i="1"/>
  <c r="AF2637" i="1"/>
  <c r="AG2637" i="1"/>
  <c r="CU2637" i="1" s="1"/>
  <c r="AH2637" i="1"/>
  <c r="CV2637" i="1" s="1"/>
  <c r="U2637" i="1" s="1"/>
  <c r="AI2637" i="1"/>
  <c r="CW2637" i="1" s="1"/>
  <c r="AJ2637" i="1"/>
  <c r="CX2637" i="1" s="1"/>
  <c r="W2637" i="1" s="1"/>
  <c r="CS2637" i="1"/>
  <c r="FR2637" i="1"/>
  <c r="GL2637" i="1"/>
  <c r="GN2637" i="1"/>
  <c r="GO2637" i="1"/>
  <c r="GV2637" i="1"/>
  <c r="HC2637" i="1" s="1"/>
  <c r="I2638" i="1"/>
  <c r="AC2638" i="1"/>
  <c r="AE2638" i="1"/>
  <c r="AF2638" i="1"/>
  <c r="CT2638" i="1" s="1"/>
  <c r="S2638" i="1" s="1"/>
  <c r="AG2638" i="1"/>
  <c r="CU2638" i="1" s="1"/>
  <c r="T2638" i="1" s="1"/>
  <c r="AH2638" i="1"/>
  <c r="CV2638" i="1" s="1"/>
  <c r="U2638" i="1" s="1"/>
  <c r="AI2638" i="1"/>
  <c r="CW2638" i="1" s="1"/>
  <c r="V2638" i="1" s="1"/>
  <c r="AJ2638" i="1"/>
  <c r="CR2638" i="1"/>
  <c r="CX2638" i="1"/>
  <c r="FR2638" i="1"/>
  <c r="GL2638" i="1"/>
  <c r="GN2638" i="1"/>
  <c r="GO2638" i="1"/>
  <c r="GV2638" i="1"/>
  <c r="HC2638" i="1" s="1"/>
  <c r="B2640" i="1"/>
  <c r="B2618" i="1" s="1"/>
  <c r="C2640" i="1"/>
  <c r="C2618" i="1" s="1"/>
  <c r="D2640" i="1"/>
  <c r="D2618" i="1" s="1"/>
  <c r="F2640" i="1"/>
  <c r="F2618" i="1" s="1"/>
  <c r="G2640" i="1"/>
  <c r="BX2640" i="1"/>
  <c r="BX2618" i="1" s="1"/>
  <c r="CK2640" i="1"/>
  <c r="CK2618" i="1" s="1"/>
  <c r="CL2640" i="1"/>
  <c r="CL2618" i="1" s="1"/>
  <c r="B2671" i="1"/>
  <c r="B2614" i="1" s="1"/>
  <c r="C2671" i="1"/>
  <c r="C2614" i="1" s="1"/>
  <c r="D2671" i="1"/>
  <c r="D2614" i="1" s="1"/>
  <c r="F2671" i="1"/>
  <c r="F2614" i="1" s="1"/>
  <c r="G2671" i="1"/>
  <c r="D2702" i="1"/>
  <c r="D2704" i="1"/>
  <c r="E2704" i="1"/>
  <c r="Z2704" i="1"/>
  <c r="AA2704" i="1"/>
  <c r="AM2704" i="1"/>
  <c r="AN2704" i="1"/>
  <c r="BD2704" i="1"/>
  <c r="BE2704" i="1"/>
  <c r="BF2704" i="1"/>
  <c r="BG2704" i="1"/>
  <c r="BH2704" i="1"/>
  <c r="BI2704" i="1"/>
  <c r="BJ2704" i="1"/>
  <c r="BK2704" i="1"/>
  <c r="BL2704" i="1"/>
  <c r="BM2704" i="1"/>
  <c r="BN2704" i="1"/>
  <c r="BO2704" i="1"/>
  <c r="BP2704" i="1"/>
  <c r="BQ2704" i="1"/>
  <c r="BR2704" i="1"/>
  <c r="BS2704" i="1"/>
  <c r="BT2704" i="1"/>
  <c r="BU2704" i="1"/>
  <c r="BV2704" i="1"/>
  <c r="BW2704" i="1"/>
  <c r="CM2704" i="1"/>
  <c r="CN2704" i="1"/>
  <c r="CO2704" i="1"/>
  <c r="CP2704" i="1"/>
  <c r="CQ2704" i="1"/>
  <c r="CR2704" i="1"/>
  <c r="CS2704" i="1"/>
  <c r="CT2704" i="1"/>
  <c r="CU2704" i="1"/>
  <c r="CV2704" i="1"/>
  <c r="CW2704" i="1"/>
  <c r="CX2704" i="1"/>
  <c r="CY2704" i="1"/>
  <c r="CZ2704" i="1"/>
  <c r="DA2704" i="1"/>
  <c r="DB2704" i="1"/>
  <c r="DC2704" i="1"/>
  <c r="DD2704" i="1"/>
  <c r="DE2704" i="1"/>
  <c r="DF2704" i="1"/>
  <c r="DG2704" i="1"/>
  <c r="DH2704" i="1"/>
  <c r="DI2704" i="1"/>
  <c r="DJ2704" i="1"/>
  <c r="DK2704" i="1"/>
  <c r="DL2704" i="1"/>
  <c r="DM2704" i="1"/>
  <c r="DN2704" i="1"/>
  <c r="DO2704" i="1"/>
  <c r="DP2704" i="1"/>
  <c r="DQ2704" i="1"/>
  <c r="DR2704" i="1"/>
  <c r="DS2704" i="1"/>
  <c r="DT2704" i="1"/>
  <c r="DU2704" i="1"/>
  <c r="DV2704" i="1"/>
  <c r="DW2704" i="1"/>
  <c r="DX2704" i="1"/>
  <c r="DY2704" i="1"/>
  <c r="DZ2704" i="1"/>
  <c r="EA2704" i="1"/>
  <c r="EB2704" i="1"/>
  <c r="EC2704" i="1"/>
  <c r="ED2704" i="1"/>
  <c r="EE2704" i="1"/>
  <c r="EF2704" i="1"/>
  <c r="EG2704" i="1"/>
  <c r="EH2704" i="1"/>
  <c r="EI2704" i="1"/>
  <c r="EJ2704" i="1"/>
  <c r="EK2704" i="1"/>
  <c r="EL2704" i="1"/>
  <c r="EM2704" i="1"/>
  <c r="EN2704" i="1"/>
  <c r="EO2704" i="1"/>
  <c r="EP2704" i="1"/>
  <c r="EQ2704" i="1"/>
  <c r="ER2704" i="1"/>
  <c r="ES2704" i="1"/>
  <c r="ET2704" i="1"/>
  <c r="EU2704" i="1"/>
  <c r="EV2704" i="1"/>
  <c r="EW2704" i="1"/>
  <c r="EX2704" i="1"/>
  <c r="EY2704" i="1"/>
  <c r="EZ2704" i="1"/>
  <c r="FA2704" i="1"/>
  <c r="FB2704" i="1"/>
  <c r="FC2704" i="1"/>
  <c r="FD2704" i="1"/>
  <c r="FE2704" i="1"/>
  <c r="FF2704" i="1"/>
  <c r="FG2704" i="1"/>
  <c r="FH2704" i="1"/>
  <c r="FI2704" i="1"/>
  <c r="FJ2704" i="1"/>
  <c r="FK2704" i="1"/>
  <c r="FL2704" i="1"/>
  <c r="FM2704" i="1"/>
  <c r="FN2704" i="1"/>
  <c r="FO2704" i="1"/>
  <c r="FP2704" i="1"/>
  <c r="FQ2704" i="1"/>
  <c r="FR2704" i="1"/>
  <c r="FS2704" i="1"/>
  <c r="FT2704" i="1"/>
  <c r="FU2704" i="1"/>
  <c r="FV2704" i="1"/>
  <c r="FW2704" i="1"/>
  <c r="FX2704" i="1"/>
  <c r="FY2704" i="1"/>
  <c r="FZ2704" i="1"/>
  <c r="GA2704" i="1"/>
  <c r="GB2704" i="1"/>
  <c r="GC2704" i="1"/>
  <c r="GD2704" i="1"/>
  <c r="GE2704" i="1"/>
  <c r="GF2704" i="1"/>
  <c r="GG2704" i="1"/>
  <c r="GH2704" i="1"/>
  <c r="GI2704" i="1"/>
  <c r="GJ2704" i="1"/>
  <c r="GK2704" i="1"/>
  <c r="GL2704" i="1"/>
  <c r="GM2704" i="1"/>
  <c r="GN2704" i="1"/>
  <c r="GO2704" i="1"/>
  <c r="GP2704" i="1"/>
  <c r="GQ2704" i="1"/>
  <c r="GR2704" i="1"/>
  <c r="GS2704" i="1"/>
  <c r="GT2704" i="1"/>
  <c r="GU2704" i="1"/>
  <c r="GV2704" i="1"/>
  <c r="GW2704" i="1"/>
  <c r="GX2704" i="1"/>
  <c r="C2706" i="1"/>
  <c r="D2706" i="1"/>
  <c r="I2706" i="1"/>
  <c r="AC2706" i="1"/>
  <c r="AD2706" i="1"/>
  <c r="AB2706" i="1" s="1"/>
  <c r="AE2706" i="1"/>
  <c r="U2368" i="5" s="1"/>
  <c r="AF2706" i="1"/>
  <c r="AG2706" i="1"/>
  <c r="AH2706" i="1"/>
  <c r="CV2706" i="1" s="1"/>
  <c r="U2706" i="1" s="1"/>
  <c r="K2373" i="5" s="1"/>
  <c r="AI2706" i="1"/>
  <c r="CW2706" i="1" s="1"/>
  <c r="V2706" i="1" s="1"/>
  <c r="AJ2706" i="1"/>
  <c r="CX2706" i="1" s="1"/>
  <c r="W2706" i="1" s="1"/>
  <c r="CQ2706" i="1"/>
  <c r="P2706" i="1" s="1"/>
  <c r="CR2706" i="1"/>
  <c r="Q2706" i="1" s="1"/>
  <c r="CS2706" i="1"/>
  <c r="V2368" i="5" s="1"/>
  <c r="CU2706" i="1"/>
  <c r="T2706" i="1" s="1"/>
  <c r="FR2706" i="1"/>
  <c r="GL2706" i="1"/>
  <c r="GN2706" i="1"/>
  <c r="GO2706" i="1"/>
  <c r="GV2706" i="1"/>
  <c r="HC2706" i="1" s="1"/>
  <c r="GX2706" i="1" s="1"/>
  <c r="C2707" i="1"/>
  <c r="D2707" i="1"/>
  <c r="I2707" i="1"/>
  <c r="T2707" i="1"/>
  <c r="AC2707" i="1"/>
  <c r="AD2707" i="1"/>
  <c r="AE2707" i="1"/>
  <c r="AF2707" i="1"/>
  <c r="AG2707" i="1"/>
  <c r="AH2707" i="1"/>
  <c r="CV2707" i="1" s="1"/>
  <c r="AI2707" i="1"/>
  <c r="CW2707" i="1" s="1"/>
  <c r="V2707" i="1" s="1"/>
  <c r="AJ2707" i="1"/>
  <c r="CX2707" i="1" s="1"/>
  <c r="W2707" i="1" s="1"/>
  <c r="CQ2707" i="1"/>
  <c r="P2707" i="1" s="1"/>
  <c r="CR2707" i="1"/>
  <c r="Q2707" i="1" s="1"/>
  <c r="CS2707" i="1"/>
  <c r="CU2707" i="1"/>
  <c r="FR2707" i="1"/>
  <c r="GL2707" i="1"/>
  <c r="GN2707" i="1"/>
  <c r="GO2707" i="1"/>
  <c r="GV2707" i="1"/>
  <c r="HC2707" i="1" s="1"/>
  <c r="GX2707" i="1" s="1"/>
  <c r="C2708" i="1"/>
  <c r="D2708" i="1"/>
  <c r="AC2708" i="1"/>
  <c r="CQ2708" i="1" s="1"/>
  <c r="P2708" i="1" s="1"/>
  <c r="AE2708" i="1"/>
  <c r="U2382" i="5" s="1"/>
  <c r="AF2708" i="1"/>
  <c r="AG2708" i="1"/>
  <c r="AH2708" i="1"/>
  <c r="AI2708" i="1"/>
  <c r="CW2708" i="1" s="1"/>
  <c r="V2708" i="1" s="1"/>
  <c r="AJ2708" i="1"/>
  <c r="CU2708" i="1"/>
  <c r="T2708" i="1" s="1"/>
  <c r="CV2708" i="1"/>
  <c r="U2708" i="1" s="1"/>
  <c r="CX2708" i="1"/>
  <c r="W2708" i="1" s="1"/>
  <c r="FR2708" i="1"/>
  <c r="GL2708" i="1"/>
  <c r="GN2708" i="1"/>
  <c r="GO2708" i="1"/>
  <c r="GV2708" i="1"/>
  <c r="HC2708" i="1" s="1"/>
  <c r="GX2708" i="1"/>
  <c r="C2709" i="1"/>
  <c r="D2709" i="1"/>
  <c r="AC2709" i="1"/>
  <c r="CQ2709" i="1" s="1"/>
  <c r="P2709" i="1" s="1"/>
  <c r="AE2709" i="1"/>
  <c r="AF2709" i="1"/>
  <c r="AG2709" i="1"/>
  <c r="CU2709" i="1" s="1"/>
  <c r="T2709" i="1" s="1"/>
  <c r="AH2709" i="1"/>
  <c r="CV2709" i="1" s="1"/>
  <c r="U2709" i="1" s="1"/>
  <c r="AI2709" i="1"/>
  <c r="CW2709" i="1" s="1"/>
  <c r="V2709" i="1" s="1"/>
  <c r="AJ2709" i="1"/>
  <c r="CX2709" i="1" s="1"/>
  <c r="W2709" i="1" s="1"/>
  <c r="CR2709" i="1"/>
  <c r="Q2709" i="1" s="1"/>
  <c r="J2387" i="5" s="1"/>
  <c r="I2389" i="5" s="1"/>
  <c r="CS2709" i="1"/>
  <c r="CT2709" i="1"/>
  <c r="S2709" i="1" s="1"/>
  <c r="FR2709" i="1"/>
  <c r="GL2709" i="1"/>
  <c r="GN2709" i="1"/>
  <c r="GO2709" i="1"/>
  <c r="GV2709" i="1"/>
  <c r="HC2709" i="1" s="1"/>
  <c r="GX2709" i="1" s="1"/>
  <c r="C2710" i="1"/>
  <c r="D2710" i="1"/>
  <c r="I2710" i="1"/>
  <c r="T2710" i="1"/>
  <c r="AC2710" i="1"/>
  <c r="AD2710" i="1"/>
  <c r="AE2710" i="1"/>
  <c r="AF2710" i="1"/>
  <c r="AG2710" i="1"/>
  <c r="AH2710" i="1"/>
  <c r="CV2710" i="1" s="1"/>
  <c r="AI2710" i="1"/>
  <c r="CW2710" i="1" s="1"/>
  <c r="V2710" i="1" s="1"/>
  <c r="AJ2710" i="1"/>
  <c r="CX2710" i="1" s="1"/>
  <c r="W2710" i="1" s="1"/>
  <c r="CQ2710" i="1"/>
  <c r="P2710" i="1" s="1"/>
  <c r="J2394" i="5" s="1"/>
  <c r="CR2710" i="1"/>
  <c r="CS2710" i="1"/>
  <c r="CU2710" i="1"/>
  <c r="FR2710" i="1"/>
  <c r="GL2710" i="1"/>
  <c r="GN2710" i="1"/>
  <c r="GO2710" i="1"/>
  <c r="GV2710" i="1"/>
  <c r="HC2710" i="1" s="1"/>
  <c r="GX2710" i="1" s="1"/>
  <c r="C2711" i="1"/>
  <c r="D2711" i="1"/>
  <c r="AC2711" i="1"/>
  <c r="CQ2711" i="1" s="1"/>
  <c r="P2711" i="1" s="1"/>
  <c r="J2401" i="5" s="1"/>
  <c r="AE2711" i="1"/>
  <c r="U2399" i="5" s="1"/>
  <c r="AF2711" i="1"/>
  <c r="AG2711" i="1"/>
  <c r="AH2711" i="1"/>
  <c r="AI2711" i="1"/>
  <c r="CW2711" i="1" s="1"/>
  <c r="V2711" i="1" s="1"/>
  <c r="AJ2711" i="1"/>
  <c r="CX2711" i="1" s="1"/>
  <c r="W2711" i="1" s="1"/>
  <c r="CT2711" i="1"/>
  <c r="S2711" i="1" s="1"/>
  <c r="J2400" i="5" s="1"/>
  <c r="CU2711" i="1"/>
  <c r="T2711" i="1" s="1"/>
  <c r="CV2711" i="1"/>
  <c r="U2711" i="1" s="1"/>
  <c r="K2404" i="5" s="1"/>
  <c r="FR2711" i="1"/>
  <c r="GL2711" i="1"/>
  <c r="GN2711" i="1"/>
  <c r="GO2711" i="1"/>
  <c r="GV2711" i="1"/>
  <c r="HC2711" i="1" s="1"/>
  <c r="GX2711" i="1" s="1"/>
  <c r="C2712" i="1"/>
  <c r="D2712" i="1"/>
  <c r="P2712" i="1"/>
  <c r="J2410" i="5" s="1"/>
  <c r="AC2712" i="1"/>
  <c r="AE2712" i="1"/>
  <c r="U2406" i="5" s="1"/>
  <c r="AF2712" i="1"/>
  <c r="AG2712" i="1"/>
  <c r="CU2712" i="1" s="1"/>
  <c r="T2712" i="1" s="1"/>
  <c r="AH2712" i="1"/>
  <c r="CV2712" i="1" s="1"/>
  <c r="U2712" i="1" s="1"/>
  <c r="K2415" i="5" s="1"/>
  <c r="AI2712" i="1"/>
  <c r="AJ2712" i="1"/>
  <c r="CX2712" i="1" s="1"/>
  <c r="W2712" i="1" s="1"/>
  <c r="CQ2712" i="1"/>
  <c r="CS2712" i="1"/>
  <c r="V2406" i="5" s="1"/>
  <c r="CW2712" i="1"/>
  <c r="V2712" i="1" s="1"/>
  <c r="FR2712" i="1"/>
  <c r="GL2712" i="1"/>
  <c r="GN2712" i="1"/>
  <c r="GO2712" i="1"/>
  <c r="GV2712" i="1"/>
  <c r="HC2712" i="1" s="1"/>
  <c r="GX2712" i="1"/>
  <c r="I2713" i="1"/>
  <c r="AC2713" i="1"/>
  <c r="AD2713" i="1"/>
  <c r="AE2713" i="1"/>
  <c r="AF2713" i="1"/>
  <c r="AG2713" i="1"/>
  <c r="CU2713" i="1" s="1"/>
  <c r="T2713" i="1" s="1"/>
  <c r="AH2713" i="1"/>
  <c r="CV2713" i="1" s="1"/>
  <c r="AI2713" i="1"/>
  <c r="CW2713" i="1" s="1"/>
  <c r="V2713" i="1" s="1"/>
  <c r="AJ2713" i="1"/>
  <c r="CX2713" i="1" s="1"/>
  <c r="W2713" i="1" s="1"/>
  <c r="CQ2713" i="1"/>
  <c r="CR2713" i="1"/>
  <c r="CS2713" i="1"/>
  <c r="FR2713" i="1"/>
  <c r="GL2713" i="1"/>
  <c r="GN2713" i="1"/>
  <c r="GO2713" i="1"/>
  <c r="GV2713" i="1"/>
  <c r="HC2713" i="1" s="1"/>
  <c r="GX2713" i="1" s="1"/>
  <c r="AC2714" i="1"/>
  <c r="AE2714" i="1"/>
  <c r="CR2714" i="1" s="1"/>
  <c r="Q2714" i="1" s="1"/>
  <c r="AF2714" i="1"/>
  <c r="AG2714" i="1"/>
  <c r="CU2714" i="1" s="1"/>
  <c r="T2714" i="1" s="1"/>
  <c r="AH2714" i="1"/>
  <c r="AI2714" i="1"/>
  <c r="AJ2714" i="1"/>
  <c r="CX2714" i="1" s="1"/>
  <c r="W2714" i="1" s="1"/>
  <c r="CV2714" i="1"/>
  <c r="U2714" i="1" s="1"/>
  <c r="CW2714" i="1"/>
  <c r="V2714" i="1" s="1"/>
  <c r="FR2714" i="1"/>
  <c r="GL2714" i="1"/>
  <c r="GO2714" i="1"/>
  <c r="GP2714" i="1"/>
  <c r="GV2714" i="1"/>
  <c r="HC2714" i="1"/>
  <c r="GX2714" i="1" s="1"/>
  <c r="B2716" i="1"/>
  <c r="B2704" i="1" s="1"/>
  <c r="C2716" i="1"/>
  <c r="C2704" i="1" s="1"/>
  <c r="D2716" i="1"/>
  <c r="F2716" i="1"/>
  <c r="F2704" i="1" s="1"/>
  <c r="G2716" i="1"/>
  <c r="A2420" i="5" s="1"/>
  <c r="BX2716" i="1"/>
  <c r="BX2704" i="1" s="1"/>
  <c r="CK2716" i="1"/>
  <c r="CL2716" i="1"/>
  <c r="CL2704" i="1" s="1"/>
  <c r="D2747" i="1"/>
  <c r="E2749" i="1"/>
  <c r="Z2749" i="1"/>
  <c r="AA2749" i="1"/>
  <c r="AM2749" i="1"/>
  <c r="AN2749" i="1"/>
  <c r="BD2749" i="1"/>
  <c r="BE2749" i="1"/>
  <c r="BF2749" i="1"/>
  <c r="BG2749" i="1"/>
  <c r="BH2749" i="1"/>
  <c r="BI2749" i="1"/>
  <c r="BJ2749" i="1"/>
  <c r="BK2749" i="1"/>
  <c r="BL2749" i="1"/>
  <c r="BM2749" i="1"/>
  <c r="BN2749" i="1"/>
  <c r="BO2749" i="1"/>
  <c r="BP2749" i="1"/>
  <c r="BQ2749" i="1"/>
  <c r="BR2749" i="1"/>
  <c r="BS2749" i="1"/>
  <c r="BT2749" i="1"/>
  <c r="BU2749" i="1"/>
  <c r="BV2749" i="1"/>
  <c r="BW2749" i="1"/>
  <c r="CM2749" i="1"/>
  <c r="CN2749" i="1"/>
  <c r="CO2749" i="1"/>
  <c r="CP2749" i="1"/>
  <c r="CQ2749" i="1"/>
  <c r="CR2749" i="1"/>
  <c r="CS2749" i="1"/>
  <c r="CT2749" i="1"/>
  <c r="CU2749" i="1"/>
  <c r="CV2749" i="1"/>
  <c r="CW2749" i="1"/>
  <c r="CX2749" i="1"/>
  <c r="CY2749" i="1"/>
  <c r="CZ2749" i="1"/>
  <c r="DA2749" i="1"/>
  <c r="DB2749" i="1"/>
  <c r="DC2749" i="1"/>
  <c r="DD2749" i="1"/>
  <c r="DE2749" i="1"/>
  <c r="DF2749" i="1"/>
  <c r="DG2749" i="1"/>
  <c r="DH2749" i="1"/>
  <c r="DI2749" i="1"/>
  <c r="DJ2749" i="1"/>
  <c r="DK2749" i="1"/>
  <c r="DL2749" i="1"/>
  <c r="DM2749" i="1"/>
  <c r="DN2749" i="1"/>
  <c r="DO2749" i="1"/>
  <c r="DP2749" i="1"/>
  <c r="DQ2749" i="1"/>
  <c r="DR2749" i="1"/>
  <c r="DS2749" i="1"/>
  <c r="DT2749" i="1"/>
  <c r="DU2749" i="1"/>
  <c r="DV2749" i="1"/>
  <c r="DW2749" i="1"/>
  <c r="DX2749" i="1"/>
  <c r="DY2749" i="1"/>
  <c r="DZ2749" i="1"/>
  <c r="EA2749" i="1"/>
  <c r="EB2749" i="1"/>
  <c r="EC2749" i="1"/>
  <c r="ED2749" i="1"/>
  <c r="EE2749" i="1"/>
  <c r="EF2749" i="1"/>
  <c r="EG2749" i="1"/>
  <c r="EH2749" i="1"/>
  <c r="EI2749" i="1"/>
  <c r="EJ2749" i="1"/>
  <c r="EK2749" i="1"/>
  <c r="EL2749" i="1"/>
  <c r="EM2749" i="1"/>
  <c r="EN2749" i="1"/>
  <c r="EO2749" i="1"/>
  <c r="EP2749" i="1"/>
  <c r="EQ2749" i="1"/>
  <c r="ER2749" i="1"/>
  <c r="ES2749" i="1"/>
  <c r="ET2749" i="1"/>
  <c r="EU2749" i="1"/>
  <c r="EV2749" i="1"/>
  <c r="EW2749" i="1"/>
  <c r="EX2749" i="1"/>
  <c r="EY2749" i="1"/>
  <c r="EZ2749" i="1"/>
  <c r="FA2749" i="1"/>
  <c r="FB2749" i="1"/>
  <c r="FC2749" i="1"/>
  <c r="FD2749" i="1"/>
  <c r="FE2749" i="1"/>
  <c r="FF2749" i="1"/>
  <c r="FG2749" i="1"/>
  <c r="FH2749" i="1"/>
  <c r="FI2749" i="1"/>
  <c r="FJ2749" i="1"/>
  <c r="FK2749" i="1"/>
  <c r="FL2749" i="1"/>
  <c r="FM2749" i="1"/>
  <c r="FN2749" i="1"/>
  <c r="FO2749" i="1"/>
  <c r="FP2749" i="1"/>
  <c r="FQ2749" i="1"/>
  <c r="FR2749" i="1"/>
  <c r="FS2749" i="1"/>
  <c r="FT2749" i="1"/>
  <c r="FU2749" i="1"/>
  <c r="FV2749" i="1"/>
  <c r="FW2749" i="1"/>
  <c r="FX2749" i="1"/>
  <c r="FY2749" i="1"/>
  <c r="FZ2749" i="1"/>
  <c r="GA2749" i="1"/>
  <c r="GB2749" i="1"/>
  <c r="GC2749" i="1"/>
  <c r="GD2749" i="1"/>
  <c r="GE2749" i="1"/>
  <c r="GF2749" i="1"/>
  <c r="GG2749" i="1"/>
  <c r="GH2749" i="1"/>
  <c r="GI2749" i="1"/>
  <c r="GJ2749" i="1"/>
  <c r="GK2749" i="1"/>
  <c r="GL2749" i="1"/>
  <c r="GM2749" i="1"/>
  <c r="GN2749" i="1"/>
  <c r="GO2749" i="1"/>
  <c r="GP2749" i="1"/>
  <c r="GQ2749" i="1"/>
  <c r="GR2749" i="1"/>
  <c r="GS2749" i="1"/>
  <c r="GT2749" i="1"/>
  <c r="GU2749" i="1"/>
  <c r="GV2749" i="1"/>
  <c r="GW2749" i="1"/>
  <c r="GX2749" i="1"/>
  <c r="C2751" i="1"/>
  <c r="D2751" i="1"/>
  <c r="I2751" i="1"/>
  <c r="AC2751" i="1"/>
  <c r="CQ2751" i="1" s="1"/>
  <c r="AE2751" i="1"/>
  <c r="AF2751" i="1"/>
  <c r="AG2751" i="1"/>
  <c r="CU2751" i="1" s="1"/>
  <c r="T2751" i="1" s="1"/>
  <c r="AH2751" i="1"/>
  <c r="AI2751" i="1"/>
  <c r="CW2751" i="1" s="1"/>
  <c r="V2751" i="1" s="1"/>
  <c r="AJ2751" i="1"/>
  <c r="CV2751" i="1"/>
  <c r="U2751" i="1" s="1"/>
  <c r="K2432" i="5" s="1"/>
  <c r="CX2751" i="1"/>
  <c r="W2751" i="1" s="1"/>
  <c r="FR2751" i="1"/>
  <c r="GL2751" i="1"/>
  <c r="GN2751" i="1"/>
  <c r="GO2751" i="1"/>
  <c r="GV2751" i="1"/>
  <c r="HC2751" i="1"/>
  <c r="GX2751" i="1" s="1"/>
  <c r="T2752" i="1"/>
  <c r="AC2752" i="1"/>
  <c r="AE2752" i="1"/>
  <c r="AF2752" i="1"/>
  <c r="AG2752" i="1"/>
  <c r="AH2752" i="1"/>
  <c r="CV2752" i="1" s="1"/>
  <c r="U2752" i="1" s="1"/>
  <c r="AI2752" i="1"/>
  <c r="CW2752" i="1" s="1"/>
  <c r="V2752" i="1" s="1"/>
  <c r="AJ2752" i="1"/>
  <c r="CX2752" i="1" s="1"/>
  <c r="W2752" i="1" s="1"/>
  <c r="CQ2752" i="1"/>
  <c r="P2752" i="1" s="1"/>
  <c r="J2434" i="5" s="1"/>
  <c r="I2435" i="5" s="1"/>
  <c r="CU2752" i="1"/>
  <c r="FR2752" i="1"/>
  <c r="GL2752" i="1"/>
  <c r="GO2752" i="1"/>
  <c r="GP2752" i="1"/>
  <c r="GV2752" i="1"/>
  <c r="HC2752" i="1" s="1"/>
  <c r="GX2752" i="1" s="1"/>
  <c r="C2753" i="1"/>
  <c r="D2753" i="1"/>
  <c r="I2753" i="1"/>
  <c r="AC2753" i="1"/>
  <c r="CQ2753" i="1" s="1"/>
  <c r="P2753" i="1" s="1"/>
  <c r="J2439" i="5" s="1"/>
  <c r="AE2753" i="1"/>
  <c r="AF2753" i="1"/>
  <c r="AG2753" i="1"/>
  <c r="CU2753" i="1" s="1"/>
  <c r="AH2753" i="1"/>
  <c r="AI2753" i="1"/>
  <c r="CW2753" i="1" s="1"/>
  <c r="V2753" i="1" s="1"/>
  <c r="AJ2753" i="1"/>
  <c r="CX2753" i="1" s="1"/>
  <c r="CV2753" i="1"/>
  <c r="FR2753" i="1"/>
  <c r="GL2753" i="1"/>
  <c r="GN2753" i="1"/>
  <c r="GO2753" i="1"/>
  <c r="GV2753" i="1"/>
  <c r="HC2753" i="1" s="1"/>
  <c r="GX2753" i="1" s="1"/>
  <c r="AC2754" i="1"/>
  <c r="AD2754" i="1"/>
  <c r="AE2754" i="1"/>
  <c r="AF2754" i="1"/>
  <c r="AG2754" i="1"/>
  <c r="CU2754" i="1" s="1"/>
  <c r="T2754" i="1" s="1"/>
  <c r="AH2754" i="1"/>
  <c r="AI2754" i="1"/>
  <c r="CW2754" i="1" s="1"/>
  <c r="V2754" i="1" s="1"/>
  <c r="AJ2754" i="1"/>
  <c r="CX2754" i="1" s="1"/>
  <c r="W2754" i="1" s="1"/>
  <c r="CQ2754" i="1"/>
  <c r="P2754" i="1" s="1"/>
  <c r="CR2754" i="1"/>
  <c r="Q2754" i="1" s="1"/>
  <c r="CT2754" i="1"/>
  <c r="S2754" i="1" s="1"/>
  <c r="CV2754" i="1"/>
  <c r="U2754" i="1" s="1"/>
  <c r="FR2754" i="1"/>
  <c r="GL2754" i="1"/>
  <c r="GO2754" i="1"/>
  <c r="GP2754" i="1"/>
  <c r="GV2754" i="1"/>
  <c r="HC2754" i="1" s="1"/>
  <c r="GX2754" i="1" s="1"/>
  <c r="C2755" i="1"/>
  <c r="D2755" i="1"/>
  <c r="I2755" i="1"/>
  <c r="U2755" i="1"/>
  <c r="K2452" i="5" s="1"/>
  <c r="AC2755" i="1"/>
  <c r="AE2755" i="1"/>
  <c r="AF2755" i="1"/>
  <c r="AG2755" i="1"/>
  <c r="AH2755" i="1"/>
  <c r="AI2755" i="1"/>
  <c r="CW2755" i="1" s="1"/>
  <c r="V2755" i="1" s="1"/>
  <c r="AJ2755" i="1"/>
  <c r="CX2755" i="1" s="1"/>
  <c r="W2755" i="1" s="1"/>
  <c r="CR2755" i="1"/>
  <c r="Q2755" i="1" s="1"/>
  <c r="CT2755" i="1"/>
  <c r="S2755" i="1" s="1"/>
  <c r="CU2755" i="1"/>
  <c r="CV2755" i="1"/>
  <c r="FR2755" i="1"/>
  <c r="GL2755" i="1"/>
  <c r="GN2755" i="1"/>
  <c r="GO2755" i="1"/>
  <c r="GV2755" i="1"/>
  <c r="HC2755" i="1" s="1"/>
  <c r="AC2756" i="1"/>
  <c r="AE2756" i="1"/>
  <c r="AF2756" i="1"/>
  <c r="AG2756" i="1"/>
  <c r="AH2756" i="1"/>
  <c r="CV2756" i="1" s="1"/>
  <c r="U2756" i="1" s="1"/>
  <c r="AI2756" i="1"/>
  <c r="AJ2756" i="1"/>
  <c r="CX2756" i="1" s="1"/>
  <c r="W2756" i="1" s="1"/>
  <c r="CQ2756" i="1"/>
  <c r="P2756" i="1" s="1"/>
  <c r="CS2756" i="1"/>
  <c r="V2454" i="5" s="1"/>
  <c r="CU2756" i="1"/>
  <c r="T2756" i="1" s="1"/>
  <c r="CW2756" i="1"/>
  <c r="V2756" i="1" s="1"/>
  <c r="FR2756" i="1"/>
  <c r="GL2756" i="1"/>
  <c r="GO2756" i="1"/>
  <c r="GP2756" i="1"/>
  <c r="GV2756" i="1"/>
  <c r="HC2756" i="1" s="1"/>
  <c r="GX2756" i="1" s="1"/>
  <c r="C2757" i="1"/>
  <c r="D2757" i="1"/>
  <c r="I2757" i="1"/>
  <c r="T2757" i="1"/>
  <c r="AC2757" i="1"/>
  <c r="AE2757" i="1"/>
  <c r="U2456" i="5" s="1"/>
  <c r="AF2757" i="1"/>
  <c r="AG2757" i="1"/>
  <c r="AH2757" i="1"/>
  <c r="CV2757" i="1" s="1"/>
  <c r="U2757" i="1" s="1"/>
  <c r="K2462" i="5" s="1"/>
  <c r="AI2757" i="1"/>
  <c r="AJ2757" i="1"/>
  <c r="CX2757" i="1" s="1"/>
  <c r="W2757" i="1" s="1"/>
  <c r="CQ2757" i="1"/>
  <c r="P2757" i="1" s="1"/>
  <c r="CS2757" i="1"/>
  <c r="CU2757" i="1"/>
  <c r="CW2757" i="1"/>
  <c r="V2757" i="1" s="1"/>
  <c r="FR2757" i="1"/>
  <c r="GL2757" i="1"/>
  <c r="GN2757" i="1"/>
  <c r="GO2757" i="1"/>
  <c r="GV2757" i="1"/>
  <c r="HC2757" i="1"/>
  <c r="GX2757" i="1" s="1"/>
  <c r="AC2758" i="1"/>
  <c r="AE2758" i="1"/>
  <c r="AF2758" i="1"/>
  <c r="AG2758" i="1"/>
  <c r="CU2758" i="1" s="1"/>
  <c r="T2758" i="1" s="1"/>
  <c r="AH2758" i="1"/>
  <c r="CV2758" i="1" s="1"/>
  <c r="U2758" i="1" s="1"/>
  <c r="AI2758" i="1"/>
  <c r="CW2758" i="1" s="1"/>
  <c r="V2758" i="1" s="1"/>
  <c r="AJ2758" i="1"/>
  <c r="CX2758" i="1" s="1"/>
  <c r="W2758" i="1" s="1"/>
  <c r="CR2758" i="1"/>
  <c r="Q2758" i="1" s="1"/>
  <c r="CT2758" i="1"/>
  <c r="S2758" i="1" s="1"/>
  <c r="FR2758" i="1"/>
  <c r="GL2758" i="1"/>
  <c r="GO2758" i="1"/>
  <c r="GP2758" i="1"/>
  <c r="GV2758" i="1"/>
  <c r="HC2758" i="1"/>
  <c r="GX2758" i="1" s="1"/>
  <c r="B2760" i="1"/>
  <c r="B2749" i="1" s="1"/>
  <c r="C2760" i="1"/>
  <c r="C2749" i="1" s="1"/>
  <c r="D2760" i="1"/>
  <c r="D2749" i="1" s="1"/>
  <c r="F2760" i="1"/>
  <c r="F2749" i="1" s="1"/>
  <c r="G2760" i="1"/>
  <c r="A2467" i="5" s="1"/>
  <c r="BC2760" i="1"/>
  <c r="BC2749" i="1" s="1"/>
  <c r="BX2760" i="1"/>
  <c r="BX2749" i="1" s="1"/>
  <c r="CK2760" i="1"/>
  <c r="CL2760" i="1"/>
  <c r="CL2749" i="1" s="1"/>
  <c r="F2776" i="1"/>
  <c r="D2791" i="1"/>
  <c r="B2793" i="1"/>
  <c r="E2793" i="1"/>
  <c r="Z2793" i="1"/>
  <c r="AA2793" i="1"/>
  <c r="AM2793" i="1"/>
  <c r="AN2793" i="1"/>
  <c r="BD2793" i="1"/>
  <c r="BE2793" i="1"/>
  <c r="BF2793" i="1"/>
  <c r="BG2793" i="1"/>
  <c r="BH2793" i="1"/>
  <c r="BI2793" i="1"/>
  <c r="BJ2793" i="1"/>
  <c r="BK2793" i="1"/>
  <c r="BL2793" i="1"/>
  <c r="BM2793" i="1"/>
  <c r="BN2793" i="1"/>
  <c r="BO2793" i="1"/>
  <c r="BP2793" i="1"/>
  <c r="BQ2793" i="1"/>
  <c r="BR2793" i="1"/>
  <c r="BS2793" i="1"/>
  <c r="BT2793" i="1"/>
  <c r="BU2793" i="1"/>
  <c r="BV2793" i="1"/>
  <c r="BW2793" i="1"/>
  <c r="CM2793" i="1"/>
  <c r="CN2793" i="1"/>
  <c r="CO2793" i="1"/>
  <c r="CP2793" i="1"/>
  <c r="CQ2793" i="1"/>
  <c r="CR2793" i="1"/>
  <c r="CS2793" i="1"/>
  <c r="CT2793" i="1"/>
  <c r="CU2793" i="1"/>
  <c r="CV2793" i="1"/>
  <c r="CW2793" i="1"/>
  <c r="CX2793" i="1"/>
  <c r="CY2793" i="1"/>
  <c r="CZ2793" i="1"/>
  <c r="DA2793" i="1"/>
  <c r="DB2793" i="1"/>
  <c r="DC2793" i="1"/>
  <c r="DD2793" i="1"/>
  <c r="DE2793" i="1"/>
  <c r="DF2793" i="1"/>
  <c r="DG2793" i="1"/>
  <c r="DH2793" i="1"/>
  <c r="DI2793" i="1"/>
  <c r="DJ2793" i="1"/>
  <c r="DK2793" i="1"/>
  <c r="DL2793" i="1"/>
  <c r="DM2793" i="1"/>
  <c r="DN2793" i="1"/>
  <c r="DO2793" i="1"/>
  <c r="DP2793" i="1"/>
  <c r="DQ2793" i="1"/>
  <c r="DR2793" i="1"/>
  <c r="DS2793" i="1"/>
  <c r="DT2793" i="1"/>
  <c r="DU2793" i="1"/>
  <c r="DV2793" i="1"/>
  <c r="DW2793" i="1"/>
  <c r="DX2793" i="1"/>
  <c r="DY2793" i="1"/>
  <c r="DZ2793" i="1"/>
  <c r="EA2793" i="1"/>
  <c r="EB2793" i="1"/>
  <c r="EC2793" i="1"/>
  <c r="ED2793" i="1"/>
  <c r="EE2793" i="1"/>
  <c r="EF2793" i="1"/>
  <c r="EG2793" i="1"/>
  <c r="EH2793" i="1"/>
  <c r="EI2793" i="1"/>
  <c r="EJ2793" i="1"/>
  <c r="EK2793" i="1"/>
  <c r="EL2793" i="1"/>
  <c r="EM2793" i="1"/>
  <c r="EN2793" i="1"/>
  <c r="EO2793" i="1"/>
  <c r="EP2793" i="1"/>
  <c r="EQ2793" i="1"/>
  <c r="ER2793" i="1"/>
  <c r="ES2793" i="1"/>
  <c r="ET2793" i="1"/>
  <c r="EU2793" i="1"/>
  <c r="EV2793" i="1"/>
  <c r="EW2793" i="1"/>
  <c r="EX2793" i="1"/>
  <c r="EY2793" i="1"/>
  <c r="EZ2793" i="1"/>
  <c r="FA2793" i="1"/>
  <c r="FB2793" i="1"/>
  <c r="FC2793" i="1"/>
  <c r="FD2793" i="1"/>
  <c r="FE2793" i="1"/>
  <c r="FF2793" i="1"/>
  <c r="FG2793" i="1"/>
  <c r="FH2793" i="1"/>
  <c r="FI2793" i="1"/>
  <c r="FJ2793" i="1"/>
  <c r="FK2793" i="1"/>
  <c r="FL2793" i="1"/>
  <c r="FM2793" i="1"/>
  <c r="FN2793" i="1"/>
  <c r="FO2793" i="1"/>
  <c r="FP2793" i="1"/>
  <c r="FQ2793" i="1"/>
  <c r="FR2793" i="1"/>
  <c r="FS2793" i="1"/>
  <c r="FT2793" i="1"/>
  <c r="FU2793" i="1"/>
  <c r="FV2793" i="1"/>
  <c r="FW2793" i="1"/>
  <c r="FX2793" i="1"/>
  <c r="FY2793" i="1"/>
  <c r="FZ2793" i="1"/>
  <c r="GA2793" i="1"/>
  <c r="GB2793" i="1"/>
  <c r="GC2793" i="1"/>
  <c r="GD2793" i="1"/>
  <c r="GE2793" i="1"/>
  <c r="GF2793" i="1"/>
  <c r="GG2793" i="1"/>
  <c r="GH2793" i="1"/>
  <c r="GI2793" i="1"/>
  <c r="GJ2793" i="1"/>
  <c r="GK2793" i="1"/>
  <c r="GL2793" i="1"/>
  <c r="GM2793" i="1"/>
  <c r="GN2793" i="1"/>
  <c r="GO2793" i="1"/>
  <c r="GP2793" i="1"/>
  <c r="GQ2793" i="1"/>
  <c r="GR2793" i="1"/>
  <c r="GS2793" i="1"/>
  <c r="GT2793" i="1"/>
  <c r="GU2793" i="1"/>
  <c r="GV2793" i="1"/>
  <c r="GW2793" i="1"/>
  <c r="GX2793" i="1"/>
  <c r="C2795" i="1"/>
  <c r="D2795" i="1"/>
  <c r="I2795" i="1"/>
  <c r="AC2795" i="1"/>
  <c r="CQ2795" i="1" s="1"/>
  <c r="AE2795" i="1"/>
  <c r="AF2795" i="1"/>
  <c r="AG2795" i="1"/>
  <c r="CU2795" i="1" s="1"/>
  <c r="AH2795" i="1"/>
  <c r="AI2795" i="1"/>
  <c r="CW2795" i="1" s="1"/>
  <c r="AJ2795" i="1"/>
  <c r="CX2795" i="1" s="1"/>
  <c r="W2795" i="1" s="1"/>
  <c r="AJ2798" i="1" s="1"/>
  <c r="CT2795" i="1"/>
  <c r="S2795" i="1" s="1"/>
  <c r="J2475" i="5" s="1"/>
  <c r="CV2795" i="1"/>
  <c r="U2795" i="1" s="1"/>
  <c r="FR2795" i="1"/>
  <c r="GL2795" i="1"/>
  <c r="GN2795" i="1"/>
  <c r="GO2795" i="1"/>
  <c r="CC2798" i="1" s="1"/>
  <c r="CC2793" i="1" s="1"/>
  <c r="GV2795" i="1"/>
  <c r="HC2795" i="1"/>
  <c r="GX2795" i="1" s="1"/>
  <c r="CJ2798" i="1" s="1"/>
  <c r="AC2796" i="1"/>
  <c r="AE2796" i="1"/>
  <c r="AF2796" i="1"/>
  <c r="AG2796" i="1"/>
  <c r="CU2796" i="1" s="1"/>
  <c r="T2796" i="1" s="1"/>
  <c r="AH2796" i="1"/>
  <c r="CV2796" i="1" s="1"/>
  <c r="U2796" i="1" s="1"/>
  <c r="AI2796" i="1"/>
  <c r="CW2796" i="1" s="1"/>
  <c r="V2796" i="1" s="1"/>
  <c r="AJ2796" i="1"/>
  <c r="CX2796" i="1" s="1"/>
  <c r="W2796" i="1" s="1"/>
  <c r="CS2796" i="1"/>
  <c r="FR2796" i="1"/>
  <c r="GL2796" i="1"/>
  <c r="BZ2798" i="1" s="1"/>
  <c r="GO2796" i="1"/>
  <c r="GP2796" i="1"/>
  <c r="GV2796" i="1"/>
  <c r="HC2796" i="1" s="1"/>
  <c r="GX2796" i="1" s="1"/>
  <c r="B2798" i="1"/>
  <c r="C2798" i="1"/>
  <c r="C2793" i="1" s="1"/>
  <c r="D2798" i="1"/>
  <c r="D2793" i="1" s="1"/>
  <c r="F2798" i="1"/>
  <c r="F2793" i="1" s="1"/>
  <c r="G2798" i="1"/>
  <c r="A2484" i="5" s="1"/>
  <c r="BX2798" i="1"/>
  <c r="CK2798" i="1"/>
  <c r="CK2793" i="1" s="1"/>
  <c r="CL2798" i="1"/>
  <c r="BC2798" i="1" s="1"/>
  <c r="D2829" i="1"/>
  <c r="E2831" i="1"/>
  <c r="Z2831" i="1"/>
  <c r="AA2831" i="1"/>
  <c r="AM2831" i="1"/>
  <c r="AN2831" i="1"/>
  <c r="BD2831" i="1"/>
  <c r="BE2831" i="1"/>
  <c r="BF2831" i="1"/>
  <c r="BG2831" i="1"/>
  <c r="BH2831" i="1"/>
  <c r="BI2831" i="1"/>
  <c r="BJ2831" i="1"/>
  <c r="BK2831" i="1"/>
  <c r="BL2831" i="1"/>
  <c r="BM2831" i="1"/>
  <c r="BN2831" i="1"/>
  <c r="BO2831" i="1"/>
  <c r="BP2831" i="1"/>
  <c r="BQ2831" i="1"/>
  <c r="BR2831" i="1"/>
  <c r="BS2831" i="1"/>
  <c r="BT2831" i="1"/>
  <c r="BU2831" i="1"/>
  <c r="BV2831" i="1"/>
  <c r="BW2831" i="1"/>
  <c r="CM2831" i="1"/>
  <c r="CN2831" i="1"/>
  <c r="CO2831" i="1"/>
  <c r="CP2831" i="1"/>
  <c r="CQ2831" i="1"/>
  <c r="CR2831" i="1"/>
  <c r="CS2831" i="1"/>
  <c r="CT2831" i="1"/>
  <c r="CU2831" i="1"/>
  <c r="CV2831" i="1"/>
  <c r="CW2831" i="1"/>
  <c r="CX2831" i="1"/>
  <c r="CY2831" i="1"/>
  <c r="CZ2831" i="1"/>
  <c r="DA2831" i="1"/>
  <c r="DB2831" i="1"/>
  <c r="DC2831" i="1"/>
  <c r="DD2831" i="1"/>
  <c r="DE2831" i="1"/>
  <c r="DF2831" i="1"/>
  <c r="DG2831" i="1"/>
  <c r="DH2831" i="1"/>
  <c r="DI2831" i="1"/>
  <c r="DJ2831" i="1"/>
  <c r="DK2831" i="1"/>
  <c r="DL2831" i="1"/>
  <c r="DM2831" i="1"/>
  <c r="DN2831" i="1"/>
  <c r="DO2831" i="1"/>
  <c r="DP2831" i="1"/>
  <c r="DQ2831" i="1"/>
  <c r="DR2831" i="1"/>
  <c r="DS2831" i="1"/>
  <c r="DT2831" i="1"/>
  <c r="DU2831" i="1"/>
  <c r="DV2831" i="1"/>
  <c r="DW2831" i="1"/>
  <c r="DX2831" i="1"/>
  <c r="DY2831" i="1"/>
  <c r="DZ2831" i="1"/>
  <c r="EA2831" i="1"/>
  <c r="EB2831" i="1"/>
  <c r="EC2831" i="1"/>
  <c r="ED2831" i="1"/>
  <c r="EE2831" i="1"/>
  <c r="EF2831" i="1"/>
  <c r="EG2831" i="1"/>
  <c r="EH2831" i="1"/>
  <c r="EI2831" i="1"/>
  <c r="EJ2831" i="1"/>
  <c r="EK2831" i="1"/>
  <c r="EL2831" i="1"/>
  <c r="EM2831" i="1"/>
  <c r="EN2831" i="1"/>
  <c r="EO2831" i="1"/>
  <c r="EP2831" i="1"/>
  <c r="EQ2831" i="1"/>
  <c r="ER2831" i="1"/>
  <c r="ES2831" i="1"/>
  <c r="ET2831" i="1"/>
  <c r="EU2831" i="1"/>
  <c r="EV2831" i="1"/>
  <c r="EW2831" i="1"/>
  <c r="EX2831" i="1"/>
  <c r="EY2831" i="1"/>
  <c r="EZ2831" i="1"/>
  <c r="FA2831" i="1"/>
  <c r="FB2831" i="1"/>
  <c r="FC2831" i="1"/>
  <c r="FD2831" i="1"/>
  <c r="FE2831" i="1"/>
  <c r="FF2831" i="1"/>
  <c r="FG2831" i="1"/>
  <c r="FH2831" i="1"/>
  <c r="FI2831" i="1"/>
  <c r="FJ2831" i="1"/>
  <c r="FK2831" i="1"/>
  <c r="FL2831" i="1"/>
  <c r="FM2831" i="1"/>
  <c r="FN2831" i="1"/>
  <c r="FO2831" i="1"/>
  <c r="FP2831" i="1"/>
  <c r="FQ2831" i="1"/>
  <c r="FR2831" i="1"/>
  <c r="FS2831" i="1"/>
  <c r="FT2831" i="1"/>
  <c r="FU2831" i="1"/>
  <c r="FV2831" i="1"/>
  <c r="FW2831" i="1"/>
  <c r="FX2831" i="1"/>
  <c r="FY2831" i="1"/>
  <c r="FZ2831" i="1"/>
  <c r="GA2831" i="1"/>
  <c r="GB2831" i="1"/>
  <c r="GC2831" i="1"/>
  <c r="GD2831" i="1"/>
  <c r="GE2831" i="1"/>
  <c r="GF2831" i="1"/>
  <c r="GG2831" i="1"/>
  <c r="GH2831" i="1"/>
  <c r="GI2831" i="1"/>
  <c r="GJ2831" i="1"/>
  <c r="GK2831" i="1"/>
  <c r="GL2831" i="1"/>
  <c r="GM2831" i="1"/>
  <c r="GN2831" i="1"/>
  <c r="GO2831" i="1"/>
  <c r="GP2831" i="1"/>
  <c r="GQ2831" i="1"/>
  <c r="GR2831" i="1"/>
  <c r="GS2831" i="1"/>
  <c r="GT2831" i="1"/>
  <c r="GU2831" i="1"/>
  <c r="GV2831" i="1"/>
  <c r="GW2831" i="1"/>
  <c r="GX2831" i="1"/>
  <c r="C2833" i="1"/>
  <c r="D2833" i="1"/>
  <c r="I2833" i="1"/>
  <c r="AC2833" i="1"/>
  <c r="CQ2833" i="1" s="1"/>
  <c r="P2833" i="1" s="1"/>
  <c r="AE2833" i="1"/>
  <c r="AF2833" i="1"/>
  <c r="AG2833" i="1"/>
  <c r="CU2833" i="1" s="1"/>
  <c r="T2833" i="1" s="1"/>
  <c r="AH2833" i="1"/>
  <c r="CV2833" i="1" s="1"/>
  <c r="U2833" i="1" s="1"/>
  <c r="AI2833" i="1"/>
  <c r="CW2833" i="1" s="1"/>
  <c r="V2833" i="1" s="1"/>
  <c r="AI2836" i="1" s="1"/>
  <c r="AJ2833" i="1"/>
  <c r="CX2833" i="1" s="1"/>
  <c r="CS2833" i="1"/>
  <c r="FR2833" i="1"/>
  <c r="BY2836" i="1" s="1"/>
  <c r="GL2833" i="1"/>
  <c r="GN2833" i="1"/>
  <c r="GO2833" i="1"/>
  <c r="GV2833" i="1"/>
  <c r="HC2833" i="1" s="1"/>
  <c r="GX2833" i="1" s="1"/>
  <c r="AC2834" i="1"/>
  <c r="AD2834" i="1"/>
  <c r="AE2834" i="1"/>
  <c r="AF2834" i="1"/>
  <c r="AG2834" i="1"/>
  <c r="AH2834" i="1"/>
  <c r="AI2834" i="1"/>
  <c r="CW2834" i="1" s="1"/>
  <c r="V2834" i="1" s="1"/>
  <c r="AJ2834" i="1"/>
  <c r="CX2834" i="1" s="1"/>
  <c r="W2834" i="1" s="1"/>
  <c r="CQ2834" i="1"/>
  <c r="P2834" i="1" s="1"/>
  <c r="J2498" i="5" s="1"/>
  <c r="I2499" i="5" s="1"/>
  <c r="CR2834" i="1"/>
  <c r="Q2834" i="1" s="1"/>
  <c r="CU2834" i="1"/>
  <c r="T2834" i="1" s="1"/>
  <c r="CV2834" i="1"/>
  <c r="U2834" i="1" s="1"/>
  <c r="FR2834" i="1"/>
  <c r="GL2834" i="1"/>
  <c r="BZ2836" i="1" s="1"/>
  <c r="GO2834" i="1"/>
  <c r="CC2836" i="1" s="1"/>
  <c r="GP2834" i="1"/>
  <c r="GV2834" i="1"/>
  <c r="HC2834" i="1" s="1"/>
  <c r="GX2834" i="1" s="1"/>
  <c r="B2836" i="1"/>
  <c r="B2831" i="1" s="1"/>
  <c r="C2836" i="1"/>
  <c r="C2831" i="1" s="1"/>
  <c r="D2836" i="1"/>
  <c r="D2831" i="1" s="1"/>
  <c r="F2836" i="1"/>
  <c r="F2831" i="1" s="1"/>
  <c r="G2836" i="1"/>
  <c r="BX2836" i="1"/>
  <c r="BX2831" i="1" s="1"/>
  <c r="CK2836" i="1"/>
  <c r="BB2836" i="1" s="1"/>
  <c r="CL2836" i="1"/>
  <c r="CL2831" i="1" s="1"/>
  <c r="B2867" i="1"/>
  <c r="B2572" i="1" s="1"/>
  <c r="C2867" i="1"/>
  <c r="C2572" i="1" s="1"/>
  <c r="D2867" i="1"/>
  <c r="D2572" i="1" s="1"/>
  <c r="F2867" i="1"/>
  <c r="F2572" i="1" s="1"/>
  <c r="G2867" i="1"/>
  <c r="D2898" i="1"/>
  <c r="E2900" i="1"/>
  <c r="Z2900" i="1"/>
  <c r="AA2900" i="1"/>
  <c r="AB2900" i="1"/>
  <c r="AC2900" i="1"/>
  <c r="AD2900" i="1"/>
  <c r="AE2900" i="1"/>
  <c r="AF2900" i="1"/>
  <c r="AG2900" i="1"/>
  <c r="AH2900" i="1"/>
  <c r="AI2900" i="1"/>
  <c r="AJ2900" i="1"/>
  <c r="AK2900" i="1"/>
  <c r="AL2900" i="1"/>
  <c r="AM2900" i="1"/>
  <c r="AN2900" i="1"/>
  <c r="BD2900" i="1"/>
  <c r="BE2900" i="1"/>
  <c r="BF2900" i="1"/>
  <c r="BG2900" i="1"/>
  <c r="BH2900" i="1"/>
  <c r="BI2900" i="1"/>
  <c r="BJ2900" i="1"/>
  <c r="BK2900" i="1"/>
  <c r="BL2900" i="1"/>
  <c r="BM2900" i="1"/>
  <c r="BN2900" i="1"/>
  <c r="BO2900" i="1"/>
  <c r="BP2900" i="1"/>
  <c r="BQ2900" i="1"/>
  <c r="BR2900" i="1"/>
  <c r="BS2900" i="1"/>
  <c r="BT2900" i="1"/>
  <c r="BU2900" i="1"/>
  <c r="BV2900" i="1"/>
  <c r="BW2900" i="1"/>
  <c r="BX2900" i="1"/>
  <c r="BY2900" i="1"/>
  <c r="BZ2900" i="1"/>
  <c r="CA2900" i="1"/>
  <c r="CB2900" i="1"/>
  <c r="CC2900" i="1"/>
  <c r="CD2900" i="1"/>
  <c r="CE2900" i="1"/>
  <c r="CF2900" i="1"/>
  <c r="CG2900" i="1"/>
  <c r="CH2900" i="1"/>
  <c r="CI2900" i="1"/>
  <c r="CJ2900" i="1"/>
  <c r="CK2900" i="1"/>
  <c r="CL2900" i="1"/>
  <c r="CM2900" i="1"/>
  <c r="CN2900" i="1"/>
  <c r="CO2900" i="1"/>
  <c r="CP2900" i="1"/>
  <c r="CQ2900" i="1"/>
  <c r="CR2900" i="1"/>
  <c r="CS2900" i="1"/>
  <c r="CT2900" i="1"/>
  <c r="CU2900" i="1"/>
  <c r="CV2900" i="1"/>
  <c r="CW2900" i="1"/>
  <c r="CX2900" i="1"/>
  <c r="CY2900" i="1"/>
  <c r="CZ2900" i="1"/>
  <c r="DA2900" i="1"/>
  <c r="DB2900" i="1"/>
  <c r="DC2900" i="1"/>
  <c r="DD2900" i="1"/>
  <c r="DE2900" i="1"/>
  <c r="DF2900" i="1"/>
  <c r="DG2900" i="1"/>
  <c r="DH2900" i="1"/>
  <c r="DI2900" i="1"/>
  <c r="DJ2900" i="1"/>
  <c r="DK2900" i="1"/>
  <c r="DL2900" i="1"/>
  <c r="DM2900" i="1"/>
  <c r="DN2900" i="1"/>
  <c r="DO2900" i="1"/>
  <c r="DP2900" i="1"/>
  <c r="DQ2900" i="1"/>
  <c r="DR2900" i="1"/>
  <c r="DS2900" i="1"/>
  <c r="DT2900" i="1"/>
  <c r="DU2900" i="1"/>
  <c r="DV2900" i="1"/>
  <c r="DW2900" i="1"/>
  <c r="DX2900" i="1"/>
  <c r="DY2900" i="1"/>
  <c r="DZ2900" i="1"/>
  <c r="EA2900" i="1"/>
  <c r="EB2900" i="1"/>
  <c r="EC2900" i="1"/>
  <c r="ED2900" i="1"/>
  <c r="EE2900" i="1"/>
  <c r="EF2900" i="1"/>
  <c r="EG2900" i="1"/>
  <c r="EH2900" i="1"/>
  <c r="EI2900" i="1"/>
  <c r="EJ2900" i="1"/>
  <c r="EK2900" i="1"/>
  <c r="EL2900" i="1"/>
  <c r="EM2900" i="1"/>
  <c r="EN2900" i="1"/>
  <c r="EO2900" i="1"/>
  <c r="EP2900" i="1"/>
  <c r="EQ2900" i="1"/>
  <c r="ER2900" i="1"/>
  <c r="ES2900" i="1"/>
  <c r="ET2900" i="1"/>
  <c r="EU2900" i="1"/>
  <c r="EV2900" i="1"/>
  <c r="EW2900" i="1"/>
  <c r="EX2900" i="1"/>
  <c r="EY2900" i="1"/>
  <c r="EZ2900" i="1"/>
  <c r="FA2900" i="1"/>
  <c r="FB2900" i="1"/>
  <c r="FC2900" i="1"/>
  <c r="FD2900" i="1"/>
  <c r="FE2900" i="1"/>
  <c r="FF2900" i="1"/>
  <c r="FG2900" i="1"/>
  <c r="FH2900" i="1"/>
  <c r="FI2900" i="1"/>
  <c r="FJ2900" i="1"/>
  <c r="FK2900" i="1"/>
  <c r="FL2900" i="1"/>
  <c r="FM2900" i="1"/>
  <c r="FN2900" i="1"/>
  <c r="FO2900" i="1"/>
  <c r="FP2900" i="1"/>
  <c r="FQ2900" i="1"/>
  <c r="FR2900" i="1"/>
  <c r="FS2900" i="1"/>
  <c r="FT2900" i="1"/>
  <c r="FU2900" i="1"/>
  <c r="FV2900" i="1"/>
  <c r="FW2900" i="1"/>
  <c r="FX2900" i="1"/>
  <c r="FY2900" i="1"/>
  <c r="FZ2900" i="1"/>
  <c r="GA2900" i="1"/>
  <c r="GB2900" i="1"/>
  <c r="GC2900" i="1"/>
  <c r="GD2900" i="1"/>
  <c r="GE2900" i="1"/>
  <c r="GF2900" i="1"/>
  <c r="GG2900" i="1"/>
  <c r="GH2900" i="1"/>
  <c r="GI2900" i="1"/>
  <c r="GJ2900" i="1"/>
  <c r="GK2900" i="1"/>
  <c r="GL2900" i="1"/>
  <c r="GM2900" i="1"/>
  <c r="GN2900" i="1"/>
  <c r="GO2900" i="1"/>
  <c r="GP2900" i="1"/>
  <c r="GQ2900" i="1"/>
  <c r="GR2900" i="1"/>
  <c r="GS2900" i="1"/>
  <c r="GT2900" i="1"/>
  <c r="GU2900" i="1"/>
  <c r="GV2900" i="1"/>
  <c r="GW2900" i="1"/>
  <c r="GX2900" i="1"/>
  <c r="D2902" i="1"/>
  <c r="B2904" i="1"/>
  <c r="E2904" i="1"/>
  <c r="Z2904" i="1"/>
  <c r="AA2904" i="1"/>
  <c r="AM2904" i="1"/>
  <c r="AN2904" i="1"/>
  <c r="BD2904" i="1"/>
  <c r="BE2904" i="1"/>
  <c r="BF2904" i="1"/>
  <c r="BG2904" i="1"/>
  <c r="BH2904" i="1"/>
  <c r="BI2904" i="1"/>
  <c r="BJ2904" i="1"/>
  <c r="BK2904" i="1"/>
  <c r="BL2904" i="1"/>
  <c r="BM2904" i="1"/>
  <c r="BN2904" i="1"/>
  <c r="BO2904" i="1"/>
  <c r="BP2904" i="1"/>
  <c r="BQ2904" i="1"/>
  <c r="BR2904" i="1"/>
  <c r="BS2904" i="1"/>
  <c r="BT2904" i="1"/>
  <c r="BU2904" i="1"/>
  <c r="BV2904" i="1"/>
  <c r="BW2904" i="1"/>
  <c r="BX2904" i="1"/>
  <c r="CK2904" i="1"/>
  <c r="CM2904" i="1"/>
  <c r="CN2904" i="1"/>
  <c r="CO2904" i="1"/>
  <c r="CP2904" i="1"/>
  <c r="CQ2904" i="1"/>
  <c r="CR2904" i="1"/>
  <c r="CS2904" i="1"/>
  <c r="CT2904" i="1"/>
  <c r="CU2904" i="1"/>
  <c r="CV2904" i="1"/>
  <c r="CW2904" i="1"/>
  <c r="CX2904" i="1"/>
  <c r="CY2904" i="1"/>
  <c r="CZ2904" i="1"/>
  <c r="DA2904" i="1"/>
  <c r="DB2904" i="1"/>
  <c r="DC2904" i="1"/>
  <c r="DD2904" i="1"/>
  <c r="DE2904" i="1"/>
  <c r="DF2904" i="1"/>
  <c r="DG2904" i="1"/>
  <c r="DH2904" i="1"/>
  <c r="DI2904" i="1"/>
  <c r="DJ2904" i="1"/>
  <c r="DK2904" i="1"/>
  <c r="DL2904" i="1"/>
  <c r="DM2904" i="1"/>
  <c r="DN2904" i="1"/>
  <c r="DO2904" i="1"/>
  <c r="DP2904" i="1"/>
  <c r="DQ2904" i="1"/>
  <c r="DR2904" i="1"/>
  <c r="DS2904" i="1"/>
  <c r="DT2904" i="1"/>
  <c r="DU2904" i="1"/>
  <c r="DV2904" i="1"/>
  <c r="DW2904" i="1"/>
  <c r="DX2904" i="1"/>
  <c r="DY2904" i="1"/>
  <c r="DZ2904" i="1"/>
  <c r="EA2904" i="1"/>
  <c r="EB2904" i="1"/>
  <c r="EC2904" i="1"/>
  <c r="ED2904" i="1"/>
  <c r="EE2904" i="1"/>
  <c r="EF2904" i="1"/>
  <c r="EG2904" i="1"/>
  <c r="EH2904" i="1"/>
  <c r="EI2904" i="1"/>
  <c r="EJ2904" i="1"/>
  <c r="EK2904" i="1"/>
  <c r="EL2904" i="1"/>
  <c r="EM2904" i="1"/>
  <c r="EN2904" i="1"/>
  <c r="EO2904" i="1"/>
  <c r="EP2904" i="1"/>
  <c r="EQ2904" i="1"/>
  <c r="ER2904" i="1"/>
  <c r="ES2904" i="1"/>
  <c r="ET2904" i="1"/>
  <c r="EU2904" i="1"/>
  <c r="EV2904" i="1"/>
  <c r="EW2904" i="1"/>
  <c r="EX2904" i="1"/>
  <c r="EY2904" i="1"/>
  <c r="EZ2904" i="1"/>
  <c r="FA2904" i="1"/>
  <c r="FB2904" i="1"/>
  <c r="FC2904" i="1"/>
  <c r="FD2904" i="1"/>
  <c r="FE2904" i="1"/>
  <c r="FF2904" i="1"/>
  <c r="FG2904" i="1"/>
  <c r="FH2904" i="1"/>
  <c r="FI2904" i="1"/>
  <c r="FJ2904" i="1"/>
  <c r="FK2904" i="1"/>
  <c r="FL2904" i="1"/>
  <c r="FM2904" i="1"/>
  <c r="FN2904" i="1"/>
  <c r="FO2904" i="1"/>
  <c r="FP2904" i="1"/>
  <c r="FQ2904" i="1"/>
  <c r="FR2904" i="1"/>
  <c r="FS2904" i="1"/>
  <c r="FT2904" i="1"/>
  <c r="FU2904" i="1"/>
  <c r="FV2904" i="1"/>
  <c r="FW2904" i="1"/>
  <c r="FX2904" i="1"/>
  <c r="FY2904" i="1"/>
  <c r="FZ2904" i="1"/>
  <c r="GA2904" i="1"/>
  <c r="GB2904" i="1"/>
  <c r="GC2904" i="1"/>
  <c r="GD2904" i="1"/>
  <c r="GE2904" i="1"/>
  <c r="GF2904" i="1"/>
  <c r="GG2904" i="1"/>
  <c r="GH2904" i="1"/>
  <c r="GI2904" i="1"/>
  <c r="GJ2904" i="1"/>
  <c r="GK2904" i="1"/>
  <c r="GL2904" i="1"/>
  <c r="GM2904" i="1"/>
  <c r="GN2904" i="1"/>
  <c r="GO2904" i="1"/>
  <c r="GP2904" i="1"/>
  <c r="GQ2904" i="1"/>
  <c r="GR2904" i="1"/>
  <c r="GS2904" i="1"/>
  <c r="GT2904" i="1"/>
  <c r="GU2904" i="1"/>
  <c r="GV2904" i="1"/>
  <c r="GW2904" i="1"/>
  <c r="GX2904" i="1"/>
  <c r="C2906" i="1"/>
  <c r="D2906" i="1"/>
  <c r="I2906" i="1"/>
  <c r="AC2906" i="1"/>
  <c r="CQ2906" i="1" s="1"/>
  <c r="AE2906" i="1"/>
  <c r="AF2906" i="1"/>
  <c r="AG2906" i="1"/>
  <c r="CU2906" i="1" s="1"/>
  <c r="AH2906" i="1"/>
  <c r="AI2906" i="1"/>
  <c r="CW2906" i="1" s="1"/>
  <c r="V2906" i="1" s="1"/>
  <c r="AJ2906" i="1"/>
  <c r="CX2906" i="1" s="1"/>
  <c r="CR2906" i="1"/>
  <c r="Q2906" i="1" s="1"/>
  <c r="J2517" i="5" s="1"/>
  <c r="CS2906" i="1"/>
  <c r="CT2906" i="1"/>
  <c r="CV2906" i="1"/>
  <c r="FR2906" i="1"/>
  <c r="GL2906" i="1"/>
  <c r="GN2906" i="1"/>
  <c r="GO2906" i="1"/>
  <c r="CC2911" i="1" s="1"/>
  <c r="GV2906" i="1"/>
  <c r="HC2906" i="1" s="1"/>
  <c r="GX2906" i="1" s="1"/>
  <c r="C2907" i="1"/>
  <c r="D2907" i="1"/>
  <c r="I2907" i="1"/>
  <c r="AC2907" i="1"/>
  <c r="CQ2907" i="1" s="1"/>
  <c r="AE2907" i="1"/>
  <c r="AF2907" i="1"/>
  <c r="AG2907" i="1"/>
  <c r="CU2907" i="1" s="1"/>
  <c r="AH2907" i="1"/>
  <c r="AI2907" i="1"/>
  <c r="AJ2907" i="1"/>
  <c r="CX2907" i="1" s="1"/>
  <c r="W2907" i="1" s="1"/>
  <c r="CV2907" i="1"/>
  <c r="U2907" i="1" s="1"/>
  <c r="K2531" i="5" s="1"/>
  <c r="CW2907" i="1"/>
  <c r="FR2907" i="1"/>
  <c r="GL2907" i="1"/>
  <c r="GN2907" i="1"/>
  <c r="GO2907" i="1"/>
  <c r="GV2907" i="1"/>
  <c r="HC2907" i="1" s="1"/>
  <c r="GX2907" i="1" s="1"/>
  <c r="C2908" i="1"/>
  <c r="D2908" i="1"/>
  <c r="I2908" i="1"/>
  <c r="AC2908" i="1"/>
  <c r="CQ2908" i="1" s="1"/>
  <c r="AE2908" i="1"/>
  <c r="AF2908" i="1"/>
  <c r="AG2908" i="1"/>
  <c r="CU2908" i="1" s="1"/>
  <c r="AH2908" i="1"/>
  <c r="CV2908" i="1" s="1"/>
  <c r="AI2908" i="1"/>
  <c r="CW2908" i="1" s="1"/>
  <c r="AJ2908" i="1"/>
  <c r="CX2908" i="1" s="1"/>
  <c r="CR2908" i="1"/>
  <c r="CS2908" i="1"/>
  <c r="CT2908" i="1"/>
  <c r="FR2908" i="1"/>
  <c r="GL2908" i="1"/>
  <c r="GN2908" i="1"/>
  <c r="GO2908" i="1"/>
  <c r="GV2908" i="1"/>
  <c r="HC2908" i="1" s="1"/>
  <c r="C2909" i="1"/>
  <c r="D2909" i="1"/>
  <c r="I2909" i="1"/>
  <c r="AC2909" i="1"/>
  <c r="CQ2909" i="1" s="1"/>
  <c r="AE2909" i="1"/>
  <c r="CR2909" i="1" s="1"/>
  <c r="AF2909" i="1"/>
  <c r="AG2909" i="1"/>
  <c r="CU2909" i="1" s="1"/>
  <c r="AH2909" i="1"/>
  <c r="AI2909" i="1"/>
  <c r="AJ2909" i="1"/>
  <c r="CX2909" i="1" s="1"/>
  <c r="W2909" i="1" s="1"/>
  <c r="CV2909" i="1"/>
  <c r="U2909" i="1" s="1"/>
  <c r="K2547" i="5" s="1"/>
  <c r="CW2909" i="1"/>
  <c r="FR2909" i="1"/>
  <c r="BY2911" i="1" s="1"/>
  <c r="CI2911" i="1" s="1"/>
  <c r="CI2904" i="1" s="1"/>
  <c r="GL2909" i="1"/>
  <c r="GN2909" i="1"/>
  <c r="GO2909" i="1"/>
  <c r="GV2909" i="1"/>
  <c r="HC2909" i="1" s="1"/>
  <c r="GX2909" i="1" s="1"/>
  <c r="B2911" i="1"/>
  <c r="C2911" i="1"/>
  <c r="C2904" i="1" s="1"/>
  <c r="D2911" i="1"/>
  <c r="D2904" i="1" s="1"/>
  <c r="F2911" i="1"/>
  <c r="F2904" i="1" s="1"/>
  <c r="G2911" i="1"/>
  <c r="A2550" i="5" s="1"/>
  <c r="BX2911" i="1"/>
  <c r="AO2911" i="1" s="1"/>
  <c r="BZ2911" i="1"/>
  <c r="BZ2904" i="1" s="1"/>
  <c r="CB2911" i="1"/>
  <c r="CB2904" i="1" s="1"/>
  <c r="CK2911" i="1"/>
  <c r="BB2911" i="1" s="1"/>
  <c r="F2924" i="1" s="1"/>
  <c r="CL2911" i="1"/>
  <c r="CL2904" i="1" s="1"/>
  <c r="D2942" i="1"/>
  <c r="E2944" i="1"/>
  <c r="Z2944" i="1"/>
  <c r="AA2944" i="1"/>
  <c r="AM2944" i="1"/>
  <c r="AN2944" i="1"/>
  <c r="BB2944" i="1"/>
  <c r="BD2944" i="1"/>
  <c r="BE2944" i="1"/>
  <c r="BF2944" i="1"/>
  <c r="BG2944" i="1"/>
  <c r="BH2944" i="1"/>
  <c r="BI2944" i="1"/>
  <c r="BJ2944" i="1"/>
  <c r="BK2944" i="1"/>
  <c r="BL2944" i="1"/>
  <c r="BM2944" i="1"/>
  <c r="BN2944" i="1"/>
  <c r="BO2944" i="1"/>
  <c r="BP2944" i="1"/>
  <c r="BQ2944" i="1"/>
  <c r="BR2944" i="1"/>
  <c r="BS2944" i="1"/>
  <c r="BT2944" i="1"/>
  <c r="BU2944" i="1"/>
  <c r="BV2944" i="1"/>
  <c r="BW2944" i="1"/>
  <c r="CK2944" i="1"/>
  <c r="CM2944" i="1"/>
  <c r="CN2944" i="1"/>
  <c r="CO2944" i="1"/>
  <c r="CP2944" i="1"/>
  <c r="CQ2944" i="1"/>
  <c r="CR2944" i="1"/>
  <c r="CS2944" i="1"/>
  <c r="CT2944" i="1"/>
  <c r="CU2944" i="1"/>
  <c r="CV2944" i="1"/>
  <c r="CW2944" i="1"/>
  <c r="CX2944" i="1"/>
  <c r="CY2944" i="1"/>
  <c r="CZ2944" i="1"/>
  <c r="DA2944" i="1"/>
  <c r="DB2944" i="1"/>
  <c r="DC2944" i="1"/>
  <c r="DD2944" i="1"/>
  <c r="DE2944" i="1"/>
  <c r="DF2944" i="1"/>
  <c r="DG2944" i="1"/>
  <c r="DH2944" i="1"/>
  <c r="DI2944" i="1"/>
  <c r="DJ2944" i="1"/>
  <c r="DK2944" i="1"/>
  <c r="DL2944" i="1"/>
  <c r="DM2944" i="1"/>
  <c r="DN2944" i="1"/>
  <c r="DO2944" i="1"/>
  <c r="DP2944" i="1"/>
  <c r="DQ2944" i="1"/>
  <c r="DR2944" i="1"/>
  <c r="DS2944" i="1"/>
  <c r="DT2944" i="1"/>
  <c r="DU2944" i="1"/>
  <c r="DV2944" i="1"/>
  <c r="DW2944" i="1"/>
  <c r="DX2944" i="1"/>
  <c r="DY2944" i="1"/>
  <c r="DZ2944" i="1"/>
  <c r="EA2944" i="1"/>
  <c r="EB2944" i="1"/>
  <c r="EC2944" i="1"/>
  <c r="ED2944" i="1"/>
  <c r="EE2944" i="1"/>
  <c r="EF2944" i="1"/>
  <c r="EG2944" i="1"/>
  <c r="EH2944" i="1"/>
  <c r="EI2944" i="1"/>
  <c r="EJ2944" i="1"/>
  <c r="EK2944" i="1"/>
  <c r="EL2944" i="1"/>
  <c r="EM2944" i="1"/>
  <c r="EN2944" i="1"/>
  <c r="EO2944" i="1"/>
  <c r="EP2944" i="1"/>
  <c r="EQ2944" i="1"/>
  <c r="ER2944" i="1"/>
  <c r="ES2944" i="1"/>
  <c r="ET2944" i="1"/>
  <c r="EU2944" i="1"/>
  <c r="EV2944" i="1"/>
  <c r="EW2944" i="1"/>
  <c r="EX2944" i="1"/>
  <c r="EY2944" i="1"/>
  <c r="EZ2944" i="1"/>
  <c r="FA2944" i="1"/>
  <c r="FB2944" i="1"/>
  <c r="FC2944" i="1"/>
  <c r="FD2944" i="1"/>
  <c r="FE2944" i="1"/>
  <c r="FF2944" i="1"/>
  <c r="FG2944" i="1"/>
  <c r="FH2944" i="1"/>
  <c r="FI2944" i="1"/>
  <c r="FJ2944" i="1"/>
  <c r="FK2944" i="1"/>
  <c r="FL2944" i="1"/>
  <c r="FM2944" i="1"/>
  <c r="FN2944" i="1"/>
  <c r="FO2944" i="1"/>
  <c r="FP2944" i="1"/>
  <c r="FQ2944" i="1"/>
  <c r="FR2944" i="1"/>
  <c r="FS2944" i="1"/>
  <c r="FT2944" i="1"/>
  <c r="FU2944" i="1"/>
  <c r="FV2944" i="1"/>
  <c r="FW2944" i="1"/>
  <c r="FX2944" i="1"/>
  <c r="FY2944" i="1"/>
  <c r="FZ2944" i="1"/>
  <c r="GA2944" i="1"/>
  <c r="GB2944" i="1"/>
  <c r="GC2944" i="1"/>
  <c r="GD2944" i="1"/>
  <c r="GE2944" i="1"/>
  <c r="GF2944" i="1"/>
  <c r="GG2944" i="1"/>
  <c r="GH2944" i="1"/>
  <c r="GI2944" i="1"/>
  <c r="GJ2944" i="1"/>
  <c r="GK2944" i="1"/>
  <c r="GL2944" i="1"/>
  <c r="GM2944" i="1"/>
  <c r="GN2944" i="1"/>
  <c r="GO2944" i="1"/>
  <c r="GP2944" i="1"/>
  <c r="GQ2944" i="1"/>
  <c r="GR2944" i="1"/>
  <c r="GS2944" i="1"/>
  <c r="GT2944" i="1"/>
  <c r="GU2944" i="1"/>
  <c r="GV2944" i="1"/>
  <c r="GW2944" i="1"/>
  <c r="GX2944" i="1"/>
  <c r="C2946" i="1"/>
  <c r="D2946" i="1"/>
  <c r="I2946" i="1"/>
  <c r="AC2946" i="1"/>
  <c r="CQ2946" i="1" s="1"/>
  <c r="P2946" i="1" s="1"/>
  <c r="J2559" i="5" s="1"/>
  <c r="AE2946" i="1"/>
  <c r="U2556" i="5" s="1"/>
  <c r="AF2946" i="1"/>
  <c r="AG2946" i="1"/>
  <c r="CU2946" i="1" s="1"/>
  <c r="AH2946" i="1"/>
  <c r="AI2946" i="1"/>
  <c r="CW2946" i="1" s="1"/>
  <c r="V2946" i="1" s="1"/>
  <c r="AJ2946" i="1"/>
  <c r="CT2946" i="1"/>
  <c r="S2946" i="1" s="1"/>
  <c r="CV2946" i="1"/>
  <c r="U2946" i="1" s="1"/>
  <c r="K2562" i="5" s="1"/>
  <c r="CX2946" i="1"/>
  <c r="W2946" i="1" s="1"/>
  <c r="FR2946" i="1"/>
  <c r="GL2946" i="1"/>
  <c r="GN2946" i="1"/>
  <c r="GO2946" i="1"/>
  <c r="CC2949" i="1" s="1"/>
  <c r="AT2949" i="1" s="1"/>
  <c r="F2967" i="1" s="1"/>
  <c r="GV2946" i="1"/>
  <c r="HC2946" i="1" s="1"/>
  <c r="GX2946" i="1" s="1"/>
  <c r="CJ2949" i="1" s="1"/>
  <c r="BA2949" i="1" s="1"/>
  <c r="V2947" i="1"/>
  <c r="AC2947" i="1"/>
  <c r="AE2947" i="1"/>
  <c r="AF2947" i="1"/>
  <c r="AG2947" i="1"/>
  <c r="CU2947" i="1" s="1"/>
  <c r="T2947" i="1" s="1"/>
  <c r="AH2947" i="1"/>
  <c r="CV2947" i="1" s="1"/>
  <c r="U2947" i="1" s="1"/>
  <c r="AI2947" i="1"/>
  <c r="CW2947" i="1" s="1"/>
  <c r="AJ2947" i="1"/>
  <c r="CX2947" i="1" s="1"/>
  <c r="W2947" i="1" s="1"/>
  <c r="CQ2947" i="1"/>
  <c r="P2947" i="1" s="1"/>
  <c r="J2564" i="5" s="1"/>
  <c r="I2565" i="5" s="1"/>
  <c r="FR2947" i="1"/>
  <c r="GL2947" i="1"/>
  <c r="BZ2949" i="1" s="1"/>
  <c r="BZ2944" i="1" s="1"/>
  <c r="GN2947" i="1"/>
  <c r="CB2949" i="1" s="1"/>
  <c r="GO2947" i="1"/>
  <c r="GV2947" i="1"/>
  <c r="HC2947" i="1" s="1"/>
  <c r="GX2947" i="1" s="1"/>
  <c r="B2949" i="1"/>
  <c r="B2944" i="1" s="1"/>
  <c r="C2949" i="1"/>
  <c r="C2944" i="1" s="1"/>
  <c r="D2949" i="1"/>
  <c r="D2944" i="1" s="1"/>
  <c r="F2949" i="1"/>
  <c r="F2944" i="1" s="1"/>
  <c r="G2949" i="1"/>
  <c r="BB2949" i="1"/>
  <c r="F2962" i="1" s="1"/>
  <c r="BX2949" i="1"/>
  <c r="BX2944" i="1" s="1"/>
  <c r="CK2949" i="1"/>
  <c r="CL2949" i="1"/>
  <c r="CL2944" i="1" s="1"/>
  <c r="D2980" i="1"/>
  <c r="B2982" i="1"/>
  <c r="E2982" i="1"/>
  <c r="Z2982" i="1"/>
  <c r="AA2982" i="1"/>
  <c r="AB2982" i="1"/>
  <c r="AC2982" i="1"/>
  <c r="AD2982" i="1"/>
  <c r="AE2982" i="1"/>
  <c r="AF2982" i="1"/>
  <c r="AG2982" i="1"/>
  <c r="AH2982" i="1"/>
  <c r="AI2982" i="1"/>
  <c r="AJ2982" i="1"/>
  <c r="AK2982" i="1"/>
  <c r="AL2982" i="1"/>
  <c r="AM2982" i="1"/>
  <c r="AN2982" i="1"/>
  <c r="BD2982" i="1"/>
  <c r="BE2982" i="1"/>
  <c r="BF2982" i="1"/>
  <c r="BG2982" i="1"/>
  <c r="BH2982" i="1"/>
  <c r="BI2982" i="1"/>
  <c r="BJ2982" i="1"/>
  <c r="BK2982" i="1"/>
  <c r="BL2982" i="1"/>
  <c r="BM2982" i="1"/>
  <c r="BN2982" i="1"/>
  <c r="BO2982" i="1"/>
  <c r="BP2982" i="1"/>
  <c r="BQ2982" i="1"/>
  <c r="BR2982" i="1"/>
  <c r="BS2982" i="1"/>
  <c r="BT2982" i="1"/>
  <c r="BU2982" i="1"/>
  <c r="BV2982" i="1"/>
  <c r="BW2982" i="1"/>
  <c r="BX2982" i="1"/>
  <c r="BY2982" i="1"/>
  <c r="BZ2982" i="1"/>
  <c r="CA2982" i="1"/>
  <c r="CB2982" i="1"/>
  <c r="CC2982" i="1"/>
  <c r="CD2982" i="1"/>
  <c r="CE2982" i="1"/>
  <c r="CF2982" i="1"/>
  <c r="CG2982" i="1"/>
  <c r="CH2982" i="1"/>
  <c r="CI2982" i="1"/>
  <c r="CJ2982" i="1"/>
  <c r="CK2982" i="1"/>
  <c r="CL2982" i="1"/>
  <c r="CM2982" i="1"/>
  <c r="CN2982" i="1"/>
  <c r="CO2982" i="1"/>
  <c r="CP2982" i="1"/>
  <c r="CQ2982" i="1"/>
  <c r="CR2982" i="1"/>
  <c r="CS2982" i="1"/>
  <c r="CT2982" i="1"/>
  <c r="CU2982" i="1"/>
  <c r="CV2982" i="1"/>
  <c r="CW2982" i="1"/>
  <c r="CX2982" i="1"/>
  <c r="CY2982" i="1"/>
  <c r="CZ2982" i="1"/>
  <c r="DA2982" i="1"/>
  <c r="DB2982" i="1"/>
  <c r="DC2982" i="1"/>
  <c r="DD2982" i="1"/>
  <c r="DE2982" i="1"/>
  <c r="DF2982" i="1"/>
  <c r="DG2982" i="1"/>
  <c r="DH2982" i="1"/>
  <c r="DI2982" i="1"/>
  <c r="DJ2982" i="1"/>
  <c r="DK2982" i="1"/>
  <c r="DL2982" i="1"/>
  <c r="DM2982" i="1"/>
  <c r="DN2982" i="1"/>
  <c r="DO2982" i="1"/>
  <c r="DP2982" i="1"/>
  <c r="DQ2982" i="1"/>
  <c r="DR2982" i="1"/>
  <c r="DS2982" i="1"/>
  <c r="DT2982" i="1"/>
  <c r="DU2982" i="1"/>
  <c r="DV2982" i="1"/>
  <c r="DW2982" i="1"/>
  <c r="DX2982" i="1"/>
  <c r="DY2982" i="1"/>
  <c r="DZ2982" i="1"/>
  <c r="EA2982" i="1"/>
  <c r="EB2982" i="1"/>
  <c r="EC2982" i="1"/>
  <c r="ED2982" i="1"/>
  <c r="EE2982" i="1"/>
  <c r="EF2982" i="1"/>
  <c r="EG2982" i="1"/>
  <c r="EH2982" i="1"/>
  <c r="EI2982" i="1"/>
  <c r="EJ2982" i="1"/>
  <c r="EK2982" i="1"/>
  <c r="EL2982" i="1"/>
  <c r="EM2982" i="1"/>
  <c r="EN2982" i="1"/>
  <c r="EO2982" i="1"/>
  <c r="EP2982" i="1"/>
  <c r="EQ2982" i="1"/>
  <c r="ER2982" i="1"/>
  <c r="ES2982" i="1"/>
  <c r="ET2982" i="1"/>
  <c r="EU2982" i="1"/>
  <c r="EV2982" i="1"/>
  <c r="EW2982" i="1"/>
  <c r="EX2982" i="1"/>
  <c r="EY2982" i="1"/>
  <c r="EZ2982" i="1"/>
  <c r="FA2982" i="1"/>
  <c r="FB2982" i="1"/>
  <c r="FC2982" i="1"/>
  <c r="FD2982" i="1"/>
  <c r="FE2982" i="1"/>
  <c r="FF2982" i="1"/>
  <c r="FG2982" i="1"/>
  <c r="FH2982" i="1"/>
  <c r="FI2982" i="1"/>
  <c r="FJ2982" i="1"/>
  <c r="FK2982" i="1"/>
  <c r="FL2982" i="1"/>
  <c r="FM2982" i="1"/>
  <c r="FN2982" i="1"/>
  <c r="FO2982" i="1"/>
  <c r="FP2982" i="1"/>
  <c r="FQ2982" i="1"/>
  <c r="FR2982" i="1"/>
  <c r="FS2982" i="1"/>
  <c r="FT2982" i="1"/>
  <c r="FU2982" i="1"/>
  <c r="FV2982" i="1"/>
  <c r="FW2982" i="1"/>
  <c r="FX2982" i="1"/>
  <c r="FY2982" i="1"/>
  <c r="FZ2982" i="1"/>
  <c r="GA2982" i="1"/>
  <c r="GB2982" i="1"/>
  <c r="GC2982" i="1"/>
  <c r="GD2982" i="1"/>
  <c r="GE2982" i="1"/>
  <c r="GF2982" i="1"/>
  <c r="GG2982" i="1"/>
  <c r="GH2982" i="1"/>
  <c r="GI2982" i="1"/>
  <c r="GJ2982" i="1"/>
  <c r="GK2982" i="1"/>
  <c r="GL2982" i="1"/>
  <c r="GM2982" i="1"/>
  <c r="GN2982" i="1"/>
  <c r="GO2982" i="1"/>
  <c r="GP2982" i="1"/>
  <c r="GQ2982" i="1"/>
  <c r="GR2982" i="1"/>
  <c r="GS2982" i="1"/>
  <c r="GT2982" i="1"/>
  <c r="GU2982" i="1"/>
  <c r="GV2982" i="1"/>
  <c r="GW2982" i="1"/>
  <c r="GX2982" i="1"/>
  <c r="D2984" i="1"/>
  <c r="E2986" i="1"/>
  <c r="Z2986" i="1"/>
  <c r="AA2986" i="1"/>
  <c r="AM2986" i="1"/>
  <c r="AN2986" i="1"/>
  <c r="BD2986" i="1"/>
  <c r="BE2986" i="1"/>
  <c r="BF2986" i="1"/>
  <c r="BG2986" i="1"/>
  <c r="BH2986" i="1"/>
  <c r="BI2986" i="1"/>
  <c r="BJ2986" i="1"/>
  <c r="BK2986" i="1"/>
  <c r="BL2986" i="1"/>
  <c r="BM2986" i="1"/>
  <c r="BN2986" i="1"/>
  <c r="BO2986" i="1"/>
  <c r="BP2986" i="1"/>
  <c r="BQ2986" i="1"/>
  <c r="BR2986" i="1"/>
  <c r="BS2986" i="1"/>
  <c r="BT2986" i="1"/>
  <c r="BU2986" i="1"/>
  <c r="BV2986" i="1"/>
  <c r="BW2986" i="1"/>
  <c r="CM2986" i="1"/>
  <c r="CN2986" i="1"/>
  <c r="CO2986" i="1"/>
  <c r="CP2986" i="1"/>
  <c r="CQ2986" i="1"/>
  <c r="CR2986" i="1"/>
  <c r="CS2986" i="1"/>
  <c r="CT2986" i="1"/>
  <c r="CU2986" i="1"/>
  <c r="CV2986" i="1"/>
  <c r="CW2986" i="1"/>
  <c r="CX2986" i="1"/>
  <c r="CY2986" i="1"/>
  <c r="CZ2986" i="1"/>
  <c r="DA2986" i="1"/>
  <c r="DB2986" i="1"/>
  <c r="DC2986" i="1"/>
  <c r="DD2986" i="1"/>
  <c r="DE2986" i="1"/>
  <c r="DF2986" i="1"/>
  <c r="DG2986" i="1"/>
  <c r="DH2986" i="1"/>
  <c r="DI2986" i="1"/>
  <c r="DJ2986" i="1"/>
  <c r="DK2986" i="1"/>
  <c r="DL2986" i="1"/>
  <c r="DM2986" i="1"/>
  <c r="DN2986" i="1"/>
  <c r="DO2986" i="1"/>
  <c r="DP2986" i="1"/>
  <c r="DQ2986" i="1"/>
  <c r="DR2986" i="1"/>
  <c r="DS2986" i="1"/>
  <c r="DT2986" i="1"/>
  <c r="DU2986" i="1"/>
  <c r="DV2986" i="1"/>
  <c r="DW2986" i="1"/>
  <c r="DX2986" i="1"/>
  <c r="DY2986" i="1"/>
  <c r="DZ2986" i="1"/>
  <c r="EA2986" i="1"/>
  <c r="EB2986" i="1"/>
  <c r="EC2986" i="1"/>
  <c r="ED2986" i="1"/>
  <c r="EE2986" i="1"/>
  <c r="EF2986" i="1"/>
  <c r="EG2986" i="1"/>
  <c r="EH2986" i="1"/>
  <c r="EI2986" i="1"/>
  <c r="EJ2986" i="1"/>
  <c r="EK2986" i="1"/>
  <c r="EL2986" i="1"/>
  <c r="EM2986" i="1"/>
  <c r="EN2986" i="1"/>
  <c r="EO2986" i="1"/>
  <c r="EP2986" i="1"/>
  <c r="EQ2986" i="1"/>
  <c r="ER2986" i="1"/>
  <c r="ES2986" i="1"/>
  <c r="ET2986" i="1"/>
  <c r="EU2986" i="1"/>
  <c r="EV2986" i="1"/>
  <c r="EW2986" i="1"/>
  <c r="EX2986" i="1"/>
  <c r="EY2986" i="1"/>
  <c r="EZ2986" i="1"/>
  <c r="FA2986" i="1"/>
  <c r="FB2986" i="1"/>
  <c r="FC2986" i="1"/>
  <c r="FD2986" i="1"/>
  <c r="FE2986" i="1"/>
  <c r="FF2986" i="1"/>
  <c r="FG2986" i="1"/>
  <c r="FH2986" i="1"/>
  <c r="FI2986" i="1"/>
  <c r="FJ2986" i="1"/>
  <c r="FK2986" i="1"/>
  <c r="FL2986" i="1"/>
  <c r="FM2986" i="1"/>
  <c r="FN2986" i="1"/>
  <c r="FO2986" i="1"/>
  <c r="FP2986" i="1"/>
  <c r="FQ2986" i="1"/>
  <c r="FR2986" i="1"/>
  <c r="FS2986" i="1"/>
  <c r="FT2986" i="1"/>
  <c r="FU2986" i="1"/>
  <c r="FV2986" i="1"/>
  <c r="FW2986" i="1"/>
  <c r="FX2986" i="1"/>
  <c r="FY2986" i="1"/>
  <c r="FZ2986" i="1"/>
  <c r="GA2986" i="1"/>
  <c r="GB2986" i="1"/>
  <c r="GC2986" i="1"/>
  <c r="GD2986" i="1"/>
  <c r="GE2986" i="1"/>
  <c r="GF2986" i="1"/>
  <c r="GG2986" i="1"/>
  <c r="GH2986" i="1"/>
  <c r="GI2986" i="1"/>
  <c r="GJ2986" i="1"/>
  <c r="GK2986" i="1"/>
  <c r="GL2986" i="1"/>
  <c r="GM2986" i="1"/>
  <c r="GN2986" i="1"/>
  <c r="GO2986" i="1"/>
  <c r="GP2986" i="1"/>
  <c r="GQ2986" i="1"/>
  <c r="GR2986" i="1"/>
  <c r="GS2986" i="1"/>
  <c r="GT2986" i="1"/>
  <c r="GU2986" i="1"/>
  <c r="GV2986" i="1"/>
  <c r="GW2986" i="1"/>
  <c r="GX2986" i="1"/>
  <c r="C2988" i="1"/>
  <c r="D2988" i="1"/>
  <c r="I2988" i="1"/>
  <c r="AC2988" i="1"/>
  <c r="CQ2988" i="1" s="1"/>
  <c r="P2988" i="1" s="1"/>
  <c r="AE2988" i="1"/>
  <c r="AF2988" i="1"/>
  <c r="AG2988" i="1"/>
  <c r="CU2988" i="1" s="1"/>
  <c r="T2988" i="1" s="1"/>
  <c r="AH2988" i="1"/>
  <c r="AI2988" i="1"/>
  <c r="CW2988" i="1" s="1"/>
  <c r="V2988" i="1" s="1"/>
  <c r="AJ2988" i="1"/>
  <c r="CV2988" i="1"/>
  <c r="U2988" i="1" s="1"/>
  <c r="K2583" i="5" s="1"/>
  <c r="CX2988" i="1"/>
  <c r="W2988" i="1" s="1"/>
  <c r="FR2988" i="1"/>
  <c r="GL2988" i="1"/>
  <c r="GN2988" i="1"/>
  <c r="GO2988" i="1"/>
  <c r="GV2988" i="1"/>
  <c r="HC2988" i="1" s="1"/>
  <c r="GX2988" i="1" s="1"/>
  <c r="C2989" i="1"/>
  <c r="D2989" i="1"/>
  <c r="I2989" i="1"/>
  <c r="AC2989" i="1"/>
  <c r="CQ2989" i="1" s="1"/>
  <c r="AE2989" i="1"/>
  <c r="AF2989" i="1"/>
  <c r="AG2989" i="1"/>
  <c r="CU2989" i="1" s="1"/>
  <c r="AH2989" i="1"/>
  <c r="AI2989" i="1"/>
  <c r="CW2989" i="1" s="1"/>
  <c r="AJ2989" i="1"/>
  <c r="CX2989" i="1" s="1"/>
  <c r="W2989" i="1" s="1"/>
  <c r="CT2989" i="1"/>
  <c r="S2989" i="1" s="1"/>
  <c r="J2587" i="5" s="1"/>
  <c r="CV2989" i="1"/>
  <c r="FR2989" i="1"/>
  <c r="GL2989" i="1"/>
  <c r="GN2989" i="1"/>
  <c r="GO2989" i="1"/>
  <c r="GV2989" i="1"/>
  <c r="HC2989" i="1" s="1"/>
  <c r="GX2989" i="1" s="1"/>
  <c r="C2990" i="1"/>
  <c r="D2990" i="1"/>
  <c r="I2990" i="1"/>
  <c r="AC2990" i="1"/>
  <c r="CQ2990" i="1" s="1"/>
  <c r="P2990" i="1" s="1"/>
  <c r="AE2990" i="1"/>
  <c r="U2592" i="5" s="1"/>
  <c r="AF2990" i="1"/>
  <c r="CT2990" i="1" s="1"/>
  <c r="S2990" i="1" s="1"/>
  <c r="AG2990" i="1"/>
  <c r="CU2990" i="1" s="1"/>
  <c r="T2990" i="1" s="1"/>
  <c r="AH2990" i="1"/>
  <c r="CV2990" i="1" s="1"/>
  <c r="U2990" i="1" s="1"/>
  <c r="AI2990" i="1"/>
  <c r="CW2990" i="1" s="1"/>
  <c r="V2990" i="1" s="1"/>
  <c r="AJ2990" i="1"/>
  <c r="CX2990" i="1" s="1"/>
  <c r="W2990" i="1" s="1"/>
  <c r="FR2990" i="1"/>
  <c r="GL2990" i="1"/>
  <c r="GN2990" i="1"/>
  <c r="GO2990" i="1"/>
  <c r="GV2990" i="1"/>
  <c r="HC2990" i="1" s="1"/>
  <c r="GX2990" i="1" s="1"/>
  <c r="C2991" i="1"/>
  <c r="D2991" i="1"/>
  <c r="I2991" i="1"/>
  <c r="AC2991" i="1"/>
  <c r="CQ2991" i="1" s="1"/>
  <c r="P2991" i="1" s="1"/>
  <c r="J2603" i="5" s="1"/>
  <c r="AE2991" i="1"/>
  <c r="U2598" i="5" s="1"/>
  <c r="AF2991" i="1"/>
  <c r="AG2991" i="1"/>
  <c r="CU2991" i="1" s="1"/>
  <c r="T2991" i="1" s="1"/>
  <c r="AH2991" i="1"/>
  <c r="AI2991" i="1"/>
  <c r="CW2991" i="1" s="1"/>
  <c r="AJ2991" i="1"/>
  <c r="CV2991" i="1"/>
  <c r="U2991" i="1" s="1"/>
  <c r="K2607" i="5" s="1"/>
  <c r="CX2991" i="1"/>
  <c r="W2991" i="1" s="1"/>
  <c r="FR2991" i="1"/>
  <c r="GL2991" i="1"/>
  <c r="GN2991" i="1"/>
  <c r="GO2991" i="1"/>
  <c r="GV2991" i="1"/>
  <c r="HC2991" i="1" s="1"/>
  <c r="C2992" i="1"/>
  <c r="D2992" i="1"/>
  <c r="I2992" i="1"/>
  <c r="AC2992" i="1"/>
  <c r="CQ2992" i="1" s="1"/>
  <c r="AE2992" i="1"/>
  <c r="AF2992" i="1"/>
  <c r="AG2992" i="1"/>
  <c r="CU2992" i="1" s="1"/>
  <c r="AH2992" i="1"/>
  <c r="CV2992" i="1" s="1"/>
  <c r="U2992" i="1" s="1"/>
  <c r="K2618" i="5" s="1"/>
  <c r="AI2992" i="1"/>
  <c r="CW2992" i="1" s="1"/>
  <c r="AJ2992" i="1"/>
  <c r="CX2992" i="1" s="1"/>
  <c r="W2992" i="1" s="1"/>
  <c r="CS2992" i="1"/>
  <c r="FR2992" i="1"/>
  <c r="GL2992" i="1"/>
  <c r="GN2992" i="1"/>
  <c r="GO2992" i="1"/>
  <c r="GV2992" i="1"/>
  <c r="HC2992" i="1" s="1"/>
  <c r="C2993" i="1"/>
  <c r="D2993" i="1"/>
  <c r="I2993" i="1"/>
  <c r="AC2993" i="1"/>
  <c r="CQ2993" i="1" s="1"/>
  <c r="P2993" i="1" s="1"/>
  <c r="J2625" i="5" s="1"/>
  <c r="AE2993" i="1"/>
  <c r="U2620" i="5" s="1"/>
  <c r="AF2993" i="1"/>
  <c r="AG2993" i="1"/>
  <c r="CU2993" i="1" s="1"/>
  <c r="T2993" i="1" s="1"/>
  <c r="AH2993" i="1"/>
  <c r="AI2993" i="1"/>
  <c r="CW2993" i="1" s="1"/>
  <c r="AJ2993" i="1"/>
  <c r="CV2993" i="1"/>
  <c r="U2993" i="1" s="1"/>
  <c r="K2631" i="5" s="1"/>
  <c r="CX2993" i="1"/>
  <c r="W2993" i="1" s="1"/>
  <c r="FR2993" i="1"/>
  <c r="GL2993" i="1"/>
  <c r="GN2993" i="1"/>
  <c r="GO2993" i="1"/>
  <c r="GV2993" i="1"/>
  <c r="HC2993" i="1" s="1"/>
  <c r="GX2993" i="1" s="1"/>
  <c r="AC2994" i="1"/>
  <c r="AE2994" i="1"/>
  <c r="CR2994" i="1" s="1"/>
  <c r="AF2994" i="1"/>
  <c r="AG2994" i="1"/>
  <c r="CU2994" i="1" s="1"/>
  <c r="AH2994" i="1"/>
  <c r="AI2994" i="1"/>
  <c r="CW2994" i="1" s="1"/>
  <c r="AJ2994" i="1"/>
  <c r="CV2994" i="1"/>
  <c r="CX2994" i="1"/>
  <c r="FR2994" i="1"/>
  <c r="GL2994" i="1"/>
  <c r="GN2994" i="1"/>
  <c r="GO2994" i="1"/>
  <c r="GV2994" i="1"/>
  <c r="HC2994" i="1" s="1"/>
  <c r="I2995" i="1"/>
  <c r="AC2995" i="1"/>
  <c r="AE2995" i="1"/>
  <c r="AF2995" i="1"/>
  <c r="AG2995" i="1"/>
  <c r="CU2995" i="1" s="1"/>
  <c r="T2995" i="1" s="1"/>
  <c r="AH2995" i="1"/>
  <c r="AI2995" i="1"/>
  <c r="CW2995" i="1" s="1"/>
  <c r="V2995" i="1" s="1"/>
  <c r="AJ2995" i="1"/>
  <c r="CX2995" i="1" s="1"/>
  <c r="W2995" i="1" s="1"/>
  <c r="CT2995" i="1"/>
  <c r="S2995" i="1" s="1"/>
  <c r="CV2995" i="1"/>
  <c r="U2995" i="1" s="1"/>
  <c r="FR2995" i="1"/>
  <c r="GL2995" i="1"/>
  <c r="GN2995" i="1"/>
  <c r="GO2995" i="1"/>
  <c r="GV2995" i="1"/>
  <c r="HC2995" i="1"/>
  <c r="GX2995" i="1" s="1"/>
  <c r="C2996" i="1"/>
  <c r="D2996" i="1"/>
  <c r="I2996" i="1"/>
  <c r="AC2996" i="1"/>
  <c r="AE2996" i="1"/>
  <c r="CR2996" i="1" s="1"/>
  <c r="Q2996" i="1" s="1"/>
  <c r="J2636" i="5" s="1"/>
  <c r="AF2996" i="1"/>
  <c r="AG2996" i="1"/>
  <c r="CU2996" i="1" s="1"/>
  <c r="T2996" i="1" s="1"/>
  <c r="AH2996" i="1"/>
  <c r="AI2996" i="1"/>
  <c r="AJ2996" i="1"/>
  <c r="CX2996" i="1" s="1"/>
  <c r="W2996" i="1" s="1"/>
  <c r="CV2996" i="1"/>
  <c r="U2996" i="1" s="1"/>
  <c r="K2645" i="5" s="1"/>
  <c r="CW2996" i="1"/>
  <c r="V2996" i="1" s="1"/>
  <c r="FR2996" i="1"/>
  <c r="GL2996" i="1"/>
  <c r="GN2996" i="1"/>
  <c r="GO2996" i="1"/>
  <c r="GV2996" i="1"/>
  <c r="HC2996" i="1"/>
  <c r="GX2996" i="1" s="1"/>
  <c r="AC2997" i="1"/>
  <c r="CQ2997" i="1" s="1"/>
  <c r="AE2997" i="1"/>
  <c r="AF2997" i="1"/>
  <c r="AG2997" i="1"/>
  <c r="AH2997" i="1"/>
  <c r="CV2997" i="1" s="1"/>
  <c r="AI2997" i="1"/>
  <c r="CW2997" i="1" s="1"/>
  <c r="AJ2997" i="1"/>
  <c r="CT2997" i="1"/>
  <c r="CU2997" i="1"/>
  <c r="CX2997" i="1"/>
  <c r="FR2997" i="1"/>
  <c r="GL2997" i="1"/>
  <c r="GN2997" i="1"/>
  <c r="GO2997" i="1"/>
  <c r="GV2997" i="1"/>
  <c r="HC2997" i="1" s="1"/>
  <c r="I2998" i="1"/>
  <c r="AC2998" i="1"/>
  <c r="CQ2998" i="1" s="1"/>
  <c r="AE2998" i="1"/>
  <c r="AF2998" i="1"/>
  <c r="CT2998" i="1" s="1"/>
  <c r="S2998" i="1" s="1"/>
  <c r="AG2998" i="1"/>
  <c r="CU2998" i="1" s="1"/>
  <c r="T2998" i="1" s="1"/>
  <c r="AH2998" i="1"/>
  <c r="CV2998" i="1" s="1"/>
  <c r="U2998" i="1" s="1"/>
  <c r="AI2998" i="1"/>
  <c r="CW2998" i="1" s="1"/>
  <c r="V2998" i="1" s="1"/>
  <c r="AJ2998" i="1"/>
  <c r="CX2998" i="1" s="1"/>
  <c r="W2998" i="1" s="1"/>
  <c r="CS2998" i="1"/>
  <c r="FR2998" i="1"/>
  <c r="GL2998" i="1"/>
  <c r="GN2998" i="1"/>
  <c r="GO2998" i="1"/>
  <c r="GV2998" i="1"/>
  <c r="HC2998" i="1" s="1"/>
  <c r="GX2998" i="1" s="1"/>
  <c r="AC2999" i="1"/>
  <c r="AE2999" i="1"/>
  <c r="AF2999" i="1"/>
  <c r="AG2999" i="1"/>
  <c r="CU2999" i="1" s="1"/>
  <c r="AH2999" i="1"/>
  <c r="CV2999" i="1" s="1"/>
  <c r="AI2999" i="1"/>
  <c r="CW2999" i="1" s="1"/>
  <c r="AJ2999" i="1"/>
  <c r="CR2999" i="1"/>
  <c r="CX2999" i="1"/>
  <c r="FR2999" i="1"/>
  <c r="GL2999" i="1"/>
  <c r="GN2999" i="1"/>
  <c r="GO2999" i="1"/>
  <c r="GV2999" i="1"/>
  <c r="HC2999" i="1"/>
  <c r="C3000" i="1"/>
  <c r="D3000" i="1"/>
  <c r="I3000" i="1"/>
  <c r="AC3000" i="1"/>
  <c r="AE3000" i="1"/>
  <c r="AF3000" i="1"/>
  <c r="AG3000" i="1"/>
  <c r="CU3000" i="1" s="1"/>
  <c r="T3000" i="1" s="1"/>
  <c r="AH3000" i="1"/>
  <c r="CV3000" i="1" s="1"/>
  <c r="U3000" i="1" s="1"/>
  <c r="K2659" i="5" s="1"/>
  <c r="AI3000" i="1"/>
  <c r="CW3000" i="1" s="1"/>
  <c r="V3000" i="1" s="1"/>
  <c r="AJ3000" i="1"/>
  <c r="CX3000" i="1" s="1"/>
  <c r="W3000" i="1" s="1"/>
  <c r="CT3000" i="1"/>
  <c r="FR3000" i="1"/>
  <c r="GL3000" i="1"/>
  <c r="GN3000" i="1"/>
  <c r="GO3000" i="1"/>
  <c r="GV3000" i="1"/>
  <c r="HC3000" i="1" s="1"/>
  <c r="GX3000" i="1" s="1"/>
  <c r="AC3001" i="1"/>
  <c r="AE3001" i="1"/>
  <c r="AF3001" i="1"/>
  <c r="AG3001" i="1"/>
  <c r="CU3001" i="1" s="1"/>
  <c r="AH3001" i="1"/>
  <c r="AI3001" i="1"/>
  <c r="AJ3001" i="1"/>
  <c r="CX3001" i="1" s="1"/>
  <c r="CV3001" i="1"/>
  <c r="CW3001" i="1"/>
  <c r="FR3001" i="1"/>
  <c r="GL3001" i="1"/>
  <c r="GN3001" i="1"/>
  <c r="GO3001" i="1"/>
  <c r="GV3001" i="1"/>
  <c r="HC3001" i="1"/>
  <c r="I3002" i="1"/>
  <c r="AC3002" i="1"/>
  <c r="AE3002" i="1"/>
  <c r="AF3002" i="1"/>
  <c r="AG3002" i="1"/>
  <c r="CU3002" i="1" s="1"/>
  <c r="T3002" i="1" s="1"/>
  <c r="AH3002" i="1"/>
  <c r="CV3002" i="1" s="1"/>
  <c r="U3002" i="1" s="1"/>
  <c r="AI3002" i="1"/>
  <c r="CW3002" i="1" s="1"/>
  <c r="V3002" i="1" s="1"/>
  <c r="AJ3002" i="1"/>
  <c r="CQ3002" i="1"/>
  <c r="CT3002" i="1"/>
  <c r="S3002" i="1" s="1"/>
  <c r="CX3002" i="1"/>
  <c r="W3002" i="1" s="1"/>
  <c r="FR3002" i="1"/>
  <c r="GL3002" i="1"/>
  <c r="GN3002" i="1"/>
  <c r="GO3002" i="1"/>
  <c r="GV3002" i="1"/>
  <c r="HC3002" i="1"/>
  <c r="GX3002" i="1" s="1"/>
  <c r="I3003" i="1"/>
  <c r="AC3003" i="1"/>
  <c r="AE3003" i="1"/>
  <c r="AF3003" i="1"/>
  <c r="AG3003" i="1"/>
  <c r="CU3003" i="1" s="1"/>
  <c r="AH3003" i="1"/>
  <c r="AI3003" i="1"/>
  <c r="CW3003" i="1" s="1"/>
  <c r="V3003" i="1" s="1"/>
  <c r="AJ3003" i="1"/>
  <c r="CX3003" i="1" s="1"/>
  <c r="W3003" i="1" s="1"/>
  <c r="CV3003" i="1"/>
  <c r="U3003" i="1" s="1"/>
  <c r="FR3003" i="1"/>
  <c r="GL3003" i="1"/>
  <c r="GN3003" i="1"/>
  <c r="GO3003" i="1"/>
  <c r="GV3003" i="1"/>
  <c r="HC3003" i="1" s="1"/>
  <c r="GX3003" i="1" s="1"/>
  <c r="C3004" i="1"/>
  <c r="D3004" i="1"/>
  <c r="I3004" i="1"/>
  <c r="AC3004" i="1"/>
  <c r="CQ3004" i="1" s="1"/>
  <c r="AE3004" i="1"/>
  <c r="AF3004" i="1"/>
  <c r="AG3004" i="1"/>
  <c r="CU3004" i="1" s="1"/>
  <c r="AH3004" i="1"/>
  <c r="AI3004" i="1"/>
  <c r="CW3004" i="1" s="1"/>
  <c r="AJ3004" i="1"/>
  <c r="CX3004" i="1" s="1"/>
  <c r="CS3004" i="1"/>
  <c r="V2661" i="5" s="1"/>
  <c r="CT3004" i="1"/>
  <c r="S3004" i="1" s="1"/>
  <c r="J2663" i="5" s="1"/>
  <c r="CV3004" i="1"/>
  <c r="FR3004" i="1"/>
  <c r="GL3004" i="1"/>
  <c r="GN3004" i="1"/>
  <c r="GO3004" i="1"/>
  <c r="GV3004" i="1"/>
  <c r="HC3004" i="1" s="1"/>
  <c r="GX3004" i="1"/>
  <c r="AC3005" i="1"/>
  <c r="AD3005" i="1"/>
  <c r="AE3005" i="1"/>
  <c r="AF3005" i="1"/>
  <c r="AG3005" i="1"/>
  <c r="CU3005" i="1" s="1"/>
  <c r="AH3005" i="1"/>
  <c r="CV3005" i="1" s="1"/>
  <c r="AI3005" i="1"/>
  <c r="CW3005" i="1" s="1"/>
  <c r="AJ3005" i="1"/>
  <c r="CX3005" i="1" s="1"/>
  <c r="CQ3005" i="1"/>
  <c r="CR3005" i="1"/>
  <c r="CT3005" i="1"/>
  <c r="FR3005" i="1"/>
  <c r="GL3005" i="1"/>
  <c r="GN3005" i="1"/>
  <c r="GO3005" i="1"/>
  <c r="GV3005" i="1"/>
  <c r="HC3005" i="1" s="1"/>
  <c r="AC3006" i="1"/>
  <c r="CQ3006" i="1" s="1"/>
  <c r="AE3006" i="1"/>
  <c r="CS3006" i="1" s="1"/>
  <c r="AF3006" i="1"/>
  <c r="AG3006" i="1"/>
  <c r="CU3006" i="1" s="1"/>
  <c r="AH3006" i="1"/>
  <c r="CV3006" i="1" s="1"/>
  <c r="AI3006" i="1"/>
  <c r="CW3006" i="1" s="1"/>
  <c r="AJ3006" i="1"/>
  <c r="CX3006" i="1" s="1"/>
  <c r="CT3006" i="1"/>
  <c r="FR3006" i="1"/>
  <c r="GL3006" i="1"/>
  <c r="GN3006" i="1"/>
  <c r="GO3006" i="1"/>
  <c r="GV3006" i="1"/>
  <c r="HC3006" i="1" s="1"/>
  <c r="B3008" i="1"/>
  <c r="B2986" i="1" s="1"/>
  <c r="C3008" i="1"/>
  <c r="C2986" i="1" s="1"/>
  <c r="D3008" i="1"/>
  <c r="D2986" i="1" s="1"/>
  <c r="F3008" i="1"/>
  <c r="F2986" i="1" s="1"/>
  <c r="G3008" i="1"/>
  <c r="BC3008" i="1"/>
  <c r="BC2986" i="1" s="1"/>
  <c r="BX3008" i="1"/>
  <c r="CK3008" i="1"/>
  <c r="BB3008" i="1" s="1"/>
  <c r="F3021" i="1" s="1"/>
  <c r="CL3008" i="1"/>
  <c r="CL2986" i="1" s="1"/>
  <c r="B3039" i="1"/>
  <c r="C3039" i="1"/>
  <c r="C2982" i="1" s="1"/>
  <c r="D3039" i="1"/>
  <c r="D2982" i="1" s="1"/>
  <c r="F3039" i="1"/>
  <c r="F2982" i="1" s="1"/>
  <c r="G3039" i="1"/>
  <c r="BB3039" i="1"/>
  <c r="D3070" i="1"/>
  <c r="E3072" i="1"/>
  <c r="F3072" i="1"/>
  <c r="G3072" i="1"/>
  <c r="Z3072" i="1"/>
  <c r="AA3072" i="1"/>
  <c r="AM3072" i="1"/>
  <c r="AN3072" i="1"/>
  <c r="BD3072" i="1"/>
  <c r="BE3072" i="1"/>
  <c r="BF3072" i="1"/>
  <c r="BG3072" i="1"/>
  <c r="BH3072" i="1"/>
  <c r="BI3072" i="1"/>
  <c r="BJ3072" i="1"/>
  <c r="BK3072" i="1"/>
  <c r="BL3072" i="1"/>
  <c r="BM3072" i="1"/>
  <c r="BN3072" i="1"/>
  <c r="BO3072" i="1"/>
  <c r="BP3072" i="1"/>
  <c r="BQ3072" i="1"/>
  <c r="BR3072" i="1"/>
  <c r="BS3072" i="1"/>
  <c r="BT3072" i="1"/>
  <c r="BU3072" i="1"/>
  <c r="BV3072" i="1"/>
  <c r="BW3072" i="1"/>
  <c r="CM3072" i="1"/>
  <c r="CN3072" i="1"/>
  <c r="CO3072" i="1"/>
  <c r="CP3072" i="1"/>
  <c r="CQ3072" i="1"/>
  <c r="CR3072" i="1"/>
  <c r="CS3072" i="1"/>
  <c r="CT3072" i="1"/>
  <c r="CU3072" i="1"/>
  <c r="CV3072" i="1"/>
  <c r="CW3072" i="1"/>
  <c r="CX3072" i="1"/>
  <c r="CY3072" i="1"/>
  <c r="CZ3072" i="1"/>
  <c r="DA3072" i="1"/>
  <c r="DB3072" i="1"/>
  <c r="DC3072" i="1"/>
  <c r="DD3072" i="1"/>
  <c r="DE3072" i="1"/>
  <c r="DF3072" i="1"/>
  <c r="DG3072" i="1"/>
  <c r="DH3072" i="1"/>
  <c r="DI3072" i="1"/>
  <c r="DJ3072" i="1"/>
  <c r="DK3072" i="1"/>
  <c r="DL3072" i="1"/>
  <c r="DM3072" i="1"/>
  <c r="DN3072" i="1"/>
  <c r="DO3072" i="1"/>
  <c r="DP3072" i="1"/>
  <c r="DQ3072" i="1"/>
  <c r="DR3072" i="1"/>
  <c r="DS3072" i="1"/>
  <c r="DT3072" i="1"/>
  <c r="DU3072" i="1"/>
  <c r="DV3072" i="1"/>
  <c r="DW3072" i="1"/>
  <c r="DX3072" i="1"/>
  <c r="DY3072" i="1"/>
  <c r="DZ3072" i="1"/>
  <c r="EA3072" i="1"/>
  <c r="EB3072" i="1"/>
  <c r="EC3072" i="1"/>
  <c r="ED3072" i="1"/>
  <c r="EE3072" i="1"/>
  <c r="EF3072" i="1"/>
  <c r="EG3072" i="1"/>
  <c r="EH3072" i="1"/>
  <c r="EI3072" i="1"/>
  <c r="EJ3072" i="1"/>
  <c r="EK3072" i="1"/>
  <c r="EL3072" i="1"/>
  <c r="EM3072" i="1"/>
  <c r="EN3072" i="1"/>
  <c r="EO3072" i="1"/>
  <c r="EP3072" i="1"/>
  <c r="EQ3072" i="1"/>
  <c r="ER3072" i="1"/>
  <c r="ES3072" i="1"/>
  <c r="ET3072" i="1"/>
  <c r="EU3072" i="1"/>
  <c r="EV3072" i="1"/>
  <c r="EW3072" i="1"/>
  <c r="EX3072" i="1"/>
  <c r="EY3072" i="1"/>
  <c r="EZ3072" i="1"/>
  <c r="FA3072" i="1"/>
  <c r="FB3072" i="1"/>
  <c r="FC3072" i="1"/>
  <c r="FD3072" i="1"/>
  <c r="FE3072" i="1"/>
  <c r="FF3072" i="1"/>
  <c r="FG3072" i="1"/>
  <c r="FH3072" i="1"/>
  <c r="FI3072" i="1"/>
  <c r="FJ3072" i="1"/>
  <c r="FK3072" i="1"/>
  <c r="FL3072" i="1"/>
  <c r="FM3072" i="1"/>
  <c r="FN3072" i="1"/>
  <c r="FO3072" i="1"/>
  <c r="FP3072" i="1"/>
  <c r="FQ3072" i="1"/>
  <c r="FR3072" i="1"/>
  <c r="FS3072" i="1"/>
  <c r="FT3072" i="1"/>
  <c r="FU3072" i="1"/>
  <c r="FV3072" i="1"/>
  <c r="FW3072" i="1"/>
  <c r="FX3072" i="1"/>
  <c r="FY3072" i="1"/>
  <c r="FZ3072" i="1"/>
  <c r="GA3072" i="1"/>
  <c r="GB3072" i="1"/>
  <c r="GC3072" i="1"/>
  <c r="GD3072" i="1"/>
  <c r="GE3072" i="1"/>
  <c r="GF3072" i="1"/>
  <c r="GG3072" i="1"/>
  <c r="GH3072" i="1"/>
  <c r="GI3072" i="1"/>
  <c r="GJ3072" i="1"/>
  <c r="GK3072" i="1"/>
  <c r="GL3072" i="1"/>
  <c r="GM3072" i="1"/>
  <c r="GN3072" i="1"/>
  <c r="GO3072" i="1"/>
  <c r="GP3072" i="1"/>
  <c r="GQ3072" i="1"/>
  <c r="GR3072" i="1"/>
  <c r="GS3072" i="1"/>
  <c r="GT3072" i="1"/>
  <c r="GU3072" i="1"/>
  <c r="GV3072" i="1"/>
  <c r="GW3072" i="1"/>
  <c r="GX3072" i="1"/>
  <c r="C3074" i="1"/>
  <c r="D3074" i="1"/>
  <c r="I3074" i="1"/>
  <c r="AC3074" i="1"/>
  <c r="AE3074" i="1"/>
  <c r="U2682" i="5" s="1"/>
  <c r="AF3074" i="1"/>
  <c r="AG3074" i="1"/>
  <c r="CU3074" i="1" s="1"/>
  <c r="T3074" i="1" s="1"/>
  <c r="AH3074" i="1"/>
  <c r="CV3074" i="1" s="1"/>
  <c r="AI3074" i="1"/>
  <c r="AJ3074" i="1"/>
  <c r="CQ3074" i="1"/>
  <c r="P3074" i="1" s="1"/>
  <c r="CS3074" i="1"/>
  <c r="CW3074" i="1"/>
  <c r="V3074" i="1" s="1"/>
  <c r="CX3074" i="1"/>
  <c r="W3074" i="1" s="1"/>
  <c r="FR3074" i="1"/>
  <c r="GL3074" i="1"/>
  <c r="GN3074" i="1"/>
  <c r="GO3074" i="1"/>
  <c r="GV3074" i="1"/>
  <c r="HC3074" i="1"/>
  <c r="GX3074" i="1" s="1"/>
  <c r="C3075" i="1"/>
  <c r="D3075" i="1"/>
  <c r="I3075" i="1"/>
  <c r="AC3075" i="1"/>
  <c r="AE3075" i="1"/>
  <c r="U2689" i="5" s="1"/>
  <c r="AF3075" i="1"/>
  <c r="AG3075" i="1"/>
  <c r="AH3075" i="1"/>
  <c r="CV3075" i="1" s="1"/>
  <c r="U3075" i="1" s="1"/>
  <c r="K2694" i="5" s="1"/>
  <c r="AI3075" i="1"/>
  <c r="AJ3075" i="1"/>
  <c r="CQ3075" i="1"/>
  <c r="P3075" i="1" s="1"/>
  <c r="CS3075" i="1"/>
  <c r="V2689" i="5" s="1"/>
  <c r="CT3075" i="1"/>
  <c r="S3075" i="1" s="1"/>
  <c r="J2691" i="5" s="1"/>
  <c r="CU3075" i="1"/>
  <c r="T3075" i="1" s="1"/>
  <c r="CW3075" i="1"/>
  <c r="V3075" i="1" s="1"/>
  <c r="CX3075" i="1"/>
  <c r="W3075" i="1" s="1"/>
  <c r="FR3075" i="1"/>
  <c r="GL3075" i="1"/>
  <c r="GN3075" i="1"/>
  <c r="GO3075" i="1"/>
  <c r="GV3075" i="1"/>
  <c r="HC3075" i="1" s="1"/>
  <c r="GX3075" i="1" s="1"/>
  <c r="C3076" i="1"/>
  <c r="D3076" i="1"/>
  <c r="AC3076" i="1"/>
  <c r="AE3076" i="1"/>
  <c r="AF3076" i="1"/>
  <c r="AG3076" i="1"/>
  <c r="CU3076" i="1" s="1"/>
  <c r="T3076" i="1" s="1"/>
  <c r="AH3076" i="1"/>
  <c r="AI3076" i="1"/>
  <c r="CW3076" i="1" s="1"/>
  <c r="V3076" i="1" s="1"/>
  <c r="AJ3076" i="1"/>
  <c r="CV3076" i="1"/>
  <c r="U3076" i="1" s="1"/>
  <c r="CX3076" i="1"/>
  <c r="W3076" i="1" s="1"/>
  <c r="FR3076" i="1"/>
  <c r="GL3076" i="1"/>
  <c r="GN3076" i="1"/>
  <c r="GO3076" i="1"/>
  <c r="GV3076" i="1"/>
  <c r="HC3076" i="1" s="1"/>
  <c r="GX3076" i="1"/>
  <c r="C3077" i="1"/>
  <c r="D3077" i="1"/>
  <c r="AC3077" i="1"/>
  <c r="AE3077" i="1"/>
  <c r="AF3077" i="1"/>
  <c r="AG3077" i="1"/>
  <c r="CU3077" i="1" s="1"/>
  <c r="T3077" i="1" s="1"/>
  <c r="AH3077" i="1"/>
  <c r="CV3077" i="1" s="1"/>
  <c r="U3077" i="1" s="1"/>
  <c r="AI3077" i="1"/>
  <c r="CW3077" i="1" s="1"/>
  <c r="V3077" i="1" s="1"/>
  <c r="AJ3077" i="1"/>
  <c r="CX3077" i="1" s="1"/>
  <c r="W3077" i="1" s="1"/>
  <c r="CR3077" i="1"/>
  <c r="Q3077" i="1" s="1"/>
  <c r="J2701" i="5" s="1"/>
  <c r="I2703" i="5" s="1"/>
  <c r="CT3077" i="1"/>
  <c r="S3077" i="1" s="1"/>
  <c r="FR3077" i="1"/>
  <c r="GL3077" i="1"/>
  <c r="GN3077" i="1"/>
  <c r="GO3077" i="1"/>
  <c r="GV3077" i="1"/>
  <c r="HC3077" i="1"/>
  <c r="GX3077" i="1" s="1"/>
  <c r="C3078" i="1"/>
  <c r="D3078" i="1"/>
  <c r="I3078" i="1"/>
  <c r="R3078" i="1"/>
  <c r="GK3078" i="1" s="1"/>
  <c r="AC3078" i="1"/>
  <c r="AD3078" i="1"/>
  <c r="AE3078" i="1"/>
  <c r="AF3078" i="1"/>
  <c r="AG3078" i="1"/>
  <c r="AH3078" i="1"/>
  <c r="CV3078" i="1" s="1"/>
  <c r="U3078" i="1" s="1"/>
  <c r="K2711" i="5" s="1"/>
  <c r="AI3078" i="1"/>
  <c r="CW3078" i="1" s="1"/>
  <c r="V3078" i="1" s="1"/>
  <c r="AJ3078" i="1"/>
  <c r="CQ3078" i="1"/>
  <c r="CR3078" i="1"/>
  <c r="CS3078" i="1"/>
  <c r="CT3078" i="1"/>
  <c r="CU3078" i="1"/>
  <c r="T3078" i="1" s="1"/>
  <c r="CX3078" i="1"/>
  <c r="W3078" i="1" s="1"/>
  <c r="FR3078" i="1"/>
  <c r="GL3078" i="1"/>
  <c r="GN3078" i="1"/>
  <c r="GO3078" i="1"/>
  <c r="GV3078" i="1"/>
  <c r="HC3078" i="1"/>
  <c r="GX3078" i="1" s="1"/>
  <c r="C3079" i="1"/>
  <c r="D3079" i="1"/>
  <c r="AC3079" i="1"/>
  <c r="AE3079" i="1"/>
  <c r="AF3079" i="1"/>
  <c r="AG3079" i="1"/>
  <c r="AH3079" i="1"/>
  <c r="CV3079" i="1" s="1"/>
  <c r="U3079" i="1" s="1"/>
  <c r="K2718" i="5" s="1"/>
  <c r="AI3079" i="1"/>
  <c r="CW3079" i="1" s="1"/>
  <c r="V3079" i="1" s="1"/>
  <c r="AJ3079" i="1"/>
  <c r="CX3079" i="1" s="1"/>
  <c r="W3079" i="1" s="1"/>
  <c r="CR3079" i="1"/>
  <c r="Q3079" i="1" s="1"/>
  <c r="CT3079" i="1"/>
  <c r="S3079" i="1" s="1"/>
  <c r="CU3079" i="1"/>
  <c r="T3079" i="1" s="1"/>
  <c r="CZ3079" i="1"/>
  <c r="Y3079" i="1" s="1"/>
  <c r="T2713" i="5" s="1"/>
  <c r="J2717" i="5" s="1"/>
  <c r="FR3079" i="1"/>
  <c r="GL3079" i="1"/>
  <c r="GN3079" i="1"/>
  <c r="GO3079" i="1"/>
  <c r="GV3079" i="1"/>
  <c r="HC3079" i="1" s="1"/>
  <c r="GX3079" i="1" s="1"/>
  <c r="C3080" i="1"/>
  <c r="D3080" i="1"/>
  <c r="U3080" i="1"/>
  <c r="K2729" i="5" s="1"/>
  <c r="AC3080" i="1"/>
  <c r="AE3080" i="1"/>
  <c r="AF3080" i="1"/>
  <c r="AG3080" i="1"/>
  <c r="AH3080" i="1"/>
  <c r="CV3080" i="1" s="1"/>
  <c r="AI3080" i="1"/>
  <c r="CW3080" i="1" s="1"/>
  <c r="V3080" i="1" s="1"/>
  <c r="AJ3080" i="1"/>
  <c r="CX3080" i="1" s="1"/>
  <c r="W3080" i="1" s="1"/>
  <c r="CQ3080" i="1"/>
  <c r="P3080" i="1" s="1"/>
  <c r="J2724" i="5" s="1"/>
  <c r="CS3080" i="1"/>
  <c r="CU3080" i="1"/>
  <c r="T3080" i="1" s="1"/>
  <c r="FR3080" i="1"/>
  <c r="GL3080" i="1"/>
  <c r="GN3080" i="1"/>
  <c r="GO3080" i="1"/>
  <c r="GV3080" i="1"/>
  <c r="HC3080" i="1" s="1"/>
  <c r="GX3080" i="1" s="1"/>
  <c r="I3081" i="1"/>
  <c r="AC3081" i="1"/>
  <c r="AE3081" i="1"/>
  <c r="U2725" i="5" s="1"/>
  <c r="AF3081" i="1"/>
  <c r="AG3081" i="1"/>
  <c r="AH3081" i="1"/>
  <c r="CV3081" i="1" s="1"/>
  <c r="U3081" i="1" s="1"/>
  <c r="AI3081" i="1"/>
  <c r="AJ3081" i="1"/>
  <c r="CQ3081" i="1"/>
  <c r="P3081" i="1" s="1"/>
  <c r="CS3081" i="1"/>
  <c r="V2725" i="5" s="1"/>
  <c r="CT3081" i="1"/>
  <c r="S3081" i="1" s="1"/>
  <c r="CU3081" i="1"/>
  <c r="T3081" i="1" s="1"/>
  <c r="CW3081" i="1"/>
  <c r="V3081" i="1" s="1"/>
  <c r="CX3081" i="1"/>
  <c r="W3081" i="1" s="1"/>
  <c r="FR3081" i="1"/>
  <c r="GL3081" i="1"/>
  <c r="GN3081" i="1"/>
  <c r="GO3081" i="1"/>
  <c r="GV3081" i="1"/>
  <c r="HC3081" i="1" s="1"/>
  <c r="GX3081" i="1" s="1"/>
  <c r="AC3082" i="1"/>
  <c r="AE3082" i="1"/>
  <c r="AF3082" i="1"/>
  <c r="AG3082" i="1"/>
  <c r="CU3082" i="1" s="1"/>
  <c r="T3082" i="1" s="1"/>
  <c r="AH3082" i="1"/>
  <c r="CV3082" i="1" s="1"/>
  <c r="U3082" i="1" s="1"/>
  <c r="AI3082" i="1"/>
  <c r="CW3082" i="1" s="1"/>
  <c r="V3082" i="1" s="1"/>
  <c r="AJ3082" i="1"/>
  <c r="CX3082" i="1" s="1"/>
  <c r="W3082" i="1" s="1"/>
  <c r="CS3082" i="1"/>
  <c r="FR3082" i="1"/>
  <c r="GL3082" i="1"/>
  <c r="GO3082" i="1"/>
  <c r="GP3082" i="1"/>
  <c r="GV3082" i="1"/>
  <c r="HC3082" i="1" s="1"/>
  <c r="GX3082" i="1" s="1"/>
  <c r="B3084" i="1"/>
  <c r="B3072" i="1" s="1"/>
  <c r="C3084" i="1"/>
  <c r="C3072" i="1" s="1"/>
  <c r="D3084" i="1"/>
  <c r="D3072" i="1" s="1"/>
  <c r="F3084" i="1"/>
  <c r="G3084" i="1"/>
  <c r="A2734" i="5" s="1"/>
  <c r="BC3084" i="1"/>
  <c r="BC3072" i="1" s="1"/>
  <c r="BX3084" i="1"/>
  <c r="CK3084" i="1"/>
  <c r="BB3084" i="1" s="1"/>
  <c r="F3097" i="1" s="1"/>
  <c r="CL3084" i="1"/>
  <c r="CL3072" i="1" s="1"/>
  <c r="D3115" i="1"/>
  <c r="E3117" i="1"/>
  <c r="Z3117" i="1"/>
  <c r="AA3117" i="1"/>
  <c r="AM3117" i="1"/>
  <c r="AN3117" i="1"/>
  <c r="BD3117" i="1"/>
  <c r="BE3117" i="1"/>
  <c r="BF3117" i="1"/>
  <c r="BG3117" i="1"/>
  <c r="BH3117" i="1"/>
  <c r="BI3117" i="1"/>
  <c r="BJ3117" i="1"/>
  <c r="BK3117" i="1"/>
  <c r="BL3117" i="1"/>
  <c r="BM3117" i="1"/>
  <c r="BN3117" i="1"/>
  <c r="BO3117" i="1"/>
  <c r="BP3117" i="1"/>
  <c r="BQ3117" i="1"/>
  <c r="BR3117" i="1"/>
  <c r="BS3117" i="1"/>
  <c r="BT3117" i="1"/>
  <c r="BU3117" i="1"/>
  <c r="BV3117" i="1"/>
  <c r="BW3117" i="1"/>
  <c r="CM3117" i="1"/>
  <c r="CN3117" i="1"/>
  <c r="CO3117" i="1"/>
  <c r="CP3117" i="1"/>
  <c r="CQ3117" i="1"/>
  <c r="CR3117" i="1"/>
  <c r="CS3117" i="1"/>
  <c r="CT3117" i="1"/>
  <c r="CU3117" i="1"/>
  <c r="CV3117" i="1"/>
  <c r="CW3117" i="1"/>
  <c r="CX3117" i="1"/>
  <c r="CY3117" i="1"/>
  <c r="CZ3117" i="1"/>
  <c r="DA3117" i="1"/>
  <c r="DB3117" i="1"/>
  <c r="DC3117" i="1"/>
  <c r="DD3117" i="1"/>
  <c r="DE3117" i="1"/>
  <c r="DF3117" i="1"/>
  <c r="DG3117" i="1"/>
  <c r="DH3117" i="1"/>
  <c r="DI3117" i="1"/>
  <c r="DJ3117" i="1"/>
  <c r="DK3117" i="1"/>
  <c r="DL3117" i="1"/>
  <c r="DM3117" i="1"/>
  <c r="DN3117" i="1"/>
  <c r="DO3117" i="1"/>
  <c r="DP3117" i="1"/>
  <c r="DQ3117" i="1"/>
  <c r="DR3117" i="1"/>
  <c r="DS3117" i="1"/>
  <c r="DT3117" i="1"/>
  <c r="DU3117" i="1"/>
  <c r="DV3117" i="1"/>
  <c r="DW3117" i="1"/>
  <c r="DX3117" i="1"/>
  <c r="DY3117" i="1"/>
  <c r="DZ3117" i="1"/>
  <c r="EA3117" i="1"/>
  <c r="EB3117" i="1"/>
  <c r="EC3117" i="1"/>
  <c r="ED3117" i="1"/>
  <c r="EE3117" i="1"/>
  <c r="EF3117" i="1"/>
  <c r="EG3117" i="1"/>
  <c r="EH3117" i="1"/>
  <c r="EI3117" i="1"/>
  <c r="EJ3117" i="1"/>
  <c r="EK3117" i="1"/>
  <c r="EL3117" i="1"/>
  <c r="EM3117" i="1"/>
  <c r="EN3117" i="1"/>
  <c r="EO3117" i="1"/>
  <c r="EP3117" i="1"/>
  <c r="EQ3117" i="1"/>
  <c r="ER3117" i="1"/>
  <c r="ES3117" i="1"/>
  <c r="ET3117" i="1"/>
  <c r="EU3117" i="1"/>
  <c r="EV3117" i="1"/>
  <c r="EW3117" i="1"/>
  <c r="EX3117" i="1"/>
  <c r="EY3117" i="1"/>
  <c r="EZ3117" i="1"/>
  <c r="FA3117" i="1"/>
  <c r="FB3117" i="1"/>
  <c r="FC3117" i="1"/>
  <c r="FD3117" i="1"/>
  <c r="FE3117" i="1"/>
  <c r="FF3117" i="1"/>
  <c r="FG3117" i="1"/>
  <c r="FH3117" i="1"/>
  <c r="FI3117" i="1"/>
  <c r="FJ3117" i="1"/>
  <c r="FK3117" i="1"/>
  <c r="FL3117" i="1"/>
  <c r="FM3117" i="1"/>
  <c r="FN3117" i="1"/>
  <c r="FO3117" i="1"/>
  <c r="FP3117" i="1"/>
  <c r="FQ3117" i="1"/>
  <c r="FR3117" i="1"/>
  <c r="FS3117" i="1"/>
  <c r="FT3117" i="1"/>
  <c r="FU3117" i="1"/>
  <c r="FV3117" i="1"/>
  <c r="FW3117" i="1"/>
  <c r="FX3117" i="1"/>
  <c r="FY3117" i="1"/>
  <c r="FZ3117" i="1"/>
  <c r="GA3117" i="1"/>
  <c r="GB3117" i="1"/>
  <c r="GC3117" i="1"/>
  <c r="GD3117" i="1"/>
  <c r="GE3117" i="1"/>
  <c r="GF3117" i="1"/>
  <c r="GG3117" i="1"/>
  <c r="GH3117" i="1"/>
  <c r="GI3117" i="1"/>
  <c r="GJ3117" i="1"/>
  <c r="GK3117" i="1"/>
  <c r="GL3117" i="1"/>
  <c r="GM3117" i="1"/>
  <c r="GN3117" i="1"/>
  <c r="GO3117" i="1"/>
  <c r="GP3117" i="1"/>
  <c r="GQ3117" i="1"/>
  <c r="GR3117" i="1"/>
  <c r="GS3117" i="1"/>
  <c r="GT3117" i="1"/>
  <c r="GU3117" i="1"/>
  <c r="GV3117" i="1"/>
  <c r="GW3117" i="1"/>
  <c r="GX3117" i="1"/>
  <c r="C3119" i="1"/>
  <c r="D3119" i="1"/>
  <c r="I3119" i="1"/>
  <c r="AC3119" i="1"/>
  <c r="CQ3119" i="1" s="1"/>
  <c r="P3119" i="1" s="1"/>
  <c r="J2743" i="5" s="1"/>
  <c r="AE3119" i="1"/>
  <c r="AF3119" i="1"/>
  <c r="AG3119" i="1"/>
  <c r="CU3119" i="1" s="1"/>
  <c r="AH3119" i="1"/>
  <c r="AI3119" i="1"/>
  <c r="CW3119" i="1" s="1"/>
  <c r="AJ3119" i="1"/>
  <c r="CV3119" i="1"/>
  <c r="U3119" i="1" s="1"/>
  <c r="K2746" i="5" s="1"/>
  <c r="CX3119" i="1"/>
  <c r="W3119" i="1" s="1"/>
  <c r="FR3119" i="1"/>
  <c r="GL3119" i="1"/>
  <c r="GN3119" i="1"/>
  <c r="GO3119" i="1"/>
  <c r="GV3119" i="1"/>
  <c r="HC3119" i="1" s="1"/>
  <c r="V3120" i="1"/>
  <c r="AC3120" i="1"/>
  <c r="AE3120" i="1"/>
  <c r="AF3120" i="1"/>
  <c r="AG3120" i="1"/>
  <c r="AH3120" i="1"/>
  <c r="AI3120" i="1"/>
  <c r="CW3120" i="1" s="1"/>
  <c r="AJ3120" i="1"/>
  <c r="CX3120" i="1" s="1"/>
  <c r="W3120" i="1" s="1"/>
  <c r="CU3120" i="1"/>
  <c r="T3120" i="1" s="1"/>
  <c r="CV3120" i="1"/>
  <c r="U3120" i="1" s="1"/>
  <c r="AH3126" i="1" s="1"/>
  <c r="AH3117" i="1" s="1"/>
  <c r="FR3120" i="1"/>
  <c r="GL3120" i="1"/>
  <c r="GO3120" i="1"/>
  <c r="GP3120" i="1"/>
  <c r="GV3120" i="1"/>
  <c r="HC3120" i="1" s="1"/>
  <c r="GX3120" i="1"/>
  <c r="C3121" i="1"/>
  <c r="D3121" i="1"/>
  <c r="I3121" i="1"/>
  <c r="AC3121" i="1"/>
  <c r="AE3121" i="1"/>
  <c r="AF3121" i="1"/>
  <c r="AG3121" i="1"/>
  <c r="CU3121" i="1" s="1"/>
  <c r="T3121" i="1" s="1"/>
  <c r="AH3121" i="1"/>
  <c r="CV3121" i="1" s="1"/>
  <c r="U3121" i="1" s="1"/>
  <c r="K2756" i="5" s="1"/>
  <c r="AI3121" i="1"/>
  <c r="CW3121" i="1" s="1"/>
  <c r="V3121" i="1" s="1"/>
  <c r="AJ3121" i="1"/>
  <c r="CX3121" i="1" s="1"/>
  <c r="W3121" i="1" s="1"/>
  <c r="CQ3121" i="1"/>
  <c r="P3121" i="1" s="1"/>
  <c r="J2753" i="5" s="1"/>
  <c r="CS3121" i="1"/>
  <c r="FR3121" i="1"/>
  <c r="GL3121" i="1"/>
  <c r="GN3121" i="1"/>
  <c r="GO3121" i="1"/>
  <c r="GV3121" i="1"/>
  <c r="HC3121" i="1" s="1"/>
  <c r="GX3121" i="1" s="1"/>
  <c r="AC3122" i="1"/>
  <c r="CQ3122" i="1" s="1"/>
  <c r="P3122" i="1" s="1"/>
  <c r="J2758" i="5" s="1"/>
  <c r="I2759" i="5" s="1"/>
  <c r="AE3122" i="1"/>
  <c r="AF3122" i="1"/>
  <c r="AG3122" i="1"/>
  <c r="CU3122" i="1" s="1"/>
  <c r="T3122" i="1" s="1"/>
  <c r="AH3122" i="1"/>
  <c r="AI3122" i="1"/>
  <c r="CW3122" i="1" s="1"/>
  <c r="V3122" i="1" s="1"/>
  <c r="AJ3122" i="1"/>
  <c r="CV3122" i="1"/>
  <c r="U3122" i="1" s="1"/>
  <c r="CX3122" i="1"/>
  <c r="W3122" i="1" s="1"/>
  <c r="FR3122" i="1"/>
  <c r="GL3122" i="1"/>
  <c r="GO3122" i="1"/>
  <c r="GP3122" i="1"/>
  <c r="GV3122" i="1"/>
  <c r="HC3122" i="1" s="1"/>
  <c r="GX3122" i="1" s="1"/>
  <c r="C3123" i="1"/>
  <c r="D3123" i="1"/>
  <c r="I3123" i="1"/>
  <c r="AC3123" i="1"/>
  <c r="CQ3123" i="1" s="1"/>
  <c r="P3123" i="1" s="1"/>
  <c r="J2763" i="5" s="1"/>
  <c r="AE3123" i="1"/>
  <c r="U2760" i="5" s="1"/>
  <c r="AF3123" i="1"/>
  <c r="AG3123" i="1"/>
  <c r="CU3123" i="1" s="1"/>
  <c r="T3123" i="1" s="1"/>
  <c r="AH3123" i="1"/>
  <c r="AI3123" i="1"/>
  <c r="CW3123" i="1" s="1"/>
  <c r="V3123" i="1" s="1"/>
  <c r="AJ3123" i="1"/>
  <c r="CV3123" i="1"/>
  <c r="U3123" i="1" s="1"/>
  <c r="K2766" i="5" s="1"/>
  <c r="CX3123" i="1"/>
  <c r="W3123" i="1" s="1"/>
  <c r="FR3123" i="1"/>
  <c r="GL3123" i="1"/>
  <c r="GN3123" i="1"/>
  <c r="GO3123" i="1"/>
  <c r="GV3123" i="1"/>
  <c r="HC3123" i="1"/>
  <c r="GX3123" i="1" s="1"/>
  <c r="AC3124" i="1"/>
  <c r="AD3124" i="1"/>
  <c r="AE3124" i="1"/>
  <c r="AF3124" i="1"/>
  <c r="AG3124" i="1"/>
  <c r="CU3124" i="1" s="1"/>
  <c r="T3124" i="1" s="1"/>
  <c r="AH3124" i="1"/>
  <c r="CV3124" i="1" s="1"/>
  <c r="U3124" i="1" s="1"/>
  <c r="AI3124" i="1"/>
  <c r="CW3124" i="1" s="1"/>
  <c r="V3124" i="1" s="1"/>
  <c r="AJ3124" i="1"/>
  <c r="CX3124" i="1" s="1"/>
  <c r="W3124" i="1" s="1"/>
  <c r="CQ3124" i="1"/>
  <c r="P3124" i="1" s="1"/>
  <c r="J2768" i="5" s="1"/>
  <c r="I2769" i="5" s="1"/>
  <c r="CR3124" i="1"/>
  <c r="Q3124" i="1" s="1"/>
  <c r="CS3124" i="1"/>
  <c r="FR3124" i="1"/>
  <c r="GL3124" i="1"/>
  <c r="GO3124" i="1"/>
  <c r="GP3124" i="1"/>
  <c r="GV3124" i="1"/>
  <c r="HC3124" i="1" s="1"/>
  <c r="GX3124" i="1" s="1"/>
  <c r="B3126" i="1"/>
  <c r="B3117" i="1" s="1"/>
  <c r="C3126" i="1"/>
  <c r="C3117" i="1" s="1"/>
  <c r="D3126" i="1"/>
  <c r="D3117" i="1" s="1"/>
  <c r="F3126" i="1"/>
  <c r="F3117" i="1" s="1"/>
  <c r="G3126" i="1"/>
  <c r="BX3126" i="1"/>
  <c r="AO3126" i="1" s="1"/>
  <c r="F3130" i="1" s="1"/>
  <c r="CK3126" i="1"/>
  <c r="CK3117" i="1" s="1"/>
  <c r="CL3126" i="1"/>
  <c r="BC3126" i="1" s="1"/>
  <c r="BC3117" i="1" s="1"/>
  <c r="D3157" i="1"/>
  <c r="E3159" i="1"/>
  <c r="Z3159" i="1"/>
  <c r="AA3159" i="1"/>
  <c r="AM3159" i="1"/>
  <c r="AN3159" i="1"/>
  <c r="BD3159" i="1"/>
  <c r="BE3159" i="1"/>
  <c r="BF3159" i="1"/>
  <c r="BG3159" i="1"/>
  <c r="BH3159" i="1"/>
  <c r="BI3159" i="1"/>
  <c r="BJ3159" i="1"/>
  <c r="BK3159" i="1"/>
  <c r="BL3159" i="1"/>
  <c r="BM3159" i="1"/>
  <c r="BN3159" i="1"/>
  <c r="BO3159" i="1"/>
  <c r="BP3159" i="1"/>
  <c r="BQ3159" i="1"/>
  <c r="BR3159" i="1"/>
  <c r="BS3159" i="1"/>
  <c r="BT3159" i="1"/>
  <c r="BU3159" i="1"/>
  <c r="BV3159" i="1"/>
  <c r="BW3159" i="1"/>
  <c r="CK3159" i="1"/>
  <c r="CL3159" i="1"/>
  <c r="CM3159" i="1"/>
  <c r="CN3159" i="1"/>
  <c r="CO3159" i="1"/>
  <c r="CP3159" i="1"/>
  <c r="CQ3159" i="1"/>
  <c r="CR3159" i="1"/>
  <c r="CS3159" i="1"/>
  <c r="CT3159" i="1"/>
  <c r="CU3159" i="1"/>
  <c r="CV3159" i="1"/>
  <c r="CW3159" i="1"/>
  <c r="CX3159" i="1"/>
  <c r="CY3159" i="1"/>
  <c r="CZ3159" i="1"/>
  <c r="DA3159" i="1"/>
  <c r="DB3159" i="1"/>
  <c r="DC3159" i="1"/>
  <c r="DD3159" i="1"/>
  <c r="DE3159" i="1"/>
  <c r="DF3159" i="1"/>
  <c r="DG3159" i="1"/>
  <c r="DH3159" i="1"/>
  <c r="DI3159" i="1"/>
  <c r="DJ3159" i="1"/>
  <c r="DK3159" i="1"/>
  <c r="DL3159" i="1"/>
  <c r="DM3159" i="1"/>
  <c r="DN3159" i="1"/>
  <c r="DO3159" i="1"/>
  <c r="DP3159" i="1"/>
  <c r="DQ3159" i="1"/>
  <c r="DR3159" i="1"/>
  <c r="DS3159" i="1"/>
  <c r="DT3159" i="1"/>
  <c r="DU3159" i="1"/>
  <c r="DV3159" i="1"/>
  <c r="DW3159" i="1"/>
  <c r="DX3159" i="1"/>
  <c r="DY3159" i="1"/>
  <c r="DZ3159" i="1"/>
  <c r="EA3159" i="1"/>
  <c r="EB3159" i="1"/>
  <c r="EC3159" i="1"/>
  <c r="ED3159" i="1"/>
  <c r="EE3159" i="1"/>
  <c r="EF3159" i="1"/>
  <c r="EG3159" i="1"/>
  <c r="EH3159" i="1"/>
  <c r="EI3159" i="1"/>
  <c r="EJ3159" i="1"/>
  <c r="EK3159" i="1"/>
  <c r="EL3159" i="1"/>
  <c r="EM3159" i="1"/>
  <c r="EN3159" i="1"/>
  <c r="EO3159" i="1"/>
  <c r="EP3159" i="1"/>
  <c r="EQ3159" i="1"/>
  <c r="ER3159" i="1"/>
  <c r="ES3159" i="1"/>
  <c r="ET3159" i="1"/>
  <c r="EU3159" i="1"/>
  <c r="EV3159" i="1"/>
  <c r="EW3159" i="1"/>
  <c r="EX3159" i="1"/>
  <c r="EY3159" i="1"/>
  <c r="EZ3159" i="1"/>
  <c r="FA3159" i="1"/>
  <c r="FB3159" i="1"/>
  <c r="FC3159" i="1"/>
  <c r="FD3159" i="1"/>
  <c r="FE3159" i="1"/>
  <c r="FF3159" i="1"/>
  <c r="FG3159" i="1"/>
  <c r="FH3159" i="1"/>
  <c r="FI3159" i="1"/>
  <c r="FJ3159" i="1"/>
  <c r="FK3159" i="1"/>
  <c r="FL3159" i="1"/>
  <c r="FM3159" i="1"/>
  <c r="FN3159" i="1"/>
  <c r="FO3159" i="1"/>
  <c r="FP3159" i="1"/>
  <c r="FQ3159" i="1"/>
  <c r="FR3159" i="1"/>
  <c r="FS3159" i="1"/>
  <c r="FT3159" i="1"/>
  <c r="FU3159" i="1"/>
  <c r="FV3159" i="1"/>
  <c r="FW3159" i="1"/>
  <c r="FX3159" i="1"/>
  <c r="FY3159" i="1"/>
  <c r="FZ3159" i="1"/>
  <c r="GA3159" i="1"/>
  <c r="GB3159" i="1"/>
  <c r="GC3159" i="1"/>
  <c r="GD3159" i="1"/>
  <c r="GE3159" i="1"/>
  <c r="GF3159" i="1"/>
  <c r="GG3159" i="1"/>
  <c r="GH3159" i="1"/>
  <c r="GI3159" i="1"/>
  <c r="GJ3159" i="1"/>
  <c r="GK3159" i="1"/>
  <c r="GL3159" i="1"/>
  <c r="GM3159" i="1"/>
  <c r="GN3159" i="1"/>
  <c r="GO3159" i="1"/>
  <c r="GP3159" i="1"/>
  <c r="GQ3159" i="1"/>
  <c r="GR3159" i="1"/>
  <c r="GS3159" i="1"/>
  <c r="GT3159" i="1"/>
  <c r="GU3159" i="1"/>
  <c r="GV3159" i="1"/>
  <c r="GW3159" i="1"/>
  <c r="GX3159" i="1"/>
  <c r="C3161" i="1"/>
  <c r="D3161" i="1"/>
  <c r="I3161" i="1"/>
  <c r="S3161" i="1"/>
  <c r="J2779" i="5" s="1"/>
  <c r="AC3161" i="1"/>
  <c r="AE3161" i="1"/>
  <c r="AF3161" i="1"/>
  <c r="AG3161" i="1"/>
  <c r="AH3161" i="1"/>
  <c r="CV3161" i="1" s="1"/>
  <c r="AI3161" i="1"/>
  <c r="CW3161" i="1" s="1"/>
  <c r="V3161" i="1" s="1"/>
  <c r="AJ3161" i="1"/>
  <c r="CX3161" i="1" s="1"/>
  <c r="CQ3161" i="1"/>
  <c r="CR3161" i="1"/>
  <c r="CS3161" i="1"/>
  <c r="CT3161" i="1"/>
  <c r="CU3161" i="1"/>
  <c r="FR3161" i="1"/>
  <c r="GL3161" i="1"/>
  <c r="GN3161" i="1"/>
  <c r="GO3161" i="1"/>
  <c r="GV3161" i="1"/>
  <c r="HC3161" i="1" s="1"/>
  <c r="GX3161" i="1" s="1"/>
  <c r="CJ3164" i="1" s="1"/>
  <c r="AC3162" i="1"/>
  <c r="AE3162" i="1"/>
  <c r="AF3162" i="1"/>
  <c r="AG3162" i="1"/>
  <c r="CU3162" i="1" s="1"/>
  <c r="T3162" i="1" s="1"/>
  <c r="AH3162" i="1"/>
  <c r="AI3162" i="1"/>
  <c r="CW3162" i="1" s="1"/>
  <c r="V3162" i="1" s="1"/>
  <c r="AJ3162" i="1"/>
  <c r="CX3162" i="1" s="1"/>
  <c r="W3162" i="1" s="1"/>
  <c r="CS3162" i="1"/>
  <c r="CV3162" i="1"/>
  <c r="U3162" i="1" s="1"/>
  <c r="FR3162" i="1"/>
  <c r="GL3162" i="1"/>
  <c r="GO3162" i="1"/>
  <c r="GP3162" i="1"/>
  <c r="GV3162" i="1"/>
  <c r="HC3162" i="1" s="1"/>
  <c r="GX3162" i="1"/>
  <c r="B3164" i="1"/>
  <c r="B3159" i="1" s="1"/>
  <c r="C3164" i="1"/>
  <c r="C3159" i="1" s="1"/>
  <c r="D3164" i="1"/>
  <c r="D3159" i="1" s="1"/>
  <c r="F3164" i="1"/>
  <c r="F3159" i="1" s="1"/>
  <c r="G3164" i="1"/>
  <c r="A2788" i="5" s="1"/>
  <c r="BX3164" i="1"/>
  <c r="BX3159" i="1" s="1"/>
  <c r="CC3164" i="1"/>
  <c r="AT3164" i="1" s="1"/>
  <c r="AT3159" i="1" s="1"/>
  <c r="CK3164" i="1"/>
  <c r="BB3164" i="1" s="1"/>
  <c r="F3177" i="1" s="1"/>
  <c r="CL3164" i="1"/>
  <c r="BC3164" i="1" s="1"/>
  <c r="D3195" i="1"/>
  <c r="E3197" i="1"/>
  <c r="F3197" i="1"/>
  <c r="Z3197" i="1"/>
  <c r="AA3197" i="1"/>
  <c r="AM3197" i="1"/>
  <c r="AN3197" i="1"/>
  <c r="BD3197" i="1"/>
  <c r="BE3197" i="1"/>
  <c r="BF3197" i="1"/>
  <c r="BG3197" i="1"/>
  <c r="BH3197" i="1"/>
  <c r="BI3197" i="1"/>
  <c r="BJ3197" i="1"/>
  <c r="BK3197" i="1"/>
  <c r="BL3197" i="1"/>
  <c r="BM3197" i="1"/>
  <c r="BN3197" i="1"/>
  <c r="BO3197" i="1"/>
  <c r="BP3197" i="1"/>
  <c r="BQ3197" i="1"/>
  <c r="BR3197" i="1"/>
  <c r="BS3197" i="1"/>
  <c r="BT3197" i="1"/>
  <c r="BU3197" i="1"/>
  <c r="BV3197" i="1"/>
  <c r="BW3197" i="1"/>
  <c r="CM3197" i="1"/>
  <c r="CN3197" i="1"/>
  <c r="CO3197" i="1"/>
  <c r="CP3197" i="1"/>
  <c r="CQ3197" i="1"/>
  <c r="CR3197" i="1"/>
  <c r="CS3197" i="1"/>
  <c r="CT3197" i="1"/>
  <c r="CU3197" i="1"/>
  <c r="CV3197" i="1"/>
  <c r="CW3197" i="1"/>
  <c r="CX3197" i="1"/>
  <c r="CY3197" i="1"/>
  <c r="CZ3197" i="1"/>
  <c r="DA3197" i="1"/>
  <c r="DB3197" i="1"/>
  <c r="DC3197" i="1"/>
  <c r="DD3197" i="1"/>
  <c r="DE3197" i="1"/>
  <c r="DF3197" i="1"/>
  <c r="DG3197" i="1"/>
  <c r="DH3197" i="1"/>
  <c r="DI3197" i="1"/>
  <c r="DJ3197" i="1"/>
  <c r="DK3197" i="1"/>
  <c r="DL3197" i="1"/>
  <c r="DM3197" i="1"/>
  <c r="DN3197" i="1"/>
  <c r="DO3197" i="1"/>
  <c r="DP3197" i="1"/>
  <c r="DQ3197" i="1"/>
  <c r="DR3197" i="1"/>
  <c r="DS3197" i="1"/>
  <c r="DT3197" i="1"/>
  <c r="DU3197" i="1"/>
  <c r="DV3197" i="1"/>
  <c r="DW3197" i="1"/>
  <c r="DX3197" i="1"/>
  <c r="DY3197" i="1"/>
  <c r="DZ3197" i="1"/>
  <c r="EA3197" i="1"/>
  <c r="EB3197" i="1"/>
  <c r="EC3197" i="1"/>
  <c r="ED3197" i="1"/>
  <c r="EE3197" i="1"/>
  <c r="EF3197" i="1"/>
  <c r="EG3197" i="1"/>
  <c r="EH3197" i="1"/>
  <c r="EI3197" i="1"/>
  <c r="EJ3197" i="1"/>
  <c r="EK3197" i="1"/>
  <c r="EL3197" i="1"/>
  <c r="EM3197" i="1"/>
  <c r="EN3197" i="1"/>
  <c r="EO3197" i="1"/>
  <c r="EP3197" i="1"/>
  <c r="EQ3197" i="1"/>
  <c r="ER3197" i="1"/>
  <c r="ES3197" i="1"/>
  <c r="ET3197" i="1"/>
  <c r="EU3197" i="1"/>
  <c r="EV3197" i="1"/>
  <c r="EW3197" i="1"/>
  <c r="EX3197" i="1"/>
  <c r="EY3197" i="1"/>
  <c r="EZ3197" i="1"/>
  <c r="FA3197" i="1"/>
  <c r="FB3197" i="1"/>
  <c r="FC3197" i="1"/>
  <c r="FD3197" i="1"/>
  <c r="FE3197" i="1"/>
  <c r="FF3197" i="1"/>
  <c r="FG3197" i="1"/>
  <c r="FH3197" i="1"/>
  <c r="FI3197" i="1"/>
  <c r="FJ3197" i="1"/>
  <c r="FK3197" i="1"/>
  <c r="FL3197" i="1"/>
  <c r="FM3197" i="1"/>
  <c r="FN3197" i="1"/>
  <c r="FO3197" i="1"/>
  <c r="FP3197" i="1"/>
  <c r="FQ3197" i="1"/>
  <c r="FR3197" i="1"/>
  <c r="FS3197" i="1"/>
  <c r="FT3197" i="1"/>
  <c r="FU3197" i="1"/>
  <c r="FV3197" i="1"/>
  <c r="FW3197" i="1"/>
  <c r="FX3197" i="1"/>
  <c r="FY3197" i="1"/>
  <c r="FZ3197" i="1"/>
  <c r="GA3197" i="1"/>
  <c r="GB3197" i="1"/>
  <c r="GC3197" i="1"/>
  <c r="GD3197" i="1"/>
  <c r="GE3197" i="1"/>
  <c r="GF3197" i="1"/>
  <c r="GG3197" i="1"/>
  <c r="GH3197" i="1"/>
  <c r="GI3197" i="1"/>
  <c r="GJ3197" i="1"/>
  <c r="GK3197" i="1"/>
  <c r="GL3197" i="1"/>
  <c r="GM3197" i="1"/>
  <c r="GN3197" i="1"/>
  <c r="GO3197" i="1"/>
  <c r="GP3197" i="1"/>
  <c r="GQ3197" i="1"/>
  <c r="GR3197" i="1"/>
  <c r="GS3197" i="1"/>
  <c r="GT3197" i="1"/>
  <c r="GU3197" i="1"/>
  <c r="GV3197" i="1"/>
  <c r="GW3197" i="1"/>
  <c r="GX3197" i="1"/>
  <c r="C3199" i="1"/>
  <c r="D3199" i="1"/>
  <c r="I3199" i="1"/>
  <c r="AC3199" i="1"/>
  <c r="CQ3199" i="1" s="1"/>
  <c r="AD3199" i="1"/>
  <c r="AE3199" i="1"/>
  <c r="AF3199" i="1"/>
  <c r="AG3199" i="1"/>
  <c r="AH3199" i="1"/>
  <c r="CV3199" i="1" s="1"/>
  <c r="AI3199" i="1"/>
  <c r="CW3199" i="1" s="1"/>
  <c r="AJ3199" i="1"/>
  <c r="CX3199" i="1" s="1"/>
  <c r="CR3199" i="1"/>
  <c r="CS3199" i="1"/>
  <c r="CT3199" i="1"/>
  <c r="CU3199" i="1"/>
  <c r="FR3199" i="1"/>
  <c r="BY3202" i="1" s="1"/>
  <c r="GL3199" i="1"/>
  <c r="BZ3202" i="1" s="1"/>
  <c r="AQ3202" i="1" s="1"/>
  <c r="GN3199" i="1"/>
  <c r="GO3199" i="1"/>
  <c r="GV3199" i="1"/>
  <c r="HC3199" i="1" s="1"/>
  <c r="AC3200" i="1"/>
  <c r="AE3200" i="1"/>
  <c r="AF3200" i="1"/>
  <c r="CT3200" i="1" s="1"/>
  <c r="S3200" i="1" s="1"/>
  <c r="AG3200" i="1"/>
  <c r="CU3200" i="1" s="1"/>
  <c r="T3200" i="1" s="1"/>
  <c r="AH3200" i="1"/>
  <c r="AI3200" i="1"/>
  <c r="AJ3200" i="1"/>
  <c r="CV3200" i="1"/>
  <c r="U3200" i="1" s="1"/>
  <c r="CW3200" i="1"/>
  <c r="V3200" i="1" s="1"/>
  <c r="CX3200" i="1"/>
  <c r="W3200" i="1" s="1"/>
  <c r="FR3200" i="1"/>
  <c r="GL3200" i="1"/>
  <c r="GO3200" i="1"/>
  <c r="CC3202" i="1" s="1"/>
  <c r="GP3200" i="1"/>
  <c r="GV3200" i="1"/>
  <c r="HC3200" i="1" s="1"/>
  <c r="GX3200" i="1" s="1"/>
  <c r="B3202" i="1"/>
  <c r="B3197" i="1" s="1"/>
  <c r="C3202" i="1"/>
  <c r="C3197" i="1" s="1"/>
  <c r="D3202" i="1"/>
  <c r="D3197" i="1" s="1"/>
  <c r="F3202" i="1"/>
  <c r="G3202" i="1"/>
  <c r="AO3202" i="1"/>
  <c r="AO3197" i="1" s="1"/>
  <c r="BC3202" i="1"/>
  <c r="BC3197" i="1" s="1"/>
  <c r="BX3202" i="1"/>
  <c r="BX3197" i="1" s="1"/>
  <c r="CK3202" i="1"/>
  <c r="BB3202" i="1" s="1"/>
  <c r="CL3202" i="1"/>
  <c r="CL3197" i="1" s="1"/>
  <c r="B3233" i="1"/>
  <c r="B2900" i="1" s="1"/>
  <c r="C3233" i="1"/>
  <c r="C2900" i="1" s="1"/>
  <c r="D3233" i="1"/>
  <c r="D2900" i="1" s="1"/>
  <c r="F3233" i="1"/>
  <c r="F2900" i="1" s="1"/>
  <c r="G3233" i="1"/>
  <c r="B3264" i="1"/>
  <c r="B18" i="1" s="1"/>
  <c r="C3264" i="1"/>
  <c r="C18" i="1" s="1"/>
  <c r="D3264" i="1"/>
  <c r="D18" i="1" s="1"/>
  <c r="F3264" i="1"/>
  <c r="F18" i="1" s="1"/>
  <c r="G3264" i="1"/>
  <c r="G18" i="1" s="1"/>
  <c r="BC3159" i="1" l="1"/>
  <c r="F3180" i="1"/>
  <c r="E2326" i="5"/>
  <c r="CY2626" i="1"/>
  <c r="X2626" i="1" s="1"/>
  <c r="R2312" i="5" s="1"/>
  <c r="CZ2626" i="1"/>
  <c r="Y2626" i="1" s="1"/>
  <c r="T2312" i="5" s="1"/>
  <c r="AS2581" i="1"/>
  <c r="CB2576" i="1"/>
  <c r="CY2379" i="1"/>
  <c r="X2379" i="1" s="1"/>
  <c r="R2107" i="5" s="1"/>
  <c r="J2110" i="5" s="1"/>
  <c r="J2108" i="5"/>
  <c r="CZ2379" i="1"/>
  <c r="Y2379" i="1" s="1"/>
  <c r="T2107" i="5" s="1"/>
  <c r="J2111" i="5" s="1"/>
  <c r="AH2836" i="1"/>
  <c r="K2496" i="5"/>
  <c r="CY2625" i="1"/>
  <c r="X2625" i="1" s="1"/>
  <c r="R2306" i="5" s="1"/>
  <c r="J2314" i="5" s="1"/>
  <c r="J2308" i="5"/>
  <c r="CZ2625" i="1"/>
  <c r="Y2625" i="1" s="1"/>
  <c r="T2306" i="5" s="1"/>
  <c r="J2315" i="5" s="1"/>
  <c r="K2207" i="5"/>
  <c r="AH2470" i="1"/>
  <c r="U2470" i="1" s="1"/>
  <c r="CY2755" i="1"/>
  <c r="X2755" i="1" s="1"/>
  <c r="R2446" i="5" s="1"/>
  <c r="J2450" i="5" s="1"/>
  <c r="J2448" i="5"/>
  <c r="CZ2755" i="1"/>
  <c r="Y2755" i="1" s="1"/>
  <c r="T2446" i="5" s="1"/>
  <c r="J2451" i="5" s="1"/>
  <c r="CJ2508" i="1"/>
  <c r="CY2638" i="1"/>
  <c r="X2638" i="1" s="1"/>
  <c r="CZ2638" i="1"/>
  <c r="Y2638" i="1" s="1"/>
  <c r="CY2620" i="1"/>
  <c r="X2620" i="1" s="1"/>
  <c r="R2261" i="5" s="1"/>
  <c r="J2266" i="5" s="1"/>
  <c r="J2263" i="5"/>
  <c r="K2183" i="5"/>
  <c r="P2183" i="5"/>
  <c r="K2759" i="5"/>
  <c r="P2759" i="5"/>
  <c r="AJ2581" i="1"/>
  <c r="BY2831" i="1"/>
  <c r="CI2836" i="1"/>
  <c r="J2493" i="5"/>
  <c r="AC2836" i="1"/>
  <c r="CY2623" i="1"/>
  <c r="X2623" i="1" s="1"/>
  <c r="R2284" i="5" s="1"/>
  <c r="J2290" i="5" s="1"/>
  <c r="J2286" i="5"/>
  <c r="CZ2623" i="1"/>
  <c r="Y2623" i="1" s="1"/>
  <c r="T2284" i="5" s="1"/>
  <c r="J2291" i="5" s="1"/>
  <c r="K2248" i="5"/>
  <c r="AH2581" i="1"/>
  <c r="K2163" i="5"/>
  <c r="P2163" i="5"/>
  <c r="CQ3162" i="1"/>
  <c r="P3162" i="1" s="1"/>
  <c r="J2785" i="5" s="1"/>
  <c r="I2786" i="5" s="1"/>
  <c r="N844" i="9"/>
  <c r="O844" i="9" s="1"/>
  <c r="K844" i="9"/>
  <c r="AO3164" i="1"/>
  <c r="S2777" i="5"/>
  <c r="Q2777" i="5"/>
  <c r="CT3124" i="1"/>
  <c r="S3124" i="1" s="1"/>
  <c r="S2768" i="5"/>
  <c r="Q2768" i="5"/>
  <c r="AD3121" i="1"/>
  <c r="AB3121" i="1" s="1"/>
  <c r="U2750" i="5"/>
  <c r="GX3119" i="1"/>
  <c r="CJ3126" i="1" s="1"/>
  <c r="AD3082" i="1"/>
  <c r="S822" i="9"/>
  <c r="T822" i="9" s="1"/>
  <c r="P822" i="9"/>
  <c r="R822" i="9" s="1"/>
  <c r="U2731" i="5"/>
  <c r="S2713" i="5"/>
  <c r="Q2713" i="5"/>
  <c r="V2704" i="5"/>
  <c r="U2704" i="5"/>
  <c r="S2700" i="5"/>
  <c r="Q2700" i="5"/>
  <c r="F3024" i="1"/>
  <c r="CR3002" i="1"/>
  <c r="Q3002" i="1" s="1"/>
  <c r="U2654" i="5"/>
  <c r="CS3000" i="1"/>
  <c r="U2647" i="5"/>
  <c r="N805" i="9"/>
  <c r="K805" i="9"/>
  <c r="CC3008" i="1"/>
  <c r="I795" i="9"/>
  <c r="I796" i="9"/>
  <c r="C2621" i="5"/>
  <c r="E2620" i="5"/>
  <c r="S2609" i="5"/>
  <c r="Q2609" i="5"/>
  <c r="I783" i="9"/>
  <c r="I786" i="9"/>
  <c r="I782" i="9"/>
  <c r="I785" i="9"/>
  <c r="I781" i="9"/>
  <c r="I784" i="9"/>
  <c r="I780" i="9"/>
  <c r="C2599" i="5"/>
  <c r="E2598" i="5"/>
  <c r="T2989" i="1"/>
  <c r="CT2947" i="1"/>
  <c r="S2947" i="1" s="1"/>
  <c r="S2564" i="5"/>
  <c r="Q2564" i="5"/>
  <c r="BC2911" i="1"/>
  <c r="BC2904" i="1" s="1"/>
  <c r="I768" i="9"/>
  <c r="I767" i="9"/>
  <c r="E2541" i="5"/>
  <c r="C2542" i="5"/>
  <c r="G2904" i="1"/>
  <c r="AD2833" i="1"/>
  <c r="AB2833" i="1" s="1"/>
  <c r="U2490" i="5"/>
  <c r="CT2796" i="1"/>
  <c r="S2796" i="1" s="1"/>
  <c r="S2481" i="5"/>
  <c r="Q2481" i="5"/>
  <c r="V2795" i="1"/>
  <c r="S2464" i="5"/>
  <c r="Q2464" i="5"/>
  <c r="I743" i="9"/>
  <c r="I746" i="9"/>
  <c r="I745" i="9"/>
  <c r="I744" i="9"/>
  <c r="E2456" i="5"/>
  <c r="C2457" i="5"/>
  <c r="T2753" i="1"/>
  <c r="I733" i="9"/>
  <c r="I736" i="9"/>
  <c r="I735" i="9"/>
  <c r="I734" i="9"/>
  <c r="E2436" i="5"/>
  <c r="C2437" i="5"/>
  <c r="I728" i="9"/>
  <c r="I731" i="9"/>
  <c r="I730" i="9"/>
  <c r="I729" i="9"/>
  <c r="C2427" i="5"/>
  <c r="E2426" i="5"/>
  <c r="G2749" i="1"/>
  <c r="BC2716" i="1"/>
  <c r="CT2713" i="1"/>
  <c r="S2713" i="1" s="1"/>
  <c r="S2411" i="5"/>
  <c r="Q2411" i="5"/>
  <c r="CR2712" i="1"/>
  <c r="Q2712" i="1" s="1"/>
  <c r="J2408" i="5" s="1"/>
  <c r="AD2712" i="1"/>
  <c r="AB2712" i="1" s="1"/>
  <c r="S2386" i="5"/>
  <c r="Q2386" i="5"/>
  <c r="U2707" i="1"/>
  <c r="K2380" i="5" s="1"/>
  <c r="R2706" i="1"/>
  <c r="AF2362" i="5"/>
  <c r="A2362" i="5"/>
  <c r="GX2638" i="1"/>
  <c r="S2347" i="5"/>
  <c r="Q2347" i="5"/>
  <c r="N713" i="9"/>
  <c r="K713" i="9"/>
  <c r="Q2339" i="5"/>
  <c r="AD2632" i="1"/>
  <c r="U2333" i="5"/>
  <c r="AD2629" i="1"/>
  <c r="U2325" i="5"/>
  <c r="T2628" i="1"/>
  <c r="I700" i="9"/>
  <c r="I699" i="9"/>
  <c r="E2306" i="5"/>
  <c r="C2307" i="5"/>
  <c r="V2622" i="1"/>
  <c r="S2261" i="5"/>
  <c r="Q2261" i="5"/>
  <c r="BZ2581" i="1"/>
  <c r="CS2505" i="1"/>
  <c r="AD2505" i="1"/>
  <c r="CC2470" i="1"/>
  <c r="V2467" i="1"/>
  <c r="AI2470" i="1" s="1"/>
  <c r="AO2432" i="1"/>
  <c r="S2192" i="5"/>
  <c r="Q2192" i="5"/>
  <c r="I657" i="9"/>
  <c r="I656" i="9"/>
  <c r="I655" i="9"/>
  <c r="I658" i="9"/>
  <c r="E2184" i="5"/>
  <c r="C2185" i="5"/>
  <c r="I652" i="9"/>
  <c r="I651" i="9"/>
  <c r="I650" i="9"/>
  <c r="I653" i="9"/>
  <c r="E2174" i="5"/>
  <c r="C2175" i="5"/>
  <c r="N644" i="9"/>
  <c r="O644" i="9" s="1"/>
  <c r="K644" i="9"/>
  <c r="T2423" i="1"/>
  <c r="S2152" i="5"/>
  <c r="Q2152" i="5"/>
  <c r="GX2419" i="1"/>
  <c r="CR2419" i="1"/>
  <c r="Q2419" i="1" s="1"/>
  <c r="CT2381" i="1"/>
  <c r="S2119" i="5"/>
  <c r="Q2119" i="5"/>
  <c r="AT2137" i="1"/>
  <c r="CC2132" i="1"/>
  <c r="CC1881" i="1"/>
  <c r="AT1886" i="1"/>
  <c r="CC1400" i="1"/>
  <c r="AT1405" i="1"/>
  <c r="F1423" i="1" s="1"/>
  <c r="K460" i="5"/>
  <c r="P460" i="5"/>
  <c r="AG410" i="1"/>
  <c r="BZ26" i="1"/>
  <c r="AQ33" i="1"/>
  <c r="CG33" i="1"/>
  <c r="CG26" i="1" s="1"/>
  <c r="AD3200" i="1"/>
  <c r="P850" i="9"/>
  <c r="R850" i="9" s="1"/>
  <c r="S850" i="9"/>
  <c r="T850" i="9" s="1"/>
  <c r="U2802" i="5"/>
  <c r="F3218" i="1"/>
  <c r="G2900" i="1"/>
  <c r="A2810" i="5"/>
  <c r="CG3202" i="1"/>
  <c r="AX3202" i="1" s="1"/>
  <c r="S2794" i="5"/>
  <c r="Q2794" i="5"/>
  <c r="V2777" i="5"/>
  <c r="U2777" i="5"/>
  <c r="R3124" i="1"/>
  <c r="GK3124" i="1" s="1"/>
  <c r="V2768" i="5"/>
  <c r="S838" i="9"/>
  <c r="T838" i="9" s="1"/>
  <c r="P838" i="9"/>
  <c r="R838" i="9" s="1"/>
  <c r="U2768" i="5"/>
  <c r="I835" i="9"/>
  <c r="I834" i="9"/>
  <c r="I837" i="9"/>
  <c r="I836" i="9"/>
  <c r="C2761" i="5"/>
  <c r="E2760" i="5"/>
  <c r="R3121" i="1"/>
  <c r="GK3121" i="1" s="1"/>
  <c r="V2750" i="5"/>
  <c r="V3119" i="1"/>
  <c r="CQ3082" i="1"/>
  <c r="P3082" i="1" s="1"/>
  <c r="J2731" i="5" s="1"/>
  <c r="I2732" i="5" s="1"/>
  <c r="N822" i="9"/>
  <c r="O822" i="9" s="1"/>
  <c r="K822" i="9"/>
  <c r="R3081" i="1"/>
  <c r="GK3081" i="1" s="1"/>
  <c r="CT3080" i="1"/>
  <c r="S3080" i="1" s="1"/>
  <c r="S2720" i="5"/>
  <c r="Q2720" i="5"/>
  <c r="CS3079" i="1"/>
  <c r="U2713" i="5"/>
  <c r="Q3078" i="1"/>
  <c r="J2707" i="5" s="1"/>
  <c r="AD3077" i="1"/>
  <c r="AB3077" i="1" s="1"/>
  <c r="U2700" i="5"/>
  <c r="R3075" i="1"/>
  <c r="GK3075" i="1" s="1"/>
  <c r="S3000" i="1"/>
  <c r="CQ2999" i="1"/>
  <c r="R2998" i="1"/>
  <c r="GK2998" i="1" s="1"/>
  <c r="V2640" i="5"/>
  <c r="I801" i="9"/>
  <c r="I800" i="9"/>
  <c r="I799" i="9"/>
  <c r="I798" i="9"/>
  <c r="I804" i="9"/>
  <c r="I802" i="9"/>
  <c r="I803" i="9"/>
  <c r="E2633" i="5"/>
  <c r="C2634" i="5"/>
  <c r="V2993" i="1"/>
  <c r="U2609" i="5"/>
  <c r="V2991" i="1"/>
  <c r="S2585" i="5"/>
  <c r="Q2585" i="5"/>
  <c r="AD2947" i="1"/>
  <c r="AB2947" i="1" s="1"/>
  <c r="S774" i="9"/>
  <c r="T774" i="9" s="1"/>
  <c r="P774" i="9"/>
  <c r="R774" i="9" s="1"/>
  <c r="U2564" i="5"/>
  <c r="AQ2911" i="1"/>
  <c r="S2533" i="5"/>
  <c r="Q2533" i="5"/>
  <c r="S2514" i="5"/>
  <c r="Q2514" i="5"/>
  <c r="R2833" i="1"/>
  <c r="V2490" i="5"/>
  <c r="BB2798" i="1"/>
  <c r="P753" i="9"/>
  <c r="R753" i="9" s="1"/>
  <c r="S753" i="9"/>
  <c r="T753" i="9" s="1"/>
  <c r="U2481" i="5"/>
  <c r="AD2758" i="1"/>
  <c r="S747" i="9"/>
  <c r="T747" i="9" s="1"/>
  <c r="P747" i="9"/>
  <c r="R747" i="9" s="1"/>
  <c r="U2464" i="5"/>
  <c r="R2756" i="1"/>
  <c r="GK2756" i="1" s="1"/>
  <c r="CT2752" i="1"/>
  <c r="S2752" i="1" s="1"/>
  <c r="S2434" i="5"/>
  <c r="Q2434" i="5"/>
  <c r="R2713" i="1"/>
  <c r="GK2713" i="1" s="1"/>
  <c r="V2411" i="5"/>
  <c r="U2411" i="5"/>
  <c r="CT2710" i="1"/>
  <c r="S2710" i="1" s="1"/>
  <c r="J2392" i="5" s="1"/>
  <c r="S2390" i="5"/>
  <c r="Q2390" i="5"/>
  <c r="AD2709" i="1"/>
  <c r="U2386" i="5"/>
  <c r="CX820" i="3"/>
  <c r="E2368" i="5"/>
  <c r="C2369" i="5"/>
  <c r="BC2640" i="1"/>
  <c r="CC2640" i="1"/>
  <c r="CC2618" i="1" s="1"/>
  <c r="CT2637" i="1"/>
  <c r="S2637" i="1" s="1"/>
  <c r="S2351" i="5"/>
  <c r="Q2351" i="5"/>
  <c r="CS2636" i="1"/>
  <c r="U2347" i="5"/>
  <c r="CS2633" i="1"/>
  <c r="V2630" i="1"/>
  <c r="V2325" i="5"/>
  <c r="P2629" i="1"/>
  <c r="S2319" i="5"/>
  <c r="Q2319" i="5"/>
  <c r="I701" i="9"/>
  <c r="E2313" i="5"/>
  <c r="S2295" i="5"/>
  <c r="Q2295" i="5"/>
  <c r="S2271" i="5"/>
  <c r="Q2271" i="5"/>
  <c r="U2261" i="5"/>
  <c r="BY2581" i="1"/>
  <c r="AP2581" i="1" s="1"/>
  <c r="S2242" i="5"/>
  <c r="Q2242" i="5"/>
  <c r="BC2508" i="1"/>
  <c r="S2226" i="5"/>
  <c r="Q2226" i="5"/>
  <c r="CR2505" i="1"/>
  <c r="AO2470" i="1"/>
  <c r="CT2468" i="1"/>
  <c r="S2468" i="1" s="1"/>
  <c r="S2209" i="5"/>
  <c r="Q2209" i="5"/>
  <c r="G2417" i="1"/>
  <c r="A2195" i="5"/>
  <c r="CS2430" i="1"/>
  <c r="P659" i="9"/>
  <c r="R659" i="9" s="1"/>
  <c r="S659" i="9"/>
  <c r="T659" i="9" s="1"/>
  <c r="U2192" i="5"/>
  <c r="S2174" i="5"/>
  <c r="Q2174" i="5"/>
  <c r="I647" i="9"/>
  <c r="I646" i="9"/>
  <c r="I645" i="9"/>
  <c r="I648" i="9"/>
  <c r="C2165" i="5"/>
  <c r="E2164" i="5"/>
  <c r="S2154" i="5"/>
  <c r="Q2154" i="5"/>
  <c r="S639" i="9"/>
  <c r="T639" i="9" s="1"/>
  <c r="P639" i="9"/>
  <c r="R639" i="9" s="1"/>
  <c r="U2152" i="5"/>
  <c r="I637" i="9"/>
  <c r="I636" i="9"/>
  <c r="I635" i="9"/>
  <c r="I638" i="9"/>
  <c r="E2144" i="5"/>
  <c r="C2145" i="5"/>
  <c r="I632" i="9"/>
  <c r="I631" i="9"/>
  <c r="I630" i="9"/>
  <c r="I633" i="9"/>
  <c r="E2134" i="5"/>
  <c r="C2135" i="5"/>
  <c r="V2119" i="5"/>
  <c r="J2122" i="5" s="1"/>
  <c r="U2119" i="5"/>
  <c r="I622" i="9"/>
  <c r="I621" i="9"/>
  <c r="I624" i="9"/>
  <c r="I623" i="9"/>
  <c r="E2098" i="5"/>
  <c r="C2099" i="5"/>
  <c r="P2374" i="1"/>
  <c r="CK2372" i="1"/>
  <c r="S2049" i="5"/>
  <c r="Q2049" i="5"/>
  <c r="CT2303" i="1"/>
  <c r="S2303" i="1" s="1"/>
  <c r="CJ1480" i="1"/>
  <c r="BA1480" i="1" s="1"/>
  <c r="AH1367" i="1"/>
  <c r="U1367" i="1" s="1"/>
  <c r="K1257" i="5"/>
  <c r="CJ776" i="1"/>
  <c r="AQ776" i="1"/>
  <c r="BZ769" i="1"/>
  <c r="E592" i="5"/>
  <c r="S584" i="1"/>
  <c r="U580" i="1"/>
  <c r="BY108" i="1"/>
  <c r="AP131" i="1"/>
  <c r="E163" i="5"/>
  <c r="GX125" i="1"/>
  <c r="S3199" i="1"/>
  <c r="J2796" i="5" s="1"/>
  <c r="I849" i="9"/>
  <c r="I848" i="9"/>
  <c r="I847" i="9"/>
  <c r="I846" i="9"/>
  <c r="E2794" i="5"/>
  <c r="C2795" i="5"/>
  <c r="V2794" i="5"/>
  <c r="U2794" i="5"/>
  <c r="CT3162" i="1"/>
  <c r="S3162" i="1" s="1"/>
  <c r="Q2785" i="5"/>
  <c r="S2785" i="5"/>
  <c r="Q3161" i="1"/>
  <c r="AD3161" i="1"/>
  <c r="I830" i="9"/>
  <c r="I829" i="9"/>
  <c r="I832" i="9"/>
  <c r="I831" i="9"/>
  <c r="E2750" i="5"/>
  <c r="C2751" i="5"/>
  <c r="BY3126" i="1"/>
  <c r="F3100" i="1"/>
  <c r="R3082" i="1"/>
  <c r="GK3082" i="1" s="1"/>
  <c r="V2731" i="5"/>
  <c r="E2725" i="5"/>
  <c r="AD3080" i="1"/>
  <c r="AB3080" i="1" s="1"/>
  <c r="U2720" i="5"/>
  <c r="CY3079" i="1"/>
  <c r="X3079" i="1" s="1"/>
  <c r="R2713" i="5" s="1"/>
  <c r="J2716" i="5" s="1"/>
  <c r="J2714" i="5"/>
  <c r="P3078" i="1"/>
  <c r="J2708" i="5" s="1"/>
  <c r="CS3077" i="1"/>
  <c r="CX932" i="3"/>
  <c r="E2689" i="5"/>
  <c r="C2690" i="5"/>
  <c r="CX931" i="3"/>
  <c r="C2683" i="5"/>
  <c r="E2682" i="5"/>
  <c r="CK3072" i="1"/>
  <c r="CS3005" i="1"/>
  <c r="S2661" i="5"/>
  <c r="Q2661" i="5"/>
  <c r="P3002" i="1"/>
  <c r="CR3000" i="1"/>
  <c r="Q3000" i="1" s="1"/>
  <c r="J2650" i="5" s="1"/>
  <c r="E2640" i="5"/>
  <c r="CT2992" i="1"/>
  <c r="S2992" i="1" s="1"/>
  <c r="J2611" i="5" s="1"/>
  <c r="P2992" i="1"/>
  <c r="J2614" i="5" s="1"/>
  <c r="CX885" i="3"/>
  <c r="I779" i="9"/>
  <c r="C2593" i="5"/>
  <c r="E2592" i="5"/>
  <c r="U2585" i="5"/>
  <c r="CS2947" i="1"/>
  <c r="N774" i="9"/>
  <c r="O774" i="9" s="1"/>
  <c r="K774" i="9"/>
  <c r="T2946" i="1"/>
  <c r="AG2949" i="1" s="1"/>
  <c r="CG2911" i="1"/>
  <c r="AX2911" i="1" s="1"/>
  <c r="S2908" i="1"/>
  <c r="J2535" i="5" s="1"/>
  <c r="AD2908" i="1"/>
  <c r="U2533" i="5"/>
  <c r="S2906" i="1"/>
  <c r="J2516" i="5" s="1"/>
  <c r="AD2906" i="1"/>
  <c r="U2514" i="5"/>
  <c r="AO2836" i="1"/>
  <c r="S2498" i="5"/>
  <c r="Q2498" i="5"/>
  <c r="CJ2836" i="1"/>
  <c r="CK2831" i="1"/>
  <c r="AT2798" i="1"/>
  <c r="R2796" i="1"/>
  <c r="GK2796" i="1" s="1"/>
  <c r="V2481" i="5"/>
  <c r="N753" i="9"/>
  <c r="O753" i="9" s="1"/>
  <c r="K753" i="9"/>
  <c r="BY2798" i="1"/>
  <c r="AP2798" i="1" s="1"/>
  <c r="T2795" i="1"/>
  <c r="G2793" i="1"/>
  <c r="CS2758" i="1"/>
  <c r="N747" i="9"/>
  <c r="O747" i="9" s="1"/>
  <c r="K747" i="9"/>
  <c r="GX2755" i="1"/>
  <c r="S2446" i="5"/>
  <c r="Q2446" i="5"/>
  <c r="S2444" i="5"/>
  <c r="Q2444" i="5"/>
  <c r="CS2752" i="1"/>
  <c r="S732" i="9"/>
  <c r="T732" i="9" s="1"/>
  <c r="P732" i="9"/>
  <c r="R732" i="9" s="1"/>
  <c r="U2434" i="5"/>
  <c r="Q2713" i="1"/>
  <c r="R2712" i="1"/>
  <c r="R2710" i="1"/>
  <c r="GK2710" i="1" s="1"/>
  <c r="V2390" i="5"/>
  <c r="U2390" i="5"/>
  <c r="R2709" i="1"/>
  <c r="J2388" i="5" s="1"/>
  <c r="V2386" i="5"/>
  <c r="CT2707" i="1"/>
  <c r="S2707" i="1" s="1"/>
  <c r="J2377" i="5" s="1"/>
  <c r="S2375" i="5"/>
  <c r="Q2375" i="5"/>
  <c r="CT2706" i="1"/>
  <c r="S2706" i="1" s="1"/>
  <c r="J2370" i="5" s="1"/>
  <c r="S2368" i="5"/>
  <c r="Q2368" i="5"/>
  <c r="G2704" i="1"/>
  <c r="AO2640" i="1"/>
  <c r="Q2638" i="1"/>
  <c r="AD2637" i="1"/>
  <c r="U2351" i="5"/>
  <c r="R2632" i="1"/>
  <c r="V2333" i="5"/>
  <c r="S2327" i="5"/>
  <c r="Q2327" i="5"/>
  <c r="U2319" i="5"/>
  <c r="Q2313" i="5"/>
  <c r="S2313" i="5"/>
  <c r="E2312" i="5"/>
  <c r="S2306" i="5"/>
  <c r="Q2306" i="5"/>
  <c r="T2624" i="1"/>
  <c r="U2295" i="5"/>
  <c r="T2622" i="1"/>
  <c r="GX2621" i="1"/>
  <c r="U2271" i="5"/>
  <c r="GX2620" i="1"/>
  <c r="P2620" i="1"/>
  <c r="CY2579" i="1"/>
  <c r="X2579" i="1" s="1"/>
  <c r="R2250" i="5" s="1"/>
  <c r="GX2578" i="1"/>
  <c r="U2242" i="5"/>
  <c r="AD2506" i="1"/>
  <c r="AB2506" i="1" s="1"/>
  <c r="S671" i="9"/>
  <c r="T671" i="9" s="1"/>
  <c r="P671" i="9"/>
  <c r="R671" i="9" s="1"/>
  <c r="U2226" i="5"/>
  <c r="S665" i="9"/>
  <c r="T665" i="9" s="1"/>
  <c r="P665" i="9"/>
  <c r="R665" i="9" s="1"/>
  <c r="U2209" i="5"/>
  <c r="BZ2470" i="1"/>
  <c r="T2467" i="1"/>
  <c r="AG2470" i="1" s="1"/>
  <c r="CT2428" i="1"/>
  <c r="S2428" i="1" s="1"/>
  <c r="S2182" i="5"/>
  <c r="Q2182" i="5"/>
  <c r="CC2432" i="1"/>
  <c r="R2427" i="1"/>
  <c r="GK2427" i="1" s="1"/>
  <c r="V2174" i="5"/>
  <c r="AD2427" i="1"/>
  <c r="AB2427" i="1" s="1"/>
  <c r="U2174" i="5"/>
  <c r="V2425" i="1"/>
  <c r="T2425" i="1"/>
  <c r="AG2432" i="1" s="1"/>
  <c r="R2424" i="1"/>
  <c r="GK2424" i="1" s="1"/>
  <c r="U2154" i="5"/>
  <c r="N639" i="9"/>
  <c r="O639" i="9" s="1"/>
  <c r="K639" i="9"/>
  <c r="V2419" i="1"/>
  <c r="AI2432" i="1" s="1"/>
  <c r="BC2384" i="1"/>
  <c r="K2093" i="5"/>
  <c r="P2093" i="5"/>
  <c r="CX710" i="3"/>
  <c r="E2076" i="5"/>
  <c r="C2077" i="5"/>
  <c r="AQ2132" i="1"/>
  <c r="F2147" i="1"/>
  <c r="BB1730" i="1"/>
  <c r="F1748" i="1"/>
  <c r="K1574" i="5"/>
  <c r="P1574" i="5"/>
  <c r="E1234" i="5"/>
  <c r="AS410" i="1"/>
  <c r="CB403" i="1"/>
  <c r="AO292" i="1"/>
  <c r="F301" i="1"/>
  <c r="J322" i="5"/>
  <c r="K278" i="5"/>
  <c r="P278" i="5"/>
  <c r="R3162" i="1"/>
  <c r="GK3162" i="1" s="1"/>
  <c r="V2785" i="5"/>
  <c r="BY3164" i="1"/>
  <c r="AD3162" i="1"/>
  <c r="S844" i="9"/>
  <c r="T844" i="9" s="1"/>
  <c r="P844" i="9"/>
  <c r="R844" i="9" s="1"/>
  <c r="U2785" i="5"/>
  <c r="BZ3164" i="1"/>
  <c r="CI3164" i="1" s="1"/>
  <c r="P3161" i="1"/>
  <c r="AB3161" i="1"/>
  <c r="G3117" i="1"/>
  <c r="A2771" i="5"/>
  <c r="K2769" i="5"/>
  <c r="P2769" i="5"/>
  <c r="K838" i="9"/>
  <c r="N838" i="9"/>
  <c r="O838" i="9" s="1"/>
  <c r="T3119" i="1"/>
  <c r="S2725" i="5"/>
  <c r="Q2725" i="5"/>
  <c r="R3080" i="1"/>
  <c r="V2720" i="5"/>
  <c r="J2728" i="5" s="1"/>
  <c r="K2703" i="5"/>
  <c r="P2703" i="5"/>
  <c r="AG3084" i="1"/>
  <c r="AG3072" i="1" s="1"/>
  <c r="S2689" i="5"/>
  <c r="Q2689" i="5"/>
  <c r="G2982" i="1"/>
  <c r="AF2676" i="5"/>
  <c r="A2676" i="5"/>
  <c r="U3004" i="1"/>
  <c r="K2668" i="5" s="1"/>
  <c r="AD3004" i="1"/>
  <c r="U2661" i="5"/>
  <c r="E2654" i="5"/>
  <c r="I808" i="9"/>
  <c r="I807" i="9"/>
  <c r="I806" i="9"/>
  <c r="E2647" i="5"/>
  <c r="C2648" i="5"/>
  <c r="S2627" i="5"/>
  <c r="Q2627" i="5"/>
  <c r="GX2992" i="1"/>
  <c r="V2609" i="5"/>
  <c r="J2617" i="5" s="1"/>
  <c r="R2992" i="1"/>
  <c r="U2989" i="1"/>
  <c r="K2590" i="5" s="1"/>
  <c r="P2989" i="1"/>
  <c r="P2565" i="5"/>
  <c r="K2565" i="5"/>
  <c r="AJ2949" i="1"/>
  <c r="W2949" i="1" s="1"/>
  <c r="S2556" i="5"/>
  <c r="Q2556" i="5"/>
  <c r="V2533" i="5"/>
  <c r="V2514" i="5"/>
  <c r="J2522" i="5" s="1"/>
  <c r="CT2834" i="1"/>
  <c r="S2834" i="1" s="1"/>
  <c r="CS2834" i="1"/>
  <c r="S759" i="9"/>
  <c r="T759" i="9" s="1"/>
  <c r="P759" i="9"/>
  <c r="R759" i="9" s="1"/>
  <c r="U2498" i="5"/>
  <c r="I757" i="9"/>
  <c r="I756" i="9"/>
  <c r="I755" i="9"/>
  <c r="I758" i="9"/>
  <c r="E2490" i="5"/>
  <c r="C2491" i="5"/>
  <c r="CQ2796" i="1"/>
  <c r="P2796" i="1" s="1"/>
  <c r="J2481" i="5" s="1"/>
  <c r="I2482" i="5" s="1"/>
  <c r="S2473" i="5"/>
  <c r="Q2473" i="5"/>
  <c r="CT2757" i="1"/>
  <c r="S2757" i="1" s="1"/>
  <c r="J2458" i="5" s="1"/>
  <c r="Q2456" i="5"/>
  <c r="S2456" i="5"/>
  <c r="CT2756" i="1"/>
  <c r="S2756" i="1" s="1"/>
  <c r="CP2756" i="1" s="1"/>
  <c r="O2756" i="1" s="1"/>
  <c r="S2454" i="5"/>
  <c r="Q2454" i="5"/>
  <c r="T2755" i="1"/>
  <c r="CS2755" i="1"/>
  <c r="U2446" i="5"/>
  <c r="CS2754" i="1"/>
  <c r="S737" i="9"/>
  <c r="T737" i="9" s="1"/>
  <c r="P737" i="9"/>
  <c r="R737" i="9" s="1"/>
  <c r="U2444" i="5"/>
  <c r="N732" i="9"/>
  <c r="O732" i="9" s="1"/>
  <c r="K732" i="9"/>
  <c r="P2713" i="1"/>
  <c r="CP2713" i="1" s="1"/>
  <c r="O2713" i="1" s="1"/>
  <c r="J2411" i="5" s="1"/>
  <c r="S2399" i="5"/>
  <c r="Q2399" i="5"/>
  <c r="Q2710" i="1"/>
  <c r="J2393" i="5" s="1"/>
  <c r="P2389" i="5"/>
  <c r="K2389" i="5"/>
  <c r="R2707" i="1"/>
  <c r="GK2707" i="1" s="1"/>
  <c r="V2375" i="5"/>
  <c r="U2375" i="5"/>
  <c r="AF2357" i="5"/>
  <c r="A2357" i="5"/>
  <c r="P2636" i="1"/>
  <c r="I712" i="9"/>
  <c r="I711" i="9"/>
  <c r="I710" i="9"/>
  <c r="C2334" i="5"/>
  <c r="E2333" i="5"/>
  <c r="S709" i="9"/>
  <c r="P709" i="9"/>
  <c r="U2327" i="5"/>
  <c r="W2630" i="1"/>
  <c r="W2629" i="1"/>
  <c r="CS2627" i="1"/>
  <c r="S701" i="9"/>
  <c r="T701" i="9" s="1"/>
  <c r="P701" i="9"/>
  <c r="R701" i="9" s="1"/>
  <c r="U2313" i="5"/>
  <c r="S2312" i="5"/>
  <c r="Q2312" i="5"/>
  <c r="GX2624" i="1"/>
  <c r="P2624" i="1"/>
  <c r="I690" i="9"/>
  <c r="I686" i="9"/>
  <c r="I689" i="9"/>
  <c r="I685" i="9"/>
  <c r="I688" i="9"/>
  <c r="I684" i="9"/>
  <c r="I687" i="9"/>
  <c r="E2284" i="5"/>
  <c r="C2285" i="5"/>
  <c r="S2278" i="5"/>
  <c r="Q2278" i="5"/>
  <c r="CT2621" i="1"/>
  <c r="S2621" i="1" s="1"/>
  <c r="CR2620" i="1"/>
  <c r="Q2620" i="1" s="1"/>
  <c r="J2264" i="5" s="1"/>
  <c r="AO2581" i="1"/>
  <c r="CC2581" i="1"/>
  <c r="CT2578" i="1"/>
  <c r="S2578" i="1" s="1"/>
  <c r="CQ2506" i="1"/>
  <c r="P2506" i="1" s="1"/>
  <c r="J2226" i="5" s="1"/>
  <c r="I2227" i="5" s="1"/>
  <c r="K671" i="9"/>
  <c r="N671" i="9"/>
  <c r="O671" i="9" s="1"/>
  <c r="BZ2508" i="1"/>
  <c r="I668" i="9"/>
  <c r="I667" i="9"/>
  <c r="I670" i="9"/>
  <c r="I669" i="9"/>
  <c r="E2218" i="5"/>
  <c r="C2219" i="5"/>
  <c r="CC2503" i="1"/>
  <c r="F2486" i="1"/>
  <c r="G2465" i="1"/>
  <c r="A2212" i="5"/>
  <c r="CR2468" i="1"/>
  <c r="Q2468" i="1" s="1"/>
  <c r="AD2468" i="1"/>
  <c r="Q2201" i="5"/>
  <c r="S2201" i="5"/>
  <c r="CP2430" i="1"/>
  <c r="O2430" i="1" s="1"/>
  <c r="J2192" i="5"/>
  <c r="I2193" i="5" s="1"/>
  <c r="K659" i="9"/>
  <c r="N659" i="9"/>
  <c r="O659" i="9" s="1"/>
  <c r="R2428" i="1"/>
  <c r="GK2428" i="1" s="1"/>
  <c r="V2182" i="5"/>
  <c r="S654" i="9"/>
  <c r="T654" i="9" s="1"/>
  <c r="P654" i="9"/>
  <c r="R654" i="9" s="1"/>
  <c r="U2182" i="5"/>
  <c r="CR2427" i="1"/>
  <c r="Q2427" i="1" s="1"/>
  <c r="P2427" i="1"/>
  <c r="S2425" i="1"/>
  <c r="AB2425" i="1"/>
  <c r="S2164" i="5"/>
  <c r="Q2164" i="5"/>
  <c r="CR2422" i="1"/>
  <c r="Q2422" i="1" s="1"/>
  <c r="CT2421" i="1"/>
  <c r="S2421" i="1" s="1"/>
  <c r="Q2144" i="5"/>
  <c r="S2144" i="5"/>
  <c r="CT2420" i="1"/>
  <c r="S2420" i="1" s="1"/>
  <c r="CZ2420" i="1" s="1"/>
  <c r="Y2420" i="1" s="1"/>
  <c r="T2142" i="5" s="1"/>
  <c r="S2142" i="5"/>
  <c r="Q2142" i="5"/>
  <c r="AO2384" i="1"/>
  <c r="S2107" i="5"/>
  <c r="Q2107" i="5"/>
  <c r="Q2094" i="5"/>
  <c r="S2094" i="5"/>
  <c r="CT2377" i="1"/>
  <c r="S2377" i="1" s="1"/>
  <c r="BC2287" i="1"/>
  <c r="BC2339" i="1"/>
  <c r="F2324" i="1"/>
  <c r="CY2306" i="1"/>
  <c r="X2306" i="1" s="1"/>
  <c r="CZ2306" i="1"/>
  <c r="Y2306" i="1" s="1"/>
  <c r="T1979" i="1"/>
  <c r="E1790" i="5"/>
  <c r="AT1841" i="1"/>
  <c r="F1866" i="1"/>
  <c r="BZ1362" i="1"/>
  <c r="AQ1367" i="1"/>
  <c r="J916" i="5"/>
  <c r="BY893" i="1"/>
  <c r="AP912" i="1"/>
  <c r="CC403" i="1"/>
  <c r="AT410" i="1"/>
  <c r="AT403" i="1" s="1"/>
  <c r="CT3120" i="1"/>
  <c r="S3120" i="1" s="1"/>
  <c r="S2748" i="5"/>
  <c r="Q2748" i="5"/>
  <c r="S2740" i="5"/>
  <c r="Q2740" i="5"/>
  <c r="Q2696" i="5"/>
  <c r="S2696" i="5"/>
  <c r="CC3084" i="1"/>
  <c r="S2655" i="5"/>
  <c r="Q2655" i="5"/>
  <c r="U3001" i="1"/>
  <c r="CB3008" i="1"/>
  <c r="CB2986" i="1" s="1"/>
  <c r="CS2997" i="1"/>
  <c r="AD2995" i="1"/>
  <c r="S797" i="9"/>
  <c r="P797" i="9"/>
  <c r="R797" i="9" s="1"/>
  <c r="U2627" i="5"/>
  <c r="S2620" i="5"/>
  <c r="Q2620" i="5"/>
  <c r="I791" i="9"/>
  <c r="I787" i="9"/>
  <c r="I794" i="9"/>
  <c r="I790" i="9"/>
  <c r="I793" i="9"/>
  <c r="I789" i="9"/>
  <c r="I792" i="9"/>
  <c r="I788" i="9"/>
  <c r="E2609" i="5"/>
  <c r="C2610" i="5"/>
  <c r="S2598" i="5"/>
  <c r="Q2598" i="5"/>
  <c r="S2575" i="5"/>
  <c r="Q2575" i="5"/>
  <c r="G2944" i="1"/>
  <c r="A2567" i="5"/>
  <c r="I766" i="9"/>
  <c r="C2534" i="5"/>
  <c r="E2533" i="5"/>
  <c r="CT2907" i="1"/>
  <c r="S2907" i="1" s="1"/>
  <c r="J2527" i="5" s="1"/>
  <c r="S2525" i="5"/>
  <c r="Q2525" i="5"/>
  <c r="I762" i="9"/>
  <c r="I764" i="9"/>
  <c r="I763" i="9"/>
  <c r="E2514" i="5"/>
  <c r="C2515" i="5"/>
  <c r="G2831" i="1"/>
  <c r="A2501" i="5"/>
  <c r="AH2798" i="1"/>
  <c r="K2479" i="5"/>
  <c r="AD2795" i="1"/>
  <c r="U2473" i="5"/>
  <c r="R2757" i="1"/>
  <c r="GK2757" i="1" s="1"/>
  <c r="V2456" i="5"/>
  <c r="S742" i="9"/>
  <c r="T742" i="9" s="1"/>
  <c r="P742" i="9"/>
  <c r="R742" i="9" s="1"/>
  <c r="U2454" i="5"/>
  <c r="K2435" i="5"/>
  <c r="P2435" i="5"/>
  <c r="S2426" i="5"/>
  <c r="Q2426" i="5"/>
  <c r="AI2716" i="1"/>
  <c r="S2382" i="5"/>
  <c r="Q2382" i="5"/>
  <c r="R2637" i="1"/>
  <c r="GK2637" i="1" s="1"/>
  <c r="V2351" i="5"/>
  <c r="N709" i="9"/>
  <c r="K709" i="9"/>
  <c r="U2630" i="1"/>
  <c r="S2326" i="5"/>
  <c r="Q2326" i="5"/>
  <c r="E2325" i="5"/>
  <c r="CZ2628" i="1"/>
  <c r="Y2628" i="1" s="1"/>
  <c r="T2319" i="5" s="1"/>
  <c r="J2321" i="5"/>
  <c r="AD2626" i="1"/>
  <c r="U2312" i="5"/>
  <c r="CY2624" i="1"/>
  <c r="X2624" i="1" s="1"/>
  <c r="R2295" i="5" s="1"/>
  <c r="J2301" i="5" s="1"/>
  <c r="J2297" i="5"/>
  <c r="CS2622" i="1"/>
  <c r="U2278" i="5"/>
  <c r="I682" i="9"/>
  <c r="I681" i="9"/>
  <c r="E2261" i="5"/>
  <c r="C2262" i="5"/>
  <c r="S2250" i="5"/>
  <c r="Q2250" i="5"/>
  <c r="G2201" i="1"/>
  <c r="A2234" i="5"/>
  <c r="CP2468" i="1"/>
  <c r="O2468" i="1" s="1"/>
  <c r="J2209" i="5"/>
  <c r="I2210" i="5" s="1"/>
  <c r="N665" i="9"/>
  <c r="O665" i="9" s="1"/>
  <c r="K665" i="9"/>
  <c r="CR2467" i="1"/>
  <c r="Q2467" i="1" s="1"/>
  <c r="U2201" i="5"/>
  <c r="CT2429" i="1"/>
  <c r="S2184" i="5"/>
  <c r="Q2184" i="5"/>
  <c r="AB2428" i="1"/>
  <c r="S2172" i="5"/>
  <c r="Q2172" i="5"/>
  <c r="R2421" i="1"/>
  <c r="GK2421" i="1" s="1"/>
  <c r="V2144" i="5"/>
  <c r="S634" i="9"/>
  <c r="T634" i="9" s="1"/>
  <c r="P634" i="9"/>
  <c r="R634" i="9" s="1"/>
  <c r="U2142" i="5"/>
  <c r="A2128" i="5"/>
  <c r="G2372" i="1"/>
  <c r="GX2381" i="1"/>
  <c r="E2119" i="5"/>
  <c r="CT2380" i="1"/>
  <c r="S2380" i="1" s="1"/>
  <c r="S2114" i="5"/>
  <c r="Q2114" i="5"/>
  <c r="CT2378" i="1"/>
  <c r="S2378" i="1" s="1"/>
  <c r="J2100" i="5" s="1"/>
  <c r="S2098" i="5"/>
  <c r="Q2098" i="5"/>
  <c r="CY2296" i="1"/>
  <c r="X2296" i="1" s="1"/>
  <c r="R2022" i="5" s="1"/>
  <c r="CZ2296" i="1"/>
  <c r="Y2296" i="1" s="1"/>
  <c r="T2022" i="5" s="1"/>
  <c r="CB2205" i="1"/>
  <c r="AS2212" i="1"/>
  <c r="AT1988" i="1"/>
  <c r="AT2019" i="1" s="1"/>
  <c r="CC1968" i="1"/>
  <c r="AT701" i="1"/>
  <c r="CC696" i="1"/>
  <c r="E578" i="5"/>
  <c r="CZ406" i="1"/>
  <c r="Y406" i="1" s="1"/>
  <c r="T388" i="5" s="1"/>
  <c r="J393" i="5" s="1"/>
  <c r="J390" i="5"/>
  <c r="I395" i="5" s="1"/>
  <c r="CY406" i="1"/>
  <c r="X406" i="1" s="1"/>
  <c r="R388" i="5" s="1"/>
  <c r="J392" i="5" s="1"/>
  <c r="S2802" i="5"/>
  <c r="Q2802" i="5"/>
  <c r="I840" i="9"/>
  <c r="I843" i="9"/>
  <c r="I842" i="9"/>
  <c r="I841" i="9"/>
  <c r="E2777" i="5"/>
  <c r="C2778" i="5"/>
  <c r="S2758" i="5"/>
  <c r="Q2758" i="5"/>
  <c r="AD3120" i="1"/>
  <c r="AB3120" i="1" s="1"/>
  <c r="S828" i="9"/>
  <c r="T828" i="9" s="1"/>
  <c r="P828" i="9"/>
  <c r="R828" i="9" s="1"/>
  <c r="U2748" i="5"/>
  <c r="AJ3126" i="1"/>
  <c r="W3126" i="1" s="1"/>
  <c r="CS3119" i="1"/>
  <c r="U2740" i="5"/>
  <c r="CR3081" i="1"/>
  <c r="Q3081" i="1" s="1"/>
  <c r="AD3081" i="1"/>
  <c r="CS3076" i="1"/>
  <c r="U2696" i="5"/>
  <c r="CR3075" i="1"/>
  <c r="Q3075" i="1" s="1"/>
  <c r="AD3075" i="1"/>
  <c r="AB3075" i="1" s="1"/>
  <c r="CT3074" i="1"/>
  <c r="S3074" i="1" s="1"/>
  <c r="J2684" i="5" s="1"/>
  <c r="S2682" i="5"/>
  <c r="Q2682" i="5"/>
  <c r="A2671" i="5"/>
  <c r="AF2671" i="5"/>
  <c r="I811" i="9"/>
  <c r="I810" i="9"/>
  <c r="E2661" i="5"/>
  <c r="C2662" i="5"/>
  <c r="AD3003" i="1"/>
  <c r="S809" i="9"/>
  <c r="P809" i="9"/>
  <c r="R809" i="9" s="1"/>
  <c r="U2655" i="5"/>
  <c r="CT3001" i="1"/>
  <c r="S3001" i="1" s="1"/>
  <c r="CY3001" i="1" s="1"/>
  <c r="X3001" i="1" s="1"/>
  <c r="R2653" i="5" s="1"/>
  <c r="AD3001" i="1"/>
  <c r="CR2997" i="1"/>
  <c r="S2633" i="5"/>
  <c r="Q2633" i="5"/>
  <c r="CS2995" i="1"/>
  <c r="N797" i="9"/>
  <c r="K797" i="9"/>
  <c r="V2992" i="1"/>
  <c r="CX884" i="3"/>
  <c r="C2586" i="5"/>
  <c r="E2585" i="5"/>
  <c r="CS2988" i="1"/>
  <c r="U2575" i="5"/>
  <c r="AF2949" i="1"/>
  <c r="J2558" i="5"/>
  <c r="CT2909" i="1"/>
  <c r="S2909" i="1" s="1"/>
  <c r="J2543" i="5" s="1"/>
  <c r="Q2541" i="5"/>
  <c r="S2541" i="5"/>
  <c r="AD2907" i="1"/>
  <c r="U2525" i="5"/>
  <c r="K2499" i="5"/>
  <c r="P2499" i="5"/>
  <c r="N759" i="9"/>
  <c r="O759" i="9" s="1"/>
  <c r="K759" i="9"/>
  <c r="CR2757" i="1"/>
  <c r="Q2757" i="1" s="1"/>
  <c r="AD2757" i="1"/>
  <c r="CR2756" i="1"/>
  <c r="Q2756" i="1" s="1"/>
  <c r="AD2756" i="1"/>
  <c r="AB2756" i="1" s="1"/>
  <c r="CP2754" i="1"/>
  <c r="O2754" i="1" s="1"/>
  <c r="J2444" i="5"/>
  <c r="I2445" i="5" s="1"/>
  <c r="N737" i="9"/>
  <c r="O737" i="9" s="1"/>
  <c r="K737" i="9"/>
  <c r="CT2753" i="1"/>
  <c r="S2753" i="1" s="1"/>
  <c r="S2436" i="5"/>
  <c r="Q2436" i="5"/>
  <c r="AD2751" i="1"/>
  <c r="U2426" i="5"/>
  <c r="S2417" i="5"/>
  <c r="Q2417" i="5"/>
  <c r="E2411" i="5"/>
  <c r="E2351" i="5"/>
  <c r="CY2636" i="1"/>
  <c r="X2636" i="1" s="1"/>
  <c r="R2347" i="5" s="1"/>
  <c r="J2349" i="5"/>
  <c r="V2631" i="1"/>
  <c r="I709" i="9"/>
  <c r="E2327" i="5"/>
  <c r="T2630" i="1"/>
  <c r="CS2630" i="1"/>
  <c r="U2326" i="5"/>
  <c r="I707" i="9"/>
  <c r="I703" i="9"/>
  <c r="I706" i="9"/>
  <c r="I702" i="9"/>
  <c r="I705" i="9"/>
  <c r="I708" i="9"/>
  <c r="I704" i="9"/>
  <c r="E2319" i="5"/>
  <c r="C2320" i="5"/>
  <c r="CP2627" i="1"/>
  <c r="O2627" i="1" s="1"/>
  <c r="K701" i="9"/>
  <c r="N701" i="9"/>
  <c r="O701" i="9" s="1"/>
  <c r="CS2626" i="1"/>
  <c r="I698" i="9"/>
  <c r="I694" i="9"/>
  <c r="I697" i="9"/>
  <c r="I693" i="9"/>
  <c r="I696" i="9"/>
  <c r="I692" i="9"/>
  <c r="I695" i="9"/>
  <c r="I691" i="9"/>
  <c r="E2295" i="5"/>
  <c r="C2296" i="5"/>
  <c r="V2620" i="1"/>
  <c r="P678" i="9"/>
  <c r="R678" i="9" s="1"/>
  <c r="S678" i="9"/>
  <c r="T678" i="9" s="1"/>
  <c r="U2250" i="5"/>
  <c r="AD2429" i="1"/>
  <c r="AB2429" i="1" s="1"/>
  <c r="U2184" i="5"/>
  <c r="N654" i="9"/>
  <c r="O654" i="9" s="1"/>
  <c r="K654" i="9"/>
  <c r="AD2426" i="1"/>
  <c r="S649" i="9"/>
  <c r="T649" i="9" s="1"/>
  <c r="P649" i="9"/>
  <c r="R649" i="9" s="1"/>
  <c r="U2172" i="5"/>
  <c r="CT2424" i="1"/>
  <c r="S2424" i="1" s="1"/>
  <c r="S2162" i="5"/>
  <c r="Q2162" i="5"/>
  <c r="S2134" i="5"/>
  <c r="Q2134" i="5"/>
  <c r="S2125" i="5"/>
  <c r="Q2125" i="5"/>
  <c r="R2380" i="1"/>
  <c r="V2114" i="5"/>
  <c r="R2378" i="1"/>
  <c r="GK2378" i="1" s="1"/>
  <c r="V2098" i="5"/>
  <c r="CP2057" i="1"/>
  <c r="O2057" i="1" s="1"/>
  <c r="J1849" i="5"/>
  <c r="I1850" i="5" s="1"/>
  <c r="CZ1770" i="1"/>
  <c r="Y1770" i="1" s="1"/>
  <c r="T1582" i="5" s="1"/>
  <c r="J1587" i="5" s="1"/>
  <c r="J1584" i="5"/>
  <c r="I1589" i="5" s="1"/>
  <c r="CY1770" i="1"/>
  <c r="X1770" i="1" s="1"/>
  <c r="R1582" i="5" s="1"/>
  <c r="J1586" i="5" s="1"/>
  <c r="CZ954" i="1"/>
  <c r="Y954" i="1" s="1"/>
  <c r="T900" i="5" s="1"/>
  <c r="J907" i="5" s="1"/>
  <c r="J902" i="5"/>
  <c r="AD814" i="1"/>
  <c r="CZ448" i="1"/>
  <c r="Y448" i="1" s="1"/>
  <c r="T430" i="5" s="1"/>
  <c r="CY448" i="1"/>
  <c r="X448" i="1" s="1"/>
  <c r="R430" i="5" s="1"/>
  <c r="AJ403" i="1"/>
  <c r="W410" i="1"/>
  <c r="F434" i="1" s="1"/>
  <c r="V128" i="1"/>
  <c r="S2760" i="5"/>
  <c r="Q2760" i="5"/>
  <c r="G3197" i="1"/>
  <c r="A2805" i="5"/>
  <c r="CS3200" i="1"/>
  <c r="N850" i="9"/>
  <c r="O850" i="9" s="1"/>
  <c r="K850" i="9"/>
  <c r="CT3123" i="1"/>
  <c r="S3123" i="1" s="1"/>
  <c r="J2762" i="5" s="1"/>
  <c r="CT3122" i="1"/>
  <c r="S3122" i="1" s="1"/>
  <c r="CS3122" i="1"/>
  <c r="S833" i="9"/>
  <c r="T833" i="9" s="1"/>
  <c r="P833" i="9"/>
  <c r="R833" i="9" s="1"/>
  <c r="U2758" i="5"/>
  <c r="CS3120" i="1"/>
  <c r="K828" i="9"/>
  <c r="N828" i="9"/>
  <c r="O828" i="9" s="1"/>
  <c r="I818" i="9"/>
  <c r="I815" i="9"/>
  <c r="I816" i="9"/>
  <c r="I817" i="9"/>
  <c r="C2705" i="5"/>
  <c r="E2704" i="5"/>
  <c r="CT3076" i="1"/>
  <c r="S3076" i="1" s="1"/>
  <c r="CP3075" i="1"/>
  <c r="O3075" i="1" s="1"/>
  <c r="R3074" i="1"/>
  <c r="V2682" i="5"/>
  <c r="CT3003" i="1"/>
  <c r="S3003" i="1" s="1"/>
  <c r="CQ3003" i="1"/>
  <c r="K809" i="9"/>
  <c r="M809" i="9" s="1"/>
  <c r="N809" i="9"/>
  <c r="CS3001" i="1"/>
  <c r="Q2640" i="5"/>
  <c r="S2640" i="5"/>
  <c r="CT2996" i="1"/>
  <c r="S2996" i="1" s="1"/>
  <c r="J2635" i="5" s="1"/>
  <c r="AD2996" i="1"/>
  <c r="AB2996" i="1" s="1"/>
  <c r="U2633" i="5"/>
  <c r="CR2995" i="1"/>
  <c r="Q2995" i="1" s="1"/>
  <c r="CS2994" i="1"/>
  <c r="CT2991" i="1"/>
  <c r="S2991" i="1" s="1"/>
  <c r="J2600" i="5" s="1"/>
  <c r="V2989" i="1"/>
  <c r="CS2946" i="1"/>
  <c r="AD2909" i="1"/>
  <c r="AB2909" i="1" s="1"/>
  <c r="U2541" i="5"/>
  <c r="CS2907" i="1"/>
  <c r="G2572" i="1"/>
  <c r="A2506" i="5"/>
  <c r="CS2795" i="1"/>
  <c r="AB2795" i="1"/>
  <c r="CL2793" i="1"/>
  <c r="CP2757" i="1"/>
  <c r="O2757" i="1" s="1"/>
  <c r="J2459" i="5"/>
  <c r="J2454" i="5"/>
  <c r="I2455" i="5" s="1"/>
  <c r="N742" i="9"/>
  <c r="O742" i="9" s="1"/>
  <c r="K742" i="9"/>
  <c r="CS2753" i="1"/>
  <c r="U2436" i="5"/>
  <c r="CT2751" i="1"/>
  <c r="S2751" i="1" s="1"/>
  <c r="J2428" i="5" s="1"/>
  <c r="CT2714" i="1"/>
  <c r="S2714" i="1" s="1"/>
  <c r="AD2714" i="1"/>
  <c r="S726" i="9"/>
  <c r="T726" i="9" s="1"/>
  <c r="P726" i="9"/>
  <c r="R726" i="9" s="1"/>
  <c r="U2417" i="5"/>
  <c r="U2713" i="1"/>
  <c r="CT2712" i="1"/>
  <c r="S2712" i="1" s="1"/>
  <c r="S2406" i="5"/>
  <c r="Q2406" i="5"/>
  <c r="I721" i="9"/>
  <c r="I720" i="9"/>
  <c r="I719" i="9"/>
  <c r="I722" i="9"/>
  <c r="E2390" i="5"/>
  <c r="C2391" i="5"/>
  <c r="CT2708" i="1"/>
  <c r="S2708" i="1" s="1"/>
  <c r="W2638" i="1"/>
  <c r="GX2637" i="1"/>
  <c r="V2637" i="1"/>
  <c r="S2340" i="5"/>
  <c r="GX2630" i="1"/>
  <c r="CT2630" i="1"/>
  <c r="S2630" i="1" s="1"/>
  <c r="BY2640" i="1"/>
  <c r="V2628" i="1"/>
  <c r="CR2626" i="1"/>
  <c r="Q2626" i="1" s="1"/>
  <c r="CP2626" i="1" s="1"/>
  <c r="O2626" i="1" s="1"/>
  <c r="AB2626" i="1"/>
  <c r="V2624" i="1"/>
  <c r="CR2622" i="1"/>
  <c r="Q2622" i="1" s="1"/>
  <c r="J2280" i="5" s="1"/>
  <c r="G2576" i="1"/>
  <c r="A2253" i="5"/>
  <c r="CS2579" i="1"/>
  <c r="AD2579" i="1"/>
  <c r="S2218" i="5"/>
  <c r="Q2218" i="5"/>
  <c r="G2503" i="1"/>
  <c r="CL2465" i="1"/>
  <c r="CS2429" i="1"/>
  <c r="CY2427" i="1"/>
  <c r="X2427" i="1" s="1"/>
  <c r="R2174" i="5" s="1"/>
  <c r="J2178" i="5" s="1"/>
  <c r="J2176" i="5"/>
  <c r="CS2426" i="1"/>
  <c r="CQ2426" i="1"/>
  <c r="P2426" i="1" s="1"/>
  <c r="N649" i="9"/>
  <c r="O649" i="9" s="1"/>
  <c r="K649" i="9"/>
  <c r="S644" i="9"/>
  <c r="T644" i="9" s="1"/>
  <c r="P644" i="9"/>
  <c r="R644" i="9" s="1"/>
  <c r="U2162" i="5"/>
  <c r="I642" i="9"/>
  <c r="I641" i="9"/>
  <c r="I640" i="9"/>
  <c r="I643" i="9"/>
  <c r="E2154" i="5"/>
  <c r="C2155" i="5"/>
  <c r="CP2420" i="1"/>
  <c r="O2420" i="1" s="1"/>
  <c r="J2142" i="5"/>
  <c r="I2143" i="5" s="1"/>
  <c r="N634" i="9"/>
  <c r="O634" i="9" s="1"/>
  <c r="K634" i="9"/>
  <c r="P628" i="9"/>
  <c r="R628" i="9" s="1"/>
  <c r="S628" i="9"/>
  <c r="T628" i="9" s="1"/>
  <c r="U2125" i="5"/>
  <c r="CR2380" i="1"/>
  <c r="Q2380" i="1" s="1"/>
  <c r="J2116" i="5" s="1"/>
  <c r="AD2380" i="1"/>
  <c r="AB2380" i="1" s="1"/>
  <c r="CR2379" i="1"/>
  <c r="Q2379" i="1" s="1"/>
  <c r="CR2378" i="1"/>
  <c r="Q2378" i="1" s="1"/>
  <c r="J2101" i="5" s="1"/>
  <c r="AD2378" i="1"/>
  <c r="AB2378" i="1" s="1"/>
  <c r="CR2377" i="1"/>
  <c r="Q2377" i="1" s="1"/>
  <c r="J2095" i="5" s="1"/>
  <c r="I2097" i="5" s="1"/>
  <c r="J889" i="5"/>
  <c r="CY952" i="1"/>
  <c r="X952" i="1" s="1"/>
  <c r="R887" i="5" s="1"/>
  <c r="J890" i="5" s="1"/>
  <c r="CZ952" i="1"/>
  <c r="Y952" i="1" s="1"/>
  <c r="T887" i="5" s="1"/>
  <c r="J891" i="5" s="1"/>
  <c r="CY112" i="1"/>
  <c r="X112" i="1" s="1"/>
  <c r="R109" i="5" s="1"/>
  <c r="J112" i="5" s="1"/>
  <c r="J111" i="5"/>
  <c r="I115" i="5" s="1"/>
  <c r="CZ112" i="1"/>
  <c r="Y112" i="1" s="1"/>
  <c r="T109" i="5" s="1"/>
  <c r="J113" i="5" s="1"/>
  <c r="AB3162" i="1"/>
  <c r="CR3200" i="1"/>
  <c r="Q3200" i="1" s="1"/>
  <c r="U3199" i="1"/>
  <c r="K2800" i="5" s="1"/>
  <c r="F3182" i="1"/>
  <c r="T3161" i="1"/>
  <c r="AG3164" i="1" s="1"/>
  <c r="T3164" i="1" s="1"/>
  <c r="G3159" i="1"/>
  <c r="BB3126" i="1"/>
  <c r="CC3126" i="1"/>
  <c r="CR3123" i="1"/>
  <c r="Q3123" i="1" s="1"/>
  <c r="CP3123" i="1" s="1"/>
  <c r="O3123" i="1" s="1"/>
  <c r="CR3122" i="1"/>
  <c r="Q3122" i="1" s="1"/>
  <c r="K833" i="9"/>
  <c r="N833" i="9"/>
  <c r="O833" i="9" s="1"/>
  <c r="CT3121" i="1"/>
  <c r="S3121" i="1" s="1"/>
  <c r="S2750" i="5"/>
  <c r="Q2750" i="5"/>
  <c r="CQ3120" i="1"/>
  <c r="P3120" i="1" s="1"/>
  <c r="J2748" i="5" s="1"/>
  <c r="I2749" i="5" s="1"/>
  <c r="CT3119" i="1"/>
  <c r="S3119" i="1" s="1"/>
  <c r="J2742" i="5" s="1"/>
  <c r="I825" i="9"/>
  <c r="I824" i="9"/>
  <c r="I827" i="9"/>
  <c r="I826" i="9"/>
  <c r="C2741" i="5"/>
  <c r="E2740" i="5"/>
  <c r="CT3082" i="1"/>
  <c r="S3082" i="1" s="1"/>
  <c r="S2731" i="5"/>
  <c r="Q2731" i="5"/>
  <c r="S3078" i="1"/>
  <c r="J2706" i="5" s="1"/>
  <c r="S2704" i="5"/>
  <c r="Q2704" i="5"/>
  <c r="CR3076" i="1"/>
  <c r="Q3076" i="1" s="1"/>
  <c r="J2697" i="5" s="1"/>
  <c r="I2699" i="5" s="1"/>
  <c r="CR3074" i="1"/>
  <c r="Q3074" i="1" s="1"/>
  <c r="CP3074" i="1" s="1"/>
  <c r="O3074" i="1" s="1"/>
  <c r="AD3074" i="1"/>
  <c r="BB3072" i="1"/>
  <c r="V3004" i="1"/>
  <c r="CS3003" i="1"/>
  <c r="I809" i="9"/>
  <c r="E2655" i="5"/>
  <c r="S2654" i="5"/>
  <c r="Q2654" i="5"/>
  <c r="CR3001" i="1"/>
  <c r="Q3001" i="1" s="1"/>
  <c r="I3001" i="1"/>
  <c r="W3001" i="1" s="1"/>
  <c r="S2647" i="5"/>
  <c r="Q2647" i="5"/>
  <c r="CT2999" i="1"/>
  <c r="S805" i="9"/>
  <c r="P805" i="9"/>
  <c r="AD2998" i="1"/>
  <c r="AB2998" i="1" s="1"/>
  <c r="U2640" i="5"/>
  <c r="CS2996" i="1"/>
  <c r="I797" i="9"/>
  <c r="E2627" i="5"/>
  <c r="CT2994" i="1"/>
  <c r="CT2993" i="1"/>
  <c r="S2993" i="1" s="1"/>
  <c r="J2622" i="5" s="1"/>
  <c r="T2992" i="1"/>
  <c r="GX2991" i="1"/>
  <c r="CS2991" i="1"/>
  <c r="S2592" i="5"/>
  <c r="Q2592" i="5"/>
  <c r="CT2988" i="1"/>
  <c r="S2988" i="1" s="1"/>
  <c r="J2577" i="5" s="1"/>
  <c r="I778" i="9"/>
  <c r="I777" i="9"/>
  <c r="E2575" i="5"/>
  <c r="C2576" i="5"/>
  <c r="G2986" i="1"/>
  <c r="I770" i="9"/>
  <c r="I773" i="9"/>
  <c r="I772" i="9"/>
  <c r="I771" i="9"/>
  <c r="C2557" i="5"/>
  <c r="E2556" i="5"/>
  <c r="CS2909" i="1"/>
  <c r="CR2907" i="1"/>
  <c r="I765" i="9"/>
  <c r="E2525" i="5"/>
  <c r="C2526" i="5"/>
  <c r="CT2833" i="1"/>
  <c r="S2490" i="5"/>
  <c r="Q2490" i="5"/>
  <c r="I752" i="9"/>
  <c r="I751" i="9"/>
  <c r="I750" i="9"/>
  <c r="I749" i="9"/>
  <c r="C2474" i="5"/>
  <c r="E2473" i="5"/>
  <c r="I738" i="9"/>
  <c r="I741" i="9"/>
  <c r="I740" i="9"/>
  <c r="I739" i="9"/>
  <c r="C2447" i="5"/>
  <c r="E2446" i="5"/>
  <c r="CS2751" i="1"/>
  <c r="AB2751" i="1"/>
  <c r="CS2714" i="1"/>
  <c r="K726" i="9"/>
  <c r="N726" i="9"/>
  <c r="O726" i="9" s="1"/>
  <c r="J2414" i="5"/>
  <c r="U2710" i="1"/>
  <c r="K2397" i="5" s="1"/>
  <c r="CR2708" i="1"/>
  <c r="Q2708" i="1" s="1"/>
  <c r="J2383" i="5" s="1"/>
  <c r="I2385" i="5" s="1"/>
  <c r="CX821" i="3"/>
  <c r="E2375" i="5"/>
  <c r="C2376" i="5"/>
  <c r="BY2716" i="1"/>
  <c r="AP2716" i="1" s="1"/>
  <c r="I715" i="9"/>
  <c r="I714" i="9"/>
  <c r="E2347" i="5"/>
  <c r="C2348" i="5"/>
  <c r="P713" i="9"/>
  <c r="S713" i="9"/>
  <c r="CT2632" i="1"/>
  <c r="S2632" i="1" s="1"/>
  <c r="J2335" i="5" s="1"/>
  <c r="S2333" i="5"/>
  <c r="Q2333" i="5"/>
  <c r="CR2630" i="1"/>
  <c r="Q2630" i="1" s="1"/>
  <c r="CT2629" i="1"/>
  <c r="S2629" i="1" s="1"/>
  <c r="S2325" i="5"/>
  <c r="Q2325" i="5"/>
  <c r="S2284" i="5"/>
  <c r="Q2284" i="5"/>
  <c r="CX774" i="3"/>
  <c r="I683" i="9"/>
  <c r="C2279" i="5"/>
  <c r="E2278" i="5"/>
  <c r="CX773" i="3"/>
  <c r="C2272" i="5"/>
  <c r="E2271" i="5"/>
  <c r="CR2579" i="1"/>
  <c r="Q2579" i="1" s="1"/>
  <c r="AD2581" i="1" s="1"/>
  <c r="AB2579" i="1"/>
  <c r="N678" i="9"/>
  <c r="O678" i="9" s="1"/>
  <c r="K678" i="9"/>
  <c r="I677" i="9"/>
  <c r="I676" i="9"/>
  <c r="I675" i="9"/>
  <c r="I674" i="9"/>
  <c r="C2243" i="5"/>
  <c r="E2242" i="5"/>
  <c r="CT2505" i="1"/>
  <c r="S2505" i="1" s="1"/>
  <c r="J2220" i="5" s="1"/>
  <c r="I663" i="9"/>
  <c r="I662" i="9"/>
  <c r="I661" i="9"/>
  <c r="I664" i="9"/>
  <c r="E2201" i="5"/>
  <c r="C2202" i="5"/>
  <c r="CR2426" i="1"/>
  <c r="Q2426" i="1" s="1"/>
  <c r="R2425" i="1"/>
  <c r="GK2425" i="1" s="1"/>
  <c r="CR2424" i="1"/>
  <c r="Q2424" i="1" s="1"/>
  <c r="AD2424" i="1"/>
  <c r="AB2424" i="1" s="1"/>
  <c r="CZ2422" i="1"/>
  <c r="Y2422" i="1" s="1"/>
  <c r="T2152" i="5" s="1"/>
  <c r="R2420" i="1"/>
  <c r="GK2420" i="1" s="1"/>
  <c r="CT2419" i="1"/>
  <c r="S2419" i="1" s="1"/>
  <c r="N628" i="9"/>
  <c r="O628" i="9" s="1"/>
  <c r="K628" i="9"/>
  <c r="AS2308" i="1"/>
  <c r="AS2287" i="1" s="1"/>
  <c r="CY2297" i="1"/>
  <c r="X2297" i="1" s="1"/>
  <c r="R2028" i="5" s="1"/>
  <c r="J2030" i="5"/>
  <c r="CZ2297" i="1"/>
  <c r="Y2297" i="1" s="1"/>
  <c r="T2028" i="5" s="1"/>
  <c r="K1401" i="5"/>
  <c r="P1401" i="5"/>
  <c r="BC1146" i="1"/>
  <c r="F1169" i="1"/>
  <c r="R856" i="1"/>
  <c r="GK856" i="1" s="1"/>
  <c r="V777" i="5"/>
  <c r="BZ658" i="1"/>
  <c r="AQ663" i="1"/>
  <c r="CY582" i="1"/>
  <c r="X582" i="1" s="1"/>
  <c r="R585" i="5" s="1"/>
  <c r="J587" i="5"/>
  <c r="CZ582" i="1"/>
  <c r="Y582" i="1" s="1"/>
  <c r="T585" i="5" s="1"/>
  <c r="W580" i="1"/>
  <c r="BY66" i="1"/>
  <c r="AP71" i="1"/>
  <c r="S2090" i="5"/>
  <c r="Q2090" i="5"/>
  <c r="CT2375" i="1"/>
  <c r="S2083" i="5"/>
  <c r="Q2083" i="5"/>
  <c r="CT2374" i="1"/>
  <c r="S2374" i="1" s="1"/>
  <c r="J2078" i="5" s="1"/>
  <c r="S2076" i="5"/>
  <c r="Q2076" i="5"/>
  <c r="AO2308" i="1"/>
  <c r="S2055" i="5"/>
  <c r="Q2055" i="5"/>
  <c r="GX2303" i="1"/>
  <c r="N615" i="9"/>
  <c r="K615" i="9"/>
  <c r="T2300" i="1"/>
  <c r="T2298" i="1"/>
  <c r="V2295" i="1"/>
  <c r="S2015" i="5"/>
  <c r="Q2015" i="5"/>
  <c r="CX663" i="3"/>
  <c r="E1980" i="5"/>
  <c r="C1981" i="5"/>
  <c r="CL2245" i="1"/>
  <c r="V2210" i="1"/>
  <c r="S1928" i="5"/>
  <c r="Q1928" i="5"/>
  <c r="I570" i="9"/>
  <c r="E1920" i="5"/>
  <c r="C1921" i="5"/>
  <c r="BX2205" i="1"/>
  <c r="G1837" i="1"/>
  <c r="A1901" i="5"/>
  <c r="S1893" i="5"/>
  <c r="Q1893" i="5"/>
  <c r="GX2134" i="1"/>
  <c r="CJ2137" i="1" s="1"/>
  <c r="I562" i="9"/>
  <c r="I561" i="9"/>
  <c r="I560" i="9"/>
  <c r="I563" i="9"/>
  <c r="E1885" i="5"/>
  <c r="C1886" i="5"/>
  <c r="CK2132" i="1"/>
  <c r="K1877" i="5"/>
  <c r="P1877" i="5"/>
  <c r="N558" i="9"/>
  <c r="O558" i="9" s="1"/>
  <c r="K558" i="9"/>
  <c r="AO2061" i="1"/>
  <c r="R2058" i="1"/>
  <c r="GK2058" i="1" s="1"/>
  <c r="V1851" i="5"/>
  <c r="AB2057" i="1"/>
  <c r="S1841" i="5"/>
  <c r="Q1841" i="5"/>
  <c r="T2054" i="1"/>
  <c r="AG2061" i="1" s="1"/>
  <c r="CT2054" i="1"/>
  <c r="S2054" i="1" s="1"/>
  <c r="J1833" i="5" s="1"/>
  <c r="S1831" i="5"/>
  <c r="Q1831" i="5"/>
  <c r="I536" i="9"/>
  <c r="I535" i="9"/>
  <c r="E1810" i="5"/>
  <c r="C1811" i="5"/>
  <c r="Q1797" i="5"/>
  <c r="S1797" i="5"/>
  <c r="P529" i="9"/>
  <c r="S529" i="9"/>
  <c r="U1790" i="5"/>
  <c r="S1778" i="5"/>
  <c r="R1975" i="1"/>
  <c r="V1771" i="5"/>
  <c r="CR1973" i="1"/>
  <c r="CR1972" i="1"/>
  <c r="Q1972" i="1" s="1"/>
  <c r="J1745" i="5" s="1"/>
  <c r="CR1971" i="1"/>
  <c r="Q1971" i="1" s="1"/>
  <c r="CR1970" i="1"/>
  <c r="Q1970" i="1" s="1"/>
  <c r="J1729" i="5" s="1"/>
  <c r="S1709" i="5"/>
  <c r="Q1709" i="5"/>
  <c r="R1927" i="1"/>
  <c r="I494" i="9"/>
  <c r="E1696" i="5"/>
  <c r="C1697" i="5"/>
  <c r="CS1922" i="1"/>
  <c r="U1672" i="5"/>
  <c r="Q1665" i="5"/>
  <c r="S1665" i="5"/>
  <c r="BC1919" i="1"/>
  <c r="BB1886" i="1"/>
  <c r="BB1881" i="1" s="1"/>
  <c r="CY1884" i="1"/>
  <c r="X1884" i="1" s="1"/>
  <c r="R1656" i="5" s="1"/>
  <c r="R1883" i="1"/>
  <c r="V1648" i="5"/>
  <c r="AD1883" i="1"/>
  <c r="AB1883" i="1" s="1"/>
  <c r="U1648" i="5"/>
  <c r="R1845" i="1"/>
  <c r="GK1845" i="1" s="1"/>
  <c r="R1843" i="1"/>
  <c r="J1610" i="5" s="1"/>
  <c r="G1469" i="1"/>
  <c r="A1598" i="5"/>
  <c r="AO1735" i="1"/>
  <c r="R1732" i="1"/>
  <c r="GK1732" i="1" s="1"/>
  <c r="V1565" i="5"/>
  <c r="CK1730" i="1"/>
  <c r="G1644" i="1"/>
  <c r="AF1554" i="5"/>
  <c r="A1554" i="5"/>
  <c r="CT1662" i="1"/>
  <c r="S1544" i="5"/>
  <c r="Q1544" i="5"/>
  <c r="E1536" i="5"/>
  <c r="CT1654" i="1"/>
  <c r="S1516" i="5"/>
  <c r="Q1516" i="5"/>
  <c r="S1509" i="5"/>
  <c r="R1650" i="1"/>
  <c r="V1492" i="5"/>
  <c r="J1500" i="5" s="1"/>
  <c r="R1646" i="1"/>
  <c r="J1462" i="5" s="1"/>
  <c r="V1458" i="5"/>
  <c r="J1465" i="5" s="1"/>
  <c r="CY1605" i="1"/>
  <c r="X1605" i="1" s="1"/>
  <c r="R1447" i="5" s="1"/>
  <c r="S417" i="9"/>
  <c r="T417" i="9" s="1"/>
  <c r="P417" i="9"/>
  <c r="R417" i="9" s="1"/>
  <c r="U1437" i="5"/>
  <c r="CZ1598" i="1"/>
  <c r="Y1598" i="1" s="1"/>
  <c r="T1409" i="5" s="1"/>
  <c r="J1414" i="5" s="1"/>
  <c r="J1411" i="5"/>
  <c r="CS1598" i="1"/>
  <c r="U1409" i="5"/>
  <c r="N401" i="9"/>
  <c r="O401" i="9" s="1"/>
  <c r="K401" i="9"/>
  <c r="E1394" i="5"/>
  <c r="CS1559" i="1"/>
  <c r="U1389" i="5"/>
  <c r="K1372" i="5"/>
  <c r="P1372" i="5"/>
  <c r="GX1553" i="1"/>
  <c r="V1553" i="1"/>
  <c r="CQ1516" i="1"/>
  <c r="P1516" i="1" s="1"/>
  <c r="K390" i="9"/>
  <c r="N390" i="9"/>
  <c r="O390" i="9" s="1"/>
  <c r="V1515" i="1"/>
  <c r="U1334" i="5"/>
  <c r="S1311" i="5"/>
  <c r="Q1311" i="5"/>
  <c r="CR1476" i="1"/>
  <c r="Q1476" i="1" s="1"/>
  <c r="AD1480" i="1" s="1"/>
  <c r="U1475" i="1"/>
  <c r="K1301" i="5" s="1"/>
  <c r="BZ1473" i="1"/>
  <c r="P1277" i="5"/>
  <c r="K1277" i="5"/>
  <c r="N375" i="9"/>
  <c r="O375" i="9" s="1"/>
  <c r="K375" i="9"/>
  <c r="AJ1405" i="1"/>
  <c r="BX1400" i="1"/>
  <c r="K1260" i="5"/>
  <c r="P1260" i="5"/>
  <c r="AD1364" i="1"/>
  <c r="AB1364" i="1" s="1"/>
  <c r="U1251" i="5"/>
  <c r="AD1295" i="1"/>
  <c r="U1234" i="5"/>
  <c r="U1294" i="1"/>
  <c r="K1237" i="5" s="1"/>
  <c r="CS1293" i="1"/>
  <c r="V1224" i="5" s="1"/>
  <c r="P361" i="9"/>
  <c r="S361" i="9"/>
  <c r="P1288" i="1"/>
  <c r="T1287" i="1"/>
  <c r="V1286" i="1"/>
  <c r="S1196" i="5"/>
  <c r="Q1196" i="5"/>
  <c r="GX1283" i="1"/>
  <c r="CR1283" i="1"/>
  <c r="Q1283" i="1" s="1"/>
  <c r="J1192" i="5" s="1"/>
  <c r="CT1281" i="1"/>
  <c r="S1281" i="1" s="1"/>
  <c r="S1181" i="5"/>
  <c r="Q1181" i="5"/>
  <c r="S1169" i="5"/>
  <c r="Q1169" i="5"/>
  <c r="CS1278" i="1"/>
  <c r="CX381" i="3"/>
  <c r="E1155" i="5"/>
  <c r="C1156" i="5"/>
  <c r="I337" i="9"/>
  <c r="I336" i="9"/>
  <c r="I338" i="9"/>
  <c r="I335" i="9"/>
  <c r="C1137" i="5"/>
  <c r="E1136" i="5"/>
  <c r="I332" i="9"/>
  <c r="I331" i="9"/>
  <c r="I333" i="9"/>
  <c r="I330" i="9"/>
  <c r="E1126" i="5"/>
  <c r="C1127" i="5"/>
  <c r="AO1198" i="1"/>
  <c r="E1111" i="5"/>
  <c r="S1106" i="5"/>
  <c r="Q1106" i="5"/>
  <c r="I325" i="9"/>
  <c r="E1098" i="5"/>
  <c r="C1099" i="5"/>
  <c r="K1084" i="5"/>
  <c r="P1084" i="5"/>
  <c r="AD1190" i="1"/>
  <c r="F1157" i="1"/>
  <c r="Q1044" i="5"/>
  <c r="S1044" i="5"/>
  <c r="R1149" i="1"/>
  <c r="GK1149" i="1" s="1"/>
  <c r="V1036" i="5"/>
  <c r="G1146" i="1"/>
  <c r="BC1078" i="1"/>
  <c r="BC1073" i="1" s="1"/>
  <c r="AD1075" i="1"/>
  <c r="R1038" i="1"/>
  <c r="GK1038" i="1" s="1"/>
  <c r="V992" i="5"/>
  <c r="AD1038" i="1"/>
  <c r="AB1038" i="1" s="1"/>
  <c r="P302" i="9"/>
  <c r="R302" i="9" s="1"/>
  <c r="S302" i="9"/>
  <c r="T302" i="9" s="1"/>
  <c r="U992" i="5"/>
  <c r="BB1035" i="1"/>
  <c r="BB1002" i="1"/>
  <c r="BB945" i="1" s="1"/>
  <c r="T969" i="1"/>
  <c r="S969" i="1"/>
  <c r="BZ971" i="1"/>
  <c r="T967" i="1"/>
  <c r="CT967" i="1"/>
  <c r="S967" i="1" s="1"/>
  <c r="J965" i="5" s="1"/>
  <c r="Q963" i="5"/>
  <c r="S963" i="5"/>
  <c r="I294" i="9"/>
  <c r="E957" i="5"/>
  <c r="V965" i="1"/>
  <c r="U965" i="1"/>
  <c r="Q964" i="1"/>
  <c r="Q961" i="1"/>
  <c r="CP961" i="1" s="1"/>
  <c r="O961" i="1" s="1"/>
  <c r="J942" i="5" s="1"/>
  <c r="Q959" i="1"/>
  <c r="J938" i="5" s="1"/>
  <c r="S928" i="5"/>
  <c r="CT955" i="1"/>
  <c r="S955" i="1" s="1"/>
  <c r="J913" i="5" s="1"/>
  <c r="S911" i="5"/>
  <c r="Q911" i="5"/>
  <c r="S894" i="5"/>
  <c r="Q894" i="5"/>
  <c r="J851" i="5"/>
  <c r="I252" i="9"/>
  <c r="I251" i="9"/>
  <c r="I253" i="9"/>
  <c r="I250" i="9"/>
  <c r="E848" i="5"/>
  <c r="C849" i="5"/>
  <c r="I248" i="9"/>
  <c r="I247" i="9"/>
  <c r="I246" i="9"/>
  <c r="I245" i="9"/>
  <c r="E838" i="5"/>
  <c r="C839" i="5"/>
  <c r="R903" i="1"/>
  <c r="GK903" i="1" s="1"/>
  <c r="V834" i="5"/>
  <c r="P243" i="9"/>
  <c r="R243" i="9" s="1"/>
  <c r="S243" i="9"/>
  <c r="T243" i="9" s="1"/>
  <c r="U834" i="5"/>
  <c r="CT900" i="1"/>
  <c r="S900" i="1" s="1"/>
  <c r="S822" i="5"/>
  <c r="Q822" i="5"/>
  <c r="J807" i="5"/>
  <c r="J802" i="5"/>
  <c r="I803" i="5" s="1"/>
  <c r="N227" i="9"/>
  <c r="O227" i="9" s="1"/>
  <c r="K227" i="9"/>
  <c r="S794" i="5"/>
  <c r="Q794" i="5"/>
  <c r="BY860" i="1"/>
  <c r="CC860" i="1"/>
  <c r="P856" i="1"/>
  <c r="R854" i="1"/>
  <c r="GK854" i="1" s="1"/>
  <c r="V765" i="5"/>
  <c r="I216" i="9"/>
  <c r="I215" i="9"/>
  <c r="I214" i="9"/>
  <c r="I213" i="9"/>
  <c r="C757" i="5"/>
  <c r="E756" i="5"/>
  <c r="Q748" i="5"/>
  <c r="S748" i="5"/>
  <c r="R850" i="1"/>
  <c r="GK850" i="1" s="1"/>
  <c r="V741" i="5"/>
  <c r="P850" i="1"/>
  <c r="U811" i="1"/>
  <c r="K723" i="5" s="1"/>
  <c r="BY776" i="1"/>
  <c r="AB774" i="1"/>
  <c r="S702" i="5"/>
  <c r="Q702" i="5"/>
  <c r="CR773" i="1"/>
  <c r="Q773" i="1" s="1"/>
  <c r="P773" i="1"/>
  <c r="J697" i="5" s="1"/>
  <c r="U772" i="1"/>
  <c r="K692" i="5" s="1"/>
  <c r="U675" i="5"/>
  <c r="G399" i="1"/>
  <c r="A667" i="5"/>
  <c r="CT699" i="1"/>
  <c r="S699" i="1" s="1"/>
  <c r="S659" i="5"/>
  <c r="Q659" i="5"/>
  <c r="CT698" i="1"/>
  <c r="S698" i="1" s="1"/>
  <c r="J653" i="5" s="1"/>
  <c r="Q651" i="5"/>
  <c r="S651" i="5"/>
  <c r="G658" i="1"/>
  <c r="T592" i="1"/>
  <c r="I591" i="1"/>
  <c r="W591" i="1" s="1"/>
  <c r="I181" i="9"/>
  <c r="I182" i="9"/>
  <c r="E613" i="5"/>
  <c r="C614" i="5"/>
  <c r="CT589" i="1"/>
  <c r="S589" i="1" s="1"/>
  <c r="CY589" i="1" s="1"/>
  <c r="X589" i="1" s="1"/>
  <c r="R607" i="5" s="1"/>
  <c r="S607" i="5"/>
  <c r="Q607" i="5"/>
  <c r="BZ594" i="1"/>
  <c r="V588" i="1"/>
  <c r="E605" i="5"/>
  <c r="I585" i="1"/>
  <c r="S592" i="5"/>
  <c r="Q592" i="5"/>
  <c r="S585" i="5"/>
  <c r="Q585" i="5"/>
  <c r="N168" i="9"/>
  <c r="K168" i="9"/>
  <c r="S578" i="5"/>
  <c r="Q578" i="5"/>
  <c r="V579" i="1"/>
  <c r="S561" i="5"/>
  <c r="Q561" i="5"/>
  <c r="V576" i="1"/>
  <c r="U575" i="1"/>
  <c r="K542" i="5" s="1"/>
  <c r="CS575" i="1"/>
  <c r="U537" i="5"/>
  <c r="V574" i="1"/>
  <c r="S506" i="5"/>
  <c r="Q506" i="5"/>
  <c r="CC495" i="1"/>
  <c r="AB489" i="1"/>
  <c r="S461" i="5"/>
  <c r="Q461" i="5"/>
  <c r="S453" i="5"/>
  <c r="Q453" i="5"/>
  <c r="CX134" i="3"/>
  <c r="E439" i="5"/>
  <c r="C440" i="5"/>
  <c r="N123" i="9"/>
  <c r="O123" i="9" s="1"/>
  <c r="K123" i="9"/>
  <c r="GX446" i="1"/>
  <c r="GP446" i="1" s="1"/>
  <c r="T446" i="1"/>
  <c r="AG450" i="1" s="1"/>
  <c r="V408" i="1"/>
  <c r="CS406" i="1"/>
  <c r="U388" i="5"/>
  <c r="U332" i="1"/>
  <c r="G330" i="1"/>
  <c r="S102" i="9"/>
  <c r="T102" i="9" s="1"/>
  <c r="P102" i="9"/>
  <c r="R102" i="9" s="1"/>
  <c r="U344" i="5"/>
  <c r="AJ297" i="1"/>
  <c r="F272" i="1"/>
  <c r="G240" i="1"/>
  <c r="A330" i="5"/>
  <c r="W256" i="1"/>
  <c r="CS255" i="1"/>
  <c r="S91" i="9"/>
  <c r="T91" i="9" s="1"/>
  <c r="P91" i="9"/>
  <c r="R91" i="9" s="1"/>
  <c r="U317" i="5"/>
  <c r="T254" i="1"/>
  <c r="CS253" i="1"/>
  <c r="CQ253" i="1"/>
  <c r="P253" i="1" s="1"/>
  <c r="J307" i="5" s="1"/>
  <c r="I308" i="5" s="1"/>
  <c r="N86" i="9"/>
  <c r="O86" i="9" s="1"/>
  <c r="K86" i="9"/>
  <c r="I80" i="9"/>
  <c r="I79" i="9"/>
  <c r="I78" i="9"/>
  <c r="I77" i="9"/>
  <c r="C290" i="5"/>
  <c r="E289" i="5"/>
  <c r="P288" i="5"/>
  <c r="K288" i="5"/>
  <c r="N76" i="9"/>
  <c r="O76" i="9" s="1"/>
  <c r="K76" i="9"/>
  <c r="S279" i="5"/>
  <c r="Q279" i="5"/>
  <c r="CR247" i="1"/>
  <c r="Q247" i="1" s="1"/>
  <c r="CT246" i="1"/>
  <c r="S246" i="1" s="1"/>
  <c r="S269" i="5"/>
  <c r="Q269" i="5"/>
  <c r="I65" i="9"/>
  <c r="I64" i="9"/>
  <c r="I63" i="9"/>
  <c r="I62" i="9"/>
  <c r="E259" i="5"/>
  <c r="C260" i="5"/>
  <c r="CR242" i="1"/>
  <c r="Q242" i="1" s="1"/>
  <c r="G195" i="1"/>
  <c r="A243" i="5"/>
  <c r="E234" i="5"/>
  <c r="CT202" i="1"/>
  <c r="S202" i="1" s="1"/>
  <c r="J223" i="5" s="1"/>
  <c r="S222" i="5"/>
  <c r="Q222" i="5"/>
  <c r="AD199" i="1"/>
  <c r="AB199" i="1" s="1"/>
  <c r="U205" i="5"/>
  <c r="CT198" i="1"/>
  <c r="S198" i="1" s="1"/>
  <c r="J200" i="5" s="1"/>
  <c r="Q198" i="5"/>
  <c r="S198" i="5"/>
  <c r="CX53" i="3"/>
  <c r="E191" i="5"/>
  <c r="C192" i="5"/>
  <c r="I43" i="9"/>
  <c r="I44" i="9"/>
  <c r="E170" i="5"/>
  <c r="C171" i="5"/>
  <c r="CQ122" i="1"/>
  <c r="N38" i="9"/>
  <c r="K38" i="9"/>
  <c r="I37" i="9"/>
  <c r="I33" i="9"/>
  <c r="I36" i="9"/>
  <c r="I32" i="9"/>
  <c r="I35" i="9"/>
  <c r="I31" i="9"/>
  <c r="I34" i="9"/>
  <c r="E142" i="5"/>
  <c r="C143" i="5"/>
  <c r="I121" i="1"/>
  <c r="U125" i="5"/>
  <c r="AD115" i="1"/>
  <c r="CS115" i="1"/>
  <c r="CT114" i="1"/>
  <c r="S114" i="1" s="1"/>
  <c r="S121" i="5"/>
  <c r="Q121" i="5"/>
  <c r="CT31" i="1"/>
  <c r="S31" i="1" s="1"/>
  <c r="J63" i="5" s="1"/>
  <c r="S61" i="5"/>
  <c r="Q61" i="5"/>
  <c r="V30" i="1"/>
  <c r="O813" i="9"/>
  <c r="M813" i="9"/>
  <c r="O801" i="9"/>
  <c r="M801" i="9"/>
  <c r="O770" i="9"/>
  <c r="M770" i="9"/>
  <c r="O739" i="9"/>
  <c r="M739" i="9"/>
  <c r="M611" i="9"/>
  <c r="O611" i="9"/>
  <c r="O600" i="9"/>
  <c r="M600" i="9"/>
  <c r="M585" i="9"/>
  <c r="O585" i="9"/>
  <c r="O541" i="9"/>
  <c r="M541" i="9"/>
  <c r="O512" i="9"/>
  <c r="M512" i="9"/>
  <c r="O468" i="9"/>
  <c r="M468" i="9"/>
  <c r="O440" i="9"/>
  <c r="M440" i="9"/>
  <c r="M386" i="9"/>
  <c r="O386" i="9"/>
  <c r="M378" i="9"/>
  <c r="O378" i="9"/>
  <c r="O358" i="9"/>
  <c r="M358" i="9"/>
  <c r="O353" i="9"/>
  <c r="M353" i="9"/>
  <c r="O278" i="9"/>
  <c r="M278" i="9"/>
  <c r="O247" i="9"/>
  <c r="M247" i="9"/>
  <c r="O233" i="9"/>
  <c r="M233" i="9"/>
  <c r="O186" i="9"/>
  <c r="M186" i="9"/>
  <c r="O142" i="9"/>
  <c r="M142" i="9"/>
  <c r="O94" i="9"/>
  <c r="M94" i="9"/>
  <c r="V2076" i="5"/>
  <c r="U2076" i="5"/>
  <c r="AF2065" i="5"/>
  <c r="A2065" i="5"/>
  <c r="V2306" i="1"/>
  <c r="I613" i="9"/>
  <c r="I612" i="9"/>
  <c r="I611" i="9"/>
  <c r="I614" i="9"/>
  <c r="E2042" i="5"/>
  <c r="C2043" i="5"/>
  <c r="S2036" i="5"/>
  <c r="Q2036" i="5"/>
  <c r="S2034" i="5"/>
  <c r="Q2034" i="5"/>
  <c r="CR2297" i="1"/>
  <c r="Q2297" i="1" s="1"/>
  <c r="J2031" i="5" s="1"/>
  <c r="E2021" i="5"/>
  <c r="CS2294" i="1"/>
  <c r="U2015" i="5"/>
  <c r="I599" i="9"/>
  <c r="I595" i="9"/>
  <c r="I598" i="9"/>
  <c r="I594" i="9"/>
  <c r="I597" i="9"/>
  <c r="I593" i="9"/>
  <c r="I592" i="9"/>
  <c r="I596" i="9"/>
  <c r="E2004" i="5"/>
  <c r="C2005" i="5"/>
  <c r="I575" i="9"/>
  <c r="I578" i="9"/>
  <c r="I577" i="9"/>
  <c r="I576" i="9"/>
  <c r="E1951" i="5"/>
  <c r="C1952" i="5"/>
  <c r="BZ2245" i="1"/>
  <c r="CS2209" i="1"/>
  <c r="U1928" i="5"/>
  <c r="T2207" i="1"/>
  <c r="AG2212" i="1" s="1"/>
  <c r="G2205" i="1"/>
  <c r="CR2135" i="1"/>
  <c r="Q2135" i="1" s="1"/>
  <c r="S564" i="9"/>
  <c r="T564" i="9" s="1"/>
  <c r="P564" i="9"/>
  <c r="R564" i="9" s="1"/>
  <c r="U1893" i="5"/>
  <c r="BY2137" i="1"/>
  <c r="F2112" i="1"/>
  <c r="AG2099" i="1"/>
  <c r="T2099" i="1" s="1"/>
  <c r="G2052" i="1"/>
  <c r="A1862" i="5"/>
  <c r="AD2058" i="1"/>
  <c r="AB2058" i="1" s="1"/>
  <c r="N547" i="9"/>
  <c r="O547" i="9" s="1"/>
  <c r="K547" i="9"/>
  <c r="R2054" i="1"/>
  <c r="GK2054" i="1" s="1"/>
  <c r="V1831" i="5"/>
  <c r="U1831" i="5"/>
  <c r="CT1985" i="1"/>
  <c r="AD1980" i="1"/>
  <c r="P520" i="9"/>
  <c r="S520" i="9"/>
  <c r="U1778" i="5"/>
  <c r="CT1976" i="1"/>
  <c r="S1973" i="1"/>
  <c r="J1751" i="5" s="1"/>
  <c r="I507" i="9"/>
  <c r="I503" i="9"/>
  <c r="I506" i="9"/>
  <c r="I509" i="9"/>
  <c r="I505" i="9"/>
  <c r="I508" i="9"/>
  <c r="I504" i="9"/>
  <c r="E1749" i="5"/>
  <c r="C1750" i="5"/>
  <c r="R1928" i="1"/>
  <c r="GK1928" i="1" s="1"/>
  <c r="V1709" i="5"/>
  <c r="CT1923" i="1"/>
  <c r="S1923" i="1" s="1"/>
  <c r="CY1923" i="1" s="1"/>
  <c r="X1923" i="1" s="1"/>
  <c r="R1679" i="5" s="1"/>
  <c r="S1679" i="5"/>
  <c r="Q1679" i="5"/>
  <c r="CS1921" i="1"/>
  <c r="U1665" i="5"/>
  <c r="AD1886" i="1"/>
  <c r="AD1881" i="1" s="1"/>
  <c r="CT1846" i="1"/>
  <c r="S1633" i="5"/>
  <c r="Q1633" i="5"/>
  <c r="I478" i="9"/>
  <c r="E1625" i="5"/>
  <c r="C1626" i="5"/>
  <c r="CT1844" i="1"/>
  <c r="S1617" i="5"/>
  <c r="Q1617" i="5"/>
  <c r="CB1848" i="1"/>
  <c r="I474" i="9"/>
  <c r="I476" i="9"/>
  <c r="I475" i="9"/>
  <c r="E1606" i="5"/>
  <c r="C1607" i="5"/>
  <c r="CC1841" i="1"/>
  <c r="G1730" i="1"/>
  <c r="A1576" i="5"/>
  <c r="I464" i="9"/>
  <c r="I463" i="9"/>
  <c r="I462" i="9"/>
  <c r="I461" i="9"/>
  <c r="E1565" i="5"/>
  <c r="C1566" i="5"/>
  <c r="R1662" i="1"/>
  <c r="GK1662" i="1" s="1"/>
  <c r="V1544" i="5"/>
  <c r="AD1662" i="1"/>
  <c r="AB1662" i="1" s="1"/>
  <c r="U1544" i="5"/>
  <c r="S1537" i="5"/>
  <c r="Q1537" i="5"/>
  <c r="U1516" i="5"/>
  <c r="U1651" i="1"/>
  <c r="K1514" i="5" s="1"/>
  <c r="CT1651" i="1"/>
  <c r="S1651" i="1" s="1"/>
  <c r="J1505" i="5" s="1"/>
  <c r="S1503" i="5"/>
  <c r="Q1503" i="5"/>
  <c r="I440" i="9"/>
  <c r="I436" i="9"/>
  <c r="I439" i="9"/>
  <c r="I435" i="9"/>
  <c r="I442" i="9"/>
  <c r="I437" i="9"/>
  <c r="I441" i="9"/>
  <c r="I438" i="9"/>
  <c r="E1492" i="5"/>
  <c r="C1493" i="5"/>
  <c r="U1649" i="1"/>
  <c r="K1490" i="5" s="1"/>
  <c r="CT1649" i="1"/>
  <c r="S1649" i="1" s="1"/>
  <c r="J1483" i="5" s="1"/>
  <c r="S1481" i="5"/>
  <c r="Q1481" i="5"/>
  <c r="CX482" i="3"/>
  <c r="I427" i="9"/>
  <c r="C1476" i="5"/>
  <c r="E1475" i="5"/>
  <c r="U1647" i="1"/>
  <c r="K1473" i="5" s="1"/>
  <c r="CT1647" i="1"/>
  <c r="S1647" i="1" s="1"/>
  <c r="J1470" i="5" s="1"/>
  <c r="S1468" i="5"/>
  <c r="Q1468" i="5"/>
  <c r="CK1644" i="1"/>
  <c r="K417" i="9"/>
  <c r="N417" i="9"/>
  <c r="O417" i="9" s="1"/>
  <c r="CT1601" i="1"/>
  <c r="S1601" i="1" s="1"/>
  <c r="S1427" i="5"/>
  <c r="Q1427" i="5"/>
  <c r="I410" i="9"/>
  <c r="I409" i="9"/>
  <c r="I411" i="9"/>
  <c r="I408" i="9"/>
  <c r="E1419" i="5"/>
  <c r="C1420" i="5"/>
  <c r="AD1598" i="1"/>
  <c r="BB1563" i="1"/>
  <c r="BB1551" i="1" s="1"/>
  <c r="AD1559" i="1"/>
  <c r="AB1555" i="1"/>
  <c r="Q1365" i="5"/>
  <c r="S1365" i="5"/>
  <c r="T1554" i="1"/>
  <c r="CS1515" i="1"/>
  <c r="AD1515" i="1"/>
  <c r="I381" i="9"/>
  <c r="E1303" i="5"/>
  <c r="C1304" i="5"/>
  <c r="T1475" i="1"/>
  <c r="G1473" i="1"/>
  <c r="BC1367" i="1"/>
  <c r="BC1362" i="1" s="1"/>
  <c r="R1364" i="1"/>
  <c r="GK1364" i="1" s="1"/>
  <c r="V1251" i="5"/>
  <c r="R1295" i="1"/>
  <c r="GK1295" i="1" s="1"/>
  <c r="V1234" i="5"/>
  <c r="P1295" i="1"/>
  <c r="CT1292" i="1"/>
  <c r="I1292" i="1"/>
  <c r="V1292" i="1" s="1"/>
  <c r="I360" i="9"/>
  <c r="I359" i="9"/>
  <c r="I358" i="9"/>
  <c r="E1216" i="5"/>
  <c r="C1217" i="5"/>
  <c r="E1209" i="5"/>
  <c r="CT1287" i="1"/>
  <c r="S1287" i="1" s="1"/>
  <c r="S1208" i="5"/>
  <c r="Q1208" i="5"/>
  <c r="CS1285" i="1"/>
  <c r="S349" i="9"/>
  <c r="P349" i="9"/>
  <c r="U1196" i="5"/>
  <c r="J1194" i="5"/>
  <c r="AB1283" i="1"/>
  <c r="AD1281" i="1"/>
  <c r="AB1281" i="1" s="1"/>
  <c r="U1181" i="5"/>
  <c r="AB1278" i="1"/>
  <c r="F1254" i="1"/>
  <c r="BZ1238" i="1"/>
  <c r="G1186" i="1"/>
  <c r="A1120" i="5"/>
  <c r="CT1191" i="1"/>
  <c r="S1191" i="1" s="1"/>
  <c r="S1085" i="5"/>
  <c r="Q1085" i="5"/>
  <c r="AB1190" i="1"/>
  <c r="AD1150" i="1"/>
  <c r="U1044" i="5"/>
  <c r="I314" i="9"/>
  <c r="E1036" i="5"/>
  <c r="C1037" i="5"/>
  <c r="AQ1078" i="1"/>
  <c r="N302" i="9"/>
  <c r="O302" i="9" s="1"/>
  <c r="K302" i="9"/>
  <c r="AG1040" i="1"/>
  <c r="G945" i="1"/>
  <c r="AF978" i="5"/>
  <c r="A978" i="5"/>
  <c r="GX969" i="1"/>
  <c r="R969" i="1"/>
  <c r="GK969" i="1" s="1"/>
  <c r="GX967" i="1"/>
  <c r="R967" i="1"/>
  <c r="GK967" i="1" s="1"/>
  <c r="V963" i="5"/>
  <c r="AD967" i="1"/>
  <c r="AB967" i="1" s="1"/>
  <c r="U963" i="5"/>
  <c r="GX965" i="1"/>
  <c r="T965" i="1"/>
  <c r="E955" i="5"/>
  <c r="E942" i="5"/>
  <c r="J940" i="5"/>
  <c r="I287" i="9"/>
  <c r="I283" i="9"/>
  <c r="I286" i="9"/>
  <c r="I288" i="9"/>
  <c r="I284" i="9"/>
  <c r="I289" i="9"/>
  <c r="I285" i="9"/>
  <c r="E935" i="5"/>
  <c r="C936" i="5"/>
  <c r="V958" i="1"/>
  <c r="V956" i="1"/>
  <c r="GX955" i="1"/>
  <c r="R955" i="1"/>
  <c r="V911" i="5"/>
  <c r="J919" i="5" s="1"/>
  <c r="AD955" i="1"/>
  <c r="AB955" i="1" s="1"/>
  <c r="U911" i="5"/>
  <c r="U954" i="1"/>
  <c r="K909" i="5" s="1"/>
  <c r="GX953" i="1"/>
  <c r="T953" i="1"/>
  <c r="CS953" i="1"/>
  <c r="U894" i="5"/>
  <c r="I262" i="9"/>
  <c r="I263" i="9"/>
  <c r="E877" i="5"/>
  <c r="C878" i="5"/>
  <c r="I257" i="9"/>
  <c r="I256" i="9"/>
  <c r="I258" i="9"/>
  <c r="I255" i="9"/>
  <c r="E858" i="5"/>
  <c r="C859" i="5"/>
  <c r="AD903" i="1"/>
  <c r="S832" i="5"/>
  <c r="Q832" i="5"/>
  <c r="V901" i="1"/>
  <c r="R900" i="1"/>
  <c r="GK900" i="1" s="1"/>
  <c r="V822" i="5"/>
  <c r="AD900" i="1"/>
  <c r="AB900" i="1" s="1"/>
  <c r="P237" i="9"/>
  <c r="R237" i="9" s="1"/>
  <c r="S237" i="9"/>
  <c r="T237" i="9" s="1"/>
  <c r="U822" i="5"/>
  <c r="W899" i="1"/>
  <c r="S812" i="5"/>
  <c r="Q812" i="5"/>
  <c r="I231" i="9"/>
  <c r="I230" i="9"/>
  <c r="I229" i="9"/>
  <c r="I228" i="9"/>
  <c r="E804" i="5"/>
  <c r="C805" i="5"/>
  <c r="CS895" i="1"/>
  <c r="U794" i="5"/>
  <c r="S785" i="5"/>
  <c r="Q785" i="5"/>
  <c r="E777" i="5"/>
  <c r="Q772" i="5"/>
  <c r="S772" i="5"/>
  <c r="R851" i="1"/>
  <c r="J750" i="5" s="1"/>
  <c r="V748" i="5"/>
  <c r="CX236" i="3"/>
  <c r="E741" i="5"/>
  <c r="C742" i="5"/>
  <c r="T811" i="1"/>
  <c r="AG814" i="1" s="1"/>
  <c r="AG809" i="1" s="1"/>
  <c r="V774" i="1"/>
  <c r="U702" i="5"/>
  <c r="I201" i="9"/>
  <c r="E694" i="5"/>
  <c r="C695" i="5"/>
  <c r="T772" i="1"/>
  <c r="R771" i="1"/>
  <c r="J679" i="5" s="1"/>
  <c r="V675" i="5"/>
  <c r="J683" i="5" s="1"/>
  <c r="AD699" i="1"/>
  <c r="AB699" i="1" s="1"/>
  <c r="S194" i="9"/>
  <c r="T194" i="9" s="1"/>
  <c r="P194" i="9"/>
  <c r="R194" i="9" s="1"/>
  <c r="U659" i="5"/>
  <c r="AD698" i="1"/>
  <c r="AB698" i="1" s="1"/>
  <c r="U651" i="5"/>
  <c r="CT661" i="1"/>
  <c r="S661" i="1" s="1"/>
  <c r="CY661" i="1" s="1"/>
  <c r="X661" i="1" s="1"/>
  <c r="Q642" i="5"/>
  <c r="S642" i="5"/>
  <c r="BY663" i="1"/>
  <c r="U660" i="1"/>
  <c r="K640" i="5" s="1"/>
  <c r="S592" i="1"/>
  <c r="W590" i="1"/>
  <c r="AD589" i="1"/>
  <c r="AB589" i="1" s="1"/>
  <c r="S180" i="9"/>
  <c r="T180" i="9" s="1"/>
  <c r="P180" i="9"/>
  <c r="U607" i="5"/>
  <c r="U588" i="1"/>
  <c r="I179" i="9"/>
  <c r="I178" i="9"/>
  <c r="I177" i="9"/>
  <c r="C600" i="5"/>
  <c r="E599" i="5"/>
  <c r="U592" i="5"/>
  <c r="V583" i="1"/>
  <c r="I583" i="1"/>
  <c r="U585" i="5"/>
  <c r="CR580" i="1"/>
  <c r="Q580" i="1" s="1"/>
  <c r="U578" i="5"/>
  <c r="CS578" i="1"/>
  <c r="U561" i="5"/>
  <c r="I154" i="9"/>
  <c r="I157" i="9"/>
  <c r="I153" i="9"/>
  <c r="I156" i="9"/>
  <c r="I152" i="9"/>
  <c r="I155" i="9"/>
  <c r="I151" i="9"/>
  <c r="C551" i="5"/>
  <c r="E550" i="5"/>
  <c r="V532" i="1"/>
  <c r="CS531" i="1"/>
  <c r="S140" i="9"/>
  <c r="T140" i="9" s="1"/>
  <c r="P140" i="9"/>
  <c r="R140" i="9" s="1"/>
  <c r="U506" i="5"/>
  <c r="CT530" i="1"/>
  <c r="S530" i="1" s="1"/>
  <c r="J500" i="5" s="1"/>
  <c r="S498" i="5"/>
  <c r="Q498" i="5"/>
  <c r="CT493" i="1"/>
  <c r="S493" i="1" s="1"/>
  <c r="S489" i="5"/>
  <c r="Q489" i="5"/>
  <c r="AB490" i="1"/>
  <c r="Q470" i="5"/>
  <c r="S470" i="5"/>
  <c r="R489" i="1"/>
  <c r="GK489" i="1" s="1"/>
  <c r="V461" i="5"/>
  <c r="U461" i="5"/>
  <c r="CS487" i="1"/>
  <c r="U453" i="5"/>
  <c r="CX135" i="3"/>
  <c r="E446" i="5"/>
  <c r="C447" i="5"/>
  <c r="F463" i="1"/>
  <c r="CQ448" i="1"/>
  <c r="P448" i="1" s="1"/>
  <c r="J430" i="5" s="1"/>
  <c r="I431" i="5" s="1"/>
  <c r="S423" i="5"/>
  <c r="Q423" i="5"/>
  <c r="BX443" i="1"/>
  <c r="S396" i="5"/>
  <c r="Q396" i="5"/>
  <c r="I113" i="9"/>
  <c r="I112" i="9"/>
  <c r="I111" i="9"/>
  <c r="C378" i="5"/>
  <c r="E377" i="5"/>
  <c r="BX403" i="1"/>
  <c r="T332" i="1"/>
  <c r="R295" i="1"/>
  <c r="GK295" i="1" s="1"/>
  <c r="V344" i="5"/>
  <c r="AG297" i="1"/>
  <c r="T297" i="1" s="1"/>
  <c r="Q336" i="5"/>
  <c r="S336" i="5"/>
  <c r="F263" i="1"/>
  <c r="V256" i="1"/>
  <c r="CR255" i="1"/>
  <c r="Q255" i="1" s="1"/>
  <c r="N91" i="9"/>
  <c r="O91" i="9" s="1"/>
  <c r="K91" i="9"/>
  <c r="CT254" i="1"/>
  <c r="S254" i="1" s="1"/>
  <c r="J311" i="5" s="1"/>
  <c r="S309" i="5"/>
  <c r="Q309" i="5"/>
  <c r="S299" i="5"/>
  <c r="Q299" i="5"/>
  <c r="S297" i="5"/>
  <c r="Q297" i="5"/>
  <c r="CS248" i="1"/>
  <c r="U279" i="5"/>
  <c r="N71" i="9"/>
  <c r="O71" i="9" s="1"/>
  <c r="K71" i="9"/>
  <c r="I60" i="9"/>
  <c r="I59" i="9"/>
  <c r="I58" i="9"/>
  <c r="I57" i="9"/>
  <c r="C250" i="5"/>
  <c r="E249" i="5"/>
  <c r="V204" i="1"/>
  <c r="CS203" i="1"/>
  <c r="AD203" i="1"/>
  <c r="AD202" i="1"/>
  <c r="AB202" i="1" s="1"/>
  <c r="U222" i="5"/>
  <c r="CT201" i="1"/>
  <c r="S201" i="1" s="1"/>
  <c r="J215" i="5" s="1"/>
  <c r="S213" i="5"/>
  <c r="Q213" i="5"/>
  <c r="CS198" i="1"/>
  <c r="U198" i="5"/>
  <c r="V126" i="1"/>
  <c r="Q125" i="1"/>
  <c r="U123" i="1"/>
  <c r="K168" i="5" s="1"/>
  <c r="GX122" i="1"/>
  <c r="Q122" i="1"/>
  <c r="I122" i="1"/>
  <c r="U121" i="1"/>
  <c r="W119" i="1"/>
  <c r="AB115" i="1"/>
  <c r="AD114" i="1"/>
  <c r="AB114" i="1" s="1"/>
  <c r="U121" i="5"/>
  <c r="CR114" i="1"/>
  <c r="Q114" i="1" s="1"/>
  <c r="J122" i="5" s="1"/>
  <c r="I124" i="5" s="1"/>
  <c r="CX17" i="3"/>
  <c r="E95" i="5"/>
  <c r="C96" i="5"/>
  <c r="CS31" i="1"/>
  <c r="U61" i="5"/>
  <c r="CR31" i="1"/>
  <c r="Q31" i="1" s="1"/>
  <c r="O840" i="9"/>
  <c r="M840" i="9"/>
  <c r="O788" i="9"/>
  <c r="M788" i="9"/>
  <c r="O730" i="9"/>
  <c r="M730" i="9"/>
  <c r="O690" i="9"/>
  <c r="M690" i="9"/>
  <c r="O650" i="9"/>
  <c r="M650" i="9"/>
  <c r="O630" i="9"/>
  <c r="M630" i="9"/>
  <c r="O538" i="9"/>
  <c r="M538" i="9"/>
  <c r="M476" i="9"/>
  <c r="O476" i="9"/>
  <c r="O451" i="9"/>
  <c r="M451" i="9"/>
  <c r="M414" i="9"/>
  <c r="O414" i="9"/>
  <c r="O406" i="9"/>
  <c r="M406" i="9"/>
  <c r="O346" i="9"/>
  <c r="M346" i="9"/>
  <c r="O275" i="9"/>
  <c r="M275" i="9"/>
  <c r="O240" i="9"/>
  <c r="M240" i="9"/>
  <c r="O219" i="9"/>
  <c r="M219" i="9"/>
  <c r="O216" i="9"/>
  <c r="M216" i="9"/>
  <c r="O199" i="9"/>
  <c r="M199" i="9"/>
  <c r="O170" i="9"/>
  <c r="M170" i="9"/>
  <c r="M160" i="9"/>
  <c r="O160" i="9"/>
  <c r="O128" i="9"/>
  <c r="M128" i="9"/>
  <c r="O85" i="9"/>
  <c r="M85" i="9"/>
  <c r="M35" i="9"/>
  <c r="O35" i="9"/>
  <c r="AB2375" i="1"/>
  <c r="Q2374" i="1"/>
  <c r="T2301" i="1"/>
  <c r="S610" i="9"/>
  <c r="P610" i="9"/>
  <c r="U2036" i="5"/>
  <c r="E2035" i="5"/>
  <c r="U2034" i="5"/>
  <c r="T2295" i="1"/>
  <c r="CT2294" i="1"/>
  <c r="S2294" i="1" s="1"/>
  <c r="J2017" i="5" s="1"/>
  <c r="S1993" i="5"/>
  <c r="Q1993" i="5"/>
  <c r="CX664" i="3"/>
  <c r="I584" i="9"/>
  <c r="E1987" i="5"/>
  <c r="C1988" i="5"/>
  <c r="S1970" i="5"/>
  <c r="Q1970" i="5"/>
  <c r="CT2248" i="1"/>
  <c r="S2248" i="1" s="1"/>
  <c r="S1959" i="5"/>
  <c r="Q1959" i="5"/>
  <c r="F2216" i="1"/>
  <c r="T2210" i="1"/>
  <c r="CT2209" i="1"/>
  <c r="S2209" i="1" s="1"/>
  <c r="J1930" i="5" s="1"/>
  <c r="V2208" i="1"/>
  <c r="S1909" i="5"/>
  <c r="Q1909" i="5"/>
  <c r="CQ2135" i="1"/>
  <c r="P2135" i="1" s="1"/>
  <c r="J1893" i="5" s="1"/>
  <c r="I1894" i="5" s="1"/>
  <c r="N564" i="9"/>
  <c r="O564" i="9" s="1"/>
  <c r="K564" i="9"/>
  <c r="R2097" i="1"/>
  <c r="GK2097" i="1" s="1"/>
  <c r="S1868" i="5"/>
  <c r="Q1868" i="5"/>
  <c r="CP2058" i="1"/>
  <c r="O2058" i="1" s="1"/>
  <c r="J1854" i="5"/>
  <c r="CT2056" i="1"/>
  <c r="S2056" i="1" s="1"/>
  <c r="CR2054" i="1"/>
  <c r="Q2054" i="1" s="1"/>
  <c r="AD2054" i="1"/>
  <c r="AF1825" i="5"/>
  <c r="A1825" i="5"/>
  <c r="CS1981" i="1"/>
  <c r="AD1981" i="1"/>
  <c r="CR1980" i="1"/>
  <c r="N529" i="9"/>
  <c r="K529" i="9"/>
  <c r="S1784" i="5"/>
  <c r="Q1784" i="5"/>
  <c r="CS1977" i="1"/>
  <c r="AD1977" i="1"/>
  <c r="CX573" i="3"/>
  <c r="I502" i="9"/>
  <c r="E1743" i="5"/>
  <c r="C1744" i="5"/>
  <c r="E1736" i="5"/>
  <c r="C1737" i="5"/>
  <c r="I500" i="9"/>
  <c r="I501" i="9"/>
  <c r="E1726" i="5"/>
  <c r="C1727" i="5"/>
  <c r="S1696" i="5"/>
  <c r="Q1696" i="5"/>
  <c r="S1687" i="5"/>
  <c r="Q1687" i="5"/>
  <c r="S1683" i="5"/>
  <c r="Q1683" i="5"/>
  <c r="R1923" i="1"/>
  <c r="J1681" i="5" s="1"/>
  <c r="V1679" i="5"/>
  <c r="AD1923" i="1"/>
  <c r="AB1923" i="1" s="1"/>
  <c r="U1679" i="5"/>
  <c r="CP1922" i="1"/>
  <c r="O1922" i="1" s="1"/>
  <c r="Q1656" i="5"/>
  <c r="S1656" i="5"/>
  <c r="CB1886" i="1"/>
  <c r="AS1886" i="1" s="1"/>
  <c r="AD1846" i="1"/>
  <c r="AB1846" i="1" s="1"/>
  <c r="U1633" i="5"/>
  <c r="AD1844" i="1"/>
  <c r="AB1844" i="1" s="1"/>
  <c r="U1617" i="5"/>
  <c r="S1590" i="5"/>
  <c r="Q1590" i="5"/>
  <c r="I469" i="9"/>
  <c r="I468" i="9"/>
  <c r="I467" i="9"/>
  <c r="I470" i="9"/>
  <c r="E1582" i="5"/>
  <c r="C1583" i="5"/>
  <c r="W1732" i="1"/>
  <c r="AJ1735" i="1" s="1"/>
  <c r="CT1661" i="1"/>
  <c r="Q1538" i="5"/>
  <c r="S1538" i="5"/>
  <c r="R1660" i="1"/>
  <c r="GK1660" i="1" s="1"/>
  <c r="V1537" i="5"/>
  <c r="S457" i="9"/>
  <c r="P457" i="9"/>
  <c r="R457" i="9" s="1"/>
  <c r="U1537" i="5"/>
  <c r="S1530" i="5"/>
  <c r="Q1530" i="5"/>
  <c r="CT1657" i="1"/>
  <c r="CT1656" i="1"/>
  <c r="S1523" i="5"/>
  <c r="R1654" i="1"/>
  <c r="V1516" i="5"/>
  <c r="T1651" i="1"/>
  <c r="AD1651" i="1"/>
  <c r="AB1651" i="1" s="1"/>
  <c r="U1503" i="5"/>
  <c r="AD1649" i="1"/>
  <c r="AB1649" i="1" s="1"/>
  <c r="U1481" i="5"/>
  <c r="T1647" i="1"/>
  <c r="AD1647" i="1"/>
  <c r="AB1647" i="1" s="1"/>
  <c r="U1468" i="5"/>
  <c r="I426" i="9"/>
  <c r="I425" i="9"/>
  <c r="E1458" i="5"/>
  <c r="C1459" i="5"/>
  <c r="S1447" i="5"/>
  <c r="Q1447" i="5"/>
  <c r="CT1604" i="1"/>
  <c r="S1604" i="1" s="1"/>
  <c r="J1441" i="5" s="1"/>
  <c r="S1439" i="5"/>
  <c r="Q1439" i="5"/>
  <c r="K1438" i="5"/>
  <c r="P1438" i="5"/>
  <c r="CT1602" i="1"/>
  <c r="S1602" i="1" s="1"/>
  <c r="J1431" i="5" s="1"/>
  <c r="S1429" i="5"/>
  <c r="Q1429" i="5"/>
  <c r="AD1601" i="1"/>
  <c r="P412" i="9"/>
  <c r="R412" i="9" s="1"/>
  <c r="S412" i="9"/>
  <c r="T412" i="9" s="1"/>
  <c r="U1427" i="5"/>
  <c r="BX1596" i="1"/>
  <c r="CT1554" i="1"/>
  <c r="S1554" i="1" s="1"/>
  <c r="J1360" i="5" s="1"/>
  <c r="Q1358" i="5"/>
  <c r="S1358" i="5"/>
  <c r="T1553" i="1"/>
  <c r="CR1515" i="1"/>
  <c r="Q1515" i="1" s="1"/>
  <c r="P1515" i="1"/>
  <c r="J1337" i="5" s="1"/>
  <c r="T1478" i="1"/>
  <c r="CS1477" i="1"/>
  <c r="AD1477" i="1"/>
  <c r="AB1477" i="1" s="1"/>
  <c r="BY1480" i="1"/>
  <c r="S1292" i="5"/>
  <c r="Q1292" i="5"/>
  <c r="BB1405" i="1"/>
  <c r="I365" i="9"/>
  <c r="I368" i="9"/>
  <c r="I366" i="9"/>
  <c r="I367" i="9"/>
  <c r="C1252" i="5"/>
  <c r="E1251" i="5"/>
  <c r="CK1362" i="1"/>
  <c r="G1271" i="1"/>
  <c r="AF1245" i="5"/>
  <c r="A1245" i="5"/>
  <c r="Q1295" i="1"/>
  <c r="AB1295" i="1"/>
  <c r="S1230" i="5"/>
  <c r="Q1230" i="5"/>
  <c r="N361" i="9"/>
  <c r="K361" i="9"/>
  <c r="AD1292" i="1"/>
  <c r="T1289" i="1"/>
  <c r="V1288" i="1"/>
  <c r="U1287" i="1"/>
  <c r="AD1287" i="1"/>
  <c r="AB1287" i="1" s="1"/>
  <c r="U1208" i="5"/>
  <c r="GX1285" i="1"/>
  <c r="CR1285" i="1"/>
  <c r="Q1285" i="1" s="1"/>
  <c r="AD1285" i="1"/>
  <c r="I347" i="9"/>
  <c r="I348" i="9"/>
  <c r="E1189" i="5"/>
  <c r="C1190" i="5"/>
  <c r="CR1281" i="1"/>
  <c r="Q1281" i="1" s="1"/>
  <c r="J1182" i="5" s="1"/>
  <c r="I1184" i="5" s="1"/>
  <c r="CS1279" i="1"/>
  <c r="AD1279" i="1"/>
  <c r="AB1279" i="1" s="1"/>
  <c r="CX382" i="3"/>
  <c r="E1162" i="5"/>
  <c r="C1163" i="5"/>
  <c r="CT1236" i="1"/>
  <c r="S1236" i="1" s="1"/>
  <c r="S1144" i="5"/>
  <c r="Q1144" i="5"/>
  <c r="S1134" i="5"/>
  <c r="Q1134" i="5"/>
  <c r="V1195" i="1"/>
  <c r="CS1194" i="1"/>
  <c r="AD1194" i="1"/>
  <c r="CT1192" i="1"/>
  <c r="S1192" i="1" s="1"/>
  <c r="J1091" i="5" s="1"/>
  <c r="S1089" i="5"/>
  <c r="Q1089" i="5"/>
  <c r="R1191" i="1"/>
  <c r="J1087" i="5" s="1"/>
  <c r="V1085" i="5"/>
  <c r="AD1191" i="1"/>
  <c r="AB1191" i="1" s="1"/>
  <c r="U1085" i="5"/>
  <c r="S1067" i="5"/>
  <c r="Q1067" i="5"/>
  <c r="AS1153" i="1"/>
  <c r="AS1146" i="1" s="1"/>
  <c r="S1052" i="5"/>
  <c r="Q1052" i="5"/>
  <c r="CS1150" i="1"/>
  <c r="AB1150" i="1"/>
  <c r="AO1078" i="1"/>
  <c r="I306" i="9"/>
  <c r="I305" i="9"/>
  <c r="I307" i="9"/>
  <c r="I304" i="9"/>
  <c r="C1002" i="5"/>
  <c r="E1001" i="5"/>
  <c r="CQ1038" i="1"/>
  <c r="P1038" i="1" s="1"/>
  <c r="J992" i="5" s="1"/>
  <c r="I993" i="5" s="1"/>
  <c r="Q984" i="5"/>
  <c r="S984" i="5"/>
  <c r="CR969" i="1"/>
  <c r="Q969" i="1" s="1"/>
  <c r="CR967" i="1"/>
  <c r="Q967" i="1" s="1"/>
  <c r="S965" i="1"/>
  <c r="S956" i="5"/>
  <c r="Q956" i="5"/>
  <c r="W964" i="1"/>
  <c r="W961" i="1"/>
  <c r="U958" i="1"/>
  <c r="AD957" i="1"/>
  <c r="U956" i="1"/>
  <c r="K933" i="5" s="1"/>
  <c r="Q955" i="1"/>
  <c r="J914" i="5" s="1"/>
  <c r="T954" i="1"/>
  <c r="S900" i="5"/>
  <c r="Q900" i="5"/>
  <c r="S953" i="1"/>
  <c r="CX288" i="3"/>
  <c r="C888" i="5"/>
  <c r="E887" i="5"/>
  <c r="BB912" i="1"/>
  <c r="CT906" i="1"/>
  <c r="S906" i="1" s="1"/>
  <c r="Q846" i="5"/>
  <c r="S846" i="5"/>
  <c r="CP903" i="1"/>
  <c r="O903" i="1" s="1"/>
  <c r="J834" i="5"/>
  <c r="I835" i="5" s="1"/>
  <c r="AB903" i="1"/>
  <c r="N243" i="9"/>
  <c r="O243" i="9" s="1"/>
  <c r="K243" i="9"/>
  <c r="CT902" i="1"/>
  <c r="S902" i="1" s="1"/>
  <c r="CS902" i="1"/>
  <c r="P242" i="9"/>
  <c r="R242" i="9" s="1"/>
  <c r="S242" i="9"/>
  <c r="T242" i="9" s="1"/>
  <c r="U832" i="5"/>
  <c r="CR900" i="1"/>
  <c r="Q900" i="1" s="1"/>
  <c r="N237" i="9"/>
  <c r="O237" i="9" s="1"/>
  <c r="K237" i="9"/>
  <c r="T899" i="1"/>
  <c r="CT898" i="1"/>
  <c r="S898" i="1" s="1"/>
  <c r="CY898" i="1" s="1"/>
  <c r="X898" i="1" s="1"/>
  <c r="R812" i="5" s="1"/>
  <c r="AD898" i="1"/>
  <c r="P232" i="9"/>
  <c r="R232" i="9" s="1"/>
  <c r="S232" i="9"/>
  <c r="T232" i="9" s="1"/>
  <c r="U812" i="5"/>
  <c r="CR895" i="1"/>
  <c r="Q895" i="1" s="1"/>
  <c r="BC860" i="1"/>
  <c r="BC847" i="1" s="1"/>
  <c r="CT858" i="1"/>
  <c r="S858" i="1" s="1"/>
  <c r="CS858" i="1"/>
  <c r="S221" i="9"/>
  <c r="T221" i="9" s="1"/>
  <c r="P221" i="9"/>
  <c r="R221" i="9" s="1"/>
  <c r="U785" i="5"/>
  <c r="CT855" i="1"/>
  <c r="S855" i="1" s="1"/>
  <c r="J773" i="5" s="1"/>
  <c r="CS855" i="1"/>
  <c r="U772" i="5"/>
  <c r="AB854" i="1"/>
  <c r="CR851" i="1"/>
  <c r="Q851" i="1" s="1"/>
  <c r="J749" i="5" s="1"/>
  <c r="I751" i="5" s="1"/>
  <c r="AD851" i="1"/>
  <c r="S734" i="5"/>
  <c r="Q734" i="5"/>
  <c r="S717" i="5"/>
  <c r="Q717" i="5"/>
  <c r="G809" i="1"/>
  <c r="R774" i="1"/>
  <c r="GK774" i="1" s="1"/>
  <c r="V702" i="5"/>
  <c r="AB772" i="1"/>
  <c r="Q686" i="5"/>
  <c r="S686" i="5"/>
  <c r="J678" i="5"/>
  <c r="AB771" i="1"/>
  <c r="N194" i="9"/>
  <c r="O194" i="9" s="1"/>
  <c r="K194" i="9"/>
  <c r="R698" i="1"/>
  <c r="V651" i="5"/>
  <c r="AD661" i="1"/>
  <c r="AB661" i="1" s="1"/>
  <c r="S188" i="9"/>
  <c r="T188" i="9" s="1"/>
  <c r="P188" i="9"/>
  <c r="R188" i="9" s="1"/>
  <c r="U642" i="5"/>
  <c r="T660" i="1"/>
  <c r="AG663" i="1" s="1"/>
  <c r="U591" i="1"/>
  <c r="R589" i="1"/>
  <c r="GK589" i="1" s="1"/>
  <c r="V607" i="5"/>
  <c r="CQ589" i="1"/>
  <c r="P589" i="1" s="1"/>
  <c r="N180" i="9"/>
  <c r="K180" i="9"/>
  <c r="GX582" i="1"/>
  <c r="GX581" i="1"/>
  <c r="T579" i="1"/>
  <c r="T576" i="1"/>
  <c r="CX162" i="3"/>
  <c r="C538" i="5"/>
  <c r="E537" i="5"/>
  <c r="K543" i="5"/>
  <c r="T574" i="1"/>
  <c r="AB533" i="1"/>
  <c r="S516" i="5"/>
  <c r="Q516" i="5"/>
  <c r="N140" i="9"/>
  <c r="O140" i="9" s="1"/>
  <c r="K140" i="9"/>
  <c r="R530" i="1"/>
  <c r="V498" i="5"/>
  <c r="R493" i="1"/>
  <c r="GK493" i="1" s="1"/>
  <c r="V489" i="5"/>
  <c r="S134" i="9"/>
  <c r="T134" i="9" s="1"/>
  <c r="P134" i="9"/>
  <c r="R134" i="9" s="1"/>
  <c r="U489" i="5"/>
  <c r="S483" i="5"/>
  <c r="Q483" i="5"/>
  <c r="R490" i="1"/>
  <c r="GK490" i="1" s="1"/>
  <c r="V470" i="5"/>
  <c r="Q489" i="1"/>
  <c r="J464" i="5" s="1"/>
  <c r="BY495" i="1"/>
  <c r="G443" i="1"/>
  <c r="A433" i="5"/>
  <c r="CC450" i="1"/>
  <c r="R446" i="1"/>
  <c r="GK446" i="1" s="1"/>
  <c r="V423" i="5"/>
  <c r="U423" i="5"/>
  <c r="I121" i="9"/>
  <c r="I120" i="9"/>
  <c r="I119" i="9"/>
  <c r="E419" i="5"/>
  <c r="C420" i="5"/>
  <c r="CI410" i="1"/>
  <c r="AZ410" i="1" s="1"/>
  <c r="CS407" i="1"/>
  <c r="U396" i="5"/>
  <c r="F351" i="1"/>
  <c r="S353" i="5"/>
  <c r="Q353" i="5"/>
  <c r="CR295" i="1"/>
  <c r="Q295" i="1" s="1"/>
  <c r="CQ295" i="1"/>
  <c r="P295" i="1" s="1"/>
  <c r="J344" i="5" s="1"/>
  <c r="I345" i="5" s="1"/>
  <c r="K102" i="9"/>
  <c r="N102" i="9"/>
  <c r="O102" i="9" s="1"/>
  <c r="CT294" i="1"/>
  <c r="S294" i="1" s="1"/>
  <c r="J338" i="5" s="1"/>
  <c r="CS294" i="1"/>
  <c r="U336" i="5"/>
  <c r="CQ255" i="1"/>
  <c r="P255" i="1" s="1"/>
  <c r="J317" i="5" s="1"/>
  <c r="I318" i="5" s="1"/>
  <c r="AD254" i="1"/>
  <c r="AB254" i="1" s="1"/>
  <c r="U309" i="5"/>
  <c r="CT252" i="1"/>
  <c r="S252" i="1" s="1"/>
  <c r="J301" i="5" s="1"/>
  <c r="AD252" i="1"/>
  <c r="U299" i="5"/>
  <c r="CT251" i="1"/>
  <c r="S251" i="1" s="1"/>
  <c r="AD251" i="1"/>
  <c r="P81" i="9"/>
  <c r="R81" i="9" s="1"/>
  <c r="S81" i="9"/>
  <c r="T81" i="9" s="1"/>
  <c r="U297" i="5"/>
  <c r="U250" i="1"/>
  <c r="K295" i="5" s="1"/>
  <c r="GX248" i="1"/>
  <c r="CT248" i="1"/>
  <c r="S248" i="1" s="1"/>
  <c r="CT245" i="1"/>
  <c r="S245" i="1" s="1"/>
  <c r="CY245" i="1" s="1"/>
  <c r="X245" i="1" s="1"/>
  <c r="R267" i="5" s="1"/>
  <c r="S267" i="5"/>
  <c r="Q267" i="5"/>
  <c r="CT243" i="1"/>
  <c r="S243" i="1" s="1"/>
  <c r="S257" i="5"/>
  <c r="Q257" i="5"/>
  <c r="U204" i="1"/>
  <c r="CR203" i="1"/>
  <c r="Q203" i="1" s="1"/>
  <c r="J231" i="5" s="1"/>
  <c r="J224" i="5"/>
  <c r="CS201" i="1"/>
  <c r="U213" i="5"/>
  <c r="CR199" i="1"/>
  <c r="Q199" i="1" s="1"/>
  <c r="J206" i="5" s="1"/>
  <c r="I208" i="5" s="1"/>
  <c r="CR198" i="1"/>
  <c r="Q198" i="1" s="1"/>
  <c r="AD198" i="1"/>
  <c r="AB198" i="1" s="1"/>
  <c r="BZ207" i="1"/>
  <c r="CG207" i="1" s="1"/>
  <c r="S191" i="5"/>
  <c r="Q191" i="5"/>
  <c r="U129" i="1"/>
  <c r="V174" i="5"/>
  <c r="U127" i="1"/>
  <c r="K177" i="5" s="1"/>
  <c r="P125" i="1"/>
  <c r="T123" i="1"/>
  <c r="CR115" i="1"/>
  <c r="Q115" i="1" s="1"/>
  <c r="J126" i="5" s="1"/>
  <c r="I128" i="5" s="1"/>
  <c r="S102" i="5"/>
  <c r="Q102" i="5"/>
  <c r="G66" i="1"/>
  <c r="A87" i="5"/>
  <c r="AG71" i="1"/>
  <c r="O848" i="9"/>
  <c r="M848" i="9"/>
  <c r="O817" i="9"/>
  <c r="M817" i="9"/>
  <c r="O796" i="9"/>
  <c r="M796" i="9"/>
  <c r="O766" i="9"/>
  <c r="M766" i="9"/>
  <c r="O657" i="9"/>
  <c r="M657" i="9"/>
  <c r="O637" i="9"/>
  <c r="M637" i="9"/>
  <c r="O531" i="9"/>
  <c r="M531" i="9"/>
  <c r="O504" i="9"/>
  <c r="M504" i="9"/>
  <c r="M448" i="9"/>
  <c r="O448" i="9"/>
  <c r="M421" i="9"/>
  <c r="O421" i="9"/>
  <c r="O403" i="9"/>
  <c r="M403" i="9"/>
  <c r="O393" i="9"/>
  <c r="M393" i="9"/>
  <c r="O315" i="9"/>
  <c r="M315" i="9"/>
  <c r="O295" i="9"/>
  <c r="M295" i="9"/>
  <c r="O255" i="9"/>
  <c r="M255" i="9"/>
  <c r="O231" i="9"/>
  <c r="M231" i="9"/>
  <c r="O213" i="9"/>
  <c r="M213" i="9"/>
  <c r="M169" i="9"/>
  <c r="O169" i="9"/>
  <c r="O175" i="9"/>
  <c r="M175" i="9"/>
  <c r="O82" i="9"/>
  <c r="M82" i="9"/>
  <c r="O18" i="9"/>
  <c r="M18" i="9"/>
  <c r="O11" i="9"/>
  <c r="M11" i="9"/>
  <c r="I615" i="9"/>
  <c r="E2049" i="5"/>
  <c r="S2042" i="5"/>
  <c r="Q2042" i="5"/>
  <c r="N610" i="9"/>
  <c r="K610" i="9"/>
  <c r="GX2298" i="1"/>
  <c r="S2298" i="1"/>
  <c r="S2021" i="5"/>
  <c r="Q2021" i="5"/>
  <c r="CS2292" i="1"/>
  <c r="U1993" i="5"/>
  <c r="CS2289" i="1"/>
  <c r="U1970" i="5"/>
  <c r="BB2250" i="1"/>
  <c r="S579" i="9"/>
  <c r="T579" i="9" s="1"/>
  <c r="P579" i="9"/>
  <c r="R579" i="9" s="1"/>
  <c r="U1959" i="5"/>
  <c r="BC2212" i="1"/>
  <c r="S1936" i="5"/>
  <c r="Q1936" i="5"/>
  <c r="GX2207" i="1"/>
  <c r="CJ2212" i="1" s="1"/>
  <c r="BA2212" i="1" s="1"/>
  <c r="U2207" i="1"/>
  <c r="CS2207" i="1"/>
  <c r="U1909" i="5"/>
  <c r="CT2134" i="1"/>
  <c r="S2134" i="1" s="1"/>
  <c r="J1887" i="5" s="1"/>
  <c r="S1885" i="5"/>
  <c r="Q1885" i="5"/>
  <c r="G2132" i="1"/>
  <c r="CS2096" i="1"/>
  <c r="U1868" i="5"/>
  <c r="P534" i="9"/>
  <c r="S534" i="9"/>
  <c r="CT1982" i="1"/>
  <c r="Q1803" i="5"/>
  <c r="S1803" i="5"/>
  <c r="CR1981" i="1"/>
  <c r="Q1981" i="1" s="1"/>
  <c r="J1800" i="5" s="1"/>
  <c r="GX1979" i="1"/>
  <c r="U1784" i="5"/>
  <c r="CR1977" i="1"/>
  <c r="N520" i="9"/>
  <c r="K520" i="9"/>
  <c r="I519" i="9"/>
  <c r="I518" i="9"/>
  <c r="E1771" i="5"/>
  <c r="C1772" i="5"/>
  <c r="I515" i="9"/>
  <c r="I511" i="9"/>
  <c r="I514" i="9"/>
  <c r="I510" i="9"/>
  <c r="I517" i="9"/>
  <c r="I513" i="9"/>
  <c r="I512" i="9"/>
  <c r="I516" i="9"/>
  <c r="E1760" i="5"/>
  <c r="C1761" i="5"/>
  <c r="CY1972" i="1"/>
  <c r="X1972" i="1" s="1"/>
  <c r="R1743" i="5" s="1"/>
  <c r="BY1988" i="1"/>
  <c r="R1924" i="1"/>
  <c r="J1685" i="5" s="1"/>
  <c r="V1683" i="5"/>
  <c r="CR1923" i="1"/>
  <c r="Q1923" i="1" s="1"/>
  <c r="J1680" i="5" s="1"/>
  <c r="I1682" i="5" s="1"/>
  <c r="CS1884" i="1"/>
  <c r="S486" i="9"/>
  <c r="T486" i="9" s="1"/>
  <c r="P486" i="9"/>
  <c r="R486" i="9" s="1"/>
  <c r="U1656" i="5"/>
  <c r="I482" i="9"/>
  <c r="I485" i="9"/>
  <c r="I484" i="9"/>
  <c r="I483" i="9"/>
  <c r="E1648" i="5"/>
  <c r="C1649" i="5"/>
  <c r="BC1848" i="1"/>
  <c r="R1846" i="1"/>
  <c r="GK1846" i="1" s="1"/>
  <c r="V1633" i="5"/>
  <c r="R1844" i="1"/>
  <c r="GK1844" i="1" s="1"/>
  <c r="V1617" i="5"/>
  <c r="R1771" i="1"/>
  <c r="GK1771" i="1" s="1"/>
  <c r="V1590" i="5"/>
  <c r="S471" i="9"/>
  <c r="T471" i="9" s="1"/>
  <c r="P471" i="9"/>
  <c r="R471" i="9" s="1"/>
  <c r="U1590" i="5"/>
  <c r="R1658" i="1"/>
  <c r="V1530" i="5"/>
  <c r="AD1656" i="1"/>
  <c r="AB1656" i="1" s="1"/>
  <c r="S453" i="9"/>
  <c r="P453" i="9"/>
  <c r="I449" i="9"/>
  <c r="I452" i="9"/>
  <c r="I448" i="9"/>
  <c r="I446" i="9"/>
  <c r="I447" i="9"/>
  <c r="I451" i="9"/>
  <c r="I450" i="9"/>
  <c r="E1516" i="5"/>
  <c r="C1517" i="5"/>
  <c r="V1503" i="5"/>
  <c r="CB1666" i="1"/>
  <c r="AS1666" i="1" s="1"/>
  <c r="V1468" i="5"/>
  <c r="BB1607" i="1"/>
  <c r="BB1596" i="1" s="1"/>
  <c r="CS1605" i="1"/>
  <c r="S422" i="9"/>
  <c r="T422" i="9" s="1"/>
  <c r="P422" i="9"/>
  <c r="R422" i="9" s="1"/>
  <c r="U1447" i="5"/>
  <c r="AD1604" i="1"/>
  <c r="AB1604" i="1" s="1"/>
  <c r="U1439" i="5"/>
  <c r="AD1602" i="1"/>
  <c r="U1429" i="5"/>
  <c r="CS1601" i="1"/>
  <c r="CQ1601" i="1"/>
  <c r="P1601" i="1" s="1"/>
  <c r="J1427" i="5" s="1"/>
  <c r="I1428" i="5" s="1"/>
  <c r="N412" i="9"/>
  <c r="O412" i="9" s="1"/>
  <c r="K412" i="9"/>
  <c r="T1600" i="1"/>
  <c r="S1417" i="5"/>
  <c r="Q1417" i="5"/>
  <c r="I405" i="9"/>
  <c r="I404" i="9"/>
  <c r="I406" i="9"/>
  <c r="I403" i="9"/>
  <c r="E1409" i="5"/>
  <c r="C1410" i="5"/>
  <c r="G1551" i="1"/>
  <c r="A1403" i="5"/>
  <c r="CT1558" i="1"/>
  <c r="S1558" i="1" s="1"/>
  <c r="J1383" i="5" s="1"/>
  <c r="Q1382" i="5"/>
  <c r="S1382" i="5"/>
  <c r="R1555" i="1"/>
  <c r="J1367" i="5" s="1"/>
  <c r="V1365" i="5"/>
  <c r="CS1554" i="1"/>
  <c r="U1358" i="5"/>
  <c r="CT1553" i="1"/>
  <c r="S1553" i="1" s="1"/>
  <c r="J1353" i="5" s="1"/>
  <c r="Q1351" i="5"/>
  <c r="S1351" i="5"/>
  <c r="I387" i="9"/>
  <c r="I386" i="9"/>
  <c r="I388" i="9"/>
  <c r="I389" i="9"/>
  <c r="E1334" i="5"/>
  <c r="C1335" i="5"/>
  <c r="CK1513" i="1"/>
  <c r="AB1478" i="1"/>
  <c r="S1319" i="5"/>
  <c r="Q1319" i="5"/>
  <c r="V1475" i="1"/>
  <c r="AI1480" i="1" s="1"/>
  <c r="U1292" i="5"/>
  <c r="AG1405" i="1"/>
  <c r="S1294" i="1"/>
  <c r="CS1294" i="1"/>
  <c r="U1230" i="5"/>
  <c r="CS1291" i="1"/>
  <c r="V1289" i="1"/>
  <c r="CT1289" i="1"/>
  <c r="S1289" i="1" s="1"/>
  <c r="S1210" i="5"/>
  <c r="Q1210" i="5"/>
  <c r="R1287" i="1"/>
  <c r="GK1287" i="1" s="1"/>
  <c r="V1208" i="5"/>
  <c r="P1287" i="1"/>
  <c r="S1202" i="5"/>
  <c r="Q1202" i="5"/>
  <c r="P1285" i="1"/>
  <c r="AB1285" i="1"/>
  <c r="K349" i="9"/>
  <c r="N349" i="9"/>
  <c r="S1185" i="5"/>
  <c r="Q1185" i="5"/>
  <c r="S1176" i="5"/>
  <c r="Q1176" i="5"/>
  <c r="AD1236" i="1"/>
  <c r="AB1236" i="1" s="1"/>
  <c r="P339" i="9"/>
  <c r="R339" i="9" s="1"/>
  <c r="S339" i="9"/>
  <c r="T339" i="9" s="1"/>
  <c r="U1144" i="5"/>
  <c r="CT1234" i="1"/>
  <c r="S1234" i="1" s="1"/>
  <c r="P334" i="9"/>
  <c r="R334" i="9" s="1"/>
  <c r="S334" i="9"/>
  <c r="T334" i="9" s="1"/>
  <c r="U1134" i="5"/>
  <c r="CC1198" i="1"/>
  <c r="CC1186" i="1" s="1"/>
  <c r="CR1194" i="1"/>
  <c r="Q1194" i="1" s="1"/>
  <c r="J1108" i="5" s="1"/>
  <c r="AB1194" i="1"/>
  <c r="AD1192" i="1"/>
  <c r="AB1192" i="1" s="1"/>
  <c r="U1089" i="5"/>
  <c r="CR1191" i="1"/>
  <c r="Q1191" i="1" s="1"/>
  <c r="J1086" i="5" s="1"/>
  <c r="I1088" i="5" s="1"/>
  <c r="T1189" i="1"/>
  <c r="CT1188" i="1"/>
  <c r="S1188" i="1" s="1"/>
  <c r="J1069" i="5" s="1"/>
  <c r="AD1188" i="1"/>
  <c r="AB1188" i="1" s="1"/>
  <c r="U1067" i="5"/>
  <c r="CG1153" i="1"/>
  <c r="CG1146" i="1" s="1"/>
  <c r="AQ1153" i="1"/>
  <c r="AD1151" i="1"/>
  <c r="U1052" i="5"/>
  <c r="I315" i="9"/>
  <c r="E1044" i="5"/>
  <c r="C1045" i="5"/>
  <c r="G765" i="1"/>
  <c r="A1017" i="5"/>
  <c r="G1073" i="1"/>
  <c r="A1012" i="5"/>
  <c r="AD1037" i="1"/>
  <c r="AB1037" i="1" s="1"/>
  <c r="U984" i="5"/>
  <c r="I296" i="9"/>
  <c r="I295" i="9"/>
  <c r="E963" i="5"/>
  <c r="C964" i="5"/>
  <c r="R965" i="1"/>
  <c r="GK965" i="1" s="1"/>
  <c r="V956" i="5"/>
  <c r="U956" i="5"/>
  <c r="BY971" i="1"/>
  <c r="S949" i="5"/>
  <c r="Q949" i="5"/>
  <c r="Q943" i="5"/>
  <c r="T958" i="1"/>
  <c r="CT958" i="1"/>
  <c r="S958" i="1" s="1"/>
  <c r="S929" i="5"/>
  <c r="Q929" i="5"/>
  <c r="AB957" i="1"/>
  <c r="T956" i="1"/>
  <c r="CT956" i="1"/>
  <c r="S956" i="1" s="1"/>
  <c r="J924" i="5" s="1"/>
  <c r="S922" i="5"/>
  <c r="Q922" i="5"/>
  <c r="CS954" i="1"/>
  <c r="U900" i="5"/>
  <c r="AT912" i="1"/>
  <c r="F930" i="1" s="1"/>
  <c r="S866" i="5"/>
  <c r="Q866" i="5"/>
  <c r="S856" i="5"/>
  <c r="Q856" i="5"/>
  <c r="R906" i="1"/>
  <c r="GK906" i="1" s="1"/>
  <c r="V846" i="5"/>
  <c r="AD906" i="1"/>
  <c r="AB906" i="1" s="1"/>
  <c r="P249" i="9"/>
  <c r="R249" i="9" s="1"/>
  <c r="S249" i="9"/>
  <c r="T249" i="9" s="1"/>
  <c r="U846" i="5"/>
  <c r="S836" i="5"/>
  <c r="Q836" i="5"/>
  <c r="N242" i="9"/>
  <c r="O242" i="9" s="1"/>
  <c r="K242" i="9"/>
  <c r="T901" i="1"/>
  <c r="CT901" i="1"/>
  <c r="S901" i="1" s="1"/>
  <c r="J826" i="5" s="1"/>
  <c r="S824" i="5"/>
  <c r="Q824" i="5"/>
  <c r="P823" i="5"/>
  <c r="K823" i="5"/>
  <c r="U899" i="1"/>
  <c r="K820" i="5" s="1"/>
  <c r="S814" i="5"/>
  <c r="Q814" i="5"/>
  <c r="R898" i="1"/>
  <c r="GK898" i="1" s="1"/>
  <c r="V812" i="5"/>
  <c r="CQ898" i="1"/>
  <c r="P898" i="1" s="1"/>
  <c r="J812" i="5" s="1"/>
  <c r="I813" i="5" s="1"/>
  <c r="N232" i="9"/>
  <c r="O232" i="9" s="1"/>
  <c r="K232" i="9"/>
  <c r="I226" i="9"/>
  <c r="I225" i="9"/>
  <c r="I224" i="9"/>
  <c r="I223" i="9"/>
  <c r="C795" i="5"/>
  <c r="E794" i="5"/>
  <c r="AQ860" i="1"/>
  <c r="N221" i="9"/>
  <c r="O221" i="9" s="1"/>
  <c r="K221" i="9"/>
  <c r="CT857" i="1"/>
  <c r="S857" i="1" s="1"/>
  <c r="S783" i="5"/>
  <c r="Q783" i="5"/>
  <c r="CT852" i="1"/>
  <c r="S852" i="1" s="1"/>
  <c r="S752" i="5"/>
  <c r="Q752" i="5"/>
  <c r="AB851" i="1"/>
  <c r="AD849" i="1"/>
  <c r="U734" i="5"/>
  <c r="R811" i="1"/>
  <c r="GK811" i="1" s="1"/>
  <c r="V717" i="5"/>
  <c r="U717" i="5"/>
  <c r="Q774" i="1"/>
  <c r="P774" i="1"/>
  <c r="J705" i="5" s="1"/>
  <c r="U686" i="5"/>
  <c r="I199" i="9"/>
  <c r="I198" i="9"/>
  <c r="I197" i="9"/>
  <c r="E675" i="5"/>
  <c r="C676" i="5"/>
  <c r="G769" i="1"/>
  <c r="CQ699" i="1"/>
  <c r="P699" i="1" s="1"/>
  <c r="J659" i="5" s="1"/>
  <c r="I660" i="5" s="1"/>
  <c r="I190" i="9"/>
  <c r="I193" i="9"/>
  <c r="I192" i="9"/>
  <c r="I191" i="9"/>
  <c r="E651" i="5"/>
  <c r="C652" i="5"/>
  <c r="R661" i="1"/>
  <c r="GK661" i="1" s="1"/>
  <c r="V642" i="5"/>
  <c r="CQ661" i="1"/>
  <c r="P661" i="1" s="1"/>
  <c r="K188" i="9"/>
  <c r="N188" i="9"/>
  <c r="O188" i="9" s="1"/>
  <c r="V660" i="1"/>
  <c r="AI663" i="1" s="1"/>
  <c r="S634" i="5"/>
  <c r="Q634" i="5"/>
  <c r="R592" i="1"/>
  <c r="GK592" i="1" s="1"/>
  <c r="P592" i="1"/>
  <c r="CP592" i="1" s="1"/>
  <c r="O592" i="1" s="1"/>
  <c r="I180" i="9"/>
  <c r="E607" i="5"/>
  <c r="T588" i="1"/>
  <c r="S606" i="5"/>
  <c r="Q606" i="5"/>
  <c r="S593" i="5"/>
  <c r="Q584" i="1"/>
  <c r="T583" i="1"/>
  <c r="V581" i="1"/>
  <c r="I581" i="1"/>
  <c r="S580" i="1"/>
  <c r="S572" i="5"/>
  <c r="Q572" i="5"/>
  <c r="Q578" i="1"/>
  <c r="J564" i="5" s="1"/>
  <c r="S544" i="5"/>
  <c r="Q544" i="5"/>
  <c r="S527" i="5"/>
  <c r="Q527" i="5"/>
  <c r="R533" i="1"/>
  <c r="GK533" i="1" s="1"/>
  <c r="V516" i="5"/>
  <c r="S145" i="9"/>
  <c r="T145" i="9" s="1"/>
  <c r="P145" i="9"/>
  <c r="R145" i="9" s="1"/>
  <c r="U516" i="5"/>
  <c r="T532" i="1"/>
  <c r="AB530" i="1"/>
  <c r="AB493" i="1"/>
  <c r="AD492" i="1"/>
  <c r="U483" i="5"/>
  <c r="P489" i="1"/>
  <c r="J465" i="5" s="1"/>
  <c r="K456" i="5"/>
  <c r="P456" i="5"/>
  <c r="Q446" i="1"/>
  <c r="CP446" i="1" s="1"/>
  <c r="O446" i="1" s="1"/>
  <c r="J423" i="5" s="1"/>
  <c r="BZ450" i="1"/>
  <c r="AP410" i="1"/>
  <c r="U408" i="1"/>
  <c r="K410" i="5" s="1"/>
  <c r="S404" i="5"/>
  <c r="Q404" i="5"/>
  <c r="CZ407" i="1"/>
  <c r="Y407" i="1" s="1"/>
  <c r="T396" i="5" s="1"/>
  <c r="J401" i="5" s="1"/>
  <c r="J398" i="5"/>
  <c r="I403" i="5" s="1"/>
  <c r="I114" i="9"/>
  <c r="E388" i="5"/>
  <c r="C389" i="5"/>
  <c r="S332" i="1"/>
  <c r="J355" i="5" s="1"/>
  <c r="U353" i="5"/>
  <c r="G292" i="1"/>
  <c r="A347" i="5"/>
  <c r="CJ297" i="1"/>
  <c r="AD297" i="1"/>
  <c r="S327" i="5"/>
  <c r="Q327" i="5"/>
  <c r="CS254" i="1"/>
  <c r="P254" i="1"/>
  <c r="J312" i="5" s="1"/>
  <c r="CS252" i="1"/>
  <c r="CS251" i="1"/>
  <c r="CQ251" i="1"/>
  <c r="P251" i="1" s="1"/>
  <c r="N81" i="9"/>
  <c r="O81" i="9" s="1"/>
  <c r="K81" i="9"/>
  <c r="T250" i="1"/>
  <c r="I70" i="9"/>
  <c r="I69" i="9"/>
  <c r="I68" i="9"/>
  <c r="I67" i="9"/>
  <c r="E269" i="5"/>
  <c r="C270" i="5"/>
  <c r="P66" i="9"/>
  <c r="R66" i="9" s="1"/>
  <c r="S66" i="9"/>
  <c r="T66" i="9" s="1"/>
  <c r="U267" i="5"/>
  <c r="BY259" i="1"/>
  <c r="T244" i="1"/>
  <c r="AD243" i="1"/>
  <c r="AB243" i="1" s="1"/>
  <c r="P61" i="9"/>
  <c r="R61" i="9" s="1"/>
  <c r="S61" i="9"/>
  <c r="T61" i="9" s="1"/>
  <c r="U257" i="5"/>
  <c r="U242" i="1"/>
  <c r="K255" i="5" s="1"/>
  <c r="S240" i="5"/>
  <c r="Q240" i="5"/>
  <c r="CR202" i="1"/>
  <c r="Q202" i="1" s="1"/>
  <c r="CP202" i="1" s="1"/>
  <c r="O202" i="1" s="1"/>
  <c r="CR201" i="1"/>
  <c r="Q201" i="1" s="1"/>
  <c r="J216" i="5" s="1"/>
  <c r="AD201" i="1"/>
  <c r="AB201" i="1" s="1"/>
  <c r="P198" i="1"/>
  <c r="CT197" i="1"/>
  <c r="S197" i="1" s="1"/>
  <c r="CS197" i="1"/>
  <c r="U191" i="5"/>
  <c r="AO162" i="1"/>
  <c r="F135" i="1"/>
  <c r="BB131" i="1"/>
  <c r="CR128" i="1"/>
  <c r="AD128" i="1"/>
  <c r="AB128" i="1" s="1"/>
  <c r="W125" i="1"/>
  <c r="AD120" i="1"/>
  <c r="AB120" i="1" s="1"/>
  <c r="CS120" i="1"/>
  <c r="U119" i="1"/>
  <c r="K154" i="5" s="1"/>
  <c r="GX118" i="1"/>
  <c r="R117" i="1"/>
  <c r="GK117" i="1" s="1"/>
  <c r="V135" i="5"/>
  <c r="CT113" i="1"/>
  <c r="S113" i="1" s="1"/>
  <c r="S116" i="5"/>
  <c r="Q116" i="5"/>
  <c r="U110" i="1"/>
  <c r="K100" i="5" s="1"/>
  <c r="O837" i="9"/>
  <c r="M837" i="9"/>
  <c r="O780" i="9"/>
  <c r="M780" i="9"/>
  <c r="O758" i="9"/>
  <c r="M758" i="9"/>
  <c r="O706" i="9"/>
  <c r="M706" i="9"/>
  <c r="O567" i="9"/>
  <c r="M567" i="9"/>
  <c r="O536" i="9"/>
  <c r="M536" i="9"/>
  <c r="O517" i="9"/>
  <c r="M517" i="9"/>
  <c r="O494" i="9"/>
  <c r="M494" i="9"/>
  <c r="M462" i="9"/>
  <c r="O462" i="9"/>
  <c r="O374" i="9"/>
  <c r="M374" i="9"/>
  <c r="O347" i="9"/>
  <c r="M347" i="9"/>
  <c r="O319" i="9"/>
  <c r="M319" i="9"/>
  <c r="O316" i="9"/>
  <c r="M316" i="9"/>
  <c r="O287" i="9"/>
  <c r="M287" i="9"/>
  <c r="O262" i="9"/>
  <c r="M262" i="9"/>
  <c r="O228" i="9"/>
  <c r="M228" i="9"/>
  <c r="O226" i="9"/>
  <c r="M226" i="9"/>
  <c r="M218" i="9"/>
  <c r="O218" i="9"/>
  <c r="O207" i="9"/>
  <c r="M207" i="9"/>
  <c r="M152" i="9"/>
  <c r="O152" i="9"/>
  <c r="M73" i="9"/>
  <c r="O73" i="9"/>
  <c r="O51" i="9"/>
  <c r="M51" i="9"/>
  <c r="W2374" i="1"/>
  <c r="GX2304" i="1"/>
  <c r="U2042" i="5"/>
  <c r="CT2300" i="1"/>
  <c r="S2300" i="1" s="1"/>
  <c r="S2035" i="5"/>
  <c r="Q2035" i="5"/>
  <c r="Q2298" i="1"/>
  <c r="I608" i="9"/>
  <c r="I604" i="9"/>
  <c r="I607" i="9"/>
  <c r="I603" i="9"/>
  <c r="I606" i="9"/>
  <c r="I609" i="9"/>
  <c r="I605" i="9"/>
  <c r="C2029" i="5"/>
  <c r="E2028" i="5"/>
  <c r="I602" i="9"/>
  <c r="E2022" i="5"/>
  <c r="U2021" i="5"/>
  <c r="I601" i="9"/>
  <c r="I600" i="9"/>
  <c r="E2015" i="5"/>
  <c r="C2016" i="5"/>
  <c r="CT2292" i="1"/>
  <c r="S2292" i="1" s="1"/>
  <c r="J1995" i="5" s="1"/>
  <c r="S1980" i="5"/>
  <c r="Q1980" i="5"/>
  <c r="CT2289" i="1"/>
  <c r="S2289" i="1" s="1"/>
  <c r="J1972" i="5" s="1"/>
  <c r="CL2287" i="1"/>
  <c r="AH2250" i="1"/>
  <c r="U2250" i="1" s="1"/>
  <c r="CR2248" i="1"/>
  <c r="Q2248" i="1" s="1"/>
  <c r="AD2250" i="1" s="1"/>
  <c r="AD2248" i="1"/>
  <c r="G2245" i="1"/>
  <c r="GX2210" i="1"/>
  <c r="U2210" i="1"/>
  <c r="K1942" i="5" s="1"/>
  <c r="CS2210" i="1"/>
  <c r="U1936" i="5"/>
  <c r="I571" i="9"/>
  <c r="E1928" i="5"/>
  <c r="C1929" i="5"/>
  <c r="BC2137" i="1"/>
  <c r="CL2094" i="1"/>
  <c r="I548" i="9"/>
  <c r="I551" i="9"/>
  <c r="I550" i="9"/>
  <c r="I549" i="9"/>
  <c r="E1851" i="5"/>
  <c r="C1852" i="5"/>
  <c r="I543" i="9"/>
  <c r="I546" i="9"/>
  <c r="I545" i="9"/>
  <c r="I544" i="9"/>
  <c r="E1841" i="5"/>
  <c r="C1842" i="5"/>
  <c r="S1839" i="5"/>
  <c r="Q1839" i="5"/>
  <c r="W2054" i="1"/>
  <c r="I1985" i="1"/>
  <c r="Q1814" i="5" s="1"/>
  <c r="S1810" i="5"/>
  <c r="Q1810" i="5"/>
  <c r="CS1983" i="1"/>
  <c r="AD1983" i="1"/>
  <c r="V1979" i="1"/>
  <c r="CS1978" i="1"/>
  <c r="AD1978" i="1"/>
  <c r="S1715" i="5"/>
  <c r="Q1715" i="5"/>
  <c r="CT1927" i="1"/>
  <c r="S1927" i="1" s="1"/>
  <c r="Q1704" i="5"/>
  <c r="S1704" i="5"/>
  <c r="CZ1926" i="1"/>
  <c r="Y1926" i="1" s="1"/>
  <c r="T1696" i="5" s="1"/>
  <c r="J1701" i="5" s="1"/>
  <c r="J1698" i="5"/>
  <c r="CZ1925" i="1"/>
  <c r="Y1925" i="1" s="1"/>
  <c r="T1687" i="5" s="1"/>
  <c r="J1693" i="5" s="1"/>
  <c r="J1689" i="5"/>
  <c r="P1686" i="5"/>
  <c r="K1686" i="5"/>
  <c r="CR1884" i="1"/>
  <c r="Q1884" i="1" s="1"/>
  <c r="AD1884" i="1"/>
  <c r="BY1886" i="1"/>
  <c r="I480" i="9"/>
  <c r="I479" i="9"/>
  <c r="E1633" i="5"/>
  <c r="C1634" i="5"/>
  <c r="U1845" i="1"/>
  <c r="K1631" i="5" s="1"/>
  <c r="CT1845" i="1"/>
  <c r="S1845" i="1" s="1"/>
  <c r="S1625" i="5"/>
  <c r="Q1625" i="5"/>
  <c r="I477" i="9"/>
  <c r="E1617" i="5"/>
  <c r="C1618" i="5"/>
  <c r="U1843" i="1"/>
  <c r="K1615" i="5" s="1"/>
  <c r="CT1843" i="1"/>
  <c r="Q1606" i="5"/>
  <c r="S1606" i="5"/>
  <c r="G1768" i="1"/>
  <c r="A1593" i="5"/>
  <c r="CR1771" i="1"/>
  <c r="Q1771" i="1" s="1"/>
  <c r="AD1771" i="1"/>
  <c r="BC1735" i="1"/>
  <c r="BC1730" i="1" s="1"/>
  <c r="V1664" i="1"/>
  <c r="I459" i="9"/>
  <c r="I458" i="9"/>
  <c r="E1544" i="5"/>
  <c r="C1545" i="5"/>
  <c r="P1660" i="1"/>
  <c r="N457" i="9"/>
  <c r="K457" i="9"/>
  <c r="CT1659" i="1"/>
  <c r="S1659" i="1" s="1"/>
  <c r="S1536" i="5"/>
  <c r="Q1536" i="5"/>
  <c r="CR1658" i="1"/>
  <c r="Q1658" i="1" s="1"/>
  <c r="J1533" i="5" s="1"/>
  <c r="AD1658" i="1"/>
  <c r="CR1657" i="1"/>
  <c r="AB1657" i="1"/>
  <c r="CQ1656" i="1"/>
  <c r="K453" i="9"/>
  <c r="N453" i="9"/>
  <c r="GX1651" i="1"/>
  <c r="CQ1651" i="1"/>
  <c r="P1651" i="1" s="1"/>
  <c r="J1508" i="5" s="1"/>
  <c r="GX1649" i="1"/>
  <c r="R1649" i="1"/>
  <c r="GX1647" i="1"/>
  <c r="CQ1647" i="1"/>
  <c r="P1647" i="1" s="1"/>
  <c r="K422" i="9"/>
  <c r="N422" i="9"/>
  <c r="O422" i="9" s="1"/>
  <c r="CR1601" i="1"/>
  <c r="Q1601" i="1" s="1"/>
  <c r="S1419" i="5"/>
  <c r="Q1419" i="5"/>
  <c r="P407" i="9"/>
  <c r="R407" i="9" s="1"/>
  <c r="S407" i="9"/>
  <c r="T407" i="9" s="1"/>
  <c r="U1417" i="5"/>
  <c r="CT1560" i="1"/>
  <c r="S1560" i="1" s="1"/>
  <c r="CY1560" i="1" s="1"/>
  <c r="X1560" i="1" s="1"/>
  <c r="R1394" i="5" s="1"/>
  <c r="S1394" i="5"/>
  <c r="Q1394" i="5"/>
  <c r="CT1557" i="1"/>
  <c r="S1557" i="1" s="1"/>
  <c r="J1375" i="5" s="1"/>
  <c r="S1373" i="5"/>
  <c r="Q1373" i="5"/>
  <c r="K1368" i="5"/>
  <c r="P1368" i="5"/>
  <c r="BY1563" i="1"/>
  <c r="AP1563" i="1" s="1"/>
  <c r="AP1551" i="1" s="1"/>
  <c r="CS1553" i="1"/>
  <c r="U1351" i="5"/>
  <c r="CC1518" i="1"/>
  <c r="G1513" i="1"/>
  <c r="I382" i="9"/>
  <c r="E1311" i="5"/>
  <c r="C1312" i="5"/>
  <c r="T1476" i="1"/>
  <c r="AG1480" i="1" s="1"/>
  <c r="CS1475" i="1"/>
  <c r="AD1475" i="1"/>
  <c r="AB1475" i="1" s="1"/>
  <c r="G1400" i="1"/>
  <c r="A1279" i="5"/>
  <c r="CT1402" i="1"/>
  <c r="S1402" i="1" s="1"/>
  <c r="J1270" i="5" s="1"/>
  <c r="S1268" i="5"/>
  <c r="Q1268" i="5"/>
  <c r="G1362" i="1"/>
  <c r="AO1298" i="1"/>
  <c r="GX1294" i="1"/>
  <c r="Q1294" i="1"/>
  <c r="BY1298" i="1"/>
  <c r="U1289" i="1"/>
  <c r="AD1289" i="1"/>
  <c r="AB1289" i="1" s="1"/>
  <c r="P357" i="9"/>
  <c r="S357" i="9"/>
  <c r="T357" i="9" s="1"/>
  <c r="U1210" i="5"/>
  <c r="E1208" i="5"/>
  <c r="CS1286" i="1"/>
  <c r="U1202" i="5"/>
  <c r="I349" i="9"/>
  <c r="E1196" i="5"/>
  <c r="CT1284" i="1"/>
  <c r="CT1280" i="1"/>
  <c r="S1280" i="1" s="1"/>
  <c r="CS1280" i="1"/>
  <c r="U1176" i="5"/>
  <c r="CX383" i="3"/>
  <c r="E1169" i="5"/>
  <c r="C1170" i="5"/>
  <c r="S1155" i="5"/>
  <c r="Q1155" i="5"/>
  <c r="R1236" i="1"/>
  <c r="GK1236" i="1" s="1"/>
  <c r="V1144" i="5"/>
  <c r="CQ1236" i="1"/>
  <c r="P1236" i="1" s="1"/>
  <c r="J1144" i="5" s="1"/>
  <c r="I1145" i="5" s="1"/>
  <c r="N339" i="9"/>
  <c r="O339" i="9" s="1"/>
  <c r="K339" i="9"/>
  <c r="S1136" i="5"/>
  <c r="Q1136" i="5"/>
  <c r="R1234" i="1"/>
  <c r="GK1234" i="1" s="1"/>
  <c r="V1134" i="5"/>
  <c r="S1126" i="5"/>
  <c r="Q1126" i="5"/>
  <c r="Q1117" i="5"/>
  <c r="S1117" i="5"/>
  <c r="BY1198" i="1"/>
  <c r="R1192" i="1"/>
  <c r="GK1192" i="1" s="1"/>
  <c r="V1089" i="5"/>
  <c r="CP1191" i="1"/>
  <c r="O1191" i="1" s="1"/>
  <c r="S1074" i="5"/>
  <c r="Q1074" i="5"/>
  <c r="R1188" i="1"/>
  <c r="V1067" i="5"/>
  <c r="R1151" i="1"/>
  <c r="GK1151" i="1" s="1"/>
  <c r="V1052" i="5"/>
  <c r="AB1151" i="1"/>
  <c r="S1025" i="5"/>
  <c r="Q1025" i="5"/>
  <c r="CG1078" i="1"/>
  <c r="AX1078" i="1" s="1"/>
  <c r="BY1078" i="1"/>
  <c r="R1037" i="1"/>
  <c r="V984" i="5"/>
  <c r="G949" i="1"/>
  <c r="AF973" i="5"/>
  <c r="A973" i="5"/>
  <c r="Q965" i="1"/>
  <c r="R963" i="1"/>
  <c r="V949" i="5"/>
  <c r="S290" i="9"/>
  <c r="P290" i="9"/>
  <c r="U943" i="5"/>
  <c r="GX958" i="1"/>
  <c r="R958" i="1"/>
  <c r="GK958" i="1" s="1"/>
  <c r="V929" i="5"/>
  <c r="AD958" i="1"/>
  <c r="AB958" i="1" s="1"/>
  <c r="S282" i="9"/>
  <c r="P282" i="9"/>
  <c r="R282" i="9" s="1"/>
  <c r="U929" i="5"/>
  <c r="GX956" i="1"/>
  <c r="R956" i="1"/>
  <c r="V922" i="5"/>
  <c r="AD956" i="1"/>
  <c r="AB956" i="1" s="1"/>
  <c r="U922" i="5"/>
  <c r="W955" i="1"/>
  <c r="Q954" i="1"/>
  <c r="J903" i="5" s="1"/>
  <c r="CX289" i="3"/>
  <c r="I264" i="9"/>
  <c r="C895" i="5"/>
  <c r="E894" i="5"/>
  <c r="R910" i="1"/>
  <c r="GK910" i="1" s="1"/>
  <c r="GM910" i="1" s="1"/>
  <c r="V866" i="5"/>
  <c r="P259" i="9"/>
  <c r="R259" i="9" s="1"/>
  <c r="S259" i="9"/>
  <c r="T259" i="9" s="1"/>
  <c r="U866" i="5"/>
  <c r="CS908" i="1"/>
  <c r="P254" i="9"/>
  <c r="R254" i="9" s="1"/>
  <c r="S254" i="9"/>
  <c r="T254" i="9" s="1"/>
  <c r="U856" i="5"/>
  <c r="N249" i="9"/>
  <c r="O249" i="9" s="1"/>
  <c r="K249" i="9"/>
  <c r="AD904" i="1"/>
  <c r="P244" i="9"/>
  <c r="R244" i="9" s="1"/>
  <c r="S244" i="9"/>
  <c r="T244" i="9" s="1"/>
  <c r="U836" i="5"/>
  <c r="CP902" i="1"/>
  <c r="O902" i="1" s="1"/>
  <c r="J832" i="5"/>
  <c r="I833" i="5" s="1"/>
  <c r="GX901" i="1"/>
  <c r="R901" i="1"/>
  <c r="GK901" i="1" s="1"/>
  <c r="V824" i="5"/>
  <c r="AD901" i="1"/>
  <c r="AB901" i="1" s="1"/>
  <c r="U824" i="5"/>
  <c r="S899" i="1"/>
  <c r="J816" i="5" s="1"/>
  <c r="AD899" i="1"/>
  <c r="U814" i="5"/>
  <c r="CP858" i="1"/>
  <c r="O858" i="1" s="1"/>
  <c r="J785" i="5"/>
  <c r="I786" i="5" s="1"/>
  <c r="R857" i="1"/>
  <c r="GK857" i="1" s="1"/>
  <c r="V783" i="5"/>
  <c r="AD857" i="1"/>
  <c r="AB857" i="1" s="1"/>
  <c r="S220" i="9"/>
  <c r="T220" i="9" s="1"/>
  <c r="P220" i="9"/>
  <c r="R220" i="9" s="1"/>
  <c r="U783" i="5"/>
  <c r="CP855" i="1"/>
  <c r="O855" i="1" s="1"/>
  <c r="J776" i="5"/>
  <c r="R852" i="1"/>
  <c r="J754" i="5" s="1"/>
  <c r="V752" i="5"/>
  <c r="AD852" i="1"/>
  <c r="AB852" i="1" s="1"/>
  <c r="U752" i="5"/>
  <c r="I203" i="9"/>
  <c r="I202" i="9"/>
  <c r="E702" i="5"/>
  <c r="C703" i="5"/>
  <c r="R772" i="1"/>
  <c r="GK772" i="1" s="1"/>
  <c r="V686" i="5"/>
  <c r="T591" i="1"/>
  <c r="S617" i="5"/>
  <c r="Q617" i="5"/>
  <c r="CS588" i="1"/>
  <c r="U606" i="5"/>
  <c r="S605" i="5"/>
  <c r="Q605" i="5"/>
  <c r="P176" i="9"/>
  <c r="S176" i="9"/>
  <c r="W583" i="1"/>
  <c r="S591" i="5"/>
  <c r="Q591" i="5"/>
  <c r="GX580" i="1"/>
  <c r="U579" i="1"/>
  <c r="K583" i="5" s="1"/>
  <c r="CS579" i="1"/>
  <c r="U572" i="5"/>
  <c r="I162" i="9"/>
  <c r="I158" i="9"/>
  <c r="I165" i="9"/>
  <c r="I161" i="9"/>
  <c r="I164" i="9"/>
  <c r="I160" i="9"/>
  <c r="I163" i="9"/>
  <c r="I159" i="9"/>
  <c r="C562" i="5"/>
  <c r="E561" i="5"/>
  <c r="GX576" i="1"/>
  <c r="U576" i="1"/>
  <c r="CS576" i="1"/>
  <c r="U544" i="5"/>
  <c r="U574" i="1"/>
  <c r="K535" i="5" s="1"/>
  <c r="CS574" i="1"/>
  <c r="U527" i="5"/>
  <c r="S508" i="5"/>
  <c r="Q508" i="5"/>
  <c r="K490" i="5"/>
  <c r="P490" i="5"/>
  <c r="K134" i="9"/>
  <c r="N134" i="9"/>
  <c r="O134" i="9" s="1"/>
  <c r="S478" i="5"/>
  <c r="Q478" i="5"/>
  <c r="I127" i="9"/>
  <c r="I130" i="9"/>
  <c r="I129" i="9"/>
  <c r="I128" i="9"/>
  <c r="E461" i="5"/>
  <c r="C462" i="5"/>
  <c r="AB485" i="1"/>
  <c r="S439" i="5"/>
  <c r="Q439" i="5"/>
  <c r="CS408" i="1"/>
  <c r="U404" i="5"/>
  <c r="R332" i="1"/>
  <c r="GK332" i="1" s="1"/>
  <c r="V353" i="5"/>
  <c r="CS257" i="1"/>
  <c r="S96" i="9"/>
  <c r="T96" i="9" s="1"/>
  <c r="P96" i="9"/>
  <c r="R96" i="9" s="1"/>
  <c r="U327" i="5"/>
  <c r="CT256" i="1"/>
  <c r="S256" i="1" s="1"/>
  <c r="J321" i="5" s="1"/>
  <c r="Q319" i="5"/>
  <c r="S319" i="5"/>
  <c r="I89" i="9"/>
  <c r="I88" i="9"/>
  <c r="I87" i="9"/>
  <c r="I90" i="9"/>
  <c r="E309" i="5"/>
  <c r="C310" i="5"/>
  <c r="S289" i="5"/>
  <c r="Q289" i="5"/>
  <c r="I75" i="9"/>
  <c r="I74" i="9"/>
  <c r="I73" i="9"/>
  <c r="I72" i="9"/>
  <c r="E279" i="5"/>
  <c r="C280" i="5"/>
  <c r="N66" i="9"/>
  <c r="O66" i="9" s="1"/>
  <c r="K66" i="9"/>
  <c r="CT244" i="1"/>
  <c r="S259" i="5"/>
  <c r="Q259" i="5"/>
  <c r="R243" i="1"/>
  <c r="V257" i="5"/>
  <c r="CQ243" i="1"/>
  <c r="P243" i="1" s="1"/>
  <c r="N61" i="9"/>
  <c r="O61" i="9" s="1"/>
  <c r="K61" i="9"/>
  <c r="CS205" i="1"/>
  <c r="S55" i="9"/>
  <c r="T55" i="9" s="1"/>
  <c r="P55" i="9"/>
  <c r="R55" i="9" s="1"/>
  <c r="U240" i="5"/>
  <c r="CT204" i="1"/>
  <c r="S204" i="1" s="1"/>
  <c r="Q234" i="5"/>
  <c r="S234" i="5"/>
  <c r="S209" i="5"/>
  <c r="Q209" i="5"/>
  <c r="CX54" i="3"/>
  <c r="E198" i="5"/>
  <c r="C199" i="5"/>
  <c r="G104" i="1"/>
  <c r="AF185" i="5"/>
  <c r="A185" i="5"/>
  <c r="AT131" i="1"/>
  <c r="AT108" i="1" s="1"/>
  <c r="S42" i="9"/>
  <c r="P42" i="9"/>
  <c r="AD124" i="1"/>
  <c r="CR124" i="1"/>
  <c r="CS116" i="1"/>
  <c r="U129" i="5"/>
  <c r="CY111" i="1"/>
  <c r="X111" i="1" s="1"/>
  <c r="R102" i="5" s="1"/>
  <c r="J105" i="5" s="1"/>
  <c r="J104" i="5"/>
  <c r="CZ111" i="1"/>
  <c r="Y111" i="1" s="1"/>
  <c r="T102" i="5" s="1"/>
  <c r="J106" i="5" s="1"/>
  <c r="CC66" i="1"/>
  <c r="AT71" i="1"/>
  <c r="F89" i="1" s="1"/>
  <c r="S84" i="5"/>
  <c r="Q84" i="5"/>
  <c r="CT69" i="1"/>
  <c r="S69" i="1" s="1"/>
  <c r="O834" i="9"/>
  <c r="M834" i="9"/>
  <c r="O819" i="9"/>
  <c r="M819" i="9"/>
  <c r="M810" i="9"/>
  <c r="O810" i="9"/>
  <c r="O793" i="9"/>
  <c r="M793" i="9"/>
  <c r="O755" i="9"/>
  <c r="M755" i="9"/>
  <c r="O693" i="9"/>
  <c r="M693" i="9"/>
  <c r="M675" i="9"/>
  <c r="O675" i="9"/>
  <c r="O613" i="9"/>
  <c r="M613" i="9"/>
  <c r="O609" i="9"/>
  <c r="M609" i="9"/>
  <c r="O556" i="9"/>
  <c r="M556" i="9"/>
  <c r="O483" i="9"/>
  <c r="M483" i="9"/>
  <c r="O371" i="9"/>
  <c r="M371" i="9"/>
  <c r="O362" i="9"/>
  <c r="M362" i="9"/>
  <c r="O274" i="9"/>
  <c r="M274" i="9"/>
  <c r="O266" i="9"/>
  <c r="M266" i="9"/>
  <c r="M239" i="9"/>
  <c r="O239" i="9"/>
  <c r="O165" i="9"/>
  <c r="M165" i="9"/>
  <c r="M111" i="9"/>
  <c r="O111" i="9"/>
  <c r="O80" i="9"/>
  <c r="M80" i="9"/>
  <c r="O48" i="9"/>
  <c r="M48" i="9"/>
  <c r="O39" i="9"/>
  <c r="M39" i="9"/>
  <c r="CX711" i="3"/>
  <c r="E2083" i="5"/>
  <c r="C2084" i="5"/>
  <c r="BZ2384" i="1"/>
  <c r="R2374" i="1"/>
  <c r="GK2374" i="1" s="1"/>
  <c r="U2306" i="1"/>
  <c r="I617" i="9"/>
  <c r="I616" i="9"/>
  <c r="E2055" i="5"/>
  <c r="C2056" i="5"/>
  <c r="T2303" i="1"/>
  <c r="CR2302" i="1"/>
  <c r="CT2301" i="1"/>
  <c r="S2301" i="1" s="1"/>
  <c r="S2022" i="5"/>
  <c r="Q2022" i="5"/>
  <c r="CT2295" i="1"/>
  <c r="S2295" i="1" s="1"/>
  <c r="T2293" i="1"/>
  <c r="CR2292" i="1"/>
  <c r="Q2292" i="1" s="1"/>
  <c r="J1996" i="5" s="1"/>
  <c r="I591" i="9"/>
  <c r="I587" i="9"/>
  <c r="I590" i="9"/>
  <c r="I586" i="9"/>
  <c r="I589" i="9"/>
  <c r="I585" i="9"/>
  <c r="I588" i="9"/>
  <c r="E1993" i="5"/>
  <c r="C1994" i="5"/>
  <c r="U2290" i="1"/>
  <c r="K1985" i="5" s="1"/>
  <c r="CS2290" i="1"/>
  <c r="U1980" i="5"/>
  <c r="CR2289" i="1"/>
  <c r="Q2289" i="1" s="1"/>
  <c r="J1973" i="5" s="1"/>
  <c r="I583" i="9"/>
  <c r="I582" i="9"/>
  <c r="E1970" i="5"/>
  <c r="C1971" i="5"/>
  <c r="P1960" i="5"/>
  <c r="K1960" i="5"/>
  <c r="N579" i="9"/>
  <c r="O579" i="9" s="1"/>
  <c r="K579" i="9"/>
  <c r="T2247" i="1"/>
  <c r="AQ2212" i="1"/>
  <c r="CT2210" i="1"/>
  <c r="S2210" i="1" s="1"/>
  <c r="J1938" i="5" s="1"/>
  <c r="V2209" i="1"/>
  <c r="S1920" i="5"/>
  <c r="Q1920" i="5"/>
  <c r="CR2207" i="1"/>
  <c r="Q2207" i="1" s="1"/>
  <c r="J1912" i="5" s="1"/>
  <c r="CR2134" i="1"/>
  <c r="Q2134" i="1" s="1"/>
  <c r="AD2134" i="1"/>
  <c r="CT2097" i="1"/>
  <c r="S2097" i="1" s="1"/>
  <c r="S1876" i="5"/>
  <c r="Q1876" i="5"/>
  <c r="CC2099" i="1"/>
  <c r="CR2096" i="1"/>
  <c r="Q2096" i="1" s="1"/>
  <c r="AD2099" i="1" s="1"/>
  <c r="AD2094" i="1" s="1"/>
  <c r="I557" i="9"/>
  <c r="I556" i="9"/>
  <c r="I555" i="9"/>
  <c r="I554" i="9"/>
  <c r="C1869" i="5"/>
  <c r="E1868" i="5"/>
  <c r="BZ2094" i="1"/>
  <c r="S1859" i="5"/>
  <c r="Q1859" i="5"/>
  <c r="U2058" i="1"/>
  <c r="K1857" i="5" s="1"/>
  <c r="S542" i="9"/>
  <c r="T542" i="9" s="1"/>
  <c r="P542" i="9"/>
  <c r="R542" i="9" s="1"/>
  <c r="U1839" i="5"/>
  <c r="AF1820" i="5"/>
  <c r="A1820" i="5"/>
  <c r="GX1985" i="1"/>
  <c r="CT1984" i="1"/>
  <c r="U1810" i="5"/>
  <c r="CR1983" i="1"/>
  <c r="N534" i="9"/>
  <c r="K534" i="9"/>
  <c r="CS1982" i="1"/>
  <c r="I533" i="9"/>
  <c r="I532" i="9"/>
  <c r="I531" i="9"/>
  <c r="I530" i="9"/>
  <c r="E1797" i="5"/>
  <c r="C1798" i="5"/>
  <c r="CR1978" i="1"/>
  <c r="I1976" i="1"/>
  <c r="T1975" i="1"/>
  <c r="T1974" i="1"/>
  <c r="S1749" i="5"/>
  <c r="Q1749" i="5"/>
  <c r="S1743" i="5"/>
  <c r="Q1743" i="5"/>
  <c r="S1736" i="5"/>
  <c r="Q1736" i="5"/>
  <c r="S1726" i="5"/>
  <c r="Q1726" i="5"/>
  <c r="G1964" i="1"/>
  <c r="CT1929" i="1"/>
  <c r="S1929" i="1" s="1"/>
  <c r="CY1929" i="1" s="1"/>
  <c r="X1929" i="1" s="1"/>
  <c r="R1715" i="5" s="1"/>
  <c r="AD1929" i="1"/>
  <c r="S497" i="9"/>
  <c r="T497" i="9" s="1"/>
  <c r="P497" i="9"/>
  <c r="R497" i="9" s="1"/>
  <c r="U1715" i="5"/>
  <c r="E1709" i="5"/>
  <c r="AD1927" i="1"/>
  <c r="AB1927" i="1" s="1"/>
  <c r="U1704" i="5"/>
  <c r="CY1922" i="1"/>
  <c r="X1922" i="1" s="1"/>
  <c r="R1672" i="5" s="1"/>
  <c r="J1675" i="5" s="1"/>
  <c r="I1678" i="5" s="1"/>
  <c r="P1678" i="5" s="1"/>
  <c r="CX555" i="3"/>
  <c r="E1672" i="5"/>
  <c r="C1673" i="5"/>
  <c r="K1678" i="5"/>
  <c r="CZ1921" i="1"/>
  <c r="Y1921" i="1" s="1"/>
  <c r="T1665" i="5" s="1"/>
  <c r="J1669" i="5" s="1"/>
  <c r="I1671" i="5" s="1"/>
  <c r="CX554" i="3"/>
  <c r="E1665" i="5"/>
  <c r="C1666" i="5"/>
  <c r="G1881" i="1"/>
  <c r="A1659" i="5"/>
  <c r="N486" i="9"/>
  <c r="O486" i="9" s="1"/>
  <c r="K486" i="9"/>
  <c r="F1858" i="1"/>
  <c r="AD1845" i="1"/>
  <c r="AB1845" i="1" s="1"/>
  <c r="U1625" i="5"/>
  <c r="AD1843" i="1"/>
  <c r="AB1843" i="1" s="1"/>
  <c r="U1606" i="5"/>
  <c r="N471" i="9"/>
  <c r="O471" i="9" s="1"/>
  <c r="K471" i="9"/>
  <c r="F1753" i="1"/>
  <c r="S1573" i="5"/>
  <c r="Q1573" i="5"/>
  <c r="BY1735" i="1"/>
  <c r="CS1661" i="1"/>
  <c r="I457" i="9"/>
  <c r="E1537" i="5"/>
  <c r="AD1659" i="1"/>
  <c r="U1536" i="5"/>
  <c r="CR1656" i="1"/>
  <c r="CT1653" i="1"/>
  <c r="Q1510" i="5"/>
  <c r="W1651" i="1"/>
  <c r="R1651" i="1"/>
  <c r="I432" i="9"/>
  <c r="I428" i="9"/>
  <c r="I434" i="9"/>
  <c r="I430" i="9"/>
  <c r="I431" i="9"/>
  <c r="I433" i="9"/>
  <c r="I429" i="9"/>
  <c r="E1481" i="5"/>
  <c r="C1482" i="5"/>
  <c r="CT1648" i="1"/>
  <c r="S1475" i="5"/>
  <c r="Q1475" i="5"/>
  <c r="W1647" i="1"/>
  <c r="R1647" i="1"/>
  <c r="GK1647" i="1" s="1"/>
  <c r="G1596" i="1"/>
  <c r="A1450" i="5"/>
  <c r="P1448" i="5"/>
  <c r="K1448" i="5"/>
  <c r="R1599" i="1"/>
  <c r="GK1599" i="1" s="1"/>
  <c r="V1417" i="5"/>
  <c r="CT1561" i="1"/>
  <c r="S1561" i="1" s="1"/>
  <c r="S1400" i="5"/>
  <c r="Q1400" i="5"/>
  <c r="CS1558" i="1"/>
  <c r="AD1558" i="1"/>
  <c r="CS1557" i="1"/>
  <c r="U1373" i="5"/>
  <c r="CR1554" i="1"/>
  <c r="Q1554" i="1" s="1"/>
  <c r="CP1554" i="1" s="1"/>
  <c r="O1554" i="1" s="1"/>
  <c r="CX444" i="3"/>
  <c r="E1358" i="5"/>
  <c r="C1359" i="5"/>
  <c r="U1553" i="1"/>
  <c r="K1356" i="5" s="1"/>
  <c r="P1553" i="1"/>
  <c r="CB1518" i="1"/>
  <c r="U1515" i="1"/>
  <c r="K1340" i="5" s="1"/>
  <c r="R1478" i="1"/>
  <c r="GK1478" i="1" s="1"/>
  <c r="V1319" i="5"/>
  <c r="S1303" i="5"/>
  <c r="Q1303" i="5"/>
  <c r="CR1475" i="1"/>
  <c r="Q1475" i="1" s="1"/>
  <c r="J1295" i="5" s="1"/>
  <c r="P1475" i="1"/>
  <c r="J1297" i="5" s="1"/>
  <c r="CL1473" i="1"/>
  <c r="CT1403" i="1"/>
  <c r="S1403" i="1" s="1"/>
  <c r="Q1276" i="5"/>
  <c r="S1276" i="5"/>
  <c r="BY1405" i="1"/>
  <c r="CS1402" i="1"/>
  <c r="U1268" i="5"/>
  <c r="CT1365" i="1"/>
  <c r="S1365" i="1" s="1"/>
  <c r="S1259" i="5"/>
  <c r="Q1259" i="5"/>
  <c r="G1275" i="1"/>
  <c r="A1240" i="5"/>
  <c r="AF1240" i="5"/>
  <c r="P1294" i="1"/>
  <c r="CT1290" i="1"/>
  <c r="S1216" i="5"/>
  <c r="Q1216" i="5"/>
  <c r="R1289" i="1"/>
  <c r="GK1289" i="1" s="1"/>
  <c r="V1210" i="5"/>
  <c r="CQ1289" i="1"/>
  <c r="P1289" i="1" s="1"/>
  <c r="N357" i="9"/>
  <c r="K357" i="9"/>
  <c r="S1209" i="5"/>
  <c r="Q1209" i="5"/>
  <c r="AD1284" i="1"/>
  <c r="AB1284" i="1" s="1"/>
  <c r="R1282" i="1"/>
  <c r="J1187" i="5" s="1"/>
  <c r="V1185" i="5"/>
  <c r="AB1234" i="1"/>
  <c r="N334" i="9"/>
  <c r="O334" i="9" s="1"/>
  <c r="K334" i="9"/>
  <c r="CT1233" i="1"/>
  <c r="S1233" i="1" s="1"/>
  <c r="J1128" i="5" s="1"/>
  <c r="CS1233" i="1"/>
  <c r="U1126" i="5"/>
  <c r="CT1196" i="1"/>
  <c r="S1196" i="1" s="1"/>
  <c r="CS1196" i="1"/>
  <c r="P328" i="9"/>
  <c r="R328" i="9" s="1"/>
  <c r="S328" i="9"/>
  <c r="T328" i="9" s="1"/>
  <c r="U1117" i="5"/>
  <c r="U1195" i="1"/>
  <c r="CT1195" i="1"/>
  <c r="S1195" i="1" s="1"/>
  <c r="S1111" i="5"/>
  <c r="Q1111" i="5"/>
  <c r="CT1193" i="1"/>
  <c r="S1193" i="1" s="1"/>
  <c r="J1100" i="5" s="1"/>
  <c r="S1098" i="5"/>
  <c r="Q1098" i="5"/>
  <c r="I323" i="9"/>
  <c r="I322" i="9"/>
  <c r="I324" i="9"/>
  <c r="I321" i="9"/>
  <c r="E1089" i="5"/>
  <c r="C1090" i="5"/>
  <c r="CT1189" i="1"/>
  <c r="S1189" i="1" s="1"/>
  <c r="J1076" i="5" s="1"/>
  <c r="AD1189" i="1"/>
  <c r="U1074" i="5"/>
  <c r="CX356" i="3"/>
  <c r="E1067" i="5"/>
  <c r="C1068" i="5"/>
  <c r="CR1151" i="1"/>
  <c r="Q1151" i="1" s="1"/>
  <c r="I316" i="9"/>
  <c r="I317" i="9"/>
  <c r="E1052" i="5"/>
  <c r="C1053" i="5"/>
  <c r="T1149" i="1"/>
  <c r="CT1148" i="1"/>
  <c r="S1148" i="1" s="1"/>
  <c r="J1027" i="5" s="1"/>
  <c r="AD1148" i="1"/>
  <c r="U1025" i="5"/>
  <c r="S1009" i="5"/>
  <c r="Q1009" i="5"/>
  <c r="CR1037" i="1"/>
  <c r="Q1037" i="1" s="1"/>
  <c r="I301" i="9"/>
  <c r="I300" i="9"/>
  <c r="I298" i="9"/>
  <c r="I299" i="9"/>
  <c r="E984" i="5"/>
  <c r="C985" i="5"/>
  <c r="G1035" i="1"/>
  <c r="CT966" i="1"/>
  <c r="S966" i="1" s="1"/>
  <c r="S957" i="5"/>
  <c r="Q957" i="5"/>
  <c r="P965" i="1"/>
  <c r="CP965" i="1" s="1"/>
  <c r="O965" i="1" s="1"/>
  <c r="J956" i="5" s="1"/>
  <c r="AB965" i="1"/>
  <c r="CR963" i="1"/>
  <c r="Q963" i="1" s="1"/>
  <c r="J952" i="5" s="1"/>
  <c r="AD963" i="1"/>
  <c r="CR962" i="1"/>
  <c r="AD962" i="1"/>
  <c r="CR960" i="1"/>
  <c r="AD960" i="1"/>
  <c r="CR958" i="1"/>
  <c r="Q958" i="1" s="1"/>
  <c r="K282" i="9"/>
  <c r="N282" i="9"/>
  <c r="CR956" i="1"/>
  <c r="Q956" i="1" s="1"/>
  <c r="J925" i="5" s="1"/>
  <c r="V953" i="1"/>
  <c r="S877" i="5"/>
  <c r="Q877" i="5"/>
  <c r="G893" i="1"/>
  <c r="A869" i="5"/>
  <c r="CR910" i="1"/>
  <c r="Q910" i="1" s="1"/>
  <c r="AD910" i="1"/>
  <c r="CR908" i="1"/>
  <c r="Q908" i="1" s="1"/>
  <c r="N254" i="9"/>
  <c r="O254" i="9" s="1"/>
  <c r="K254" i="9"/>
  <c r="CT907" i="1"/>
  <c r="S907" i="1" s="1"/>
  <c r="J850" i="5" s="1"/>
  <c r="Q848" i="5"/>
  <c r="S848" i="5"/>
  <c r="CQ906" i="1"/>
  <c r="P906" i="1" s="1"/>
  <c r="J846" i="5" s="1"/>
  <c r="I847" i="5" s="1"/>
  <c r="S838" i="5"/>
  <c r="Q838" i="5"/>
  <c r="CS904" i="1"/>
  <c r="CQ904" i="1"/>
  <c r="P904" i="1" s="1"/>
  <c r="J836" i="5" s="1"/>
  <c r="I837" i="5" s="1"/>
  <c r="N244" i="9"/>
  <c r="O244" i="9" s="1"/>
  <c r="K244" i="9"/>
  <c r="CR901" i="1"/>
  <c r="Q901" i="1" s="1"/>
  <c r="CS899" i="1"/>
  <c r="P899" i="1"/>
  <c r="J817" i="5" s="1"/>
  <c r="S897" i="1"/>
  <c r="J806" i="5" s="1"/>
  <c r="Q804" i="5"/>
  <c r="S804" i="5"/>
  <c r="S802" i="5"/>
  <c r="Q802" i="5"/>
  <c r="V895" i="1"/>
  <c r="F864" i="1"/>
  <c r="G847" i="1"/>
  <c r="A788" i="5"/>
  <c r="CR857" i="1"/>
  <c r="Q857" i="1" s="1"/>
  <c r="N220" i="9"/>
  <c r="O220" i="9" s="1"/>
  <c r="K220" i="9"/>
  <c r="T856" i="1"/>
  <c r="S756" i="5"/>
  <c r="Q756" i="5"/>
  <c r="CR852" i="1"/>
  <c r="Q852" i="1" s="1"/>
  <c r="J753" i="5" s="1"/>
  <c r="I755" i="5" s="1"/>
  <c r="T850" i="1"/>
  <c r="CR849" i="1"/>
  <c r="Q849" i="1" s="1"/>
  <c r="CX235" i="3"/>
  <c r="E734" i="5"/>
  <c r="C735" i="5"/>
  <c r="CT812" i="1"/>
  <c r="S812" i="1" s="1"/>
  <c r="CY812" i="1" s="1"/>
  <c r="X812" i="1" s="1"/>
  <c r="R725" i="5" s="1"/>
  <c r="S725" i="5"/>
  <c r="Q725" i="5"/>
  <c r="P811" i="1"/>
  <c r="S694" i="5"/>
  <c r="Q694" i="5"/>
  <c r="CR772" i="1"/>
  <c r="Q772" i="1" s="1"/>
  <c r="AD776" i="1" s="1"/>
  <c r="P772" i="1"/>
  <c r="J689" i="5" s="1"/>
  <c r="U771" i="1"/>
  <c r="K684" i="5" s="1"/>
  <c r="CS660" i="1"/>
  <c r="AD660" i="1"/>
  <c r="AB660" i="1" s="1"/>
  <c r="G568" i="1"/>
  <c r="AF628" i="5"/>
  <c r="A628" i="5"/>
  <c r="W592" i="1"/>
  <c r="CT591" i="1"/>
  <c r="CS591" i="1"/>
  <c r="V617" i="5" s="1"/>
  <c r="U617" i="5"/>
  <c r="V590" i="1"/>
  <c r="CT590" i="1"/>
  <c r="S590" i="1" s="1"/>
  <c r="J615" i="5" s="1"/>
  <c r="S613" i="5"/>
  <c r="Q613" i="5"/>
  <c r="CR588" i="1"/>
  <c r="Q588" i="1" s="1"/>
  <c r="AD588" i="1"/>
  <c r="CR587" i="1"/>
  <c r="Q587" i="1" s="1"/>
  <c r="U605" i="5"/>
  <c r="S599" i="5"/>
  <c r="Q599" i="5"/>
  <c r="N176" i="9"/>
  <c r="K176" i="9"/>
  <c r="V584" i="1"/>
  <c r="U591" i="5"/>
  <c r="V582" i="1"/>
  <c r="T581" i="1"/>
  <c r="V580" i="1"/>
  <c r="CT579" i="1"/>
  <c r="S579" i="1" s="1"/>
  <c r="J574" i="5" s="1"/>
  <c r="V578" i="1"/>
  <c r="T577" i="1"/>
  <c r="CT576" i="1"/>
  <c r="S576" i="1" s="1"/>
  <c r="CT574" i="1"/>
  <c r="S574" i="1" s="1"/>
  <c r="J529" i="5" s="1"/>
  <c r="G528" i="1"/>
  <c r="A519" i="5"/>
  <c r="K517" i="5"/>
  <c r="P517" i="5"/>
  <c r="N145" i="9"/>
  <c r="O145" i="9" s="1"/>
  <c r="K145" i="9"/>
  <c r="CS532" i="1"/>
  <c r="U508" i="5"/>
  <c r="CC535" i="1"/>
  <c r="I136" i="9"/>
  <c r="I139" i="9"/>
  <c r="I138" i="9"/>
  <c r="I137" i="9"/>
  <c r="C499" i="5"/>
  <c r="E498" i="5"/>
  <c r="BB495" i="1"/>
  <c r="CR492" i="1"/>
  <c r="Q492" i="1" s="1"/>
  <c r="CP492" i="1" s="1"/>
  <c r="O492" i="1" s="1"/>
  <c r="J483" i="5" s="1"/>
  <c r="E483" i="5"/>
  <c r="CS491" i="1"/>
  <c r="U478" i="5"/>
  <c r="I131" i="9"/>
  <c r="E470" i="5"/>
  <c r="C471" i="5"/>
  <c r="S446" i="5"/>
  <c r="Q446" i="5"/>
  <c r="R485" i="1"/>
  <c r="V439" i="5"/>
  <c r="CT447" i="1"/>
  <c r="S447" i="1" s="1"/>
  <c r="Q428" i="5"/>
  <c r="S428" i="5"/>
  <c r="BY450" i="1"/>
  <c r="CT445" i="1"/>
  <c r="S445" i="1" s="1"/>
  <c r="S419" i="5"/>
  <c r="Q419" i="5"/>
  <c r="CT408" i="1"/>
  <c r="S408" i="1" s="1"/>
  <c r="I115" i="9"/>
  <c r="E396" i="5"/>
  <c r="C397" i="5"/>
  <c r="S377" i="5"/>
  <c r="Q377" i="5"/>
  <c r="G22" i="1"/>
  <c r="A369" i="5"/>
  <c r="CT333" i="1"/>
  <c r="S333" i="1" s="1"/>
  <c r="CY333" i="1" s="1"/>
  <c r="X333" i="1" s="1"/>
  <c r="R361" i="5" s="1"/>
  <c r="S361" i="5"/>
  <c r="Q361" i="5"/>
  <c r="CR332" i="1"/>
  <c r="Q332" i="1" s="1"/>
  <c r="AD335" i="1" s="1"/>
  <c r="I99" i="9"/>
  <c r="I98" i="9"/>
  <c r="I101" i="9"/>
  <c r="I100" i="9"/>
  <c r="E336" i="5"/>
  <c r="C337" i="5"/>
  <c r="CR257" i="1"/>
  <c r="Q257" i="1" s="1"/>
  <c r="AD257" i="1"/>
  <c r="T256" i="1"/>
  <c r="CS256" i="1"/>
  <c r="U319" i="5"/>
  <c r="W254" i="1"/>
  <c r="I84" i="9"/>
  <c r="I83" i="9"/>
  <c r="I85" i="9"/>
  <c r="I82" i="9"/>
  <c r="E299" i="5"/>
  <c r="C300" i="5"/>
  <c r="CT250" i="1"/>
  <c r="S250" i="1" s="1"/>
  <c r="J291" i="5" s="1"/>
  <c r="U289" i="5"/>
  <c r="S287" i="5"/>
  <c r="Q287" i="5"/>
  <c r="V248" i="1"/>
  <c r="CQ245" i="1"/>
  <c r="P245" i="1" s="1"/>
  <c r="J267" i="5" s="1"/>
  <c r="I268" i="5" s="1"/>
  <c r="AD244" i="1"/>
  <c r="AB244" i="1" s="1"/>
  <c r="U259" i="5"/>
  <c r="S249" i="5"/>
  <c r="Q249" i="5"/>
  <c r="AD205" i="1"/>
  <c r="T204" i="1"/>
  <c r="CS204" i="1"/>
  <c r="U234" i="5"/>
  <c r="I51" i="9"/>
  <c r="I50" i="9"/>
  <c r="I49" i="9"/>
  <c r="I48" i="9"/>
  <c r="C214" i="5"/>
  <c r="E213" i="5"/>
  <c r="CS200" i="1"/>
  <c r="U209" i="5"/>
  <c r="V198" i="1"/>
  <c r="AI207" i="1" s="1"/>
  <c r="P197" i="1"/>
  <c r="AB197" i="1"/>
  <c r="R129" i="1"/>
  <c r="GK129" i="1" s="1"/>
  <c r="W128" i="1"/>
  <c r="I128" i="1"/>
  <c r="T128" i="1" s="1"/>
  <c r="R127" i="1"/>
  <c r="GK127" i="1" s="1"/>
  <c r="V170" i="5"/>
  <c r="U170" i="5"/>
  <c r="CR126" i="1"/>
  <c r="AD126" i="1"/>
  <c r="AB126" i="1" s="1"/>
  <c r="U125" i="1"/>
  <c r="CS124" i="1"/>
  <c r="I120" i="1"/>
  <c r="U148" i="5" s="1"/>
  <c r="I30" i="9"/>
  <c r="E136" i="5"/>
  <c r="CR116" i="1"/>
  <c r="Q116" i="1" s="1"/>
  <c r="J132" i="5" s="1"/>
  <c r="AD116" i="1"/>
  <c r="K120" i="5"/>
  <c r="P120" i="5"/>
  <c r="AB113" i="1"/>
  <c r="CT29" i="1"/>
  <c r="S29" i="1" s="1"/>
  <c r="J47" i="5" s="1"/>
  <c r="S45" i="5"/>
  <c r="Q45" i="5"/>
  <c r="O825" i="9"/>
  <c r="M825" i="9"/>
  <c r="M798" i="9"/>
  <c r="O798" i="9"/>
  <c r="O779" i="9"/>
  <c r="M779" i="9"/>
  <c r="O744" i="9"/>
  <c r="M744" i="9"/>
  <c r="O722" i="9"/>
  <c r="M722" i="9"/>
  <c r="O636" i="9"/>
  <c r="M636" i="9"/>
  <c r="O509" i="9"/>
  <c r="M509" i="9"/>
  <c r="O420" i="9"/>
  <c r="M420" i="9"/>
  <c r="O320" i="9"/>
  <c r="M320" i="9"/>
  <c r="O279" i="9"/>
  <c r="M279" i="9"/>
  <c r="O248" i="9"/>
  <c r="M248" i="9"/>
  <c r="O200" i="9"/>
  <c r="M200" i="9"/>
  <c r="M192" i="9"/>
  <c r="O192" i="9"/>
  <c r="O174" i="9"/>
  <c r="M174" i="9"/>
  <c r="O100" i="9"/>
  <c r="M100" i="9"/>
  <c r="M53" i="9"/>
  <c r="O53" i="9"/>
  <c r="O44" i="9"/>
  <c r="M44" i="9"/>
  <c r="I610" i="9"/>
  <c r="E2036" i="5"/>
  <c r="E2034" i="5"/>
  <c r="S2028" i="5"/>
  <c r="Q2028" i="5"/>
  <c r="S602" i="9"/>
  <c r="P602" i="9"/>
  <c r="U2022" i="5"/>
  <c r="S2004" i="5"/>
  <c r="Q2004" i="5"/>
  <c r="S1987" i="5"/>
  <c r="Q1987" i="5"/>
  <c r="AJ2250" i="1"/>
  <c r="Q1951" i="5"/>
  <c r="S1951" i="5"/>
  <c r="I573" i="9"/>
  <c r="I572" i="9"/>
  <c r="E1936" i="5"/>
  <c r="C1937" i="5"/>
  <c r="CS2208" i="1"/>
  <c r="U1920" i="5"/>
  <c r="I567" i="9"/>
  <c r="I569" i="9"/>
  <c r="I568" i="9"/>
  <c r="E1909" i="5"/>
  <c r="C1910" i="5"/>
  <c r="CJ2099" i="1"/>
  <c r="P558" i="9"/>
  <c r="R558" i="9" s="1"/>
  <c r="S558" i="9"/>
  <c r="T558" i="9" s="1"/>
  <c r="U1876" i="5"/>
  <c r="CS2059" i="1"/>
  <c r="S552" i="9"/>
  <c r="T552" i="9" s="1"/>
  <c r="P552" i="9"/>
  <c r="R552" i="9" s="1"/>
  <c r="U1859" i="5"/>
  <c r="AI2061" i="1"/>
  <c r="CT2057" i="1"/>
  <c r="S2057" i="1" s="1"/>
  <c r="Q1849" i="5"/>
  <c r="S1849" i="5"/>
  <c r="CQ2055" i="1"/>
  <c r="P2055" i="1" s="1"/>
  <c r="J1839" i="5" s="1"/>
  <c r="I1840" i="5" s="1"/>
  <c r="N542" i="9"/>
  <c r="O542" i="9" s="1"/>
  <c r="K542" i="9"/>
  <c r="I538" i="9"/>
  <c r="I541" i="9"/>
  <c r="I540" i="9"/>
  <c r="I539" i="9"/>
  <c r="E1831" i="5"/>
  <c r="C1832" i="5"/>
  <c r="S1978" i="1"/>
  <c r="J1786" i="5" s="1"/>
  <c r="I528" i="9"/>
  <c r="I524" i="9"/>
  <c r="I527" i="9"/>
  <c r="I523" i="9"/>
  <c r="I526" i="9"/>
  <c r="I522" i="9"/>
  <c r="I521" i="9"/>
  <c r="I525" i="9"/>
  <c r="E1784" i="5"/>
  <c r="C1785" i="5"/>
  <c r="V1976" i="1"/>
  <c r="S1771" i="5"/>
  <c r="Q1771" i="5"/>
  <c r="S1760" i="5"/>
  <c r="Q1760" i="5"/>
  <c r="R1929" i="1"/>
  <c r="GK1929" i="1" s="1"/>
  <c r="V1715" i="5"/>
  <c r="N497" i="9"/>
  <c r="O497" i="9" s="1"/>
  <c r="K497" i="9"/>
  <c r="J1712" i="5"/>
  <c r="BY1931" i="1"/>
  <c r="K1657" i="5"/>
  <c r="P1657" i="5"/>
  <c r="K1591" i="5"/>
  <c r="P1591" i="5"/>
  <c r="AH1773" i="1"/>
  <c r="K1588" i="5"/>
  <c r="Q1582" i="5"/>
  <c r="S1582" i="5"/>
  <c r="AG1735" i="1"/>
  <c r="T1735" i="1" s="1"/>
  <c r="CS1733" i="1"/>
  <c r="P465" i="9"/>
  <c r="R465" i="9" s="1"/>
  <c r="S465" i="9"/>
  <c r="T465" i="9" s="1"/>
  <c r="U1573" i="5"/>
  <c r="CT1732" i="1"/>
  <c r="S1732" i="1" s="1"/>
  <c r="S1565" i="5"/>
  <c r="Q1565" i="5"/>
  <c r="V1510" i="5"/>
  <c r="AD1653" i="1"/>
  <c r="AB1653" i="1" s="1"/>
  <c r="P445" i="9"/>
  <c r="S445" i="9"/>
  <c r="I444" i="9"/>
  <c r="I443" i="9"/>
  <c r="E1503" i="5"/>
  <c r="C1504" i="5"/>
  <c r="CT1650" i="1"/>
  <c r="S1492" i="5"/>
  <c r="Q1492" i="5"/>
  <c r="AD1648" i="1"/>
  <c r="AB1648" i="1" s="1"/>
  <c r="U1475" i="5"/>
  <c r="CX481" i="3"/>
  <c r="C1469" i="5"/>
  <c r="E1468" i="5"/>
  <c r="CT1646" i="1"/>
  <c r="S1458" i="5"/>
  <c r="Q1458" i="5"/>
  <c r="R1600" i="1"/>
  <c r="GK1600" i="1" s="1"/>
  <c r="V1419" i="5"/>
  <c r="N407" i="9"/>
  <c r="O407" i="9" s="1"/>
  <c r="K407" i="9"/>
  <c r="CS1561" i="1"/>
  <c r="P401" i="9"/>
  <c r="R401" i="9" s="1"/>
  <c r="S401" i="9"/>
  <c r="T401" i="9" s="1"/>
  <c r="U1400" i="5"/>
  <c r="I1388" i="5"/>
  <c r="CT1556" i="1"/>
  <c r="S1556" i="1" s="1"/>
  <c r="S1369" i="5"/>
  <c r="Q1369" i="5"/>
  <c r="CX443" i="3"/>
  <c r="E1351" i="5"/>
  <c r="C1352" i="5"/>
  <c r="CT1516" i="1"/>
  <c r="S1516" i="1" s="1"/>
  <c r="S1342" i="5"/>
  <c r="Q1342" i="5"/>
  <c r="BZ1518" i="1"/>
  <c r="I379" i="9"/>
  <c r="I378" i="9"/>
  <c r="I380" i="9"/>
  <c r="E1292" i="5"/>
  <c r="C1293" i="5"/>
  <c r="CS1403" i="1"/>
  <c r="P375" i="9"/>
  <c r="R375" i="9" s="1"/>
  <c r="S375" i="9"/>
  <c r="T375" i="9" s="1"/>
  <c r="U1276" i="5"/>
  <c r="CS1365" i="1"/>
  <c r="S369" i="9"/>
  <c r="T369" i="9" s="1"/>
  <c r="P369" i="9"/>
  <c r="R369" i="9" s="1"/>
  <c r="U1259" i="5"/>
  <c r="T1295" i="1"/>
  <c r="I362" i="9"/>
  <c r="I363" i="9"/>
  <c r="C1231" i="5"/>
  <c r="E1230" i="5"/>
  <c r="AD1290" i="1"/>
  <c r="AB1290" i="1" s="1"/>
  <c r="U1216" i="5"/>
  <c r="I357" i="9"/>
  <c r="E1210" i="5"/>
  <c r="CS1288" i="1"/>
  <c r="U1209" i="5"/>
  <c r="CP1286" i="1"/>
  <c r="O1286" i="1" s="1"/>
  <c r="J1207" i="5"/>
  <c r="S1189" i="5"/>
  <c r="Q1189" i="5"/>
  <c r="P1188" i="5"/>
  <c r="K1188" i="5"/>
  <c r="CP1280" i="1"/>
  <c r="O1280" i="1" s="1"/>
  <c r="S1162" i="5"/>
  <c r="Q1162" i="5"/>
  <c r="R1277" i="1"/>
  <c r="V1155" i="5"/>
  <c r="G1231" i="1"/>
  <c r="A1147" i="5"/>
  <c r="R1235" i="1"/>
  <c r="GK1235" i="1" s="1"/>
  <c r="V1136" i="5"/>
  <c r="CJ1238" i="1"/>
  <c r="AD1195" i="1"/>
  <c r="AB1195" i="1" s="1"/>
  <c r="U1111" i="5"/>
  <c r="AD1193" i="1"/>
  <c r="AB1193" i="1" s="1"/>
  <c r="U1098" i="5"/>
  <c r="S1081" i="5"/>
  <c r="Q1081" i="5"/>
  <c r="R1189" i="1"/>
  <c r="GK1189" i="1" s="1"/>
  <c r="V1074" i="5"/>
  <c r="AB1189" i="1"/>
  <c r="S1036" i="5"/>
  <c r="Q1036" i="5"/>
  <c r="R1148" i="1"/>
  <c r="J1029" i="5" s="1"/>
  <c r="V1025" i="5"/>
  <c r="J1033" i="5" s="1"/>
  <c r="AB1148" i="1"/>
  <c r="AD1076" i="1"/>
  <c r="P308" i="9"/>
  <c r="R308" i="9" s="1"/>
  <c r="S308" i="9"/>
  <c r="T308" i="9" s="1"/>
  <c r="U1009" i="5"/>
  <c r="AB1075" i="1"/>
  <c r="S1001" i="5"/>
  <c r="Q1001" i="5"/>
  <c r="R966" i="1"/>
  <c r="GK966" i="1" s="1"/>
  <c r="V957" i="5"/>
  <c r="AD966" i="1"/>
  <c r="AB966" i="1" s="1"/>
  <c r="P294" i="9"/>
  <c r="R294" i="9" s="1"/>
  <c r="S294" i="9"/>
  <c r="U957" i="5"/>
  <c r="E956" i="5"/>
  <c r="CT964" i="1"/>
  <c r="S964" i="1" s="1"/>
  <c r="CP964" i="1" s="1"/>
  <c r="O964" i="1" s="1"/>
  <c r="J955" i="5" s="1"/>
  <c r="S955" i="5"/>
  <c r="Q955" i="5"/>
  <c r="AB963" i="1"/>
  <c r="AB962" i="1"/>
  <c r="K290" i="9"/>
  <c r="N290" i="9"/>
  <c r="CT961" i="1"/>
  <c r="S961" i="1" s="1"/>
  <c r="S942" i="5"/>
  <c r="Q942" i="5"/>
  <c r="AB960" i="1"/>
  <c r="CT959" i="1"/>
  <c r="S959" i="1" s="1"/>
  <c r="J937" i="5" s="1"/>
  <c r="Q935" i="5"/>
  <c r="S935" i="5"/>
  <c r="I282" i="9"/>
  <c r="E929" i="5"/>
  <c r="I281" i="9"/>
  <c r="I280" i="9"/>
  <c r="C923" i="5"/>
  <c r="E922" i="5"/>
  <c r="I278" i="9"/>
  <c r="I274" i="9"/>
  <c r="I277" i="9"/>
  <c r="I273" i="9"/>
  <c r="I279" i="9"/>
  <c r="I275" i="9"/>
  <c r="I276" i="9"/>
  <c r="I272" i="9"/>
  <c r="C912" i="5"/>
  <c r="E911" i="5"/>
  <c r="I270" i="9"/>
  <c r="I266" i="9"/>
  <c r="I269" i="9"/>
  <c r="I265" i="9"/>
  <c r="I271" i="9"/>
  <c r="I267" i="9"/>
  <c r="I268" i="9"/>
  <c r="C901" i="5"/>
  <c r="E900" i="5"/>
  <c r="S887" i="5"/>
  <c r="Q887" i="5"/>
  <c r="CY951" i="1"/>
  <c r="X951" i="1" s="1"/>
  <c r="R877" i="5" s="1"/>
  <c r="J882" i="5" s="1"/>
  <c r="J879" i="5"/>
  <c r="CP910" i="1"/>
  <c r="O910" i="1" s="1"/>
  <c r="J866" i="5"/>
  <c r="I867" i="5" s="1"/>
  <c r="AB910" i="1"/>
  <c r="N259" i="9"/>
  <c r="O259" i="9" s="1"/>
  <c r="K259" i="9"/>
  <c r="S858" i="5"/>
  <c r="Q858" i="5"/>
  <c r="K857" i="5"/>
  <c r="P857" i="5"/>
  <c r="R907" i="1"/>
  <c r="GK907" i="1" s="1"/>
  <c r="V848" i="5"/>
  <c r="AD907" i="1"/>
  <c r="AB907" i="1" s="1"/>
  <c r="U848" i="5"/>
  <c r="AD905" i="1"/>
  <c r="U838" i="5"/>
  <c r="CP901" i="1"/>
  <c r="O901" i="1" s="1"/>
  <c r="J827" i="5"/>
  <c r="I241" i="9"/>
  <c r="I240" i="9"/>
  <c r="I239" i="9"/>
  <c r="I238" i="9"/>
  <c r="C825" i="5"/>
  <c r="E824" i="5"/>
  <c r="I236" i="9"/>
  <c r="I235" i="9"/>
  <c r="I234" i="9"/>
  <c r="I233" i="9"/>
  <c r="E814" i="5"/>
  <c r="C815" i="5"/>
  <c r="R897" i="1"/>
  <c r="GK897" i="1" s="1"/>
  <c r="V804" i="5"/>
  <c r="R896" i="1"/>
  <c r="GK896" i="1" s="1"/>
  <c r="V802" i="5"/>
  <c r="P227" i="9"/>
  <c r="R227" i="9" s="1"/>
  <c r="S227" i="9"/>
  <c r="T227" i="9" s="1"/>
  <c r="U802" i="5"/>
  <c r="CP857" i="1"/>
  <c r="O857" i="1" s="1"/>
  <c r="GN857" i="1" s="1"/>
  <c r="J783" i="5"/>
  <c r="I784" i="5" s="1"/>
  <c r="S777" i="5"/>
  <c r="Q777" i="5"/>
  <c r="AD853" i="1"/>
  <c r="U756" i="5"/>
  <c r="S741" i="5"/>
  <c r="Q741" i="5"/>
  <c r="AD812" i="1"/>
  <c r="S209" i="9"/>
  <c r="T209" i="9" s="1"/>
  <c r="P209" i="9"/>
  <c r="R209" i="9" s="1"/>
  <c r="U725" i="5"/>
  <c r="AH776" i="1"/>
  <c r="K708" i="5"/>
  <c r="I200" i="9"/>
  <c r="E686" i="5"/>
  <c r="C687" i="5"/>
  <c r="G696" i="1"/>
  <c r="A662" i="5"/>
  <c r="CC663" i="1"/>
  <c r="CC658" i="1" s="1"/>
  <c r="Q591" i="1"/>
  <c r="AD590" i="1"/>
  <c r="AB590" i="1" s="1"/>
  <c r="U613" i="5"/>
  <c r="CP588" i="1"/>
  <c r="O588" i="1" s="1"/>
  <c r="J606" i="5" s="1"/>
  <c r="AB588" i="1"/>
  <c r="CR586" i="1"/>
  <c r="Q586" i="1" s="1"/>
  <c r="J602" i="5" s="1"/>
  <c r="U599" i="5"/>
  <c r="GX583" i="1"/>
  <c r="S579" i="5"/>
  <c r="Q579" i="5"/>
  <c r="I166" i="9"/>
  <c r="I167" i="9"/>
  <c r="C573" i="5"/>
  <c r="E572" i="5"/>
  <c r="S550" i="5"/>
  <c r="Q550" i="5"/>
  <c r="CX163" i="3"/>
  <c r="I150" i="9"/>
  <c r="C545" i="5"/>
  <c r="E544" i="5"/>
  <c r="I149" i="9"/>
  <c r="I148" i="9"/>
  <c r="E527" i="5"/>
  <c r="C528" i="5"/>
  <c r="G483" i="1"/>
  <c r="A492" i="5"/>
  <c r="S457" i="5"/>
  <c r="Q457" i="5"/>
  <c r="R486" i="1"/>
  <c r="GK486" i="1" s="1"/>
  <c r="V446" i="5"/>
  <c r="S430" i="5"/>
  <c r="Q430" i="5"/>
  <c r="AD447" i="1"/>
  <c r="AB447" i="1" s="1"/>
  <c r="P122" i="9"/>
  <c r="R122" i="9" s="1"/>
  <c r="S122" i="9"/>
  <c r="T122" i="9" s="1"/>
  <c r="U428" i="5"/>
  <c r="AJ450" i="1"/>
  <c r="CS445" i="1"/>
  <c r="U419" i="5"/>
  <c r="CS405" i="1"/>
  <c r="U377" i="5"/>
  <c r="AD333" i="1"/>
  <c r="AB333" i="1" s="1"/>
  <c r="S108" i="9"/>
  <c r="T108" i="9" s="1"/>
  <c r="P108" i="9"/>
  <c r="R108" i="9" s="1"/>
  <c r="U361" i="5"/>
  <c r="P328" i="5"/>
  <c r="K328" i="5"/>
  <c r="AB257" i="1"/>
  <c r="N96" i="9"/>
  <c r="O96" i="9" s="1"/>
  <c r="K96" i="9"/>
  <c r="CT253" i="1"/>
  <c r="S253" i="1" s="1"/>
  <c r="S307" i="5"/>
  <c r="Q307" i="5"/>
  <c r="R250" i="1"/>
  <c r="GK250" i="1" s="1"/>
  <c r="V289" i="5"/>
  <c r="R249" i="1"/>
  <c r="GK249" i="1" s="1"/>
  <c r="V287" i="5"/>
  <c r="P76" i="9"/>
  <c r="R76" i="9" s="1"/>
  <c r="S76" i="9"/>
  <c r="T76" i="9" s="1"/>
  <c r="U287" i="5"/>
  <c r="S277" i="5"/>
  <c r="Q277" i="5"/>
  <c r="R244" i="1"/>
  <c r="GK244" i="1" s="1"/>
  <c r="V259" i="5"/>
  <c r="N55" i="9"/>
  <c r="O55" i="9" s="1"/>
  <c r="K55" i="9"/>
  <c r="P126" i="1"/>
  <c r="N42" i="9"/>
  <c r="K42" i="9"/>
  <c r="V125" i="1"/>
  <c r="I41" i="9"/>
  <c r="I40" i="9"/>
  <c r="I39" i="9"/>
  <c r="E156" i="5"/>
  <c r="C157" i="5"/>
  <c r="V122" i="1"/>
  <c r="CT122" i="1"/>
  <c r="S122" i="1" s="1"/>
  <c r="S150" i="5"/>
  <c r="Q150" i="5"/>
  <c r="P121" i="1"/>
  <c r="W120" i="1"/>
  <c r="S109" i="5"/>
  <c r="Q109" i="5"/>
  <c r="U95" i="5"/>
  <c r="CR110" i="1"/>
  <c r="Q110" i="1" s="1"/>
  <c r="I12" i="9"/>
  <c r="C54" i="5"/>
  <c r="E53" i="5"/>
  <c r="O832" i="9"/>
  <c r="M832" i="9"/>
  <c r="O808" i="9"/>
  <c r="M808" i="9"/>
  <c r="O785" i="9"/>
  <c r="M785" i="9"/>
  <c r="O752" i="9"/>
  <c r="M752" i="9"/>
  <c r="M719" i="9"/>
  <c r="O719" i="9"/>
  <c r="M710" i="9"/>
  <c r="O710" i="9"/>
  <c r="O685" i="9"/>
  <c r="M685" i="9"/>
  <c r="O651" i="9"/>
  <c r="M651" i="9"/>
  <c r="O643" i="9"/>
  <c r="M643" i="9"/>
  <c r="O543" i="9"/>
  <c r="M543" i="9"/>
  <c r="M493" i="9"/>
  <c r="O493" i="9"/>
  <c r="M395" i="9"/>
  <c r="O395" i="9"/>
  <c r="M336" i="9"/>
  <c r="O336" i="9"/>
  <c r="O323" i="9"/>
  <c r="M323" i="9"/>
  <c r="O311" i="9"/>
  <c r="M311" i="9"/>
  <c r="O301" i="9"/>
  <c r="M301" i="9"/>
  <c r="M286" i="9"/>
  <c r="O286" i="9"/>
  <c r="O225" i="9"/>
  <c r="M225" i="9"/>
  <c r="O171" i="9"/>
  <c r="M171" i="9"/>
  <c r="O157" i="9"/>
  <c r="M157" i="9"/>
  <c r="M68" i="9"/>
  <c r="O68" i="9"/>
  <c r="O14" i="9"/>
  <c r="M14" i="9"/>
  <c r="V2374" i="1"/>
  <c r="G2283" i="1"/>
  <c r="A2070" i="5"/>
  <c r="AF2070" i="5"/>
  <c r="S615" i="9"/>
  <c r="T615" i="9" s="1"/>
  <c r="P615" i="9"/>
  <c r="R615" i="9" s="1"/>
  <c r="U2049" i="5"/>
  <c r="K602" i="9"/>
  <c r="N602" i="9"/>
  <c r="CS2293" i="1"/>
  <c r="U2004" i="5"/>
  <c r="CS2291" i="1"/>
  <c r="U1987" i="5"/>
  <c r="BZ2308" i="1"/>
  <c r="CS2247" i="1"/>
  <c r="U1951" i="5"/>
  <c r="V2207" i="1"/>
  <c r="W2134" i="1"/>
  <c r="AJ2137" i="1" s="1"/>
  <c r="AJ2132" i="1" s="1"/>
  <c r="R2134" i="1"/>
  <c r="CR2097" i="1"/>
  <c r="Q2097" i="1" s="1"/>
  <c r="AD2097" i="1"/>
  <c r="AI2099" i="1"/>
  <c r="G2094" i="1"/>
  <c r="BC2061" i="1"/>
  <c r="N552" i="9"/>
  <c r="O552" i="9" s="1"/>
  <c r="K552" i="9"/>
  <c r="CT2058" i="1"/>
  <c r="S2058" i="1" s="1"/>
  <c r="Q1851" i="5"/>
  <c r="S1851" i="5"/>
  <c r="R2057" i="1"/>
  <c r="GK2057" i="1" s="1"/>
  <c r="V1849" i="5"/>
  <c r="S547" i="9"/>
  <c r="T547" i="9" s="1"/>
  <c r="P547" i="9"/>
  <c r="R547" i="9" s="1"/>
  <c r="U1849" i="5"/>
  <c r="T2056" i="1"/>
  <c r="CR2055" i="1"/>
  <c r="Q2055" i="1" s="1"/>
  <c r="F2004" i="1"/>
  <c r="E1803" i="5"/>
  <c r="CT1979" i="1"/>
  <c r="S1790" i="5"/>
  <c r="Q1790" i="5"/>
  <c r="CT1975" i="1"/>
  <c r="S1975" i="1" s="1"/>
  <c r="J1773" i="5" s="1"/>
  <c r="U1771" i="5"/>
  <c r="CT1974" i="1"/>
  <c r="S1974" i="1" s="1"/>
  <c r="U1760" i="5"/>
  <c r="CS1973" i="1"/>
  <c r="AD1973" i="1"/>
  <c r="AB1973" i="1" s="1"/>
  <c r="CS1972" i="1"/>
  <c r="V1743" i="5" s="1"/>
  <c r="J1747" i="5" s="1"/>
  <c r="AD1972" i="1"/>
  <c r="CS1971" i="1"/>
  <c r="AD1971" i="1"/>
  <c r="CS1970" i="1"/>
  <c r="V1726" i="5" s="1"/>
  <c r="J1733" i="5" s="1"/>
  <c r="AD1970" i="1"/>
  <c r="G1919" i="1"/>
  <c r="A1718" i="5"/>
  <c r="CC1931" i="1"/>
  <c r="CR1929" i="1"/>
  <c r="Q1929" i="1" s="1"/>
  <c r="T1928" i="1"/>
  <c r="CQ1927" i="1"/>
  <c r="P1927" i="1" s="1"/>
  <c r="J1708" i="5" s="1"/>
  <c r="V1926" i="1"/>
  <c r="I491" i="9"/>
  <c r="I490" i="9"/>
  <c r="I493" i="9"/>
  <c r="I492" i="9"/>
  <c r="E1687" i="5"/>
  <c r="C1688" i="5"/>
  <c r="GX1922" i="1"/>
  <c r="S1672" i="5"/>
  <c r="Q1672" i="5"/>
  <c r="CT1883" i="1"/>
  <c r="S1883" i="1" s="1"/>
  <c r="S1648" i="5"/>
  <c r="Q1648" i="5"/>
  <c r="G1841" i="1"/>
  <c r="A1642" i="5"/>
  <c r="GX1845" i="1"/>
  <c r="CQ1845" i="1"/>
  <c r="P1845" i="1" s="1"/>
  <c r="J1628" i="5" s="1"/>
  <c r="GX1843" i="1"/>
  <c r="CJ1848" i="1" s="1"/>
  <c r="CQ1843" i="1"/>
  <c r="P1843" i="1" s="1"/>
  <c r="J1611" i="5" s="1"/>
  <c r="GX1770" i="1"/>
  <c r="CS1770" i="1"/>
  <c r="U1582" i="5"/>
  <c r="CT1733" i="1"/>
  <c r="S1733" i="1" s="1"/>
  <c r="N465" i="9"/>
  <c r="O465" i="9" s="1"/>
  <c r="K465" i="9"/>
  <c r="AD1732" i="1"/>
  <c r="AB1732" i="1" s="1"/>
  <c r="U1565" i="5"/>
  <c r="G1640" i="1"/>
  <c r="AF1559" i="5"/>
  <c r="A1559" i="5"/>
  <c r="BC1666" i="1"/>
  <c r="E1538" i="5"/>
  <c r="U1660" i="1"/>
  <c r="CR1659" i="1"/>
  <c r="Q1659" i="1" s="1"/>
  <c r="I455" i="9"/>
  <c r="I454" i="9"/>
  <c r="I456" i="9"/>
  <c r="C1531" i="5"/>
  <c r="E1530" i="5"/>
  <c r="CR1653" i="1"/>
  <c r="N445" i="9"/>
  <c r="K445" i="9"/>
  <c r="AD1650" i="1"/>
  <c r="AB1650" i="1" s="1"/>
  <c r="U1492" i="5"/>
  <c r="CS1648" i="1"/>
  <c r="AD1646" i="1"/>
  <c r="AB1646" i="1" s="1"/>
  <c r="U1458" i="5"/>
  <c r="I419" i="9"/>
  <c r="I420" i="9"/>
  <c r="I418" i="9"/>
  <c r="I421" i="9"/>
  <c r="E1439" i="5"/>
  <c r="C1440" i="5"/>
  <c r="CT1603" i="1"/>
  <c r="S1603" i="1" s="1"/>
  <c r="CY1603" i="1" s="1"/>
  <c r="X1603" i="1" s="1"/>
  <c r="R1437" i="5" s="1"/>
  <c r="Q1437" i="5"/>
  <c r="S1437" i="5"/>
  <c r="I414" i="9"/>
  <c r="I416" i="9"/>
  <c r="I415" i="9"/>
  <c r="I413" i="9"/>
  <c r="E1429" i="5"/>
  <c r="C1430" i="5"/>
  <c r="CR1600" i="1"/>
  <c r="Q1600" i="1" s="1"/>
  <c r="Q1409" i="5"/>
  <c r="S1409" i="5"/>
  <c r="CR1561" i="1"/>
  <c r="Q1561" i="1" s="1"/>
  <c r="AD1561" i="1"/>
  <c r="AB1561" i="1" s="1"/>
  <c r="S1389" i="5"/>
  <c r="Q1389" i="5"/>
  <c r="I396" i="9"/>
  <c r="I395" i="9"/>
  <c r="I397" i="9"/>
  <c r="I394" i="9"/>
  <c r="E1373" i="5"/>
  <c r="C1374" i="5"/>
  <c r="CS1556" i="1"/>
  <c r="U1369" i="5"/>
  <c r="V1554" i="1"/>
  <c r="W1553" i="1"/>
  <c r="AJ1563" i="1" s="1"/>
  <c r="CS1516" i="1"/>
  <c r="S390" i="9"/>
  <c r="T390" i="9" s="1"/>
  <c r="P390" i="9"/>
  <c r="R390" i="9" s="1"/>
  <c r="U1342" i="5"/>
  <c r="BY1518" i="1"/>
  <c r="AB1515" i="1"/>
  <c r="S1334" i="5"/>
  <c r="Q1334" i="5"/>
  <c r="I383" i="9"/>
  <c r="I384" i="9"/>
  <c r="E1319" i="5"/>
  <c r="C1320" i="5"/>
  <c r="T1477" i="1"/>
  <c r="CS1476" i="1"/>
  <c r="AD1476" i="1"/>
  <c r="AB1476" i="1" s="1"/>
  <c r="CC1473" i="1"/>
  <c r="G1142" i="1"/>
  <c r="A1284" i="5"/>
  <c r="CR1403" i="1"/>
  <c r="Q1403" i="1" s="1"/>
  <c r="AD1403" i="1"/>
  <c r="AB1403" i="1" s="1"/>
  <c r="CR1402" i="1"/>
  <c r="Q1402" i="1" s="1"/>
  <c r="I374" i="9"/>
  <c r="I373" i="9"/>
  <c r="I371" i="9"/>
  <c r="I372" i="9"/>
  <c r="E1268" i="5"/>
  <c r="C1269" i="5"/>
  <c r="CR1365" i="1"/>
  <c r="Q1365" i="1" s="1"/>
  <c r="K369" i="9"/>
  <c r="N369" i="9"/>
  <c r="O369" i="9" s="1"/>
  <c r="CT1364" i="1"/>
  <c r="S1364" i="1" s="1"/>
  <c r="J1253" i="5" s="1"/>
  <c r="S1251" i="5"/>
  <c r="Q1251" i="5"/>
  <c r="I1296" i="1"/>
  <c r="W1296" i="1" s="1"/>
  <c r="CT1295" i="1"/>
  <c r="S1234" i="5"/>
  <c r="Q1234" i="5"/>
  <c r="V1294" i="1"/>
  <c r="Q1224" i="5"/>
  <c r="BZ1298" i="1"/>
  <c r="CS1290" i="1"/>
  <c r="P1290" i="1"/>
  <c r="J1221" i="5" s="1"/>
  <c r="W1289" i="1"/>
  <c r="GX1288" i="1"/>
  <c r="CR1288" i="1"/>
  <c r="Q1288" i="1" s="1"/>
  <c r="AD1288" i="1"/>
  <c r="AB1288" i="1" s="1"/>
  <c r="I355" i="9"/>
  <c r="I351" i="9"/>
  <c r="I354" i="9"/>
  <c r="I350" i="9"/>
  <c r="I356" i="9"/>
  <c r="I352" i="9"/>
  <c r="I353" i="9"/>
  <c r="E1202" i="5"/>
  <c r="C1203" i="5"/>
  <c r="CR1284" i="1"/>
  <c r="I1284" i="1"/>
  <c r="U1195" i="5" s="1"/>
  <c r="CT1283" i="1"/>
  <c r="S1283" i="1" s="1"/>
  <c r="J1191" i="5" s="1"/>
  <c r="CS1283" i="1"/>
  <c r="U1189" i="5"/>
  <c r="T1279" i="1"/>
  <c r="GX1278" i="1"/>
  <c r="CT1278" i="1"/>
  <c r="S1278" i="1" s="1"/>
  <c r="J1164" i="5" s="1"/>
  <c r="U1162" i="5"/>
  <c r="CR1277" i="1"/>
  <c r="Q1277" i="1" s="1"/>
  <c r="AB1277" i="1"/>
  <c r="CC1238" i="1"/>
  <c r="AB1235" i="1"/>
  <c r="AB1233" i="1"/>
  <c r="BB1198" i="1"/>
  <c r="K1118" i="5"/>
  <c r="P1118" i="5"/>
  <c r="AB1196" i="1"/>
  <c r="N328" i="9"/>
  <c r="O328" i="9" s="1"/>
  <c r="K328" i="9"/>
  <c r="CR1195" i="1"/>
  <c r="Q1195" i="1" s="1"/>
  <c r="CP1195" i="1" s="1"/>
  <c r="O1195" i="1" s="1"/>
  <c r="J1111" i="5" s="1"/>
  <c r="CS1193" i="1"/>
  <c r="R1190" i="1"/>
  <c r="J1083" i="5" s="1"/>
  <c r="V1081" i="5"/>
  <c r="CR1189" i="1"/>
  <c r="Q1189" i="1" s="1"/>
  <c r="CX357" i="3"/>
  <c r="E1074" i="5"/>
  <c r="C1075" i="5"/>
  <c r="CI1153" i="1"/>
  <c r="T1150" i="1"/>
  <c r="CT1149" i="1"/>
  <c r="S1149" i="1" s="1"/>
  <c r="J1038" i="5" s="1"/>
  <c r="AD1149" i="1"/>
  <c r="AB1149" i="1" s="1"/>
  <c r="U1036" i="5"/>
  <c r="I311" i="9"/>
  <c r="I312" i="9"/>
  <c r="I313" i="9"/>
  <c r="C1026" i="5"/>
  <c r="E1025" i="5"/>
  <c r="CQ1076" i="1"/>
  <c r="P1076" i="1" s="1"/>
  <c r="J1009" i="5" s="1"/>
  <c r="I1010" i="5" s="1"/>
  <c r="N308" i="9"/>
  <c r="O308" i="9" s="1"/>
  <c r="K308" i="9"/>
  <c r="R1075" i="1"/>
  <c r="V1001" i="5"/>
  <c r="CT1038" i="1"/>
  <c r="S1038" i="1" s="1"/>
  <c r="S992" i="5"/>
  <c r="Q992" i="5"/>
  <c r="BY1040" i="1"/>
  <c r="CR968" i="1"/>
  <c r="AD968" i="1"/>
  <c r="AB968" i="1" s="1"/>
  <c r="CR966" i="1"/>
  <c r="Q966" i="1" s="1"/>
  <c r="CP966" i="1" s="1"/>
  <c r="O966" i="1" s="1"/>
  <c r="J957" i="5" s="1"/>
  <c r="N294" i="9"/>
  <c r="K294" i="9"/>
  <c r="GX964" i="1"/>
  <c r="R964" i="1"/>
  <c r="GK964" i="1" s="1"/>
  <c r="V955" i="5"/>
  <c r="AD964" i="1"/>
  <c r="AB964" i="1" s="1"/>
  <c r="U955" i="5"/>
  <c r="I292" i="9"/>
  <c r="I291" i="9"/>
  <c r="I293" i="9"/>
  <c r="E949" i="5"/>
  <c r="C950" i="5"/>
  <c r="GX961" i="1"/>
  <c r="R961" i="1"/>
  <c r="GK961" i="1" s="1"/>
  <c r="V942" i="5"/>
  <c r="AD961" i="1"/>
  <c r="AB961" i="1" s="1"/>
  <c r="U942" i="5"/>
  <c r="GX959" i="1"/>
  <c r="R959" i="1"/>
  <c r="V935" i="5"/>
  <c r="AD959" i="1"/>
  <c r="AB959" i="1" s="1"/>
  <c r="U935" i="5"/>
  <c r="W958" i="1"/>
  <c r="W956" i="1"/>
  <c r="V954" i="1"/>
  <c r="GX952" i="1"/>
  <c r="CS952" i="1"/>
  <c r="U887" i="5"/>
  <c r="CR951" i="1"/>
  <c r="Q951" i="1" s="1"/>
  <c r="J880" i="5" s="1"/>
  <c r="GX909" i="1"/>
  <c r="CJ912" i="1" s="1"/>
  <c r="CT909" i="1"/>
  <c r="S909" i="1" s="1"/>
  <c r="J860" i="5" s="1"/>
  <c r="CS909" i="1"/>
  <c r="U858" i="5"/>
  <c r="CR907" i="1"/>
  <c r="Q907" i="1" s="1"/>
  <c r="CP907" i="1" s="1"/>
  <c r="O907" i="1" s="1"/>
  <c r="CS905" i="1"/>
  <c r="P905" i="1"/>
  <c r="J841" i="5" s="1"/>
  <c r="I845" i="5" s="1"/>
  <c r="S834" i="5"/>
  <c r="Q834" i="5"/>
  <c r="W901" i="1"/>
  <c r="CR897" i="1"/>
  <c r="Q897" i="1" s="1"/>
  <c r="CP897" i="1" s="1"/>
  <c r="O897" i="1" s="1"/>
  <c r="AD897" i="1"/>
  <c r="AB897" i="1" s="1"/>
  <c r="CR896" i="1"/>
  <c r="Q896" i="1" s="1"/>
  <c r="CP896" i="1" s="1"/>
  <c r="O896" i="1" s="1"/>
  <c r="AD896" i="1"/>
  <c r="AB896" i="1" s="1"/>
  <c r="CT856" i="1"/>
  <c r="S856" i="1" s="1"/>
  <c r="AD856" i="1"/>
  <c r="U777" i="5"/>
  <c r="S765" i="5"/>
  <c r="Q765" i="5"/>
  <c r="CS853" i="1"/>
  <c r="CT850" i="1"/>
  <c r="S850" i="1" s="1"/>
  <c r="J743" i="5" s="1"/>
  <c r="AD850" i="1"/>
  <c r="U741" i="5"/>
  <c r="AQ814" i="1"/>
  <c r="CS812" i="1"/>
  <c r="CQ812" i="1"/>
  <c r="P812" i="1" s="1"/>
  <c r="N209" i="9"/>
  <c r="O209" i="9" s="1"/>
  <c r="K209" i="9"/>
  <c r="I207" i="9"/>
  <c r="I206" i="9"/>
  <c r="I205" i="9"/>
  <c r="I208" i="9"/>
  <c r="E717" i="5"/>
  <c r="C718" i="5"/>
  <c r="T774" i="1"/>
  <c r="AG776" i="1" s="1"/>
  <c r="CS773" i="1"/>
  <c r="AD773" i="1"/>
  <c r="AB773" i="1" s="1"/>
  <c r="CT771" i="1"/>
  <c r="S771" i="1" s="1"/>
  <c r="J677" i="5" s="1"/>
  <c r="S675" i="5"/>
  <c r="Q675" i="5"/>
  <c r="BY701" i="1"/>
  <c r="AG701" i="1"/>
  <c r="I185" i="9"/>
  <c r="I184" i="9"/>
  <c r="I187" i="9"/>
  <c r="I186" i="9"/>
  <c r="E634" i="5"/>
  <c r="C635" i="5"/>
  <c r="G572" i="1"/>
  <c r="AF623" i="5"/>
  <c r="A623" i="5"/>
  <c r="CC594" i="1"/>
  <c r="AT594" i="1" s="1"/>
  <c r="P591" i="1"/>
  <c r="AB591" i="1"/>
  <c r="CS590" i="1"/>
  <c r="BY594" i="1"/>
  <c r="E606" i="5"/>
  <c r="CT587" i="1"/>
  <c r="S587" i="1" s="1"/>
  <c r="T584" i="1"/>
  <c r="Q583" i="1"/>
  <c r="I175" i="9"/>
  <c r="I171" i="9"/>
  <c r="I174" i="9"/>
  <c r="I170" i="9"/>
  <c r="I173" i="9"/>
  <c r="I169" i="9"/>
  <c r="I172" i="9"/>
  <c r="E585" i="5"/>
  <c r="C586" i="5"/>
  <c r="CR581" i="1"/>
  <c r="Q581" i="1" s="1"/>
  <c r="S168" i="9"/>
  <c r="P168" i="9"/>
  <c r="U579" i="5"/>
  <c r="T580" i="1"/>
  <c r="T578" i="1"/>
  <c r="CS577" i="1"/>
  <c r="U550" i="5"/>
  <c r="S537" i="5"/>
  <c r="Q537" i="5"/>
  <c r="F548" i="1"/>
  <c r="I141" i="9"/>
  <c r="I144" i="9"/>
  <c r="I143" i="9"/>
  <c r="I142" i="9"/>
  <c r="E508" i="5"/>
  <c r="C509" i="5"/>
  <c r="BY535" i="1"/>
  <c r="CI535" i="1" s="1"/>
  <c r="V489" i="1"/>
  <c r="AD488" i="1"/>
  <c r="U457" i="5"/>
  <c r="CR486" i="1"/>
  <c r="Q486" i="1" s="1"/>
  <c r="AD486" i="1"/>
  <c r="AB486" i="1" s="1"/>
  <c r="CS448" i="1"/>
  <c r="P123" i="9"/>
  <c r="R123" i="9" s="1"/>
  <c r="S123" i="9"/>
  <c r="T123" i="9" s="1"/>
  <c r="U430" i="5"/>
  <c r="CQ447" i="1"/>
  <c r="P447" i="1" s="1"/>
  <c r="J428" i="5" s="1"/>
  <c r="I429" i="5" s="1"/>
  <c r="N122" i="9"/>
  <c r="O122" i="9" s="1"/>
  <c r="K122" i="9"/>
  <c r="E423" i="5"/>
  <c r="G403" i="1"/>
  <c r="A413" i="5"/>
  <c r="I117" i="9"/>
  <c r="I116" i="9"/>
  <c r="C405" i="5"/>
  <c r="E404" i="5"/>
  <c r="S388" i="5"/>
  <c r="Q388" i="5"/>
  <c r="CZ405" i="1"/>
  <c r="Y405" i="1" s="1"/>
  <c r="T377" i="5" s="1"/>
  <c r="J384" i="5" s="1"/>
  <c r="J379" i="5"/>
  <c r="CS333" i="1"/>
  <c r="CQ333" i="1"/>
  <c r="P333" i="1" s="1"/>
  <c r="J361" i="5" s="1"/>
  <c r="I362" i="5" s="1"/>
  <c r="N108" i="9"/>
  <c r="O108" i="9" s="1"/>
  <c r="K108" i="9"/>
  <c r="I104" i="9"/>
  <c r="I107" i="9"/>
  <c r="I106" i="9"/>
  <c r="I105" i="9"/>
  <c r="E353" i="5"/>
  <c r="C354" i="5"/>
  <c r="S344" i="5"/>
  <c r="Q344" i="5"/>
  <c r="I94" i="9"/>
  <c r="I93" i="9"/>
  <c r="I92" i="9"/>
  <c r="I95" i="9"/>
  <c r="E319" i="5"/>
  <c r="C320" i="5"/>
  <c r="CT255" i="1"/>
  <c r="S255" i="1" s="1"/>
  <c r="S317" i="5"/>
  <c r="Q317" i="5"/>
  <c r="AD253" i="1"/>
  <c r="AB253" i="1" s="1"/>
  <c r="S86" i="9"/>
  <c r="T86" i="9" s="1"/>
  <c r="P86" i="9"/>
  <c r="R86" i="9" s="1"/>
  <c r="U307" i="5"/>
  <c r="CC259" i="1"/>
  <c r="AB250" i="1"/>
  <c r="CR249" i="1"/>
  <c r="Q249" i="1" s="1"/>
  <c r="AD249" i="1"/>
  <c r="CT247" i="1"/>
  <c r="S247" i="1" s="1"/>
  <c r="CS247" i="1"/>
  <c r="P71" i="9"/>
  <c r="R71" i="9" s="1"/>
  <c r="S71" i="9"/>
  <c r="T71" i="9" s="1"/>
  <c r="U277" i="5"/>
  <c r="CS242" i="1"/>
  <c r="AD242" i="1"/>
  <c r="AO207" i="1"/>
  <c r="AO195" i="1" s="1"/>
  <c r="CP204" i="1"/>
  <c r="O204" i="1" s="1"/>
  <c r="J234" i="5" s="1"/>
  <c r="AB203" i="1"/>
  <c r="Q229" i="5"/>
  <c r="S229" i="5"/>
  <c r="K212" i="5"/>
  <c r="P212" i="5"/>
  <c r="AB200" i="1"/>
  <c r="CT199" i="1"/>
  <c r="S199" i="1" s="1"/>
  <c r="Q205" i="5"/>
  <c r="S205" i="5"/>
  <c r="G108" i="1"/>
  <c r="A180" i="5"/>
  <c r="U128" i="1"/>
  <c r="I126" i="1"/>
  <c r="W123" i="1"/>
  <c r="V120" i="1"/>
  <c r="U109" i="5"/>
  <c r="CR112" i="1"/>
  <c r="Q112" i="1" s="1"/>
  <c r="CY110" i="1"/>
  <c r="X110" i="1" s="1"/>
  <c r="R95" i="5" s="1"/>
  <c r="J98" i="5" s="1"/>
  <c r="J97" i="5"/>
  <c r="CZ110" i="1"/>
  <c r="Y110" i="1" s="1"/>
  <c r="T95" i="5" s="1"/>
  <c r="J99" i="5" s="1"/>
  <c r="G26" i="1"/>
  <c r="A70" i="5"/>
  <c r="BY26" i="1"/>
  <c r="CI33" i="1"/>
  <c r="AZ33" i="1" s="1"/>
  <c r="M804" i="9"/>
  <c r="O804" i="9"/>
  <c r="O773" i="9"/>
  <c r="M773" i="9"/>
  <c r="O724" i="9"/>
  <c r="M724" i="9"/>
  <c r="M715" i="9"/>
  <c r="O715" i="9"/>
  <c r="O698" i="9"/>
  <c r="M698" i="9"/>
  <c r="O622" i="9"/>
  <c r="M622" i="9"/>
  <c r="O592" i="9"/>
  <c r="M592" i="9"/>
  <c r="O588" i="9"/>
  <c r="M588" i="9"/>
  <c r="O550" i="9"/>
  <c r="M550" i="9"/>
  <c r="O526" i="9"/>
  <c r="M526" i="9"/>
  <c r="M480" i="9"/>
  <c r="O480" i="9"/>
  <c r="O400" i="9"/>
  <c r="M400" i="9"/>
  <c r="O389" i="9"/>
  <c r="M389" i="9"/>
  <c r="M359" i="9"/>
  <c r="O359" i="9"/>
  <c r="O356" i="9"/>
  <c r="M356" i="9"/>
  <c r="O298" i="9"/>
  <c r="M298" i="9"/>
  <c r="O271" i="9"/>
  <c r="M271" i="9"/>
  <c r="M256" i="9"/>
  <c r="O256" i="9"/>
  <c r="M87" i="9"/>
  <c r="O87" i="9"/>
  <c r="O59" i="9"/>
  <c r="M59" i="9"/>
  <c r="O19" i="9"/>
  <c r="M19" i="9"/>
  <c r="T125" i="1"/>
  <c r="CT125" i="1"/>
  <c r="S125" i="1" s="1"/>
  <c r="S163" i="5"/>
  <c r="Q163" i="5"/>
  <c r="AB124" i="1"/>
  <c r="CT123" i="1"/>
  <c r="S123" i="1" s="1"/>
  <c r="J158" i="5" s="1"/>
  <c r="S156" i="5"/>
  <c r="Q156" i="5"/>
  <c r="S121" i="1"/>
  <c r="Q149" i="5"/>
  <c r="S149" i="5"/>
  <c r="R119" i="1"/>
  <c r="V142" i="5"/>
  <c r="U142" i="5"/>
  <c r="R118" i="1"/>
  <c r="GK118" i="1" s="1"/>
  <c r="V136" i="5"/>
  <c r="S30" i="9"/>
  <c r="T30" i="9" s="1"/>
  <c r="P30" i="9"/>
  <c r="R30" i="9" s="1"/>
  <c r="U136" i="5"/>
  <c r="T117" i="1"/>
  <c r="I28" i="9"/>
  <c r="I29" i="9"/>
  <c r="E129" i="5"/>
  <c r="C130" i="5"/>
  <c r="I14" i="9"/>
  <c r="I13" i="9"/>
  <c r="E61" i="5"/>
  <c r="C62" i="5"/>
  <c r="U30" i="1"/>
  <c r="K59" i="5" s="1"/>
  <c r="CT30" i="1"/>
  <c r="S30" i="1" s="1"/>
  <c r="J55" i="5" s="1"/>
  <c r="S53" i="5"/>
  <c r="Q53" i="5"/>
  <c r="V29" i="1"/>
  <c r="S34" i="5"/>
  <c r="Q34" i="5"/>
  <c r="R843" i="9"/>
  <c r="T843" i="9"/>
  <c r="O836" i="9"/>
  <c r="M836" i="9"/>
  <c r="R814" i="9"/>
  <c r="T814" i="9"/>
  <c r="T799" i="9"/>
  <c r="R799" i="9"/>
  <c r="O803" i="9"/>
  <c r="M803" i="9"/>
  <c r="T791" i="9"/>
  <c r="R791" i="9"/>
  <c r="R778" i="9"/>
  <c r="T778" i="9"/>
  <c r="O772" i="9"/>
  <c r="M772" i="9"/>
  <c r="R764" i="9"/>
  <c r="T764" i="9"/>
  <c r="O757" i="9"/>
  <c r="M757" i="9"/>
  <c r="O741" i="9"/>
  <c r="M741" i="9"/>
  <c r="T704" i="9"/>
  <c r="R704" i="9"/>
  <c r="O708" i="9"/>
  <c r="M708" i="9"/>
  <c r="T696" i="9"/>
  <c r="R696" i="9"/>
  <c r="O684" i="9"/>
  <c r="M684" i="9"/>
  <c r="O677" i="9"/>
  <c r="M677" i="9"/>
  <c r="O663" i="9"/>
  <c r="M663" i="9"/>
  <c r="T655" i="9"/>
  <c r="R655" i="9"/>
  <c r="O645" i="9"/>
  <c r="M645" i="9"/>
  <c r="O648" i="9"/>
  <c r="M648" i="9"/>
  <c r="R641" i="9"/>
  <c r="T641" i="9"/>
  <c r="O635" i="9"/>
  <c r="M635" i="9"/>
  <c r="O631" i="9"/>
  <c r="M631" i="9"/>
  <c r="O625" i="9"/>
  <c r="M625" i="9"/>
  <c r="O623" i="9"/>
  <c r="M623" i="9"/>
  <c r="M620" i="9"/>
  <c r="O620" i="9"/>
  <c r="T617" i="9"/>
  <c r="R617" i="9"/>
  <c r="O603" i="9"/>
  <c r="M603" i="9"/>
  <c r="O604" i="9"/>
  <c r="M604" i="9"/>
  <c r="T607" i="9"/>
  <c r="R607" i="9"/>
  <c r="M593" i="9"/>
  <c r="O593" i="9"/>
  <c r="O596" i="9"/>
  <c r="M596" i="9"/>
  <c r="T599" i="9"/>
  <c r="R599" i="9"/>
  <c r="O587" i="9"/>
  <c r="M587" i="9"/>
  <c r="T576" i="9"/>
  <c r="R576" i="9"/>
  <c r="O572" i="9"/>
  <c r="M572" i="9"/>
  <c r="R561" i="9"/>
  <c r="T561" i="9"/>
  <c r="O554" i="9"/>
  <c r="M554" i="9"/>
  <c r="R556" i="9"/>
  <c r="T556" i="9"/>
  <c r="R545" i="9"/>
  <c r="T545" i="9"/>
  <c r="T538" i="9"/>
  <c r="R538" i="9"/>
  <c r="O539" i="9"/>
  <c r="M539" i="9"/>
  <c r="R541" i="9"/>
  <c r="T541" i="9"/>
  <c r="O521" i="9"/>
  <c r="M521" i="9"/>
  <c r="O510" i="9"/>
  <c r="M510" i="9"/>
  <c r="T512" i="9"/>
  <c r="R512" i="9"/>
  <c r="R506" i="9"/>
  <c r="T506" i="9"/>
  <c r="R509" i="9"/>
  <c r="T509" i="9"/>
  <c r="T494" i="9"/>
  <c r="R494" i="9"/>
  <c r="T485" i="9"/>
  <c r="R485" i="9"/>
  <c r="T480" i="9"/>
  <c r="R480" i="9"/>
  <c r="T470" i="9"/>
  <c r="R470" i="9"/>
  <c r="T462" i="9"/>
  <c r="R462" i="9"/>
  <c r="O463" i="9"/>
  <c r="M463" i="9"/>
  <c r="O455" i="9"/>
  <c r="M455" i="9"/>
  <c r="O446" i="9"/>
  <c r="M446" i="9"/>
  <c r="O450" i="9"/>
  <c r="M450" i="9"/>
  <c r="M443" i="9"/>
  <c r="O443" i="9"/>
  <c r="M435" i="9"/>
  <c r="O435" i="9"/>
  <c r="T438" i="9"/>
  <c r="R438" i="9"/>
  <c r="M442" i="9"/>
  <c r="O442" i="9"/>
  <c r="M432" i="9"/>
  <c r="O432" i="9"/>
  <c r="T425" i="9"/>
  <c r="R425" i="9"/>
  <c r="M419" i="9"/>
  <c r="O419" i="9"/>
  <c r="O415" i="9"/>
  <c r="M415" i="9"/>
  <c r="O408" i="9"/>
  <c r="M408" i="9"/>
  <c r="T411" i="9"/>
  <c r="R411" i="9"/>
  <c r="O405" i="9"/>
  <c r="M405" i="9"/>
  <c r="O397" i="9"/>
  <c r="M397" i="9"/>
  <c r="T392" i="9"/>
  <c r="R392" i="9"/>
  <c r="T381" i="9"/>
  <c r="R381" i="9"/>
  <c r="O380" i="9"/>
  <c r="M380" i="9"/>
  <c r="O367" i="9"/>
  <c r="M367" i="9"/>
  <c r="O360" i="9"/>
  <c r="M360" i="9"/>
  <c r="M350" i="9"/>
  <c r="O350" i="9"/>
  <c r="T351" i="9"/>
  <c r="R351" i="9"/>
  <c r="O355" i="9"/>
  <c r="M355" i="9"/>
  <c r="O348" i="9"/>
  <c r="M348" i="9"/>
  <c r="T346" i="9"/>
  <c r="R346" i="9"/>
  <c r="O343" i="9"/>
  <c r="M343" i="9"/>
  <c r="O344" i="9"/>
  <c r="M344" i="9"/>
  <c r="R336" i="9"/>
  <c r="T336" i="9"/>
  <c r="T324" i="9"/>
  <c r="R324" i="9"/>
  <c r="T317" i="9"/>
  <c r="R317" i="9"/>
  <c r="M314" i="9"/>
  <c r="O314" i="9"/>
  <c r="T311" i="9"/>
  <c r="R311" i="9"/>
  <c r="T299" i="9"/>
  <c r="R299" i="9"/>
  <c r="T295" i="9"/>
  <c r="R295" i="9"/>
  <c r="O284" i="9"/>
  <c r="M284" i="9"/>
  <c r="R286" i="9"/>
  <c r="T286" i="9"/>
  <c r="T272" i="9"/>
  <c r="R272" i="9"/>
  <c r="T275" i="9"/>
  <c r="R275" i="9"/>
  <c r="O276" i="9"/>
  <c r="M276" i="9"/>
  <c r="T278" i="9"/>
  <c r="R278" i="9"/>
  <c r="T262" i="9"/>
  <c r="R262" i="9"/>
  <c r="O263" i="9"/>
  <c r="M263" i="9"/>
  <c r="T255" i="9"/>
  <c r="R255" i="9"/>
  <c r="R245" i="9"/>
  <c r="T245" i="9"/>
  <c r="R248" i="9"/>
  <c r="T248" i="9"/>
  <c r="T239" i="9"/>
  <c r="R239" i="9"/>
  <c r="T229" i="9"/>
  <c r="R229" i="9"/>
  <c r="O223" i="9"/>
  <c r="M223" i="9"/>
  <c r="T225" i="9"/>
  <c r="R225" i="9"/>
  <c r="R213" i="9"/>
  <c r="T213" i="9"/>
  <c r="M214" i="9"/>
  <c r="O214" i="9"/>
  <c r="T216" i="9"/>
  <c r="R216" i="9"/>
  <c r="T201" i="9"/>
  <c r="R201" i="9"/>
  <c r="M197" i="9"/>
  <c r="O197" i="9"/>
  <c r="T199" i="9"/>
  <c r="R199" i="9"/>
  <c r="T187" i="9"/>
  <c r="R187" i="9"/>
  <c r="O181" i="9"/>
  <c r="M181" i="9"/>
  <c r="T171" i="9"/>
  <c r="R171" i="9"/>
  <c r="O172" i="9"/>
  <c r="M172" i="9"/>
  <c r="T174" i="9"/>
  <c r="R174" i="9"/>
  <c r="R163" i="9"/>
  <c r="T163" i="9"/>
  <c r="O151" i="9"/>
  <c r="M151" i="9"/>
  <c r="O144" i="9"/>
  <c r="M144" i="9"/>
  <c r="T120" i="9"/>
  <c r="R120" i="9"/>
  <c r="O117" i="9"/>
  <c r="M117" i="9"/>
  <c r="T106" i="9"/>
  <c r="R106" i="9"/>
  <c r="O99" i="9"/>
  <c r="M99" i="9"/>
  <c r="R90" i="9"/>
  <c r="T90" i="9"/>
  <c r="O84" i="9"/>
  <c r="M84" i="9"/>
  <c r="O70" i="9"/>
  <c r="M70" i="9"/>
  <c r="T33" i="9"/>
  <c r="R33" i="9"/>
  <c r="O37" i="9"/>
  <c r="M37" i="9"/>
  <c r="T25" i="9"/>
  <c r="R25" i="9"/>
  <c r="O16" i="9"/>
  <c r="M16" i="9"/>
  <c r="T18" i="9"/>
  <c r="R18" i="9"/>
  <c r="T8" i="9"/>
  <c r="R8" i="9"/>
  <c r="CT127" i="1"/>
  <c r="S127" i="1" s="1"/>
  <c r="J172" i="5" s="1"/>
  <c r="S170" i="5"/>
  <c r="Q170" i="5"/>
  <c r="T126" i="1"/>
  <c r="R125" i="1"/>
  <c r="GK125" i="1" s="1"/>
  <c r="V163" i="5"/>
  <c r="AD125" i="1"/>
  <c r="AB125" i="1" s="1"/>
  <c r="U163" i="5"/>
  <c r="GX123" i="1"/>
  <c r="R123" i="1"/>
  <c r="V156" i="5"/>
  <c r="AD123" i="1"/>
  <c r="AB123" i="1" s="1"/>
  <c r="U156" i="5"/>
  <c r="R121" i="1"/>
  <c r="GK121" i="1" s="1"/>
  <c r="V149" i="5"/>
  <c r="U149" i="5"/>
  <c r="T120" i="1"/>
  <c r="CR119" i="1"/>
  <c r="Q119" i="1" s="1"/>
  <c r="J145" i="5" s="1"/>
  <c r="AD119" i="1"/>
  <c r="CR118" i="1"/>
  <c r="Q118" i="1" s="1"/>
  <c r="AD118" i="1"/>
  <c r="CT117" i="1"/>
  <c r="S117" i="1" s="1"/>
  <c r="S135" i="5"/>
  <c r="Q135" i="5"/>
  <c r="V116" i="1"/>
  <c r="CX19" i="3"/>
  <c r="E109" i="5"/>
  <c r="C110" i="5"/>
  <c r="CP69" i="1"/>
  <c r="O69" i="1" s="1"/>
  <c r="J84" i="5"/>
  <c r="I85" i="5" s="1"/>
  <c r="AB69" i="1"/>
  <c r="N20" i="9"/>
  <c r="O20" i="9" s="1"/>
  <c r="K20" i="9"/>
  <c r="S76" i="5"/>
  <c r="Q76" i="5"/>
  <c r="BC33" i="1"/>
  <c r="F49" i="1" s="1"/>
  <c r="W31" i="1"/>
  <c r="T30" i="1"/>
  <c r="CS30" i="1"/>
  <c r="U53" i="5"/>
  <c r="CJ33" i="1"/>
  <c r="CS28" i="1"/>
  <c r="U34" i="5"/>
  <c r="T847" i="9"/>
  <c r="R847" i="9"/>
  <c r="R835" i="9"/>
  <c r="T835" i="9"/>
  <c r="O829" i="9"/>
  <c r="M829" i="9"/>
  <c r="T831" i="9"/>
  <c r="R831" i="9"/>
  <c r="T811" i="9"/>
  <c r="R811" i="9"/>
  <c r="T806" i="9"/>
  <c r="R806" i="9"/>
  <c r="T807" i="9"/>
  <c r="R807" i="9"/>
  <c r="T802" i="9"/>
  <c r="R802" i="9"/>
  <c r="T795" i="9"/>
  <c r="R795" i="9"/>
  <c r="R794" i="9"/>
  <c r="T794" i="9"/>
  <c r="R781" i="9"/>
  <c r="T781" i="9"/>
  <c r="O782" i="9"/>
  <c r="M782" i="9"/>
  <c r="T784" i="9"/>
  <c r="R784" i="9"/>
  <c r="T771" i="9"/>
  <c r="R771" i="9"/>
  <c r="O767" i="9"/>
  <c r="M767" i="9"/>
  <c r="R756" i="9"/>
  <c r="T756" i="9"/>
  <c r="O749" i="9"/>
  <c r="M749" i="9"/>
  <c r="R751" i="9"/>
  <c r="T751" i="9"/>
  <c r="R740" i="9"/>
  <c r="T740" i="9"/>
  <c r="T733" i="9"/>
  <c r="R733" i="9"/>
  <c r="O734" i="9"/>
  <c r="M734" i="9"/>
  <c r="R736" i="9"/>
  <c r="T736" i="9"/>
  <c r="T717" i="9"/>
  <c r="R717" i="9"/>
  <c r="T712" i="9"/>
  <c r="R712" i="9"/>
  <c r="T707" i="9"/>
  <c r="R707" i="9"/>
  <c r="T700" i="9"/>
  <c r="R700" i="9"/>
  <c r="T686" i="9"/>
  <c r="R686" i="9"/>
  <c r="O687" i="9"/>
  <c r="M687" i="9"/>
  <c r="R689" i="9"/>
  <c r="T689" i="9"/>
  <c r="R676" i="9"/>
  <c r="T676" i="9"/>
  <c r="R667" i="9"/>
  <c r="T667" i="9"/>
  <c r="O668" i="9"/>
  <c r="M668" i="9"/>
  <c r="T670" i="9"/>
  <c r="R670" i="9"/>
  <c r="T658" i="9"/>
  <c r="R658" i="9"/>
  <c r="R651" i="9"/>
  <c r="T651" i="9"/>
  <c r="O652" i="9"/>
  <c r="M652" i="9"/>
  <c r="T637" i="9"/>
  <c r="R637" i="9"/>
  <c r="O638" i="9"/>
  <c r="M638" i="9"/>
  <c r="T630" i="9"/>
  <c r="R630" i="9"/>
  <c r="T622" i="9"/>
  <c r="R622" i="9"/>
  <c r="T612" i="9"/>
  <c r="R612" i="9"/>
  <c r="T613" i="9"/>
  <c r="R613" i="9"/>
  <c r="O614" i="9"/>
  <c r="M614" i="9"/>
  <c r="T600" i="9"/>
  <c r="R600" i="9"/>
  <c r="M601" i="9"/>
  <c r="O601" i="9"/>
  <c r="T592" i="9"/>
  <c r="R592" i="9"/>
  <c r="T586" i="9"/>
  <c r="R586" i="9"/>
  <c r="T589" i="9"/>
  <c r="R589" i="9"/>
  <c r="O583" i="9"/>
  <c r="M583" i="9"/>
  <c r="R570" i="9"/>
  <c r="T570" i="9"/>
  <c r="M569" i="9"/>
  <c r="O569" i="9"/>
  <c r="T548" i="9"/>
  <c r="R548" i="9"/>
  <c r="O530" i="9"/>
  <c r="M530" i="9"/>
  <c r="T524" i="9"/>
  <c r="R524" i="9"/>
  <c r="O528" i="9"/>
  <c r="M528" i="9"/>
  <c r="T515" i="9"/>
  <c r="R515" i="9"/>
  <c r="O503" i="9"/>
  <c r="M503" i="9"/>
  <c r="T491" i="9"/>
  <c r="R491" i="9"/>
  <c r="M489" i="9"/>
  <c r="O489" i="9"/>
  <c r="O482" i="9"/>
  <c r="M482" i="9"/>
  <c r="T474" i="9"/>
  <c r="R474" i="9"/>
  <c r="M467" i="9"/>
  <c r="O467" i="9"/>
  <c r="T458" i="9"/>
  <c r="R458" i="9"/>
  <c r="O454" i="9"/>
  <c r="M454" i="9"/>
  <c r="T449" i="9"/>
  <c r="R449" i="9"/>
  <c r="T452" i="9"/>
  <c r="R452" i="9"/>
  <c r="T441" i="9"/>
  <c r="R441" i="9"/>
  <c r="T428" i="9"/>
  <c r="R428" i="9"/>
  <c r="O429" i="9"/>
  <c r="M429" i="9"/>
  <c r="T431" i="9"/>
  <c r="R431" i="9"/>
  <c r="T418" i="9"/>
  <c r="R418" i="9"/>
  <c r="T421" i="9"/>
  <c r="R421" i="9"/>
  <c r="T414" i="9"/>
  <c r="R414" i="9"/>
  <c r="R404" i="9"/>
  <c r="T404" i="9"/>
  <c r="T398" i="9"/>
  <c r="R398" i="9"/>
  <c r="T396" i="9"/>
  <c r="R396" i="9"/>
  <c r="T393" i="9"/>
  <c r="R393" i="9"/>
  <c r="R386" i="9"/>
  <c r="T386" i="9"/>
  <c r="O387" i="9"/>
  <c r="M387" i="9"/>
  <c r="T389" i="9"/>
  <c r="R389" i="9"/>
  <c r="T379" i="9"/>
  <c r="R379" i="9"/>
  <c r="T371" i="9"/>
  <c r="R371" i="9"/>
  <c r="O372" i="9"/>
  <c r="M372" i="9"/>
  <c r="T374" i="9"/>
  <c r="R374" i="9"/>
  <c r="T363" i="9"/>
  <c r="R363" i="9"/>
  <c r="T358" i="9"/>
  <c r="R358" i="9"/>
  <c r="R359" i="9"/>
  <c r="T359" i="9"/>
  <c r="R354" i="9"/>
  <c r="T354" i="9"/>
  <c r="T347" i="9"/>
  <c r="R347" i="9"/>
  <c r="O333" i="9"/>
  <c r="M333" i="9"/>
  <c r="R326" i="9"/>
  <c r="T326" i="9"/>
  <c r="O327" i="9"/>
  <c r="M327" i="9"/>
  <c r="O321" i="9"/>
  <c r="M321" i="9"/>
  <c r="T319" i="9"/>
  <c r="R319" i="9"/>
  <c r="O307" i="9"/>
  <c r="M307" i="9"/>
  <c r="O292" i="9"/>
  <c r="M292" i="9"/>
  <c r="T289" i="9"/>
  <c r="R289" i="9"/>
  <c r="O280" i="9"/>
  <c r="M280" i="9"/>
  <c r="R265" i="9"/>
  <c r="T265" i="9"/>
  <c r="M269" i="9"/>
  <c r="O269" i="9"/>
  <c r="T258" i="9"/>
  <c r="R258" i="9"/>
  <c r="O252" i="9"/>
  <c r="M252" i="9"/>
  <c r="O236" i="9"/>
  <c r="M236" i="9"/>
  <c r="T206" i="9"/>
  <c r="R206" i="9"/>
  <c r="O202" i="9"/>
  <c r="M202" i="9"/>
  <c r="R191" i="9"/>
  <c r="T191" i="9"/>
  <c r="O184" i="9"/>
  <c r="M184" i="9"/>
  <c r="T153" i="9"/>
  <c r="R153" i="9"/>
  <c r="O154" i="9"/>
  <c r="M154" i="9"/>
  <c r="T156" i="9"/>
  <c r="R156" i="9"/>
  <c r="T143" i="9"/>
  <c r="R143" i="9"/>
  <c r="T136" i="9"/>
  <c r="R136" i="9"/>
  <c r="O137" i="9"/>
  <c r="M137" i="9"/>
  <c r="T139" i="9"/>
  <c r="R139" i="9"/>
  <c r="T133" i="9"/>
  <c r="R133" i="9"/>
  <c r="O131" i="9"/>
  <c r="M131" i="9"/>
  <c r="T127" i="9"/>
  <c r="R127" i="9"/>
  <c r="T116" i="9"/>
  <c r="R116" i="9"/>
  <c r="T115" i="9"/>
  <c r="R115" i="9"/>
  <c r="T98" i="9"/>
  <c r="R98" i="9"/>
  <c r="T101" i="9"/>
  <c r="R101" i="9"/>
  <c r="T93" i="9"/>
  <c r="R93" i="9"/>
  <c r="T83" i="9"/>
  <c r="R83" i="9"/>
  <c r="O77" i="9"/>
  <c r="M77" i="9"/>
  <c r="T79" i="9"/>
  <c r="R79" i="9"/>
  <c r="T69" i="9"/>
  <c r="R69" i="9"/>
  <c r="T62" i="9"/>
  <c r="R62" i="9"/>
  <c r="M63" i="9"/>
  <c r="O63" i="9"/>
  <c r="T65" i="9"/>
  <c r="R65" i="9"/>
  <c r="T46" i="9"/>
  <c r="R46" i="9"/>
  <c r="T41" i="9"/>
  <c r="R41" i="9"/>
  <c r="T36" i="9"/>
  <c r="R36" i="9"/>
  <c r="T29" i="9"/>
  <c r="R29" i="9"/>
  <c r="T24" i="9"/>
  <c r="R24" i="9"/>
  <c r="O25" i="9"/>
  <c r="M25" i="9"/>
  <c r="O23" i="9"/>
  <c r="M23" i="9"/>
  <c r="T13" i="9"/>
  <c r="R13" i="9"/>
  <c r="Q123" i="1"/>
  <c r="J159" i="5" s="1"/>
  <c r="T122" i="1"/>
  <c r="Q121" i="1"/>
  <c r="CT120" i="1"/>
  <c r="P119" i="1"/>
  <c r="AB119" i="1"/>
  <c r="P118" i="1"/>
  <c r="AB118" i="1"/>
  <c r="N30" i="9"/>
  <c r="O30" i="9" s="1"/>
  <c r="K30" i="9"/>
  <c r="AD117" i="1"/>
  <c r="AB117" i="1" s="1"/>
  <c r="U135" i="5"/>
  <c r="U116" i="1"/>
  <c r="K140" i="5" s="1"/>
  <c r="S125" i="5"/>
  <c r="Q125" i="5"/>
  <c r="R113" i="1"/>
  <c r="GX110" i="1"/>
  <c r="T110" i="1"/>
  <c r="S95" i="5"/>
  <c r="Q95" i="5"/>
  <c r="GX68" i="1"/>
  <c r="CJ71" i="1" s="1"/>
  <c r="CT68" i="1"/>
  <c r="S68" i="1" s="1"/>
  <c r="J78" i="5" s="1"/>
  <c r="CS68" i="1"/>
  <c r="U76" i="5"/>
  <c r="Q30" i="1"/>
  <c r="O847" i="9"/>
  <c r="M847" i="9"/>
  <c r="O843" i="9"/>
  <c r="M843" i="9"/>
  <c r="O831" i="9"/>
  <c r="M831" i="9"/>
  <c r="R824" i="9"/>
  <c r="T824" i="9"/>
  <c r="T816" i="9"/>
  <c r="R816" i="9"/>
  <c r="M814" i="9"/>
  <c r="O814" i="9"/>
  <c r="M806" i="9"/>
  <c r="O806" i="9"/>
  <c r="M807" i="9"/>
  <c r="O807" i="9"/>
  <c r="O799" i="9"/>
  <c r="M799" i="9"/>
  <c r="O795" i="9"/>
  <c r="M795" i="9"/>
  <c r="T787" i="9"/>
  <c r="R787" i="9"/>
  <c r="O791" i="9"/>
  <c r="M791" i="9"/>
  <c r="O781" i="9"/>
  <c r="M781" i="9"/>
  <c r="O784" i="9"/>
  <c r="M784" i="9"/>
  <c r="O778" i="9"/>
  <c r="M778" i="9"/>
  <c r="R765" i="9"/>
  <c r="T765" i="9"/>
  <c r="O764" i="9"/>
  <c r="M764" i="9"/>
  <c r="O751" i="9"/>
  <c r="M751" i="9"/>
  <c r="T743" i="9"/>
  <c r="R743" i="9"/>
  <c r="O733" i="9"/>
  <c r="M733" i="9"/>
  <c r="O736" i="9"/>
  <c r="M736" i="9"/>
  <c r="T729" i="9"/>
  <c r="R729" i="9"/>
  <c r="T723" i="9"/>
  <c r="R723" i="9"/>
  <c r="T721" i="9"/>
  <c r="R721" i="9"/>
  <c r="O712" i="9"/>
  <c r="M712" i="9"/>
  <c r="R702" i="9"/>
  <c r="T702" i="9"/>
  <c r="O704" i="9"/>
  <c r="M704" i="9"/>
  <c r="O700" i="9"/>
  <c r="M700" i="9"/>
  <c r="T692" i="9"/>
  <c r="R692" i="9"/>
  <c r="O696" i="9"/>
  <c r="M696" i="9"/>
  <c r="O686" i="9"/>
  <c r="M686" i="9"/>
  <c r="O689" i="9"/>
  <c r="M689" i="9"/>
  <c r="T683" i="9"/>
  <c r="R683" i="9"/>
  <c r="O667" i="9"/>
  <c r="M667" i="9"/>
  <c r="O670" i="9"/>
  <c r="M670" i="9"/>
  <c r="R662" i="9"/>
  <c r="T662" i="9"/>
  <c r="O655" i="9"/>
  <c r="M655" i="9"/>
  <c r="T647" i="9"/>
  <c r="R647" i="9"/>
  <c r="O641" i="9"/>
  <c r="M641" i="9"/>
  <c r="T633" i="9"/>
  <c r="R633" i="9"/>
  <c r="T627" i="9"/>
  <c r="R627" i="9"/>
  <c r="O617" i="9"/>
  <c r="M617" i="9"/>
  <c r="O607" i="9"/>
  <c r="M607" i="9"/>
  <c r="T595" i="9"/>
  <c r="R595" i="9"/>
  <c r="O599" i="9"/>
  <c r="M599" i="9"/>
  <c r="T582" i="9"/>
  <c r="R582" i="9"/>
  <c r="T575" i="9"/>
  <c r="R575" i="9"/>
  <c r="O576" i="9"/>
  <c r="M576" i="9"/>
  <c r="R578" i="9"/>
  <c r="T578" i="9"/>
  <c r="T568" i="9"/>
  <c r="R568" i="9"/>
  <c r="R560" i="9"/>
  <c r="T560" i="9"/>
  <c r="O561" i="9"/>
  <c r="M561" i="9"/>
  <c r="T563" i="9"/>
  <c r="R563" i="9"/>
  <c r="R551" i="9"/>
  <c r="T551" i="9"/>
  <c r="T544" i="9"/>
  <c r="R544" i="9"/>
  <c r="O545" i="9"/>
  <c r="M545" i="9"/>
  <c r="T533" i="9"/>
  <c r="R533" i="9"/>
  <c r="R527" i="9"/>
  <c r="T527" i="9"/>
  <c r="T519" i="9"/>
  <c r="R519" i="9"/>
  <c r="R505" i="9"/>
  <c r="T505" i="9"/>
  <c r="O506" i="9"/>
  <c r="M506" i="9"/>
  <c r="T508" i="9"/>
  <c r="R508" i="9"/>
  <c r="T484" i="9"/>
  <c r="R484" i="9"/>
  <c r="O485" i="9"/>
  <c r="M485" i="9"/>
  <c r="T479" i="9"/>
  <c r="R479" i="9"/>
  <c r="T469" i="9"/>
  <c r="R469" i="9"/>
  <c r="O470" i="9"/>
  <c r="M470" i="9"/>
  <c r="T461" i="9"/>
  <c r="R461" i="9"/>
  <c r="M452" i="9"/>
  <c r="O452" i="9"/>
  <c r="M438" i="9"/>
  <c r="O438" i="9"/>
  <c r="M428" i="9"/>
  <c r="O428" i="9"/>
  <c r="M431" i="9"/>
  <c r="O431" i="9"/>
  <c r="T434" i="9"/>
  <c r="R434" i="9"/>
  <c r="O425" i="9"/>
  <c r="M425" i="9"/>
  <c r="O411" i="9"/>
  <c r="M411" i="9"/>
  <c r="O392" i="9"/>
  <c r="M392" i="9"/>
  <c r="T384" i="9"/>
  <c r="R384" i="9"/>
  <c r="O381" i="9"/>
  <c r="M381" i="9"/>
  <c r="T366" i="9"/>
  <c r="R366" i="9"/>
  <c r="O351" i="9"/>
  <c r="M351" i="9"/>
  <c r="R345" i="9"/>
  <c r="T345" i="9"/>
  <c r="T332" i="9"/>
  <c r="R332" i="9"/>
  <c r="T323" i="9"/>
  <c r="R323" i="9"/>
  <c r="O324" i="9"/>
  <c r="M324" i="9"/>
  <c r="T320" i="9"/>
  <c r="R320" i="9"/>
  <c r="T316" i="9"/>
  <c r="R316" i="9"/>
  <c r="O317" i="9"/>
  <c r="M317" i="9"/>
  <c r="T315" i="9"/>
  <c r="R315" i="9"/>
  <c r="T306" i="9"/>
  <c r="R306" i="9"/>
  <c r="T298" i="9"/>
  <c r="R298" i="9"/>
  <c r="O299" i="9"/>
  <c r="M299" i="9"/>
  <c r="T301" i="9"/>
  <c r="R301" i="9"/>
  <c r="O272" i="9"/>
  <c r="M272" i="9"/>
  <c r="T274" i="9"/>
  <c r="R274" i="9"/>
  <c r="T268" i="9"/>
  <c r="R268" i="9"/>
  <c r="T271" i="9"/>
  <c r="R271" i="9"/>
  <c r="R251" i="9"/>
  <c r="T251" i="9"/>
  <c r="O245" i="9"/>
  <c r="M245" i="9"/>
  <c r="T247" i="9"/>
  <c r="R247" i="9"/>
  <c r="T235" i="9"/>
  <c r="R235" i="9"/>
  <c r="R228" i="9"/>
  <c r="T228" i="9"/>
  <c r="M229" i="9"/>
  <c r="O229" i="9"/>
  <c r="T231" i="9"/>
  <c r="R231" i="9"/>
  <c r="T211" i="9"/>
  <c r="R211" i="9"/>
  <c r="M201" i="9"/>
  <c r="O201" i="9"/>
  <c r="R200" i="9"/>
  <c r="T200" i="9"/>
  <c r="R186" i="9"/>
  <c r="T186" i="9"/>
  <c r="M187" i="9"/>
  <c r="O187" i="9"/>
  <c r="T179" i="9"/>
  <c r="R179" i="9"/>
  <c r="T169" i="9"/>
  <c r="R169" i="9"/>
  <c r="T170" i="9"/>
  <c r="R170" i="9"/>
  <c r="R167" i="9"/>
  <c r="T167" i="9"/>
  <c r="R159" i="9"/>
  <c r="T159" i="9"/>
  <c r="O163" i="9"/>
  <c r="M163" i="9"/>
  <c r="O153" i="9"/>
  <c r="M153" i="9"/>
  <c r="M156" i="9"/>
  <c r="O156" i="9"/>
  <c r="T150" i="9"/>
  <c r="R150" i="9"/>
  <c r="O136" i="9"/>
  <c r="M136" i="9"/>
  <c r="O139" i="9"/>
  <c r="M139" i="9"/>
  <c r="M133" i="9"/>
  <c r="O133" i="9"/>
  <c r="O127" i="9"/>
  <c r="M127" i="9"/>
  <c r="T130" i="9"/>
  <c r="R130" i="9"/>
  <c r="O120" i="9"/>
  <c r="M120" i="9"/>
  <c r="M115" i="9"/>
  <c r="O115" i="9"/>
  <c r="T113" i="9"/>
  <c r="R113" i="9"/>
  <c r="M106" i="9"/>
  <c r="O106" i="9"/>
  <c r="M101" i="9"/>
  <c r="O101" i="9"/>
  <c r="O93" i="9"/>
  <c r="M93" i="9"/>
  <c r="O90" i="9"/>
  <c r="M90" i="9"/>
  <c r="O79" i="9"/>
  <c r="M79" i="9"/>
  <c r="T72" i="9"/>
  <c r="R72" i="9"/>
  <c r="O62" i="9"/>
  <c r="M62" i="9"/>
  <c r="O65" i="9"/>
  <c r="M65" i="9"/>
  <c r="T58" i="9"/>
  <c r="R58" i="9"/>
  <c r="T52" i="9"/>
  <c r="R52" i="9"/>
  <c r="T50" i="9"/>
  <c r="R50" i="9"/>
  <c r="O41" i="9"/>
  <c r="M41" i="9"/>
  <c r="T31" i="9"/>
  <c r="R31" i="9"/>
  <c r="O33" i="9"/>
  <c r="M33" i="9"/>
  <c r="O29" i="9"/>
  <c r="M29" i="9"/>
  <c r="O24" i="9"/>
  <c r="M24" i="9"/>
  <c r="T12" i="9"/>
  <c r="R12" i="9"/>
  <c r="O8" i="9"/>
  <c r="M8" i="9"/>
  <c r="T10" i="9"/>
  <c r="R10" i="9"/>
  <c r="I10" i="9"/>
  <c r="I9" i="9"/>
  <c r="I8" i="9"/>
  <c r="E34" i="5"/>
  <c r="C35" i="5"/>
  <c r="T842" i="9"/>
  <c r="R842" i="9"/>
  <c r="R834" i="9"/>
  <c r="T834" i="9"/>
  <c r="O835" i="9"/>
  <c r="M835" i="9"/>
  <c r="R837" i="9"/>
  <c r="T837" i="9"/>
  <c r="R827" i="9"/>
  <c r="T827" i="9"/>
  <c r="T821" i="9"/>
  <c r="R821" i="9"/>
  <c r="T810" i="9"/>
  <c r="R810" i="9"/>
  <c r="O811" i="9"/>
  <c r="M811" i="9"/>
  <c r="R801" i="9"/>
  <c r="T801" i="9"/>
  <c r="M802" i="9"/>
  <c r="O802" i="9"/>
  <c r="T804" i="9"/>
  <c r="R804" i="9"/>
  <c r="R790" i="9"/>
  <c r="T790" i="9"/>
  <c r="T793" i="9"/>
  <c r="R793" i="9"/>
  <c r="O794" i="9"/>
  <c r="M794" i="9"/>
  <c r="T780" i="9"/>
  <c r="R780" i="9"/>
  <c r="R777" i="9"/>
  <c r="T777" i="9"/>
  <c r="T770" i="9"/>
  <c r="R770" i="9"/>
  <c r="O771" i="9"/>
  <c r="M771" i="9"/>
  <c r="R773" i="9"/>
  <c r="T773" i="9"/>
  <c r="T763" i="9"/>
  <c r="R763" i="9"/>
  <c r="R755" i="9"/>
  <c r="T755" i="9"/>
  <c r="O756" i="9"/>
  <c r="M756" i="9"/>
  <c r="T758" i="9"/>
  <c r="R758" i="9"/>
  <c r="R746" i="9"/>
  <c r="T746" i="9"/>
  <c r="T739" i="9"/>
  <c r="R739" i="9"/>
  <c r="O740" i="9"/>
  <c r="M740" i="9"/>
  <c r="T718" i="9"/>
  <c r="R718" i="9"/>
  <c r="O717" i="9"/>
  <c r="M717" i="9"/>
  <c r="T715" i="9"/>
  <c r="R715" i="9"/>
  <c r="T710" i="9"/>
  <c r="R710" i="9"/>
  <c r="T703" i="9"/>
  <c r="R703" i="9"/>
  <c r="R706" i="9"/>
  <c r="T706" i="9"/>
  <c r="O707" i="9"/>
  <c r="M707" i="9"/>
  <c r="T695" i="9"/>
  <c r="R695" i="9"/>
  <c r="T698" i="9"/>
  <c r="R698" i="9"/>
  <c r="R685" i="9"/>
  <c r="T685" i="9"/>
  <c r="T682" i="9"/>
  <c r="R682" i="9"/>
  <c r="T675" i="9"/>
  <c r="R675" i="9"/>
  <c r="O676" i="9"/>
  <c r="M676" i="9"/>
  <c r="T657" i="9"/>
  <c r="R657" i="9"/>
  <c r="O658" i="9"/>
  <c r="M658" i="9"/>
  <c r="T650" i="9"/>
  <c r="R650" i="9"/>
  <c r="T640" i="9"/>
  <c r="R640" i="9"/>
  <c r="T643" i="9"/>
  <c r="R643" i="9"/>
  <c r="R636" i="9"/>
  <c r="T636" i="9"/>
  <c r="T616" i="9"/>
  <c r="R616" i="9"/>
  <c r="T611" i="9"/>
  <c r="R611" i="9"/>
  <c r="O612" i="9"/>
  <c r="M612" i="9"/>
  <c r="T606" i="9"/>
  <c r="R606" i="9"/>
  <c r="T609" i="9"/>
  <c r="R609" i="9"/>
  <c r="T598" i="9"/>
  <c r="R598" i="9"/>
  <c r="T585" i="9"/>
  <c r="R585" i="9"/>
  <c r="O586" i="9"/>
  <c r="M586" i="9"/>
  <c r="T588" i="9"/>
  <c r="R588" i="9"/>
  <c r="M589" i="9"/>
  <c r="O589" i="9"/>
  <c r="O575" i="9"/>
  <c r="M575" i="9"/>
  <c r="O578" i="9"/>
  <c r="M578" i="9"/>
  <c r="R573" i="9"/>
  <c r="T573" i="9"/>
  <c r="O570" i="9"/>
  <c r="M570" i="9"/>
  <c r="O560" i="9"/>
  <c r="M560" i="9"/>
  <c r="O563" i="9"/>
  <c r="M563" i="9"/>
  <c r="R555" i="9"/>
  <c r="T555" i="9"/>
  <c r="O548" i="9"/>
  <c r="M548" i="9"/>
  <c r="O544" i="9"/>
  <c r="M544" i="9"/>
  <c r="R540" i="9"/>
  <c r="T540" i="9"/>
  <c r="O533" i="9"/>
  <c r="M533" i="9"/>
  <c r="R522" i="9"/>
  <c r="T522" i="9"/>
  <c r="O524" i="9"/>
  <c r="M524" i="9"/>
  <c r="O519" i="9"/>
  <c r="M519" i="9"/>
  <c r="T511" i="9"/>
  <c r="R511" i="9"/>
  <c r="O515" i="9"/>
  <c r="M515" i="9"/>
  <c r="O505" i="9"/>
  <c r="M505" i="9"/>
  <c r="O508" i="9"/>
  <c r="M508" i="9"/>
  <c r="T502" i="9"/>
  <c r="R502" i="9"/>
  <c r="O491" i="9"/>
  <c r="M491" i="9"/>
  <c r="M484" i="9"/>
  <c r="O484" i="9"/>
  <c r="O479" i="9"/>
  <c r="M479" i="9"/>
  <c r="T478" i="9"/>
  <c r="R478" i="9"/>
  <c r="O474" i="9"/>
  <c r="M474" i="9"/>
  <c r="O469" i="9"/>
  <c r="M469" i="9"/>
  <c r="O461" i="9"/>
  <c r="M461" i="9"/>
  <c r="T464" i="9"/>
  <c r="R464" i="9"/>
  <c r="M458" i="9"/>
  <c r="O458" i="9"/>
  <c r="T448" i="9"/>
  <c r="R448" i="9"/>
  <c r="O449" i="9"/>
  <c r="M449" i="9"/>
  <c r="T451" i="9"/>
  <c r="R451" i="9"/>
  <c r="T437" i="9"/>
  <c r="R437" i="9"/>
  <c r="T440" i="9"/>
  <c r="R440" i="9"/>
  <c r="O441" i="9"/>
  <c r="M441" i="9"/>
  <c r="M418" i="9"/>
  <c r="O418" i="9"/>
  <c r="T420" i="9"/>
  <c r="R420" i="9"/>
  <c r="T410" i="9"/>
  <c r="R410" i="9"/>
  <c r="T403" i="9"/>
  <c r="R403" i="9"/>
  <c r="M404" i="9"/>
  <c r="O404" i="9"/>
  <c r="T406" i="9"/>
  <c r="R406" i="9"/>
  <c r="T400" i="9"/>
  <c r="R400" i="9"/>
  <c r="O398" i="9"/>
  <c r="M398" i="9"/>
  <c r="R395" i="9"/>
  <c r="T395" i="9"/>
  <c r="O396" i="9"/>
  <c r="M396" i="9"/>
  <c r="R378" i="9"/>
  <c r="T378" i="9"/>
  <c r="O379" i="9"/>
  <c r="M379" i="9"/>
  <c r="T362" i="9"/>
  <c r="R362" i="9"/>
  <c r="O363" i="9"/>
  <c r="M363" i="9"/>
  <c r="T353" i="9"/>
  <c r="R353" i="9"/>
  <c r="M354" i="9"/>
  <c r="O354" i="9"/>
  <c r="T356" i="9"/>
  <c r="R356" i="9"/>
  <c r="T335" i="9"/>
  <c r="R335" i="9"/>
  <c r="M326" i="9"/>
  <c r="O326" i="9"/>
  <c r="T285" i="9"/>
  <c r="R285" i="9"/>
  <c r="O289" i="9"/>
  <c r="M289" i="9"/>
  <c r="R277" i="9"/>
  <c r="T277" i="9"/>
  <c r="M265" i="9"/>
  <c r="O265" i="9"/>
  <c r="O258" i="9"/>
  <c r="M258" i="9"/>
  <c r="R238" i="9"/>
  <c r="T238" i="9"/>
  <c r="T224" i="9"/>
  <c r="R224" i="9"/>
  <c r="R217" i="9"/>
  <c r="T217" i="9"/>
  <c r="T215" i="9"/>
  <c r="R215" i="9"/>
  <c r="O206" i="9"/>
  <c r="M206" i="9"/>
  <c r="T198" i="9"/>
  <c r="R198" i="9"/>
  <c r="O191" i="9"/>
  <c r="M191" i="9"/>
  <c r="R182" i="9"/>
  <c r="T182" i="9"/>
  <c r="T173" i="9"/>
  <c r="R173" i="9"/>
  <c r="T162" i="9"/>
  <c r="R162" i="9"/>
  <c r="T165" i="9"/>
  <c r="R165" i="9"/>
  <c r="T152" i="9"/>
  <c r="R152" i="9"/>
  <c r="T149" i="9"/>
  <c r="R149" i="9"/>
  <c r="R142" i="9"/>
  <c r="T142" i="9"/>
  <c r="M143" i="9"/>
  <c r="O143" i="9"/>
  <c r="R132" i="9"/>
  <c r="T132" i="9"/>
  <c r="T119" i="9"/>
  <c r="R119" i="9"/>
  <c r="O116" i="9"/>
  <c r="M116" i="9"/>
  <c r="R105" i="9"/>
  <c r="T105" i="9"/>
  <c r="O98" i="9"/>
  <c r="M98" i="9"/>
  <c r="R100" i="9"/>
  <c r="T100" i="9"/>
  <c r="T89" i="9"/>
  <c r="R89" i="9"/>
  <c r="T82" i="9"/>
  <c r="R82" i="9"/>
  <c r="O83" i="9"/>
  <c r="M83" i="9"/>
  <c r="R85" i="9"/>
  <c r="T85" i="9"/>
  <c r="T75" i="9"/>
  <c r="R75" i="9"/>
  <c r="T68" i="9"/>
  <c r="R68" i="9"/>
  <c r="O69" i="9"/>
  <c r="M69" i="9"/>
  <c r="T47" i="9"/>
  <c r="R47" i="9"/>
  <c r="O46" i="9"/>
  <c r="M46" i="9"/>
  <c r="T44" i="9"/>
  <c r="R44" i="9"/>
  <c r="T39" i="9"/>
  <c r="R39" i="9"/>
  <c r="T32" i="9"/>
  <c r="R32" i="9"/>
  <c r="T35" i="9"/>
  <c r="R35" i="9"/>
  <c r="O36" i="9"/>
  <c r="M36" i="9"/>
  <c r="T27" i="9"/>
  <c r="R27" i="9"/>
  <c r="T17" i="9"/>
  <c r="R17" i="9"/>
  <c r="M13" i="9"/>
  <c r="O13" i="9"/>
  <c r="O10" i="9"/>
  <c r="M10" i="9"/>
  <c r="U122" i="1"/>
  <c r="AD122" i="1"/>
  <c r="AB122" i="1" s="1"/>
  <c r="P38" i="9"/>
  <c r="S38" i="9"/>
  <c r="U150" i="5"/>
  <c r="E135" i="5"/>
  <c r="S129" i="5"/>
  <c r="Q129" i="5"/>
  <c r="I19" i="9"/>
  <c r="I18" i="9"/>
  <c r="I17" i="9"/>
  <c r="I16" i="9"/>
  <c r="E76" i="5"/>
  <c r="C77" i="5"/>
  <c r="BX66" i="1"/>
  <c r="W30" i="1"/>
  <c r="CS29" i="1"/>
  <c r="U45" i="5"/>
  <c r="T846" i="9"/>
  <c r="R846" i="9"/>
  <c r="R830" i="9"/>
  <c r="T830" i="9"/>
  <c r="O824" i="9"/>
  <c r="M824" i="9"/>
  <c r="R820" i="9"/>
  <c r="T820" i="9"/>
  <c r="M816" i="9"/>
  <c r="O816" i="9"/>
  <c r="O787" i="9"/>
  <c r="M787" i="9"/>
  <c r="T783" i="9"/>
  <c r="R783" i="9"/>
  <c r="R768" i="9"/>
  <c r="T768" i="9"/>
  <c r="O765" i="9"/>
  <c r="M765" i="9"/>
  <c r="R750" i="9"/>
  <c r="T750" i="9"/>
  <c r="O743" i="9"/>
  <c r="M743" i="9"/>
  <c r="R735" i="9"/>
  <c r="T735" i="9"/>
  <c r="O729" i="9"/>
  <c r="M729" i="9"/>
  <c r="M723" i="9"/>
  <c r="O723" i="9"/>
  <c r="O721" i="9"/>
  <c r="M721" i="9"/>
  <c r="T711" i="9"/>
  <c r="R711" i="9"/>
  <c r="O702" i="9"/>
  <c r="M702" i="9"/>
  <c r="T699" i="9"/>
  <c r="R699" i="9"/>
  <c r="O692" i="9"/>
  <c r="M692" i="9"/>
  <c r="T688" i="9"/>
  <c r="R688" i="9"/>
  <c r="O683" i="9"/>
  <c r="M683" i="9"/>
  <c r="T669" i="9"/>
  <c r="R669" i="9"/>
  <c r="O662" i="9"/>
  <c r="M662" i="9"/>
  <c r="T653" i="9"/>
  <c r="R653" i="9"/>
  <c r="O647" i="9"/>
  <c r="M647" i="9"/>
  <c r="O633" i="9"/>
  <c r="M633" i="9"/>
  <c r="R626" i="9"/>
  <c r="T626" i="9"/>
  <c r="O627" i="9"/>
  <c r="M627" i="9"/>
  <c r="T621" i="9"/>
  <c r="R621" i="9"/>
  <c r="O595" i="9"/>
  <c r="M595" i="9"/>
  <c r="R591" i="9"/>
  <c r="T591" i="9"/>
  <c r="O582" i="9"/>
  <c r="M582" i="9"/>
  <c r="T567" i="9"/>
  <c r="R567" i="9"/>
  <c r="O568" i="9"/>
  <c r="M568" i="9"/>
  <c r="R550" i="9"/>
  <c r="T550" i="9"/>
  <c r="O551" i="9"/>
  <c r="M551" i="9"/>
  <c r="T543" i="9"/>
  <c r="R543" i="9"/>
  <c r="R536" i="9"/>
  <c r="T536" i="9"/>
  <c r="R531" i="9"/>
  <c r="T531" i="9"/>
  <c r="R523" i="9"/>
  <c r="T523" i="9"/>
  <c r="R526" i="9"/>
  <c r="T526" i="9"/>
  <c r="O527" i="9"/>
  <c r="M527" i="9"/>
  <c r="R514" i="9"/>
  <c r="T514" i="9"/>
  <c r="R517" i="9"/>
  <c r="T517" i="9"/>
  <c r="T504" i="9"/>
  <c r="R504" i="9"/>
  <c r="T501" i="9"/>
  <c r="R501" i="9"/>
  <c r="T496" i="9"/>
  <c r="R496" i="9"/>
  <c r="T490" i="9"/>
  <c r="R490" i="9"/>
  <c r="T493" i="9"/>
  <c r="R493" i="9"/>
  <c r="T483" i="9"/>
  <c r="R483" i="9"/>
  <c r="T476" i="9"/>
  <c r="R476" i="9"/>
  <c r="T468" i="9"/>
  <c r="R468" i="9"/>
  <c r="T430" i="9"/>
  <c r="R430" i="9"/>
  <c r="M434" i="9"/>
  <c r="O434" i="9"/>
  <c r="T413" i="9"/>
  <c r="R413" i="9"/>
  <c r="T388" i="9"/>
  <c r="R388" i="9"/>
  <c r="O384" i="9"/>
  <c r="M384" i="9"/>
  <c r="R373" i="9"/>
  <c r="T373" i="9"/>
  <c r="O366" i="9"/>
  <c r="M366" i="9"/>
  <c r="M345" i="9"/>
  <c r="O345" i="9"/>
  <c r="T342" i="9"/>
  <c r="R342" i="9"/>
  <c r="T338" i="9"/>
  <c r="R338" i="9"/>
  <c r="R331" i="9"/>
  <c r="T331" i="9"/>
  <c r="O332" i="9"/>
  <c r="M332" i="9"/>
  <c r="T325" i="9"/>
  <c r="R325" i="9"/>
  <c r="R322" i="9"/>
  <c r="T322" i="9"/>
  <c r="T313" i="9"/>
  <c r="R313" i="9"/>
  <c r="R305" i="9"/>
  <c r="T305" i="9"/>
  <c r="O306" i="9"/>
  <c r="M306" i="9"/>
  <c r="T293" i="9"/>
  <c r="R293" i="9"/>
  <c r="T288" i="9"/>
  <c r="R288" i="9"/>
  <c r="R281" i="9"/>
  <c r="T281" i="9"/>
  <c r="T267" i="9"/>
  <c r="R267" i="9"/>
  <c r="O268" i="9"/>
  <c r="M268" i="9"/>
  <c r="T270" i="9"/>
  <c r="R270" i="9"/>
  <c r="T257" i="9"/>
  <c r="R257" i="9"/>
  <c r="R250" i="9"/>
  <c r="T250" i="9"/>
  <c r="M251" i="9"/>
  <c r="O251" i="9"/>
  <c r="T253" i="9"/>
  <c r="R253" i="9"/>
  <c r="T241" i="9"/>
  <c r="R241" i="9"/>
  <c r="T234" i="9"/>
  <c r="R234" i="9"/>
  <c r="O235" i="9"/>
  <c r="M235" i="9"/>
  <c r="T212" i="9"/>
  <c r="R212" i="9"/>
  <c r="O211" i="9"/>
  <c r="M211" i="9"/>
  <c r="T205" i="9"/>
  <c r="R205" i="9"/>
  <c r="R208" i="9"/>
  <c r="T208" i="9"/>
  <c r="T203" i="9"/>
  <c r="R203" i="9"/>
  <c r="T190" i="9"/>
  <c r="R190" i="9"/>
  <c r="T193" i="9"/>
  <c r="R193" i="9"/>
  <c r="T185" i="9"/>
  <c r="R185" i="9"/>
  <c r="R177" i="9"/>
  <c r="T177" i="9"/>
  <c r="T178" i="9"/>
  <c r="R178" i="9"/>
  <c r="O179" i="9"/>
  <c r="M179" i="9"/>
  <c r="T166" i="9"/>
  <c r="R166" i="9"/>
  <c r="O167" i="9"/>
  <c r="M167" i="9"/>
  <c r="T158" i="9"/>
  <c r="R158" i="9"/>
  <c r="O159" i="9"/>
  <c r="M159" i="9"/>
  <c r="R155" i="9"/>
  <c r="T155" i="9"/>
  <c r="O150" i="9"/>
  <c r="M150" i="9"/>
  <c r="T138" i="9"/>
  <c r="R138" i="9"/>
  <c r="O130" i="9"/>
  <c r="M130" i="9"/>
  <c r="T125" i="9"/>
  <c r="R125" i="9"/>
  <c r="R114" i="9"/>
  <c r="T114" i="9"/>
  <c r="O113" i="9"/>
  <c r="M113" i="9"/>
  <c r="T92" i="9"/>
  <c r="R92" i="9"/>
  <c r="T78" i="9"/>
  <c r="R78" i="9"/>
  <c r="O72" i="9"/>
  <c r="M72" i="9"/>
  <c r="T64" i="9"/>
  <c r="R64" i="9"/>
  <c r="M58" i="9"/>
  <c r="O58" i="9"/>
  <c r="O52" i="9"/>
  <c r="M52" i="9"/>
  <c r="O50" i="9"/>
  <c r="M50" i="9"/>
  <c r="T40" i="9"/>
  <c r="R40" i="9"/>
  <c r="M31" i="9"/>
  <c r="O31" i="9"/>
  <c r="T28" i="9"/>
  <c r="R28" i="9"/>
  <c r="O12" i="9"/>
  <c r="M12" i="9"/>
  <c r="T11" i="9"/>
  <c r="R11" i="9"/>
  <c r="R849" i="9"/>
  <c r="T849" i="9"/>
  <c r="T841" i="9"/>
  <c r="R841" i="9"/>
  <c r="O842" i="9"/>
  <c r="M842" i="9"/>
  <c r="T826" i="9"/>
  <c r="R826" i="9"/>
  <c r="O827" i="9"/>
  <c r="M827" i="9"/>
  <c r="O820" i="9"/>
  <c r="M820" i="9"/>
  <c r="O821" i="9"/>
  <c r="M821" i="9"/>
  <c r="T815" i="9"/>
  <c r="R815" i="9"/>
  <c r="T818" i="9"/>
  <c r="R818" i="9"/>
  <c r="T800" i="9"/>
  <c r="R800" i="9"/>
  <c r="T789" i="9"/>
  <c r="R789" i="9"/>
  <c r="O790" i="9"/>
  <c r="M790" i="9"/>
  <c r="T792" i="9"/>
  <c r="R792" i="9"/>
  <c r="R786" i="9"/>
  <c r="T786" i="9"/>
  <c r="O777" i="9"/>
  <c r="M777" i="9"/>
  <c r="T762" i="9"/>
  <c r="R762" i="9"/>
  <c r="O763" i="9"/>
  <c r="M763" i="9"/>
  <c r="R745" i="9"/>
  <c r="T745" i="9"/>
  <c r="O746" i="9"/>
  <c r="M746" i="9"/>
  <c r="T738" i="9"/>
  <c r="R738" i="9"/>
  <c r="T728" i="9"/>
  <c r="R728" i="9"/>
  <c r="R731" i="9"/>
  <c r="T731" i="9"/>
  <c r="T725" i="9"/>
  <c r="R725" i="9"/>
  <c r="T720" i="9"/>
  <c r="R720" i="9"/>
  <c r="O718" i="9"/>
  <c r="M718" i="9"/>
  <c r="T714" i="9"/>
  <c r="R714" i="9"/>
  <c r="O703" i="9"/>
  <c r="M703" i="9"/>
  <c r="T705" i="9"/>
  <c r="R705" i="9"/>
  <c r="T691" i="9"/>
  <c r="R691" i="9"/>
  <c r="T694" i="9"/>
  <c r="R694" i="9"/>
  <c r="O695" i="9"/>
  <c r="M695" i="9"/>
  <c r="R697" i="9"/>
  <c r="T697" i="9"/>
  <c r="R681" i="9"/>
  <c r="T681" i="9"/>
  <c r="O682" i="9"/>
  <c r="M682" i="9"/>
  <c r="T674" i="9"/>
  <c r="R674" i="9"/>
  <c r="T661" i="9"/>
  <c r="R661" i="9"/>
  <c r="T664" i="9"/>
  <c r="R664" i="9"/>
  <c r="R656" i="9"/>
  <c r="T656" i="9"/>
  <c r="R646" i="9"/>
  <c r="T646" i="9"/>
  <c r="O640" i="9"/>
  <c r="M640" i="9"/>
  <c r="T642" i="9"/>
  <c r="R642" i="9"/>
  <c r="T632" i="9"/>
  <c r="R632" i="9"/>
  <c r="T624" i="9"/>
  <c r="R624" i="9"/>
  <c r="M616" i="9"/>
  <c r="O616" i="9"/>
  <c r="T605" i="9"/>
  <c r="R605" i="9"/>
  <c r="M606" i="9"/>
  <c r="O606" i="9"/>
  <c r="T608" i="9"/>
  <c r="R608" i="9"/>
  <c r="T594" i="9"/>
  <c r="R594" i="9"/>
  <c r="T597" i="9"/>
  <c r="R597" i="9"/>
  <c r="O598" i="9"/>
  <c r="M598" i="9"/>
  <c r="R577" i="9"/>
  <c r="T577" i="9"/>
  <c r="O573" i="9"/>
  <c r="M573" i="9"/>
  <c r="T562" i="9"/>
  <c r="R562" i="9"/>
  <c r="O555" i="9"/>
  <c r="M555" i="9"/>
  <c r="R546" i="9"/>
  <c r="T546" i="9"/>
  <c r="O540" i="9"/>
  <c r="M540" i="9"/>
  <c r="R532" i="9"/>
  <c r="T532" i="9"/>
  <c r="O522" i="9"/>
  <c r="M522" i="9"/>
  <c r="R518" i="9"/>
  <c r="T518" i="9"/>
  <c r="O511" i="9"/>
  <c r="M511" i="9"/>
  <c r="T507" i="9"/>
  <c r="R507" i="9"/>
  <c r="M502" i="9"/>
  <c r="O502" i="9"/>
  <c r="T495" i="9"/>
  <c r="R495" i="9"/>
  <c r="T488" i="9"/>
  <c r="R488" i="9"/>
  <c r="O478" i="9"/>
  <c r="M478" i="9"/>
  <c r="O464" i="9"/>
  <c r="M464" i="9"/>
  <c r="T456" i="9"/>
  <c r="R456" i="9"/>
  <c r="T447" i="9"/>
  <c r="R447" i="9"/>
  <c r="T444" i="9"/>
  <c r="R444" i="9"/>
  <c r="T436" i="9"/>
  <c r="R436" i="9"/>
  <c r="O437" i="9"/>
  <c r="M437" i="9"/>
  <c r="T439" i="9"/>
  <c r="R439" i="9"/>
  <c r="T433" i="9"/>
  <c r="R433" i="9"/>
  <c r="T427" i="9"/>
  <c r="R427" i="9"/>
  <c r="T426" i="9"/>
  <c r="R426" i="9"/>
  <c r="T416" i="9"/>
  <c r="R416" i="9"/>
  <c r="R409" i="9"/>
  <c r="T409" i="9"/>
  <c r="O410" i="9"/>
  <c r="M410" i="9"/>
  <c r="R399" i="9"/>
  <c r="T399" i="9"/>
  <c r="T394" i="9"/>
  <c r="R394" i="9"/>
  <c r="T383" i="9"/>
  <c r="R383" i="9"/>
  <c r="R382" i="9"/>
  <c r="T382" i="9"/>
  <c r="T365" i="9"/>
  <c r="R365" i="9"/>
  <c r="R368" i="9"/>
  <c r="T368" i="9"/>
  <c r="T352" i="9"/>
  <c r="R352" i="9"/>
  <c r="O335" i="9"/>
  <c r="M335" i="9"/>
  <c r="M331" i="9"/>
  <c r="O331" i="9"/>
  <c r="O325" i="9"/>
  <c r="M325" i="9"/>
  <c r="M322" i="9"/>
  <c r="O322" i="9"/>
  <c r="M305" i="9"/>
  <c r="O305" i="9"/>
  <c r="R300" i="9"/>
  <c r="T300" i="9"/>
  <c r="O293" i="9"/>
  <c r="M293" i="9"/>
  <c r="T283" i="9"/>
  <c r="R283" i="9"/>
  <c r="O285" i="9"/>
  <c r="M285" i="9"/>
  <c r="M281" i="9"/>
  <c r="O281" i="9"/>
  <c r="R273" i="9"/>
  <c r="T273" i="9"/>
  <c r="M277" i="9"/>
  <c r="O277" i="9"/>
  <c r="O267" i="9"/>
  <c r="M267" i="9"/>
  <c r="O270" i="9"/>
  <c r="M270" i="9"/>
  <c r="T264" i="9"/>
  <c r="R264" i="9"/>
  <c r="O250" i="9"/>
  <c r="M250" i="9"/>
  <c r="O253" i="9"/>
  <c r="M253" i="9"/>
  <c r="T246" i="9"/>
  <c r="R246" i="9"/>
  <c r="O238" i="9"/>
  <c r="M238" i="9"/>
  <c r="M234" i="9"/>
  <c r="O234" i="9"/>
  <c r="T230" i="9"/>
  <c r="R230" i="9"/>
  <c r="M224" i="9"/>
  <c r="O224" i="9"/>
  <c r="O217" i="9"/>
  <c r="M217" i="9"/>
  <c r="O215" i="9"/>
  <c r="M215" i="9"/>
  <c r="O208" i="9"/>
  <c r="M208" i="9"/>
  <c r="O203" i="9"/>
  <c r="M203" i="9"/>
  <c r="O198" i="9"/>
  <c r="M198" i="9"/>
  <c r="O193" i="9"/>
  <c r="M193" i="9"/>
  <c r="O185" i="9"/>
  <c r="M185" i="9"/>
  <c r="O182" i="9"/>
  <c r="M182" i="9"/>
  <c r="M178" i="9"/>
  <c r="O178" i="9"/>
  <c r="M173" i="9"/>
  <c r="O173" i="9"/>
  <c r="O166" i="9"/>
  <c r="M166" i="9"/>
  <c r="O158" i="9"/>
  <c r="M158" i="9"/>
  <c r="T161" i="9"/>
  <c r="R161" i="9"/>
  <c r="O162" i="9"/>
  <c r="M162" i="9"/>
  <c r="T164" i="9"/>
  <c r="R164" i="9"/>
  <c r="T148" i="9"/>
  <c r="R148" i="9"/>
  <c r="O149" i="9"/>
  <c r="M149" i="9"/>
  <c r="T141" i="9"/>
  <c r="R141" i="9"/>
  <c r="O132" i="9"/>
  <c r="M132" i="9"/>
  <c r="T129" i="9"/>
  <c r="R129" i="9"/>
  <c r="T126" i="9"/>
  <c r="R126" i="9"/>
  <c r="M119" i="9"/>
  <c r="O119" i="9"/>
  <c r="T121" i="9"/>
  <c r="R121" i="9"/>
  <c r="T112" i="9"/>
  <c r="R112" i="9"/>
  <c r="T104" i="9"/>
  <c r="R104" i="9"/>
  <c r="O105" i="9"/>
  <c r="M105" i="9"/>
  <c r="T107" i="9"/>
  <c r="R107" i="9"/>
  <c r="R95" i="9"/>
  <c r="T95" i="9"/>
  <c r="T88" i="9"/>
  <c r="R88" i="9"/>
  <c r="O89" i="9"/>
  <c r="M89" i="9"/>
  <c r="T74" i="9"/>
  <c r="R74" i="9"/>
  <c r="O75" i="9"/>
  <c r="M75" i="9"/>
  <c r="T67" i="9"/>
  <c r="R67" i="9"/>
  <c r="T57" i="9"/>
  <c r="R57" i="9"/>
  <c r="T60" i="9"/>
  <c r="R60" i="9"/>
  <c r="T54" i="9"/>
  <c r="R54" i="9"/>
  <c r="T49" i="9"/>
  <c r="R49" i="9"/>
  <c r="O47" i="9"/>
  <c r="M47" i="9"/>
  <c r="T43" i="9"/>
  <c r="R43" i="9"/>
  <c r="O32" i="9"/>
  <c r="M32" i="9"/>
  <c r="T34" i="9"/>
  <c r="R34" i="9"/>
  <c r="T26" i="9"/>
  <c r="R26" i="9"/>
  <c r="O27" i="9"/>
  <c r="M27" i="9"/>
  <c r="M17" i="9"/>
  <c r="O17" i="9"/>
  <c r="T9" i="9"/>
  <c r="R9" i="9"/>
  <c r="I11" i="9"/>
  <c r="E45" i="5"/>
  <c r="C46" i="5"/>
  <c r="O846" i="9"/>
  <c r="M846" i="9"/>
  <c r="O841" i="9"/>
  <c r="M841" i="9"/>
  <c r="T836" i="9"/>
  <c r="R836" i="9"/>
  <c r="O830" i="9"/>
  <c r="M830" i="9"/>
  <c r="O826" i="9"/>
  <c r="M826" i="9"/>
  <c r="M818" i="9"/>
  <c r="O818" i="9"/>
  <c r="T813" i="9"/>
  <c r="R813" i="9"/>
  <c r="O800" i="9"/>
  <c r="M800" i="9"/>
  <c r="T803" i="9"/>
  <c r="R803" i="9"/>
  <c r="O789" i="9"/>
  <c r="M789" i="9"/>
  <c r="O792" i="9"/>
  <c r="M792" i="9"/>
  <c r="O783" i="9"/>
  <c r="M783" i="9"/>
  <c r="R772" i="9"/>
  <c r="T772" i="9"/>
  <c r="O768" i="9"/>
  <c r="M768" i="9"/>
  <c r="O762" i="9"/>
  <c r="M762" i="9"/>
  <c r="T757" i="9"/>
  <c r="R757" i="9"/>
  <c r="O750" i="9"/>
  <c r="M750" i="9"/>
  <c r="O745" i="9"/>
  <c r="M745" i="9"/>
  <c r="O738" i="9"/>
  <c r="M738" i="9"/>
  <c r="R741" i="9"/>
  <c r="T741" i="9"/>
  <c r="O735" i="9"/>
  <c r="M735" i="9"/>
  <c r="O731" i="9"/>
  <c r="M731" i="9"/>
  <c r="T724" i="9"/>
  <c r="R724" i="9"/>
  <c r="O725" i="9"/>
  <c r="M725" i="9"/>
  <c r="O714" i="9"/>
  <c r="M714" i="9"/>
  <c r="O711" i="9"/>
  <c r="M711" i="9"/>
  <c r="O705" i="9"/>
  <c r="M705" i="9"/>
  <c r="T708" i="9"/>
  <c r="R708" i="9"/>
  <c r="O699" i="9"/>
  <c r="M699" i="9"/>
  <c r="O694" i="9"/>
  <c r="M694" i="9"/>
  <c r="O697" i="9"/>
  <c r="M697" i="9"/>
  <c r="T684" i="9"/>
  <c r="R684" i="9"/>
  <c r="O688" i="9"/>
  <c r="M688" i="9"/>
  <c r="O681" i="9"/>
  <c r="M681" i="9"/>
  <c r="O674" i="9"/>
  <c r="M674" i="9"/>
  <c r="T677" i="9"/>
  <c r="R677" i="9"/>
  <c r="O669" i="9"/>
  <c r="M669" i="9"/>
  <c r="O664" i="9"/>
  <c r="M664" i="9"/>
  <c r="O656" i="9"/>
  <c r="M656" i="9"/>
  <c r="O653" i="9"/>
  <c r="M653" i="9"/>
  <c r="O642" i="9"/>
  <c r="M642" i="9"/>
  <c r="T635" i="9"/>
  <c r="R635" i="9"/>
  <c r="O626" i="9"/>
  <c r="M626" i="9"/>
  <c r="O621" i="9"/>
  <c r="M621" i="9"/>
  <c r="T619" i="9"/>
  <c r="R619" i="9"/>
  <c r="O605" i="9"/>
  <c r="M605" i="9"/>
  <c r="O608" i="9"/>
  <c r="M608" i="9"/>
  <c r="M597" i="9"/>
  <c r="O597" i="9"/>
  <c r="T587" i="9"/>
  <c r="R587" i="9"/>
  <c r="T590" i="9"/>
  <c r="R590" i="9"/>
  <c r="O591" i="9"/>
  <c r="M591" i="9"/>
  <c r="T584" i="9"/>
  <c r="R584" i="9"/>
  <c r="T572" i="9"/>
  <c r="R572" i="9"/>
  <c r="T571" i="9"/>
  <c r="R571" i="9"/>
  <c r="T554" i="9"/>
  <c r="R554" i="9"/>
  <c r="T557" i="9"/>
  <c r="R557" i="9"/>
  <c r="T549" i="9"/>
  <c r="R549" i="9"/>
  <c r="T539" i="9"/>
  <c r="R539" i="9"/>
  <c r="T535" i="9"/>
  <c r="R535" i="9"/>
  <c r="T521" i="9"/>
  <c r="R521" i="9"/>
  <c r="O523" i="9"/>
  <c r="M523" i="9"/>
  <c r="T525" i="9"/>
  <c r="R525" i="9"/>
  <c r="R510" i="9"/>
  <c r="T510" i="9"/>
  <c r="R513" i="9"/>
  <c r="T513" i="9"/>
  <c r="O514" i="9"/>
  <c r="M514" i="9"/>
  <c r="T516" i="9"/>
  <c r="R516" i="9"/>
  <c r="T500" i="9"/>
  <c r="R500" i="9"/>
  <c r="O501" i="9"/>
  <c r="M501" i="9"/>
  <c r="O495" i="9"/>
  <c r="M495" i="9"/>
  <c r="O496" i="9"/>
  <c r="M496" i="9"/>
  <c r="O490" i="9"/>
  <c r="M490" i="9"/>
  <c r="T492" i="9"/>
  <c r="R492" i="9"/>
  <c r="O488" i="9"/>
  <c r="M488" i="9"/>
  <c r="T477" i="9"/>
  <c r="R477" i="9"/>
  <c r="T475" i="9"/>
  <c r="R475" i="9"/>
  <c r="T463" i="9"/>
  <c r="R463" i="9"/>
  <c r="T459" i="9"/>
  <c r="R459" i="9"/>
  <c r="T446" i="9"/>
  <c r="R446" i="9"/>
  <c r="M447" i="9"/>
  <c r="O447" i="9"/>
  <c r="T450" i="9"/>
  <c r="R450" i="9"/>
  <c r="O436" i="9"/>
  <c r="M436" i="9"/>
  <c r="M439" i="9"/>
  <c r="O439" i="9"/>
  <c r="T442" i="9"/>
  <c r="R442" i="9"/>
  <c r="M430" i="9"/>
  <c r="O430" i="9"/>
  <c r="M427" i="9"/>
  <c r="O427" i="9"/>
  <c r="M426" i="9"/>
  <c r="O426" i="9"/>
  <c r="T419" i="9"/>
  <c r="R419" i="9"/>
  <c r="M413" i="9"/>
  <c r="O413" i="9"/>
  <c r="M409" i="9"/>
  <c r="O409" i="9"/>
  <c r="T405" i="9"/>
  <c r="R405" i="9"/>
  <c r="O394" i="9"/>
  <c r="M394" i="9"/>
  <c r="T397" i="9"/>
  <c r="R397" i="9"/>
  <c r="O388" i="9"/>
  <c r="M388" i="9"/>
  <c r="M382" i="9"/>
  <c r="O382" i="9"/>
  <c r="T380" i="9"/>
  <c r="R380" i="9"/>
  <c r="M373" i="9"/>
  <c r="O373" i="9"/>
  <c r="M368" i="9"/>
  <c r="O368" i="9"/>
  <c r="O352" i="9"/>
  <c r="M352" i="9"/>
  <c r="T355" i="9"/>
  <c r="R355" i="9"/>
  <c r="T344" i="9"/>
  <c r="R344" i="9"/>
  <c r="O342" i="9"/>
  <c r="M342" i="9"/>
  <c r="T337" i="9"/>
  <c r="R337" i="9"/>
  <c r="O338" i="9"/>
  <c r="M338" i="9"/>
  <c r="T330" i="9"/>
  <c r="R330" i="9"/>
  <c r="R314" i="9"/>
  <c r="T314" i="9"/>
  <c r="T312" i="9"/>
  <c r="R312" i="9"/>
  <c r="O313" i="9"/>
  <c r="M313" i="9"/>
  <c r="T304" i="9"/>
  <c r="R304" i="9"/>
  <c r="R296" i="9"/>
  <c r="T296" i="9"/>
  <c r="R291" i="9"/>
  <c r="T291" i="9"/>
  <c r="T284" i="9"/>
  <c r="R284" i="9"/>
  <c r="T287" i="9"/>
  <c r="R287" i="9"/>
  <c r="O288" i="9"/>
  <c r="M288" i="9"/>
  <c r="T276" i="9"/>
  <c r="R276" i="9"/>
  <c r="T279" i="9"/>
  <c r="R279" i="9"/>
  <c r="T266" i="9"/>
  <c r="R266" i="9"/>
  <c r="T263" i="9"/>
  <c r="R263" i="9"/>
  <c r="R256" i="9"/>
  <c r="T256" i="9"/>
  <c r="O257" i="9"/>
  <c r="M257" i="9"/>
  <c r="T240" i="9"/>
  <c r="R240" i="9"/>
  <c r="O241" i="9"/>
  <c r="M241" i="9"/>
  <c r="R233" i="9"/>
  <c r="T233" i="9"/>
  <c r="R223" i="9"/>
  <c r="T223" i="9"/>
  <c r="T226" i="9"/>
  <c r="R226" i="9"/>
  <c r="T219" i="9"/>
  <c r="R219" i="9"/>
  <c r="T214" i="9"/>
  <c r="R214" i="9"/>
  <c r="O212" i="9"/>
  <c r="M212" i="9"/>
  <c r="M205" i="9"/>
  <c r="O205" i="9"/>
  <c r="T207" i="9"/>
  <c r="R207" i="9"/>
  <c r="T197" i="9"/>
  <c r="R197" i="9"/>
  <c r="O190" i="9"/>
  <c r="M190" i="9"/>
  <c r="T192" i="9"/>
  <c r="R192" i="9"/>
  <c r="T181" i="9"/>
  <c r="R181" i="9"/>
  <c r="O177" i="9"/>
  <c r="M177" i="9"/>
  <c r="R172" i="9"/>
  <c r="T172" i="9"/>
  <c r="T175" i="9"/>
  <c r="R175" i="9"/>
  <c r="O161" i="9"/>
  <c r="M161" i="9"/>
  <c r="M164" i="9"/>
  <c r="O164" i="9"/>
  <c r="R151" i="9"/>
  <c r="T151" i="9"/>
  <c r="O155" i="9"/>
  <c r="M155" i="9"/>
  <c r="M148" i="9"/>
  <c r="O148" i="9"/>
  <c r="O141" i="9"/>
  <c r="M141" i="9"/>
  <c r="T144" i="9"/>
  <c r="R144" i="9"/>
  <c r="M138" i="9"/>
  <c r="O138" i="9"/>
  <c r="O126" i="9"/>
  <c r="M126" i="9"/>
  <c r="M125" i="9"/>
  <c r="O125" i="9"/>
  <c r="O121" i="9"/>
  <c r="M121" i="9"/>
  <c r="T117" i="9"/>
  <c r="R117" i="9"/>
  <c r="O114" i="9"/>
  <c r="M114" i="9"/>
  <c r="O104" i="9"/>
  <c r="M104" i="9"/>
  <c r="O107" i="9"/>
  <c r="M107" i="9"/>
  <c r="T99" i="9"/>
  <c r="R99" i="9"/>
  <c r="M92" i="9"/>
  <c r="O92" i="9"/>
  <c r="O88" i="9"/>
  <c r="M88" i="9"/>
  <c r="T84" i="9"/>
  <c r="R84" i="9"/>
  <c r="M78" i="9"/>
  <c r="O78" i="9"/>
  <c r="O74" i="9"/>
  <c r="M74" i="9"/>
  <c r="O67" i="9"/>
  <c r="M67" i="9"/>
  <c r="T70" i="9"/>
  <c r="R70" i="9"/>
  <c r="O64" i="9"/>
  <c r="M64" i="9"/>
  <c r="O60" i="9"/>
  <c r="M60" i="9"/>
  <c r="T53" i="9"/>
  <c r="R53" i="9"/>
  <c r="O54" i="9"/>
  <c r="M54" i="9"/>
  <c r="O43" i="9"/>
  <c r="M43" i="9"/>
  <c r="M40" i="9"/>
  <c r="O40" i="9"/>
  <c r="O34" i="9"/>
  <c r="M34" i="9"/>
  <c r="T37" i="9"/>
  <c r="R37" i="9"/>
  <c r="O28" i="9"/>
  <c r="M28" i="9"/>
  <c r="T16" i="9"/>
  <c r="R16" i="9"/>
  <c r="T19" i="9"/>
  <c r="R19" i="9"/>
  <c r="T14" i="9"/>
  <c r="R14" i="9"/>
  <c r="W122" i="1"/>
  <c r="GX121" i="1"/>
  <c r="T121" i="1"/>
  <c r="S119" i="1"/>
  <c r="J144" i="5" s="1"/>
  <c r="S142" i="5"/>
  <c r="Q142" i="5"/>
  <c r="S118" i="1"/>
  <c r="CY118" i="1" s="1"/>
  <c r="X118" i="1" s="1"/>
  <c r="S136" i="5"/>
  <c r="Q136" i="5"/>
  <c r="AB116" i="1"/>
  <c r="CX18" i="3"/>
  <c r="E102" i="5"/>
  <c r="C103" i="5"/>
  <c r="V110" i="1"/>
  <c r="F84" i="1"/>
  <c r="CS69" i="1"/>
  <c r="P20" i="9"/>
  <c r="R20" i="9" s="1"/>
  <c r="S20" i="9"/>
  <c r="T20" i="9" s="1"/>
  <c r="U84" i="5"/>
  <c r="W29" i="1"/>
  <c r="R848" i="9"/>
  <c r="T848" i="9"/>
  <c r="O849" i="9"/>
  <c r="M849" i="9"/>
  <c r="R840" i="9"/>
  <c r="T840" i="9"/>
  <c r="R829" i="9"/>
  <c r="T829" i="9"/>
  <c r="R832" i="9"/>
  <c r="T832" i="9"/>
  <c r="R825" i="9"/>
  <c r="T825" i="9"/>
  <c r="T819" i="9"/>
  <c r="R819" i="9"/>
  <c r="O815" i="9"/>
  <c r="M815" i="9"/>
  <c r="T817" i="9"/>
  <c r="R817" i="9"/>
  <c r="T808" i="9"/>
  <c r="R808" i="9"/>
  <c r="T798" i="9"/>
  <c r="R798" i="9"/>
  <c r="T796" i="9"/>
  <c r="R796" i="9"/>
  <c r="T788" i="9"/>
  <c r="R788" i="9"/>
  <c r="R782" i="9"/>
  <c r="T782" i="9"/>
  <c r="T785" i="9"/>
  <c r="R785" i="9"/>
  <c r="O786" i="9"/>
  <c r="M786" i="9"/>
  <c r="T779" i="9"/>
  <c r="R779" i="9"/>
  <c r="T767" i="9"/>
  <c r="R767" i="9"/>
  <c r="T766" i="9"/>
  <c r="R766" i="9"/>
  <c r="T749" i="9"/>
  <c r="R749" i="9"/>
  <c r="T752" i="9"/>
  <c r="R752" i="9"/>
  <c r="T744" i="9"/>
  <c r="R744" i="9"/>
  <c r="T734" i="9"/>
  <c r="R734" i="9"/>
  <c r="O728" i="9"/>
  <c r="M728" i="9"/>
  <c r="R730" i="9"/>
  <c r="T730" i="9"/>
  <c r="T719" i="9"/>
  <c r="R719" i="9"/>
  <c r="O720" i="9"/>
  <c r="M720" i="9"/>
  <c r="T722" i="9"/>
  <c r="R722" i="9"/>
  <c r="O691" i="9"/>
  <c r="M691" i="9"/>
  <c r="R693" i="9"/>
  <c r="T693" i="9"/>
  <c r="T687" i="9"/>
  <c r="R687" i="9"/>
  <c r="T690" i="9"/>
  <c r="R690" i="9"/>
  <c r="T668" i="9"/>
  <c r="R668" i="9"/>
  <c r="O661" i="9"/>
  <c r="M661" i="9"/>
  <c r="T663" i="9"/>
  <c r="R663" i="9"/>
  <c r="T652" i="9"/>
  <c r="R652" i="9"/>
  <c r="T645" i="9"/>
  <c r="R645" i="9"/>
  <c r="O646" i="9"/>
  <c r="M646" i="9"/>
  <c r="T648" i="9"/>
  <c r="R648" i="9"/>
  <c r="T638" i="9"/>
  <c r="R638" i="9"/>
  <c r="R631" i="9"/>
  <c r="T631" i="9"/>
  <c r="O632" i="9"/>
  <c r="M632" i="9"/>
  <c r="T625" i="9"/>
  <c r="R625" i="9"/>
  <c r="T623" i="9"/>
  <c r="R623" i="9"/>
  <c r="M624" i="9"/>
  <c r="O624" i="9"/>
  <c r="T620" i="9"/>
  <c r="R620" i="9"/>
  <c r="O619" i="9"/>
  <c r="M619" i="9"/>
  <c r="T614" i="9"/>
  <c r="R614" i="9"/>
  <c r="T603" i="9"/>
  <c r="R603" i="9"/>
  <c r="T604" i="9"/>
  <c r="R604" i="9"/>
  <c r="T601" i="9"/>
  <c r="R601" i="9"/>
  <c r="T593" i="9"/>
  <c r="R593" i="9"/>
  <c r="O594" i="9"/>
  <c r="M594" i="9"/>
  <c r="T596" i="9"/>
  <c r="R596" i="9"/>
  <c r="O590" i="9"/>
  <c r="M590" i="9"/>
  <c r="O584" i="9"/>
  <c r="M584" i="9"/>
  <c r="T583" i="9"/>
  <c r="R583" i="9"/>
  <c r="M577" i="9"/>
  <c r="O577" i="9"/>
  <c r="O571" i="9"/>
  <c r="M571" i="9"/>
  <c r="R569" i="9"/>
  <c r="T569" i="9"/>
  <c r="O562" i="9"/>
  <c r="M562" i="9"/>
  <c r="O557" i="9"/>
  <c r="M557" i="9"/>
  <c r="O549" i="9"/>
  <c r="M549" i="9"/>
  <c r="O546" i="9"/>
  <c r="M546" i="9"/>
  <c r="O535" i="9"/>
  <c r="M535" i="9"/>
  <c r="T530" i="9"/>
  <c r="R530" i="9"/>
  <c r="O532" i="9"/>
  <c r="M532" i="9"/>
  <c r="O525" i="9"/>
  <c r="M525" i="9"/>
  <c r="T528" i="9"/>
  <c r="R528" i="9"/>
  <c r="O518" i="9"/>
  <c r="M518" i="9"/>
  <c r="O513" i="9"/>
  <c r="M513" i="9"/>
  <c r="O516" i="9"/>
  <c r="M516" i="9"/>
  <c r="T503" i="9"/>
  <c r="R503" i="9"/>
  <c r="O507" i="9"/>
  <c r="M507" i="9"/>
  <c r="O500" i="9"/>
  <c r="M500" i="9"/>
  <c r="O492" i="9"/>
  <c r="M492" i="9"/>
  <c r="T489" i="9"/>
  <c r="R489" i="9"/>
  <c r="T482" i="9"/>
  <c r="R482" i="9"/>
  <c r="O477" i="9"/>
  <c r="M477" i="9"/>
  <c r="O475" i="9"/>
  <c r="M475" i="9"/>
  <c r="T467" i="9"/>
  <c r="R467" i="9"/>
  <c r="O459" i="9"/>
  <c r="M459" i="9"/>
  <c r="T454" i="9"/>
  <c r="R454" i="9"/>
  <c r="T455" i="9"/>
  <c r="R455" i="9"/>
  <c r="O456" i="9"/>
  <c r="M456" i="9"/>
  <c r="T443" i="9"/>
  <c r="R443" i="9"/>
  <c r="O444" i="9"/>
  <c r="M444" i="9"/>
  <c r="T435" i="9"/>
  <c r="R435" i="9"/>
  <c r="T429" i="9"/>
  <c r="R429" i="9"/>
  <c r="T432" i="9"/>
  <c r="R432" i="9"/>
  <c r="O433" i="9"/>
  <c r="M433" i="9"/>
  <c r="T415" i="9"/>
  <c r="R415" i="9"/>
  <c r="M416" i="9"/>
  <c r="O416" i="9"/>
  <c r="T408" i="9"/>
  <c r="R408" i="9"/>
  <c r="M399" i="9"/>
  <c r="O399" i="9"/>
  <c r="T387" i="9"/>
  <c r="R387" i="9"/>
  <c r="O383" i="9"/>
  <c r="M383" i="9"/>
  <c r="T372" i="9"/>
  <c r="R372" i="9"/>
  <c r="O365" i="9"/>
  <c r="M365" i="9"/>
  <c r="T367" i="9"/>
  <c r="R367" i="9"/>
  <c r="T360" i="9"/>
  <c r="R360" i="9"/>
  <c r="R350" i="9"/>
  <c r="T350" i="9"/>
  <c r="T348" i="9"/>
  <c r="R348" i="9"/>
  <c r="T343" i="9"/>
  <c r="R343" i="9"/>
  <c r="O337" i="9"/>
  <c r="M337" i="9"/>
  <c r="O330" i="9"/>
  <c r="M330" i="9"/>
  <c r="T333" i="9"/>
  <c r="R333" i="9"/>
  <c r="T327" i="9"/>
  <c r="R327" i="9"/>
  <c r="T321" i="9"/>
  <c r="R321" i="9"/>
  <c r="O312" i="9"/>
  <c r="M312" i="9"/>
  <c r="O304" i="9"/>
  <c r="M304" i="9"/>
  <c r="T307" i="9"/>
  <c r="R307" i="9"/>
  <c r="M300" i="9"/>
  <c r="O300" i="9"/>
  <c r="M296" i="9"/>
  <c r="O296" i="9"/>
  <c r="M291" i="9"/>
  <c r="O291" i="9"/>
  <c r="T292" i="9"/>
  <c r="R292" i="9"/>
  <c r="O283" i="9"/>
  <c r="M283" i="9"/>
  <c r="T280" i="9"/>
  <c r="R280" i="9"/>
  <c r="M273" i="9"/>
  <c r="O273" i="9"/>
  <c r="R269" i="9"/>
  <c r="T269" i="9"/>
  <c r="O264" i="9"/>
  <c r="M264" i="9"/>
  <c r="T252" i="9"/>
  <c r="R252" i="9"/>
  <c r="M246" i="9"/>
  <c r="O246" i="9"/>
  <c r="T236" i="9"/>
  <c r="R236" i="9"/>
  <c r="O230" i="9"/>
  <c r="M230" i="9"/>
  <c r="T218" i="9"/>
  <c r="R218" i="9"/>
  <c r="T202" i="9"/>
  <c r="R202" i="9"/>
  <c r="T184" i="9"/>
  <c r="R184" i="9"/>
  <c r="T160" i="9"/>
  <c r="R160" i="9"/>
  <c r="T154" i="9"/>
  <c r="R154" i="9"/>
  <c r="T157" i="9"/>
  <c r="R157" i="9"/>
  <c r="R137" i="9"/>
  <c r="T137" i="9"/>
  <c r="T131" i="9"/>
  <c r="R131" i="9"/>
  <c r="R128" i="9"/>
  <c r="T128" i="9"/>
  <c r="M129" i="9"/>
  <c r="O129" i="9"/>
  <c r="T111" i="9"/>
  <c r="R111" i="9"/>
  <c r="O112" i="9"/>
  <c r="M112" i="9"/>
  <c r="T94" i="9"/>
  <c r="R94" i="9"/>
  <c r="O95" i="9"/>
  <c r="M95" i="9"/>
  <c r="T87" i="9"/>
  <c r="R87" i="9"/>
  <c r="T77" i="9"/>
  <c r="R77" i="9"/>
  <c r="T80" i="9"/>
  <c r="R80" i="9"/>
  <c r="T73" i="9"/>
  <c r="R73" i="9"/>
  <c r="T63" i="9"/>
  <c r="R63" i="9"/>
  <c r="O57" i="9"/>
  <c r="M57" i="9"/>
  <c r="T59" i="9"/>
  <c r="R59" i="9"/>
  <c r="T48" i="9"/>
  <c r="R48" i="9"/>
  <c r="M49" i="9"/>
  <c r="O49" i="9"/>
  <c r="T51" i="9"/>
  <c r="R51" i="9"/>
  <c r="M26" i="9"/>
  <c r="O26" i="9"/>
  <c r="T23" i="9"/>
  <c r="R23" i="9"/>
  <c r="M9" i="9"/>
  <c r="O9" i="9"/>
  <c r="K115" i="5"/>
  <c r="P115" i="5"/>
  <c r="K403" i="5"/>
  <c r="P403" i="5"/>
  <c r="P395" i="5"/>
  <c r="K395" i="5"/>
  <c r="P1589" i="5"/>
  <c r="I1593" i="5" s="1"/>
  <c r="K1589" i="5"/>
  <c r="CZ3199" i="1"/>
  <c r="Y3199" i="1" s="1"/>
  <c r="T2794" i="5" s="1"/>
  <c r="J2799" i="5" s="1"/>
  <c r="AF3202" i="1"/>
  <c r="CY3199" i="1"/>
  <c r="X3199" i="1" s="1"/>
  <c r="R2794" i="5" s="1"/>
  <c r="J2798" i="5" s="1"/>
  <c r="AF2944" i="1"/>
  <c r="S2949" i="1"/>
  <c r="CY2909" i="1"/>
  <c r="X2909" i="1" s="1"/>
  <c r="R2541" i="5" s="1"/>
  <c r="J2545" i="5" s="1"/>
  <c r="CZ2909" i="1"/>
  <c r="Y2909" i="1" s="1"/>
  <c r="T2541" i="5" s="1"/>
  <c r="J2546" i="5" s="1"/>
  <c r="CY2709" i="1"/>
  <c r="X2709" i="1" s="1"/>
  <c r="R2386" i="5" s="1"/>
  <c r="CZ2709" i="1"/>
  <c r="Y2709" i="1" s="1"/>
  <c r="T2386" i="5" s="1"/>
  <c r="CY3200" i="1"/>
  <c r="X3200" i="1" s="1"/>
  <c r="R2802" i="5" s="1"/>
  <c r="CZ3200" i="1"/>
  <c r="Y3200" i="1" s="1"/>
  <c r="T2802" i="5" s="1"/>
  <c r="AT3202" i="1"/>
  <c r="CC3197" i="1"/>
  <c r="AP3126" i="1"/>
  <c r="BY3117" i="1"/>
  <c r="CY3003" i="1"/>
  <c r="X3003" i="1" s="1"/>
  <c r="R2655" i="5" s="1"/>
  <c r="CZ3003" i="1"/>
  <c r="Y3003" i="1" s="1"/>
  <c r="T2655" i="5" s="1"/>
  <c r="CY2908" i="1"/>
  <c r="X2908" i="1" s="1"/>
  <c r="R2533" i="5" s="1"/>
  <c r="J2537" i="5" s="1"/>
  <c r="CY2906" i="1"/>
  <c r="X2906" i="1" s="1"/>
  <c r="R2514" i="5" s="1"/>
  <c r="J2520" i="5" s="1"/>
  <c r="CZ2906" i="1"/>
  <c r="Y2906" i="1" s="1"/>
  <c r="T2514" i="5" s="1"/>
  <c r="J2521" i="5" s="1"/>
  <c r="AI2760" i="1"/>
  <c r="CP2620" i="1"/>
  <c r="O2620" i="1" s="1"/>
  <c r="AP3164" i="1"/>
  <c r="BY3159" i="1"/>
  <c r="CJ3159" i="1"/>
  <c r="BA3164" i="1"/>
  <c r="CY3082" i="1"/>
  <c r="X3082" i="1" s="1"/>
  <c r="R2731" i="5" s="1"/>
  <c r="CZ3082" i="1"/>
  <c r="Y3082" i="1" s="1"/>
  <c r="T2731" i="5" s="1"/>
  <c r="AJ2944" i="1"/>
  <c r="CY2629" i="1"/>
  <c r="X2629" i="1" s="1"/>
  <c r="R2325" i="5" s="1"/>
  <c r="CZ2629" i="1"/>
  <c r="Y2629" i="1" s="1"/>
  <c r="T2325" i="5" s="1"/>
  <c r="AT3084" i="1"/>
  <c r="CC3072" i="1"/>
  <c r="CY3004" i="1"/>
  <c r="X3004" i="1" s="1"/>
  <c r="R2661" i="5" s="1"/>
  <c r="CZ3004" i="1"/>
  <c r="Y3004" i="1" s="1"/>
  <c r="T2661" i="5" s="1"/>
  <c r="AT3008" i="1"/>
  <c r="CC2986" i="1"/>
  <c r="CY2907" i="1"/>
  <c r="X2907" i="1" s="1"/>
  <c r="R2525" i="5" s="1"/>
  <c r="J2529" i="5" s="1"/>
  <c r="CZ2907" i="1"/>
  <c r="Y2907" i="1" s="1"/>
  <c r="T2525" i="5" s="1"/>
  <c r="J2530" i="5" s="1"/>
  <c r="AI2831" i="1"/>
  <c r="V2836" i="1"/>
  <c r="U2798" i="1"/>
  <c r="AH2793" i="1"/>
  <c r="V2716" i="1"/>
  <c r="AI2704" i="1"/>
  <c r="BB3197" i="1"/>
  <c r="F3215" i="1"/>
  <c r="CQ3200" i="1"/>
  <c r="P3200" i="1" s="1"/>
  <c r="AB3200" i="1"/>
  <c r="GX3199" i="1"/>
  <c r="CJ3202" i="1" s="1"/>
  <c r="W3199" i="1"/>
  <c r="AJ3202" i="1" s="1"/>
  <c r="CK3197" i="1"/>
  <c r="AI3164" i="1"/>
  <c r="CX963" i="3"/>
  <c r="CX962" i="3"/>
  <c r="CX961" i="3"/>
  <c r="CX965" i="3"/>
  <c r="CX964" i="3"/>
  <c r="W3161" i="1"/>
  <c r="AJ3164" i="1" s="1"/>
  <c r="R3161" i="1"/>
  <c r="U3126" i="1"/>
  <c r="CS3123" i="1"/>
  <c r="AD3123" i="1"/>
  <c r="CZ3075" i="1"/>
  <c r="Y3075" i="1" s="1"/>
  <c r="T2689" i="5" s="1"/>
  <c r="J2693" i="5" s="1"/>
  <c r="CY3075" i="1"/>
  <c r="X3075" i="1" s="1"/>
  <c r="R2689" i="5" s="1"/>
  <c r="J2692" i="5" s="1"/>
  <c r="I2695" i="5" s="1"/>
  <c r="AJ3084" i="1"/>
  <c r="W3004" i="1"/>
  <c r="CY2996" i="1"/>
  <c r="X2996" i="1" s="1"/>
  <c r="R2633" i="5" s="1"/>
  <c r="CZ2996" i="1"/>
  <c r="Y2996" i="1" s="1"/>
  <c r="T2633" i="5" s="1"/>
  <c r="CY2995" i="1"/>
  <c r="X2995" i="1" s="1"/>
  <c r="R2627" i="5" s="1"/>
  <c r="CZ2995" i="1"/>
  <c r="Y2995" i="1" s="1"/>
  <c r="T2627" i="5" s="1"/>
  <c r="CQ2994" i="1"/>
  <c r="CY2991" i="1"/>
  <c r="X2991" i="1" s="1"/>
  <c r="R2598" i="5" s="1"/>
  <c r="J2604" i="5" s="1"/>
  <c r="CZ2991" i="1"/>
  <c r="Y2991" i="1" s="1"/>
  <c r="T2598" i="5" s="1"/>
  <c r="J2605" i="5" s="1"/>
  <c r="AD2990" i="1"/>
  <c r="AB2990" i="1" s="1"/>
  <c r="CR2990" i="1"/>
  <c r="Q2990" i="1" s="1"/>
  <c r="BY3008" i="1"/>
  <c r="AS2949" i="1"/>
  <c r="CB2944" i="1"/>
  <c r="AH2949" i="1"/>
  <c r="AI2949" i="1"/>
  <c r="AD2946" i="1"/>
  <c r="AB2946" i="1" s="1"/>
  <c r="CR2946" i="1"/>
  <c r="Q2946" i="1" s="1"/>
  <c r="CJ2944" i="1"/>
  <c r="F2915" i="1"/>
  <c r="AO2904" i="1"/>
  <c r="CX873" i="3"/>
  <c r="CX875" i="3"/>
  <c r="CX874" i="3"/>
  <c r="U2908" i="1"/>
  <c r="K2539" i="5" s="1"/>
  <c r="W2908" i="1"/>
  <c r="V2907" i="1"/>
  <c r="Q2907" i="1"/>
  <c r="R2906" i="1"/>
  <c r="J2518" i="5" s="1"/>
  <c r="BB2831" i="1"/>
  <c r="F2849" i="1"/>
  <c r="CC2831" i="1"/>
  <c r="AT2836" i="1"/>
  <c r="AJ2793" i="1"/>
  <c r="W2798" i="1"/>
  <c r="AG2798" i="1"/>
  <c r="CY2758" i="1"/>
  <c r="X2758" i="1" s="1"/>
  <c r="R2464" i="5" s="1"/>
  <c r="CZ2758" i="1"/>
  <c r="Y2758" i="1" s="1"/>
  <c r="T2464" i="5" s="1"/>
  <c r="CZ2757" i="1"/>
  <c r="Y2757" i="1" s="1"/>
  <c r="T2456" i="5" s="1"/>
  <c r="J2461" i="5" s="1"/>
  <c r="CY2757" i="1"/>
  <c r="X2757" i="1" s="1"/>
  <c r="AB2757" i="1"/>
  <c r="BY2760" i="1"/>
  <c r="BB2716" i="1"/>
  <c r="CK2704" i="1"/>
  <c r="CS2711" i="1"/>
  <c r="AD2711" i="1"/>
  <c r="CY2711" i="1"/>
  <c r="X2711" i="1" s="1"/>
  <c r="R2399" i="5" s="1"/>
  <c r="J2402" i="5" s="1"/>
  <c r="I2405" i="5" s="1"/>
  <c r="CZ2711" i="1"/>
  <c r="Y2711" i="1" s="1"/>
  <c r="T2399" i="5" s="1"/>
  <c r="J2403" i="5" s="1"/>
  <c r="CZ2707" i="1"/>
  <c r="Y2707" i="1" s="1"/>
  <c r="T2375" i="5" s="1"/>
  <c r="J2379" i="5" s="1"/>
  <c r="CY2707" i="1"/>
  <c r="X2707" i="1" s="1"/>
  <c r="AB2707" i="1"/>
  <c r="CC2716" i="1"/>
  <c r="GK2706" i="1"/>
  <c r="CQ2638" i="1"/>
  <c r="P2638" i="1" s="1"/>
  <c r="CP2638" i="1" s="1"/>
  <c r="O2638" i="1" s="1"/>
  <c r="CY2637" i="1"/>
  <c r="X2637" i="1" s="1"/>
  <c r="R2351" i="5" s="1"/>
  <c r="CZ2637" i="1"/>
  <c r="Y2637" i="1" s="1"/>
  <c r="T2351" i="5" s="1"/>
  <c r="J2353" i="5" s="1"/>
  <c r="AD2634" i="1"/>
  <c r="AB2634" i="1" s="1"/>
  <c r="CR2634" i="1"/>
  <c r="CY2632" i="1"/>
  <c r="X2632" i="1" s="1"/>
  <c r="R2333" i="5" s="1"/>
  <c r="CZ2632" i="1"/>
  <c r="Y2632" i="1" s="1"/>
  <c r="T2333" i="5" s="1"/>
  <c r="GX2631" i="1"/>
  <c r="W2631" i="1"/>
  <c r="AD2631" i="1"/>
  <c r="CR2631" i="1"/>
  <c r="Q2631" i="1" s="1"/>
  <c r="CS2631" i="1"/>
  <c r="CY2628" i="1"/>
  <c r="X2628" i="1" s="1"/>
  <c r="R2319" i="5" s="1"/>
  <c r="CY2622" i="1"/>
  <c r="X2622" i="1" s="1"/>
  <c r="R2278" i="5" s="1"/>
  <c r="CZ2622" i="1"/>
  <c r="Y2622" i="1" s="1"/>
  <c r="T2278" i="5" s="1"/>
  <c r="CS2620" i="1"/>
  <c r="AD2620" i="1"/>
  <c r="AB2620" i="1" s="1"/>
  <c r="AP2576" i="1"/>
  <c r="F2590" i="1"/>
  <c r="BY2576" i="1"/>
  <c r="CI2581" i="1"/>
  <c r="AI2576" i="1"/>
  <c r="V2581" i="1"/>
  <c r="CQ2578" i="1"/>
  <c r="P2578" i="1" s="1"/>
  <c r="J2245" i="5" s="1"/>
  <c r="T2508" i="1"/>
  <c r="AG2503" i="1"/>
  <c r="BA2470" i="1"/>
  <c r="CJ2465" i="1"/>
  <c r="CZ2468" i="1"/>
  <c r="Y2468" i="1" s="1"/>
  <c r="T2209" i="5" s="1"/>
  <c r="CY2468" i="1"/>
  <c r="X2468" i="1" s="1"/>
  <c r="R2209" i="5" s="1"/>
  <c r="CY2298" i="1"/>
  <c r="X2298" i="1" s="1"/>
  <c r="R2034" i="5" s="1"/>
  <c r="CZ2298" i="1"/>
  <c r="Y2298" i="1" s="1"/>
  <c r="T2034" i="5" s="1"/>
  <c r="AI1931" i="1"/>
  <c r="AH3202" i="1"/>
  <c r="F3168" i="1"/>
  <c r="AO3159" i="1"/>
  <c r="CY3162" i="1"/>
  <c r="X3162" i="1" s="1"/>
  <c r="R2785" i="5" s="1"/>
  <c r="CZ3162" i="1"/>
  <c r="Y3162" i="1" s="1"/>
  <c r="T2785" i="5" s="1"/>
  <c r="T3159" i="1"/>
  <c r="F3185" i="1"/>
  <c r="AG3159" i="1"/>
  <c r="BX3072" i="1"/>
  <c r="AO3084" i="1"/>
  <c r="CQ3079" i="1"/>
  <c r="P3079" i="1" s="1"/>
  <c r="CY3077" i="1"/>
  <c r="X3077" i="1" s="1"/>
  <c r="R2700" i="5" s="1"/>
  <c r="CZ3077" i="1"/>
  <c r="Y3077" i="1" s="1"/>
  <c r="T2700" i="5" s="1"/>
  <c r="AI3084" i="1"/>
  <c r="CX927" i="3"/>
  <c r="CX926" i="3"/>
  <c r="CX930" i="3"/>
  <c r="CX928" i="3"/>
  <c r="CX929" i="3"/>
  <c r="I3005" i="1"/>
  <c r="Q2665" i="5" s="1"/>
  <c r="I3006" i="1"/>
  <c r="W3006" i="1" s="1"/>
  <c r="CP3002" i="1"/>
  <c r="O3002" i="1" s="1"/>
  <c r="J2654" i="5" s="1"/>
  <c r="CY2998" i="1"/>
  <c r="X2998" i="1" s="1"/>
  <c r="R2640" i="5" s="1"/>
  <c r="CZ2998" i="1"/>
  <c r="Y2998" i="1" s="1"/>
  <c r="T2640" i="5" s="1"/>
  <c r="CQ2996" i="1"/>
  <c r="P2996" i="1" s="1"/>
  <c r="CQ2995" i="1"/>
  <c r="P2995" i="1" s="1"/>
  <c r="CP2995" i="1" s="1"/>
  <c r="O2995" i="1" s="1"/>
  <c r="J2627" i="5" s="1"/>
  <c r="AB2995" i="1"/>
  <c r="AD2993" i="1"/>
  <c r="AB2993" i="1" s="1"/>
  <c r="CR2993" i="1"/>
  <c r="Q2993" i="1" s="1"/>
  <c r="CY2990" i="1"/>
  <c r="X2990" i="1" s="1"/>
  <c r="R2592" i="5" s="1"/>
  <c r="CZ2990" i="1"/>
  <c r="Y2990" i="1" s="1"/>
  <c r="T2592" i="5" s="1"/>
  <c r="AD2989" i="1"/>
  <c r="AB2989" i="1" s="1"/>
  <c r="CR2989" i="1"/>
  <c r="Q2989" i="1" s="1"/>
  <c r="CP2989" i="1" s="1"/>
  <c r="O2989" i="1" s="1"/>
  <c r="CY2946" i="1"/>
  <c r="X2946" i="1" s="1"/>
  <c r="CZ2946" i="1"/>
  <c r="Y2946" i="1" s="1"/>
  <c r="AZ2911" i="1"/>
  <c r="CX872" i="3"/>
  <c r="CX871" i="3"/>
  <c r="AZ2836" i="1"/>
  <c r="CI2831" i="1"/>
  <c r="BZ2831" i="1"/>
  <c r="AQ2836" i="1"/>
  <c r="CG2836" i="1"/>
  <c r="AH2831" i="1"/>
  <c r="U2836" i="1"/>
  <c r="AG2836" i="1"/>
  <c r="BC2793" i="1"/>
  <c r="F2814" i="1"/>
  <c r="AQ2798" i="1"/>
  <c r="BZ2793" i="1"/>
  <c r="CQ2758" i="1"/>
  <c r="P2758" i="1" s="1"/>
  <c r="AB2758" i="1"/>
  <c r="CQ2755" i="1"/>
  <c r="P2755" i="1" s="1"/>
  <c r="CY2754" i="1"/>
  <c r="X2754" i="1" s="1"/>
  <c r="R2444" i="5" s="1"/>
  <c r="CZ2754" i="1"/>
  <c r="Y2754" i="1" s="1"/>
  <c r="T2444" i="5" s="1"/>
  <c r="AG2760" i="1"/>
  <c r="CS2708" i="1"/>
  <c r="AD2708" i="1"/>
  <c r="CY2708" i="1"/>
  <c r="X2708" i="1" s="1"/>
  <c r="R2382" i="5" s="1"/>
  <c r="CZ2708" i="1"/>
  <c r="Y2708" i="1" s="1"/>
  <c r="T2382" i="5" s="1"/>
  <c r="CP2706" i="1"/>
  <c r="O2706" i="1" s="1"/>
  <c r="CQ2630" i="1"/>
  <c r="P2630" i="1" s="1"/>
  <c r="CP2630" i="1" s="1"/>
  <c r="O2630" i="1" s="1"/>
  <c r="J2326" i="5" s="1"/>
  <c r="BY2618" i="1"/>
  <c r="AP2640" i="1"/>
  <c r="CP2629" i="1"/>
  <c r="O2629" i="1" s="1"/>
  <c r="J2325" i="5" s="1"/>
  <c r="CS2628" i="1"/>
  <c r="AD2628" i="1"/>
  <c r="CR2628" i="1"/>
  <c r="Q2628" i="1" s="1"/>
  <c r="J2322" i="5" s="1"/>
  <c r="CS2624" i="1"/>
  <c r="AD2624" i="1"/>
  <c r="W2581" i="1"/>
  <c r="AJ2576" i="1"/>
  <c r="AI2508" i="1"/>
  <c r="U2465" i="1"/>
  <c r="F2492" i="1"/>
  <c r="BY2465" i="1"/>
  <c r="CI2470" i="1"/>
  <c r="AP2470" i="1"/>
  <c r="AQ2470" i="1"/>
  <c r="BZ2465" i="1"/>
  <c r="CG2470" i="1"/>
  <c r="AF2470" i="1"/>
  <c r="CZ2467" i="1"/>
  <c r="Y2467" i="1" s="1"/>
  <c r="CY2467" i="1"/>
  <c r="X2467" i="1" s="1"/>
  <c r="AG2465" i="1"/>
  <c r="T2470" i="1"/>
  <c r="CC2417" i="1"/>
  <c r="AT2432" i="1"/>
  <c r="CY2300" i="1"/>
  <c r="X2300" i="1" s="1"/>
  <c r="R2036" i="5" s="1"/>
  <c r="CZ2300" i="1"/>
  <c r="Y2300" i="1" s="1"/>
  <c r="T2036" i="5" s="1"/>
  <c r="AQ3197" i="1"/>
  <c r="F3212" i="1"/>
  <c r="CX967" i="3"/>
  <c r="CX966" i="3"/>
  <c r="CX970" i="3"/>
  <c r="CX969" i="3"/>
  <c r="CX968" i="3"/>
  <c r="Q3199" i="1"/>
  <c r="AD3202" i="1" s="1"/>
  <c r="R3199" i="1"/>
  <c r="F3206" i="1"/>
  <c r="T3199" i="1"/>
  <c r="AG3202" i="1" s="1"/>
  <c r="P3199" i="1"/>
  <c r="J2797" i="5" s="1"/>
  <c r="AB3199" i="1"/>
  <c r="BZ3197" i="1"/>
  <c r="CP3124" i="1"/>
  <c r="O3124" i="1" s="1"/>
  <c r="BZ3126" i="1"/>
  <c r="AI3126" i="1"/>
  <c r="AD3119" i="1"/>
  <c r="CR3119" i="1"/>
  <c r="Q3119" i="1" s="1"/>
  <c r="AO3117" i="1"/>
  <c r="CP3081" i="1"/>
  <c r="O3081" i="1" s="1"/>
  <c r="J2725" i="5" s="1"/>
  <c r="AB3081" i="1"/>
  <c r="CP3078" i="1"/>
  <c r="O3078" i="1" s="1"/>
  <c r="AB3078" i="1"/>
  <c r="CQ3077" i="1"/>
  <c r="P3077" i="1" s="1"/>
  <c r="CP3077" i="1" s="1"/>
  <c r="O3077" i="1" s="1"/>
  <c r="CQ3076" i="1"/>
  <c r="P3076" i="1" s="1"/>
  <c r="CP3076" i="1" s="1"/>
  <c r="O3076" i="1" s="1"/>
  <c r="CJ3084" i="1"/>
  <c r="BZ3084" i="1"/>
  <c r="CZ3074" i="1"/>
  <c r="Y3074" i="1" s="1"/>
  <c r="T2682" i="5" s="1"/>
  <c r="J2686" i="5" s="1"/>
  <c r="AF3084" i="1"/>
  <c r="CY3074" i="1"/>
  <c r="X3074" i="1" s="1"/>
  <c r="R2682" i="5" s="1"/>
  <c r="J2685" i="5" s="1"/>
  <c r="I2688" i="5" s="1"/>
  <c r="P2688" i="5" s="1"/>
  <c r="AB3074" i="1"/>
  <c r="BB2982" i="1"/>
  <c r="F3052" i="1"/>
  <c r="BB3233" i="1"/>
  <c r="AS3008" i="1"/>
  <c r="P3005" i="1"/>
  <c r="CY3002" i="1"/>
  <c r="X3002" i="1" s="1"/>
  <c r="R2654" i="5" s="1"/>
  <c r="CZ3002" i="1"/>
  <c r="Y3002" i="1" s="1"/>
  <c r="T2654" i="5" s="1"/>
  <c r="CQ3001" i="1"/>
  <c r="P3001" i="1" s="1"/>
  <c r="AB3001" i="1"/>
  <c r="CQ3000" i="1"/>
  <c r="P3000" i="1" s="1"/>
  <c r="CS2999" i="1"/>
  <c r="AD2999" i="1"/>
  <c r="AB2999" i="1" s="1"/>
  <c r="CY2993" i="1"/>
  <c r="X2993" i="1" s="1"/>
  <c r="R2620" i="5" s="1"/>
  <c r="CZ2993" i="1"/>
  <c r="Y2993" i="1" s="1"/>
  <c r="T2620" i="5" s="1"/>
  <c r="AD2992" i="1"/>
  <c r="AB2992" i="1" s="1"/>
  <c r="CR2992" i="1"/>
  <c r="Q2992" i="1" s="1"/>
  <c r="CS2990" i="1"/>
  <c r="CY2989" i="1"/>
  <c r="X2989" i="1" s="1"/>
  <c r="R2585" i="5" s="1"/>
  <c r="J2588" i="5" s="1"/>
  <c r="I2591" i="5" s="1"/>
  <c r="CZ2989" i="1"/>
  <c r="Y2989" i="1" s="1"/>
  <c r="T2585" i="5" s="1"/>
  <c r="J2589" i="5" s="1"/>
  <c r="AD2988" i="1"/>
  <c r="AB2988" i="1" s="1"/>
  <c r="CR2988" i="1"/>
  <c r="Q2988" i="1" s="1"/>
  <c r="J2578" i="5" s="1"/>
  <c r="AC2949" i="1"/>
  <c r="F2969" i="1"/>
  <c r="BA2944" i="1"/>
  <c r="AG2944" i="1"/>
  <c r="T2949" i="1"/>
  <c r="AT2944" i="1"/>
  <c r="AP2911" i="1"/>
  <c r="BY2904" i="1"/>
  <c r="V2909" i="1"/>
  <c r="Q2909" i="1"/>
  <c r="R2908" i="1"/>
  <c r="GK2908" i="1" s="1"/>
  <c r="CX869" i="3"/>
  <c r="CX870" i="3"/>
  <c r="U2906" i="1"/>
  <c r="W2906" i="1"/>
  <c r="AJ2911" i="1" s="1"/>
  <c r="P2836" i="1"/>
  <c r="CF2836" i="1"/>
  <c r="AC2831" i="1"/>
  <c r="CE2836" i="1"/>
  <c r="CH2836" i="1"/>
  <c r="CP2834" i="1"/>
  <c r="O2834" i="1" s="1"/>
  <c r="AD2796" i="1"/>
  <c r="AB2796" i="1" s="1"/>
  <c r="CR2796" i="1"/>
  <c r="Q2796" i="1" s="1"/>
  <c r="CP2796" i="1" s="1"/>
  <c r="O2796" i="1" s="1"/>
  <c r="CY2795" i="1"/>
  <c r="X2795" i="1" s="1"/>
  <c r="AF2798" i="1"/>
  <c r="CZ2795" i="1"/>
  <c r="Y2795" i="1" s="1"/>
  <c r="AI2798" i="1"/>
  <c r="BB2760" i="1"/>
  <c r="CK2749" i="1"/>
  <c r="CC2760" i="1"/>
  <c r="U2753" i="1"/>
  <c r="CY2714" i="1"/>
  <c r="X2714" i="1" s="1"/>
  <c r="R2417" i="5" s="1"/>
  <c r="CZ2714" i="1"/>
  <c r="Y2714" i="1" s="1"/>
  <c r="T2417" i="5" s="1"/>
  <c r="CZ2713" i="1"/>
  <c r="Y2713" i="1" s="1"/>
  <c r="T2411" i="5" s="1"/>
  <c r="CY2713" i="1"/>
  <c r="X2713" i="1" s="1"/>
  <c r="AB2713" i="1"/>
  <c r="CR2711" i="1"/>
  <c r="Q2711" i="1" s="1"/>
  <c r="AD2716" i="1" s="1"/>
  <c r="CP2710" i="1"/>
  <c r="O2710" i="1" s="1"/>
  <c r="CP2708" i="1"/>
  <c r="O2708" i="1" s="1"/>
  <c r="CJ2716" i="1"/>
  <c r="AG2716" i="1"/>
  <c r="CZ2706" i="1"/>
  <c r="Y2706" i="1" s="1"/>
  <c r="T2368" i="5" s="1"/>
  <c r="J2372" i="5" s="1"/>
  <c r="AF2716" i="1"/>
  <c r="CY2706" i="1"/>
  <c r="X2706" i="1" s="1"/>
  <c r="R2368" i="5" s="1"/>
  <c r="J2371" i="5" s="1"/>
  <c r="I2374" i="5" s="1"/>
  <c r="P2374" i="5" s="1"/>
  <c r="AJ2716" i="1"/>
  <c r="CS2635" i="1"/>
  <c r="AD2635" i="1"/>
  <c r="AB2635" i="1" s="1"/>
  <c r="CR2635" i="1"/>
  <c r="S2631" i="1"/>
  <c r="CY2630" i="1"/>
  <c r="X2630" i="1" s="1"/>
  <c r="R2326" i="5" s="1"/>
  <c r="CZ2630" i="1"/>
  <c r="Y2630" i="1" s="1"/>
  <c r="T2326" i="5" s="1"/>
  <c r="CQ2621" i="1"/>
  <c r="P2621" i="1" s="1"/>
  <c r="CP2621" i="1" s="1"/>
  <c r="O2621" i="1" s="1"/>
  <c r="U2581" i="1"/>
  <c r="AH2576" i="1"/>
  <c r="CJ2581" i="1"/>
  <c r="AG2581" i="1"/>
  <c r="CJ2503" i="1"/>
  <c r="BA2508" i="1"/>
  <c r="CZ2505" i="1"/>
  <c r="Y2505" i="1" s="1"/>
  <c r="T2218" i="5" s="1"/>
  <c r="J2223" i="5" s="1"/>
  <c r="AF2508" i="1"/>
  <c r="CY2505" i="1"/>
  <c r="X2505" i="1" s="1"/>
  <c r="R2218" i="5" s="1"/>
  <c r="J2222" i="5" s="1"/>
  <c r="W2470" i="1"/>
  <c r="AJ2465" i="1"/>
  <c r="V3199" i="1"/>
  <c r="AI3202" i="1" s="1"/>
  <c r="AP3202" i="1"/>
  <c r="CI3202" i="1"/>
  <c r="BY3197" i="1"/>
  <c r="AC3164" i="1"/>
  <c r="CZ3161" i="1"/>
  <c r="Y3161" i="1" s="1"/>
  <c r="AF3164" i="1"/>
  <c r="CY3161" i="1"/>
  <c r="X3161" i="1" s="1"/>
  <c r="R2777" i="5" s="1"/>
  <c r="J2781" i="5" s="1"/>
  <c r="CZ3124" i="1"/>
  <c r="Y3124" i="1" s="1"/>
  <c r="T2768" i="5" s="1"/>
  <c r="CY3124" i="1"/>
  <c r="X3124" i="1" s="1"/>
  <c r="R2768" i="5" s="1"/>
  <c r="AB3124" i="1"/>
  <c r="CP3122" i="1"/>
  <c r="O3122" i="1" s="1"/>
  <c r="CZ3081" i="1"/>
  <c r="Y3081" i="1" s="1"/>
  <c r="T2725" i="5" s="1"/>
  <c r="CY3081" i="1"/>
  <c r="X3081" i="1" s="1"/>
  <c r="R2725" i="5" s="1"/>
  <c r="CZ3078" i="1"/>
  <c r="Y3078" i="1" s="1"/>
  <c r="T2704" i="5" s="1"/>
  <c r="J2710" i="5" s="1"/>
  <c r="CY3078" i="1"/>
  <c r="X3078" i="1" s="1"/>
  <c r="R2704" i="5" s="1"/>
  <c r="J2709" i="5" s="1"/>
  <c r="GM3075" i="1"/>
  <c r="GP3075" i="1"/>
  <c r="BY3084" i="1"/>
  <c r="GK3074" i="1"/>
  <c r="AO3008" i="1"/>
  <c r="BX2986" i="1"/>
  <c r="U3006" i="1"/>
  <c r="V3006" i="1"/>
  <c r="AD3006" i="1"/>
  <c r="CR3006" i="1"/>
  <c r="Q3006" i="1" s="1"/>
  <c r="GX3005" i="1"/>
  <c r="T3005" i="1"/>
  <c r="R3004" i="1"/>
  <c r="GK3004" i="1" s="1"/>
  <c r="CS3002" i="1"/>
  <c r="AD3002" i="1"/>
  <c r="CS2993" i="1"/>
  <c r="CY2992" i="1"/>
  <c r="X2992" i="1" s="1"/>
  <c r="R2609" i="5" s="1"/>
  <c r="J2615" i="5" s="1"/>
  <c r="CZ2992" i="1"/>
  <c r="Y2992" i="1" s="1"/>
  <c r="T2609" i="5" s="1"/>
  <c r="J2616" i="5" s="1"/>
  <c r="AD2991" i="1"/>
  <c r="AB2991" i="1" s="1"/>
  <c r="CR2991" i="1"/>
  <c r="Q2991" i="1" s="1"/>
  <c r="CS2989" i="1"/>
  <c r="CY2988" i="1"/>
  <c r="X2988" i="1" s="1"/>
  <c r="R2575" i="5" s="1"/>
  <c r="J2580" i="5" s="1"/>
  <c r="CZ2988" i="1"/>
  <c r="Y2988" i="1" s="1"/>
  <c r="T2575" i="5" s="1"/>
  <c r="J2581" i="5" s="1"/>
  <c r="BC2949" i="1"/>
  <c r="AT2911" i="1"/>
  <c r="CC2904" i="1"/>
  <c r="GX2908" i="1"/>
  <c r="CJ2911" i="1" s="1"/>
  <c r="V2908" i="1"/>
  <c r="AI2911" i="1" s="1"/>
  <c r="Q2908" i="1"/>
  <c r="CX865" i="3"/>
  <c r="CX868" i="3"/>
  <c r="CX867" i="3"/>
  <c r="CX866" i="3"/>
  <c r="AP2836" i="1"/>
  <c r="GK2833" i="1"/>
  <c r="BA2798" i="1"/>
  <c r="CJ2793" i="1"/>
  <c r="AD2753" i="1"/>
  <c r="AB2753" i="1" s="1"/>
  <c r="CR2753" i="1"/>
  <c r="Q2753" i="1" s="1"/>
  <c r="CX841" i="3"/>
  <c r="CX840" i="3"/>
  <c r="CX844" i="3"/>
  <c r="CX843" i="3"/>
  <c r="CX842" i="3"/>
  <c r="AD2752" i="1"/>
  <c r="AB2752" i="1" s="1"/>
  <c r="CR2752" i="1"/>
  <c r="Q2752" i="1" s="1"/>
  <c r="CP2752" i="1" s="1"/>
  <c r="O2752" i="1" s="1"/>
  <c r="CJ2760" i="1"/>
  <c r="CQ2714" i="1"/>
  <c r="P2714" i="1" s="1"/>
  <c r="AB2714" i="1"/>
  <c r="CZ2710" i="1"/>
  <c r="Y2710" i="1" s="1"/>
  <c r="T2390" i="5" s="1"/>
  <c r="J2396" i="5" s="1"/>
  <c r="CY2710" i="1"/>
  <c r="X2710" i="1" s="1"/>
  <c r="R2390" i="5" s="1"/>
  <c r="J2395" i="5" s="1"/>
  <c r="AB2710" i="1"/>
  <c r="CP2709" i="1"/>
  <c r="O2709" i="1" s="1"/>
  <c r="F2656" i="1"/>
  <c r="BC2671" i="1"/>
  <c r="CQ2625" i="1"/>
  <c r="P2625" i="1" s="1"/>
  <c r="CQ2622" i="1"/>
  <c r="P2622" i="1" s="1"/>
  <c r="CP2622" i="1" s="1"/>
  <c r="O2622" i="1" s="1"/>
  <c r="BC2618" i="1"/>
  <c r="CK2576" i="1"/>
  <c r="BB2581" i="1"/>
  <c r="AQ2581" i="1"/>
  <c r="BZ2576" i="1"/>
  <c r="CG2581" i="1"/>
  <c r="CC2576" i="1"/>
  <c r="AT2581" i="1"/>
  <c r="AI2465" i="1"/>
  <c r="V2470" i="1"/>
  <c r="CY2423" i="1"/>
  <c r="X2423" i="1" s="1"/>
  <c r="R2154" i="5" s="1"/>
  <c r="J2158" i="5" s="1"/>
  <c r="CZ2423" i="1"/>
  <c r="Y2423" i="1" s="1"/>
  <c r="T2154" i="5" s="1"/>
  <c r="J2159" i="5" s="1"/>
  <c r="W2099" i="1"/>
  <c r="AJ2094" i="1"/>
  <c r="AB2468" i="1"/>
  <c r="CX753" i="3"/>
  <c r="CX752" i="3"/>
  <c r="CX751" i="3"/>
  <c r="CX750" i="3"/>
  <c r="CX754" i="3"/>
  <c r="CP2421" i="1"/>
  <c r="O2421" i="1" s="1"/>
  <c r="AP2384" i="1"/>
  <c r="CI2384" i="1"/>
  <c r="BY2372" i="1"/>
  <c r="CY2293" i="1"/>
  <c r="X2293" i="1" s="1"/>
  <c r="R2004" i="5" s="1"/>
  <c r="J2010" i="5" s="1"/>
  <c r="CZ2293" i="1"/>
  <c r="Y2293" i="1" s="1"/>
  <c r="T2004" i="5" s="1"/>
  <c r="J2011" i="5" s="1"/>
  <c r="CY2210" i="1"/>
  <c r="X2210" i="1" s="1"/>
  <c r="R1936" i="5" s="1"/>
  <c r="J1940" i="5" s="1"/>
  <c r="CZ2210" i="1"/>
  <c r="Y2210" i="1" s="1"/>
  <c r="T1936" i="5" s="1"/>
  <c r="J1941" i="5" s="1"/>
  <c r="T2137" i="1"/>
  <c r="AG2132" i="1"/>
  <c r="AB2134" i="1"/>
  <c r="CY2096" i="1"/>
  <c r="X2096" i="1" s="1"/>
  <c r="R1868" i="5" s="1"/>
  <c r="J1872" i="5" s="1"/>
  <c r="CZ2096" i="1"/>
  <c r="Y2096" i="1" s="1"/>
  <c r="T1868" i="5" s="1"/>
  <c r="J1873" i="5" s="1"/>
  <c r="AF2099" i="1"/>
  <c r="AI2052" i="1"/>
  <c r="V2061" i="1"/>
  <c r="AB1983" i="1"/>
  <c r="CQ1983" i="1"/>
  <c r="BZ3008" i="1"/>
  <c r="CG3008" i="1" s="1"/>
  <c r="AQ2949" i="1"/>
  <c r="CC2944" i="1"/>
  <c r="F2927" i="1"/>
  <c r="AS2911" i="1"/>
  <c r="W2833" i="1"/>
  <c r="AJ2836" i="1" s="1"/>
  <c r="S2833" i="1"/>
  <c r="J2492" i="5" s="1"/>
  <c r="AO2798" i="1"/>
  <c r="CG2798" i="1"/>
  <c r="CX857" i="3"/>
  <c r="CX856" i="3"/>
  <c r="CX855" i="3"/>
  <c r="CX859" i="3"/>
  <c r="CX858" i="3"/>
  <c r="AO2760" i="1"/>
  <c r="CX853" i="3"/>
  <c r="CX852" i="3"/>
  <c r="CX851" i="3"/>
  <c r="CX850" i="3"/>
  <c r="CX854" i="3"/>
  <c r="AB2754" i="1"/>
  <c r="BZ2760" i="1"/>
  <c r="CX837" i="3"/>
  <c r="CX836" i="3"/>
  <c r="CX835" i="3"/>
  <c r="CX839" i="3"/>
  <c r="CX838" i="3"/>
  <c r="AO2716" i="1"/>
  <c r="CX825" i="3"/>
  <c r="CX824" i="3"/>
  <c r="CX828" i="3"/>
  <c r="CX827" i="3"/>
  <c r="CX826" i="3"/>
  <c r="AB2636" i="1"/>
  <c r="CQ2635" i="1"/>
  <c r="P2634" i="1"/>
  <c r="AB2633" i="1"/>
  <c r="CX809" i="3"/>
  <c r="CX813" i="3"/>
  <c r="CX808" i="3"/>
  <c r="CX812" i="3"/>
  <c r="CX811" i="3"/>
  <c r="CX810" i="3"/>
  <c r="CX814" i="3"/>
  <c r="I2633" i="1"/>
  <c r="I2635" i="1"/>
  <c r="GX2635" i="1" s="1"/>
  <c r="I2634" i="1"/>
  <c r="U2340" i="5" s="1"/>
  <c r="CQ2631" i="1"/>
  <c r="P2631" i="1" s="1"/>
  <c r="CP2631" i="1" s="1"/>
  <c r="O2631" i="1" s="1"/>
  <c r="J2327" i="5" s="1"/>
  <c r="AB2631" i="1"/>
  <c r="R2629" i="1"/>
  <c r="GK2629" i="1" s="1"/>
  <c r="AB2628" i="1"/>
  <c r="CQ2628" i="1"/>
  <c r="P2628" i="1" s="1"/>
  <c r="CS2623" i="1"/>
  <c r="AD2623" i="1"/>
  <c r="AB2623" i="1" s="1"/>
  <c r="CQ2579" i="1"/>
  <c r="P2579" i="1" s="1"/>
  <c r="AF2581" i="1"/>
  <c r="AP2508" i="1"/>
  <c r="BY2503" i="1"/>
  <c r="CI2508" i="1"/>
  <c r="AC2508" i="1"/>
  <c r="AT2503" i="1"/>
  <c r="F2526" i="1"/>
  <c r="CY2506" i="1"/>
  <c r="X2506" i="1" s="1"/>
  <c r="R2226" i="5" s="1"/>
  <c r="CZ2506" i="1"/>
  <c r="Y2506" i="1" s="1"/>
  <c r="T2226" i="5" s="1"/>
  <c r="W2505" i="1"/>
  <c r="AJ2508" i="1" s="1"/>
  <c r="Q2505" i="1"/>
  <c r="CP2505" i="1" s="1"/>
  <c r="O2505" i="1" s="1"/>
  <c r="BB2470" i="1"/>
  <c r="CQ2467" i="1"/>
  <c r="P2467" i="1" s="1"/>
  <c r="J2204" i="5" s="1"/>
  <c r="AH2465" i="1"/>
  <c r="F2448" i="1"/>
  <c r="AQ2432" i="1"/>
  <c r="W2429" i="1"/>
  <c r="AJ2432" i="1" s="1"/>
  <c r="S2429" i="1"/>
  <c r="J2186" i="5" s="1"/>
  <c r="AB2426" i="1"/>
  <c r="CY2425" i="1"/>
  <c r="X2425" i="1" s="1"/>
  <c r="R2164" i="5" s="1"/>
  <c r="J2168" i="5" s="1"/>
  <c r="CS2423" i="1"/>
  <c r="AD2423" i="1"/>
  <c r="AB2423" i="1" s="1"/>
  <c r="BY2432" i="1"/>
  <c r="CX733" i="3"/>
  <c r="CX732" i="3"/>
  <c r="CX731" i="3"/>
  <c r="CX730" i="3"/>
  <c r="CX734" i="3"/>
  <c r="AB2420" i="1"/>
  <c r="CZ2419" i="1"/>
  <c r="Y2419" i="1" s="1"/>
  <c r="T2134" i="5" s="1"/>
  <c r="J2139" i="5" s="1"/>
  <c r="CQ2419" i="1"/>
  <c r="P2419" i="1" s="1"/>
  <c r="J2137" i="5" s="1"/>
  <c r="AQ2384" i="1"/>
  <c r="CY2382" i="1"/>
  <c r="X2382" i="1" s="1"/>
  <c r="R2125" i="5" s="1"/>
  <c r="CZ2382" i="1"/>
  <c r="Y2382" i="1" s="1"/>
  <c r="T2125" i="5" s="1"/>
  <c r="T2381" i="1"/>
  <c r="R2375" i="1"/>
  <c r="T2375" i="1"/>
  <c r="AG2384" i="1" s="1"/>
  <c r="CZ2374" i="1"/>
  <c r="Y2374" i="1" s="1"/>
  <c r="T2076" i="5" s="1"/>
  <c r="J2080" i="5" s="1"/>
  <c r="CY2374" i="1"/>
  <c r="X2374" i="1" s="1"/>
  <c r="R2076" i="5" s="1"/>
  <c r="J2079" i="5" s="1"/>
  <c r="AB2374" i="1"/>
  <c r="BY2287" i="1"/>
  <c r="AP2308" i="1"/>
  <c r="CI2308" i="1"/>
  <c r="AD2304" i="1"/>
  <c r="CS2304" i="1"/>
  <c r="CR2304" i="1"/>
  <c r="Q2304" i="1" s="1"/>
  <c r="CQ2302" i="1"/>
  <c r="AD2300" i="1"/>
  <c r="CS2300" i="1"/>
  <c r="CQ2299" i="1"/>
  <c r="P2299" i="1" s="1"/>
  <c r="CQ2293" i="1"/>
  <c r="P2293" i="1" s="1"/>
  <c r="CC2308" i="1"/>
  <c r="BA2250" i="1"/>
  <c r="CJ2245" i="1"/>
  <c r="AS2250" i="1"/>
  <c r="CB2245" i="1"/>
  <c r="CZ2248" i="1"/>
  <c r="Y2248" i="1" s="1"/>
  <c r="T1959" i="5" s="1"/>
  <c r="CY2248" i="1"/>
  <c r="X2248" i="1" s="1"/>
  <c r="R1959" i="5" s="1"/>
  <c r="AB2248" i="1"/>
  <c r="CY2208" i="1"/>
  <c r="X2208" i="1" s="1"/>
  <c r="R1920" i="5" s="1"/>
  <c r="J1924" i="5" s="1"/>
  <c r="CZ2208" i="1"/>
  <c r="Y2208" i="1" s="1"/>
  <c r="T1920" i="5" s="1"/>
  <c r="J1925" i="5" s="1"/>
  <c r="AJ2212" i="1"/>
  <c r="CX614" i="3"/>
  <c r="CX618" i="3"/>
  <c r="CX617" i="3"/>
  <c r="CX616" i="3"/>
  <c r="CX615" i="3"/>
  <c r="GX1984" i="1"/>
  <c r="I1986" i="1"/>
  <c r="S1984" i="1"/>
  <c r="J1812" i="5" s="1"/>
  <c r="CZ1978" i="1"/>
  <c r="Y1978" i="1" s="1"/>
  <c r="T1784" i="5" s="1"/>
  <c r="CY1978" i="1"/>
  <c r="X1978" i="1" s="1"/>
  <c r="R1784" i="5" s="1"/>
  <c r="CZ1975" i="1"/>
  <c r="Y1975" i="1" s="1"/>
  <c r="T1771" i="5" s="1"/>
  <c r="CY1975" i="1"/>
  <c r="X1975" i="1" s="1"/>
  <c r="R1771" i="5" s="1"/>
  <c r="CZ1973" i="1"/>
  <c r="Y1973" i="1" s="1"/>
  <c r="T1749" i="5" s="1"/>
  <c r="J1756" i="5" s="1"/>
  <c r="CY1973" i="1"/>
  <c r="X1973" i="1" s="1"/>
  <c r="R1749" i="5" s="1"/>
  <c r="J1755" i="5" s="1"/>
  <c r="CP1971" i="1"/>
  <c r="O1971" i="1" s="1"/>
  <c r="CS2467" i="1"/>
  <c r="AD2467" i="1"/>
  <c r="AB2467" i="1" s="1"/>
  <c r="CG2432" i="1"/>
  <c r="AB2421" i="1"/>
  <c r="CS2299" i="1"/>
  <c r="AD2299" i="1"/>
  <c r="AB2299" i="1" s="1"/>
  <c r="CY2247" i="1"/>
  <c r="X2247" i="1" s="1"/>
  <c r="CZ2247" i="1"/>
  <c r="Y2247" i="1" s="1"/>
  <c r="AF2250" i="1"/>
  <c r="CY2207" i="1"/>
  <c r="X2207" i="1" s="1"/>
  <c r="R1909" i="5" s="1"/>
  <c r="J1915" i="5" s="1"/>
  <c r="AF2212" i="1"/>
  <c r="CZ2207" i="1"/>
  <c r="Y2207" i="1" s="1"/>
  <c r="T1909" i="5" s="1"/>
  <c r="J1916" i="5" s="1"/>
  <c r="AT2132" i="1"/>
  <c r="F2155" i="1"/>
  <c r="CZ2134" i="1"/>
  <c r="Y2134" i="1" s="1"/>
  <c r="T1885" i="5" s="1"/>
  <c r="J1890" i="5" s="1"/>
  <c r="AF2137" i="1"/>
  <c r="CY2134" i="1"/>
  <c r="X2134" i="1" s="1"/>
  <c r="R1885" i="5" s="1"/>
  <c r="J1889" i="5" s="1"/>
  <c r="AO2052" i="1"/>
  <c r="F2065" i="1"/>
  <c r="CY2059" i="1"/>
  <c r="X2059" i="1" s="1"/>
  <c r="R1859" i="5" s="1"/>
  <c r="CZ2059" i="1"/>
  <c r="Y2059" i="1" s="1"/>
  <c r="T1859" i="5" s="1"/>
  <c r="CI1988" i="1"/>
  <c r="BY1968" i="1"/>
  <c r="AP1988" i="1"/>
  <c r="W1881" i="1"/>
  <c r="F1910" i="1"/>
  <c r="AI1730" i="1"/>
  <c r="V1735" i="1"/>
  <c r="CZ3121" i="1"/>
  <c r="Y3121" i="1" s="1"/>
  <c r="T2750" i="5" s="1"/>
  <c r="J2755" i="5" s="1"/>
  <c r="CC3159" i="1"/>
  <c r="CL3117" i="1"/>
  <c r="AB3006" i="1"/>
  <c r="CR3004" i="1"/>
  <c r="Q3004" i="1" s="1"/>
  <c r="CR3003" i="1"/>
  <c r="Q3003" i="1" s="1"/>
  <c r="AD2997" i="1"/>
  <c r="CX908" i="3"/>
  <c r="CX912" i="3"/>
  <c r="CX916" i="3"/>
  <c r="CX911" i="3"/>
  <c r="CX915" i="3"/>
  <c r="CX910" i="3"/>
  <c r="CX914" i="3"/>
  <c r="CX918" i="3"/>
  <c r="CX913" i="3"/>
  <c r="CX909" i="3"/>
  <c r="CX917" i="3"/>
  <c r="I2997" i="1"/>
  <c r="R2997" i="1" s="1"/>
  <c r="GK2997" i="1" s="1"/>
  <c r="I2999" i="1"/>
  <c r="U2641" i="5" s="1"/>
  <c r="BB2986" i="1"/>
  <c r="P2909" i="1"/>
  <c r="P2908" i="1"/>
  <c r="P2907" i="1"/>
  <c r="CX861" i="3"/>
  <c r="CX860" i="3"/>
  <c r="CX864" i="3"/>
  <c r="CX863" i="3"/>
  <c r="CX862" i="3"/>
  <c r="CP2712" i="1"/>
  <c r="O2712" i="1" s="1"/>
  <c r="AB2711" i="1"/>
  <c r="AB2708" i="1"/>
  <c r="BZ2716" i="1"/>
  <c r="CQ2637" i="1"/>
  <c r="P2637" i="1" s="1"/>
  <c r="AB2637" i="1"/>
  <c r="T2634" i="1"/>
  <c r="S2633" i="1"/>
  <c r="CQ2632" i="1"/>
  <c r="P2632" i="1" s="1"/>
  <c r="J2338" i="5" s="1"/>
  <c r="AB2632" i="1"/>
  <c r="AB2624" i="1"/>
  <c r="CQ2623" i="1"/>
  <c r="P2623" i="1" s="1"/>
  <c r="CX761" i="3"/>
  <c r="CX760" i="3"/>
  <c r="CX764" i="3"/>
  <c r="CX763" i="3"/>
  <c r="CX762" i="3"/>
  <c r="CK2503" i="1"/>
  <c r="BB2503" i="1"/>
  <c r="AO2417" i="1"/>
  <c r="F2436" i="1"/>
  <c r="AF2432" i="1"/>
  <c r="GX2429" i="1"/>
  <c r="CJ2432" i="1" s="1"/>
  <c r="CZ2427" i="1"/>
  <c r="Y2427" i="1" s="1"/>
  <c r="CY2426" i="1"/>
  <c r="X2426" i="1" s="1"/>
  <c r="CZ2426" i="1"/>
  <c r="Y2426" i="1" s="1"/>
  <c r="T2172" i="5" s="1"/>
  <c r="CP2424" i="1"/>
  <c r="O2424" i="1" s="1"/>
  <c r="CQ2423" i="1"/>
  <c r="P2423" i="1" s="1"/>
  <c r="J2157" i="5" s="1"/>
  <c r="I2161" i="5" s="1"/>
  <c r="CQ2422" i="1"/>
  <c r="P2422" i="1" s="1"/>
  <c r="CY2421" i="1"/>
  <c r="X2421" i="1" s="1"/>
  <c r="R2144" i="5" s="1"/>
  <c r="J2148" i="5" s="1"/>
  <c r="R2381" i="1"/>
  <c r="GK2381" i="1" s="1"/>
  <c r="V2381" i="1"/>
  <c r="AI2384" i="1" s="1"/>
  <c r="CJ2384" i="1"/>
  <c r="F2325" i="1"/>
  <c r="CQ2300" i="1"/>
  <c r="P2300" i="1" s="1"/>
  <c r="AB2300" i="1"/>
  <c r="CZ2299" i="1"/>
  <c r="Y2299" i="1" s="1"/>
  <c r="T2035" i="5" s="1"/>
  <c r="CR2299" i="1"/>
  <c r="Q2299" i="1" s="1"/>
  <c r="CS2297" i="1"/>
  <c r="AD2297" i="1"/>
  <c r="CY2291" i="1"/>
  <c r="X2291" i="1" s="1"/>
  <c r="R1987" i="5" s="1"/>
  <c r="CZ2291" i="1"/>
  <c r="Y2291" i="1" s="1"/>
  <c r="T1987" i="5" s="1"/>
  <c r="CY2290" i="1"/>
  <c r="X2290" i="1" s="1"/>
  <c r="R1980" i="5" s="1"/>
  <c r="J1983" i="5" s="1"/>
  <c r="I1986" i="5" s="1"/>
  <c r="CZ2290" i="1"/>
  <c r="Y2290" i="1" s="1"/>
  <c r="T1980" i="5" s="1"/>
  <c r="J1984" i="5" s="1"/>
  <c r="W2250" i="1"/>
  <c r="AJ2245" i="1"/>
  <c r="AS2205" i="1"/>
  <c r="F2229" i="1"/>
  <c r="CJ2205" i="1"/>
  <c r="CJ2132" i="1"/>
  <c r="BA2137" i="1"/>
  <c r="BA2099" i="1"/>
  <c r="CJ2094" i="1"/>
  <c r="AG2094" i="1"/>
  <c r="CC2052" i="1"/>
  <c r="AT2061" i="1"/>
  <c r="BY2052" i="1"/>
  <c r="AP2061" i="1"/>
  <c r="AH2061" i="1"/>
  <c r="F2037" i="1"/>
  <c r="AT1964" i="1"/>
  <c r="CK1919" i="1"/>
  <c r="BB1931" i="1"/>
  <c r="CC1919" i="1"/>
  <c r="AT1931" i="1"/>
  <c r="CP2428" i="1"/>
  <c r="O2428" i="1" s="1"/>
  <c r="CP2425" i="1"/>
  <c r="O2425" i="1" s="1"/>
  <c r="CP2374" i="1"/>
  <c r="O2374" i="1" s="1"/>
  <c r="CQ2303" i="1"/>
  <c r="P2303" i="1" s="1"/>
  <c r="CP2303" i="1" s="1"/>
  <c r="O2303" i="1" s="1"/>
  <c r="J2049" i="5" s="1"/>
  <c r="CQ2298" i="1"/>
  <c r="P2298" i="1" s="1"/>
  <c r="CP2298" i="1" s="1"/>
  <c r="O2298" i="1" s="1"/>
  <c r="J2034" i="5" s="1"/>
  <c r="CC2205" i="1"/>
  <c r="AT2212" i="1"/>
  <c r="CY2135" i="1"/>
  <c r="X2135" i="1" s="1"/>
  <c r="R1893" i="5" s="1"/>
  <c r="CZ2135" i="1"/>
  <c r="Y2135" i="1" s="1"/>
  <c r="T1893" i="5" s="1"/>
  <c r="CP1921" i="1"/>
  <c r="O1921" i="1" s="1"/>
  <c r="T1886" i="1"/>
  <c r="AG1881" i="1"/>
  <c r="AJ1551" i="1"/>
  <c r="W1563" i="1"/>
  <c r="U3161" i="1"/>
  <c r="AC3126" i="1"/>
  <c r="BX3117" i="1"/>
  <c r="P3006" i="1"/>
  <c r="AB3005" i="1"/>
  <c r="AB3123" i="1"/>
  <c r="AD3122" i="1"/>
  <c r="AB3122" i="1" s="1"/>
  <c r="CX951" i="3"/>
  <c r="CX955" i="3"/>
  <c r="CX954" i="3"/>
  <c r="CX953" i="3"/>
  <c r="CX952" i="3"/>
  <c r="AG3126" i="1"/>
  <c r="AB3119" i="1"/>
  <c r="CR3082" i="1"/>
  <c r="Q3082" i="1" s="1"/>
  <c r="CP3082" i="1" s="1"/>
  <c r="O3082" i="1" s="1"/>
  <c r="CR3080" i="1"/>
  <c r="Q3080" i="1" s="1"/>
  <c r="U3074" i="1"/>
  <c r="T3006" i="1"/>
  <c r="P3004" i="1"/>
  <c r="P3003" i="1"/>
  <c r="AB3002" i="1"/>
  <c r="BY2949" i="1"/>
  <c r="P2906" i="1"/>
  <c r="J2519" i="5" s="1"/>
  <c r="BC2836" i="1"/>
  <c r="CR3162" i="1"/>
  <c r="Q3162" i="1" s="1"/>
  <c r="CP3162" i="1" s="1"/>
  <c r="O3162" i="1" s="1"/>
  <c r="BB3159" i="1"/>
  <c r="F3142" i="1"/>
  <c r="CR3121" i="1"/>
  <c r="Q3121" i="1" s="1"/>
  <c r="CP3121" i="1" s="1"/>
  <c r="O3121" i="1" s="1"/>
  <c r="CR3120" i="1"/>
  <c r="Q3120" i="1" s="1"/>
  <c r="CP3120" i="1" s="1"/>
  <c r="O3120" i="1" s="1"/>
  <c r="CX947" i="3"/>
  <c r="CX946" i="3"/>
  <c r="CX950" i="3"/>
  <c r="CX949" i="3"/>
  <c r="CX948" i="3"/>
  <c r="AB3082" i="1"/>
  <c r="AD3079" i="1"/>
  <c r="AB3079" i="1" s="1"/>
  <c r="CX935" i="3"/>
  <c r="CX939" i="3"/>
  <c r="CX938" i="3"/>
  <c r="CX937" i="3"/>
  <c r="CX936" i="3"/>
  <c r="AD3076" i="1"/>
  <c r="AB3076" i="1" s="1"/>
  <c r="BC3039" i="1"/>
  <c r="V3005" i="1"/>
  <c r="R3005" i="1"/>
  <c r="GK3005" i="1" s="1"/>
  <c r="T3004" i="1"/>
  <c r="AB3004" i="1"/>
  <c r="T3003" i="1"/>
  <c r="AB3003" i="1"/>
  <c r="AD3000" i="1"/>
  <c r="AB3000" i="1" s="1"/>
  <c r="CR2998" i="1"/>
  <c r="Q2998" i="1" s="1"/>
  <c r="P2998" i="1"/>
  <c r="CP2998" i="1" s="1"/>
  <c r="O2998" i="1" s="1"/>
  <c r="J2640" i="5" s="1"/>
  <c r="AB2997" i="1"/>
  <c r="AD2994" i="1"/>
  <c r="AB2994" i="1" s="1"/>
  <c r="CX904" i="3"/>
  <c r="CX903" i="3"/>
  <c r="CX907" i="3"/>
  <c r="CX906" i="3"/>
  <c r="CX905" i="3"/>
  <c r="I2994" i="1"/>
  <c r="CX897" i="3"/>
  <c r="CX901" i="3"/>
  <c r="CX896" i="3"/>
  <c r="CX900" i="3"/>
  <c r="CX895" i="3"/>
  <c r="CX899" i="3"/>
  <c r="CX894" i="3"/>
  <c r="CX898" i="3"/>
  <c r="CX902" i="3"/>
  <c r="CX889" i="3"/>
  <c r="CX893" i="3"/>
  <c r="CX888" i="3"/>
  <c r="CX892" i="3"/>
  <c r="CX887" i="3"/>
  <c r="CX891" i="3"/>
  <c r="CX886" i="3"/>
  <c r="CX890" i="3"/>
  <c r="CX881" i="3"/>
  <c r="CX883" i="3"/>
  <c r="CX882" i="3"/>
  <c r="CK2986" i="1"/>
  <c r="AO2949" i="1"/>
  <c r="CG2949" i="1"/>
  <c r="CR2947" i="1"/>
  <c r="Q2947" i="1" s="1"/>
  <c r="CP2947" i="1" s="1"/>
  <c r="O2947" i="1" s="1"/>
  <c r="CX877" i="3"/>
  <c r="CX876" i="3"/>
  <c r="CX880" i="3"/>
  <c r="CX879" i="3"/>
  <c r="CX878" i="3"/>
  <c r="T2909" i="1"/>
  <c r="T2908" i="1"/>
  <c r="AB2908" i="1"/>
  <c r="T2907" i="1"/>
  <c r="AB2907" i="1"/>
  <c r="T2906" i="1"/>
  <c r="AB2906" i="1"/>
  <c r="CG2904" i="1"/>
  <c r="BB2904" i="1"/>
  <c r="AB2834" i="1"/>
  <c r="CR2833" i="1"/>
  <c r="Q2833" i="1" s="1"/>
  <c r="AD2836" i="1" s="1"/>
  <c r="CR2795" i="1"/>
  <c r="Q2795" i="1" s="1"/>
  <c r="AD2798" i="1" s="1"/>
  <c r="P2795" i="1"/>
  <c r="J2476" i="5" s="1"/>
  <c r="BX2793" i="1"/>
  <c r="CG2760" i="1"/>
  <c r="AD2755" i="1"/>
  <c r="AB2755" i="1" s="1"/>
  <c r="W2753" i="1"/>
  <c r="AJ2760" i="1" s="1"/>
  <c r="CR2751" i="1"/>
  <c r="Q2751" i="1" s="1"/>
  <c r="P2751" i="1"/>
  <c r="J2429" i="5" s="1"/>
  <c r="CG2716" i="1"/>
  <c r="AB2709" i="1"/>
  <c r="CS2638" i="1"/>
  <c r="R2638" i="1" s="1"/>
  <c r="GK2638" i="1" s="1"/>
  <c r="AD2638" i="1"/>
  <c r="AB2638" i="1" s="1"/>
  <c r="CR2637" i="1"/>
  <c r="Q2637" i="1" s="1"/>
  <c r="S2634" i="1"/>
  <c r="CR2632" i="1"/>
  <c r="Q2632" i="1" s="1"/>
  <c r="J2336" i="5" s="1"/>
  <c r="U2631" i="1"/>
  <c r="AD2630" i="1"/>
  <c r="AB2630" i="1" s="1"/>
  <c r="T2629" i="1"/>
  <c r="AB2629" i="1"/>
  <c r="AB2627" i="1"/>
  <c r="CB2640" i="1"/>
  <c r="W2626" i="1"/>
  <c r="CS2625" i="1"/>
  <c r="AD2625" i="1"/>
  <c r="AB2625" i="1" s="1"/>
  <c r="CZ2624" i="1"/>
  <c r="Y2624" i="1" s="1"/>
  <c r="AD2622" i="1"/>
  <c r="AB2622" i="1" s="1"/>
  <c r="BZ2640" i="1"/>
  <c r="CS2621" i="1"/>
  <c r="AD2621" i="1"/>
  <c r="AB2621" i="1" s="1"/>
  <c r="CZ2620" i="1"/>
  <c r="Y2620" i="1" s="1"/>
  <c r="T2261" i="5" s="1"/>
  <c r="J2267" i="5" s="1"/>
  <c r="CY2578" i="1"/>
  <c r="X2578" i="1" s="1"/>
  <c r="CS2578" i="1"/>
  <c r="AD2578" i="1"/>
  <c r="AB2578" i="1" s="1"/>
  <c r="CL2576" i="1"/>
  <c r="CR2506" i="1"/>
  <c r="Q2506" i="1" s="1"/>
  <c r="CP2506" i="1" s="1"/>
  <c r="O2506" i="1" s="1"/>
  <c r="AB2505" i="1"/>
  <c r="BB2432" i="1"/>
  <c r="AB2430" i="1"/>
  <c r="CR2429" i="1"/>
  <c r="Q2429" i="1" s="1"/>
  <c r="P2429" i="1"/>
  <c r="CX745" i="3"/>
  <c r="CX749" i="3"/>
  <c r="CX748" i="3"/>
  <c r="CX747" i="3"/>
  <c r="CX746" i="3"/>
  <c r="CR2423" i="1"/>
  <c r="Q2423" i="1" s="1"/>
  <c r="AD2432" i="1" s="1"/>
  <c r="CY2420" i="1"/>
  <c r="X2420" i="1" s="1"/>
  <c r="AH2432" i="1"/>
  <c r="AD2382" i="1"/>
  <c r="CS2382" i="1"/>
  <c r="CR2382" i="1"/>
  <c r="Q2382" i="1" s="1"/>
  <c r="Q2381" i="1"/>
  <c r="U2381" i="1"/>
  <c r="AH2384" i="1" s="1"/>
  <c r="P2381" i="1"/>
  <c r="CP2380" i="1"/>
  <c r="O2380" i="1" s="1"/>
  <c r="CC2384" i="1"/>
  <c r="CX717" i="3"/>
  <c r="CX716" i="3"/>
  <c r="CX715" i="3"/>
  <c r="CX714" i="3"/>
  <c r="CX718" i="3"/>
  <c r="P2375" i="1"/>
  <c r="F2355" i="1"/>
  <c r="BC2283" i="1"/>
  <c r="CY2304" i="1"/>
  <c r="X2304" i="1" s="1"/>
  <c r="R2055" i="5" s="1"/>
  <c r="CZ2304" i="1"/>
  <c r="Y2304" i="1" s="1"/>
  <c r="T2055" i="5" s="1"/>
  <c r="CR2300" i="1"/>
  <c r="Q2300" i="1" s="1"/>
  <c r="AD2298" i="1"/>
  <c r="AB2298" i="1" s="1"/>
  <c r="CS2298" i="1"/>
  <c r="AB2297" i="1"/>
  <c r="CQ2297" i="1"/>
  <c r="P2297" i="1" s="1"/>
  <c r="CY2294" i="1"/>
  <c r="X2294" i="1" s="1"/>
  <c r="R2015" i="5" s="1"/>
  <c r="CZ2294" i="1"/>
  <c r="Y2294" i="1" s="1"/>
  <c r="T2015" i="5" s="1"/>
  <c r="CY2292" i="1"/>
  <c r="X2292" i="1" s="1"/>
  <c r="R1993" i="5" s="1"/>
  <c r="J1999" i="5" s="1"/>
  <c r="CZ2292" i="1"/>
  <c r="Y2292" i="1" s="1"/>
  <c r="T1993" i="5" s="1"/>
  <c r="J2000" i="5" s="1"/>
  <c r="CQ2292" i="1"/>
  <c r="P2292" i="1" s="1"/>
  <c r="CY2289" i="1"/>
  <c r="X2289" i="1" s="1"/>
  <c r="R1970" i="5" s="1"/>
  <c r="J1975" i="5" s="1"/>
  <c r="CZ2289" i="1"/>
  <c r="Y2289" i="1" s="1"/>
  <c r="T1970" i="5" s="1"/>
  <c r="J1976" i="5" s="1"/>
  <c r="AO2250" i="1"/>
  <c r="CG2250" i="1"/>
  <c r="BX2245" i="1"/>
  <c r="AI2250" i="1"/>
  <c r="CQ2209" i="1"/>
  <c r="P2209" i="1" s="1"/>
  <c r="CP2135" i="1"/>
  <c r="O2135" i="1" s="1"/>
  <c r="AC2137" i="1"/>
  <c r="V2137" i="1"/>
  <c r="AI2132" i="1"/>
  <c r="F2109" i="1"/>
  <c r="AQ2094" i="1"/>
  <c r="Q2099" i="1"/>
  <c r="BY2094" i="1"/>
  <c r="CI2099" i="1"/>
  <c r="AP2099" i="1"/>
  <c r="U2099" i="1"/>
  <c r="AH2094" i="1"/>
  <c r="V1985" i="1"/>
  <c r="AD1985" i="1"/>
  <c r="AB1985" i="1" s="1"/>
  <c r="CR1985" i="1"/>
  <c r="Q1985" i="1" s="1"/>
  <c r="CS1985" i="1"/>
  <c r="R1984" i="1"/>
  <c r="GK1984" i="1" s="1"/>
  <c r="CZ1970" i="1"/>
  <c r="Y1970" i="1" s="1"/>
  <c r="T1726" i="5" s="1"/>
  <c r="J1732" i="5" s="1"/>
  <c r="CY1970" i="1"/>
  <c r="X1970" i="1" s="1"/>
  <c r="R1726" i="5" s="1"/>
  <c r="J1731" i="5" s="1"/>
  <c r="I1735" i="5" s="1"/>
  <c r="CS1926" i="1"/>
  <c r="AD1926" i="1"/>
  <c r="CR1926" i="1"/>
  <c r="Q1926" i="1" s="1"/>
  <c r="CP1926" i="1" s="1"/>
  <c r="O1926" i="1" s="1"/>
  <c r="CX959" i="3"/>
  <c r="CX958" i="3"/>
  <c r="CX957" i="3"/>
  <c r="CX956" i="3"/>
  <c r="CX960" i="3"/>
  <c r="CX919" i="3"/>
  <c r="CX923" i="3"/>
  <c r="CX922" i="3"/>
  <c r="CX920" i="3"/>
  <c r="CX924" i="3"/>
  <c r="CX921" i="3"/>
  <c r="CX925" i="3"/>
  <c r="CX845" i="3"/>
  <c r="CX849" i="3"/>
  <c r="CX848" i="3"/>
  <c r="CX847" i="3"/>
  <c r="CX846" i="3"/>
  <c r="BB2640" i="1"/>
  <c r="T2637" i="1"/>
  <c r="V2633" i="1"/>
  <c r="R2633" i="1"/>
  <c r="GK2633" i="1" s="1"/>
  <c r="T2632" i="1"/>
  <c r="T2631" i="1"/>
  <c r="U2505" i="1"/>
  <c r="CX741" i="3"/>
  <c r="CX740" i="3"/>
  <c r="CX744" i="3"/>
  <c r="CX743" i="3"/>
  <c r="CX742" i="3"/>
  <c r="CS2422" i="1"/>
  <c r="AD2422" i="1"/>
  <c r="AB2422" i="1" s="1"/>
  <c r="AD2419" i="1"/>
  <c r="AB2419" i="1" s="1"/>
  <c r="CS2419" i="1"/>
  <c r="F2397" i="1"/>
  <c r="BB2372" i="1"/>
  <c r="CQ2382" i="1"/>
  <c r="P2382" i="1" s="1"/>
  <c r="AB2382" i="1"/>
  <c r="CS2379" i="1"/>
  <c r="AD2379" i="1"/>
  <c r="AB2379" i="1" s="1"/>
  <c r="W2378" i="1"/>
  <c r="AD2377" i="1"/>
  <c r="CS2377" i="1"/>
  <c r="CS2376" i="1"/>
  <c r="AD2376" i="1"/>
  <c r="W2375" i="1"/>
  <c r="AJ2384" i="1" s="1"/>
  <c r="S2375" i="1"/>
  <c r="J2085" i="5" s="1"/>
  <c r="CK2287" i="1"/>
  <c r="BB2308" i="1"/>
  <c r="AD2306" i="1"/>
  <c r="CS2306" i="1"/>
  <c r="R2306" i="1" s="1"/>
  <c r="GK2306" i="1" s="1"/>
  <c r="CS2305" i="1"/>
  <c r="AD2305" i="1"/>
  <c r="CQ2304" i="1"/>
  <c r="P2304" i="1" s="1"/>
  <c r="AB2304" i="1"/>
  <c r="AD2301" i="1"/>
  <c r="CS2301" i="1"/>
  <c r="CS2296" i="1"/>
  <c r="AD2296" i="1"/>
  <c r="AD2295" i="1"/>
  <c r="AB2295" i="1" s="1"/>
  <c r="CS2295" i="1"/>
  <c r="CQ2291" i="1"/>
  <c r="P2291" i="1" s="1"/>
  <c r="CP2291" i="1" s="1"/>
  <c r="O2291" i="1" s="1"/>
  <c r="CC2245" i="1"/>
  <c r="AT2250" i="1"/>
  <c r="CQ2247" i="1"/>
  <c r="P2247" i="1" s="1"/>
  <c r="J1954" i="5" s="1"/>
  <c r="CQ2208" i="1"/>
  <c r="P2208" i="1" s="1"/>
  <c r="F2150" i="1"/>
  <c r="BB2132" i="1"/>
  <c r="BZ2132" i="1"/>
  <c r="CG2137" i="1"/>
  <c r="AO2099" i="1"/>
  <c r="CG2099" i="1"/>
  <c r="BX2094" i="1"/>
  <c r="CP2097" i="1"/>
  <c r="O2097" i="1" s="1"/>
  <c r="CQ2059" i="1"/>
  <c r="P2059" i="1" s="1"/>
  <c r="AD2056" i="1"/>
  <c r="CS2056" i="1"/>
  <c r="AD2055" i="1"/>
  <c r="CS2055" i="1"/>
  <c r="CP2054" i="1"/>
  <c r="O2054" i="1" s="1"/>
  <c r="F2006" i="1"/>
  <c r="AT1968" i="1"/>
  <c r="T1986" i="1"/>
  <c r="AB1986" i="1"/>
  <c r="CQ1986" i="1"/>
  <c r="P1986" i="1" s="1"/>
  <c r="W1984" i="1"/>
  <c r="Q1984" i="1"/>
  <c r="T1984" i="1"/>
  <c r="P1984" i="1"/>
  <c r="J1813" i="5" s="1"/>
  <c r="P1982" i="1"/>
  <c r="V1981" i="1"/>
  <c r="U1979" i="1"/>
  <c r="AD1976" i="1"/>
  <c r="AB1976" i="1" s="1"/>
  <c r="CR1976" i="1"/>
  <c r="Q1976" i="1" s="1"/>
  <c r="CX594" i="3"/>
  <c r="CX593" i="3"/>
  <c r="CX592" i="3"/>
  <c r="CX591" i="3"/>
  <c r="CX595" i="3"/>
  <c r="GX1975" i="1"/>
  <c r="I1977" i="1"/>
  <c r="Q1778" i="5" s="1"/>
  <c r="AB1974" i="1"/>
  <c r="CQ1974" i="1"/>
  <c r="P1974" i="1" s="1"/>
  <c r="V1971" i="1"/>
  <c r="CS1925" i="1"/>
  <c r="AD1925" i="1"/>
  <c r="CR1925" i="1"/>
  <c r="Q1925" i="1" s="1"/>
  <c r="AG1931" i="1"/>
  <c r="GK1883" i="1"/>
  <c r="CC1768" i="1"/>
  <c r="AT1773" i="1"/>
  <c r="CP1660" i="1"/>
  <c r="O1660" i="1" s="1"/>
  <c r="J1537" i="5" s="1"/>
  <c r="W2381" i="1"/>
  <c r="S2381" i="1"/>
  <c r="CQ2379" i="1"/>
  <c r="P2379" i="1" s="1"/>
  <c r="CQ2377" i="1"/>
  <c r="P2377" i="1" s="1"/>
  <c r="CP2377" i="1" s="1"/>
  <c r="O2377" i="1" s="1"/>
  <c r="AB2377" i="1"/>
  <c r="AB2376" i="1"/>
  <c r="CQ2376" i="1"/>
  <c r="P2376" i="1" s="1"/>
  <c r="CP2376" i="1" s="1"/>
  <c r="O2376" i="1" s="1"/>
  <c r="AD2384" i="1"/>
  <c r="CQ2306" i="1"/>
  <c r="P2306" i="1" s="1"/>
  <c r="CP2306" i="1" s="1"/>
  <c r="O2306" i="1" s="1"/>
  <c r="AB2306" i="1"/>
  <c r="AB2305" i="1"/>
  <c r="CQ2305" i="1"/>
  <c r="AD2303" i="1"/>
  <c r="AB2303" i="1" s="1"/>
  <c r="CS2303" i="1"/>
  <c r="CS2302" i="1"/>
  <c r="AD2302" i="1"/>
  <c r="AB2302" i="1" s="1"/>
  <c r="CQ2301" i="1"/>
  <c r="P2301" i="1" s="1"/>
  <c r="AB2301" i="1"/>
  <c r="AB2296" i="1"/>
  <c r="CQ2296" i="1"/>
  <c r="P2296" i="1" s="1"/>
  <c r="CP2296" i="1" s="1"/>
  <c r="O2296" i="1" s="1"/>
  <c r="J2022" i="5" s="1"/>
  <c r="CQ2295" i="1"/>
  <c r="P2295" i="1" s="1"/>
  <c r="CP2295" i="1" s="1"/>
  <c r="O2295" i="1" s="1"/>
  <c r="J2021" i="5" s="1"/>
  <c r="CQ2294" i="1"/>
  <c r="P2294" i="1" s="1"/>
  <c r="CQ2290" i="1"/>
  <c r="P2290" i="1" s="1"/>
  <c r="CP2290" i="1" s="1"/>
  <c r="O2290" i="1" s="1"/>
  <c r="BC2245" i="1"/>
  <c r="F2266" i="1"/>
  <c r="U2245" i="1"/>
  <c r="F2272" i="1"/>
  <c r="BY2245" i="1"/>
  <c r="CI2250" i="1"/>
  <c r="AP2250" i="1"/>
  <c r="AG2250" i="1"/>
  <c r="CK2205" i="1"/>
  <c r="BB2212" i="1"/>
  <c r="CY2209" i="1"/>
  <c r="X2209" i="1" s="1"/>
  <c r="R1928" i="5" s="1"/>
  <c r="J1932" i="5" s="1"/>
  <c r="CZ2209" i="1"/>
  <c r="Y2209" i="1" s="1"/>
  <c r="T1928" i="5" s="1"/>
  <c r="J1933" i="5" s="1"/>
  <c r="AD2212" i="1"/>
  <c r="CQ2207" i="1"/>
  <c r="P2207" i="1" s="1"/>
  <c r="J1914" i="5" s="1"/>
  <c r="AD2137" i="1"/>
  <c r="AH2137" i="1"/>
  <c r="GK2134" i="1"/>
  <c r="BY2132" i="1"/>
  <c r="CZ2097" i="1"/>
  <c r="Y2097" i="1" s="1"/>
  <c r="T1876" i="5" s="1"/>
  <c r="CY2097" i="1"/>
  <c r="X2097" i="1" s="1"/>
  <c r="R1876" i="5" s="1"/>
  <c r="AB2097" i="1"/>
  <c r="AI2094" i="1"/>
  <c r="V2099" i="1"/>
  <c r="CP2056" i="1"/>
  <c r="O2056" i="1" s="1"/>
  <c r="CP2055" i="1"/>
  <c r="O2055" i="1" s="1"/>
  <c r="AJ2061" i="1"/>
  <c r="CZ2054" i="1"/>
  <c r="Y2054" i="1" s="1"/>
  <c r="T1831" i="5" s="1"/>
  <c r="J1836" i="5" s="1"/>
  <c r="AF2061" i="1"/>
  <c r="CY2054" i="1"/>
  <c r="X2054" i="1" s="1"/>
  <c r="AB2054" i="1"/>
  <c r="BC1964" i="1"/>
  <c r="F2035" i="1"/>
  <c r="AQ1988" i="1"/>
  <c r="BZ1968" i="1"/>
  <c r="S1986" i="1"/>
  <c r="P1985" i="1"/>
  <c r="V1984" i="1"/>
  <c r="CZ1981" i="1"/>
  <c r="Y1981" i="1" s="1"/>
  <c r="T1797" i="5" s="1"/>
  <c r="CY1981" i="1"/>
  <c r="X1981" i="1" s="1"/>
  <c r="R1797" i="5" s="1"/>
  <c r="AD1979" i="1"/>
  <c r="AB1979" i="1" s="1"/>
  <c r="CR1979" i="1"/>
  <c r="Q1979" i="1" s="1"/>
  <c r="CX598" i="3"/>
  <c r="CX602" i="3"/>
  <c r="CX606" i="3"/>
  <c r="CX597" i="3"/>
  <c r="CX601" i="3"/>
  <c r="CX605" i="3"/>
  <c r="CX596" i="3"/>
  <c r="CX600" i="3"/>
  <c r="CX604" i="3"/>
  <c r="CX599" i="3"/>
  <c r="CX603" i="3"/>
  <c r="GX1978" i="1"/>
  <c r="I1980" i="1"/>
  <c r="T1980" i="1" s="1"/>
  <c r="T1977" i="1"/>
  <c r="AB1977" i="1"/>
  <c r="CQ1977" i="1"/>
  <c r="CP1975" i="1"/>
  <c r="O1975" i="1" s="1"/>
  <c r="CX574" i="3"/>
  <c r="CX578" i="3"/>
  <c r="CX577" i="3"/>
  <c r="CX581" i="3"/>
  <c r="CX576" i="3"/>
  <c r="CX580" i="3"/>
  <c r="CX575" i="3"/>
  <c r="CX579" i="3"/>
  <c r="GX1973" i="1"/>
  <c r="AB1972" i="1"/>
  <c r="CQ1972" i="1"/>
  <c r="P1972" i="1" s="1"/>
  <c r="CP1972" i="1" s="1"/>
  <c r="O1972" i="1" s="1"/>
  <c r="CZ1971" i="1"/>
  <c r="Y1971" i="1" s="1"/>
  <c r="T1736" i="5" s="1"/>
  <c r="J1740" i="5" s="1"/>
  <c r="CY1971" i="1"/>
  <c r="X1971" i="1" s="1"/>
  <c r="R1736" i="5" s="1"/>
  <c r="J1739" i="5" s="1"/>
  <c r="I1742" i="5" s="1"/>
  <c r="CB1988" i="1"/>
  <c r="CZ1924" i="1"/>
  <c r="Y1924" i="1" s="1"/>
  <c r="T1683" i="5" s="1"/>
  <c r="CY1924" i="1"/>
  <c r="X1924" i="1" s="1"/>
  <c r="R1683" i="5" s="1"/>
  <c r="CJ1931" i="1"/>
  <c r="AI1881" i="1"/>
  <c r="V1886" i="1"/>
  <c r="AS1848" i="1"/>
  <c r="CB1841" i="1"/>
  <c r="AI1848" i="1"/>
  <c r="AQ1773" i="1"/>
  <c r="BZ1768" i="1"/>
  <c r="CG1773" i="1"/>
  <c r="AJ1773" i="1"/>
  <c r="AC1773" i="1"/>
  <c r="BZ1730" i="1"/>
  <c r="CG1735" i="1"/>
  <c r="AQ1735" i="1"/>
  <c r="CZ1660" i="1"/>
  <c r="Y1660" i="1" s="1"/>
  <c r="T1537" i="5" s="1"/>
  <c r="CY1660" i="1"/>
  <c r="X1660" i="1" s="1"/>
  <c r="R1537" i="5" s="1"/>
  <c r="CY1600" i="1"/>
  <c r="X1600" i="1" s="1"/>
  <c r="R1419" i="5" s="1"/>
  <c r="J1423" i="5" s="1"/>
  <c r="CZ1600" i="1"/>
  <c r="Y1600" i="1" s="1"/>
  <c r="T1419" i="5" s="1"/>
  <c r="J1424" i="5" s="1"/>
  <c r="CQ2289" i="1"/>
  <c r="P2289" i="1" s="1"/>
  <c r="F2260" i="1"/>
  <c r="AQ2245" i="1"/>
  <c r="AH2245" i="1"/>
  <c r="CG2205" i="1"/>
  <c r="AX2212" i="1"/>
  <c r="BY2205" i="1"/>
  <c r="AP2212" i="1"/>
  <c r="CI2212" i="1"/>
  <c r="CQ2210" i="1"/>
  <c r="P2210" i="1" s="1"/>
  <c r="BC2132" i="1"/>
  <c r="F2153" i="1"/>
  <c r="AD2135" i="1"/>
  <c r="AB2135" i="1" s="1"/>
  <c r="CS2135" i="1"/>
  <c r="CP2134" i="1"/>
  <c r="O2134" i="1" s="1"/>
  <c r="CX642" i="3"/>
  <c r="CX641" i="3"/>
  <c r="CX640" i="3"/>
  <c r="CX639" i="3"/>
  <c r="CX643" i="3"/>
  <c r="BC2094" i="1"/>
  <c r="F2115" i="1"/>
  <c r="CC2094" i="1"/>
  <c r="AT2099" i="1"/>
  <c r="CQ2096" i="1"/>
  <c r="P2096" i="1" s="1"/>
  <c r="J1871" i="5" s="1"/>
  <c r="CK2052" i="1"/>
  <c r="BB2061" i="1"/>
  <c r="CZ2056" i="1"/>
  <c r="Y2056" i="1" s="1"/>
  <c r="T1841" i="5" s="1"/>
  <c r="J1846" i="5" s="1"/>
  <c r="CZ2055" i="1"/>
  <c r="Y2055" i="1" s="1"/>
  <c r="T1839" i="5" s="1"/>
  <c r="CJ2061" i="1"/>
  <c r="BZ2061" i="1"/>
  <c r="BB1988" i="1"/>
  <c r="CK1968" i="1"/>
  <c r="U1985" i="1"/>
  <c r="AD1982" i="1"/>
  <c r="AB1982" i="1" s="1"/>
  <c r="CR1982" i="1"/>
  <c r="Q1982" i="1" s="1"/>
  <c r="CX610" i="3"/>
  <c r="CX609" i="3"/>
  <c r="CX613" i="3"/>
  <c r="CX608" i="3"/>
  <c r="CX612" i="3"/>
  <c r="CX607" i="3"/>
  <c r="CX611" i="3"/>
  <c r="GX1981" i="1"/>
  <c r="I1983" i="1"/>
  <c r="U1983" i="1" s="1"/>
  <c r="AB1980" i="1"/>
  <c r="CQ1980" i="1"/>
  <c r="CS1979" i="1"/>
  <c r="W1978" i="1"/>
  <c r="Q1978" i="1"/>
  <c r="J1787" i="5" s="1"/>
  <c r="T1978" i="1"/>
  <c r="P1978" i="1"/>
  <c r="CY1974" i="1"/>
  <c r="X1974" i="1" s="1"/>
  <c r="R1760" i="5" s="1"/>
  <c r="J1766" i="5" s="1"/>
  <c r="W1973" i="1"/>
  <c r="Q1973" i="1"/>
  <c r="J1752" i="5" s="1"/>
  <c r="T1973" i="1"/>
  <c r="P1973" i="1"/>
  <c r="CX572" i="3"/>
  <c r="GX1971" i="1"/>
  <c r="AB1970" i="1"/>
  <c r="CQ1970" i="1"/>
  <c r="P1970" i="1" s="1"/>
  <c r="CQ1929" i="1"/>
  <c r="P1929" i="1" s="1"/>
  <c r="AB1929" i="1"/>
  <c r="CZ1928" i="1"/>
  <c r="Y1928" i="1" s="1"/>
  <c r="T1709" i="5" s="1"/>
  <c r="CY1928" i="1"/>
  <c r="X1928" i="1" s="1"/>
  <c r="CP1924" i="1"/>
  <c r="O1924" i="1" s="1"/>
  <c r="BY1919" i="1"/>
  <c r="AP1931" i="1"/>
  <c r="AH1931" i="1"/>
  <c r="CZ1771" i="1"/>
  <c r="Y1771" i="1" s="1"/>
  <c r="CY1771" i="1"/>
  <c r="X1771" i="1" s="1"/>
  <c r="CP1771" i="1"/>
  <c r="O1771" i="1" s="1"/>
  <c r="AH1768" i="1"/>
  <c r="U1773" i="1"/>
  <c r="AJ1730" i="1"/>
  <c r="W1735" i="1"/>
  <c r="CP1598" i="1"/>
  <c r="O1598" i="1" s="1"/>
  <c r="CX630" i="3"/>
  <c r="CX629" i="3"/>
  <c r="CX633" i="3"/>
  <c r="CX632" i="3"/>
  <c r="CX631" i="3"/>
  <c r="Q1986" i="1"/>
  <c r="Q1977" i="1"/>
  <c r="CX582" i="3"/>
  <c r="CX586" i="3"/>
  <c r="CX590" i="3"/>
  <c r="CX585" i="3"/>
  <c r="CX589" i="3"/>
  <c r="CX584" i="3"/>
  <c r="CX588" i="3"/>
  <c r="CX583" i="3"/>
  <c r="CX587" i="3"/>
  <c r="CX570" i="3"/>
  <c r="CX569" i="3"/>
  <c r="CX571" i="3"/>
  <c r="AB1926" i="1"/>
  <c r="AB1925" i="1"/>
  <c r="BZ1931" i="1"/>
  <c r="CI1931" i="1" s="1"/>
  <c r="AJ1931" i="1"/>
  <c r="BC1886" i="1"/>
  <c r="BA1881" i="1"/>
  <c r="AO1848" i="1"/>
  <c r="CG1848" i="1"/>
  <c r="P1846" i="1"/>
  <c r="J1636" i="5" s="1"/>
  <c r="CX545" i="3"/>
  <c r="CX544" i="3"/>
  <c r="P1844" i="1"/>
  <c r="J1620" i="5" s="1"/>
  <c r="CX538" i="3"/>
  <c r="CX541" i="3"/>
  <c r="CX540" i="3"/>
  <c r="CX539" i="3"/>
  <c r="CJ1773" i="1"/>
  <c r="AD1664" i="1"/>
  <c r="AB1664" i="1" s="1"/>
  <c r="CR1664" i="1"/>
  <c r="Q1664" i="1" s="1"/>
  <c r="CS1664" i="1"/>
  <c r="R1664" i="1" s="1"/>
  <c r="GK1664" i="1" s="1"/>
  <c r="CX505" i="3"/>
  <c r="CX509" i="3"/>
  <c r="CX513" i="3"/>
  <c r="CX508" i="3"/>
  <c r="CX512" i="3"/>
  <c r="CX506" i="3"/>
  <c r="CX510" i="3"/>
  <c r="CX514" i="3"/>
  <c r="CX507" i="3"/>
  <c r="CX511" i="3"/>
  <c r="CX515" i="3"/>
  <c r="I1655" i="1"/>
  <c r="V1522" i="5" s="1"/>
  <c r="I1657" i="1"/>
  <c r="U1654" i="1"/>
  <c r="K1528" i="5" s="1"/>
  <c r="GX1654" i="1"/>
  <c r="I1656" i="1"/>
  <c r="V1656" i="1" s="1"/>
  <c r="CX493" i="3"/>
  <c r="CX497" i="3"/>
  <c r="CX492" i="3"/>
  <c r="CX496" i="3"/>
  <c r="CX494" i="3"/>
  <c r="CX498" i="3"/>
  <c r="CX491" i="3"/>
  <c r="CX495" i="3"/>
  <c r="CX499" i="3"/>
  <c r="CY1649" i="1"/>
  <c r="X1649" i="1" s="1"/>
  <c r="R1481" i="5" s="1"/>
  <c r="J1487" i="5" s="1"/>
  <c r="CZ1649" i="1"/>
  <c r="Y1649" i="1" s="1"/>
  <c r="T1481" i="5" s="1"/>
  <c r="J1488" i="5" s="1"/>
  <c r="CY1601" i="1"/>
  <c r="X1601" i="1" s="1"/>
  <c r="R1427" i="5" s="1"/>
  <c r="CZ1601" i="1"/>
  <c r="Y1601" i="1" s="1"/>
  <c r="T1427" i="5" s="1"/>
  <c r="CZ1553" i="1"/>
  <c r="Y1553" i="1" s="1"/>
  <c r="T1351" i="5" s="1"/>
  <c r="J1355" i="5" s="1"/>
  <c r="CY1553" i="1"/>
  <c r="X1553" i="1" s="1"/>
  <c r="R1351" i="5" s="1"/>
  <c r="J1354" i="5" s="1"/>
  <c r="BB1513" i="1"/>
  <c r="F1531" i="1"/>
  <c r="BY1513" i="1"/>
  <c r="CI1518" i="1"/>
  <c r="AP1518" i="1"/>
  <c r="W1518" i="1"/>
  <c r="AJ1513" i="1"/>
  <c r="BA1473" i="1"/>
  <c r="F1500" i="1"/>
  <c r="AO1473" i="1"/>
  <c r="F1484" i="1"/>
  <c r="AI1473" i="1"/>
  <c r="V1480" i="1"/>
  <c r="AD1405" i="1"/>
  <c r="AG1400" i="1"/>
  <c r="T1405" i="1"/>
  <c r="CC1362" i="1"/>
  <c r="AT1367" i="1"/>
  <c r="AI1362" i="1"/>
  <c r="V1367" i="1"/>
  <c r="W1367" i="1"/>
  <c r="AJ1362" i="1"/>
  <c r="CY1364" i="1"/>
  <c r="X1364" i="1" s="1"/>
  <c r="R1251" i="5" s="1"/>
  <c r="J1255" i="5" s="1"/>
  <c r="CZ1364" i="1"/>
  <c r="Y1364" i="1" s="1"/>
  <c r="T1251" i="5" s="1"/>
  <c r="J1256" i="5" s="1"/>
  <c r="AF1367" i="1"/>
  <c r="CX725" i="3"/>
  <c r="CX729" i="3"/>
  <c r="CX728" i="3"/>
  <c r="CX727" i="3"/>
  <c r="CX726" i="3"/>
  <c r="CX705" i="3"/>
  <c r="CX709" i="3"/>
  <c r="CX708" i="3"/>
  <c r="CX707" i="3"/>
  <c r="CX706" i="3"/>
  <c r="CX701" i="3"/>
  <c r="CX700" i="3"/>
  <c r="CX704" i="3"/>
  <c r="CX699" i="3"/>
  <c r="CX703" i="3"/>
  <c r="CX698" i="3"/>
  <c r="CX702" i="3"/>
  <c r="AD2294" i="1"/>
  <c r="AB2294" i="1" s="1"/>
  <c r="AD2293" i="1"/>
  <c r="AB2293" i="1" s="1"/>
  <c r="AD2292" i="1"/>
  <c r="AB2292" i="1" s="1"/>
  <c r="AD2291" i="1"/>
  <c r="AB2291" i="1" s="1"/>
  <c r="AD2290" i="1"/>
  <c r="AB2290" i="1" s="1"/>
  <c r="AD2289" i="1"/>
  <c r="AB2289" i="1" s="1"/>
  <c r="AD2247" i="1"/>
  <c r="AB2247" i="1" s="1"/>
  <c r="AD2210" i="1"/>
  <c r="AB2210" i="1" s="1"/>
  <c r="AD2209" i="1"/>
  <c r="AB2209" i="1" s="1"/>
  <c r="AD2208" i="1"/>
  <c r="AB2208" i="1" s="1"/>
  <c r="AD2207" i="1"/>
  <c r="AB2207" i="1" s="1"/>
  <c r="AD2096" i="1"/>
  <c r="AB2096" i="1" s="1"/>
  <c r="AD2059" i="1"/>
  <c r="AB2059" i="1" s="1"/>
  <c r="AB2056" i="1"/>
  <c r="CX626" i="3"/>
  <c r="CX625" i="3"/>
  <c r="CX624" i="3"/>
  <c r="CX628" i="3"/>
  <c r="CX627" i="3"/>
  <c r="AB2055" i="1"/>
  <c r="CG1988" i="1"/>
  <c r="U1986" i="1"/>
  <c r="W1985" i="1"/>
  <c r="S1985" i="1"/>
  <c r="AB1984" i="1"/>
  <c r="W1982" i="1"/>
  <c r="S1982" i="1"/>
  <c r="AB1981" i="1"/>
  <c r="U1980" i="1"/>
  <c r="W1979" i="1"/>
  <c r="S1979" i="1"/>
  <c r="AB1978" i="1"/>
  <c r="U1977" i="1"/>
  <c r="W1976" i="1"/>
  <c r="S1976" i="1"/>
  <c r="AB1975" i="1"/>
  <c r="U1974" i="1"/>
  <c r="K1769" i="5" s="1"/>
  <c r="W1974" i="1"/>
  <c r="R1974" i="1"/>
  <c r="U1972" i="1"/>
  <c r="W1972" i="1"/>
  <c r="R1972" i="1"/>
  <c r="AB1971" i="1"/>
  <c r="U1970" i="1"/>
  <c r="K1734" i="5" s="1"/>
  <c r="W1970" i="1"/>
  <c r="R1970" i="1"/>
  <c r="J1730" i="5" s="1"/>
  <c r="CG1931" i="1"/>
  <c r="AB1928" i="1"/>
  <c r="CR1927" i="1"/>
  <c r="Q1927" i="1" s="1"/>
  <c r="AB1924" i="1"/>
  <c r="CZ1923" i="1"/>
  <c r="Y1923" i="1" s="1"/>
  <c r="AB1922" i="1"/>
  <c r="AB1921" i="1"/>
  <c r="BX1919" i="1"/>
  <c r="CP1884" i="1"/>
  <c r="O1884" i="1" s="1"/>
  <c r="CZ1883" i="1"/>
  <c r="Y1883" i="1" s="1"/>
  <c r="CX550" i="3"/>
  <c r="CX549" i="3"/>
  <c r="CX553" i="3"/>
  <c r="CX552" i="3"/>
  <c r="CX551" i="3"/>
  <c r="CJ1881" i="1"/>
  <c r="CB1881" i="1"/>
  <c r="F1864" i="1"/>
  <c r="BC1841" i="1"/>
  <c r="T1846" i="1"/>
  <c r="W1846" i="1"/>
  <c r="S1846" i="1"/>
  <c r="J1635" i="5" s="1"/>
  <c r="CR1845" i="1"/>
  <c r="Q1845" i="1" s="1"/>
  <c r="T1844" i="1"/>
  <c r="W1844" i="1"/>
  <c r="S1844" i="1"/>
  <c r="J1619" i="5" s="1"/>
  <c r="CR1843" i="1"/>
  <c r="Q1843" i="1" s="1"/>
  <c r="J1609" i="5" s="1"/>
  <c r="F1777" i="1"/>
  <c r="BY1768" i="1"/>
  <c r="CI1773" i="1"/>
  <c r="AP1773" i="1"/>
  <c r="AF1773" i="1"/>
  <c r="V1773" i="1"/>
  <c r="AB1771" i="1"/>
  <c r="CR1770" i="1"/>
  <c r="Q1770" i="1" s="1"/>
  <c r="AD1773" i="1" s="1"/>
  <c r="AD1770" i="1"/>
  <c r="CI1735" i="1"/>
  <c r="AF1735" i="1"/>
  <c r="CZ1732" i="1"/>
  <c r="Y1732" i="1" s="1"/>
  <c r="CX529" i="3"/>
  <c r="CX528" i="3"/>
  <c r="CX530" i="3"/>
  <c r="CX532" i="3"/>
  <c r="CX531" i="3"/>
  <c r="AB1660" i="1"/>
  <c r="CP1658" i="1"/>
  <c r="O1658" i="1" s="1"/>
  <c r="W1657" i="1"/>
  <c r="R1655" i="1"/>
  <c r="GK1655" i="1" s="1"/>
  <c r="GX1650" i="1"/>
  <c r="CR1650" i="1"/>
  <c r="Q1650" i="1" s="1"/>
  <c r="J1495" i="5" s="1"/>
  <c r="CY1647" i="1"/>
  <c r="X1647" i="1" s="1"/>
  <c r="R1468" i="5" s="1"/>
  <c r="J1471" i="5" s="1"/>
  <c r="CZ1647" i="1"/>
  <c r="Y1647" i="1" s="1"/>
  <c r="T1468" i="5" s="1"/>
  <c r="J1472" i="5" s="1"/>
  <c r="F1620" i="1"/>
  <c r="AD1603" i="1"/>
  <c r="AB1603" i="1" s="1"/>
  <c r="CR1603" i="1"/>
  <c r="Q1603" i="1" s="1"/>
  <c r="CY1602" i="1"/>
  <c r="X1602" i="1" s="1"/>
  <c r="R1429" i="5" s="1"/>
  <c r="J1433" i="5" s="1"/>
  <c r="CZ1602" i="1"/>
  <c r="Y1602" i="1" s="1"/>
  <c r="T1429" i="5" s="1"/>
  <c r="J1434" i="5" s="1"/>
  <c r="I1436" i="5" s="1"/>
  <c r="P1436" i="5" s="1"/>
  <c r="AH1607" i="1"/>
  <c r="AQ1563" i="1"/>
  <c r="BZ1551" i="1"/>
  <c r="CQ1559" i="1"/>
  <c r="P1559" i="1" s="1"/>
  <c r="AB1559" i="1"/>
  <c r="CJ1563" i="1"/>
  <c r="BY1551" i="1"/>
  <c r="CI1563" i="1"/>
  <c r="AI1563" i="1"/>
  <c r="AO1513" i="1"/>
  <c r="F1522" i="1"/>
  <c r="CC1513" i="1"/>
  <c r="AT1518" i="1"/>
  <c r="AI1518" i="1"/>
  <c r="AT1473" i="1"/>
  <c r="F1498" i="1"/>
  <c r="AH1480" i="1"/>
  <c r="F1415" i="1"/>
  <c r="AQ1400" i="1"/>
  <c r="CP1403" i="1"/>
  <c r="O1403" i="1" s="1"/>
  <c r="AJ1400" i="1"/>
  <c r="W1405" i="1"/>
  <c r="CZ1402" i="1"/>
  <c r="Y1402" i="1" s="1"/>
  <c r="T1268" i="5" s="1"/>
  <c r="J1273" i="5" s="1"/>
  <c r="AF1405" i="1"/>
  <c r="CY1402" i="1"/>
  <c r="X1402" i="1" s="1"/>
  <c r="R1268" i="5" s="1"/>
  <c r="J1272" i="5" s="1"/>
  <c r="AO1362" i="1"/>
  <c r="F1371" i="1"/>
  <c r="CP1365" i="1"/>
  <c r="O1365" i="1" s="1"/>
  <c r="BY1275" i="1"/>
  <c r="AP1298" i="1"/>
  <c r="CI1298" i="1"/>
  <c r="BZ1881" i="1"/>
  <c r="CG1886" i="1"/>
  <c r="AQ1886" i="1"/>
  <c r="AH1886" i="1"/>
  <c r="AJ1881" i="1"/>
  <c r="CX546" i="3"/>
  <c r="CX548" i="3"/>
  <c r="CX547" i="3"/>
  <c r="CX542" i="3"/>
  <c r="CX543" i="3"/>
  <c r="GK1843" i="1"/>
  <c r="AE1848" i="1"/>
  <c r="BC1773" i="1"/>
  <c r="CL1768" i="1"/>
  <c r="AB1770" i="1"/>
  <c r="AG1773" i="1"/>
  <c r="CR1733" i="1"/>
  <c r="Q1733" i="1" s="1"/>
  <c r="CP1733" i="1" s="1"/>
  <c r="O1733" i="1" s="1"/>
  <c r="AD1733" i="1"/>
  <c r="GX1732" i="1"/>
  <c r="CJ1735" i="1" s="1"/>
  <c r="CR1732" i="1"/>
  <c r="Q1732" i="1" s="1"/>
  <c r="AD1735" i="1" s="1"/>
  <c r="U1732" i="1"/>
  <c r="BB1644" i="1"/>
  <c r="F1679" i="1"/>
  <c r="BB1697" i="1"/>
  <c r="U1664" i="1"/>
  <c r="AD1661" i="1"/>
  <c r="AB1661" i="1" s="1"/>
  <c r="CR1661" i="1"/>
  <c r="Q1661" i="1" s="1"/>
  <c r="GX1657" i="1"/>
  <c r="W1656" i="1"/>
  <c r="V1655" i="1"/>
  <c r="Q1655" i="1"/>
  <c r="W1654" i="1"/>
  <c r="S1654" i="1"/>
  <c r="J1518" i="5" s="1"/>
  <c r="V1654" i="1"/>
  <c r="BZ1666" i="1"/>
  <c r="AB1652" i="1"/>
  <c r="CQ1652" i="1"/>
  <c r="GX1648" i="1"/>
  <c r="CR1648" i="1"/>
  <c r="Q1648" i="1" s="1"/>
  <c r="J1477" i="5" s="1"/>
  <c r="GK1646" i="1"/>
  <c r="CX479" i="3"/>
  <c r="CX480" i="3"/>
  <c r="CX478" i="3"/>
  <c r="BZ1596" i="1"/>
  <c r="CG1607" i="1"/>
  <c r="CY1604" i="1"/>
  <c r="X1604" i="1" s="1"/>
  <c r="R1439" i="5" s="1"/>
  <c r="J1443" i="5" s="1"/>
  <c r="CZ1604" i="1"/>
  <c r="Y1604" i="1" s="1"/>
  <c r="T1439" i="5" s="1"/>
  <c r="J1444" i="5" s="1"/>
  <c r="CS1603" i="1"/>
  <c r="AB1602" i="1"/>
  <c r="CC1607" i="1"/>
  <c r="CY1599" i="1"/>
  <c r="X1599" i="1" s="1"/>
  <c r="CZ1599" i="1"/>
  <c r="Y1599" i="1" s="1"/>
  <c r="T1417" i="5" s="1"/>
  <c r="AF1607" i="1"/>
  <c r="AB1598" i="1"/>
  <c r="CS1560" i="1"/>
  <c r="AD1560" i="1"/>
  <c r="AB1560" i="1" s="1"/>
  <c r="CR1560" i="1"/>
  <c r="Q1560" i="1" s="1"/>
  <c r="CP1558" i="1"/>
  <c r="O1558" i="1" s="1"/>
  <c r="CX817" i="3"/>
  <c r="CX816" i="3"/>
  <c r="CX815" i="3"/>
  <c r="CX819" i="3"/>
  <c r="CX818" i="3"/>
  <c r="CX797" i="3"/>
  <c r="CX801" i="3"/>
  <c r="CX805" i="3"/>
  <c r="CX800" i="3"/>
  <c r="CX804" i="3"/>
  <c r="CX799" i="3"/>
  <c r="CX803" i="3"/>
  <c r="CX807" i="3"/>
  <c r="CX798" i="3"/>
  <c r="CX802" i="3"/>
  <c r="CX806" i="3"/>
  <c r="CX793" i="3"/>
  <c r="CX792" i="3"/>
  <c r="CX796" i="3"/>
  <c r="CX795" i="3"/>
  <c r="CX794" i="3"/>
  <c r="CX785" i="3"/>
  <c r="CX789" i="3"/>
  <c r="CX784" i="3"/>
  <c r="CX788" i="3"/>
  <c r="CX783" i="3"/>
  <c r="CX787" i="3"/>
  <c r="CX791" i="3"/>
  <c r="CX786" i="3"/>
  <c r="CX790" i="3"/>
  <c r="CX777" i="3"/>
  <c r="CX781" i="3"/>
  <c r="CX776" i="3"/>
  <c r="CX780" i="3"/>
  <c r="CX775" i="3"/>
  <c r="CX779" i="3"/>
  <c r="CX778" i="3"/>
  <c r="CX782" i="3"/>
  <c r="CX772" i="3"/>
  <c r="CX771" i="3"/>
  <c r="CX770" i="3"/>
  <c r="CX765" i="3"/>
  <c r="CX769" i="3"/>
  <c r="CX768" i="3"/>
  <c r="CX767" i="3"/>
  <c r="CX766" i="3"/>
  <c r="CX757" i="3"/>
  <c r="CX756" i="3"/>
  <c r="CX755" i="3"/>
  <c r="CX759" i="3"/>
  <c r="CX758" i="3"/>
  <c r="CX737" i="3"/>
  <c r="CX736" i="3"/>
  <c r="CX735" i="3"/>
  <c r="CX739" i="3"/>
  <c r="CX738" i="3"/>
  <c r="I2305" i="1"/>
  <c r="I2302" i="1"/>
  <c r="S2048" i="5" s="1"/>
  <c r="CX689" i="3"/>
  <c r="CX693" i="3"/>
  <c r="CX697" i="3"/>
  <c r="CX688" i="3"/>
  <c r="CX692" i="3"/>
  <c r="CX696" i="3"/>
  <c r="CX687" i="3"/>
  <c r="CX691" i="3"/>
  <c r="CX695" i="3"/>
  <c r="CX690" i="3"/>
  <c r="CX694" i="3"/>
  <c r="CX685" i="3"/>
  <c r="CX684" i="3"/>
  <c r="CX683" i="3"/>
  <c r="CX682" i="3"/>
  <c r="CX686" i="3"/>
  <c r="CX673" i="3"/>
  <c r="CX677" i="3"/>
  <c r="CX681" i="3"/>
  <c r="CX676" i="3"/>
  <c r="CX680" i="3"/>
  <c r="CX675" i="3"/>
  <c r="CX679" i="3"/>
  <c r="CX674" i="3"/>
  <c r="CX678" i="3"/>
  <c r="CX666" i="3"/>
  <c r="CX665" i="3"/>
  <c r="CX669" i="3"/>
  <c r="CX672" i="3"/>
  <c r="CX668" i="3"/>
  <c r="CX671" i="3"/>
  <c r="CX667" i="3"/>
  <c r="CX670" i="3"/>
  <c r="CX662" i="3"/>
  <c r="CX661" i="3"/>
  <c r="CX660" i="3"/>
  <c r="CX658" i="3"/>
  <c r="CX657" i="3"/>
  <c r="CX656" i="3"/>
  <c r="CX655" i="3"/>
  <c r="CX659" i="3"/>
  <c r="CX654" i="3"/>
  <c r="CX653" i="3"/>
  <c r="CX652" i="3"/>
  <c r="CX650" i="3"/>
  <c r="CX651" i="3"/>
  <c r="CX649" i="3"/>
  <c r="CX648" i="3"/>
  <c r="CX646" i="3"/>
  <c r="CX645" i="3"/>
  <c r="CX644" i="3"/>
  <c r="CX647" i="3"/>
  <c r="CX634" i="3"/>
  <c r="CX638" i="3"/>
  <c r="CX637" i="3"/>
  <c r="CX636" i="3"/>
  <c r="CX635" i="3"/>
  <c r="AO1988" i="1"/>
  <c r="U1984" i="1"/>
  <c r="K1817" i="5" s="1"/>
  <c r="U1981" i="1"/>
  <c r="K1808" i="5" s="1"/>
  <c r="U1978" i="1"/>
  <c r="K1795" i="5" s="1"/>
  <c r="U1975" i="1"/>
  <c r="K1782" i="5" s="1"/>
  <c r="U1973" i="1"/>
  <c r="K1758" i="5" s="1"/>
  <c r="U1971" i="1"/>
  <c r="K1741" i="5" s="1"/>
  <c r="CL1968" i="1"/>
  <c r="CP1923" i="1"/>
  <c r="O1923" i="1" s="1"/>
  <c r="F1899" i="1"/>
  <c r="AB1884" i="1"/>
  <c r="P1883" i="1"/>
  <c r="J1651" i="5" s="1"/>
  <c r="AC1848" i="1"/>
  <c r="CR1846" i="1"/>
  <c r="Q1846" i="1" s="1"/>
  <c r="T1845" i="1"/>
  <c r="W1845" i="1"/>
  <c r="CR1844" i="1"/>
  <c r="Q1844" i="1" s="1"/>
  <c r="BY1848" i="1"/>
  <c r="T1843" i="1"/>
  <c r="W1843" i="1"/>
  <c r="AJ1848" i="1" s="1"/>
  <c r="S1843" i="1"/>
  <c r="J1608" i="5" s="1"/>
  <c r="BB1773" i="1"/>
  <c r="AB1733" i="1"/>
  <c r="P1732" i="1"/>
  <c r="J1568" i="5" s="1"/>
  <c r="F1682" i="1"/>
  <c r="BC1697" i="1"/>
  <c r="BC1644" i="1"/>
  <c r="W1664" i="1"/>
  <c r="S1664" i="1"/>
  <c r="CX525" i="3"/>
  <c r="CX527" i="3"/>
  <c r="CX524" i="3"/>
  <c r="CX526" i="3"/>
  <c r="CX523" i="3"/>
  <c r="I1663" i="1"/>
  <c r="P1661" i="1"/>
  <c r="AB1659" i="1"/>
  <c r="CZ1658" i="1"/>
  <c r="Y1658" i="1" s="1"/>
  <c r="T1530" i="5" s="1"/>
  <c r="CY1658" i="1"/>
  <c r="X1658" i="1" s="1"/>
  <c r="R1530" i="5" s="1"/>
  <c r="CQ1657" i="1"/>
  <c r="P1657" i="1" s="1"/>
  <c r="U1657" i="1"/>
  <c r="U1656" i="1"/>
  <c r="T1655" i="1"/>
  <c r="T1654" i="1"/>
  <c r="AD1654" i="1"/>
  <c r="AB1654" i="1" s="1"/>
  <c r="CR1654" i="1"/>
  <c r="Q1654" i="1" s="1"/>
  <c r="J1519" i="5" s="1"/>
  <c r="CY1651" i="1"/>
  <c r="X1651" i="1" s="1"/>
  <c r="R1503" i="5" s="1"/>
  <c r="CZ1651" i="1"/>
  <c r="Y1651" i="1" s="1"/>
  <c r="T1503" i="5" s="1"/>
  <c r="U1650" i="1"/>
  <c r="K1501" i="5" s="1"/>
  <c r="GX1646" i="1"/>
  <c r="CR1646" i="1"/>
  <c r="Q1646" i="1" s="1"/>
  <c r="J1461" i="5" s="1"/>
  <c r="AQ1607" i="1"/>
  <c r="W1607" i="1"/>
  <c r="CZ1603" i="1"/>
  <c r="Y1603" i="1" s="1"/>
  <c r="T1437" i="5" s="1"/>
  <c r="BY1607" i="1"/>
  <c r="AB1601" i="1"/>
  <c r="F1572" i="1"/>
  <c r="AO1551" i="1"/>
  <c r="F1567" i="1"/>
  <c r="CZ1560" i="1"/>
  <c r="Y1560" i="1" s="1"/>
  <c r="T1394" i="5" s="1"/>
  <c r="CY1559" i="1"/>
  <c r="X1559" i="1" s="1"/>
  <c r="R1389" i="5" s="1"/>
  <c r="J1395" i="5" s="1"/>
  <c r="CZ1559" i="1"/>
  <c r="Y1559" i="1" s="1"/>
  <c r="T1389" i="5" s="1"/>
  <c r="J1396" i="5" s="1"/>
  <c r="CY1558" i="1"/>
  <c r="X1558" i="1" s="1"/>
  <c r="R1382" i="5" s="1"/>
  <c r="J1385" i="5" s="1"/>
  <c r="CZ1558" i="1"/>
  <c r="Y1558" i="1" s="1"/>
  <c r="T1382" i="5" s="1"/>
  <c r="J1386" i="5" s="1"/>
  <c r="AB1558" i="1"/>
  <c r="BZ1275" i="1"/>
  <c r="AQ1298" i="1"/>
  <c r="CG1298" i="1"/>
  <c r="P1664" i="1"/>
  <c r="AB1663" i="1"/>
  <c r="P1662" i="1"/>
  <c r="J1547" i="5" s="1"/>
  <c r="T1661" i="1"/>
  <c r="R1657" i="1"/>
  <c r="GK1657" i="1" s="1"/>
  <c r="T1656" i="1"/>
  <c r="U1655" i="1"/>
  <c r="Q1652" i="1"/>
  <c r="CX501" i="3"/>
  <c r="CX500" i="3"/>
  <c r="CX504" i="3"/>
  <c r="CX502" i="3"/>
  <c r="CX503" i="3"/>
  <c r="I1652" i="1"/>
  <c r="V1652" i="1" s="1"/>
  <c r="P1650" i="1"/>
  <c r="J1497" i="5" s="1"/>
  <c r="CX483" i="3"/>
  <c r="CX487" i="3"/>
  <c r="CX485" i="3"/>
  <c r="CX489" i="3"/>
  <c r="CX484" i="3"/>
  <c r="CX488" i="3"/>
  <c r="CX490" i="3"/>
  <c r="CX486" i="3"/>
  <c r="P1648" i="1"/>
  <c r="P1646" i="1"/>
  <c r="AO1596" i="1"/>
  <c r="F1611" i="1"/>
  <c r="CX475" i="3"/>
  <c r="CX473" i="3"/>
  <c r="CX477" i="3"/>
  <c r="CX476" i="3"/>
  <c r="CX474" i="3"/>
  <c r="CX471" i="3"/>
  <c r="CX469" i="3"/>
  <c r="CX468" i="3"/>
  <c r="CX472" i="3"/>
  <c r="CX470" i="3"/>
  <c r="CQ1599" i="1"/>
  <c r="P1599" i="1" s="1"/>
  <c r="AB1599" i="1"/>
  <c r="CJ1607" i="1"/>
  <c r="CP1561" i="1"/>
  <c r="O1561" i="1" s="1"/>
  <c r="CP1560" i="1"/>
  <c r="O1560" i="1" s="1"/>
  <c r="J1394" i="5" s="1"/>
  <c r="CP1556" i="1"/>
  <c r="O1556" i="1" s="1"/>
  <c r="AC1563" i="1"/>
  <c r="CP1553" i="1"/>
  <c r="O1553" i="1" s="1"/>
  <c r="AS1518" i="1"/>
  <c r="CB1513" i="1"/>
  <c r="AH1518" i="1"/>
  <c r="F1496" i="1"/>
  <c r="BC1473" i="1"/>
  <c r="AS1473" i="1"/>
  <c r="F1497" i="1"/>
  <c r="AC1480" i="1"/>
  <c r="BC1400" i="1"/>
  <c r="F1421" i="1"/>
  <c r="AO1400" i="1"/>
  <c r="F1409" i="1"/>
  <c r="CY1403" i="1"/>
  <c r="X1403" i="1" s="1"/>
  <c r="R1276" i="5" s="1"/>
  <c r="CZ1403" i="1"/>
  <c r="Y1403" i="1" s="1"/>
  <c r="T1276" i="5" s="1"/>
  <c r="CJ1405" i="1"/>
  <c r="AP1405" i="1"/>
  <c r="BY1400" i="1"/>
  <c r="CI1405" i="1"/>
  <c r="V1405" i="1"/>
  <c r="AI1400" i="1"/>
  <c r="CZ1365" i="1"/>
  <c r="Y1365" i="1" s="1"/>
  <c r="T1259" i="5" s="1"/>
  <c r="CY1365" i="1"/>
  <c r="X1365" i="1" s="1"/>
  <c r="R1259" i="5" s="1"/>
  <c r="CJ1367" i="1"/>
  <c r="AC1367" i="1"/>
  <c r="CP1364" i="1"/>
  <c r="O1364" i="1" s="1"/>
  <c r="CX622" i="3"/>
  <c r="CX621" i="3"/>
  <c r="CX620" i="3"/>
  <c r="CX619" i="3"/>
  <c r="CX623" i="3"/>
  <c r="CX564" i="3"/>
  <c r="CX563" i="3"/>
  <c r="CX558" i="3"/>
  <c r="CX562" i="3"/>
  <c r="CX561" i="3"/>
  <c r="CX560" i="3"/>
  <c r="CX559" i="3"/>
  <c r="CX534" i="3"/>
  <c r="CX533" i="3"/>
  <c r="CX537" i="3"/>
  <c r="CX536" i="3"/>
  <c r="CX535" i="3"/>
  <c r="AO1666" i="1"/>
  <c r="CG1666" i="1"/>
  <c r="T1664" i="1"/>
  <c r="T1662" i="1"/>
  <c r="W1662" i="1"/>
  <c r="S1662" i="1"/>
  <c r="J1546" i="5" s="1"/>
  <c r="W1661" i="1"/>
  <c r="S1661" i="1"/>
  <c r="CS1659" i="1"/>
  <c r="P1659" i="1"/>
  <c r="CP1659" i="1" s="1"/>
  <c r="O1659" i="1" s="1"/>
  <c r="J1536" i="5" s="1"/>
  <c r="AB1658" i="1"/>
  <c r="V1657" i="1"/>
  <c r="Q1657" i="1"/>
  <c r="CS1656" i="1"/>
  <c r="P1656" i="1"/>
  <c r="GX1655" i="1"/>
  <c r="AB1655" i="1"/>
  <c r="P1654" i="1"/>
  <c r="I1653" i="1"/>
  <c r="U1510" i="5" s="1"/>
  <c r="CC1666" i="1"/>
  <c r="U1652" i="1"/>
  <c r="CR1651" i="1"/>
  <c r="Q1651" i="1" s="1"/>
  <c r="T1650" i="1"/>
  <c r="W1650" i="1"/>
  <c r="S1650" i="1"/>
  <c r="J1494" i="5" s="1"/>
  <c r="CR1649" i="1"/>
  <c r="Q1649" i="1" s="1"/>
  <c r="T1648" i="1"/>
  <c r="W1648" i="1"/>
  <c r="S1648" i="1"/>
  <c r="CR1647" i="1"/>
  <c r="Q1647" i="1" s="1"/>
  <c r="CP1647" i="1" s="1"/>
  <c r="O1647" i="1" s="1"/>
  <c r="BY1666" i="1"/>
  <c r="T1646" i="1"/>
  <c r="W1646" i="1"/>
  <c r="S1646" i="1"/>
  <c r="J1460" i="5" s="1"/>
  <c r="BC1607" i="1"/>
  <c r="CR1605" i="1"/>
  <c r="Q1605" i="1" s="1"/>
  <c r="CP1605" i="1" s="1"/>
  <c r="O1605" i="1" s="1"/>
  <c r="AD1605" i="1"/>
  <c r="AB1605" i="1" s="1"/>
  <c r="CR1604" i="1"/>
  <c r="Q1604" i="1" s="1"/>
  <c r="CP1604" i="1" s="1"/>
  <c r="O1604" i="1" s="1"/>
  <c r="CP1603" i="1"/>
  <c r="O1603" i="1" s="1"/>
  <c r="Q1602" i="1"/>
  <c r="T1602" i="1"/>
  <c r="AG1607" i="1" s="1"/>
  <c r="CP1601" i="1"/>
  <c r="O1601" i="1" s="1"/>
  <c r="CQ1600" i="1"/>
  <c r="P1600" i="1" s="1"/>
  <c r="AB1600" i="1"/>
  <c r="AI1607" i="1"/>
  <c r="BC1563" i="1"/>
  <c r="CL1551" i="1"/>
  <c r="CY1556" i="1"/>
  <c r="X1556" i="1" s="1"/>
  <c r="R1369" i="5" s="1"/>
  <c r="CZ1556" i="1"/>
  <c r="Y1556" i="1" s="1"/>
  <c r="T1369" i="5" s="1"/>
  <c r="CC1563" i="1"/>
  <c r="CZ1554" i="1"/>
  <c r="Y1554" i="1" s="1"/>
  <c r="T1358" i="5" s="1"/>
  <c r="J1362" i="5" s="1"/>
  <c r="CY1554" i="1"/>
  <c r="X1554" i="1" s="1"/>
  <c r="AD1563" i="1"/>
  <c r="AG1563" i="1"/>
  <c r="CZ1516" i="1"/>
  <c r="Y1516" i="1" s="1"/>
  <c r="T1342" i="5" s="1"/>
  <c r="CY1516" i="1"/>
  <c r="X1516" i="1" s="1"/>
  <c r="CJ1518" i="1"/>
  <c r="AQ1518" i="1"/>
  <c r="BZ1513" i="1"/>
  <c r="AD1518" i="1"/>
  <c r="AG1518" i="1"/>
  <c r="AC1518" i="1"/>
  <c r="BB1473" i="1"/>
  <c r="F1493" i="1"/>
  <c r="AQ1473" i="1"/>
  <c r="F1490" i="1"/>
  <c r="BY1473" i="1"/>
  <c r="AP1480" i="1"/>
  <c r="CI1480" i="1"/>
  <c r="AJ1480" i="1"/>
  <c r="AH1405" i="1"/>
  <c r="AC1405" i="1"/>
  <c r="CP1402" i="1"/>
  <c r="O1402" i="1" s="1"/>
  <c r="BB1362" i="1"/>
  <c r="F1380" i="1"/>
  <c r="BY1362" i="1"/>
  <c r="CI1367" i="1"/>
  <c r="AP1367" i="1"/>
  <c r="AD1367" i="1"/>
  <c r="AG1367" i="1"/>
  <c r="CX517" i="3"/>
  <c r="CX521" i="3"/>
  <c r="CX520" i="3"/>
  <c r="CX522" i="3"/>
  <c r="CX519" i="3"/>
  <c r="CX516" i="3"/>
  <c r="CX518" i="3"/>
  <c r="CX463" i="3"/>
  <c r="CX467" i="3"/>
  <c r="CX465" i="3"/>
  <c r="CX464" i="3"/>
  <c r="CX466" i="3"/>
  <c r="CG1563" i="1"/>
  <c r="AD1557" i="1"/>
  <c r="AB1557" i="1" s="1"/>
  <c r="AD1554" i="1"/>
  <c r="AB1554" i="1" s="1"/>
  <c r="AD1553" i="1"/>
  <c r="AB1553" i="1" s="1"/>
  <c r="AD1516" i="1"/>
  <c r="AB1516" i="1" s="1"/>
  <c r="BX1513" i="1"/>
  <c r="CJ1473" i="1"/>
  <c r="CB1473" i="1"/>
  <c r="BX1473" i="1"/>
  <c r="CG1405" i="1"/>
  <c r="AD1402" i="1"/>
  <c r="AB1402" i="1" s="1"/>
  <c r="AD1365" i="1"/>
  <c r="AB1365" i="1" s="1"/>
  <c r="BX1362" i="1"/>
  <c r="BC1298" i="1"/>
  <c r="AB1296" i="1"/>
  <c r="W1295" i="1"/>
  <c r="S1295" i="1"/>
  <c r="AB1293" i="1"/>
  <c r="W1290" i="1"/>
  <c r="S1290" i="1"/>
  <c r="J1218" i="5" s="1"/>
  <c r="CZ1289" i="1"/>
  <c r="Y1289" i="1" s="1"/>
  <c r="T1210" i="5" s="1"/>
  <c r="CY1289" i="1"/>
  <c r="X1289" i="1" s="1"/>
  <c r="R1210" i="5" s="1"/>
  <c r="CP1287" i="1"/>
  <c r="O1287" i="1" s="1"/>
  <c r="J1208" i="5" s="1"/>
  <c r="CP1285" i="1"/>
  <c r="O1285" i="1" s="1"/>
  <c r="J1196" i="5" s="1"/>
  <c r="CY1283" i="1"/>
  <c r="X1283" i="1" s="1"/>
  <c r="R1189" i="5" s="1"/>
  <c r="CZ1283" i="1"/>
  <c r="Y1283" i="1" s="1"/>
  <c r="T1189" i="5" s="1"/>
  <c r="CP1281" i="1"/>
  <c r="O1281" i="1" s="1"/>
  <c r="CY1278" i="1"/>
  <c r="X1278" i="1" s="1"/>
  <c r="R1162" i="5" s="1"/>
  <c r="J1165" i="5" s="1"/>
  <c r="CZ1278" i="1"/>
  <c r="Y1278" i="1" s="1"/>
  <c r="T1162" i="5" s="1"/>
  <c r="J1166" i="5" s="1"/>
  <c r="CC1231" i="1"/>
  <c r="AT1238" i="1"/>
  <c r="CY1234" i="1"/>
  <c r="X1234" i="1" s="1"/>
  <c r="R1134" i="5" s="1"/>
  <c r="CZ1234" i="1"/>
  <c r="Y1234" i="1" s="1"/>
  <c r="T1134" i="5" s="1"/>
  <c r="AJ1238" i="1"/>
  <c r="CP1233" i="1"/>
  <c r="O1233" i="1" s="1"/>
  <c r="CP1196" i="1"/>
  <c r="O1196" i="1" s="1"/>
  <c r="CP1193" i="1"/>
  <c r="O1193" i="1" s="1"/>
  <c r="CZ1188" i="1"/>
  <c r="Y1188" i="1" s="1"/>
  <c r="T1067" i="5" s="1"/>
  <c r="J1071" i="5" s="1"/>
  <c r="AF1198" i="1"/>
  <c r="CY1188" i="1"/>
  <c r="X1188" i="1" s="1"/>
  <c r="R1067" i="5" s="1"/>
  <c r="J1070" i="5" s="1"/>
  <c r="I1073" i="5" s="1"/>
  <c r="AZ1153" i="1"/>
  <c r="CI1146" i="1"/>
  <c r="CZ1151" i="1"/>
  <c r="Y1151" i="1" s="1"/>
  <c r="T1052" i="5" s="1"/>
  <c r="J1057" i="5" s="1"/>
  <c r="CY1151" i="1"/>
  <c r="X1151" i="1" s="1"/>
  <c r="R1052" i="5" s="1"/>
  <c r="J1056" i="5" s="1"/>
  <c r="CZ1149" i="1"/>
  <c r="Y1149" i="1" s="1"/>
  <c r="T1036" i="5" s="1"/>
  <c r="J1041" i="5" s="1"/>
  <c r="CY1149" i="1"/>
  <c r="X1149" i="1" s="1"/>
  <c r="R1036" i="5" s="1"/>
  <c r="J1040" i="5" s="1"/>
  <c r="AI1153" i="1"/>
  <c r="AD1153" i="1"/>
  <c r="AG1153" i="1"/>
  <c r="F1091" i="1"/>
  <c r="BB1073" i="1"/>
  <c r="CY1076" i="1"/>
  <c r="X1076" i="1" s="1"/>
  <c r="R1009" i="5" s="1"/>
  <c r="CZ1076" i="1"/>
  <c r="Y1076" i="1" s="1"/>
  <c r="T1009" i="5" s="1"/>
  <c r="CP1076" i="1"/>
  <c r="O1076" i="1" s="1"/>
  <c r="GK1075" i="1"/>
  <c r="CY1038" i="1"/>
  <c r="X1038" i="1" s="1"/>
  <c r="R992" i="5" s="1"/>
  <c r="CZ1038" i="1"/>
  <c r="Y1038" i="1" s="1"/>
  <c r="T992" i="5" s="1"/>
  <c r="AP1040" i="1"/>
  <c r="BY1035" i="1"/>
  <c r="CI1040" i="1"/>
  <c r="CZ1037" i="1"/>
  <c r="Y1037" i="1" s="1"/>
  <c r="AF1040" i="1"/>
  <c r="CY1037" i="1"/>
  <c r="X1037" i="1" s="1"/>
  <c r="R984" i="5" s="1"/>
  <c r="J988" i="5" s="1"/>
  <c r="CP969" i="1"/>
  <c r="O969" i="1" s="1"/>
  <c r="CP967" i="1"/>
  <c r="O967" i="1" s="1"/>
  <c r="BY949" i="1"/>
  <c r="AP971" i="1"/>
  <c r="CI971" i="1"/>
  <c r="CY963" i="1"/>
  <c r="X963" i="1" s="1"/>
  <c r="R949" i="5" s="1"/>
  <c r="CZ963" i="1"/>
  <c r="Y963" i="1" s="1"/>
  <c r="T949" i="5" s="1"/>
  <c r="CY958" i="1"/>
  <c r="X958" i="1" s="1"/>
  <c r="R929" i="5" s="1"/>
  <c r="CZ958" i="1"/>
  <c r="Y958" i="1" s="1"/>
  <c r="T929" i="5" s="1"/>
  <c r="CY956" i="1"/>
  <c r="X956" i="1" s="1"/>
  <c r="R922" i="5" s="1"/>
  <c r="CZ956" i="1"/>
  <c r="Y956" i="1" s="1"/>
  <c r="T922" i="5" s="1"/>
  <c r="CX459" i="3"/>
  <c r="CX461" i="3"/>
  <c r="CX460" i="3"/>
  <c r="CX458" i="3"/>
  <c r="CX462" i="3"/>
  <c r="F1534" i="1"/>
  <c r="CG1518" i="1"/>
  <c r="CL1400" i="1"/>
  <c r="BZ1400" i="1"/>
  <c r="F1383" i="1"/>
  <c r="CG1367" i="1"/>
  <c r="BB1298" i="1"/>
  <c r="AT1298" i="1"/>
  <c r="U1295" i="1"/>
  <c r="CY1294" i="1"/>
  <c r="X1294" i="1" s="1"/>
  <c r="AB1291" i="1"/>
  <c r="U1290" i="1"/>
  <c r="K1228" i="5" s="1"/>
  <c r="CB1298" i="1"/>
  <c r="CP1288" i="1"/>
  <c r="O1288" i="1" s="1"/>
  <c r="J1209" i="5" s="1"/>
  <c r="CY1286" i="1"/>
  <c r="X1286" i="1" s="1"/>
  <c r="R1202" i="5" s="1"/>
  <c r="CZ1286" i="1"/>
  <c r="Y1286" i="1" s="1"/>
  <c r="T1202" i="5" s="1"/>
  <c r="CY1282" i="1"/>
  <c r="X1282" i="1" s="1"/>
  <c r="R1185" i="5" s="1"/>
  <c r="CZ1282" i="1"/>
  <c r="Y1282" i="1" s="1"/>
  <c r="T1185" i="5" s="1"/>
  <c r="CY1281" i="1"/>
  <c r="X1281" i="1" s="1"/>
  <c r="R1181" i="5" s="1"/>
  <c r="CZ1281" i="1"/>
  <c r="Y1281" i="1" s="1"/>
  <c r="T1181" i="5" s="1"/>
  <c r="CY1280" i="1"/>
  <c r="X1280" i="1" s="1"/>
  <c r="R1176" i="5" s="1"/>
  <c r="CZ1280" i="1"/>
  <c r="Y1280" i="1" s="1"/>
  <c r="T1176" i="5" s="1"/>
  <c r="CP1236" i="1"/>
  <c r="O1236" i="1" s="1"/>
  <c r="AG1238" i="1"/>
  <c r="BY1186" i="1"/>
  <c r="AP1198" i="1"/>
  <c r="CI1198" i="1"/>
  <c r="CP1192" i="1"/>
  <c r="O1192" i="1" s="1"/>
  <c r="AJ1198" i="1"/>
  <c r="GK1188" i="1"/>
  <c r="CJ1153" i="1"/>
  <c r="AH1153" i="1"/>
  <c r="AX1073" i="1"/>
  <c r="F1085" i="1"/>
  <c r="CJ1078" i="1"/>
  <c r="AP1078" i="1"/>
  <c r="BY1073" i="1"/>
  <c r="CI1078" i="1"/>
  <c r="AD1078" i="1"/>
  <c r="AH1078" i="1"/>
  <c r="F1050" i="1"/>
  <c r="AQ1035" i="1"/>
  <c r="AT1040" i="1"/>
  <c r="CC1035" i="1"/>
  <c r="AJ1035" i="1"/>
  <c r="W1040" i="1"/>
  <c r="GK1037" i="1"/>
  <c r="CY969" i="1"/>
  <c r="X969" i="1" s="1"/>
  <c r="CZ969" i="1"/>
  <c r="Y969" i="1" s="1"/>
  <c r="BZ949" i="1"/>
  <c r="AQ971" i="1"/>
  <c r="CY967" i="1"/>
  <c r="X967" i="1" s="1"/>
  <c r="R963" i="5" s="1"/>
  <c r="CZ967" i="1"/>
  <c r="Y967" i="1" s="1"/>
  <c r="T963" i="5" s="1"/>
  <c r="CY955" i="1"/>
  <c r="X955" i="1" s="1"/>
  <c r="R911" i="5" s="1"/>
  <c r="J917" i="5" s="1"/>
  <c r="CZ955" i="1"/>
  <c r="Y955" i="1" s="1"/>
  <c r="T911" i="5" s="1"/>
  <c r="J918" i="5" s="1"/>
  <c r="CX447" i="3"/>
  <c r="CX451" i="3"/>
  <c r="CX449" i="3"/>
  <c r="CX448" i="3"/>
  <c r="CX450" i="3"/>
  <c r="CT1555" i="1"/>
  <c r="S1555" i="1" s="1"/>
  <c r="CT1515" i="1"/>
  <c r="S1515" i="1" s="1"/>
  <c r="CG1480" i="1"/>
  <c r="CT1478" i="1"/>
  <c r="S1478" i="1" s="1"/>
  <c r="J1321" i="5" s="1"/>
  <c r="CT1477" i="1"/>
  <c r="S1477" i="1" s="1"/>
  <c r="J1313" i="5" s="1"/>
  <c r="CT1476" i="1"/>
  <c r="S1476" i="1" s="1"/>
  <c r="CT1475" i="1"/>
  <c r="S1475" i="1" s="1"/>
  <c r="J1294" i="5" s="1"/>
  <c r="CX423" i="3"/>
  <c r="CX422" i="3"/>
  <c r="CX426" i="3"/>
  <c r="CX425" i="3"/>
  <c r="CX424" i="3"/>
  <c r="CP1295" i="1"/>
  <c r="O1295" i="1" s="1"/>
  <c r="J1234" i="5" s="1"/>
  <c r="AB1292" i="1"/>
  <c r="CP1290" i="1"/>
  <c r="O1290" i="1" s="1"/>
  <c r="CX407" i="3"/>
  <c r="CX411" i="3"/>
  <c r="CX406" i="3"/>
  <c r="CX410" i="3"/>
  <c r="CX405" i="3"/>
  <c r="CX409" i="3"/>
  <c r="CX408" i="3"/>
  <c r="I1291" i="1"/>
  <c r="I1293" i="1"/>
  <c r="CP1289" i="1"/>
  <c r="O1289" i="1" s="1"/>
  <c r="J1210" i="5" s="1"/>
  <c r="CZ1287" i="1"/>
  <c r="Y1287" i="1" s="1"/>
  <c r="T1208" i="5" s="1"/>
  <c r="CY1287" i="1"/>
  <c r="X1287" i="1" s="1"/>
  <c r="R1208" i="5" s="1"/>
  <c r="CY1285" i="1"/>
  <c r="X1285" i="1" s="1"/>
  <c r="R1196" i="5" s="1"/>
  <c r="CZ1285" i="1"/>
  <c r="Y1285" i="1" s="1"/>
  <c r="T1196" i="5" s="1"/>
  <c r="CY1279" i="1"/>
  <c r="X1279" i="1" s="1"/>
  <c r="R1169" i="5" s="1"/>
  <c r="J1172" i="5" s="1"/>
  <c r="I1175" i="5" s="1"/>
  <c r="CZ1279" i="1"/>
  <c r="Y1279" i="1" s="1"/>
  <c r="T1169" i="5" s="1"/>
  <c r="J1173" i="5" s="1"/>
  <c r="CY1277" i="1"/>
  <c r="X1277" i="1" s="1"/>
  <c r="R1155" i="5" s="1"/>
  <c r="J1158" i="5" s="1"/>
  <c r="I1161" i="5" s="1"/>
  <c r="CZ1277" i="1"/>
  <c r="Y1277" i="1" s="1"/>
  <c r="T1155" i="5" s="1"/>
  <c r="J1159" i="5" s="1"/>
  <c r="CI1238" i="1"/>
  <c r="BY1231" i="1"/>
  <c r="AP1238" i="1"/>
  <c r="CY1235" i="1"/>
  <c r="X1235" i="1" s="1"/>
  <c r="R1136" i="5" s="1"/>
  <c r="J1140" i="5" s="1"/>
  <c r="CZ1235" i="1"/>
  <c r="Y1235" i="1" s="1"/>
  <c r="T1136" i="5" s="1"/>
  <c r="J1141" i="5" s="1"/>
  <c r="BZ1231" i="1"/>
  <c r="AQ1238" i="1"/>
  <c r="CY1233" i="1"/>
  <c r="X1233" i="1" s="1"/>
  <c r="R1126" i="5" s="1"/>
  <c r="J1130" i="5" s="1"/>
  <c r="I1133" i="5" s="1"/>
  <c r="CZ1233" i="1"/>
  <c r="Y1233" i="1" s="1"/>
  <c r="T1126" i="5" s="1"/>
  <c r="J1131" i="5" s="1"/>
  <c r="AF1238" i="1"/>
  <c r="AI1238" i="1"/>
  <c r="CG1186" i="1"/>
  <c r="AX1198" i="1"/>
  <c r="CY1196" i="1"/>
  <c r="X1196" i="1" s="1"/>
  <c r="R1117" i="5" s="1"/>
  <c r="CZ1196" i="1"/>
  <c r="Y1196" i="1" s="1"/>
  <c r="T1117" i="5" s="1"/>
  <c r="CY1195" i="1"/>
  <c r="X1195" i="1" s="1"/>
  <c r="CZ1195" i="1"/>
  <c r="Y1195" i="1" s="1"/>
  <c r="T1111" i="5" s="1"/>
  <c r="CY1194" i="1"/>
  <c r="X1194" i="1" s="1"/>
  <c r="R1106" i="5" s="1"/>
  <c r="CZ1194" i="1"/>
  <c r="Y1194" i="1" s="1"/>
  <c r="T1106" i="5" s="1"/>
  <c r="J1113" i="5" s="1"/>
  <c r="CZ1193" i="1"/>
  <c r="Y1193" i="1" s="1"/>
  <c r="T1098" i="5" s="1"/>
  <c r="J1103" i="5" s="1"/>
  <c r="CY1193" i="1"/>
  <c r="X1193" i="1" s="1"/>
  <c r="R1098" i="5" s="1"/>
  <c r="J1102" i="5" s="1"/>
  <c r="CY1191" i="1"/>
  <c r="X1191" i="1" s="1"/>
  <c r="CZ1191" i="1"/>
  <c r="Y1191" i="1" s="1"/>
  <c r="T1085" i="5" s="1"/>
  <c r="CP1190" i="1"/>
  <c r="O1190" i="1" s="1"/>
  <c r="CZ1189" i="1"/>
  <c r="Y1189" i="1" s="1"/>
  <c r="T1074" i="5" s="1"/>
  <c r="J1078" i="5" s="1"/>
  <c r="CY1189" i="1"/>
  <c r="X1189" i="1" s="1"/>
  <c r="R1074" i="5" s="1"/>
  <c r="J1077" i="5" s="1"/>
  <c r="AI1198" i="1"/>
  <c r="AD1198" i="1"/>
  <c r="AG1198" i="1"/>
  <c r="CZ1150" i="1"/>
  <c r="Y1150" i="1" s="1"/>
  <c r="T1044" i="5" s="1"/>
  <c r="J1049" i="5" s="1"/>
  <c r="CY1150" i="1"/>
  <c r="X1150" i="1" s="1"/>
  <c r="R1044" i="5" s="1"/>
  <c r="J1048" i="5" s="1"/>
  <c r="CZ1148" i="1"/>
  <c r="Y1148" i="1" s="1"/>
  <c r="CY1148" i="1"/>
  <c r="X1148" i="1" s="1"/>
  <c r="AF1153" i="1"/>
  <c r="F1096" i="1"/>
  <c r="AT1073" i="1"/>
  <c r="AI1078" i="1"/>
  <c r="AC1078" i="1"/>
  <c r="AI1040" i="1"/>
  <c r="AD1040" i="1"/>
  <c r="AG1035" i="1"/>
  <c r="T1040" i="1"/>
  <c r="CY966" i="1"/>
  <c r="X966" i="1" s="1"/>
  <c r="R957" i="5" s="1"/>
  <c r="CZ966" i="1"/>
  <c r="Y966" i="1" s="1"/>
  <c r="T957" i="5" s="1"/>
  <c r="CX439" i="3"/>
  <c r="CX438" i="3"/>
  <c r="CX441" i="3"/>
  <c r="CX440" i="3"/>
  <c r="CX442" i="3"/>
  <c r="CX435" i="3"/>
  <c r="CX437" i="3"/>
  <c r="CX436" i="3"/>
  <c r="CX434" i="3"/>
  <c r="CX433" i="3"/>
  <c r="CX431" i="3"/>
  <c r="CX432" i="3"/>
  <c r="CX427" i="3"/>
  <c r="CX430" i="3"/>
  <c r="CX429" i="3"/>
  <c r="CX428" i="3"/>
  <c r="CX419" i="3"/>
  <c r="CX418" i="3"/>
  <c r="CX417" i="3"/>
  <c r="CX421" i="3"/>
  <c r="CX420" i="3"/>
  <c r="Q1293" i="1"/>
  <c r="S1291" i="1"/>
  <c r="V1291" i="1"/>
  <c r="R1291" i="1"/>
  <c r="GK1291" i="1" s="1"/>
  <c r="CY1288" i="1"/>
  <c r="X1288" i="1" s="1"/>
  <c r="R1209" i="5" s="1"/>
  <c r="CZ1288" i="1"/>
  <c r="Y1288" i="1" s="1"/>
  <c r="T1209" i="5" s="1"/>
  <c r="GK1277" i="1"/>
  <c r="CZ1236" i="1"/>
  <c r="Y1236" i="1" s="1"/>
  <c r="T1144" i="5" s="1"/>
  <c r="CY1236" i="1"/>
  <c r="X1236" i="1" s="1"/>
  <c r="R1144" i="5" s="1"/>
  <c r="CJ1231" i="1"/>
  <c r="BA1238" i="1"/>
  <c r="AD1231" i="1"/>
  <c r="Q1238" i="1"/>
  <c r="AH1238" i="1"/>
  <c r="CZ1192" i="1"/>
  <c r="Y1192" i="1" s="1"/>
  <c r="T1089" i="5" s="1"/>
  <c r="J1095" i="5" s="1"/>
  <c r="CY1192" i="1"/>
  <c r="X1192" i="1" s="1"/>
  <c r="R1089" i="5" s="1"/>
  <c r="J1094" i="5" s="1"/>
  <c r="CY1190" i="1"/>
  <c r="X1190" i="1" s="1"/>
  <c r="R1081" i="5" s="1"/>
  <c r="CZ1190" i="1"/>
  <c r="Y1190" i="1" s="1"/>
  <c r="T1081" i="5" s="1"/>
  <c r="CJ1198" i="1"/>
  <c r="AH1198" i="1"/>
  <c r="AJ1153" i="1"/>
  <c r="GK1148" i="1"/>
  <c r="AG1078" i="1"/>
  <c r="AJ1078" i="1"/>
  <c r="BC1035" i="1"/>
  <c r="F1056" i="1"/>
  <c r="CP1038" i="1"/>
  <c r="O1038" i="1" s="1"/>
  <c r="CJ1035" i="1"/>
  <c r="BA1040" i="1"/>
  <c r="AH1040" i="1"/>
  <c r="CC949" i="1"/>
  <c r="AT971" i="1"/>
  <c r="CY965" i="1"/>
  <c r="X965" i="1" s="1"/>
  <c r="CZ965" i="1"/>
  <c r="Y965" i="1" s="1"/>
  <c r="CY964" i="1"/>
  <c r="X964" i="1" s="1"/>
  <c r="CZ964" i="1"/>
  <c r="Y964" i="1" s="1"/>
  <c r="T955" i="5" s="1"/>
  <c r="CP963" i="1"/>
  <c r="O963" i="1" s="1"/>
  <c r="CY961" i="1"/>
  <c r="X961" i="1" s="1"/>
  <c r="CZ961" i="1"/>
  <c r="Y961" i="1" s="1"/>
  <c r="CP958" i="1"/>
  <c r="O958" i="1" s="1"/>
  <c r="J929" i="5" s="1"/>
  <c r="CP956" i="1"/>
  <c r="O956" i="1" s="1"/>
  <c r="CX415" i="3"/>
  <c r="CX414" i="3"/>
  <c r="CX413" i="3"/>
  <c r="CX412" i="3"/>
  <c r="CX416" i="3"/>
  <c r="CX395" i="3"/>
  <c r="CX399" i="3"/>
  <c r="CX403" i="3"/>
  <c r="CX394" i="3"/>
  <c r="CX398" i="3"/>
  <c r="CX402" i="3"/>
  <c r="CX397" i="3"/>
  <c r="CX401" i="3"/>
  <c r="CX396" i="3"/>
  <c r="CX400" i="3"/>
  <c r="CX404" i="3"/>
  <c r="CX391" i="3"/>
  <c r="CX390" i="3"/>
  <c r="CX389" i="3"/>
  <c r="CX393" i="3"/>
  <c r="CX392" i="3"/>
  <c r="BB1238" i="1"/>
  <c r="CX371" i="3"/>
  <c r="CX375" i="3"/>
  <c r="CX374" i="3"/>
  <c r="CX373" i="3"/>
  <c r="CX372" i="3"/>
  <c r="CQ1189" i="1"/>
  <c r="P1189" i="1" s="1"/>
  <c r="CP1189" i="1" s="1"/>
  <c r="O1189" i="1" s="1"/>
  <c r="CQ1188" i="1"/>
  <c r="P1188" i="1" s="1"/>
  <c r="F1170" i="1"/>
  <c r="BB1153" i="1"/>
  <c r="AX1153" i="1"/>
  <c r="AT1153" i="1"/>
  <c r="AP1153" i="1"/>
  <c r="CQ1151" i="1"/>
  <c r="P1151" i="1" s="1"/>
  <c r="CQ1150" i="1"/>
  <c r="P1150" i="1" s="1"/>
  <c r="CQ1149" i="1"/>
  <c r="P1149" i="1" s="1"/>
  <c r="CQ1148" i="1"/>
  <c r="P1148" i="1" s="1"/>
  <c r="J1030" i="5" s="1"/>
  <c r="CS1076" i="1"/>
  <c r="AB1076" i="1"/>
  <c r="CT1075" i="1"/>
  <c r="S1075" i="1" s="1"/>
  <c r="J1003" i="5" s="1"/>
  <c r="CG1040" i="1"/>
  <c r="AO1040" i="1"/>
  <c r="CQ1037" i="1"/>
  <c r="P1037" i="1" s="1"/>
  <c r="J987" i="5" s="1"/>
  <c r="F1015" i="1"/>
  <c r="CG971" i="1"/>
  <c r="AS971" i="1"/>
  <c r="AO971" i="1"/>
  <c r="CY954" i="1"/>
  <c r="X954" i="1" s="1"/>
  <c r="R900" i="5" s="1"/>
  <c r="J906" i="5" s="1"/>
  <c r="CS951" i="1"/>
  <c r="AD951" i="1"/>
  <c r="F922" i="1"/>
  <c r="AQ893" i="1"/>
  <c r="CY910" i="1"/>
  <c r="X910" i="1" s="1"/>
  <c r="R866" i="5" s="1"/>
  <c r="CZ910" i="1"/>
  <c r="Y910" i="1" s="1"/>
  <c r="T866" i="5" s="1"/>
  <c r="CZ909" i="1"/>
  <c r="Y909" i="1" s="1"/>
  <c r="T858" i="5" s="1"/>
  <c r="J863" i="5" s="1"/>
  <c r="CY909" i="1"/>
  <c r="X909" i="1" s="1"/>
  <c r="R858" i="5" s="1"/>
  <c r="J862" i="5" s="1"/>
  <c r="CP905" i="1"/>
  <c r="O905" i="1" s="1"/>
  <c r="CY903" i="1"/>
  <c r="X903" i="1" s="1"/>
  <c r="R834" i="5" s="1"/>
  <c r="CZ903" i="1"/>
  <c r="Y903" i="1" s="1"/>
  <c r="T834" i="5" s="1"/>
  <c r="CY901" i="1"/>
  <c r="X901" i="1" s="1"/>
  <c r="R824" i="5" s="1"/>
  <c r="J828" i="5" s="1"/>
  <c r="CZ901" i="1"/>
  <c r="Y901" i="1" s="1"/>
  <c r="T824" i="5" s="1"/>
  <c r="J829" i="5" s="1"/>
  <c r="CP900" i="1"/>
  <c r="O900" i="1" s="1"/>
  <c r="AH912" i="1"/>
  <c r="CP895" i="1"/>
  <c r="O895" i="1" s="1"/>
  <c r="CY857" i="1"/>
  <c r="X857" i="1" s="1"/>
  <c r="R783" i="5" s="1"/>
  <c r="CZ857" i="1"/>
  <c r="Y857" i="1" s="1"/>
  <c r="T783" i="5" s="1"/>
  <c r="CY856" i="1"/>
  <c r="X856" i="1" s="1"/>
  <c r="R777" i="5" s="1"/>
  <c r="CZ856" i="1"/>
  <c r="Y856" i="1" s="1"/>
  <c r="T777" i="5" s="1"/>
  <c r="CY854" i="1"/>
  <c r="X854" i="1" s="1"/>
  <c r="R765" i="5" s="1"/>
  <c r="J768" i="5" s="1"/>
  <c r="I771" i="5" s="1"/>
  <c r="CZ854" i="1"/>
  <c r="Y854" i="1" s="1"/>
  <c r="T765" i="5" s="1"/>
  <c r="J769" i="5" s="1"/>
  <c r="CP853" i="1"/>
  <c r="O853" i="1" s="1"/>
  <c r="CY852" i="1"/>
  <c r="X852" i="1" s="1"/>
  <c r="R752" i="5" s="1"/>
  <c r="CZ852" i="1"/>
  <c r="Y852" i="1" s="1"/>
  <c r="T752" i="5" s="1"/>
  <c r="CY850" i="1"/>
  <c r="X850" i="1" s="1"/>
  <c r="R741" i="5" s="1"/>
  <c r="J744" i="5" s="1"/>
  <c r="CZ850" i="1"/>
  <c r="Y850" i="1" s="1"/>
  <c r="T741" i="5" s="1"/>
  <c r="J745" i="5" s="1"/>
  <c r="AH860" i="1"/>
  <c r="AI860" i="1"/>
  <c r="BA814" i="1"/>
  <c r="CJ809" i="1"/>
  <c r="BA776" i="1"/>
  <c r="CJ769" i="1"/>
  <c r="CQ1282" i="1"/>
  <c r="P1282" i="1" s="1"/>
  <c r="CP1282" i="1" s="1"/>
  <c r="O1282" i="1" s="1"/>
  <c r="CS1281" i="1"/>
  <c r="CQ1279" i="1"/>
  <c r="P1279" i="1" s="1"/>
  <c r="CP1279" i="1" s="1"/>
  <c r="O1279" i="1" s="1"/>
  <c r="CQ1278" i="1"/>
  <c r="P1278" i="1" s="1"/>
  <c r="CP1278" i="1" s="1"/>
  <c r="O1278" i="1" s="1"/>
  <c r="CQ1277" i="1"/>
  <c r="P1277" i="1" s="1"/>
  <c r="CG1238" i="1"/>
  <c r="AO1238" i="1"/>
  <c r="CQ1235" i="1"/>
  <c r="P1235" i="1" s="1"/>
  <c r="CQ1234" i="1"/>
  <c r="P1234" i="1" s="1"/>
  <c r="BC1198" i="1"/>
  <c r="AQ1198" i="1"/>
  <c r="CS1195" i="1"/>
  <c r="CQ1194" i="1"/>
  <c r="P1194" i="1" s="1"/>
  <c r="BZ1186" i="1"/>
  <c r="CX342" i="3"/>
  <c r="CX341" i="3"/>
  <c r="CX343" i="3"/>
  <c r="CX340" i="3"/>
  <c r="CX344" i="3"/>
  <c r="CK1073" i="1"/>
  <c r="CG1073" i="1"/>
  <c r="CC1073" i="1"/>
  <c r="CL1035" i="1"/>
  <c r="BZ1035" i="1"/>
  <c r="CX330" i="3"/>
  <c r="CX334" i="3"/>
  <c r="CX333" i="3"/>
  <c r="CX331" i="3"/>
  <c r="CX332" i="3"/>
  <c r="CX315" i="3"/>
  <c r="CX314" i="3"/>
  <c r="CX318" i="3"/>
  <c r="CX322" i="3"/>
  <c r="CX313" i="3"/>
  <c r="CX317" i="3"/>
  <c r="CX321" i="3"/>
  <c r="CX312" i="3"/>
  <c r="CX319" i="3"/>
  <c r="CX316" i="3"/>
  <c r="CX320" i="3"/>
  <c r="CX307" i="3"/>
  <c r="CX311" i="3"/>
  <c r="CX310" i="3"/>
  <c r="CX309" i="3"/>
  <c r="CX308" i="3"/>
  <c r="AB951" i="1"/>
  <c r="BC893" i="1"/>
  <c r="F928" i="1"/>
  <c r="CZ908" i="1"/>
  <c r="Y908" i="1" s="1"/>
  <c r="T856" i="5" s="1"/>
  <c r="CY908" i="1"/>
  <c r="X908" i="1" s="1"/>
  <c r="R856" i="5" s="1"/>
  <c r="CY904" i="1"/>
  <c r="X904" i="1" s="1"/>
  <c r="R836" i="5" s="1"/>
  <c r="CZ904" i="1"/>
  <c r="Y904" i="1" s="1"/>
  <c r="T836" i="5" s="1"/>
  <c r="CY900" i="1"/>
  <c r="X900" i="1" s="1"/>
  <c r="R822" i="5" s="1"/>
  <c r="CZ900" i="1"/>
  <c r="Y900" i="1" s="1"/>
  <c r="T822" i="5" s="1"/>
  <c r="CY899" i="1"/>
  <c r="X899" i="1" s="1"/>
  <c r="R814" i="5" s="1"/>
  <c r="J818" i="5" s="1"/>
  <c r="CZ899" i="1"/>
  <c r="Y899" i="1" s="1"/>
  <c r="T814" i="5" s="1"/>
  <c r="J819" i="5" s="1"/>
  <c r="AG912" i="1"/>
  <c r="CI860" i="1"/>
  <c r="BY847" i="1"/>
  <c r="AP860" i="1"/>
  <c r="CC847" i="1"/>
  <c r="AT860" i="1"/>
  <c r="CY851" i="1"/>
  <c r="X851" i="1" s="1"/>
  <c r="R748" i="5" s="1"/>
  <c r="CZ851" i="1"/>
  <c r="Y851" i="1" s="1"/>
  <c r="T748" i="5" s="1"/>
  <c r="CJ860" i="1"/>
  <c r="CY849" i="1"/>
  <c r="X849" i="1" s="1"/>
  <c r="R734" i="5" s="1"/>
  <c r="J737" i="5" s="1"/>
  <c r="I740" i="5" s="1"/>
  <c r="CZ849" i="1"/>
  <c r="Y849" i="1" s="1"/>
  <c r="T734" i="5" s="1"/>
  <c r="J738" i="5" s="1"/>
  <c r="AF860" i="1"/>
  <c r="CP849" i="1"/>
  <c r="O849" i="1" s="1"/>
  <c r="AC860" i="1"/>
  <c r="CX366" i="3"/>
  <c r="CX365" i="3"/>
  <c r="CX363" i="3"/>
  <c r="CX362" i="3"/>
  <c r="CX361" i="3"/>
  <c r="CX360" i="3"/>
  <c r="CX364" i="3"/>
  <c r="CX354" i="3"/>
  <c r="CX353" i="3"/>
  <c r="CX355" i="3"/>
  <c r="CX351" i="3"/>
  <c r="CX352" i="3"/>
  <c r="CX350" i="3"/>
  <c r="CX349" i="3"/>
  <c r="CX346" i="3"/>
  <c r="CX345" i="3"/>
  <c r="CX347" i="3"/>
  <c r="CX348" i="3"/>
  <c r="BY1146" i="1"/>
  <c r="CX338" i="3"/>
  <c r="CX337" i="3"/>
  <c r="CX335" i="3"/>
  <c r="CX339" i="3"/>
  <c r="CX336" i="3"/>
  <c r="BC971" i="1"/>
  <c r="AD954" i="1"/>
  <c r="CP951" i="1"/>
  <c r="O951" i="1" s="1"/>
  <c r="CP909" i="1"/>
  <c r="O909" i="1" s="1"/>
  <c r="CP906" i="1"/>
  <c r="O906" i="1" s="1"/>
  <c r="CP904" i="1"/>
  <c r="O904" i="1" s="1"/>
  <c r="CP899" i="1"/>
  <c r="O899" i="1" s="1"/>
  <c r="CY897" i="1"/>
  <c r="X897" i="1" s="1"/>
  <c r="CZ897" i="1"/>
  <c r="Y897" i="1" s="1"/>
  <c r="T804" i="5" s="1"/>
  <c r="J809" i="5" s="1"/>
  <c r="CY896" i="1"/>
  <c r="X896" i="1" s="1"/>
  <c r="CZ896" i="1"/>
  <c r="Y896" i="1" s="1"/>
  <c r="T802" i="5" s="1"/>
  <c r="CZ895" i="1"/>
  <c r="Y895" i="1" s="1"/>
  <c r="T794" i="5" s="1"/>
  <c r="J799" i="5" s="1"/>
  <c r="CY895" i="1"/>
  <c r="X895" i="1" s="1"/>
  <c r="R794" i="5" s="1"/>
  <c r="J798" i="5" s="1"/>
  <c r="I801" i="5" s="1"/>
  <c r="P801" i="5" s="1"/>
  <c r="AI912" i="1"/>
  <c r="AG860" i="1"/>
  <c r="AI814" i="1"/>
  <c r="CX379" i="3"/>
  <c r="CX378" i="3"/>
  <c r="CX377" i="3"/>
  <c r="CX376" i="3"/>
  <c r="CX380" i="3"/>
  <c r="F1094" i="1"/>
  <c r="I968" i="1"/>
  <c r="V967" i="5" s="1"/>
  <c r="CX326" i="3"/>
  <c r="CX325" i="3"/>
  <c r="CX329" i="3"/>
  <c r="CX323" i="3"/>
  <c r="CX327" i="3"/>
  <c r="CX324" i="3"/>
  <c r="CX328" i="3"/>
  <c r="I962" i="1"/>
  <c r="V943" i="5" s="1"/>
  <c r="I960" i="1"/>
  <c r="I957" i="1"/>
  <c r="AB954" i="1"/>
  <c r="CR953" i="1"/>
  <c r="Q953" i="1" s="1"/>
  <c r="AD953" i="1"/>
  <c r="AB953" i="1" s="1"/>
  <c r="CR952" i="1"/>
  <c r="Q952" i="1" s="1"/>
  <c r="AD952" i="1"/>
  <c r="AB952" i="1" s="1"/>
  <c r="CP908" i="1"/>
  <c r="O908" i="1" s="1"/>
  <c r="CY906" i="1"/>
  <c r="X906" i="1" s="1"/>
  <c r="R846" i="5" s="1"/>
  <c r="CZ906" i="1"/>
  <c r="Y906" i="1" s="1"/>
  <c r="T846" i="5" s="1"/>
  <c r="CY905" i="1"/>
  <c r="X905" i="1" s="1"/>
  <c r="R838" i="5" s="1"/>
  <c r="J842" i="5" s="1"/>
  <c r="CZ905" i="1"/>
  <c r="Y905" i="1" s="1"/>
  <c r="T838" i="5" s="1"/>
  <c r="J843" i="5" s="1"/>
  <c r="GM903" i="1"/>
  <c r="CZ902" i="1"/>
  <c r="Y902" i="1" s="1"/>
  <c r="T832" i="5" s="1"/>
  <c r="CY902" i="1"/>
  <c r="X902" i="1" s="1"/>
  <c r="GP901" i="1"/>
  <c r="GM901" i="1"/>
  <c r="AJ912" i="1"/>
  <c r="AD912" i="1"/>
  <c r="CZ858" i="1"/>
  <c r="Y858" i="1" s="1"/>
  <c r="T785" i="5" s="1"/>
  <c r="CY858" i="1"/>
  <c r="X858" i="1" s="1"/>
  <c r="CZ855" i="1"/>
  <c r="Y855" i="1" s="1"/>
  <c r="T772" i="5" s="1"/>
  <c r="J779" i="5" s="1"/>
  <c r="CY855" i="1"/>
  <c r="X855" i="1" s="1"/>
  <c r="CP854" i="1"/>
  <c r="O854" i="1" s="1"/>
  <c r="CY853" i="1"/>
  <c r="X853" i="1" s="1"/>
  <c r="R756" i="5" s="1"/>
  <c r="J761" i="5" s="1"/>
  <c r="I764" i="5" s="1"/>
  <c r="CZ853" i="1"/>
  <c r="Y853" i="1" s="1"/>
  <c r="T756" i="5" s="1"/>
  <c r="J762" i="5" s="1"/>
  <c r="CP852" i="1"/>
  <c r="O852" i="1" s="1"/>
  <c r="AJ860" i="1"/>
  <c r="AJ809" i="1"/>
  <c r="W814" i="1"/>
  <c r="AS776" i="1"/>
  <c r="CB769" i="1"/>
  <c r="AH769" i="1"/>
  <c r="U776" i="1"/>
  <c r="CG912" i="1"/>
  <c r="AO912" i="1"/>
  <c r="AD909" i="1"/>
  <c r="AB909" i="1" s="1"/>
  <c r="AD908" i="1"/>
  <c r="AB908" i="1" s="1"/>
  <c r="AB905" i="1"/>
  <c r="CX271" i="3"/>
  <c r="CX270" i="3"/>
  <c r="CX274" i="3"/>
  <c r="CX273" i="3"/>
  <c r="CX272" i="3"/>
  <c r="AB904" i="1"/>
  <c r="AD902" i="1"/>
  <c r="AB902" i="1" s="1"/>
  <c r="AB899" i="1"/>
  <c r="CX263" i="3"/>
  <c r="CX262" i="3"/>
  <c r="CX261" i="3"/>
  <c r="CX260" i="3"/>
  <c r="CX264" i="3"/>
  <c r="AB898" i="1"/>
  <c r="AD895" i="1"/>
  <c r="AB895" i="1" s="1"/>
  <c r="BB860" i="1"/>
  <c r="AD858" i="1"/>
  <c r="AB858" i="1" s="1"/>
  <c r="AB856" i="1"/>
  <c r="AD855" i="1"/>
  <c r="AB855" i="1" s="1"/>
  <c r="AB853" i="1"/>
  <c r="CX239" i="3"/>
  <c r="CX243" i="3"/>
  <c r="CX242" i="3"/>
  <c r="CX241" i="3"/>
  <c r="CX240" i="3"/>
  <c r="AB850" i="1"/>
  <c r="CS849" i="1"/>
  <c r="AB849" i="1"/>
  <c r="AO814" i="1"/>
  <c r="BX809" i="1"/>
  <c r="T814" i="1"/>
  <c r="CZ812" i="1"/>
  <c r="Y812" i="1" s="1"/>
  <c r="AB812" i="1"/>
  <c r="AB811" i="1"/>
  <c r="AO776" i="1"/>
  <c r="BX769" i="1"/>
  <c r="AJ776" i="1"/>
  <c r="CY771" i="1"/>
  <c r="X771" i="1" s="1"/>
  <c r="R675" i="5" s="1"/>
  <c r="J681" i="5" s="1"/>
  <c r="BC696" i="1"/>
  <c r="F717" i="1"/>
  <c r="AO696" i="1"/>
  <c r="F705" i="1"/>
  <c r="CP699" i="1"/>
  <c r="O699" i="1" s="1"/>
  <c r="CJ701" i="1"/>
  <c r="AP701" i="1"/>
  <c r="BY696" i="1"/>
  <c r="CI701" i="1"/>
  <c r="AD701" i="1"/>
  <c r="AG696" i="1"/>
  <c r="T701" i="1"/>
  <c r="AI658" i="1"/>
  <c r="V663" i="1"/>
  <c r="CC572" i="1"/>
  <c r="CP590" i="1"/>
  <c r="O590" i="1" s="1"/>
  <c r="BY572" i="1"/>
  <c r="CI594" i="1"/>
  <c r="AP594" i="1"/>
  <c r="CY587" i="1"/>
  <c r="X587" i="1" s="1"/>
  <c r="R605" i="5" s="1"/>
  <c r="CZ587" i="1"/>
  <c r="Y587" i="1" s="1"/>
  <c r="T605" i="5" s="1"/>
  <c r="CY580" i="1"/>
  <c r="X580" i="1" s="1"/>
  <c r="R578" i="5" s="1"/>
  <c r="CZ580" i="1"/>
  <c r="Y580" i="1" s="1"/>
  <c r="T578" i="5" s="1"/>
  <c r="CX255" i="3"/>
  <c r="CX259" i="3"/>
  <c r="CX258" i="3"/>
  <c r="CX257" i="3"/>
  <c r="CX256" i="3"/>
  <c r="CL893" i="1"/>
  <c r="BZ893" i="1"/>
  <c r="AT893" i="1"/>
  <c r="F876" i="1"/>
  <c r="CG860" i="1"/>
  <c r="AS814" i="1"/>
  <c r="CB809" i="1"/>
  <c r="BY814" i="1"/>
  <c r="BB809" i="1"/>
  <c r="CK769" i="1"/>
  <c r="BB776" i="1"/>
  <c r="CC769" i="1"/>
  <c r="AT776" i="1"/>
  <c r="BY769" i="1"/>
  <c r="AP776" i="1"/>
  <c r="CI776" i="1"/>
  <c r="AI776" i="1"/>
  <c r="CY699" i="1"/>
  <c r="X699" i="1" s="1"/>
  <c r="R659" i="5" s="1"/>
  <c r="CZ699" i="1"/>
  <c r="Y699" i="1" s="1"/>
  <c r="T659" i="5" s="1"/>
  <c r="V701" i="1"/>
  <c r="AI696" i="1"/>
  <c r="AJ701" i="1"/>
  <c r="CZ698" i="1"/>
  <c r="Y698" i="1" s="1"/>
  <c r="AF701" i="1"/>
  <c r="CY698" i="1"/>
  <c r="X698" i="1" s="1"/>
  <c r="R651" i="5" s="1"/>
  <c r="J655" i="5" s="1"/>
  <c r="AO658" i="1"/>
  <c r="F667" i="1"/>
  <c r="CJ663" i="1"/>
  <c r="CY660" i="1"/>
  <c r="X660" i="1" s="1"/>
  <c r="R634" i="5" s="1"/>
  <c r="J638" i="5" s="1"/>
  <c r="CZ660" i="1"/>
  <c r="Y660" i="1" s="1"/>
  <c r="T634" i="5" s="1"/>
  <c r="J639" i="5" s="1"/>
  <c r="CZ589" i="1"/>
  <c r="Y589" i="1" s="1"/>
  <c r="T607" i="5" s="1"/>
  <c r="BZ572" i="1"/>
  <c r="AQ594" i="1"/>
  <c r="CY588" i="1"/>
  <c r="X588" i="1" s="1"/>
  <c r="R606" i="5" s="1"/>
  <c r="CZ588" i="1"/>
  <c r="Y588" i="1" s="1"/>
  <c r="T606" i="5" s="1"/>
  <c r="CY586" i="1"/>
  <c r="X586" i="1" s="1"/>
  <c r="R599" i="5" s="1"/>
  <c r="CZ586" i="1"/>
  <c r="Y586" i="1" s="1"/>
  <c r="T599" i="5" s="1"/>
  <c r="CY577" i="1"/>
  <c r="X577" i="1" s="1"/>
  <c r="R550" i="5" s="1"/>
  <c r="J556" i="5" s="1"/>
  <c r="CZ577" i="1"/>
  <c r="Y577" i="1" s="1"/>
  <c r="T550" i="5" s="1"/>
  <c r="J557" i="5" s="1"/>
  <c r="CX299" i="3"/>
  <c r="CX303" i="3"/>
  <c r="CX298" i="3"/>
  <c r="CX302" i="3"/>
  <c r="CX306" i="3"/>
  <c r="CX301" i="3"/>
  <c r="CX305" i="3"/>
  <c r="CX300" i="3"/>
  <c r="CX304" i="3"/>
  <c r="CX291" i="3"/>
  <c r="CX295" i="3"/>
  <c r="CX290" i="3"/>
  <c r="CX294" i="3"/>
  <c r="CX293" i="3"/>
  <c r="CX297" i="3"/>
  <c r="CX292" i="3"/>
  <c r="CX296" i="3"/>
  <c r="CX287" i="3"/>
  <c r="CX286" i="3"/>
  <c r="CX285" i="3"/>
  <c r="CI912" i="1"/>
  <c r="CX283" i="3"/>
  <c r="CX282" i="3"/>
  <c r="CX281" i="3"/>
  <c r="CX280" i="3"/>
  <c r="CX284" i="3"/>
  <c r="CX251" i="3"/>
  <c r="CX250" i="3"/>
  <c r="CX254" i="3"/>
  <c r="CX253" i="3"/>
  <c r="CX252" i="3"/>
  <c r="F830" i="1"/>
  <c r="CG814" i="1"/>
  <c r="CX231" i="3"/>
  <c r="CX230" i="3"/>
  <c r="CX234" i="3"/>
  <c r="CX233" i="3"/>
  <c r="CX232" i="3"/>
  <c r="CK809" i="1"/>
  <c r="CC809" i="1"/>
  <c r="AH701" i="1"/>
  <c r="BY658" i="1"/>
  <c r="CI663" i="1"/>
  <c r="AP663" i="1"/>
  <c r="AH663" i="1"/>
  <c r="CZ592" i="1"/>
  <c r="Y592" i="1" s="1"/>
  <c r="CY592" i="1"/>
  <c r="X592" i="1" s="1"/>
  <c r="GX591" i="1"/>
  <c r="S591" i="1"/>
  <c r="V591" i="1"/>
  <c r="R591" i="1"/>
  <c r="GK591" i="1" s="1"/>
  <c r="CZ590" i="1"/>
  <c r="Y590" i="1" s="1"/>
  <c r="T613" i="5" s="1"/>
  <c r="CY590" i="1"/>
  <c r="X590" i="1" s="1"/>
  <c r="R613" i="5" s="1"/>
  <c r="CY579" i="1"/>
  <c r="X579" i="1" s="1"/>
  <c r="R572" i="5" s="1"/>
  <c r="CZ579" i="1"/>
  <c r="Y579" i="1" s="1"/>
  <c r="T572" i="5" s="1"/>
  <c r="CX275" i="3"/>
  <c r="CX279" i="3"/>
  <c r="CX278" i="3"/>
  <c r="CX277" i="3"/>
  <c r="CX276" i="3"/>
  <c r="CX267" i="3"/>
  <c r="CX266" i="3"/>
  <c r="CX265" i="3"/>
  <c r="CX269" i="3"/>
  <c r="CX268" i="3"/>
  <c r="CY811" i="1"/>
  <c r="X811" i="1" s="1"/>
  <c r="CZ811" i="1"/>
  <c r="Y811" i="1" s="1"/>
  <c r="AF814" i="1"/>
  <c r="CG769" i="1"/>
  <c r="AX776" i="1"/>
  <c r="AQ769" i="1"/>
  <c r="F786" i="1"/>
  <c r="F711" i="1"/>
  <c r="AQ696" i="1"/>
  <c r="GK698" i="1"/>
  <c r="AC701" i="1"/>
  <c r="CP698" i="1"/>
  <c r="O698" i="1" s="1"/>
  <c r="W663" i="1"/>
  <c r="AJ658" i="1"/>
  <c r="AD658" i="1"/>
  <c r="Q663" i="1"/>
  <c r="AG658" i="1"/>
  <c r="T663" i="1"/>
  <c r="BC776" i="1"/>
  <c r="CG701" i="1"/>
  <c r="BB663" i="1"/>
  <c r="BX658" i="1"/>
  <c r="BB594" i="1"/>
  <c r="CQ587" i="1"/>
  <c r="P587" i="1" s="1"/>
  <c r="CP587" i="1" s="1"/>
  <c r="O587" i="1" s="1"/>
  <c r="J605" i="5" s="1"/>
  <c r="CQ586" i="1"/>
  <c r="P586" i="1" s="1"/>
  <c r="CQ581" i="1"/>
  <c r="P581" i="1" s="1"/>
  <c r="CQ580" i="1"/>
  <c r="P580" i="1" s="1"/>
  <c r="CP580" i="1" s="1"/>
  <c r="O580" i="1" s="1"/>
  <c r="J578" i="5" s="1"/>
  <c r="CQ579" i="1"/>
  <c r="P579" i="1" s="1"/>
  <c r="CJ535" i="1"/>
  <c r="AD535" i="1"/>
  <c r="AH535" i="1"/>
  <c r="CJ495" i="1"/>
  <c r="AI495" i="1"/>
  <c r="BZ443" i="1"/>
  <c r="CG450" i="1"/>
  <c r="AQ450" i="1"/>
  <c r="CI450" i="1"/>
  <c r="CQ771" i="1"/>
  <c r="P771" i="1" s="1"/>
  <c r="J680" i="5" s="1"/>
  <c r="CS699" i="1"/>
  <c r="CL696" i="1"/>
  <c r="BZ696" i="1"/>
  <c r="F679" i="1"/>
  <c r="CG663" i="1"/>
  <c r="CQ660" i="1"/>
  <c r="P660" i="1" s="1"/>
  <c r="J637" i="5" s="1"/>
  <c r="I641" i="5" s="1"/>
  <c r="BC625" i="1"/>
  <c r="F610" i="1"/>
  <c r="CG594" i="1"/>
  <c r="AS594" i="1"/>
  <c r="AO594" i="1"/>
  <c r="AD585" i="1"/>
  <c r="AB585" i="1" s="1"/>
  <c r="CS585" i="1"/>
  <c r="CS584" i="1"/>
  <c r="AD584" i="1"/>
  <c r="AD583" i="1"/>
  <c r="CS583" i="1"/>
  <c r="CS582" i="1"/>
  <c r="AD582" i="1"/>
  <c r="CQ578" i="1"/>
  <c r="P578" i="1" s="1"/>
  <c r="AI535" i="1"/>
  <c r="CP530" i="1"/>
  <c r="O530" i="1" s="1"/>
  <c r="CP493" i="1"/>
  <c r="O493" i="1" s="1"/>
  <c r="CY492" i="1"/>
  <c r="X492" i="1" s="1"/>
  <c r="R483" i="5" s="1"/>
  <c r="CZ492" i="1"/>
  <c r="Y492" i="1" s="1"/>
  <c r="T483" i="5" s="1"/>
  <c r="CC483" i="1"/>
  <c r="AT495" i="1"/>
  <c r="CY488" i="1"/>
  <c r="X488" i="1" s="1"/>
  <c r="R457" i="5" s="1"/>
  <c r="CZ488" i="1"/>
  <c r="Y488" i="1" s="1"/>
  <c r="T457" i="5" s="1"/>
  <c r="CP488" i="1"/>
  <c r="O488" i="1" s="1"/>
  <c r="AG495" i="1"/>
  <c r="AJ495" i="1"/>
  <c r="AC410" i="1"/>
  <c r="CT774" i="1"/>
  <c r="S774" i="1" s="1"/>
  <c r="J704" i="5" s="1"/>
  <c r="CT773" i="1"/>
  <c r="S773" i="1" s="1"/>
  <c r="J696" i="5" s="1"/>
  <c r="CT772" i="1"/>
  <c r="S772" i="1" s="1"/>
  <c r="CX215" i="3"/>
  <c r="CX214" i="3"/>
  <c r="CX218" i="3"/>
  <c r="CX217" i="3"/>
  <c r="CX216" i="3"/>
  <c r="CX207" i="3"/>
  <c r="CX206" i="3"/>
  <c r="CX205" i="3"/>
  <c r="CX204" i="3"/>
  <c r="CX208" i="3"/>
  <c r="CQ585" i="1"/>
  <c r="AB584" i="1"/>
  <c r="CQ584" i="1"/>
  <c r="P584" i="1" s="1"/>
  <c r="CP584" i="1" s="1"/>
  <c r="O584" i="1" s="1"/>
  <c r="J592" i="5" s="1"/>
  <c r="CQ583" i="1"/>
  <c r="P583" i="1" s="1"/>
  <c r="AB583" i="1"/>
  <c r="AB582" i="1"/>
  <c r="CQ582" i="1"/>
  <c r="P582" i="1" s="1"/>
  <c r="CQ577" i="1"/>
  <c r="P577" i="1" s="1"/>
  <c r="CY576" i="1"/>
  <c r="X576" i="1" s="1"/>
  <c r="R544" i="5" s="1"/>
  <c r="CZ576" i="1"/>
  <c r="Y576" i="1" s="1"/>
  <c r="T544" i="5" s="1"/>
  <c r="CY575" i="1"/>
  <c r="X575" i="1" s="1"/>
  <c r="R537" i="5" s="1"/>
  <c r="J540" i="5" s="1"/>
  <c r="I543" i="5" s="1"/>
  <c r="P543" i="5" s="1"/>
  <c r="CZ575" i="1"/>
  <c r="Y575" i="1" s="1"/>
  <c r="T537" i="5" s="1"/>
  <c r="J541" i="5" s="1"/>
  <c r="CY574" i="1"/>
  <c r="X574" i="1" s="1"/>
  <c r="R527" i="5" s="1"/>
  <c r="J532" i="5" s="1"/>
  <c r="CZ574" i="1"/>
  <c r="Y574" i="1" s="1"/>
  <c r="T527" i="5" s="1"/>
  <c r="J533" i="5" s="1"/>
  <c r="CC528" i="1"/>
  <c r="AT535" i="1"/>
  <c r="AG535" i="1"/>
  <c r="AJ535" i="1"/>
  <c r="CY530" i="1"/>
  <c r="X530" i="1" s="1"/>
  <c r="R498" i="5" s="1"/>
  <c r="J502" i="5" s="1"/>
  <c r="CZ530" i="1"/>
  <c r="Y530" i="1" s="1"/>
  <c r="T498" i="5" s="1"/>
  <c r="J503" i="5" s="1"/>
  <c r="CY493" i="1"/>
  <c r="X493" i="1" s="1"/>
  <c r="R489" i="5" s="1"/>
  <c r="CZ493" i="1"/>
  <c r="Y493" i="1" s="1"/>
  <c r="T489" i="5" s="1"/>
  <c r="GK485" i="1"/>
  <c r="AC450" i="1"/>
  <c r="AH410" i="1"/>
  <c r="CX227" i="3"/>
  <c r="CX229" i="3"/>
  <c r="CX228" i="3"/>
  <c r="CX226" i="3"/>
  <c r="CX225" i="3"/>
  <c r="CX223" i="3"/>
  <c r="CX224" i="3"/>
  <c r="CX219" i="3"/>
  <c r="CX222" i="3"/>
  <c r="CX221" i="3"/>
  <c r="CX220" i="3"/>
  <c r="CX211" i="3"/>
  <c r="CX210" i="3"/>
  <c r="CX209" i="3"/>
  <c r="CX213" i="3"/>
  <c r="CX212" i="3"/>
  <c r="CS587" i="1"/>
  <c r="AD587" i="1"/>
  <c r="AB587" i="1" s="1"/>
  <c r="AD586" i="1"/>
  <c r="AB586" i="1" s="1"/>
  <c r="CS586" i="1"/>
  <c r="CS581" i="1"/>
  <c r="AD581" i="1"/>
  <c r="AB581" i="1" s="1"/>
  <c r="AD580" i="1"/>
  <c r="AB580" i="1" s="1"/>
  <c r="CS580" i="1"/>
  <c r="CY578" i="1"/>
  <c r="X578" i="1" s="1"/>
  <c r="R561" i="5" s="1"/>
  <c r="J567" i="5" s="1"/>
  <c r="CZ578" i="1"/>
  <c r="Y578" i="1" s="1"/>
  <c r="T561" i="5" s="1"/>
  <c r="J568" i="5" s="1"/>
  <c r="CY532" i="1"/>
  <c r="X532" i="1" s="1"/>
  <c r="R508" i="5" s="1"/>
  <c r="J512" i="5" s="1"/>
  <c r="CZ532" i="1"/>
  <c r="Y532" i="1" s="1"/>
  <c r="T508" i="5" s="1"/>
  <c r="J513" i="5" s="1"/>
  <c r="CY531" i="1"/>
  <c r="X531" i="1" s="1"/>
  <c r="R506" i="5" s="1"/>
  <c r="CZ531" i="1"/>
  <c r="Y531" i="1" s="1"/>
  <c r="T506" i="5" s="1"/>
  <c r="GK530" i="1"/>
  <c r="CY491" i="1"/>
  <c r="X491" i="1" s="1"/>
  <c r="R478" i="5" s="1"/>
  <c r="CZ491" i="1"/>
  <c r="Y491" i="1" s="1"/>
  <c r="T478" i="5" s="1"/>
  <c r="CY487" i="1"/>
  <c r="X487" i="1" s="1"/>
  <c r="R453" i="5" s="1"/>
  <c r="CZ487" i="1"/>
  <c r="Y487" i="1" s="1"/>
  <c r="T453" i="5" s="1"/>
  <c r="BY483" i="1"/>
  <c r="AP495" i="1"/>
  <c r="CI495" i="1"/>
  <c r="AH495" i="1"/>
  <c r="W450" i="1"/>
  <c r="AJ443" i="1"/>
  <c r="AH450" i="1"/>
  <c r="CX152" i="3"/>
  <c r="CX151" i="3"/>
  <c r="CX149" i="3"/>
  <c r="CX153" i="3"/>
  <c r="CX150" i="3"/>
  <c r="AO443" i="1"/>
  <c r="F454" i="1"/>
  <c r="CR447" i="1"/>
  <c r="Q447" i="1" s="1"/>
  <c r="CP447" i="1" s="1"/>
  <c r="O447" i="1" s="1"/>
  <c r="CY446" i="1"/>
  <c r="X446" i="1" s="1"/>
  <c r="CZ446" i="1"/>
  <c r="Y446" i="1" s="1"/>
  <c r="CJ450" i="1"/>
  <c r="BC410" i="1"/>
  <c r="CJ410" i="1"/>
  <c r="AI410" i="1"/>
  <c r="BA335" i="1"/>
  <c r="CJ330" i="1"/>
  <c r="F315" i="1"/>
  <c r="AT292" i="1"/>
  <c r="BA297" i="1"/>
  <c r="CJ292" i="1"/>
  <c r="Q297" i="1"/>
  <c r="AD292" i="1"/>
  <c r="AH297" i="1"/>
  <c r="CZ255" i="1"/>
  <c r="Y255" i="1" s="1"/>
  <c r="T317" i="5" s="1"/>
  <c r="CY255" i="1"/>
  <c r="X255" i="1" s="1"/>
  <c r="R317" i="5" s="1"/>
  <c r="CC240" i="1"/>
  <c r="AT259" i="1"/>
  <c r="BY240" i="1"/>
  <c r="AP259" i="1"/>
  <c r="CI259" i="1"/>
  <c r="CX199" i="3"/>
  <c r="CX203" i="3"/>
  <c r="CX198" i="3"/>
  <c r="CX202" i="3"/>
  <c r="CX197" i="3"/>
  <c r="CX201" i="3"/>
  <c r="CX200" i="3"/>
  <c r="AD579" i="1"/>
  <c r="AB579" i="1" s="1"/>
  <c r="AD578" i="1"/>
  <c r="AB578" i="1" s="1"/>
  <c r="AD577" i="1"/>
  <c r="AB577" i="1" s="1"/>
  <c r="CQ576" i="1"/>
  <c r="P576" i="1" s="1"/>
  <c r="CP576" i="1" s="1"/>
  <c r="O576" i="1" s="1"/>
  <c r="AD576" i="1"/>
  <c r="AB576" i="1" s="1"/>
  <c r="CQ575" i="1"/>
  <c r="P575" i="1" s="1"/>
  <c r="CP575" i="1" s="1"/>
  <c r="O575" i="1" s="1"/>
  <c r="AD575" i="1"/>
  <c r="AB575" i="1" s="1"/>
  <c r="CQ574" i="1"/>
  <c r="P574" i="1" s="1"/>
  <c r="AD574" i="1"/>
  <c r="AB574" i="1" s="1"/>
  <c r="CG535" i="1"/>
  <c r="AO535" i="1"/>
  <c r="CT533" i="1"/>
  <c r="S533" i="1" s="1"/>
  <c r="CQ532" i="1"/>
  <c r="P532" i="1" s="1"/>
  <c r="AD532" i="1"/>
  <c r="AB532" i="1" s="1"/>
  <c r="CQ531" i="1"/>
  <c r="P531" i="1" s="1"/>
  <c r="AD531" i="1"/>
  <c r="AB531" i="1" s="1"/>
  <c r="BC495" i="1"/>
  <c r="AQ495" i="1"/>
  <c r="CS492" i="1"/>
  <c r="AB492" i="1"/>
  <c r="CQ491" i="1"/>
  <c r="P491" i="1" s="1"/>
  <c r="AD491" i="1"/>
  <c r="AB491" i="1" s="1"/>
  <c r="CT490" i="1"/>
  <c r="S490" i="1" s="1"/>
  <c r="J472" i="5" s="1"/>
  <c r="CT489" i="1"/>
  <c r="S489" i="1" s="1"/>
  <c r="J463" i="5" s="1"/>
  <c r="CS488" i="1"/>
  <c r="AB488" i="1"/>
  <c r="CQ487" i="1"/>
  <c r="P487" i="1" s="1"/>
  <c r="CP487" i="1" s="1"/>
  <c r="O487" i="1" s="1"/>
  <c r="AD487" i="1"/>
  <c r="AB487" i="1" s="1"/>
  <c r="CT486" i="1"/>
  <c r="S486" i="1" s="1"/>
  <c r="J448" i="5" s="1"/>
  <c r="CT485" i="1"/>
  <c r="S485" i="1" s="1"/>
  <c r="BC450" i="1"/>
  <c r="CR448" i="1"/>
  <c r="Q448" i="1" s="1"/>
  <c r="CP448" i="1" s="1"/>
  <c r="O448" i="1" s="1"/>
  <c r="AD448" i="1"/>
  <c r="AB446" i="1"/>
  <c r="BZ403" i="1"/>
  <c r="CG410" i="1"/>
  <c r="CR408" i="1"/>
  <c r="Q408" i="1" s="1"/>
  <c r="CP408" i="1" s="1"/>
  <c r="O408" i="1" s="1"/>
  <c r="AD408" i="1"/>
  <c r="CR407" i="1"/>
  <c r="Q407" i="1" s="1"/>
  <c r="CP407" i="1" s="1"/>
  <c r="O407" i="1" s="1"/>
  <c r="AD407" i="1"/>
  <c r="AB407" i="1" s="1"/>
  <c r="CR406" i="1"/>
  <c r="Q406" i="1" s="1"/>
  <c r="CP406" i="1" s="1"/>
  <c r="O406" i="1" s="1"/>
  <c r="AD406" i="1"/>
  <c r="AB406" i="1" s="1"/>
  <c r="CR405" i="1"/>
  <c r="Q405" i="1" s="1"/>
  <c r="AD405" i="1"/>
  <c r="CI403" i="1"/>
  <c r="W403" i="1"/>
  <c r="AQ330" i="1"/>
  <c r="F345" i="1"/>
  <c r="AI335" i="1"/>
  <c r="AG335" i="1"/>
  <c r="CQ332" i="1"/>
  <c r="P332" i="1" s="1"/>
  <c r="J356" i="5" s="1"/>
  <c r="AB332" i="1"/>
  <c r="F306" i="1"/>
  <c r="AP292" i="1"/>
  <c r="CY295" i="1"/>
  <c r="X295" i="1" s="1"/>
  <c r="R344" i="5" s="1"/>
  <c r="CZ295" i="1"/>
  <c r="Y295" i="1" s="1"/>
  <c r="T344" i="5" s="1"/>
  <c r="AJ292" i="1"/>
  <c r="W297" i="1"/>
  <c r="CP294" i="1"/>
  <c r="O294" i="1" s="1"/>
  <c r="AQ240" i="1"/>
  <c r="F269" i="1"/>
  <c r="CY257" i="1"/>
  <c r="X257" i="1" s="1"/>
  <c r="R327" i="5" s="1"/>
  <c r="CZ257" i="1"/>
  <c r="Y257" i="1" s="1"/>
  <c r="T327" i="5" s="1"/>
  <c r="CZ256" i="1"/>
  <c r="Y256" i="1" s="1"/>
  <c r="T319" i="5" s="1"/>
  <c r="J324" i="5" s="1"/>
  <c r="CY256" i="1"/>
  <c r="X256" i="1" s="1"/>
  <c r="CP253" i="1"/>
  <c r="O253" i="1" s="1"/>
  <c r="CP249" i="1"/>
  <c r="O249" i="1" s="1"/>
  <c r="GK243" i="1"/>
  <c r="CX144" i="3"/>
  <c r="CX143" i="3"/>
  <c r="CX140" i="3"/>
  <c r="CX139" i="3"/>
  <c r="CX138" i="3"/>
  <c r="CX142" i="3"/>
  <c r="CX141" i="3"/>
  <c r="AB448" i="1"/>
  <c r="GM446" i="1"/>
  <c r="AI450" i="1"/>
  <c r="AZ403" i="1"/>
  <c r="F421" i="1"/>
  <c r="AG403" i="1"/>
  <c r="T410" i="1"/>
  <c r="AB408" i="1"/>
  <c r="AB405" i="1"/>
  <c r="AQ403" i="1"/>
  <c r="AD330" i="1"/>
  <c r="Q335" i="1"/>
  <c r="AP335" i="1"/>
  <c r="BY330" i="1"/>
  <c r="CI335" i="1"/>
  <c r="AJ330" i="1"/>
  <c r="W335" i="1"/>
  <c r="BC292" i="1"/>
  <c r="F313" i="1"/>
  <c r="CZ254" i="1"/>
  <c r="Y254" i="1" s="1"/>
  <c r="T309" i="5" s="1"/>
  <c r="J314" i="5" s="1"/>
  <c r="CZ250" i="1"/>
  <c r="Y250" i="1" s="1"/>
  <c r="T289" i="5" s="1"/>
  <c r="J294" i="5" s="1"/>
  <c r="CY250" i="1"/>
  <c r="X250" i="1" s="1"/>
  <c r="R289" i="5" s="1"/>
  <c r="J293" i="5" s="1"/>
  <c r="CZ249" i="1"/>
  <c r="Y249" i="1" s="1"/>
  <c r="T287" i="5" s="1"/>
  <c r="CY249" i="1"/>
  <c r="X249" i="1" s="1"/>
  <c r="R287" i="5" s="1"/>
  <c r="CJ259" i="1"/>
  <c r="AI259" i="1"/>
  <c r="CY205" i="1"/>
  <c r="X205" i="1" s="1"/>
  <c r="R240" i="5" s="1"/>
  <c r="CZ205" i="1"/>
  <c r="Y205" i="1" s="1"/>
  <c r="T240" i="5" s="1"/>
  <c r="AI195" i="1"/>
  <c r="V207" i="1"/>
  <c r="CX187" i="3"/>
  <c r="CX191" i="3"/>
  <c r="CX195" i="3"/>
  <c r="CX186" i="3"/>
  <c r="CX190" i="3"/>
  <c r="CX194" i="3"/>
  <c r="CX189" i="3"/>
  <c r="CX193" i="3"/>
  <c r="CX188" i="3"/>
  <c r="CX192" i="3"/>
  <c r="CX196" i="3"/>
  <c r="CX183" i="3"/>
  <c r="CX182" i="3"/>
  <c r="CX181" i="3"/>
  <c r="CX185" i="3"/>
  <c r="CX184" i="3"/>
  <c r="CX172" i="3"/>
  <c r="CX176" i="3"/>
  <c r="CX175" i="3"/>
  <c r="CX179" i="3"/>
  <c r="CX173" i="3"/>
  <c r="CX177" i="3"/>
  <c r="CX174" i="3"/>
  <c r="CX178" i="3"/>
  <c r="CX180" i="3"/>
  <c r="CX164" i="3"/>
  <c r="CX168" i="3"/>
  <c r="CX167" i="3"/>
  <c r="CX171" i="3"/>
  <c r="CX165" i="3"/>
  <c r="CX169" i="3"/>
  <c r="CX166" i="3"/>
  <c r="CX170" i="3"/>
  <c r="CX160" i="3"/>
  <c r="CX159" i="3"/>
  <c r="CX161" i="3"/>
  <c r="BC535" i="1"/>
  <c r="AQ535" i="1"/>
  <c r="CX156" i="3"/>
  <c r="CX155" i="3"/>
  <c r="CX157" i="3"/>
  <c r="CX154" i="3"/>
  <c r="CX158" i="3"/>
  <c r="CG495" i="1"/>
  <c r="AO495" i="1"/>
  <c r="CS447" i="1"/>
  <c r="CR445" i="1"/>
  <c r="Q445" i="1" s="1"/>
  <c r="AD445" i="1"/>
  <c r="AB445" i="1" s="1"/>
  <c r="F428" i="1"/>
  <c r="AO403" i="1"/>
  <c r="F414" i="1"/>
  <c r="AF410" i="1"/>
  <c r="BB330" i="1"/>
  <c r="F348" i="1"/>
  <c r="AO335" i="1"/>
  <c r="CG335" i="1"/>
  <c r="BX330" i="1"/>
  <c r="AT335" i="1"/>
  <c r="CC330" i="1"/>
  <c r="BZ330" i="1"/>
  <c r="F310" i="1"/>
  <c r="BB292" i="1"/>
  <c r="CG297" i="1"/>
  <c r="AQ297" i="1"/>
  <c r="BZ292" i="1"/>
  <c r="CY294" i="1"/>
  <c r="X294" i="1" s="1"/>
  <c r="CZ294" i="1"/>
  <c r="Y294" i="1" s="1"/>
  <c r="AF297" i="1"/>
  <c r="AI297" i="1"/>
  <c r="CP257" i="1"/>
  <c r="O257" i="1" s="1"/>
  <c r="CP255" i="1"/>
  <c r="O255" i="1" s="1"/>
  <c r="CY253" i="1"/>
  <c r="X253" i="1" s="1"/>
  <c r="R307" i="5" s="1"/>
  <c r="CZ253" i="1"/>
  <c r="Y253" i="1" s="1"/>
  <c r="T307" i="5" s="1"/>
  <c r="CZ252" i="1"/>
  <c r="Y252" i="1" s="1"/>
  <c r="T299" i="5" s="1"/>
  <c r="J304" i="5" s="1"/>
  <c r="CY252" i="1"/>
  <c r="X252" i="1" s="1"/>
  <c r="R299" i="5" s="1"/>
  <c r="J303" i="5" s="1"/>
  <c r="CZ251" i="1"/>
  <c r="Y251" i="1" s="1"/>
  <c r="T297" i="5" s="1"/>
  <c r="CY251" i="1"/>
  <c r="X251" i="1" s="1"/>
  <c r="CY242" i="1"/>
  <c r="X242" i="1" s="1"/>
  <c r="R249" i="5" s="1"/>
  <c r="J253" i="5" s="1"/>
  <c r="CZ242" i="1"/>
  <c r="Y242" i="1" s="1"/>
  <c r="T249" i="5" s="1"/>
  <c r="J254" i="5" s="1"/>
  <c r="CG195" i="1"/>
  <c r="AX207" i="1"/>
  <c r="CX116" i="3"/>
  <c r="CX115" i="3"/>
  <c r="CX114" i="3"/>
  <c r="CX113" i="3"/>
  <c r="CX117" i="3"/>
  <c r="CK330" i="1"/>
  <c r="AB295" i="1"/>
  <c r="CL292" i="1"/>
  <c r="CG259" i="1"/>
  <c r="AD256" i="1"/>
  <c r="AB256" i="1" s="1"/>
  <c r="AD255" i="1"/>
  <c r="AB255" i="1" s="1"/>
  <c r="Q252" i="1"/>
  <c r="P252" i="1"/>
  <c r="AB249" i="1"/>
  <c r="CR248" i="1"/>
  <c r="Q248" i="1" s="1"/>
  <c r="AD248" i="1"/>
  <c r="AB247" i="1"/>
  <c r="AD246" i="1"/>
  <c r="AB246" i="1" s="1"/>
  <c r="CS246" i="1"/>
  <c r="AD245" i="1"/>
  <c r="AB245" i="1" s="1"/>
  <c r="CS245" i="1"/>
  <c r="W244" i="1"/>
  <c r="AJ259" i="1" s="1"/>
  <c r="S244" i="1"/>
  <c r="J261" i="5" s="1"/>
  <c r="AB205" i="1"/>
  <c r="CQ205" i="1"/>
  <c r="P205" i="1" s="1"/>
  <c r="CY199" i="1"/>
  <c r="X199" i="1" s="1"/>
  <c r="R205" i="5" s="1"/>
  <c r="CZ199" i="1"/>
  <c r="Y199" i="1" s="1"/>
  <c r="T205" i="5" s="1"/>
  <c r="CP198" i="1"/>
  <c r="O198" i="1" s="1"/>
  <c r="CJ207" i="1"/>
  <c r="CX132" i="3"/>
  <c r="CX131" i="3"/>
  <c r="CX130" i="3"/>
  <c r="CX129" i="3"/>
  <c r="CX133" i="3"/>
  <c r="CX128" i="3"/>
  <c r="CX127" i="3"/>
  <c r="CX126" i="3"/>
  <c r="CX124" i="3"/>
  <c r="CX125" i="3"/>
  <c r="CX123" i="3"/>
  <c r="CX122" i="3"/>
  <c r="CX120" i="3"/>
  <c r="CX119" i="3"/>
  <c r="CX118" i="3"/>
  <c r="CX121" i="3"/>
  <c r="CI297" i="1"/>
  <c r="CX108" i="3"/>
  <c r="CX112" i="3"/>
  <c r="CX111" i="3"/>
  <c r="CX110" i="3"/>
  <c r="CX109" i="3"/>
  <c r="CK292" i="1"/>
  <c r="CC292" i="1"/>
  <c r="BY292" i="1"/>
  <c r="U252" i="1"/>
  <c r="K305" i="5" s="1"/>
  <c r="T252" i="1"/>
  <c r="AG259" i="1" s="1"/>
  <c r="AB252" i="1"/>
  <c r="AB251" i="1"/>
  <c r="AB248" i="1"/>
  <c r="CR246" i="1"/>
  <c r="Q246" i="1" s="1"/>
  <c r="CP246" i="1" s="1"/>
  <c r="O246" i="1" s="1"/>
  <c r="CR245" i="1"/>
  <c r="Q245" i="1" s="1"/>
  <c r="U244" i="1"/>
  <c r="CZ243" i="1"/>
  <c r="Y243" i="1" s="1"/>
  <c r="T257" i="5" s="1"/>
  <c r="CY243" i="1"/>
  <c r="X243" i="1" s="1"/>
  <c r="BZ240" i="1"/>
  <c r="F211" i="1"/>
  <c r="CC195" i="1"/>
  <c r="AT207" i="1"/>
  <c r="CY202" i="1"/>
  <c r="X202" i="1" s="1"/>
  <c r="R222" i="5" s="1"/>
  <c r="J225" i="5" s="1"/>
  <c r="CZ202" i="1"/>
  <c r="Y202" i="1" s="1"/>
  <c r="T222" i="5" s="1"/>
  <c r="J226" i="5" s="1"/>
  <c r="AJ207" i="1"/>
  <c r="CY198" i="1"/>
  <c r="X198" i="1" s="1"/>
  <c r="R198" i="5" s="1"/>
  <c r="J201" i="5" s="1"/>
  <c r="CZ198" i="1"/>
  <c r="Y198" i="1" s="1"/>
  <c r="T198" i="5" s="1"/>
  <c r="J202" i="5" s="1"/>
  <c r="BC259" i="1"/>
  <c r="CX104" i="3"/>
  <c r="CX103" i="3"/>
  <c r="CX107" i="3"/>
  <c r="CX106" i="3"/>
  <c r="CX105" i="3"/>
  <c r="CQ250" i="1"/>
  <c r="P250" i="1" s="1"/>
  <c r="CZ246" i="1"/>
  <c r="Y246" i="1" s="1"/>
  <c r="T269" i="5" s="1"/>
  <c r="J274" i="5" s="1"/>
  <c r="CZ245" i="1"/>
  <c r="Y245" i="1" s="1"/>
  <c r="T267" i="5" s="1"/>
  <c r="CP244" i="1"/>
  <c r="O244" i="1" s="1"/>
  <c r="CX76" i="3"/>
  <c r="CX75" i="3"/>
  <c r="CX74" i="3"/>
  <c r="CX73" i="3"/>
  <c r="CX77" i="3"/>
  <c r="BY195" i="1"/>
  <c r="AP207" i="1"/>
  <c r="CI207" i="1"/>
  <c r="AH207" i="1"/>
  <c r="CP197" i="1"/>
  <c r="O197" i="1" s="1"/>
  <c r="CX100" i="3"/>
  <c r="CX99" i="3"/>
  <c r="CX98" i="3"/>
  <c r="CX102" i="3"/>
  <c r="CX101" i="3"/>
  <c r="CX96" i="3"/>
  <c r="CX95" i="3"/>
  <c r="CX94" i="3"/>
  <c r="CX93" i="3"/>
  <c r="CX97" i="3"/>
  <c r="CP248" i="1"/>
  <c r="O248" i="1" s="1"/>
  <c r="CP247" i="1"/>
  <c r="O247" i="1" s="1"/>
  <c r="AB242" i="1"/>
  <c r="CQ242" i="1"/>
  <c r="P242" i="1" s="1"/>
  <c r="J252" i="5" s="1"/>
  <c r="I256" i="5" s="1"/>
  <c r="CK195" i="1"/>
  <c r="BB207" i="1"/>
  <c r="CY200" i="1"/>
  <c r="X200" i="1" s="1"/>
  <c r="R209" i="5" s="1"/>
  <c r="CZ200" i="1"/>
  <c r="Y200" i="1" s="1"/>
  <c r="T209" i="5" s="1"/>
  <c r="BZ195" i="1"/>
  <c r="AQ207" i="1"/>
  <c r="AG207" i="1"/>
  <c r="CX84" i="3"/>
  <c r="CX83" i="3"/>
  <c r="CX87" i="3"/>
  <c r="CX86" i="3"/>
  <c r="CX85" i="3"/>
  <c r="BC207" i="1"/>
  <c r="CX60" i="3"/>
  <c r="CX59" i="3"/>
  <c r="CX58" i="3"/>
  <c r="CX57" i="3"/>
  <c r="CX61" i="3"/>
  <c r="CP129" i="1"/>
  <c r="O129" i="1" s="1"/>
  <c r="CY125" i="1"/>
  <c r="X125" i="1" s="1"/>
  <c r="R163" i="5" s="1"/>
  <c r="CZ125" i="1"/>
  <c r="Y125" i="1" s="1"/>
  <c r="T163" i="5" s="1"/>
  <c r="CY123" i="1"/>
  <c r="X123" i="1" s="1"/>
  <c r="R156" i="5" s="1"/>
  <c r="CZ123" i="1"/>
  <c r="Y123" i="1" s="1"/>
  <c r="T156" i="5" s="1"/>
  <c r="CY121" i="1"/>
  <c r="X121" i="1" s="1"/>
  <c r="R149" i="5" s="1"/>
  <c r="CZ121" i="1"/>
  <c r="Y121" i="1" s="1"/>
  <c r="T149" i="5" s="1"/>
  <c r="CP114" i="1"/>
  <c r="O114" i="1" s="1"/>
  <c r="CX80" i="3"/>
  <c r="CX79" i="3"/>
  <c r="CX78" i="3"/>
  <c r="CX82" i="3"/>
  <c r="CX81" i="3"/>
  <c r="CT203" i="1"/>
  <c r="S203" i="1" s="1"/>
  <c r="CS202" i="1"/>
  <c r="CQ200" i="1"/>
  <c r="P200" i="1" s="1"/>
  <c r="CP200" i="1" s="1"/>
  <c r="O200" i="1" s="1"/>
  <c r="CS199" i="1"/>
  <c r="CY129" i="1"/>
  <c r="X129" i="1" s="1"/>
  <c r="CZ129" i="1"/>
  <c r="Y129" i="1" s="1"/>
  <c r="CY117" i="1"/>
  <c r="X117" i="1" s="1"/>
  <c r="R135" i="5" s="1"/>
  <c r="CZ117" i="1"/>
  <c r="Y117" i="1" s="1"/>
  <c r="T135" i="5" s="1"/>
  <c r="CY116" i="1"/>
  <c r="X116" i="1" s="1"/>
  <c r="R129" i="5" s="1"/>
  <c r="CZ116" i="1"/>
  <c r="Y116" i="1" s="1"/>
  <c r="T129" i="5" s="1"/>
  <c r="CY114" i="1"/>
  <c r="X114" i="1" s="1"/>
  <c r="R121" i="5" s="1"/>
  <c r="CZ114" i="1"/>
  <c r="Y114" i="1" s="1"/>
  <c r="T121" i="5" s="1"/>
  <c r="CX88" i="3"/>
  <c r="CX92" i="3"/>
  <c r="CX91" i="3"/>
  <c r="CX90" i="3"/>
  <c r="CX89" i="3"/>
  <c r="CX68" i="3"/>
  <c r="CX72" i="3"/>
  <c r="CX71" i="3"/>
  <c r="CX70" i="3"/>
  <c r="CX69" i="3"/>
  <c r="CP125" i="1"/>
  <c r="O125" i="1" s="1"/>
  <c r="J163" i="5" s="1"/>
  <c r="CP123" i="1"/>
  <c r="O123" i="1" s="1"/>
  <c r="CY122" i="1"/>
  <c r="X122" i="1" s="1"/>
  <c r="R150" i="5" s="1"/>
  <c r="CZ122" i="1"/>
  <c r="Y122" i="1" s="1"/>
  <c r="T150" i="5" s="1"/>
  <c r="CP121" i="1"/>
  <c r="O121" i="1" s="1"/>
  <c r="J149" i="5" s="1"/>
  <c r="CY119" i="1"/>
  <c r="X119" i="1" s="1"/>
  <c r="CZ119" i="1"/>
  <c r="Y119" i="1" s="1"/>
  <c r="T142" i="5" s="1"/>
  <c r="CP117" i="1"/>
  <c r="O117" i="1" s="1"/>
  <c r="J135" i="5" s="1"/>
  <c r="CP116" i="1"/>
  <c r="O116" i="1" s="1"/>
  <c r="CZ115" i="1"/>
  <c r="Y115" i="1" s="1"/>
  <c r="T125" i="5" s="1"/>
  <c r="CY115" i="1"/>
  <c r="X115" i="1" s="1"/>
  <c r="R125" i="5" s="1"/>
  <c r="F149" i="1"/>
  <c r="CI131" i="1"/>
  <c r="BC131" i="1"/>
  <c r="AQ131" i="1"/>
  <c r="CT128" i="1"/>
  <c r="S128" i="1" s="1"/>
  <c r="CQ115" i="1"/>
  <c r="P115" i="1" s="1"/>
  <c r="CS114" i="1"/>
  <c r="CS112" i="1"/>
  <c r="AD112" i="1"/>
  <c r="CS110" i="1"/>
  <c r="AD110" i="1"/>
  <c r="AB110" i="1" s="1"/>
  <c r="F88" i="1"/>
  <c r="AS66" i="1"/>
  <c r="AH71" i="1"/>
  <c r="AC71" i="1"/>
  <c r="CP68" i="1"/>
  <c r="O68" i="1" s="1"/>
  <c r="CP31" i="1"/>
  <c r="O31" i="1" s="1"/>
  <c r="CZ30" i="1"/>
  <c r="Y30" i="1" s="1"/>
  <c r="T53" i="5" s="1"/>
  <c r="J58" i="5" s="1"/>
  <c r="CY30" i="1"/>
  <c r="X30" i="1" s="1"/>
  <c r="R53" i="5" s="1"/>
  <c r="J57" i="5" s="1"/>
  <c r="AG33" i="1"/>
  <c r="CX44" i="3"/>
  <c r="CX43" i="3"/>
  <c r="CX47" i="3"/>
  <c r="CX42" i="3"/>
  <c r="CX46" i="3"/>
  <c r="CX41" i="3"/>
  <c r="CX45" i="3"/>
  <c r="AB112" i="1"/>
  <c r="BC66" i="1"/>
  <c r="F87" i="1"/>
  <c r="F81" i="1"/>
  <c r="AQ66" i="1"/>
  <c r="AG66" i="1"/>
  <c r="T71" i="1"/>
  <c r="CZ31" i="1"/>
  <c r="Y31" i="1" s="1"/>
  <c r="T61" i="5" s="1"/>
  <c r="J66" i="5" s="1"/>
  <c r="CY31" i="1"/>
  <c r="X31" i="1" s="1"/>
  <c r="R61" i="5" s="1"/>
  <c r="J65" i="5" s="1"/>
  <c r="CJ26" i="1"/>
  <c r="BA33" i="1"/>
  <c r="CZ28" i="1"/>
  <c r="Y28" i="1" s="1"/>
  <c r="CY28" i="1"/>
  <c r="X28" i="1" s="1"/>
  <c r="AF33" i="1"/>
  <c r="AI33" i="1"/>
  <c r="CG131" i="1"/>
  <c r="AS131" i="1"/>
  <c r="CP113" i="1"/>
  <c r="O113" i="1" s="1"/>
  <c r="CP112" i="1"/>
  <c r="O112" i="1" s="1"/>
  <c r="CS111" i="1"/>
  <c r="AD111" i="1"/>
  <c r="AB111" i="1" s="1"/>
  <c r="CP110" i="1"/>
  <c r="O110" i="1" s="1"/>
  <c r="CJ66" i="1"/>
  <c r="BA71" i="1"/>
  <c r="CZ68" i="1"/>
  <c r="Y68" i="1" s="1"/>
  <c r="T76" i="5" s="1"/>
  <c r="J81" i="5" s="1"/>
  <c r="AF71" i="1"/>
  <c r="CY68" i="1"/>
  <c r="X68" i="1" s="1"/>
  <c r="R76" i="5" s="1"/>
  <c r="J80" i="5" s="1"/>
  <c r="AI71" i="1"/>
  <c r="AZ26" i="1"/>
  <c r="F44" i="1"/>
  <c r="CP29" i="1"/>
  <c r="O29" i="1" s="1"/>
  <c r="AJ33" i="1"/>
  <c r="AD33" i="1"/>
  <c r="BB162" i="1"/>
  <c r="AT162" i="1"/>
  <c r="AP162" i="1"/>
  <c r="CX48" i="3"/>
  <c r="CX52" i="3"/>
  <c r="CX51" i="3"/>
  <c r="CX50" i="3"/>
  <c r="CX49" i="3"/>
  <c r="I124" i="1"/>
  <c r="S162" i="5" s="1"/>
  <c r="CX32" i="3"/>
  <c r="CX36" i="3"/>
  <c r="CX40" i="3"/>
  <c r="CX31" i="3"/>
  <c r="CX35" i="3"/>
  <c r="CX39" i="3"/>
  <c r="CX30" i="3"/>
  <c r="CX34" i="3"/>
  <c r="CX38" i="3"/>
  <c r="CX33" i="3"/>
  <c r="CX37" i="3"/>
  <c r="CX28" i="3"/>
  <c r="CX27" i="3"/>
  <c r="CX26" i="3"/>
  <c r="CX25" i="3"/>
  <c r="CX29" i="3"/>
  <c r="CR111" i="1"/>
  <c r="Q111" i="1" s="1"/>
  <c r="AO66" i="1"/>
  <c r="F75" i="1"/>
  <c r="CY69" i="1"/>
  <c r="X69" i="1" s="1"/>
  <c r="CZ69" i="1"/>
  <c r="Y69" i="1" s="1"/>
  <c r="T84" i="5" s="1"/>
  <c r="AJ71" i="1"/>
  <c r="AD71" i="1"/>
  <c r="CP30" i="1"/>
  <c r="O30" i="1" s="1"/>
  <c r="CZ29" i="1"/>
  <c r="Y29" i="1" s="1"/>
  <c r="T45" i="5" s="1"/>
  <c r="J50" i="5" s="1"/>
  <c r="I52" i="5" s="1"/>
  <c r="P52" i="5" s="1"/>
  <c r="CY29" i="1"/>
  <c r="X29" i="1" s="1"/>
  <c r="R45" i="5" s="1"/>
  <c r="J49" i="5" s="1"/>
  <c r="AH33" i="1"/>
  <c r="AC33" i="1"/>
  <c r="CP28" i="1"/>
  <c r="O28" i="1" s="1"/>
  <c r="CG71" i="1"/>
  <c r="AD68" i="1"/>
  <c r="AB68" i="1" s="1"/>
  <c r="BB33" i="1"/>
  <c r="AT33" i="1"/>
  <c r="AP33" i="1"/>
  <c r="AD31" i="1"/>
  <c r="AB31" i="1" s="1"/>
  <c r="AD30" i="1"/>
  <c r="AB30" i="1" s="1"/>
  <c r="AD29" i="1"/>
  <c r="AB29" i="1" s="1"/>
  <c r="AD28" i="1"/>
  <c r="AB28" i="1" s="1"/>
  <c r="CI26" i="1"/>
  <c r="BC26" i="1"/>
  <c r="CL66" i="1"/>
  <c r="BZ66" i="1"/>
  <c r="AT66" i="1"/>
  <c r="AS33" i="1"/>
  <c r="AO33" i="1"/>
  <c r="CI71" i="1"/>
  <c r="CX12" i="3"/>
  <c r="CX16" i="3"/>
  <c r="CX15" i="3"/>
  <c r="CX14" i="3"/>
  <c r="CX13" i="3"/>
  <c r="CX11" i="3"/>
  <c r="CX10" i="3"/>
  <c r="CX9" i="3"/>
  <c r="CX8" i="3"/>
  <c r="CX7" i="3"/>
  <c r="CX6" i="3"/>
  <c r="CX5" i="3"/>
  <c r="CX4" i="3"/>
  <c r="CX3" i="3"/>
  <c r="CX2" i="3"/>
  <c r="CX1" i="3"/>
  <c r="P740" i="5" l="1"/>
  <c r="K740" i="5"/>
  <c r="P2405" i="5"/>
  <c r="K2405" i="5"/>
  <c r="AD769" i="1"/>
  <c r="Q776" i="1"/>
  <c r="Q769" i="1" s="1"/>
  <c r="CP1845" i="1"/>
  <c r="O1845" i="1" s="1"/>
  <c r="J1627" i="5"/>
  <c r="K1175" i="5"/>
  <c r="P1175" i="5"/>
  <c r="AG769" i="1"/>
  <c r="T776" i="1"/>
  <c r="I1919" i="5"/>
  <c r="CJ594" i="1"/>
  <c r="CJ572" i="1" s="1"/>
  <c r="P641" i="5"/>
  <c r="K641" i="5"/>
  <c r="AD2576" i="1"/>
  <c r="Q2581" i="1"/>
  <c r="BA3126" i="1"/>
  <c r="BA3117" i="1" s="1"/>
  <c r="CJ3117" i="1"/>
  <c r="GP202" i="1"/>
  <c r="AI2417" i="1"/>
  <c r="V2432" i="1"/>
  <c r="K256" i="5"/>
  <c r="P256" i="5"/>
  <c r="P2161" i="5"/>
  <c r="K2161" i="5"/>
  <c r="K764" i="5"/>
  <c r="P764" i="5"/>
  <c r="K1986" i="5"/>
  <c r="P1986" i="5"/>
  <c r="P1671" i="5"/>
  <c r="K1671" i="5"/>
  <c r="R642" i="5"/>
  <c r="T450" i="1"/>
  <c r="AG443" i="1"/>
  <c r="P2591" i="5"/>
  <c r="K2591" i="5"/>
  <c r="AF2760" i="1"/>
  <c r="J2438" i="5"/>
  <c r="P771" i="5"/>
  <c r="K771" i="5"/>
  <c r="K1742" i="5"/>
  <c r="P1742" i="5"/>
  <c r="K1735" i="5"/>
  <c r="P1735" i="5"/>
  <c r="K1161" i="5"/>
  <c r="P1161" i="5"/>
  <c r="K2695" i="5"/>
  <c r="P2695" i="5"/>
  <c r="R136" i="5"/>
  <c r="P845" i="5"/>
  <c r="K845" i="5"/>
  <c r="K1133" i="5"/>
  <c r="P1133" i="5"/>
  <c r="W1663" i="1"/>
  <c r="E1548" i="5"/>
  <c r="CP1978" i="1"/>
  <c r="O1978" i="1" s="1"/>
  <c r="J1789" i="5"/>
  <c r="CP2429" i="1"/>
  <c r="O2429" i="1" s="1"/>
  <c r="J2187" i="5"/>
  <c r="AQ809" i="1"/>
  <c r="F824" i="1"/>
  <c r="M357" i="9"/>
  <c r="K833" i="5"/>
  <c r="P833" i="5"/>
  <c r="R1978" i="1"/>
  <c r="V1784" i="5"/>
  <c r="R254" i="1"/>
  <c r="GK254" i="1" s="1"/>
  <c r="V309" i="5"/>
  <c r="M797" i="9"/>
  <c r="CP205" i="1"/>
  <c r="O205" i="1" s="1"/>
  <c r="J240" i="5"/>
  <c r="I241" i="5" s="1"/>
  <c r="AG292" i="1"/>
  <c r="CP491" i="1"/>
  <c r="O491" i="1" s="1"/>
  <c r="J482" i="5"/>
  <c r="I488" i="5" s="1"/>
  <c r="CP532" i="1"/>
  <c r="O532" i="1" s="1"/>
  <c r="GM532" i="1" s="1"/>
  <c r="J511" i="5"/>
  <c r="I515" i="5" s="1"/>
  <c r="R586" i="1"/>
  <c r="V599" i="5"/>
  <c r="CP582" i="1"/>
  <c r="O582" i="1" s="1"/>
  <c r="J590" i="5"/>
  <c r="R583" i="1"/>
  <c r="GK583" i="1" s="1"/>
  <c r="V591" i="5"/>
  <c r="R699" i="1"/>
  <c r="GK699" i="1" s="1"/>
  <c r="GM699" i="1" s="1"/>
  <c r="V659" i="5"/>
  <c r="CP586" i="1"/>
  <c r="O586" i="1" s="1"/>
  <c r="J604" i="5"/>
  <c r="AK814" i="1"/>
  <c r="R717" i="5"/>
  <c r="J721" i="5" s="1"/>
  <c r="CZ661" i="1"/>
  <c r="Y661" i="1" s="1"/>
  <c r="T642" i="5" s="1"/>
  <c r="GM857" i="1"/>
  <c r="CP953" i="1"/>
  <c r="O953" i="1" s="1"/>
  <c r="J896" i="5"/>
  <c r="CZ907" i="1"/>
  <c r="Y907" i="1" s="1"/>
  <c r="T848" i="5" s="1"/>
  <c r="J853" i="5" s="1"/>
  <c r="R1281" i="1"/>
  <c r="J1183" i="5" s="1"/>
  <c r="V1181" i="5"/>
  <c r="V1293" i="1"/>
  <c r="I361" i="9"/>
  <c r="E1224" i="5"/>
  <c r="AT1400" i="1"/>
  <c r="AT1198" i="1"/>
  <c r="AH1362" i="1"/>
  <c r="T1679" i="5"/>
  <c r="CP2248" i="1"/>
  <c r="O2248" i="1" s="1"/>
  <c r="CP2379" i="1"/>
  <c r="O2379" i="1" s="1"/>
  <c r="J2109" i="5"/>
  <c r="V2059" i="5"/>
  <c r="R2376" i="1"/>
  <c r="J2092" i="5" s="1"/>
  <c r="V2090" i="5"/>
  <c r="CP2382" i="1"/>
  <c r="O2382" i="1" s="1"/>
  <c r="J2125" i="5"/>
  <c r="I2126" i="5" s="1"/>
  <c r="T2994" i="1"/>
  <c r="E2626" i="5"/>
  <c r="CP3003" i="1"/>
  <c r="O3003" i="1" s="1"/>
  <c r="J2655" i="5" s="1"/>
  <c r="CP3119" i="1"/>
  <c r="O3119" i="1" s="1"/>
  <c r="GP3119" i="1" s="1"/>
  <c r="CG3164" i="1"/>
  <c r="AX3164" i="1" s="1"/>
  <c r="CP2422" i="1"/>
  <c r="O2422" i="1" s="1"/>
  <c r="J2152" i="5"/>
  <c r="I2153" i="5" s="1"/>
  <c r="CP2623" i="1"/>
  <c r="O2623" i="1" s="1"/>
  <c r="J2289" i="5"/>
  <c r="GM2468" i="1"/>
  <c r="R2989" i="1"/>
  <c r="GK2989" i="1" s="1"/>
  <c r="V2585" i="5"/>
  <c r="CY2756" i="1"/>
  <c r="X2756" i="1" s="1"/>
  <c r="R2628" i="1"/>
  <c r="V2319" i="5"/>
  <c r="CP2758" i="1"/>
  <c r="O2758" i="1" s="1"/>
  <c r="GM2758" i="1" s="1"/>
  <c r="J2464" i="5"/>
  <c r="I2465" i="5" s="1"/>
  <c r="T2556" i="5"/>
  <c r="J2561" i="5" s="1"/>
  <c r="CG3197" i="1"/>
  <c r="AJ3117" i="1"/>
  <c r="R29" i="1"/>
  <c r="GK29" i="1" s="1"/>
  <c r="V45" i="5"/>
  <c r="CP119" i="1"/>
  <c r="O119" i="1" s="1"/>
  <c r="GM119" i="1" s="1"/>
  <c r="J147" i="5"/>
  <c r="I42" i="9"/>
  <c r="E164" i="5"/>
  <c r="I747" i="5"/>
  <c r="R905" i="1"/>
  <c r="GK905" i="1" s="1"/>
  <c r="V838" i="5"/>
  <c r="R952" i="1"/>
  <c r="GK952" i="1" s="1"/>
  <c r="V887" i="5"/>
  <c r="GK959" i="1"/>
  <c r="J939" i="5"/>
  <c r="P1010" i="5"/>
  <c r="K1010" i="5"/>
  <c r="CY1733" i="1"/>
  <c r="X1733" i="1" s="1"/>
  <c r="R1573" i="5" s="1"/>
  <c r="CZ1733" i="1"/>
  <c r="Y1733" i="1" s="1"/>
  <c r="T1573" i="5" s="1"/>
  <c r="CZ1974" i="1"/>
  <c r="Y1974" i="1" s="1"/>
  <c r="T1760" i="5" s="1"/>
  <c r="J1767" i="5" s="1"/>
  <c r="J1762" i="5"/>
  <c r="M602" i="9"/>
  <c r="R1284" i="1"/>
  <c r="GK1284" i="1" s="1"/>
  <c r="CY1732" i="1"/>
  <c r="X1732" i="1" s="1"/>
  <c r="J1567" i="5"/>
  <c r="R2208" i="1"/>
  <c r="GK2208" i="1" s="1"/>
  <c r="V1920" i="5"/>
  <c r="T602" i="9"/>
  <c r="S967" i="5"/>
  <c r="I1080" i="5"/>
  <c r="M334" i="9"/>
  <c r="BY1730" i="1"/>
  <c r="AP1735" i="1"/>
  <c r="P128" i="1"/>
  <c r="R588" i="1"/>
  <c r="GK588" i="1" s="1"/>
  <c r="GP588" i="1" s="1"/>
  <c r="V606" i="5"/>
  <c r="R908" i="1"/>
  <c r="GK908" i="1" s="1"/>
  <c r="V856" i="5"/>
  <c r="R1286" i="1"/>
  <c r="V1202" i="5"/>
  <c r="M422" i="9"/>
  <c r="M453" i="9"/>
  <c r="CY1659" i="1"/>
  <c r="X1659" i="1" s="1"/>
  <c r="R1536" i="5" s="1"/>
  <c r="CZ1659" i="1"/>
  <c r="Y1659" i="1" s="1"/>
  <c r="T1536" i="5" s="1"/>
  <c r="CY1927" i="1"/>
  <c r="X1927" i="1" s="1"/>
  <c r="J1705" i="5"/>
  <c r="CZ1927" i="1"/>
  <c r="Y1927" i="1" s="1"/>
  <c r="T1704" i="5" s="1"/>
  <c r="J1711" i="5" s="1"/>
  <c r="V1804" i="5"/>
  <c r="R2210" i="1"/>
  <c r="GK2210" i="1" s="1"/>
  <c r="V1936" i="5"/>
  <c r="AP403" i="1"/>
  <c r="F419" i="1"/>
  <c r="I168" i="9"/>
  <c r="E579" i="5"/>
  <c r="K1088" i="5"/>
  <c r="P1088" i="5"/>
  <c r="GK1658" i="1"/>
  <c r="J1534" i="5"/>
  <c r="BC2205" i="1"/>
  <c r="F2228" i="1"/>
  <c r="BC2539" i="1"/>
  <c r="R2292" i="1"/>
  <c r="V1993" i="5"/>
  <c r="J2001" i="5" s="1"/>
  <c r="K128" i="5"/>
  <c r="P128" i="5"/>
  <c r="M180" i="9"/>
  <c r="R855" i="1"/>
  <c r="V772" i="5"/>
  <c r="J780" i="5" s="1"/>
  <c r="U1223" i="5"/>
  <c r="R1296" i="1"/>
  <c r="GK1296" i="1" s="1"/>
  <c r="I1446" i="5"/>
  <c r="O529" i="9"/>
  <c r="I38" i="9"/>
  <c r="E150" i="5"/>
  <c r="E591" i="5"/>
  <c r="U583" i="1"/>
  <c r="R1285" i="1"/>
  <c r="GK1285" i="1" s="1"/>
  <c r="V1196" i="5"/>
  <c r="M547" i="9"/>
  <c r="O38" i="9"/>
  <c r="K308" i="5"/>
  <c r="P308" i="5"/>
  <c r="AH335" i="1"/>
  <c r="K359" i="5"/>
  <c r="O168" i="9"/>
  <c r="CP850" i="1"/>
  <c r="O850" i="1" s="1"/>
  <c r="I1748" i="5"/>
  <c r="AO2287" i="1"/>
  <c r="AO2339" i="1"/>
  <c r="F2312" i="1"/>
  <c r="CY2419" i="1"/>
  <c r="X2419" i="1" s="1"/>
  <c r="R2134" i="5" s="1"/>
  <c r="J2138" i="5" s="1"/>
  <c r="J2136" i="5"/>
  <c r="M726" i="9"/>
  <c r="M742" i="9"/>
  <c r="R2795" i="1"/>
  <c r="V2473" i="5"/>
  <c r="R3200" i="1"/>
  <c r="GK3200" i="1" s="1"/>
  <c r="GN3200" i="1" s="1"/>
  <c r="CB3202" i="1" s="1"/>
  <c r="V2802" i="5"/>
  <c r="CZ2424" i="1"/>
  <c r="Y2424" i="1" s="1"/>
  <c r="T2162" i="5" s="1"/>
  <c r="CY2424" i="1"/>
  <c r="X2424" i="1" s="1"/>
  <c r="R2162" i="5" s="1"/>
  <c r="J2352" i="5"/>
  <c r="P2445" i="5"/>
  <c r="K2445" i="5"/>
  <c r="T809" i="9"/>
  <c r="R3076" i="1"/>
  <c r="V2696" i="5"/>
  <c r="AT696" i="1"/>
  <c r="F719" i="1"/>
  <c r="CZ2380" i="1"/>
  <c r="Y2380" i="1" s="1"/>
  <c r="T2114" i="5" s="1"/>
  <c r="J2115" i="5"/>
  <c r="CY2380" i="1"/>
  <c r="X2380" i="1" s="1"/>
  <c r="R2114" i="5" s="1"/>
  <c r="M709" i="9"/>
  <c r="I2532" i="5"/>
  <c r="U2639" i="5"/>
  <c r="CP955" i="1"/>
  <c r="O955" i="1" s="1"/>
  <c r="CY2377" i="1"/>
  <c r="X2377" i="1" s="1"/>
  <c r="R2094" i="5" s="1"/>
  <c r="CZ2377" i="1"/>
  <c r="Y2377" i="1" s="1"/>
  <c r="T2094" i="5" s="1"/>
  <c r="CZ2425" i="1"/>
  <c r="Y2425" i="1" s="1"/>
  <c r="T2164" i="5" s="1"/>
  <c r="J2169" i="5" s="1"/>
  <c r="J2166" i="5"/>
  <c r="J2244" i="5"/>
  <c r="CZ2578" i="1"/>
  <c r="Y2578" i="1" s="1"/>
  <c r="CZ2834" i="1"/>
  <c r="Y2834" i="1" s="1"/>
  <c r="T2498" i="5" s="1"/>
  <c r="CY2834" i="1"/>
  <c r="X2834" i="1" s="1"/>
  <c r="R2498" i="5" s="1"/>
  <c r="Q2639" i="5"/>
  <c r="T3001" i="1"/>
  <c r="CP256" i="1"/>
  <c r="O256" i="1" s="1"/>
  <c r="AO2618" i="1"/>
  <c r="AO2671" i="1"/>
  <c r="AO2867" i="1" s="1"/>
  <c r="F2644" i="1"/>
  <c r="M747" i="9"/>
  <c r="M774" i="9"/>
  <c r="R3077" i="1"/>
  <c r="J2702" i="5" s="1"/>
  <c r="V2700" i="5"/>
  <c r="AP108" i="1"/>
  <c r="F140" i="1"/>
  <c r="CY2303" i="1"/>
  <c r="X2303" i="1" s="1"/>
  <c r="R2049" i="5" s="1"/>
  <c r="CZ2303" i="1"/>
  <c r="Y2303" i="1" s="1"/>
  <c r="T2049" i="5" s="1"/>
  <c r="BB2793" i="1"/>
  <c r="F2811" i="1"/>
  <c r="CY3000" i="1"/>
  <c r="X3000" i="1" s="1"/>
  <c r="R2647" i="5" s="1"/>
  <c r="J2656" i="5" s="1"/>
  <c r="J2649" i="5"/>
  <c r="CZ3000" i="1"/>
  <c r="Y3000" i="1" s="1"/>
  <c r="T2647" i="5" s="1"/>
  <c r="J2657" i="5" s="1"/>
  <c r="R3079" i="1"/>
  <c r="GK3079" i="1" s="1"/>
  <c r="V2713" i="5"/>
  <c r="R3000" i="1"/>
  <c r="V2647" i="5"/>
  <c r="M844" i="9"/>
  <c r="R202" i="1"/>
  <c r="GK202" i="1" s="1"/>
  <c r="GM202" i="1" s="1"/>
  <c r="V222" i="5"/>
  <c r="CP1150" i="1"/>
  <c r="O1150" i="1" s="1"/>
  <c r="J1047" i="5"/>
  <c r="I1051" i="5" s="1"/>
  <c r="GP961" i="1"/>
  <c r="T942" i="5"/>
  <c r="GK1974" i="1"/>
  <c r="J1764" i="5"/>
  <c r="P867" i="5"/>
  <c r="K867" i="5"/>
  <c r="R116" i="1"/>
  <c r="V129" i="5"/>
  <c r="J139" i="5" s="1"/>
  <c r="M610" i="9"/>
  <c r="I176" i="9"/>
  <c r="E593" i="5"/>
  <c r="S585" i="1"/>
  <c r="U585" i="1"/>
  <c r="CP1516" i="1"/>
  <c r="O1516" i="1" s="1"/>
  <c r="J1342" i="5"/>
  <c r="I1343" i="5" s="1"/>
  <c r="R2909" i="1"/>
  <c r="GK2909" i="1" s="1"/>
  <c r="V2541" i="5"/>
  <c r="M654" i="9"/>
  <c r="R110" i="1"/>
  <c r="V95" i="5"/>
  <c r="U124" i="1"/>
  <c r="E162" i="5"/>
  <c r="R111" i="1"/>
  <c r="GK111" i="1" s="1"/>
  <c r="V102" i="5"/>
  <c r="R142" i="5"/>
  <c r="CP199" i="1"/>
  <c r="O199" i="1" s="1"/>
  <c r="CP201" i="1"/>
  <c r="O201" i="1" s="1"/>
  <c r="AB207" i="1" s="1"/>
  <c r="AC297" i="1"/>
  <c r="P297" i="1" s="1"/>
  <c r="J484" i="5"/>
  <c r="AP535" i="1"/>
  <c r="R849" i="1"/>
  <c r="V734" i="5"/>
  <c r="AD860" i="1"/>
  <c r="CY907" i="1"/>
  <c r="X907" i="1" s="1"/>
  <c r="GM907" i="1" s="1"/>
  <c r="CP1234" i="1"/>
  <c r="O1234" i="1" s="1"/>
  <c r="J1134" i="5"/>
  <c r="I1135" i="5" s="1"/>
  <c r="CP898" i="1"/>
  <c r="O898" i="1" s="1"/>
  <c r="GP964" i="1"/>
  <c r="R955" i="5"/>
  <c r="Q1291" i="1"/>
  <c r="E1222" i="5"/>
  <c r="CP1515" i="1"/>
  <c r="O1515" i="1" s="1"/>
  <c r="J1336" i="5"/>
  <c r="AE1040" i="1"/>
  <c r="P1292" i="1"/>
  <c r="CP1651" i="1"/>
  <c r="O1651" i="1" s="1"/>
  <c r="J1506" i="5"/>
  <c r="R1656" i="1"/>
  <c r="GK1656" i="1" s="1"/>
  <c r="V1523" i="5"/>
  <c r="J1527" i="5" s="1"/>
  <c r="R1292" i="1"/>
  <c r="GK1292" i="1" s="1"/>
  <c r="AF1931" i="1"/>
  <c r="R1560" i="1"/>
  <c r="GK1560" i="1" s="1"/>
  <c r="V1394" i="5"/>
  <c r="R1603" i="1"/>
  <c r="GK1603" i="1" s="1"/>
  <c r="GM1603" i="1" s="1"/>
  <c r="V1437" i="5"/>
  <c r="GK1972" i="1"/>
  <c r="J1746" i="5"/>
  <c r="Q1980" i="1"/>
  <c r="R1979" i="1"/>
  <c r="GK1979" i="1" s="1"/>
  <c r="V1790" i="5"/>
  <c r="CP2210" i="1"/>
  <c r="O2210" i="1" s="1"/>
  <c r="GP2210" i="1" s="1"/>
  <c r="J1939" i="5"/>
  <c r="I1943" i="5" s="1"/>
  <c r="CP2301" i="1"/>
  <c r="O2301" i="1" s="1"/>
  <c r="J2047" i="5"/>
  <c r="AH1848" i="1"/>
  <c r="AD1931" i="1"/>
  <c r="J1690" i="5"/>
  <c r="CP2059" i="1"/>
  <c r="O2059" i="1" s="1"/>
  <c r="J1859" i="5"/>
  <c r="I1860" i="5" s="1"/>
  <c r="R2377" i="1"/>
  <c r="J2096" i="5" s="1"/>
  <c r="V2094" i="5"/>
  <c r="R2621" i="1"/>
  <c r="GK2621" i="1" s="1"/>
  <c r="V2271" i="5"/>
  <c r="CP3004" i="1"/>
  <c r="O3004" i="1" s="1"/>
  <c r="J2664" i="5"/>
  <c r="R2300" i="1"/>
  <c r="GK2300" i="1" s="1"/>
  <c r="V2036" i="5"/>
  <c r="CP2714" i="1"/>
  <c r="O2714" i="1" s="1"/>
  <c r="J2417" i="5"/>
  <c r="I2418" i="5" s="1"/>
  <c r="CP2991" i="1"/>
  <c r="O2991" i="1" s="1"/>
  <c r="J2601" i="5"/>
  <c r="I2608" i="5" s="1"/>
  <c r="CZ2756" i="1"/>
  <c r="Y2756" i="1" s="1"/>
  <c r="T2454" i="5" s="1"/>
  <c r="AH2911" i="1"/>
  <c r="AH2904" i="1" s="1"/>
  <c r="K2523" i="5"/>
  <c r="V2641" i="5"/>
  <c r="R2556" i="5"/>
  <c r="J2560" i="5" s="1"/>
  <c r="I2563" i="5" s="1"/>
  <c r="R3123" i="1"/>
  <c r="GK3123" i="1" s="1"/>
  <c r="V2760" i="5"/>
  <c r="Q148" i="5"/>
  <c r="U126" i="1"/>
  <c r="I101" i="5"/>
  <c r="W126" i="1"/>
  <c r="R242" i="1"/>
  <c r="GK242" i="1" s="1"/>
  <c r="V249" i="5"/>
  <c r="P362" i="5"/>
  <c r="K362" i="5"/>
  <c r="M122" i="9"/>
  <c r="M209" i="9"/>
  <c r="R853" i="1"/>
  <c r="GK853" i="1" s="1"/>
  <c r="GM853" i="1" s="1"/>
  <c r="V756" i="5"/>
  <c r="E1195" i="5"/>
  <c r="GX1284" i="1"/>
  <c r="M369" i="9"/>
  <c r="O445" i="9"/>
  <c r="R2247" i="1"/>
  <c r="V1951" i="5"/>
  <c r="R405" i="1"/>
  <c r="V377" i="5"/>
  <c r="J385" i="5" s="1"/>
  <c r="U967" i="5"/>
  <c r="V1296" i="1"/>
  <c r="R1403" i="1"/>
  <c r="GK1403" i="1" s="1"/>
  <c r="V1276" i="5"/>
  <c r="R1561" i="1"/>
  <c r="GK1561" i="1" s="1"/>
  <c r="V1400" i="5"/>
  <c r="M542" i="9"/>
  <c r="R532" i="1"/>
  <c r="GK532" i="1" s="1"/>
  <c r="V508" i="5"/>
  <c r="K755" i="5"/>
  <c r="P755" i="5"/>
  <c r="O282" i="9"/>
  <c r="E1777" i="5"/>
  <c r="AQ2205" i="1"/>
  <c r="F2222" i="1"/>
  <c r="CY2301" i="1"/>
  <c r="X2301" i="1" s="1"/>
  <c r="R2042" i="5" s="1"/>
  <c r="J2044" i="5"/>
  <c r="CZ2301" i="1"/>
  <c r="Y2301" i="1" s="1"/>
  <c r="T2042" i="5" s="1"/>
  <c r="M134" i="9"/>
  <c r="U593" i="5"/>
  <c r="J960" i="5"/>
  <c r="Q1195" i="5"/>
  <c r="M457" i="9"/>
  <c r="AO104" i="1"/>
  <c r="F166" i="1"/>
  <c r="CP251" i="1"/>
  <c r="O251" i="1" s="1"/>
  <c r="J297" i="5"/>
  <c r="I298" i="5" s="1"/>
  <c r="AQ847" i="1"/>
  <c r="F870" i="1"/>
  <c r="M242" i="9"/>
  <c r="R954" i="1"/>
  <c r="V900" i="5"/>
  <c r="J908" i="5" s="1"/>
  <c r="U1222" i="5"/>
  <c r="K1428" i="5"/>
  <c r="P1428" i="5"/>
  <c r="O520" i="9"/>
  <c r="U1804" i="5"/>
  <c r="I1892" i="5"/>
  <c r="U2048" i="5"/>
  <c r="R294" i="1"/>
  <c r="V336" i="5"/>
  <c r="O180" i="9"/>
  <c r="AO1073" i="1"/>
  <c r="F1082" i="1"/>
  <c r="R1194" i="1"/>
  <c r="V1106" i="5"/>
  <c r="GX1296" i="1"/>
  <c r="V1509" i="5"/>
  <c r="M564" i="9"/>
  <c r="Q2048" i="5"/>
  <c r="R203" i="1"/>
  <c r="V229" i="5"/>
  <c r="M302" i="9"/>
  <c r="Q1777" i="5"/>
  <c r="V1791" i="5"/>
  <c r="P122" i="1"/>
  <c r="CP122" i="1" s="1"/>
  <c r="O122" i="1" s="1"/>
  <c r="J150" i="5" s="1"/>
  <c r="I204" i="5"/>
  <c r="R253" i="1"/>
  <c r="GK253" i="1" s="1"/>
  <c r="V307" i="5"/>
  <c r="R1598" i="1"/>
  <c r="V1409" i="5"/>
  <c r="U1522" i="5"/>
  <c r="R529" i="9"/>
  <c r="AP66" i="1"/>
  <c r="F80" i="1"/>
  <c r="AQ658" i="1"/>
  <c r="F673" i="1"/>
  <c r="T1976" i="1"/>
  <c r="M678" i="9"/>
  <c r="R2714" i="1"/>
  <c r="GK2714" i="1" s="1"/>
  <c r="GM2714" i="1" s="1"/>
  <c r="V2417" i="5"/>
  <c r="R2991" i="1"/>
  <c r="V2598" i="5"/>
  <c r="J2606" i="5" s="1"/>
  <c r="R2996" i="1"/>
  <c r="V2633" i="5"/>
  <c r="R3003" i="1"/>
  <c r="GK3003" i="1" s="1"/>
  <c r="V2655" i="5"/>
  <c r="I2712" i="5"/>
  <c r="CY3121" i="1"/>
  <c r="X3121" i="1" s="1"/>
  <c r="R2750" i="5" s="1"/>
  <c r="J2754" i="5" s="1"/>
  <c r="J2752" i="5"/>
  <c r="I2757" i="5" s="1"/>
  <c r="R2579" i="1"/>
  <c r="GK2579" i="1" s="1"/>
  <c r="V2250" i="5"/>
  <c r="U2626" i="5"/>
  <c r="Q2641" i="5"/>
  <c r="GK2380" i="1"/>
  <c r="GM2380" i="1" s="1"/>
  <c r="J2117" i="5"/>
  <c r="R2626" i="1"/>
  <c r="GK2626" i="1" s="1"/>
  <c r="GP2626" i="1" s="1"/>
  <c r="V2312" i="5"/>
  <c r="R2630" i="1"/>
  <c r="GK2630" i="1" s="1"/>
  <c r="V2326" i="5"/>
  <c r="V1284" i="1"/>
  <c r="AI1298" i="1" s="1"/>
  <c r="O709" i="9"/>
  <c r="V2639" i="5"/>
  <c r="CY3120" i="1"/>
  <c r="X3120" i="1" s="1"/>
  <c r="R2748" i="5" s="1"/>
  <c r="CZ3120" i="1"/>
  <c r="Y3120" i="1" s="1"/>
  <c r="T2748" i="5" s="1"/>
  <c r="AQ1362" i="1"/>
  <c r="F1377" i="1"/>
  <c r="J2177" i="5"/>
  <c r="CP2427" i="1"/>
  <c r="O2427" i="1" s="1"/>
  <c r="M659" i="9"/>
  <c r="R2627" i="1"/>
  <c r="GK2627" i="1" s="1"/>
  <c r="GP2627" i="1" s="1"/>
  <c r="V2313" i="5"/>
  <c r="R2755" i="1"/>
  <c r="GK2755" i="1" s="1"/>
  <c r="V2446" i="5"/>
  <c r="V3001" i="1"/>
  <c r="GK3080" i="1"/>
  <c r="J2723" i="5"/>
  <c r="M639" i="9"/>
  <c r="AO2465" i="1"/>
  <c r="F2474" i="1"/>
  <c r="R2636" i="1"/>
  <c r="GK2636" i="1" s="1"/>
  <c r="V2347" i="5"/>
  <c r="I2398" i="5"/>
  <c r="CY2796" i="1"/>
  <c r="X2796" i="1" s="1"/>
  <c r="R2481" i="5" s="1"/>
  <c r="CZ2796" i="1"/>
  <c r="Y2796" i="1" s="1"/>
  <c r="T2481" i="5" s="1"/>
  <c r="AS2576" i="1"/>
  <c r="F2598" i="1"/>
  <c r="CP1649" i="1"/>
  <c r="O1649" i="1" s="1"/>
  <c r="J1484" i="5"/>
  <c r="CP1974" i="1"/>
  <c r="O1974" i="1" s="1"/>
  <c r="GM1974" i="1" s="1"/>
  <c r="J1765" i="5"/>
  <c r="GK119" i="1"/>
  <c r="J146" i="5"/>
  <c r="R1402" i="1"/>
  <c r="V1268" i="5"/>
  <c r="M534" i="9"/>
  <c r="Q2250" i="1"/>
  <c r="AD2245" i="1"/>
  <c r="R2096" i="1"/>
  <c r="V1868" i="5"/>
  <c r="M194" i="9"/>
  <c r="AK33" i="1"/>
  <c r="R34" i="5"/>
  <c r="J40" i="5" s="1"/>
  <c r="R112" i="1"/>
  <c r="GK112" i="1" s="1"/>
  <c r="V109" i="5"/>
  <c r="J137" i="5"/>
  <c r="CZ201" i="1"/>
  <c r="Y201" i="1" s="1"/>
  <c r="T213" i="5" s="1"/>
  <c r="J219" i="5" s="1"/>
  <c r="I221" i="5" s="1"/>
  <c r="AH259" i="1"/>
  <c r="AH240" i="1" s="1"/>
  <c r="K265" i="5"/>
  <c r="AL297" i="1"/>
  <c r="T336" i="5"/>
  <c r="J341" i="5" s="1"/>
  <c r="AD450" i="1"/>
  <c r="CP445" i="1"/>
  <c r="O445" i="1" s="1"/>
  <c r="R319" i="5"/>
  <c r="J323" i="5" s="1"/>
  <c r="I326" i="5" s="1"/>
  <c r="CP405" i="1"/>
  <c r="O405" i="1" s="1"/>
  <c r="J380" i="5"/>
  <c r="R492" i="1"/>
  <c r="GK492" i="1" s="1"/>
  <c r="V483" i="5"/>
  <c r="J485" i="5"/>
  <c r="CP772" i="1"/>
  <c r="O772" i="1" s="1"/>
  <c r="J688" i="5"/>
  <c r="AF335" i="1"/>
  <c r="AF330" i="1" s="1"/>
  <c r="BY528" i="1"/>
  <c r="R785" i="5"/>
  <c r="R832" i="5"/>
  <c r="W957" i="1"/>
  <c r="E928" i="5"/>
  <c r="GM896" i="1"/>
  <c r="R802" i="5"/>
  <c r="CP1235" i="1"/>
  <c r="O1235" i="1" s="1"/>
  <c r="J1139" i="5"/>
  <c r="I1143" i="5" s="1"/>
  <c r="R1076" i="1"/>
  <c r="GK1076" i="1" s="1"/>
  <c r="GM1076" i="1" s="1"/>
  <c r="V1009" i="5"/>
  <c r="GM965" i="1"/>
  <c r="T956" i="5"/>
  <c r="S1292" i="1"/>
  <c r="AK1153" i="1"/>
  <c r="R1025" i="5"/>
  <c r="J1031" i="5" s="1"/>
  <c r="R1230" i="5"/>
  <c r="J1235" i="5" s="1"/>
  <c r="AL1607" i="1"/>
  <c r="GX1292" i="1"/>
  <c r="CP1664" i="1"/>
  <c r="O1664" i="1" s="1"/>
  <c r="F1576" i="1"/>
  <c r="I1480" i="5"/>
  <c r="CP1927" i="1"/>
  <c r="O1927" i="1" s="1"/>
  <c r="J1706" i="5"/>
  <c r="T1657" i="1"/>
  <c r="E1524" i="5"/>
  <c r="Q1983" i="1"/>
  <c r="CP1929" i="1"/>
  <c r="O1929" i="1" s="1"/>
  <c r="AB1931" i="1" s="1"/>
  <c r="J1715" i="5"/>
  <c r="I1716" i="5" s="1"/>
  <c r="P1980" i="1"/>
  <c r="CZ1929" i="1"/>
  <c r="Y1929" i="1" s="1"/>
  <c r="T1715" i="5" s="1"/>
  <c r="CP2208" i="1"/>
  <c r="O2208" i="1" s="1"/>
  <c r="J1923" i="5"/>
  <c r="I1927" i="5" s="1"/>
  <c r="R2296" i="1"/>
  <c r="GK2296" i="1" s="1"/>
  <c r="V2022" i="5"/>
  <c r="J2024" i="5"/>
  <c r="GX2999" i="1"/>
  <c r="CB1644" i="1"/>
  <c r="W2137" i="1"/>
  <c r="CP2907" i="1"/>
  <c r="O2907" i="1" s="1"/>
  <c r="J2528" i="5"/>
  <c r="R2467" i="1"/>
  <c r="V2201" i="5"/>
  <c r="BY2704" i="1"/>
  <c r="CZ2751" i="1"/>
  <c r="Y2751" i="1" s="1"/>
  <c r="T2426" i="5" s="1"/>
  <c r="J2431" i="5" s="1"/>
  <c r="CI2798" i="1"/>
  <c r="AF3126" i="1"/>
  <c r="GM2713" i="1"/>
  <c r="R2411" i="5"/>
  <c r="J2412" i="5" s="1"/>
  <c r="CP3000" i="1"/>
  <c r="O3000" i="1" s="1"/>
  <c r="J2652" i="5"/>
  <c r="R2708" i="1"/>
  <c r="V2382" i="5"/>
  <c r="U3005" i="1"/>
  <c r="E2665" i="5"/>
  <c r="R2631" i="1"/>
  <c r="GK2631" i="1" s="1"/>
  <c r="V2327" i="5"/>
  <c r="R2375" i="5"/>
  <c r="J2378" i="5" s="1"/>
  <c r="I2381" i="5" s="1"/>
  <c r="AF2911" i="1"/>
  <c r="R69" i="1"/>
  <c r="GK69" i="1" s="1"/>
  <c r="GP69" i="1" s="1"/>
  <c r="V84" i="5"/>
  <c r="R38" i="9"/>
  <c r="S148" i="5"/>
  <c r="R28" i="1"/>
  <c r="V34" i="5"/>
  <c r="J42" i="5" s="1"/>
  <c r="V361" i="5"/>
  <c r="R333" i="1"/>
  <c r="R577" i="1"/>
  <c r="V550" i="5"/>
  <c r="J558" i="5" s="1"/>
  <c r="R590" i="1"/>
  <c r="GK590" i="1" s="1"/>
  <c r="GM590" i="1" s="1"/>
  <c r="V613" i="5"/>
  <c r="Q1284" i="1"/>
  <c r="R1516" i="1"/>
  <c r="GK1516" i="1" s="1"/>
  <c r="V1342" i="5"/>
  <c r="R1770" i="1"/>
  <c r="V1582" i="5"/>
  <c r="R1971" i="1"/>
  <c r="GK1971" i="1" s="1"/>
  <c r="GM1971" i="1" s="1"/>
  <c r="V1736" i="5"/>
  <c r="AQ2308" i="1"/>
  <c r="BZ2287" i="1"/>
  <c r="CG2308" i="1"/>
  <c r="M259" i="9"/>
  <c r="M407" i="9"/>
  <c r="M497" i="9"/>
  <c r="Q126" i="1"/>
  <c r="CP126" i="1" s="1"/>
  <c r="O126" i="1" s="1"/>
  <c r="CZ445" i="1"/>
  <c r="Y445" i="1" s="1"/>
  <c r="T419" i="5" s="1"/>
  <c r="J421" i="5"/>
  <c r="CY445" i="1"/>
  <c r="X445" i="1" s="1"/>
  <c r="R419" i="5" s="1"/>
  <c r="J424" i="5" s="1"/>
  <c r="AF450" i="1"/>
  <c r="R491" i="1"/>
  <c r="V478" i="5"/>
  <c r="J486" i="5" s="1"/>
  <c r="M145" i="9"/>
  <c r="M176" i="9"/>
  <c r="R899" i="1"/>
  <c r="GK899" i="1" s="1"/>
  <c r="GP899" i="1" s="1"/>
  <c r="V814" i="5"/>
  <c r="K847" i="5"/>
  <c r="P847" i="5"/>
  <c r="M282" i="9"/>
  <c r="U1284" i="1"/>
  <c r="CZ1561" i="1"/>
  <c r="Y1561" i="1" s="1"/>
  <c r="T1400" i="5" s="1"/>
  <c r="CY1561" i="1"/>
  <c r="X1561" i="1" s="1"/>
  <c r="R1400" i="5" s="1"/>
  <c r="GK1651" i="1"/>
  <c r="J1507" i="5"/>
  <c r="I108" i="5"/>
  <c r="U162" i="5"/>
  <c r="R205" i="1"/>
  <c r="GK205" i="1" s="1"/>
  <c r="V240" i="5"/>
  <c r="R408" i="1"/>
  <c r="GK408" i="1" s="1"/>
  <c r="GP408" i="1" s="1"/>
  <c r="V404" i="5"/>
  <c r="R576" i="1"/>
  <c r="V544" i="5"/>
  <c r="J548" i="5" s="1"/>
  <c r="I549" i="5" s="1"/>
  <c r="GK956" i="1"/>
  <c r="J926" i="5"/>
  <c r="GK963" i="1"/>
  <c r="GP963" i="1" s="1"/>
  <c r="J953" i="5"/>
  <c r="M339" i="9"/>
  <c r="S1195" i="5"/>
  <c r="O457" i="9"/>
  <c r="Q1548" i="5"/>
  <c r="I1695" i="5"/>
  <c r="Q164" i="5"/>
  <c r="R251" i="1"/>
  <c r="GK251" i="1" s="1"/>
  <c r="V297" i="5"/>
  <c r="M188" i="9"/>
  <c r="K801" i="5"/>
  <c r="AQ1146" i="1"/>
  <c r="F1163" i="1"/>
  <c r="V1222" i="5"/>
  <c r="I1357" i="5"/>
  <c r="V1427" i="5"/>
  <c r="R1601" i="1"/>
  <c r="GK1601" i="1" s="1"/>
  <c r="R1605" i="1"/>
  <c r="GK1605" i="1" s="1"/>
  <c r="GN1605" i="1" s="1"/>
  <c r="V1447" i="5"/>
  <c r="U1523" i="5"/>
  <c r="CZ248" i="1"/>
  <c r="Y248" i="1" s="1"/>
  <c r="T279" i="5" s="1"/>
  <c r="J284" i="5" s="1"/>
  <c r="J281" i="5"/>
  <c r="CY248" i="1"/>
  <c r="X248" i="1" s="1"/>
  <c r="R279" i="5" s="1"/>
  <c r="J283" i="5" s="1"/>
  <c r="CP589" i="1"/>
  <c r="O589" i="1" s="1"/>
  <c r="K835" i="5"/>
  <c r="P835" i="5"/>
  <c r="U1777" i="5"/>
  <c r="AD2061" i="1"/>
  <c r="K124" i="5"/>
  <c r="P124" i="5"/>
  <c r="R198" i="1"/>
  <c r="GK198" i="1" s="1"/>
  <c r="V198" i="5"/>
  <c r="I505" i="5"/>
  <c r="I1491" i="5"/>
  <c r="S1777" i="5"/>
  <c r="E149" i="5"/>
  <c r="V150" i="5"/>
  <c r="M76" i="9"/>
  <c r="R406" i="1"/>
  <c r="GK406" i="1" s="1"/>
  <c r="GP406" i="1" s="1"/>
  <c r="V388" i="5"/>
  <c r="R1278" i="1"/>
  <c r="GK1278" i="1" s="1"/>
  <c r="V1162" i="5"/>
  <c r="W1284" i="1"/>
  <c r="U1224" i="5"/>
  <c r="I1416" i="5"/>
  <c r="J1781" i="5"/>
  <c r="J2038" i="5"/>
  <c r="E2653" i="5"/>
  <c r="S581" i="1"/>
  <c r="R2429" i="1"/>
  <c r="GK2429" i="1" s="1"/>
  <c r="V2184" i="5"/>
  <c r="K2455" i="5"/>
  <c r="P2455" i="5"/>
  <c r="V2626" i="5"/>
  <c r="S2641" i="5"/>
  <c r="W585" i="1"/>
  <c r="K2193" i="5"/>
  <c r="P2193" i="5"/>
  <c r="AO2576" i="1"/>
  <c r="F2585" i="1"/>
  <c r="CP2624" i="1"/>
  <c r="O2624" i="1" s="1"/>
  <c r="J2300" i="5"/>
  <c r="M732" i="9"/>
  <c r="GK2992" i="1"/>
  <c r="J2613" i="5"/>
  <c r="R2752" i="1"/>
  <c r="GK2752" i="1" s="1"/>
  <c r="GM2752" i="1" s="1"/>
  <c r="V2434" i="5"/>
  <c r="R2758" i="1"/>
  <c r="GK2758" i="1" s="1"/>
  <c r="V2464" i="5"/>
  <c r="AT2793" i="1"/>
  <c r="F2816" i="1"/>
  <c r="I2524" i="5"/>
  <c r="R2947" i="1"/>
  <c r="GK2947" i="1" s="1"/>
  <c r="GP2947" i="1" s="1"/>
  <c r="V2564" i="5"/>
  <c r="U2665" i="5"/>
  <c r="S2665" i="5"/>
  <c r="K2786" i="5"/>
  <c r="P2786" i="5"/>
  <c r="CP1194" i="1"/>
  <c r="O1194" i="1" s="1"/>
  <c r="J1110" i="5"/>
  <c r="CP1476" i="1"/>
  <c r="O1476" i="1" s="1"/>
  <c r="J1305" i="5"/>
  <c r="U2305" i="1"/>
  <c r="E2059" i="5"/>
  <c r="R2055" i="1"/>
  <c r="GK2055" i="1" s="1"/>
  <c r="GM2055" i="1" s="1"/>
  <c r="V1839" i="5"/>
  <c r="U2635" i="1"/>
  <c r="I713" i="9"/>
  <c r="O713" i="9" s="1"/>
  <c r="E2341" i="5"/>
  <c r="R1661" i="1"/>
  <c r="GK1661" i="1" s="1"/>
  <c r="V1538" i="5"/>
  <c r="J1541" i="5" s="1"/>
  <c r="K813" i="5"/>
  <c r="P813" i="5"/>
  <c r="CY127" i="1"/>
  <c r="X127" i="1" s="1"/>
  <c r="R170" i="5" s="1"/>
  <c r="AL33" i="1"/>
  <c r="T34" i="5"/>
  <c r="J41" i="5" s="1"/>
  <c r="R114" i="1"/>
  <c r="J123" i="5" s="1"/>
  <c r="V121" i="5"/>
  <c r="R199" i="1"/>
  <c r="V205" i="5"/>
  <c r="CY201" i="1"/>
  <c r="X201" i="1" s="1"/>
  <c r="R213" i="5" s="1"/>
  <c r="J218" i="5" s="1"/>
  <c r="AD259" i="1"/>
  <c r="AD207" i="1"/>
  <c r="AF259" i="1"/>
  <c r="AK297" i="1"/>
  <c r="AK292" i="1" s="1"/>
  <c r="R336" i="5"/>
  <c r="J340" i="5" s="1"/>
  <c r="I343" i="5" s="1"/>
  <c r="CP254" i="1"/>
  <c r="O254" i="1" s="1"/>
  <c r="R587" i="1"/>
  <c r="GK587" i="1" s="1"/>
  <c r="V605" i="5"/>
  <c r="R584" i="1"/>
  <c r="GK584" i="1" s="1"/>
  <c r="V592" i="5"/>
  <c r="CZ332" i="1"/>
  <c r="Y332" i="1" s="1"/>
  <c r="T353" i="5" s="1"/>
  <c r="J358" i="5" s="1"/>
  <c r="AT663" i="1"/>
  <c r="F681" i="1" s="1"/>
  <c r="GK771" i="1"/>
  <c r="GN910" i="1"/>
  <c r="Q960" i="1"/>
  <c r="E941" i="5"/>
  <c r="CZ959" i="1"/>
  <c r="Y959" i="1" s="1"/>
  <c r="T935" i="5" s="1"/>
  <c r="GP965" i="1"/>
  <c r="R956" i="5"/>
  <c r="J958" i="5" s="1"/>
  <c r="I962" i="5" s="1"/>
  <c r="W1292" i="1"/>
  <c r="AL1153" i="1"/>
  <c r="T1025" i="5"/>
  <c r="J1032" i="5" s="1"/>
  <c r="R1111" i="5"/>
  <c r="J1112" i="5" s="1"/>
  <c r="T1292" i="1"/>
  <c r="J1212" i="5"/>
  <c r="GM1516" i="1"/>
  <c r="R1342" i="5"/>
  <c r="BB1804" i="1"/>
  <c r="CY1557" i="1"/>
  <c r="X1557" i="1" s="1"/>
  <c r="R1373" i="5" s="1"/>
  <c r="J1378" i="5" s="1"/>
  <c r="AL1886" i="1"/>
  <c r="T1648" i="5"/>
  <c r="J1653" i="5" s="1"/>
  <c r="P1655" i="1"/>
  <c r="CP1655" i="1" s="1"/>
  <c r="O1655" i="1" s="1"/>
  <c r="J1522" i="5" s="1"/>
  <c r="E1522" i="5"/>
  <c r="AK1773" i="1"/>
  <c r="R1590" i="5"/>
  <c r="Q1886" i="1"/>
  <c r="P1977" i="1"/>
  <c r="CP1979" i="1"/>
  <c r="O1979" i="1" s="1"/>
  <c r="J1790" i="5" s="1"/>
  <c r="CP2294" i="1"/>
  <c r="O2294" i="1" s="1"/>
  <c r="J2020" i="5"/>
  <c r="V2048" i="5"/>
  <c r="R1925" i="1"/>
  <c r="GK1925" i="1" s="1"/>
  <c r="V1687" i="5"/>
  <c r="R2301" i="1"/>
  <c r="V2042" i="5"/>
  <c r="R2419" i="1"/>
  <c r="GK2419" i="1" s="1"/>
  <c r="V2134" i="5"/>
  <c r="R1985" i="1"/>
  <c r="GK1985" i="1" s="1"/>
  <c r="V1814" i="5"/>
  <c r="R2382" i="1"/>
  <c r="GK2382" i="1" s="1"/>
  <c r="V2125" i="5"/>
  <c r="AH3084" i="1"/>
  <c r="U3084" i="1" s="1"/>
  <c r="K2687" i="5"/>
  <c r="CP2908" i="1"/>
  <c r="O2908" i="1" s="1"/>
  <c r="J2536" i="5"/>
  <c r="AL2250" i="1"/>
  <c r="T1951" i="5"/>
  <c r="J1956" i="5" s="1"/>
  <c r="I1875" i="5"/>
  <c r="CY2751" i="1"/>
  <c r="X2751" i="1" s="1"/>
  <c r="R2426" i="5" s="1"/>
  <c r="J2430" i="5" s="1"/>
  <c r="I2433" i="5" s="1"/>
  <c r="BY2793" i="1"/>
  <c r="CZ3119" i="1"/>
  <c r="Y3119" i="1" s="1"/>
  <c r="T2740" i="5" s="1"/>
  <c r="J2745" i="5" s="1"/>
  <c r="R2990" i="1"/>
  <c r="V2592" i="5"/>
  <c r="J2596" i="5" s="1"/>
  <c r="CP2996" i="1"/>
  <c r="O2996" i="1" s="1"/>
  <c r="J2638" i="5"/>
  <c r="CP2990" i="1"/>
  <c r="O2990" i="1" s="1"/>
  <c r="J2594" i="5"/>
  <c r="I2597" i="5" s="1"/>
  <c r="M30" i="9"/>
  <c r="S120" i="1"/>
  <c r="M20" i="9"/>
  <c r="I387" i="5"/>
  <c r="K429" i="5"/>
  <c r="P429" i="5"/>
  <c r="CP812" i="1"/>
  <c r="O812" i="1" s="1"/>
  <c r="J725" i="5"/>
  <c r="I726" i="5" s="1"/>
  <c r="R909" i="1"/>
  <c r="GK909" i="1" s="1"/>
  <c r="V858" i="5"/>
  <c r="M294" i="9"/>
  <c r="I1168" i="5"/>
  <c r="R1290" i="1"/>
  <c r="V1216" i="5"/>
  <c r="P1296" i="1"/>
  <c r="T1296" i="1"/>
  <c r="R1476" i="1"/>
  <c r="GK1476" i="1" s="1"/>
  <c r="V1303" i="5"/>
  <c r="Q1522" i="5"/>
  <c r="M42" i="9"/>
  <c r="R445" i="1"/>
  <c r="GK445" i="1" s="1"/>
  <c r="V419" i="5"/>
  <c r="P1840" i="5"/>
  <c r="K1840" i="5"/>
  <c r="R2059" i="1"/>
  <c r="GK2059" i="1" s="1"/>
  <c r="V1859" i="5"/>
  <c r="I296" i="5"/>
  <c r="BY443" i="1"/>
  <c r="AP450" i="1"/>
  <c r="I1105" i="5"/>
  <c r="R1196" i="1"/>
  <c r="GK1196" i="1" s="1"/>
  <c r="V1117" i="5"/>
  <c r="M486" i="9"/>
  <c r="M579" i="9"/>
  <c r="U164" i="5"/>
  <c r="M61" i="9"/>
  <c r="M66" i="9"/>
  <c r="R579" i="1"/>
  <c r="V572" i="5"/>
  <c r="P786" i="5"/>
  <c r="K786" i="5"/>
  <c r="M249" i="9"/>
  <c r="U941" i="5"/>
  <c r="S1284" i="1"/>
  <c r="GK1649" i="1"/>
  <c r="J1485" i="5"/>
  <c r="S1548" i="5"/>
  <c r="GX1976" i="1"/>
  <c r="T1985" i="1"/>
  <c r="E1814" i="5"/>
  <c r="S164" i="5"/>
  <c r="R197" i="1"/>
  <c r="GK197" i="1" s="1"/>
  <c r="V191" i="5"/>
  <c r="R252" i="1"/>
  <c r="GK252" i="1" s="1"/>
  <c r="V299" i="5"/>
  <c r="CP661" i="1"/>
  <c r="O661" i="1" s="1"/>
  <c r="GM661" i="1" s="1"/>
  <c r="J642" i="5"/>
  <c r="I643" i="5" s="1"/>
  <c r="M232" i="9"/>
  <c r="S941" i="5"/>
  <c r="T1284" i="1"/>
  <c r="V1223" i="5"/>
  <c r="R453" i="9"/>
  <c r="R2207" i="1"/>
  <c r="V1909" i="5"/>
  <c r="J1917" i="5" s="1"/>
  <c r="R407" i="1"/>
  <c r="GK407" i="1" s="1"/>
  <c r="V396" i="5"/>
  <c r="R1150" i="1"/>
  <c r="V1044" i="5"/>
  <c r="O361" i="9"/>
  <c r="GK1654" i="1"/>
  <c r="J1520" i="5"/>
  <c r="AS1881" i="1"/>
  <c r="F1903" i="1"/>
  <c r="R1981" i="1"/>
  <c r="V1797" i="5"/>
  <c r="J1807" i="5" s="1"/>
  <c r="CY2056" i="1"/>
  <c r="X2056" i="1" s="1"/>
  <c r="R1841" i="5" s="1"/>
  <c r="J1845" i="5" s="1"/>
  <c r="J1843" i="5"/>
  <c r="P1894" i="5"/>
  <c r="K1894" i="5"/>
  <c r="U2059" i="5"/>
  <c r="M71" i="9"/>
  <c r="GK955" i="1"/>
  <c r="J915" i="5"/>
  <c r="M417" i="9"/>
  <c r="S1814" i="5"/>
  <c r="I68" i="5"/>
  <c r="R122" i="1"/>
  <c r="GK122" i="1" s="1"/>
  <c r="I921" i="5"/>
  <c r="R1559" i="1"/>
  <c r="V1389" i="5"/>
  <c r="GK1650" i="1"/>
  <c r="J1496" i="5"/>
  <c r="GK1927" i="1"/>
  <c r="GP1927" i="1" s="1"/>
  <c r="J1707" i="5"/>
  <c r="J1775" i="5"/>
  <c r="GK1975" i="1"/>
  <c r="M615" i="9"/>
  <c r="I2082" i="5"/>
  <c r="GX126" i="1"/>
  <c r="R2751" i="1"/>
  <c r="V2426" i="5"/>
  <c r="M833" i="9"/>
  <c r="R2907" i="1"/>
  <c r="GK2907" i="1" s="1"/>
  <c r="V2525" i="5"/>
  <c r="R3001" i="1"/>
  <c r="GK3001" i="1" s="1"/>
  <c r="V2653" i="5"/>
  <c r="R3122" i="1"/>
  <c r="GK3122" i="1" s="1"/>
  <c r="GN3122" i="1" s="1"/>
  <c r="V2758" i="5"/>
  <c r="Q814" i="1"/>
  <c r="AD809" i="1"/>
  <c r="M701" i="9"/>
  <c r="R2988" i="1"/>
  <c r="V2575" i="5"/>
  <c r="J2582" i="5" s="1"/>
  <c r="Q2626" i="5"/>
  <c r="U2653" i="5"/>
  <c r="AD2470" i="1"/>
  <c r="Q2653" i="5"/>
  <c r="CZ2421" i="1"/>
  <c r="Y2421" i="1" s="1"/>
  <c r="T2144" i="5" s="1"/>
  <c r="J2149" i="5" s="1"/>
  <c r="J2146" i="5"/>
  <c r="P2482" i="5"/>
  <c r="K2482" i="5"/>
  <c r="P1976" i="1"/>
  <c r="V2665" i="5"/>
  <c r="I2801" i="5"/>
  <c r="W581" i="1"/>
  <c r="AJ594" i="1" s="1"/>
  <c r="R2430" i="1"/>
  <c r="GK2430" i="1" s="1"/>
  <c r="V2192" i="5"/>
  <c r="CY3080" i="1"/>
  <c r="X3080" i="1" s="1"/>
  <c r="R2720" i="5" s="1"/>
  <c r="J2726" i="5" s="1"/>
  <c r="J2721" i="5"/>
  <c r="CZ3080" i="1"/>
  <c r="Y3080" i="1" s="1"/>
  <c r="T2720" i="5" s="1"/>
  <c r="J2727" i="5" s="1"/>
  <c r="CC2465" i="1"/>
  <c r="AT2470" i="1"/>
  <c r="T1983" i="1"/>
  <c r="AG1988" i="1" s="1"/>
  <c r="AG1968" i="1" s="1"/>
  <c r="I534" i="9"/>
  <c r="R534" i="9" s="1"/>
  <c r="E1804" i="5"/>
  <c r="R2172" i="5"/>
  <c r="AL3164" i="1"/>
  <c r="Y3164" i="1" s="1"/>
  <c r="T2777" i="5"/>
  <c r="J2782" i="5" s="1"/>
  <c r="AL2798" i="1"/>
  <c r="T2473" i="5"/>
  <c r="J2478" i="5" s="1"/>
  <c r="R30" i="1"/>
  <c r="GK30" i="1" s="1"/>
  <c r="V53" i="5"/>
  <c r="R1193" i="1"/>
  <c r="GK1193" i="1" s="1"/>
  <c r="GM1193" i="1" s="1"/>
  <c r="V1098" i="5"/>
  <c r="R1648" i="1"/>
  <c r="V1475" i="5"/>
  <c r="J1479" i="5" s="1"/>
  <c r="M552" i="9"/>
  <c r="AC814" i="1"/>
  <c r="J720" i="5"/>
  <c r="CP811" i="1"/>
  <c r="O811" i="1" s="1"/>
  <c r="AB814" i="1" s="1"/>
  <c r="AB809" i="1" s="1"/>
  <c r="CP1294" i="1"/>
  <c r="O1294" i="1" s="1"/>
  <c r="GM1294" i="1" s="1"/>
  <c r="J1233" i="5"/>
  <c r="T42" i="9"/>
  <c r="K345" i="5"/>
  <c r="P345" i="5"/>
  <c r="K751" i="5"/>
  <c r="P751" i="5"/>
  <c r="R902" i="1"/>
  <c r="GK902" i="1" s="1"/>
  <c r="GN902" i="1" s="1"/>
  <c r="V832" i="5"/>
  <c r="R257" i="5"/>
  <c r="R84" i="5"/>
  <c r="CP127" i="1"/>
  <c r="O127" i="1" s="1"/>
  <c r="GP127" i="1" s="1"/>
  <c r="R245" i="1"/>
  <c r="GK245" i="1" s="1"/>
  <c r="V267" i="5"/>
  <c r="CP252" i="1"/>
  <c r="O252" i="1" s="1"/>
  <c r="J302" i="5"/>
  <c r="R447" i="1"/>
  <c r="GK447" i="1" s="1"/>
  <c r="V428" i="5"/>
  <c r="R488" i="1"/>
  <c r="V457" i="5"/>
  <c r="AD495" i="1"/>
  <c r="AD483" i="1" s="1"/>
  <c r="R580" i="1"/>
  <c r="V578" i="5"/>
  <c r="R585" i="1"/>
  <c r="GK585" i="1" s="1"/>
  <c r="V593" i="5"/>
  <c r="CY332" i="1"/>
  <c r="X332" i="1" s="1"/>
  <c r="R353" i="5" s="1"/>
  <c r="J357" i="5" s="1"/>
  <c r="AI594" i="1"/>
  <c r="AI572" i="1" s="1"/>
  <c r="CZ771" i="1"/>
  <c r="Y771" i="1" s="1"/>
  <c r="T675" i="5" s="1"/>
  <c r="J682" i="5" s="1"/>
  <c r="T725" i="5"/>
  <c r="GN903" i="1"/>
  <c r="R962" i="1"/>
  <c r="GK962" i="1" s="1"/>
  <c r="I290" i="9"/>
  <c r="E943" i="5"/>
  <c r="V968" i="1"/>
  <c r="E967" i="5"/>
  <c r="GP897" i="1"/>
  <c r="R804" i="5"/>
  <c r="J808" i="5" s="1"/>
  <c r="I811" i="5" s="1"/>
  <c r="CP851" i="1"/>
  <c r="O851" i="1" s="1"/>
  <c r="GM851" i="1" s="1"/>
  <c r="CP1149" i="1"/>
  <c r="O1149" i="1" s="1"/>
  <c r="GM1149" i="1" s="1"/>
  <c r="J1039" i="5"/>
  <c r="I1043" i="5" s="1"/>
  <c r="CY959" i="1"/>
  <c r="X959" i="1" s="1"/>
  <c r="U1293" i="1"/>
  <c r="CP954" i="1"/>
  <c r="O954" i="1" s="1"/>
  <c r="Q1292" i="1"/>
  <c r="J1211" i="5"/>
  <c r="K1073" i="5"/>
  <c r="P1073" i="5"/>
  <c r="U1292" i="1"/>
  <c r="CP1557" i="1"/>
  <c r="O1557" i="1" s="1"/>
  <c r="CP1600" i="1"/>
  <c r="O1600" i="1" s="1"/>
  <c r="J1422" i="5"/>
  <c r="I1426" i="5" s="1"/>
  <c r="V1653" i="1"/>
  <c r="I445" i="9"/>
  <c r="E1510" i="5"/>
  <c r="R1663" i="1"/>
  <c r="GK1663" i="1" s="1"/>
  <c r="CP1599" i="1"/>
  <c r="O1599" i="1" s="1"/>
  <c r="J1417" i="5"/>
  <c r="I1418" i="5" s="1"/>
  <c r="S1652" i="1"/>
  <c r="CZ1652" i="1" s="1"/>
  <c r="Y1652" i="1" s="1"/>
  <c r="T1509" i="5" s="1"/>
  <c r="E1509" i="5"/>
  <c r="W2302" i="1"/>
  <c r="E2048" i="5"/>
  <c r="S1656" i="1"/>
  <c r="I1275" i="5"/>
  <c r="CZ1557" i="1"/>
  <c r="Y1557" i="1" s="1"/>
  <c r="T1373" i="5" s="1"/>
  <c r="J1379" i="5" s="1"/>
  <c r="I1381" i="5" s="1"/>
  <c r="AL1735" i="1"/>
  <c r="T1565" i="5"/>
  <c r="J1570" i="5" s="1"/>
  <c r="AL1773" i="1"/>
  <c r="T1590" i="5"/>
  <c r="S1977" i="1"/>
  <c r="R2135" i="1"/>
  <c r="GK2135" i="1" s="1"/>
  <c r="V1893" i="5"/>
  <c r="R2303" i="1"/>
  <c r="GK2303" i="1" s="1"/>
  <c r="GP2303" i="1" s="1"/>
  <c r="V2049" i="5"/>
  <c r="AH2508" i="1"/>
  <c r="K2224" i="5"/>
  <c r="CP2209" i="1"/>
  <c r="O2209" i="1" s="1"/>
  <c r="J1931" i="5"/>
  <c r="CP2297" i="1"/>
  <c r="O2297" i="1" s="1"/>
  <c r="J2033" i="5"/>
  <c r="T2295" i="5"/>
  <c r="J2302" i="5" s="1"/>
  <c r="AG2911" i="1"/>
  <c r="AD3084" i="1"/>
  <c r="J2722" i="5"/>
  <c r="CP1981" i="1"/>
  <c r="O1981" i="1" s="1"/>
  <c r="AS2339" i="1"/>
  <c r="CP2909" i="1"/>
  <c r="O2909" i="1" s="1"/>
  <c r="GP2909" i="1" s="1"/>
  <c r="J2544" i="5"/>
  <c r="I2548" i="5" s="1"/>
  <c r="AK2250" i="1"/>
  <c r="R1951" i="5"/>
  <c r="J1955" i="5" s="1"/>
  <c r="I1958" i="5" s="1"/>
  <c r="CP2579" i="1"/>
  <c r="O2579" i="1" s="1"/>
  <c r="J2250" i="5"/>
  <c r="I2251" i="5" s="1"/>
  <c r="R2634" i="1"/>
  <c r="GK2634" i="1" s="1"/>
  <c r="E2340" i="5"/>
  <c r="CP2625" i="1"/>
  <c r="O2625" i="1" s="1"/>
  <c r="J2311" i="5"/>
  <c r="I2318" i="5" s="1"/>
  <c r="CP2753" i="1"/>
  <c r="O2753" i="1" s="1"/>
  <c r="CY3119" i="1"/>
  <c r="X3119" i="1" s="1"/>
  <c r="CP2992" i="1"/>
  <c r="O2992" i="1" s="1"/>
  <c r="J2612" i="5"/>
  <c r="I2619" i="5" s="1"/>
  <c r="CP3001" i="1"/>
  <c r="O3001" i="1" s="1"/>
  <c r="J2653" i="5" s="1"/>
  <c r="CP3079" i="1"/>
  <c r="O3079" i="1" s="1"/>
  <c r="GP3079" i="1" s="1"/>
  <c r="J2715" i="5"/>
  <c r="I2719" i="5" s="1"/>
  <c r="CZ2908" i="1"/>
  <c r="Y2908" i="1" s="1"/>
  <c r="T2533" i="5" s="1"/>
  <c r="J2538" i="5" s="1"/>
  <c r="GK123" i="1"/>
  <c r="J160" i="5"/>
  <c r="J153" i="5"/>
  <c r="R812" i="1"/>
  <c r="V725" i="5"/>
  <c r="I865" i="5"/>
  <c r="O294" i="9"/>
  <c r="BB1186" i="1"/>
  <c r="F1211" i="1"/>
  <c r="U1296" i="1"/>
  <c r="S1522" i="5"/>
  <c r="CY1883" i="1"/>
  <c r="X1883" i="1" s="1"/>
  <c r="J1650" i="5"/>
  <c r="AF1886" i="1"/>
  <c r="CZ2058" i="1"/>
  <c r="Y2058" i="1" s="1"/>
  <c r="T1851" i="5" s="1"/>
  <c r="J1856" i="5" s="1"/>
  <c r="J1853" i="5"/>
  <c r="I1858" i="5" s="1"/>
  <c r="CY2058" i="1"/>
  <c r="X2058" i="1" s="1"/>
  <c r="R1851" i="5" s="1"/>
  <c r="J1855" i="5" s="1"/>
  <c r="R2291" i="1"/>
  <c r="V1987" i="5"/>
  <c r="J1991" i="5" s="1"/>
  <c r="I1992" i="5" s="1"/>
  <c r="O42" i="9"/>
  <c r="Q585" i="1"/>
  <c r="AD594" i="1" s="1"/>
  <c r="AD572" i="1" s="1"/>
  <c r="K784" i="5"/>
  <c r="P784" i="5"/>
  <c r="T294" i="9"/>
  <c r="R1288" i="1"/>
  <c r="GK1288" i="1" s="1"/>
  <c r="V1209" i="5"/>
  <c r="R1733" i="1"/>
  <c r="V1573" i="5"/>
  <c r="M244" i="9"/>
  <c r="S1510" i="5"/>
  <c r="M471" i="9"/>
  <c r="R1982" i="1"/>
  <c r="GK1982" i="1" s="1"/>
  <c r="V1803" i="5"/>
  <c r="BZ2372" i="1"/>
  <c r="CG2384" i="1"/>
  <c r="R42" i="9"/>
  <c r="GX585" i="1"/>
  <c r="V941" i="5"/>
  <c r="K1145" i="5"/>
  <c r="P1145" i="5"/>
  <c r="AO1275" i="1"/>
  <c r="F1302" i="1"/>
  <c r="AO1329" i="1"/>
  <c r="R1475" i="1"/>
  <c r="V1292" i="5"/>
  <c r="J1300" i="5" s="1"/>
  <c r="I1703" i="5"/>
  <c r="R120" i="1"/>
  <c r="GK120" i="1" s="1"/>
  <c r="V148" i="5"/>
  <c r="S126" i="1"/>
  <c r="J193" i="5"/>
  <c r="I197" i="5" s="1"/>
  <c r="CY197" i="1"/>
  <c r="X197" i="1" s="1"/>
  <c r="R191" i="5" s="1"/>
  <c r="J194" i="5" s="1"/>
  <c r="CZ197" i="1"/>
  <c r="Y197" i="1" s="1"/>
  <c r="T191" i="5" s="1"/>
  <c r="J195" i="5" s="1"/>
  <c r="Q593" i="5"/>
  <c r="Q941" i="5"/>
  <c r="O349" i="9"/>
  <c r="R1554" i="1"/>
  <c r="GK1554" i="1" s="1"/>
  <c r="V1358" i="5"/>
  <c r="AH2212" i="1"/>
  <c r="K1918" i="5"/>
  <c r="BB2245" i="1"/>
  <c r="F2263" i="1"/>
  <c r="U174" i="5"/>
  <c r="I306" i="5"/>
  <c r="M102" i="9"/>
  <c r="R1477" i="1"/>
  <c r="GK1477" i="1" s="1"/>
  <c r="V1311" i="5"/>
  <c r="Q1523" i="5"/>
  <c r="V1778" i="5"/>
  <c r="Q1804" i="5"/>
  <c r="R31" i="1"/>
  <c r="GK31" i="1" s="1"/>
  <c r="V61" i="5"/>
  <c r="R578" i="1"/>
  <c r="V561" i="5"/>
  <c r="J569" i="5" s="1"/>
  <c r="R180" i="9"/>
  <c r="R953" i="1"/>
  <c r="V894" i="5"/>
  <c r="J898" i="5" s="1"/>
  <c r="AQ1073" i="1"/>
  <c r="F1088" i="1"/>
  <c r="CP1283" i="1"/>
  <c r="O1283" i="1" s="1"/>
  <c r="U1509" i="5"/>
  <c r="U1976" i="1"/>
  <c r="E617" i="5"/>
  <c r="M227" i="9"/>
  <c r="Q928" i="5"/>
  <c r="AO1186" i="1"/>
  <c r="F1202" i="1"/>
  <c r="M390" i="9"/>
  <c r="Q1509" i="5"/>
  <c r="M558" i="9"/>
  <c r="O615" i="9"/>
  <c r="J2037" i="5"/>
  <c r="U2341" i="5"/>
  <c r="P2385" i="5"/>
  <c r="K2385" i="5"/>
  <c r="AH814" i="1"/>
  <c r="K2097" i="5"/>
  <c r="P2097" i="5"/>
  <c r="M649" i="9"/>
  <c r="I2283" i="5"/>
  <c r="Q2340" i="5"/>
  <c r="O809" i="9"/>
  <c r="CY3076" i="1"/>
  <c r="X3076" i="1" s="1"/>
  <c r="R2696" i="5" s="1"/>
  <c r="CZ3076" i="1"/>
  <c r="Y3076" i="1" s="1"/>
  <c r="T2696" i="5" s="1"/>
  <c r="CZ3122" i="1"/>
  <c r="Y3122" i="1" s="1"/>
  <c r="T2758" i="5" s="1"/>
  <c r="CY3122" i="1"/>
  <c r="X3122" i="1" s="1"/>
  <c r="R2758" i="5" s="1"/>
  <c r="I910" i="5"/>
  <c r="K1850" i="5"/>
  <c r="P1850" i="5"/>
  <c r="GM2627" i="1"/>
  <c r="J2313" i="5"/>
  <c r="CP2707" i="1"/>
  <c r="O2707" i="1" s="1"/>
  <c r="GM2707" i="1" s="1"/>
  <c r="S2626" i="5"/>
  <c r="R3119" i="1"/>
  <c r="GK3119" i="1" s="1"/>
  <c r="V2740" i="5"/>
  <c r="M665" i="9"/>
  <c r="R2622" i="1"/>
  <c r="V2278" i="5"/>
  <c r="J2282" i="5" s="1"/>
  <c r="S2653" i="5"/>
  <c r="CG2508" i="1"/>
  <c r="BZ2503" i="1"/>
  <c r="AQ2508" i="1"/>
  <c r="CY2621" i="1"/>
  <c r="X2621" i="1" s="1"/>
  <c r="R2271" i="5" s="1"/>
  <c r="J2274" i="5" s="1"/>
  <c r="J2273" i="5"/>
  <c r="CZ2621" i="1"/>
  <c r="Y2621" i="1" s="1"/>
  <c r="T2271" i="5" s="1"/>
  <c r="J2275" i="5" s="1"/>
  <c r="CP3161" i="1"/>
  <c r="O3161" i="1" s="1"/>
  <c r="AB3164" i="1" s="1"/>
  <c r="J2780" i="5"/>
  <c r="AS403" i="1"/>
  <c r="F427" i="1"/>
  <c r="GK2632" i="1"/>
  <c r="J2337" i="5"/>
  <c r="CJ2831" i="1"/>
  <c r="BA2836" i="1"/>
  <c r="V121" i="1"/>
  <c r="CY584" i="1"/>
  <c r="X584" i="1" s="1"/>
  <c r="R592" i="5" s="1"/>
  <c r="CZ584" i="1"/>
  <c r="Y584" i="1" s="1"/>
  <c r="T592" i="5" s="1"/>
  <c r="S1296" i="1"/>
  <c r="M644" i="9"/>
  <c r="CP579" i="1"/>
  <c r="O579" i="1" s="1"/>
  <c r="J577" i="5"/>
  <c r="R2624" i="1"/>
  <c r="V2295" i="5"/>
  <c r="J2303" i="5" s="1"/>
  <c r="I2305" i="5" s="1"/>
  <c r="I685" i="5"/>
  <c r="R805" i="9"/>
  <c r="M634" i="9"/>
  <c r="AP893" i="1"/>
  <c r="F921" i="1"/>
  <c r="F2388" i="1"/>
  <c r="AO2372" i="1"/>
  <c r="R709" i="9"/>
  <c r="AQ3164" i="1"/>
  <c r="BZ3159" i="1"/>
  <c r="GK2712" i="1"/>
  <c r="J2409" i="5"/>
  <c r="AP2793" i="1"/>
  <c r="F2807" i="1"/>
  <c r="I2540" i="5"/>
  <c r="K2688" i="5"/>
  <c r="BC2503" i="1"/>
  <c r="F2524" i="1"/>
  <c r="M822" i="9"/>
  <c r="R2505" i="1"/>
  <c r="V2218" i="5"/>
  <c r="I2113" i="5"/>
  <c r="CP578" i="1"/>
  <c r="O578" i="1" s="1"/>
  <c r="J566" i="5"/>
  <c r="I571" i="5" s="1"/>
  <c r="R2578" i="1"/>
  <c r="V2242" i="5"/>
  <c r="R2304" i="1"/>
  <c r="GK2304" i="1" s="1"/>
  <c r="V2055" i="5"/>
  <c r="GK113" i="1"/>
  <c r="J118" i="5"/>
  <c r="R1365" i="1"/>
  <c r="V1259" i="5"/>
  <c r="E148" i="5"/>
  <c r="M220" i="9"/>
  <c r="CP243" i="1"/>
  <c r="O243" i="1" s="1"/>
  <c r="GN243" i="1" s="1"/>
  <c r="J257" i="5"/>
  <c r="I258" i="5" s="1"/>
  <c r="AP1886" i="1"/>
  <c r="BY1881" i="1"/>
  <c r="M349" i="9"/>
  <c r="S1804" i="5"/>
  <c r="CP959" i="1"/>
  <c r="O959" i="1" s="1"/>
  <c r="CZ118" i="1"/>
  <c r="Y118" i="1" s="1"/>
  <c r="T136" i="5" s="1"/>
  <c r="J138" i="5" s="1"/>
  <c r="Q124" i="1"/>
  <c r="AD131" i="1" s="1"/>
  <c r="AF207" i="1"/>
  <c r="J230" i="5"/>
  <c r="R246" i="1"/>
  <c r="GK246" i="1" s="1"/>
  <c r="V269" i="5"/>
  <c r="GM251" i="1"/>
  <c r="R297" i="5"/>
  <c r="CZ333" i="1"/>
  <c r="Y333" i="1" s="1"/>
  <c r="T361" i="5" s="1"/>
  <c r="CY254" i="1"/>
  <c r="X254" i="1" s="1"/>
  <c r="R309" i="5" s="1"/>
  <c r="J313" i="5" s="1"/>
  <c r="I316" i="5" s="1"/>
  <c r="CP333" i="1"/>
  <c r="O333" i="1" s="1"/>
  <c r="CP531" i="1"/>
  <c r="O531" i="1" s="1"/>
  <c r="J506" i="5"/>
  <c r="I507" i="5" s="1"/>
  <c r="T423" i="5"/>
  <c r="J609" i="5"/>
  <c r="AF663" i="1"/>
  <c r="S663" i="1" s="1"/>
  <c r="AL701" i="1"/>
  <c r="T651" i="5"/>
  <c r="J656" i="5" s="1"/>
  <c r="I658" i="5" s="1"/>
  <c r="R772" i="5"/>
  <c r="J778" i="5" s="1"/>
  <c r="CZ898" i="1"/>
  <c r="Y898" i="1" s="1"/>
  <c r="T812" i="5" s="1"/>
  <c r="AF912" i="1"/>
  <c r="R1195" i="1"/>
  <c r="GK1195" i="1" s="1"/>
  <c r="GP1195" i="1" s="1"/>
  <c r="V1111" i="5"/>
  <c r="CP1151" i="1"/>
  <c r="O1151" i="1" s="1"/>
  <c r="J1055" i="5"/>
  <c r="I1059" i="5" s="1"/>
  <c r="GM961" i="1"/>
  <c r="R942" i="5"/>
  <c r="J959" i="5"/>
  <c r="R1659" i="1"/>
  <c r="GK1659" i="1" s="1"/>
  <c r="GP1659" i="1" s="1"/>
  <c r="V1536" i="5"/>
  <c r="AH1563" i="1"/>
  <c r="AG1848" i="1"/>
  <c r="AK1607" i="1"/>
  <c r="R1417" i="5"/>
  <c r="AH1735" i="1"/>
  <c r="K1571" i="5"/>
  <c r="CP1559" i="1"/>
  <c r="O1559" i="1" s="1"/>
  <c r="J1393" i="5"/>
  <c r="F1751" i="1"/>
  <c r="AG1730" i="1"/>
  <c r="I529" i="9"/>
  <c r="E1791" i="5"/>
  <c r="CP2304" i="1"/>
  <c r="O2304" i="1" s="1"/>
  <c r="GP2304" i="1" s="1"/>
  <c r="J2058" i="5"/>
  <c r="R2379" i="1"/>
  <c r="GK2379" i="1" s="1"/>
  <c r="V2107" i="5"/>
  <c r="R2422" i="1"/>
  <c r="GK2422" i="1" s="1"/>
  <c r="V2152" i="5"/>
  <c r="R2298" i="1"/>
  <c r="GK2298" i="1" s="1"/>
  <c r="V2034" i="5"/>
  <c r="GN2420" i="1"/>
  <c r="R2142" i="5"/>
  <c r="AK2581" i="1"/>
  <c r="R2242" i="5"/>
  <c r="J2246" i="5" s="1"/>
  <c r="R2625" i="1"/>
  <c r="V2306" i="5"/>
  <c r="J2316" i="5" s="1"/>
  <c r="GM2427" i="1"/>
  <c r="T2174" i="5"/>
  <c r="J2179" i="5" s="1"/>
  <c r="I2181" i="5" s="1"/>
  <c r="S2999" i="1"/>
  <c r="CY2999" i="1" s="1"/>
  <c r="X2999" i="1" s="1"/>
  <c r="R2641" i="5" s="1"/>
  <c r="I805" i="9"/>
  <c r="E2641" i="5"/>
  <c r="R2299" i="1"/>
  <c r="GK2299" i="1" s="1"/>
  <c r="V2035" i="5"/>
  <c r="R2623" i="1"/>
  <c r="V2284" i="5"/>
  <c r="J2292" i="5" s="1"/>
  <c r="I2294" i="5" s="1"/>
  <c r="E2339" i="5"/>
  <c r="AD2911" i="1"/>
  <c r="CZ3123" i="1"/>
  <c r="Y3123" i="1" s="1"/>
  <c r="T2760" i="5" s="1"/>
  <c r="J2765" i="5" s="1"/>
  <c r="AH2760" i="1"/>
  <c r="K2442" i="5"/>
  <c r="AK2470" i="1"/>
  <c r="AK2465" i="1" s="1"/>
  <c r="R2201" i="5"/>
  <c r="J2205" i="5" s="1"/>
  <c r="I2208" i="5" s="1"/>
  <c r="CP2755" i="1"/>
  <c r="O2755" i="1" s="1"/>
  <c r="J2449" i="5"/>
  <c r="I2453" i="5" s="1"/>
  <c r="CP2993" i="1"/>
  <c r="O2993" i="1" s="1"/>
  <c r="J2623" i="5"/>
  <c r="CZ3001" i="1"/>
  <c r="Y3001" i="1" s="1"/>
  <c r="T2653" i="5" s="1"/>
  <c r="R2620" i="1"/>
  <c r="J2265" i="5" s="1"/>
  <c r="V2261" i="5"/>
  <c r="J2268" i="5" s="1"/>
  <c r="I2270" i="5" s="1"/>
  <c r="GM2757" i="1"/>
  <c r="R2456" i="5"/>
  <c r="J2460" i="5" s="1"/>
  <c r="T3084" i="1"/>
  <c r="AT2640" i="1"/>
  <c r="R68" i="1"/>
  <c r="V76" i="5"/>
  <c r="CP118" i="1"/>
  <c r="O118" i="1" s="1"/>
  <c r="J136" i="5" s="1"/>
  <c r="K85" i="5"/>
  <c r="P85" i="5"/>
  <c r="GX120" i="1"/>
  <c r="R247" i="1"/>
  <c r="GK247" i="1" s="1"/>
  <c r="GM247" i="1" s="1"/>
  <c r="V277" i="5"/>
  <c r="R168" i="9"/>
  <c r="M308" i="9"/>
  <c r="S1224" i="5"/>
  <c r="R1556" i="1"/>
  <c r="J1371" i="5" s="1"/>
  <c r="V1369" i="5"/>
  <c r="K1436" i="5"/>
  <c r="M465" i="9"/>
  <c r="R1973" i="1"/>
  <c r="V1749" i="5"/>
  <c r="J1757" i="5" s="1"/>
  <c r="Q1791" i="5"/>
  <c r="R2293" i="1"/>
  <c r="V2004" i="5"/>
  <c r="J2012" i="5" s="1"/>
  <c r="M55" i="9"/>
  <c r="P1284" i="1"/>
  <c r="CP1284" i="1" s="1"/>
  <c r="O1284" i="1" s="1"/>
  <c r="CI1886" i="1"/>
  <c r="CZ2057" i="1"/>
  <c r="Y2057" i="1" s="1"/>
  <c r="T1849" i="5" s="1"/>
  <c r="CY2057" i="1"/>
  <c r="X2057" i="1" s="1"/>
  <c r="Q120" i="1"/>
  <c r="E174" i="5"/>
  <c r="K268" i="5"/>
  <c r="P268" i="5"/>
  <c r="R256" i="1"/>
  <c r="GK256" i="1" s="1"/>
  <c r="GM256" i="1" s="1"/>
  <c r="V319" i="5"/>
  <c r="CY447" i="1"/>
  <c r="X447" i="1" s="1"/>
  <c r="R428" i="5" s="1"/>
  <c r="CZ447" i="1"/>
  <c r="Y447" i="1" s="1"/>
  <c r="T428" i="5" s="1"/>
  <c r="BB483" i="1"/>
  <c r="F508" i="1"/>
  <c r="R660" i="1"/>
  <c r="V634" i="5"/>
  <c r="K837" i="5"/>
  <c r="P837" i="5"/>
  <c r="M254" i="9"/>
  <c r="R1233" i="1"/>
  <c r="V1126" i="5"/>
  <c r="O357" i="9"/>
  <c r="U1548" i="5"/>
  <c r="O534" i="9"/>
  <c r="CY2295" i="1"/>
  <c r="X2295" i="1" s="1"/>
  <c r="R2021" i="5" s="1"/>
  <c r="J2023" i="5" s="1"/>
  <c r="CZ2295" i="1"/>
  <c r="Y2295" i="1" s="1"/>
  <c r="T2021" i="5" s="1"/>
  <c r="V164" i="5"/>
  <c r="CZ204" i="1"/>
  <c r="Y204" i="1" s="1"/>
  <c r="T234" i="5" s="1"/>
  <c r="CY204" i="1"/>
  <c r="X204" i="1" s="1"/>
  <c r="R257" i="1"/>
  <c r="GK257" i="1" s="1"/>
  <c r="GM257" i="1" s="1"/>
  <c r="V327" i="5"/>
  <c r="T282" i="9"/>
  <c r="R357" i="9"/>
  <c r="R1553" i="1"/>
  <c r="GK1553" i="1" s="1"/>
  <c r="V1351" i="5"/>
  <c r="Q128" i="1"/>
  <c r="CP128" i="1" s="1"/>
  <c r="O128" i="1" s="1"/>
  <c r="J174" i="5" s="1"/>
  <c r="S943" i="5"/>
  <c r="CZ1294" i="1"/>
  <c r="Y1294" i="1" s="1"/>
  <c r="T1230" i="5" s="1"/>
  <c r="J1232" i="5"/>
  <c r="J1513" i="5"/>
  <c r="V1524" i="5"/>
  <c r="R1884" i="1"/>
  <c r="V1656" i="5"/>
  <c r="V1777" i="5"/>
  <c r="R2289" i="1"/>
  <c r="V1970" i="5"/>
  <c r="J1977" i="5" s="1"/>
  <c r="I1979" i="5" s="1"/>
  <c r="O610" i="9"/>
  <c r="R128" i="1"/>
  <c r="GK128" i="1" s="1"/>
  <c r="CY953" i="1"/>
  <c r="X953" i="1" s="1"/>
  <c r="R894" i="5" s="1"/>
  <c r="CZ953" i="1"/>
  <c r="Y953" i="1" s="1"/>
  <c r="T894" i="5" s="1"/>
  <c r="R1279" i="1"/>
  <c r="GK1279" i="1" s="1"/>
  <c r="V1169" i="5"/>
  <c r="Q1222" i="5"/>
  <c r="BB1400" i="1"/>
  <c r="F1418" i="1"/>
  <c r="T457" i="9"/>
  <c r="U1814" i="5"/>
  <c r="AI2212" i="1"/>
  <c r="R610" i="9"/>
  <c r="Q174" i="5"/>
  <c r="R248" i="1"/>
  <c r="GK248" i="1" s="1"/>
  <c r="V279" i="5"/>
  <c r="M91" i="9"/>
  <c r="K431" i="5"/>
  <c r="P431" i="5"/>
  <c r="R487" i="1"/>
  <c r="J455" i="5" s="1"/>
  <c r="V453" i="5"/>
  <c r="R531" i="1"/>
  <c r="V506" i="5"/>
  <c r="U928" i="5"/>
  <c r="R349" i="9"/>
  <c r="Q1223" i="5"/>
  <c r="Q1524" i="5"/>
  <c r="T520" i="9"/>
  <c r="R2294" i="1"/>
  <c r="V2015" i="5"/>
  <c r="Q2059" i="5"/>
  <c r="W121" i="1"/>
  <c r="I228" i="5"/>
  <c r="CY246" i="1"/>
  <c r="X246" i="1" s="1"/>
  <c r="R269" i="5" s="1"/>
  <c r="J273" i="5" s="1"/>
  <c r="J271" i="5"/>
  <c r="M86" i="9"/>
  <c r="R255" i="1"/>
  <c r="GK255" i="1" s="1"/>
  <c r="V317" i="5"/>
  <c r="M123" i="9"/>
  <c r="V585" i="1"/>
  <c r="M401" i="9"/>
  <c r="AO1730" i="1"/>
  <c r="F1739" i="1"/>
  <c r="M628" i="9"/>
  <c r="R713" i="9"/>
  <c r="I2584" i="5"/>
  <c r="T805" i="9"/>
  <c r="K2699" i="5"/>
  <c r="P2699" i="5"/>
  <c r="K2749" i="5"/>
  <c r="P2749" i="5"/>
  <c r="CC3117" i="1"/>
  <c r="AT3126" i="1"/>
  <c r="CP2426" i="1"/>
  <c r="O2426" i="1" s="1"/>
  <c r="GN2426" i="1" s="1"/>
  <c r="J2172" i="5"/>
  <c r="I2173" i="5" s="1"/>
  <c r="S2341" i="5"/>
  <c r="CY2712" i="1"/>
  <c r="X2712" i="1" s="1"/>
  <c r="R2406" i="5" s="1"/>
  <c r="J2407" i="5"/>
  <c r="CZ2712" i="1"/>
  <c r="Y2712" i="1" s="1"/>
  <c r="T2406" i="5" s="1"/>
  <c r="J2413" i="5" s="1"/>
  <c r="V2556" i="5"/>
  <c r="R2946" i="1"/>
  <c r="M828" i="9"/>
  <c r="M850" i="9"/>
  <c r="M737" i="9"/>
  <c r="O797" i="9"/>
  <c r="U581" i="1"/>
  <c r="AH594" i="1" s="1"/>
  <c r="AH572" i="1" s="1"/>
  <c r="K2210" i="5"/>
  <c r="P2210" i="5"/>
  <c r="T797" i="9"/>
  <c r="GX3001" i="1"/>
  <c r="M671" i="9"/>
  <c r="T709" i="9"/>
  <c r="CP2636" i="1"/>
  <c r="O2636" i="1" s="1"/>
  <c r="J2350" i="5"/>
  <c r="M838" i="9"/>
  <c r="BC2372" i="1"/>
  <c r="F2400" i="1"/>
  <c r="CZ2428" i="1"/>
  <c r="Y2428" i="1" s="1"/>
  <c r="T2182" i="5" s="1"/>
  <c r="CY2428" i="1"/>
  <c r="X2428" i="1" s="1"/>
  <c r="R2182" i="5" s="1"/>
  <c r="M753" i="9"/>
  <c r="F2918" i="1"/>
  <c r="AX2904" i="1"/>
  <c r="U2339" i="5"/>
  <c r="AQ26" i="1"/>
  <c r="F43" i="1"/>
  <c r="S2339" i="5"/>
  <c r="CY2947" i="1"/>
  <c r="X2947" i="1" s="1"/>
  <c r="R2564" i="5" s="1"/>
  <c r="CZ2947" i="1"/>
  <c r="Y2947" i="1" s="1"/>
  <c r="T2564" i="5" s="1"/>
  <c r="O805" i="9"/>
  <c r="CH814" i="1"/>
  <c r="CH809" i="1" s="1"/>
  <c r="GM1191" i="1"/>
  <c r="R1085" i="5"/>
  <c r="CP1654" i="1"/>
  <c r="O1654" i="1" s="1"/>
  <c r="J1521" i="5"/>
  <c r="R2993" i="1"/>
  <c r="V2620" i="5"/>
  <c r="P1388" i="5"/>
  <c r="K1388" i="5"/>
  <c r="R200" i="1"/>
  <c r="J211" i="5" s="1"/>
  <c r="V209" i="5"/>
  <c r="R1557" i="1"/>
  <c r="GK1557" i="1" s="1"/>
  <c r="V1373" i="5"/>
  <c r="R1294" i="1"/>
  <c r="GK1294" i="1" s="1"/>
  <c r="V1230" i="5"/>
  <c r="P208" i="5"/>
  <c r="K208" i="5"/>
  <c r="R858" i="1"/>
  <c r="GK858" i="1" s="1"/>
  <c r="GM858" i="1" s="1"/>
  <c r="V785" i="5"/>
  <c r="E1223" i="5"/>
  <c r="R1922" i="1"/>
  <c r="GK1922" i="1" s="1"/>
  <c r="V1672" i="5"/>
  <c r="AX33" i="1"/>
  <c r="CZ127" i="1"/>
  <c r="Y127" i="1" s="1"/>
  <c r="T170" i="5" s="1"/>
  <c r="CP250" i="1"/>
  <c r="O250" i="1" s="1"/>
  <c r="J292" i="5"/>
  <c r="CP295" i="1"/>
  <c r="O295" i="1" s="1"/>
  <c r="CP485" i="1"/>
  <c r="O485" i="1" s="1"/>
  <c r="J441" i="5"/>
  <c r="AK450" i="1"/>
  <c r="AK443" i="1" s="1"/>
  <c r="R423" i="5"/>
  <c r="R581" i="1"/>
  <c r="GK581" i="1" s="1"/>
  <c r="V579" i="5"/>
  <c r="CP577" i="1"/>
  <c r="O577" i="1" s="1"/>
  <c r="J555" i="5"/>
  <c r="I560" i="5" s="1"/>
  <c r="P585" i="1"/>
  <c r="R582" i="1"/>
  <c r="V585" i="5"/>
  <c r="J596" i="5" s="1"/>
  <c r="CP581" i="1"/>
  <c r="O581" i="1" s="1"/>
  <c r="J579" i="5" s="1"/>
  <c r="AL814" i="1"/>
  <c r="T717" i="5"/>
  <c r="J722" i="5" s="1"/>
  <c r="GM592" i="1"/>
  <c r="J608" i="5"/>
  <c r="AC912" i="1"/>
  <c r="R951" i="1"/>
  <c r="J881" i="5" s="1"/>
  <c r="V877" i="5"/>
  <c r="J884" i="5" s="1"/>
  <c r="AL1040" i="1"/>
  <c r="T984" i="5"/>
  <c r="J989" i="5" s="1"/>
  <c r="I991" i="5" s="1"/>
  <c r="GP1554" i="1"/>
  <c r="R1358" i="5"/>
  <c r="J1361" i="5" s="1"/>
  <c r="I1364" i="5" s="1"/>
  <c r="AD1607" i="1"/>
  <c r="AD1596" i="1" s="1"/>
  <c r="Q1656" i="1"/>
  <c r="CP1656" i="1" s="1"/>
  <c r="O1656" i="1" s="1"/>
  <c r="J1523" i="5" s="1"/>
  <c r="I453" i="9"/>
  <c r="E1523" i="5"/>
  <c r="GM1928" i="1"/>
  <c r="R1709" i="5"/>
  <c r="CP1973" i="1"/>
  <c r="O1973" i="1" s="1"/>
  <c r="J1754" i="5"/>
  <c r="I1759" i="5" s="1"/>
  <c r="R1831" i="5"/>
  <c r="J1835" i="5" s="1"/>
  <c r="I1838" i="5" s="1"/>
  <c r="I520" i="9"/>
  <c r="E1778" i="5"/>
  <c r="R2056" i="1"/>
  <c r="GK2056" i="1" s="1"/>
  <c r="V1841" i="5"/>
  <c r="R2295" i="1"/>
  <c r="GK2295" i="1" s="1"/>
  <c r="GP2295" i="1" s="1"/>
  <c r="V2021" i="5"/>
  <c r="R1926" i="1"/>
  <c r="GK1926" i="1" s="1"/>
  <c r="V1696" i="5"/>
  <c r="CP2292" i="1"/>
  <c r="O2292" i="1" s="1"/>
  <c r="J1998" i="5"/>
  <c r="I2003" i="5" s="1"/>
  <c r="AD2760" i="1"/>
  <c r="AH3164" i="1"/>
  <c r="AH3159" i="1" s="1"/>
  <c r="K2783" i="5"/>
  <c r="R2297" i="1"/>
  <c r="V2028" i="5"/>
  <c r="T2997" i="1"/>
  <c r="E2639" i="5"/>
  <c r="CP2293" i="1"/>
  <c r="O2293" i="1" s="1"/>
  <c r="J2009" i="5"/>
  <c r="I2014" i="5" s="1"/>
  <c r="R2423" i="1"/>
  <c r="GK2423" i="1" s="1"/>
  <c r="V2154" i="5"/>
  <c r="CP2628" i="1"/>
  <c r="O2628" i="1" s="1"/>
  <c r="J2324" i="5"/>
  <c r="GN2468" i="1"/>
  <c r="CB2470" i="1" s="1"/>
  <c r="R3002" i="1"/>
  <c r="GK3002" i="1" s="1"/>
  <c r="V2654" i="5"/>
  <c r="CY3123" i="1"/>
  <c r="X3123" i="1" s="1"/>
  <c r="R2760" i="5" s="1"/>
  <c r="J2764" i="5" s="1"/>
  <c r="I2767" i="5" s="1"/>
  <c r="V2341" i="5"/>
  <c r="R2473" i="5"/>
  <c r="J2477" i="5" s="1"/>
  <c r="I2480" i="5" s="1"/>
  <c r="AL2470" i="1"/>
  <c r="T2201" i="5"/>
  <c r="J2206" i="5" s="1"/>
  <c r="AH2716" i="1"/>
  <c r="AH2704" i="1" s="1"/>
  <c r="R2711" i="1"/>
  <c r="GK2711" i="1" s="1"/>
  <c r="V2399" i="5"/>
  <c r="I2463" i="5"/>
  <c r="CP3200" i="1"/>
  <c r="O3200" i="1" s="1"/>
  <c r="J2802" i="5"/>
  <c r="I2803" i="5" s="1"/>
  <c r="P120" i="1"/>
  <c r="CP120" i="1" s="1"/>
  <c r="O120" i="1" s="1"/>
  <c r="J148" i="5" s="1"/>
  <c r="I83" i="5"/>
  <c r="I60" i="5"/>
  <c r="CZ247" i="1"/>
  <c r="Y247" i="1" s="1"/>
  <c r="T277" i="5" s="1"/>
  <c r="CY247" i="1"/>
  <c r="X247" i="1" s="1"/>
  <c r="R277" i="5" s="1"/>
  <c r="M108" i="9"/>
  <c r="R448" i="1"/>
  <c r="GK448" i="1" s="1"/>
  <c r="GN448" i="1" s="1"/>
  <c r="CB450" i="1" s="1"/>
  <c r="V430" i="5"/>
  <c r="T168" i="9"/>
  <c r="R773" i="1"/>
  <c r="GK773" i="1" s="1"/>
  <c r="V694" i="5"/>
  <c r="J946" i="5"/>
  <c r="M328" i="9"/>
  <c r="R1283" i="1"/>
  <c r="V1189" i="5"/>
  <c r="J1199" i="5" s="1"/>
  <c r="I1258" i="5"/>
  <c r="S1791" i="5"/>
  <c r="F2077" i="1"/>
  <c r="BC2052" i="1"/>
  <c r="O602" i="9"/>
  <c r="M96" i="9"/>
  <c r="I886" i="5"/>
  <c r="V1195" i="5"/>
  <c r="R602" i="9"/>
  <c r="V162" i="5"/>
  <c r="J167" i="5" s="1"/>
  <c r="R204" i="1"/>
  <c r="GK204" i="1" s="1"/>
  <c r="V234" i="5"/>
  <c r="CZ408" i="1"/>
  <c r="Y408" i="1" s="1"/>
  <c r="J406" i="5"/>
  <c r="CY408" i="1"/>
  <c r="X408" i="1" s="1"/>
  <c r="R904" i="1"/>
  <c r="GK904" i="1" s="1"/>
  <c r="V836" i="5"/>
  <c r="Q967" i="5"/>
  <c r="I1035" i="5"/>
  <c r="R1558" i="1"/>
  <c r="GK1558" i="1" s="1"/>
  <c r="GP1558" i="1" s="1"/>
  <c r="V1382" i="5"/>
  <c r="V1548" i="5"/>
  <c r="R2290" i="1"/>
  <c r="GK2290" i="1" s="1"/>
  <c r="V1980" i="5"/>
  <c r="U120" i="1"/>
  <c r="R126" i="1"/>
  <c r="GK126" i="1" s="1"/>
  <c r="R574" i="1"/>
  <c r="AE594" i="1" s="1"/>
  <c r="V527" i="5"/>
  <c r="J534" i="5" s="1"/>
  <c r="I536" i="5" s="1"/>
  <c r="I821" i="5"/>
  <c r="R1280" i="1"/>
  <c r="V1176" i="5"/>
  <c r="J1179" i="5" s="1"/>
  <c r="I1180" i="5" s="1"/>
  <c r="O453" i="9"/>
  <c r="CZ113" i="1"/>
  <c r="Y113" i="1" s="1"/>
  <c r="T116" i="5" s="1"/>
  <c r="CY113" i="1"/>
  <c r="X113" i="1" s="1"/>
  <c r="R116" i="5" s="1"/>
  <c r="Q162" i="5"/>
  <c r="BB108" i="1"/>
  <c r="F144" i="1"/>
  <c r="M81" i="9"/>
  <c r="P660" i="5"/>
  <c r="K660" i="5"/>
  <c r="M221" i="9"/>
  <c r="I831" i="5"/>
  <c r="Q1296" i="1"/>
  <c r="M412" i="9"/>
  <c r="K1682" i="5"/>
  <c r="P1682" i="5"/>
  <c r="R1976" i="1"/>
  <c r="GK1976" i="1" s="1"/>
  <c r="R201" i="1"/>
  <c r="GK201" i="1" s="1"/>
  <c r="V213" i="5"/>
  <c r="K318" i="5"/>
  <c r="P318" i="5"/>
  <c r="CC443" i="1"/>
  <c r="AT450" i="1"/>
  <c r="M140" i="9"/>
  <c r="T585" i="1"/>
  <c r="AG594" i="1" s="1"/>
  <c r="M237" i="9"/>
  <c r="M243" i="9"/>
  <c r="BB893" i="1"/>
  <c r="F925" i="1"/>
  <c r="K993" i="5"/>
  <c r="P993" i="5"/>
  <c r="I1097" i="5"/>
  <c r="P1184" i="5"/>
  <c r="K1184" i="5"/>
  <c r="S1222" i="5"/>
  <c r="U1524" i="5"/>
  <c r="M529" i="9"/>
  <c r="I1935" i="5"/>
  <c r="T610" i="9"/>
  <c r="S174" i="5"/>
  <c r="R895" i="1"/>
  <c r="V794" i="5"/>
  <c r="V928" i="5"/>
  <c r="J932" i="5" s="1"/>
  <c r="T349" i="9"/>
  <c r="S1223" i="5"/>
  <c r="R1515" i="1"/>
  <c r="V1334" i="5"/>
  <c r="I1474" i="5"/>
  <c r="S1524" i="5"/>
  <c r="R1921" i="1"/>
  <c r="V1665" i="5"/>
  <c r="R520" i="9"/>
  <c r="AP2137" i="1"/>
  <c r="CI2137" i="1"/>
  <c r="R2209" i="1"/>
  <c r="GK2209" i="1" s="1"/>
  <c r="V1928" i="5"/>
  <c r="S2059" i="5"/>
  <c r="K52" i="5"/>
  <c r="R115" i="1"/>
  <c r="J127" i="5" s="1"/>
  <c r="V125" i="5"/>
  <c r="M38" i="9"/>
  <c r="R575" i="1"/>
  <c r="GK575" i="1" s="1"/>
  <c r="GP575" i="1" s="1"/>
  <c r="V537" i="5"/>
  <c r="M168" i="9"/>
  <c r="CP856" i="1"/>
  <c r="O856" i="1" s="1"/>
  <c r="K803" i="5"/>
  <c r="P803" i="5"/>
  <c r="M375" i="9"/>
  <c r="U1791" i="5"/>
  <c r="I2225" i="5"/>
  <c r="BB3117" i="1"/>
  <c r="F3139" i="1"/>
  <c r="I893" i="5"/>
  <c r="P2143" i="5"/>
  <c r="K2143" i="5"/>
  <c r="V2172" i="5"/>
  <c r="R2426" i="1"/>
  <c r="GK2426" i="1" s="1"/>
  <c r="GM2626" i="1"/>
  <c r="J2312" i="5"/>
  <c r="Q2341" i="5"/>
  <c r="R2753" i="1"/>
  <c r="GK2753" i="1" s="1"/>
  <c r="V2436" i="5"/>
  <c r="R3120" i="1"/>
  <c r="GK3120" i="1" s="1"/>
  <c r="GM3120" i="1" s="1"/>
  <c r="V2748" i="5"/>
  <c r="M759" i="9"/>
  <c r="R2995" i="1"/>
  <c r="GK2995" i="1" s="1"/>
  <c r="V2627" i="5"/>
  <c r="GX128" i="1"/>
  <c r="K2227" i="5"/>
  <c r="P2227" i="5"/>
  <c r="R2754" i="1"/>
  <c r="GK2754" i="1" s="1"/>
  <c r="GM2754" i="1" s="1"/>
  <c r="V2444" i="5"/>
  <c r="R2834" i="1"/>
  <c r="V2498" i="5"/>
  <c r="S2639" i="5"/>
  <c r="F2840" i="1"/>
  <c r="AO2831" i="1"/>
  <c r="S583" i="1"/>
  <c r="CP583" i="1" s="1"/>
  <c r="O583" i="1" s="1"/>
  <c r="V2339" i="5"/>
  <c r="J2344" i="5" s="1"/>
  <c r="K2374" i="5"/>
  <c r="CY2752" i="1"/>
  <c r="X2752" i="1" s="1"/>
  <c r="R2434" i="5" s="1"/>
  <c r="CZ2752" i="1"/>
  <c r="Y2752" i="1" s="1"/>
  <c r="T2434" i="5" s="1"/>
  <c r="AQ2904" i="1"/>
  <c r="F2921" i="1"/>
  <c r="K2732" i="5"/>
  <c r="P2732" i="5"/>
  <c r="AT1881" i="1"/>
  <c r="F1904" i="1"/>
  <c r="M713" i="9"/>
  <c r="BC2704" i="1"/>
  <c r="F2732" i="1"/>
  <c r="V2340" i="5"/>
  <c r="AB1518" i="1"/>
  <c r="GP1604" i="1"/>
  <c r="GM1604" i="1"/>
  <c r="GP1647" i="1"/>
  <c r="GM1647" i="1"/>
  <c r="GP1649" i="1"/>
  <c r="GM1649" i="1"/>
  <c r="GP1651" i="1"/>
  <c r="GM1651" i="1"/>
  <c r="AZ1931" i="1"/>
  <c r="CI1919" i="1"/>
  <c r="AD1919" i="1"/>
  <c r="Q1931" i="1"/>
  <c r="AJ2749" i="1"/>
  <c r="W2760" i="1"/>
  <c r="GN3082" i="1"/>
  <c r="CB3084" i="1" s="1"/>
  <c r="GM3082" i="1"/>
  <c r="AB2508" i="1"/>
  <c r="AF195" i="1"/>
  <c r="S207" i="1"/>
  <c r="AB410" i="1"/>
  <c r="GP407" i="1"/>
  <c r="GM407" i="1"/>
  <c r="AK1596" i="1"/>
  <c r="X1607" i="1"/>
  <c r="GM1927" i="1"/>
  <c r="AJ2372" i="1"/>
  <c r="W2384" i="1"/>
  <c r="Q2911" i="1"/>
  <c r="AD2904" i="1"/>
  <c r="U2760" i="1"/>
  <c r="AH2749" i="1"/>
  <c r="AD240" i="1"/>
  <c r="Q259" i="1"/>
  <c r="AJ240" i="1"/>
  <c r="W259" i="1"/>
  <c r="X450" i="1"/>
  <c r="BB1469" i="1"/>
  <c r="F1817" i="1"/>
  <c r="AK1768" i="1"/>
  <c r="X1773" i="1"/>
  <c r="AD2417" i="1"/>
  <c r="Q2432" i="1"/>
  <c r="V2384" i="1"/>
  <c r="AI2372" i="1"/>
  <c r="CJ2417" i="1"/>
  <c r="BA2432" i="1"/>
  <c r="T2384" i="1"/>
  <c r="AG2372" i="1"/>
  <c r="AJ2417" i="1"/>
  <c r="W2432" i="1"/>
  <c r="AX3008" i="1"/>
  <c r="CG2986" i="1"/>
  <c r="AI2904" i="1"/>
  <c r="V2911" i="1"/>
  <c r="AG240" i="1"/>
  <c r="T259" i="1"/>
  <c r="GM406" i="1"/>
  <c r="AL1768" i="1"/>
  <c r="Y1773" i="1"/>
  <c r="S2760" i="1"/>
  <c r="AF2749" i="1"/>
  <c r="GP3121" i="1"/>
  <c r="GM3121" i="1"/>
  <c r="AD3072" i="1"/>
  <c r="Q3084" i="1"/>
  <c r="BA2911" i="1"/>
  <c r="CJ2904" i="1"/>
  <c r="CE33" i="1"/>
  <c r="AC26" i="1"/>
  <c r="P33" i="1"/>
  <c r="CF33" i="1"/>
  <c r="CH33" i="1"/>
  <c r="AP26" i="1"/>
  <c r="F42" i="1"/>
  <c r="AP366" i="1"/>
  <c r="AT104" i="1"/>
  <c r="F180" i="1"/>
  <c r="AF66" i="1"/>
  <c r="S71" i="1"/>
  <c r="AH66" i="1"/>
  <c r="U71" i="1"/>
  <c r="GK110" i="1"/>
  <c r="GP110" i="1" s="1"/>
  <c r="BC108" i="1"/>
  <c r="F147" i="1"/>
  <c r="BC162" i="1"/>
  <c r="R124" i="1"/>
  <c r="GK124" i="1" s="1"/>
  <c r="GP122" i="1"/>
  <c r="GM122" i="1"/>
  <c r="P124" i="1"/>
  <c r="BC195" i="1"/>
  <c r="F223" i="1"/>
  <c r="CP203" i="1"/>
  <c r="O203" i="1" s="1"/>
  <c r="AH195" i="1"/>
  <c r="U207" i="1"/>
  <c r="CI195" i="1"/>
  <c r="AZ207" i="1"/>
  <c r="GM201" i="1"/>
  <c r="AT195" i="1"/>
  <c r="F225" i="1"/>
  <c r="CJ195" i="1"/>
  <c r="BA207" i="1"/>
  <c r="GN205" i="1"/>
  <c r="CB207" i="1" s="1"/>
  <c r="GM205" i="1"/>
  <c r="GM252" i="1"/>
  <c r="GP252" i="1"/>
  <c r="CG240" i="1"/>
  <c r="AX259" i="1"/>
  <c r="GM255" i="1"/>
  <c r="GN255" i="1"/>
  <c r="AI292" i="1"/>
  <c r="V297" i="1"/>
  <c r="CJ240" i="1"/>
  <c r="BA259" i="1"/>
  <c r="T292" i="1"/>
  <c r="F318" i="1"/>
  <c r="W330" i="1"/>
  <c r="F359" i="1"/>
  <c r="AP330" i="1"/>
  <c r="F344" i="1"/>
  <c r="T403" i="1"/>
  <c r="F431" i="1"/>
  <c r="AB450" i="1"/>
  <c r="GN249" i="1"/>
  <c r="GM249" i="1"/>
  <c r="AB297" i="1"/>
  <c r="CZ486" i="1"/>
  <c r="Y486" i="1" s="1"/>
  <c r="T446" i="5" s="1"/>
  <c r="J450" i="5" s="1"/>
  <c r="CY486" i="1"/>
  <c r="X486" i="1" s="1"/>
  <c r="R446" i="5" s="1"/>
  <c r="J449" i="5" s="1"/>
  <c r="I452" i="5" s="1"/>
  <c r="F511" i="1"/>
  <c r="BC483" i="1"/>
  <c r="F268" i="1"/>
  <c r="AP240" i="1"/>
  <c r="GN251" i="1"/>
  <c r="F426" i="1"/>
  <c r="BC403" i="1"/>
  <c r="BC732" i="1"/>
  <c r="AH443" i="1"/>
  <c r="U450" i="1"/>
  <c r="GK580" i="1"/>
  <c r="AH403" i="1"/>
  <c r="U410" i="1"/>
  <c r="CY773" i="1"/>
  <c r="X773" i="1" s="1"/>
  <c r="R694" i="5" s="1"/>
  <c r="J698" i="5" s="1"/>
  <c r="I701" i="5" s="1"/>
  <c r="CZ773" i="1"/>
  <c r="Y773" i="1" s="1"/>
  <c r="T694" i="5" s="1"/>
  <c r="J699" i="5" s="1"/>
  <c r="AC403" i="1"/>
  <c r="P410" i="1"/>
  <c r="CF410" i="1"/>
  <c r="CH410" i="1"/>
  <c r="CE410" i="1"/>
  <c r="AJ483" i="1"/>
  <c r="W495" i="1"/>
  <c r="GM493" i="1"/>
  <c r="GN493" i="1"/>
  <c r="CB495" i="1" s="1"/>
  <c r="CG572" i="1"/>
  <c r="AX594" i="1"/>
  <c r="CG658" i="1"/>
  <c r="AX663" i="1"/>
  <c r="AK335" i="1"/>
  <c r="CJ483" i="1"/>
  <c r="BA495" i="1"/>
  <c r="AP528" i="1"/>
  <c r="F544" i="1"/>
  <c r="GP587" i="1"/>
  <c r="GM587" i="1"/>
  <c r="BB658" i="1"/>
  <c r="F676" i="1"/>
  <c r="Y814" i="1"/>
  <c r="AL809" i="1"/>
  <c r="AL663" i="1"/>
  <c r="AJ696" i="1"/>
  <c r="W701" i="1"/>
  <c r="AP769" i="1"/>
  <c r="F785" i="1"/>
  <c r="BB769" i="1"/>
  <c r="F789" i="1"/>
  <c r="BB1109" i="1"/>
  <c r="F710" i="1"/>
  <c r="AP696" i="1"/>
  <c r="AF776" i="1"/>
  <c r="F797" i="1"/>
  <c r="T769" i="1"/>
  <c r="F818" i="1"/>
  <c r="AO809" i="1"/>
  <c r="AO893" i="1"/>
  <c r="F916" i="1"/>
  <c r="U769" i="1"/>
  <c r="F798" i="1"/>
  <c r="W809" i="1"/>
  <c r="F838" i="1"/>
  <c r="GM908" i="1"/>
  <c r="GN908" i="1"/>
  <c r="CF814" i="1"/>
  <c r="GP811" i="1"/>
  <c r="CP952" i="1"/>
  <c r="O952" i="1" s="1"/>
  <c r="S860" i="1"/>
  <c r="AF847" i="1"/>
  <c r="F878" i="1"/>
  <c r="AT847" i="1"/>
  <c r="CI847" i="1"/>
  <c r="AZ860" i="1"/>
  <c r="GN896" i="1"/>
  <c r="GN1234" i="1"/>
  <c r="GM1234" i="1"/>
  <c r="CP1277" i="1"/>
  <c r="O1277" i="1" s="1"/>
  <c r="GP1282" i="1"/>
  <c r="GM1282" i="1"/>
  <c r="AI847" i="1"/>
  <c r="V860" i="1"/>
  <c r="AB912" i="1"/>
  <c r="GN900" i="1"/>
  <c r="GM900" i="1"/>
  <c r="CG949" i="1"/>
  <c r="AX971" i="1"/>
  <c r="AX1040" i="1"/>
  <c r="CG1035" i="1"/>
  <c r="AC1153" i="1"/>
  <c r="CP1148" i="1"/>
  <c r="O1148" i="1" s="1"/>
  <c r="AP1146" i="1"/>
  <c r="F1162" i="1"/>
  <c r="BB1231" i="1"/>
  <c r="F1251" i="1"/>
  <c r="Q957" i="1"/>
  <c r="GX962" i="1"/>
  <c r="AT949" i="1"/>
  <c r="F989" i="1"/>
  <c r="AT1002" i="1"/>
  <c r="AT1109" i="1" s="1"/>
  <c r="AJ1073" i="1"/>
  <c r="W1078" i="1"/>
  <c r="AH1231" i="1"/>
  <c r="U1238" i="1"/>
  <c r="CZ1291" i="1"/>
  <c r="Y1291" i="1" s="1"/>
  <c r="T1222" i="5" s="1"/>
  <c r="CY1291" i="1"/>
  <c r="X1291" i="1" s="1"/>
  <c r="R1222" i="5" s="1"/>
  <c r="GM959" i="1"/>
  <c r="V960" i="1"/>
  <c r="Q962" i="1"/>
  <c r="S968" i="1"/>
  <c r="V1040" i="1"/>
  <c r="AI1035" i="1"/>
  <c r="AL1146" i="1"/>
  <c r="Y1153" i="1"/>
  <c r="Q1198" i="1"/>
  <c r="AD1186" i="1"/>
  <c r="GP1190" i="1"/>
  <c r="GM1190" i="1"/>
  <c r="S1238" i="1"/>
  <c r="AF1231" i="1"/>
  <c r="GX1291" i="1"/>
  <c r="R1293" i="1"/>
  <c r="GK1293" i="1" s="1"/>
  <c r="CY1477" i="1"/>
  <c r="X1477" i="1" s="1"/>
  <c r="R1311" i="5" s="1"/>
  <c r="J1315" i="5" s="1"/>
  <c r="I1318" i="5" s="1"/>
  <c r="CZ1477" i="1"/>
  <c r="Y1477" i="1" s="1"/>
  <c r="T1311" i="5" s="1"/>
  <c r="J1316" i="5" s="1"/>
  <c r="CY1555" i="1"/>
  <c r="X1555" i="1" s="1"/>
  <c r="R1365" i="5" s="1"/>
  <c r="CZ1555" i="1"/>
  <c r="Y1555" i="1" s="1"/>
  <c r="T1365" i="5" s="1"/>
  <c r="S957" i="1"/>
  <c r="W962" i="1"/>
  <c r="P968" i="1"/>
  <c r="GX968" i="1"/>
  <c r="F1058" i="1"/>
  <c r="AT1035" i="1"/>
  <c r="Q1078" i="1"/>
  <c r="AD1073" i="1"/>
  <c r="BA1078" i="1"/>
  <c r="CJ1073" i="1"/>
  <c r="CJ1146" i="1"/>
  <c r="BA1153" i="1"/>
  <c r="GP1191" i="1"/>
  <c r="F1207" i="1"/>
  <c r="AP1186" i="1"/>
  <c r="T1238" i="1"/>
  <c r="AG1231" i="1"/>
  <c r="CG1362" i="1"/>
  <c r="AX1367" i="1"/>
  <c r="P957" i="1"/>
  <c r="GP967" i="1"/>
  <c r="GM967" i="1"/>
  <c r="GP969" i="1"/>
  <c r="GM969" i="1"/>
  <c r="AZ1040" i="1"/>
  <c r="CI1035" i="1"/>
  <c r="AG1146" i="1"/>
  <c r="T1153" i="1"/>
  <c r="AZ1146" i="1"/>
  <c r="F1164" i="1"/>
  <c r="GM1196" i="1"/>
  <c r="GN1196" i="1"/>
  <c r="CB1198" i="1" s="1"/>
  <c r="U1291" i="1"/>
  <c r="AH1298" i="1" s="1"/>
  <c r="W1293" i="1"/>
  <c r="BC1275" i="1"/>
  <c r="F1314" i="1"/>
  <c r="BC1329" i="1"/>
  <c r="AX1405" i="1"/>
  <c r="CG1400" i="1"/>
  <c r="AD1362" i="1"/>
  <c r="Q1367" i="1"/>
  <c r="AH1400" i="1"/>
  <c r="U1405" i="1"/>
  <c r="AG1513" i="1"/>
  <c r="T1518" i="1"/>
  <c r="BA1518" i="1"/>
  <c r="CJ1513" i="1"/>
  <c r="AD1551" i="1"/>
  <c r="Q1563" i="1"/>
  <c r="CC1551" i="1"/>
  <c r="AT1563" i="1"/>
  <c r="AI1596" i="1"/>
  <c r="V1607" i="1"/>
  <c r="GM1601" i="1"/>
  <c r="GN1601" i="1"/>
  <c r="CY1646" i="1"/>
  <c r="X1646" i="1" s="1"/>
  <c r="R1458" i="5" s="1"/>
  <c r="J1463" i="5" s="1"/>
  <c r="I1467" i="5" s="1"/>
  <c r="CZ1646" i="1"/>
  <c r="Y1646" i="1" s="1"/>
  <c r="T1458" i="5" s="1"/>
  <c r="J1464" i="5" s="1"/>
  <c r="CY1662" i="1"/>
  <c r="X1662" i="1" s="1"/>
  <c r="R1544" i="5" s="1"/>
  <c r="CZ1662" i="1"/>
  <c r="Y1662" i="1" s="1"/>
  <c r="T1544" i="5" s="1"/>
  <c r="AZ1405" i="1"/>
  <c r="CI1400" i="1"/>
  <c r="AG1473" i="1"/>
  <c r="T1480" i="1"/>
  <c r="AC1551" i="1"/>
  <c r="CE1563" i="1"/>
  <c r="P1563" i="1"/>
  <c r="CF1563" i="1"/>
  <c r="CH1563" i="1"/>
  <c r="S1653" i="1"/>
  <c r="AQ1275" i="1"/>
  <c r="F1308" i="1"/>
  <c r="AQ1329" i="1"/>
  <c r="BY1596" i="1"/>
  <c r="AP1607" i="1"/>
  <c r="CI1607" i="1"/>
  <c r="CY1664" i="1"/>
  <c r="X1664" i="1" s="1"/>
  <c r="CZ1664" i="1"/>
  <c r="Y1664" i="1" s="1"/>
  <c r="GP1664" i="1" s="1"/>
  <c r="BB1768" i="1"/>
  <c r="F1786" i="1"/>
  <c r="AP1848" i="1"/>
  <c r="BY1841" i="1"/>
  <c r="CI1848" i="1"/>
  <c r="CC1596" i="1"/>
  <c r="AT1607" i="1"/>
  <c r="P1652" i="1"/>
  <c r="CP1652" i="1" s="1"/>
  <c r="O1652" i="1" s="1"/>
  <c r="J1509" i="5" s="1"/>
  <c r="GX1652" i="1"/>
  <c r="CY1654" i="1"/>
  <c r="X1654" i="1" s="1"/>
  <c r="CZ1654" i="1"/>
  <c r="Y1654" i="1" s="1"/>
  <c r="T1516" i="5" s="1"/>
  <c r="CY1656" i="1"/>
  <c r="X1656" i="1" s="1"/>
  <c r="R1523" i="5" s="1"/>
  <c r="CZ1656" i="1"/>
  <c r="Y1656" i="1" s="1"/>
  <c r="T1523" i="5" s="1"/>
  <c r="BA1735" i="1"/>
  <c r="CJ1730" i="1"/>
  <c r="AG1768" i="1"/>
  <c r="T1773" i="1"/>
  <c r="AE1841" i="1"/>
  <c r="R1848" i="1"/>
  <c r="AX1886" i="1"/>
  <c r="CG1881" i="1"/>
  <c r="AF1400" i="1"/>
  <c r="S1405" i="1"/>
  <c r="GM1403" i="1"/>
  <c r="GN1403" i="1"/>
  <c r="CB1405" i="1" s="1"/>
  <c r="AZ1563" i="1"/>
  <c r="CI1551" i="1"/>
  <c r="GM1554" i="1"/>
  <c r="AH1596" i="1"/>
  <c r="U1607" i="1"/>
  <c r="S1735" i="1"/>
  <c r="AF1730" i="1"/>
  <c r="S1773" i="1"/>
  <c r="AF1768" i="1"/>
  <c r="GK1970" i="1"/>
  <c r="CZ1976" i="1"/>
  <c r="Y1976" i="1" s="1"/>
  <c r="T1777" i="5" s="1"/>
  <c r="J1780" i="5" s="1"/>
  <c r="CY1976" i="1"/>
  <c r="X1976" i="1" s="1"/>
  <c r="R1777" i="5" s="1"/>
  <c r="J1779" i="5" s="1"/>
  <c r="CZ1979" i="1"/>
  <c r="Y1979" i="1" s="1"/>
  <c r="T1790" i="5" s="1"/>
  <c r="CY1979" i="1"/>
  <c r="X1979" i="1" s="1"/>
  <c r="CZ1982" i="1"/>
  <c r="Y1982" i="1" s="1"/>
  <c r="T1803" i="5" s="1"/>
  <c r="CY1982" i="1"/>
  <c r="X1982" i="1" s="1"/>
  <c r="R1803" i="5" s="1"/>
  <c r="CZ1985" i="1"/>
  <c r="Y1985" i="1" s="1"/>
  <c r="T1814" i="5" s="1"/>
  <c r="CY1985" i="1"/>
  <c r="X1985" i="1" s="1"/>
  <c r="R1814" i="5" s="1"/>
  <c r="AK1367" i="1"/>
  <c r="AF1563" i="1"/>
  <c r="CP1844" i="1"/>
  <c r="O1844" i="1" s="1"/>
  <c r="AX1848" i="1"/>
  <c r="CG1841" i="1"/>
  <c r="BC1881" i="1"/>
  <c r="F1902" i="1"/>
  <c r="BC2168" i="1"/>
  <c r="GX1653" i="1"/>
  <c r="W1730" i="1"/>
  <c r="F1759" i="1"/>
  <c r="U1768" i="1"/>
  <c r="F1795" i="1"/>
  <c r="GM1929" i="1"/>
  <c r="CP1976" i="1"/>
  <c r="O1976" i="1" s="1"/>
  <c r="J1777" i="5" s="1"/>
  <c r="BZ2052" i="1"/>
  <c r="AQ2061" i="1"/>
  <c r="CG2061" i="1"/>
  <c r="BB2052" i="1"/>
  <c r="F2074" i="1"/>
  <c r="F2117" i="1"/>
  <c r="AT2094" i="1"/>
  <c r="F2219" i="1"/>
  <c r="AX2205" i="1"/>
  <c r="CG1768" i="1"/>
  <c r="AX1773" i="1"/>
  <c r="V1881" i="1"/>
  <c r="F1909" i="1"/>
  <c r="CB1968" i="1"/>
  <c r="AS1988" i="1"/>
  <c r="CP1985" i="1"/>
  <c r="O1985" i="1" s="1"/>
  <c r="J1814" i="5" s="1"/>
  <c r="AF2052" i="1"/>
  <c r="S2061" i="1"/>
  <c r="V2094" i="1"/>
  <c r="F2122" i="1"/>
  <c r="AH2132" i="1"/>
  <c r="U2137" i="1"/>
  <c r="AD2205" i="1"/>
  <c r="Q2212" i="1"/>
  <c r="R2302" i="1"/>
  <c r="GK2302" i="1" s="1"/>
  <c r="P2305" i="1"/>
  <c r="AH2372" i="1"/>
  <c r="U2384" i="1"/>
  <c r="CZ2381" i="1"/>
  <c r="Y2381" i="1" s="1"/>
  <c r="T2119" i="5" s="1"/>
  <c r="CY2381" i="1"/>
  <c r="X2381" i="1" s="1"/>
  <c r="R2119" i="5" s="1"/>
  <c r="J2120" i="5" s="1"/>
  <c r="GM1660" i="1"/>
  <c r="GP1660" i="1"/>
  <c r="CP1925" i="1"/>
  <c r="O1925" i="1" s="1"/>
  <c r="CP1984" i="1"/>
  <c r="O1984" i="1" s="1"/>
  <c r="CP1986" i="1"/>
  <c r="O1986" i="1" s="1"/>
  <c r="AO2094" i="1"/>
  <c r="F2103" i="1"/>
  <c r="R2305" i="1"/>
  <c r="GK2305" i="1" s="1"/>
  <c r="F2321" i="1"/>
  <c r="BB2339" i="1"/>
  <c r="BB2287" i="1"/>
  <c r="CZ2378" i="1"/>
  <c r="Y2378" i="1" s="1"/>
  <c r="T2098" i="5" s="1"/>
  <c r="J2104" i="5" s="1"/>
  <c r="CY2378" i="1"/>
  <c r="X2378" i="1" s="1"/>
  <c r="R2098" i="5" s="1"/>
  <c r="J2103" i="5" s="1"/>
  <c r="AE2432" i="1"/>
  <c r="BB2618" i="1"/>
  <c r="F2653" i="1"/>
  <c r="BB2671" i="1"/>
  <c r="GN2135" i="1"/>
  <c r="CB2137" i="1" s="1"/>
  <c r="GM2135" i="1"/>
  <c r="T2305" i="1"/>
  <c r="GP2380" i="1"/>
  <c r="GM2506" i="1"/>
  <c r="GN2506" i="1"/>
  <c r="CB2508" i="1" s="1"/>
  <c r="AK2576" i="1"/>
  <c r="X2581" i="1"/>
  <c r="AQ2640" i="1"/>
  <c r="BZ2618" i="1"/>
  <c r="CG2640" i="1"/>
  <c r="CI2640" i="1"/>
  <c r="AC2760" i="1"/>
  <c r="CP2751" i="1"/>
  <c r="O2751" i="1" s="1"/>
  <c r="Q2798" i="1"/>
  <c r="AD2793" i="1"/>
  <c r="F2953" i="1"/>
  <c r="AO2944" i="1"/>
  <c r="CP2906" i="1"/>
  <c r="O2906" i="1" s="1"/>
  <c r="AC2911" i="1"/>
  <c r="GP3003" i="1"/>
  <c r="GM3003" i="1"/>
  <c r="W1551" i="1"/>
  <c r="F1587" i="1"/>
  <c r="BA1848" i="1"/>
  <c r="CJ1841" i="1"/>
  <c r="GP2298" i="1"/>
  <c r="GM2298" i="1"/>
  <c r="GM2374" i="1"/>
  <c r="GP2374" i="1"/>
  <c r="W2245" i="1"/>
  <c r="F2274" i="1"/>
  <c r="CJ2372" i="1"/>
  <c r="BA2384" i="1"/>
  <c r="CP2423" i="1"/>
  <c r="O2423" i="1" s="1"/>
  <c r="CY2633" i="1"/>
  <c r="X2633" i="1" s="1"/>
  <c r="R2339" i="5" s="1"/>
  <c r="CZ2633" i="1"/>
  <c r="Y2633" i="1" s="1"/>
  <c r="T2339" i="5" s="1"/>
  <c r="BZ2704" i="1"/>
  <c r="AQ2716" i="1"/>
  <c r="GX2997" i="1"/>
  <c r="AZ1988" i="1"/>
  <c r="CI1968" i="1"/>
  <c r="AK2137" i="1"/>
  <c r="S2250" i="1"/>
  <c r="AF2245" i="1"/>
  <c r="CZ1984" i="1"/>
  <c r="Y1984" i="1" s="1"/>
  <c r="T1810" i="5" s="1"/>
  <c r="J1816" i="5" s="1"/>
  <c r="CY1984" i="1"/>
  <c r="X1984" i="1" s="1"/>
  <c r="R1810" i="5" s="1"/>
  <c r="J1815" i="5" s="1"/>
  <c r="I1818" i="5" s="1"/>
  <c r="AJ2205" i="1"/>
  <c r="W2212" i="1"/>
  <c r="AS2245" i="1"/>
  <c r="F2267" i="1"/>
  <c r="CI2287" i="1"/>
  <c r="AZ2308" i="1"/>
  <c r="GK2375" i="1"/>
  <c r="AQ2372" i="1"/>
  <c r="F2394" i="1"/>
  <c r="AC2470" i="1"/>
  <c r="CP2467" i="1"/>
  <c r="O2467" i="1" s="1"/>
  <c r="AJ2503" i="1"/>
  <c r="W2508" i="1"/>
  <c r="F2517" i="1"/>
  <c r="AP2503" i="1"/>
  <c r="W2633" i="1"/>
  <c r="Q2633" i="1"/>
  <c r="U2633" i="1"/>
  <c r="AH2640" i="1" s="1"/>
  <c r="W2635" i="1"/>
  <c r="AO2749" i="1"/>
  <c r="F2764" i="1"/>
  <c r="CY2833" i="1"/>
  <c r="X2833" i="1" s="1"/>
  <c r="AF2836" i="1"/>
  <c r="CZ2833" i="1"/>
  <c r="Y2833" i="1" s="1"/>
  <c r="GP1928" i="1"/>
  <c r="S2099" i="1"/>
  <c r="AF2094" i="1"/>
  <c r="AZ2384" i="1"/>
  <c r="CI2372" i="1"/>
  <c r="GP2427" i="1"/>
  <c r="T2633" i="1"/>
  <c r="AG2640" i="1" s="1"/>
  <c r="F2687" i="1"/>
  <c r="BC2867" i="1"/>
  <c r="BC2614" i="1"/>
  <c r="F2725" i="1"/>
  <c r="AP2704" i="1"/>
  <c r="CI2793" i="1"/>
  <c r="AZ2798" i="1"/>
  <c r="AT2904" i="1"/>
  <c r="F2929" i="1"/>
  <c r="Q2999" i="1"/>
  <c r="AP3084" i="1"/>
  <c r="BY3072" i="1"/>
  <c r="CI3084" i="1"/>
  <c r="S3126" i="1"/>
  <c r="AF3117" i="1"/>
  <c r="F3211" i="1"/>
  <c r="AP3197" i="1"/>
  <c r="AL2508" i="1"/>
  <c r="BA2581" i="1"/>
  <c r="CJ2576" i="1"/>
  <c r="GX2634" i="1"/>
  <c r="V2635" i="1"/>
  <c r="AL2716" i="1"/>
  <c r="GM2710" i="1"/>
  <c r="GP2710" i="1"/>
  <c r="AF2793" i="1"/>
  <c r="S2798" i="1"/>
  <c r="AW2836" i="1"/>
  <c r="CF2831" i="1"/>
  <c r="T2944" i="1"/>
  <c r="F2970" i="1"/>
  <c r="AC2944" i="1"/>
  <c r="P2949" i="1"/>
  <c r="CE2949" i="1"/>
  <c r="CF2949" i="1"/>
  <c r="CH2949" i="1"/>
  <c r="V2999" i="1"/>
  <c r="GP3001" i="1"/>
  <c r="GM3001" i="1"/>
  <c r="F3025" i="1"/>
  <c r="AS3039" i="1"/>
  <c r="AS2986" i="1"/>
  <c r="BZ3072" i="1"/>
  <c r="AQ3084" i="1"/>
  <c r="GM3078" i="1"/>
  <c r="GP3078" i="1"/>
  <c r="F2491" i="1"/>
  <c r="T2465" i="1"/>
  <c r="S2470" i="1"/>
  <c r="AF2465" i="1"/>
  <c r="F2479" i="1"/>
  <c r="AP2465" i="1"/>
  <c r="GP2629" i="1"/>
  <c r="GM2629" i="1"/>
  <c r="GM2706" i="1"/>
  <c r="GP2706" i="1"/>
  <c r="GM2756" i="1"/>
  <c r="T2836" i="1"/>
  <c r="AG2831" i="1"/>
  <c r="F2846" i="1"/>
  <c r="AQ2831" i="1"/>
  <c r="GP2989" i="1"/>
  <c r="GM2989" i="1"/>
  <c r="GP2995" i="1"/>
  <c r="GM2995" i="1"/>
  <c r="GP3002" i="1"/>
  <c r="GM3002" i="1"/>
  <c r="GX3006" i="1"/>
  <c r="CG3084" i="1"/>
  <c r="V1931" i="1"/>
  <c r="AI1919" i="1"/>
  <c r="BA2465" i="1"/>
  <c r="F2490" i="1"/>
  <c r="Q2634" i="1"/>
  <c r="CP2634" i="1" s="1"/>
  <c r="O2634" i="1" s="1"/>
  <c r="J2340" i="5" s="1"/>
  <c r="S2635" i="1"/>
  <c r="AF2640" i="1" s="1"/>
  <c r="AT2716" i="1"/>
  <c r="CC2704" i="1"/>
  <c r="AP2760" i="1"/>
  <c r="BY2749" i="1"/>
  <c r="CI2760" i="1"/>
  <c r="AS2944" i="1"/>
  <c r="F2966" i="1"/>
  <c r="U2997" i="1"/>
  <c r="S3005" i="1"/>
  <c r="F3148" i="1"/>
  <c r="U3117" i="1"/>
  <c r="AD3164" i="1"/>
  <c r="CJ3197" i="1"/>
  <c r="BA3202" i="1"/>
  <c r="U2793" i="1"/>
  <c r="F2820" i="1"/>
  <c r="V2634" i="1"/>
  <c r="AI2640" i="1" s="1"/>
  <c r="CI3159" i="1"/>
  <c r="AZ3164" i="1"/>
  <c r="AL2911" i="1"/>
  <c r="F3220" i="1"/>
  <c r="AT3197" i="1"/>
  <c r="S2944" i="1"/>
  <c r="F2964" i="1"/>
  <c r="W3117" i="1"/>
  <c r="F3150" i="1"/>
  <c r="AH26" i="1"/>
  <c r="U33" i="1"/>
  <c r="AJ26" i="1"/>
  <c r="W33" i="1"/>
  <c r="AL26" i="1"/>
  <c r="Y33" i="1"/>
  <c r="AO26" i="1"/>
  <c r="F37" i="1"/>
  <c r="AO366" i="1"/>
  <c r="F51" i="1"/>
  <c r="AT26" i="1"/>
  <c r="AT366" i="1"/>
  <c r="AX71" i="1"/>
  <c r="CG66" i="1"/>
  <c r="AD66" i="1"/>
  <c r="Q71" i="1"/>
  <c r="BB104" i="1"/>
  <c r="F175" i="1"/>
  <c r="GM29" i="1"/>
  <c r="GP29" i="1"/>
  <c r="AL71" i="1"/>
  <c r="AS108" i="1"/>
  <c r="F148" i="1"/>
  <c r="AS162" i="1"/>
  <c r="AI26" i="1"/>
  <c r="V33" i="1"/>
  <c r="BA26" i="1"/>
  <c r="F53" i="1"/>
  <c r="T66" i="1"/>
  <c r="F92" i="1"/>
  <c r="GM31" i="1"/>
  <c r="GP31" i="1"/>
  <c r="CP111" i="1"/>
  <c r="O111" i="1" s="1"/>
  <c r="CP115" i="1"/>
  <c r="O115" i="1" s="1"/>
  <c r="AC131" i="1"/>
  <c r="CI108" i="1"/>
  <c r="AZ131" i="1"/>
  <c r="V124" i="1"/>
  <c r="AI131" i="1" s="1"/>
  <c r="W124" i="1"/>
  <c r="S124" i="1"/>
  <c r="GP200" i="1"/>
  <c r="GM200" i="1"/>
  <c r="T124" i="1"/>
  <c r="AG131" i="1" s="1"/>
  <c r="AQ195" i="1"/>
  <c r="F217" i="1"/>
  <c r="BB195" i="1"/>
  <c r="F220" i="1"/>
  <c r="GM243" i="1"/>
  <c r="GM199" i="1"/>
  <c r="GP199" i="1"/>
  <c r="AP195" i="1"/>
  <c r="F216" i="1"/>
  <c r="CP245" i="1"/>
  <c r="O245" i="1" s="1"/>
  <c r="GM250" i="1"/>
  <c r="GP250" i="1"/>
  <c r="GP198" i="1"/>
  <c r="GM198" i="1"/>
  <c r="AX195" i="1"/>
  <c r="F214" i="1"/>
  <c r="AF292" i="1"/>
  <c r="S297" i="1"/>
  <c r="AQ292" i="1"/>
  <c r="F307" i="1"/>
  <c r="AT330" i="1"/>
  <c r="F353" i="1"/>
  <c r="AX335" i="1"/>
  <c r="CG330" i="1"/>
  <c r="AF403" i="1"/>
  <c r="S410" i="1"/>
  <c r="F545" i="1"/>
  <c r="AQ528" i="1"/>
  <c r="F347" i="1"/>
  <c r="Q330" i="1"/>
  <c r="GN253" i="1"/>
  <c r="GM253" i="1"/>
  <c r="CE297" i="1"/>
  <c r="AC335" i="1"/>
  <c r="CP332" i="1"/>
  <c r="O332" i="1" s="1"/>
  <c r="CG403" i="1"/>
  <c r="AX410" i="1"/>
  <c r="CZ489" i="1"/>
  <c r="Y489" i="1" s="1"/>
  <c r="T461" i="5" s="1"/>
  <c r="J467" i="5" s="1"/>
  <c r="CY489" i="1"/>
  <c r="X489" i="1" s="1"/>
  <c r="R461" i="5" s="1"/>
  <c r="J466" i="5" s="1"/>
  <c r="I469" i="5" s="1"/>
  <c r="CZ533" i="1"/>
  <c r="Y533" i="1" s="1"/>
  <c r="T516" i="5" s="1"/>
  <c r="CY533" i="1"/>
  <c r="X533" i="1" s="1"/>
  <c r="CP574" i="1"/>
  <c r="O574" i="1" s="1"/>
  <c r="AC594" i="1"/>
  <c r="GP256" i="1"/>
  <c r="F309" i="1"/>
  <c r="Q292" i="1"/>
  <c r="CI483" i="1"/>
  <c r="AZ495" i="1"/>
  <c r="AC443" i="1"/>
  <c r="P450" i="1"/>
  <c r="CF450" i="1"/>
  <c r="CH450" i="1"/>
  <c r="CE450" i="1"/>
  <c r="W535" i="1"/>
  <c r="AJ528" i="1"/>
  <c r="CP533" i="1"/>
  <c r="O533" i="1" s="1"/>
  <c r="GP584" i="1"/>
  <c r="GM584" i="1"/>
  <c r="CY774" i="1"/>
  <c r="X774" i="1" s="1"/>
  <c r="R702" i="5" s="1"/>
  <c r="J706" i="5" s="1"/>
  <c r="I709" i="5" s="1"/>
  <c r="CZ774" i="1"/>
  <c r="Y774" i="1" s="1"/>
  <c r="T702" i="5" s="1"/>
  <c r="J707" i="5" s="1"/>
  <c r="AG483" i="1"/>
  <c r="T495" i="1"/>
  <c r="GP492" i="1"/>
  <c r="GM492" i="1"/>
  <c r="AC535" i="1"/>
  <c r="CP771" i="1"/>
  <c r="O771" i="1" s="1"/>
  <c r="AC776" i="1"/>
  <c r="AZ450" i="1"/>
  <c r="CI443" i="1"/>
  <c r="AC495" i="1"/>
  <c r="CP489" i="1"/>
  <c r="O489" i="1" s="1"/>
  <c r="AX701" i="1"/>
  <c r="CG696" i="1"/>
  <c r="T658" i="1"/>
  <c r="F684" i="1"/>
  <c r="GM698" i="1"/>
  <c r="AB701" i="1"/>
  <c r="GP698" i="1"/>
  <c r="CD701" i="1" s="1"/>
  <c r="AX769" i="1"/>
  <c r="F783" i="1"/>
  <c r="X814" i="1"/>
  <c r="AK809" i="1"/>
  <c r="AP658" i="1"/>
  <c r="F672" i="1"/>
  <c r="AK663" i="1"/>
  <c r="AK701" i="1"/>
  <c r="AI769" i="1"/>
  <c r="V776" i="1"/>
  <c r="F831" i="1"/>
  <c r="AS809" i="1"/>
  <c r="GP592" i="1"/>
  <c r="AD696" i="1"/>
  <c r="Q701" i="1"/>
  <c r="CJ696" i="1"/>
  <c r="BA701" i="1"/>
  <c r="BB847" i="1"/>
  <c r="F873" i="1"/>
  <c r="AX912" i="1"/>
  <c r="CG893" i="1"/>
  <c r="AI809" i="1"/>
  <c r="V814" i="1"/>
  <c r="AF893" i="1"/>
  <c r="S912" i="1"/>
  <c r="GM904" i="1"/>
  <c r="GN904" i="1"/>
  <c r="AL860" i="1"/>
  <c r="GN858" i="1"/>
  <c r="CB860" i="1" s="1"/>
  <c r="GP1235" i="1"/>
  <c r="GM1235" i="1"/>
  <c r="GP1278" i="1"/>
  <c r="GM1278" i="1"/>
  <c r="AH847" i="1"/>
  <c r="U860" i="1"/>
  <c r="CH912" i="1"/>
  <c r="AC893" i="1"/>
  <c r="CE912" i="1"/>
  <c r="P912" i="1"/>
  <c r="CF912" i="1"/>
  <c r="CY1075" i="1"/>
  <c r="X1075" i="1" s="1"/>
  <c r="CZ1075" i="1"/>
  <c r="Y1075" i="1" s="1"/>
  <c r="AF1078" i="1"/>
  <c r="F1171" i="1"/>
  <c r="AT1146" i="1"/>
  <c r="CP1188" i="1"/>
  <c r="O1188" i="1" s="1"/>
  <c r="AC1198" i="1"/>
  <c r="V957" i="1"/>
  <c r="P960" i="1"/>
  <c r="GM1038" i="1"/>
  <c r="GN1038" i="1"/>
  <c r="CB1040" i="1" s="1"/>
  <c r="AG1073" i="1"/>
  <c r="T1078" i="1"/>
  <c r="AJ1146" i="1"/>
  <c r="W1153" i="1"/>
  <c r="F1250" i="1"/>
  <c r="Q1231" i="1"/>
  <c r="CZ1292" i="1"/>
  <c r="Y1292" i="1" s="1"/>
  <c r="T1223" i="5" s="1"/>
  <c r="CY1292" i="1"/>
  <c r="X1292" i="1" s="1"/>
  <c r="R1223" i="5" s="1"/>
  <c r="V962" i="1"/>
  <c r="T1035" i="1"/>
  <c r="F1061" i="1"/>
  <c r="CP1075" i="1"/>
  <c r="O1075" i="1" s="1"/>
  <c r="V1198" i="1"/>
  <c r="AI1186" i="1"/>
  <c r="AL1238" i="1"/>
  <c r="CI1231" i="1"/>
  <c r="AZ1238" i="1"/>
  <c r="GM1289" i="1"/>
  <c r="GP1289" i="1"/>
  <c r="CY1478" i="1"/>
  <c r="X1478" i="1" s="1"/>
  <c r="R1319" i="5" s="1"/>
  <c r="J1323" i="5" s="1"/>
  <c r="I1326" i="5" s="1"/>
  <c r="CZ1478" i="1"/>
  <c r="Y1478" i="1" s="1"/>
  <c r="T1319" i="5" s="1"/>
  <c r="J1324" i="5" s="1"/>
  <c r="R960" i="1"/>
  <c r="GK960" i="1" s="1"/>
  <c r="GP966" i="1"/>
  <c r="GM966" i="1"/>
  <c r="T968" i="1"/>
  <c r="W1035" i="1"/>
  <c r="F1064" i="1"/>
  <c r="CI1073" i="1"/>
  <c r="AZ1078" i="1"/>
  <c r="GM1236" i="1"/>
  <c r="GN1236" i="1"/>
  <c r="GP1288" i="1"/>
  <c r="GM1288" i="1"/>
  <c r="W1291" i="1"/>
  <c r="AJ1298" i="1" s="1"/>
  <c r="CG1513" i="1"/>
  <c r="AX1518" i="1"/>
  <c r="T957" i="1"/>
  <c r="S960" i="1"/>
  <c r="CI949" i="1"/>
  <c r="AZ971" i="1"/>
  <c r="U968" i="1"/>
  <c r="AK1040" i="1"/>
  <c r="AD1146" i="1"/>
  <c r="Q1153" i="1"/>
  <c r="AK1198" i="1"/>
  <c r="AC1238" i="1"/>
  <c r="CZ1295" i="1"/>
  <c r="Y1295" i="1" s="1"/>
  <c r="T1234" i="5" s="1"/>
  <c r="CY1295" i="1"/>
  <c r="X1295" i="1" s="1"/>
  <c r="R1234" i="5" s="1"/>
  <c r="CG1551" i="1"/>
  <c r="AX1563" i="1"/>
  <c r="AP1362" i="1"/>
  <c r="F1376" i="1"/>
  <c r="AJ1473" i="1"/>
  <c r="W1480" i="1"/>
  <c r="CP1478" i="1"/>
  <c r="O1478" i="1" s="1"/>
  <c r="AD1513" i="1"/>
  <c r="Q1518" i="1"/>
  <c r="BC1551" i="1"/>
  <c r="F1579" i="1"/>
  <c r="BC1804" i="1"/>
  <c r="AL1596" i="1"/>
  <c r="Y1607" i="1"/>
  <c r="AG1596" i="1"/>
  <c r="T1607" i="1"/>
  <c r="CY1648" i="1"/>
  <c r="X1648" i="1" s="1"/>
  <c r="R1475" i="5" s="1"/>
  <c r="CZ1648" i="1"/>
  <c r="Y1648" i="1" s="1"/>
  <c r="T1475" i="5" s="1"/>
  <c r="CY1650" i="1"/>
  <c r="X1650" i="1" s="1"/>
  <c r="R1492" i="5" s="1"/>
  <c r="J1498" i="5" s="1"/>
  <c r="I1502" i="5" s="1"/>
  <c r="CZ1650" i="1"/>
  <c r="Y1650" i="1" s="1"/>
  <c r="T1492" i="5" s="1"/>
  <c r="J1499" i="5" s="1"/>
  <c r="AX1666" i="1"/>
  <c r="CG1644" i="1"/>
  <c r="GP1364" i="1"/>
  <c r="CD1367" i="1" s="1"/>
  <c r="GM1364" i="1"/>
  <c r="AB1367" i="1"/>
  <c r="BA1367" i="1"/>
  <c r="CJ1362" i="1"/>
  <c r="AD1473" i="1"/>
  <c r="Q1480" i="1"/>
  <c r="AH1551" i="1"/>
  <c r="U1563" i="1"/>
  <c r="CJ1596" i="1"/>
  <c r="BA1607" i="1"/>
  <c r="CP1602" i="1"/>
  <c r="O1602" i="1" s="1"/>
  <c r="AB1607" i="1" s="1"/>
  <c r="CP1646" i="1"/>
  <c r="O1646" i="1" s="1"/>
  <c r="W1653" i="1"/>
  <c r="GX1663" i="1"/>
  <c r="U1663" i="1"/>
  <c r="CP1732" i="1"/>
  <c r="O1732" i="1" s="1"/>
  <c r="AC1735" i="1"/>
  <c r="CY1843" i="1"/>
  <c r="X1843" i="1" s="1"/>
  <c r="R1606" i="5" s="1"/>
  <c r="J1612" i="5" s="1"/>
  <c r="I1616" i="5" s="1"/>
  <c r="AF1848" i="1"/>
  <c r="CZ1843" i="1"/>
  <c r="Y1843" i="1" s="1"/>
  <c r="T1606" i="5" s="1"/>
  <c r="J1613" i="5" s="1"/>
  <c r="U2302" i="1"/>
  <c r="AH2308" i="1" s="1"/>
  <c r="S2302" i="1"/>
  <c r="Q2302" i="1"/>
  <c r="AF1596" i="1"/>
  <c r="S1607" i="1"/>
  <c r="Q1653" i="1"/>
  <c r="U1362" i="1"/>
  <c r="F1389" i="1"/>
  <c r="AL1405" i="1"/>
  <c r="GP1516" i="1"/>
  <c r="CP1555" i="1"/>
  <c r="O1555" i="1" s="1"/>
  <c r="GM1658" i="1"/>
  <c r="GP1658" i="1"/>
  <c r="AL1730" i="1"/>
  <c r="Y1735" i="1"/>
  <c r="AD1768" i="1"/>
  <c r="Q1773" i="1"/>
  <c r="AP1768" i="1"/>
  <c r="F1782" i="1"/>
  <c r="AD1848" i="1"/>
  <c r="F1385" i="1"/>
  <c r="AT1362" i="1"/>
  <c r="AD1400" i="1"/>
  <c r="Q1405" i="1"/>
  <c r="CP1477" i="1"/>
  <c r="O1477" i="1" s="1"/>
  <c r="W1513" i="1"/>
  <c r="F1542" i="1"/>
  <c r="R1652" i="1"/>
  <c r="F1852" i="1"/>
  <c r="AO1841" i="1"/>
  <c r="AJ1919" i="1"/>
  <c r="W1931" i="1"/>
  <c r="S1657" i="1"/>
  <c r="F1940" i="1"/>
  <c r="AP1919" i="1"/>
  <c r="CP1970" i="1"/>
  <c r="O1970" i="1" s="1"/>
  <c r="AD1988" i="1"/>
  <c r="CZ1977" i="1"/>
  <c r="Y1977" i="1" s="1"/>
  <c r="T1778" i="5" s="1"/>
  <c r="CY1977" i="1"/>
  <c r="X1977" i="1" s="1"/>
  <c r="R1778" i="5" s="1"/>
  <c r="CJ2052" i="1"/>
  <c r="BA2061" i="1"/>
  <c r="GM2134" i="1"/>
  <c r="CA2137" i="1" s="1"/>
  <c r="AB2137" i="1"/>
  <c r="GP2134" i="1"/>
  <c r="CD2137" i="1" s="1"/>
  <c r="AZ2212" i="1"/>
  <c r="CI2205" i="1"/>
  <c r="CP1770" i="1"/>
  <c r="O1770" i="1" s="1"/>
  <c r="F1865" i="1"/>
  <c r="AS1841" i="1"/>
  <c r="CZ1986" i="1"/>
  <c r="Y1986" i="1" s="1"/>
  <c r="CY1986" i="1"/>
  <c r="X1986" i="1" s="1"/>
  <c r="AL2061" i="1"/>
  <c r="AD2132" i="1"/>
  <c r="Q2137" i="1"/>
  <c r="AG2245" i="1"/>
  <c r="T2250" i="1"/>
  <c r="GP2290" i="1"/>
  <c r="GM2290" i="1"/>
  <c r="V2302" i="1"/>
  <c r="AD2372" i="1"/>
  <c r="Q2384" i="1"/>
  <c r="GM2377" i="1"/>
  <c r="GP2377" i="1"/>
  <c r="F1791" i="1"/>
  <c r="AT1768" i="1"/>
  <c r="AC2061" i="1"/>
  <c r="GM2097" i="1"/>
  <c r="GN2097" i="1"/>
  <c r="CB2099" i="1" s="1"/>
  <c r="AX2137" i="1"/>
  <c r="CG2132" i="1"/>
  <c r="GP2208" i="1"/>
  <c r="GM2208" i="1"/>
  <c r="F2268" i="1"/>
  <c r="AT2245" i="1"/>
  <c r="V2305" i="1"/>
  <c r="GN2382" i="1"/>
  <c r="CB2384" i="1" s="1"/>
  <c r="GM2382" i="1"/>
  <c r="U2094" i="1"/>
  <c r="F2121" i="1"/>
  <c r="GP2209" i="1"/>
  <c r="GM2209" i="1"/>
  <c r="AI2245" i="1"/>
  <c r="V2250" i="1"/>
  <c r="CG2245" i="1"/>
  <c r="AX2250" i="1"/>
  <c r="CP2375" i="1"/>
  <c r="O2375" i="1" s="1"/>
  <c r="CP2381" i="1"/>
  <c r="O2381" i="1" s="1"/>
  <c r="J2119" i="5" s="1"/>
  <c r="CY2634" i="1"/>
  <c r="X2634" i="1" s="1"/>
  <c r="R2340" i="5" s="1"/>
  <c r="CZ2634" i="1"/>
  <c r="Y2634" i="1" s="1"/>
  <c r="T2340" i="5" s="1"/>
  <c r="AD2749" i="1"/>
  <c r="Q2760" i="1"/>
  <c r="AX2760" i="1"/>
  <c r="CG2749" i="1"/>
  <c r="AD2831" i="1"/>
  <c r="Q2836" i="1"/>
  <c r="CI2949" i="1"/>
  <c r="AP2949" i="1"/>
  <c r="BY2944" i="1"/>
  <c r="GP3004" i="1"/>
  <c r="GM3004" i="1"/>
  <c r="F2230" i="1"/>
  <c r="AT2205" i="1"/>
  <c r="GM2420" i="1"/>
  <c r="AT1919" i="1"/>
  <c r="AT2168" i="1"/>
  <c r="F1949" i="1"/>
  <c r="AH2052" i="1"/>
  <c r="U2061" i="1"/>
  <c r="AT2052" i="1"/>
  <c r="F2079" i="1"/>
  <c r="GX2302" i="1"/>
  <c r="GP2907" i="1"/>
  <c r="GM2907" i="1"/>
  <c r="V2994" i="1"/>
  <c r="AF2132" i="1"/>
  <c r="S2137" i="1"/>
  <c r="AL2212" i="1"/>
  <c r="Y2250" i="1"/>
  <c r="AL2245" i="1"/>
  <c r="CG2417" i="1"/>
  <c r="AX2432" i="1"/>
  <c r="R1986" i="1"/>
  <c r="GK1986" i="1" s="1"/>
  <c r="W1986" i="1"/>
  <c r="V1986" i="1"/>
  <c r="GX1986" i="1"/>
  <c r="F2317" i="1"/>
  <c r="AP2339" i="1"/>
  <c r="AP2287" i="1"/>
  <c r="AQ2417" i="1"/>
  <c r="F2442" i="1"/>
  <c r="CH2508" i="1"/>
  <c r="P2508" i="1"/>
  <c r="CE2508" i="1"/>
  <c r="AC2503" i="1"/>
  <c r="CF2508" i="1"/>
  <c r="S2581" i="1"/>
  <c r="AF2576" i="1"/>
  <c r="BZ2749" i="1"/>
  <c r="AQ2760" i="1"/>
  <c r="W2836" i="1"/>
  <c r="AJ2831" i="1"/>
  <c r="AL2099" i="1"/>
  <c r="T2132" i="1"/>
  <c r="F2158" i="1"/>
  <c r="F2393" i="1"/>
  <c r="AP2372" i="1"/>
  <c r="AS2470" i="1"/>
  <c r="CB2465" i="1"/>
  <c r="F2599" i="1"/>
  <c r="AT2576" i="1"/>
  <c r="F2591" i="1"/>
  <c r="AQ2576" i="1"/>
  <c r="W2634" i="1"/>
  <c r="GM2709" i="1"/>
  <c r="GP2709" i="1"/>
  <c r="W2999" i="1"/>
  <c r="F3012" i="1"/>
  <c r="AO3039" i="1"/>
  <c r="AO2986" i="1"/>
  <c r="AL3126" i="1"/>
  <c r="CH3164" i="1"/>
  <c r="AC3159" i="1"/>
  <c r="CF3164" i="1"/>
  <c r="P3164" i="1"/>
  <c r="CE3164" i="1"/>
  <c r="AI3197" i="1"/>
  <c r="V3202" i="1"/>
  <c r="F2494" i="1"/>
  <c r="W2465" i="1"/>
  <c r="BA2503" i="1"/>
  <c r="F2528" i="1"/>
  <c r="CY2631" i="1"/>
  <c r="X2631" i="1" s="1"/>
  <c r="CZ2631" i="1"/>
  <c r="Y2631" i="1" s="1"/>
  <c r="T2327" i="5" s="1"/>
  <c r="J2329" i="5" s="1"/>
  <c r="Q2635" i="1"/>
  <c r="AJ2704" i="1"/>
  <c r="W2716" i="1"/>
  <c r="AG2704" i="1"/>
  <c r="T2716" i="1"/>
  <c r="AD2704" i="1"/>
  <c r="Q2716" i="1"/>
  <c r="AT2760" i="1"/>
  <c r="CC2749" i="1"/>
  <c r="F2773" i="1"/>
  <c r="BB2749" i="1"/>
  <c r="CH2831" i="1"/>
  <c r="AY2836" i="1"/>
  <c r="F2839" i="1"/>
  <c r="P2831" i="1"/>
  <c r="GP2992" i="1"/>
  <c r="GM2992" i="1"/>
  <c r="S2997" i="1"/>
  <c r="BB2900" i="1"/>
  <c r="F3246" i="1"/>
  <c r="AK3084" i="1"/>
  <c r="CJ3072" i="1"/>
  <c r="BA3084" i="1"/>
  <c r="CP3080" i="1"/>
  <c r="O3080" i="1" s="1"/>
  <c r="AD3126" i="1"/>
  <c r="AQ3126" i="1"/>
  <c r="BZ3117" i="1"/>
  <c r="GK3199" i="1"/>
  <c r="CG2465" i="1"/>
  <c r="AX2470" i="1"/>
  <c r="CI2465" i="1"/>
  <c r="AZ2470" i="1"/>
  <c r="F2605" i="1"/>
  <c r="W2576" i="1"/>
  <c r="F2649" i="1"/>
  <c r="AP2618" i="1"/>
  <c r="AP2671" i="1"/>
  <c r="GP2755" i="1"/>
  <c r="GM2755" i="1"/>
  <c r="AQ2793" i="1"/>
  <c r="F2808" i="1"/>
  <c r="U2831" i="1"/>
  <c r="F2858" i="1"/>
  <c r="AZ2904" i="1"/>
  <c r="F2922" i="1"/>
  <c r="T2999" i="1"/>
  <c r="AG3008" i="1" s="1"/>
  <c r="AC3084" i="1"/>
  <c r="F3088" i="1"/>
  <c r="AO3072" i="1"/>
  <c r="AH3197" i="1"/>
  <c r="U3202" i="1"/>
  <c r="CI2576" i="1"/>
  <c r="AZ2581" i="1"/>
  <c r="F2729" i="1"/>
  <c r="BB2704" i="1"/>
  <c r="AO3233" i="1"/>
  <c r="AI2944" i="1"/>
  <c r="V2949" i="1"/>
  <c r="AP3008" i="1"/>
  <c r="CI3008" i="1"/>
  <c r="BY2986" i="1"/>
  <c r="Q2994" i="1"/>
  <c r="P2999" i="1"/>
  <c r="S3006" i="1"/>
  <c r="CP3006" i="1" s="1"/>
  <c r="O3006" i="1" s="1"/>
  <c r="AE3164" i="1"/>
  <c r="GK3161" i="1"/>
  <c r="V3164" i="1"/>
  <c r="AI3159" i="1"/>
  <c r="V2831" i="1"/>
  <c r="F2859" i="1"/>
  <c r="F3146" i="1"/>
  <c r="GP2713" i="1"/>
  <c r="AI2749" i="1"/>
  <c r="V2760" i="1"/>
  <c r="S2911" i="1"/>
  <c r="AF2904" i="1"/>
  <c r="AP3117" i="1"/>
  <c r="F3135" i="1"/>
  <c r="GP2707" i="1"/>
  <c r="AK3202" i="1"/>
  <c r="BB26" i="1"/>
  <c r="F46" i="1"/>
  <c r="BB366" i="1"/>
  <c r="AZ71" i="1"/>
  <c r="CI66" i="1"/>
  <c r="AS26" i="1"/>
  <c r="F50" i="1"/>
  <c r="F40" i="1"/>
  <c r="AX26" i="1"/>
  <c r="AB33" i="1"/>
  <c r="AJ66" i="1"/>
  <c r="W71" i="1"/>
  <c r="V71" i="1"/>
  <c r="AI66" i="1"/>
  <c r="BA66" i="1"/>
  <c r="F91" i="1"/>
  <c r="CG108" i="1"/>
  <c r="AX131" i="1"/>
  <c r="AF26" i="1"/>
  <c r="S33" i="1"/>
  <c r="AG26" i="1"/>
  <c r="T33" i="1"/>
  <c r="AB71" i="1"/>
  <c r="CY128" i="1"/>
  <c r="X128" i="1" s="1"/>
  <c r="CZ128" i="1"/>
  <c r="Y128" i="1" s="1"/>
  <c r="T174" i="5" s="1"/>
  <c r="GP117" i="1"/>
  <c r="GM117" i="1"/>
  <c r="GP123" i="1"/>
  <c r="GM123" i="1"/>
  <c r="GP125" i="1"/>
  <c r="GM125" i="1"/>
  <c r="GM118" i="1"/>
  <c r="GP114" i="1"/>
  <c r="GM114" i="1"/>
  <c r="GX124" i="1"/>
  <c r="GP129" i="1"/>
  <c r="GM129" i="1"/>
  <c r="GN247" i="1"/>
  <c r="AC207" i="1"/>
  <c r="CI292" i="1"/>
  <c r="AZ297" i="1"/>
  <c r="CZ244" i="1"/>
  <c r="Y244" i="1" s="1"/>
  <c r="CY244" i="1"/>
  <c r="X244" i="1" s="1"/>
  <c r="Y297" i="1"/>
  <c r="AL292" i="1"/>
  <c r="AX297" i="1"/>
  <c r="CG292" i="1"/>
  <c r="F339" i="1"/>
  <c r="AO330" i="1"/>
  <c r="AD443" i="1"/>
  <c r="Q450" i="1"/>
  <c r="F499" i="1"/>
  <c r="AO483" i="1"/>
  <c r="BC528" i="1"/>
  <c r="F551" i="1"/>
  <c r="CI330" i="1"/>
  <c r="AZ335" i="1"/>
  <c r="W292" i="1"/>
  <c r="F321" i="1"/>
  <c r="AG330" i="1"/>
  <c r="T335" i="1"/>
  <c r="AD410" i="1"/>
  <c r="F466" i="1"/>
  <c r="BC443" i="1"/>
  <c r="GP487" i="1"/>
  <c r="GM487" i="1"/>
  <c r="CZ490" i="1"/>
  <c r="Y490" i="1" s="1"/>
  <c r="T470" i="5" s="1"/>
  <c r="J475" i="5" s="1"/>
  <c r="CY490" i="1"/>
  <c r="X490" i="1" s="1"/>
  <c r="R470" i="5" s="1"/>
  <c r="J474" i="5" s="1"/>
  <c r="I477" i="5" s="1"/>
  <c r="F539" i="1"/>
  <c r="AO528" i="1"/>
  <c r="F277" i="1"/>
  <c r="AT240" i="1"/>
  <c r="V410" i="1"/>
  <c r="AI403" i="1"/>
  <c r="F474" i="1"/>
  <c r="W443" i="1"/>
  <c r="F504" i="1"/>
  <c r="AP483" i="1"/>
  <c r="AF535" i="1"/>
  <c r="T535" i="1"/>
  <c r="AG528" i="1"/>
  <c r="CP486" i="1"/>
  <c r="O486" i="1" s="1"/>
  <c r="CP490" i="1"/>
  <c r="O490" i="1" s="1"/>
  <c r="GP530" i="1"/>
  <c r="GM530" i="1"/>
  <c r="AO572" i="1"/>
  <c r="AO625" i="1"/>
  <c r="F598" i="1"/>
  <c r="BC568" i="1"/>
  <c r="F641" i="1"/>
  <c r="AQ443" i="1"/>
  <c r="F460" i="1"/>
  <c r="AH528" i="1"/>
  <c r="U535" i="1"/>
  <c r="CI528" i="1"/>
  <c r="AZ535" i="1"/>
  <c r="BB572" i="1"/>
  <c r="BB625" i="1"/>
  <c r="F607" i="1"/>
  <c r="BC769" i="1"/>
  <c r="F792" i="1"/>
  <c r="W658" i="1"/>
  <c r="F687" i="1"/>
  <c r="CH701" i="1"/>
  <c r="AC696" i="1"/>
  <c r="CE701" i="1"/>
  <c r="P701" i="1"/>
  <c r="CF701" i="1"/>
  <c r="CY591" i="1"/>
  <c r="X591" i="1" s="1"/>
  <c r="CZ591" i="1"/>
  <c r="Y591" i="1" s="1"/>
  <c r="T617" i="5" s="1"/>
  <c r="J619" i="5" s="1"/>
  <c r="AH658" i="1"/>
  <c r="U663" i="1"/>
  <c r="AZ663" i="1"/>
  <c r="CI658" i="1"/>
  <c r="AH696" i="1"/>
  <c r="U701" i="1"/>
  <c r="AX814" i="1"/>
  <c r="CG809" i="1"/>
  <c r="AZ912" i="1"/>
  <c r="CI893" i="1"/>
  <c r="BA663" i="1"/>
  <c r="CJ658" i="1"/>
  <c r="AF696" i="1"/>
  <c r="S701" i="1"/>
  <c r="V696" i="1"/>
  <c r="F724" i="1"/>
  <c r="CP773" i="1"/>
  <c r="O773" i="1" s="1"/>
  <c r="AT769" i="1"/>
  <c r="F794" i="1"/>
  <c r="CG847" i="1"/>
  <c r="AX860" i="1"/>
  <c r="AP572" i="1"/>
  <c r="AP625" i="1"/>
  <c r="AP732" i="1" s="1"/>
  <c r="F603" i="1"/>
  <c r="CP591" i="1"/>
  <c r="O591" i="1" s="1"/>
  <c r="J617" i="5" s="1"/>
  <c r="AZ701" i="1"/>
  <c r="CI696" i="1"/>
  <c r="AJ769" i="1"/>
  <c r="W776" i="1"/>
  <c r="AO769" i="1"/>
  <c r="F780" i="1"/>
  <c r="T809" i="1"/>
  <c r="F835" i="1"/>
  <c r="GK849" i="1"/>
  <c r="W860" i="1"/>
  <c r="AJ847" i="1"/>
  <c r="GP854" i="1"/>
  <c r="GM854" i="1"/>
  <c r="AD893" i="1"/>
  <c r="Q912" i="1"/>
  <c r="T860" i="1"/>
  <c r="AG847" i="1"/>
  <c r="AL912" i="1"/>
  <c r="GN906" i="1"/>
  <c r="GM906" i="1"/>
  <c r="GM909" i="1"/>
  <c r="GP909" i="1"/>
  <c r="AC847" i="1"/>
  <c r="CE860" i="1"/>
  <c r="P860" i="1"/>
  <c r="CF860" i="1"/>
  <c r="CH860" i="1"/>
  <c r="AK860" i="1"/>
  <c r="AP847" i="1"/>
  <c r="F869" i="1"/>
  <c r="GM897" i="1"/>
  <c r="F1208" i="1"/>
  <c r="AQ1186" i="1"/>
  <c r="AQ1436" i="1"/>
  <c r="F1242" i="1"/>
  <c r="AO1231" i="1"/>
  <c r="AO1436" i="1"/>
  <c r="GP1279" i="1"/>
  <c r="GM1279" i="1"/>
  <c r="BA769" i="1"/>
  <c r="F796" i="1"/>
  <c r="F834" i="1"/>
  <c r="BA809" i="1"/>
  <c r="AH893" i="1"/>
  <c r="U912" i="1"/>
  <c r="GP905" i="1"/>
  <c r="GM905" i="1"/>
  <c r="AO949" i="1"/>
  <c r="AO1002" i="1"/>
  <c r="F975" i="1"/>
  <c r="AC1040" i="1"/>
  <c r="CP1037" i="1"/>
  <c r="O1037" i="1" s="1"/>
  <c r="F1160" i="1"/>
  <c r="AX1146" i="1"/>
  <c r="GM1189" i="1"/>
  <c r="GP1189" i="1"/>
  <c r="GP956" i="1"/>
  <c r="GM956" i="1"/>
  <c r="GP958" i="1"/>
  <c r="GM958" i="1"/>
  <c r="T960" i="1"/>
  <c r="P962" i="1"/>
  <c r="R968" i="1"/>
  <c r="GK968" i="1" s="1"/>
  <c r="AH1035" i="1"/>
  <c r="U1040" i="1"/>
  <c r="U1198" i="1"/>
  <c r="AH1186" i="1"/>
  <c r="R957" i="1"/>
  <c r="GK957" i="1" s="1"/>
  <c r="U960" i="1"/>
  <c r="GM964" i="1"/>
  <c r="CH1078" i="1"/>
  <c r="AC1073" i="1"/>
  <c r="CE1078" i="1"/>
  <c r="P1078" i="1"/>
  <c r="CF1078" i="1"/>
  <c r="AF1146" i="1"/>
  <c r="S1153" i="1"/>
  <c r="AK1238" i="1"/>
  <c r="P1293" i="1"/>
  <c r="CP1293" i="1" s="1"/>
  <c r="O1293" i="1" s="1"/>
  <c r="J1224" i="5" s="1"/>
  <c r="T1293" i="1"/>
  <c r="S1293" i="1"/>
  <c r="CY1475" i="1"/>
  <c r="X1475" i="1" s="1"/>
  <c r="R1292" i="5" s="1"/>
  <c r="J1298" i="5" s="1"/>
  <c r="I1302" i="5" s="1"/>
  <c r="AF1480" i="1"/>
  <c r="CZ1475" i="1"/>
  <c r="Y1475" i="1" s="1"/>
  <c r="T1292" i="5" s="1"/>
  <c r="J1299" i="5" s="1"/>
  <c r="CG1473" i="1"/>
  <c r="AX1480" i="1"/>
  <c r="W960" i="1"/>
  <c r="AQ949" i="1"/>
  <c r="F981" i="1"/>
  <c r="AQ1002" i="1"/>
  <c r="GM1192" i="1"/>
  <c r="GP1192" i="1"/>
  <c r="GM1195" i="1"/>
  <c r="AS1298" i="1"/>
  <c r="CB1275" i="1"/>
  <c r="CP1292" i="1"/>
  <c r="O1292" i="1" s="1"/>
  <c r="J1223" i="5" s="1"/>
  <c r="AT1275" i="1"/>
  <c r="F1316" i="1"/>
  <c r="AT1329" i="1"/>
  <c r="GX957" i="1"/>
  <c r="S962" i="1"/>
  <c r="AP949" i="1"/>
  <c r="F980" i="1"/>
  <c r="AP1002" i="1"/>
  <c r="Q968" i="1"/>
  <c r="AF1035" i="1"/>
  <c r="S1040" i="1"/>
  <c r="F1049" i="1"/>
  <c r="AP1035" i="1"/>
  <c r="AI1146" i="1"/>
  <c r="V1153" i="1"/>
  <c r="AF1186" i="1"/>
  <c r="S1198" i="1"/>
  <c r="AT1186" i="1"/>
  <c r="F1216" i="1"/>
  <c r="AB1238" i="1"/>
  <c r="AT1231" i="1"/>
  <c r="F1256" i="1"/>
  <c r="GP1285" i="1"/>
  <c r="GM1285" i="1"/>
  <c r="CZ1290" i="1"/>
  <c r="Y1290" i="1" s="1"/>
  <c r="T1216" i="5" s="1"/>
  <c r="CY1290" i="1"/>
  <c r="X1290" i="1" s="1"/>
  <c r="R1216" i="5" s="1"/>
  <c r="AZ1367" i="1"/>
  <c r="CI1362" i="1"/>
  <c r="AB1405" i="1"/>
  <c r="AZ1480" i="1"/>
  <c r="CI1473" i="1"/>
  <c r="AT1666" i="1"/>
  <c r="CC1644" i="1"/>
  <c r="CY1661" i="1"/>
  <c r="X1661" i="1" s="1"/>
  <c r="R1538" i="5" s="1"/>
  <c r="J1539" i="5" s="1"/>
  <c r="CZ1661" i="1"/>
  <c r="Y1661" i="1" s="1"/>
  <c r="T1538" i="5" s="1"/>
  <c r="J1540" i="5" s="1"/>
  <c r="F1670" i="1"/>
  <c r="AO1697" i="1"/>
  <c r="AO1644" i="1"/>
  <c r="AC1362" i="1"/>
  <c r="CE1367" i="1"/>
  <c r="P1367" i="1"/>
  <c r="CF1367" i="1"/>
  <c r="CH1367" i="1"/>
  <c r="F1414" i="1"/>
  <c r="AP1400" i="1"/>
  <c r="AC1473" i="1"/>
  <c r="P1480" i="1"/>
  <c r="CF1480" i="1"/>
  <c r="CH1480" i="1"/>
  <c r="CE1480" i="1"/>
  <c r="AH1513" i="1"/>
  <c r="U1518" i="1"/>
  <c r="AS1513" i="1"/>
  <c r="F1535" i="1"/>
  <c r="GM1556" i="1"/>
  <c r="GP1556" i="1"/>
  <c r="CP1648" i="1"/>
  <c r="O1648" i="1" s="1"/>
  <c r="T1653" i="1"/>
  <c r="F1631" i="1"/>
  <c r="W1596" i="1"/>
  <c r="CP1657" i="1"/>
  <c r="O1657" i="1" s="1"/>
  <c r="J1524" i="5" s="1"/>
  <c r="CP1661" i="1"/>
  <c r="O1661" i="1" s="1"/>
  <c r="J1538" i="5" s="1"/>
  <c r="Q1663" i="1"/>
  <c r="AJ1841" i="1"/>
  <c r="W1848" i="1"/>
  <c r="CY1845" i="1"/>
  <c r="X1845" i="1" s="1"/>
  <c r="CZ1845" i="1"/>
  <c r="Y1845" i="1" s="1"/>
  <c r="T1625" i="5" s="1"/>
  <c r="J1630" i="5" s="1"/>
  <c r="CH1848" i="1"/>
  <c r="CE1848" i="1"/>
  <c r="CF1848" i="1"/>
  <c r="AC1841" i="1"/>
  <c r="P1848" i="1"/>
  <c r="AF1919" i="1"/>
  <c r="S1931" i="1"/>
  <c r="S2305" i="1"/>
  <c r="W2305" i="1"/>
  <c r="AJ2308" i="1" s="1"/>
  <c r="Q2305" i="1"/>
  <c r="CG1596" i="1"/>
  <c r="AX1607" i="1"/>
  <c r="T1652" i="1"/>
  <c r="AH1730" i="1"/>
  <c r="U1735" i="1"/>
  <c r="CP1843" i="1"/>
  <c r="O1843" i="1" s="1"/>
  <c r="AH1881" i="1"/>
  <c r="U1886" i="1"/>
  <c r="CI1275" i="1"/>
  <c r="AZ1298" i="1"/>
  <c r="W1400" i="1"/>
  <c r="F1429" i="1"/>
  <c r="AI1513" i="1"/>
  <c r="V1518" i="1"/>
  <c r="CJ1551" i="1"/>
  <c r="BA1563" i="1"/>
  <c r="W1652" i="1"/>
  <c r="AZ1773" i="1"/>
  <c r="CI1768" i="1"/>
  <c r="CY1844" i="1"/>
  <c r="X1844" i="1" s="1"/>
  <c r="R1617" i="5" s="1"/>
  <c r="J1621" i="5" s="1"/>
  <c r="I1624" i="5" s="1"/>
  <c r="CZ1844" i="1"/>
  <c r="Y1844" i="1" s="1"/>
  <c r="T1617" i="5" s="1"/>
  <c r="J1622" i="5" s="1"/>
  <c r="CY1846" i="1"/>
  <c r="X1846" i="1" s="1"/>
  <c r="R1633" i="5" s="1"/>
  <c r="J1637" i="5" s="1"/>
  <c r="CZ1846" i="1"/>
  <c r="Y1846" i="1" s="1"/>
  <c r="T1633" i="5" s="1"/>
  <c r="J1638" i="5" s="1"/>
  <c r="I1640" i="5" s="1"/>
  <c r="AL1881" i="1"/>
  <c r="Y1886" i="1"/>
  <c r="AH1988" i="1"/>
  <c r="S1367" i="1"/>
  <c r="AF1362" i="1"/>
  <c r="W1362" i="1"/>
  <c r="F1391" i="1"/>
  <c r="AP1513" i="1"/>
  <c r="F1527" i="1"/>
  <c r="S1655" i="1"/>
  <c r="BZ1919" i="1"/>
  <c r="AQ1931" i="1"/>
  <c r="AC1607" i="1"/>
  <c r="GM1771" i="1"/>
  <c r="GN1771" i="1"/>
  <c r="CB1773" i="1" s="1"/>
  <c r="R1983" i="1"/>
  <c r="GK1983" i="1" s="1"/>
  <c r="W1983" i="1"/>
  <c r="V1983" i="1"/>
  <c r="GX1983" i="1"/>
  <c r="AC2099" i="1"/>
  <c r="CP2096" i="1"/>
  <c r="O2096" i="1" s="1"/>
  <c r="AG2205" i="1"/>
  <c r="T2212" i="1"/>
  <c r="F2221" i="1"/>
  <c r="AP2205" i="1"/>
  <c r="CP2289" i="1"/>
  <c r="O2289" i="1" s="1"/>
  <c r="AQ1730" i="1"/>
  <c r="F1745" i="1"/>
  <c r="AC1768" i="1"/>
  <c r="CE1773" i="1"/>
  <c r="P1773" i="1"/>
  <c r="CF1773" i="1"/>
  <c r="CH1773" i="1"/>
  <c r="F1783" i="1"/>
  <c r="AQ1768" i="1"/>
  <c r="F1898" i="1"/>
  <c r="Q1881" i="1"/>
  <c r="GM1975" i="1"/>
  <c r="GP1975" i="1"/>
  <c r="R1980" i="1"/>
  <c r="GK1980" i="1" s="1"/>
  <c r="W1980" i="1"/>
  <c r="GX1980" i="1"/>
  <c r="V1980" i="1"/>
  <c r="AJ2052" i="1"/>
  <c r="W2061" i="1"/>
  <c r="AE2137" i="1"/>
  <c r="AC2212" i="1"/>
  <c r="CP2207" i="1"/>
  <c r="O2207" i="1" s="1"/>
  <c r="F2259" i="1"/>
  <c r="AP2245" i="1"/>
  <c r="GM2376" i="1"/>
  <c r="GP2376" i="1"/>
  <c r="GP2379" i="1"/>
  <c r="GM2379" i="1"/>
  <c r="W1655" i="1"/>
  <c r="AG1919" i="1"/>
  <c r="T1931" i="1"/>
  <c r="CP1982" i="1"/>
  <c r="O1982" i="1" s="1"/>
  <c r="J1803" i="5" s="1"/>
  <c r="GM2054" i="1"/>
  <c r="AB2061" i="1"/>
  <c r="GP2054" i="1"/>
  <c r="CZ2375" i="1"/>
  <c r="Y2375" i="1" s="1"/>
  <c r="CY2375" i="1"/>
  <c r="X2375" i="1" s="1"/>
  <c r="AH2503" i="1"/>
  <c r="U2508" i="1"/>
  <c r="GP1926" i="1"/>
  <c r="GM1926" i="1"/>
  <c r="S1980" i="1"/>
  <c r="F2108" i="1"/>
  <c r="AP2094" i="1"/>
  <c r="Q2094" i="1"/>
  <c r="F2111" i="1"/>
  <c r="V2132" i="1"/>
  <c r="F2160" i="1"/>
  <c r="AO2245" i="1"/>
  <c r="F2254" i="1"/>
  <c r="AO2539" i="1"/>
  <c r="BB2417" i="1"/>
  <c r="F2445" i="1"/>
  <c r="AS2640" i="1"/>
  <c r="CB2618" i="1"/>
  <c r="CZ2753" i="1"/>
  <c r="Y2753" i="1" s="1"/>
  <c r="T2436" i="5" s="1"/>
  <c r="J2441" i="5" s="1"/>
  <c r="CY2753" i="1"/>
  <c r="X2753" i="1" s="1"/>
  <c r="T2911" i="1"/>
  <c r="AG2904" i="1"/>
  <c r="S2994" i="1"/>
  <c r="U2994" i="1"/>
  <c r="GP2998" i="1"/>
  <c r="GM2998" i="1"/>
  <c r="GM3162" i="1"/>
  <c r="GN3162" i="1"/>
  <c r="CB3164" i="1" s="1"/>
  <c r="R2994" i="1"/>
  <c r="GK2994" i="1" s="1"/>
  <c r="CE3126" i="1"/>
  <c r="CF3126" i="1"/>
  <c r="AC3117" i="1"/>
  <c r="CH3126" i="1"/>
  <c r="P3126" i="1"/>
  <c r="F1907" i="1"/>
  <c r="T1881" i="1"/>
  <c r="GM2425" i="1"/>
  <c r="GP2425" i="1"/>
  <c r="CI2061" i="1"/>
  <c r="BA2094" i="1"/>
  <c r="F2119" i="1"/>
  <c r="CP2300" i="1"/>
  <c r="O2300" i="1" s="1"/>
  <c r="J2036" i="5" s="1"/>
  <c r="AS2283" i="1"/>
  <c r="F2356" i="1"/>
  <c r="GN2422" i="1"/>
  <c r="GM2422" i="1"/>
  <c r="GM2424" i="1"/>
  <c r="GN2424" i="1"/>
  <c r="GP2908" i="1"/>
  <c r="GM2908" i="1"/>
  <c r="T1663" i="1"/>
  <c r="F1997" i="1"/>
  <c r="AP2019" i="1"/>
  <c r="AP1968" i="1"/>
  <c r="AL2137" i="1"/>
  <c r="AF2205" i="1"/>
  <c r="S2212" i="1"/>
  <c r="AK2245" i="1"/>
  <c r="X2250" i="1"/>
  <c r="BA2245" i="1"/>
  <c r="F2270" i="1"/>
  <c r="CP2299" i="1"/>
  <c r="O2299" i="1" s="1"/>
  <c r="J2035" i="5" s="1"/>
  <c r="P2302" i="1"/>
  <c r="CP2302" i="1" s="1"/>
  <c r="O2302" i="1" s="1"/>
  <c r="J2048" i="5" s="1"/>
  <c r="AC2432" i="1"/>
  <c r="CP2419" i="1"/>
  <c r="O2419" i="1" s="1"/>
  <c r="BY2417" i="1"/>
  <c r="AP2432" i="1"/>
  <c r="CI2432" i="1"/>
  <c r="F2483" i="1"/>
  <c r="BB2465" i="1"/>
  <c r="CI2503" i="1"/>
  <c r="AZ2508" i="1"/>
  <c r="GM2579" i="1"/>
  <c r="GP2579" i="1"/>
  <c r="P2635" i="1"/>
  <c r="CP2635" i="1" s="1"/>
  <c r="O2635" i="1" s="1"/>
  <c r="J2341" i="5" s="1"/>
  <c r="AX2798" i="1"/>
  <c r="CG2793" i="1"/>
  <c r="AQ2944" i="1"/>
  <c r="F2959" i="1"/>
  <c r="P1983" i="1"/>
  <c r="V2052" i="1"/>
  <c r="F2084" i="1"/>
  <c r="AK2099" i="1"/>
  <c r="GM2421" i="1"/>
  <c r="GP2421" i="1"/>
  <c r="W2094" i="1"/>
  <c r="F2123" i="1"/>
  <c r="T2432" i="1"/>
  <c r="AG2417" i="1"/>
  <c r="F2594" i="1"/>
  <c r="BB2867" i="1"/>
  <c r="BB2576" i="1"/>
  <c r="CJ2749" i="1"/>
  <c r="BA2760" i="1"/>
  <c r="AP2831" i="1"/>
  <c r="F2845" i="1"/>
  <c r="Q2997" i="1"/>
  <c r="AK3164" i="1"/>
  <c r="GP3161" i="1"/>
  <c r="CD3164" i="1" s="1"/>
  <c r="AK2508" i="1"/>
  <c r="U2576" i="1"/>
  <c r="F2603" i="1"/>
  <c r="P2633" i="1"/>
  <c r="CP2633" i="1" s="1"/>
  <c r="O2633" i="1" s="1"/>
  <c r="J2339" i="5" s="1"/>
  <c r="AK2716" i="1"/>
  <c r="CJ2704" i="1"/>
  <c r="BA2716" i="1"/>
  <c r="AI2793" i="1"/>
  <c r="V2798" i="1"/>
  <c r="AV2836" i="1"/>
  <c r="CE2831" i="1"/>
  <c r="W2911" i="1"/>
  <c r="AJ2904" i="1"/>
  <c r="F2920" i="1"/>
  <c r="AP2904" i="1"/>
  <c r="CP2988" i="1"/>
  <c r="O2988" i="1" s="1"/>
  <c r="AF3072" i="1"/>
  <c r="S3084" i="1"/>
  <c r="GP3076" i="1"/>
  <c r="GM3076" i="1"/>
  <c r="GM3077" i="1"/>
  <c r="GP3077" i="1"/>
  <c r="GP3123" i="1"/>
  <c r="GM3123" i="1"/>
  <c r="AC3202" i="1"/>
  <c r="CP3199" i="1"/>
  <c r="O3199" i="1" s="1"/>
  <c r="AD3197" i="1"/>
  <c r="Q3202" i="1"/>
  <c r="F2455" i="1"/>
  <c r="V2417" i="1"/>
  <c r="F2450" i="1"/>
  <c r="AT2417" i="1"/>
  <c r="V2508" i="1"/>
  <c r="AI2503" i="1"/>
  <c r="CP2711" i="1"/>
  <c r="O2711" i="1" s="1"/>
  <c r="GN2758" i="1"/>
  <c r="GX2994" i="1"/>
  <c r="CJ3008" i="1" s="1"/>
  <c r="W3005" i="1"/>
  <c r="Q3005" i="1"/>
  <c r="GM3074" i="1"/>
  <c r="AB3084" i="1"/>
  <c r="GP3074" i="1"/>
  <c r="GM3161" i="1"/>
  <c r="F3209" i="1"/>
  <c r="AX3197" i="1"/>
  <c r="T2503" i="1"/>
  <c r="F2529" i="1"/>
  <c r="U2634" i="1"/>
  <c r="AG2793" i="1"/>
  <c r="T2798" i="1"/>
  <c r="CP2833" i="1"/>
  <c r="O2833" i="1" s="1"/>
  <c r="U2949" i="1"/>
  <c r="AH2944" i="1"/>
  <c r="W2994" i="1"/>
  <c r="U2999" i="1"/>
  <c r="AJ3159" i="1"/>
  <c r="W3164" i="1"/>
  <c r="GM3200" i="1"/>
  <c r="V2704" i="1"/>
  <c r="F2739" i="1"/>
  <c r="T3072" i="1"/>
  <c r="F3105" i="1"/>
  <c r="F3184" i="1"/>
  <c r="BA3159" i="1"/>
  <c r="F3173" i="1"/>
  <c r="AP3159" i="1"/>
  <c r="GP2757" i="1"/>
  <c r="AK2911" i="1"/>
  <c r="CI3126" i="1"/>
  <c r="S3202" i="1"/>
  <c r="AF3197" i="1"/>
  <c r="GM30" i="1"/>
  <c r="GP30" i="1"/>
  <c r="AP104" i="1"/>
  <c r="F171" i="1"/>
  <c r="AD26" i="1"/>
  <c r="Q33" i="1"/>
  <c r="AK71" i="1"/>
  <c r="GP112" i="1"/>
  <c r="GM112" i="1"/>
  <c r="AK26" i="1"/>
  <c r="X33" i="1"/>
  <c r="CH71" i="1"/>
  <c r="AC66" i="1"/>
  <c r="CE71" i="1"/>
  <c r="P71" i="1"/>
  <c r="CF71" i="1"/>
  <c r="AQ108" i="1"/>
  <c r="AQ162" i="1"/>
  <c r="F141" i="1"/>
  <c r="GP121" i="1"/>
  <c r="GM121" i="1"/>
  <c r="CZ203" i="1"/>
  <c r="Y203" i="1" s="1"/>
  <c r="CY203" i="1"/>
  <c r="X203" i="1" s="1"/>
  <c r="AG195" i="1"/>
  <c r="T207" i="1"/>
  <c r="CP242" i="1"/>
  <c r="O242" i="1" s="1"/>
  <c r="AC259" i="1"/>
  <c r="GM248" i="1"/>
  <c r="GP248" i="1"/>
  <c r="GP197" i="1"/>
  <c r="GM197" i="1"/>
  <c r="BC240" i="1"/>
  <c r="F275" i="1"/>
  <c r="AJ195" i="1"/>
  <c r="W207" i="1"/>
  <c r="AD195" i="1"/>
  <c r="Q207" i="1"/>
  <c r="AF240" i="1"/>
  <c r="S259" i="1"/>
  <c r="X297" i="1"/>
  <c r="GM295" i="1"/>
  <c r="GN295" i="1"/>
  <c r="CB297" i="1" s="1"/>
  <c r="GP447" i="1"/>
  <c r="GM447" i="1"/>
  <c r="CG483" i="1"/>
  <c r="AX495" i="1"/>
  <c r="V195" i="1"/>
  <c r="F230" i="1"/>
  <c r="AI240" i="1"/>
  <c r="V259" i="1"/>
  <c r="AI443" i="1"/>
  <c r="V450" i="1"/>
  <c r="AI330" i="1"/>
  <c r="V335" i="1"/>
  <c r="CZ485" i="1"/>
  <c r="Y485" i="1" s="1"/>
  <c r="AF495" i="1"/>
  <c r="CY485" i="1"/>
  <c r="X485" i="1" s="1"/>
  <c r="F505" i="1"/>
  <c r="AQ483" i="1"/>
  <c r="CG528" i="1"/>
  <c r="AX535" i="1"/>
  <c r="GM575" i="1"/>
  <c r="CI240" i="1"/>
  <c r="AZ259" i="1"/>
  <c r="U297" i="1"/>
  <c r="AH292" i="1"/>
  <c r="F317" i="1"/>
  <c r="BA292" i="1"/>
  <c r="F355" i="1"/>
  <c r="BA330" i="1"/>
  <c r="BA410" i="1"/>
  <c r="CJ403" i="1"/>
  <c r="BA450" i="1"/>
  <c r="CJ443" i="1"/>
  <c r="AH483" i="1"/>
  <c r="U495" i="1"/>
  <c r="AL535" i="1"/>
  <c r="AT528" i="1"/>
  <c r="F553" i="1"/>
  <c r="CY772" i="1"/>
  <c r="X772" i="1" s="1"/>
  <c r="CZ772" i="1"/>
  <c r="Y772" i="1" s="1"/>
  <c r="T686" i="5" s="1"/>
  <c r="J691" i="5" s="1"/>
  <c r="GM488" i="1"/>
  <c r="GP488" i="1"/>
  <c r="AT483" i="1"/>
  <c r="F513" i="1"/>
  <c r="AI528" i="1"/>
  <c r="V535" i="1"/>
  <c r="AS572" i="1"/>
  <c r="AS625" i="1"/>
  <c r="F611" i="1"/>
  <c r="AC663" i="1"/>
  <c r="CP660" i="1"/>
  <c r="O660" i="1" s="1"/>
  <c r="T443" i="1"/>
  <c r="F471" i="1"/>
  <c r="CG443" i="1"/>
  <c r="AX450" i="1"/>
  <c r="AI483" i="1"/>
  <c r="V495" i="1"/>
  <c r="AD528" i="1"/>
  <c r="Q535" i="1"/>
  <c r="CJ528" i="1"/>
  <c r="BA535" i="1"/>
  <c r="GP580" i="1"/>
  <c r="GM580" i="1"/>
  <c r="Q658" i="1"/>
  <c r="F675" i="1"/>
  <c r="AF809" i="1"/>
  <c r="S814" i="1"/>
  <c r="AF594" i="1"/>
  <c r="AQ572" i="1"/>
  <c r="F604" i="1"/>
  <c r="AQ625" i="1"/>
  <c r="AL696" i="1"/>
  <c r="Y701" i="1"/>
  <c r="CI769" i="1"/>
  <c r="AZ776" i="1"/>
  <c r="AP814" i="1"/>
  <c r="CI814" i="1"/>
  <c r="BY809" i="1"/>
  <c r="CI572" i="1"/>
  <c r="AZ594" i="1"/>
  <c r="AT572" i="1"/>
  <c r="F612" i="1"/>
  <c r="AT625" i="1"/>
  <c r="V658" i="1"/>
  <c r="F686" i="1"/>
  <c r="T696" i="1"/>
  <c r="F722" i="1"/>
  <c r="AL776" i="1"/>
  <c r="CP774" i="1"/>
  <c r="O774" i="1" s="1"/>
  <c r="AS769" i="1"/>
  <c r="F793" i="1"/>
  <c r="GP852" i="1"/>
  <c r="GM852" i="1"/>
  <c r="AJ893" i="1"/>
  <c r="W912" i="1"/>
  <c r="AD847" i="1"/>
  <c r="Q860" i="1"/>
  <c r="V912" i="1"/>
  <c r="AI893" i="1"/>
  <c r="CJ893" i="1"/>
  <c r="BA912" i="1"/>
  <c r="BC949" i="1"/>
  <c r="F987" i="1"/>
  <c r="BC1002" i="1"/>
  <c r="GP849" i="1"/>
  <c r="GM849" i="1"/>
  <c r="CJ847" i="1"/>
  <c r="BA860" i="1"/>
  <c r="AG893" i="1"/>
  <c r="T912" i="1"/>
  <c r="F1214" i="1"/>
  <c r="BC1186" i="1"/>
  <c r="BC1436" i="1"/>
  <c r="CG1231" i="1"/>
  <c r="AX1238" i="1"/>
  <c r="GM898" i="1"/>
  <c r="GN898" i="1"/>
  <c r="AS949" i="1"/>
  <c r="F988" i="1"/>
  <c r="AS1002" i="1"/>
  <c r="AO1035" i="1"/>
  <c r="F1044" i="1"/>
  <c r="GM1151" i="1"/>
  <c r="GP1151" i="1"/>
  <c r="BB1146" i="1"/>
  <c r="F1166" i="1"/>
  <c r="U957" i="1"/>
  <c r="GX960" i="1"/>
  <c r="T962" i="1"/>
  <c r="W968" i="1"/>
  <c r="BA1035" i="1"/>
  <c r="F1060" i="1"/>
  <c r="CJ1186" i="1"/>
  <c r="BA1198" i="1"/>
  <c r="F1258" i="1"/>
  <c r="BA1231" i="1"/>
  <c r="U962" i="1"/>
  <c r="AD1035" i="1"/>
  <c r="Q1040" i="1"/>
  <c r="AI1073" i="1"/>
  <c r="V1078" i="1"/>
  <c r="AK1146" i="1"/>
  <c r="X1153" i="1"/>
  <c r="AG1186" i="1"/>
  <c r="T1198" i="1"/>
  <c r="AX1186" i="1"/>
  <c r="F1205" i="1"/>
  <c r="AI1231" i="1"/>
  <c r="V1238" i="1"/>
  <c r="F1248" i="1"/>
  <c r="AQ1231" i="1"/>
  <c r="AP1231" i="1"/>
  <c r="F1247" i="1"/>
  <c r="T1291" i="1"/>
  <c r="AG1298" i="1" s="1"/>
  <c r="P1291" i="1"/>
  <c r="CP1291" i="1" s="1"/>
  <c r="O1291" i="1" s="1"/>
  <c r="J1222" i="5" s="1"/>
  <c r="GM1295" i="1"/>
  <c r="GP1295" i="1"/>
  <c r="CY1476" i="1"/>
  <c r="X1476" i="1" s="1"/>
  <c r="CZ1476" i="1"/>
  <c r="Y1476" i="1" s="1"/>
  <c r="T1303" i="5" s="1"/>
  <c r="J1308" i="5" s="1"/>
  <c r="CY1515" i="1"/>
  <c r="X1515" i="1" s="1"/>
  <c r="CZ1515" i="1"/>
  <c r="Y1515" i="1" s="1"/>
  <c r="AF1518" i="1"/>
  <c r="R1040" i="1"/>
  <c r="AE1035" i="1"/>
  <c r="U1078" i="1"/>
  <c r="AH1073" i="1"/>
  <c r="F1087" i="1"/>
  <c r="AP1073" i="1"/>
  <c r="AH1146" i="1"/>
  <c r="U1153" i="1"/>
  <c r="AJ1186" i="1"/>
  <c r="W1198" i="1"/>
  <c r="CI1186" i="1"/>
  <c r="AZ1198" i="1"/>
  <c r="GX1293" i="1"/>
  <c r="BB1275" i="1"/>
  <c r="BB1329" i="1"/>
  <c r="F1311" i="1"/>
  <c r="AL1035" i="1"/>
  <c r="Y1040" i="1"/>
  <c r="AL1198" i="1"/>
  <c r="W1238" i="1"/>
  <c r="AJ1231" i="1"/>
  <c r="GM1281" i="1"/>
  <c r="GP1281" i="1"/>
  <c r="GM1287" i="1"/>
  <c r="GP1287" i="1"/>
  <c r="AG1362" i="1"/>
  <c r="T1367" i="1"/>
  <c r="CH1405" i="1"/>
  <c r="AC1400" i="1"/>
  <c r="CE1405" i="1"/>
  <c r="P1405" i="1"/>
  <c r="CF1405" i="1"/>
  <c r="AP1473" i="1"/>
  <c r="F1489" i="1"/>
  <c r="AC1513" i="1"/>
  <c r="CE1518" i="1"/>
  <c r="P1518" i="1"/>
  <c r="CF1518" i="1"/>
  <c r="CH1518" i="1"/>
  <c r="F1528" i="1"/>
  <c r="AQ1513" i="1"/>
  <c r="AG1551" i="1"/>
  <c r="T1563" i="1"/>
  <c r="GM1557" i="1"/>
  <c r="GP1600" i="1"/>
  <c r="GM1600" i="1"/>
  <c r="F1623" i="1"/>
  <c r="BC1596" i="1"/>
  <c r="AP1666" i="1"/>
  <c r="CI1666" i="1"/>
  <c r="BY1644" i="1"/>
  <c r="R1653" i="1"/>
  <c r="GK1653" i="1" s="1"/>
  <c r="U1653" i="1"/>
  <c r="AH1666" i="1" s="1"/>
  <c r="V1400" i="1"/>
  <c r="F1428" i="1"/>
  <c r="CJ1400" i="1"/>
  <c r="BA1405" i="1"/>
  <c r="CP1475" i="1"/>
  <c r="O1475" i="1" s="1"/>
  <c r="GM1553" i="1"/>
  <c r="GP1553" i="1"/>
  <c r="AB1563" i="1"/>
  <c r="GP1560" i="1"/>
  <c r="GM1560" i="1"/>
  <c r="GM1599" i="1"/>
  <c r="GN1599" i="1"/>
  <c r="CP1650" i="1"/>
  <c r="O1650" i="1" s="1"/>
  <c r="CP1662" i="1"/>
  <c r="O1662" i="1" s="1"/>
  <c r="CG1275" i="1"/>
  <c r="AX1298" i="1"/>
  <c r="AQ1596" i="1"/>
  <c r="F1617" i="1"/>
  <c r="P1653" i="1"/>
  <c r="V1663" i="1"/>
  <c r="F1713" i="1"/>
  <c r="BC1640" i="1"/>
  <c r="AG1841" i="1"/>
  <c r="T1848" i="1"/>
  <c r="CP1883" i="1"/>
  <c r="O1883" i="1" s="1"/>
  <c r="AC1886" i="1"/>
  <c r="GP1923" i="1"/>
  <c r="GM1923" i="1"/>
  <c r="AO2019" i="1"/>
  <c r="AO2168" i="1" s="1"/>
  <c r="F1992" i="1"/>
  <c r="AO1968" i="1"/>
  <c r="BZ1644" i="1"/>
  <c r="AQ1666" i="1"/>
  <c r="F1710" i="1"/>
  <c r="BB1640" i="1"/>
  <c r="AD1730" i="1"/>
  <c r="Q1735" i="1"/>
  <c r="BC1768" i="1"/>
  <c r="F1789" i="1"/>
  <c r="AQ1881" i="1"/>
  <c r="F1896" i="1"/>
  <c r="AP1275" i="1"/>
  <c r="AP1329" i="1"/>
  <c r="F1307" i="1"/>
  <c r="AK1405" i="1"/>
  <c r="AH1473" i="1"/>
  <c r="U1480" i="1"/>
  <c r="F1536" i="1"/>
  <c r="AT1513" i="1"/>
  <c r="AI1551" i="1"/>
  <c r="V1563" i="1"/>
  <c r="F1573" i="1"/>
  <c r="AQ1551" i="1"/>
  <c r="S1663" i="1"/>
  <c r="AZ1735" i="1"/>
  <c r="CI1730" i="1"/>
  <c r="V1768" i="1"/>
  <c r="F1796" i="1"/>
  <c r="CG1919" i="1"/>
  <c r="AX1931" i="1"/>
  <c r="CG1968" i="1"/>
  <c r="AX1988" i="1"/>
  <c r="AL1367" i="1"/>
  <c r="V1362" i="1"/>
  <c r="F1390" i="1"/>
  <c r="T1400" i="1"/>
  <c r="F1426" i="1"/>
  <c r="F1503" i="1"/>
  <c r="V1473" i="1"/>
  <c r="AZ1518" i="1"/>
  <c r="CI1513" i="1"/>
  <c r="P1663" i="1"/>
  <c r="CP1663" i="1" s="1"/>
  <c r="O1663" i="1" s="1"/>
  <c r="J1548" i="5" s="1"/>
  <c r="CJ1768" i="1"/>
  <c r="BA1773" i="1"/>
  <c r="CP1846" i="1"/>
  <c r="O1846" i="1" s="1"/>
  <c r="T1730" i="1"/>
  <c r="F1756" i="1"/>
  <c r="AH1919" i="1"/>
  <c r="U1931" i="1"/>
  <c r="GP1924" i="1"/>
  <c r="GM1924" i="1"/>
  <c r="CP1980" i="1"/>
  <c r="O1980" i="1" s="1"/>
  <c r="J1791" i="5" s="1"/>
  <c r="BB1968" i="1"/>
  <c r="F2001" i="1"/>
  <c r="BB2019" i="1"/>
  <c r="BB2168" i="1" s="1"/>
  <c r="GM2210" i="1"/>
  <c r="GM2248" i="1"/>
  <c r="GP2248" i="1"/>
  <c r="GX1656" i="1"/>
  <c r="CG1730" i="1"/>
  <c r="AX1735" i="1"/>
  <c r="W1773" i="1"/>
  <c r="AJ1768" i="1"/>
  <c r="AI1841" i="1"/>
  <c r="V1848" i="1"/>
  <c r="CJ1919" i="1"/>
  <c r="BA1931" i="1"/>
  <c r="GM1972" i="1"/>
  <c r="GP1972" i="1"/>
  <c r="CP1977" i="1"/>
  <c r="O1977" i="1" s="1"/>
  <c r="J1778" i="5" s="1"/>
  <c r="F1998" i="1"/>
  <c r="AQ1968" i="1"/>
  <c r="AQ2019" i="1"/>
  <c r="AQ2168" i="1" s="1"/>
  <c r="AG2052" i="1"/>
  <c r="T2061" i="1"/>
  <c r="F2225" i="1"/>
  <c r="BB2205" i="1"/>
  <c r="BB2539" i="1"/>
  <c r="CI2245" i="1"/>
  <c r="AZ2250" i="1"/>
  <c r="GP2296" i="1"/>
  <c r="GM2296" i="1"/>
  <c r="GP2306" i="1"/>
  <c r="GM2306" i="1"/>
  <c r="AH1841" i="1"/>
  <c r="U1848" i="1"/>
  <c r="R1977" i="1"/>
  <c r="GK1977" i="1" s="1"/>
  <c r="W1977" i="1"/>
  <c r="V1977" i="1"/>
  <c r="GX1977" i="1"/>
  <c r="S1983" i="1"/>
  <c r="AF1988" i="1" s="1"/>
  <c r="GN2059" i="1"/>
  <c r="GM2059" i="1"/>
  <c r="CG2094" i="1"/>
  <c r="AX2099" i="1"/>
  <c r="AC2250" i="1"/>
  <c r="CP2247" i="1"/>
  <c r="O2247" i="1" s="1"/>
  <c r="CI2094" i="1"/>
  <c r="AZ2099" i="1"/>
  <c r="CH2137" i="1"/>
  <c r="P2137" i="1"/>
  <c r="CF2137" i="1"/>
  <c r="AC2132" i="1"/>
  <c r="CE2137" i="1"/>
  <c r="AT2384" i="1"/>
  <c r="CC2372" i="1"/>
  <c r="U2432" i="1"/>
  <c r="AH2417" i="1"/>
  <c r="AE2581" i="1"/>
  <c r="GK2578" i="1"/>
  <c r="AX2716" i="1"/>
  <c r="CG2704" i="1"/>
  <c r="AC2798" i="1"/>
  <c r="CP2795" i="1"/>
  <c r="O2795" i="1" s="1"/>
  <c r="CG2944" i="1"/>
  <c r="AX2949" i="1"/>
  <c r="BC2982" i="1"/>
  <c r="F3055" i="1"/>
  <c r="F2852" i="1"/>
  <c r="BC2831" i="1"/>
  <c r="AH3072" i="1"/>
  <c r="AG3117" i="1"/>
  <c r="T3126" i="1"/>
  <c r="F1683" i="1"/>
  <c r="AS1644" i="1"/>
  <c r="AS1697" i="1"/>
  <c r="AC1931" i="1"/>
  <c r="W2132" i="1"/>
  <c r="F2161" i="1"/>
  <c r="AC2384" i="1"/>
  <c r="F1944" i="1"/>
  <c r="BB1919" i="1"/>
  <c r="F2070" i="1"/>
  <c r="AP2052" i="1"/>
  <c r="T2094" i="1"/>
  <c r="F2120" i="1"/>
  <c r="F2157" i="1"/>
  <c r="BA2132" i="1"/>
  <c r="BA2205" i="1"/>
  <c r="F2232" i="1"/>
  <c r="T2302" i="1"/>
  <c r="AG2308" i="1" s="1"/>
  <c r="S2432" i="1"/>
  <c r="AF2417" i="1"/>
  <c r="CP2632" i="1"/>
  <c r="O2632" i="1" s="1"/>
  <c r="CP2637" i="1"/>
  <c r="O2637" i="1" s="1"/>
  <c r="J2351" i="5" s="1"/>
  <c r="I2355" i="5" s="1"/>
  <c r="GM2712" i="1"/>
  <c r="GP2712" i="1"/>
  <c r="V2997" i="1"/>
  <c r="V1730" i="1"/>
  <c r="F1758" i="1"/>
  <c r="AK2212" i="1"/>
  <c r="CP2378" i="1"/>
  <c r="O2378" i="1" s="1"/>
  <c r="GK2467" i="1"/>
  <c r="AE2470" i="1"/>
  <c r="CC2287" i="1"/>
  <c r="AT2308" i="1"/>
  <c r="GX2305" i="1"/>
  <c r="AF2384" i="1"/>
  <c r="CY2429" i="1"/>
  <c r="X2429" i="1" s="1"/>
  <c r="CZ2429" i="1"/>
  <c r="Y2429" i="1" s="1"/>
  <c r="AD2508" i="1"/>
  <c r="AO2704" i="1"/>
  <c r="F2720" i="1"/>
  <c r="F2802" i="1"/>
  <c r="AO2793" i="1"/>
  <c r="F2928" i="1"/>
  <c r="AS2904" i="1"/>
  <c r="BZ2986" i="1"/>
  <c r="AQ3008" i="1"/>
  <c r="F2493" i="1"/>
  <c r="V2465" i="1"/>
  <c r="CG2576" i="1"/>
  <c r="AX2581" i="1"/>
  <c r="CI2716" i="1"/>
  <c r="F2818" i="1"/>
  <c r="BA2793" i="1"/>
  <c r="BC2944" i="1"/>
  <c r="F2965" i="1"/>
  <c r="BC3233" i="1"/>
  <c r="W2997" i="1"/>
  <c r="AF3159" i="1"/>
  <c r="S3164" i="1"/>
  <c r="CI3197" i="1"/>
  <c r="AZ3202" i="1"/>
  <c r="AF2503" i="1"/>
  <c r="S2508" i="1"/>
  <c r="AG2576" i="1"/>
  <c r="T2581" i="1"/>
  <c r="R2635" i="1"/>
  <c r="GK2635" i="1" s="1"/>
  <c r="AF2704" i="1"/>
  <c r="S2716" i="1"/>
  <c r="GM2708" i="1"/>
  <c r="GP2708" i="1"/>
  <c r="Y2798" i="1"/>
  <c r="AL2793" i="1"/>
  <c r="U2911" i="1"/>
  <c r="R2999" i="1"/>
  <c r="GK2999" i="1" s="1"/>
  <c r="CP3005" i="1"/>
  <c r="O3005" i="1" s="1"/>
  <c r="J2665" i="5" s="1"/>
  <c r="AL3084" i="1"/>
  <c r="GM3081" i="1"/>
  <c r="GP3081" i="1"/>
  <c r="AI3117" i="1"/>
  <c r="V3126" i="1"/>
  <c r="GM3124" i="1"/>
  <c r="GN3124" i="1"/>
  <c r="T3202" i="1"/>
  <c r="AG3197" i="1"/>
  <c r="Y2470" i="1"/>
  <c r="AL2465" i="1"/>
  <c r="F2480" i="1"/>
  <c r="AQ2465" i="1"/>
  <c r="GP2630" i="1"/>
  <c r="GM2630" i="1"/>
  <c r="AC2716" i="1"/>
  <c r="T2760" i="1"/>
  <c r="AG2749" i="1"/>
  <c r="AX2836" i="1"/>
  <c r="CG2831" i="1"/>
  <c r="F2847" i="1"/>
  <c r="AZ2831" i="1"/>
  <c r="V3084" i="1"/>
  <c r="AI3072" i="1"/>
  <c r="CG3126" i="1"/>
  <c r="AC2581" i="1"/>
  <c r="CP2578" i="1"/>
  <c r="O2578" i="1" s="1"/>
  <c r="V2576" i="1"/>
  <c r="F2604" i="1"/>
  <c r="GX2633" i="1"/>
  <c r="CJ2640" i="1" s="1"/>
  <c r="T2635" i="1"/>
  <c r="GP2638" i="1"/>
  <c r="GM2638" i="1"/>
  <c r="W2793" i="1"/>
  <c r="F2822" i="1"/>
  <c r="AT2831" i="1"/>
  <c r="F2854" i="1"/>
  <c r="GK2906" i="1"/>
  <c r="CP2946" i="1"/>
  <c r="O2946" i="1" s="1"/>
  <c r="AD2949" i="1"/>
  <c r="P2994" i="1"/>
  <c r="P2997" i="1"/>
  <c r="AJ3072" i="1"/>
  <c r="W3084" i="1"/>
  <c r="AJ3197" i="1"/>
  <c r="W3202" i="1"/>
  <c r="AT3039" i="1"/>
  <c r="AT2986" i="1"/>
  <c r="F3026" i="1"/>
  <c r="AT3072" i="1"/>
  <c r="F3102" i="1"/>
  <c r="W2944" i="1"/>
  <c r="F2973" i="1"/>
  <c r="R3006" i="1"/>
  <c r="GK3006" i="1" s="1"/>
  <c r="F2658" i="1"/>
  <c r="AT2618" i="1"/>
  <c r="AT2671" i="1"/>
  <c r="AL3202" i="1"/>
  <c r="F2871" i="1" l="1"/>
  <c r="AO2572" i="1"/>
  <c r="J164" i="5"/>
  <c r="GM126" i="1"/>
  <c r="K2355" i="5"/>
  <c r="P2355" i="5"/>
  <c r="K1502" i="5"/>
  <c r="P1502" i="5"/>
  <c r="K1364" i="5"/>
  <c r="P1364" i="5"/>
  <c r="K2453" i="5"/>
  <c r="P2453" i="5"/>
  <c r="P2619" i="5"/>
  <c r="K2619" i="5"/>
  <c r="P709" i="5"/>
  <c r="K709" i="5"/>
  <c r="AG572" i="1"/>
  <c r="T594" i="1"/>
  <c r="P536" i="5"/>
  <c r="K536" i="5"/>
  <c r="P2767" i="5"/>
  <c r="K2767" i="5"/>
  <c r="P571" i="5"/>
  <c r="K571" i="5"/>
  <c r="I1543" i="5"/>
  <c r="K1302" i="5"/>
  <c r="P1302" i="5"/>
  <c r="P1616" i="5"/>
  <c r="K1616" i="5"/>
  <c r="K991" i="5"/>
  <c r="P991" i="5"/>
  <c r="I995" i="5" s="1"/>
  <c r="K1979" i="5"/>
  <c r="P1979" i="5"/>
  <c r="K2208" i="5"/>
  <c r="P2208" i="5"/>
  <c r="I2212" i="5" s="1"/>
  <c r="K2294" i="5"/>
  <c r="P2294" i="5"/>
  <c r="I1215" i="5"/>
  <c r="K811" i="5"/>
  <c r="P811" i="5"/>
  <c r="P343" i="5"/>
  <c r="I347" i="5" s="1"/>
  <c r="K343" i="5"/>
  <c r="P1326" i="5"/>
  <c r="K1326" i="5"/>
  <c r="K1759" i="5"/>
  <c r="P1759" i="5"/>
  <c r="K2305" i="5"/>
  <c r="P2305" i="5"/>
  <c r="P1043" i="5"/>
  <c r="K1043" i="5"/>
  <c r="K1943" i="5"/>
  <c r="P1943" i="5"/>
  <c r="K1467" i="5"/>
  <c r="P1467" i="5"/>
  <c r="AB3159" i="1"/>
  <c r="O3164" i="1"/>
  <c r="GM3000" i="1"/>
  <c r="K1818" i="5"/>
  <c r="P1818" i="5"/>
  <c r="K1318" i="5"/>
  <c r="P1318" i="5"/>
  <c r="K452" i="5"/>
  <c r="P452" i="5"/>
  <c r="K2003" i="5"/>
  <c r="P2003" i="5"/>
  <c r="P2270" i="5"/>
  <c r="K2270" i="5"/>
  <c r="P658" i="5"/>
  <c r="I662" i="5" s="1"/>
  <c r="K658" i="5"/>
  <c r="Q131" i="1"/>
  <c r="AD108" i="1"/>
  <c r="K1958" i="5"/>
  <c r="P1958" i="5"/>
  <c r="I1962" i="5" s="1"/>
  <c r="P962" i="5"/>
  <c r="K962" i="5"/>
  <c r="P221" i="5"/>
  <c r="K221" i="5"/>
  <c r="K477" i="5"/>
  <c r="P477" i="5"/>
  <c r="K2480" i="5"/>
  <c r="P2480" i="5"/>
  <c r="I2484" i="5" s="1"/>
  <c r="P1640" i="5"/>
  <c r="K1640" i="5"/>
  <c r="AJ572" i="1"/>
  <c r="W594" i="1"/>
  <c r="K1624" i="5"/>
  <c r="P1624" i="5"/>
  <c r="P316" i="5"/>
  <c r="K316" i="5"/>
  <c r="J591" i="5"/>
  <c r="P1059" i="5"/>
  <c r="K1059" i="5"/>
  <c r="K2318" i="5"/>
  <c r="P2318" i="5"/>
  <c r="K1381" i="5"/>
  <c r="P1381" i="5"/>
  <c r="GM812" i="1"/>
  <c r="I141" i="5"/>
  <c r="P2608" i="5"/>
  <c r="K2608" i="5"/>
  <c r="P469" i="5"/>
  <c r="K469" i="5"/>
  <c r="P2719" i="5"/>
  <c r="K2719" i="5"/>
  <c r="K2548" i="5"/>
  <c r="P2548" i="5"/>
  <c r="I2041" i="5"/>
  <c r="I1783" i="5"/>
  <c r="P1838" i="5"/>
  <c r="K1838" i="5"/>
  <c r="AI1275" i="1"/>
  <c r="V1298" i="1"/>
  <c r="K886" i="5"/>
  <c r="P886" i="5"/>
  <c r="AI2205" i="1"/>
  <c r="V2212" i="1"/>
  <c r="K685" i="5"/>
  <c r="P685" i="5"/>
  <c r="K1716" i="5"/>
  <c r="P1716" i="5"/>
  <c r="P326" i="5"/>
  <c r="K326" i="5"/>
  <c r="AE2250" i="1"/>
  <c r="GK2247" i="1"/>
  <c r="GM2247" i="1" s="1"/>
  <c r="CA2250" i="1" s="1"/>
  <c r="J2651" i="5"/>
  <c r="GK3000" i="1"/>
  <c r="GP3000" i="1" s="1"/>
  <c r="AL2581" i="1"/>
  <c r="T2242" i="5"/>
  <c r="J2247" i="5" s="1"/>
  <c r="K1080" i="5"/>
  <c r="P1080" i="5"/>
  <c r="K2465" i="5"/>
  <c r="P2465" i="5"/>
  <c r="CJ1988" i="1"/>
  <c r="I1632" i="5"/>
  <c r="GN661" i="1"/>
  <c r="CB663" i="1" s="1"/>
  <c r="AT443" i="1"/>
  <c r="F468" i="1"/>
  <c r="K910" i="5"/>
  <c r="P910" i="5"/>
  <c r="P1275" i="5"/>
  <c r="I1279" i="5" s="1"/>
  <c r="K1275" i="5"/>
  <c r="P2433" i="5"/>
  <c r="K2433" i="5"/>
  <c r="GM902" i="1"/>
  <c r="AC2640" i="1"/>
  <c r="U2716" i="1"/>
  <c r="AL2760" i="1"/>
  <c r="AL2749" i="1" s="1"/>
  <c r="GM2428" i="1"/>
  <c r="AI1988" i="1"/>
  <c r="GN1076" i="1"/>
  <c r="CB1078" i="1" s="1"/>
  <c r="GP1476" i="1"/>
  <c r="R1303" i="5"/>
  <c r="J1307" i="5" s="1"/>
  <c r="GP853" i="1"/>
  <c r="GM811" i="1"/>
  <c r="AT658" i="1"/>
  <c r="GP1845" i="1"/>
  <c r="R1625" i="5"/>
  <c r="J1629" i="5" s="1"/>
  <c r="GM1664" i="1"/>
  <c r="GM244" i="1"/>
  <c r="R259" i="5"/>
  <c r="J263" i="5" s="1"/>
  <c r="I266" i="5" s="1"/>
  <c r="GP1971" i="1"/>
  <c r="AD1666" i="1"/>
  <c r="CH297" i="1"/>
  <c r="AD2640" i="1"/>
  <c r="CG3159" i="1"/>
  <c r="GN1929" i="1"/>
  <c r="CB1931" i="1" s="1"/>
  <c r="CY1652" i="1"/>
  <c r="X1652" i="1" s="1"/>
  <c r="R1509" i="5" s="1"/>
  <c r="GP532" i="1"/>
  <c r="GP201" i="1"/>
  <c r="V594" i="1"/>
  <c r="GN2752" i="1"/>
  <c r="P893" i="5"/>
  <c r="K893" i="5"/>
  <c r="GK895" i="1"/>
  <c r="AE912" i="1"/>
  <c r="GN2754" i="1"/>
  <c r="CP585" i="1"/>
  <c r="O585" i="1" s="1"/>
  <c r="J2630" i="5"/>
  <c r="P228" i="5"/>
  <c r="K228" i="5"/>
  <c r="GK531" i="1"/>
  <c r="AE535" i="1"/>
  <c r="R234" i="5"/>
  <c r="GP204" i="1"/>
  <c r="GM204" i="1"/>
  <c r="GK660" i="1"/>
  <c r="AE663" i="1"/>
  <c r="CI1881" i="1"/>
  <c r="AZ1886" i="1"/>
  <c r="GK2623" i="1"/>
  <c r="J2288" i="5"/>
  <c r="K2113" i="5"/>
  <c r="P2113" i="5"/>
  <c r="GK2624" i="1"/>
  <c r="J2299" i="5"/>
  <c r="R361" i="9"/>
  <c r="AH2205" i="1"/>
  <c r="U2212" i="1"/>
  <c r="K1703" i="5"/>
  <c r="P1703" i="5"/>
  <c r="S1886" i="1"/>
  <c r="AF1881" i="1"/>
  <c r="K865" i="5"/>
  <c r="P865" i="5"/>
  <c r="P1418" i="5"/>
  <c r="K1418" i="5"/>
  <c r="I360" i="5"/>
  <c r="AE495" i="1"/>
  <c r="J459" i="5"/>
  <c r="I724" i="5"/>
  <c r="F2488" i="1"/>
  <c r="AT2465" i="1"/>
  <c r="J2579" i="5"/>
  <c r="GK2988" i="1"/>
  <c r="J1801" i="5"/>
  <c r="GK1981" i="1"/>
  <c r="GK1150" i="1"/>
  <c r="GM1150" i="1" s="1"/>
  <c r="AE1153" i="1"/>
  <c r="J1227" i="5"/>
  <c r="P1875" i="5"/>
  <c r="I1879" i="5" s="1"/>
  <c r="K1875" i="5"/>
  <c r="J2052" i="5"/>
  <c r="P2524" i="5"/>
  <c r="K2524" i="5"/>
  <c r="P1416" i="5"/>
  <c r="K1416" i="5"/>
  <c r="AD2052" i="1"/>
  <c r="Q2061" i="1"/>
  <c r="K1695" i="5"/>
  <c r="P1695" i="5"/>
  <c r="J425" i="5"/>
  <c r="I427" i="5" s="1"/>
  <c r="J38" i="5"/>
  <c r="GK28" i="1"/>
  <c r="AE33" i="1"/>
  <c r="GK1402" i="1"/>
  <c r="AE1405" i="1"/>
  <c r="K2398" i="5"/>
  <c r="P2398" i="5"/>
  <c r="K101" i="5"/>
  <c r="P101" i="5"/>
  <c r="T38" i="9"/>
  <c r="AD1298" i="1"/>
  <c r="T713" i="9"/>
  <c r="I2171" i="5"/>
  <c r="I2141" i="5"/>
  <c r="GP850" i="1"/>
  <c r="GM850" i="1"/>
  <c r="P1446" i="5"/>
  <c r="K1446" i="5"/>
  <c r="AK1735" i="1"/>
  <c r="R1565" i="5"/>
  <c r="J1569" i="5" s="1"/>
  <c r="J2330" i="5"/>
  <c r="AL495" i="1"/>
  <c r="T439" i="5"/>
  <c r="J443" i="5" s="1"/>
  <c r="GP128" i="1"/>
  <c r="R174" i="5"/>
  <c r="GK1921" i="1"/>
  <c r="AE1931" i="1"/>
  <c r="J607" i="5"/>
  <c r="GM589" i="1"/>
  <c r="GP589" i="1"/>
  <c r="GP907" i="1"/>
  <c r="R848" i="5"/>
  <c r="J852" i="5" s="1"/>
  <c r="I855" i="5" s="1"/>
  <c r="K2532" i="5"/>
  <c r="P2532" i="5"/>
  <c r="P747" i="5"/>
  <c r="K747" i="5"/>
  <c r="AE701" i="1"/>
  <c r="AK1563" i="1"/>
  <c r="P2181" i="5"/>
  <c r="K2181" i="5"/>
  <c r="P1426" i="5"/>
  <c r="K1426" i="5"/>
  <c r="GN2430" i="1"/>
  <c r="GM2430" i="1"/>
  <c r="O290" i="9"/>
  <c r="GP1294" i="1"/>
  <c r="AL2432" i="1"/>
  <c r="AL2417" i="1" s="1"/>
  <c r="T2184" i="5"/>
  <c r="J2189" i="5" s="1"/>
  <c r="GN2428" i="1"/>
  <c r="CB2432" i="1" s="1"/>
  <c r="AJ1988" i="1"/>
  <c r="AJ1968" i="1" s="1"/>
  <c r="GN1603" i="1"/>
  <c r="GP772" i="1"/>
  <c r="R686" i="5"/>
  <c r="J690" i="5" s="1"/>
  <c r="AE3126" i="1"/>
  <c r="AE3117" i="1" s="1"/>
  <c r="CZ2999" i="1"/>
  <c r="Y2999" i="1" s="1"/>
  <c r="T2641" i="5" s="1"/>
  <c r="AK2384" i="1"/>
  <c r="R2083" i="5"/>
  <c r="J2086" i="5" s="1"/>
  <c r="I2089" i="5" s="1"/>
  <c r="GM2056" i="1"/>
  <c r="AE1198" i="1"/>
  <c r="GK951" i="1"/>
  <c r="AB535" i="1"/>
  <c r="AE259" i="1"/>
  <c r="AL259" i="1"/>
  <c r="AL240" i="1" s="1"/>
  <c r="T259" i="5"/>
  <c r="J264" i="5" s="1"/>
  <c r="CJ131" i="1"/>
  <c r="GM963" i="1"/>
  <c r="GP1149" i="1"/>
  <c r="GP590" i="1"/>
  <c r="AL3159" i="1"/>
  <c r="AL2836" i="1"/>
  <c r="T2490" i="5"/>
  <c r="J2495" i="5" s="1"/>
  <c r="AJ2640" i="1"/>
  <c r="I2106" i="5"/>
  <c r="AY814" i="1"/>
  <c r="GK2834" i="1"/>
  <c r="AE2836" i="1"/>
  <c r="AZ2137" i="1"/>
  <c r="CI2132" i="1"/>
  <c r="K1474" i="5"/>
  <c r="P1474" i="5"/>
  <c r="P2803" i="5"/>
  <c r="K2803" i="5"/>
  <c r="P560" i="5"/>
  <c r="K560" i="5"/>
  <c r="GK2993" i="1"/>
  <c r="J2624" i="5"/>
  <c r="J1195" i="5"/>
  <c r="AE71" i="1"/>
  <c r="GK68" i="1"/>
  <c r="AL450" i="1"/>
  <c r="M805" i="9"/>
  <c r="I2784" i="5"/>
  <c r="AX2508" i="1"/>
  <c r="CG2503" i="1"/>
  <c r="P306" i="5"/>
  <c r="K306" i="5"/>
  <c r="T453" i="9"/>
  <c r="GK1733" i="1"/>
  <c r="AE1735" i="1"/>
  <c r="I1655" i="5"/>
  <c r="GM69" i="1"/>
  <c r="AC809" i="1"/>
  <c r="P814" i="1"/>
  <c r="CE814" i="1"/>
  <c r="K2801" i="5"/>
  <c r="P2801" i="5"/>
  <c r="I2151" i="5"/>
  <c r="K2082" i="5"/>
  <c r="P2082" i="5"/>
  <c r="J1397" i="5"/>
  <c r="P1105" i="5"/>
  <c r="K1105" i="5"/>
  <c r="GK1290" i="1"/>
  <c r="GP1290" i="1" s="1"/>
  <c r="J1220" i="5"/>
  <c r="GK2301" i="1"/>
  <c r="GP2301" i="1" s="1"/>
  <c r="J2046" i="5"/>
  <c r="I286" i="5"/>
  <c r="GK1770" i="1"/>
  <c r="AE1773" i="1"/>
  <c r="J554" i="5"/>
  <c r="GK577" i="1"/>
  <c r="J2644" i="5"/>
  <c r="AE1607" i="1"/>
  <c r="GK1598" i="1"/>
  <c r="AH131" i="1"/>
  <c r="K1343" i="5"/>
  <c r="P1343" i="5"/>
  <c r="GK2292" i="1"/>
  <c r="J1997" i="5"/>
  <c r="GK2628" i="1"/>
  <c r="J2323" i="5"/>
  <c r="AK207" i="1"/>
  <c r="R229" i="5"/>
  <c r="J235" i="5" s="1"/>
  <c r="J2019" i="5"/>
  <c r="GK2294" i="1"/>
  <c r="GM2294" i="1" s="1"/>
  <c r="P2283" i="5"/>
  <c r="K2283" i="5"/>
  <c r="GK2751" i="1"/>
  <c r="AE2760" i="1"/>
  <c r="K68" i="5"/>
  <c r="P68" i="5"/>
  <c r="P1480" i="5"/>
  <c r="K1480" i="5"/>
  <c r="CP2999" i="1"/>
  <c r="O2999" i="1" s="1"/>
  <c r="J2641" i="5" s="1"/>
  <c r="AB2384" i="1"/>
  <c r="AC292" i="1"/>
  <c r="GM1922" i="1"/>
  <c r="GP1922" i="1"/>
  <c r="F3144" i="1"/>
  <c r="AT3117" i="1"/>
  <c r="GK1884" i="1"/>
  <c r="AE1886" i="1"/>
  <c r="CP1296" i="1"/>
  <c r="O1296" i="1" s="1"/>
  <c r="K2597" i="5"/>
  <c r="P2597" i="5"/>
  <c r="I2249" i="5"/>
  <c r="J2698" i="5"/>
  <c r="AE3084" i="1"/>
  <c r="Q2576" i="1"/>
  <c r="F2593" i="1"/>
  <c r="AE2911" i="1"/>
  <c r="AK2432" i="1"/>
  <c r="AK2417" i="1" s="1"/>
  <c r="R2184" i="5"/>
  <c r="J2188" i="5" s="1"/>
  <c r="I2191" i="5" s="1"/>
  <c r="AI1666" i="1"/>
  <c r="CB1607" i="1"/>
  <c r="AB860" i="1"/>
  <c r="AL2384" i="1"/>
  <c r="AL2372" i="1" s="1"/>
  <c r="T2083" i="5"/>
  <c r="J2087" i="5" s="1"/>
  <c r="GM2295" i="1"/>
  <c r="GP2056" i="1"/>
  <c r="CD2061" i="1" s="1"/>
  <c r="AG1666" i="1"/>
  <c r="GP1150" i="1"/>
  <c r="O814" i="1"/>
  <c r="F788" i="1"/>
  <c r="S335" i="1"/>
  <c r="F350" i="1" s="1"/>
  <c r="AE3202" i="1"/>
  <c r="GM2625" i="1"/>
  <c r="GN257" i="1"/>
  <c r="AJ131" i="1"/>
  <c r="GM2621" i="1"/>
  <c r="AE2384" i="1"/>
  <c r="AB3126" i="1"/>
  <c r="GN1561" i="1"/>
  <c r="CB1563" i="1" s="1"/>
  <c r="CB1551" i="1" s="1"/>
  <c r="GM1659" i="1"/>
  <c r="P701" i="5"/>
  <c r="K701" i="5"/>
  <c r="GM2796" i="1"/>
  <c r="GM246" i="1"/>
  <c r="GN3120" i="1"/>
  <c r="GM1605" i="1"/>
  <c r="T1988" i="1"/>
  <c r="J777" i="5"/>
  <c r="I782" i="5" s="1"/>
  <c r="GP856" i="1"/>
  <c r="GM856" i="1"/>
  <c r="F2146" i="1"/>
  <c r="AP2132" i="1"/>
  <c r="P1180" i="5"/>
  <c r="K1180" i="5"/>
  <c r="P83" i="5"/>
  <c r="I87" i="5" s="1"/>
  <c r="K83" i="5"/>
  <c r="I2416" i="5"/>
  <c r="GK1233" i="1"/>
  <c r="AE1238" i="1"/>
  <c r="GK1973" i="1"/>
  <c r="GM1973" i="1" s="1"/>
  <c r="J1753" i="5"/>
  <c r="GK2625" i="1"/>
  <c r="GP2625" i="1" s="1"/>
  <c r="J2310" i="5"/>
  <c r="P507" i="5"/>
  <c r="K507" i="5"/>
  <c r="AQ3159" i="1"/>
  <c r="F3174" i="1"/>
  <c r="J565" i="5"/>
  <c r="GK578" i="1"/>
  <c r="K197" i="5"/>
  <c r="P197" i="5"/>
  <c r="J1296" i="5"/>
  <c r="GK1475" i="1"/>
  <c r="AE1480" i="1"/>
  <c r="AK1886" i="1"/>
  <c r="R1648" i="5"/>
  <c r="J1652" i="5" s="1"/>
  <c r="GK812" i="1"/>
  <c r="AE814" i="1"/>
  <c r="P2251" i="5"/>
  <c r="K2251" i="5"/>
  <c r="GM2426" i="1"/>
  <c r="J1392" i="5"/>
  <c r="GK1559" i="1"/>
  <c r="GP1559" i="1" s="1"/>
  <c r="O176" i="9"/>
  <c r="K1168" i="5"/>
  <c r="P1168" i="5"/>
  <c r="K387" i="5"/>
  <c r="P387" i="5"/>
  <c r="J175" i="5"/>
  <c r="I178" i="5" s="1"/>
  <c r="CZ581" i="1"/>
  <c r="Y581" i="1" s="1"/>
  <c r="CY581" i="1"/>
  <c r="X581" i="1" s="1"/>
  <c r="AK594" i="1" s="1"/>
  <c r="P505" i="5"/>
  <c r="K505" i="5"/>
  <c r="T176" i="9"/>
  <c r="K108" i="5"/>
  <c r="P108" i="5"/>
  <c r="CG2287" i="1"/>
  <c r="AX2308" i="1"/>
  <c r="GK333" i="1"/>
  <c r="GN333" i="1" s="1"/>
  <c r="CB335" i="1" s="1"/>
  <c r="AE335" i="1"/>
  <c r="P1927" i="5"/>
  <c r="K1927" i="5"/>
  <c r="AE776" i="1"/>
  <c r="GK2996" i="1"/>
  <c r="J2637" i="5"/>
  <c r="AE297" i="1"/>
  <c r="GK294" i="1"/>
  <c r="AE2798" i="1"/>
  <c r="GK2795" i="1"/>
  <c r="BC2201" i="1"/>
  <c r="F2555" i="1"/>
  <c r="I1714" i="5"/>
  <c r="J1213" i="5"/>
  <c r="AP1730" i="1"/>
  <c r="F1744" i="1"/>
  <c r="GN2756" i="1"/>
  <c r="R2454" i="5"/>
  <c r="J1794" i="5"/>
  <c r="GP118" i="1"/>
  <c r="I2443" i="5"/>
  <c r="GM2058" i="1"/>
  <c r="AL207" i="1"/>
  <c r="AL195" i="1" s="1"/>
  <c r="T229" i="5"/>
  <c r="J236" i="5" s="1"/>
  <c r="GK574" i="1"/>
  <c r="J531" i="5"/>
  <c r="GK1283" i="1"/>
  <c r="J1193" i="5"/>
  <c r="J2008" i="5"/>
  <c r="GK2293" i="1"/>
  <c r="F2518" i="1"/>
  <c r="AQ2503" i="1"/>
  <c r="P1143" i="5"/>
  <c r="K1143" i="5"/>
  <c r="I1770" i="5"/>
  <c r="AE3008" i="1"/>
  <c r="R3008" i="1" s="1"/>
  <c r="GM2909" i="1"/>
  <c r="U3164" i="1"/>
  <c r="AE2308" i="1"/>
  <c r="GM1558" i="1"/>
  <c r="CP1653" i="1"/>
  <c r="O1653" i="1" s="1"/>
  <c r="J1510" i="5" s="1"/>
  <c r="AF658" i="1"/>
  <c r="Q594" i="1"/>
  <c r="GK2620" i="1"/>
  <c r="GM2620" i="1" s="1"/>
  <c r="GM3079" i="1"/>
  <c r="GN2714" i="1"/>
  <c r="CB2716" i="1" s="1"/>
  <c r="GM2303" i="1"/>
  <c r="GM2304" i="1"/>
  <c r="CD535" i="1"/>
  <c r="GP1974" i="1"/>
  <c r="AE1563" i="1"/>
  <c r="AE450" i="1"/>
  <c r="R450" i="1" s="1"/>
  <c r="GP2621" i="1"/>
  <c r="GM3122" i="1"/>
  <c r="AK2836" i="1"/>
  <c r="X2836" i="1" s="1"/>
  <c r="R2490" i="5"/>
  <c r="J2494" i="5" s="1"/>
  <c r="I2497" i="5" s="1"/>
  <c r="GM3119" i="1"/>
  <c r="GM1561" i="1"/>
  <c r="AD971" i="1"/>
  <c r="GP851" i="1"/>
  <c r="GM899" i="1"/>
  <c r="BA594" i="1"/>
  <c r="Q495" i="1"/>
  <c r="Q483" i="1" s="1"/>
  <c r="GM113" i="1"/>
  <c r="GN2796" i="1"/>
  <c r="CB2798" i="1" s="1"/>
  <c r="GP246" i="1"/>
  <c r="U259" i="1"/>
  <c r="GM448" i="1"/>
  <c r="K2225" i="5"/>
  <c r="P2225" i="5"/>
  <c r="I2229" i="5" s="1"/>
  <c r="GK1515" i="1"/>
  <c r="GP1515" i="1" s="1"/>
  <c r="CD1518" i="1" s="1"/>
  <c r="AE1518" i="1"/>
  <c r="K1097" i="5"/>
  <c r="P1097" i="5"/>
  <c r="GK1280" i="1"/>
  <c r="J1178" i="5"/>
  <c r="R404" i="5"/>
  <c r="J408" i="5" s="1"/>
  <c r="I411" i="5" s="1"/>
  <c r="AK410" i="1"/>
  <c r="P2463" i="5"/>
  <c r="K2463" i="5"/>
  <c r="AK2798" i="1"/>
  <c r="I1238" i="5"/>
  <c r="BA2831" i="1"/>
  <c r="F2856" i="1"/>
  <c r="U814" i="1"/>
  <c r="AH809" i="1"/>
  <c r="GP1283" i="1"/>
  <c r="GM1283" i="1"/>
  <c r="CY126" i="1"/>
  <c r="X126" i="1" s="1"/>
  <c r="R164" i="5" s="1"/>
  <c r="CZ126" i="1"/>
  <c r="Y126" i="1" s="1"/>
  <c r="T164" i="5" s="1"/>
  <c r="AO1271" i="1"/>
  <c r="F1333" i="1"/>
  <c r="AX2384" i="1"/>
  <c r="CG2372" i="1"/>
  <c r="P1992" i="5"/>
  <c r="K1992" i="5"/>
  <c r="AK3126" i="1"/>
  <c r="R2740" i="5"/>
  <c r="J2744" i="5" s="1"/>
  <c r="I2747" i="5" s="1"/>
  <c r="I2730" i="5"/>
  <c r="T361" i="9"/>
  <c r="R176" i="9"/>
  <c r="R445" i="9"/>
  <c r="CY120" i="1"/>
  <c r="X120" i="1" s="1"/>
  <c r="CZ120" i="1"/>
  <c r="Y120" i="1" s="1"/>
  <c r="T148" i="5" s="1"/>
  <c r="J152" i="5" s="1"/>
  <c r="I1310" i="5"/>
  <c r="M361" i="9"/>
  <c r="K1357" i="5"/>
  <c r="P1357" i="5"/>
  <c r="P549" i="5"/>
  <c r="K549" i="5"/>
  <c r="GK2096" i="1"/>
  <c r="GP2096" i="1" s="1"/>
  <c r="CD2099" i="1" s="1"/>
  <c r="AE2099" i="1"/>
  <c r="J1114" i="5"/>
  <c r="I1116" i="5" s="1"/>
  <c r="K298" i="5"/>
  <c r="P298" i="5"/>
  <c r="P2563" i="5"/>
  <c r="I2567" i="5" s="1"/>
  <c r="K2563" i="5"/>
  <c r="K2418" i="5"/>
  <c r="P2418" i="5"/>
  <c r="GM588" i="1"/>
  <c r="GK116" i="1"/>
  <c r="J133" i="5"/>
  <c r="J2121" i="5"/>
  <c r="I2124" i="5" s="1"/>
  <c r="AO2283" i="1"/>
  <c r="F2343" i="1"/>
  <c r="AH330" i="1"/>
  <c r="U335" i="1"/>
  <c r="R1704" i="5"/>
  <c r="J1710" i="5" s="1"/>
  <c r="AK1931" i="1"/>
  <c r="GK1286" i="1"/>
  <c r="J1206" i="5"/>
  <c r="M445" i="9"/>
  <c r="P2153" i="5"/>
  <c r="K2153" i="5"/>
  <c r="J610" i="5"/>
  <c r="I612" i="5" s="1"/>
  <c r="K241" i="5"/>
  <c r="P241" i="5"/>
  <c r="GK1978" i="1"/>
  <c r="GM1978" i="1" s="1"/>
  <c r="J1788" i="5"/>
  <c r="GP2636" i="1"/>
  <c r="GM2636" i="1"/>
  <c r="K2584" i="5"/>
  <c r="P2584" i="5"/>
  <c r="P2712" i="5"/>
  <c r="K2712" i="5"/>
  <c r="P1748" i="5"/>
  <c r="K1748" i="5"/>
  <c r="P1035" i="5"/>
  <c r="K1035" i="5"/>
  <c r="GK582" i="1"/>
  <c r="J589" i="5"/>
  <c r="AE2949" i="1"/>
  <c r="GK2946" i="1"/>
  <c r="CZ1296" i="1"/>
  <c r="Y1296" i="1" s="1"/>
  <c r="CY1296" i="1"/>
  <c r="X1296" i="1" s="1"/>
  <c r="GK953" i="1"/>
  <c r="GM953" i="1" s="1"/>
  <c r="J897" i="5"/>
  <c r="I1572" i="5"/>
  <c r="K1919" i="5"/>
  <c r="P1919" i="5"/>
  <c r="CP2997" i="1"/>
  <c r="O2997" i="1" s="1"/>
  <c r="J2639" i="5" s="1"/>
  <c r="AE2061" i="1"/>
  <c r="CJ1666" i="1"/>
  <c r="CJ1644" i="1" s="1"/>
  <c r="AL335" i="1"/>
  <c r="AK495" i="1"/>
  <c r="X495" i="1" s="1"/>
  <c r="R439" i="5"/>
  <c r="J442" i="5" s="1"/>
  <c r="I445" i="5" s="1"/>
  <c r="X2470" i="1"/>
  <c r="AD3008" i="1"/>
  <c r="AL1563" i="1"/>
  <c r="AJ1666" i="1"/>
  <c r="AJ1644" i="1" s="1"/>
  <c r="AE860" i="1"/>
  <c r="GN699" i="1"/>
  <c r="CB701" i="1" s="1"/>
  <c r="U594" i="1"/>
  <c r="U572" i="1" s="1"/>
  <c r="GM254" i="1"/>
  <c r="GM333" i="1"/>
  <c r="GM2631" i="1"/>
  <c r="R2327" i="5"/>
  <c r="J2328" i="5" s="1"/>
  <c r="I2332" i="5" s="1"/>
  <c r="GP1193" i="1"/>
  <c r="AL1078" i="1"/>
  <c r="T1001" i="5"/>
  <c r="J1006" i="5" s="1"/>
  <c r="AK535" i="1"/>
  <c r="X535" i="1" s="1"/>
  <c r="R516" i="5"/>
  <c r="CF297" i="1"/>
  <c r="GM127" i="1"/>
  <c r="GM1979" i="1"/>
  <c r="R1790" i="5"/>
  <c r="GM445" i="1"/>
  <c r="GP113" i="1"/>
  <c r="GM2947" i="1"/>
  <c r="GM408" i="1"/>
  <c r="Q1607" i="1"/>
  <c r="CY583" i="1"/>
  <c r="X583" i="1" s="1"/>
  <c r="R591" i="5" s="1"/>
  <c r="CZ583" i="1"/>
  <c r="Y583" i="1" s="1"/>
  <c r="T591" i="5" s="1"/>
  <c r="J595" i="5" s="1"/>
  <c r="K1935" i="5"/>
  <c r="P1935" i="5"/>
  <c r="T290" i="9"/>
  <c r="J2039" i="5"/>
  <c r="J176" i="5"/>
  <c r="J1974" i="5"/>
  <c r="GK2289" i="1"/>
  <c r="GP2289" i="1" s="1"/>
  <c r="J1236" i="5"/>
  <c r="R290" i="9"/>
  <c r="I239" i="5"/>
  <c r="P2540" i="5"/>
  <c r="K2540" i="5"/>
  <c r="GK2622" i="1"/>
  <c r="J2281" i="5"/>
  <c r="GK2291" i="1"/>
  <c r="J1990" i="5"/>
  <c r="GP959" i="1"/>
  <c r="R935" i="5"/>
  <c r="AD2465" i="1"/>
  <c r="Q2470" i="1"/>
  <c r="F826" i="1"/>
  <c r="Q809" i="1"/>
  <c r="K921" i="5"/>
  <c r="P921" i="5"/>
  <c r="J1913" i="5"/>
  <c r="GK2207" i="1"/>
  <c r="GM2207" i="1" s="1"/>
  <c r="CA2212" i="1" s="1"/>
  <c r="AE2212" i="1"/>
  <c r="CZ1284" i="1"/>
  <c r="Y1284" i="1" s="1"/>
  <c r="T1195" i="5" s="1"/>
  <c r="J1198" i="5" s="1"/>
  <c r="CY1284" i="1"/>
  <c r="X1284" i="1" s="1"/>
  <c r="R1195" i="5" s="1"/>
  <c r="J1197" i="5" s="1"/>
  <c r="J582" i="5"/>
  <c r="AP443" i="1"/>
  <c r="F459" i="1"/>
  <c r="M290" i="9"/>
  <c r="GK2990" i="1"/>
  <c r="J2595" i="5"/>
  <c r="T534" i="9"/>
  <c r="J547" i="5"/>
  <c r="GK576" i="1"/>
  <c r="GK491" i="1"/>
  <c r="J481" i="5"/>
  <c r="T445" i="9"/>
  <c r="F2318" i="1"/>
  <c r="AQ2287" i="1"/>
  <c r="AQ2339" i="1"/>
  <c r="P2381" i="5"/>
  <c r="K2381" i="5"/>
  <c r="AE2716" i="1"/>
  <c r="J2384" i="5"/>
  <c r="I44" i="5"/>
  <c r="K2757" i="5"/>
  <c r="P2757" i="5"/>
  <c r="GK2991" i="1"/>
  <c r="J2602" i="5"/>
  <c r="P204" i="5"/>
  <c r="K204" i="5"/>
  <c r="J237" i="5"/>
  <c r="GK1194" i="1"/>
  <c r="GM1194" i="1" s="1"/>
  <c r="J1109" i="5"/>
  <c r="K1892" i="5"/>
  <c r="P1892" i="5"/>
  <c r="I1896" i="5" s="1"/>
  <c r="J381" i="5"/>
  <c r="AE410" i="1"/>
  <c r="GK405" i="1"/>
  <c r="AK2949" i="1"/>
  <c r="K1135" i="5"/>
  <c r="P1135" i="5"/>
  <c r="GP119" i="1"/>
  <c r="CY585" i="1"/>
  <c r="X585" i="1" s="1"/>
  <c r="R593" i="5" s="1"/>
  <c r="CZ585" i="1"/>
  <c r="Y585" i="1" s="1"/>
  <c r="T593" i="5" s="1"/>
  <c r="GP955" i="1"/>
  <c r="GM955" i="1"/>
  <c r="GK855" i="1"/>
  <c r="J775" i="5"/>
  <c r="P2126" i="5"/>
  <c r="K2126" i="5"/>
  <c r="GK586" i="1"/>
  <c r="J603" i="5"/>
  <c r="AK1518" i="1"/>
  <c r="AK1513" i="1" s="1"/>
  <c r="R1334" i="5"/>
  <c r="J1338" i="5" s="1"/>
  <c r="P2014" i="5"/>
  <c r="K2014" i="5"/>
  <c r="K258" i="5"/>
  <c r="P258" i="5"/>
  <c r="K1858" i="5"/>
  <c r="P1858" i="5"/>
  <c r="K296" i="5"/>
  <c r="P296" i="5"/>
  <c r="P726" i="5"/>
  <c r="K726" i="5"/>
  <c r="AO2614" i="1"/>
  <c r="F2675" i="1"/>
  <c r="I276" i="5"/>
  <c r="GP812" i="1"/>
  <c r="CD814" i="1" s="1"/>
  <c r="K1491" i="5"/>
  <c r="P1491" i="5"/>
  <c r="I693" i="5"/>
  <c r="P1860" i="5"/>
  <c r="K1860" i="5"/>
  <c r="P488" i="5"/>
  <c r="K488" i="5"/>
  <c r="GP1557" i="1"/>
  <c r="AL1518" i="1"/>
  <c r="AL1513" i="1" s="1"/>
  <c r="T1334" i="5"/>
  <c r="J1339" i="5" s="1"/>
  <c r="GM2753" i="1"/>
  <c r="R2436" i="5"/>
  <c r="J2440" i="5" s="1"/>
  <c r="AE1078" i="1"/>
  <c r="AJ971" i="1"/>
  <c r="W971" i="1" s="1"/>
  <c r="R617" i="5"/>
  <c r="J618" i="5" s="1"/>
  <c r="I621" i="5" s="1"/>
  <c r="GP254" i="1"/>
  <c r="AI2308" i="1"/>
  <c r="AK1078" i="1"/>
  <c r="R1001" i="5"/>
  <c r="J1005" i="5" s="1"/>
  <c r="GM1654" i="1"/>
  <c r="R1516" i="5"/>
  <c r="AK912" i="1"/>
  <c r="GP445" i="1"/>
  <c r="GM110" i="1"/>
  <c r="K831" i="5"/>
  <c r="P831" i="5"/>
  <c r="P821" i="5"/>
  <c r="K821" i="5"/>
  <c r="T404" i="5"/>
  <c r="J409" i="5" s="1"/>
  <c r="AL410" i="1"/>
  <c r="P1258" i="5"/>
  <c r="I1262" i="5" s="1"/>
  <c r="K1258" i="5"/>
  <c r="K60" i="5"/>
  <c r="P60" i="5"/>
  <c r="GK2297" i="1"/>
  <c r="J2032" i="5"/>
  <c r="AK2061" i="1"/>
  <c r="K2173" i="5"/>
  <c r="P2173" i="5"/>
  <c r="J2025" i="5"/>
  <c r="I2027" i="5" s="1"/>
  <c r="R1849" i="5"/>
  <c r="GM2057" i="1"/>
  <c r="I1399" i="5"/>
  <c r="F1895" i="1"/>
  <c r="AP1881" i="1"/>
  <c r="GK1365" i="1"/>
  <c r="AE1367" i="1"/>
  <c r="AE2508" i="1"/>
  <c r="GK2505" i="1"/>
  <c r="I2277" i="5"/>
  <c r="GK1648" i="1"/>
  <c r="J1478" i="5"/>
  <c r="I1848" i="5"/>
  <c r="K643" i="5"/>
  <c r="P643" i="5"/>
  <c r="GK579" i="1"/>
  <c r="J576" i="5"/>
  <c r="AE207" i="1"/>
  <c r="J207" i="5"/>
  <c r="S450" i="1"/>
  <c r="AF443" i="1"/>
  <c r="Q2245" i="1"/>
  <c r="F2262" i="1"/>
  <c r="GK203" i="1"/>
  <c r="J232" i="5"/>
  <c r="J904" i="5"/>
  <c r="GK954" i="1"/>
  <c r="K1051" i="5"/>
  <c r="P1051" i="5"/>
  <c r="J2658" i="5"/>
  <c r="I2660" i="5" s="1"/>
  <c r="T529" i="9"/>
  <c r="M520" i="9"/>
  <c r="AL2949" i="1"/>
  <c r="GP2058" i="1"/>
  <c r="AL1931" i="1"/>
  <c r="I899" i="5"/>
  <c r="K515" i="5"/>
  <c r="P515" i="5"/>
  <c r="GN2057" i="1"/>
  <c r="I645" i="5"/>
  <c r="BA1666" i="1"/>
  <c r="W1988" i="1"/>
  <c r="BB1837" i="1"/>
  <c r="F2181" i="1"/>
  <c r="X2384" i="1"/>
  <c r="AK2372" i="1"/>
  <c r="AJ1275" i="1"/>
  <c r="W1298" i="1"/>
  <c r="CB847" i="1"/>
  <c r="AS860" i="1"/>
  <c r="W2640" i="1"/>
  <c r="AJ2618" i="1"/>
  <c r="X2432" i="1"/>
  <c r="AI1644" i="1"/>
  <c r="V1666" i="1"/>
  <c r="AH1644" i="1"/>
  <c r="U1666" i="1"/>
  <c r="T1666" i="1"/>
  <c r="AG1644" i="1"/>
  <c r="AJ2287" i="1"/>
  <c r="W2308" i="1"/>
  <c r="AG2618" i="1"/>
  <c r="T2640" i="1"/>
  <c r="V1988" i="1"/>
  <c r="AI1968" i="1"/>
  <c r="CJ1968" i="1"/>
  <c r="BA1988" i="1"/>
  <c r="AO1837" i="1"/>
  <c r="F2172" i="1"/>
  <c r="Y207" i="1"/>
  <c r="AB2372" i="1"/>
  <c r="O2384" i="1"/>
  <c r="U2640" i="1"/>
  <c r="AH2618" i="1"/>
  <c r="AD949" i="1"/>
  <c r="Q971" i="1"/>
  <c r="Q3008" i="1"/>
  <c r="AD2986" i="1"/>
  <c r="W1666" i="1"/>
  <c r="AG2986" i="1"/>
  <c r="T3008" i="1"/>
  <c r="AD1644" i="1"/>
  <c r="Q1666" i="1"/>
  <c r="AI2618" i="1"/>
  <c r="V2640" i="1"/>
  <c r="Q2640" i="1"/>
  <c r="AD2618" i="1"/>
  <c r="F2689" i="1"/>
  <c r="AT2614" i="1"/>
  <c r="Q2949" i="1"/>
  <c r="AD2944" i="1"/>
  <c r="U2904" i="1"/>
  <c r="F2933" i="1"/>
  <c r="BA2640" i="1"/>
  <c r="CJ2618" i="1"/>
  <c r="AL3197" i="1"/>
  <c r="Y3202" i="1"/>
  <c r="F3108" i="1"/>
  <c r="W3072" i="1"/>
  <c r="AC2576" i="1"/>
  <c r="CE2581" i="1"/>
  <c r="CH2581" i="1"/>
  <c r="CF2581" i="1"/>
  <c r="P2581" i="1"/>
  <c r="CH2716" i="1"/>
  <c r="AC2704" i="1"/>
  <c r="P2716" i="1"/>
  <c r="CE2716" i="1"/>
  <c r="CF2716" i="1"/>
  <c r="T3197" i="1"/>
  <c r="F3223" i="1"/>
  <c r="S2704" i="1"/>
  <c r="F2731" i="1"/>
  <c r="Y2760" i="1"/>
  <c r="AX2576" i="1"/>
  <c r="F2588" i="1"/>
  <c r="AQ2986" i="1"/>
  <c r="F3018" i="1"/>
  <c r="AQ3039" i="1"/>
  <c r="GM2378" i="1"/>
  <c r="GP2378" i="1"/>
  <c r="AC1919" i="1"/>
  <c r="CH1931" i="1"/>
  <c r="P1931" i="1"/>
  <c r="CE1931" i="1"/>
  <c r="CF1931" i="1"/>
  <c r="P2132" i="1"/>
  <c r="F2140" i="1"/>
  <c r="AE2986" i="1"/>
  <c r="AT2982" i="1"/>
  <c r="F3057" i="1"/>
  <c r="CG3117" i="1"/>
  <c r="AX3126" i="1"/>
  <c r="AX2831" i="1"/>
  <c r="F2843" i="1"/>
  <c r="F2824" i="1"/>
  <c r="Y2793" i="1"/>
  <c r="S2503" i="1"/>
  <c r="F2523" i="1"/>
  <c r="F3179" i="1"/>
  <c r="S3159" i="1"/>
  <c r="F3249" i="1"/>
  <c r="BC2900" i="1"/>
  <c r="AZ2716" i="1"/>
  <c r="CI2704" i="1"/>
  <c r="AD2503" i="1"/>
  <c r="Q2508" i="1"/>
  <c r="AF2372" i="1"/>
  <c r="S2384" i="1"/>
  <c r="AK2205" i="1"/>
  <c r="X2212" i="1"/>
  <c r="GP2637" i="1"/>
  <c r="GM2637" i="1"/>
  <c r="AS1640" i="1"/>
  <c r="F1714" i="1"/>
  <c r="U3072" i="1"/>
  <c r="F3106" i="1"/>
  <c r="CF2798" i="1"/>
  <c r="CH2798" i="1"/>
  <c r="P2798" i="1"/>
  <c r="AC2793" i="1"/>
  <c r="CE2798" i="1"/>
  <c r="R2581" i="1"/>
  <c r="AE2576" i="1"/>
  <c r="U2417" i="1"/>
  <c r="F2454" i="1"/>
  <c r="AV2137" i="1"/>
  <c r="CE2132" i="1"/>
  <c r="CH2132" i="1"/>
  <c r="AY2137" i="1"/>
  <c r="GP2247" i="1"/>
  <c r="CD2250" i="1" s="1"/>
  <c r="AB2250" i="1"/>
  <c r="CZ1983" i="1"/>
  <c r="Y1983" i="1" s="1"/>
  <c r="T1804" i="5" s="1"/>
  <c r="J1806" i="5" s="1"/>
  <c r="CY1983" i="1"/>
  <c r="X1983" i="1" s="1"/>
  <c r="R1804" i="5" s="1"/>
  <c r="J1805" i="5" s="1"/>
  <c r="F2082" i="1"/>
  <c r="T2052" i="1"/>
  <c r="AQ1964" i="1"/>
  <c r="F2029" i="1"/>
  <c r="V1841" i="1"/>
  <c r="F1871" i="1"/>
  <c r="AX1730" i="1"/>
  <c r="F1742" i="1"/>
  <c r="AX2019" i="1"/>
  <c r="F1995" i="1"/>
  <c r="AX1968" i="1"/>
  <c r="F1747" i="1"/>
  <c r="Q1730" i="1"/>
  <c r="AQ1697" i="1"/>
  <c r="AQ1644" i="1"/>
  <c r="F1676" i="1"/>
  <c r="GP1650" i="1"/>
  <c r="GM1650" i="1"/>
  <c r="T1551" i="1"/>
  <c r="F1584" i="1"/>
  <c r="AV1518" i="1"/>
  <c r="CE1513" i="1"/>
  <c r="BB1271" i="1"/>
  <c r="F1342" i="1"/>
  <c r="U1073" i="1"/>
  <c r="F1100" i="1"/>
  <c r="GM1291" i="1"/>
  <c r="GP1291" i="1"/>
  <c r="BB1436" i="1"/>
  <c r="BC1142" i="1"/>
  <c r="F1452" i="1"/>
  <c r="BA893" i="1"/>
  <c r="F932" i="1"/>
  <c r="Q847" i="1"/>
  <c r="F872" i="1"/>
  <c r="GP774" i="1"/>
  <c r="GM774" i="1"/>
  <c r="CI809" i="1"/>
  <c r="AZ814" i="1"/>
  <c r="Y696" i="1"/>
  <c r="F727" i="1"/>
  <c r="AQ568" i="1"/>
  <c r="F635" i="1"/>
  <c r="S809" i="1"/>
  <c r="F829" i="1"/>
  <c r="GP660" i="1"/>
  <c r="CD663" i="1" s="1"/>
  <c r="GM660" i="1"/>
  <c r="CA663" i="1" s="1"/>
  <c r="AB663" i="1"/>
  <c r="U483" i="1"/>
  <c r="F517" i="1"/>
  <c r="AZ240" i="1"/>
  <c r="F270" i="1"/>
  <c r="AX528" i="1"/>
  <c r="F542" i="1"/>
  <c r="AK483" i="1"/>
  <c r="AC240" i="1"/>
  <c r="CH259" i="1"/>
  <c r="CE259" i="1"/>
  <c r="P259" i="1"/>
  <c r="CF259" i="1"/>
  <c r="AK66" i="1"/>
  <c r="X71" i="1"/>
  <c r="S3197" i="1"/>
  <c r="F3217" i="1"/>
  <c r="U2944" i="1"/>
  <c r="F2971" i="1"/>
  <c r="AE2640" i="1"/>
  <c r="CA3164" i="1"/>
  <c r="AB3072" i="1"/>
  <c r="O3084" i="1"/>
  <c r="Q3197" i="1"/>
  <c r="F3214" i="1"/>
  <c r="F2841" i="1"/>
  <c r="AV2831" i="1"/>
  <c r="X3164" i="1"/>
  <c r="AK3159" i="1"/>
  <c r="CB2704" i="1"/>
  <c r="AS2716" i="1"/>
  <c r="AP2417" i="1"/>
  <c r="F2441" i="1"/>
  <c r="CB3159" i="1"/>
  <c r="AS3164" i="1"/>
  <c r="AH3008" i="1"/>
  <c r="GP1982" i="1"/>
  <c r="GM1982" i="1"/>
  <c r="R2137" i="1"/>
  <c r="AE2132" i="1"/>
  <c r="CF1768" i="1"/>
  <c r="AW1773" i="1"/>
  <c r="AP2539" i="1"/>
  <c r="CZ1655" i="1"/>
  <c r="Y1655" i="1" s="1"/>
  <c r="T1522" i="5" s="1"/>
  <c r="J1526" i="5" s="1"/>
  <c r="CY1655" i="1"/>
  <c r="X1655" i="1" s="1"/>
  <c r="R1522" i="5" s="1"/>
  <c r="F1382" i="1"/>
  <c r="S1362" i="1"/>
  <c r="P1841" i="1"/>
  <c r="F1851" i="1"/>
  <c r="CH1841" i="1"/>
  <c r="AY1848" i="1"/>
  <c r="F1483" i="1"/>
  <c r="P1473" i="1"/>
  <c r="AY1367" i="1"/>
  <c r="CH1362" i="1"/>
  <c r="F1491" i="1"/>
  <c r="AZ1473" i="1"/>
  <c r="O1238" i="1"/>
  <c r="AB1231" i="1"/>
  <c r="F1055" i="1"/>
  <c r="S1035" i="1"/>
  <c r="AT1271" i="1"/>
  <c r="F1347" i="1"/>
  <c r="AL1480" i="1"/>
  <c r="F1168" i="1"/>
  <c r="S1146" i="1"/>
  <c r="CE1073" i="1"/>
  <c r="AV1078" i="1"/>
  <c r="AO1142" i="1"/>
  <c r="F1440" i="1"/>
  <c r="P847" i="1"/>
  <c r="F863" i="1"/>
  <c r="Q893" i="1"/>
  <c r="F924" i="1"/>
  <c r="W769" i="1"/>
  <c r="F800" i="1"/>
  <c r="AP568" i="1"/>
  <c r="F634" i="1"/>
  <c r="AX847" i="1"/>
  <c r="F867" i="1"/>
  <c r="F716" i="1"/>
  <c r="S696" i="1"/>
  <c r="U696" i="1"/>
  <c r="F723" i="1"/>
  <c r="U658" i="1"/>
  <c r="F685" i="1"/>
  <c r="CF696" i="1"/>
  <c r="AW701" i="1"/>
  <c r="AY701" i="1"/>
  <c r="CH696" i="1"/>
  <c r="GM490" i="1"/>
  <c r="GP490" i="1"/>
  <c r="F433" i="1"/>
  <c r="V403" i="1"/>
  <c r="AZ292" i="1"/>
  <c r="F308" i="1"/>
  <c r="T26" i="1"/>
  <c r="F54" i="1"/>
  <c r="AX108" i="1"/>
  <c r="F138" i="1"/>
  <c r="AX162" i="1"/>
  <c r="AB26" i="1"/>
  <c r="O33" i="1"/>
  <c r="AZ66" i="1"/>
  <c r="F82" i="1"/>
  <c r="X3202" i="1"/>
  <c r="AK3197" i="1"/>
  <c r="F2972" i="1"/>
  <c r="V2944" i="1"/>
  <c r="AZ2465" i="1"/>
  <c r="F2481" i="1"/>
  <c r="AE3197" i="1"/>
  <c r="R3202" i="1"/>
  <c r="Q3126" i="1"/>
  <c r="AD3117" i="1"/>
  <c r="AK3072" i="1"/>
  <c r="X3084" i="1"/>
  <c r="T2704" i="1"/>
  <c r="F2737" i="1"/>
  <c r="F3043" i="1"/>
  <c r="AO2982" i="1"/>
  <c r="GP2634" i="1"/>
  <c r="GM2634" i="1"/>
  <c r="F2152" i="1"/>
  <c r="S2132" i="1"/>
  <c r="CI2944" i="1"/>
  <c r="AZ2949" i="1"/>
  <c r="AX2749" i="1"/>
  <c r="F2767" i="1"/>
  <c r="V2245" i="1"/>
  <c r="F2273" i="1"/>
  <c r="AX2132" i="1"/>
  <c r="F2144" i="1"/>
  <c r="Q2372" i="1"/>
  <c r="F2396" i="1"/>
  <c r="GN2055" i="1"/>
  <c r="CB2061" i="1" s="1"/>
  <c r="AR2137" i="1"/>
  <c r="CA2132" i="1"/>
  <c r="GK1652" i="1"/>
  <c r="AE1666" i="1"/>
  <c r="GP1477" i="1"/>
  <c r="GM1477" i="1"/>
  <c r="AL1400" i="1"/>
  <c r="Y1405" i="1"/>
  <c r="F1622" i="1"/>
  <c r="S1596" i="1"/>
  <c r="AH2287" i="1"/>
  <c r="U2308" i="1"/>
  <c r="P1735" i="1"/>
  <c r="CF1735" i="1"/>
  <c r="CE1735" i="1"/>
  <c r="CH1735" i="1"/>
  <c r="AC1730" i="1"/>
  <c r="GP1602" i="1"/>
  <c r="GM1602" i="1"/>
  <c r="BA1362" i="1"/>
  <c r="F1387" i="1"/>
  <c r="GP1478" i="1"/>
  <c r="GM1478" i="1"/>
  <c r="AK1186" i="1"/>
  <c r="X1198" i="1"/>
  <c r="AG971" i="1"/>
  <c r="AZ1073" i="1"/>
  <c r="F1089" i="1"/>
  <c r="F1249" i="1"/>
  <c r="AZ1231" i="1"/>
  <c r="GM1188" i="1"/>
  <c r="CA1198" i="1" s="1"/>
  <c r="AB1198" i="1"/>
  <c r="GP1188" i="1"/>
  <c r="AK1073" i="1"/>
  <c r="X1078" i="1"/>
  <c r="CA701" i="1"/>
  <c r="AX696" i="1"/>
  <c r="F708" i="1"/>
  <c r="F461" i="1"/>
  <c r="AZ443" i="1"/>
  <c r="GP771" i="1"/>
  <c r="AB776" i="1"/>
  <c r="GM771" i="1"/>
  <c r="T483" i="1"/>
  <c r="F516" i="1"/>
  <c r="GM533" i="1"/>
  <c r="GN533" i="1"/>
  <c r="CH443" i="1"/>
  <c r="AY450" i="1"/>
  <c r="AZ483" i="1"/>
  <c r="F506" i="1"/>
  <c r="GP574" i="1"/>
  <c r="GM574" i="1"/>
  <c r="CH335" i="1"/>
  <c r="AC330" i="1"/>
  <c r="CE335" i="1"/>
  <c r="P335" i="1"/>
  <c r="CF335" i="1"/>
  <c r="AE443" i="1"/>
  <c r="AX330" i="1"/>
  <c r="F342" i="1"/>
  <c r="GN245" i="1"/>
  <c r="CB259" i="1" s="1"/>
  <c r="GM245" i="1"/>
  <c r="AG108" i="1"/>
  <c r="T131" i="1"/>
  <c r="GP115" i="1"/>
  <c r="GM115" i="1"/>
  <c r="GP2620" i="1"/>
  <c r="CY3005" i="1"/>
  <c r="X3005" i="1" s="1"/>
  <c r="CZ3005" i="1"/>
  <c r="Y3005" i="1" s="1"/>
  <c r="T2665" i="5" s="1"/>
  <c r="J2667" i="5" s="1"/>
  <c r="CI2749" i="1"/>
  <c r="AZ2760" i="1"/>
  <c r="F2734" i="1"/>
  <c r="AT2704" i="1"/>
  <c r="T2831" i="1"/>
  <c r="F2857" i="1"/>
  <c r="F3094" i="1"/>
  <c r="AQ3072" i="1"/>
  <c r="AY2949" i="1"/>
  <c r="CH2944" i="1"/>
  <c r="F2842" i="1"/>
  <c r="AW2831" i="1"/>
  <c r="AZ2793" i="1"/>
  <c r="F2809" i="1"/>
  <c r="AZ2372" i="1"/>
  <c r="F2395" i="1"/>
  <c r="AC2465" i="1"/>
  <c r="CE2470" i="1"/>
  <c r="CH2470" i="1"/>
  <c r="CF2470" i="1"/>
  <c r="P2470" i="1"/>
  <c r="BA2372" i="1"/>
  <c r="F2404" i="1"/>
  <c r="CA3126" i="1"/>
  <c r="CH2911" i="1"/>
  <c r="AC2904" i="1"/>
  <c r="CE2911" i="1"/>
  <c r="CF2911" i="1"/>
  <c r="P2911" i="1"/>
  <c r="AZ2640" i="1"/>
  <c r="CI2618" i="1"/>
  <c r="X2576" i="1"/>
  <c r="F2606" i="1"/>
  <c r="GM1986" i="1"/>
  <c r="GP1986" i="1"/>
  <c r="AQ2052" i="1"/>
  <c r="F2071" i="1"/>
  <c r="CB1919" i="1"/>
  <c r="AS1931" i="1"/>
  <c r="BC1837" i="1"/>
  <c r="F2184" i="1"/>
  <c r="AX1841" i="1"/>
  <c r="F1855" i="1"/>
  <c r="AX1881" i="1"/>
  <c r="F1893" i="1"/>
  <c r="GM1652" i="1"/>
  <c r="GP1652" i="1"/>
  <c r="AZ1607" i="1"/>
  <c r="CI1596" i="1"/>
  <c r="CF1551" i="1"/>
  <c r="AW1563" i="1"/>
  <c r="F1501" i="1"/>
  <c r="T1473" i="1"/>
  <c r="GP1654" i="1"/>
  <c r="F1581" i="1"/>
  <c r="AT1551" i="1"/>
  <c r="U1400" i="1"/>
  <c r="F1427" i="1"/>
  <c r="T1146" i="1"/>
  <c r="F1174" i="1"/>
  <c r="CP957" i="1"/>
  <c r="O957" i="1" s="1"/>
  <c r="J928" i="5" s="1"/>
  <c r="AC971" i="1"/>
  <c r="T1231" i="1"/>
  <c r="F1259" i="1"/>
  <c r="BA1146" i="1"/>
  <c r="F1173" i="1"/>
  <c r="F1179" i="1"/>
  <c r="Y1146" i="1"/>
  <c r="CY968" i="1"/>
  <c r="X968" i="1" s="1"/>
  <c r="R967" i="5" s="1"/>
  <c r="J968" i="5" s="1"/>
  <c r="CZ968" i="1"/>
  <c r="Y968" i="1" s="1"/>
  <c r="T967" i="5" s="1"/>
  <c r="J969" i="5" s="1"/>
  <c r="W1073" i="1"/>
  <c r="F1102" i="1"/>
  <c r="GM1148" i="1"/>
  <c r="GP1148" i="1"/>
  <c r="AB1153" i="1"/>
  <c r="AX949" i="1"/>
  <c r="F978" i="1"/>
  <c r="AX1002" i="1"/>
  <c r="AX1109" i="1" s="1"/>
  <c r="GP1277" i="1"/>
  <c r="GM1277" i="1"/>
  <c r="AB1298" i="1"/>
  <c r="F871" i="1"/>
  <c r="AZ847" i="1"/>
  <c r="AW814" i="1"/>
  <c r="CF809" i="1"/>
  <c r="W696" i="1"/>
  <c r="F725" i="1"/>
  <c r="AX572" i="1"/>
  <c r="F601" i="1"/>
  <c r="AX625" i="1"/>
  <c r="AX732" i="1" s="1"/>
  <c r="CB483" i="1"/>
  <c r="AS495" i="1"/>
  <c r="AV410" i="1"/>
  <c r="CE403" i="1"/>
  <c r="O450" i="1"/>
  <c r="AB443" i="1"/>
  <c r="V292" i="1"/>
  <c r="F320" i="1"/>
  <c r="P26" i="1"/>
  <c r="F36" i="1"/>
  <c r="AS2798" i="1"/>
  <c r="CB2793" i="1"/>
  <c r="GP2753" i="1"/>
  <c r="GP1979" i="1"/>
  <c r="Q1596" i="1"/>
  <c r="F1619" i="1"/>
  <c r="W240" i="1"/>
  <c r="F283" i="1"/>
  <c r="Q2904" i="1"/>
  <c r="F2923" i="1"/>
  <c r="CB2760" i="1"/>
  <c r="GM1845" i="1"/>
  <c r="W3197" i="1"/>
  <c r="F3226" i="1"/>
  <c r="AT2339" i="1"/>
  <c r="AT2287" i="1"/>
  <c r="F2326" i="1"/>
  <c r="GP2632" i="1"/>
  <c r="GM2632" i="1"/>
  <c r="S2417" i="1"/>
  <c r="F2447" i="1"/>
  <c r="CH2384" i="1"/>
  <c r="P2384" i="1"/>
  <c r="CF2384" i="1"/>
  <c r="CE2384" i="1"/>
  <c r="AC2372" i="1"/>
  <c r="F3147" i="1"/>
  <c r="T3117" i="1"/>
  <c r="F2956" i="1"/>
  <c r="AX2944" i="1"/>
  <c r="GP2429" i="1"/>
  <c r="R2308" i="1"/>
  <c r="AE2287" i="1"/>
  <c r="AZ2094" i="1"/>
  <c r="F2110" i="1"/>
  <c r="AC2245" i="1"/>
  <c r="CE2250" i="1"/>
  <c r="CH2250" i="1"/>
  <c r="P2250" i="1"/>
  <c r="CF2250" i="1"/>
  <c r="U1841" i="1"/>
  <c r="F1870" i="1"/>
  <c r="AZ2245" i="1"/>
  <c r="F2261" i="1"/>
  <c r="U1919" i="1"/>
  <c r="F1953" i="1"/>
  <c r="F1746" i="1"/>
  <c r="AZ1730" i="1"/>
  <c r="V1551" i="1"/>
  <c r="F1586" i="1"/>
  <c r="U1473" i="1"/>
  <c r="F1502" i="1"/>
  <c r="AP1271" i="1"/>
  <c r="F1338" i="1"/>
  <c r="P1886" i="1"/>
  <c r="CF1886" i="1"/>
  <c r="CE1886" i="1"/>
  <c r="AC1881" i="1"/>
  <c r="CH1886" i="1"/>
  <c r="AX1275" i="1"/>
  <c r="F1305" i="1"/>
  <c r="AX1329" i="1"/>
  <c r="CB1596" i="1"/>
  <c r="AS1607" i="1"/>
  <c r="AB1551" i="1"/>
  <c r="O1563" i="1"/>
  <c r="GM1656" i="1"/>
  <c r="AY1518" i="1"/>
  <c r="CH1513" i="1"/>
  <c r="CF1400" i="1"/>
  <c r="AW1405" i="1"/>
  <c r="AY1405" i="1"/>
  <c r="CH1400" i="1"/>
  <c r="W1231" i="1"/>
  <c r="F1262" i="1"/>
  <c r="Y1035" i="1"/>
  <c r="F1066" i="1"/>
  <c r="F1222" i="1"/>
  <c r="W1186" i="1"/>
  <c r="AG1275" i="1"/>
  <c r="T1298" i="1"/>
  <c r="X1146" i="1"/>
  <c r="F1178" i="1"/>
  <c r="Q1035" i="1"/>
  <c r="F1052" i="1"/>
  <c r="F880" i="1"/>
  <c r="BA847" i="1"/>
  <c r="W893" i="1"/>
  <c r="F936" i="1"/>
  <c r="AL769" i="1"/>
  <c r="Y776" i="1"/>
  <c r="AZ572" i="1"/>
  <c r="F605" i="1"/>
  <c r="AZ625" i="1"/>
  <c r="AZ732" i="1" s="1"/>
  <c r="F823" i="1"/>
  <c r="AP809" i="1"/>
  <c r="F555" i="1"/>
  <c r="BA528" i="1"/>
  <c r="V483" i="1"/>
  <c r="F518" i="1"/>
  <c r="AC658" i="1"/>
  <c r="CE663" i="1"/>
  <c r="P663" i="1"/>
  <c r="CF663" i="1"/>
  <c r="CH663" i="1"/>
  <c r="V528" i="1"/>
  <c r="F558" i="1"/>
  <c r="BA403" i="1"/>
  <c r="F430" i="1"/>
  <c r="S495" i="1"/>
  <c r="AF483" i="1"/>
  <c r="F473" i="1"/>
  <c r="V443" i="1"/>
  <c r="AS297" i="1"/>
  <c r="CB292" i="1"/>
  <c r="Q195" i="1"/>
  <c r="F219" i="1"/>
  <c r="GP242" i="1"/>
  <c r="GM242" i="1"/>
  <c r="CA259" i="1" s="1"/>
  <c r="AB259" i="1"/>
  <c r="CF66" i="1"/>
  <c r="AW71" i="1"/>
  <c r="AY71" i="1"/>
  <c r="CH66" i="1"/>
  <c r="Q26" i="1"/>
  <c r="F45" i="1"/>
  <c r="R3126" i="1"/>
  <c r="CB3197" i="1"/>
  <c r="AS3202" i="1"/>
  <c r="GP2833" i="1"/>
  <c r="CD2836" i="1" s="1"/>
  <c r="GM2833" i="1"/>
  <c r="AB2836" i="1"/>
  <c r="F2531" i="1"/>
  <c r="V2503" i="1"/>
  <c r="GP2988" i="1"/>
  <c r="GM2988" i="1"/>
  <c r="V2793" i="1"/>
  <c r="F2821" i="1"/>
  <c r="X2716" i="1"/>
  <c r="AK2704" i="1"/>
  <c r="X2245" i="1"/>
  <c r="F2275" i="1"/>
  <c r="AL2132" i="1"/>
  <c r="Y2137" i="1"/>
  <c r="AZ2061" i="1"/>
  <c r="CI2052" i="1"/>
  <c r="CF3117" i="1"/>
  <c r="AW3126" i="1"/>
  <c r="CY2994" i="1"/>
  <c r="X2994" i="1" s="1"/>
  <c r="R2626" i="5" s="1"/>
  <c r="J2628" i="5" s="1"/>
  <c r="I2632" i="5" s="1"/>
  <c r="CZ2994" i="1"/>
  <c r="Y2994" i="1" s="1"/>
  <c r="T2626" i="5" s="1"/>
  <c r="J2629" i="5" s="1"/>
  <c r="AF3008" i="1"/>
  <c r="F1952" i="1"/>
  <c r="T1919" i="1"/>
  <c r="F1776" i="1"/>
  <c r="P1768" i="1"/>
  <c r="AB2099" i="1"/>
  <c r="AC1596" i="1"/>
  <c r="P1607" i="1"/>
  <c r="CF1607" i="1"/>
  <c r="CE1607" i="1"/>
  <c r="CH1607" i="1"/>
  <c r="AH1968" i="1"/>
  <c r="U1988" i="1"/>
  <c r="F1784" i="1"/>
  <c r="AZ1768" i="1"/>
  <c r="V1513" i="1"/>
  <c r="F1541" i="1"/>
  <c r="AZ1275" i="1"/>
  <c r="F1309" i="1"/>
  <c r="AZ1329" i="1"/>
  <c r="AZ1436" i="1" s="1"/>
  <c r="GP1843" i="1"/>
  <c r="AB1848" i="1"/>
  <c r="GM1843" i="1"/>
  <c r="F1614" i="1"/>
  <c r="AX1596" i="1"/>
  <c r="CY2305" i="1"/>
  <c r="X2305" i="1" s="1"/>
  <c r="R2059" i="5" s="1"/>
  <c r="J2060" i="5" s="1"/>
  <c r="CZ2305" i="1"/>
  <c r="Y2305" i="1" s="1"/>
  <c r="T2059" i="5" s="1"/>
  <c r="J2061" i="5" s="1"/>
  <c r="GP1648" i="1"/>
  <c r="GM1648" i="1"/>
  <c r="AV1480" i="1"/>
  <c r="CE1473" i="1"/>
  <c r="AW1367" i="1"/>
  <c r="CF1362" i="1"/>
  <c r="F1378" i="1"/>
  <c r="AZ1362" i="1"/>
  <c r="S1186" i="1"/>
  <c r="F1213" i="1"/>
  <c r="AE1073" i="1"/>
  <c r="R1078" i="1"/>
  <c r="AS1275" i="1"/>
  <c r="AS1329" i="1"/>
  <c r="F1315" i="1"/>
  <c r="R1198" i="1"/>
  <c r="AE1186" i="1"/>
  <c r="AF1473" i="1"/>
  <c r="S1480" i="1"/>
  <c r="U1186" i="1"/>
  <c r="F1220" i="1"/>
  <c r="CP962" i="1"/>
  <c r="O962" i="1" s="1"/>
  <c r="J943" i="5" s="1"/>
  <c r="AO945" i="1"/>
  <c r="F1006" i="1"/>
  <c r="X860" i="1"/>
  <c r="AK847" i="1"/>
  <c r="CE847" i="1"/>
  <c r="AV860" i="1"/>
  <c r="T847" i="1"/>
  <c r="F881" i="1"/>
  <c r="W847" i="1"/>
  <c r="F884" i="1"/>
  <c r="AE847" i="1"/>
  <c r="R860" i="1"/>
  <c r="AO1109" i="1"/>
  <c r="AZ696" i="1"/>
  <c r="F712" i="1"/>
  <c r="GP773" i="1"/>
  <c r="GM773" i="1"/>
  <c r="AZ893" i="1"/>
  <c r="F923" i="1"/>
  <c r="P696" i="1"/>
  <c r="F704" i="1"/>
  <c r="F546" i="1"/>
  <c r="AZ528" i="1"/>
  <c r="AQ732" i="1"/>
  <c r="O535" i="1"/>
  <c r="AB528" i="1"/>
  <c r="GM486" i="1"/>
  <c r="GP486" i="1"/>
  <c r="T528" i="1"/>
  <c r="F556" i="1"/>
  <c r="AP399" i="1"/>
  <c r="F741" i="1"/>
  <c r="G17" i="2" s="1"/>
  <c r="Y292" i="1"/>
  <c r="F323" i="1"/>
  <c r="V66" i="1"/>
  <c r="F94" i="1"/>
  <c r="BB22" i="1"/>
  <c r="F379" i="1"/>
  <c r="S2904" i="1"/>
  <c r="F2926" i="1"/>
  <c r="AF2618" i="1"/>
  <c r="S2640" i="1"/>
  <c r="R3164" i="1"/>
  <c r="AE3159" i="1"/>
  <c r="F2592" i="1"/>
  <c r="AZ2576" i="1"/>
  <c r="GP3080" i="1"/>
  <c r="GM3080" i="1"/>
  <c r="CA3084" i="1" s="1"/>
  <c r="CZ2997" i="1"/>
  <c r="Y2997" i="1" s="1"/>
  <c r="T2639" i="5" s="1"/>
  <c r="J2643" i="5" s="1"/>
  <c r="CY2997" i="1"/>
  <c r="X2997" i="1" s="1"/>
  <c r="R2639" i="5" s="1"/>
  <c r="J2642" i="5" s="1"/>
  <c r="AT2749" i="1"/>
  <c r="F2778" i="1"/>
  <c r="AV3164" i="1"/>
  <c r="CE3159" i="1"/>
  <c r="CH3159" i="1"/>
  <c r="AY3164" i="1"/>
  <c r="W2831" i="1"/>
  <c r="F2860" i="1"/>
  <c r="AV2508" i="1"/>
  <c r="CE2503" i="1"/>
  <c r="CJ2308" i="1"/>
  <c r="F2848" i="1"/>
  <c r="Q2831" i="1"/>
  <c r="Q2749" i="1"/>
  <c r="F2772" i="1"/>
  <c r="AS2099" i="1"/>
  <c r="CB2094" i="1"/>
  <c r="T2245" i="1"/>
  <c r="F2271" i="1"/>
  <c r="F2149" i="1"/>
  <c r="Q2132" i="1"/>
  <c r="AL2052" i="1"/>
  <c r="Y2061" i="1"/>
  <c r="F2223" i="1"/>
  <c r="AZ2205" i="1"/>
  <c r="BA2052" i="1"/>
  <c r="F2081" i="1"/>
  <c r="Q1988" i="1"/>
  <c r="AD1968" i="1"/>
  <c r="AK1551" i="1"/>
  <c r="X1563" i="1"/>
  <c r="Q1400" i="1"/>
  <c r="F1417" i="1"/>
  <c r="Q1768" i="1"/>
  <c r="F1785" i="1"/>
  <c r="GP1555" i="1"/>
  <c r="CD1563" i="1" s="1"/>
  <c r="GM1555" i="1"/>
  <c r="AL1848" i="1"/>
  <c r="GP1732" i="1"/>
  <c r="CD1735" i="1" s="1"/>
  <c r="AB1735" i="1"/>
  <c r="GM1732" i="1"/>
  <c r="BA1596" i="1"/>
  <c r="F1627" i="1"/>
  <c r="Q1473" i="1"/>
  <c r="F1492" i="1"/>
  <c r="O1367" i="1"/>
  <c r="AB1362" i="1"/>
  <c r="AX1644" i="1"/>
  <c r="F1673" i="1"/>
  <c r="AX1697" i="1"/>
  <c r="Y1596" i="1"/>
  <c r="F1633" i="1"/>
  <c r="F1504" i="1"/>
  <c r="W1473" i="1"/>
  <c r="AX1551" i="1"/>
  <c r="F1570" i="1"/>
  <c r="CE1238" i="1"/>
  <c r="P1238" i="1"/>
  <c r="CF1238" i="1"/>
  <c r="AC1231" i="1"/>
  <c r="CH1238" i="1"/>
  <c r="Q1146" i="1"/>
  <c r="F1165" i="1"/>
  <c r="AZ1002" i="1"/>
  <c r="AZ1109" i="1" s="1"/>
  <c r="F982" i="1"/>
  <c r="AZ949" i="1"/>
  <c r="AX1513" i="1"/>
  <c r="F1525" i="1"/>
  <c r="F1177" i="1"/>
  <c r="W1146" i="1"/>
  <c r="CB1035" i="1"/>
  <c r="AS1040" i="1"/>
  <c r="CP960" i="1"/>
  <c r="O960" i="1" s="1"/>
  <c r="J941" i="5" s="1"/>
  <c r="AT1436" i="1"/>
  <c r="CF893" i="1"/>
  <c r="AW912" i="1"/>
  <c r="AY912" i="1"/>
  <c r="CH893" i="1"/>
  <c r="Y860" i="1"/>
  <c r="AL847" i="1"/>
  <c r="Q696" i="1"/>
  <c r="F713" i="1"/>
  <c r="AK696" i="1"/>
  <c r="X701" i="1"/>
  <c r="GM489" i="1"/>
  <c r="GP489" i="1"/>
  <c r="CE535" i="1"/>
  <c r="P535" i="1"/>
  <c r="CF535" i="1"/>
  <c r="AC528" i="1"/>
  <c r="CH535" i="1"/>
  <c r="AW450" i="1"/>
  <c r="CF443" i="1"/>
  <c r="F417" i="1"/>
  <c r="AX403" i="1"/>
  <c r="AW297" i="1"/>
  <c r="CF292" i="1"/>
  <c r="AY297" i="1"/>
  <c r="CH292" i="1"/>
  <c r="F425" i="1"/>
  <c r="S403" i="1"/>
  <c r="S292" i="1"/>
  <c r="F312" i="1"/>
  <c r="AK259" i="1"/>
  <c r="AJ108" i="1"/>
  <c r="W131" i="1"/>
  <c r="F142" i="1"/>
  <c r="AZ108" i="1"/>
  <c r="AZ162" i="1"/>
  <c r="GP111" i="1"/>
  <c r="GM111" i="1"/>
  <c r="F56" i="1"/>
  <c r="V26" i="1"/>
  <c r="F59" i="1"/>
  <c r="Y26" i="1"/>
  <c r="F55" i="1"/>
  <c r="U26" i="1"/>
  <c r="Y2911" i="1"/>
  <c r="AL2904" i="1"/>
  <c r="AZ3159" i="1"/>
  <c r="F3175" i="1"/>
  <c r="Q3164" i="1"/>
  <c r="AD3159" i="1"/>
  <c r="CZ2635" i="1"/>
  <c r="Y2635" i="1" s="1"/>
  <c r="CY2635" i="1"/>
  <c r="X2635" i="1" s="1"/>
  <c r="AK2640" i="1" s="1"/>
  <c r="AW2949" i="1"/>
  <c r="CF2944" i="1"/>
  <c r="BA2576" i="1"/>
  <c r="F2601" i="1"/>
  <c r="F3093" i="1"/>
  <c r="AP3072" i="1"/>
  <c r="AT3233" i="1"/>
  <c r="BC2572" i="1"/>
  <c r="F2883" i="1"/>
  <c r="F2532" i="1"/>
  <c r="W2503" i="1"/>
  <c r="W2205" i="1"/>
  <c r="F2236" i="1"/>
  <c r="AZ1968" i="1"/>
  <c r="AZ2019" i="1"/>
  <c r="F1999" i="1"/>
  <c r="F1868" i="1"/>
  <c r="BA1841" i="1"/>
  <c r="CD3126" i="1"/>
  <c r="GP2906" i="1"/>
  <c r="CD2911" i="1" s="1"/>
  <c r="AB2911" i="1"/>
  <c r="GM2906" i="1"/>
  <c r="CA2911" i="1" s="1"/>
  <c r="F2810" i="1"/>
  <c r="Q2793" i="1"/>
  <c r="CG2618" i="1"/>
  <c r="AX2640" i="1"/>
  <c r="CB2132" i="1"/>
  <c r="AS2137" i="1"/>
  <c r="GM1984" i="1"/>
  <c r="GP1984" i="1"/>
  <c r="F2406" i="1"/>
  <c r="U2372" i="1"/>
  <c r="Q2205" i="1"/>
  <c r="F2224" i="1"/>
  <c r="GP1985" i="1"/>
  <c r="GM1985" i="1"/>
  <c r="GP1844" i="1"/>
  <c r="GM1844" i="1"/>
  <c r="AE1988" i="1"/>
  <c r="F1750" i="1"/>
  <c r="S1730" i="1"/>
  <c r="CB1400" i="1"/>
  <c r="AS1405" i="1"/>
  <c r="R1841" i="1"/>
  <c r="F1862" i="1"/>
  <c r="AT1596" i="1"/>
  <c r="F1625" i="1"/>
  <c r="AP1841" i="1"/>
  <c r="F1857" i="1"/>
  <c r="AP2168" i="1"/>
  <c r="AP1596" i="1"/>
  <c r="F1616" i="1"/>
  <c r="P1551" i="1"/>
  <c r="F1566" i="1"/>
  <c r="BA1513" i="1"/>
  <c r="F1538" i="1"/>
  <c r="AX1400" i="1"/>
  <c r="F1412" i="1"/>
  <c r="AX1362" i="1"/>
  <c r="F1374" i="1"/>
  <c r="F1090" i="1"/>
  <c r="Q1073" i="1"/>
  <c r="CP968" i="1"/>
  <c r="O968" i="1" s="1"/>
  <c r="J967" i="5" s="1"/>
  <c r="CJ1298" i="1"/>
  <c r="AP1436" i="1"/>
  <c r="CE1153" i="1"/>
  <c r="AC1146" i="1"/>
  <c r="P1153" i="1"/>
  <c r="CF1153" i="1"/>
  <c r="CH1153" i="1"/>
  <c r="AB893" i="1"/>
  <c r="O912" i="1"/>
  <c r="F883" i="1"/>
  <c r="V847" i="1"/>
  <c r="AP1109" i="1"/>
  <c r="AK330" i="1"/>
  <c r="X335" i="1"/>
  <c r="CH403" i="1"/>
  <c r="AY410" i="1"/>
  <c r="U403" i="1"/>
  <c r="F432" i="1"/>
  <c r="F507" i="1"/>
  <c r="BC399" i="1"/>
  <c r="F748" i="1"/>
  <c r="AB292" i="1"/>
  <c r="O297" i="1"/>
  <c r="AX240" i="1"/>
  <c r="F266" i="1"/>
  <c r="GP244" i="1"/>
  <c r="U195" i="1"/>
  <c r="F229" i="1"/>
  <c r="AE131" i="1"/>
  <c r="V572" i="1"/>
  <c r="V625" i="1"/>
  <c r="F617" i="1"/>
  <c r="T240" i="1"/>
  <c r="F280" i="1"/>
  <c r="CB3126" i="1"/>
  <c r="Q2417" i="1"/>
  <c r="F2444" i="1"/>
  <c r="X1768" i="1"/>
  <c r="F1798" i="1"/>
  <c r="GP485" i="1"/>
  <c r="X1596" i="1"/>
  <c r="F1632" i="1"/>
  <c r="AB403" i="1"/>
  <c r="O410" i="1"/>
  <c r="S195" i="1"/>
  <c r="F222" i="1"/>
  <c r="CB3072" i="1"/>
  <c r="AS3084" i="1"/>
  <c r="Q1919" i="1"/>
  <c r="F1943" i="1"/>
  <c r="GM1476" i="1"/>
  <c r="AS450" i="1"/>
  <c r="CB443" i="1"/>
  <c r="AC2618" i="1"/>
  <c r="P2640" i="1"/>
  <c r="CF2640" i="1"/>
  <c r="CE2640" i="1"/>
  <c r="CH2640" i="1"/>
  <c r="AE2465" i="1"/>
  <c r="R2470" i="1"/>
  <c r="CP2994" i="1"/>
  <c r="O2994" i="1" s="1"/>
  <c r="J2626" i="5" s="1"/>
  <c r="AC3008" i="1"/>
  <c r="AL3072" i="1"/>
  <c r="Y3084" i="1"/>
  <c r="AG2287" i="1"/>
  <c r="T2308" i="1"/>
  <c r="F2723" i="1"/>
  <c r="AX2704" i="1"/>
  <c r="GM2429" i="1"/>
  <c r="AT2372" i="1"/>
  <c r="F2402" i="1"/>
  <c r="CF2132" i="1"/>
  <c r="AW2137" i="1"/>
  <c r="AX2094" i="1"/>
  <c r="F2106" i="1"/>
  <c r="R2061" i="1"/>
  <c r="AE2052" i="1"/>
  <c r="BA1919" i="1"/>
  <c r="F1951" i="1"/>
  <c r="GP1846" i="1"/>
  <c r="GM1846" i="1"/>
  <c r="AX1919" i="1"/>
  <c r="F1938" i="1"/>
  <c r="CZ1663" i="1"/>
  <c r="Y1663" i="1" s="1"/>
  <c r="T1548" i="5" s="1"/>
  <c r="J1550" i="5" s="1"/>
  <c r="CY1663" i="1"/>
  <c r="X1663" i="1" s="1"/>
  <c r="F2023" i="1"/>
  <c r="AO1964" i="1"/>
  <c r="GP1883" i="1"/>
  <c r="GM1883" i="1"/>
  <c r="AB1886" i="1"/>
  <c r="GP1475" i="1"/>
  <c r="AB1480" i="1"/>
  <c r="GM1475" i="1"/>
  <c r="GP1656" i="1"/>
  <c r="CI1644" i="1"/>
  <c r="AZ1666" i="1"/>
  <c r="AW1518" i="1"/>
  <c r="CF1513" i="1"/>
  <c r="P1400" i="1"/>
  <c r="F1408" i="1"/>
  <c r="T1362" i="1"/>
  <c r="F1388" i="1"/>
  <c r="Y1198" i="1"/>
  <c r="AL1186" i="1"/>
  <c r="F1054" i="1"/>
  <c r="R1035" i="1"/>
  <c r="F1218" i="1"/>
  <c r="BA1186" i="1"/>
  <c r="AX1231" i="1"/>
  <c r="F1245" i="1"/>
  <c r="BC945" i="1"/>
  <c r="F1018" i="1"/>
  <c r="AT568" i="1"/>
  <c r="F643" i="1"/>
  <c r="AZ769" i="1"/>
  <c r="F787" i="1"/>
  <c r="Q572" i="1"/>
  <c r="F606" i="1"/>
  <c r="Q625" i="1"/>
  <c r="R701" i="1"/>
  <c r="AE696" i="1"/>
  <c r="Y495" i="1"/>
  <c r="AL483" i="1"/>
  <c r="T195" i="1"/>
  <c r="F228" i="1"/>
  <c r="AK195" i="1"/>
  <c r="X207" i="1"/>
  <c r="P66" i="1"/>
  <c r="F74" i="1"/>
  <c r="X26" i="1"/>
  <c r="F58" i="1"/>
  <c r="CI3117" i="1"/>
  <c r="AZ3126" i="1"/>
  <c r="AJ3008" i="1"/>
  <c r="F2819" i="1"/>
  <c r="T2793" i="1"/>
  <c r="BA3008" i="1"/>
  <c r="CJ2986" i="1"/>
  <c r="X2465" i="1"/>
  <c r="F2495" i="1"/>
  <c r="GM3199" i="1"/>
  <c r="CA3202" i="1" s="1"/>
  <c r="AB3202" i="1"/>
  <c r="GP3199" i="1"/>
  <c r="CD3202" i="1" s="1"/>
  <c r="S3072" i="1"/>
  <c r="F3099" i="1"/>
  <c r="W2904" i="1"/>
  <c r="F2935" i="1"/>
  <c r="GP2633" i="1"/>
  <c r="GM2633" i="1"/>
  <c r="AK2503" i="1"/>
  <c r="X2508" i="1"/>
  <c r="BA2749" i="1"/>
  <c r="F2780" i="1"/>
  <c r="F2453" i="1"/>
  <c r="T2417" i="1"/>
  <c r="CP1983" i="1"/>
  <c r="O1983" i="1" s="1"/>
  <c r="J1804" i="5" s="1"/>
  <c r="GP2419" i="1"/>
  <c r="AB2432" i="1"/>
  <c r="GM2419" i="1"/>
  <c r="GP2299" i="1"/>
  <c r="GM2299" i="1"/>
  <c r="GP2300" i="1"/>
  <c r="GM2300" i="1"/>
  <c r="P3117" i="1"/>
  <c r="F3129" i="1"/>
  <c r="CE3117" i="1"/>
  <c r="AV3126" i="1"/>
  <c r="AO2201" i="1"/>
  <c r="F2543" i="1"/>
  <c r="O2061" i="1"/>
  <c r="AB2052" i="1"/>
  <c r="GP2207" i="1"/>
  <c r="CD2212" i="1" s="1"/>
  <c r="AB2212" i="1"/>
  <c r="AV1773" i="1"/>
  <c r="CE1768" i="1"/>
  <c r="GM2289" i="1"/>
  <c r="AC2094" i="1"/>
  <c r="CE2099" i="1"/>
  <c r="CH2099" i="1"/>
  <c r="P2099" i="1"/>
  <c r="CF2099" i="1"/>
  <c r="AQ1919" i="1"/>
  <c r="F1941" i="1"/>
  <c r="AL1551" i="1"/>
  <c r="Y1563" i="1"/>
  <c r="Y1881" i="1"/>
  <c r="F1912" i="1"/>
  <c r="U1730" i="1"/>
  <c r="F1757" i="1"/>
  <c r="S1919" i="1"/>
  <c r="F1946" i="1"/>
  <c r="AW1848" i="1"/>
  <c r="CF1841" i="1"/>
  <c r="GP1661" i="1"/>
  <c r="GM1661" i="1"/>
  <c r="CH1473" i="1"/>
  <c r="AY1480" i="1"/>
  <c r="F1370" i="1"/>
  <c r="P1362" i="1"/>
  <c r="AO1640" i="1"/>
  <c r="F1701" i="1"/>
  <c r="AO1804" i="1"/>
  <c r="AB1400" i="1"/>
  <c r="O1405" i="1"/>
  <c r="CY962" i="1"/>
  <c r="X962" i="1" s="1"/>
  <c r="R943" i="5" s="1"/>
  <c r="CZ962" i="1"/>
  <c r="Y962" i="1" s="1"/>
  <c r="T943" i="5" s="1"/>
  <c r="AQ945" i="1"/>
  <c r="F1012" i="1"/>
  <c r="AQ1109" i="1"/>
  <c r="F1487" i="1"/>
  <c r="AX1473" i="1"/>
  <c r="AX1804" i="1"/>
  <c r="AK1480" i="1"/>
  <c r="AW1078" i="1"/>
  <c r="CF1073" i="1"/>
  <c r="AY1078" i="1"/>
  <c r="CH1073" i="1"/>
  <c r="U1035" i="1"/>
  <c r="F1062" i="1"/>
  <c r="GM1037" i="1"/>
  <c r="CA1040" i="1" s="1"/>
  <c r="AB1040" i="1"/>
  <c r="GP1037" i="1"/>
  <c r="CD1040" i="1" s="1"/>
  <c r="CH847" i="1"/>
  <c r="AY860" i="1"/>
  <c r="O809" i="1"/>
  <c r="F816" i="1"/>
  <c r="CB696" i="1"/>
  <c r="AS701" i="1"/>
  <c r="GP591" i="1"/>
  <c r="GM591" i="1"/>
  <c r="F616" i="1"/>
  <c r="U625" i="1"/>
  <c r="AT765" i="1"/>
  <c r="F1127" i="1"/>
  <c r="F18" i="2" s="1"/>
  <c r="AV701" i="1"/>
  <c r="CE696" i="1"/>
  <c r="S330" i="1"/>
  <c r="S535" i="1"/>
  <c r="AF528" i="1"/>
  <c r="T330" i="1"/>
  <c r="F356" i="1"/>
  <c r="AE240" i="1"/>
  <c r="R259" i="1"/>
  <c r="Q443" i="1"/>
  <c r="F462" i="1"/>
  <c r="AC195" i="1"/>
  <c r="P207" i="1"/>
  <c r="CF207" i="1"/>
  <c r="CH207" i="1"/>
  <c r="CE207" i="1"/>
  <c r="AB66" i="1"/>
  <c r="O71" i="1"/>
  <c r="F48" i="1"/>
  <c r="S26" i="1"/>
  <c r="W66" i="1"/>
  <c r="F95" i="1"/>
  <c r="F2783" i="1"/>
  <c r="V2749" i="1"/>
  <c r="CY3006" i="1"/>
  <c r="X3006" i="1" s="1"/>
  <c r="GM3006" i="1" s="1"/>
  <c r="CZ3006" i="1"/>
  <c r="Y3006" i="1" s="1"/>
  <c r="CI2986" i="1"/>
  <c r="AZ3008" i="1"/>
  <c r="AO2900" i="1"/>
  <c r="F3237" i="1"/>
  <c r="AP2614" i="1"/>
  <c r="F2680" i="1"/>
  <c r="AP2867" i="1"/>
  <c r="AX2465" i="1"/>
  <c r="F2477" i="1"/>
  <c r="F3104" i="1"/>
  <c r="BA3072" i="1"/>
  <c r="AY2831" i="1"/>
  <c r="F2844" i="1"/>
  <c r="Q2704" i="1"/>
  <c r="F2728" i="1"/>
  <c r="W2704" i="1"/>
  <c r="F2740" i="1"/>
  <c r="P3159" i="1"/>
  <c r="F3167" i="1"/>
  <c r="AL3117" i="1"/>
  <c r="Y3126" i="1"/>
  <c r="AK2760" i="1"/>
  <c r="AQ2749" i="1"/>
  <c r="F2770" i="1"/>
  <c r="GP2631" i="1"/>
  <c r="S2576" i="1"/>
  <c r="F2596" i="1"/>
  <c r="P2503" i="1"/>
  <c r="F2511" i="1"/>
  <c r="Y2245" i="1"/>
  <c r="F2276" i="1"/>
  <c r="AI3008" i="1"/>
  <c r="AT1837" i="1"/>
  <c r="F2186" i="1"/>
  <c r="F21" i="2" s="1"/>
  <c r="GM2381" i="1"/>
  <c r="GP2381" i="1"/>
  <c r="AX2245" i="1"/>
  <c r="F2257" i="1"/>
  <c r="V2308" i="1"/>
  <c r="AI2287" i="1"/>
  <c r="CD2132" i="1"/>
  <c r="AU2137" i="1"/>
  <c r="GM1970" i="1"/>
  <c r="GP1970" i="1"/>
  <c r="CZ1657" i="1"/>
  <c r="Y1657" i="1" s="1"/>
  <c r="T1524" i="5" s="1"/>
  <c r="CY1657" i="1"/>
  <c r="X1657" i="1" s="1"/>
  <c r="R1524" i="5" s="1"/>
  <c r="AD1841" i="1"/>
  <c r="Q1848" i="1"/>
  <c r="AE1551" i="1"/>
  <c r="R1563" i="1"/>
  <c r="AD2308" i="1"/>
  <c r="AF1841" i="1"/>
  <c r="S1848" i="1"/>
  <c r="AC1666" i="1"/>
  <c r="Q1513" i="1"/>
  <c r="F1530" i="1"/>
  <c r="AL1231" i="1"/>
  <c r="Y1238" i="1"/>
  <c r="V1186" i="1"/>
  <c r="F1221" i="1"/>
  <c r="AI971" i="1"/>
  <c r="AF1073" i="1"/>
  <c r="S1078" i="1"/>
  <c r="P893" i="1"/>
  <c r="F915" i="1"/>
  <c r="F882" i="1"/>
  <c r="U847" i="1"/>
  <c r="F927" i="1"/>
  <c r="S893" i="1"/>
  <c r="F837" i="1"/>
  <c r="V809" i="1"/>
  <c r="AK776" i="1"/>
  <c r="AK658" i="1"/>
  <c r="X663" i="1"/>
  <c r="X809" i="1"/>
  <c r="F839" i="1"/>
  <c r="AU701" i="1"/>
  <c r="CD696" i="1"/>
  <c r="AC483" i="1"/>
  <c r="CH495" i="1"/>
  <c r="CE495" i="1"/>
  <c r="P495" i="1"/>
  <c r="CF495" i="1"/>
  <c r="W528" i="1"/>
  <c r="F559" i="1"/>
  <c r="F453" i="1"/>
  <c r="P443" i="1"/>
  <c r="P292" i="1"/>
  <c r="F300" i="1"/>
  <c r="AI108" i="1"/>
  <c r="V131" i="1"/>
  <c r="AL66" i="1"/>
  <c r="Y71" i="1"/>
  <c r="AX66" i="1"/>
  <c r="F78" i="1"/>
  <c r="AO22" i="1"/>
  <c r="F370" i="1"/>
  <c r="AB2640" i="1"/>
  <c r="F2769" i="1"/>
  <c r="AP2749" i="1"/>
  <c r="V1919" i="1"/>
  <c r="F1954" i="1"/>
  <c r="S2465" i="1"/>
  <c r="F2485" i="1"/>
  <c r="CE2944" i="1"/>
  <c r="AV2949" i="1"/>
  <c r="Y2508" i="1"/>
  <c r="AL2503" i="1"/>
  <c r="F3190" i="1"/>
  <c r="Y3159" i="1"/>
  <c r="S3117" i="1"/>
  <c r="F3141" i="1"/>
  <c r="S2094" i="1"/>
  <c r="F2114" i="1"/>
  <c r="AL2831" i="1"/>
  <c r="Y2836" i="1"/>
  <c r="AZ2339" i="1"/>
  <c r="F2319" i="1"/>
  <c r="AZ2287" i="1"/>
  <c r="S2245" i="1"/>
  <c r="F2265" i="1"/>
  <c r="F3171" i="1"/>
  <c r="AX3159" i="1"/>
  <c r="GP2751" i="1"/>
  <c r="CD2760" i="1" s="1"/>
  <c r="AB2760" i="1"/>
  <c r="GM2751" i="1"/>
  <c r="CA2760" i="1" s="1"/>
  <c r="CB2503" i="1"/>
  <c r="AS2508" i="1"/>
  <c r="AE2417" i="1"/>
  <c r="R2432" i="1"/>
  <c r="GP1925" i="1"/>
  <c r="GM1925" i="1"/>
  <c r="AS2019" i="1"/>
  <c r="F2005" i="1"/>
  <c r="AS1968" i="1"/>
  <c r="AX1768" i="1"/>
  <c r="F1780" i="1"/>
  <c r="GP1976" i="1"/>
  <c r="GM1976" i="1"/>
  <c r="AF1551" i="1"/>
  <c r="S1563" i="1"/>
  <c r="U1596" i="1"/>
  <c r="F1629" i="1"/>
  <c r="AZ1551" i="1"/>
  <c r="F1574" i="1"/>
  <c r="F1755" i="1"/>
  <c r="BA1730" i="1"/>
  <c r="CY1653" i="1"/>
  <c r="X1653" i="1" s="1"/>
  <c r="CZ1653" i="1"/>
  <c r="Y1653" i="1" s="1"/>
  <c r="AV1563" i="1"/>
  <c r="CE1551" i="1"/>
  <c r="AF1666" i="1"/>
  <c r="F1630" i="1"/>
  <c r="V1596" i="1"/>
  <c r="Q1551" i="1"/>
  <c r="F1575" i="1"/>
  <c r="T1513" i="1"/>
  <c r="F1539" i="1"/>
  <c r="Q1362" i="1"/>
  <c r="F1379" i="1"/>
  <c r="BC1271" i="1"/>
  <c r="F1345" i="1"/>
  <c r="U1298" i="1"/>
  <c r="AH1275" i="1"/>
  <c r="F1260" i="1"/>
  <c r="U1231" i="1"/>
  <c r="AT945" i="1"/>
  <c r="F1020" i="1"/>
  <c r="CB1238" i="1"/>
  <c r="S847" i="1"/>
  <c r="F875" i="1"/>
  <c r="AK893" i="1"/>
  <c r="X912" i="1"/>
  <c r="BB765" i="1"/>
  <c r="F1122" i="1"/>
  <c r="AL658" i="1"/>
  <c r="Y663" i="1"/>
  <c r="Y809" i="1"/>
  <c r="F840" i="1"/>
  <c r="AX658" i="1"/>
  <c r="F670" i="1"/>
  <c r="F519" i="1"/>
  <c r="W483" i="1"/>
  <c r="AW410" i="1"/>
  <c r="CF403" i="1"/>
  <c r="CA450" i="1"/>
  <c r="BA240" i="1"/>
  <c r="F279" i="1"/>
  <c r="CB195" i="1"/>
  <c r="AS207" i="1"/>
  <c r="CP124" i="1"/>
  <c r="O124" i="1" s="1"/>
  <c r="J162" i="5" s="1"/>
  <c r="BC104" i="1"/>
  <c r="F178" i="1"/>
  <c r="BC366" i="1"/>
  <c r="AY33" i="1"/>
  <c r="CH26" i="1"/>
  <c r="AV33" i="1"/>
  <c r="CE26" i="1"/>
  <c r="F2931" i="1"/>
  <c r="BA2904" i="1"/>
  <c r="Y1768" i="1"/>
  <c r="F1799" i="1"/>
  <c r="AE1298" i="1"/>
  <c r="AX3039" i="1"/>
  <c r="AX2986" i="1"/>
  <c r="F3015" i="1"/>
  <c r="T2372" i="1"/>
  <c r="F2405" i="1"/>
  <c r="V2372" i="1"/>
  <c r="F2407" i="1"/>
  <c r="AB495" i="1"/>
  <c r="Q240" i="1"/>
  <c r="F271" i="1"/>
  <c r="U2749" i="1"/>
  <c r="F2782" i="1"/>
  <c r="GM772" i="1"/>
  <c r="AB2503" i="1"/>
  <c r="O2508" i="1"/>
  <c r="W2749" i="1"/>
  <c r="F2784" i="1"/>
  <c r="O1518" i="1"/>
  <c r="AB1513" i="1"/>
  <c r="AY809" i="1"/>
  <c r="F822" i="1"/>
  <c r="GM128" i="1"/>
  <c r="Q108" i="1"/>
  <c r="F143" i="1"/>
  <c r="Q162" i="1"/>
  <c r="Q366" i="1" s="1"/>
  <c r="GP2997" i="1"/>
  <c r="F2738" i="1"/>
  <c r="U2704" i="1"/>
  <c r="Y2465" i="1"/>
  <c r="F2496" i="1"/>
  <c r="GP2946" i="1"/>
  <c r="CD2949" i="1" s="1"/>
  <c r="GM2946" i="1"/>
  <c r="CA2949" i="1" s="1"/>
  <c r="AB2949" i="1"/>
  <c r="GP2578" i="1"/>
  <c r="CD2581" i="1" s="1"/>
  <c r="AB2581" i="1"/>
  <c r="GM2578" i="1"/>
  <c r="CA2581" i="1" s="1"/>
  <c r="V3072" i="1"/>
  <c r="F3107" i="1"/>
  <c r="F2781" i="1"/>
  <c r="T2749" i="1"/>
  <c r="F3149" i="1"/>
  <c r="V3117" i="1"/>
  <c r="T2576" i="1"/>
  <c r="F2602" i="1"/>
  <c r="AZ3197" i="1"/>
  <c r="F3213" i="1"/>
  <c r="AE2904" i="1"/>
  <c r="R2911" i="1"/>
  <c r="F3186" i="1"/>
  <c r="U3159" i="1"/>
  <c r="GP2795" i="1"/>
  <c r="CD2798" i="1" s="1"/>
  <c r="GM2795" i="1"/>
  <c r="CA2798" i="1" s="1"/>
  <c r="AB2798" i="1"/>
  <c r="AF1968" i="1"/>
  <c r="S1988" i="1"/>
  <c r="BB2201" i="1"/>
  <c r="F2552" i="1"/>
  <c r="GM1977" i="1"/>
  <c r="GP1977" i="1"/>
  <c r="F1797" i="1"/>
  <c r="W1768" i="1"/>
  <c r="BB1964" i="1"/>
  <c r="F2032" i="1"/>
  <c r="AB1596" i="1"/>
  <c r="O1607" i="1"/>
  <c r="BA1768" i="1"/>
  <c r="F1793" i="1"/>
  <c r="F1529" i="1"/>
  <c r="AZ1513" i="1"/>
  <c r="AL1362" i="1"/>
  <c r="Y1367" i="1"/>
  <c r="AK1400" i="1"/>
  <c r="X1405" i="1"/>
  <c r="AQ1837" i="1"/>
  <c r="F2178" i="1"/>
  <c r="F1869" i="1"/>
  <c r="T1841" i="1"/>
  <c r="GP1662" i="1"/>
  <c r="GM1662" i="1"/>
  <c r="BA1400" i="1"/>
  <c r="F1425" i="1"/>
  <c r="AP1644" i="1"/>
  <c r="F1675" i="1"/>
  <c r="AP1697" i="1"/>
  <c r="F1521" i="1"/>
  <c r="P1513" i="1"/>
  <c r="AV1405" i="1"/>
  <c r="CE1400" i="1"/>
  <c r="AS1078" i="1"/>
  <c r="CB1073" i="1"/>
  <c r="AZ1186" i="1"/>
  <c r="F1209" i="1"/>
  <c r="F1175" i="1"/>
  <c r="U1146" i="1"/>
  <c r="S1518" i="1"/>
  <c r="AF1513" i="1"/>
  <c r="V1231" i="1"/>
  <c r="F1261" i="1"/>
  <c r="T1186" i="1"/>
  <c r="F1219" i="1"/>
  <c r="V1073" i="1"/>
  <c r="F1101" i="1"/>
  <c r="AH971" i="1"/>
  <c r="AS945" i="1"/>
  <c r="F1019" i="1"/>
  <c r="T893" i="1"/>
  <c r="F933" i="1"/>
  <c r="O860" i="1"/>
  <c r="AB847" i="1"/>
  <c r="V893" i="1"/>
  <c r="F935" i="1"/>
  <c r="F678" i="1"/>
  <c r="S658" i="1"/>
  <c r="AF572" i="1"/>
  <c r="S594" i="1"/>
  <c r="W572" i="1"/>
  <c r="W625" i="1"/>
  <c r="F618" i="1"/>
  <c r="F547" i="1"/>
  <c r="Q528" i="1"/>
  <c r="F457" i="1"/>
  <c r="AX443" i="1"/>
  <c r="AL330" i="1"/>
  <c r="Y335" i="1"/>
  <c r="AS568" i="1"/>
  <c r="F642" i="1"/>
  <c r="AT732" i="1"/>
  <c r="AL528" i="1"/>
  <c r="Y535" i="1"/>
  <c r="BA443" i="1"/>
  <c r="F470" i="1"/>
  <c r="U292" i="1"/>
  <c r="F319" i="1"/>
  <c r="V330" i="1"/>
  <c r="F358" i="1"/>
  <c r="V240" i="1"/>
  <c r="F282" i="1"/>
  <c r="AX483" i="1"/>
  <c r="F502" i="1"/>
  <c r="X292" i="1"/>
  <c r="F322" i="1"/>
  <c r="S240" i="1"/>
  <c r="F274" i="1"/>
  <c r="W195" i="1"/>
  <c r="F231" i="1"/>
  <c r="AB195" i="1"/>
  <c r="O207" i="1"/>
  <c r="AQ104" i="1"/>
  <c r="F172" i="1"/>
  <c r="AQ366" i="1"/>
  <c r="AV71" i="1"/>
  <c r="CE66" i="1"/>
  <c r="X2911" i="1"/>
  <c r="AK2904" i="1"/>
  <c r="W3159" i="1"/>
  <c r="F3188" i="1"/>
  <c r="CD3084" i="1"/>
  <c r="GP2711" i="1"/>
  <c r="CD2716" i="1" s="1"/>
  <c r="GM2711" i="1"/>
  <c r="CA2716" i="1" s="1"/>
  <c r="AC3197" i="1"/>
  <c r="CH3202" i="1"/>
  <c r="CE3202" i="1"/>
  <c r="P3202" i="1"/>
  <c r="CF3202" i="1"/>
  <c r="BA2704" i="1"/>
  <c r="F2736" i="1"/>
  <c r="CD3159" i="1"/>
  <c r="AU3164" i="1"/>
  <c r="BB2572" i="1"/>
  <c r="F2880" i="1"/>
  <c r="AK2094" i="1"/>
  <c r="X2099" i="1"/>
  <c r="AX2793" i="1"/>
  <c r="F2805" i="1"/>
  <c r="AZ2503" i="1"/>
  <c r="F2519" i="1"/>
  <c r="CI2417" i="1"/>
  <c r="AZ2432" i="1"/>
  <c r="P2432" i="1"/>
  <c r="CF2432" i="1"/>
  <c r="AC2417" i="1"/>
  <c r="CH2432" i="1"/>
  <c r="CE2432" i="1"/>
  <c r="F2227" i="1"/>
  <c r="S2205" i="1"/>
  <c r="AP1964" i="1"/>
  <c r="F2028" i="1"/>
  <c r="AY3126" i="1"/>
  <c r="CH3117" i="1"/>
  <c r="F2932" i="1"/>
  <c r="T2904" i="1"/>
  <c r="AS2618" i="1"/>
  <c r="F2657" i="1"/>
  <c r="AS2671" i="1"/>
  <c r="CZ1980" i="1"/>
  <c r="Y1980" i="1" s="1"/>
  <c r="CY1980" i="1"/>
  <c r="X1980" i="1" s="1"/>
  <c r="U2503" i="1"/>
  <c r="F2530" i="1"/>
  <c r="CA2061" i="1"/>
  <c r="AC2205" i="1"/>
  <c r="P2212" i="1"/>
  <c r="CF2212" i="1"/>
  <c r="CH2212" i="1"/>
  <c r="CE2212" i="1"/>
  <c r="W2052" i="1"/>
  <c r="F2085" i="1"/>
  <c r="AY1773" i="1"/>
  <c r="CH1768" i="1"/>
  <c r="AC2308" i="1"/>
  <c r="F2233" i="1"/>
  <c r="T2205" i="1"/>
  <c r="CB1768" i="1"/>
  <c r="AS1773" i="1"/>
  <c r="BA1551" i="1"/>
  <c r="F1583" i="1"/>
  <c r="U1881" i="1"/>
  <c r="F1908" i="1"/>
  <c r="CE1841" i="1"/>
  <c r="AV1848" i="1"/>
  <c r="F1872" i="1"/>
  <c r="W1841" i="1"/>
  <c r="GP1657" i="1"/>
  <c r="U1513" i="1"/>
  <c r="F1540" i="1"/>
  <c r="AW1480" i="1"/>
  <c r="CF1473" i="1"/>
  <c r="AV1367" i="1"/>
  <c r="CE1362" i="1"/>
  <c r="AT1644" i="1"/>
  <c r="AT1697" i="1"/>
  <c r="F1684" i="1"/>
  <c r="F1176" i="1"/>
  <c r="V1146" i="1"/>
  <c r="AP945" i="1"/>
  <c r="F1011" i="1"/>
  <c r="CJ971" i="1"/>
  <c r="GM1292" i="1"/>
  <c r="GP1292" i="1"/>
  <c r="CZ1293" i="1"/>
  <c r="Y1293" i="1" s="1"/>
  <c r="CY1293" i="1"/>
  <c r="X1293" i="1" s="1"/>
  <c r="X1238" i="1"/>
  <c r="AK1231" i="1"/>
  <c r="P1073" i="1"/>
  <c r="F1081" i="1"/>
  <c r="CH1040" i="1"/>
  <c r="AC1035" i="1"/>
  <c r="CE1040" i="1"/>
  <c r="P1040" i="1"/>
  <c r="CF1040" i="1"/>
  <c r="AE971" i="1"/>
  <c r="U893" i="1"/>
  <c r="F934" i="1"/>
  <c r="AQ1142" i="1"/>
  <c r="F1446" i="1"/>
  <c r="CF847" i="1"/>
  <c r="AW860" i="1"/>
  <c r="AL893" i="1"/>
  <c r="Y912" i="1"/>
  <c r="BA658" i="1"/>
  <c r="F683" i="1"/>
  <c r="AX809" i="1"/>
  <c r="F821" i="1"/>
  <c r="F674" i="1"/>
  <c r="AZ658" i="1"/>
  <c r="BC1109" i="1"/>
  <c r="BB568" i="1"/>
  <c r="F638" i="1"/>
  <c r="BB732" i="1"/>
  <c r="BB3264" i="1" s="1"/>
  <c r="F557" i="1"/>
  <c r="U528" i="1"/>
  <c r="AO568" i="1"/>
  <c r="F629" i="1"/>
  <c r="CD528" i="1"/>
  <c r="AU535" i="1"/>
  <c r="AD403" i="1"/>
  <c r="Q410" i="1"/>
  <c r="AZ330" i="1"/>
  <c r="F346" i="1"/>
  <c r="AO732" i="1"/>
  <c r="AX292" i="1"/>
  <c r="F304" i="1"/>
  <c r="BA131" i="1"/>
  <c r="CJ108" i="1"/>
  <c r="F3187" i="1"/>
  <c r="V3159" i="1"/>
  <c r="GP2999" i="1"/>
  <c r="GM2999" i="1"/>
  <c r="F3017" i="1"/>
  <c r="AP2986" i="1"/>
  <c r="AP3039" i="1"/>
  <c r="U3197" i="1"/>
  <c r="F3224" i="1"/>
  <c r="CH3084" i="1"/>
  <c r="P3084" i="1"/>
  <c r="CE3084" i="1"/>
  <c r="CF3084" i="1"/>
  <c r="AC3072" i="1"/>
  <c r="AQ3117" i="1"/>
  <c r="F3136" i="1"/>
  <c r="F3225" i="1"/>
  <c r="V3197" i="1"/>
  <c r="CF3159" i="1"/>
  <c r="AW3164" i="1"/>
  <c r="AT2867" i="1"/>
  <c r="AS2465" i="1"/>
  <c r="F2487" i="1"/>
  <c r="Y2099" i="1"/>
  <c r="AL2094" i="1"/>
  <c r="CF2503" i="1"/>
  <c r="AW2508" i="1"/>
  <c r="AY2508" i="1"/>
  <c r="CH2503" i="1"/>
  <c r="AP2283" i="1"/>
  <c r="F2348" i="1"/>
  <c r="F2439" i="1"/>
  <c r="AX2417" i="1"/>
  <c r="AL2205" i="1"/>
  <c r="Y2212" i="1"/>
  <c r="U2052" i="1"/>
  <c r="F2083" i="1"/>
  <c r="AP2944" i="1"/>
  <c r="F2958" i="1"/>
  <c r="GM2375" i="1"/>
  <c r="GP2375" i="1"/>
  <c r="CB2372" i="1"/>
  <c r="AS2384" i="1"/>
  <c r="AC2052" i="1"/>
  <c r="P2061" i="1"/>
  <c r="CF2061" i="1"/>
  <c r="CH2061" i="1"/>
  <c r="CE2061" i="1"/>
  <c r="AB1773" i="1"/>
  <c r="GP1770" i="1"/>
  <c r="CD1773" i="1" s="1"/>
  <c r="GM1770" i="1"/>
  <c r="CA1773" i="1" s="1"/>
  <c r="AB2132" i="1"/>
  <c r="O2137" i="1"/>
  <c r="AC1988" i="1"/>
  <c r="W1919" i="1"/>
  <c r="F1955" i="1"/>
  <c r="Y1730" i="1"/>
  <c r="F1761" i="1"/>
  <c r="CY2302" i="1"/>
  <c r="X2302" i="1" s="1"/>
  <c r="CZ2302" i="1"/>
  <c r="Y2302" i="1" s="1"/>
  <c r="AF2308" i="1"/>
  <c r="AK1848" i="1"/>
  <c r="GP1646" i="1"/>
  <c r="GM1646" i="1"/>
  <c r="U1551" i="1"/>
  <c r="F1585" i="1"/>
  <c r="AU1367" i="1"/>
  <c r="CD1362" i="1"/>
  <c r="T1596" i="1"/>
  <c r="F1628" i="1"/>
  <c r="BC1469" i="1"/>
  <c r="F1820" i="1"/>
  <c r="AK1035" i="1"/>
  <c r="X1040" i="1"/>
  <c r="CY960" i="1"/>
  <c r="X960" i="1" s="1"/>
  <c r="R941" i="5" s="1"/>
  <c r="CZ960" i="1"/>
  <c r="Y960" i="1" s="1"/>
  <c r="T941" i="5" s="1"/>
  <c r="J945" i="5" s="1"/>
  <c r="GP1075" i="1"/>
  <c r="CD1078" i="1" s="1"/>
  <c r="GM1075" i="1"/>
  <c r="CA1078" i="1" s="1"/>
  <c r="AB1078" i="1"/>
  <c r="T1073" i="1"/>
  <c r="F1099" i="1"/>
  <c r="AC1186" i="1"/>
  <c r="CH1198" i="1"/>
  <c r="CE1198" i="1"/>
  <c r="P1198" i="1"/>
  <c r="CF1198" i="1"/>
  <c r="Y1078" i="1"/>
  <c r="AL1073" i="1"/>
  <c r="AV912" i="1"/>
  <c r="CE893" i="1"/>
  <c r="AX893" i="1"/>
  <c r="F919" i="1"/>
  <c r="BA696" i="1"/>
  <c r="F721" i="1"/>
  <c r="AS663" i="1"/>
  <c r="CB658" i="1"/>
  <c r="T572" i="1"/>
  <c r="T625" i="1"/>
  <c r="T732" i="1" s="1"/>
  <c r="F615" i="1"/>
  <c r="V769" i="1"/>
  <c r="F799" i="1"/>
  <c r="AB696" i="1"/>
  <c r="O701" i="1"/>
  <c r="AC769" i="1"/>
  <c r="CH776" i="1"/>
  <c r="CE776" i="1"/>
  <c r="P776" i="1"/>
  <c r="CF776" i="1"/>
  <c r="AV450" i="1"/>
  <c r="CE443" i="1"/>
  <c r="AC572" i="1"/>
  <c r="CE594" i="1"/>
  <c r="P594" i="1"/>
  <c r="CF594" i="1"/>
  <c r="CH594" i="1"/>
  <c r="GP332" i="1"/>
  <c r="CD335" i="1" s="1"/>
  <c r="GM332" i="1"/>
  <c r="CA335" i="1" s="1"/>
  <c r="AB335" i="1"/>
  <c r="CE292" i="1"/>
  <c r="AV297" i="1"/>
  <c r="CY124" i="1"/>
  <c r="X124" i="1" s="1"/>
  <c r="CZ124" i="1"/>
  <c r="Y124" i="1" s="1"/>
  <c r="AF131" i="1"/>
  <c r="AC108" i="1"/>
  <c r="P131" i="1"/>
  <c r="CF131" i="1"/>
  <c r="CH131" i="1"/>
  <c r="CE131" i="1"/>
  <c r="AS104" i="1"/>
  <c r="F179" i="1"/>
  <c r="Q66" i="1"/>
  <c r="F83" i="1"/>
  <c r="AT22" i="1"/>
  <c r="F384" i="1"/>
  <c r="F16" i="2" s="1"/>
  <c r="F57" i="1"/>
  <c r="W26" i="1"/>
  <c r="BA3197" i="1"/>
  <c r="F3222" i="1"/>
  <c r="AX3084" i="1"/>
  <c r="CG3072" i="1"/>
  <c r="AB2716" i="1"/>
  <c r="F3056" i="1"/>
  <c r="AS2982" i="1"/>
  <c r="F2952" i="1"/>
  <c r="P2944" i="1"/>
  <c r="S2793" i="1"/>
  <c r="F2813" i="1"/>
  <c r="AL2704" i="1"/>
  <c r="Y2716" i="1"/>
  <c r="AZ3084" i="1"/>
  <c r="CI3072" i="1"/>
  <c r="S2836" i="1"/>
  <c r="AF2831" i="1"/>
  <c r="GM2467" i="1"/>
  <c r="CA2470" i="1" s="1"/>
  <c r="AB2470" i="1"/>
  <c r="GP2467" i="1"/>
  <c r="CD2470" i="1" s="1"/>
  <c r="R2384" i="1"/>
  <c r="AE2372" i="1"/>
  <c r="X2137" i="1"/>
  <c r="AK2132" i="1"/>
  <c r="AQ2704" i="1"/>
  <c r="F2726" i="1"/>
  <c r="GP2423" i="1"/>
  <c r="GM2423" i="1"/>
  <c r="AB1919" i="1"/>
  <c r="O1931" i="1"/>
  <c r="O3126" i="1"/>
  <c r="AB3117" i="1"/>
  <c r="CH2760" i="1"/>
  <c r="P2760" i="1"/>
  <c r="CE2760" i="1"/>
  <c r="CF2760" i="1"/>
  <c r="AC2749" i="1"/>
  <c r="AQ2618" i="1"/>
  <c r="AQ2671" i="1"/>
  <c r="F2650" i="1"/>
  <c r="BB2614" i="1"/>
  <c r="F2684" i="1"/>
  <c r="BB2283" i="1"/>
  <c r="F2352" i="1"/>
  <c r="CP2305" i="1"/>
  <c r="O2305" i="1" s="1"/>
  <c r="U2132" i="1"/>
  <c r="F2159" i="1"/>
  <c r="F2076" i="1"/>
  <c r="S2052" i="1"/>
  <c r="CG2052" i="1"/>
  <c r="AX2061" i="1"/>
  <c r="AX2168" i="1" s="1"/>
  <c r="AK1362" i="1"/>
  <c r="X1367" i="1"/>
  <c r="F1788" i="1"/>
  <c r="S1768" i="1"/>
  <c r="F1420" i="1"/>
  <c r="S1400" i="1"/>
  <c r="T1768" i="1"/>
  <c r="F1794" i="1"/>
  <c r="CI1841" i="1"/>
  <c r="AZ1848" i="1"/>
  <c r="AQ1271" i="1"/>
  <c r="F1339" i="1"/>
  <c r="AY1563" i="1"/>
  <c r="CH1551" i="1"/>
  <c r="AZ1400" i="1"/>
  <c r="F1416" i="1"/>
  <c r="CB1186" i="1"/>
  <c r="AS1198" i="1"/>
  <c r="AZ1035" i="1"/>
  <c r="F1051" i="1"/>
  <c r="F1098" i="1"/>
  <c r="BA1073" i="1"/>
  <c r="CY957" i="1"/>
  <c r="X957" i="1" s="1"/>
  <c r="CZ957" i="1"/>
  <c r="Y957" i="1" s="1"/>
  <c r="AF971" i="1"/>
  <c r="S1231" i="1"/>
  <c r="F1253" i="1"/>
  <c r="F1210" i="1"/>
  <c r="Q1186" i="1"/>
  <c r="V1035" i="1"/>
  <c r="F1063" i="1"/>
  <c r="AX1035" i="1"/>
  <c r="F1047" i="1"/>
  <c r="AC1298" i="1"/>
  <c r="CB912" i="1"/>
  <c r="GP952" i="1"/>
  <c r="GM952" i="1"/>
  <c r="AF769" i="1"/>
  <c r="S776" i="1"/>
  <c r="BA572" i="1"/>
  <c r="BA625" i="1"/>
  <c r="F614" i="1"/>
  <c r="F515" i="1"/>
  <c r="BA483" i="1"/>
  <c r="P403" i="1"/>
  <c r="F413" i="1"/>
  <c r="AE572" i="1"/>
  <c r="R594" i="1"/>
  <c r="U443" i="1"/>
  <c r="F472" i="1"/>
  <c r="CD450" i="1"/>
  <c r="BA195" i="1"/>
  <c r="F227" i="1"/>
  <c r="AZ195" i="1"/>
  <c r="F218" i="1"/>
  <c r="GM203" i="1"/>
  <c r="CA207" i="1" s="1"/>
  <c r="GP203" i="1"/>
  <c r="CD207" i="1" s="1"/>
  <c r="U66" i="1"/>
  <c r="F93" i="1"/>
  <c r="F86" i="1"/>
  <c r="S66" i="1"/>
  <c r="AP22" i="1"/>
  <c r="F375" i="1"/>
  <c r="G16" i="2" s="1"/>
  <c r="CF26" i="1"/>
  <c r="AW33" i="1"/>
  <c r="Q3072" i="1"/>
  <c r="F3096" i="1"/>
  <c r="S2749" i="1"/>
  <c r="F2775" i="1"/>
  <c r="V1275" i="1"/>
  <c r="V1329" i="1"/>
  <c r="V1436" i="1" s="1"/>
  <c r="F1321" i="1"/>
  <c r="V2904" i="1"/>
  <c r="F2934" i="1"/>
  <c r="W2417" i="1"/>
  <c r="F2456" i="1"/>
  <c r="BA2417" i="1"/>
  <c r="F2452" i="1"/>
  <c r="O3159" i="1"/>
  <c r="F3166" i="1"/>
  <c r="X443" i="1"/>
  <c r="F475" i="1"/>
  <c r="GM485" i="1"/>
  <c r="F2408" i="1"/>
  <c r="W2372" i="1"/>
  <c r="AF1298" i="1"/>
  <c r="U240" i="1"/>
  <c r="F281" i="1"/>
  <c r="T1968" i="1"/>
  <c r="F2009" i="1"/>
  <c r="T2019" i="1"/>
  <c r="T2168" i="1" s="1"/>
  <c r="AZ1919" i="1"/>
  <c r="F1942" i="1"/>
  <c r="GM1515" i="1"/>
  <c r="CA1518" i="1" s="1"/>
  <c r="K2660" i="5" l="1"/>
  <c r="P2660" i="5"/>
  <c r="AS335" i="1"/>
  <c r="CB330" i="1"/>
  <c r="AK572" i="1"/>
  <c r="X594" i="1"/>
  <c r="CD809" i="1"/>
  <c r="AU814" i="1"/>
  <c r="P445" i="5"/>
  <c r="I492" i="5" s="1"/>
  <c r="K445" i="5"/>
  <c r="K612" i="5"/>
  <c r="P612" i="5"/>
  <c r="K427" i="5"/>
  <c r="P427" i="5"/>
  <c r="I433" i="5" s="1"/>
  <c r="K2632" i="5"/>
  <c r="P2632" i="5"/>
  <c r="CD2052" i="1"/>
  <c r="AU2061" i="1"/>
  <c r="K411" i="5"/>
  <c r="P411" i="5"/>
  <c r="CB2417" i="1"/>
  <c r="AS2432" i="1"/>
  <c r="K2124" i="5"/>
  <c r="P2124" i="5"/>
  <c r="K2027" i="5"/>
  <c r="P2027" i="5"/>
  <c r="K2332" i="5"/>
  <c r="P2332" i="5"/>
  <c r="GM1663" i="1"/>
  <c r="R1548" i="5"/>
  <c r="J1549" i="5" s="1"/>
  <c r="I1552" i="5" s="1"/>
  <c r="GP1655" i="1"/>
  <c r="GM2096" i="1"/>
  <c r="CA2099" i="1" s="1"/>
  <c r="CA1153" i="1"/>
  <c r="AJ949" i="1"/>
  <c r="Y2432" i="1"/>
  <c r="P899" i="5"/>
  <c r="K899" i="5"/>
  <c r="F465" i="1"/>
  <c r="S443" i="1"/>
  <c r="AK2052" i="1"/>
  <c r="X2061" i="1"/>
  <c r="P693" i="5"/>
  <c r="K693" i="5"/>
  <c r="GM2990" i="1"/>
  <c r="CA3008" i="1" s="1"/>
  <c r="GP2990" i="1"/>
  <c r="J944" i="5"/>
  <c r="I948" i="5" s="1"/>
  <c r="K239" i="5"/>
  <c r="P239" i="5"/>
  <c r="K1572" i="5"/>
  <c r="P1572" i="5"/>
  <c r="I1576" i="5" s="1"/>
  <c r="GP582" i="1"/>
  <c r="CD594" i="1" s="1"/>
  <c r="GM582" i="1"/>
  <c r="AK1919" i="1"/>
  <c r="X1931" i="1"/>
  <c r="GP116" i="1"/>
  <c r="GM116" i="1"/>
  <c r="P2747" i="5"/>
  <c r="I2771" i="5" s="1"/>
  <c r="K2747" i="5"/>
  <c r="K1238" i="5"/>
  <c r="P1238" i="5"/>
  <c r="P2443" i="5"/>
  <c r="I2467" i="5" s="1"/>
  <c r="K2443" i="5"/>
  <c r="K1714" i="5"/>
  <c r="P1714" i="5"/>
  <c r="P178" i="5"/>
  <c r="K178" i="5"/>
  <c r="AE1473" i="1"/>
  <c r="R1480" i="1"/>
  <c r="GM1233" i="1"/>
  <c r="CA1238" i="1" s="1"/>
  <c r="GP1233" i="1"/>
  <c r="CD1238" i="1" s="1"/>
  <c r="GM1598" i="1"/>
  <c r="CA1607" i="1" s="1"/>
  <c r="GP1598" i="1"/>
  <c r="K1655" i="5"/>
  <c r="P1655" i="5"/>
  <c r="I1659" i="5" s="1"/>
  <c r="K2784" i="5"/>
  <c r="P2784" i="5"/>
  <c r="I2788" i="5" s="1"/>
  <c r="K2089" i="5"/>
  <c r="P2089" i="5"/>
  <c r="K2171" i="5"/>
  <c r="P2171" i="5"/>
  <c r="GP1981" i="1"/>
  <c r="GM1981" i="1"/>
  <c r="R495" i="1"/>
  <c r="AE483" i="1"/>
  <c r="J593" i="5"/>
  <c r="GP585" i="1"/>
  <c r="GM585" i="1"/>
  <c r="Y2581" i="1"/>
  <c r="AL2576" i="1"/>
  <c r="P1783" i="5"/>
  <c r="K1783" i="5"/>
  <c r="K1215" i="5"/>
  <c r="P1215" i="5"/>
  <c r="AK971" i="1"/>
  <c r="AK949" i="1" s="1"/>
  <c r="R928" i="5"/>
  <c r="J930" i="5" s="1"/>
  <c r="AK131" i="1"/>
  <c r="R162" i="5"/>
  <c r="J165" i="5" s="1"/>
  <c r="AL2308" i="1"/>
  <c r="T2048" i="5"/>
  <c r="J2051" i="5" s="1"/>
  <c r="GM2997" i="1"/>
  <c r="CD1480" i="1"/>
  <c r="AS1563" i="1"/>
  <c r="F1580" i="1" s="1"/>
  <c r="GM1655" i="1"/>
  <c r="CA1666" i="1" s="1"/>
  <c r="AK2831" i="1"/>
  <c r="AL1919" i="1"/>
  <c r="Y1931" i="1"/>
  <c r="GM954" i="1"/>
  <c r="GP954" i="1"/>
  <c r="K1399" i="5"/>
  <c r="P1399" i="5"/>
  <c r="I1403" i="5" s="1"/>
  <c r="P621" i="5"/>
  <c r="K621" i="5"/>
  <c r="GM855" i="1"/>
  <c r="CA860" i="1" s="1"/>
  <c r="GP855" i="1"/>
  <c r="CD860" i="1" s="1"/>
  <c r="K44" i="5"/>
  <c r="P44" i="5"/>
  <c r="K1116" i="5"/>
  <c r="P1116" i="5"/>
  <c r="I1120" i="5" s="1"/>
  <c r="P1310" i="5"/>
  <c r="K1310" i="5"/>
  <c r="X3126" i="1"/>
  <c r="AK3117" i="1"/>
  <c r="X2798" i="1"/>
  <c r="AK2793" i="1"/>
  <c r="K1770" i="5"/>
  <c r="P1770" i="5"/>
  <c r="GP2996" i="1"/>
  <c r="GM2996" i="1"/>
  <c r="P2416" i="5"/>
  <c r="K2416" i="5"/>
  <c r="GP1296" i="1"/>
  <c r="GM1296" i="1"/>
  <c r="GP2628" i="1"/>
  <c r="GM2628" i="1"/>
  <c r="CA2640" i="1" s="1"/>
  <c r="R1607" i="1"/>
  <c r="AE1596" i="1"/>
  <c r="P2151" i="5"/>
  <c r="K2151" i="5"/>
  <c r="AE1730" i="1"/>
  <c r="R1735" i="1"/>
  <c r="GP2993" i="1"/>
  <c r="GM2993" i="1"/>
  <c r="AZ2132" i="1"/>
  <c r="F2148" i="1"/>
  <c r="I2420" i="5"/>
  <c r="I1718" i="5"/>
  <c r="P360" i="5"/>
  <c r="I364" i="5" s="1"/>
  <c r="K360" i="5"/>
  <c r="GM2301" i="1"/>
  <c r="P1632" i="5"/>
  <c r="K1632" i="5"/>
  <c r="I711" i="5"/>
  <c r="GP953" i="1"/>
  <c r="AB2308" i="1"/>
  <c r="J2059" i="5"/>
  <c r="I2063" i="5" s="1"/>
  <c r="GM1657" i="1"/>
  <c r="AK2308" i="1"/>
  <c r="AK2287" i="1" s="1"/>
  <c r="R2048" i="5"/>
  <c r="J2050" i="5" s="1"/>
  <c r="I2054" i="5" s="1"/>
  <c r="AB1988" i="1"/>
  <c r="AE195" i="1"/>
  <c r="R207" i="1"/>
  <c r="P2277" i="5"/>
  <c r="K2277" i="5"/>
  <c r="GP2297" i="1"/>
  <c r="GM2297" i="1"/>
  <c r="J1525" i="5"/>
  <c r="I1529" i="5" s="1"/>
  <c r="I1341" i="5"/>
  <c r="X2949" i="1"/>
  <c r="AK2944" i="1"/>
  <c r="GM1290" i="1"/>
  <c r="I1061" i="5"/>
  <c r="F357" i="1"/>
  <c r="U330" i="1"/>
  <c r="AE2094" i="1"/>
  <c r="R2099" i="1"/>
  <c r="AE1513" i="1"/>
  <c r="R1518" i="1"/>
  <c r="K2497" i="5"/>
  <c r="P2497" i="5"/>
  <c r="I2501" i="5" s="1"/>
  <c r="R776" i="1"/>
  <c r="AE769" i="1"/>
  <c r="K782" i="5"/>
  <c r="P782" i="5"/>
  <c r="I788" i="5" s="1"/>
  <c r="AE1881" i="1"/>
  <c r="R1886" i="1"/>
  <c r="I2805" i="5"/>
  <c r="GN1733" i="1"/>
  <c r="CB1735" i="1" s="1"/>
  <c r="GM1733" i="1"/>
  <c r="AL443" i="1"/>
  <c r="Y450" i="1"/>
  <c r="AE2831" i="1"/>
  <c r="R2836" i="1"/>
  <c r="R1931" i="1"/>
  <c r="AE1919" i="1"/>
  <c r="X1735" i="1"/>
  <c r="AK1730" i="1"/>
  <c r="F2234" i="1"/>
  <c r="U2205" i="1"/>
  <c r="R912" i="1"/>
  <c r="AE893" i="1"/>
  <c r="GM1559" i="1"/>
  <c r="CA1563" i="1" s="1"/>
  <c r="CA1551" i="1" s="1"/>
  <c r="P141" i="5"/>
  <c r="K141" i="5"/>
  <c r="CD1607" i="1"/>
  <c r="CD1596" i="1" s="1"/>
  <c r="AL2944" i="1"/>
  <c r="Y2949" i="1"/>
  <c r="GM2505" i="1"/>
  <c r="CA2508" i="1" s="1"/>
  <c r="GP2505" i="1"/>
  <c r="CD2508" i="1" s="1"/>
  <c r="GP405" i="1"/>
  <c r="CD410" i="1" s="1"/>
  <c r="GM405" i="1"/>
  <c r="CA410" i="1" s="1"/>
  <c r="AE2704" i="1"/>
  <c r="R2716" i="1"/>
  <c r="GP491" i="1"/>
  <c r="CD495" i="1" s="1"/>
  <c r="GM491" i="1"/>
  <c r="GP2291" i="1"/>
  <c r="GM2291" i="1"/>
  <c r="R148" i="5"/>
  <c r="J151" i="5" s="1"/>
  <c r="I155" i="5" s="1"/>
  <c r="GP120" i="1"/>
  <c r="GM120" i="1"/>
  <c r="I243" i="5"/>
  <c r="GM1884" i="1"/>
  <c r="GP1884" i="1"/>
  <c r="CD1886" i="1" s="1"/>
  <c r="GP2292" i="1"/>
  <c r="GM2292" i="1"/>
  <c r="GP577" i="1"/>
  <c r="GM577" i="1"/>
  <c r="GM68" i="1"/>
  <c r="CA71" i="1" s="1"/>
  <c r="GP68" i="1"/>
  <c r="CD71" i="1" s="1"/>
  <c r="GN2834" i="1"/>
  <c r="CB2836" i="1" s="1"/>
  <c r="GM2834" i="1"/>
  <c r="CA2836" i="1" s="1"/>
  <c r="GP951" i="1"/>
  <c r="GM951" i="1"/>
  <c r="GM1921" i="1"/>
  <c r="GP1921" i="1"/>
  <c r="AD1275" i="1"/>
  <c r="Q1298" i="1"/>
  <c r="AE1400" i="1"/>
  <c r="R1405" i="1"/>
  <c r="F2073" i="1"/>
  <c r="Q2052" i="1"/>
  <c r="GP2623" i="1"/>
  <c r="GM2623" i="1"/>
  <c r="AE528" i="1"/>
  <c r="R535" i="1"/>
  <c r="GM895" i="1"/>
  <c r="CA912" i="1" s="1"/>
  <c r="GP895" i="1"/>
  <c r="CD912" i="1" s="1"/>
  <c r="F2235" i="1"/>
  <c r="V2205" i="1"/>
  <c r="K2041" i="5"/>
  <c r="P2041" i="5"/>
  <c r="I1328" i="5"/>
  <c r="CD2384" i="1"/>
  <c r="AU2384" i="1" s="1"/>
  <c r="CA1886" i="1"/>
  <c r="AL2640" i="1"/>
  <c r="T2341" i="5"/>
  <c r="J2343" i="5" s="1"/>
  <c r="X1518" i="1"/>
  <c r="I971" i="5"/>
  <c r="GM3005" i="1"/>
  <c r="R2665" i="5"/>
  <c r="J2666" i="5" s="1"/>
  <c r="I2669" i="5" s="1"/>
  <c r="Y1518" i="1"/>
  <c r="I1809" i="5"/>
  <c r="AK528" i="1"/>
  <c r="Y2384" i="1"/>
  <c r="Y2372" i="1" s="1"/>
  <c r="Y259" i="1"/>
  <c r="Y240" i="1" s="1"/>
  <c r="GP579" i="1"/>
  <c r="GM579" i="1"/>
  <c r="R2508" i="1"/>
  <c r="AE2503" i="1"/>
  <c r="I1008" i="5"/>
  <c r="P276" i="5"/>
  <c r="K276" i="5"/>
  <c r="AE403" i="1"/>
  <c r="R410" i="1"/>
  <c r="GP576" i="1"/>
  <c r="GM576" i="1"/>
  <c r="J594" i="5"/>
  <c r="I598" i="5" s="1"/>
  <c r="AK403" i="1"/>
  <c r="X410" i="1"/>
  <c r="I1147" i="5"/>
  <c r="AE2793" i="1"/>
  <c r="R2798" i="1"/>
  <c r="R814" i="1"/>
  <c r="AE809" i="1"/>
  <c r="R3084" i="1"/>
  <c r="AE3072" i="1"/>
  <c r="AV814" i="1"/>
  <c r="CE809" i="1"/>
  <c r="AE66" i="1"/>
  <c r="R71" i="1"/>
  <c r="GM1402" i="1"/>
  <c r="CA1405" i="1" s="1"/>
  <c r="GP1402" i="1"/>
  <c r="CD1405" i="1" s="1"/>
  <c r="F1897" i="1"/>
  <c r="AZ1881" i="1"/>
  <c r="GN531" i="1"/>
  <c r="CB535" i="1" s="1"/>
  <c r="GM531" i="1"/>
  <c r="CA535" i="1" s="1"/>
  <c r="J1511" i="5"/>
  <c r="I1515" i="5" s="1"/>
  <c r="P266" i="5"/>
  <c r="I330" i="5" s="1"/>
  <c r="K266" i="5"/>
  <c r="CA814" i="1"/>
  <c r="AE2245" i="1"/>
  <c r="R2250" i="1"/>
  <c r="GP2294" i="1"/>
  <c r="I2550" i="5"/>
  <c r="GP1194" i="1"/>
  <c r="CD1198" i="1" s="1"/>
  <c r="GP126" i="1"/>
  <c r="CA495" i="1"/>
  <c r="CA483" i="1" s="1"/>
  <c r="AK1298" i="1"/>
  <c r="AK1275" i="1" s="1"/>
  <c r="R1224" i="5"/>
  <c r="J1225" i="5" s="1"/>
  <c r="AL1988" i="1"/>
  <c r="T1791" i="5"/>
  <c r="J1793" i="5" s="1"/>
  <c r="AL1666" i="1"/>
  <c r="AL1644" i="1" s="1"/>
  <c r="T1510" i="5"/>
  <c r="J1512" i="5" s="1"/>
  <c r="AB1666" i="1"/>
  <c r="CA2384" i="1"/>
  <c r="AR2384" i="1" s="1"/>
  <c r="AL1298" i="1"/>
  <c r="AL1275" i="1" s="1"/>
  <c r="T1224" i="5"/>
  <c r="J1226" i="5" s="1"/>
  <c r="GM1653" i="1"/>
  <c r="R1510" i="5"/>
  <c r="CA1931" i="1"/>
  <c r="AB594" i="1"/>
  <c r="AE1362" i="1"/>
  <c r="R1367" i="1"/>
  <c r="GP586" i="1"/>
  <c r="GM586" i="1"/>
  <c r="I1201" i="5"/>
  <c r="GP2622" i="1"/>
  <c r="GM2622" i="1"/>
  <c r="AX2372" i="1"/>
  <c r="F2391" i="1"/>
  <c r="F836" i="1"/>
  <c r="U809" i="1"/>
  <c r="AE330" i="1"/>
  <c r="R335" i="1"/>
  <c r="I519" i="5"/>
  <c r="GP578" i="1"/>
  <c r="GM578" i="1"/>
  <c r="AE1768" i="1"/>
  <c r="R1773" i="1"/>
  <c r="P809" i="1"/>
  <c r="F817" i="1"/>
  <c r="GP1284" i="1"/>
  <c r="P2106" i="5"/>
  <c r="K2106" i="5"/>
  <c r="GP1978" i="1"/>
  <c r="K855" i="5"/>
  <c r="P855" i="5"/>
  <c r="I869" i="5" s="1"/>
  <c r="AE26" i="1"/>
  <c r="R33" i="1"/>
  <c r="GP583" i="1"/>
  <c r="P1543" i="5"/>
  <c r="K1543" i="5"/>
  <c r="CA1735" i="1"/>
  <c r="GM1365" i="1"/>
  <c r="CA1367" i="1" s="1"/>
  <c r="GN1365" i="1"/>
  <c r="CB1367" i="1" s="1"/>
  <c r="GM2991" i="1"/>
  <c r="GP2991" i="1"/>
  <c r="CD3008" i="1" s="1"/>
  <c r="F2349" i="1"/>
  <c r="AQ2283" i="1"/>
  <c r="AQ2539" i="1"/>
  <c r="Q2465" i="1"/>
  <c r="F2482" i="1"/>
  <c r="I1945" i="5"/>
  <c r="R2949" i="1"/>
  <c r="AE2944" i="1"/>
  <c r="GP294" i="1"/>
  <c r="CD297" i="1" s="1"/>
  <c r="GM294" i="1"/>
  <c r="CA297" i="1" s="1"/>
  <c r="R579" i="5"/>
  <c r="J580" i="5" s="1"/>
  <c r="GP581" i="1"/>
  <c r="GM581" i="1"/>
  <c r="P2249" i="5"/>
  <c r="I2253" i="5" s="1"/>
  <c r="K2249" i="5"/>
  <c r="U131" i="1"/>
  <c r="AH108" i="1"/>
  <c r="GM1284" i="1"/>
  <c r="GM28" i="1"/>
  <c r="CA33" i="1" s="1"/>
  <c r="AR33" i="1" s="1"/>
  <c r="GP28" i="1"/>
  <c r="CD33" i="1" s="1"/>
  <c r="CD26" i="1" s="1"/>
  <c r="I1450" i="5"/>
  <c r="AE1146" i="1"/>
  <c r="R1153" i="1"/>
  <c r="K724" i="5"/>
  <c r="P724" i="5"/>
  <c r="I728" i="5" s="1"/>
  <c r="AE658" i="1"/>
  <c r="R663" i="1"/>
  <c r="GM583" i="1"/>
  <c r="AK1988" i="1"/>
  <c r="R1791" i="5"/>
  <c r="J1792" i="5" s="1"/>
  <c r="I1796" i="5" s="1"/>
  <c r="GM2635" i="1"/>
  <c r="R2341" i="5"/>
  <c r="J2342" i="5" s="1"/>
  <c r="I2346" i="5" s="1"/>
  <c r="CD1931" i="1"/>
  <c r="AL971" i="1"/>
  <c r="AL949" i="1" s="1"/>
  <c r="T928" i="5"/>
  <c r="J931" i="5" s="1"/>
  <c r="AK1666" i="1"/>
  <c r="AL131" i="1"/>
  <c r="AL108" i="1" s="1"/>
  <c r="T162" i="5"/>
  <c r="J166" i="5" s="1"/>
  <c r="CA1480" i="1"/>
  <c r="I2646" i="5"/>
  <c r="CD1153" i="1"/>
  <c r="P1848" i="5"/>
  <c r="K1848" i="5"/>
  <c r="AL403" i="1"/>
  <c r="Y410" i="1"/>
  <c r="AE2205" i="1"/>
  <c r="R2212" i="1"/>
  <c r="GP1286" i="1"/>
  <c r="GM1286" i="1"/>
  <c r="K2730" i="5"/>
  <c r="P2730" i="5"/>
  <c r="I2734" i="5" s="1"/>
  <c r="GM1280" i="1"/>
  <c r="GP1280" i="1"/>
  <c r="GP2293" i="1"/>
  <c r="GM2293" i="1"/>
  <c r="AE292" i="1"/>
  <c r="R297" i="1"/>
  <c r="AX2339" i="1"/>
  <c r="AX2287" i="1"/>
  <c r="F2315" i="1"/>
  <c r="T579" i="5"/>
  <c r="J581" i="5" s="1"/>
  <c r="AL594" i="1"/>
  <c r="X1886" i="1"/>
  <c r="AK1881" i="1"/>
  <c r="R1238" i="1"/>
  <c r="AE1231" i="1"/>
  <c r="K2191" i="5"/>
  <c r="P2191" i="5"/>
  <c r="AE2749" i="1"/>
  <c r="R2760" i="1"/>
  <c r="P286" i="5"/>
  <c r="K286" i="5"/>
  <c r="I2128" i="5"/>
  <c r="F2515" i="1"/>
  <c r="AX2503" i="1"/>
  <c r="P2141" i="5"/>
  <c r="K2141" i="5"/>
  <c r="F1901" i="1"/>
  <c r="S1881" i="1"/>
  <c r="GP2624" i="1"/>
  <c r="GM2624" i="1"/>
  <c r="I1862" i="5"/>
  <c r="GP1973" i="1"/>
  <c r="CD1988" i="1" s="1"/>
  <c r="AB2287" i="1"/>
  <c r="O2308" i="1"/>
  <c r="T399" i="1"/>
  <c r="F753" i="1"/>
  <c r="CD2372" i="1"/>
  <c r="BB18" i="1"/>
  <c r="F3277" i="1"/>
  <c r="AL1968" i="1"/>
  <c r="Y1988" i="1"/>
  <c r="AR2716" i="1"/>
  <c r="CA2704" i="1"/>
  <c r="AL2618" i="1"/>
  <c r="Y2640" i="1"/>
  <c r="AZ399" i="1"/>
  <c r="F743" i="1"/>
  <c r="AU2716" i="1"/>
  <c r="CD2704" i="1"/>
  <c r="AR1931" i="1"/>
  <c r="CA1919" i="1"/>
  <c r="AR3084" i="1"/>
  <c r="CA3072" i="1"/>
  <c r="V1142" i="1"/>
  <c r="F1459" i="1"/>
  <c r="CD195" i="1"/>
  <c r="AU207" i="1"/>
  <c r="AX1837" i="1"/>
  <c r="F2175" i="1"/>
  <c r="Q22" i="1"/>
  <c r="F378" i="1"/>
  <c r="CD1919" i="1"/>
  <c r="AU1931" i="1"/>
  <c r="T1837" i="1"/>
  <c r="F2189" i="1"/>
  <c r="CA195" i="1"/>
  <c r="AR207" i="1"/>
  <c r="AZ1142" i="1"/>
  <c r="F1447" i="1"/>
  <c r="AU1607" i="1"/>
  <c r="CA2503" i="1"/>
  <c r="AR2508" i="1"/>
  <c r="CD443" i="1"/>
  <c r="AU450" i="1"/>
  <c r="AU809" i="1"/>
  <c r="F833" i="1"/>
  <c r="CB893" i="1"/>
  <c r="AS912" i="1"/>
  <c r="AF949" i="1"/>
  <c r="S971" i="1"/>
  <c r="AZ2168" i="1"/>
  <c r="AZ1841" i="1"/>
  <c r="F1859" i="1"/>
  <c r="P2749" i="1"/>
  <c r="F2763" i="1"/>
  <c r="O1919" i="1"/>
  <c r="F1933" i="1"/>
  <c r="AR2470" i="1"/>
  <c r="CA2465" i="1"/>
  <c r="AW131" i="1"/>
  <c r="CF108" i="1"/>
  <c r="AB330" i="1"/>
  <c r="O335" i="1"/>
  <c r="CF572" i="1"/>
  <c r="AW594" i="1"/>
  <c r="CE769" i="1"/>
  <c r="AV776" i="1"/>
  <c r="CE1186" i="1"/>
  <c r="AV1198" i="1"/>
  <c r="X1035" i="1"/>
  <c r="F1065" i="1"/>
  <c r="AR1773" i="1"/>
  <c r="CA1768" i="1"/>
  <c r="AY2061" i="1"/>
  <c r="CH2052" i="1"/>
  <c r="F2401" i="1"/>
  <c r="AS2372" i="1"/>
  <c r="AS2539" i="1"/>
  <c r="Y2205" i="1"/>
  <c r="F2238" i="1"/>
  <c r="F2514" i="1"/>
  <c r="AW2503" i="1"/>
  <c r="P3072" i="1"/>
  <c r="F3087" i="1"/>
  <c r="AP2982" i="1"/>
  <c r="F3048" i="1"/>
  <c r="AP3233" i="1"/>
  <c r="Q403" i="1"/>
  <c r="F422" i="1"/>
  <c r="Q732" i="1"/>
  <c r="AU528" i="1"/>
  <c r="F554" i="1"/>
  <c r="Y893" i="1"/>
  <c r="F938" i="1"/>
  <c r="AV1040" i="1"/>
  <c r="CE1035" i="1"/>
  <c r="AT1640" i="1"/>
  <c r="F1715" i="1"/>
  <c r="AC2287" i="1"/>
  <c r="CH2308" i="1"/>
  <c r="P2308" i="1"/>
  <c r="CF2308" i="1"/>
  <c r="CE2308" i="1"/>
  <c r="F2215" i="1"/>
  <c r="P2205" i="1"/>
  <c r="CE2417" i="1"/>
  <c r="AV2432" i="1"/>
  <c r="F2435" i="1"/>
  <c r="P2417" i="1"/>
  <c r="P3197" i="1"/>
  <c r="F3205" i="1"/>
  <c r="AV66" i="1"/>
  <c r="F76" i="1"/>
  <c r="O195" i="1"/>
  <c r="F209" i="1"/>
  <c r="F561" i="1"/>
  <c r="Y528" i="1"/>
  <c r="W568" i="1"/>
  <c r="F649" i="1"/>
  <c r="W732" i="1"/>
  <c r="AV1400" i="1"/>
  <c r="F1410" i="1"/>
  <c r="Y1362" i="1"/>
  <c r="F1393" i="1"/>
  <c r="F2003" i="1"/>
  <c r="S2019" i="1"/>
  <c r="S1968" i="1"/>
  <c r="CD2793" i="1"/>
  <c r="AU2798" i="1"/>
  <c r="F2925" i="1"/>
  <c r="R2904" i="1"/>
  <c r="O2581" i="1"/>
  <c r="AB2576" i="1"/>
  <c r="AU2949" i="1"/>
  <c r="CD2944" i="1"/>
  <c r="AX2982" i="1"/>
  <c r="F3046" i="1"/>
  <c r="AV26" i="1"/>
  <c r="F38" i="1"/>
  <c r="CA292" i="1"/>
  <c r="AR297" i="1"/>
  <c r="U1275" i="1"/>
  <c r="F1320" i="1"/>
  <c r="U1329" i="1"/>
  <c r="AZ2283" i="1"/>
  <c r="F2350" i="1"/>
  <c r="Y66" i="1"/>
  <c r="F97" i="1"/>
  <c r="CE483" i="1"/>
  <c r="AV495" i="1"/>
  <c r="F720" i="1"/>
  <c r="AU696" i="1"/>
  <c r="AI949" i="1"/>
  <c r="V971" i="1"/>
  <c r="AD2287" i="1"/>
  <c r="Q2308" i="1"/>
  <c r="AB1968" i="1"/>
  <c r="O1988" i="1"/>
  <c r="AI2986" i="1"/>
  <c r="V3008" i="1"/>
  <c r="F3152" i="1"/>
  <c r="Y3117" i="1"/>
  <c r="AK2618" i="1"/>
  <c r="X2640" i="1"/>
  <c r="AZ3039" i="1"/>
  <c r="AZ3233" i="1" s="1"/>
  <c r="F3019" i="1"/>
  <c r="AZ2986" i="1"/>
  <c r="CE195" i="1"/>
  <c r="AV207" i="1"/>
  <c r="S528" i="1"/>
  <c r="F550" i="1"/>
  <c r="U568" i="1"/>
  <c r="F647" i="1"/>
  <c r="AU1040" i="1"/>
  <c r="CD1035" i="1"/>
  <c r="AW1073" i="1"/>
  <c r="F1084" i="1"/>
  <c r="F1407" i="1"/>
  <c r="O1400" i="1"/>
  <c r="F1854" i="1"/>
  <c r="AW1841" i="1"/>
  <c r="P2094" i="1"/>
  <c r="F2102" i="1"/>
  <c r="AV1768" i="1"/>
  <c r="F1778" i="1"/>
  <c r="AV3117" i="1"/>
  <c r="F3131" i="1"/>
  <c r="CA2432" i="1"/>
  <c r="X2503" i="1"/>
  <c r="F2533" i="1"/>
  <c r="AZ1697" i="1"/>
  <c r="AZ1804" i="1" s="1"/>
  <c r="AZ1644" i="1"/>
  <c r="F1677" i="1"/>
  <c r="AB1473" i="1"/>
  <c r="O1480" i="1"/>
  <c r="GP1653" i="1"/>
  <c r="GP1980" i="1"/>
  <c r="F2143" i="1"/>
  <c r="AW2132" i="1"/>
  <c r="GP2994" i="1"/>
  <c r="GM2994" i="1"/>
  <c r="AV2640" i="1"/>
  <c r="CE2618" i="1"/>
  <c r="CB3117" i="1"/>
  <c r="AS3126" i="1"/>
  <c r="V568" i="1"/>
  <c r="F648" i="1"/>
  <c r="U732" i="1"/>
  <c r="AY1153" i="1"/>
  <c r="CH1146" i="1"/>
  <c r="AV1153" i="1"/>
  <c r="CE1146" i="1"/>
  <c r="F1422" i="1"/>
  <c r="AS1400" i="1"/>
  <c r="AE1968" i="1"/>
  <c r="R1988" i="1"/>
  <c r="AX2618" i="1"/>
  <c r="F2647" i="1"/>
  <c r="AX2671" i="1"/>
  <c r="CA2904" i="1"/>
  <c r="AR2911" i="1"/>
  <c r="W108" i="1"/>
  <c r="W162" i="1"/>
  <c r="F155" i="1"/>
  <c r="AX399" i="1"/>
  <c r="F739" i="1"/>
  <c r="AW443" i="1"/>
  <c r="F456" i="1"/>
  <c r="F538" i="1"/>
  <c r="P528" i="1"/>
  <c r="AY893" i="1"/>
  <c r="F920" i="1"/>
  <c r="GP960" i="1"/>
  <c r="GM960" i="1"/>
  <c r="CF1231" i="1"/>
  <c r="AW1238" i="1"/>
  <c r="AR1735" i="1"/>
  <c r="CA1730" i="1"/>
  <c r="AY3159" i="1"/>
  <c r="F3172" i="1"/>
  <c r="AV847" i="1"/>
  <c r="F865" i="1"/>
  <c r="AS1271" i="1"/>
  <c r="F1346" i="1"/>
  <c r="CA1848" i="1"/>
  <c r="CF1596" i="1"/>
  <c r="AW1607" i="1"/>
  <c r="CA2094" i="1"/>
  <c r="AR2099" i="1"/>
  <c r="S3008" i="1"/>
  <c r="AF2986" i="1"/>
  <c r="GP2302" i="1"/>
  <c r="F3140" i="1"/>
  <c r="R3117" i="1"/>
  <c r="AY663" i="1"/>
  <c r="CH658" i="1"/>
  <c r="F1565" i="1"/>
  <c r="O1551" i="1"/>
  <c r="AX1271" i="1"/>
  <c r="F1336" i="1"/>
  <c r="P2245" i="1"/>
  <c r="F2253" i="1"/>
  <c r="CF2372" i="1"/>
  <c r="AW2384" i="1"/>
  <c r="AS2760" i="1"/>
  <c r="CB2749" i="1"/>
  <c r="AS2793" i="1"/>
  <c r="F2815" i="1"/>
  <c r="AV403" i="1"/>
  <c r="F415" i="1"/>
  <c r="AB1275" i="1"/>
  <c r="O1298" i="1"/>
  <c r="AX945" i="1"/>
  <c r="F1009" i="1"/>
  <c r="AU1153" i="1"/>
  <c r="CD1146" i="1"/>
  <c r="AW1551" i="1"/>
  <c r="F1569" i="1"/>
  <c r="F2914" i="1"/>
  <c r="P2904" i="1"/>
  <c r="CH2904" i="1"/>
  <c r="AY2911" i="1"/>
  <c r="CE2465" i="1"/>
  <c r="AV2470" i="1"/>
  <c r="CE330" i="1"/>
  <c r="AV335" i="1"/>
  <c r="CA594" i="1"/>
  <c r="F458" i="1"/>
  <c r="AY443" i="1"/>
  <c r="CD776" i="1"/>
  <c r="AB1186" i="1"/>
  <c r="O1198" i="1"/>
  <c r="CH1730" i="1"/>
  <c r="AY1735" i="1"/>
  <c r="U2287" i="1"/>
  <c r="U2339" i="1"/>
  <c r="F2330" i="1"/>
  <c r="Y1400" i="1"/>
  <c r="F1431" i="1"/>
  <c r="AE1644" i="1"/>
  <c r="R1666" i="1"/>
  <c r="AS2061" i="1"/>
  <c r="AS2168" i="1" s="1"/>
  <c r="CB2052" i="1"/>
  <c r="F3138" i="1"/>
  <c r="Q3117" i="1"/>
  <c r="F3227" i="1"/>
  <c r="X3197" i="1"/>
  <c r="F35" i="1"/>
  <c r="O26" i="1"/>
  <c r="AV1073" i="1"/>
  <c r="F1083" i="1"/>
  <c r="AY1362" i="1"/>
  <c r="F1375" i="1"/>
  <c r="F1856" i="1"/>
  <c r="AY1841" i="1"/>
  <c r="U3008" i="1"/>
  <c r="AH2986" i="1"/>
  <c r="X3159" i="1"/>
  <c r="F3189" i="1"/>
  <c r="CE240" i="1"/>
  <c r="AV259" i="1"/>
  <c r="F520" i="1"/>
  <c r="X483" i="1"/>
  <c r="AU663" i="1"/>
  <c r="CD658" i="1"/>
  <c r="BB1142" i="1"/>
  <c r="F1449" i="1"/>
  <c r="AU2250" i="1"/>
  <c r="CD2245" i="1"/>
  <c r="AV2132" i="1"/>
  <c r="F2142" i="1"/>
  <c r="F2595" i="1"/>
  <c r="R2576" i="1"/>
  <c r="CH2793" i="1"/>
  <c r="AY2798" i="1"/>
  <c r="F2237" i="1"/>
  <c r="X2205" i="1"/>
  <c r="F2520" i="1"/>
  <c r="Q2503" i="1"/>
  <c r="F1934" i="1"/>
  <c r="P1919" i="1"/>
  <c r="Y2749" i="1"/>
  <c r="F2786" i="1"/>
  <c r="GP3005" i="1"/>
  <c r="CE2704" i="1"/>
  <c r="AV2716" i="1"/>
  <c r="F2584" i="1"/>
  <c r="P2576" i="1"/>
  <c r="F1690" i="1"/>
  <c r="W1644" i="1"/>
  <c r="W1697" i="1"/>
  <c r="Q3039" i="1"/>
  <c r="Q2986" i="1"/>
  <c r="F3020" i="1"/>
  <c r="F2661" i="1"/>
  <c r="T2618" i="1"/>
  <c r="T2671" i="1"/>
  <c r="GP3006" i="1"/>
  <c r="T1697" i="1"/>
  <c r="F1687" i="1"/>
  <c r="T1644" i="1"/>
  <c r="AS847" i="1"/>
  <c r="F877" i="1"/>
  <c r="AS1109" i="1"/>
  <c r="X572" i="1"/>
  <c r="X625" i="1"/>
  <c r="F619" i="1"/>
  <c r="W949" i="1"/>
  <c r="W1002" i="1"/>
  <c r="F995" i="1"/>
  <c r="Y2417" i="1"/>
  <c r="F2458" i="1"/>
  <c r="R572" i="1"/>
  <c r="F608" i="1"/>
  <c r="R625" i="1"/>
  <c r="BA568" i="1"/>
  <c r="F645" i="1"/>
  <c r="AC1275" i="1"/>
  <c r="P1298" i="1"/>
  <c r="CF1298" i="1"/>
  <c r="CH1298" i="1"/>
  <c r="CE1298" i="1"/>
  <c r="X1666" i="1"/>
  <c r="AK1644" i="1"/>
  <c r="AY1551" i="1"/>
  <c r="F1571" i="1"/>
  <c r="F2068" i="1"/>
  <c r="AX2052" i="1"/>
  <c r="CH2749" i="1"/>
  <c r="AY2760" i="1"/>
  <c r="R2372" i="1"/>
  <c r="F2398" i="1"/>
  <c r="AX3072" i="1"/>
  <c r="F3091" i="1"/>
  <c r="P108" i="1"/>
  <c r="F134" i="1"/>
  <c r="P162" i="1"/>
  <c r="AK108" i="1"/>
  <c r="X131" i="1"/>
  <c r="CA330" i="1"/>
  <c r="AR335" i="1"/>
  <c r="P572" i="1"/>
  <c r="F597" i="1"/>
  <c r="P625" i="1"/>
  <c r="F455" i="1"/>
  <c r="AV443" i="1"/>
  <c r="CH769" i="1"/>
  <c r="AY776" i="1"/>
  <c r="AX765" i="1"/>
  <c r="F1116" i="1"/>
  <c r="AS658" i="1"/>
  <c r="F680" i="1"/>
  <c r="Y1073" i="1"/>
  <c r="F1104" i="1"/>
  <c r="CH1186" i="1"/>
  <c r="AY1198" i="1"/>
  <c r="AB1073" i="1"/>
  <c r="O1078" i="1"/>
  <c r="AK1841" i="1"/>
  <c r="X1848" i="1"/>
  <c r="CE1988" i="1"/>
  <c r="AC1968" i="1"/>
  <c r="P1988" i="1"/>
  <c r="CH1988" i="1"/>
  <c r="CF1988" i="1"/>
  <c r="AU1773" i="1"/>
  <c r="CD1768" i="1"/>
  <c r="CF2052" i="1"/>
  <c r="AW2061" i="1"/>
  <c r="CH3072" i="1"/>
  <c r="AY3084" i="1"/>
  <c r="AO399" i="1"/>
  <c r="F736" i="1"/>
  <c r="BC765" i="1"/>
  <c r="F1125" i="1"/>
  <c r="AE949" i="1"/>
  <c r="R971" i="1"/>
  <c r="AW1473" i="1"/>
  <c r="F1486" i="1"/>
  <c r="F1853" i="1"/>
  <c r="AV1841" i="1"/>
  <c r="AV2212" i="1"/>
  <c r="CE2205" i="1"/>
  <c r="AK1968" i="1"/>
  <c r="X1988" i="1"/>
  <c r="CH2417" i="1"/>
  <c r="AY2432" i="1"/>
  <c r="F2443" i="1"/>
  <c r="AZ2417" i="1"/>
  <c r="CE3197" i="1"/>
  <c r="AV3202" i="1"/>
  <c r="AQ22" i="1"/>
  <c r="F376" i="1"/>
  <c r="Y330" i="1"/>
  <c r="F361" i="1"/>
  <c r="AU2581" i="1"/>
  <c r="CD2576" i="1"/>
  <c r="O2503" i="1"/>
  <c r="F2510" i="1"/>
  <c r="AB483" i="1"/>
  <c r="O495" i="1"/>
  <c r="AE1275" i="1"/>
  <c r="R1298" i="1"/>
  <c r="Y658" i="1"/>
  <c r="F689" i="1"/>
  <c r="X893" i="1"/>
  <c r="F937" i="1"/>
  <c r="CB1231" i="1"/>
  <c r="AS1238" i="1"/>
  <c r="AV1551" i="1"/>
  <c r="F1568" i="1"/>
  <c r="F2446" i="1"/>
  <c r="R2417" i="1"/>
  <c r="CA2749" i="1"/>
  <c r="AR2760" i="1"/>
  <c r="Y2831" i="1"/>
  <c r="F2862" i="1"/>
  <c r="AV2944" i="1"/>
  <c r="F2954" i="1"/>
  <c r="CH483" i="1"/>
  <c r="AY495" i="1"/>
  <c r="AK769" i="1"/>
  <c r="X776" i="1"/>
  <c r="CH1666" i="1"/>
  <c r="CF1666" i="1"/>
  <c r="AC1644" i="1"/>
  <c r="P1666" i="1"/>
  <c r="CE1666" i="1"/>
  <c r="F1577" i="1"/>
  <c r="R1551" i="1"/>
  <c r="F2331" i="1"/>
  <c r="V2287" i="1"/>
  <c r="V2339" i="1"/>
  <c r="CH195" i="1"/>
  <c r="AY207" i="1"/>
  <c r="CA528" i="1"/>
  <c r="AR535" i="1"/>
  <c r="AV696" i="1"/>
  <c r="F706" i="1"/>
  <c r="F718" i="1"/>
  <c r="AS696" i="1"/>
  <c r="AB1035" i="1"/>
  <c r="O1040" i="1"/>
  <c r="AK1473" i="1"/>
  <c r="X1480" i="1"/>
  <c r="AQ765" i="1"/>
  <c r="F1119" i="1"/>
  <c r="AY2099" i="1"/>
  <c r="CH2094" i="1"/>
  <c r="AR2212" i="1"/>
  <c r="CA2205" i="1"/>
  <c r="O2052" i="1"/>
  <c r="F2063" i="1"/>
  <c r="AB2417" i="1"/>
  <c r="O2432" i="1"/>
  <c r="AU3202" i="1"/>
  <c r="CD3197" i="1"/>
  <c r="F715" i="1"/>
  <c r="R696" i="1"/>
  <c r="AZ765" i="1"/>
  <c r="F1120" i="1"/>
  <c r="Y1186" i="1"/>
  <c r="F1224" i="1"/>
  <c r="CD1473" i="1"/>
  <c r="AU1480" i="1"/>
  <c r="O1886" i="1"/>
  <c r="AB1881" i="1"/>
  <c r="GM1980" i="1"/>
  <c r="F2075" i="1"/>
  <c r="R2052" i="1"/>
  <c r="Y3072" i="1"/>
  <c r="F3110" i="1"/>
  <c r="F2484" i="1"/>
  <c r="R2465" i="1"/>
  <c r="CF2618" i="1"/>
  <c r="AW2640" i="1"/>
  <c r="AS443" i="1"/>
  <c r="F467" i="1"/>
  <c r="F3101" i="1"/>
  <c r="AS3072" i="1"/>
  <c r="AS3233" i="1"/>
  <c r="X330" i="1"/>
  <c r="F360" i="1"/>
  <c r="CF1146" i="1"/>
  <c r="AW1153" i="1"/>
  <c r="AP1142" i="1"/>
  <c r="F1445" i="1"/>
  <c r="G19" i="2" s="1"/>
  <c r="O2911" i="1"/>
  <c r="AB2904" i="1"/>
  <c r="F2030" i="1"/>
  <c r="AZ1964" i="1"/>
  <c r="AW2944" i="1"/>
  <c r="F2955" i="1"/>
  <c r="F3176" i="1"/>
  <c r="Q3159" i="1"/>
  <c r="Y2904" i="1"/>
  <c r="F2937" i="1"/>
  <c r="AZ104" i="1"/>
  <c r="F173" i="1"/>
  <c r="AY292" i="1"/>
  <c r="F305" i="1"/>
  <c r="CH528" i="1"/>
  <c r="AY535" i="1"/>
  <c r="CE528" i="1"/>
  <c r="AV535" i="1"/>
  <c r="AW893" i="1"/>
  <c r="F918" i="1"/>
  <c r="F1057" i="1"/>
  <c r="AS1035" i="1"/>
  <c r="F1241" i="1"/>
  <c r="P1231" i="1"/>
  <c r="AB1730" i="1"/>
  <c r="O1735" i="1"/>
  <c r="F2000" i="1"/>
  <c r="Q1968" i="1"/>
  <c r="Q2019" i="1"/>
  <c r="Q2168" i="1" s="1"/>
  <c r="AZ2539" i="1"/>
  <c r="AV2503" i="1"/>
  <c r="F2513" i="1"/>
  <c r="F537" i="1"/>
  <c r="O528" i="1"/>
  <c r="AO765" i="1"/>
  <c r="F1113" i="1"/>
  <c r="GP1293" i="1"/>
  <c r="CD1298" i="1" s="1"/>
  <c r="F1485" i="1"/>
  <c r="AV1473" i="1"/>
  <c r="AB1841" i="1"/>
  <c r="O1848" i="1"/>
  <c r="P1596" i="1"/>
  <c r="F1610" i="1"/>
  <c r="AU2099" i="1"/>
  <c r="CD2094" i="1"/>
  <c r="AL3008" i="1"/>
  <c r="CD2831" i="1"/>
  <c r="AU2836" i="1"/>
  <c r="AB240" i="1"/>
  <c r="O259" i="1"/>
  <c r="AW663" i="1"/>
  <c r="CF658" i="1"/>
  <c r="X1513" i="1"/>
  <c r="F1543" i="1"/>
  <c r="AV1886" i="1"/>
  <c r="CE1881" i="1"/>
  <c r="GP1663" i="1"/>
  <c r="AY2250" i="1"/>
  <c r="CH2245" i="1"/>
  <c r="P2372" i="1"/>
  <c r="F2387" i="1"/>
  <c r="F2357" i="1"/>
  <c r="AT2283" i="1"/>
  <c r="AT2539" i="1"/>
  <c r="AR410" i="1"/>
  <c r="CA403" i="1"/>
  <c r="AS483" i="1"/>
  <c r="F512" i="1"/>
  <c r="F820" i="1"/>
  <c r="AW809" i="1"/>
  <c r="AR1153" i="1"/>
  <c r="CA1146" i="1"/>
  <c r="AT1804" i="1"/>
  <c r="AS1919" i="1"/>
  <c r="F1948" i="1"/>
  <c r="AW2911" i="1"/>
  <c r="CF2904" i="1"/>
  <c r="CA3117" i="1"/>
  <c r="AR3126" i="1"/>
  <c r="F2473" i="1"/>
  <c r="P2465" i="1"/>
  <c r="CB240" i="1"/>
  <c r="AS259" i="1"/>
  <c r="R443" i="1"/>
  <c r="F464" i="1"/>
  <c r="X1073" i="1"/>
  <c r="F1103" i="1"/>
  <c r="CA1186" i="1"/>
  <c r="AR1198" i="1"/>
  <c r="AV1735" i="1"/>
  <c r="CE1730" i="1"/>
  <c r="F2960" i="1"/>
  <c r="AZ2944" i="1"/>
  <c r="X3072" i="1"/>
  <c r="F3109" i="1"/>
  <c r="F3216" i="1"/>
  <c r="R3197" i="1"/>
  <c r="AZ366" i="1"/>
  <c r="V732" i="1"/>
  <c r="AL1473" i="1"/>
  <c r="Y1480" i="1"/>
  <c r="AP2201" i="1"/>
  <c r="F2548" i="1"/>
  <c r="G22" i="2" s="1"/>
  <c r="R2132" i="1"/>
  <c r="F2151" i="1"/>
  <c r="F3181" i="1"/>
  <c r="AS3159" i="1"/>
  <c r="GP2635" i="1"/>
  <c r="CA3159" i="1"/>
  <c r="AR3164" i="1"/>
  <c r="X66" i="1"/>
  <c r="F96" i="1"/>
  <c r="CH240" i="1"/>
  <c r="AY259" i="1"/>
  <c r="AZ809" i="1"/>
  <c r="F825" i="1"/>
  <c r="CA847" i="1"/>
  <c r="AR860" i="1"/>
  <c r="AV1513" i="1"/>
  <c r="F1523" i="1"/>
  <c r="AY2132" i="1"/>
  <c r="F2145" i="1"/>
  <c r="CE2793" i="1"/>
  <c r="AV2798" i="1"/>
  <c r="AW2798" i="1"/>
  <c r="CF2793" i="1"/>
  <c r="CH1919" i="1"/>
  <c r="AY1931" i="1"/>
  <c r="F3049" i="1"/>
  <c r="AQ2982" i="1"/>
  <c r="AQ3233" i="1"/>
  <c r="P2704" i="1"/>
  <c r="F2719" i="1"/>
  <c r="CF2576" i="1"/>
  <c r="AW2581" i="1"/>
  <c r="F2961" i="1"/>
  <c r="Q2944" i="1"/>
  <c r="Q2618" i="1"/>
  <c r="Q2671" i="1"/>
  <c r="F2652" i="1"/>
  <c r="X528" i="1"/>
  <c r="F560" i="1"/>
  <c r="F3029" i="1"/>
  <c r="T2986" i="1"/>
  <c r="T3039" i="1"/>
  <c r="AS2417" i="1"/>
  <c r="F2449" i="1"/>
  <c r="U2618" i="1"/>
  <c r="U2671" i="1"/>
  <c r="F2662" i="1"/>
  <c r="W2287" i="1"/>
  <c r="W2339" i="1"/>
  <c r="F2332" i="1"/>
  <c r="V1644" i="1"/>
  <c r="F1689" i="1"/>
  <c r="V1697" i="1"/>
  <c r="X2417" i="1"/>
  <c r="F2457" i="1"/>
  <c r="F39" i="1"/>
  <c r="AW26" i="1"/>
  <c r="AR1518" i="1"/>
  <c r="CA1513" i="1"/>
  <c r="S769" i="1"/>
  <c r="F791" i="1"/>
  <c r="AW2760" i="1"/>
  <c r="CF2749" i="1"/>
  <c r="AU2470" i="1"/>
  <c r="CD2465" i="1"/>
  <c r="F2851" i="1"/>
  <c r="S2831" i="1"/>
  <c r="AZ3072" i="1"/>
  <c r="F3095" i="1"/>
  <c r="CE108" i="1"/>
  <c r="AV131" i="1"/>
  <c r="AV292" i="1"/>
  <c r="F302" i="1"/>
  <c r="AU335" i="1"/>
  <c r="CD330" i="1"/>
  <c r="CE572" i="1"/>
  <c r="AV594" i="1"/>
  <c r="AW776" i="1"/>
  <c r="CF769" i="1"/>
  <c r="T568" i="1"/>
  <c r="F646" i="1"/>
  <c r="CF1186" i="1"/>
  <c r="AW1198" i="1"/>
  <c r="CA1073" i="1"/>
  <c r="AR1078" i="1"/>
  <c r="AF2287" i="1"/>
  <c r="S2308" i="1"/>
  <c r="O2132" i="1"/>
  <c r="F2139" i="1"/>
  <c r="O1773" i="1"/>
  <c r="AB1768" i="1"/>
  <c r="P2052" i="1"/>
  <c r="F2064" i="1"/>
  <c r="AT2572" i="1"/>
  <c r="F2885" i="1"/>
  <c r="F23" i="2" s="1"/>
  <c r="CF3072" i="1"/>
  <c r="AW3084" i="1"/>
  <c r="BA108" i="1"/>
  <c r="F151" i="1"/>
  <c r="BA162" i="1"/>
  <c r="BB399" i="1"/>
  <c r="F745" i="1"/>
  <c r="AW847" i="1"/>
  <c r="F866" i="1"/>
  <c r="CF1035" i="1"/>
  <c r="AW1040" i="1"/>
  <c r="AY1040" i="1"/>
  <c r="CH1035" i="1"/>
  <c r="X1231" i="1"/>
  <c r="F1263" i="1"/>
  <c r="F1781" i="1"/>
  <c r="AY1768" i="1"/>
  <c r="AY2212" i="1"/>
  <c r="CH2205" i="1"/>
  <c r="CA2052" i="1"/>
  <c r="AR2061" i="1"/>
  <c r="AY3117" i="1"/>
  <c r="F3134" i="1"/>
  <c r="CH3197" i="1"/>
  <c r="AY3202" i="1"/>
  <c r="AU3084" i="1"/>
  <c r="CD3072" i="1"/>
  <c r="F2936" i="1"/>
  <c r="X2904" i="1"/>
  <c r="AT399" i="1"/>
  <c r="F750" i="1"/>
  <c r="F17" i="2" s="1"/>
  <c r="S572" i="1"/>
  <c r="F609" i="1"/>
  <c r="S625" i="1"/>
  <c r="S732" i="1" s="1"/>
  <c r="O847" i="1"/>
  <c r="F862" i="1"/>
  <c r="F1095" i="1"/>
  <c r="AS1073" i="1"/>
  <c r="AR1563" i="1"/>
  <c r="X1400" i="1"/>
  <c r="F1430" i="1"/>
  <c r="O1596" i="1"/>
  <c r="F1609" i="1"/>
  <c r="AB2793" i="1"/>
  <c r="O2798" i="1"/>
  <c r="AB2944" i="1"/>
  <c r="O2949" i="1"/>
  <c r="F1520" i="1"/>
  <c r="O1513" i="1"/>
  <c r="F41" i="1"/>
  <c r="AY26" i="1"/>
  <c r="GP124" i="1"/>
  <c r="CD131" i="1" s="1"/>
  <c r="GM124" i="1"/>
  <c r="CA131" i="1" s="1"/>
  <c r="AW403" i="1"/>
  <c r="F416" i="1"/>
  <c r="AR912" i="1"/>
  <c r="CA893" i="1"/>
  <c r="F1578" i="1"/>
  <c r="S1551" i="1"/>
  <c r="AS1964" i="1"/>
  <c r="F2036" i="1"/>
  <c r="O2760" i="1"/>
  <c r="AB2749" i="1"/>
  <c r="F2534" i="1"/>
  <c r="Y2503" i="1"/>
  <c r="AB2618" i="1"/>
  <c r="O2640" i="1"/>
  <c r="V108" i="1"/>
  <c r="F154" i="1"/>
  <c r="V162" i="1"/>
  <c r="CF483" i="1"/>
  <c r="AW495" i="1"/>
  <c r="S1073" i="1"/>
  <c r="F1093" i="1"/>
  <c r="S1841" i="1"/>
  <c r="F1863" i="1"/>
  <c r="S2168" i="1"/>
  <c r="F2156" i="1"/>
  <c r="AU2132" i="1"/>
  <c r="F73" i="1"/>
  <c r="O66" i="1"/>
  <c r="CF195" i="1"/>
  <c r="AW207" i="1"/>
  <c r="AY847" i="1"/>
  <c r="F868" i="1"/>
  <c r="AR1040" i="1"/>
  <c r="CA1035" i="1"/>
  <c r="AY1073" i="1"/>
  <c r="F1086" i="1"/>
  <c r="AX1469" i="1"/>
  <c r="F1811" i="1"/>
  <c r="AO1469" i="1"/>
  <c r="F1808" i="1"/>
  <c r="CE2094" i="1"/>
  <c r="AV2099" i="1"/>
  <c r="AB2205" i="1"/>
  <c r="O2212" i="1"/>
  <c r="CD2432" i="1"/>
  <c r="O3202" i="1"/>
  <c r="AB3197" i="1"/>
  <c r="W3008" i="1"/>
  <c r="AJ2986" i="1"/>
  <c r="X195" i="1"/>
  <c r="F232" i="1"/>
  <c r="Q568" i="1"/>
  <c r="F637" i="1"/>
  <c r="AU1563" i="1"/>
  <c r="CD1551" i="1"/>
  <c r="AR1886" i="1"/>
  <c r="CA1881" i="1"/>
  <c r="F2643" i="1"/>
  <c r="P2618" i="1"/>
  <c r="P2671" i="1"/>
  <c r="O292" i="1"/>
  <c r="F299" i="1"/>
  <c r="F914" i="1"/>
  <c r="O893" i="1"/>
  <c r="P1146" i="1"/>
  <c r="F1156" i="1"/>
  <c r="BA1298" i="1"/>
  <c r="CJ1275" i="1"/>
  <c r="AS1551" i="1"/>
  <c r="AP1837" i="1"/>
  <c r="F2177" i="1"/>
  <c r="G21" i="2" s="1"/>
  <c r="F2154" i="1"/>
  <c r="AS2132" i="1"/>
  <c r="CD2904" i="1"/>
  <c r="AU2911" i="1"/>
  <c r="AT2900" i="1"/>
  <c r="F3251" i="1"/>
  <c r="F24" i="2" s="1"/>
  <c r="AK240" i="1"/>
  <c r="X259" i="1"/>
  <c r="Y847" i="1"/>
  <c r="F886" i="1"/>
  <c r="AZ945" i="1"/>
  <c r="F1013" i="1"/>
  <c r="CH1231" i="1"/>
  <c r="AY1238" i="1"/>
  <c r="CE1231" i="1"/>
  <c r="AV1238" i="1"/>
  <c r="AX1640" i="1"/>
  <c r="F1704" i="1"/>
  <c r="F1369" i="1"/>
  <c r="O1362" i="1"/>
  <c r="CD1730" i="1"/>
  <c r="AU1735" i="1"/>
  <c r="X1551" i="1"/>
  <c r="F1588" i="1"/>
  <c r="AS2094" i="1"/>
  <c r="F2116" i="1"/>
  <c r="R3159" i="1"/>
  <c r="F3178" i="1"/>
  <c r="AQ399" i="1"/>
  <c r="F742" i="1"/>
  <c r="F874" i="1"/>
  <c r="R847" i="1"/>
  <c r="GP962" i="1"/>
  <c r="GM962" i="1"/>
  <c r="GM1293" i="1"/>
  <c r="CA1298" i="1" s="1"/>
  <c r="R1186" i="1"/>
  <c r="F1212" i="1"/>
  <c r="F1092" i="1"/>
  <c r="R1073" i="1"/>
  <c r="CD1848" i="1"/>
  <c r="F2010" i="1"/>
  <c r="U1968" i="1"/>
  <c r="U2019" i="1"/>
  <c r="CH1596" i="1"/>
  <c r="AY1607" i="1"/>
  <c r="F2080" i="1"/>
  <c r="AU2052" i="1"/>
  <c r="AK3008" i="1"/>
  <c r="F2072" i="1"/>
  <c r="AZ2052" i="1"/>
  <c r="X2704" i="1"/>
  <c r="F2741" i="1"/>
  <c r="AB3008" i="1"/>
  <c r="F3219" i="1"/>
  <c r="AS3197" i="1"/>
  <c r="AY66" i="1"/>
  <c r="F79" i="1"/>
  <c r="CA240" i="1"/>
  <c r="AR259" i="1"/>
  <c r="F314" i="1"/>
  <c r="AS292" i="1"/>
  <c r="S483" i="1"/>
  <c r="F510" i="1"/>
  <c r="F666" i="1"/>
  <c r="P658" i="1"/>
  <c r="Y769" i="1"/>
  <c r="F802" i="1"/>
  <c r="AY1400" i="1"/>
  <c r="F1413" i="1"/>
  <c r="AY1513" i="1"/>
  <c r="F1526" i="1"/>
  <c r="AS1596" i="1"/>
  <c r="F1624" i="1"/>
  <c r="AW1886" i="1"/>
  <c r="CF1881" i="1"/>
  <c r="CE2245" i="1"/>
  <c r="AV2250" i="1"/>
  <c r="AX3233" i="1"/>
  <c r="CH2372" i="1"/>
  <c r="AY2384" i="1"/>
  <c r="AU1518" i="1"/>
  <c r="CD1513" i="1"/>
  <c r="AC949" i="1"/>
  <c r="CH971" i="1"/>
  <c r="CE971" i="1"/>
  <c r="P971" i="1"/>
  <c r="CF971" i="1"/>
  <c r="CE2904" i="1"/>
  <c r="AV2911" i="1"/>
  <c r="CF2465" i="1"/>
  <c r="AW2470" i="1"/>
  <c r="T108" i="1"/>
  <c r="T162" i="1"/>
  <c r="F152" i="1"/>
  <c r="AW335" i="1"/>
  <c r="CF330" i="1"/>
  <c r="AY335" i="1"/>
  <c r="CH330" i="1"/>
  <c r="CA776" i="1"/>
  <c r="AR701" i="1"/>
  <c r="CA696" i="1"/>
  <c r="AG949" i="1"/>
  <c r="T971" i="1"/>
  <c r="AW1735" i="1"/>
  <c r="CF1730" i="1"/>
  <c r="AX104" i="1"/>
  <c r="F169" i="1"/>
  <c r="AX366" i="1"/>
  <c r="AY696" i="1"/>
  <c r="F709" i="1"/>
  <c r="AW1768" i="1"/>
  <c r="F1779" i="1"/>
  <c r="R2640" i="1"/>
  <c r="AE2618" i="1"/>
  <c r="CF240" i="1"/>
  <c r="AW259" i="1"/>
  <c r="O663" i="1"/>
  <c r="AB658" i="1"/>
  <c r="Y1513" i="1"/>
  <c r="F1544" i="1"/>
  <c r="F1707" i="1"/>
  <c r="AQ1640" i="1"/>
  <c r="AQ1804" i="1"/>
  <c r="O2250" i="1"/>
  <c r="AB2245" i="1"/>
  <c r="F2399" i="1"/>
  <c r="S2372" i="1"/>
  <c r="F3133" i="1"/>
  <c r="AX3117" i="1"/>
  <c r="R2986" i="1"/>
  <c r="F3022" i="1"/>
  <c r="R3039" i="1"/>
  <c r="CF1919" i="1"/>
  <c r="AW1931" i="1"/>
  <c r="AY2581" i="1"/>
  <c r="CH2576" i="1"/>
  <c r="BA2618" i="1"/>
  <c r="BA2671" i="1"/>
  <c r="F2660" i="1"/>
  <c r="V2618" i="1"/>
  <c r="V2671" i="1"/>
  <c r="F2663" i="1"/>
  <c r="F1678" i="1"/>
  <c r="Q1697" i="1"/>
  <c r="Q1644" i="1"/>
  <c r="Q949" i="1"/>
  <c r="Q1002" i="1"/>
  <c r="F983" i="1"/>
  <c r="AB131" i="1"/>
  <c r="W1275" i="1"/>
  <c r="W1329" i="1"/>
  <c r="F1322" i="1"/>
  <c r="X2372" i="1"/>
  <c r="F2409" i="1"/>
  <c r="W1968" i="1"/>
  <c r="F2012" i="1"/>
  <c r="W2019" i="1"/>
  <c r="F2040" i="1"/>
  <c r="T1964" i="1"/>
  <c r="AF1275" i="1"/>
  <c r="S1298" i="1"/>
  <c r="V1271" i="1"/>
  <c r="F1352" i="1"/>
  <c r="AS1186" i="1"/>
  <c r="F1215" i="1"/>
  <c r="X1362" i="1"/>
  <c r="F1392" i="1"/>
  <c r="GP2305" i="1"/>
  <c r="GM2305" i="1"/>
  <c r="F2681" i="1"/>
  <c r="AQ2614" i="1"/>
  <c r="AQ2867" i="1"/>
  <c r="CE2749" i="1"/>
  <c r="AV2760" i="1"/>
  <c r="O3117" i="1"/>
  <c r="F3128" i="1"/>
  <c r="X2132" i="1"/>
  <c r="F2162" i="1"/>
  <c r="O2470" i="1"/>
  <c r="AB2465" i="1"/>
  <c r="Y2704" i="1"/>
  <c r="F2742" i="1"/>
  <c r="AB2704" i="1"/>
  <c r="O2716" i="1"/>
  <c r="CH108" i="1"/>
  <c r="AY131" i="1"/>
  <c r="AF108" i="1"/>
  <c r="S131" i="1"/>
  <c r="CH572" i="1"/>
  <c r="AY594" i="1"/>
  <c r="P769" i="1"/>
  <c r="F779" i="1"/>
  <c r="F703" i="1"/>
  <c r="O696" i="1"/>
  <c r="AV893" i="1"/>
  <c r="F917" i="1"/>
  <c r="P1186" i="1"/>
  <c r="F1201" i="1"/>
  <c r="AU1078" i="1"/>
  <c r="CD1073" i="1"/>
  <c r="F1386" i="1"/>
  <c r="AU1362" i="1"/>
  <c r="O1666" i="1"/>
  <c r="AB1644" i="1"/>
  <c r="AL2287" i="1"/>
  <c r="Y2308" i="1"/>
  <c r="AV2061" i="1"/>
  <c r="CE2052" i="1"/>
  <c r="AY2503" i="1"/>
  <c r="F2516" i="1"/>
  <c r="Y2094" i="1"/>
  <c r="F2125" i="1"/>
  <c r="AW3159" i="1"/>
  <c r="F3170" i="1"/>
  <c r="CE3072" i="1"/>
  <c r="AV3084" i="1"/>
  <c r="P1035" i="1"/>
  <c r="F1043" i="1"/>
  <c r="X1298" i="1"/>
  <c r="CJ949" i="1"/>
  <c r="BA971" i="1"/>
  <c r="AV1362" i="1"/>
  <c r="F1372" i="1"/>
  <c r="AS1768" i="1"/>
  <c r="F1790" i="1"/>
  <c r="CF2205" i="1"/>
  <c r="AW2212" i="1"/>
  <c r="AS2614" i="1"/>
  <c r="F2688" i="1"/>
  <c r="CF2417" i="1"/>
  <c r="AW2432" i="1"/>
  <c r="X2094" i="1"/>
  <c r="F2124" i="1"/>
  <c r="F3183" i="1"/>
  <c r="AU3159" i="1"/>
  <c r="AW3202" i="1"/>
  <c r="CF3197" i="1"/>
  <c r="AH949" i="1"/>
  <c r="U971" i="1"/>
  <c r="F1533" i="1"/>
  <c r="S1513" i="1"/>
  <c r="F1706" i="1"/>
  <c r="AP1640" i="1"/>
  <c r="AP1804" i="1"/>
  <c r="CA2793" i="1"/>
  <c r="AR2798" i="1"/>
  <c r="AR2581" i="1"/>
  <c r="CA2576" i="1"/>
  <c r="CA2944" i="1"/>
  <c r="AR2949" i="1"/>
  <c r="Q104" i="1"/>
  <c r="F174" i="1"/>
  <c r="CD403" i="1"/>
  <c r="AU410" i="1"/>
  <c r="BC22" i="1"/>
  <c r="F382" i="1"/>
  <c r="BC3264" i="1"/>
  <c r="AS195" i="1"/>
  <c r="F224" i="1"/>
  <c r="AS366" i="1"/>
  <c r="AR450" i="1"/>
  <c r="CA443" i="1"/>
  <c r="AF1644" i="1"/>
  <c r="S1666" i="1"/>
  <c r="F2525" i="1"/>
  <c r="AS2503" i="1"/>
  <c r="CD2749" i="1"/>
  <c r="AU2760" i="1"/>
  <c r="AO3264" i="1"/>
  <c r="P483" i="1"/>
  <c r="F498" i="1"/>
  <c r="X658" i="1"/>
  <c r="F688" i="1"/>
  <c r="F1264" i="1"/>
  <c r="Y1231" i="1"/>
  <c r="F1860" i="1"/>
  <c r="Q1841" i="1"/>
  <c r="X2760" i="1"/>
  <c r="AK2749" i="1"/>
  <c r="F2876" i="1"/>
  <c r="G23" i="2" s="1"/>
  <c r="AP2572" i="1"/>
  <c r="P195" i="1"/>
  <c r="F210" i="1"/>
  <c r="R240" i="1"/>
  <c r="F273" i="1"/>
  <c r="F1488" i="1"/>
  <c r="AY1473" i="1"/>
  <c r="Y1551" i="1"/>
  <c r="F1589" i="1"/>
  <c r="AW2099" i="1"/>
  <c r="CF2094" i="1"/>
  <c r="AU2212" i="1"/>
  <c r="CD2205" i="1"/>
  <c r="GM1983" i="1"/>
  <c r="GP1983" i="1"/>
  <c r="CA3197" i="1"/>
  <c r="AR3202" i="1"/>
  <c r="BA2986" i="1"/>
  <c r="BA3039" i="1"/>
  <c r="F3028" i="1"/>
  <c r="F3137" i="1"/>
  <c r="AZ3117" i="1"/>
  <c r="Y483" i="1"/>
  <c r="F521" i="1"/>
  <c r="AW1513" i="1"/>
  <c r="F1524" i="1"/>
  <c r="AR1480" i="1"/>
  <c r="CA1473" i="1"/>
  <c r="F2329" i="1"/>
  <c r="T2287" i="1"/>
  <c r="T2339" i="1"/>
  <c r="CH3008" i="1"/>
  <c r="P3008" i="1"/>
  <c r="CE3008" i="1"/>
  <c r="CF3008" i="1"/>
  <c r="AC2986" i="1"/>
  <c r="CH2618" i="1"/>
  <c r="AY2640" i="1"/>
  <c r="O403" i="1"/>
  <c r="F412" i="1"/>
  <c r="AE108" i="1"/>
  <c r="R131" i="1"/>
  <c r="F418" i="1"/>
  <c r="AY403" i="1"/>
  <c r="AP765" i="1"/>
  <c r="F1118" i="1"/>
  <c r="G18" i="2" s="1"/>
  <c r="GP968" i="1"/>
  <c r="GM968" i="1"/>
  <c r="AU3126" i="1"/>
  <c r="CD3117" i="1"/>
  <c r="AW292" i="1"/>
  <c r="F303" i="1"/>
  <c r="CF528" i="1"/>
  <c r="AW535" i="1"/>
  <c r="X696" i="1"/>
  <c r="F726" i="1"/>
  <c r="AT1142" i="1"/>
  <c r="F1454" i="1"/>
  <c r="F19" i="2" s="1"/>
  <c r="AL1841" i="1"/>
  <c r="Y1848" i="1"/>
  <c r="Y2052" i="1"/>
  <c r="F2087" i="1"/>
  <c r="CJ2287" i="1"/>
  <c r="BA2308" i="1"/>
  <c r="AV3159" i="1"/>
  <c r="F3169" i="1"/>
  <c r="S2618" i="1"/>
  <c r="S2671" i="1"/>
  <c r="F2655" i="1"/>
  <c r="AU33" i="1"/>
  <c r="X847" i="1"/>
  <c r="F885" i="1"/>
  <c r="F1495" i="1"/>
  <c r="S1473" i="1"/>
  <c r="AW1362" i="1"/>
  <c r="F1373" i="1"/>
  <c r="AZ1271" i="1"/>
  <c r="F1340" i="1"/>
  <c r="AV1607" i="1"/>
  <c r="CE1596" i="1"/>
  <c r="O2099" i="1"/>
  <c r="AB2094" i="1"/>
  <c r="F3132" i="1"/>
  <c r="AW3117" i="1"/>
  <c r="Y2132" i="1"/>
  <c r="F2163" i="1"/>
  <c r="GM2302" i="1"/>
  <c r="O2836" i="1"/>
  <c r="AB2831" i="1"/>
  <c r="AW66" i="1"/>
  <c r="F77" i="1"/>
  <c r="CD259" i="1"/>
  <c r="BA732" i="1"/>
  <c r="AV663" i="1"/>
  <c r="CE658" i="1"/>
  <c r="AZ568" i="1"/>
  <c r="F636" i="1"/>
  <c r="CD847" i="1"/>
  <c r="AU860" i="1"/>
  <c r="T1275" i="1"/>
  <c r="T1329" i="1"/>
  <c r="F1319" i="1"/>
  <c r="AW1400" i="1"/>
  <c r="F1411" i="1"/>
  <c r="CH1881" i="1"/>
  <c r="AY1886" i="1"/>
  <c r="F1889" i="1"/>
  <c r="P1881" i="1"/>
  <c r="AR1607" i="1"/>
  <c r="CA1596" i="1"/>
  <c r="AW2250" i="1"/>
  <c r="CF2245" i="1"/>
  <c r="F2322" i="1"/>
  <c r="R2287" i="1"/>
  <c r="R2339" i="1"/>
  <c r="AV2384" i="1"/>
  <c r="CE2372" i="1"/>
  <c r="F452" i="1"/>
  <c r="O443" i="1"/>
  <c r="AX568" i="1"/>
  <c r="F632" i="1"/>
  <c r="AU912" i="1"/>
  <c r="CD893" i="1"/>
  <c r="AB1146" i="1"/>
  <c r="O1153" i="1"/>
  <c r="GP957" i="1"/>
  <c r="CD971" i="1" s="1"/>
  <c r="GM957" i="1"/>
  <c r="AB971" i="1"/>
  <c r="AZ1596" i="1"/>
  <c r="F1618" i="1"/>
  <c r="AZ2671" i="1"/>
  <c r="F2651" i="1"/>
  <c r="AZ2618" i="1"/>
  <c r="AY2470" i="1"/>
  <c r="CH2465" i="1"/>
  <c r="F2861" i="1"/>
  <c r="X2831" i="1"/>
  <c r="AY2944" i="1"/>
  <c r="F2957" i="1"/>
  <c r="F2771" i="1"/>
  <c r="AZ2749" i="1"/>
  <c r="CD2640" i="1"/>
  <c r="P330" i="1"/>
  <c r="F338" i="1"/>
  <c r="AB572" i="1"/>
  <c r="O594" i="1"/>
  <c r="AB769" i="1"/>
  <c r="O776" i="1"/>
  <c r="X1186" i="1"/>
  <c r="F1223" i="1"/>
  <c r="F1738" i="1"/>
  <c r="P1730" i="1"/>
  <c r="AR2132" i="1"/>
  <c r="F2164" i="1"/>
  <c r="F2165" i="1" s="1"/>
  <c r="F352" i="1"/>
  <c r="AS330" i="1"/>
  <c r="AW696" i="1"/>
  <c r="F707" i="1"/>
  <c r="F1240" i="1"/>
  <c r="O1231" i="1"/>
  <c r="F2733" i="1"/>
  <c r="AS2704" i="1"/>
  <c r="O3072" i="1"/>
  <c r="F3086" i="1"/>
  <c r="P240" i="1"/>
  <c r="F262" i="1"/>
  <c r="AR663" i="1"/>
  <c r="CA658" i="1"/>
  <c r="F2026" i="1"/>
  <c r="AX1964" i="1"/>
  <c r="CA2245" i="1"/>
  <c r="AR2250" i="1"/>
  <c r="P2793" i="1"/>
  <c r="F2801" i="1"/>
  <c r="AZ2704" i="1"/>
  <c r="F2727" i="1"/>
  <c r="CE1919" i="1"/>
  <c r="AV1931" i="1"/>
  <c r="CF2704" i="1"/>
  <c r="AW2716" i="1"/>
  <c r="AY2716" i="1"/>
  <c r="CH2704" i="1"/>
  <c r="CE2576" i="1"/>
  <c r="AV2581" i="1"/>
  <c r="Y3197" i="1"/>
  <c r="F3228" i="1"/>
  <c r="F2386" i="1"/>
  <c r="O2372" i="1"/>
  <c r="Y195" i="1"/>
  <c r="F233" i="1"/>
  <c r="BA2019" i="1"/>
  <c r="F2008" i="1"/>
  <c r="BA1968" i="1"/>
  <c r="V2019" i="1"/>
  <c r="F2011" i="1"/>
  <c r="V1968" i="1"/>
  <c r="U1697" i="1"/>
  <c r="U1644" i="1"/>
  <c r="F1688" i="1"/>
  <c r="W2618" i="1"/>
  <c r="W2671" i="1"/>
  <c r="F2664" i="1"/>
  <c r="AX1436" i="1"/>
  <c r="F1686" i="1"/>
  <c r="BA1644" i="1"/>
  <c r="BA1697" i="1"/>
  <c r="CB528" i="1" l="1"/>
  <c r="AS535" i="1"/>
  <c r="AS732" i="1" s="1"/>
  <c r="AR2836" i="1"/>
  <c r="CA2831" i="1"/>
  <c r="CD1881" i="1"/>
  <c r="AU1886" i="1"/>
  <c r="F1905" i="1" s="1"/>
  <c r="I1901" i="5"/>
  <c r="CD483" i="1"/>
  <c r="AU495" i="1"/>
  <c r="CD1186" i="1"/>
  <c r="AU1198" i="1"/>
  <c r="AU1186" i="1" s="1"/>
  <c r="P1796" i="5"/>
  <c r="K1796" i="5"/>
  <c r="K2063" i="5"/>
  <c r="P2063" i="5"/>
  <c r="AV809" i="1"/>
  <c r="F819" i="1"/>
  <c r="R1919" i="1"/>
  <c r="F1945" i="1"/>
  <c r="F2166" i="1"/>
  <c r="I1899" i="5" s="1"/>
  <c r="I1898" i="5"/>
  <c r="CA2308" i="1"/>
  <c r="AR495" i="1"/>
  <c r="CA1988" i="1"/>
  <c r="AR1988" i="1" s="1"/>
  <c r="Y1298" i="1"/>
  <c r="Y131" i="1"/>
  <c r="CA2372" i="1"/>
  <c r="Y1666" i="1"/>
  <c r="Y1697" i="1" s="1"/>
  <c r="R1231" i="1"/>
  <c r="F1252" i="1"/>
  <c r="F311" i="1"/>
  <c r="R292" i="1"/>
  <c r="AS1367" i="1"/>
  <c r="CB1362" i="1"/>
  <c r="F3098" i="1"/>
  <c r="R3072" i="1"/>
  <c r="X403" i="1"/>
  <c r="F435" i="1"/>
  <c r="I1642" i="5"/>
  <c r="F926" i="1"/>
  <c r="R893" i="1"/>
  <c r="F1532" i="1"/>
  <c r="R1513" i="1"/>
  <c r="R1881" i="1"/>
  <c r="F1900" i="1"/>
  <c r="I934" i="5"/>
  <c r="F677" i="1"/>
  <c r="R658" i="1"/>
  <c r="F2264" i="1"/>
  <c r="R2245" i="1"/>
  <c r="R3233" i="1"/>
  <c r="R2900" i="1" s="1"/>
  <c r="K2646" i="5"/>
  <c r="P2646" i="5"/>
  <c r="K2346" i="5"/>
  <c r="P2346" i="5"/>
  <c r="I2357" i="5" s="1"/>
  <c r="I584" i="5"/>
  <c r="AR1367" i="1"/>
  <c r="CA1362" i="1"/>
  <c r="CA809" i="1"/>
  <c r="AR814" i="1"/>
  <c r="AU1405" i="1"/>
  <c r="CD1400" i="1"/>
  <c r="P1008" i="5"/>
  <c r="I1012" i="5" s="1"/>
  <c r="K1008" i="5"/>
  <c r="P1809" i="5"/>
  <c r="K1809" i="5"/>
  <c r="K155" i="5"/>
  <c r="P155" i="5"/>
  <c r="Y443" i="1"/>
  <c r="F476" i="1"/>
  <c r="R1730" i="1"/>
  <c r="F1749" i="1"/>
  <c r="I70" i="5"/>
  <c r="X2052" i="1"/>
  <c r="F2086" i="1"/>
  <c r="AU71" i="1"/>
  <c r="CD66" i="1"/>
  <c r="R1596" i="1"/>
  <c r="F1621" i="1"/>
  <c r="AX2539" i="1"/>
  <c r="AX2283" i="1"/>
  <c r="F2346" i="1"/>
  <c r="AR71" i="1"/>
  <c r="CA66" i="1"/>
  <c r="CD2308" i="1"/>
  <c r="CD2287" i="1" s="1"/>
  <c r="AQ3264" i="1"/>
  <c r="X971" i="1"/>
  <c r="Y971" i="1"/>
  <c r="CA26" i="1"/>
  <c r="X1881" i="1"/>
  <c r="F1911" i="1"/>
  <c r="F2226" i="1"/>
  <c r="R2205" i="1"/>
  <c r="R330" i="1"/>
  <c r="F349" i="1"/>
  <c r="K1201" i="5"/>
  <c r="P1201" i="5"/>
  <c r="AR1405" i="1"/>
  <c r="CA1400" i="1"/>
  <c r="R809" i="1"/>
  <c r="F828" i="1"/>
  <c r="P598" i="5"/>
  <c r="K598" i="5"/>
  <c r="I2362" i="5"/>
  <c r="I413" i="5"/>
  <c r="R2094" i="1"/>
  <c r="F2113" i="1"/>
  <c r="X2944" i="1"/>
  <c r="F2974" i="1"/>
  <c r="R195" i="1"/>
  <c r="F221" i="1"/>
  <c r="I2506" i="5"/>
  <c r="X2793" i="1"/>
  <c r="F2823" i="1"/>
  <c r="CD1231" i="1"/>
  <c r="AU1238" i="1"/>
  <c r="F1956" i="1"/>
  <c r="X1919" i="1"/>
  <c r="R2944" i="1"/>
  <c r="F2963" i="1"/>
  <c r="Q1275" i="1"/>
  <c r="F1310" i="1"/>
  <c r="Q1329" i="1"/>
  <c r="Y2576" i="1"/>
  <c r="F2607" i="1"/>
  <c r="F285" i="1"/>
  <c r="F2410" i="1"/>
  <c r="R2749" i="1"/>
  <c r="F2774" i="1"/>
  <c r="Y594" i="1"/>
  <c r="AL572" i="1"/>
  <c r="F1167" i="1"/>
  <c r="R1146" i="1"/>
  <c r="AU297" i="1"/>
  <c r="CD292" i="1"/>
  <c r="F2549" i="1"/>
  <c r="AQ2201" i="1"/>
  <c r="F47" i="1"/>
  <c r="R26" i="1"/>
  <c r="F85" i="1"/>
  <c r="R66" i="1"/>
  <c r="R2503" i="1"/>
  <c r="F2522" i="1"/>
  <c r="CD2503" i="1"/>
  <c r="AU2508" i="1"/>
  <c r="P1341" i="5"/>
  <c r="I1345" i="5" s="1"/>
  <c r="K1341" i="5"/>
  <c r="Y1919" i="1"/>
  <c r="F1957" i="1"/>
  <c r="CA1231" i="1"/>
  <c r="AR1238" i="1"/>
  <c r="R528" i="1"/>
  <c r="F549" i="1"/>
  <c r="P971" i="5"/>
  <c r="K971" i="5"/>
  <c r="R2704" i="1"/>
  <c r="F2730" i="1"/>
  <c r="X2308" i="1"/>
  <c r="Y403" i="1"/>
  <c r="F436" i="1"/>
  <c r="F153" i="1"/>
  <c r="U108" i="1"/>
  <c r="U162" i="1"/>
  <c r="P1515" i="5"/>
  <c r="K1515" i="5"/>
  <c r="F1419" i="1"/>
  <c r="R1400" i="1"/>
  <c r="F1760" i="1"/>
  <c r="X1730" i="1"/>
  <c r="AS1735" i="1"/>
  <c r="AS1804" i="1" s="1"/>
  <c r="CB1730" i="1"/>
  <c r="K1529" i="5"/>
  <c r="P1529" i="5"/>
  <c r="I2195" i="5"/>
  <c r="X3117" i="1"/>
  <c r="F3151" i="1"/>
  <c r="I169" i="5"/>
  <c r="F509" i="1"/>
  <c r="R483" i="1"/>
  <c r="R1473" i="1"/>
  <c r="F1494" i="1"/>
  <c r="K948" i="5"/>
  <c r="P948" i="5"/>
  <c r="K1552" i="5"/>
  <c r="P1552" i="5"/>
  <c r="F1381" i="1"/>
  <c r="R1362" i="1"/>
  <c r="R2831" i="1"/>
  <c r="F2850" i="1"/>
  <c r="CA971" i="1"/>
  <c r="CD1666" i="1"/>
  <c r="AU1666" i="1" s="1"/>
  <c r="R1768" i="1"/>
  <c r="F1787" i="1"/>
  <c r="I1229" i="5"/>
  <c r="R2793" i="1"/>
  <c r="F2812" i="1"/>
  <c r="R403" i="1"/>
  <c r="F424" i="1"/>
  <c r="P2669" i="5"/>
  <c r="K2669" i="5"/>
  <c r="CB2831" i="1"/>
  <c r="AS2836" i="1"/>
  <c r="Y2944" i="1"/>
  <c r="F2975" i="1"/>
  <c r="F790" i="1"/>
  <c r="R769" i="1"/>
  <c r="P2054" i="5"/>
  <c r="K2054" i="5"/>
  <c r="CD949" i="1"/>
  <c r="AU971" i="1"/>
  <c r="AU2308" i="1"/>
  <c r="AQ18" i="1"/>
  <c r="F3274" i="1"/>
  <c r="AZ1469" i="1"/>
  <c r="F1815" i="1"/>
  <c r="CA949" i="1"/>
  <c r="AR971" i="1"/>
  <c r="S399" i="1"/>
  <c r="F747" i="1"/>
  <c r="J17" i="2" s="1"/>
  <c r="CA2287" i="1"/>
  <c r="AR2308" i="1"/>
  <c r="CD108" i="1"/>
  <c r="AU131" i="1"/>
  <c r="CA1968" i="1"/>
  <c r="CA1275" i="1"/>
  <c r="AR1298" i="1"/>
  <c r="CD1644" i="1"/>
  <c r="F2722" i="1"/>
  <c r="AW2704" i="1"/>
  <c r="AR2245" i="1"/>
  <c r="F2277" i="1"/>
  <c r="F2278" i="1" s="1"/>
  <c r="F1217" i="1"/>
  <c r="BA1640" i="1"/>
  <c r="F1717" i="1"/>
  <c r="BA1804" i="1"/>
  <c r="F2042" i="1"/>
  <c r="V1964" i="1"/>
  <c r="V2168" i="1"/>
  <c r="F1936" i="1"/>
  <c r="AV1919" i="1"/>
  <c r="O769" i="1"/>
  <c r="F778" i="1"/>
  <c r="AB949" i="1"/>
  <c r="O971" i="1"/>
  <c r="AY1881" i="1"/>
  <c r="F1894" i="1"/>
  <c r="AV658" i="1"/>
  <c r="F668" i="1"/>
  <c r="AV1596" i="1"/>
  <c r="F1612" i="1"/>
  <c r="R108" i="1"/>
  <c r="F145" i="1"/>
  <c r="R162" i="1"/>
  <c r="CF2986" i="1"/>
  <c r="AW3008" i="1"/>
  <c r="T2283" i="1"/>
  <c r="F2360" i="1"/>
  <c r="T2539" i="1"/>
  <c r="AR3197" i="1"/>
  <c r="F3229" i="1"/>
  <c r="F3230" i="1" s="1"/>
  <c r="F2785" i="1"/>
  <c r="X2749" i="1"/>
  <c r="AU2749" i="1"/>
  <c r="F2779" i="1"/>
  <c r="S1644" i="1"/>
  <c r="F1681" i="1"/>
  <c r="S1697" i="1"/>
  <c r="AS22" i="1"/>
  <c r="F383" i="1"/>
  <c r="E16" i="2" s="1"/>
  <c r="AP1469" i="1"/>
  <c r="F1813" i="1"/>
  <c r="G20" i="2" s="1"/>
  <c r="AP3264" i="1"/>
  <c r="AW3197" i="1"/>
  <c r="F3208" i="1"/>
  <c r="BA949" i="1"/>
  <c r="BA1002" i="1"/>
  <c r="F991" i="1"/>
  <c r="Y2287" i="1"/>
  <c r="Y2339" i="1"/>
  <c r="F2334" i="1"/>
  <c r="F2472" i="1"/>
  <c r="O2465" i="1"/>
  <c r="BA2614" i="1"/>
  <c r="F2691" i="1"/>
  <c r="BA2867" i="1"/>
  <c r="AW1919" i="1"/>
  <c r="F1937" i="1"/>
  <c r="F974" i="1"/>
  <c r="P949" i="1"/>
  <c r="P1002" i="1"/>
  <c r="F2392" i="1"/>
  <c r="AY2372" i="1"/>
  <c r="AB2986" i="1"/>
  <c r="O3008" i="1"/>
  <c r="F1615" i="1"/>
  <c r="AY1596" i="1"/>
  <c r="BA1275" i="1"/>
  <c r="BA1329" i="1"/>
  <c r="F1318" i="1"/>
  <c r="P2614" i="1"/>
  <c r="F2674" i="1"/>
  <c r="F1913" i="1"/>
  <c r="F1914" i="1" s="1"/>
  <c r="AR1881" i="1"/>
  <c r="O3197" i="1"/>
  <c r="F3204" i="1"/>
  <c r="AV2094" i="1"/>
  <c r="F2104" i="1"/>
  <c r="S1837" i="1"/>
  <c r="F2183" i="1"/>
  <c r="J21" i="2" s="1"/>
  <c r="O2944" i="1"/>
  <c r="F2951" i="1"/>
  <c r="AY3197" i="1"/>
  <c r="F3210" i="1"/>
  <c r="F2088" i="1"/>
  <c r="F2089" i="1" s="1"/>
  <c r="AR2052" i="1"/>
  <c r="AW1035" i="1"/>
  <c r="F1046" i="1"/>
  <c r="F1775" i="1"/>
  <c r="O1768" i="1"/>
  <c r="AW1186" i="1"/>
  <c r="F1204" i="1"/>
  <c r="AV108" i="1"/>
  <c r="F136" i="1"/>
  <c r="AV162" i="1"/>
  <c r="F1545" i="1"/>
  <c r="F1546" i="1" s="1"/>
  <c r="AR1513" i="1"/>
  <c r="F2363" i="1"/>
  <c r="W2283" i="1"/>
  <c r="W2539" i="1"/>
  <c r="F1939" i="1"/>
  <c r="AY1919" i="1"/>
  <c r="F2803" i="1"/>
  <c r="AV2793" i="1"/>
  <c r="Y1473" i="1"/>
  <c r="F1506" i="1"/>
  <c r="AZ2900" i="1"/>
  <c r="F3244" i="1"/>
  <c r="AV1730" i="1"/>
  <c r="F1740" i="1"/>
  <c r="AS240" i="1"/>
  <c r="F276" i="1"/>
  <c r="F3153" i="1"/>
  <c r="F3154" i="1" s="1"/>
  <c r="AR3117" i="1"/>
  <c r="AS1837" i="1"/>
  <c r="F2185" i="1"/>
  <c r="E21" i="2" s="1"/>
  <c r="AV1881" i="1"/>
  <c r="F1891" i="1"/>
  <c r="AW658" i="1"/>
  <c r="F669" i="1"/>
  <c r="AU2094" i="1"/>
  <c r="F2118" i="1"/>
  <c r="F2031" i="1"/>
  <c r="Q1964" i="1"/>
  <c r="AW2618" i="1"/>
  <c r="F2646" i="1"/>
  <c r="AW2671" i="1"/>
  <c r="AU3197" i="1"/>
  <c r="F3221" i="1"/>
  <c r="F1505" i="1"/>
  <c r="X1473" i="1"/>
  <c r="F562" i="1"/>
  <c r="F563" i="1" s="1"/>
  <c r="AR528" i="1"/>
  <c r="V2283" i="1"/>
  <c r="F2362" i="1"/>
  <c r="V2539" i="1"/>
  <c r="F3207" i="1"/>
  <c r="AV3197" i="1"/>
  <c r="AY2417" i="1"/>
  <c r="F2440" i="1"/>
  <c r="R949" i="1"/>
  <c r="F985" i="1"/>
  <c r="R1002" i="1"/>
  <c r="AW2052" i="1"/>
  <c r="F2067" i="1"/>
  <c r="CF1968" i="1"/>
  <c r="AW1988" i="1"/>
  <c r="CE1968" i="1"/>
  <c r="AV1988" i="1"/>
  <c r="AR330" i="1"/>
  <c r="F362" i="1"/>
  <c r="F363" i="1" s="1"/>
  <c r="P104" i="1"/>
  <c r="F165" i="1"/>
  <c r="P366" i="1"/>
  <c r="P1275" i="1"/>
  <c r="F1301" i="1"/>
  <c r="P1329" i="1"/>
  <c r="R568" i="1"/>
  <c r="F639" i="1"/>
  <c r="R732" i="1"/>
  <c r="AS765" i="1"/>
  <c r="F1126" i="1"/>
  <c r="E18" i="2" s="1"/>
  <c r="Q2982" i="1"/>
  <c r="F3051" i="1"/>
  <c r="Q3233" i="1"/>
  <c r="F2361" i="1"/>
  <c r="U2283" i="1"/>
  <c r="U2539" i="1"/>
  <c r="F1200" i="1"/>
  <c r="O1186" i="1"/>
  <c r="AV2465" i="1"/>
  <c r="F2475" i="1"/>
  <c r="F2390" i="1"/>
  <c r="AW2372" i="1"/>
  <c r="S2986" i="1"/>
  <c r="S3039" i="1"/>
  <c r="F3023" i="1"/>
  <c r="AV2618" i="1"/>
  <c r="F2645" i="1"/>
  <c r="AV2671" i="1"/>
  <c r="F1990" i="1"/>
  <c r="O1968" i="1"/>
  <c r="O2019" i="1"/>
  <c r="O2168" i="1" s="1"/>
  <c r="W399" i="1"/>
  <c r="F756" i="1"/>
  <c r="F2311" i="1"/>
  <c r="P2287" i="1"/>
  <c r="P2339" i="1"/>
  <c r="AV1035" i="1"/>
  <c r="F1045" i="1"/>
  <c r="AS2201" i="1"/>
  <c r="F2556" i="1"/>
  <c r="E22" i="2" s="1"/>
  <c r="AY2052" i="1"/>
  <c r="F2069" i="1"/>
  <c r="AV1186" i="1"/>
  <c r="F1203" i="1"/>
  <c r="AW572" i="1"/>
  <c r="F600" i="1"/>
  <c r="AW625" i="1"/>
  <c r="AW732" i="1" s="1"/>
  <c r="Y108" i="1"/>
  <c r="F157" i="1"/>
  <c r="Y162" i="1"/>
  <c r="F929" i="1"/>
  <c r="AS893" i="1"/>
  <c r="F469" i="1"/>
  <c r="AU443" i="1"/>
  <c r="F1626" i="1"/>
  <c r="AU1596" i="1"/>
  <c r="F234" i="1"/>
  <c r="F235" i="1" s="1"/>
  <c r="AR195" i="1"/>
  <c r="AS528" i="1"/>
  <c r="Y2618" i="1"/>
  <c r="Y2671" i="1"/>
  <c r="F2666" i="1"/>
  <c r="S2614" i="1"/>
  <c r="F2686" i="1"/>
  <c r="S2867" i="1"/>
  <c r="BA2287" i="1"/>
  <c r="F2328" i="1"/>
  <c r="BA2339" i="1"/>
  <c r="AY2618" i="1"/>
  <c r="F2648" i="1"/>
  <c r="AY2671" i="1"/>
  <c r="CE2986" i="1"/>
  <c r="AV3008" i="1"/>
  <c r="F2231" i="1"/>
  <c r="AU2205" i="1"/>
  <c r="AU1988" i="1"/>
  <c r="CD1968" i="1"/>
  <c r="AR2576" i="1"/>
  <c r="F2608" i="1"/>
  <c r="F2609" i="1" s="1"/>
  <c r="U949" i="1"/>
  <c r="U1002" i="1"/>
  <c r="F993" i="1"/>
  <c r="AW2417" i="1"/>
  <c r="F2438" i="1"/>
  <c r="AY572" i="1"/>
  <c r="F602" i="1"/>
  <c r="AY625" i="1"/>
  <c r="AY108" i="1"/>
  <c r="F139" i="1"/>
  <c r="AY162" i="1"/>
  <c r="F2765" i="1"/>
  <c r="AV2749" i="1"/>
  <c r="AB108" i="1"/>
  <c r="O131" i="1"/>
  <c r="V2614" i="1"/>
  <c r="F2694" i="1"/>
  <c r="V2867" i="1"/>
  <c r="F665" i="1"/>
  <c r="O658" i="1"/>
  <c r="R2618" i="1"/>
  <c r="R2671" i="1"/>
  <c r="F2654" i="1"/>
  <c r="AY330" i="1"/>
  <c r="F343" i="1"/>
  <c r="T104" i="1"/>
  <c r="F183" i="1"/>
  <c r="T366" i="1"/>
  <c r="F2916" i="1"/>
  <c r="AV2904" i="1"/>
  <c r="CE949" i="1"/>
  <c r="AV971" i="1"/>
  <c r="CD1275" i="1"/>
  <c r="AU1298" i="1"/>
  <c r="X3008" i="1"/>
  <c r="AK2986" i="1"/>
  <c r="CD1841" i="1"/>
  <c r="AU1848" i="1"/>
  <c r="F1754" i="1"/>
  <c r="AU1730" i="1"/>
  <c r="AY1231" i="1"/>
  <c r="F1246" i="1"/>
  <c r="AU2432" i="1"/>
  <c r="CD2417" i="1"/>
  <c r="AW483" i="1"/>
  <c r="F501" i="1"/>
  <c r="AR893" i="1"/>
  <c r="F939" i="1"/>
  <c r="F940" i="1" s="1"/>
  <c r="CA108" i="1"/>
  <c r="AR131" i="1"/>
  <c r="AR1551" i="1"/>
  <c r="F1590" i="1"/>
  <c r="F1591" i="1" s="1"/>
  <c r="F3090" i="1"/>
  <c r="AW3072" i="1"/>
  <c r="CA1644" i="1"/>
  <c r="AR1666" i="1"/>
  <c r="AW769" i="1"/>
  <c r="F782" i="1"/>
  <c r="AU330" i="1"/>
  <c r="F354" i="1"/>
  <c r="F2766" i="1"/>
  <c r="AW2749" i="1"/>
  <c r="AR483" i="1"/>
  <c r="F522" i="1"/>
  <c r="F523" i="1" s="1"/>
  <c r="Q2614" i="1"/>
  <c r="F2683" i="1"/>
  <c r="Q2867" i="1"/>
  <c r="AW2576" i="1"/>
  <c r="F2587" i="1"/>
  <c r="AW2867" i="1"/>
  <c r="F3243" i="1"/>
  <c r="AQ2900" i="1"/>
  <c r="AR1186" i="1"/>
  <c r="F1225" i="1"/>
  <c r="F1226" i="1" s="1"/>
  <c r="CD572" i="1"/>
  <c r="AU594" i="1"/>
  <c r="AR1146" i="1"/>
  <c r="F1180" i="1"/>
  <c r="F1181" i="1" s="1"/>
  <c r="AY2245" i="1"/>
  <c r="F2258" i="1"/>
  <c r="O240" i="1"/>
  <c r="F261" i="1"/>
  <c r="CA2986" i="1"/>
  <c r="AR3008" i="1"/>
  <c r="AY528" i="1"/>
  <c r="F543" i="1"/>
  <c r="AS399" i="1"/>
  <c r="F749" i="1"/>
  <c r="E17" i="2" s="1"/>
  <c r="O2417" i="1"/>
  <c r="F2434" i="1"/>
  <c r="AY2094" i="1"/>
  <c r="F2107" i="1"/>
  <c r="AW1666" i="1"/>
  <c r="CF1644" i="1"/>
  <c r="F503" i="1"/>
  <c r="AY483" i="1"/>
  <c r="AS1231" i="1"/>
  <c r="F1255" i="1"/>
  <c r="O483" i="1"/>
  <c r="F497" i="1"/>
  <c r="F2217" i="1"/>
  <c r="AV2205" i="1"/>
  <c r="AY1988" i="1"/>
  <c r="CH1968" i="1"/>
  <c r="F1873" i="1"/>
  <c r="X1841" i="1"/>
  <c r="F1206" i="1"/>
  <c r="AY1186" i="1"/>
  <c r="AY769" i="1"/>
  <c r="F784" i="1"/>
  <c r="P568" i="1"/>
  <c r="F628" i="1"/>
  <c r="P732" i="1"/>
  <c r="CE1275" i="1"/>
  <c r="AV1298" i="1"/>
  <c r="F1718" i="1"/>
  <c r="T1640" i="1"/>
  <c r="T1804" i="1"/>
  <c r="F1721" i="1"/>
  <c r="W1640" i="1"/>
  <c r="W1804" i="1"/>
  <c r="P2867" i="1"/>
  <c r="AV240" i="1"/>
  <c r="F264" i="1"/>
  <c r="CA572" i="1"/>
  <c r="AR594" i="1"/>
  <c r="O1275" i="1"/>
  <c r="F1300" i="1"/>
  <c r="O1329" i="1"/>
  <c r="F2777" i="1"/>
  <c r="AS2749" i="1"/>
  <c r="AY658" i="1"/>
  <c r="F671" i="1"/>
  <c r="F2863" i="1"/>
  <c r="F2864" i="1" s="1"/>
  <c r="AR2831" i="1"/>
  <c r="AR2094" i="1"/>
  <c r="F2126" i="1"/>
  <c r="F2127" i="1" s="1"/>
  <c r="CA1841" i="1"/>
  <c r="AR1848" i="1"/>
  <c r="F1762" i="1"/>
  <c r="F1763" i="1" s="1"/>
  <c r="AR1730" i="1"/>
  <c r="AR2904" i="1"/>
  <c r="F2938" i="1"/>
  <c r="F2939" i="1" s="1"/>
  <c r="F1161" i="1"/>
  <c r="AY1146" i="1"/>
  <c r="F3143" i="1"/>
  <c r="AS3117" i="1"/>
  <c r="AZ2982" i="1"/>
  <c r="F3050" i="1"/>
  <c r="AR292" i="1"/>
  <c r="F324" i="1"/>
  <c r="F325" i="1" s="1"/>
  <c r="AU2944" i="1"/>
  <c r="F2968" i="1"/>
  <c r="F2437" i="1"/>
  <c r="AV2417" i="1"/>
  <c r="CH2287" i="1"/>
  <c r="AY2308" i="1"/>
  <c r="Q399" i="1"/>
  <c r="F744" i="1"/>
  <c r="AZ1837" i="1"/>
  <c r="F2179" i="1"/>
  <c r="AU195" i="1"/>
  <c r="F226" i="1"/>
  <c r="AR1919" i="1"/>
  <c r="F1958" i="1"/>
  <c r="F1959" i="1" s="1"/>
  <c r="AR2372" i="1"/>
  <c r="F2411" i="1"/>
  <c r="F2412" i="1" s="1"/>
  <c r="AR2704" i="1"/>
  <c r="F2743" i="1"/>
  <c r="F2744" i="1" s="1"/>
  <c r="W2614" i="1"/>
  <c r="F2695" i="1"/>
  <c r="W2867" i="1"/>
  <c r="BA399" i="1"/>
  <c r="F752" i="1"/>
  <c r="Y1841" i="1"/>
  <c r="F1874" i="1"/>
  <c r="AV2576" i="1"/>
  <c r="AV2867" i="1"/>
  <c r="F2586" i="1"/>
  <c r="CD2618" i="1"/>
  <c r="AU2640" i="1"/>
  <c r="AU259" i="1"/>
  <c r="CD240" i="1"/>
  <c r="O2831" i="1"/>
  <c r="F2838" i="1"/>
  <c r="AU3117" i="1"/>
  <c r="F3145" i="1"/>
  <c r="AU483" i="1"/>
  <c r="F514" i="1"/>
  <c r="F3011" i="1"/>
  <c r="P3039" i="1"/>
  <c r="P2986" i="1"/>
  <c r="F1507" i="1"/>
  <c r="F1508" i="1" s="1"/>
  <c r="AR1473" i="1"/>
  <c r="F3059" i="1"/>
  <c r="BA2982" i="1"/>
  <c r="BA3233" i="1"/>
  <c r="F429" i="1"/>
  <c r="AU403" i="1"/>
  <c r="AR2944" i="1"/>
  <c r="F2976" i="1"/>
  <c r="F2977" i="1" s="1"/>
  <c r="F2825" i="1"/>
  <c r="F2826" i="1" s="1"/>
  <c r="AR2793" i="1"/>
  <c r="AW2205" i="1"/>
  <c r="F2218" i="1"/>
  <c r="X1275" i="1"/>
  <c r="X1329" i="1"/>
  <c r="F1323" i="1"/>
  <c r="AV3072" i="1"/>
  <c r="F3089" i="1"/>
  <c r="Q1640" i="1"/>
  <c r="F1709" i="1"/>
  <c r="Q1804" i="1"/>
  <c r="R2982" i="1"/>
  <c r="F3053" i="1"/>
  <c r="F2252" i="1"/>
  <c r="O2245" i="1"/>
  <c r="AW240" i="1"/>
  <c r="F265" i="1"/>
  <c r="AX22" i="1"/>
  <c r="F373" i="1"/>
  <c r="F1741" i="1"/>
  <c r="AW1730" i="1"/>
  <c r="AR696" i="1"/>
  <c r="F728" i="1"/>
  <c r="F729" i="1" s="1"/>
  <c r="CH949" i="1"/>
  <c r="AY971" i="1"/>
  <c r="AX2900" i="1"/>
  <c r="F3240" i="1"/>
  <c r="AW1881" i="1"/>
  <c r="F1892" i="1"/>
  <c r="AR240" i="1"/>
  <c r="F286" i="1"/>
  <c r="F287" i="1" s="1"/>
  <c r="F2041" i="1"/>
  <c r="U1964" i="1"/>
  <c r="U2168" i="1"/>
  <c r="AU2904" i="1"/>
  <c r="F2930" i="1"/>
  <c r="F1582" i="1"/>
  <c r="AU1551" i="1"/>
  <c r="W2986" i="1"/>
  <c r="F3032" i="1"/>
  <c r="W3039" i="1"/>
  <c r="O2205" i="1"/>
  <c r="F2214" i="1"/>
  <c r="AW195" i="1"/>
  <c r="F213" i="1"/>
  <c r="O2618" i="1"/>
  <c r="F2642" i="1"/>
  <c r="O2671" i="1"/>
  <c r="O2793" i="1"/>
  <c r="F2800" i="1"/>
  <c r="S568" i="1"/>
  <c r="F640" i="1"/>
  <c r="BA104" i="1"/>
  <c r="F182" i="1"/>
  <c r="BA366" i="1"/>
  <c r="AR1073" i="1"/>
  <c r="F1105" i="1"/>
  <c r="F1106" i="1" s="1"/>
  <c r="AV572" i="1"/>
  <c r="F599" i="1"/>
  <c r="AV625" i="1"/>
  <c r="F996" i="1"/>
  <c r="X949" i="1"/>
  <c r="X1002" i="1"/>
  <c r="V1640" i="1"/>
  <c r="F1720" i="1"/>
  <c r="V1804" i="1"/>
  <c r="AR847" i="1"/>
  <c r="F887" i="1"/>
  <c r="F888" i="1" s="1"/>
  <c r="AY240" i="1"/>
  <c r="F267" i="1"/>
  <c r="AR3159" i="1"/>
  <c r="F3191" i="1"/>
  <c r="F3192" i="1" s="1"/>
  <c r="V399" i="1"/>
  <c r="F755" i="1"/>
  <c r="AR403" i="1"/>
  <c r="F437" i="1"/>
  <c r="F438" i="1" s="1"/>
  <c r="AL2986" i="1"/>
  <c r="Y3008" i="1"/>
  <c r="F1159" i="1"/>
  <c r="AW1146" i="1"/>
  <c r="AS2900" i="1"/>
  <c r="F3250" i="1"/>
  <c r="E24" i="2" s="1"/>
  <c r="O1881" i="1"/>
  <c r="F1888" i="1"/>
  <c r="F2239" i="1"/>
  <c r="F2240" i="1" s="1"/>
  <c r="AR2205" i="1"/>
  <c r="F1042" i="1"/>
  <c r="O1035" i="1"/>
  <c r="AY195" i="1"/>
  <c r="F215" i="1"/>
  <c r="CE1644" i="1"/>
  <c r="AV1666" i="1"/>
  <c r="CH1644" i="1"/>
  <c r="AY1666" i="1"/>
  <c r="F2600" i="1"/>
  <c r="AU2576" i="1"/>
  <c r="X1968" i="1"/>
  <c r="F2013" i="1"/>
  <c r="X2019" i="1"/>
  <c r="F3092" i="1"/>
  <c r="AY3072" i="1"/>
  <c r="P1968" i="1"/>
  <c r="P2019" i="1"/>
  <c r="F1991" i="1"/>
  <c r="X108" i="1"/>
  <c r="X162" i="1"/>
  <c r="F156" i="1"/>
  <c r="X1697" i="1"/>
  <c r="X1804" i="1" s="1"/>
  <c r="F1691" i="1"/>
  <c r="X1644" i="1"/>
  <c r="CH1275" i="1"/>
  <c r="AY1298" i="1"/>
  <c r="X568" i="1"/>
  <c r="F650" i="1"/>
  <c r="X732" i="1"/>
  <c r="U3039" i="1"/>
  <c r="F3030" i="1"/>
  <c r="U2986" i="1"/>
  <c r="AS2052" i="1"/>
  <c r="F2078" i="1"/>
  <c r="AY1730" i="1"/>
  <c r="F1743" i="1"/>
  <c r="CD769" i="1"/>
  <c r="AU776" i="1"/>
  <c r="AV330" i="1"/>
  <c r="F340" i="1"/>
  <c r="AY2904" i="1"/>
  <c r="F2919" i="1"/>
  <c r="F1172" i="1"/>
  <c r="AU1146" i="1"/>
  <c r="F1244" i="1"/>
  <c r="AW1231" i="1"/>
  <c r="F2002" i="1"/>
  <c r="R2019" i="1"/>
  <c r="R1968" i="1"/>
  <c r="U399" i="1"/>
  <c r="F754" i="1"/>
  <c r="CA2417" i="1"/>
  <c r="AR2432" i="1"/>
  <c r="F1059" i="1"/>
  <c r="AU1035" i="1"/>
  <c r="AR26" i="1"/>
  <c r="F60" i="1"/>
  <c r="F61" i="1" s="1"/>
  <c r="F2665" i="1"/>
  <c r="X2618" i="1"/>
  <c r="X2671" i="1"/>
  <c r="V3039" i="1"/>
  <c r="V2986" i="1"/>
  <c r="F3031" i="1"/>
  <c r="Q2287" i="1"/>
  <c r="Q2339" i="1"/>
  <c r="F2320" i="1"/>
  <c r="V949" i="1"/>
  <c r="V1002" i="1"/>
  <c r="F994" i="1"/>
  <c r="AV483" i="1"/>
  <c r="F500" i="1"/>
  <c r="U1271" i="1"/>
  <c r="F1351" i="1"/>
  <c r="U1436" i="1"/>
  <c r="S1964" i="1"/>
  <c r="F2034" i="1"/>
  <c r="CE2287" i="1"/>
  <c r="AV2308" i="1"/>
  <c r="Y1275" i="1"/>
  <c r="F1324" i="1"/>
  <c r="Y1329" i="1"/>
  <c r="AP2900" i="1"/>
  <c r="F3242" i="1"/>
  <c r="G24" i="2" s="1"/>
  <c r="F1800" i="1"/>
  <c r="F1801" i="1" s="1"/>
  <c r="AR1768" i="1"/>
  <c r="F781" i="1"/>
  <c r="AV769" i="1"/>
  <c r="O330" i="1"/>
  <c r="F337" i="1"/>
  <c r="AR2465" i="1"/>
  <c r="F2497" i="1"/>
  <c r="F2498" i="1" s="1"/>
  <c r="S949" i="1"/>
  <c r="F986" i="1"/>
  <c r="S1002" i="1"/>
  <c r="AR2503" i="1"/>
  <c r="F2535" i="1"/>
  <c r="F2536" i="1" s="1"/>
  <c r="AR2640" i="1"/>
  <c r="CA2618" i="1"/>
  <c r="F1950" i="1"/>
  <c r="AU1919" i="1"/>
  <c r="F2014" i="1"/>
  <c r="Y2019" i="1"/>
  <c r="Y2168" i="1" s="1"/>
  <c r="Y1968" i="1"/>
  <c r="F2403" i="1"/>
  <c r="AU2372" i="1"/>
  <c r="O2287" i="1"/>
  <c r="O2339" i="1"/>
  <c r="F2310" i="1"/>
  <c r="U1640" i="1"/>
  <c r="F1719" i="1"/>
  <c r="U1804" i="1"/>
  <c r="F2724" i="1"/>
  <c r="AY2704" i="1"/>
  <c r="AZ2614" i="1"/>
  <c r="F2682" i="1"/>
  <c r="AZ2867" i="1"/>
  <c r="AR1596" i="1"/>
  <c r="F1634" i="1"/>
  <c r="F1635" i="1" s="1"/>
  <c r="T1271" i="1"/>
  <c r="F1350" i="1"/>
  <c r="T1436" i="1"/>
  <c r="F541" i="1"/>
  <c r="AW528" i="1"/>
  <c r="O572" i="1"/>
  <c r="F596" i="1"/>
  <c r="O625" i="1"/>
  <c r="AY2465" i="1"/>
  <c r="F2478" i="1"/>
  <c r="F931" i="1"/>
  <c r="AU893" i="1"/>
  <c r="AV2372" i="1"/>
  <c r="F2389" i="1"/>
  <c r="F2101" i="1"/>
  <c r="O2094" i="1"/>
  <c r="AX1142" i="1"/>
  <c r="F1443" i="1"/>
  <c r="BA1964" i="1"/>
  <c r="F2039" i="1"/>
  <c r="BA2168" i="1"/>
  <c r="F690" i="1"/>
  <c r="F691" i="1" s="1"/>
  <c r="AR658" i="1"/>
  <c r="F1155" i="1"/>
  <c r="O1146" i="1"/>
  <c r="O1436" i="1"/>
  <c r="F2353" i="1"/>
  <c r="R2283" i="1"/>
  <c r="R2539" i="1"/>
  <c r="AW2245" i="1"/>
  <c r="F2256" i="1"/>
  <c r="AU847" i="1"/>
  <c r="F879" i="1"/>
  <c r="AU3008" i="1"/>
  <c r="CD2986" i="1"/>
  <c r="F52" i="1"/>
  <c r="AU26" i="1"/>
  <c r="CH2986" i="1"/>
  <c r="AY3008" i="1"/>
  <c r="AU1881" i="1"/>
  <c r="AW2094" i="1"/>
  <c r="F2105" i="1"/>
  <c r="Q1837" i="1"/>
  <c r="F2180" i="1"/>
  <c r="AO18" i="1"/>
  <c r="F3268" i="1"/>
  <c r="F477" i="1"/>
  <c r="F478" i="1" s="1"/>
  <c r="AR443" i="1"/>
  <c r="BC18" i="1"/>
  <c r="F3280" i="1"/>
  <c r="AV2052" i="1"/>
  <c r="F2066" i="1"/>
  <c r="O1644" i="1"/>
  <c r="O1697" i="1"/>
  <c r="O1804" i="1" s="1"/>
  <c r="F1668" i="1"/>
  <c r="AU1073" i="1"/>
  <c r="F1097" i="1"/>
  <c r="S108" i="1"/>
  <c r="F146" i="1"/>
  <c r="S162" i="1"/>
  <c r="F2718" i="1"/>
  <c r="O2704" i="1"/>
  <c r="F2877" i="1"/>
  <c r="AQ2572" i="1"/>
  <c r="S1275" i="1"/>
  <c r="F1313" i="1"/>
  <c r="S1329" i="1"/>
  <c r="W1964" i="1"/>
  <c r="F2043" i="1"/>
  <c r="W2168" i="1"/>
  <c r="W1271" i="1"/>
  <c r="F1353" i="1"/>
  <c r="W1436" i="1"/>
  <c r="Q945" i="1"/>
  <c r="F1014" i="1"/>
  <c r="Q1109" i="1"/>
  <c r="AY2576" i="1"/>
  <c r="F2589" i="1"/>
  <c r="AY2867" i="1"/>
  <c r="AQ1469" i="1"/>
  <c r="F1814" i="1"/>
  <c r="T949" i="1"/>
  <c r="F992" i="1"/>
  <c r="T1002" i="1"/>
  <c r="CA769" i="1"/>
  <c r="AR776" i="1"/>
  <c r="AW330" i="1"/>
  <c r="F341" i="1"/>
  <c r="AW2465" i="1"/>
  <c r="F2476" i="1"/>
  <c r="CF949" i="1"/>
  <c r="AW971" i="1"/>
  <c r="F1537" i="1"/>
  <c r="AU1513" i="1"/>
  <c r="AV2245" i="1"/>
  <c r="F2255" i="1"/>
  <c r="AV1231" i="1"/>
  <c r="F1243" i="1"/>
  <c r="X240" i="1"/>
  <c r="F284" i="1"/>
  <c r="AR1035" i="1"/>
  <c r="F1067" i="1"/>
  <c r="F1068" i="1" s="1"/>
  <c r="V104" i="1"/>
  <c r="F185" i="1"/>
  <c r="V366" i="1"/>
  <c r="O2749" i="1"/>
  <c r="F2762" i="1"/>
  <c r="F3103" i="1"/>
  <c r="AU3072" i="1"/>
  <c r="AY2205" i="1"/>
  <c r="F2220" i="1"/>
  <c r="AY1035" i="1"/>
  <c r="F1048" i="1"/>
  <c r="S2287" i="1"/>
  <c r="F2323" i="1"/>
  <c r="S2339" i="1"/>
  <c r="F2489" i="1"/>
  <c r="AU2465" i="1"/>
  <c r="U2614" i="1"/>
  <c r="F2693" i="1"/>
  <c r="U2867" i="1"/>
  <c r="T2982" i="1"/>
  <c r="F3060" i="1"/>
  <c r="T3233" i="1"/>
  <c r="F2804" i="1"/>
  <c r="AW2793" i="1"/>
  <c r="AZ22" i="1"/>
  <c r="F377" i="1"/>
  <c r="AZ3264" i="1"/>
  <c r="AW2904" i="1"/>
  <c r="F2917" i="1"/>
  <c r="AT1469" i="1"/>
  <c r="F1822" i="1"/>
  <c r="F20" i="2" s="1"/>
  <c r="AT3264" i="1"/>
  <c r="F2557" i="1"/>
  <c r="F22" i="2" s="1"/>
  <c r="AT2201" i="1"/>
  <c r="F2855" i="1"/>
  <c r="AU2831" i="1"/>
  <c r="O1841" i="1"/>
  <c r="F1850" i="1"/>
  <c r="AZ2201" i="1"/>
  <c r="F2550" i="1"/>
  <c r="O1730" i="1"/>
  <c r="F1737" i="1"/>
  <c r="AV528" i="1"/>
  <c r="F540" i="1"/>
  <c r="O2904" i="1"/>
  <c r="F2913" i="1"/>
  <c r="F1499" i="1"/>
  <c r="AU1473" i="1"/>
  <c r="P1697" i="1"/>
  <c r="P1644" i="1"/>
  <c r="F1669" i="1"/>
  <c r="F801" i="1"/>
  <c r="X769" i="1"/>
  <c r="X1109" i="1"/>
  <c r="F2787" i="1"/>
  <c r="F2788" i="1" s="1"/>
  <c r="AR2749" i="1"/>
  <c r="R1275" i="1"/>
  <c r="F1312" i="1"/>
  <c r="R1329" i="1"/>
  <c r="F1792" i="1"/>
  <c r="AU1768" i="1"/>
  <c r="O1073" i="1"/>
  <c r="F1080" i="1"/>
  <c r="AY2749" i="1"/>
  <c r="F2768" i="1"/>
  <c r="Y949" i="1"/>
  <c r="Y1002" i="1"/>
  <c r="F997" i="1"/>
  <c r="AW1298" i="1"/>
  <c r="CF1275" i="1"/>
  <c r="W945" i="1"/>
  <c r="F1026" i="1"/>
  <c r="W1109" i="1"/>
  <c r="T2614" i="1"/>
  <c r="F2692" i="1"/>
  <c r="T2867" i="1"/>
  <c r="AV2704" i="1"/>
  <c r="F2721" i="1"/>
  <c r="AY2793" i="1"/>
  <c r="F2806" i="1"/>
  <c r="AU2245" i="1"/>
  <c r="F2269" i="1"/>
  <c r="F682" i="1"/>
  <c r="AU658" i="1"/>
  <c r="R1644" i="1"/>
  <c r="R1697" i="1"/>
  <c r="F1680" i="1"/>
  <c r="AV732" i="1"/>
  <c r="AW1596" i="1"/>
  <c r="F1613" i="1"/>
  <c r="W104" i="1"/>
  <c r="F186" i="1"/>
  <c r="W366" i="1"/>
  <c r="AX2614" i="1"/>
  <c r="F2678" i="1"/>
  <c r="AX2867" i="1"/>
  <c r="AV1146" i="1"/>
  <c r="F1158" i="1"/>
  <c r="O1473" i="1"/>
  <c r="F1482" i="1"/>
  <c r="AZ1640" i="1"/>
  <c r="F1708" i="1"/>
  <c r="F212" i="1"/>
  <c r="AV195" i="1"/>
  <c r="F2583" i="1"/>
  <c r="O2867" i="1"/>
  <c r="O2576" i="1"/>
  <c r="AU2793" i="1"/>
  <c r="F2817" i="1"/>
  <c r="CF2287" i="1"/>
  <c r="AW2308" i="1"/>
  <c r="F2333" i="1"/>
  <c r="X2287" i="1"/>
  <c r="X2339" i="1"/>
  <c r="AW108" i="1"/>
  <c r="F137" i="1"/>
  <c r="AW162" i="1"/>
  <c r="AR3072" i="1"/>
  <c r="F3111" i="1"/>
  <c r="F3112" i="1" s="1"/>
  <c r="AU2704" i="1"/>
  <c r="F2735" i="1"/>
  <c r="AS1469" i="1" l="1"/>
  <c r="F1821" i="1"/>
  <c r="E20" i="2" s="1"/>
  <c r="AS3264" i="1"/>
  <c r="I369" i="5"/>
  <c r="F1182" i="1"/>
  <c r="I1064" i="5" s="1"/>
  <c r="I1063" i="5"/>
  <c r="F1547" i="1"/>
  <c r="I1348" i="5" s="1"/>
  <c r="I1347" i="5"/>
  <c r="G26" i="2"/>
  <c r="F3247" i="1"/>
  <c r="I2070" i="5"/>
  <c r="I2234" i="5"/>
  <c r="I2065" i="5"/>
  <c r="F26" i="2"/>
  <c r="F479" i="1"/>
  <c r="I436" i="5" s="1"/>
  <c r="I435" i="5"/>
  <c r="F1636" i="1"/>
  <c r="I1453" i="5" s="1"/>
  <c r="I1452" i="5"/>
  <c r="F3193" i="1"/>
  <c r="I2791" i="5" s="1"/>
  <c r="I2790" i="5"/>
  <c r="F1960" i="1"/>
  <c r="I1721" i="5" s="1"/>
  <c r="I1720" i="5"/>
  <c r="F364" i="1"/>
  <c r="I367" i="5" s="1"/>
  <c r="I366" i="5"/>
  <c r="AR1231" i="1"/>
  <c r="F1265" i="1"/>
  <c r="F1266" i="1" s="1"/>
  <c r="F1394" i="1"/>
  <c r="F1395" i="1" s="1"/>
  <c r="AR1362" i="1"/>
  <c r="F3113" i="1"/>
  <c r="I2737" i="5" s="1"/>
  <c r="I2736" i="5"/>
  <c r="I1245" i="5"/>
  <c r="F2499" i="1"/>
  <c r="I2215" i="5" s="1"/>
  <c r="I2214" i="5"/>
  <c r="F2865" i="1"/>
  <c r="I2504" i="5" s="1"/>
  <c r="I2503" i="5"/>
  <c r="AX2201" i="1"/>
  <c r="F2546" i="1"/>
  <c r="F62" i="1"/>
  <c r="I73" i="5" s="1"/>
  <c r="I72" i="5"/>
  <c r="F1764" i="1"/>
  <c r="I1579" i="5" s="1"/>
  <c r="I1578" i="5"/>
  <c r="F1592" i="1"/>
  <c r="I1406" i="5" s="1"/>
  <c r="I1405" i="5"/>
  <c r="F552" i="1"/>
  <c r="F2279" i="1"/>
  <c r="I1965" i="5" s="1"/>
  <c r="I1964" i="5"/>
  <c r="AU292" i="1"/>
  <c r="F316" i="1"/>
  <c r="K584" i="5"/>
  <c r="P584" i="5"/>
  <c r="AS1436" i="1"/>
  <c r="F1384" i="1"/>
  <c r="AS1362" i="1"/>
  <c r="F692" i="1"/>
  <c r="I648" i="5" s="1"/>
  <c r="I647" i="5"/>
  <c r="Y1644" i="1"/>
  <c r="F2537" i="1"/>
  <c r="I2232" i="5" s="1"/>
  <c r="I2231" i="5"/>
  <c r="F288" i="1"/>
  <c r="I333" i="5" s="1"/>
  <c r="I332" i="5"/>
  <c r="F730" i="1"/>
  <c r="I665" i="5" s="1"/>
  <c r="I664" i="5"/>
  <c r="F2090" i="1"/>
  <c r="I1865" i="5" s="1"/>
  <c r="I1864" i="5"/>
  <c r="I1559" i="5"/>
  <c r="I1554" i="5"/>
  <c r="F2940" i="1"/>
  <c r="I2553" i="5" s="1"/>
  <c r="I2552" i="5"/>
  <c r="F3155" i="1"/>
  <c r="I2774" i="5" s="1"/>
  <c r="I2773" i="5"/>
  <c r="F2527" i="1"/>
  <c r="AU2503" i="1"/>
  <c r="F1107" i="1"/>
  <c r="I1015" i="5" s="1"/>
  <c r="I1014" i="5"/>
  <c r="F1692" i="1"/>
  <c r="F2241" i="1"/>
  <c r="I1948" i="5" s="1"/>
  <c r="I1947" i="5"/>
  <c r="F2827" i="1"/>
  <c r="I2487" i="5" s="1"/>
  <c r="I2486" i="5"/>
  <c r="F1227" i="1"/>
  <c r="I1123" i="5" s="1"/>
  <c r="I1122" i="5"/>
  <c r="F564" i="1"/>
  <c r="I522" i="5" s="1"/>
  <c r="I521" i="5"/>
  <c r="F3231" i="1"/>
  <c r="I2808" i="5" s="1"/>
  <c r="I2807" i="5"/>
  <c r="U366" i="1"/>
  <c r="F184" i="1"/>
  <c r="U104" i="1"/>
  <c r="F1257" i="1"/>
  <c r="AU1231" i="1"/>
  <c r="F90" i="1"/>
  <c r="AU66" i="1"/>
  <c r="K934" i="5"/>
  <c r="P934" i="5"/>
  <c r="F2413" i="1"/>
  <c r="I2131" i="5" s="1"/>
  <c r="I2130" i="5"/>
  <c r="F1069" i="1"/>
  <c r="I998" i="5" s="1"/>
  <c r="I997" i="5"/>
  <c r="F439" i="1"/>
  <c r="I416" i="5" s="1"/>
  <c r="I415" i="5"/>
  <c r="F889" i="1"/>
  <c r="I791" i="5" s="1"/>
  <c r="I790" i="5"/>
  <c r="F2978" i="1"/>
  <c r="I2570" i="5" s="1"/>
  <c r="I2569" i="5"/>
  <c r="F1509" i="1"/>
  <c r="I1331" i="5" s="1"/>
  <c r="I1330" i="5"/>
  <c r="F2745" i="1"/>
  <c r="I2423" i="5" s="1"/>
  <c r="I2422" i="5"/>
  <c r="F2128" i="1"/>
  <c r="I1882" i="5" s="1"/>
  <c r="I1881" i="5"/>
  <c r="F236" i="1"/>
  <c r="I246" i="5" s="1"/>
  <c r="I245" i="5"/>
  <c r="AS2831" i="1"/>
  <c r="F2853" i="1"/>
  <c r="AS2867" i="1"/>
  <c r="K1229" i="5"/>
  <c r="P1229" i="5"/>
  <c r="I1284" i="5" s="1"/>
  <c r="AS1730" i="1"/>
  <c r="F1752" i="1"/>
  <c r="Q1436" i="1"/>
  <c r="F1341" i="1"/>
  <c r="Q1271" i="1"/>
  <c r="AR66" i="1"/>
  <c r="F98" i="1"/>
  <c r="F99" i="1" s="1"/>
  <c r="AU1400" i="1"/>
  <c r="F1424" i="1"/>
  <c r="I2671" i="5"/>
  <c r="I2676" i="5"/>
  <c r="I2810" i="5"/>
  <c r="F1802" i="1"/>
  <c r="I1596" i="5" s="1"/>
  <c r="I1595" i="5"/>
  <c r="F326" i="1"/>
  <c r="I350" i="5" s="1"/>
  <c r="I349" i="5"/>
  <c r="F1915" i="1"/>
  <c r="I1662" i="5" s="1"/>
  <c r="I1661" i="5"/>
  <c r="I1825" i="5"/>
  <c r="I1820" i="5"/>
  <c r="F2789" i="1"/>
  <c r="I2470" i="5" s="1"/>
  <c r="I2469" i="5"/>
  <c r="F524" i="1"/>
  <c r="I495" i="5" s="1"/>
  <c r="I494" i="5"/>
  <c r="F941" i="1"/>
  <c r="I872" i="5" s="1"/>
  <c r="I871" i="5"/>
  <c r="F2610" i="1"/>
  <c r="I2256" i="5" s="1"/>
  <c r="I2255" i="5"/>
  <c r="K169" i="5"/>
  <c r="P169" i="5"/>
  <c r="Y572" i="1"/>
  <c r="F620" i="1"/>
  <c r="Y625" i="1"/>
  <c r="F1432" i="1"/>
  <c r="F1433" i="1" s="1"/>
  <c r="AR1400" i="1"/>
  <c r="I180" i="5"/>
  <c r="I185" i="5"/>
  <c r="AR809" i="1"/>
  <c r="F841" i="1"/>
  <c r="F842" i="1" s="1"/>
  <c r="I1598" i="5"/>
  <c r="Y1837" i="1"/>
  <c r="F2194" i="1"/>
  <c r="X1469" i="1"/>
  <c r="F1829" i="1"/>
  <c r="AZ18" i="1"/>
  <c r="F3275" i="1"/>
  <c r="U2572" i="1"/>
  <c r="F2889" i="1"/>
  <c r="AR769" i="1"/>
  <c r="F803" i="1"/>
  <c r="F804" i="1" s="1"/>
  <c r="F2192" i="1"/>
  <c r="W1837" i="1"/>
  <c r="F1699" i="1"/>
  <c r="O1640" i="1"/>
  <c r="AU2986" i="1"/>
  <c r="F3027" i="1"/>
  <c r="AU3039" i="1"/>
  <c r="O1142" i="1"/>
  <c r="F1438" i="1"/>
  <c r="AZ2572" i="1"/>
  <c r="F2878" i="1"/>
  <c r="Y1271" i="1"/>
  <c r="F1355" i="1"/>
  <c r="Y1436" i="1"/>
  <c r="F2351" i="1"/>
  <c r="Q2283" i="1"/>
  <c r="Q2539" i="1"/>
  <c r="V2982" i="1"/>
  <c r="F3062" i="1"/>
  <c r="V3233" i="1"/>
  <c r="X399" i="1"/>
  <c r="F757" i="1"/>
  <c r="F2022" i="1"/>
  <c r="P1964" i="1"/>
  <c r="P2168" i="1"/>
  <c r="X1964" i="1"/>
  <c r="F2044" i="1"/>
  <c r="F1671" i="1"/>
  <c r="AV1697" i="1"/>
  <c r="AV1644" i="1"/>
  <c r="Y3039" i="1"/>
  <c r="Y2986" i="1"/>
  <c r="F3034" i="1"/>
  <c r="X945" i="1"/>
  <c r="F1027" i="1"/>
  <c r="BA22" i="1"/>
  <c r="F386" i="1"/>
  <c r="O2614" i="1"/>
  <c r="F2673" i="1"/>
  <c r="W2982" i="1"/>
  <c r="F3063" i="1"/>
  <c r="W3233" i="1"/>
  <c r="W3264" i="1" s="1"/>
  <c r="U1837" i="1"/>
  <c r="F2190" i="1"/>
  <c r="Q1469" i="1"/>
  <c r="F1816" i="1"/>
  <c r="X1271" i="1"/>
  <c r="F1354" i="1"/>
  <c r="X1436" i="1"/>
  <c r="F3253" i="1"/>
  <c r="BA2900" i="1"/>
  <c r="AU240" i="1"/>
  <c r="F278" i="1"/>
  <c r="AV2572" i="1"/>
  <c r="F2872" i="1"/>
  <c r="O1271" i="1"/>
  <c r="F1331" i="1"/>
  <c r="W1469" i="1"/>
  <c r="F1828" i="1"/>
  <c r="P399" i="1"/>
  <c r="F735" i="1"/>
  <c r="X2168" i="1"/>
  <c r="AY1968" i="1"/>
  <c r="F1996" i="1"/>
  <c r="AY2019" i="1"/>
  <c r="AW2572" i="1"/>
  <c r="F2873" i="1"/>
  <c r="AU2417" i="1"/>
  <c r="F2451" i="1"/>
  <c r="F3033" i="1"/>
  <c r="X2986" i="1"/>
  <c r="X3039" i="1"/>
  <c r="T22" i="1"/>
  <c r="F387" i="1"/>
  <c r="AY568" i="1"/>
  <c r="F633" i="1"/>
  <c r="AY732" i="1"/>
  <c r="AU2019" i="1"/>
  <c r="AU2168" i="1" s="1"/>
  <c r="AU1968" i="1"/>
  <c r="F2007" i="1"/>
  <c r="F3013" i="1"/>
  <c r="AV3039" i="1"/>
  <c r="AV2986" i="1"/>
  <c r="F2882" i="1"/>
  <c r="J23" i="2" s="1"/>
  <c r="S2572" i="1"/>
  <c r="F2697" i="1"/>
  <c r="Y2614" i="1"/>
  <c r="Y2867" i="1"/>
  <c r="Y104" i="1"/>
  <c r="F188" i="1"/>
  <c r="Y366" i="1"/>
  <c r="R399" i="1"/>
  <c r="F746" i="1"/>
  <c r="V2201" i="1"/>
  <c r="F2562" i="1"/>
  <c r="F2887" i="1"/>
  <c r="BA2572" i="1"/>
  <c r="AS18" i="1"/>
  <c r="F3281" i="1"/>
  <c r="I20" i="5" s="1"/>
  <c r="T2201" i="1"/>
  <c r="F2560" i="1"/>
  <c r="BA1469" i="1"/>
  <c r="F1824" i="1"/>
  <c r="AR1002" i="1"/>
  <c r="AR949" i="1"/>
  <c r="F998" i="1"/>
  <c r="F999" i="1" s="1"/>
  <c r="AU2287" i="1"/>
  <c r="F2327" i="1"/>
  <c r="AU2339" i="1"/>
  <c r="O2572" i="1"/>
  <c r="F2869" i="1"/>
  <c r="S2283" i="1"/>
  <c r="F2354" i="1"/>
  <c r="S2539" i="1"/>
  <c r="W1142" i="1"/>
  <c r="F1460" i="1"/>
  <c r="F2553" i="1"/>
  <c r="R2201" i="1"/>
  <c r="BA1837" i="1"/>
  <c r="F2188" i="1"/>
  <c r="U1469" i="1"/>
  <c r="F1826" i="1"/>
  <c r="F2341" i="1"/>
  <c r="O2283" i="1"/>
  <c r="V945" i="1"/>
  <c r="F1025" i="1"/>
  <c r="V1109" i="1"/>
  <c r="V3264" i="1" s="1"/>
  <c r="X2614" i="1"/>
  <c r="F2696" i="1"/>
  <c r="X2867" i="1"/>
  <c r="X104" i="1"/>
  <c r="F187" i="1"/>
  <c r="X366" i="1"/>
  <c r="V1469" i="1"/>
  <c r="F1827" i="1"/>
  <c r="O2539" i="1"/>
  <c r="AY949" i="1"/>
  <c r="F979" i="1"/>
  <c r="AY1002" i="1"/>
  <c r="AU2671" i="1"/>
  <c r="F2659" i="1"/>
  <c r="AU2618" i="1"/>
  <c r="AR3039" i="1"/>
  <c r="F3035" i="1"/>
  <c r="F3036" i="1" s="1"/>
  <c r="AR2986" i="1"/>
  <c r="AR108" i="1"/>
  <c r="F158" i="1"/>
  <c r="F159" i="1" s="1"/>
  <c r="AR162" i="1"/>
  <c r="AU1841" i="1"/>
  <c r="F1867" i="1"/>
  <c r="AU1275" i="1"/>
  <c r="F1317" i="1"/>
  <c r="AU1329" i="1"/>
  <c r="O108" i="1"/>
  <c r="O162" i="1"/>
  <c r="F133" i="1"/>
  <c r="AY104" i="1"/>
  <c r="F170" i="1"/>
  <c r="AY366" i="1"/>
  <c r="F2359" i="1"/>
  <c r="BA2283" i="1"/>
  <c r="BA2539" i="1"/>
  <c r="F1994" i="1"/>
  <c r="AW2019" i="1"/>
  <c r="AW1968" i="1"/>
  <c r="R945" i="1"/>
  <c r="F1016" i="1"/>
  <c r="R1109" i="1"/>
  <c r="BA1271" i="1"/>
  <c r="F1349" i="1"/>
  <c r="BA1436" i="1"/>
  <c r="BA945" i="1"/>
  <c r="F1022" i="1"/>
  <c r="BA1109" i="1"/>
  <c r="AP18" i="1"/>
  <c r="F3273" i="1"/>
  <c r="I22" i="5" s="1"/>
  <c r="R104" i="1"/>
  <c r="F176" i="1"/>
  <c r="R366" i="1"/>
  <c r="V1837" i="1"/>
  <c r="F2191" i="1"/>
  <c r="AU1697" i="1"/>
  <c r="AU1644" i="1"/>
  <c r="F1685" i="1"/>
  <c r="AR1968" i="1"/>
  <c r="AR2019" i="1"/>
  <c r="AR2168" i="1" s="1"/>
  <c r="F2015" i="1"/>
  <c r="F2016" i="1" s="1"/>
  <c r="AR2339" i="1"/>
  <c r="F2335" i="1"/>
  <c r="F2336" i="1" s="1"/>
  <c r="AR2287" i="1"/>
  <c r="AV399" i="1"/>
  <c r="F737" i="1"/>
  <c r="AW1275" i="1"/>
  <c r="F1304" i="1"/>
  <c r="AW1329" i="1"/>
  <c r="X765" i="1"/>
  <c r="F1134" i="1"/>
  <c r="T2900" i="1"/>
  <c r="F3254" i="1"/>
  <c r="V22" i="1"/>
  <c r="F389" i="1"/>
  <c r="AW104" i="1"/>
  <c r="F168" i="1"/>
  <c r="AW366" i="1"/>
  <c r="T2572" i="1"/>
  <c r="F2888" i="1"/>
  <c r="P1640" i="1"/>
  <c r="F1700" i="1"/>
  <c r="P1804" i="1"/>
  <c r="AT18" i="1"/>
  <c r="F3282" i="1"/>
  <c r="I21" i="5" s="1"/>
  <c r="AW949" i="1"/>
  <c r="F977" i="1"/>
  <c r="AW1002" i="1"/>
  <c r="T945" i="1"/>
  <c r="F1023" i="1"/>
  <c r="T1109" i="1"/>
  <c r="Q765" i="1"/>
  <c r="F1121" i="1"/>
  <c r="S104" i="1"/>
  <c r="F177" i="1"/>
  <c r="S366" i="1"/>
  <c r="AY2986" i="1"/>
  <c r="F3016" i="1"/>
  <c r="AY3039" i="1"/>
  <c r="O568" i="1"/>
  <c r="F627" i="1"/>
  <c r="O732" i="1"/>
  <c r="F2045" i="1"/>
  <c r="Y1964" i="1"/>
  <c r="Y1640" i="1"/>
  <c r="F1723" i="1"/>
  <c r="S945" i="1"/>
  <c r="F1017" i="1"/>
  <c r="S1109" i="1"/>
  <c r="F2459" i="1"/>
  <c r="F2460" i="1" s="1"/>
  <c r="AR2417" i="1"/>
  <c r="F1674" i="1"/>
  <c r="AY1697" i="1"/>
  <c r="AY1644" i="1"/>
  <c r="AY2287" i="1"/>
  <c r="AY2339" i="1"/>
  <c r="F2316" i="1"/>
  <c r="F1875" i="1"/>
  <c r="F1876" i="1" s="1"/>
  <c r="AR1841" i="1"/>
  <c r="AV1275" i="1"/>
  <c r="F1303" i="1"/>
  <c r="AV1329" i="1"/>
  <c r="AU572" i="1"/>
  <c r="F613" i="1"/>
  <c r="AU625" i="1"/>
  <c r="F2685" i="1"/>
  <c r="R2614" i="1"/>
  <c r="R2867" i="1"/>
  <c r="V2572" i="1"/>
  <c r="F2890" i="1"/>
  <c r="U945" i="1"/>
  <c r="F1024" i="1"/>
  <c r="U1109" i="1"/>
  <c r="AY2614" i="1"/>
  <c r="F2679" i="1"/>
  <c r="P2283" i="1"/>
  <c r="F2342" i="1"/>
  <c r="P2539" i="1"/>
  <c r="AV2614" i="1"/>
  <c r="F2676" i="1"/>
  <c r="F3054" i="1"/>
  <c r="S2982" i="1"/>
  <c r="S3233" i="1"/>
  <c r="F2561" i="1"/>
  <c r="U2201" i="1"/>
  <c r="P22" i="1"/>
  <c r="F369" i="1"/>
  <c r="F2677" i="1"/>
  <c r="AW2614" i="1"/>
  <c r="W2201" i="1"/>
  <c r="F2563" i="1"/>
  <c r="F2365" i="1"/>
  <c r="Y2283" i="1"/>
  <c r="Y2539" i="1"/>
  <c r="O949" i="1"/>
  <c r="F973" i="1"/>
  <c r="O1002" i="1"/>
  <c r="AU949" i="1"/>
  <c r="F990" i="1"/>
  <c r="AU1002" i="1"/>
  <c r="AU1109" i="1" s="1"/>
  <c r="AW2287" i="1"/>
  <c r="F2314" i="1"/>
  <c r="AW2339" i="1"/>
  <c r="W22" i="1"/>
  <c r="F390" i="1"/>
  <c r="R1271" i="1"/>
  <c r="F1343" i="1"/>
  <c r="R1436" i="1"/>
  <c r="X2283" i="1"/>
  <c r="F2364" i="1"/>
  <c r="X2539" i="1"/>
  <c r="AX2572" i="1"/>
  <c r="F2874" i="1"/>
  <c r="W765" i="1"/>
  <c r="F1133" i="1"/>
  <c r="O1469" i="1"/>
  <c r="F1806" i="1"/>
  <c r="R1640" i="1"/>
  <c r="F1711" i="1"/>
  <c r="R1804" i="1"/>
  <c r="Y945" i="1"/>
  <c r="F1028" i="1"/>
  <c r="Y1109" i="1"/>
  <c r="F2170" i="1"/>
  <c r="O1837" i="1"/>
  <c r="F2875" i="1"/>
  <c r="AY2572" i="1"/>
  <c r="S1271" i="1"/>
  <c r="F1344" i="1"/>
  <c r="S1436" i="1"/>
  <c r="T1142" i="1"/>
  <c r="F1457" i="1"/>
  <c r="AR2671" i="1"/>
  <c r="F2667" i="1"/>
  <c r="F2668" i="1" s="1"/>
  <c r="AR2618" i="1"/>
  <c r="F2313" i="1"/>
  <c r="AV2339" i="1"/>
  <c r="AV2287" i="1"/>
  <c r="U1142" i="1"/>
  <c r="F1458" i="1"/>
  <c r="R1964" i="1"/>
  <c r="F2033" i="1"/>
  <c r="R2168" i="1"/>
  <c r="AU769" i="1"/>
  <c r="F795" i="1"/>
  <c r="F3061" i="1"/>
  <c r="U2982" i="1"/>
  <c r="U3233" i="1"/>
  <c r="AY1275" i="1"/>
  <c r="F1306" i="1"/>
  <c r="AY1329" i="1"/>
  <c r="F1722" i="1"/>
  <c r="X1640" i="1"/>
  <c r="AV568" i="1"/>
  <c r="F630" i="1"/>
  <c r="AW399" i="1"/>
  <c r="F738" i="1"/>
  <c r="AX3264" i="1"/>
  <c r="F3042" i="1"/>
  <c r="P2982" i="1"/>
  <c r="P3233" i="1"/>
  <c r="W2572" i="1"/>
  <c r="F2891" i="1"/>
  <c r="AR572" i="1"/>
  <c r="F621" i="1"/>
  <c r="F622" i="1" s="1"/>
  <c r="AR625" i="1"/>
  <c r="P2572" i="1"/>
  <c r="F2870" i="1"/>
  <c r="T1469" i="1"/>
  <c r="F1825" i="1"/>
  <c r="AW1697" i="1"/>
  <c r="AW1644" i="1"/>
  <c r="F1672" i="1"/>
  <c r="F2879" i="1"/>
  <c r="Q2572" i="1"/>
  <c r="AR1697" i="1"/>
  <c r="F1693" i="1"/>
  <c r="F1694" i="1" s="1"/>
  <c r="AR1644" i="1"/>
  <c r="F976" i="1"/>
  <c r="AV1002" i="1"/>
  <c r="AV949" i="1"/>
  <c r="AW568" i="1"/>
  <c r="F631" i="1"/>
  <c r="O1964" i="1"/>
  <c r="F2021" i="1"/>
  <c r="F3245" i="1"/>
  <c r="Q2900" i="1"/>
  <c r="P1271" i="1"/>
  <c r="F1332" i="1"/>
  <c r="P1436" i="1"/>
  <c r="AV1968" i="1"/>
  <c r="AV2019" i="1"/>
  <c r="F1993" i="1"/>
  <c r="Y1804" i="1"/>
  <c r="AV104" i="1"/>
  <c r="F167" i="1"/>
  <c r="AV366" i="1"/>
  <c r="O2986" i="1"/>
  <c r="O3039" i="1"/>
  <c r="F3010" i="1"/>
  <c r="P945" i="1"/>
  <c r="F1005" i="1"/>
  <c r="P1109" i="1"/>
  <c r="P3264" i="1" s="1"/>
  <c r="S1640" i="1"/>
  <c r="F1712" i="1"/>
  <c r="S1804" i="1"/>
  <c r="F3014" i="1"/>
  <c r="AW2986" i="1"/>
  <c r="AW3039" i="1"/>
  <c r="AR1275" i="1"/>
  <c r="F1325" i="1"/>
  <c r="F1326" i="1" s="1"/>
  <c r="AR1329" i="1"/>
  <c r="AU108" i="1"/>
  <c r="F150" i="1"/>
  <c r="AU162" i="1"/>
  <c r="I1017" i="5" l="1"/>
  <c r="I978" i="5"/>
  <c r="I973" i="5"/>
  <c r="U22" i="1"/>
  <c r="F388" i="1"/>
  <c r="I1240" i="5"/>
  <c r="F623" i="1"/>
  <c r="I626" i="5" s="1"/>
  <c r="I625" i="5"/>
  <c r="F160" i="1"/>
  <c r="I183" i="5" s="1"/>
  <c r="I182" i="5"/>
  <c r="F843" i="1"/>
  <c r="I731" i="5" s="1"/>
  <c r="I730" i="5"/>
  <c r="F100" i="1"/>
  <c r="I90" i="5" s="1"/>
  <c r="I89" i="5"/>
  <c r="F2017" i="1"/>
  <c r="I1823" i="5" s="1"/>
  <c r="I1822" i="5"/>
  <c r="Y732" i="1"/>
  <c r="Y568" i="1"/>
  <c r="F651" i="1"/>
  <c r="F2669" i="1"/>
  <c r="I2360" i="5" s="1"/>
  <c r="I2359" i="5"/>
  <c r="I2815" i="5"/>
  <c r="AS2572" i="1"/>
  <c r="F2884" i="1"/>
  <c r="E23" i="2" s="1"/>
  <c r="AS1142" i="1"/>
  <c r="F1453" i="1"/>
  <c r="E19" i="2" s="1"/>
  <c r="E26" i="2" s="1"/>
  <c r="I623" i="5"/>
  <c r="I628" i="5"/>
  <c r="I667" i="5"/>
  <c r="F3037" i="1"/>
  <c r="I2674" i="5" s="1"/>
  <c r="I2673" i="5"/>
  <c r="F1327" i="1"/>
  <c r="I1243" i="5" s="1"/>
  <c r="I1242" i="5"/>
  <c r="F1000" i="1"/>
  <c r="I976" i="5" s="1"/>
  <c r="I975" i="5"/>
  <c r="F1396" i="1"/>
  <c r="I1265" i="5" s="1"/>
  <c r="I1264" i="5"/>
  <c r="F1695" i="1"/>
  <c r="I1557" i="5" s="1"/>
  <c r="I1556" i="5"/>
  <c r="F2337" i="1"/>
  <c r="I2068" i="5" s="1"/>
  <c r="I2067" i="5"/>
  <c r="BA3264" i="1"/>
  <c r="BA18" i="1" s="1"/>
  <c r="Q1142" i="1"/>
  <c r="F1448" i="1"/>
  <c r="F1267" i="1"/>
  <c r="I1150" i="5" s="1"/>
  <c r="I1149" i="5"/>
  <c r="F1877" i="1"/>
  <c r="I1645" i="5" s="1"/>
  <c r="I1644" i="5"/>
  <c r="F2461" i="1"/>
  <c r="I2198" i="5" s="1"/>
  <c r="I2197" i="5"/>
  <c r="F805" i="1"/>
  <c r="I714" i="5" s="1"/>
  <c r="I713" i="5"/>
  <c r="F1434" i="1"/>
  <c r="I1282" i="5" s="1"/>
  <c r="I1281" i="5"/>
  <c r="P18" i="1"/>
  <c r="F3267" i="1"/>
  <c r="AU765" i="1"/>
  <c r="F1128" i="1"/>
  <c r="V18" i="1"/>
  <c r="F3287" i="1"/>
  <c r="F3041" i="1"/>
  <c r="O2982" i="1"/>
  <c r="O3233" i="1"/>
  <c r="AV945" i="1"/>
  <c r="F1007" i="1"/>
  <c r="AV1109" i="1"/>
  <c r="X2201" i="1"/>
  <c r="F2564" i="1"/>
  <c r="P2201" i="1"/>
  <c r="F2542" i="1"/>
  <c r="F2559" i="1"/>
  <c r="BA2201" i="1"/>
  <c r="AR2982" i="1"/>
  <c r="F3066" i="1"/>
  <c r="F3067" i="1" s="1"/>
  <c r="AR3233" i="1"/>
  <c r="AY399" i="1"/>
  <c r="F740" i="1"/>
  <c r="V2900" i="1"/>
  <c r="F3256" i="1"/>
  <c r="S1469" i="1"/>
  <c r="F1819" i="1"/>
  <c r="J20" i="2" s="1"/>
  <c r="AW1640" i="1"/>
  <c r="F1703" i="1"/>
  <c r="AW1804" i="1"/>
  <c r="S1142" i="1"/>
  <c r="F1451" i="1"/>
  <c r="J19" i="2" s="1"/>
  <c r="F2345" i="1"/>
  <c r="AW2283" i="1"/>
  <c r="AW2539" i="1"/>
  <c r="AV1271" i="1"/>
  <c r="F1334" i="1"/>
  <c r="AV1436" i="1"/>
  <c r="AR1837" i="1"/>
  <c r="F2195" i="1"/>
  <c r="F2196" i="1" s="1"/>
  <c r="AY2982" i="1"/>
  <c r="F3047" i="1"/>
  <c r="AY3233" i="1"/>
  <c r="T765" i="1"/>
  <c r="F1130" i="1"/>
  <c r="P1469" i="1"/>
  <c r="F1807" i="1"/>
  <c r="F2046" i="1"/>
  <c r="F2047" i="1" s="1"/>
  <c r="AR1964" i="1"/>
  <c r="F1716" i="1"/>
  <c r="AU1640" i="1"/>
  <c r="AU1804" i="1"/>
  <c r="AU1271" i="1"/>
  <c r="F1348" i="1"/>
  <c r="AU1436" i="1"/>
  <c r="X2572" i="1"/>
  <c r="F2892" i="1"/>
  <c r="AR945" i="1"/>
  <c r="F1029" i="1"/>
  <c r="F1030" i="1" s="1"/>
  <c r="Y2572" i="1"/>
  <c r="F2893" i="1"/>
  <c r="X1837" i="1"/>
  <c r="F2193" i="1"/>
  <c r="F3257" i="1"/>
  <c r="W2900" i="1"/>
  <c r="F3065" i="1"/>
  <c r="Y2982" i="1"/>
  <c r="Y3233" i="1"/>
  <c r="F3058" i="1"/>
  <c r="AU2982" i="1"/>
  <c r="AU3233" i="1"/>
  <c r="AR1109" i="1"/>
  <c r="AU104" i="1"/>
  <c r="F181" i="1"/>
  <c r="AU366" i="1"/>
  <c r="R1837" i="1"/>
  <c r="F2182" i="1"/>
  <c r="Y765" i="1"/>
  <c r="F1135" i="1"/>
  <c r="V765" i="1"/>
  <c r="F1132" i="1"/>
  <c r="F3045" i="1"/>
  <c r="AW2982" i="1"/>
  <c r="AW3233" i="1"/>
  <c r="Y1469" i="1"/>
  <c r="F1830" i="1"/>
  <c r="AR568" i="1"/>
  <c r="F652" i="1"/>
  <c r="F653" i="1" s="1"/>
  <c r="AR732" i="1"/>
  <c r="F3255" i="1"/>
  <c r="U2900" i="1"/>
  <c r="AV2283" i="1"/>
  <c r="F2344" i="1"/>
  <c r="AV2539" i="1"/>
  <c r="AR2614" i="1"/>
  <c r="F2698" i="1"/>
  <c r="F2699" i="1" s="1"/>
  <c r="AR2867" i="1"/>
  <c r="W18" i="1"/>
  <c r="F3288" i="1"/>
  <c r="F2565" i="1"/>
  <c r="Y2201" i="1"/>
  <c r="U765" i="1"/>
  <c r="F1131" i="1"/>
  <c r="U3264" i="1"/>
  <c r="AU568" i="1"/>
  <c r="F644" i="1"/>
  <c r="AU732" i="1"/>
  <c r="O399" i="1"/>
  <c r="F734" i="1"/>
  <c r="AW22" i="1"/>
  <c r="F372" i="1"/>
  <c r="BA1142" i="1"/>
  <c r="F1456" i="1"/>
  <c r="R765" i="1"/>
  <c r="F1123" i="1"/>
  <c r="F2025" i="1"/>
  <c r="AW1964" i="1"/>
  <c r="AW2168" i="1"/>
  <c r="X22" i="1"/>
  <c r="F391" i="1"/>
  <c r="Y22" i="1"/>
  <c r="F392" i="1"/>
  <c r="F3064" i="1"/>
  <c r="X2982" i="1"/>
  <c r="X3233" i="1"/>
  <c r="X3264" i="1" s="1"/>
  <c r="AY1964" i="1"/>
  <c r="F2027" i="1"/>
  <c r="AY2168" i="1"/>
  <c r="X1142" i="1"/>
  <c r="F1461" i="1"/>
  <c r="Y1142" i="1"/>
  <c r="F1462" i="1"/>
  <c r="P765" i="1"/>
  <c r="F1112" i="1"/>
  <c r="AV1964" i="1"/>
  <c r="F2024" i="1"/>
  <c r="AV2168" i="1"/>
  <c r="AR1640" i="1"/>
  <c r="F1724" i="1"/>
  <c r="F1725" i="1" s="1"/>
  <c r="AR1804" i="1"/>
  <c r="AU945" i="1"/>
  <c r="F1021" i="1"/>
  <c r="F2347" i="1"/>
  <c r="AY2283" i="1"/>
  <c r="AY2539" i="1"/>
  <c r="S22" i="1"/>
  <c r="F381" i="1"/>
  <c r="J16" i="2" s="1"/>
  <c r="S3264" i="1"/>
  <c r="AW945" i="1"/>
  <c r="F1008" i="1"/>
  <c r="AW1109" i="1"/>
  <c r="AW3264" i="1" s="1"/>
  <c r="AW1271" i="1"/>
  <c r="F1335" i="1"/>
  <c r="AW1436" i="1"/>
  <c r="R22" i="1"/>
  <c r="F380" i="1"/>
  <c r="R3264" i="1"/>
  <c r="AU1837" i="1"/>
  <c r="F2187" i="1"/>
  <c r="H21" i="2" s="1"/>
  <c r="I21" i="2" s="1"/>
  <c r="AY945" i="1"/>
  <c r="F1010" i="1"/>
  <c r="AY1109" i="1"/>
  <c r="AU2283" i="1"/>
  <c r="F2358" i="1"/>
  <c r="AU2539" i="1"/>
  <c r="P1142" i="1"/>
  <c r="F1439" i="1"/>
  <c r="AR1271" i="1"/>
  <c r="F1356" i="1"/>
  <c r="F1357" i="1" s="1"/>
  <c r="AR1436" i="1"/>
  <c r="AV22" i="1"/>
  <c r="F371" i="1"/>
  <c r="F3236" i="1"/>
  <c r="P2900" i="1"/>
  <c r="AX18" i="1"/>
  <c r="F3271" i="1"/>
  <c r="AY1271" i="1"/>
  <c r="F1337" i="1"/>
  <c r="AY1436" i="1"/>
  <c r="R1469" i="1"/>
  <c r="F1818" i="1"/>
  <c r="R1142" i="1"/>
  <c r="F1450" i="1"/>
  <c r="O945" i="1"/>
  <c r="F1004" i="1"/>
  <c r="O1109" i="1"/>
  <c r="S2900" i="1"/>
  <c r="F3248" i="1"/>
  <c r="J24" i="2" s="1"/>
  <c r="R2572" i="1"/>
  <c r="F2881" i="1"/>
  <c r="AY1640" i="1"/>
  <c r="F1705" i="1"/>
  <c r="AY1804" i="1"/>
  <c r="S765" i="1"/>
  <c r="F1124" i="1"/>
  <c r="J18" i="2" s="1"/>
  <c r="AR2283" i="1"/>
  <c r="F2366" i="1"/>
  <c r="F2367" i="1" s="1"/>
  <c r="AR2539" i="1"/>
  <c r="BA765" i="1"/>
  <c r="F1129" i="1"/>
  <c r="AY22" i="1"/>
  <c r="F374" i="1"/>
  <c r="O104" i="1"/>
  <c r="F164" i="1"/>
  <c r="O366" i="1"/>
  <c r="AR104" i="1"/>
  <c r="F189" i="1"/>
  <c r="F190" i="1" s="1"/>
  <c r="AR366" i="1"/>
  <c r="AU2614" i="1"/>
  <c r="F2690" i="1"/>
  <c r="AU2867" i="1"/>
  <c r="F2541" i="1"/>
  <c r="O2201" i="1"/>
  <c r="S2201" i="1"/>
  <c r="F2554" i="1"/>
  <c r="J22" i="2" s="1"/>
  <c r="F3044" i="1"/>
  <c r="AV2982" i="1"/>
  <c r="AV3233" i="1"/>
  <c r="AU1964" i="1"/>
  <c r="F2038" i="1"/>
  <c r="T3264" i="1"/>
  <c r="F1702" i="1"/>
  <c r="AV1640" i="1"/>
  <c r="AV1804" i="1"/>
  <c r="AV3264" i="1" s="1"/>
  <c r="P1837" i="1"/>
  <c r="F2171" i="1"/>
  <c r="Q2201" i="1"/>
  <c r="F2551" i="1"/>
  <c r="Q3264" i="1"/>
  <c r="F2368" i="1" l="1"/>
  <c r="I2073" i="5" s="1"/>
  <c r="I2072" i="5"/>
  <c r="F191" i="1"/>
  <c r="I188" i="5" s="1"/>
  <c r="I187" i="5"/>
  <c r="F2197" i="1"/>
  <c r="I1904" i="5" s="1"/>
  <c r="I1903" i="5"/>
  <c r="F2700" i="1"/>
  <c r="I2365" i="5" s="1"/>
  <c r="I2364" i="5"/>
  <c r="F2048" i="1"/>
  <c r="I1828" i="5" s="1"/>
  <c r="I1827" i="5"/>
  <c r="F1726" i="1"/>
  <c r="I1562" i="5" s="1"/>
  <c r="I1561" i="5"/>
  <c r="Y3264" i="1"/>
  <c r="F3290" i="1" s="1"/>
  <c r="F3068" i="1"/>
  <c r="I2679" i="5" s="1"/>
  <c r="I2678" i="5"/>
  <c r="F3284" i="1"/>
  <c r="F1358" i="1"/>
  <c r="I1248" i="5" s="1"/>
  <c r="I1247" i="5"/>
  <c r="F654" i="1"/>
  <c r="I631" i="5" s="1"/>
  <c r="I630" i="5"/>
  <c r="F1031" i="1"/>
  <c r="I981" i="5" s="1"/>
  <c r="I980" i="5"/>
  <c r="Y399" i="1"/>
  <c r="F758" i="1"/>
  <c r="X18" i="1"/>
  <c r="F3289" i="1"/>
  <c r="Y18" i="1"/>
  <c r="T18" i="1"/>
  <c r="F3285" i="1"/>
  <c r="O22" i="1"/>
  <c r="F368" i="1"/>
  <c r="O3264" i="1"/>
  <c r="AR2201" i="1"/>
  <c r="F2566" i="1"/>
  <c r="F2567" i="1" s="1"/>
  <c r="O765" i="1"/>
  <c r="F1111" i="1"/>
  <c r="AW765" i="1"/>
  <c r="F1115" i="1"/>
  <c r="J26" i="2"/>
  <c r="AV2201" i="1"/>
  <c r="F2544" i="1"/>
  <c r="AV1142" i="1"/>
  <c r="F1441" i="1"/>
  <c r="AW1469" i="1"/>
  <c r="F1810" i="1"/>
  <c r="H18" i="2"/>
  <c r="I18" i="2" s="1"/>
  <c r="Q18" i="1"/>
  <c r="F3276" i="1"/>
  <c r="AV1469" i="1"/>
  <c r="F1809" i="1"/>
  <c r="AR22" i="1"/>
  <c r="F393" i="1"/>
  <c r="F394" i="1" s="1"/>
  <c r="AR3264" i="1"/>
  <c r="AY1469" i="1"/>
  <c r="F1812" i="1"/>
  <c r="AR1142" i="1"/>
  <c r="F1463" i="1"/>
  <c r="F1464" i="1" s="1"/>
  <c r="AY765" i="1"/>
  <c r="F1117" i="1"/>
  <c r="AW1142" i="1"/>
  <c r="F1442" i="1"/>
  <c r="AR2572" i="1"/>
  <c r="F2894" i="1"/>
  <c r="F2895" i="1" s="1"/>
  <c r="AR399" i="1"/>
  <c r="F759" i="1"/>
  <c r="F760" i="1" s="1"/>
  <c r="F3260" i="1"/>
  <c r="F3261" i="1" s="1"/>
  <c r="AR2900" i="1"/>
  <c r="F3235" i="1"/>
  <c r="O2900" i="1"/>
  <c r="R18" i="1"/>
  <c r="F3278" i="1"/>
  <c r="AV1837" i="1"/>
  <c r="F2173" i="1"/>
  <c r="X2900" i="1"/>
  <c r="F3258" i="1"/>
  <c r="AW18" i="1"/>
  <c r="F3270" i="1"/>
  <c r="U18" i="1"/>
  <c r="F3286" i="1"/>
  <c r="F3239" i="1"/>
  <c r="AW2900" i="1"/>
  <c r="AR765" i="1"/>
  <c r="F1136" i="1"/>
  <c r="F1137" i="1" s="1"/>
  <c r="F3259" i="1"/>
  <c r="Y2900" i="1"/>
  <c r="AU1469" i="1"/>
  <c r="F1823" i="1"/>
  <c r="H20" i="2" s="1"/>
  <c r="I20" i="2" s="1"/>
  <c r="AV765" i="1"/>
  <c r="F1114" i="1"/>
  <c r="AU2572" i="1"/>
  <c r="F2886" i="1"/>
  <c r="H23" i="2" s="1"/>
  <c r="I23" i="2" s="1"/>
  <c r="AV18" i="1"/>
  <c r="F3269" i="1"/>
  <c r="AU2201" i="1"/>
  <c r="F2558" i="1"/>
  <c r="H22" i="2" s="1"/>
  <c r="I22" i="2" s="1"/>
  <c r="AY2201" i="1"/>
  <c r="F2547" i="1"/>
  <c r="AV2900" i="1"/>
  <c r="F3238" i="1"/>
  <c r="AY3264" i="1"/>
  <c r="AY1142" i="1"/>
  <c r="F1444" i="1"/>
  <c r="S18" i="1"/>
  <c r="F3279" i="1"/>
  <c r="I24" i="5" s="1"/>
  <c r="AR1469" i="1"/>
  <c r="F1831" i="1"/>
  <c r="F1832" i="1" s="1"/>
  <c r="AY1837" i="1"/>
  <c r="F2176" i="1"/>
  <c r="AW1837" i="1"/>
  <c r="F2174" i="1"/>
  <c r="AU399" i="1"/>
  <c r="F751" i="1"/>
  <c r="H17" i="2" s="1"/>
  <c r="I17" i="2" s="1"/>
  <c r="AU22" i="1"/>
  <c r="F385" i="1"/>
  <c r="H16" i="2" s="1"/>
  <c r="AU3264" i="1"/>
  <c r="F3252" i="1"/>
  <c r="H24" i="2" s="1"/>
  <c r="I24" i="2" s="1"/>
  <c r="AU2900" i="1"/>
  <c r="AU1142" i="1"/>
  <c r="F1455" i="1"/>
  <c r="H19" i="2" s="1"/>
  <c r="I19" i="2" s="1"/>
  <c r="AY2900" i="1"/>
  <c r="F3241" i="1"/>
  <c r="F2545" i="1"/>
  <c r="AW2201" i="1"/>
  <c r="F395" i="1" l="1"/>
  <c r="I372" i="5" s="1"/>
  <c r="I371" i="5"/>
  <c r="F2896" i="1"/>
  <c r="I2509" i="5" s="1"/>
  <c r="I2508" i="5"/>
  <c r="F1138" i="1"/>
  <c r="I1020" i="5" s="1"/>
  <c r="I1019" i="5"/>
  <c r="F1833" i="1"/>
  <c r="I1601" i="5" s="1"/>
  <c r="I1600" i="5"/>
  <c r="F3262" i="1"/>
  <c r="I2813" i="5" s="1"/>
  <c r="I2812" i="5"/>
  <c r="F2568" i="1"/>
  <c r="I2237" i="5" s="1"/>
  <c r="I2236" i="5"/>
  <c r="F761" i="1"/>
  <c r="I670" i="5" s="1"/>
  <c r="I669" i="5"/>
  <c r="F1465" i="1"/>
  <c r="I1287" i="5" s="1"/>
  <c r="I1286" i="5"/>
  <c r="AU18" i="1"/>
  <c r="F3283" i="1"/>
  <c r="I23" i="5" s="1"/>
  <c r="H26" i="2"/>
  <c r="I16" i="2"/>
  <c r="I26" i="2" s="1"/>
  <c r="AR18" i="1"/>
  <c r="F3291" i="1"/>
  <c r="AY18" i="1"/>
  <c r="F3272" i="1"/>
  <c r="O18" i="1"/>
  <c r="F3266" i="1"/>
  <c r="F3292" i="1" l="1"/>
  <c r="I19" i="5"/>
  <c r="F3293" i="1" l="1"/>
  <c r="I2817" i="5" s="1"/>
  <c r="I2816" i="5"/>
</calcChain>
</file>

<file path=xl/sharedStrings.xml><?xml version="1.0" encoding="utf-8"?>
<sst xmlns="http://schemas.openxmlformats.org/spreadsheetml/2006/main" count="37333" uniqueCount="815">
  <si>
    <t>Smeta.RU  (495) 974-1589</t>
  </si>
  <si>
    <t>_PS_</t>
  </si>
  <si>
    <t>Smeta.RU</t>
  </si>
  <si>
    <t/>
  </si>
  <si>
    <t>Экономия (объдиненная смета)</t>
  </si>
  <si>
    <t>Сметные нормы списания</t>
  </si>
  <si>
    <t>Коды ОКП для СН-2012 - 2021 г.</t>
  </si>
  <si>
    <t>СН-2012 - 2021 г_глава_1-5,7</t>
  </si>
  <si>
    <t>Типовой расчет для СН-2012 - 2021 г</t>
  </si>
  <si>
    <t>СН-2012-2021 г. База данных "Сборник стоимостных нормативов"</t>
  </si>
  <si>
    <t>Поправки для СН-2012-2021 в ценах на 01.10.2020 г</t>
  </si>
  <si>
    <t>Автозаводская ул., д. 7</t>
  </si>
  <si>
    <t>Новый раздел</t>
  </si>
  <si>
    <t>Ремонт газона (рулонный)-800м2</t>
  </si>
  <si>
    <t>1</t>
  </si>
  <si>
    <t>5.4-3203-3-3/1</t>
  </si>
  <si>
    <t>Подготовка почвы для устройства партерного и обыкновенного газонов с внесением растительной земли слоем 15 см механизированным способом (75%)</t>
  </si>
  <si>
    <t>100 м2</t>
  </si>
  <si>
    <t>СН-2012-2021.5. База. Сб.4-3203-3-3/1</t>
  </si>
  <si>
    <t>СН-2012</t>
  </si>
  <si>
    <t>Подрядные работы, гл. 1-5,7</t>
  </si>
  <si>
    <t>работа</t>
  </si>
  <si>
    <t>2</t>
  </si>
  <si>
    <t>5.4-3203-3-4/1</t>
  </si>
  <si>
    <t>Подготовка почвы для устройства партерного и обыкновенного газонов с внесением растительной земли слоем 15 см вручную (25%)</t>
  </si>
  <si>
    <t>СН-2012-2021.5. База. Сб.4-3203-3-4/1</t>
  </si>
  <si>
    <t>3</t>
  </si>
  <si>
    <t>5.4-3203-3-5/1</t>
  </si>
  <si>
    <t>Подготовка почвы для устройства партерного и обыкновенного газонов на каждые 5 см изменения толщины слоя добавлять или исключать</t>
  </si>
  <si>
    <t>СН-2012-2021.5. База. Сб.4-3203-3-5/1</t>
  </si>
  <si>
    <t>4</t>
  </si>
  <si>
    <t>5.4-3203-12-1/1</t>
  </si>
  <si>
    <t>Сплошная укладка готового газона в рулонах на горизонтальных поверхностях или откосах с уклоном на круче 1:2</t>
  </si>
  <si>
    <t>СН-2012-2021.5. Доп.1. Сб.4-3203-12-1/1</t>
  </si>
  <si>
    <t>ПЗ</t>
  </si>
  <si>
    <t>Прямые затраты</t>
  </si>
  <si>
    <t>СтМатОб</t>
  </si>
  <si>
    <t>Стоимость материальных ресурсов (всего)</t>
  </si>
  <si>
    <t>СтМатОбЗак</t>
  </si>
  <si>
    <t>Стоимость материалов и оборудования заказчика</t>
  </si>
  <si>
    <t>СтМатОбПод</t>
  </si>
  <si>
    <t>Стоимость материалов и оборудования подрядчика</t>
  </si>
  <si>
    <t>СтМат</t>
  </si>
  <si>
    <t>Стоимость материалов (всего)</t>
  </si>
  <si>
    <t>СтМатЗак</t>
  </si>
  <si>
    <t>Стоимость материалов заказчика</t>
  </si>
  <si>
    <t>СтМатПод</t>
  </si>
  <si>
    <t>Стоимость материалов подрядчика</t>
  </si>
  <si>
    <t>Оборуд</t>
  </si>
  <si>
    <t>Стоимость оборудования (всего)</t>
  </si>
  <si>
    <t>ОборудЗак</t>
  </si>
  <si>
    <t>Стоимость оборудования заказчика</t>
  </si>
  <si>
    <t>ОборудПод</t>
  </si>
  <si>
    <t>Стоимость оборудования подрядчика</t>
  </si>
  <si>
    <t>ЭММ</t>
  </si>
  <si>
    <t>Эксплуатация машин</t>
  </si>
  <si>
    <t>ЭММсНРиСП</t>
  </si>
  <si>
    <t>Эксплуатация машин по ТСН-2001.16</t>
  </si>
  <si>
    <t>ЗПМ</t>
  </si>
  <si>
    <t>ЗП машинистов</t>
  </si>
  <si>
    <t>ОЗП</t>
  </si>
  <si>
    <t>Основная ЗП рабочих</t>
  </si>
  <si>
    <t>ОЗПсНРиСП</t>
  </si>
  <si>
    <t>Основная ЗП рабочих по ТСН-2001.16</t>
  </si>
  <si>
    <t>Строит</t>
  </si>
  <si>
    <t>Строительные работы с НР и СП</t>
  </si>
  <si>
    <t>Монтаж</t>
  </si>
  <si>
    <t>Монтажные работы с НР и СП</t>
  </si>
  <si>
    <t>Прочие</t>
  </si>
  <si>
    <t>Прочие работы с НР и СП</t>
  </si>
  <si>
    <t>ПрочиеЗатр</t>
  </si>
  <si>
    <t>Прочие затраты по ТСН-2001.16</t>
  </si>
  <si>
    <t>ВозврМат</t>
  </si>
  <si>
    <t>Возврат материалов</t>
  </si>
  <si>
    <t>ТрудСтр</t>
  </si>
  <si>
    <t>Трудозатраты строителей</t>
  </si>
  <si>
    <t>ТрудМаш</t>
  </si>
  <si>
    <t>Трудозатраты машинистов</t>
  </si>
  <si>
    <t>ТранспМат</t>
  </si>
  <si>
    <t>Транспорт материалов</t>
  </si>
  <si>
    <t>НР</t>
  </si>
  <si>
    <t>Накладные расходы</t>
  </si>
  <si>
    <t>СмПриб</t>
  </si>
  <si>
    <t>Сметная прибыль</t>
  </si>
  <si>
    <t>Всего</t>
  </si>
  <si>
    <t>Всего с НР и СП</t>
  </si>
  <si>
    <t>НДС</t>
  </si>
  <si>
    <t>НДС 20%</t>
  </si>
  <si>
    <t>Итого с НДС</t>
  </si>
  <si>
    <t>Установка ограждений -132п.м. Н-1м</t>
  </si>
  <si>
    <t>5</t>
  </si>
  <si>
    <t>5.3-3203-4-2/1</t>
  </si>
  <si>
    <t>Установка стоек металлического ограждения газонов из трубы, масса стоек до 5 кг</t>
  </si>
  <si>
    <t>10 шт.</t>
  </si>
  <si>
    <t>СН-2012-2021.5. Доп.2. Сб.3-3203-4-2/1</t>
  </si>
  <si>
    <t>6</t>
  </si>
  <si>
    <t>коммерческое предложение</t>
  </si>
  <si>
    <t>Газонное ограждение "Радуга" высотой 1м (секция 2мх1м заполнения профиль 40х20мм  со столбом Н-1,8м профиль 40х40мм) 28м  в т.ч.  66 столбов, цвет серый</t>
  </si>
  <si>
    <t>м</t>
  </si>
  <si>
    <t>[4 050 / 1,2]</t>
  </si>
  <si>
    <t>Устройство/замена синтетического покрытия на детской/спортивной площадке с устройством основания и установкой садового бортового камня 988 м2</t>
  </si>
  <si>
    <t>Новый подраздел</t>
  </si>
  <si>
    <t>Замена резинового покрытия на детской площадке -988м2</t>
  </si>
  <si>
    <t>7</t>
  </si>
  <si>
    <t>5.3-3104-1-1/1</t>
  </si>
  <si>
    <t>Разборка полиуретанового покрытия игровых площадок, спортивных дорожек и площадок - на асфальтобетонном основании (988м2*0,006тн=5.928т*0,8=4.74т)</t>
  </si>
  <si>
    <t>СН-2012-2021.5. База. Сб.3-3104-1-1/1</t>
  </si>
  <si>
    <t>8</t>
  </si>
  <si>
    <t>2.1-3104-3-1/1</t>
  </si>
  <si>
    <t>Разборка асфальтобетонных покрытий тротуаров толщиной до 4 см (988м2*0,05=49.4м3*2,4тн/м3=118.56тнх потери 0,8=94.84тн)</t>
  </si>
  <si>
    <t>1000 м2</t>
  </si>
  <si>
    <t>СН-2012-2021.2. База. Сб.1-3104-3-1/1</t>
  </si>
  <si>
    <t>9</t>
  </si>
  <si>
    <t>2.1-3204-6-1/1</t>
  </si>
  <si>
    <t>Разборка бортовых камней на бетонном основании (220м*0,016*2,4*0,8=6.75тн)</t>
  </si>
  <si>
    <t>100 м</t>
  </si>
  <si>
    <t>СН-2012-2021.2. База. Сб.1-3204-6-1/1</t>
  </si>
  <si>
    <t>10</t>
  </si>
  <si>
    <t>1.49-9101-7-1/1</t>
  </si>
  <si>
    <t>Механизированная погрузка строительного мусора в автомобили-самосвалы (94.84тн+4.74тн+6.75тн=106.33тн)</t>
  </si>
  <si>
    <t>т</t>
  </si>
  <si>
    <t>СН-2012-2021.1. База. Сб.49-9101-7-1/1</t>
  </si>
  <si>
    <t>11</t>
  </si>
  <si>
    <t>1.49-9201-1-2/1</t>
  </si>
  <si>
    <t>Перевозка строительного мусора автосамосвалами грузоподъемностью до 10 т на расстояние 1 км - при механизированной погрузке</t>
  </si>
  <si>
    <t>СН-2012-2021.1. База. Сб.49-9201-1-2/1</t>
  </si>
  <si>
    <t>Подрядные работы, гл. 1 перевозка мусора</t>
  </si>
  <si>
    <t>12</t>
  </si>
  <si>
    <t>1.49-9201-1-3/1</t>
  </si>
  <si>
    <t>Перевозка строительного мусора автосамосвалами грузоподъемностью до 10 т - добавляется на каждый последующий 1 км до 100 км</t>
  </si>
  <si>
    <t>СН-2012-2021.1. База. Сб.49-9201-1-3/1</t>
  </si>
  <si>
    <t>)*51</t>
  </si>
  <si>
    <t>13</t>
  </si>
  <si>
    <t>2.1-3103-18-1/1</t>
  </si>
  <si>
    <t>Устройство покрытий из асфальтобетонных смесей вручную, толщина 4 см/ 5 см</t>
  </si>
  <si>
    <t>СН-2012-2021.2. База. Сб.1-3103-18-1/1</t>
  </si>
  <si>
    <t>13,1</t>
  </si>
  <si>
    <t>21.3-3-18</t>
  </si>
  <si>
    <t>Смеси асфальтобетонные дорожные горячие мелкозернистые, марка I, тип Б</t>
  </si>
  <si>
    <t>СН-2012-2021.21. База. Р.3, о.3, поз.18</t>
  </si>
  <si>
    <t>13,2</t>
  </si>
  <si>
    <t>21.3-3-19</t>
  </si>
  <si>
    <t>Смеси асфальтобетонные дорожные горячие мелкозернистые, марка II, тип В</t>
  </si>
  <si>
    <t>СН-2012-2021.21. База. Р.3, о.3, поз.19</t>
  </si>
  <si>
    <t>14</t>
  </si>
  <si>
    <t>5.3-3103-11-1/1</t>
  </si>
  <si>
    <t>Устройство наливного полиуретанового покрытия спортивных площадок и беговых дорожек толщиной 10 мм</t>
  </si>
  <si>
    <t>СН-2012-2021.5. База. Сб.3-3103-11-1/1</t>
  </si>
  <si>
    <t>14,1</t>
  </si>
  <si>
    <t>21.1-25-769</t>
  </si>
  <si>
    <t>Крошка резиновая гранулированная, фракция 2-3 мм</t>
  </si>
  <si>
    <t>кг</t>
  </si>
  <si>
    <t>СН-2012-2021.21. База. Р.1, о.25, поз.769</t>
  </si>
  <si>
    <t>14,2</t>
  </si>
  <si>
    <t>21.1-6-101</t>
  </si>
  <si>
    <t>Пигменты сухие для красок, кислотный желтый</t>
  </si>
  <si>
    <t>СН-2012-2021.21. База. Р.1, о.6, поз.101</t>
  </si>
  <si>
    <t>14,3</t>
  </si>
  <si>
    <t>21.1-25-770</t>
  </si>
  <si>
    <t>Крошка каучуковая гранулированная, окрашенная в массе, фракция 2-3 мм, цветные</t>
  </si>
  <si>
    <t>СН-2012-2021.21. База. Р.1, о.25, поз.770</t>
  </si>
  <si>
    <t>15</t>
  </si>
  <si>
    <t>5.3-3103-11-2/1</t>
  </si>
  <si>
    <t>Устройство наливного полиуретанового покрытия спортивных площадок и беговых дорожек, добавляется на 2 мм толщины покрытия</t>
  </si>
  <si>
    <t>СН-2012-2021.5. База. Сб.3-3103-11-2/1</t>
  </si>
  <si>
    <t>15,1</t>
  </si>
  <si>
    <t>15,2</t>
  </si>
  <si>
    <t>15,3</t>
  </si>
  <si>
    <t>16</t>
  </si>
  <si>
    <t>2.1-3203-1-2/1</t>
  </si>
  <si>
    <t>Установка бортовых камней бетонных марки БР 100.30.15 при других видах покрытий</t>
  </si>
  <si>
    <t>СН-2012-2021.2. База. Сб.1-3203-1-2/1</t>
  </si>
  <si>
    <t>16,1</t>
  </si>
  <si>
    <t>21.5-3-13</t>
  </si>
  <si>
    <t>Камни бетонные бортовые, марка БР 100.30.15</t>
  </si>
  <si>
    <t>м3</t>
  </si>
  <si>
    <t>СН-2012-2021.21. База. Р.5, о.3, поз.13</t>
  </si>
  <si>
    <t>16,2</t>
  </si>
  <si>
    <t>Контракт №0173200001420000210</t>
  </si>
  <si>
    <t>Бордюр дорожный с фаской, 1000x300x150, Серый, с/ц, п/п</t>
  </si>
  <si>
    <t>шт.</t>
  </si>
  <si>
    <t>[447,12 / 1,2]</t>
  </si>
  <si>
    <t>Установка игрового комплекса</t>
  </si>
  <si>
    <t>17</t>
  </si>
  <si>
    <t>1.1-3101-5-2/1</t>
  </si>
  <si>
    <t>Рытье ям для установки стоек и столбов глубина 0,7 м</t>
  </si>
  <si>
    <t>100 ям</t>
  </si>
  <si>
    <t>СН-2012-2021.1. База. Сб.1-3101-5-2/1</t>
  </si>
  <si>
    <t>18</t>
  </si>
  <si>
    <t>1.1-3101-6-1/1</t>
  </si>
  <si>
    <t>Погрузка грунта вручную в автомобили-самосвалы с выгрузкой (0,4*0,4*0,9*30)</t>
  </si>
  <si>
    <t>100 м3</t>
  </si>
  <si>
    <t>СН-2012-2021.1. База. Сб.1-3101-6-1/1</t>
  </si>
  <si>
    <t>19</t>
  </si>
  <si>
    <t>2.49-3401-1-1/1</t>
  </si>
  <si>
    <t>Перевозка грунта автосамосвалами грузоподъемностью до 10 т на расстояние 1 км</t>
  </si>
  <si>
    <t>СН-2012-2021.2. База. Сб.49-3401-1-1/1</t>
  </si>
  <si>
    <t>20</t>
  </si>
  <si>
    <t>2.49-3401-1-2/1</t>
  </si>
  <si>
    <t>Перевозка грунта автосамосвалами грузоподъемностью до 10 т - добавляется на каждый последующий 1 км до 100 км (к поз. 49-3401-1-1)</t>
  </si>
  <si>
    <t>СН-2012-2021.2. База. Сб.49-3401-1-2/1</t>
  </si>
  <si>
    <t>21</t>
  </si>
  <si>
    <t>1.2-3103-2-1/1</t>
  </si>
  <si>
    <t>Устройство бетонной подготовки</t>
  </si>
  <si>
    <t>СН-2012-2021.1. База. Сб.2-3103-2-1/1</t>
  </si>
  <si>
    <t>22</t>
  </si>
  <si>
    <t>1.50-3203-3-7/1</t>
  </si>
  <si>
    <t>Установка закладных деталей весом до 4 кг (0,004*30)</t>
  </si>
  <si>
    <t>СН-2012-2021.1. База. Сб.50-3203-3-7/1</t>
  </si>
  <si>
    <t>23</t>
  </si>
  <si>
    <t>1.50-3203-10-4/1</t>
  </si>
  <si>
    <t>Установка монтажных изделий массой свыше 20 кг (2,43т)</t>
  </si>
  <si>
    <t>СН-2012-2021.1. База. Сб.50-3203-10-4/1</t>
  </si>
  <si>
    <t>23,1</t>
  </si>
  <si>
    <t>21.3-4-24</t>
  </si>
  <si>
    <t>Арматурные заготовки (стержни, хомуты и т.п.), не собранные в каркасы или сетки, закладные и накладные детали, со сваркой</t>
  </si>
  <si>
    <t>СН-2012-2021.21. База. Р.3, о.4, поз.24</t>
  </si>
  <si>
    <t>24</t>
  </si>
  <si>
    <t>Цена поставщика</t>
  </si>
  <si>
    <t>Эквивалент - Тематический игровой комплекс «Транспорт» мини ЛГИК-9.22.1  (737х1190x536)</t>
  </si>
  <si>
    <t>Материалы</t>
  </si>
  <si>
    <t>Материалы, изделия и конструкции</t>
  </si>
  <si>
    <t>[1 845 000 / 1,2]</t>
  </si>
  <si>
    <t>Установка МАФ</t>
  </si>
  <si>
    <t>25</t>
  </si>
  <si>
    <t>26</t>
  </si>
  <si>
    <t>Эквивалент - Качели двойные на деревянных стойках на цепях  ЛГК-40.4  (170х340х210)</t>
  </si>
  <si>
    <t>[70 875 / 1,2]</t>
  </si>
  <si>
    <t>27</t>
  </si>
  <si>
    <t>28</t>
  </si>
  <si>
    <t>Эквивалент - Качели одинарные на цепях ЛГК-40.6М  (108х182,3х199)</t>
  </si>
  <si>
    <t>[42 375 / 1,2]</t>
  </si>
  <si>
    <t>29</t>
  </si>
  <si>
    <t>30</t>
  </si>
  <si>
    <t>Эквивалент - Карусель "Кувшинка"  ЛГК-19.1 (196х196х816)</t>
  </si>
  <si>
    <t>[59 642 / 1,2]</t>
  </si>
  <si>
    <t>31</t>
  </si>
  <si>
    <t>32</t>
  </si>
  <si>
    <t>Эквивалент - Качели-балансир ЛГК-04 (50х214х80)</t>
  </si>
  <si>
    <t>[24 461 / 1,2]</t>
  </si>
  <si>
    <t>33</t>
  </si>
  <si>
    <t>34</t>
  </si>
  <si>
    <t>Песочница с крышкой на петлях  ЛГП-02 (150х310х24)</t>
  </si>
  <si>
    <t>[62 132 / 1,2]</t>
  </si>
  <si>
    <t>35</t>
  </si>
  <si>
    <t>36</t>
  </si>
  <si>
    <t>Эквивалент - Лабиринт (4 секции)  ЛГД-33 (230х230х120)</t>
  </si>
  <si>
    <t>[125 562 / 1,2]</t>
  </si>
  <si>
    <t>37</t>
  </si>
  <si>
    <t>38</t>
  </si>
  <si>
    <t>Эквивалент - Качалка на пружине "Бабочка" ЛГК-10 (40х64х80)</t>
  </si>
  <si>
    <t>[31 125 / 1,2]</t>
  </si>
  <si>
    <t>39</t>
  </si>
  <si>
    <t>40</t>
  </si>
  <si>
    <t>Эквивалент - Качалка "Скутер"  ЛГК-16 (59х103х80)</t>
  </si>
  <si>
    <t>[31 478 / 1,2]</t>
  </si>
  <si>
    <t>Установка лавочек</t>
  </si>
  <si>
    <t>41</t>
  </si>
  <si>
    <t>42</t>
  </si>
  <si>
    <t>Эквивалент - Диван ЛГДП-06 (600х2000х890)</t>
  </si>
  <si>
    <t>[9 570 / 1,2]</t>
  </si>
  <si>
    <t>Установка урн</t>
  </si>
  <si>
    <t>43</t>
  </si>
  <si>
    <t>44</t>
  </si>
  <si>
    <t>Эквивалент - Урна металлическая с крышкой ЛГУ -04 (280х330х970)</t>
  </si>
  <si>
    <t>[3 500 / 1,2]</t>
  </si>
  <si>
    <t>Автозаводская ул., д.5</t>
  </si>
  <si>
    <t>Ремонт газона (рулонный)-660м2</t>
  </si>
  <si>
    <t>Установка ограждений -46,5п.м. Н-0,75м</t>
  </si>
  <si>
    <t>5,1</t>
  </si>
  <si>
    <t>21.7-9-6</t>
  </si>
  <si>
    <t>Столбик для ограды газонной из трубы профильной 40х40 мм, высота 1000мм</t>
  </si>
  <si>
    <t>СН-2012-2021.21. Доп.2. Р.7, о.9, поз.6</t>
  </si>
  <si>
    <t>Ограждение детской  площадки "Мелки" ОГД018 высотой 750мм (секция 1936х47х750мм заполнения профиль 30х30х1,5мм  ) в т.ч.  цена с установкой и  доставкой</t>
  </si>
  <si>
    <t>секция</t>
  </si>
  <si>
    <t>[9 072 / 1,2]</t>
  </si>
  <si>
    <t>Столб круглый ОГД020  (57х750мм)  в т.ч.  цена с установкой и  доставкой</t>
  </si>
  <si>
    <t>[3 066 / 1,2]</t>
  </si>
  <si>
    <t>Устройство / ремонт спортивной площадки (коробка)</t>
  </si>
  <si>
    <t>Погрузка грунта вручную в автомобили-самосвалы с выгрузкой (0,4*0,4*0,9*36)</t>
  </si>
  <si>
    <t>Установка закладных деталей весом до 4 кг (0,004*36)</t>
  </si>
  <si>
    <t>Установка монтажных изделий массой свыше 20 кг (1,988  т)</t>
  </si>
  <si>
    <t>Эквивалент - Ограждение хоккейной коробки из пластика 40х20 с защитной сеткой по периметру ЛГО-30.3   в т.ч. установка и доставка</t>
  </si>
  <si>
    <t>[1 109 400 / 1,2]</t>
  </si>
  <si>
    <t>Стойка с баскетбольным щитом ФК065.00 (Д 1,8 х Ш 2,2 х В 3,8)</t>
  </si>
  <si>
    <t>[41 430 / 1,2]</t>
  </si>
  <si>
    <t>Ворота для минифутбола  ФК061 (Д 3 х Ш 1 х В 2)</t>
  </si>
  <si>
    <t>[32 234 / 1,2]</t>
  </si>
  <si>
    <t>Устройство/замена синтетического покрытия на детской/спортивной площадке с устройством основания и установкой садового бортового камня-807м2</t>
  </si>
  <si>
    <t>Устройство резинового покрытия   на детской площадке -807м2</t>
  </si>
  <si>
    <t>2.49-3101-3-3/1</t>
  </si>
  <si>
    <t>Разработка грунта с погрузкой на автомобили-самосвалы экскаваторами с ковшом вместимостью 0,5 м3, группа грунтов 1-3 (807м2*0,3*0,9)</t>
  </si>
  <si>
    <t>СН-2012-2021.2. База. Сб.49-3101-3-3/1</t>
  </si>
  <si>
    <t>2.49-3201-14-1/1</t>
  </si>
  <si>
    <t>Разработка грунта вручную в траншеях глубиной до 2 м без креплений с откосами, группа грунтов 1-3 (с последующей планировкой) (807м2*0,3*0,1)</t>
  </si>
  <si>
    <t>СН-2012-2021.2. База. Сб.49-3201-14-1/1</t>
  </si>
  <si>
    <t>5.4-3503-1-1/1</t>
  </si>
  <si>
    <t>Планировка участка механизированным способом  (от разборки грунта) (217,89м3/0,2)</t>
  </si>
  <si>
    <t>СН-2012-2021.5. База. Сб.4-3503-1-1/1</t>
  </si>
  <si>
    <t>2.1-3303-1-1/1</t>
  </si>
  <si>
    <t>Устройство подстилающих и выравнивающих слоев оснований из песка, 10см</t>
  </si>
  <si>
    <t>СН-2012-2021.2. База. Сб.1-3303-1-1/1</t>
  </si>
  <si>
    <t>2.1-3303-1-2/1</t>
  </si>
  <si>
    <t>Устройство подстилающих и выравнивающих слоев оснований из щебня, 10см</t>
  </si>
  <si>
    <t>СН-2012-2021.2. База. Сб.1-3303-1-2/1</t>
  </si>
  <si>
    <t>Устройство покрытий из асфальтобетонных смесей вручную, толщина 4 см/5 см</t>
  </si>
  <si>
    <t>25,1</t>
  </si>
  <si>
    <t>25,2</t>
  </si>
  <si>
    <t>26,1</t>
  </si>
  <si>
    <t>26,2</t>
  </si>
  <si>
    <t>26,3</t>
  </si>
  <si>
    <t>Крошка каучуковая гранулированная, окрашенная в массе, фракция 2-3 мм, цветная</t>
  </si>
  <si>
    <t>27,1</t>
  </si>
  <si>
    <t>27,2</t>
  </si>
  <si>
    <t>27,3</t>
  </si>
  <si>
    <t>28,1</t>
  </si>
  <si>
    <t>28,2</t>
  </si>
  <si>
    <t>Бордюр дорожный с фаской , 1000x300x150, Серый, с/ц, п/п</t>
  </si>
  <si>
    <t>Диван парковый "Варшава" ДП003.00  (150 х 50х 80)</t>
  </si>
  <si>
    <t>[10 890 / 1,2]</t>
  </si>
  <si>
    <t>Урна "Брюгге" УР001.00  (40 х 30 х 70)</t>
  </si>
  <si>
    <t>[2 300 / 1,2]</t>
  </si>
  <si>
    <t>Лестева ул. 18</t>
  </si>
  <si>
    <t>Установка ограждений -109п.м. Н-1м</t>
  </si>
  <si>
    <t>Газонное ограждение "Радуга" высотой 1м (секция 2мх1м заполнения профиль 40х20мм  со столбом Н-1,8м профиль 40х40мм) 28м  в т.ч.  55 столбов, цвет серый</t>
  </si>
  <si>
    <t>Устройство / ремонт игрового комплекса</t>
  </si>
  <si>
    <t>Погрузка грунта вручную в автомобили-самосвалы с выгрузкой (0,4*0,4*0,9*24)</t>
  </si>
  <si>
    <t>Установка закладных деталей весом до 4 кг (0,004*24)</t>
  </si>
  <si>
    <t>Установка монтажных изделий массой свыше 20 кг (3,242 т)</t>
  </si>
  <si>
    <t>Канатный игровой комплекс "Лотрек"  ЛГИК-8.204 (6500х7700х3050)</t>
  </si>
  <si>
    <t>[1 309 882 / 1,2]</t>
  </si>
  <si>
    <t>Эквивалент - Канатный комплекс "Серпинский" ЛГСК-11.0228 (4490х4490х3536)</t>
  </si>
  <si>
    <t>[701 895 / 1,2]</t>
  </si>
  <si>
    <t>Эквивалент - Качели-балансир двойной  ЛГК-04 (500х2140х800)</t>
  </si>
  <si>
    <t>Эквивалент - Карусель с полом круговая ЛГК-21.7  (1650х1650х800)</t>
  </si>
  <si>
    <t>[60 040 / 1,2]</t>
  </si>
  <si>
    <t>Эквивалент - Качели на стойках с подвесом "Гнездо" ЛГК-114 (1000х3000х2300)</t>
  </si>
  <si>
    <t>[170 212 / 1,2]</t>
  </si>
  <si>
    <t>Эквивалент - Двойная рама качелей металлических без подвесов ЛГК-212Р</t>
  </si>
  <si>
    <t>[32 737 / 1,2]</t>
  </si>
  <si>
    <t>Подвес со спинкой ЛГК-214П (275х440х215)</t>
  </si>
  <si>
    <t>[13 778 / 1,2]</t>
  </si>
  <si>
    <t>Подвес люлька  ЛГК-204П (275х440х215)</t>
  </si>
  <si>
    <t>[15 490 / 1,2]</t>
  </si>
  <si>
    <t>Песочный дворик "Домик" ЛГП-20 (1400х1700х1800)</t>
  </si>
  <si>
    <t>[64 018 / 1,2]</t>
  </si>
  <si>
    <t>Брусья низкие параллельные двойные ЛГВО-08 (54х184х112)</t>
  </si>
  <si>
    <t>[27 040 / 1,2]</t>
  </si>
  <si>
    <t>Эквивалент - Спортивный комплекс ЛГВО-24 (2920х3775х2600)</t>
  </si>
  <si>
    <t>[162 490 / 1,2]</t>
  </si>
  <si>
    <t>Устройство/замена синтетического покрытия на детской/спортивной площадке с устройством основания и установкой садового бортового камня</t>
  </si>
  <si>
    <t>Устройство резинового покрытия   на детской площадке -440м2</t>
  </si>
  <si>
    <t>Разработка грунта с погрузкой на автомобили-самосвалы экскаваторами с ковшом вместимостью 0,5 м3, группа грунтов 1-3, группа грунтов 1-3 (440м2*0,3*0,9)</t>
  </si>
  <si>
    <t>Разработка грунта вручную в траншеях глубиной до 2 м без креплений с откосами, группа грунтов 1-3 (с последующей планировкой) (440м2*0,3*0,1)</t>
  </si>
  <si>
    <t>Планировка участка механизированным способом  (от разборки грунта) (118,8м3/0,2)</t>
  </si>
  <si>
    <t>Устройство подстилающих и выравнивающих слоев оснований из песка 10см</t>
  </si>
  <si>
    <t>Устройство подстилающих и выравнивающих слоев оснований из щебня 15см</t>
  </si>
  <si>
    <t>Устройство покрытий из асфальтобетонных смесей вручную, толщина 4 см / 5см</t>
  </si>
  <si>
    <t>37,1</t>
  </si>
  <si>
    <t>37,2</t>
  </si>
  <si>
    <t>38,1</t>
  </si>
  <si>
    <t>38,2</t>
  </si>
  <si>
    <t>38,3</t>
  </si>
  <si>
    <t>39,1</t>
  </si>
  <si>
    <t>39,2</t>
  </si>
  <si>
    <t>39,3</t>
  </si>
  <si>
    <t>40,1</t>
  </si>
  <si>
    <t>40,2</t>
  </si>
  <si>
    <t>Лестева ул. 20</t>
  </si>
  <si>
    <t>Устройство / ремонт спортивной площадки</t>
  </si>
  <si>
    <t>11,1</t>
  </si>
  <si>
    <t>Эквивалент -Ограждение хоккейной коробки из пластика 40х20 с защитной сеткой по периметру ЛГО-30.3</t>
  </si>
  <si>
    <t>Эквивалент -Ворота хоккейные (с сеткой) ЛГС-11 (127х2450х1100)</t>
  </si>
  <si>
    <t>[14 324 / 1,2]</t>
  </si>
  <si>
    <t>Стойка баскетбольная щит оргстекло ЛГС-20.6 (1200х1800х3950)</t>
  </si>
  <si>
    <t>[26 693 / 1,2]</t>
  </si>
  <si>
    <t>Замена резинового покрытия с ремонтом основания  на спортивной площадке -350м2</t>
  </si>
  <si>
    <t>Разборка полиуретанового покрытия игровых площадок, спортивных дорожек и площадок - на асфальтобетонном основании (350м2*6кг=2100кг/1000=2,1т*0,8=1,68т)</t>
  </si>
  <si>
    <t>Разборка асфальтобетонных покрытий тротуаров толщиной до 4 см (350м2*0,05=17,5м3*2,4тн/м3=42тнх потери 0,8=33,6тн)</t>
  </si>
  <si>
    <t>Разборка бортовых камней на бетонном основании (78м*0,016*2,4*0,8=2,4)</t>
  </si>
  <si>
    <t>Механизированная погрузка строительного мусора в автомобили-самосвалы</t>
  </si>
  <si>
    <t>Устройство покрытий из асфальтобетонных смесей вручную, толщина 5 см</t>
  </si>
  <si>
    <t>23,2</t>
  </si>
  <si>
    <t>24,1</t>
  </si>
  <si>
    <t>24,2</t>
  </si>
  <si>
    <t>24,3</t>
  </si>
  <si>
    <t>25,3</t>
  </si>
  <si>
    <t>Эквивалент -Диван парковый ЛГДП-06 (600х2000х890)</t>
  </si>
  <si>
    <t>Эквивалент -Урна металлическая с крышкой ЛГУ-04 (280х330х970)</t>
  </si>
  <si>
    <t>Пересветов пер. д. 7 к.1</t>
  </si>
  <si>
    <t>Ремонт газона (рулонный)-180м2</t>
  </si>
  <si>
    <t>Установка ограждений -75п.м. Н-1м</t>
  </si>
  <si>
    <t>Газонное ограждение "Радуга" высотой 1м (секция 2мх1м заполнения профиль 40х20мм  со столбом Н-1,8м профиль 40х40мм) 28м  в т.ч.  38 столбов, цвет серый,</t>
  </si>
  <si>
    <t>Погрузка грунта вручную в автомобили-самосвалы с выгрузкой (0,4*0,4*0,9*13)</t>
  </si>
  <si>
    <t>Установка закладных деталей весом до 4 кг (0,004*13)</t>
  </si>
  <si>
    <t>Установка монтажных изделий массой свыше 20 кг (1,203 т)</t>
  </si>
  <si>
    <t>Игровой комплекс "Барий" ЛГИК-9.37 (5,245 х 5,044 х 6,023 м)</t>
  </si>
  <si>
    <t>[2 001 822 / 1,2]</t>
  </si>
  <si>
    <t>Эквивалент - Качалка-балансир "Квебек" ЛГК-311 (0,55 х 2,5 х 0.72 м)</t>
  </si>
  <si>
    <t>[34 125 / 1,2]</t>
  </si>
  <si>
    <t>Эквивалент - Карусель малая ЛГК-21.2 (0,8 х 0,8х  0.7 м)</t>
  </si>
  <si>
    <t>[35 326 / 1,2]</t>
  </si>
  <si>
    <t>Эквивалент - Качели на стойках с подвесом «Гнездо» ЛГК-114 (1 х3 х2,3 м)</t>
  </si>
  <si>
    <t>Песочница с крышкой на петлях ЛГП-02  (1,5х  3,1 х 0,24 м)</t>
  </si>
  <si>
    <t>Устройство/замена синтетического покрытия на детской/спортивной площадке с устройством основания и установкой садового бортового камня-261м2</t>
  </si>
  <si>
    <t>Устройство резинового покрытия   на детской площадке -261м2</t>
  </si>
  <si>
    <t>Разработка грунта с погрузкой на автомобили-самосвалы экскаваторами с ковшом вместимостью 0,5 м3, группа грунтов 1-3 (261м2*0,3*0,9)</t>
  </si>
  <si>
    <t>Разработка грунта вручную в траншеях глубиной до 2 м без креплений с откосами, группа грунтов 1-3 (с последующей планировкой) (510м2*0,3*0,1)</t>
  </si>
  <si>
    <t>Планировка участка механизированным способом  (от разборки грунта) (70,47м3/0,2)</t>
  </si>
  <si>
    <t>Устройство подстилающих и выравнивающих слоев оснований из щебня, 15см</t>
  </si>
  <si>
    <t>29,1</t>
  </si>
  <si>
    <t>29,2</t>
  </si>
  <si>
    <t>29,3</t>
  </si>
  <si>
    <t>30,1</t>
  </si>
  <si>
    <t>30,2</t>
  </si>
  <si>
    <t>30,3</t>
  </si>
  <si>
    <t>31,1</t>
  </si>
  <si>
    <t>31,2</t>
  </si>
  <si>
    <t>Бордюр дорожный с фаской , 1000x300x150, Серый, с/ц, п/п (артикул 2569)</t>
  </si>
  <si>
    <t>[495 / 1,2]</t>
  </si>
  <si>
    <t>Эквивалент - Диван парковый ЛГДП-06  (0,6 х 2 х 0,89 м)</t>
  </si>
  <si>
    <t>Эквивалент - Урна металлическая с крышкой ЛГУ-04 (0.26х  0.33х  0.95 м)</t>
  </si>
  <si>
    <t>Пересветов пер., д.3</t>
  </si>
  <si>
    <t>Ремонт газона (рулонный)-700м2</t>
  </si>
  <si>
    <t>Установка ограждений -110п.м. Н-1м</t>
  </si>
  <si>
    <t>Газонное ограждение "Радуга" высотой 1м (секция 2мх1м заполнения профиль 40х20мм  со столбом Н-1,8м профиль 40х40мм) 28м  в т.ч.  55 столбов, цвет серый,</t>
  </si>
  <si>
    <t>Эквивалент - Ограждение хоккейной коробки из пластика 40х20 с защитной сеткой по периметру ЛГО-30.3</t>
  </si>
  <si>
    <t>Устройство/замена синтетического покрытия на детской/спортивной площадке с устройством основания и установкой садового бортового камня-390м2</t>
  </si>
  <si>
    <t>Устройство резинового покрытия   на детской площадке -390м2</t>
  </si>
  <si>
    <t>Разработка грунта с погрузкой на автомобили-самосвалы экскаваторами с ковшом вместимостью 0,5 м3, группа грунтов 1-3 (390м2*0,3*0,9)</t>
  </si>
  <si>
    <t>Разработка грунта вручную в траншеях глубиной до 2 м без креплений с откосами, группа грунтов 1-3 (с последующей планировкой) (309м2*0,3*0,1)</t>
  </si>
  <si>
    <t>Планировка участка механизированным способом  (от разборки грунта) (105,3м3/0,2)</t>
  </si>
  <si>
    <t>20,1</t>
  </si>
  <si>
    <t>20,2</t>
  </si>
  <si>
    <t>21,1</t>
  </si>
  <si>
    <t>21,2</t>
  </si>
  <si>
    <t>Крошка каучуковая гранулированная, окрашенная в массе, фракция 2-3 мм, цвет черный</t>
  </si>
  <si>
    <t>22,1</t>
  </si>
  <si>
    <t>22,2</t>
  </si>
  <si>
    <t>Стойка с баскетбольным щитом ФК065.00  (120 х 180 х 380)</t>
  </si>
  <si>
    <t>Ворота для минифутбола и гандбола ФК061.00  (300 х 100 х 200)</t>
  </si>
  <si>
    <t>Информационный щит ИЩ003.00   (142 х 36 х 180)</t>
  </si>
  <si>
    <t>[11 930 / 1,2]</t>
  </si>
  <si>
    <t>Симоновский Вал ул., д. 10</t>
  </si>
  <si>
    <t>Ремонт газона (рулонный)-1100м2</t>
  </si>
  <si>
    <t>Установка ограждений -83п.м. Н-1м</t>
  </si>
  <si>
    <t>Газонное ограждение "Радуга" высотой 1м (секция 2мх1м заполнения профиль 40х20мм  со столбом Н-1,8м профиль 40х40мм) 28м  в т.ч.  42 столбов, цвет серый</t>
  </si>
  <si>
    <t>Устройство/замена синтетического покрытия на детской/спортивной площадке с устройством основания и установкой садового бортового камня-745м2</t>
  </si>
  <si>
    <t>Устройство резинового покрытия   на детской площадке -368м2</t>
  </si>
  <si>
    <t>Разработка грунта с погрузкой на автомобили-самосвалы экскаваторами с ковшом вместимостью 0,5 м3, группа грунтов 1-3 (368м2*0,3*0,9)</t>
  </si>
  <si>
    <t>СН-2012-2021.2. Доп.1. Сб.49-3101-3-3/1</t>
  </si>
  <si>
    <t>Разработка грунта вручную в траншеях глубиной до 2 м без креплений с откосами, группа грунтов 1-3   (с последующей планировкой) (368м2*0,3*0,1)</t>
  </si>
  <si>
    <t>СН-2012-2021.2. Доп.1. Сб.49-3201-14-1/1</t>
  </si>
  <si>
    <t>Планировка участка механизированным способом  (от разборки грунта) (99,36м3/0,2)</t>
  </si>
  <si>
    <t>СН-2012-2021.5. Доп.1. Сб.4-3503-1-1/1</t>
  </si>
  <si>
    <t>СН-2012-2021.2. Доп.1. Сб.1-3303-1-1/1</t>
  </si>
  <si>
    <t>СН-2012-2021.2. Доп.1. Сб.1-3303-1-2/1</t>
  </si>
  <si>
    <t>12,1</t>
  </si>
  <si>
    <t>12,2</t>
  </si>
  <si>
    <t>13,3</t>
  </si>
  <si>
    <t>СН-2012-2021.2. Доп.1. Сб.1-3203-1-2/1</t>
  </si>
  <si>
    <t>СН-2012-2021.21. Доп.1. Р.5, о.3, поз.13</t>
  </si>
  <si>
    <t>Погрузка грунта вручную в автомобили-самосвалы с выгрузкой (0,4*0,4*0,9*16)</t>
  </si>
  <si>
    <t>Установка закладных деталей весом до 4 кг (0,004*16)</t>
  </si>
  <si>
    <t>Установка монтажных изделий массой свыше 20 кг (0.872 т)</t>
  </si>
  <si>
    <t>Эквивалент - Игровой комплекс "Чайковский" ЛГИК-123  (308,2х450,4x237)</t>
  </si>
  <si>
    <t>[430 750 / 1,2]</t>
  </si>
  <si>
    <t>Эквивалент - Качели-балансир "Лошадки"  ЛГК-02 (50х301х78,9)</t>
  </si>
  <si>
    <t>[22 598 / 1,2]</t>
  </si>
  <si>
    <t>Качалка на пружине "Пчёлка" ЛГК-74 (46х84х40)</t>
  </si>
  <si>
    <t>[35 200 / 1,2]</t>
  </si>
  <si>
    <t>Эквивалент - Карусель "Кувшинка" ЛГК-19.1 (196,3х196,3х82,6)</t>
  </si>
  <si>
    <t>Эквивалент - Качели одинарные на цепях ЛГК-40.6М (98,5х173,5х198,3)</t>
  </si>
  <si>
    <t>Песочница с крышкой на петлях ЛГП-02 (150х310х240)</t>
  </si>
  <si>
    <t>Информационный щит с дверцей ЛГИ-04.2 (7,5х80х208,1)</t>
  </si>
  <si>
    <t>[35 108 / 1,2]</t>
  </si>
  <si>
    <t>Эквивалент - Диван парковый ЛГДП-04 Ф(77х200х95)</t>
  </si>
  <si>
    <t>[11 730 / 1,2]</t>
  </si>
  <si>
    <t>Эквивалент - Урна металлическая с крышкой ЛГУ-04 (26,5х33х95)</t>
  </si>
  <si>
    <t>Трофимова ул. 4А</t>
  </si>
  <si>
    <t>Установка ограждений -55п.м. Н-1м</t>
  </si>
  <si>
    <t>Газонное ограждение "Радуга" высотой 1м (секция 2мх1м заполнения профиль 40х20мм  со столбом Н-1,8м профиль 40х40мм) 28м  в т.ч.  28 столбов, цвет серый</t>
  </si>
  <si>
    <t>Устройство резинового покрытия   на детской площадке -152м2</t>
  </si>
  <si>
    <t>Разработка грунта с погрузкой на автомобили-самосвалы экскаваторами с ковшом вместимостью 0,5 м3, группа грунтов 1-3 (152м2*0,3*0,9)</t>
  </si>
  <si>
    <t>Разработка грунта вручную в траншеях глубиной до 2 м без креплений с откосами, группа грунтов 1-3 (152м2*0,3*0,1)</t>
  </si>
  <si>
    <t>Планировка участка механизированным способом (от разборки грунта) (41,04м3/0,2)</t>
  </si>
  <si>
    <t>Устройство покрытий из асфальтобетонных смесей вручную, толщина 4 см/5см</t>
  </si>
  <si>
    <t>8,1</t>
  </si>
  <si>
    <t>8,2</t>
  </si>
  <si>
    <t>9,1</t>
  </si>
  <si>
    <t>9,2</t>
  </si>
  <si>
    <t>9,3</t>
  </si>
  <si>
    <t>10,1</t>
  </si>
  <si>
    <t>10,2</t>
  </si>
  <si>
    <t>10,3</t>
  </si>
  <si>
    <t>11,2</t>
  </si>
  <si>
    <t>Погрузка грунта вручную в автомобили-самосвалы с выгрузкой (0,4*0,4*0,9*22)</t>
  </si>
  <si>
    <t>Установка закладных деталей весом до 4 кг (0,004*22)</t>
  </si>
  <si>
    <t>Установка монтажных изделий массой свыше 20 кг (1,120 т)</t>
  </si>
  <si>
    <t>18,1</t>
  </si>
  <si>
    <t>Эквивалент - Игровой комплекс "Амазонка" ЛГИК-42 (5450 х 6700 х 3100 м)</t>
  </si>
  <si>
    <t>[760 112 / 1,2]</t>
  </si>
  <si>
    <t>Эквивалент - Песочница с крышкой на петлях, ЛГП-02  (1500 х 3100 х 240)</t>
  </si>
  <si>
    <t>Эквивалент - Качели одинарные на цепях, ЛГК-40.6М  (985 х 1735 х 1983)</t>
  </si>
  <si>
    <t>Эквивалент - Качалка «Зайчик» на двух пружинах, ЛГК-105  (540 х 900 х 950)</t>
  </si>
  <si>
    <t>[27 492 / 1,2]</t>
  </si>
  <si>
    <t>Эквивалент - Качели-балансир, ЛГК-04  (500 х 2140 х 800)</t>
  </si>
  <si>
    <t>Эквивалент - Диван парковый, ЛГДП-15.5  (550 х 1500 х 810)</t>
  </si>
  <si>
    <t>[7 265 / 1,2]</t>
  </si>
  <si>
    <t>Эквивалент - Урна металлическая с крышкой, ЛГУ-04  (265 х 330 х 950)</t>
  </si>
  <si>
    <t>Трофимова ул. 5к. 2</t>
  </si>
  <si>
    <t>Ремонт газона (рулонный)-500м2</t>
  </si>
  <si>
    <t>Установка ограждений -90п.м. Н-1м</t>
  </si>
  <si>
    <t>Газонное ограждение "Радуга" высотой 1м (секция 2мх1м заполнения профиль 40х20мм  со столбом Н-1,8м профиль 40х40мм) 28м  в т.ч.  45 столбов, цвет серый,</t>
  </si>
  <si>
    <t>Устройство резинового покрытия   на детской площадке -150м2</t>
  </si>
  <si>
    <t>Разработка грунта с погрузкой на автомобили-самосвалы экскаваторами с ковшом вместимостью 0,5 м3, группа грунтов 1-3 (150м2*0,3*0,9)</t>
  </si>
  <si>
    <t>Разработка грунта вручную в траншеях глубиной до 2 м без креплений с откосами, группа грунтов 1-3 (150м2*0,3*0,1)</t>
  </si>
  <si>
    <t>Планировка участка механизированным способом (от разборки грунта) (40,5м3/0,2)</t>
  </si>
  <si>
    <t>Погрузка грунта вручную в автомобили-самосвалы с выгрузкой (0,4*0,4*0,9*14)</t>
  </si>
  <si>
    <t>Установка закладных деталей весом до 4 кг (0,004*14)</t>
  </si>
  <si>
    <t>Установка монтажных изделий массой свыше 20 кг (0,761 т)</t>
  </si>
  <si>
    <t>Эквивалент - Игровой комплекс "Ландыш" ЛГИК-103 (3056 х 4397 х 2495 м)</t>
  </si>
  <si>
    <t>[615 000 / 1,2]</t>
  </si>
  <si>
    <t>Песочница с крышкой на петлях, ЛГП-02  (1500 х 3100 х 240)</t>
  </si>
  <si>
    <t>Карусель 3-х местная с полом "Ванкувер", ЛГК-31  (1127 х 1127 х 717)</t>
  </si>
  <si>
    <t>[90 067 / 1,2]</t>
  </si>
  <si>
    <t>Эквивалент - Качалка на пружине "Еж", ЛГК-23.2  (465 х 719 х 733)</t>
  </si>
  <si>
    <t>[31 750 / 1,2]</t>
  </si>
  <si>
    <t>Уровень цен на 01.10.2020 г</t>
  </si>
  <si>
    <t>_OBSM_</t>
  </si>
  <si>
    <t>9999990008</t>
  </si>
  <si>
    <t>Трудозатраты рабочих</t>
  </si>
  <si>
    <t>чел.-ч.</t>
  </si>
  <si>
    <t>22.1-17-39</t>
  </si>
  <si>
    <t>СН-2012-2021.22. База. п.1-17-39 (176001)</t>
  </si>
  <si>
    <t>Плуги выкопочные (без трактора)</t>
  </si>
  <si>
    <t>маш.-ч</t>
  </si>
  <si>
    <t>22.1-2-7</t>
  </si>
  <si>
    <t>СН-2012-2021.22. База. п.1-2-7 (021003)</t>
  </si>
  <si>
    <t>Тракторы на пневмоколесном ходу, мощность до 60 (81) кВт (л.с.)</t>
  </si>
  <si>
    <t>21.4-6-5</t>
  </si>
  <si>
    <t>СН-2012-2021.21. База. Р.4, о.6, поз.5</t>
  </si>
  <si>
    <t>Земля растительная</t>
  </si>
  <si>
    <t>21.1-9-39</t>
  </si>
  <si>
    <t>СН-2012-2021.21. Доп.1. Р.1, о.9, поз.39</t>
  </si>
  <si>
    <t>Доски хвойных пород, необрезные, длина 2-6,5 м, сорт III, толщина 13-16 мм</t>
  </si>
  <si>
    <t>21.4-6-3</t>
  </si>
  <si>
    <t>СН-2012-2021.21. Доп.1. Р.4, о.6, поз.3</t>
  </si>
  <si>
    <t>Газон готовый в рулоне, размер рулона: длина 2,0 м, ширина 0,4 м</t>
  </si>
  <si>
    <t>м2</t>
  </si>
  <si>
    <t>21.1-12-11</t>
  </si>
  <si>
    <t>СН-2012-2021.21. Доп.2. Р.1, о.12, поз.11</t>
  </si>
  <si>
    <t>Песок для строительных работ, рядовой</t>
  </si>
  <si>
    <t>21.1-2-13</t>
  </si>
  <si>
    <t>СН-2012-2021.21. Доп.2. Р.1, о.2, поз.13</t>
  </si>
  <si>
    <t>Цемент общестроительный, портландцемент общего назначения, марка 400</t>
  </si>
  <si>
    <t>21.1-25-13</t>
  </si>
  <si>
    <t>СН-2012-2021.21. Доп.2. Р.1, о.25, поз.13</t>
  </si>
  <si>
    <t>Вода</t>
  </si>
  <si>
    <t>22.1-1-5</t>
  </si>
  <si>
    <t>СН-2012-2021.22. База. п.1-1-5 (010109)</t>
  </si>
  <si>
    <t>Экскаваторы на гусеничном ходу гидравлические, объем ковша до 0,65 м3</t>
  </si>
  <si>
    <t>22.1-18-12</t>
  </si>
  <si>
    <t>СН-2012-2021.22. База. п.1-18-12 (184001)</t>
  </si>
  <si>
    <t>Автомобили-самосвалы, грузоподъемность до 7 т</t>
  </si>
  <si>
    <t>22.1-18-13</t>
  </si>
  <si>
    <t>СН-2012-2021.22. База. п.1-18-13 (184002)</t>
  </si>
  <si>
    <t>Автомобили-самосвалы, грузоподъемность до 10 т</t>
  </si>
  <si>
    <t>22.1-5-4</t>
  </si>
  <si>
    <t>СН-2012-2021.22. База. п.1-5-4 (050201)</t>
  </si>
  <si>
    <t>Катки дорожные самоходные статические, масса до 5 т</t>
  </si>
  <si>
    <t>22.1-5-5</t>
  </si>
  <si>
    <t>СН-2012-2021.22. База. п.1-5-5 (050202)</t>
  </si>
  <si>
    <t>Катки дорожные самоходные статические, масса до 10 т</t>
  </si>
  <si>
    <t>22.1-17-168</t>
  </si>
  <si>
    <t>СН-2012-2021.22. База. п.1-17-168 (266501)</t>
  </si>
  <si>
    <t>Укладчики полимерных покрытий на игровых и спортивных площадках, производительность 10-50 м2/ч</t>
  </si>
  <si>
    <t>22.1-30-102</t>
  </si>
  <si>
    <t>СН-2012-2021.22. База. п.1-30-102 (303704)</t>
  </si>
  <si>
    <t>Дрели электрические, двухскоростные, мощностью 600 Вт</t>
  </si>
  <si>
    <t>22.1-4-8</t>
  </si>
  <si>
    <t>СН-2012-2021.22. База. п.1-4-8 (040201)</t>
  </si>
  <si>
    <t>Погрузчики на автомобильном ходу, грузоподъемность до 1 т</t>
  </si>
  <si>
    <t>22.1-6-68</t>
  </si>
  <si>
    <t>СН-2012-2021.22. База. п.1-6-68 (067203)</t>
  </si>
  <si>
    <t>Растворосмесители стационарные, емкость до 250 л</t>
  </si>
  <si>
    <t>21.1-25-255</t>
  </si>
  <si>
    <t>СН-2012-2021.21. База. Р.1, о.25, поз.255</t>
  </si>
  <si>
    <t>Пленка полиэтиленовая, толщина 0,12 - 0,15 мм</t>
  </si>
  <si>
    <t>21.1-25-343</t>
  </si>
  <si>
    <t>СН-2012-2021.21. База. Р.1, о.25, поз.343</t>
  </si>
  <si>
    <t>Скипидар живичный</t>
  </si>
  <si>
    <t>21.1-25-776</t>
  </si>
  <si>
    <t>СН-2012-2021.21. База. Р.1, о.25, поз.776</t>
  </si>
  <si>
    <t>Средство связующее универсальное полиуретановое на основе резиновой и каучуковой крошки для устройства высокопрочных эластичных покрытий</t>
  </si>
  <si>
    <t>21.3-1-69</t>
  </si>
  <si>
    <t>СН-2012-2021.21. База. Р.3, о.1, поз.69</t>
  </si>
  <si>
    <t>Смеси бетонные, БСГ, тяжелого бетона на гранитном щебне, класс прочности: В15 (М200); П3, фракция 5-20, F50-100, W0-2</t>
  </si>
  <si>
    <t>21.3-2-15</t>
  </si>
  <si>
    <t>СН-2012-2021.21. База. Р.3, о.2, поз.15</t>
  </si>
  <si>
    <t>Растворы цементные, марка 100</t>
  </si>
  <si>
    <t>22.1-6-51</t>
  </si>
  <si>
    <t>СН-2012-2021.22. База. п.1-6-51 (069401)</t>
  </si>
  <si>
    <t>Вибраторы поверхностные</t>
  </si>
  <si>
    <t>21.1-20-17</t>
  </si>
  <si>
    <t>СН-2012-2021.21. База. Р.1, о.20, поз.17</t>
  </si>
  <si>
    <t>Мешковина</t>
  </si>
  <si>
    <t>СН-2012-2021.21. База. Р.1, о.25, поз.13</t>
  </si>
  <si>
    <t>21.3-1-64</t>
  </si>
  <si>
    <t>СН-2012-2021.21. База. Р.3, о.1, поз.64</t>
  </si>
  <si>
    <t>Смеси бетонные, БСГ, тяжелого бетона на гранитном щебне, класс прочности: В7,5 (М100); П3, фракция 5-20</t>
  </si>
  <si>
    <t>22.1-13-10</t>
  </si>
  <si>
    <t>СН-2012-2021.22. База. п.1-13-10 (135201)</t>
  </si>
  <si>
    <t>Агрегаты сварочные однопостовые для ручной электродуговой сварки</t>
  </si>
  <si>
    <t>21.1-23-9</t>
  </si>
  <si>
    <t>СН-2012-2021.21. База. Р.1, о.23, поз.9</t>
  </si>
  <si>
    <t>Электроды, тип Э-42, 46, 50, диаметр 4 - 6 мм</t>
  </si>
  <si>
    <t>22.1-1-4</t>
  </si>
  <si>
    <t>СН-2012-2021.22. База. п.1-1-4 (010105)</t>
  </si>
  <si>
    <t>Экскаваторы на гусеничном ходу гидравлические, объем ковша до 0,5 м3</t>
  </si>
  <si>
    <t>22.1-1-44</t>
  </si>
  <si>
    <t>СН-2012-2021.22. База. п.1-1-44 (012103)</t>
  </si>
  <si>
    <t>Бульдозеры гусеничные, мощность до 79 кВт (108 л.с.)</t>
  </si>
  <si>
    <t>22.1-1-43</t>
  </si>
  <si>
    <t>СН-2012-2021.22. База. п.1-1-43 (012102)</t>
  </si>
  <si>
    <t>Бульдозеры гусеничные, мощность до 59 кВт (80 л.с.)</t>
  </si>
  <si>
    <t>22.1-2-1</t>
  </si>
  <si>
    <t>СН-2012-2021.22. База. п.1-2-1 (020101)</t>
  </si>
  <si>
    <t>Тракторы на гусеничном ходу, мощность до 60 (81) кВт (л.с.)</t>
  </si>
  <si>
    <t>22.1-5-15</t>
  </si>
  <si>
    <t>СН-2012-2021.22. База. п.1-5-15 (050703)</t>
  </si>
  <si>
    <t>Катки прицепные пневмоколесные, масса до 50 т</t>
  </si>
  <si>
    <t>22.1-5-18</t>
  </si>
  <si>
    <t>СН-2012-2021.22. База. п.1-5-18 (050902)</t>
  </si>
  <si>
    <t>Поливомоечные машины, емкость цистерны более 5000 л</t>
  </si>
  <si>
    <t>22.1-5-48</t>
  </si>
  <si>
    <t>СН-2012-2021.22. База. п.1-5-48 (056003)</t>
  </si>
  <si>
    <t>Автогрейдеры, мощность 99-147 кВт (130-200 л.с.)</t>
  </si>
  <si>
    <t>22.1-5-7</t>
  </si>
  <si>
    <t>СН-2012-2021.22. База. п.1-5-7 (050301)</t>
  </si>
  <si>
    <t>Катки дорожные самоходные на пневмоколесном ходу, масса до 16 т</t>
  </si>
  <si>
    <t>21.1-12-10</t>
  </si>
  <si>
    <t>СН-2012-2021.21. База. Р.1, о.12, поз.10</t>
  </si>
  <si>
    <t>Песок для дорожных работ, рядовой</t>
  </si>
  <si>
    <t>22.1-5-2</t>
  </si>
  <si>
    <t>СН-2012-2021.22. База. п.1-5-2 (050102)</t>
  </si>
  <si>
    <t>Катки самоходные вибрационные, масса до 8 т</t>
  </si>
  <si>
    <t>22.1-5-3</t>
  </si>
  <si>
    <t>СН-2012-2021.22. База. п.1-5-3 (050103)</t>
  </si>
  <si>
    <t>Катки самоходные вибрационные, масса более 8 т</t>
  </si>
  <si>
    <t>21.1-12-36</t>
  </si>
  <si>
    <t>СН-2012-2021.21. База. Р.1, о.12, поз.36</t>
  </si>
  <si>
    <t>Щебень из естественного камня для строительных работ, марка 1200-800, фракция 20-40 мм</t>
  </si>
  <si>
    <t>СН-2012-2021.22. Доп.1. п.1-1-4 (010105)</t>
  </si>
  <si>
    <t>СН-2012-2021.22. Доп.1. п.1-1-44 (012103)</t>
  </si>
  <si>
    <t>СН-2012-2021.22. Доп.1. п.1-1-43 (012102)</t>
  </si>
  <si>
    <t>СН-2012-2021.22. Доп.1. п.1-2-1 (020101)</t>
  </si>
  <si>
    <t>СН-2012-2021.22. Доп.1. п.1-5-15 (050703)</t>
  </si>
  <si>
    <t>СН-2012-2021.22. Доп.1. п.1-5-18 (050902)</t>
  </si>
  <si>
    <t>СН-2012-2021.22. Доп.1. п.1-5-48 (056003)</t>
  </si>
  <si>
    <t>СН-2012-2021.22. Доп.1. п.1-5-7 (050301)</t>
  </si>
  <si>
    <t>СН-2012-2021.21. Доп.1. Р.1, о.12, поз.10</t>
  </si>
  <si>
    <t>СН-2012-2021.21. Доп.1. Р.1, о.25, поз.13</t>
  </si>
  <si>
    <t>СН-2012-2021.22. Доп.1. п.1-5-2 (050102)</t>
  </si>
  <si>
    <t>СН-2012-2021.22. Доп.1. п.1-5-3 (050103)</t>
  </si>
  <si>
    <t>СН-2012-2021.21. Доп.1. Р.1, о.12, поз.36</t>
  </si>
  <si>
    <t>СН-2012-2021.21. Доп.1. Р.3, о.1, поз.69</t>
  </si>
  <si>
    <t>СН-2012-2021.21. Доп.1. Р.3, о.2, поз.15</t>
  </si>
  <si>
    <t>"СОГЛАСОВАНО"</t>
  </si>
  <si>
    <t>"УТВЕРЖДАЮ"</t>
  </si>
  <si>
    <t>Форма № 1а (глава 1-5)</t>
  </si>
  <si>
    <t>"_____"________________ 2021 г.</t>
  </si>
  <si>
    <t>(локальный сметный расчет)</t>
  </si>
  <si>
    <t>(наименование работ и затрат, наименование объекта)</t>
  </si>
  <si>
    <t>Сметная стоимость</t>
  </si>
  <si>
    <t>тыс.руб</t>
  </si>
  <si>
    <t>Строительные работы</t>
  </si>
  <si>
    <t>Монтажные работы</t>
  </si>
  <si>
    <t>Оборудование</t>
  </si>
  <si>
    <t>Прочие работы</t>
  </si>
  <si>
    <t>Средства на оплату труда</t>
  </si>
  <si>
    <t>№№ п/п</t>
  </si>
  <si>
    <t>Шифр расценки и коды ресурсов</t>
  </si>
  <si>
    <t>Наименование работ и затрат</t>
  </si>
  <si>
    <t>Единица измерения</t>
  </si>
  <si>
    <t>Кол-во единиц</t>
  </si>
  <si>
    <t>Цена на ед. изм. руб.</t>
  </si>
  <si>
    <t>Попра-вочные коэфф.</t>
  </si>
  <si>
    <t>Коэфф. зимних удоро-жаний</t>
  </si>
  <si>
    <t>Коэфф. пересчета</t>
  </si>
  <si>
    <t>ВСЕГО затрат, руб.</t>
  </si>
  <si>
    <t>Справочно</t>
  </si>
  <si>
    <t>ЗТР, всего чел.-час</t>
  </si>
  <si>
    <t>Ст-ть ед. с начислен.</t>
  </si>
  <si>
    <t>Составлен(а) в уровне текущих (прогнозных) цен октябрь 2020 года</t>
  </si>
  <si>
    <t>ЗП</t>
  </si>
  <si>
    <t>ЭМ</t>
  </si>
  <si>
    <t>в т.ч. ЗПМ</t>
  </si>
  <si>
    <t>МР</t>
  </si>
  <si>
    <t>НР от ЗП</t>
  </si>
  <si>
    <t>%</t>
  </si>
  <si>
    <t>СП от ЗП</t>
  </si>
  <si>
    <t>НР и СП от ЗПМ</t>
  </si>
  <si>
    <t>ЗТР</t>
  </si>
  <si>
    <t>чел-ч</t>
  </si>
  <si>
    <r>
      <t>Газонное ограждение "Радуга" высотой 1м (секция 2мх1м заполнения профиль 40х20мм  со столбом Н-1,8м профиль 40х40мм) 28м  в т.ч.  66 столбов, цвет серый</t>
    </r>
    <r>
      <rPr>
        <i/>
        <sz val="10"/>
        <rFont val="Arial"/>
        <family val="2"/>
        <charset val="204"/>
      </rPr>
      <t xml:space="preserve">
Базисная стоимость: 3 375,00 = [4 050 / 1,2]</t>
    </r>
  </si>
  <si>
    <r>
      <t>Эквивалент - Тематический игровой комплекс «Транспорт» мини ЛГИК-9.22.1  (737х1190x536)</t>
    </r>
    <r>
      <rPr>
        <i/>
        <sz val="10"/>
        <rFont val="Arial"/>
        <family val="2"/>
        <charset val="204"/>
      </rPr>
      <t xml:space="preserve">
Базисная стоимость: 1 537 500,00 = [1 845 000 / 1,2]</t>
    </r>
  </si>
  <si>
    <r>
      <t>Эквивалент - Качели двойные на деревянных стойках на цепях  ЛГК-40.4  (170х340х210)</t>
    </r>
    <r>
      <rPr>
        <i/>
        <sz val="10"/>
        <rFont val="Arial"/>
        <family val="2"/>
        <charset val="204"/>
      </rPr>
      <t xml:space="preserve">
Базисная стоимость: 59 062,50 = [70 875 / 1,2]</t>
    </r>
  </si>
  <si>
    <r>
      <t>Эквивалент - Качели одинарные на цепях ЛГК-40.6М  (108х182,3х199)</t>
    </r>
    <r>
      <rPr>
        <i/>
        <sz val="10"/>
        <rFont val="Arial"/>
        <family val="2"/>
        <charset val="204"/>
      </rPr>
      <t xml:space="preserve">
Базисная стоимость: 35 312,50 = [42 375 / 1,2]</t>
    </r>
  </si>
  <si>
    <r>
      <t>Эквивалент - Карусель "Кувшинка"  ЛГК-19.1 (196х196х816)</t>
    </r>
    <r>
      <rPr>
        <i/>
        <sz val="10"/>
        <rFont val="Arial"/>
        <family val="2"/>
        <charset val="204"/>
      </rPr>
      <t xml:space="preserve">
Базисная стоимость: 49 701,67 = [59 642 / 1,2]</t>
    </r>
  </si>
  <si>
    <r>
      <t>Эквивалент - Качели-балансир ЛГК-04 (50х214х80)</t>
    </r>
    <r>
      <rPr>
        <i/>
        <sz val="10"/>
        <rFont val="Arial"/>
        <family val="2"/>
        <charset val="204"/>
      </rPr>
      <t xml:space="preserve">
Базисная стоимость: 20 384,17 = [24 461 / 1,2]</t>
    </r>
  </si>
  <si>
    <r>
      <t>Песочница с крышкой на петлях  ЛГП-02 (150х310х24)</t>
    </r>
    <r>
      <rPr>
        <i/>
        <sz val="10"/>
        <rFont val="Arial"/>
        <family val="2"/>
        <charset val="204"/>
      </rPr>
      <t xml:space="preserve">
Базисная стоимость: 51 776,67 = [62 132 / 1,2]</t>
    </r>
  </si>
  <si>
    <r>
      <t>Эквивалент - Лабиринт (4 секции)  ЛГД-33 (230х230х120)</t>
    </r>
    <r>
      <rPr>
        <i/>
        <sz val="10"/>
        <rFont val="Arial"/>
        <family val="2"/>
        <charset val="204"/>
      </rPr>
      <t xml:space="preserve">
Базисная стоимость: 104 635,00 = [125 562 / 1,2]</t>
    </r>
  </si>
  <si>
    <r>
      <t>Эквивалент - Качалка на пружине "Бабочка" ЛГК-10 (40х64х80)</t>
    </r>
    <r>
      <rPr>
        <i/>
        <sz val="10"/>
        <rFont val="Arial"/>
        <family val="2"/>
        <charset val="204"/>
      </rPr>
      <t xml:space="preserve">
Базисная стоимость: 25 937,50 = [31 125 / 1,2]</t>
    </r>
  </si>
  <si>
    <r>
      <t>Эквивалент - Качалка "Скутер"  ЛГК-16 (59х103х80)</t>
    </r>
    <r>
      <rPr>
        <i/>
        <sz val="10"/>
        <rFont val="Arial"/>
        <family val="2"/>
        <charset val="204"/>
      </rPr>
      <t xml:space="preserve">
Базисная стоимость: 26 231,67 = [31 478 / 1,2]</t>
    </r>
  </si>
  <si>
    <r>
      <t>Эквивалент - Диван ЛГДП-06 (600х2000х890)</t>
    </r>
    <r>
      <rPr>
        <i/>
        <sz val="10"/>
        <rFont val="Arial"/>
        <family val="2"/>
        <charset val="204"/>
      </rPr>
      <t xml:space="preserve">
Базисная стоимость: 7 975,00 = [9 570 / 1,2]</t>
    </r>
  </si>
  <si>
    <r>
      <t>Эквивалент - Урна металлическая с крышкой ЛГУ -04 (280х330х970)</t>
    </r>
    <r>
      <rPr>
        <i/>
        <sz val="10"/>
        <rFont val="Arial"/>
        <family val="2"/>
        <charset val="204"/>
      </rPr>
      <t xml:space="preserve">
Базисная стоимость: 2 916,67 = [3 500 / 1,2]</t>
    </r>
  </si>
  <si>
    <r>
      <t>Ограждение детской  площадки "Мелки" ОГД018 высотой 750мм (секция 1936х47х750мм заполнения профиль 30х30х1,5мм  ) в т.ч.  цена с установкой и  доставкой</t>
    </r>
    <r>
      <rPr>
        <i/>
        <sz val="10"/>
        <rFont val="Arial"/>
        <family val="2"/>
        <charset val="204"/>
      </rPr>
      <t xml:space="preserve">
Базисная стоимость: 7 560,00 = [9 072 / 1,2]</t>
    </r>
  </si>
  <si>
    <r>
      <t>Столб круглый ОГД020  (57х750мм)  в т.ч.  цена с установкой и  доставкой</t>
    </r>
    <r>
      <rPr>
        <i/>
        <sz val="10"/>
        <rFont val="Arial"/>
        <family val="2"/>
        <charset val="204"/>
      </rPr>
      <t xml:space="preserve">
Базисная стоимость: 2 555,00 = [3 066 / 1,2]</t>
    </r>
  </si>
  <si>
    <r>
      <t>Эквивалент - Ограждение хоккейной коробки из пластика 40х20 с защитной сеткой по периметру ЛГО-30.3   в т.ч. установка и доставка</t>
    </r>
    <r>
      <rPr>
        <i/>
        <sz val="10"/>
        <rFont val="Arial"/>
        <family val="2"/>
        <charset val="204"/>
      </rPr>
      <t xml:space="preserve">
Базисная стоимость: 924 500,00 = [1 109 400 / 1,2]</t>
    </r>
  </si>
  <si>
    <r>
      <t>Стойка с баскетбольным щитом ФК065.00 (Д 1,8 х Ш 2,2 х В 3,8)</t>
    </r>
    <r>
      <rPr>
        <i/>
        <sz val="10"/>
        <rFont val="Arial"/>
        <family val="2"/>
        <charset val="204"/>
      </rPr>
      <t xml:space="preserve">
Базисная стоимость: 34 525,00 = [41 430 / 1,2]</t>
    </r>
  </si>
  <si>
    <r>
      <t>Ворота для минифутбола  ФК061 (Д 3 х Ш 1 х В 2)</t>
    </r>
    <r>
      <rPr>
        <i/>
        <sz val="10"/>
        <rFont val="Arial"/>
        <family val="2"/>
        <charset val="204"/>
      </rPr>
      <t xml:space="preserve">
Базисная стоимость: 26 861,67 = [32 234 / 1,2]</t>
    </r>
  </si>
  <si>
    <r>
      <t>Диван парковый "Варшава" ДП003.00  (150 х 50х 80)</t>
    </r>
    <r>
      <rPr>
        <i/>
        <sz val="10"/>
        <rFont val="Arial"/>
        <family val="2"/>
        <charset val="204"/>
      </rPr>
      <t xml:space="preserve">
Базисная стоимость: 9 075,00 = [10 890 / 1,2]</t>
    </r>
  </si>
  <si>
    <r>
      <t>Урна "Брюгге" УР001.00  (40 х 30 х 70)</t>
    </r>
    <r>
      <rPr>
        <i/>
        <sz val="10"/>
        <rFont val="Arial"/>
        <family val="2"/>
        <charset val="204"/>
      </rPr>
      <t xml:space="preserve">
Базисная стоимость: 1 916,67 = [2 300 / 1,2]</t>
    </r>
  </si>
  <si>
    <r>
      <t>Газонное ограждение "Радуга" высотой 1м (секция 2мх1м заполнения профиль 40х20мм  со столбом Н-1,8м профиль 40х40мм) 28м  в т.ч.  55 столбов, цвет серый</t>
    </r>
    <r>
      <rPr>
        <i/>
        <sz val="10"/>
        <rFont val="Arial"/>
        <family val="2"/>
        <charset val="204"/>
      </rPr>
      <t xml:space="preserve">
Базисная стоимость: 3 375,00 = [4 050 / 1,2]</t>
    </r>
  </si>
  <si>
    <r>
      <t>Канатный игровой комплекс "Лотрек"  ЛГИК-8.204 (6500х7700х3050)</t>
    </r>
    <r>
      <rPr>
        <i/>
        <sz val="10"/>
        <rFont val="Arial"/>
        <family val="2"/>
        <charset val="204"/>
      </rPr>
      <t xml:space="preserve">
Базисная стоимость: 1 091 568,33 = [1 309 882 / 1,2]</t>
    </r>
  </si>
  <si>
    <r>
      <t>Эквивалент - Канатный комплекс "Серпинский" ЛГСК-11.0228 (4490х4490х3536)</t>
    </r>
    <r>
      <rPr>
        <i/>
        <sz val="10"/>
        <rFont val="Arial"/>
        <family val="2"/>
        <charset val="204"/>
      </rPr>
      <t xml:space="preserve">
Базисная стоимость: 584 912,50 = [701 895 / 1,2]</t>
    </r>
  </si>
  <si>
    <r>
      <t>Эквивалент - Качели-балансир двойной  ЛГК-04 (500х2140х800)</t>
    </r>
    <r>
      <rPr>
        <i/>
        <sz val="10"/>
        <rFont val="Arial"/>
        <family val="2"/>
        <charset val="204"/>
      </rPr>
      <t xml:space="preserve">
Базисная стоимость: 20 384,17 = [24 461 / 1,2]</t>
    </r>
  </si>
  <si>
    <r>
      <t>Эквивалент - Карусель с полом круговая ЛГК-21.7  (1650х1650х800)</t>
    </r>
    <r>
      <rPr>
        <i/>
        <sz val="10"/>
        <rFont val="Arial"/>
        <family val="2"/>
        <charset val="204"/>
      </rPr>
      <t xml:space="preserve">
Базисная стоимость: 50 033,33 = [60 040 / 1,2]</t>
    </r>
  </si>
  <si>
    <r>
      <t>Эквивалент - Качели на стойках с подвесом "Гнездо" ЛГК-114 (1000х3000х2300)</t>
    </r>
    <r>
      <rPr>
        <i/>
        <sz val="10"/>
        <rFont val="Arial"/>
        <family val="2"/>
        <charset val="204"/>
      </rPr>
      <t xml:space="preserve">
Базисная стоимость: 141 843,33 = [170 212 / 1,2]</t>
    </r>
  </si>
  <si>
    <r>
      <t>Эквивалент - Двойная рама качелей металлических без подвесов ЛГК-212Р</t>
    </r>
    <r>
      <rPr>
        <i/>
        <sz val="10"/>
        <rFont val="Arial"/>
        <family val="2"/>
        <charset val="204"/>
      </rPr>
      <t xml:space="preserve">
Базисная стоимость: 27 280,83 = [32 737 / 1,2]</t>
    </r>
  </si>
  <si>
    <r>
      <t>Подвес со спинкой ЛГК-214П (275х440х215)</t>
    </r>
    <r>
      <rPr>
        <i/>
        <sz val="10"/>
        <rFont val="Arial"/>
        <family val="2"/>
        <charset val="204"/>
      </rPr>
      <t xml:space="preserve">
Базисная стоимость: 11 481,67 = [13 778 / 1,2]</t>
    </r>
  </si>
  <si>
    <r>
      <t>Подвес люлька  ЛГК-204П (275х440х215)</t>
    </r>
    <r>
      <rPr>
        <i/>
        <sz val="10"/>
        <rFont val="Arial"/>
        <family val="2"/>
        <charset val="204"/>
      </rPr>
      <t xml:space="preserve">
Базисная стоимость: 12 908,33 = [15 490 / 1,2]</t>
    </r>
  </si>
  <si>
    <r>
      <t>Песочный дворик "Домик" ЛГП-20 (1400х1700х1800)</t>
    </r>
    <r>
      <rPr>
        <i/>
        <sz val="10"/>
        <rFont val="Arial"/>
        <family val="2"/>
        <charset val="204"/>
      </rPr>
      <t xml:space="preserve">
Базисная стоимость: 53 348,33 = [64 018 / 1,2]</t>
    </r>
  </si>
  <si>
    <r>
      <t>Брусья низкие параллельные двойные ЛГВО-08 (54х184х112)</t>
    </r>
    <r>
      <rPr>
        <i/>
        <sz val="10"/>
        <rFont val="Arial"/>
        <family val="2"/>
        <charset val="204"/>
      </rPr>
      <t xml:space="preserve">
Базисная стоимость: 22 533,33 = [27 040 / 1,2]</t>
    </r>
  </si>
  <si>
    <r>
      <t>Эквивалент - Спортивный комплекс ЛГВО-24 (2920х3775х2600)</t>
    </r>
    <r>
      <rPr>
        <i/>
        <sz val="10"/>
        <rFont val="Arial"/>
        <family val="2"/>
        <charset val="204"/>
      </rPr>
      <t xml:space="preserve">
Базисная стоимость: 135 408,33 = [162 490 / 1,2]</t>
    </r>
  </si>
  <si>
    <r>
      <t>Эквивалент -Ограждение хоккейной коробки из пластика 40х20 с защитной сеткой по периметру ЛГО-30.3</t>
    </r>
    <r>
      <rPr>
        <i/>
        <sz val="10"/>
        <rFont val="Arial"/>
        <family val="2"/>
        <charset val="204"/>
      </rPr>
      <t xml:space="preserve">
Базисная стоимость: 924 500,00 = [1 109 400 / 1,2]</t>
    </r>
  </si>
  <si>
    <r>
      <t>Эквивалент -Ворота хоккейные (с сеткой) ЛГС-11 (127х2450х1100)</t>
    </r>
    <r>
      <rPr>
        <i/>
        <sz val="10"/>
        <rFont val="Arial"/>
        <family val="2"/>
        <charset val="204"/>
      </rPr>
      <t xml:space="preserve">
Базисная стоимость: 11 936,67 = [14 324 / 1,2]</t>
    </r>
  </si>
  <si>
    <r>
      <t>Стойка баскетбольная щит оргстекло ЛГС-20.6 (1200х1800х3950)</t>
    </r>
    <r>
      <rPr>
        <i/>
        <sz val="10"/>
        <rFont val="Arial"/>
        <family val="2"/>
        <charset val="204"/>
      </rPr>
      <t xml:space="preserve">
Базисная стоимость: 22 244,17 = [26 693 / 1,2]</t>
    </r>
  </si>
  <si>
    <r>
      <t>Эквивалент -Диван парковый ЛГДП-06 (600х2000х890)</t>
    </r>
    <r>
      <rPr>
        <i/>
        <sz val="10"/>
        <rFont val="Arial"/>
        <family val="2"/>
        <charset val="204"/>
      </rPr>
      <t xml:space="preserve">
Базисная стоимость: 7 975,00 = [9 570 / 1,2]</t>
    </r>
  </si>
  <si>
    <r>
      <t>Эквивалент -Урна металлическая с крышкой ЛГУ-04 (280х330х970)</t>
    </r>
    <r>
      <rPr>
        <i/>
        <sz val="10"/>
        <rFont val="Arial"/>
        <family val="2"/>
        <charset val="204"/>
      </rPr>
      <t xml:space="preserve">
Базисная стоимость: 2 916,67 = [3 500 / 1,2]</t>
    </r>
  </si>
  <si>
    <r>
      <t>Газонное ограждение "Радуга" высотой 1м (секция 2мх1м заполнения профиль 40х20мм  со столбом Н-1,8м профиль 40х40мм) 28м  в т.ч.  38 столбов, цвет серый,</t>
    </r>
    <r>
      <rPr>
        <i/>
        <sz val="10"/>
        <rFont val="Arial"/>
        <family val="2"/>
        <charset val="204"/>
      </rPr>
      <t xml:space="preserve">
Базисная стоимость: 3 375,00 = [4 050 / 1,2]</t>
    </r>
  </si>
  <si>
    <r>
      <t>Игровой комплекс "Барий" ЛГИК-9.37 (5,245 х 5,044 х 6,023 м)</t>
    </r>
    <r>
      <rPr>
        <i/>
        <sz val="10"/>
        <rFont val="Arial"/>
        <family val="2"/>
        <charset val="204"/>
      </rPr>
      <t xml:space="preserve">
Базисная стоимость: 1 668 185,00 = [2 001 822 / 1,2]</t>
    </r>
  </si>
  <si>
    <r>
      <t>Эквивалент - Качалка-балансир "Квебек" ЛГК-311 (0,55 х 2,5 х 0.72 м)</t>
    </r>
    <r>
      <rPr>
        <i/>
        <sz val="10"/>
        <rFont val="Arial"/>
        <family val="2"/>
        <charset val="204"/>
      </rPr>
      <t xml:space="preserve">
Базисная стоимость: 28 437,50 = [34 125 / 1,2]</t>
    </r>
  </si>
  <si>
    <r>
      <t>Эквивалент - Карусель малая ЛГК-21.2 (0,8 х 0,8х  0.7 м)</t>
    </r>
    <r>
      <rPr>
        <i/>
        <sz val="10"/>
        <rFont val="Arial"/>
        <family val="2"/>
        <charset val="204"/>
      </rPr>
      <t xml:space="preserve">
Базисная стоимость: 29 438,33 = [35 326 / 1,2]</t>
    </r>
  </si>
  <si>
    <r>
      <t>Эквивалент - Качели на стойках с подвесом «Гнездо» ЛГК-114 (1 х3 х2,3 м)</t>
    </r>
    <r>
      <rPr>
        <i/>
        <sz val="10"/>
        <rFont val="Arial"/>
        <family val="2"/>
        <charset val="204"/>
      </rPr>
      <t xml:space="preserve">
Базисная стоимость: 141 843,33 = [170 212 / 1,2]</t>
    </r>
  </si>
  <si>
    <r>
      <t>Песочница с крышкой на петлях ЛГП-02  (1,5х  3,1 х 0,24 м)</t>
    </r>
    <r>
      <rPr>
        <i/>
        <sz val="10"/>
        <rFont val="Arial"/>
        <family val="2"/>
        <charset val="204"/>
      </rPr>
      <t xml:space="preserve">
Базисная стоимость: 51 776,67 = [62 132 / 1,2]</t>
    </r>
  </si>
  <si>
    <r>
      <t>Эквивалент - Диван парковый ЛГДП-06  (0,6 х 2 х 0,89 м)</t>
    </r>
    <r>
      <rPr>
        <i/>
        <sz val="10"/>
        <rFont val="Arial"/>
        <family val="2"/>
        <charset val="204"/>
      </rPr>
      <t xml:space="preserve">
Базисная стоимость: 7 975,00 = [9 570 / 1,2]</t>
    </r>
  </si>
  <si>
    <r>
      <t>Эквивалент - Урна металлическая с крышкой ЛГУ-04 (0.26х  0.33х  0.95 м)</t>
    </r>
    <r>
      <rPr>
        <i/>
        <sz val="10"/>
        <rFont val="Arial"/>
        <family val="2"/>
        <charset val="204"/>
      </rPr>
      <t xml:space="preserve">
Базисная стоимость: 2 916,67 = [3 500 / 1,2]</t>
    </r>
  </si>
  <si>
    <r>
      <t>Газонное ограждение "Радуга" высотой 1м (секция 2мх1м заполнения профиль 40х20мм  со столбом Н-1,8м профиль 40х40мм) 28м  в т.ч.  55 столбов, цвет серый,</t>
    </r>
    <r>
      <rPr>
        <i/>
        <sz val="10"/>
        <rFont val="Arial"/>
        <family val="2"/>
        <charset val="204"/>
      </rPr>
      <t xml:space="preserve">
Базисная стоимость: 3 375,00 = [4 050 / 1,2]</t>
    </r>
  </si>
  <si>
    <r>
      <t>Эквивалент - Ограждение хоккейной коробки из пластика 40х20 с защитной сеткой по периметру ЛГО-30.3</t>
    </r>
    <r>
      <rPr>
        <i/>
        <sz val="10"/>
        <rFont val="Arial"/>
        <family val="2"/>
        <charset val="204"/>
      </rPr>
      <t xml:space="preserve">
Базисная стоимость: 924 500,00 = [1 109 400 / 1,2]</t>
    </r>
  </si>
  <si>
    <r>
      <t>Стойка с баскетбольным щитом ФК065.00  (120 х 180 х 380)</t>
    </r>
    <r>
      <rPr>
        <i/>
        <sz val="10"/>
        <rFont val="Arial"/>
        <family val="2"/>
        <charset val="204"/>
      </rPr>
      <t xml:space="preserve">
Базисная стоимость: 34 525,00 = [41 430 / 1,2]</t>
    </r>
  </si>
  <si>
    <r>
      <t>Ворота для минифутбола и гандбола ФК061.00  (300 х 100 х 200)</t>
    </r>
    <r>
      <rPr>
        <i/>
        <sz val="10"/>
        <rFont val="Arial"/>
        <family val="2"/>
        <charset val="204"/>
      </rPr>
      <t xml:space="preserve">
Базисная стоимость: 26 861,67 = [32 234 / 1,2]</t>
    </r>
  </si>
  <si>
    <r>
      <t>Информационный щит ИЩ003.00   (142 х 36 х 180)</t>
    </r>
    <r>
      <rPr>
        <i/>
        <sz val="10"/>
        <rFont val="Arial"/>
        <family val="2"/>
        <charset val="204"/>
      </rPr>
      <t xml:space="preserve">
Базисная стоимость: 9 941,67 = [11 930 / 1,2]</t>
    </r>
  </si>
  <si>
    <r>
      <t>Газонное ограждение "Радуга" высотой 1м (секция 2мх1м заполнения профиль 40х20мм  со столбом Н-1,8м профиль 40х40мм) 28м  в т.ч.  42 столбов, цвет серый</t>
    </r>
    <r>
      <rPr>
        <i/>
        <sz val="10"/>
        <rFont val="Arial"/>
        <family val="2"/>
        <charset val="204"/>
      </rPr>
      <t xml:space="preserve">
Базисная стоимость: 3 375,00 = [4 050 / 1,2]</t>
    </r>
  </si>
  <si>
    <r>
      <t>Эквивалент - Игровой комплекс "Чайковский" ЛГИК-123  (308,2х450,4x237)</t>
    </r>
    <r>
      <rPr>
        <i/>
        <sz val="10"/>
        <rFont val="Arial"/>
        <family val="2"/>
        <charset val="204"/>
      </rPr>
      <t xml:space="preserve">
Базисная стоимость: 358 958,33 = [430 750 / 1,2]</t>
    </r>
  </si>
  <si>
    <r>
      <t>Эквивалент - Качели-балансир "Лошадки"  ЛГК-02 (50х301х78,9)</t>
    </r>
    <r>
      <rPr>
        <i/>
        <sz val="10"/>
        <rFont val="Arial"/>
        <family val="2"/>
        <charset val="204"/>
      </rPr>
      <t xml:space="preserve">
Базисная стоимость: 18 831,67 = [22 598 / 1,2]</t>
    </r>
  </si>
  <si>
    <r>
      <t>Качалка на пружине "Пчёлка" ЛГК-74 (46х84х40)</t>
    </r>
    <r>
      <rPr>
        <i/>
        <sz val="10"/>
        <rFont val="Arial"/>
        <family val="2"/>
        <charset val="204"/>
      </rPr>
      <t xml:space="preserve">
Базисная стоимость: 29 333,33 = [35 200 / 1,2]</t>
    </r>
  </si>
  <si>
    <r>
      <t>Эквивалент - Карусель "Кувшинка" ЛГК-19.1 (196,3х196,3х82,6)</t>
    </r>
    <r>
      <rPr>
        <i/>
        <sz val="10"/>
        <rFont val="Arial"/>
        <family val="2"/>
        <charset val="204"/>
      </rPr>
      <t xml:space="preserve">
Базисная стоимость: 49 701,67 = [59 642 / 1,2]</t>
    </r>
  </si>
  <si>
    <r>
      <t>Эквивалент - Качели одинарные на цепях ЛГК-40.6М (98,5х173,5х198,3)</t>
    </r>
    <r>
      <rPr>
        <i/>
        <sz val="10"/>
        <rFont val="Arial"/>
        <family val="2"/>
        <charset val="204"/>
      </rPr>
      <t xml:space="preserve">
Базисная стоимость: 35 312,50 = [42 375 / 1,2]</t>
    </r>
  </si>
  <si>
    <r>
      <t>Песочница с крышкой на петлях ЛГП-02 (150х310х240)</t>
    </r>
    <r>
      <rPr>
        <i/>
        <sz val="10"/>
        <rFont val="Arial"/>
        <family val="2"/>
        <charset val="204"/>
      </rPr>
      <t xml:space="preserve">
Базисная стоимость: 51 776,67 = [62 132 / 1,2]</t>
    </r>
  </si>
  <si>
    <r>
      <t>Информационный щит с дверцей ЛГИ-04.2 (7,5х80х208,1)</t>
    </r>
    <r>
      <rPr>
        <i/>
        <sz val="10"/>
        <rFont val="Arial"/>
        <family val="2"/>
        <charset val="204"/>
      </rPr>
      <t xml:space="preserve">
Базисная стоимость: 29 256,67 = [35 108 / 1,2]</t>
    </r>
  </si>
  <si>
    <r>
      <t>Эквивалент - Диван парковый ЛГДП-04 Ф(77х200х95)</t>
    </r>
    <r>
      <rPr>
        <i/>
        <sz val="10"/>
        <rFont val="Arial"/>
        <family val="2"/>
        <charset val="204"/>
      </rPr>
      <t xml:space="preserve">
Базисная стоимость: 9 775,00 = [11 730 / 1,2]</t>
    </r>
  </si>
  <si>
    <r>
      <t>Эквивалент - Урна металлическая с крышкой ЛГУ-04 (26,5х33х95)</t>
    </r>
    <r>
      <rPr>
        <i/>
        <sz val="10"/>
        <rFont val="Arial"/>
        <family val="2"/>
        <charset val="204"/>
      </rPr>
      <t xml:space="preserve">
Базисная стоимость: 2 916,67 = [3 500 / 1,2]</t>
    </r>
  </si>
  <si>
    <r>
      <t>Газонное ограждение "Радуга" высотой 1м (секция 2мх1м заполнения профиль 40х20мм  со столбом Н-1,8м профиль 40х40мм) 28м  в т.ч.  28 столбов, цвет серый</t>
    </r>
    <r>
      <rPr>
        <i/>
        <sz val="10"/>
        <rFont val="Arial"/>
        <family val="2"/>
        <charset val="204"/>
      </rPr>
      <t xml:space="preserve">
Базисная стоимость: 3 375,00 = [4 050 / 1,2]</t>
    </r>
  </si>
  <si>
    <r>
      <t>Эквивалент - Игровой комплекс "Амазонка" ЛГИК-42 (5450 х 6700 х 3100 м)</t>
    </r>
    <r>
      <rPr>
        <i/>
        <sz val="10"/>
        <rFont val="Arial"/>
        <family val="2"/>
        <charset val="204"/>
      </rPr>
      <t xml:space="preserve">
Базисная стоимость: 633 426,67 = [760 112 / 1,2]</t>
    </r>
  </si>
  <si>
    <r>
      <t>Эквивалент - Песочница с крышкой на петлях, ЛГП-02  (1500 х 3100 х 240)</t>
    </r>
    <r>
      <rPr>
        <i/>
        <sz val="10"/>
        <rFont val="Arial"/>
        <family val="2"/>
        <charset val="204"/>
      </rPr>
      <t xml:space="preserve">
Базисная стоимость: 51 776,67 = [62 132 / 1,2]</t>
    </r>
  </si>
  <si>
    <r>
      <t>Эквивалент - Качели одинарные на цепях, ЛГК-40.6М  (985 х 1735 х 1983)</t>
    </r>
    <r>
      <rPr>
        <i/>
        <sz val="10"/>
        <rFont val="Arial"/>
        <family val="2"/>
        <charset val="204"/>
      </rPr>
      <t xml:space="preserve">
Базисная стоимость: 35 312,50 = [42 375 / 1,2]</t>
    </r>
  </si>
  <si>
    <r>
      <t>Эквивалент - Качалка «Зайчик» на двух пружинах, ЛГК-105  (540 х 900 х 950)</t>
    </r>
    <r>
      <rPr>
        <i/>
        <sz val="10"/>
        <rFont val="Arial"/>
        <family val="2"/>
        <charset val="204"/>
      </rPr>
      <t xml:space="preserve">
Базисная стоимость: 22 910,00 = [27 492 / 1,2]</t>
    </r>
  </si>
  <si>
    <r>
      <t>Эквивалент - Качели-балансир, ЛГК-04  (500 х 2140 х 800)</t>
    </r>
    <r>
      <rPr>
        <i/>
        <sz val="10"/>
        <rFont val="Arial"/>
        <family val="2"/>
        <charset val="204"/>
      </rPr>
      <t xml:space="preserve">
Базисная стоимость: 20 384,17 = [24 461 / 1,2]</t>
    </r>
  </si>
  <si>
    <r>
      <t>Эквивалент - Диван парковый, ЛГДП-15.5  (550 х 1500 х 810)</t>
    </r>
    <r>
      <rPr>
        <i/>
        <sz val="10"/>
        <rFont val="Arial"/>
        <family val="2"/>
        <charset val="204"/>
      </rPr>
      <t xml:space="preserve">
Базисная стоимость: 6 054,17 = [7 265 / 1,2]</t>
    </r>
  </si>
  <si>
    <r>
      <t>Эквивалент - Урна металлическая с крышкой, ЛГУ-04  (265 х 330 х 950)</t>
    </r>
    <r>
      <rPr>
        <i/>
        <sz val="10"/>
        <rFont val="Arial"/>
        <family val="2"/>
        <charset val="204"/>
      </rPr>
      <t xml:space="preserve">
Базисная стоимость: 2 916,67 = [3 500 / 1,2]</t>
    </r>
  </si>
  <si>
    <r>
      <t>Газонное ограждение "Радуга" высотой 1м (секция 2мх1м заполнения профиль 40х20мм  со столбом Н-1,8м профиль 40х40мм) 28м  в т.ч.  45 столбов, цвет серый,</t>
    </r>
    <r>
      <rPr>
        <i/>
        <sz val="10"/>
        <rFont val="Arial"/>
        <family val="2"/>
        <charset val="204"/>
      </rPr>
      <t xml:space="preserve">
Базисная стоимость: 3 375,00 = [4 050 / 1,2]</t>
    </r>
  </si>
  <si>
    <r>
      <t>Эквивалент - Игровой комплекс "Ландыш" ЛГИК-103 (3056 х 4397 х 2495 м)</t>
    </r>
    <r>
      <rPr>
        <i/>
        <sz val="10"/>
        <rFont val="Arial"/>
        <family val="2"/>
        <charset val="204"/>
      </rPr>
      <t xml:space="preserve">
Базисная стоимость: 512 500,00 = [615 000 / 1,2]</t>
    </r>
  </si>
  <si>
    <r>
      <t>Песочница с крышкой на петлях, ЛГП-02  (1500 х 3100 х 240)</t>
    </r>
    <r>
      <rPr>
        <i/>
        <sz val="10"/>
        <rFont val="Arial"/>
        <family val="2"/>
        <charset val="204"/>
      </rPr>
      <t xml:space="preserve">
Базисная стоимость: 51 776,67 = [62 132 / 1,2]</t>
    </r>
  </si>
  <si>
    <r>
      <t>Карусель 3-х местная с полом "Ванкувер", ЛГК-31  (1127 х 1127 х 717)</t>
    </r>
    <r>
      <rPr>
        <i/>
        <sz val="10"/>
        <rFont val="Arial"/>
        <family val="2"/>
        <charset val="204"/>
      </rPr>
      <t xml:space="preserve">
Базисная стоимость: 75 055,83 = [90 067 / 1,2]</t>
    </r>
  </si>
  <si>
    <r>
      <t>Эквивалент - Качалка на пружине "Еж", ЛГК-23.2  (465 х 719 х 733)</t>
    </r>
    <r>
      <rPr>
        <i/>
        <sz val="10"/>
        <rFont val="Arial"/>
        <family val="2"/>
        <charset val="204"/>
      </rPr>
      <t xml:space="preserve">
Базисная стоимость: 26 458,33 = [31 750 / 1,2]</t>
    </r>
  </si>
  <si>
    <t xml:space="preserve">Составил   </t>
  </si>
  <si>
    <t>[должность,подпись(инициалы,фамилия)]</t>
  </si>
  <si>
    <t xml:space="preserve">Проверил   </t>
  </si>
  <si>
    <t>TYPE</t>
  </si>
  <si>
    <t>LINK</t>
  </si>
  <si>
    <t>RABMAT_EX</t>
  </si>
  <si>
    <t>TIP_RAB</t>
  </si>
  <si>
    <t>TYPE_TRUD</t>
  </si>
  <si>
    <t>TAB</t>
  </si>
  <si>
    <t>NAME</t>
  </si>
  <si>
    <t>EDIZM</t>
  </si>
  <si>
    <t>KOLL</t>
  </si>
  <si>
    <t>UCH</t>
  </si>
  <si>
    <t>PRICE_B</t>
  </si>
  <si>
    <t>PRICE_ED</t>
  </si>
  <si>
    <t>STOIM_B</t>
  </si>
  <si>
    <t>PRICE_C</t>
  </si>
  <si>
    <t>STOIM_C</t>
  </si>
  <si>
    <t>ZPM_B</t>
  </si>
  <si>
    <t>ZPM_ED</t>
  </si>
  <si>
    <t>STOIM_ZPM_B</t>
  </si>
  <si>
    <t>ZPM_C</t>
  </si>
  <si>
    <t>STOIM_ZPM_C</t>
  </si>
  <si>
    <t>CRC_GR_RES</t>
  </si>
  <si>
    <t>CRC_B</t>
  </si>
  <si>
    <t>CRC_C</t>
  </si>
  <si>
    <t>BuildingFinished</t>
  </si>
  <si>
    <t>Trud</t>
  </si>
  <si>
    <t>Mash</t>
  </si>
  <si>
    <t>Mat</t>
  </si>
  <si>
    <t>MatZak</t>
  </si>
  <si>
    <t>Oborud</t>
  </si>
  <si>
    <t>OborudZak</t>
  </si>
  <si>
    <t>ZeroStoim</t>
  </si>
  <si>
    <t>NegativeKoll</t>
  </si>
  <si>
    <t>ReUnionKollResurcy</t>
  </si>
  <si>
    <t>ЛОКАЛЬНАЯ СМЕТА на выполнение работ по ремонту дворовых территорий Даниловского района</t>
  </si>
  <si>
    <t xml:space="preserve">Итого по смете: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</si>
</sst>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mm"/>
    <numFmt numFmtId="165" formatCode="#,##0.00####;[Red]\-\ #,##0.00####"/>
    <numFmt numFmtId="166" formatCode="#,##0.00;[Red]\-\ #,##0.00"/>
  </numFmts>
  <fonts count="18" x14ac:knownFonts="1">
    <font>
      <sz val="10"/>
      <name val="Arial"/>
      <charset val="204"/>
    </font>
    <font>
      <b/>
      <sz val="10"/>
      <color indexed="12"/>
      <name val="Arial"/>
      <charset val="204"/>
    </font>
    <font>
      <b/>
      <sz val="10"/>
      <color indexed="16"/>
      <name val="Arial"/>
      <charset val="204"/>
    </font>
    <font>
      <b/>
      <sz val="10"/>
      <color indexed="20"/>
      <name val="Arial"/>
      <charset val="204"/>
    </font>
    <font>
      <b/>
      <sz val="10"/>
      <color indexed="17"/>
      <name val="Arial"/>
      <charset val="204"/>
    </font>
    <font>
      <sz val="10"/>
      <color indexed="12"/>
      <name val="Arial"/>
      <charset val="204"/>
    </font>
    <font>
      <sz val="10"/>
      <color indexed="14"/>
      <name val="Arial"/>
      <charset val="204"/>
    </font>
    <font>
      <b/>
      <sz val="10"/>
      <color indexed="14"/>
      <name val="Arial"/>
      <charset val="204"/>
    </font>
    <font>
      <sz val="10"/>
      <name val="Arial"/>
      <family val="2"/>
      <charset val="204"/>
    </font>
    <font>
      <sz val="9"/>
      <name val="Arial"/>
      <family val="2"/>
      <charset val="204"/>
    </font>
    <font>
      <sz val="11"/>
      <name val="Arial"/>
      <family val="2"/>
      <charset val="204"/>
    </font>
    <font>
      <b/>
      <sz val="13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b/>
      <sz val="14"/>
      <name val="Arial"/>
      <family val="2"/>
      <charset val="204"/>
    </font>
    <font>
      <i/>
      <sz val="11"/>
      <name val="Arial"/>
      <family val="2"/>
      <charset val="204"/>
    </font>
    <font>
      <b/>
      <sz val="11"/>
      <name val="Arial"/>
      <family val="2"/>
      <charset val="204"/>
    </font>
    <font>
      <i/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applyFont="1"/>
    <xf numFmtId="0" fontId="11" fillId="0" borderId="0" xfId="0" applyFont="1" applyAlignment="1"/>
    <xf numFmtId="0" fontId="10" fillId="0" borderId="0" xfId="0" applyFont="1" applyAlignment="1"/>
    <xf numFmtId="0" fontId="10" fillId="0" borderId="0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 applyBorder="1" applyAlignment="1">
      <alignment wrapText="1"/>
    </xf>
    <xf numFmtId="164" fontId="10" fillId="0" borderId="0" xfId="0" applyNumberFormat="1" applyFont="1"/>
    <xf numFmtId="1" fontId="10" fillId="0" borderId="0" xfId="0" applyNumberFormat="1" applyFont="1"/>
    <xf numFmtId="0" fontId="15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10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 wrapText="1"/>
    </xf>
    <xf numFmtId="0" fontId="15" fillId="0" borderId="0" xfId="0" applyFont="1" applyAlignment="1">
      <alignment horizontal="right" wrapText="1"/>
    </xf>
    <xf numFmtId="0" fontId="10" fillId="0" borderId="0" xfId="0" applyFont="1" applyAlignment="1">
      <alignment horizontal="right" wrapText="1"/>
    </xf>
    <xf numFmtId="165" fontId="10" fillId="0" borderId="0" xfId="0" applyNumberFormat="1" applyFont="1" applyAlignment="1">
      <alignment horizontal="right"/>
    </xf>
    <xf numFmtId="166" fontId="10" fillId="0" borderId="0" xfId="0" applyNumberFormat="1" applyFont="1" applyAlignment="1">
      <alignment horizontal="right"/>
    </xf>
    <xf numFmtId="0" fontId="8" fillId="0" borderId="0" xfId="0" applyFont="1" applyAlignment="1">
      <alignment wrapText="1"/>
    </xf>
    <xf numFmtId="166" fontId="15" fillId="0" borderId="0" xfId="0" applyNumberFormat="1" applyFont="1" applyAlignment="1">
      <alignment horizontal="right"/>
    </xf>
    <xf numFmtId="166" fontId="0" fillId="0" borderId="0" xfId="0" applyNumberFormat="1"/>
    <xf numFmtId="0" fontId="0" fillId="0" borderId="6" xfId="0" applyBorder="1"/>
    <xf numFmtId="166" fontId="16" fillId="0" borderId="6" xfId="0" applyNumberFormat="1" applyFont="1" applyBorder="1" applyAlignment="1">
      <alignment horizontal="right"/>
    </xf>
    <xf numFmtId="0" fontId="16" fillId="0" borderId="0" xfId="0" applyFont="1"/>
    <xf numFmtId="0" fontId="11" fillId="0" borderId="0" xfId="0" applyFont="1" applyAlignment="1">
      <alignment horizontal="center" wrapText="1"/>
    </xf>
    <xf numFmtId="0" fontId="10" fillId="0" borderId="0" xfId="0" quotePrefix="1" applyFont="1" applyAlignment="1">
      <alignment horizontal="right" wrapText="1"/>
    </xf>
    <xf numFmtId="0" fontId="16" fillId="0" borderId="0" xfId="0" applyFont="1" applyAlignment="1">
      <alignment horizontal="left" wrapText="1"/>
    </xf>
    <xf numFmtId="0" fontId="10" fillId="0" borderId="1" xfId="0" applyFont="1" applyBorder="1"/>
    <xf numFmtId="0" fontId="10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10" fillId="0" borderId="0" xfId="0" applyFont="1" applyAlignment="1">
      <alignment horizontal="left" wrapText="1"/>
    </xf>
    <xf numFmtId="166" fontId="10" fillId="0" borderId="0" xfId="0" applyNumberFormat="1" applyFont="1" applyAlignment="1">
      <alignment horizontal="right"/>
    </xf>
    <xf numFmtId="166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 applyAlignment="1">
      <alignment horizontal="left" wrapText="1"/>
    </xf>
    <xf numFmtId="0" fontId="11" fillId="0" borderId="0" xfId="0" applyFont="1" applyAlignment="1">
      <alignment horizontal="center" wrapText="1"/>
    </xf>
    <xf numFmtId="166" fontId="16" fillId="0" borderId="6" xfId="0" applyNumberFormat="1" applyFont="1" applyBorder="1" applyAlignment="1">
      <alignment horizontal="right"/>
    </xf>
    <xf numFmtId="0" fontId="10" fillId="0" borderId="2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center" wrapText="1"/>
    </xf>
    <xf numFmtId="0" fontId="0" fillId="0" borderId="0" xfId="0" applyAlignment="1"/>
    <xf numFmtId="0" fontId="10" fillId="0" borderId="0" xfId="0" applyFont="1" applyBorder="1" applyAlignment="1">
      <alignment horizontal="left" wrapText="1"/>
    </xf>
    <xf numFmtId="0" fontId="12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center" wrapText="1"/>
    </xf>
    <xf numFmtId="0" fontId="14" fillId="0" borderId="0" xfId="0" applyFont="1" applyAlignment="1">
      <alignment horizontal="center" wrapText="1"/>
    </xf>
    <xf numFmtId="0" fontId="12" fillId="0" borderId="0" xfId="0" applyFont="1" applyAlignment="1">
      <alignment horizontal="lef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2824"/>
  <sheetViews>
    <sheetView tabSelected="1" topLeftCell="A2788" zoomScaleNormal="100" workbookViewId="0">
      <selection activeCell="F2811" sqref="F2811"/>
    </sheetView>
  </sheetViews>
  <sheetFormatPr defaultRowHeight="12.75" x14ac:dyDescent="0.2"/>
  <cols>
    <col min="1" max="1" width="5.7109375" customWidth="1"/>
    <col min="2" max="2" width="11.7109375" customWidth="1"/>
    <col min="3" max="3" width="40.7109375" customWidth="1"/>
    <col min="4" max="5" width="11.7109375" customWidth="1"/>
    <col min="6" max="6" width="12.85546875" customWidth="1"/>
    <col min="7" max="7" width="12.7109375" customWidth="1"/>
    <col min="9" max="11" width="12.7109375" customWidth="1"/>
    <col min="15" max="30" width="0" hidden="1" customWidth="1"/>
    <col min="31" max="31" width="149.140625" hidden="1" customWidth="1"/>
    <col min="32" max="32" width="113.140625" hidden="1" customWidth="1"/>
    <col min="33" max="36" width="0" hidden="1" customWidth="1"/>
  </cols>
  <sheetData>
    <row r="1" spans="1:11" x14ac:dyDescent="0.2">
      <c r="A1" s="8" t="str">
        <f>CONCATENATE(Source!B1, "     СН-2012 (© ОАО МЦЦС 'Мосстройцены', ", "2021", ")")</f>
        <v>Smeta.RU  (495) 974-1589     СН-2012 (© ОАО МЦЦС 'Мосстройцены', 2021)</v>
      </c>
    </row>
    <row r="2" spans="1:11" ht="14.25" x14ac:dyDescent="0.2">
      <c r="A2" s="9"/>
      <c r="B2" s="9"/>
      <c r="C2" s="9"/>
      <c r="D2" s="9"/>
      <c r="E2" s="9"/>
      <c r="F2" s="9"/>
      <c r="G2" s="9"/>
      <c r="H2" s="9"/>
      <c r="I2" s="9"/>
      <c r="J2" s="48" t="s">
        <v>670</v>
      </c>
      <c r="K2" s="48"/>
    </row>
    <row r="3" spans="1:11" ht="16.5" x14ac:dyDescent="0.25">
      <c r="A3" s="11"/>
      <c r="B3" s="55" t="s">
        <v>668</v>
      </c>
      <c r="C3" s="55"/>
      <c r="D3" s="55"/>
      <c r="E3" s="55"/>
      <c r="F3" s="10"/>
      <c r="G3" s="55" t="s">
        <v>669</v>
      </c>
      <c r="H3" s="55"/>
      <c r="I3" s="55"/>
      <c r="J3" s="55"/>
      <c r="K3" s="55"/>
    </row>
    <row r="4" spans="1:11" ht="14.25" x14ac:dyDescent="0.2">
      <c r="A4" s="10"/>
      <c r="B4" s="47"/>
      <c r="C4" s="47"/>
      <c r="D4" s="47"/>
      <c r="E4" s="47"/>
      <c r="F4" s="10"/>
      <c r="G4" s="47"/>
      <c r="H4" s="47"/>
      <c r="I4" s="47"/>
      <c r="J4" s="47"/>
      <c r="K4" s="47"/>
    </row>
    <row r="5" spans="1:11" ht="14.25" x14ac:dyDescent="0.2">
      <c r="A5" s="12"/>
      <c r="B5" s="12"/>
      <c r="C5" s="13"/>
      <c r="D5" s="13"/>
      <c r="E5" s="13"/>
      <c r="F5" s="10"/>
      <c r="G5" s="14"/>
      <c r="H5" s="13"/>
      <c r="I5" s="13"/>
      <c r="J5" s="13"/>
      <c r="K5" s="14"/>
    </row>
    <row r="6" spans="1:11" ht="14.25" x14ac:dyDescent="0.2">
      <c r="A6" s="14"/>
      <c r="B6" s="47" t="str">
        <f>CONCATENATE("______________________ ", IF(Source!AL12&lt;&gt;"", Source!AL12, ""))</f>
        <v xml:space="preserve">______________________ </v>
      </c>
      <c r="C6" s="47"/>
      <c r="D6" s="47"/>
      <c r="E6" s="47"/>
      <c r="F6" s="10"/>
      <c r="G6" s="47" t="str">
        <f>CONCATENATE("______________________ ", IF(Source!AH12&lt;&gt;"", Source!AH12, ""))</f>
        <v xml:space="preserve">______________________ </v>
      </c>
      <c r="H6" s="47"/>
      <c r="I6" s="47"/>
      <c r="J6" s="47"/>
      <c r="K6" s="47"/>
    </row>
    <row r="7" spans="1:11" ht="14.25" x14ac:dyDescent="0.2">
      <c r="A7" s="15"/>
      <c r="B7" s="51" t="s">
        <v>671</v>
      </c>
      <c r="C7" s="51"/>
      <c r="D7" s="51"/>
      <c r="E7" s="51"/>
      <c r="F7" s="10"/>
      <c r="G7" s="51" t="s">
        <v>671</v>
      </c>
      <c r="H7" s="51"/>
      <c r="I7" s="51"/>
      <c r="J7" s="51"/>
      <c r="K7" s="51"/>
    </row>
    <row r="9" spans="1:11" ht="14.25" x14ac:dyDescent="0.2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5.75" x14ac:dyDescent="0.25">
      <c r="A10" s="52" t="s">
        <v>813</v>
      </c>
      <c r="B10" s="53"/>
      <c r="C10" s="53"/>
      <c r="D10" s="53"/>
      <c r="E10" s="53"/>
      <c r="F10" s="53"/>
      <c r="G10" s="53"/>
      <c r="H10" s="53"/>
      <c r="I10" s="53"/>
      <c r="J10" s="53"/>
      <c r="K10" s="53"/>
    </row>
    <row r="11" spans="1:11" x14ac:dyDescent="0.2">
      <c r="A11" s="49" t="s">
        <v>672</v>
      </c>
      <c r="B11" s="49"/>
      <c r="C11" s="49"/>
      <c r="D11" s="49"/>
      <c r="E11" s="49"/>
      <c r="F11" s="49"/>
      <c r="G11" s="49"/>
      <c r="H11" s="49"/>
      <c r="I11" s="49"/>
      <c r="J11" s="49"/>
      <c r="K11" s="49"/>
    </row>
    <row r="12" spans="1:11" ht="14.25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8" hidden="1" x14ac:dyDescent="0.25">
      <c r="A13" s="54"/>
      <c r="B13" s="54"/>
      <c r="C13" s="54"/>
      <c r="D13" s="54"/>
      <c r="E13" s="54"/>
      <c r="F13" s="54"/>
      <c r="G13" s="54"/>
      <c r="H13" s="54"/>
      <c r="I13" s="54"/>
      <c r="J13" s="54"/>
      <c r="K13" s="54"/>
    </row>
    <row r="14" spans="1:11" ht="14.25" hidden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x14ac:dyDescent="0.2">
      <c r="A15" s="49" t="s">
        <v>673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</row>
    <row r="16" spans="1:11" ht="14.25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x14ac:dyDescent="0.2">
      <c r="A17" s="38" t="str">
        <f>CONCATENATE( "Основание: чертежи № ", Source!J12)</f>
        <v xml:space="preserve">Основание: чертежи № </v>
      </c>
      <c r="B17" s="38"/>
      <c r="C17" s="38"/>
      <c r="D17" s="38"/>
      <c r="E17" s="38"/>
      <c r="F17" s="38"/>
      <c r="G17" s="38"/>
      <c r="H17" s="38"/>
      <c r="I17" s="38"/>
      <c r="J17" s="38"/>
      <c r="K17" s="38"/>
    </row>
    <row r="18" spans="1:11" ht="14.25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4.25" x14ac:dyDescent="0.2">
      <c r="A19" s="10"/>
      <c r="B19" s="10"/>
      <c r="C19" s="10"/>
      <c r="D19" s="10"/>
      <c r="E19" s="10"/>
      <c r="F19" s="47" t="s">
        <v>674</v>
      </c>
      <c r="G19" s="47"/>
      <c r="H19" s="47"/>
      <c r="I19" s="39">
        <f>(Source!F3291/1000)</f>
        <v>27451.20004</v>
      </c>
      <c r="J19" s="48"/>
      <c r="K19" s="10" t="s">
        <v>675</v>
      </c>
    </row>
    <row r="20" spans="1:11" ht="14.25" hidden="1" x14ac:dyDescent="0.2">
      <c r="A20" s="10"/>
      <c r="B20" s="10"/>
      <c r="C20" s="10"/>
      <c r="D20" s="10"/>
      <c r="E20" s="10"/>
      <c r="F20" s="47" t="s">
        <v>676</v>
      </c>
      <c r="G20" s="47"/>
      <c r="H20" s="47"/>
      <c r="I20" s="39">
        <f>(Source!F3281)/1000</f>
        <v>11557.071</v>
      </c>
      <c r="J20" s="48"/>
      <c r="K20" s="10" t="s">
        <v>675</v>
      </c>
    </row>
    <row r="21" spans="1:11" ht="14.25" hidden="1" x14ac:dyDescent="0.2">
      <c r="A21" s="10"/>
      <c r="B21" s="10"/>
      <c r="C21" s="10"/>
      <c r="D21" s="10"/>
      <c r="E21" s="10"/>
      <c r="F21" s="47" t="s">
        <v>677</v>
      </c>
      <c r="G21" s="47"/>
      <c r="H21" s="47"/>
      <c r="I21" s="39">
        <f>(Source!F3282)/1000</f>
        <v>0</v>
      </c>
      <c r="J21" s="48"/>
      <c r="K21" s="10" t="s">
        <v>675</v>
      </c>
    </row>
    <row r="22" spans="1:11" ht="14.25" hidden="1" x14ac:dyDescent="0.2">
      <c r="A22" s="10"/>
      <c r="B22" s="10"/>
      <c r="C22" s="10"/>
      <c r="D22" s="10"/>
      <c r="E22" s="10"/>
      <c r="F22" s="47" t="s">
        <v>678</v>
      </c>
      <c r="G22" s="47"/>
      <c r="H22" s="47"/>
      <c r="I22" s="39">
        <f>(Source!F3273)/1000</f>
        <v>0</v>
      </c>
      <c r="J22" s="48"/>
      <c r="K22" s="10" t="s">
        <v>675</v>
      </c>
    </row>
    <row r="23" spans="1:11" ht="14.25" hidden="1" x14ac:dyDescent="0.2">
      <c r="A23" s="10"/>
      <c r="B23" s="10"/>
      <c r="C23" s="10"/>
      <c r="D23" s="10"/>
      <c r="E23" s="10"/>
      <c r="F23" s="47" t="s">
        <v>679</v>
      </c>
      <c r="G23" s="47"/>
      <c r="H23" s="47"/>
      <c r="I23" s="39">
        <f>(Source!F3283+Source!F3284)/1000</f>
        <v>15894.12904</v>
      </c>
      <c r="J23" s="48"/>
      <c r="K23" s="10" t="s">
        <v>675</v>
      </c>
    </row>
    <row r="24" spans="1:11" ht="14.25" x14ac:dyDescent="0.2">
      <c r="A24" s="10"/>
      <c r="B24" s="10"/>
      <c r="C24" s="10"/>
      <c r="D24" s="10"/>
      <c r="E24" s="10"/>
      <c r="F24" s="47" t="s">
        <v>680</v>
      </c>
      <c r="G24" s="47"/>
      <c r="H24" s="47"/>
      <c r="I24" s="39">
        <f>(Source!F3279+ Source!F3278)/1000</f>
        <v>1867.8276599999999</v>
      </c>
      <c r="J24" s="48"/>
      <c r="K24" s="10" t="s">
        <v>675</v>
      </c>
    </row>
    <row r="25" spans="1:11" ht="14.25" x14ac:dyDescent="0.2">
      <c r="A25" s="10" t="s">
        <v>694</v>
      </c>
      <c r="B25" s="10"/>
      <c r="C25" s="10"/>
      <c r="D25" s="16"/>
      <c r="E25" s="17"/>
      <c r="F25" s="10"/>
      <c r="G25" s="10"/>
      <c r="H25" s="10"/>
      <c r="I25" s="10"/>
      <c r="J25" s="10"/>
      <c r="K25" s="10"/>
    </row>
    <row r="26" spans="1:11" ht="14.25" x14ac:dyDescent="0.2">
      <c r="A26" s="45" t="s">
        <v>681</v>
      </c>
      <c r="B26" s="45" t="s">
        <v>682</v>
      </c>
      <c r="C26" s="45" t="s">
        <v>683</v>
      </c>
      <c r="D26" s="45" t="s">
        <v>684</v>
      </c>
      <c r="E26" s="45" t="s">
        <v>685</v>
      </c>
      <c r="F26" s="45" t="s">
        <v>686</v>
      </c>
      <c r="G26" s="45" t="s">
        <v>687</v>
      </c>
      <c r="H26" s="45" t="s">
        <v>688</v>
      </c>
      <c r="I26" s="45" t="s">
        <v>689</v>
      </c>
      <c r="J26" s="45" t="s">
        <v>690</v>
      </c>
      <c r="K26" s="18" t="s">
        <v>691</v>
      </c>
    </row>
    <row r="27" spans="1:11" ht="28.5" x14ac:dyDescent="0.2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19" t="s">
        <v>692</v>
      </c>
    </row>
    <row r="28" spans="1:11" ht="28.5" x14ac:dyDescent="0.2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19" t="s">
        <v>693</v>
      </c>
    </row>
    <row r="29" spans="1:11" ht="14.25" x14ac:dyDescent="0.2">
      <c r="A29" s="19">
        <v>1</v>
      </c>
      <c r="B29" s="19">
        <v>2</v>
      </c>
      <c r="C29" s="19">
        <v>3</v>
      </c>
      <c r="D29" s="19">
        <v>4</v>
      </c>
      <c r="E29" s="19">
        <v>5</v>
      </c>
      <c r="F29" s="19">
        <v>6</v>
      </c>
      <c r="G29" s="19">
        <v>7</v>
      </c>
      <c r="H29" s="19">
        <v>8</v>
      </c>
      <c r="I29" s="19">
        <v>9</v>
      </c>
      <c r="J29" s="19">
        <v>10</v>
      </c>
      <c r="K29" s="19">
        <v>11</v>
      </c>
    </row>
    <row r="31" spans="1:11" ht="16.5" x14ac:dyDescent="0.25">
      <c r="A31" s="43" t="str">
        <f>CONCATENATE("Локальная смета: ",IF(Source!G20&lt;&gt;"Новая локальная смета", Source!G20, ""))</f>
        <v>Локальная смета: Автозаводская ул., д. 7</v>
      </c>
      <c r="B31" s="43"/>
      <c r="C31" s="43"/>
      <c r="D31" s="43"/>
      <c r="E31" s="43"/>
      <c r="F31" s="43"/>
      <c r="G31" s="43"/>
      <c r="H31" s="43"/>
      <c r="I31" s="43"/>
      <c r="J31" s="43"/>
      <c r="K31" s="43"/>
    </row>
    <row r="33" spans="1:22" ht="16.5" x14ac:dyDescent="0.25">
      <c r="A33" s="43" t="str">
        <f>CONCATENATE("Раздел: ",IF(Source!G24&lt;&gt;"Новый раздел", Source!G24, ""))</f>
        <v>Раздел: Ремонт газона (рулонный)-800м2</v>
      </c>
      <c r="B33" s="43"/>
      <c r="C33" s="43"/>
      <c r="D33" s="43"/>
      <c r="E33" s="43"/>
      <c r="F33" s="43"/>
      <c r="G33" s="43"/>
      <c r="H33" s="43"/>
      <c r="I33" s="43"/>
      <c r="J33" s="43"/>
      <c r="K33" s="43"/>
    </row>
    <row r="34" spans="1:22" ht="71.25" x14ac:dyDescent="0.2">
      <c r="A34" s="20" t="str">
        <f>Source!E28</f>
        <v>1</v>
      </c>
      <c r="B34" s="21" t="str">
        <f>Source!F28</f>
        <v>5.4-3203-3-3/1</v>
      </c>
      <c r="C34" s="21" t="str">
        <f>Source!G28</f>
        <v>Подготовка почвы для устройства партерного и обыкновенного газонов с внесением растительной земли слоем 15 см механизированным способом (75%)</v>
      </c>
      <c r="D34" s="22" t="str">
        <f>Source!H28</f>
        <v>100 м2</v>
      </c>
      <c r="E34" s="9">
        <f>Source!I28</f>
        <v>6</v>
      </c>
      <c r="F34" s="24"/>
      <c r="G34" s="23"/>
      <c r="H34" s="9"/>
      <c r="I34" s="9"/>
      <c r="J34" s="25"/>
      <c r="K34" s="25"/>
      <c r="Q34">
        <f>ROUND((Source!BZ28/100)*ROUND((Source!AF28*Source!AV28)*Source!I28, 2), 2)</f>
        <v>23934.2</v>
      </c>
      <c r="R34">
        <f>Source!X28</f>
        <v>23934.2</v>
      </c>
      <c r="S34">
        <f>ROUND((Source!CA28/100)*ROUND((Source!AF28*Source!AV28)*Source!I28, 2), 2)</f>
        <v>3419.17</v>
      </c>
      <c r="T34">
        <f>Source!Y28</f>
        <v>3419.17</v>
      </c>
      <c r="U34">
        <f>ROUND((175/100)*ROUND((Source!AE28*Source!AV28)*Source!I28, 2), 2)</f>
        <v>233.42</v>
      </c>
      <c r="V34">
        <f>ROUND((108/100)*ROUND(Source!CS28*Source!I28, 2), 2)</f>
        <v>144.05000000000001</v>
      </c>
    </row>
    <row r="35" spans="1:22" x14ac:dyDescent="0.2">
      <c r="C35" s="26" t="str">
        <f>"Объем: "&amp;Source!I28&amp;"=600/"&amp;"100"</f>
        <v>Объем: 6=600/100</v>
      </c>
    </row>
    <row r="36" spans="1:22" ht="14.25" x14ac:dyDescent="0.2">
      <c r="A36" s="20"/>
      <c r="B36" s="21"/>
      <c r="C36" s="21" t="s">
        <v>695</v>
      </c>
      <c r="D36" s="22"/>
      <c r="E36" s="9"/>
      <c r="F36" s="24">
        <f>Source!AO28</f>
        <v>5698.62</v>
      </c>
      <c r="G36" s="23" t="str">
        <f>Source!DG28</f>
        <v/>
      </c>
      <c r="H36" s="9">
        <f>Source!AV28</f>
        <v>1</v>
      </c>
      <c r="I36" s="9">
        <f>IF(Source!BA28&lt;&gt; 0, Source!BA28, 1)</f>
        <v>1</v>
      </c>
      <c r="J36" s="25">
        <f>Source!S28</f>
        <v>34191.72</v>
      </c>
      <c r="K36" s="25"/>
    </row>
    <row r="37" spans="1:22" ht="14.25" x14ac:dyDescent="0.2">
      <c r="A37" s="20"/>
      <c r="B37" s="21"/>
      <c r="C37" s="21" t="s">
        <v>696</v>
      </c>
      <c r="D37" s="22"/>
      <c r="E37" s="9"/>
      <c r="F37" s="24">
        <f>Source!AM28</f>
        <v>60.76</v>
      </c>
      <c r="G37" s="23" t="str">
        <f>Source!DE28</f>
        <v/>
      </c>
      <c r="H37" s="9">
        <f>Source!AV28</f>
        <v>1</v>
      </c>
      <c r="I37" s="9">
        <f>IF(Source!BB28&lt;&gt; 0, Source!BB28, 1)</f>
        <v>1</v>
      </c>
      <c r="J37" s="25">
        <f>Source!Q28</f>
        <v>364.56</v>
      </c>
      <c r="K37" s="25"/>
    </row>
    <row r="38" spans="1:22" ht="14.25" x14ac:dyDescent="0.2">
      <c r="A38" s="20"/>
      <c r="B38" s="21"/>
      <c r="C38" s="21" t="s">
        <v>697</v>
      </c>
      <c r="D38" s="22"/>
      <c r="E38" s="9"/>
      <c r="F38" s="24">
        <f>Source!AN28</f>
        <v>22.23</v>
      </c>
      <c r="G38" s="23" t="str">
        <f>Source!DF28</f>
        <v/>
      </c>
      <c r="H38" s="9">
        <f>Source!AV28</f>
        <v>1</v>
      </c>
      <c r="I38" s="9">
        <f>IF(Source!BS28&lt;&gt; 0, Source!BS28, 1)</f>
        <v>1</v>
      </c>
      <c r="J38" s="27">
        <f>Source!R28</f>
        <v>133.38</v>
      </c>
      <c r="K38" s="25"/>
    </row>
    <row r="39" spans="1:22" ht="14.25" x14ac:dyDescent="0.2">
      <c r="A39" s="20"/>
      <c r="B39" s="21"/>
      <c r="C39" s="21" t="s">
        <v>698</v>
      </c>
      <c r="D39" s="22"/>
      <c r="E39" s="9"/>
      <c r="F39" s="24">
        <f>Source!AL28</f>
        <v>11305.05</v>
      </c>
      <c r="G39" s="23" t="str">
        <f>Source!DD28</f>
        <v/>
      </c>
      <c r="H39" s="9">
        <f>Source!AW28</f>
        <v>1</v>
      </c>
      <c r="I39" s="9">
        <f>IF(Source!BC28&lt;&gt; 0, Source!BC28, 1)</f>
        <v>1</v>
      </c>
      <c r="J39" s="25">
        <f>Source!P28</f>
        <v>67830.3</v>
      </c>
      <c r="K39" s="25"/>
    </row>
    <row r="40" spans="1:22" ht="14.25" x14ac:dyDescent="0.2">
      <c r="A40" s="20"/>
      <c r="B40" s="21"/>
      <c r="C40" s="21" t="s">
        <v>699</v>
      </c>
      <c r="D40" s="22" t="s">
        <v>700</v>
      </c>
      <c r="E40" s="9">
        <f>Source!AT28</f>
        <v>70</v>
      </c>
      <c r="F40" s="24"/>
      <c r="G40" s="23"/>
      <c r="H40" s="9"/>
      <c r="I40" s="9"/>
      <c r="J40" s="25">
        <f>SUM(R34:R39)</f>
        <v>23934.2</v>
      </c>
      <c r="K40" s="25"/>
    </row>
    <row r="41" spans="1:22" ht="14.25" x14ac:dyDescent="0.2">
      <c r="A41" s="20"/>
      <c r="B41" s="21"/>
      <c r="C41" s="21" t="s">
        <v>701</v>
      </c>
      <c r="D41" s="22" t="s">
        <v>700</v>
      </c>
      <c r="E41" s="9">
        <f>Source!AU28</f>
        <v>10</v>
      </c>
      <c r="F41" s="24"/>
      <c r="G41" s="23"/>
      <c r="H41" s="9"/>
      <c r="I41" s="9"/>
      <c r="J41" s="25">
        <f>SUM(T34:T40)</f>
        <v>3419.17</v>
      </c>
      <c r="K41" s="25"/>
    </row>
    <row r="42" spans="1:22" ht="14.25" x14ac:dyDescent="0.2">
      <c r="A42" s="20"/>
      <c r="B42" s="21"/>
      <c r="C42" s="21" t="s">
        <v>702</v>
      </c>
      <c r="D42" s="22" t="s">
        <v>700</v>
      </c>
      <c r="E42" s="9">
        <f>108</f>
        <v>108</v>
      </c>
      <c r="F42" s="24"/>
      <c r="G42" s="23"/>
      <c r="H42" s="9"/>
      <c r="I42" s="9"/>
      <c r="J42" s="25">
        <f>SUM(V34:V41)</f>
        <v>144.05000000000001</v>
      </c>
      <c r="K42" s="25"/>
    </row>
    <row r="43" spans="1:22" ht="14.25" x14ac:dyDescent="0.2">
      <c r="A43" s="20"/>
      <c r="B43" s="21"/>
      <c r="C43" s="21" t="s">
        <v>703</v>
      </c>
      <c r="D43" s="22" t="s">
        <v>704</v>
      </c>
      <c r="E43" s="9">
        <f>Source!AQ28</f>
        <v>30.8</v>
      </c>
      <c r="F43" s="24"/>
      <c r="G43" s="23" t="str">
        <f>Source!DI28</f>
        <v/>
      </c>
      <c r="H43" s="9">
        <f>Source!AV28</f>
        <v>1</v>
      </c>
      <c r="I43" s="9"/>
      <c r="J43" s="25"/>
      <c r="K43" s="25">
        <f>Source!U28</f>
        <v>184.8</v>
      </c>
    </row>
    <row r="44" spans="1:22" ht="15" x14ac:dyDescent="0.25">
      <c r="A44" s="29"/>
      <c r="B44" s="29"/>
      <c r="C44" s="29"/>
      <c r="D44" s="29"/>
      <c r="E44" s="29"/>
      <c r="F44" s="29"/>
      <c r="G44" s="29"/>
      <c r="H44" s="29"/>
      <c r="I44" s="44">
        <f>J36+J37+J39+J40+J41+J42</f>
        <v>129884</v>
      </c>
      <c r="J44" s="44"/>
      <c r="K44" s="30">
        <f>IF(Source!I28&lt;&gt;0, ROUND(I44/Source!I28, 2), 0)</f>
        <v>21647.33</v>
      </c>
      <c r="P44" s="28">
        <f>I44</f>
        <v>129884</v>
      </c>
    </row>
    <row r="45" spans="1:22" ht="57" x14ac:dyDescent="0.2">
      <c r="A45" s="20" t="str">
        <f>Source!E29</f>
        <v>2</v>
      </c>
      <c r="B45" s="21" t="str">
        <f>Source!F29</f>
        <v>5.4-3203-3-4/1</v>
      </c>
      <c r="C45" s="21" t="str">
        <f>Source!G29</f>
        <v>Подготовка почвы для устройства партерного и обыкновенного газонов с внесением растительной земли слоем 15 см вручную (25%)</v>
      </c>
      <c r="D45" s="22" t="str">
        <f>Source!H29</f>
        <v>100 м2</v>
      </c>
      <c r="E45" s="9">
        <f>Source!I29</f>
        <v>2</v>
      </c>
      <c r="F45" s="24"/>
      <c r="G45" s="23"/>
      <c r="H45" s="9"/>
      <c r="I45" s="9"/>
      <c r="J45" s="25"/>
      <c r="K45" s="25"/>
      <c r="Q45">
        <f>ROUND((Source!BZ29/100)*ROUND((Source!AF29*Source!AV29)*Source!I29, 2), 2)</f>
        <v>11915.29</v>
      </c>
      <c r="R45">
        <f>Source!X29</f>
        <v>11915.29</v>
      </c>
      <c r="S45">
        <f>ROUND((Source!CA29/100)*ROUND((Source!AF29*Source!AV29)*Source!I29, 2), 2)</f>
        <v>1702.18</v>
      </c>
      <c r="T45">
        <f>Source!Y29</f>
        <v>1702.18</v>
      </c>
      <c r="U45">
        <f>ROUND((175/100)*ROUND((Source!AE29*Source!AV29)*Source!I29, 2), 2)</f>
        <v>0</v>
      </c>
      <c r="V45">
        <f>ROUND((108/100)*ROUND(Source!CS29*Source!I29, 2), 2)</f>
        <v>0</v>
      </c>
    </row>
    <row r="46" spans="1:22" x14ac:dyDescent="0.2">
      <c r="C46" s="26" t="str">
        <f>"Объем: "&amp;Source!I29&amp;"=200/"&amp;"100"</f>
        <v>Объем: 2=200/100</v>
      </c>
    </row>
    <row r="47" spans="1:22" ht="14.25" x14ac:dyDescent="0.2">
      <c r="A47" s="20"/>
      <c r="B47" s="21"/>
      <c r="C47" s="21" t="s">
        <v>695</v>
      </c>
      <c r="D47" s="22"/>
      <c r="E47" s="9"/>
      <c r="F47" s="24">
        <f>Source!AO29</f>
        <v>8510.92</v>
      </c>
      <c r="G47" s="23" t="str">
        <f>Source!DG29</f>
        <v/>
      </c>
      <c r="H47" s="9">
        <f>Source!AV29</f>
        <v>1</v>
      </c>
      <c r="I47" s="9">
        <f>IF(Source!BA29&lt;&gt; 0, Source!BA29, 1)</f>
        <v>1</v>
      </c>
      <c r="J47" s="25">
        <f>Source!S29</f>
        <v>17021.84</v>
      </c>
      <c r="K47" s="25"/>
    </row>
    <row r="48" spans="1:22" ht="14.25" x14ac:dyDescent="0.2">
      <c r="A48" s="20"/>
      <c r="B48" s="21"/>
      <c r="C48" s="21" t="s">
        <v>698</v>
      </c>
      <c r="D48" s="22"/>
      <c r="E48" s="9"/>
      <c r="F48" s="24">
        <f>Source!AL29</f>
        <v>11305.05</v>
      </c>
      <c r="G48" s="23" t="str">
        <f>Source!DD29</f>
        <v/>
      </c>
      <c r="H48" s="9">
        <f>Source!AW29</f>
        <v>1</v>
      </c>
      <c r="I48" s="9">
        <f>IF(Source!BC29&lt;&gt; 0, Source!BC29, 1)</f>
        <v>1</v>
      </c>
      <c r="J48" s="25">
        <f>Source!P29</f>
        <v>22610.1</v>
      </c>
      <c r="K48" s="25"/>
    </row>
    <row r="49" spans="1:22" ht="14.25" x14ac:dyDescent="0.2">
      <c r="A49" s="20"/>
      <c r="B49" s="21"/>
      <c r="C49" s="21" t="s">
        <v>699</v>
      </c>
      <c r="D49" s="22" t="s">
        <v>700</v>
      </c>
      <c r="E49" s="9">
        <f>Source!AT29</f>
        <v>70</v>
      </c>
      <c r="F49" s="24"/>
      <c r="G49" s="23"/>
      <c r="H49" s="9"/>
      <c r="I49" s="9"/>
      <c r="J49" s="25">
        <f>SUM(R45:R48)</f>
        <v>11915.29</v>
      </c>
      <c r="K49" s="25"/>
    </row>
    <row r="50" spans="1:22" ht="14.25" x14ac:dyDescent="0.2">
      <c r="A50" s="20"/>
      <c r="B50" s="21"/>
      <c r="C50" s="21" t="s">
        <v>701</v>
      </c>
      <c r="D50" s="22" t="s">
        <v>700</v>
      </c>
      <c r="E50" s="9">
        <f>Source!AU29</f>
        <v>10</v>
      </c>
      <c r="F50" s="24"/>
      <c r="G50" s="23"/>
      <c r="H50" s="9"/>
      <c r="I50" s="9"/>
      <c r="J50" s="25">
        <f>SUM(T45:T49)</f>
        <v>1702.18</v>
      </c>
      <c r="K50" s="25"/>
    </row>
    <row r="51" spans="1:22" ht="14.25" x14ac:dyDescent="0.2">
      <c r="A51" s="20"/>
      <c r="B51" s="21"/>
      <c r="C51" s="21" t="s">
        <v>703</v>
      </c>
      <c r="D51" s="22" t="s">
        <v>704</v>
      </c>
      <c r="E51" s="9">
        <f>Source!AQ29</f>
        <v>46</v>
      </c>
      <c r="F51" s="24"/>
      <c r="G51" s="23" t="str">
        <f>Source!DI29</f>
        <v/>
      </c>
      <c r="H51" s="9">
        <f>Source!AV29</f>
        <v>1</v>
      </c>
      <c r="I51" s="9"/>
      <c r="J51" s="25"/>
      <c r="K51" s="25">
        <f>Source!U29</f>
        <v>92</v>
      </c>
    </row>
    <row r="52" spans="1:22" ht="15" x14ac:dyDescent="0.25">
      <c r="A52" s="29"/>
      <c r="B52" s="29"/>
      <c r="C52" s="29"/>
      <c r="D52" s="29"/>
      <c r="E52" s="29"/>
      <c r="F52" s="29"/>
      <c r="G52" s="29"/>
      <c r="H52" s="29"/>
      <c r="I52" s="44">
        <f>J47+J48+J49+J50</f>
        <v>53249.41</v>
      </c>
      <c r="J52" s="44"/>
      <c r="K52" s="30">
        <f>IF(Source!I29&lt;&gt;0, ROUND(I52/Source!I29, 2), 0)</f>
        <v>26624.71</v>
      </c>
      <c r="P52" s="28">
        <f>I52</f>
        <v>53249.41</v>
      </c>
    </row>
    <row r="53" spans="1:22" ht="57" x14ac:dyDescent="0.2">
      <c r="A53" s="20" t="str">
        <f>Source!E30</f>
        <v>3</v>
      </c>
      <c r="B53" s="21" t="str">
        <f>Source!F30</f>
        <v>5.4-3203-3-5/1</v>
      </c>
      <c r="C53" s="21" t="str">
        <f>Source!G30</f>
        <v>Подготовка почвы для устройства партерного и обыкновенного газонов на каждые 5 см изменения толщины слоя добавлять или исключать</v>
      </c>
      <c r="D53" s="22" t="str">
        <f>Source!H30</f>
        <v>100 м2</v>
      </c>
      <c r="E53" s="9">
        <f>Source!I30</f>
        <v>-8</v>
      </c>
      <c r="F53" s="24"/>
      <c r="G53" s="23"/>
      <c r="H53" s="9"/>
      <c r="I53" s="9"/>
      <c r="J53" s="25"/>
      <c r="K53" s="25"/>
      <c r="Q53">
        <f>ROUND((Source!BZ30/100)*ROUND((Source!AF30*Source!AV30)*Source!I30, 2), 2)</f>
        <v>-6517.17</v>
      </c>
      <c r="R53">
        <f>Source!X30</f>
        <v>-6517.17</v>
      </c>
      <c r="S53">
        <f>ROUND((Source!CA30/100)*ROUND((Source!AF30*Source!AV30)*Source!I30, 2), 2)</f>
        <v>-931.02</v>
      </c>
      <c r="T53">
        <f>Source!Y30</f>
        <v>-931.02</v>
      </c>
      <c r="U53">
        <f>ROUND((175/100)*ROUND((Source!AE30*Source!AV30)*Source!I30, 2), 2)</f>
        <v>0</v>
      </c>
      <c r="V53">
        <f>ROUND((108/100)*ROUND(Source!CS30*Source!I30, 2), 2)</f>
        <v>0</v>
      </c>
    </row>
    <row r="54" spans="1:22" x14ac:dyDescent="0.2">
      <c r="C54" s="26" t="str">
        <f>"Объем: "&amp;Source!I30&amp;"=-"&amp;"800/"&amp;"100"</f>
        <v>Объем: -8=-800/100</v>
      </c>
    </row>
    <row r="55" spans="1:22" ht="14.25" x14ac:dyDescent="0.2">
      <c r="A55" s="20"/>
      <c r="B55" s="21"/>
      <c r="C55" s="21" t="s">
        <v>695</v>
      </c>
      <c r="D55" s="22"/>
      <c r="E55" s="9"/>
      <c r="F55" s="24">
        <f>Source!AO30</f>
        <v>1163.78</v>
      </c>
      <c r="G55" s="23" t="str">
        <f>Source!DG30</f>
        <v/>
      </c>
      <c r="H55" s="9">
        <f>Source!AV30</f>
        <v>1</v>
      </c>
      <c r="I55" s="9">
        <f>IF(Source!BA30&lt;&gt; 0, Source!BA30, 1)</f>
        <v>1</v>
      </c>
      <c r="J55" s="25">
        <f>Source!S30</f>
        <v>-9310.24</v>
      </c>
      <c r="K55" s="25"/>
    </row>
    <row r="56" spans="1:22" ht="14.25" x14ac:dyDescent="0.2">
      <c r="A56" s="20"/>
      <c r="B56" s="21"/>
      <c r="C56" s="21" t="s">
        <v>698</v>
      </c>
      <c r="D56" s="22"/>
      <c r="E56" s="9"/>
      <c r="F56" s="24">
        <f>Source!AL30</f>
        <v>3768.35</v>
      </c>
      <c r="G56" s="23" t="str">
        <f>Source!DD30</f>
        <v/>
      </c>
      <c r="H56" s="9">
        <f>Source!AW30</f>
        <v>1</v>
      </c>
      <c r="I56" s="9">
        <f>IF(Source!BC30&lt;&gt; 0, Source!BC30, 1)</f>
        <v>1</v>
      </c>
      <c r="J56" s="25">
        <f>Source!P30</f>
        <v>-30146.799999999999</v>
      </c>
      <c r="K56" s="25"/>
    </row>
    <row r="57" spans="1:22" ht="14.25" x14ac:dyDescent="0.2">
      <c r="A57" s="20"/>
      <c r="B57" s="21"/>
      <c r="C57" s="21" t="s">
        <v>699</v>
      </c>
      <c r="D57" s="22" t="s">
        <v>700</v>
      </c>
      <c r="E57" s="9">
        <f>Source!AT30</f>
        <v>70</v>
      </c>
      <c r="F57" s="24"/>
      <c r="G57" s="23"/>
      <c r="H57" s="9"/>
      <c r="I57" s="9"/>
      <c r="J57" s="25">
        <f>SUM(R53:R56)</f>
        <v>-6517.17</v>
      </c>
      <c r="K57" s="25"/>
    </row>
    <row r="58" spans="1:22" ht="14.25" x14ac:dyDescent="0.2">
      <c r="A58" s="20"/>
      <c r="B58" s="21"/>
      <c r="C58" s="21" t="s">
        <v>701</v>
      </c>
      <c r="D58" s="22" t="s">
        <v>700</v>
      </c>
      <c r="E58" s="9">
        <f>Source!AU30</f>
        <v>10</v>
      </c>
      <c r="F58" s="24"/>
      <c r="G58" s="23"/>
      <c r="H58" s="9"/>
      <c r="I58" s="9"/>
      <c r="J58" s="25">
        <f>SUM(T53:T57)</f>
        <v>-931.02</v>
      </c>
      <c r="K58" s="25"/>
    </row>
    <row r="59" spans="1:22" ht="14.25" x14ac:dyDescent="0.2">
      <c r="A59" s="20"/>
      <c r="B59" s="21"/>
      <c r="C59" s="21" t="s">
        <v>703</v>
      </c>
      <c r="D59" s="22" t="s">
        <v>704</v>
      </c>
      <c r="E59" s="9">
        <f>Source!AQ30</f>
        <v>6.29</v>
      </c>
      <c r="F59" s="24"/>
      <c r="G59" s="23" t="str">
        <f>Source!DI30</f>
        <v/>
      </c>
      <c r="H59" s="9">
        <f>Source!AV30</f>
        <v>1</v>
      </c>
      <c r="I59" s="9"/>
      <c r="J59" s="25"/>
      <c r="K59" s="25">
        <f>Source!U30</f>
        <v>-50.32</v>
      </c>
    </row>
    <row r="60" spans="1:22" ht="15" x14ac:dyDescent="0.25">
      <c r="A60" s="29"/>
      <c r="B60" s="29"/>
      <c r="C60" s="29"/>
      <c r="D60" s="29"/>
      <c r="E60" s="29"/>
      <c r="F60" s="29"/>
      <c r="G60" s="29"/>
      <c r="H60" s="29"/>
      <c r="I60" s="44">
        <f>J55+J56+J57+J58</f>
        <v>-46905.229999999996</v>
      </c>
      <c r="J60" s="44"/>
      <c r="K60" s="30">
        <f>IF(Source!I30&lt;&gt;0, ROUND(I60/Source!I30, 2), 0)</f>
        <v>5863.15</v>
      </c>
      <c r="P60" s="28">
        <f>I60</f>
        <v>-46905.229999999996</v>
      </c>
    </row>
    <row r="61" spans="1:22" ht="57" x14ac:dyDescent="0.2">
      <c r="A61" s="20" t="str">
        <f>Source!E31</f>
        <v>4</v>
      </c>
      <c r="B61" s="21" t="str">
        <f>Source!F31</f>
        <v>5.4-3203-12-1/1</v>
      </c>
      <c r="C61" s="21" t="str">
        <f>Source!G31</f>
        <v>Сплошная укладка готового газона в рулонах на горизонтальных поверхностях или откосах с уклоном на круче 1:2</v>
      </c>
      <c r="D61" s="22" t="str">
        <f>Source!H31</f>
        <v>100 м2</v>
      </c>
      <c r="E61" s="9">
        <f>Source!I31</f>
        <v>8</v>
      </c>
      <c r="F61" s="24"/>
      <c r="G61" s="23"/>
      <c r="H61" s="9"/>
      <c r="I61" s="9"/>
      <c r="J61" s="25"/>
      <c r="K61" s="25"/>
      <c r="Q61">
        <f>ROUND((Source!BZ31/100)*ROUND((Source!AF31*Source!AV31)*Source!I31, 2), 2)</f>
        <v>14503.05</v>
      </c>
      <c r="R61">
        <f>Source!X31</f>
        <v>14503.05</v>
      </c>
      <c r="S61">
        <f>ROUND((Source!CA31/100)*ROUND((Source!AF31*Source!AV31)*Source!I31, 2), 2)</f>
        <v>2071.86</v>
      </c>
      <c r="T61">
        <f>Source!Y31</f>
        <v>2071.86</v>
      </c>
      <c r="U61">
        <f>ROUND((175/100)*ROUND((Source!AE31*Source!AV31)*Source!I31, 2), 2)</f>
        <v>0</v>
      </c>
      <c r="V61">
        <f>ROUND((108/100)*ROUND(Source!CS31*Source!I31, 2), 2)</f>
        <v>0</v>
      </c>
    </row>
    <row r="62" spans="1:22" x14ac:dyDescent="0.2">
      <c r="C62" s="26" t="str">
        <f>"Объем: "&amp;Source!I31&amp;"=800/"&amp;"100"</f>
        <v>Объем: 8=800/100</v>
      </c>
    </row>
    <row r="63" spans="1:22" ht="14.25" x14ac:dyDescent="0.2">
      <c r="A63" s="20"/>
      <c r="B63" s="21"/>
      <c r="C63" s="21" t="s">
        <v>695</v>
      </c>
      <c r="D63" s="22"/>
      <c r="E63" s="9"/>
      <c r="F63" s="24">
        <f>Source!AO31</f>
        <v>2589.83</v>
      </c>
      <c r="G63" s="23" t="str">
        <f>Source!DG31</f>
        <v/>
      </c>
      <c r="H63" s="9">
        <f>Source!AV31</f>
        <v>1</v>
      </c>
      <c r="I63" s="9">
        <f>IF(Source!BA31&lt;&gt; 0, Source!BA31, 1)</f>
        <v>1</v>
      </c>
      <c r="J63" s="25">
        <f>Source!S31</f>
        <v>20718.64</v>
      </c>
      <c r="K63" s="25"/>
    </row>
    <row r="64" spans="1:22" ht="14.25" x14ac:dyDescent="0.2">
      <c r="A64" s="20"/>
      <c r="B64" s="21"/>
      <c r="C64" s="21" t="s">
        <v>698</v>
      </c>
      <c r="D64" s="22"/>
      <c r="E64" s="9"/>
      <c r="F64" s="24">
        <f>Source!AL31</f>
        <v>14000.73</v>
      </c>
      <c r="G64" s="23" t="str">
        <f>Source!DD31</f>
        <v/>
      </c>
      <c r="H64" s="9">
        <f>Source!AW31</f>
        <v>1</v>
      </c>
      <c r="I64" s="9">
        <f>IF(Source!BC31&lt;&gt; 0, Source!BC31, 1)</f>
        <v>1</v>
      </c>
      <c r="J64" s="25">
        <f>Source!P31</f>
        <v>112005.84</v>
      </c>
      <c r="K64" s="25"/>
    </row>
    <row r="65" spans="1:22" ht="14.25" x14ac:dyDescent="0.2">
      <c r="A65" s="20"/>
      <c r="B65" s="21"/>
      <c r="C65" s="21" t="s">
        <v>699</v>
      </c>
      <c r="D65" s="22" t="s">
        <v>700</v>
      </c>
      <c r="E65" s="9">
        <f>Source!AT31</f>
        <v>70</v>
      </c>
      <c r="F65" s="24"/>
      <c r="G65" s="23"/>
      <c r="H65" s="9"/>
      <c r="I65" s="9"/>
      <c r="J65" s="25">
        <f>SUM(R61:R64)</f>
        <v>14503.05</v>
      </c>
      <c r="K65" s="25"/>
    </row>
    <row r="66" spans="1:22" ht="14.25" x14ac:dyDescent="0.2">
      <c r="A66" s="20"/>
      <c r="B66" s="21"/>
      <c r="C66" s="21" t="s">
        <v>701</v>
      </c>
      <c r="D66" s="22" t="s">
        <v>700</v>
      </c>
      <c r="E66" s="9">
        <f>Source!AU31</f>
        <v>10</v>
      </c>
      <c r="F66" s="24"/>
      <c r="G66" s="23"/>
      <c r="H66" s="9"/>
      <c r="I66" s="9"/>
      <c r="J66" s="25">
        <f>SUM(T61:T65)</f>
        <v>2071.86</v>
      </c>
      <c r="K66" s="25"/>
    </row>
    <row r="67" spans="1:22" ht="14.25" x14ac:dyDescent="0.2">
      <c r="A67" s="20"/>
      <c r="B67" s="21"/>
      <c r="C67" s="21" t="s">
        <v>703</v>
      </c>
      <c r="D67" s="22" t="s">
        <v>704</v>
      </c>
      <c r="E67" s="9">
        <f>Source!AQ31</f>
        <v>13.42</v>
      </c>
      <c r="F67" s="24"/>
      <c r="G67" s="23" t="str">
        <f>Source!DI31</f>
        <v/>
      </c>
      <c r="H67" s="9">
        <f>Source!AV31</f>
        <v>1</v>
      </c>
      <c r="I67" s="9"/>
      <c r="J67" s="25"/>
      <c r="K67" s="25">
        <f>Source!U31</f>
        <v>107.36</v>
      </c>
    </row>
    <row r="68" spans="1:22" ht="15" x14ac:dyDescent="0.25">
      <c r="A68" s="29"/>
      <c r="B68" s="29"/>
      <c r="C68" s="29"/>
      <c r="D68" s="29"/>
      <c r="E68" s="29"/>
      <c r="F68" s="29"/>
      <c r="G68" s="29"/>
      <c r="H68" s="29"/>
      <c r="I68" s="44">
        <f>J63+J64+J65+J66</f>
        <v>149299.38999999996</v>
      </c>
      <c r="J68" s="44"/>
      <c r="K68" s="30">
        <f>IF(Source!I31&lt;&gt;0, ROUND(I68/Source!I31, 2), 0)</f>
        <v>18662.419999999998</v>
      </c>
      <c r="P68" s="28">
        <f>I68</f>
        <v>149299.38999999996</v>
      </c>
    </row>
    <row r="70" spans="1:22" ht="15" x14ac:dyDescent="0.25">
      <c r="A70" s="42" t="str">
        <f>CONCATENATE("Итого по разделу: ",IF(Source!G33&lt;&gt;"Новый раздел", Source!G33, ""))</f>
        <v>Итого по разделу: Ремонт газона (рулонный)-800м2</v>
      </c>
      <c r="B70" s="42"/>
      <c r="C70" s="42"/>
      <c r="D70" s="42"/>
      <c r="E70" s="42"/>
      <c r="F70" s="42"/>
      <c r="G70" s="42"/>
      <c r="H70" s="42"/>
      <c r="I70" s="40">
        <f>SUM(P33:P69)</f>
        <v>285527.56999999995</v>
      </c>
      <c r="J70" s="41"/>
      <c r="K70" s="31"/>
    </row>
    <row r="72" spans="1:22" ht="14.25" x14ac:dyDescent="0.2">
      <c r="C72" s="38" t="str">
        <f>Source!H61</f>
        <v>НДС 20%</v>
      </c>
      <c r="D72" s="38"/>
      <c r="E72" s="38"/>
      <c r="F72" s="38"/>
      <c r="G72" s="38"/>
      <c r="H72" s="38"/>
      <c r="I72" s="39">
        <f>IF(Source!F61=0, "", Source!F61)</f>
        <v>57105.51</v>
      </c>
      <c r="J72" s="39"/>
    </row>
    <row r="73" spans="1:22" ht="14.25" x14ac:dyDescent="0.2">
      <c r="C73" s="38" t="str">
        <f>Source!H62</f>
        <v>Итого с НДС</v>
      </c>
      <c r="D73" s="38"/>
      <c r="E73" s="38"/>
      <c r="F73" s="38"/>
      <c r="G73" s="38"/>
      <c r="H73" s="38"/>
      <c r="I73" s="39">
        <f>IF(Source!F62=0, "", Source!F62)</f>
        <v>342633.08</v>
      </c>
      <c r="J73" s="39"/>
    </row>
    <row r="75" spans="1:22" ht="16.5" x14ac:dyDescent="0.25">
      <c r="A75" s="43" t="str">
        <f>CONCATENATE("Раздел: ",IF(Source!G64&lt;&gt;"Новый раздел", Source!G64, ""))</f>
        <v>Раздел: Установка ограждений -132п.м. Н-1м</v>
      </c>
      <c r="B75" s="43"/>
      <c r="C75" s="43"/>
      <c r="D75" s="43"/>
      <c r="E75" s="43"/>
      <c r="F75" s="43"/>
      <c r="G75" s="43"/>
      <c r="H75" s="43"/>
      <c r="I75" s="43"/>
      <c r="J75" s="43"/>
      <c r="K75" s="43"/>
    </row>
    <row r="76" spans="1:22" ht="42.75" x14ac:dyDescent="0.2">
      <c r="A76" s="20" t="str">
        <f>Source!E68</f>
        <v>5</v>
      </c>
      <c r="B76" s="21" t="str">
        <f>Source!F68</f>
        <v>5.3-3203-4-2/1</v>
      </c>
      <c r="C76" s="21" t="str">
        <f>Source!G68</f>
        <v>Установка стоек металлического ограждения газонов из трубы, масса стоек до 5 кг</v>
      </c>
      <c r="D76" s="22" t="str">
        <f>Source!H68</f>
        <v>10 шт.</v>
      </c>
      <c r="E76" s="9">
        <f>Source!I68</f>
        <v>6.6</v>
      </c>
      <c r="F76" s="24"/>
      <c r="G76" s="23"/>
      <c r="H76" s="9"/>
      <c r="I76" s="9"/>
      <c r="J76" s="25"/>
      <c r="K76" s="25"/>
      <c r="Q76">
        <f>ROUND((Source!BZ68/100)*ROUND((Source!AF68*Source!AV68)*Source!I68, 2), 2)</f>
        <v>5418.43</v>
      </c>
      <c r="R76">
        <f>Source!X68</f>
        <v>5418.43</v>
      </c>
      <c r="S76">
        <f>ROUND((Source!CA68/100)*ROUND((Source!AF68*Source!AV68)*Source!I68, 2), 2)</f>
        <v>774.06</v>
      </c>
      <c r="T76">
        <f>Source!Y68</f>
        <v>774.06</v>
      </c>
      <c r="U76">
        <f>ROUND((175/100)*ROUND((Source!AE68*Source!AV68)*Source!I68, 2), 2)</f>
        <v>0</v>
      </c>
      <c r="V76">
        <f>ROUND((108/100)*ROUND(Source!CS68*Source!I68, 2), 2)</f>
        <v>0</v>
      </c>
    </row>
    <row r="77" spans="1:22" x14ac:dyDescent="0.2">
      <c r="C77" s="26" t="str">
        <f>"Объем: "&amp;Source!I68&amp;"=66/"&amp;"10"</f>
        <v>Объем: 6,6=66/10</v>
      </c>
    </row>
    <row r="78" spans="1:22" ht="14.25" x14ac:dyDescent="0.2">
      <c r="A78" s="20"/>
      <c r="B78" s="21"/>
      <c r="C78" s="21" t="s">
        <v>695</v>
      </c>
      <c r="D78" s="22"/>
      <c r="E78" s="9"/>
      <c r="F78" s="24">
        <f>Source!AO68</f>
        <v>1172.82</v>
      </c>
      <c r="G78" s="23" t="str">
        <f>Source!DG68</f>
        <v/>
      </c>
      <c r="H78" s="9">
        <f>Source!AV68</f>
        <v>1</v>
      </c>
      <c r="I78" s="9">
        <f>IF(Source!BA68&lt;&gt; 0, Source!BA68, 1)</f>
        <v>1</v>
      </c>
      <c r="J78" s="25">
        <f>Source!S68</f>
        <v>7740.61</v>
      </c>
      <c r="K78" s="25"/>
    </row>
    <row r="79" spans="1:22" ht="14.25" x14ac:dyDescent="0.2">
      <c r="A79" s="20"/>
      <c r="B79" s="21"/>
      <c r="C79" s="21" t="s">
        <v>698</v>
      </c>
      <c r="D79" s="22"/>
      <c r="E79" s="9"/>
      <c r="F79" s="24">
        <f>Source!AL68</f>
        <v>2994.86</v>
      </c>
      <c r="G79" s="23" t="str">
        <f>Source!DD68</f>
        <v/>
      </c>
      <c r="H79" s="9">
        <f>Source!AW68</f>
        <v>1</v>
      </c>
      <c r="I79" s="9">
        <f>IF(Source!BC68&lt;&gt; 0, Source!BC68, 1)</f>
        <v>1</v>
      </c>
      <c r="J79" s="25">
        <f>Source!P68</f>
        <v>19766.080000000002</v>
      </c>
      <c r="K79" s="25"/>
    </row>
    <row r="80" spans="1:22" ht="14.25" x14ac:dyDescent="0.2">
      <c r="A80" s="20"/>
      <c r="B80" s="21"/>
      <c r="C80" s="21" t="s">
        <v>699</v>
      </c>
      <c r="D80" s="22" t="s">
        <v>700</v>
      </c>
      <c r="E80" s="9">
        <f>Source!AT68</f>
        <v>70</v>
      </c>
      <c r="F80" s="24"/>
      <c r="G80" s="23"/>
      <c r="H80" s="9"/>
      <c r="I80" s="9"/>
      <c r="J80" s="25">
        <f>SUM(R76:R79)</f>
        <v>5418.43</v>
      </c>
      <c r="K80" s="25"/>
    </row>
    <row r="81" spans="1:31" ht="14.25" x14ac:dyDescent="0.2">
      <c r="A81" s="20"/>
      <c r="B81" s="21"/>
      <c r="C81" s="21" t="s">
        <v>701</v>
      </c>
      <c r="D81" s="22" t="s">
        <v>700</v>
      </c>
      <c r="E81" s="9">
        <f>Source!AU68</f>
        <v>10</v>
      </c>
      <c r="F81" s="24"/>
      <c r="G81" s="23"/>
      <c r="H81" s="9"/>
      <c r="I81" s="9"/>
      <c r="J81" s="25">
        <f>SUM(T76:T80)</f>
        <v>774.06</v>
      </c>
      <c r="K81" s="25"/>
    </row>
    <row r="82" spans="1:31" ht="14.25" x14ac:dyDescent="0.2">
      <c r="A82" s="20"/>
      <c r="B82" s="21"/>
      <c r="C82" s="21" t="s">
        <v>703</v>
      </c>
      <c r="D82" s="22" t="s">
        <v>704</v>
      </c>
      <c r="E82" s="9">
        <f>Source!AQ68</f>
        <v>6.22</v>
      </c>
      <c r="F82" s="24"/>
      <c r="G82" s="23" t="str">
        <f>Source!DI68</f>
        <v/>
      </c>
      <c r="H82" s="9">
        <f>Source!AV68</f>
        <v>1</v>
      </c>
      <c r="I82" s="9"/>
      <c r="J82" s="25"/>
      <c r="K82" s="25">
        <f>Source!U68</f>
        <v>41.052</v>
      </c>
    </row>
    <row r="83" spans="1:31" ht="15" x14ac:dyDescent="0.25">
      <c r="A83" s="29"/>
      <c r="B83" s="29"/>
      <c r="C83" s="29"/>
      <c r="D83" s="29"/>
      <c r="E83" s="29"/>
      <c r="F83" s="29"/>
      <c r="G83" s="29"/>
      <c r="H83" s="29"/>
      <c r="I83" s="44">
        <f>J78+J79+J80+J81</f>
        <v>33699.18</v>
      </c>
      <c r="J83" s="44"/>
      <c r="K83" s="30">
        <f>IF(Source!I68&lt;&gt;0, ROUND(I83/Source!I68, 2), 0)</f>
        <v>5105.9399999999996</v>
      </c>
      <c r="P83" s="28">
        <f>I83</f>
        <v>33699.18</v>
      </c>
    </row>
    <row r="84" spans="1:31" ht="96.75" x14ac:dyDescent="0.2">
      <c r="A84" s="20" t="str">
        <f>Source!E69</f>
        <v>6</v>
      </c>
      <c r="B84" s="21" t="str">
        <f>Source!F69</f>
        <v>коммерческое предложение</v>
      </c>
      <c r="C84" s="21" t="s">
        <v>705</v>
      </c>
      <c r="D84" s="22" t="str">
        <f>Source!H69</f>
        <v>м</v>
      </c>
      <c r="E84" s="9">
        <f>Source!I69</f>
        <v>132</v>
      </c>
      <c r="F84" s="24">
        <f>Source!AL69</f>
        <v>3375</v>
      </c>
      <c r="G84" s="23" t="str">
        <f>Source!DD69</f>
        <v/>
      </c>
      <c r="H84" s="9">
        <f>Source!AW69</f>
        <v>1</v>
      </c>
      <c r="I84" s="9">
        <f>IF(Source!BC69&lt;&gt; 0, Source!BC69, 1)</f>
        <v>1</v>
      </c>
      <c r="J84" s="25">
        <f>Source!P69</f>
        <v>445500</v>
      </c>
      <c r="K84" s="25"/>
      <c r="Q84">
        <f>ROUND((Source!BZ69/100)*ROUND((Source!AF69*Source!AV69)*Source!I69, 2), 2)</f>
        <v>0</v>
      </c>
      <c r="R84">
        <f>Source!X69</f>
        <v>0</v>
      </c>
      <c r="S84">
        <f>ROUND((Source!CA69/100)*ROUND((Source!AF69*Source!AV69)*Source!I69, 2), 2)</f>
        <v>0</v>
      </c>
      <c r="T84">
        <f>Source!Y69</f>
        <v>0</v>
      </c>
      <c r="U84">
        <f>ROUND((175/100)*ROUND((Source!AE69*Source!AV69)*Source!I69, 2), 2)</f>
        <v>0</v>
      </c>
      <c r="V84">
        <f>ROUND((108/100)*ROUND(Source!CS69*Source!I69, 2), 2)</f>
        <v>0</v>
      </c>
    </row>
    <row r="85" spans="1:31" ht="15" x14ac:dyDescent="0.25">
      <c r="A85" s="29"/>
      <c r="B85" s="29"/>
      <c r="C85" s="29"/>
      <c r="D85" s="29"/>
      <c r="E85" s="29"/>
      <c r="F85" s="29"/>
      <c r="G85" s="29"/>
      <c r="H85" s="29"/>
      <c r="I85" s="44">
        <f>J84</f>
        <v>445500</v>
      </c>
      <c r="J85" s="44"/>
      <c r="K85" s="30">
        <f>IF(Source!I69&lt;&gt;0, ROUND(I85/Source!I69, 2), 0)</f>
        <v>3375</v>
      </c>
      <c r="P85" s="28">
        <f>I85</f>
        <v>445500</v>
      </c>
    </row>
    <row r="87" spans="1:31" ht="15" x14ac:dyDescent="0.25">
      <c r="A87" s="42" t="str">
        <f>CONCATENATE("Итого по разделу: ",IF(Source!G71&lt;&gt;"Новый раздел", Source!G71, ""))</f>
        <v>Итого по разделу: Установка ограждений -132п.м. Н-1м</v>
      </c>
      <c r="B87" s="42"/>
      <c r="C87" s="42"/>
      <c r="D87" s="42"/>
      <c r="E87" s="42"/>
      <c r="F87" s="42"/>
      <c r="G87" s="42"/>
      <c r="H87" s="42"/>
      <c r="I87" s="40">
        <f>SUM(P75:P86)</f>
        <v>479199.18</v>
      </c>
      <c r="J87" s="41"/>
      <c r="K87" s="31"/>
    </row>
    <row r="89" spans="1:31" ht="14.25" x14ac:dyDescent="0.2">
      <c r="C89" s="38" t="str">
        <f>Source!H99</f>
        <v>НДС 20%</v>
      </c>
      <c r="D89" s="38"/>
      <c r="E89" s="38"/>
      <c r="F89" s="38"/>
      <c r="G89" s="38"/>
      <c r="H89" s="38"/>
      <c r="I89" s="39">
        <f>IF(Source!F99=0, "", Source!F99)</f>
        <v>95839.84</v>
      </c>
      <c r="J89" s="39"/>
    </row>
    <row r="90" spans="1:31" ht="14.25" x14ac:dyDescent="0.2">
      <c r="C90" s="38" t="str">
        <f>Source!H100</f>
        <v>Итого с НДС</v>
      </c>
      <c r="D90" s="38"/>
      <c r="E90" s="38"/>
      <c r="F90" s="38"/>
      <c r="G90" s="38"/>
      <c r="H90" s="38"/>
      <c r="I90" s="39">
        <f>IF(Source!F100=0, "", Source!F100)</f>
        <v>575039.02</v>
      </c>
      <c r="J90" s="39"/>
    </row>
    <row r="92" spans="1:31" ht="33" x14ac:dyDescent="0.25">
      <c r="A92" s="43" t="str">
        <f>CONCATENATE("Раздел: ",IF(Source!G102&lt;&gt;"Новый раздел", Source!G102,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 988 м2</v>
      </c>
      <c r="B92" s="43"/>
      <c r="C92" s="43"/>
      <c r="D92" s="43"/>
      <c r="E92" s="43"/>
      <c r="F92" s="43"/>
      <c r="G92" s="43"/>
      <c r="H92" s="43"/>
      <c r="I92" s="43"/>
      <c r="J92" s="43"/>
      <c r="K92" s="43"/>
      <c r="AE92" s="32" t="str">
        <f>CONCATENATE("Раздел: ",IF(Source!G102&lt;&gt;"Новый раздел", Source!G102,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 988 м2</v>
      </c>
    </row>
    <row r="94" spans="1:31" ht="16.5" x14ac:dyDescent="0.25">
      <c r="A94" s="43" t="str">
        <f>CONCATENATE("Подраздел: ",IF(Source!G106&lt;&gt;"Новый подраздел", Source!G106, ""))</f>
        <v>Подраздел: Замена резинового покрытия на детской площадке -988м2</v>
      </c>
      <c r="B94" s="43"/>
      <c r="C94" s="43"/>
      <c r="D94" s="43"/>
      <c r="E94" s="43"/>
      <c r="F94" s="43"/>
      <c r="G94" s="43"/>
      <c r="H94" s="43"/>
      <c r="I94" s="43"/>
      <c r="J94" s="43"/>
      <c r="K94" s="43"/>
    </row>
    <row r="95" spans="1:31" ht="71.25" x14ac:dyDescent="0.2">
      <c r="A95" s="20" t="str">
        <f>Source!E110</f>
        <v>7</v>
      </c>
      <c r="B95" s="21" t="str">
        <f>Source!F110</f>
        <v>5.3-3104-1-1/1</v>
      </c>
      <c r="C95" s="21" t="str">
        <f>Source!G110</f>
        <v>Разборка полиуретанового покрытия игровых площадок, спортивных дорожек и площадок - на асфальтобетонном основании (988м2*0,006тн=5.928т*0,8=4.74т)</v>
      </c>
      <c r="D95" s="22" t="str">
        <f>Source!H110</f>
        <v>100 м2</v>
      </c>
      <c r="E95" s="9">
        <f>Source!I110</f>
        <v>9.8800000000000008</v>
      </c>
      <c r="F95" s="24"/>
      <c r="G95" s="23"/>
      <c r="H95" s="9"/>
      <c r="I95" s="9"/>
      <c r="J95" s="25"/>
      <c r="K95" s="25"/>
      <c r="Q95">
        <f>ROUND((Source!BZ110/100)*ROUND((Source!AF110*Source!AV110)*Source!I110, 2), 2)</f>
        <v>4197.6000000000004</v>
      </c>
      <c r="R95">
        <f>Source!X110</f>
        <v>4197.6000000000004</v>
      </c>
      <c r="S95">
        <f>ROUND((Source!CA110/100)*ROUND((Source!AF110*Source!AV110)*Source!I110, 2), 2)</f>
        <v>599.66</v>
      </c>
      <c r="T95">
        <f>Source!Y110</f>
        <v>599.66</v>
      </c>
      <c r="U95">
        <f>ROUND((175/100)*ROUND((Source!AE110*Source!AV110)*Source!I110, 2), 2)</f>
        <v>0</v>
      </c>
      <c r="V95">
        <f>ROUND((108/100)*ROUND(Source!CS110*Source!I110, 2), 2)</f>
        <v>0</v>
      </c>
    </row>
    <row r="96" spans="1:31" x14ac:dyDescent="0.2">
      <c r="C96" s="26" t="str">
        <f>"Объем: "&amp;Source!I110&amp;"=988/"&amp;"100"</f>
        <v>Объем: 9,88=988/100</v>
      </c>
    </row>
    <row r="97" spans="1:22" ht="14.25" x14ac:dyDescent="0.2">
      <c r="A97" s="20"/>
      <c r="B97" s="21"/>
      <c r="C97" s="21" t="s">
        <v>695</v>
      </c>
      <c r="D97" s="22"/>
      <c r="E97" s="9"/>
      <c r="F97" s="24">
        <f>Source!AO110</f>
        <v>606.94000000000005</v>
      </c>
      <c r="G97" s="23" t="str">
        <f>Source!DG110</f>
        <v/>
      </c>
      <c r="H97" s="9">
        <f>Source!AV110</f>
        <v>1</v>
      </c>
      <c r="I97" s="9">
        <f>IF(Source!BA110&lt;&gt; 0, Source!BA110, 1)</f>
        <v>1</v>
      </c>
      <c r="J97" s="25">
        <f>Source!S110</f>
        <v>5996.57</v>
      </c>
      <c r="K97" s="25"/>
    </row>
    <row r="98" spans="1:22" ht="14.25" x14ac:dyDescent="0.2">
      <c r="A98" s="20"/>
      <c r="B98" s="21"/>
      <c r="C98" s="21" t="s">
        <v>699</v>
      </c>
      <c r="D98" s="22" t="s">
        <v>700</v>
      </c>
      <c r="E98" s="9">
        <f>Source!AT110</f>
        <v>70</v>
      </c>
      <c r="F98" s="24"/>
      <c r="G98" s="23"/>
      <c r="H98" s="9"/>
      <c r="I98" s="9"/>
      <c r="J98" s="25">
        <f>SUM(R95:R97)</f>
        <v>4197.6000000000004</v>
      </c>
      <c r="K98" s="25"/>
    </row>
    <row r="99" spans="1:22" ht="14.25" x14ac:dyDescent="0.2">
      <c r="A99" s="20"/>
      <c r="B99" s="21"/>
      <c r="C99" s="21" t="s">
        <v>701</v>
      </c>
      <c r="D99" s="22" t="s">
        <v>700</v>
      </c>
      <c r="E99" s="9">
        <f>Source!AU110</f>
        <v>10</v>
      </c>
      <c r="F99" s="24"/>
      <c r="G99" s="23"/>
      <c r="H99" s="9"/>
      <c r="I99" s="9"/>
      <c r="J99" s="25">
        <f>SUM(T95:T98)</f>
        <v>599.66</v>
      </c>
      <c r="K99" s="25"/>
    </row>
    <row r="100" spans="1:22" ht="14.25" x14ac:dyDescent="0.2">
      <c r="A100" s="20"/>
      <c r="B100" s="21"/>
      <c r="C100" s="21" t="s">
        <v>703</v>
      </c>
      <c r="D100" s="22" t="s">
        <v>704</v>
      </c>
      <c r="E100" s="9">
        <f>Source!AQ110</f>
        <v>3.3</v>
      </c>
      <c r="F100" s="24"/>
      <c r="G100" s="23" t="str">
        <f>Source!DI110</f>
        <v/>
      </c>
      <c r="H100" s="9">
        <f>Source!AV110</f>
        <v>1</v>
      </c>
      <c r="I100" s="9"/>
      <c r="J100" s="25"/>
      <c r="K100" s="25">
        <f>Source!U110</f>
        <v>32.603999999999999</v>
      </c>
    </row>
    <row r="101" spans="1:22" ht="15" x14ac:dyDescent="0.25">
      <c r="A101" s="29"/>
      <c r="B101" s="29"/>
      <c r="C101" s="29"/>
      <c r="D101" s="29"/>
      <c r="E101" s="29"/>
      <c r="F101" s="29"/>
      <c r="G101" s="29"/>
      <c r="H101" s="29"/>
      <c r="I101" s="44">
        <f>J97+J98+J99</f>
        <v>10793.83</v>
      </c>
      <c r="J101" s="44"/>
      <c r="K101" s="30">
        <f>IF(Source!I110&lt;&gt;0, ROUND(I101/Source!I110, 2), 0)</f>
        <v>1092.49</v>
      </c>
      <c r="P101" s="28">
        <f>I101</f>
        <v>10793.83</v>
      </c>
    </row>
    <row r="102" spans="1:22" ht="57" x14ac:dyDescent="0.2">
      <c r="A102" s="20" t="str">
        <f>Source!E111</f>
        <v>8</v>
      </c>
      <c r="B102" s="21" t="str">
        <f>Source!F111</f>
        <v>2.1-3104-3-1/1</v>
      </c>
      <c r="C102" s="21" t="str">
        <f>Source!G111</f>
        <v>Разборка асфальтобетонных покрытий тротуаров толщиной до 4 см (988м2*0,05=49.4м3*2,4тн/м3=118.56тнх потери 0,8=94.84тн)</v>
      </c>
      <c r="D102" s="22" t="str">
        <f>Source!H111</f>
        <v>1000 м2</v>
      </c>
      <c r="E102" s="9">
        <f>Source!I111</f>
        <v>0.98799999999999999</v>
      </c>
      <c r="F102" s="24"/>
      <c r="G102" s="23"/>
      <c r="H102" s="9"/>
      <c r="I102" s="9"/>
      <c r="J102" s="25"/>
      <c r="K102" s="25"/>
      <c r="Q102">
        <f>ROUND((Source!BZ111/100)*ROUND((Source!AF111*Source!AV111)*Source!I111, 2), 2)</f>
        <v>7449.98</v>
      </c>
      <c r="R102">
        <f>Source!X111</f>
        <v>7449.98</v>
      </c>
      <c r="S102">
        <f>ROUND((Source!CA111/100)*ROUND((Source!AF111*Source!AV111)*Source!I111, 2), 2)</f>
        <v>1064.28</v>
      </c>
      <c r="T102">
        <f>Source!Y111</f>
        <v>1064.28</v>
      </c>
      <c r="U102">
        <f>ROUND((175/100)*ROUND((Source!AE111*Source!AV111)*Source!I111, 2), 2)</f>
        <v>0</v>
      </c>
      <c r="V102">
        <f>ROUND((108/100)*ROUND(Source!CS111*Source!I111, 2), 2)</f>
        <v>0</v>
      </c>
    </row>
    <row r="103" spans="1:22" x14ac:dyDescent="0.2">
      <c r="C103" s="26" t="str">
        <f>"Объем: "&amp;Source!I111&amp;"=988/"&amp;"1000"</f>
        <v>Объем: 0,988=988/1000</v>
      </c>
    </row>
    <row r="104" spans="1:22" ht="14.25" x14ac:dyDescent="0.2">
      <c r="A104" s="20"/>
      <c r="B104" s="21"/>
      <c r="C104" s="21" t="s">
        <v>695</v>
      </c>
      <c r="D104" s="22"/>
      <c r="E104" s="9"/>
      <c r="F104" s="24">
        <f>Source!AO111</f>
        <v>10772.1</v>
      </c>
      <c r="G104" s="23" t="str">
        <f>Source!DG111</f>
        <v/>
      </c>
      <c r="H104" s="9">
        <f>Source!AV111</f>
        <v>1</v>
      </c>
      <c r="I104" s="9">
        <f>IF(Source!BA111&lt;&gt; 0, Source!BA111, 1)</f>
        <v>1</v>
      </c>
      <c r="J104" s="25">
        <f>Source!S111</f>
        <v>10642.83</v>
      </c>
      <c r="K104" s="25"/>
    </row>
    <row r="105" spans="1:22" ht="14.25" x14ac:dyDescent="0.2">
      <c r="A105" s="20"/>
      <c r="B105" s="21"/>
      <c r="C105" s="21" t="s">
        <v>699</v>
      </c>
      <c r="D105" s="22" t="s">
        <v>700</v>
      </c>
      <c r="E105" s="9">
        <f>Source!AT111</f>
        <v>70</v>
      </c>
      <c r="F105" s="24"/>
      <c r="G105" s="23"/>
      <c r="H105" s="9"/>
      <c r="I105" s="9"/>
      <c r="J105" s="25">
        <f>SUM(R102:R104)</f>
        <v>7449.98</v>
      </c>
      <c r="K105" s="25"/>
    </row>
    <row r="106" spans="1:22" ht="14.25" x14ac:dyDescent="0.2">
      <c r="A106" s="20"/>
      <c r="B106" s="21"/>
      <c r="C106" s="21" t="s">
        <v>701</v>
      </c>
      <c r="D106" s="22" t="s">
        <v>700</v>
      </c>
      <c r="E106" s="9">
        <f>Source!AU111</f>
        <v>10</v>
      </c>
      <c r="F106" s="24"/>
      <c r="G106" s="23"/>
      <c r="H106" s="9"/>
      <c r="I106" s="9"/>
      <c r="J106" s="25">
        <f>SUM(T102:T105)</f>
        <v>1064.28</v>
      </c>
      <c r="K106" s="25"/>
    </row>
    <row r="107" spans="1:22" ht="14.25" x14ac:dyDescent="0.2">
      <c r="A107" s="20"/>
      <c r="B107" s="21"/>
      <c r="C107" s="21" t="s">
        <v>703</v>
      </c>
      <c r="D107" s="22" t="s">
        <v>704</v>
      </c>
      <c r="E107" s="9">
        <f>Source!AQ111</f>
        <v>59.6</v>
      </c>
      <c r="F107" s="24"/>
      <c r="G107" s="23" t="str">
        <f>Source!DI111</f>
        <v/>
      </c>
      <c r="H107" s="9">
        <f>Source!AV111</f>
        <v>1</v>
      </c>
      <c r="I107" s="9"/>
      <c r="J107" s="25"/>
      <c r="K107" s="25">
        <f>Source!U111</f>
        <v>58.884799999999998</v>
      </c>
    </row>
    <row r="108" spans="1:22" ht="15" x14ac:dyDescent="0.25">
      <c r="A108" s="29"/>
      <c r="B108" s="29"/>
      <c r="C108" s="29"/>
      <c r="D108" s="29"/>
      <c r="E108" s="29"/>
      <c r="F108" s="29"/>
      <c r="G108" s="29"/>
      <c r="H108" s="29"/>
      <c r="I108" s="44">
        <f>J104+J105+J106</f>
        <v>19157.089999999997</v>
      </c>
      <c r="J108" s="44"/>
      <c r="K108" s="30">
        <f>IF(Source!I111&lt;&gt;0, ROUND(I108/Source!I111, 2), 0)</f>
        <v>19389.77</v>
      </c>
      <c r="P108" s="28">
        <f>I108</f>
        <v>19157.089999999997</v>
      </c>
    </row>
    <row r="109" spans="1:22" ht="42.75" x14ac:dyDescent="0.2">
      <c r="A109" s="20" t="str">
        <f>Source!E112</f>
        <v>9</v>
      </c>
      <c r="B109" s="21" t="str">
        <f>Source!F112</f>
        <v>2.1-3204-6-1/1</v>
      </c>
      <c r="C109" s="21" t="str">
        <f>Source!G112</f>
        <v>Разборка бортовых камней на бетонном основании (220м*0,016*2,4*0,8=6.75тн)</v>
      </c>
      <c r="D109" s="22" t="str">
        <f>Source!H112</f>
        <v>100 м</v>
      </c>
      <c r="E109" s="9">
        <f>Source!I112</f>
        <v>0.6</v>
      </c>
      <c r="F109" s="24"/>
      <c r="G109" s="23"/>
      <c r="H109" s="9"/>
      <c r="I109" s="9"/>
      <c r="J109" s="25"/>
      <c r="K109" s="25"/>
      <c r="Q109">
        <f>ROUND((Source!BZ112/100)*ROUND((Source!AF112*Source!AV112)*Source!I112, 2), 2)</f>
        <v>6512.38</v>
      </c>
      <c r="R109">
        <f>Source!X112</f>
        <v>6512.38</v>
      </c>
      <c r="S109">
        <f>ROUND((Source!CA112/100)*ROUND((Source!AF112*Source!AV112)*Source!I112, 2), 2)</f>
        <v>930.34</v>
      </c>
      <c r="T109">
        <f>Source!Y112</f>
        <v>930.34</v>
      </c>
      <c r="U109">
        <f>ROUND((175/100)*ROUND((Source!AE112*Source!AV112)*Source!I112, 2), 2)</f>
        <v>0</v>
      </c>
      <c r="V109">
        <f>ROUND((108/100)*ROUND(Source!CS112*Source!I112, 2), 2)</f>
        <v>0</v>
      </c>
    </row>
    <row r="110" spans="1:22" x14ac:dyDescent="0.2">
      <c r="C110" s="26" t="str">
        <f>"Объем: "&amp;Source!I112&amp;"=60/"&amp;"100"</f>
        <v>Объем: 0,6=60/100</v>
      </c>
    </row>
    <row r="111" spans="1:22" ht="14.25" x14ac:dyDescent="0.2">
      <c r="A111" s="20"/>
      <c r="B111" s="21"/>
      <c r="C111" s="21" t="s">
        <v>695</v>
      </c>
      <c r="D111" s="22"/>
      <c r="E111" s="9"/>
      <c r="F111" s="24">
        <f>Source!AO112</f>
        <v>15505.67</v>
      </c>
      <c r="G111" s="23" t="str">
        <f>Source!DG112</f>
        <v/>
      </c>
      <c r="H111" s="9">
        <f>Source!AV112</f>
        <v>1</v>
      </c>
      <c r="I111" s="9">
        <f>IF(Source!BA112&lt;&gt; 0, Source!BA112, 1)</f>
        <v>1</v>
      </c>
      <c r="J111" s="25">
        <f>Source!S112</f>
        <v>9303.4</v>
      </c>
      <c r="K111" s="25"/>
    </row>
    <row r="112" spans="1:22" ht="14.25" x14ac:dyDescent="0.2">
      <c r="A112" s="20"/>
      <c r="B112" s="21"/>
      <c r="C112" s="21" t="s">
        <v>699</v>
      </c>
      <c r="D112" s="22" t="s">
        <v>700</v>
      </c>
      <c r="E112" s="9">
        <f>Source!AT112</f>
        <v>70</v>
      </c>
      <c r="F112" s="24"/>
      <c r="G112" s="23"/>
      <c r="H112" s="9"/>
      <c r="I112" s="9"/>
      <c r="J112" s="25">
        <f>SUM(R109:R111)</f>
        <v>6512.38</v>
      </c>
      <c r="K112" s="25"/>
    </row>
    <row r="113" spans="1:22" ht="14.25" x14ac:dyDescent="0.2">
      <c r="A113" s="20"/>
      <c r="B113" s="21"/>
      <c r="C113" s="21" t="s">
        <v>701</v>
      </c>
      <c r="D113" s="22" t="s">
        <v>700</v>
      </c>
      <c r="E113" s="9">
        <f>Source!AU112</f>
        <v>10</v>
      </c>
      <c r="F113" s="24"/>
      <c r="G113" s="23"/>
      <c r="H113" s="9"/>
      <c r="I113" s="9"/>
      <c r="J113" s="25">
        <f>SUM(T109:T112)</f>
        <v>930.34</v>
      </c>
      <c r="K113" s="25"/>
    </row>
    <row r="114" spans="1:22" ht="14.25" x14ac:dyDescent="0.2">
      <c r="A114" s="20"/>
      <c r="B114" s="21"/>
      <c r="C114" s="21" t="s">
        <v>703</v>
      </c>
      <c r="D114" s="22" t="s">
        <v>704</v>
      </c>
      <c r="E114" s="9">
        <f>Source!AQ112</f>
        <v>76.7</v>
      </c>
      <c r="F114" s="24"/>
      <c r="G114" s="23" t="str">
        <f>Source!DI112</f>
        <v/>
      </c>
      <c r="H114" s="9">
        <f>Source!AV112</f>
        <v>1</v>
      </c>
      <c r="I114" s="9"/>
      <c r="J114" s="25"/>
      <c r="K114" s="25">
        <f>Source!U112</f>
        <v>46.02</v>
      </c>
    </row>
    <row r="115" spans="1:22" ht="15" x14ac:dyDescent="0.25">
      <c r="A115" s="29"/>
      <c r="B115" s="29"/>
      <c r="C115" s="29"/>
      <c r="D115" s="29"/>
      <c r="E115" s="29"/>
      <c r="F115" s="29"/>
      <c r="G115" s="29"/>
      <c r="H115" s="29"/>
      <c r="I115" s="44">
        <f>J111+J112+J113</f>
        <v>16746.12</v>
      </c>
      <c r="J115" s="44"/>
      <c r="K115" s="30">
        <f>IF(Source!I112&lt;&gt;0, ROUND(I115/Source!I112, 2), 0)</f>
        <v>27910.2</v>
      </c>
      <c r="P115" s="28">
        <f>I115</f>
        <v>16746.12</v>
      </c>
    </row>
    <row r="116" spans="1:22" ht="57" x14ac:dyDescent="0.2">
      <c r="A116" s="20" t="str">
        <f>Source!E113</f>
        <v>10</v>
      </c>
      <c r="B116" s="21" t="str">
        <f>Source!F113</f>
        <v>1.49-9101-7-1/1</v>
      </c>
      <c r="C116" s="21" t="str">
        <f>Source!G113</f>
        <v>Механизированная погрузка строительного мусора в автомобили-самосвалы (94.84тн+4.74тн+6.75тн=106.33тн)</v>
      </c>
      <c r="D116" s="22" t="str">
        <f>Source!H113</f>
        <v>т</v>
      </c>
      <c r="E116" s="9">
        <f>Source!I113</f>
        <v>106.33</v>
      </c>
      <c r="F116" s="24"/>
      <c r="G116" s="23"/>
      <c r="H116" s="9"/>
      <c r="I116" s="9"/>
      <c r="J116" s="25"/>
      <c r="K116" s="25"/>
      <c r="Q116">
        <f>ROUND((Source!BZ113/100)*ROUND((Source!AF113*Source!AV113)*Source!I113, 2), 2)</f>
        <v>0</v>
      </c>
      <c r="R116">
        <f>Source!X113</f>
        <v>0</v>
      </c>
      <c r="S116">
        <f>ROUND((Source!CA113/100)*ROUND((Source!AF113*Source!AV113)*Source!I113, 2), 2)</f>
        <v>0</v>
      </c>
      <c r="T116">
        <f>Source!Y113</f>
        <v>0</v>
      </c>
      <c r="U116">
        <f>ROUND((175/100)*ROUND((Source!AE113*Source!AV113)*Source!I113, 2), 2)</f>
        <v>4808.25</v>
      </c>
      <c r="V116">
        <f>ROUND((108/100)*ROUND(Source!CS113*Source!I113, 2), 2)</f>
        <v>2967.38</v>
      </c>
    </row>
    <row r="117" spans="1:22" ht="14.25" x14ac:dyDescent="0.2">
      <c r="A117" s="20"/>
      <c r="B117" s="21"/>
      <c r="C117" s="21" t="s">
        <v>696</v>
      </c>
      <c r="D117" s="22"/>
      <c r="E117" s="9"/>
      <c r="F117" s="24">
        <f>Source!AM113</f>
        <v>80.25</v>
      </c>
      <c r="G117" s="23" t="str">
        <f>Source!DE113</f>
        <v/>
      </c>
      <c r="H117" s="9">
        <f>Source!AV113</f>
        <v>1</v>
      </c>
      <c r="I117" s="9">
        <f>IF(Source!BB113&lt;&gt; 0, Source!BB113, 1)</f>
        <v>1</v>
      </c>
      <c r="J117" s="25">
        <f>Source!Q113</f>
        <v>8532.98</v>
      </c>
      <c r="K117" s="25"/>
    </row>
    <row r="118" spans="1:22" ht="14.25" x14ac:dyDescent="0.2">
      <c r="A118" s="20"/>
      <c r="B118" s="21"/>
      <c r="C118" s="21" t="s">
        <v>697</v>
      </c>
      <c r="D118" s="22"/>
      <c r="E118" s="9"/>
      <c r="F118" s="24">
        <f>Source!AN113</f>
        <v>25.84</v>
      </c>
      <c r="G118" s="23" t="str">
        <f>Source!DF113</f>
        <v/>
      </c>
      <c r="H118" s="9">
        <f>Source!AV113</f>
        <v>1</v>
      </c>
      <c r="I118" s="9">
        <f>IF(Source!BS113&lt;&gt; 0, Source!BS113, 1)</f>
        <v>1</v>
      </c>
      <c r="J118" s="27">
        <f>Source!R113</f>
        <v>2747.57</v>
      </c>
      <c r="K118" s="25"/>
    </row>
    <row r="119" spans="1:22" ht="14.25" x14ac:dyDescent="0.2">
      <c r="A119" s="20"/>
      <c r="B119" s="21"/>
      <c r="C119" s="21" t="s">
        <v>702</v>
      </c>
      <c r="D119" s="22" t="s">
        <v>700</v>
      </c>
      <c r="E119" s="9">
        <f>108</f>
        <v>108</v>
      </c>
      <c r="F119" s="24"/>
      <c r="G119" s="23"/>
      <c r="H119" s="9"/>
      <c r="I119" s="9"/>
      <c r="J119" s="25">
        <f>SUM(V116:V118)</f>
        <v>2967.38</v>
      </c>
      <c r="K119" s="25"/>
    </row>
    <row r="120" spans="1:22" ht="15" x14ac:dyDescent="0.25">
      <c r="A120" s="29"/>
      <c r="B120" s="29"/>
      <c r="C120" s="29"/>
      <c r="D120" s="29"/>
      <c r="E120" s="29"/>
      <c r="F120" s="29"/>
      <c r="G120" s="29"/>
      <c r="H120" s="29"/>
      <c r="I120" s="44">
        <f>J117+J119</f>
        <v>11500.36</v>
      </c>
      <c r="J120" s="44"/>
      <c r="K120" s="30">
        <f>IF(Source!I113&lt;&gt;0, ROUND(I120/Source!I113, 2), 0)</f>
        <v>108.16</v>
      </c>
      <c r="P120" s="28">
        <f>I120</f>
        <v>11500.36</v>
      </c>
    </row>
    <row r="121" spans="1:22" ht="57" x14ac:dyDescent="0.2">
      <c r="A121" s="20" t="str">
        <f>Source!E114</f>
        <v>11</v>
      </c>
      <c r="B121" s="21" t="str">
        <f>Source!F114</f>
        <v>1.49-9201-1-2/1</v>
      </c>
      <c r="C121" s="21" t="str">
        <f>Source!G114</f>
        <v>Перевозка строительного мусора автосамосвалами грузоподъемностью до 10 т на расстояние 1 км - при механизированной погрузке</v>
      </c>
      <c r="D121" s="22" t="str">
        <f>Source!H114</f>
        <v>т</v>
      </c>
      <c r="E121" s="9">
        <f>Source!I114</f>
        <v>106.33</v>
      </c>
      <c r="F121" s="24"/>
      <c r="G121" s="23"/>
      <c r="H121" s="9"/>
      <c r="I121" s="9"/>
      <c r="J121" s="25"/>
      <c r="K121" s="25"/>
      <c r="Q121">
        <f>ROUND((Source!BZ114/100)*ROUND((Source!AF114*Source!AV114)*Source!I114, 2), 2)</f>
        <v>0</v>
      </c>
      <c r="R121">
        <f>Source!X114</f>
        <v>0</v>
      </c>
      <c r="S121">
        <f>ROUND((Source!CA114/100)*ROUND((Source!AF114*Source!AV114)*Source!I114, 2), 2)</f>
        <v>0</v>
      </c>
      <c r="T121">
        <f>Source!Y114</f>
        <v>0</v>
      </c>
      <c r="U121">
        <f>ROUND((175/100)*ROUND((Source!AE114*Source!AV114)*Source!I114, 2), 2)</f>
        <v>5850.29</v>
      </c>
      <c r="V121">
        <f>ROUND((108/100)*ROUND(Source!CS114*Source!I114, 2), 2)</f>
        <v>3610.46</v>
      </c>
    </row>
    <row r="122" spans="1:22" ht="14.25" x14ac:dyDescent="0.2">
      <c r="A122" s="20"/>
      <c r="B122" s="21"/>
      <c r="C122" s="21" t="s">
        <v>696</v>
      </c>
      <c r="D122" s="22"/>
      <c r="E122" s="9"/>
      <c r="F122" s="24">
        <f>Source!AM114</f>
        <v>57.83</v>
      </c>
      <c r="G122" s="23" t="str">
        <f>Source!DE114</f>
        <v/>
      </c>
      <c r="H122" s="9">
        <f>Source!AV114</f>
        <v>1</v>
      </c>
      <c r="I122" s="9">
        <f>IF(Source!BB114&lt;&gt; 0, Source!BB114, 1)</f>
        <v>1</v>
      </c>
      <c r="J122" s="25">
        <f>Source!Q114</f>
        <v>6149.06</v>
      </c>
      <c r="K122" s="25"/>
    </row>
    <row r="123" spans="1:22" ht="14.25" x14ac:dyDescent="0.2">
      <c r="A123" s="20"/>
      <c r="B123" s="21"/>
      <c r="C123" s="21" t="s">
        <v>697</v>
      </c>
      <c r="D123" s="22"/>
      <c r="E123" s="9"/>
      <c r="F123" s="24">
        <f>Source!AN114</f>
        <v>31.44</v>
      </c>
      <c r="G123" s="23" t="str">
        <f>Source!DF114</f>
        <v/>
      </c>
      <c r="H123" s="9">
        <f>Source!AV114</f>
        <v>1</v>
      </c>
      <c r="I123" s="9">
        <f>IF(Source!BS114&lt;&gt; 0, Source!BS114, 1)</f>
        <v>1</v>
      </c>
      <c r="J123" s="27">
        <f>Source!R114</f>
        <v>3343.02</v>
      </c>
      <c r="K123" s="25"/>
    </row>
    <row r="124" spans="1:22" ht="15" x14ac:dyDescent="0.25">
      <c r="A124" s="29"/>
      <c r="B124" s="29"/>
      <c r="C124" s="29"/>
      <c r="D124" s="29"/>
      <c r="E124" s="29"/>
      <c r="F124" s="29"/>
      <c r="G124" s="29"/>
      <c r="H124" s="29"/>
      <c r="I124" s="44">
        <f>J122</f>
        <v>6149.06</v>
      </c>
      <c r="J124" s="44"/>
      <c r="K124" s="30">
        <f>IF(Source!I114&lt;&gt;0, ROUND(I124/Source!I114, 2), 0)</f>
        <v>57.83</v>
      </c>
      <c r="P124" s="28">
        <f>I124</f>
        <v>6149.06</v>
      </c>
    </row>
    <row r="125" spans="1:22" ht="57" x14ac:dyDescent="0.2">
      <c r="A125" s="20" t="str">
        <f>Source!E115</f>
        <v>12</v>
      </c>
      <c r="B125" s="21" t="str">
        <f>Source!F115</f>
        <v>1.49-9201-1-3/1</v>
      </c>
      <c r="C125" s="21" t="str">
        <f>Source!G115</f>
        <v>Перевозка строительного мусора автосамосвалами грузоподъемностью до 10 т - добавляется на каждый последующий 1 км до 100 км</v>
      </c>
      <c r="D125" s="22" t="str">
        <f>Source!H115</f>
        <v>т</v>
      </c>
      <c r="E125" s="9">
        <f>Source!I115</f>
        <v>106.33</v>
      </c>
      <c r="F125" s="24"/>
      <c r="G125" s="23"/>
      <c r="H125" s="9"/>
      <c r="I125" s="9"/>
      <c r="J125" s="25"/>
      <c r="K125" s="25"/>
      <c r="Q125">
        <f>ROUND((Source!BZ115/100)*ROUND((Source!AF115*Source!AV115)*Source!I115, 2), 2)</f>
        <v>0</v>
      </c>
      <c r="R125">
        <f>Source!X115</f>
        <v>0</v>
      </c>
      <c r="S125">
        <f>ROUND((Source!CA115/100)*ROUND((Source!AF115*Source!AV115)*Source!I115, 2), 2)</f>
        <v>0</v>
      </c>
      <c r="T125">
        <f>Source!Y115</f>
        <v>0</v>
      </c>
      <c r="U125">
        <f>ROUND((175/100)*ROUND((Source!AE115*Source!AV115)*Source!I115, 2), 2)</f>
        <v>141305.4</v>
      </c>
      <c r="V125">
        <f>ROUND((108/100)*ROUND(Source!CS115*Source!I115, 2), 2)</f>
        <v>87205.62</v>
      </c>
    </row>
    <row r="126" spans="1:22" ht="14.25" x14ac:dyDescent="0.2">
      <c r="A126" s="20"/>
      <c r="B126" s="21"/>
      <c r="C126" s="21" t="s">
        <v>696</v>
      </c>
      <c r="D126" s="22"/>
      <c r="E126" s="9"/>
      <c r="F126" s="24">
        <f>Source!AM115</f>
        <v>27.39</v>
      </c>
      <c r="G126" s="23" t="str">
        <f>Source!DE115</f>
        <v>)*51</v>
      </c>
      <c r="H126" s="9">
        <f>Source!AV115</f>
        <v>1</v>
      </c>
      <c r="I126" s="9">
        <f>IF(Source!BB115&lt;&gt; 0, Source!BB115, 1)</f>
        <v>1</v>
      </c>
      <c r="J126" s="25">
        <f>Source!Q115</f>
        <v>148531.31</v>
      </c>
      <c r="K126" s="25"/>
    </row>
    <row r="127" spans="1:22" ht="14.25" x14ac:dyDescent="0.2">
      <c r="A127" s="20"/>
      <c r="B127" s="21"/>
      <c r="C127" s="21" t="s">
        <v>697</v>
      </c>
      <c r="D127" s="22"/>
      <c r="E127" s="9"/>
      <c r="F127" s="24">
        <f>Source!AN115</f>
        <v>14.89</v>
      </c>
      <c r="G127" s="23" t="str">
        <f>Source!DF115</f>
        <v>)*51</v>
      </c>
      <c r="H127" s="9">
        <f>Source!AV115</f>
        <v>1</v>
      </c>
      <c r="I127" s="9">
        <f>IF(Source!BS115&lt;&gt; 0, Source!BS115, 1)</f>
        <v>1</v>
      </c>
      <c r="J127" s="27">
        <f>Source!R115</f>
        <v>80745.94</v>
      </c>
      <c r="K127" s="25"/>
    </row>
    <row r="128" spans="1:22" ht="15" x14ac:dyDescent="0.25">
      <c r="A128" s="29"/>
      <c r="B128" s="29"/>
      <c r="C128" s="29"/>
      <c r="D128" s="29"/>
      <c r="E128" s="29"/>
      <c r="F128" s="29"/>
      <c r="G128" s="29"/>
      <c r="H128" s="29"/>
      <c r="I128" s="44">
        <f>J126</f>
        <v>148531.31</v>
      </c>
      <c r="J128" s="44"/>
      <c r="K128" s="30">
        <f>IF(Source!I115&lt;&gt;0, ROUND(I128/Source!I115, 2), 0)</f>
        <v>1396.89</v>
      </c>
      <c r="P128" s="28">
        <f>I128</f>
        <v>148531.31</v>
      </c>
    </row>
    <row r="129" spans="1:22" ht="42.75" x14ac:dyDescent="0.2">
      <c r="A129" s="20" t="str">
        <f>Source!E116</f>
        <v>13</v>
      </c>
      <c r="B129" s="21" t="str">
        <f>Source!F116</f>
        <v>2.1-3103-18-1/1</v>
      </c>
      <c r="C129" s="21" t="str">
        <f>Source!G116</f>
        <v>Устройство покрытий из асфальтобетонных смесей вручную, толщина 4 см/ 5 см</v>
      </c>
      <c r="D129" s="22" t="str">
        <f>Source!H116</f>
        <v>100 м2</v>
      </c>
      <c r="E129" s="9">
        <f>Source!I116</f>
        <v>9.8800000000000008</v>
      </c>
      <c r="F129" s="24"/>
      <c r="G129" s="23"/>
      <c r="H129" s="9"/>
      <c r="I129" s="9"/>
      <c r="J129" s="25"/>
      <c r="K129" s="25"/>
      <c r="Q129">
        <f>ROUND((Source!BZ116/100)*ROUND((Source!AF116*Source!AV116)*Source!I116, 2), 2)</f>
        <v>21457.86</v>
      </c>
      <c r="R129">
        <f>Source!X116</f>
        <v>21457.86</v>
      </c>
      <c r="S129">
        <f>ROUND((Source!CA116/100)*ROUND((Source!AF116*Source!AV116)*Source!I116, 2), 2)</f>
        <v>3065.41</v>
      </c>
      <c r="T129">
        <f>Source!Y116</f>
        <v>3065.41</v>
      </c>
      <c r="U129">
        <f>ROUND((175/100)*ROUND((Source!AE116*Source!AV116)*Source!I116, 2), 2)</f>
        <v>15989.63</v>
      </c>
      <c r="V129">
        <f>ROUND((108/100)*ROUND(Source!CS116*Source!I116, 2), 2)</f>
        <v>9867.8799999999992</v>
      </c>
    </row>
    <row r="130" spans="1:22" x14ac:dyDescent="0.2">
      <c r="C130" s="26" t="str">
        <f>"Объем: "&amp;Source!I116&amp;"=988/"&amp;"100"</f>
        <v>Объем: 9,88=988/100</v>
      </c>
    </row>
    <row r="131" spans="1:22" ht="14.25" x14ac:dyDescent="0.2">
      <c r="A131" s="20"/>
      <c r="B131" s="21"/>
      <c r="C131" s="21" t="s">
        <v>695</v>
      </c>
      <c r="D131" s="22"/>
      <c r="E131" s="9"/>
      <c r="F131" s="24">
        <f>Source!AO116</f>
        <v>3102.64</v>
      </c>
      <c r="G131" s="23" t="str">
        <f>Source!DG116</f>
        <v/>
      </c>
      <c r="H131" s="9">
        <f>Source!AV116</f>
        <v>1</v>
      </c>
      <c r="I131" s="9">
        <f>IF(Source!BA116&lt;&gt; 0, Source!BA116, 1)</f>
        <v>1</v>
      </c>
      <c r="J131" s="25">
        <f>Source!S116</f>
        <v>30654.080000000002</v>
      </c>
      <c r="K131" s="25"/>
    </row>
    <row r="132" spans="1:22" ht="14.25" x14ac:dyDescent="0.2">
      <c r="A132" s="20"/>
      <c r="B132" s="21"/>
      <c r="C132" s="21" t="s">
        <v>696</v>
      </c>
      <c r="D132" s="22"/>
      <c r="E132" s="9"/>
      <c r="F132" s="24">
        <f>Source!AM116</f>
        <v>1632.78</v>
      </c>
      <c r="G132" s="23" t="str">
        <f>Source!DE116</f>
        <v/>
      </c>
      <c r="H132" s="9">
        <f>Source!AV116</f>
        <v>1</v>
      </c>
      <c r="I132" s="9">
        <f>IF(Source!BB116&lt;&gt; 0, Source!BB116, 1)</f>
        <v>1</v>
      </c>
      <c r="J132" s="25">
        <f>Source!Q116</f>
        <v>16131.87</v>
      </c>
      <c r="K132" s="25"/>
    </row>
    <row r="133" spans="1:22" ht="14.25" x14ac:dyDescent="0.2">
      <c r="A133" s="20"/>
      <c r="B133" s="21"/>
      <c r="C133" s="21" t="s">
        <v>697</v>
      </c>
      <c r="D133" s="22"/>
      <c r="E133" s="9"/>
      <c r="F133" s="24">
        <f>Source!AN116</f>
        <v>924.79</v>
      </c>
      <c r="G133" s="23" t="str">
        <f>Source!DF116</f>
        <v/>
      </c>
      <c r="H133" s="9">
        <f>Source!AV116</f>
        <v>1</v>
      </c>
      <c r="I133" s="9">
        <f>IF(Source!BS116&lt;&gt; 0, Source!BS116, 1)</f>
        <v>1</v>
      </c>
      <c r="J133" s="27">
        <f>Source!R116</f>
        <v>9136.93</v>
      </c>
      <c r="K133" s="25"/>
    </row>
    <row r="134" spans="1:22" ht="14.25" x14ac:dyDescent="0.2">
      <c r="A134" s="20"/>
      <c r="B134" s="21"/>
      <c r="C134" s="21" t="s">
        <v>698</v>
      </c>
      <c r="D134" s="22"/>
      <c r="E134" s="9"/>
      <c r="F134" s="24">
        <f>Source!AL116</f>
        <v>25772.98</v>
      </c>
      <c r="G134" s="23" t="str">
        <f>Source!DD116</f>
        <v/>
      </c>
      <c r="H134" s="9">
        <f>Source!AW116</f>
        <v>1</v>
      </c>
      <c r="I134" s="9">
        <f>IF(Source!BC116&lt;&gt; 0, Source!BC116, 1)</f>
        <v>1</v>
      </c>
      <c r="J134" s="25">
        <f>Source!P116</f>
        <v>254637.04</v>
      </c>
      <c r="K134" s="25"/>
    </row>
    <row r="135" spans="1:22" ht="42.75" x14ac:dyDescent="0.2">
      <c r="A135" s="20" t="str">
        <f>Source!E117</f>
        <v>13,1</v>
      </c>
      <c r="B135" s="21" t="str">
        <f>Source!F117</f>
        <v>21.3-3-18</v>
      </c>
      <c r="C135" s="21" t="str">
        <f>Source!G117</f>
        <v>Смеси асфальтобетонные дорожные горячие мелкозернистые, марка I, тип Б</v>
      </c>
      <c r="D135" s="22" t="str">
        <f>Source!H117</f>
        <v>т</v>
      </c>
      <c r="E135" s="9">
        <f>Source!I117</f>
        <v>-94.650400000000005</v>
      </c>
      <c r="F135" s="24">
        <f>Source!AK117</f>
        <v>2690.29</v>
      </c>
      <c r="G135" s="33" t="s">
        <v>3</v>
      </c>
      <c r="H135" s="9">
        <f>Source!AW117</f>
        <v>1</v>
      </c>
      <c r="I135" s="9">
        <f>IF(Source!BC117&lt;&gt; 0, Source!BC117, 1)</f>
        <v>1</v>
      </c>
      <c r="J135" s="25">
        <f>Source!O117</f>
        <v>-254637.02</v>
      </c>
      <c r="K135" s="25"/>
      <c r="Q135">
        <f>ROUND((Source!BZ117/100)*ROUND((Source!AF117*Source!AV117)*Source!I117, 2), 2)</f>
        <v>0</v>
      </c>
      <c r="R135">
        <f>Source!X117</f>
        <v>0</v>
      </c>
      <c r="S135">
        <f>ROUND((Source!CA117/100)*ROUND((Source!AF117*Source!AV117)*Source!I117, 2), 2)</f>
        <v>0</v>
      </c>
      <c r="T135">
        <f>Source!Y117</f>
        <v>0</v>
      </c>
      <c r="U135">
        <f>ROUND((175/100)*ROUND((Source!AE117*Source!AV117)*Source!I117, 2), 2)</f>
        <v>0</v>
      </c>
      <c r="V135">
        <f>ROUND((108/100)*ROUND(Source!CS117*Source!I117, 2), 2)</f>
        <v>0</v>
      </c>
    </row>
    <row r="136" spans="1:22" ht="42.75" x14ac:dyDescent="0.2">
      <c r="A136" s="20" t="str">
        <f>Source!E118</f>
        <v>13,2</v>
      </c>
      <c r="B136" s="21" t="str">
        <f>Source!F118</f>
        <v>21.3-3-19</v>
      </c>
      <c r="C136" s="21" t="str">
        <f>Source!G118</f>
        <v>Смеси асфальтобетонные дорожные горячие мелкозернистые, марка II, тип В</v>
      </c>
      <c r="D136" s="22" t="str">
        <f>Source!H118</f>
        <v>т</v>
      </c>
      <c r="E136" s="9">
        <f>Source!I118</f>
        <v>119.35039999999999</v>
      </c>
      <c r="F136" s="24">
        <f>Source!AK118</f>
        <v>2562.79</v>
      </c>
      <c r="G136" s="33" t="s">
        <v>3</v>
      </c>
      <c r="H136" s="9">
        <f>Source!AW118</f>
        <v>1</v>
      </c>
      <c r="I136" s="9">
        <f>IF(Source!BC118&lt;&gt; 0, Source!BC118, 1)</f>
        <v>1</v>
      </c>
      <c r="J136" s="25">
        <f>Source!O118</f>
        <v>305870.01</v>
      </c>
      <c r="K136" s="25"/>
      <c r="Q136">
        <f>ROUND((Source!BZ118/100)*ROUND((Source!AF118*Source!AV118)*Source!I118, 2), 2)</f>
        <v>0</v>
      </c>
      <c r="R136">
        <f>Source!X118</f>
        <v>0</v>
      </c>
      <c r="S136">
        <f>ROUND((Source!CA118/100)*ROUND((Source!AF118*Source!AV118)*Source!I118, 2), 2)</f>
        <v>0</v>
      </c>
      <c r="T136">
        <f>Source!Y118</f>
        <v>0</v>
      </c>
      <c r="U136">
        <f>ROUND((175/100)*ROUND((Source!AE118*Source!AV118)*Source!I118, 2), 2)</f>
        <v>0</v>
      </c>
      <c r="V136">
        <f>ROUND((108/100)*ROUND(Source!CS118*Source!I118, 2), 2)</f>
        <v>0</v>
      </c>
    </row>
    <row r="137" spans="1:22" ht="14.25" x14ac:dyDescent="0.2">
      <c r="A137" s="20"/>
      <c r="B137" s="21"/>
      <c r="C137" s="21" t="s">
        <v>699</v>
      </c>
      <c r="D137" s="22" t="s">
        <v>700</v>
      </c>
      <c r="E137" s="9">
        <f>Source!AT116</f>
        <v>70</v>
      </c>
      <c r="F137" s="24"/>
      <c r="G137" s="23"/>
      <c r="H137" s="9"/>
      <c r="I137" s="9"/>
      <c r="J137" s="25">
        <f>SUM(R129:R136)</f>
        <v>21457.86</v>
      </c>
      <c r="K137" s="25"/>
    </row>
    <row r="138" spans="1:22" ht="14.25" x14ac:dyDescent="0.2">
      <c r="A138" s="20"/>
      <c r="B138" s="21"/>
      <c r="C138" s="21" t="s">
        <v>701</v>
      </c>
      <c r="D138" s="22" t="s">
        <v>700</v>
      </c>
      <c r="E138" s="9">
        <f>Source!AU116</f>
        <v>10</v>
      </c>
      <c r="F138" s="24"/>
      <c r="G138" s="23"/>
      <c r="H138" s="9"/>
      <c r="I138" s="9"/>
      <c r="J138" s="25">
        <f>SUM(T129:T137)</f>
        <v>3065.41</v>
      </c>
      <c r="K138" s="25"/>
    </row>
    <row r="139" spans="1:22" ht="14.25" x14ac:dyDescent="0.2">
      <c r="A139" s="20"/>
      <c r="B139" s="21"/>
      <c r="C139" s="21" t="s">
        <v>702</v>
      </c>
      <c r="D139" s="22" t="s">
        <v>700</v>
      </c>
      <c r="E139" s="9">
        <f>108</f>
        <v>108</v>
      </c>
      <c r="F139" s="24"/>
      <c r="G139" s="23"/>
      <c r="H139" s="9"/>
      <c r="I139" s="9"/>
      <c r="J139" s="25">
        <f>SUM(V129:V138)</f>
        <v>9867.8799999999992</v>
      </c>
      <c r="K139" s="25"/>
    </row>
    <row r="140" spans="1:22" ht="14.25" x14ac:dyDescent="0.2">
      <c r="A140" s="20"/>
      <c r="B140" s="21"/>
      <c r="C140" s="21" t="s">
        <v>703</v>
      </c>
      <c r="D140" s="22" t="s">
        <v>704</v>
      </c>
      <c r="E140" s="9">
        <f>Source!AQ116</f>
        <v>13.57</v>
      </c>
      <c r="F140" s="24"/>
      <c r="G140" s="23" t="str">
        <f>Source!DI116</f>
        <v/>
      </c>
      <c r="H140" s="9">
        <f>Source!AV116</f>
        <v>1</v>
      </c>
      <c r="I140" s="9"/>
      <c r="J140" s="25"/>
      <c r="K140" s="25">
        <f>Source!U116</f>
        <v>134.07160000000002</v>
      </c>
    </row>
    <row r="141" spans="1:22" ht="15" x14ac:dyDescent="0.25">
      <c r="A141" s="29"/>
      <c r="B141" s="29"/>
      <c r="C141" s="29"/>
      <c r="D141" s="29"/>
      <c r="E141" s="29"/>
      <c r="F141" s="29"/>
      <c r="G141" s="29"/>
      <c r="H141" s="29"/>
      <c r="I141" s="44">
        <f>J131+J132+J134+J137+J138+J139+SUM(J135:J136)</f>
        <v>387047.13</v>
      </c>
      <c r="J141" s="44"/>
      <c r="K141" s="30">
        <f>IF(Source!I116&lt;&gt;0, ROUND(I141/Source!I116, 2), 0)</f>
        <v>39174.81</v>
      </c>
      <c r="P141" s="28">
        <f>I141</f>
        <v>387047.13</v>
      </c>
    </row>
    <row r="142" spans="1:22" ht="57" x14ac:dyDescent="0.2">
      <c r="A142" s="20" t="str">
        <f>Source!E119</f>
        <v>14</v>
      </c>
      <c r="B142" s="21" t="str">
        <f>Source!F119</f>
        <v>5.3-3103-11-1/1</v>
      </c>
      <c r="C142" s="21" t="str">
        <f>Source!G119</f>
        <v>Устройство наливного полиуретанового покрытия спортивных площадок и беговых дорожек толщиной 10 мм</v>
      </c>
      <c r="D142" s="22" t="str">
        <f>Source!H119</f>
        <v>100 м2</v>
      </c>
      <c r="E142" s="9">
        <f>Source!I119</f>
        <v>9.8800000000000008</v>
      </c>
      <c r="F142" s="24"/>
      <c r="G142" s="23"/>
      <c r="H142" s="9"/>
      <c r="I142" s="9"/>
      <c r="J142" s="25"/>
      <c r="K142" s="25"/>
      <c r="Q142">
        <f>ROUND((Source!BZ119/100)*ROUND((Source!AF119*Source!AV119)*Source!I119, 2), 2)</f>
        <v>28193.97</v>
      </c>
      <c r="R142">
        <f>Source!X119</f>
        <v>28193.97</v>
      </c>
      <c r="S142">
        <f>ROUND((Source!CA119/100)*ROUND((Source!AF119*Source!AV119)*Source!I119, 2), 2)</f>
        <v>4027.71</v>
      </c>
      <c r="T142">
        <f>Source!Y119</f>
        <v>4027.71</v>
      </c>
      <c r="U142">
        <f>ROUND((175/100)*ROUND((Source!AE119*Source!AV119)*Source!I119, 2), 2)</f>
        <v>35677.22</v>
      </c>
      <c r="V142">
        <f>ROUND((108/100)*ROUND(Source!CS119*Source!I119, 2), 2)</f>
        <v>22017.94</v>
      </c>
    </row>
    <row r="143" spans="1:22" x14ac:dyDescent="0.2">
      <c r="C143" s="26" t="str">
        <f>"Объем: "&amp;Source!I119&amp;"=988/"&amp;"100"</f>
        <v>Объем: 9,88=988/100</v>
      </c>
    </row>
    <row r="144" spans="1:22" ht="14.25" x14ac:dyDescent="0.2">
      <c r="A144" s="20"/>
      <c r="B144" s="21"/>
      <c r="C144" s="21" t="s">
        <v>695</v>
      </c>
      <c r="D144" s="22"/>
      <c r="E144" s="9"/>
      <c r="F144" s="24">
        <f>Source!AO119</f>
        <v>4076.63</v>
      </c>
      <c r="G144" s="23" t="str">
        <f>Source!DG119</f>
        <v/>
      </c>
      <c r="H144" s="9">
        <f>Source!AV119</f>
        <v>1</v>
      </c>
      <c r="I144" s="9">
        <f>IF(Source!BA119&lt;&gt; 0, Source!BA119, 1)</f>
        <v>1</v>
      </c>
      <c r="J144" s="25">
        <f>Source!S119</f>
        <v>40277.1</v>
      </c>
      <c r="K144" s="25"/>
    </row>
    <row r="145" spans="1:22" ht="14.25" x14ac:dyDescent="0.2">
      <c r="A145" s="20"/>
      <c r="B145" s="21"/>
      <c r="C145" s="21" t="s">
        <v>696</v>
      </c>
      <c r="D145" s="22"/>
      <c r="E145" s="9"/>
      <c r="F145" s="24">
        <f>Source!AM119</f>
        <v>2617.25</v>
      </c>
      <c r="G145" s="23" t="str">
        <f>Source!DE119</f>
        <v/>
      </c>
      <c r="H145" s="9">
        <f>Source!AV119</f>
        <v>1</v>
      </c>
      <c r="I145" s="9">
        <f>IF(Source!BB119&lt;&gt; 0, Source!BB119, 1)</f>
        <v>1</v>
      </c>
      <c r="J145" s="25">
        <f>Source!Q119</f>
        <v>25858.43</v>
      </c>
      <c r="K145" s="25"/>
    </row>
    <row r="146" spans="1:22" ht="14.25" x14ac:dyDescent="0.2">
      <c r="A146" s="20"/>
      <c r="B146" s="21"/>
      <c r="C146" s="21" t="s">
        <v>697</v>
      </c>
      <c r="D146" s="22"/>
      <c r="E146" s="9"/>
      <c r="F146" s="24">
        <f>Source!AN119</f>
        <v>2063.46</v>
      </c>
      <c r="G146" s="23" t="str">
        <f>Source!DF119</f>
        <v/>
      </c>
      <c r="H146" s="9">
        <f>Source!AV119</f>
        <v>1</v>
      </c>
      <c r="I146" s="9">
        <f>IF(Source!BS119&lt;&gt; 0, Source!BS119, 1)</f>
        <v>1</v>
      </c>
      <c r="J146" s="27">
        <f>Source!R119</f>
        <v>20386.98</v>
      </c>
      <c r="K146" s="25"/>
    </row>
    <row r="147" spans="1:22" ht="14.25" x14ac:dyDescent="0.2">
      <c r="A147" s="20"/>
      <c r="B147" s="21"/>
      <c r="C147" s="21" t="s">
        <v>698</v>
      </c>
      <c r="D147" s="22"/>
      <c r="E147" s="9"/>
      <c r="F147" s="24">
        <f>Source!AL119</f>
        <v>102359.62</v>
      </c>
      <c r="G147" s="23" t="str">
        <f>Source!DD119</f>
        <v/>
      </c>
      <c r="H147" s="9">
        <f>Source!AW119</f>
        <v>1</v>
      </c>
      <c r="I147" s="9">
        <f>IF(Source!BC119&lt;&gt; 0, Source!BC119, 1)</f>
        <v>1</v>
      </c>
      <c r="J147" s="25">
        <f>Source!P119</f>
        <v>1011313.05</v>
      </c>
      <c r="K147" s="25"/>
    </row>
    <row r="148" spans="1:22" ht="28.5" x14ac:dyDescent="0.2">
      <c r="A148" s="20" t="str">
        <f>Source!E120</f>
        <v>14,1</v>
      </c>
      <c r="B148" s="21" t="str">
        <f>Source!F120</f>
        <v>21.1-25-769</v>
      </c>
      <c r="C148" s="21" t="str">
        <f>Source!G120</f>
        <v>Крошка резиновая гранулированная, фракция 2-3 мм</v>
      </c>
      <c r="D148" s="22" t="str">
        <f>Source!H120</f>
        <v>кг</v>
      </c>
      <c r="E148" s="9">
        <f>Source!I120</f>
        <v>-7261.8</v>
      </c>
      <c r="F148" s="24">
        <f>Source!AK120</f>
        <v>17.77</v>
      </c>
      <c r="G148" s="33" t="s">
        <v>3</v>
      </c>
      <c r="H148" s="9">
        <f>Source!AW120</f>
        <v>1</v>
      </c>
      <c r="I148" s="9">
        <f>IF(Source!BC120&lt;&gt; 0, Source!BC120, 1)</f>
        <v>1</v>
      </c>
      <c r="J148" s="25">
        <f>Source!O120</f>
        <v>-129042.19</v>
      </c>
      <c r="K148" s="25"/>
      <c r="Q148">
        <f>ROUND((Source!BZ120/100)*ROUND((Source!AF120*Source!AV120)*Source!I120, 2), 2)</f>
        <v>0</v>
      </c>
      <c r="R148">
        <f>Source!X120</f>
        <v>0</v>
      </c>
      <c r="S148">
        <f>ROUND((Source!CA120/100)*ROUND((Source!AF120*Source!AV120)*Source!I120, 2), 2)</f>
        <v>0</v>
      </c>
      <c r="T148">
        <f>Source!Y120</f>
        <v>0</v>
      </c>
      <c r="U148">
        <f>ROUND((175/100)*ROUND((Source!AE120*Source!AV120)*Source!I120, 2), 2)</f>
        <v>0</v>
      </c>
      <c r="V148">
        <f>ROUND((108/100)*ROUND(Source!CS120*Source!I120, 2), 2)</f>
        <v>0</v>
      </c>
    </row>
    <row r="149" spans="1:22" ht="28.5" x14ac:dyDescent="0.2">
      <c r="A149" s="20" t="str">
        <f>Source!E121</f>
        <v>14,2</v>
      </c>
      <c r="B149" s="21" t="str">
        <f>Source!F121</f>
        <v>21.1-6-101</v>
      </c>
      <c r="C149" s="21" t="str">
        <f>Source!G121</f>
        <v>Пигменты сухие для красок, кислотный желтый</v>
      </c>
      <c r="D149" s="22" t="str">
        <f>Source!H121</f>
        <v>т</v>
      </c>
      <c r="E149" s="9">
        <f>Source!I121</f>
        <v>-0.51870000000000005</v>
      </c>
      <c r="F149" s="24">
        <f>Source!AK121</f>
        <v>748299.67</v>
      </c>
      <c r="G149" s="33" t="s">
        <v>3</v>
      </c>
      <c r="H149" s="9">
        <f>Source!AW121</f>
        <v>1</v>
      </c>
      <c r="I149" s="9">
        <f>IF(Source!BC121&lt;&gt; 0, Source!BC121, 1)</f>
        <v>1</v>
      </c>
      <c r="J149" s="25">
        <f>Source!O121</f>
        <v>-388143.04</v>
      </c>
      <c r="K149" s="25"/>
      <c r="Q149">
        <f>ROUND((Source!BZ121/100)*ROUND((Source!AF121*Source!AV121)*Source!I121, 2), 2)</f>
        <v>0</v>
      </c>
      <c r="R149">
        <f>Source!X121</f>
        <v>0</v>
      </c>
      <c r="S149">
        <f>ROUND((Source!CA121/100)*ROUND((Source!AF121*Source!AV121)*Source!I121, 2), 2)</f>
        <v>0</v>
      </c>
      <c r="T149">
        <f>Source!Y121</f>
        <v>0</v>
      </c>
      <c r="U149">
        <f>ROUND((175/100)*ROUND((Source!AE121*Source!AV121)*Source!I121, 2), 2)</f>
        <v>0</v>
      </c>
      <c r="V149">
        <f>ROUND((108/100)*ROUND(Source!CS121*Source!I121, 2), 2)</f>
        <v>0</v>
      </c>
    </row>
    <row r="150" spans="1:22" ht="42.75" x14ac:dyDescent="0.2">
      <c r="A150" s="20" t="str">
        <f>Source!E122</f>
        <v>14,3</v>
      </c>
      <c r="B150" s="21" t="str">
        <f>Source!F122</f>
        <v>21.1-25-770</v>
      </c>
      <c r="C150" s="21" t="str">
        <f>Source!G122</f>
        <v>Крошка каучуковая гранулированная, окрашенная в массе, фракция 2-3 мм, цветные</v>
      </c>
      <c r="D150" s="22" t="str">
        <f>Source!H122</f>
        <v>кг</v>
      </c>
      <c r="E150" s="9">
        <f>Source!I122</f>
        <v>7261.8</v>
      </c>
      <c r="F150" s="24">
        <f>Source!AK122</f>
        <v>94.72</v>
      </c>
      <c r="G150" s="33" t="s">
        <v>3</v>
      </c>
      <c r="H150" s="9">
        <f>Source!AW122</f>
        <v>1</v>
      </c>
      <c r="I150" s="9">
        <f>IF(Source!BC122&lt;&gt; 0, Source!BC122, 1)</f>
        <v>1</v>
      </c>
      <c r="J150" s="25">
        <f>Source!O122</f>
        <v>687837.7</v>
      </c>
      <c r="K150" s="25"/>
      <c r="Q150">
        <f>ROUND((Source!BZ122/100)*ROUND((Source!AF122*Source!AV122)*Source!I122, 2), 2)</f>
        <v>0</v>
      </c>
      <c r="R150">
        <f>Source!X122</f>
        <v>0</v>
      </c>
      <c r="S150">
        <f>ROUND((Source!CA122/100)*ROUND((Source!AF122*Source!AV122)*Source!I122, 2), 2)</f>
        <v>0</v>
      </c>
      <c r="T150">
        <f>Source!Y122</f>
        <v>0</v>
      </c>
      <c r="U150">
        <f>ROUND((175/100)*ROUND((Source!AE122*Source!AV122)*Source!I122, 2), 2)</f>
        <v>0</v>
      </c>
      <c r="V150">
        <f>ROUND((108/100)*ROUND(Source!CS122*Source!I122, 2), 2)</f>
        <v>0</v>
      </c>
    </row>
    <row r="151" spans="1:22" ht="14.25" x14ac:dyDescent="0.2">
      <c r="A151" s="20"/>
      <c r="B151" s="21"/>
      <c r="C151" s="21" t="s">
        <v>699</v>
      </c>
      <c r="D151" s="22" t="s">
        <v>700</v>
      </c>
      <c r="E151" s="9">
        <f>Source!AT119</f>
        <v>70</v>
      </c>
      <c r="F151" s="24"/>
      <c r="G151" s="23"/>
      <c r="H151" s="9"/>
      <c r="I151" s="9"/>
      <c r="J151" s="25">
        <f>SUM(R142:R150)</f>
        <v>28193.97</v>
      </c>
      <c r="K151" s="25"/>
    </row>
    <row r="152" spans="1:22" ht="14.25" x14ac:dyDescent="0.2">
      <c r="A152" s="20"/>
      <c r="B152" s="21"/>
      <c r="C152" s="21" t="s">
        <v>701</v>
      </c>
      <c r="D152" s="22" t="s">
        <v>700</v>
      </c>
      <c r="E152" s="9">
        <f>Source!AU119</f>
        <v>10</v>
      </c>
      <c r="F152" s="24"/>
      <c r="G152" s="23"/>
      <c r="H152" s="9"/>
      <c r="I152" s="9"/>
      <c r="J152" s="25">
        <f>SUM(T142:T151)</f>
        <v>4027.71</v>
      </c>
      <c r="K152" s="25"/>
    </row>
    <row r="153" spans="1:22" ht="14.25" x14ac:dyDescent="0.2">
      <c r="A153" s="20"/>
      <c r="B153" s="21"/>
      <c r="C153" s="21" t="s">
        <v>702</v>
      </c>
      <c r="D153" s="22" t="s">
        <v>700</v>
      </c>
      <c r="E153" s="9">
        <f>108</f>
        <v>108</v>
      </c>
      <c r="F153" s="24"/>
      <c r="G153" s="23"/>
      <c r="H153" s="9"/>
      <c r="I153" s="9"/>
      <c r="J153" s="25">
        <f>SUM(V142:V152)</f>
        <v>22017.94</v>
      </c>
      <c r="K153" s="25"/>
    </row>
    <row r="154" spans="1:22" ht="14.25" x14ac:dyDescent="0.2">
      <c r="A154" s="20"/>
      <c r="B154" s="21"/>
      <c r="C154" s="21" t="s">
        <v>703</v>
      </c>
      <c r="D154" s="22" t="s">
        <v>704</v>
      </c>
      <c r="E154" s="9">
        <f>Source!AQ119</f>
        <v>18.440000000000001</v>
      </c>
      <c r="F154" s="24"/>
      <c r="G154" s="23" t="str">
        <f>Source!DI119</f>
        <v/>
      </c>
      <c r="H154" s="9">
        <f>Source!AV119</f>
        <v>1</v>
      </c>
      <c r="I154" s="9"/>
      <c r="J154" s="25"/>
      <c r="K154" s="25">
        <f>Source!U119</f>
        <v>182.18720000000002</v>
      </c>
    </row>
    <row r="155" spans="1:22" ht="15" x14ac:dyDescent="0.25">
      <c r="A155" s="29"/>
      <c r="B155" s="29"/>
      <c r="C155" s="29"/>
      <c r="D155" s="29"/>
      <c r="E155" s="29"/>
      <c r="F155" s="29"/>
      <c r="G155" s="29"/>
      <c r="H155" s="29"/>
      <c r="I155" s="44">
        <f>J144+J145+J147+J151+J152+J153+SUM(J148:J150)</f>
        <v>1302340.67</v>
      </c>
      <c r="J155" s="44"/>
      <c r="K155" s="30">
        <f>IF(Source!I119&lt;&gt;0, ROUND(I155/Source!I119, 2), 0)</f>
        <v>131815.85999999999</v>
      </c>
      <c r="P155" s="28">
        <f>I155</f>
        <v>1302340.67</v>
      </c>
    </row>
    <row r="156" spans="1:22" ht="71.25" x14ac:dyDescent="0.2">
      <c r="A156" s="20" t="str">
        <f>Source!E123</f>
        <v>15</v>
      </c>
      <c r="B156" s="21" t="str">
        <f>Source!F123</f>
        <v>5.3-3103-11-2/1</v>
      </c>
      <c r="C156" s="21" t="str">
        <f>Source!G123</f>
        <v>Устройство наливного полиуретанового покрытия спортивных площадок и беговых дорожек, добавляется на 2 мм толщины покрытия</v>
      </c>
      <c r="D156" s="22" t="str">
        <f>Source!H123</f>
        <v>100 м2</v>
      </c>
      <c r="E156" s="9">
        <f>Source!I123</f>
        <v>9.8800000000000008</v>
      </c>
      <c r="F156" s="24"/>
      <c r="G156" s="23"/>
      <c r="H156" s="9"/>
      <c r="I156" s="9"/>
      <c r="J156" s="25"/>
      <c r="K156" s="25"/>
      <c r="Q156">
        <f>ROUND((Source!BZ123/100)*ROUND((Source!AF123*Source!AV123)*Source!I123, 2), 2)</f>
        <v>4167.8599999999997</v>
      </c>
      <c r="R156">
        <f>Source!X123</f>
        <v>4167.8599999999997</v>
      </c>
      <c r="S156">
        <f>ROUND((Source!CA123/100)*ROUND((Source!AF123*Source!AV123)*Source!I123, 2), 2)</f>
        <v>595.41</v>
      </c>
      <c r="T156">
        <f>Source!Y123</f>
        <v>595.41</v>
      </c>
      <c r="U156">
        <f>ROUND((175/100)*ROUND((Source!AE123*Source!AV123)*Source!I123, 2), 2)</f>
        <v>6736.54</v>
      </c>
      <c r="V156">
        <f>ROUND((108/100)*ROUND(Source!CS123*Source!I123, 2), 2)</f>
        <v>4157.41</v>
      </c>
    </row>
    <row r="157" spans="1:22" x14ac:dyDescent="0.2">
      <c r="C157" s="26" t="str">
        <f>"Объем: "&amp;Source!I123&amp;"=988/"&amp;"100"</f>
        <v>Объем: 9,88=988/100</v>
      </c>
    </row>
    <row r="158" spans="1:22" ht="14.25" x14ac:dyDescent="0.2">
      <c r="A158" s="20"/>
      <c r="B158" s="21"/>
      <c r="C158" s="21" t="s">
        <v>695</v>
      </c>
      <c r="D158" s="22"/>
      <c r="E158" s="9"/>
      <c r="F158" s="24">
        <f>Source!AO123</f>
        <v>602.64</v>
      </c>
      <c r="G158" s="23" t="str">
        <f>Source!DG123</f>
        <v/>
      </c>
      <c r="H158" s="9">
        <f>Source!AV123</f>
        <v>1</v>
      </c>
      <c r="I158" s="9">
        <f>IF(Source!BA123&lt;&gt; 0, Source!BA123, 1)</f>
        <v>1</v>
      </c>
      <c r="J158" s="25">
        <f>Source!S123</f>
        <v>5954.08</v>
      </c>
      <c r="K158" s="25"/>
    </row>
    <row r="159" spans="1:22" ht="14.25" x14ac:dyDescent="0.2">
      <c r="A159" s="20"/>
      <c r="B159" s="21"/>
      <c r="C159" s="21" t="s">
        <v>696</v>
      </c>
      <c r="D159" s="22"/>
      <c r="E159" s="9"/>
      <c r="F159" s="24">
        <f>Source!AM123</f>
        <v>492.86</v>
      </c>
      <c r="G159" s="23" t="str">
        <f>Source!DE123</f>
        <v/>
      </c>
      <c r="H159" s="9">
        <f>Source!AV123</f>
        <v>1</v>
      </c>
      <c r="I159" s="9">
        <f>IF(Source!BB123&lt;&gt; 0, Source!BB123, 1)</f>
        <v>1</v>
      </c>
      <c r="J159" s="25">
        <f>Source!Q123</f>
        <v>4869.46</v>
      </c>
      <c r="K159" s="25"/>
    </row>
    <row r="160" spans="1:22" ht="14.25" x14ac:dyDescent="0.2">
      <c r="A160" s="20"/>
      <c r="B160" s="21"/>
      <c r="C160" s="21" t="s">
        <v>697</v>
      </c>
      <c r="D160" s="22"/>
      <c r="E160" s="9"/>
      <c r="F160" s="24">
        <f>Source!AN123</f>
        <v>389.62</v>
      </c>
      <c r="G160" s="23" t="str">
        <f>Source!DF123</f>
        <v/>
      </c>
      <c r="H160" s="9">
        <f>Source!AV123</f>
        <v>1</v>
      </c>
      <c r="I160" s="9">
        <f>IF(Source!BS123&lt;&gt; 0, Source!BS123, 1)</f>
        <v>1</v>
      </c>
      <c r="J160" s="27">
        <f>Source!R123</f>
        <v>3849.45</v>
      </c>
      <c r="K160" s="25"/>
    </row>
    <row r="161" spans="1:22" ht="14.25" x14ac:dyDescent="0.2">
      <c r="A161" s="20"/>
      <c r="B161" s="21"/>
      <c r="C161" s="21" t="s">
        <v>698</v>
      </c>
      <c r="D161" s="22"/>
      <c r="E161" s="9"/>
      <c r="F161" s="24">
        <f>Source!AL123</f>
        <v>18967.62</v>
      </c>
      <c r="G161" s="23" t="str">
        <f>Source!DD123</f>
        <v/>
      </c>
      <c r="H161" s="9">
        <f>Source!AW123</f>
        <v>1</v>
      </c>
      <c r="I161" s="9">
        <f>IF(Source!BC123&lt;&gt; 0, Source!BC123, 1)</f>
        <v>1</v>
      </c>
      <c r="J161" s="25">
        <f>Source!P123</f>
        <v>187400.09</v>
      </c>
      <c r="K161" s="25"/>
    </row>
    <row r="162" spans="1:22" ht="28.5" x14ac:dyDescent="0.2">
      <c r="A162" s="20" t="str">
        <f>Source!E124</f>
        <v>15,1</v>
      </c>
      <c r="B162" s="21" t="str">
        <f>Source!F124</f>
        <v>21.1-25-769</v>
      </c>
      <c r="C162" s="21" t="str">
        <f>Source!G124</f>
        <v>Крошка резиновая гранулированная, фракция 2-3 мм</v>
      </c>
      <c r="D162" s="22" t="str">
        <f>Source!H124</f>
        <v>кг</v>
      </c>
      <c r="E162" s="9">
        <f>Source!I124</f>
        <v>-1452.36</v>
      </c>
      <c r="F162" s="24">
        <f>Source!AK124</f>
        <v>17.77</v>
      </c>
      <c r="G162" s="33" t="s">
        <v>3</v>
      </c>
      <c r="H162" s="9">
        <f>Source!AW124</f>
        <v>1</v>
      </c>
      <c r="I162" s="9">
        <f>IF(Source!BC124&lt;&gt; 0, Source!BC124, 1)</f>
        <v>1</v>
      </c>
      <c r="J162" s="25">
        <f>Source!O124</f>
        <v>-25808.44</v>
      </c>
      <c r="K162" s="25"/>
      <c r="Q162">
        <f>ROUND((Source!BZ124/100)*ROUND((Source!AF124*Source!AV124)*Source!I124, 2), 2)</f>
        <v>0</v>
      </c>
      <c r="R162">
        <f>Source!X124</f>
        <v>0</v>
      </c>
      <c r="S162">
        <f>ROUND((Source!CA124/100)*ROUND((Source!AF124*Source!AV124)*Source!I124, 2), 2)</f>
        <v>0</v>
      </c>
      <c r="T162">
        <f>Source!Y124</f>
        <v>0</v>
      </c>
      <c r="U162">
        <f>ROUND((175/100)*ROUND((Source!AE124*Source!AV124)*Source!I124, 2), 2)</f>
        <v>0</v>
      </c>
      <c r="V162">
        <f>ROUND((108/100)*ROUND(Source!CS124*Source!I124, 2), 2)</f>
        <v>0</v>
      </c>
    </row>
    <row r="163" spans="1:22" ht="28.5" x14ac:dyDescent="0.2">
      <c r="A163" s="20" t="str">
        <f>Source!E125</f>
        <v>15,2</v>
      </c>
      <c r="B163" s="21" t="str">
        <f>Source!F125</f>
        <v>21.1-6-101</v>
      </c>
      <c r="C163" s="21" t="str">
        <f>Source!G125</f>
        <v>Пигменты сухие для красок, кислотный желтый</v>
      </c>
      <c r="D163" s="22" t="str">
        <f>Source!H125</f>
        <v>т</v>
      </c>
      <c r="E163" s="9">
        <f>Source!I125</f>
        <v>-0.10374</v>
      </c>
      <c r="F163" s="24">
        <f>Source!AK125</f>
        <v>748299.67</v>
      </c>
      <c r="G163" s="33" t="s">
        <v>3</v>
      </c>
      <c r="H163" s="9">
        <f>Source!AW125</f>
        <v>1</v>
      </c>
      <c r="I163" s="9">
        <f>IF(Source!BC125&lt;&gt; 0, Source!BC125, 1)</f>
        <v>1</v>
      </c>
      <c r="J163" s="25">
        <f>Source!O125</f>
        <v>-77628.61</v>
      </c>
      <c r="K163" s="25"/>
      <c r="Q163">
        <f>ROUND((Source!BZ125/100)*ROUND((Source!AF125*Source!AV125)*Source!I125, 2), 2)</f>
        <v>0</v>
      </c>
      <c r="R163">
        <f>Source!X125</f>
        <v>0</v>
      </c>
      <c r="S163">
        <f>ROUND((Source!CA125/100)*ROUND((Source!AF125*Source!AV125)*Source!I125, 2), 2)</f>
        <v>0</v>
      </c>
      <c r="T163">
        <f>Source!Y125</f>
        <v>0</v>
      </c>
      <c r="U163">
        <f>ROUND((175/100)*ROUND((Source!AE125*Source!AV125)*Source!I125, 2), 2)</f>
        <v>0</v>
      </c>
      <c r="V163">
        <f>ROUND((108/100)*ROUND(Source!CS125*Source!I125, 2), 2)</f>
        <v>0</v>
      </c>
    </row>
    <row r="164" spans="1:22" ht="42.75" x14ac:dyDescent="0.2">
      <c r="A164" s="20" t="str">
        <f>Source!E126</f>
        <v>15,3</v>
      </c>
      <c r="B164" s="21" t="str">
        <f>Source!F126</f>
        <v>21.1-25-770</v>
      </c>
      <c r="C164" s="21" t="str">
        <f>Source!G126</f>
        <v>Крошка каучуковая гранулированная, окрашенная в массе, фракция 2-3 мм, цветные</v>
      </c>
      <c r="D164" s="22" t="str">
        <f>Source!H126</f>
        <v>кг</v>
      </c>
      <c r="E164" s="9">
        <f>Source!I126</f>
        <v>1452.36</v>
      </c>
      <c r="F164" s="24">
        <f>Source!AK126</f>
        <v>94.72</v>
      </c>
      <c r="G164" s="33" t="s">
        <v>3</v>
      </c>
      <c r="H164" s="9">
        <f>Source!AW126</f>
        <v>1</v>
      </c>
      <c r="I164" s="9">
        <f>IF(Source!BC126&lt;&gt; 0, Source!BC126, 1)</f>
        <v>1</v>
      </c>
      <c r="J164" s="25">
        <f>Source!O126</f>
        <v>137567.54</v>
      </c>
      <c r="K164" s="25"/>
      <c r="Q164">
        <f>ROUND((Source!BZ126/100)*ROUND((Source!AF126*Source!AV126)*Source!I126, 2), 2)</f>
        <v>0</v>
      </c>
      <c r="R164">
        <f>Source!X126</f>
        <v>0</v>
      </c>
      <c r="S164">
        <f>ROUND((Source!CA126/100)*ROUND((Source!AF126*Source!AV126)*Source!I126, 2), 2)</f>
        <v>0</v>
      </c>
      <c r="T164">
        <f>Source!Y126</f>
        <v>0</v>
      </c>
      <c r="U164">
        <f>ROUND((175/100)*ROUND((Source!AE126*Source!AV126)*Source!I126, 2), 2)</f>
        <v>0</v>
      </c>
      <c r="V164">
        <f>ROUND((108/100)*ROUND(Source!CS126*Source!I126, 2), 2)</f>
        <v>0</v>
      </c>
    </row>
    <row r="165" spans="1:22" ht="14.25" x14ac:dyDescent="0.2">
      <c r="A165" s="20"/>
      <c r="B165" s="21"/>
      <c r="C165" s="21" t="s">
        <v>699</v>
      </c>
      <c r="D165" s="22" t="s">
        <v>700</v>
      </c>
      <c r="E165" s="9">
        <f>Source!AT123</f>
        <v>70</v>
      </c>
      <c r="F165" s="24"/>
      <c r="G165" s="23"/>
      <c r="H165" s="9"/>
      <c r="I165" s="9"/>
      <c r="J165" s="25">
        <f>SUM(R156:R164)</f>
        <v>4167.8599999999997</v>
      </c>
      <c r="K165" s="25"/>
    </row>
    <row r="166" spans="1:22" ht="14.25" x14ac:dyDescent="0.2">
      <c r="A166" s="20"/>
      <c r="B166" s="21"/>
      <c r="C166" s="21" t="s">
        <v>701</v>
      </c>
      <c r="D166" s="22" t="s">
        <v>700</v>
      </c>
      <c r="E166" s="9">
        <f>Source!AU123</f>
        <v>10</v>
      </c>
      <c r="F166" s="24"/>
      <c r="G166" s="23"/>
      <c r="H166" s="9"/>
      <c r="I166" s="9"/>
      <c r="J166" s="25">
        <f>SUM(T156:T165)</f>
        <v>595.41</v>
      </c>
      <c r="K166" s="25"/>
    </row>
    <row r="167" spans="1:22" ht="14.25" x14ac:dyDescent="0.2">
      <c r="A167" s="20"/>
      <c r="B167" s="21"/>
      <c r="C167" s="21" t="s">
        <v>702</v>
      </c>
      <c r="D167" s="22" t="s">
        <v>700</v>
      </c>
      <c r="E167" s="9">
        <f>108</f>
        <v>108</v>
      </c>
      <c r="F167" s="24"/>
      <c r="G167" s="23"/>
      <c r="H167" s="9"/>
      <c r="I167" s="9"/>
      <c r="J167" s="25">
        <f>SUM(V156:V166)</f>
        <v>4157.41</v>
      </c>
      <c r="K167" s="25"/>
    </row>
    <row r="168" spans="1:22" ht="14.25" x14ac:dyDescent="0.2">
      <c r="A168" s="20"/>
      <c r="B168" s="21"/>
      <c r="C168" s="21" t="s">
        <v>703</v>
      </c>
      <c r="D168" s="22" t="s">
        <v>704</v>
      </c>
      <c r="E168" s="9">
        <f>Source!AQ123</f>
        <v>2.65</v>
      </c>
      <c r="F168" s="24"/>
      <c r="G168" s="23" t="str">
        <f>Source!DI123</f>
        <v/>
      </c>
      <c r="H168" s="9">
        <f>Source!AV123</f>
        <v>1</v>
      </c>
      <c r="I168" s="9"/>
      <c r="J168" s="25"/>
      <c r="K168" s="25">
        <f>Source!U123</f>
        <v>26.182000000000002</v>
      </c>
    </row>
    <row r="169" spans="1:22" ht="15" x14ac:dyDescent="0.25">
      <c r="A169" s="29"/>
      <c r="B169" s="29"/>
      <c r="C169" s="29"/>
      <c r="D169" s="29"/>
      <c r="E169" s="29"/>
      <c r="F169" s="29"/>
      <c r="G169" s="29"/>
      <c r="H169" s="29"/>
      <c r="I169" s="44">
        <f>J158+J159+J161+J165+J166+J167+SUM(J162:J164)</f>
        <v>241274.8</v>
      </c>
      <c r="J169" s="44"/>
      <c r="K169" s="30">
        <f>IF(Source!I123&lt;&gt;0, ROUND(I169/Source!I123, 2), 0)</f>
        <v>24420.53</v>
      </c>
      <c r="P169" s="28">
        <f>I169</f>
        <v>241274.8</v>
      </c>
    </row>
    <row r="170" spans="1:22" ht="42.75" x14ac:dyDescent="0.2">
      <c r="A170" s="20" t="str">
        <f>Source!E127</f>
        <v>16</v>
      </c>
      <c r="B170" s="21" t="str">
        <f>Source!F127</f>
        <v>2.1-3203-1-2/1</v>
      </c>
      <c r="C170" s="21" t="str">
        <f>Source!G127</f>
        <v>Установка бортовых камней бетонных марки БР 100.30.15 при других видах покрытий</v>
      </c>
      <c r="D170" s="22" t="str">
        <f>Source!H127</f>
        <v>100 м</v>
      </c>
      <c r="E170" s="9">
        <f>Source!I127</f>
        <v>2</v>
      </c>
      <c r="F170" s="24"/>
      <c r="G170" s="23"/>
      <c r="H170" s="9"/>
      <c r="I170" s="9"/>
      <c r="J170" s="25"/>
      <c r="K170" s="25"/>
      <c r="Q170">
        <f>ROUND((Source!BZ127/100)*ROUND((Source!AF127*Source!AV127)*Source!I127, 2), 2)</f>
        <v>22237.360000000001</v>
      </c>
      <c r="R170">
        <f>Source!X127</f>
        <v>22237.360000000001</v>
      </c>
      <c r="S170">
        <f>ROUND((Source!CA127/100)*ROUND((Source!AF127*Source!AV127)*Source!I127, 2), 2)</f>
        <v>3176.77</v>
      </c>
      <c r="T170">
        <f>Source!Y127</f>
        <v>3176.77</v>
      </c>
      <c r="U170">
        <f>ROUND((175/100)*ROUND((Source!AE127*Source!AV127)*Source!I127, 2), 2)</f>
        <v>0</v>
      </c>
      <c r="V170">
        <f>ROUND((108/100)*ROUND(Source!CS127*Source!I127, 2), 2)</f>
        <v>0</v>
      </c>
    </row>
    <row r="171" spans="1:22" x14ac:dyDescent="0.2">
      <c r="C171" s="26" t="str">
        <f>"Объем: "&amp;Source!I127&amp;"=200/"&amp;"100"</f>
        <v>Объем: 2=200/100</v>
      </c>
    </row>
    <row r="172" spans="1:22" ht="14.25" x14ac:dyDescent="0.2">
      <c r="A172" s="20"/>
      <c r="B172" s="21"/>
      <c r="C172" s="21" t="s">
        <v>695</v>
      </c>
      <c r="D172" s="22"/>
      <c r="E172" s="9"/>
      <c r="F172" s="24">
        <f>Source!AO127</f>
        <v>15883.83</v>
      </c>
      <c r="G172" s="23" t="str">
        <f>Source!DG127</f>
        <v/>
      </c>
      <c r="H172" s="9">
        <f>Source!AV127</f>
        <v>1</v>
      </c>
      <c r="I172" s="9">
        <f>IF(Source!BA127&lt;&gt; 0, Source!BA127, 1)</f>
        <v>1</v>
      </c>
      <c r="J172" s="25">
        <f>Source!S127</f>
        <v>31767.66</v>
      </c>
      <c r="K172" s="25"/>
    </row>
    <row r="173" spans="1:22" ht="14.25" x14ac:dyDescent="0.2">
      <c r="A173" s="20"/>
      <c r="B173" s="21"/>
      <c r="C173" s="21" t="s">
        <v>698</v>
      </c>
      <c r="D173" s="22"/>
      <c r="E173" s="9"/>
      <c r="F173" s="24">
        <f>Source!AL127</f>
        <v>55802.41</v>
      </c>
      <c r="G173" s="23" t="str">
        <f>Source!DD127</f>
        <v/>
      </c>
      <c r="H173" s="9">
        <f>Source!AW127</f>
        <v>1</v>
      </c>
      <c r="I173" s="9">
        <f>IF(Source!BC127&lt;&gt; 0, Source!BC127, 1)</f>
        <v>1</v>
      </c>
      <c r="J173" s="25">
        <f>Source!P127</f>
        <v>111604.82</v>
      </c>
      <c r="K173" s="25"/>
    </row>
    <row r="174" spans="1:22" ht="28.5" x14ac:dyDescent="0.2">
      <c r="A174" s="20" t="str">
        <f>Source!E128</f>
        <v>16,1</v>
      </c>
      <c r="B174" s="21" t="str">
        <f>Source!F128</f>
        <v>21.5-3-13</v>
      </c>
      <c r="C174" s="21" t="str">
        <f>Source!G128</f>
        <v>Камни бетонные бортовые, марка БР 100.30.15</v>
      </c>
      <c r="D174" s="22" t="str">
        <f>Source!H128</f>
        <v>м3</v>
      </c>
      <c r="E174" s="9">
        <f>Source!I128</f>
        <v>-8.6</v>
      </c>
      <c r="F174" s="24">
        <f>Source!AK128</f>
        <v>7833.01</v>
      </c>
      <c r="G174" s="33" t="s">
        <v>3</v>
      </c>
      <c r="H174" s="9">
        <f>Source!AW128</f>
        <v>1</v>
      </c>
      <c r="I174" s="9">
        <f>IF(Source!BC128&lt;&gt; 0, Source!BC128, 1)</f>
        <v>1</v>
      </c>
      <c r="J174" s="25">
        <f>Source!O128</f>
        <v>-67363.89</v>
      </c>
      <c r="K174" s="25"/>
      <c r="Q174">
        <f>ROUND((Source!BZ128/100)*ROUND((Source!AF128*Source!AV128)*Source!I128, 2), 2)</f>
        <v>0</v>
      </c>
      <c r="R174">
        <f>Source!X128</f>
        <v>0</v>
      </c>
      <c r="S174">
        <f>ROUND((Source!CA128/100)*ROUND((Source!AF128*Source!AV128)*Source!I128, 2), 2)</f>
        <v>0</v>
      </c>
      <c r="T174">
        <f>Source!Y128</f>
        <v>0</v>
      </c>
      <c r="U174">
        <f>ROUND((175/100)*ROUND((Source!AE128*Source!AV128)*Source!I128, 2), 2)</f>
        <v>0</v>
      </c>
      <c r="V174">
        <f>ROUND((108/100)*ROUND(Source!CS128*Source!I128, 2), 2)</f>
        <v>0</v>
      </c>
    </row>
    <row r="175" spans="1:22" ht="14.25" x14ac:dyDescent="0.2">
      <c r="A175" s="20"/>
      <c r="B175" s="21"/>
      <c r="C175" s="21" t="s">
        <v>699</v>
      </c>
      <c r="D175" s="22" t="s">
        <v>700</v>
      </c>
      <c r="E175" s="9">
        <f>Source!AT127</f>
        <v>70</v>
      </c>
      <c r="F175" s="24"/>
      <c r="G175" s="23"/>
      <c r="H175" s="9"/>
      <c r="I175" s="9"/>
      <c r="J175" s="25">
        <f>SUM(R170:R174)</f>
        <v>22237.360000000001</v>
      </c>
      <c r="K175" s="25"/>
    </row>
    <row r="176" spans="1:22" ht="14.25" x14ac:dyDescent="0.2">
      <c r="A176" s="20"/>
      <c r="B176" s="21"/>
      <c r="C176" s="21" t="s">
        <v>701</v>
      </c>
      <c r="D176" s="22" t="s">
        <v>700</v>
      </c>
      <c r="E176" s="9">
        <f>Source!AU127</f>
        <v>10</v>
      </c>
      <c r="F176" s="24"/>
      <c r="G176" s="23"/>
      <c r="H176" s="9"/>
      <c r="I176" s="9"/>
      <c r="J176" s="25">
        <f>SUM(T170:T175)</f>
        <v>3176.77</v>
      </c>
      <c r="K176" s="25"/>
    </row>
    <row r="177" spans="1:32" ht="14.25" x14ac:dyDescent="0.2">
      <c r="A177" s="20"/>
      <c r="B177" s="21"/>
      <c r="C177" s="21" t="s">
        <v>703</v>
      </c>
      <c r="D177" s="22" t="s">
        <v>704</v>
      </c>
      <c r="E177" s="9">
        <f>Source!AQ127</f>
        <v>80.27</v>
      </c>
      <c r="F177" s="24"/>
      <c r="G177" s="23" t="str">
        <f>Source!DI127</f>
        <v/>
      </c>
      <c r="H177" s="9">
        <f>Source!AV127</f>
        <v>1</v>
      </c>
      <c r="I177" s="9"/>
      <c r="J177" s="25"/>
      <c r="K177" s="25">
        <f>Source!U127</f>
        <v>160.54</v>
      </c>
    </row>
    <row r="178" spans="1:32" ht="15" x14ac:dyDescent="0.25">
      <c r="A178" s="29"/>
      <c r="B178" s="29"/>
      <c r="C178" s="29"/>
      <c r="D178" s="29"/>
      <c r="E178" s="29"/>
      <c r="F178" s="29"/>
      <c r="G178" s="29"/>
      <c r="H178" s="29"/>
      <c r="I178" s="44">
        <f>J172+J173+J175+J176+SUM(J174:J174)</f>
        <v>101422.72000000002</v>
      </c>
      <c r="J178" s="44"/>
      <c r="K178" s="30">
        <f>IF(Source!I127&lt;&gt;0, ROUND(I178/Source!I127, 2), 0)</f>
        <v>50711.360000000001</v>
      </c>
      <c r="P178" s="28">
        <f>I178</f>
        <v>101422.72000000002</v>
      </c>
    </row>
    <row r="180" spans="1:32" ht="15" x14ac:dyDescent="0.25">
      <c r="A180" s="42" t="str">
        <f>CONCATENATE("Итого по подразделу: ",IF(Source!G131&lt;&gt;"Новый подраздел", Source!G131, ""))</f>
        <v>Итого по подразделу: Замена резинового покрытия на детской площадке -988м2</v>
      </c>
      <c r="B180" s="42"/>
      <c r="C180" s="42"/>
      <c r="D180" s="42"/>
      <c r="E180" s="42"/>
      <c r="F180" s="42"/>
      <c r="G180" s="42"/>
      <c r="H180" s="42"/>
      <c r="I180" s="40">
        <f>SUM(P94:P179)</f>
        <v>2244963.09</v>
      </c>
      <c r="J180" s="41"/>
      <c r="K180" s="31"/>
    </row>
    <row r="182" spans="1:32" ht="14.25" x14ac:dyDescent="0.2">
      <c r="C182" s="38" t="str">
        <f>Source!H159</f>
        <v>НДС 20%</v>
      </c>
      <c r="D182" s="38"/>
      <c r="E182" s="38"/>
      <c r="F182" s="38"/>
      <c r="G182" s="38"/>
      <c r="H182" s="38"/>
      <c r="I182" s="39">
        <f>IF(Source!F159=0, "", Source!F159)</f>
        <v>448992.62</v>
      </c>
      <c r="J182" s="39"/>
    </row>
    <row r="183" spans="1:32" ht="14.25" x14ac:dyDescent="0.2">
      <c r="C183" s="38" t="str">
        <f>Source!H160</f>
        <v>Итого с НДС</v>
      </c>
      <c r="D183" s="38"/>
      <c r="E183" s="38"/>
      <c r="F183" s="38"/>
      <c r="G183" s="38"/>
      <c r="H183" s="38"/>
      <c r="I183" s="39">
        <f>IF(Source!F160=0, "", Source!F160)</f>
        <v>2693955.71</v>
      </c>
      <c r="J183" s="39"/>
    </row>
    <row r="185" spans="1:32" ht="30" x14ac:dyDescent="0.25">
      <c r="A185" s="42" t="str">
        <f>CONCATENATE("Итого по разделу: ",IF(Source!G162&lt;&gt;"Новый раздел", Source!G162,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 988 м2</v>
      </c>
      <c r="B185" s="42"/>
      <c r="C185" s="42"/>
      <c r="D185" s="42"/>
      <c r="E185" s="42"/>
      <c r="F185" s="42"/>
      <c r="G185" s="42"/>
      <c r="H185" s="42"/>
      <c r="I185" s="40">
        <f>SUM(P92:P184)</f>
        <v>2244963.09</v>
      </c>
      <c r="J185" s="41"/>
      <c r="K185" s="31"/>
      <c r="AF185" s="34" t="str">
        <f>CONCATENATE("Итого по разделу: ",IF(Source!G162&lt;&gt;"Новый раздел", Source!G162,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 988 м2</v>
      </c>
    </row>
    <row r="187" spans="1:32" ht="14.25" x14ac:dyDescent="0.2">
      <c r="C187" s="38" t="str">
        <f>Source!H190</f>
        <v>НДС 20%</v>
      </c>
      <c r="D187" s="38"/>
      <c r="E187" s="38"/>
      <c r="F187" s="38"/>
      <c r="G187" s="38"/>
      <c r="H187" s="38"/>
      <c r="I187" s="39">
        <f>IF(Source!F190=0, "", Source!F190)</f>
        <v>448992.62</v>
      </c>
      <c r="J187" s="39"/>
    </row>
    <row r="188" spans="1:32" ht="14.25" x14ac:dyDescent="0.2">
      <c r="C188" s="38" t="str">
        <f>Source!H191</f>
        <v>Итого с НДС</v>
      </c>
      <c r="D188" s="38"/>
      <c r="E188" s="38"/>
      <c r="F188" s="38"/>
      <c r="G188" s="38"/>
      <c r="H188" s="38"/>
      <c r="I188" s="39">
        <f>IF(Source!F191=0, "", Source!F191)</f>
        <v>2693955.71</v>
      </c>
      <c r="J188" s="39"/>
    </row>
    <row r="190" spans="1:32" ht="16.5" x14ac:dyDescent="0.25">
      <c r="A190" s="43" t="str">
        <f>CONCATENATE("Раздел: ",IF(Source!G193&lt;&gt;"Новый раздел", Source!G193, ""))</f>
        <v>Раздел: Установка игрового комплекса</v>
      </c>
      <c r="B190" s="43"/>
      <c r="C190" s="43"/>
      <c r="D190" s="43"/>
      <c r="E190" s="43"/>
      <c r="F190" s="43"/>
      <c r="G190" s="43"/>
      <c r="H190" s="43"/>
      <c r="I190" s="43"/>
      <c r="J190" s="43"/>
      <c r="K190" s="43"/>
    </row>
    <row r="191" spans="1:32" ht="28.5" x14ac:dyDescent="0.2">
      <c r="A191" s="20" t="str">
        <f>Source!E197</f>
        <v>17</v>
      </c>
      <c r="B191" s="21" t="str">
        <f>Source!F197</f>
        <v>1.1-3101-5-2/1</v>
      </c>
      <c r="C191" s="21" t="str">
        <f>Source!G197</f>
        <v>Рытье ям для установки стоек и столбов глубина 0,7 м</v>
      </c>
      <c r="D191" s="22" t="str">
        <f>Source!H197</f>
        <v>100 ям</v>
      </c>
      <c r="E191" s="9">
        <f>Source!I197</f>
        <v>0.3</v>
      </c>
      <c r="F191" s="24"/>
      <c r="G191" s="23"/>
      <c r="H191" s="9"/>
      <c r="I191" s="9"/>
      <c r="J191" s="25"/>
      <c r="K191" s="25"/>
      <c r="Q191">
        <f>ROUND((Source!BZ197/100)*ROUND((Source!AF197*Source!AV197)*Source!I197, 2), 2)</f>
        <v>20667.400000000001</v>
      </c>
      <c r="R191">
        <f>Source!X197</f>
        <v>20667.400000000001</v>
      </c>
      <c r="S191">
        <f>ROUND((Source!CA197/100)*ROUND((Source!AF197*Source!AV197)*Source!I197, 2), 2)</f>
        <v>2952.49</v>
      </c>
      <c r="T191">
        <f>Source!Y197</f>
        <v>2952.49</v>
      </c>
      <c r="U191">
        <f>ROUND((175/100)*ROUND((Source!AE197*Source!AV197)*Source!I197, 2), 2)</f>
        <v>0</v>
      </c>
      <c r="V191">
        <f>ROUND((108/100)*ROUND(Source!CS197*Source!I197, 2), 2)</f>
        <v>0</v>
      </c>
    </row>
    <row r="192" spans="1:32" x14ac:dyDescent="0.2">
      <c r="C192" s="26" t="str">
        <f>"Объем: "&amp;Source!I197&amp;"=30/"&amp;"100"</f>
        <v>Объем: 0,3=30/100</v>
      </c>
    </row>
    <row r="193" spans="1:22" ht="14.25" x14ac:dyDescent="0.2">
      <c r="A193" s="20"/>
      <c r="B193" s="21"/>
      <c r="C193" s="21" t="s">
        <v>695</v>
      </c>
      <c r="D193" s="22"/>
      <c r="E193" s="9"/>
      <c r="F193" s="24">
        <f>Source!AO197</f>
        <v>98416.2</v>
      </c>
      <c r="G193" s="23" t="str">
        <f>Source!DG197</f>
        <v/>
      </c>
      <c r="H193" s="9">
        <f>Source!AV197</f>
        <v>1</v>
      </c>
      <c r="I193" s="9">
        <f>IF(Source!BA197&lt;&gt; 0, Source!BA197, 1)</f>
        <v>1</v>
      </c>
      <c r="J193" s="25">
        <f>Source!S197</f>
        <v>29524.86</v>
      </c>
      <c r="K193" s="25"/>
    </row>
    <row r="194" spans="1:22" ht="14.25" x14ac:dyDescent="0.2">
      <c r="A194" s="20"/>
      <c r="B194" s="21"/>
      <c r="C194" s="21" t="s">
        <v>699</v>
      </c>
      <c r="D194" s="22" t="s">
        <v>700</v>
      </c>
      <c r="E194" s="9">
        <f>Source!AT197</f>
        <v>70</v>
      </c>
      <c r="F194" s="24"/>
      <c r="G194" s="23"/>
      <c r="H194" s="9"/>
      <c r="I194" s="9"/>
      <c r="J194" s="25">
        <f>SUM(R191:R193)</f>
        <v>20667.400000000001</v>
      </c>
      <c r="K194" s="25"/>
    </row>
    <row r="195" spans="1:22" ht="14.25" x14ac:dyDescent="0.2">
      <c r="A195" s="20"/>
      <c r="B195" s="21"/>
      <c r="C195" s="21" t="s">
        <v>701</v>
      </c>
      <c r="D195" s="22" t="s">
        <v>700</v>
      </c>
      <c r="E195" s="9">
        <f>Source!AU197</f>
        <v>10</v>
      </c>
      <c r="F195" s="24"/>
      <c r="G195" s="23"/>
      <c r="H195" s="9"/>
      <c r="I195" s="9"/>
      <c r="J195" s="25">
        <f>SUM(T191:T194)</f>
        <v>2952.49</v>
      </c>
      <c r="K195" s="25"/>
    </row>
    <row r="196" spans="1:22" ht="14.25" x14ac:dyDescent="0.2">
      <c r="A196" s="20"/>
      <c r="B196" s="21"/>
      <c r="C196" s="21" t="s">
        <v>703</v>
      </c>
      <c r="D196" s="22" t="s">
        <v>704</v>
      </c>
      <c r="E196" s="9">
        <f>Source!AQ197</f>
        <v>582</v>
      </c>
      <c r="F196" s="24"/>
      <c r="G196" s="23" t="str">
        <f>Source!DI197</f>
        <v/>
      </c>
      <c r="H196" s="9">
        <f>Source!AV197</f>
        <v>1</v>
      </c>
      <c r="I196" s="9"/>
      <c r="J196" s="25"/>
      <c r="K196" s="25">
        <f>Source!U197</f>
        <v>174.6</v>
      </c>
    </row>
    <row r="197" spans="1:22" ht="15" x14ac:dyDescent="0.25">
      <c r="A197" s="29"/>
      <c r="B197" s="29"/>
      <c r="C197" s="29"/>
      <c r="D197" s="29"/>
      <c r="E197" s="29"/>
      <c r="F197" s="29"/>
      <c r="G197" s="29"/>
      <c r="H197" s="29"/>
      <c r="I197" s="44">
        <f>J193+J194+J195</f>
        <v>53144.75</v>
      </c>
      <c r="J197" s="44"/>
      <c r="K197" s="30">
        <f>IF(Source!I197&lt;&gt;0, ROUND(I197/Source!I197, 2), 0)</f>
        <v>177149.17</v>
      </c>
      <c r="P197" s="28">
        <f>I197</f>
        <v>53144.75</v>
      </c>
    </row>
    <row r="198" spans="1:22" ht="28.5" x14ac:dyDescent="0.2">
      <c r="A198" s="20" t="str">
        <f>Source!E198</f>
        <v>18</v>
      </c>
      <c r="B198" s="21" t="str">
        <f>Source!F198</f>
        <v>1.1-3101-6-1/1</v>
      </c>
      <c r="C198" s="21" t="str">
        <f>Source!G198</f>
        <v>Погрузка грунта вручную в автомобили-самосвалы с выгрузкой (0,4*0,4*0,9*30)</v>
      </c>
      <c r="D198" s="22" t="str">
        <f>Source!H198</f>
        <v>100 м3</v>
      </c>
      <c r="E198" s="9">
        <f>Source!I198</f>
        <v>4.3200000000000002E-2</v>
      </c>
      <c r="F198" s="24"/>
      <c r="G198" s="23"/>
      <c r="H198" s="9"/>
      <c r="I198" s="9"/>
      <c r="J198" s="25"/>
      <c r="K198" s="25"/>
      <c r="Q198">
        <f>ROUND((Source!BZ198/100)*ROUND((Source!AF198*Source!AV198)*Source!I198, 2), 2)</f>
        <v>336.58</v>
      </c>
      <c r="R198">
        <f>Source!X198</f>
        <v>336.58</v>
      </c>
      <c r="S198">
        <f>ROUND((Source!CA198/100)*ROUND((Source!AF198*Source!AV198)*Source!I198, 2), 2)</f>
        <v>48.08</v>
      </c>
      <c r="T198">
        <f>Source!Y198</f>
        <v>48.08</v>
      </c>
      <c r="U198">
        <f>ROUND((175/100)*ROUND((Source!AE198*Source!AV198)*Source!I198, 2), 2)</f>
        <v>0</v>
      </c>
      <c r="V198">
        <f>ROUND((108/100)*ROUND(Source!CS198*Source!I198, 2), 2)</f>
        <v>0</v>
      </c>
    </row>
    <row r="199" spans="1:22" x14ac:dyDescent="0.2">
      <c r="C199" s="26" t="str">
        <f>"Объем: "&amp;Source!I198&amp;"=4,32/"&amp;"100"</f>
        <v>Объем: 0,0432=4,32/100</v>
      </c>
    </row>
    <row r="200" spans="1:22" ht="14.25" x14ac:dyDescent="0.2">
      <c r="A200" s="20"/>
      <c r="B200" s="21"/>
      <c r="C200" s="21" t="s">
        <v>695</v>
      </c>
      <c r="D200" s="22"/>
      <c r="E200" s="9"/>
      <c r="F200" s="24">
        <f>Source!AO198</f>
        <v>11130.3</v>
      </c>
      <c r="G200" s="23" t="str">
        <f>Source!DG198</f>
        <v/>
      </c>
      <c r="H200" s="9">
        <f>Source!AV198</f>
        <v>1</v>
      </c>
      <c r="I200" s="9">
        <f>IF(Source!BA198&lt;&gt; 0, Source!BA198, 1)</f>
        <v>1</v>
      </c>
      <c r="J200" s="25">
        <f>Source!S198</f>
        <v>480.83</v>
      </c>
      <c r="K200" s="25"/>
    </row>
    <row r="201" spans="1:22" ht="14.25" x14ac:dyDescent="0.2">
      <c r="A201" s="20"/>
      <c r="B201" s="21"/>
      <c r="C201" s="21" t="s">
        <v>699</v>
      </c>
      <c r="D201" s="22" t="s">
        <v>700</v>
      </c>
      <c r="E201" s="9">
        <f>Source!AT198</f>
        <v>70</v>
      </c>
      <c r="F201" s="24"/>
      <c r="G201" s="23"/>
      <c r="H201" s="9"/>
      <c r="I201" s="9"/>
      <c r="J201" s="25">
        <f>SUM(R198:R200)</f>
        <v>336.58</v>
      </c>
      <c r="K201" s="25"/>
    </row>
    <row r="202" spans="1:22" ht="14.25" x14ac:dyDescent="0.2">
      <c r="A202" s="20"/>
      <c r="B202" s="21"/>
      <c r="C202" s="21" t="s">
        <v>701</v>
      </c>
      <c r="D202" s="22" t="s">
        <v>700</v>
      </c>
      <c r="E202" s="9">
        <f>Source!AU198</f>
        <v>10</v>
      </c>
      <c r="F202" s="24"/>
      <c r="G202" s="23"/>
      <c r="H202" s="9"/>
      <c r="I202" s="9"/>
      <c r="J202" s="25">
        <f>SUM(T198:T201)</f>
        <v>48.08</v>
      </c>
      <c r="K202" s="25"/>
    </row>
    <row r="203" spans="1:22" ht="14.25" x14ac:dyDescent="0.2">
      <c r="A203" s="20"/>
      <c r="B203" s="21"/>
      <c r="C203" s="21" t="s">
        <v>703</v>
      </c>
      <c r="D203" s="22" t="s">
        <v>704</v>
      </c>
      <c r="E203" s="9">
        <f>Source!AQ198</f>
        <v>83</v>
      </c>
      <c r="F203" s="24"/>
      <c r="G203" s="23" t="str">
        <f>Source!DI198</f>
        <v/>
      </c>
      <c r="H203" s="9">
        <f>Source!AV198</f>
        <v>1</v>
      </c>
      <c r="I203" s="9"/>
      <c r="J203" s="25"/>
      <c r="K203" s="25">
        <f>Source!U198</f>
        <v>3.5856000000000003</v>
      </c>
    </row>
    <row r="204" spans="1:22" ht="15" x14ac:dyDescent="0.25">
      <c r="A204" s="29"/>
      <c r="B204" s="29"/>
      <c r="C204" s="29"/>
      <c r="D204" s="29"/>
      <c r="E204" s="29"/>
      <c r="F204" s="29"/>
      <c r="G204" s="29"/>
      <c r="H204" s="29"/>
      <c r="I204" s="44">
        <f>J200+J201+J202</f>
        <v>865.49</v>
      </c>
      <c r="J204" s="44"/>
      <c r="K204" s="30">
        <f>IF(Source!I198&lt;&gt;0, ROUND(I204/Source!I198, 2), 0)</f>
        <v>20034.490000000002</v>
      </c>
      <c r="P204" s="28">
        <f>I204</f>
        <v>865.49</v>
      </c>
    </row>
    <row r="205" spans="1:22" ht="42.75" x14ac:dyDescent="0.2">
      <c r="A205" s="20" t="str">
        <f>Source!E199</f>
        <v>19</v>
      </c>
      <c r="B205" s="21" t="str">
        <f>Source!F199</f>
        <v>2.49-3401-1-1/1</v>
      </c>
      <c r="C205" s="21" t="str">
        <f>Source!G199</f>
        <v>Перевозка грунта автосамосвалами грузоподъемностью до 10 т на расстояние 1 км</v>
      </c>
      <c r="D205" s="22" t="str">
        <f>Source!H199</f>
        <v>м3</v>
      </c>
      <c r="E205" s="9">
        <f>Source!I199</f>
        <v>4.32</v>
      </c>
      <c r="F205" s="24"/>
      <c r="G205" s="23"/>
      <c r="H205" s="9"/>
      <c r="I205" s="9"/>
      <c r="J205" s="25"/>
      <c r="K205" s="25"/>
      <c r="Q205">
        <f>ROUND((Source!BZ199/100)*ROUND((Source!AF199*Source!AV199)*Source!I199, 2), 2)</f>
        <v>0</v>
      </c>
      <c r="R205">
        <f>Source!X199</f>
        <v>0</v>
      </c>
      <c r="S205">
        <f>ROUND((Source!CA199/100)*ROUND((Source!AF199*Source!AV199)*Source!I199, 2), 2)</f>
        <v>0</v>
      </c>
      <c r="T205">
        <f>Source!Y199</f>
        <v>0</v>
      </c>
      <c r="U205">
        <f>ROUND((175/100)*ROUND((Source!AE199*Source!AV199)*Source!I199, 2), 2)</f>
        <v>193.99</v>
      </c>
      <c r="V205">
        <f>ROUND((108/100)*ROUND(Source!CS199*Source!I199, 2), 2)</f>
        <v>119.72</v>
      </c>
    </row>
    <row r="206" spans="1:22" ht="14.25" x14ac:dyDescent="0.2">
      <c r="A206" s="20"/>
      <c r="B206" s="21"/>
      <c r="C206" s="21" t="s">
        <v>696</v>
      </c>
      <c r="D206" s="22"/>
      <c r="E206" s="9"/>
      <c r="F206" s="24">
        <f>Source!AM199</f>
        <v>47.27</v>
      </c>
      <c r="G206" s="23" t="str">
        <f>Source!DE199</f>
        <v/>
      </c>
      <c r="H206" s="9">
        <f>Source!AV199</f>
        <v>1</v>
      </c>
      <c r="I206" s="9">
        <f>IF(Source!BB199&lt;&gt; 0, Source!BB199, 1)</f>
        <v>1</v>
      </c>
      <c r="J206" s="25">
        <f>Source!Q199</f>
        <v>204.21</v>
      </c>
      <c r="K206" s="25"/>
    </row>
    <row r="207" spans="1:22" ht="14.25" x14ac:dyDescent="0.2">
      <c r="A207" s="20"/>
      <c r="B207" s="21"/>
      <c r="C207" s="21" t="s">
        <v>697</v>
      </c>
      <c r="D207" s="22"/>
      <c r="E207" s="9"/>
      <c r="F207" s="24">
        <f>Source!AN199</f>
        <v>25.66</v>
      </c>
      <c r="G207" s="23" t="str">
        <f>Source!DF199</f>
        <v/>
      </c>
      <c r="H207" s="9">
        <f>Source!AV199</f>
        <v>1</v>
      </c>
      <c r="I207" s="9">
        <f>IF(Source!BS199&lt;&gt; 0, Source!BS199, 1)</f>
        <v>1</v>
      </c>
      <c r="J207" s="27">
        <f>Source!R199</f>
        <v>110.85</v>
      </c>
      <c r="K207" s="25"/>
    </row>
    <row r="208" spans="1:22" ht="15" x14ac:dyDescent="0.25">
      <c r="A208" s="29"/>
      <c r="B208" s="29"/>
      <c r="C208" s="29"/>
      <c r="D208" s="29"/>
      <c r="E208" s="29"/>
      <c r="F208" s="29"/>
      <c r="G208" s="29"/>
      <c r="H208" s="29"/>
      <c r="I208" s="44">
        <f>J206</f>
        <v>204.21</v>
      </c>
      <c r="J208" s="44"/>
      <c r="K208" s="30">
        <f>IF(Source!I199&lt;&gt;0, ROUND(I208/Source!I199, 2), 0)</f>
        <v>47.27</v>
      </c>
      <c r="P208" s="28">
        <f>I208</f>
        <v>204.21</v>
      </c>
    </row>
    <row r="209" spans="1:22" ht="57" x14ac:dyDescent="0.2">
      <c r="A209" s="20" t="str">
        <f>Source!E200</f>
        <v>20</v>
      </c>
      <c r="B209" s="21" t="str">
        <f>Source!F200</f>
        <v>2.49-3401-1-2/1</v>
      </c>
      <c r="C209" s="21" t="str">
        <f>Source!G200</f>
        <v>Перевозка грунта автосамосвалами грузоподъемностью до 10 т - добавляется на каждый последующий 1 км до 100 км (к поз. 49-3401-1-1)</v>
      </c>
      <c r="D209" s="22" t="str">
        <f>Source!H200</f>
        <v>м3</v>
      </c>
      <c r="E209" s="9">
        <f>Source!I200</f>
        <v>4.32</v>
      </c>
      <c r="F209" s="24"/>
      <c r="G209" s="23"/>
      <c r="H209" s="9"/>
      <c r="I209" s="9"/>
      <c r="J209" s="25"/>
      <c r="K209" s="25"/>
      <c r="Q209">
        <f>ROUND((Source!BZ200/100)*ROUND((Source!AF200*Source!AV200)*Source!I200, 2), 2)</f>
        <v>0</v>
      </c>
      <c r="R209">
        <f>Source!X200</f>
        <v>0</v>
      </c>
      <c r="S209">
        <f>ROUND((Source!CA200/100)*ROUND((Source!AF200*Source!AV200)*Source!I200, 2), 2)</f>
        <v>0</v>
      </c>
      <c r="T209">
        <f>Source!Y200</f>
        <v>0</v>
      </c>
      <c r="U209">
        <f>ROUND((175/100)*ROUND((Source!AE200*Source!AV200)*Source!I200, 2), 2)</f>
        <v>62.6</v>
      </c>
      <c r="V209">
        <f>ROUND((108/100)*ROUND(Source!CS200*Source!I200, 2), 2)</f>
        <v>38.630000000000003</v>
      </c>
    </row>
    <row r="210" spans="1:22" ht="14.25" x14ac:dyDescent="0.2">
      <c r="A210" s="20"/>
      <c r="B210" s="21"/>
      <c r="C210" s="21" t="s">
        <v>696</v>
      </c>
      <c r="D210" s="22"/>
      <c r="E210" s="9"/>
      <c r="F210" s="24">
        <f>Source!AM200</f>
        <v>15.25</v>
      </c>
      <c r="G210" s="23" t="str">
        <f>Source!DE200</f>
        <v/>
      </c>
      <c r="H210" s="9">
        <f>Source!AV200</f>
        <v>1</v>
      </c>
      <c r="I210" s="9">
        <f>IF(Source!BB200&lt;&gt; 0, Source!BB200, 1)</f>
        <v>1</v>
      </c>
      <c r="J210" s="25">
        <f>Source!Q200</f>
        <v>65.88</v>
      </c>
      <c r="K210" s="25"/>
    </row>
    <row r="211" spans="1:22" ht="14.25" x14ac:dyDescent="0.2">
      <c r="A211" s="20"/>
      <c r="B211" s="21"/>
      <c r="C211" s="21" t="s">
        <v>697</v>
      </c>
      <c r="D211" s="22"/>
      <c r="E211" s="9"/>
      <c r="F211" s="24">
        <f>Source!AN200</f>
        <v>8.2799999999999994</v>
      </c>
      <c r="G211" s="23" t="str">
        <f>Source!DF200</f>
        <v/>
      </c>
      <c r="H211" s="9">
        <f>Source!AV200</f>
        <v>1</v>
      </c>
      <c r="I211" s="9">
        <f>IF(Source!BS200&lt;&gt; 0, Source!BS200, 1)</f>
        <v>1</v>
      </c>
      <c r="J211" s="27">
        <f>Source!R200</f>
        <v>35.770000000000003</v>
      </c>
      <c r="K211" s="25"/>
    </row>
    <row r="212" spans="1:22" ht="15" x14ac:dyDescent="0.25">
      <c r="A212" s="29"/>
      <c r="B212" s="29"/>
      <c r="C212" s="29"/>
      <c r="D212" s="29"/>
      <c r="E212" s="29"/>
      <c r="F212" s="29"/>
      <c r="G212" s="29"/>
      <c r="H212" s="29"/>
      <c r="I212" s="44">
        <f>J210</f>
        <v>65.88</v>
      </c>
      <c r="J212" s="44"/>
      <c r="K212" s="30">
        <f>IF(Source!I200&lt;&gt;0, ROUND(I212/Source!I200, 2), 0)</f>
        <v>15.25</v>
      </c>
      <c r="P212" s="28">
        <f>I212</f>
        <v>65.88</v>
      </c>
    </row>
    <row r="213" spans="1:22" ht="28.5" x14ac:dyDescent="0.2">
      <c r="A213" s="20" t="str">
        <f>Source!E201</f>
        <v>21</v>
      </c>
      <c r="B213" s="21" t="str">
        <f>Source!F201</f>
        <v>1.2-3103-2-1/1</v>
      </c>
      <c r="C213" s="21" t="str">
        <f>Source!G201</f>
        <v>Устройство бетонной подготовки</v>
      </c>
      <c r="D213" s="22" t="str">
        <f>Source!H201</f>
        <v>100 м3</v>
      </c>
      <c r="E213" s="9">
        <f>Source!I201</f>
        <v>4.3200000000000002E-2</v>
      </c>
      <c r="F213" s="24"/>
      <c r="G213" s="23"/>
      <c r="H213" s="9"/>
      <c r="I213" s="9"/>
      <c r="J213" s="25"/>
      <c r="K213" s="25"/>
      <c r="Q213">
        <f>ROUND((Source!BZ201/100)*ROUND((Source!AF201*Source!AV201)*Source!I201, 2), 2)</f>
        <v>848.53</v>
      </c>
      <c r="R213">
        <f>Source!X201</f>
        <v>848.53</v>
      </c>
      <c r="S213">
        <f>ROUND((Source!CA201/100)*ROUND((Source!AF201*Source!AV201)*Source!I201, 2), 2)</f>
        <v>121.22</v>
      </c>
      <c r="T213">
        <f>Source!Y201</f>
        <v>121.22</v>
      </c>
      <c r="U213">
        <f>ROUND((175/100)*ROUND((Source!AE201*Source!AV201)*Source!I201, 2), 2)</f>
        <v>0</v>
      </c>
      <c r="V213">
        <f>ROUND((108/100)*ROUND(Source!CS201*Source!I201, 2), 2)</f>
        <v>0</v>
      </c>
    </row>
    <row r="214" spans="1:22" x14ac:dyDescent="0.2">
      <c r="C214" s="26" t="str">
        <f>"Объем: "&amp;Source!I201&amp;"=4,32/"&amp;"100"</f>
        <v>Объем: 0,0432=4,32/100</v>
      </c>
    </row>
    <row r="215" spans="1:22" ht="14.25" x14ac:dyDescent="0.2">
      <c r="A215" s="20"/>
      <c r="B215" s="21"/>
      <c r="C215" s="21" t="s">
        <v>695</v>
      </c>
      <c r="D215" s="22"/>
      <c r="E215" s="9"/>
      <c r="F215" s="24">
        <f>Source!AO201</f>
        <v>28059.89</v>
      </c>
      <c r="G215" s="23" t="str">
        <f>Source!DG201</f>
        <v/>
      </c>
      <c r="H215" s="9">
        <f>Source!AV201</f>
        <v>1</v>
      </c>
      <c r="I215" s="9">
        <f>IF(Source!BA201&lt;&gt; 0, Source!BA201, 1)</f>
        <v>1</v>
      </c>
      <c r="J215" s="25">
        <f>Source!S201</f>
        <v>1212.19</v>
      </c>
      <c r="K215" s="25"/>
    </row>
    <row r="216" spans="1:22" ht="14.25" x14ac:dyDescent="0.2">
      <c r="A216" s="20"/>
      <c r="B216" s="21"/>
      <c r="C216" s="21" t="s">
        <v>696</v>
      </c>
      <c r="D216" s="22"/>
      <c r="E216" s="9"/>
      <c r="F216" s="24">
        <f>Source!AM201</f>
        <v>28.45</v>
      </c>
      <c r="G216" s="23" t="str">
        <f>Source!DE201</f>
        <v/>
      </c>
      <c r="H216" s="9">
        <f>Source!AV201</f>
        <v>1</v>
      </c>
      <c r="I216" s="9">
        <f>IF(Source!BB201&lt;&gt; 0, Source!BB201, 1)</f>
        <v>1</v>
      </c>
      <c r="J216" s="25">
        <f>Source!Q201</f>
        <v>1.23</v>
      </c>
      <c r="K216" s="25"/>
    </row>
    <row r="217" spans="1:22" ht="14.25" x14ac:dyDescent="0.2">
      <c r="A217" s="20"/>
      <c r="B217" s="21"/>
      <c r="C217" s="21" t="s">
        <v>698</v>
      </c>
      <c r="D217" s="22"/>
      <c r="E217" s="9"/>
      <c r="F217" s="24">
        <f>Source!AL201</f>
        <v>354251.65</v>
      </c>
      <c r="G217" s="23" t="str">
        <f>Source!DD201</f>
        <v/>
      </c>
      <c r="H217" s="9">
        <f>Source!AW201</f>
        <v>1</v>
      </c>
      <c r="I217" s="9">
        <f>IF(Source!BC201&lt;&gt; 0, Source!BC201, 1)</f>
        <v>1</v>
      </c>
      <c r="J217" s="25">
        <f>Source!P201</f>
        <v>15303.67</v>
      </c>
      <c r="K217" s="25"/>
    </row>
    <row r="218" spans="1:22" ht="14.25" x14ac:dyDescent="0.2">
      <c r="A218" s="20"/>
      <c r="B218" s="21"/>
      <c r="C218" s="21" t="s">
        <v>699</v>
      </c>
      <c r="D218" s="22" t="s">
        <v>700</v>
      </c>
      <c r="E218" s="9">
        <f>Source!AT201</f>
        <v>70</v>
      </c>
      <c r="F218" s="24"/>
      <c r="G218" s="23"/>
      <c r="H218" s="9"/>
      <c r="I218" s="9"/>
      <c r="J218" s="25">
        <f>SUM(R213:R217)</f>
        <v>848.53</v>
      </c>
      <c r="K218" s="25"/>
    </row>
    <row r="219" spans="1:22" ht="14.25" x14ac:dyDescent="0.2">
      <c r="A219" s="20"/>
      <c r="B219" s="21"/>
      <c r="C219" s="21" t="s">
        <v>701</v>
      </c>
      <c r="D219" s="22" t="s">
        <v>700</v>
      </c>
      <c r="E219" s="9">
        <f>Source!AU201</f>
        <v>10</v>
      </c>
      <c r="F219" s="24"/>
      <c r="G219" s="23"/>
      <c r="H219" s="9"/>
      <c r="I219" s="9"/>
      <c r="J219" s="25">
        <f>SUM(T213:T218)</f>
        <v>121.22</v>
      </c>
      <c r="K219" s="25"/>
    </row>
    <row r="220" spans="1:22" ht="14.25" x14ac:dyDescent="0.2">
      <c r="A220" s="20"/>
      <c r="B220" s="21"/>
      <c r="C220" s="21" t="s">
        <v>703</v>
      </c>
      <c r="D220" s="22" t="s">
        <v>704</v>
      </c>
      <c r="E220" s="9">
        <f>Source!AQ201</f>
        <v>155.25</v>
      </c>
      <c r="F220" s="24"/>
      <c r="G220" s="23" t="str">
        <f>Source!DI201</f>
        <v/>
      </c>
      <c r="H220" s="9">
        <f>Source!AV201</f>
        <v>1</v>
      </c>
      <c r="I220" s="9"/>
      <c r="J220" s="25"/>
      <c r="K220" s="25">
        <f>Source!U201</f>
        <v>6.7068000000000003</v>
      </c>
    </row>
    <row r="221" spans="1:22" ht="15" x14ac:dyDescent="0.25">
      <c r="A221" s="29"/>
      <c r="B221" s="29"/>
      <c r="C221" s="29"/>
      <c r="D221" s="29"/>
      <c r="E221" s="29"/>
      <c r="F221" s="29"/>
      <c r="G221" s="29"/>
      <c r="H221" s="29"/>
      <c r="I221" s="44">
        <f>J215+J216+J217+J218+J219</f>
        <v>17486.84</v>
      </c>
      <c r="J221" s="44"/>
      <c r="K221" s="30">
        <f>IF(Source!I201&lt;&gt;0, ROUND(I221/Source!I201, 2), 0)</f>
        <v>404787.96</v>
      </c>
      <c r="P221" s="28">
        <f>I221</f>
        <v>17486.84</v>
      </c>
    </row>
    <row r="222" spans="1:22" ht="28.5" x14ac:dyDescent="0.2">
      <c r="A222" s="20" t="str">
        <f>Source!E202</f>
        <v>22</v>
      </c>
      <c r="B222" s="21" t="str">
        <f>Source!F202</f>
        <v>1.50-3203-3-7/1</v>
      </c>
      <c r="C222" s="21" t="str">
        <f>Source!G202</f>
        <v>Установка закладных деталей весом до 4 кг (0,004*30)</v>
      </c>
      <c r="D222" s="22" t="str">
        <f>Source!H202</f>
        <v>т</v>
      </c>
      <c r="E222" s="9">
        <f>Source!I202</f>
        <v>0.12</v>
      </c>
      <c r="F222" s="24"/>
      <c r="G222" s="23"/>
      <c r="H222" s="9"/>
      <c r="I222" s="9"/>
      <c r="J222" s="25"/>
      <c r="K222" s="25"/>
      <c r="Q222">
        <f>ROUND((Source!BZ202/100)*ROUND((Source!AF202*Source!AV202)*Source!I202, 2), 2)</f>
        <v>4288.8</v>
      </c>
      <c r="R222">
        <f>Source!X202</f>
        <v>4288.8</v>
      </c>
      <c r="S222">
        <f>ROUND((Source!CA202/100)*ROUND((Source!AF202*Source!AV202)*Source!I202, 2), 2)</f>
        <v>612.69000000000005</v>
      </c>
      <c r="T222">
        <f>Source!Y202</f>
        <v>612.69000000000005</v>
      </c>
      <c r="U222">
        <f>ROUND((175/100)*ROUND((Source!AE202*Source!AV202)*Source!I202, 2), 2)</f>
        <v>0</v>
      </c>
      <c r="V222">
        <f>ROUND((108/100)*ROUND(Source!CS202*Source!I202, 2), 2)</f>
        <v>0</v>
      </c>
    </row>
    <row r="223" spans="1:22" ht="14.25" x14ac:dyDescent="0.2">
      <c r="A223" s="20"/>
      <c r="B223" s="21"/>
      <c r="C223" s="21" t="s">
        <v>695</v>
      </c>
      <c r="D223" s="22"/>
      <c r="E223" s="9"/>
      <c r="F223" s="24">
        <f>Source!AO202</f>
        <v>51057.17</v>
      </c>
      <c r="G223" s="23" t="str">
        <f>Source!DG202</f>
        <v/>
      </c>
      <c r="H223" s="9">
        <f>Source!AV202</f>
        <v>1</v>
      </c>
      <c r="I223" s="9">
        <f>IF(Source!BA202&lt;&gt; 0, Source!BA202, 1)</f>
        <v>1</v>
      </c>
      <c r="J223" s="25">
        <f>Source!S202</f>
        <v>6126.86</v>
      </c>
      <c r="K223" s="25"/>
    </row>
    <row r="224" spans="1:22" ht="14.25" x14ac:dyDescent="0.2">
      <c r="A224" s="20"/>
      <c r="B224" s="21"/>
      <c r="C224" s="21" t="s">
        <v>698</v>
      </c>
      <c r="D224" s="22"/>
      <c r="E224" s="9"/>
      <c r="F224" s="24">
        <f>Source!AL202</f>
        <v>53233.52</v>
      </c>
      <c r="G224" s="23" t="str">
        <f>Source!DD202</f>
        <v/>
      </c>
      <c r="H224" s="9">
        <f>Source!AW202</f>
        <v>1</v>
      </c>
      <c r="I224" s="9">
        <f>IF(Source!BC202&lt;&gt; 0, Source!BC202, 1)</f>
        <v>1</v>
      </c>
      <c r="J224" s="25">
        <f>Source!P202</f>
        <v>6388.02</v>
      </c>
      <c r="K224" s="25"/>
    </row>
    <row r="225" spans="1:22" ht="14.25" x14ac:dyDescent="0.2">
      <c r="A225" s="20"/>
      <c r="B225" s="21"/>
      <c r="C225" s="21" t="s">
        <v>699</v>
      </c>
      <c r="D225" s="22" t="s">
        <v>700</v>
      </c>
      <c r="E225" s="9">
        <f>Source!AT202</f>
        <v>70</v>
      </c>
      <c r="F225" s="24"/>
      <c r="G225" s="23"/>
      <c r="H225" s="9"/>
      <c r="I225" s="9"/>
      <c r="J225" s="25">
        <f>SUM(R222:R224)</f>
        <v>4288.8</v>
      </c>
      <c r="K225" s="25"/>
    </row>
    <row r="226" spans="1:22" ht="14.25" x14ac:dyDescent="0.2">
      <c r="A226" s="20"/>
      <c r="B226" s="21"/>
      <c r="C226" s="21" t="s">
        <v>701</v>
      </c>
      <c r="D226" s="22" t="s">
        <v>700</v>
      </c>
      <c r="E226" s="9">
        <f>Source!AU202</f>
        <v>10</v>
      </c>
      <c r="F226" s="24"/>
      <c r="G226" s="23"/>
      <c r="H226" s="9"/>
      <c r="I226" s="9"/>
      <c r="J226" s="25">
        <f>SUM(T222:T225)</f>
        <v>612.69000000000005</v>
      </c>
      <c r="K226" s="25"/>
    </row>
    <row r="227" spans="1:22" ht="14.25" x14ac:dyDescent="0.2">
      <c r="A227" s="20"/>
      <c r="B227" s="21"/>
      <c r="C227" s="21" t="s">
        <v>703</v>
      </c>
      <c r="D227" s="22" t="s">
        <v>704</v>
      </c>
      <c r="E227" s="9">
        <f>Source!AQ202</f>
        <v>227.7</v>
      </c>
      <c r="F227" s="24"/>
      <c r="G227" s="23" t="str">
        <f>Source!DI202</f>
        <v/>
      </c>
      <c r="H227" s="9">
        <f>Source!AV202</f>
        <v>1</v>
      </c>
      <c r="I227" s="9"/>
      <c r="J227" s="25"/>
      <c r="K227" s="25">
        <f>Source!U202</f>
        <v>27.323999999999998</v>
      </c>
    </row>
    <row r="228" spans="1:22" ht="15" x14ac:dyDescent="0.25">
      <c r="A228" s="29"/>
      <c r="B228" s="29"/>
      <c r="C228" s="29"/>
      <c r="D228" s="29"/>
      <c r="E228" s="29"/>
      <c r="F228" s="29"/>
      <c r="G228" s="29"/>
      <c r="H228" s="29"/>
      <c r="I228" s="44">
        <f>J223+J224+J225+J226</f>
        <v>17416.37</v>
      </c>
      <c r="J228" s="44"/>
      <c r="K228" s="30">
        <f>IF(Source!I202&lt;&gt;0, ROUND(I228/Source!I202, 2), 0)</f>
        <v>145136.42000000001</v>
      </c>
      <c r="P228" s="28">
        <f>I228</f>
        <v>17416.37</v>
      </c>
    </row>
    <row r="229" spans="1:22" ht="28.5" x14ac:dyDescent="0.2">
      <c r="A229" s="20" t="str">
        <f>Source!E203</f>
        <v>23</v>
      </c>
      <c r="B229" s="21" t="str">
        <f>Source!F203</f>
        <v>1.50-3203-10-4/1</v>
      </c>
      <c r="C229" s="21" t="str">
        <f>Source!G203</f>
        <v>Установка монтажных изделий массой свыше 20 кг (2,43т)</v>
      </c>
      <c r="D229" s="22" t="str">
        <f>Source!H203</f>
        <v>т</v>
      </c>
      <c r="E229" s="9">
        <f>Source!I203</f>
        <v>2.4300000000000002</v>
      </c>
      <c r="F229" s="24"/>
      <c r="G229" s="23"/>
      <c r="H229" s="9"/>
      <c r="I229" s="9"/>
      <c r="J229" s="25"/>
      <c r="K229" s="25"/>
      <c r="Q229">
        <f>ROUND((Source!BZ203/100)*ROUND((Source!AF203*Source!AV203)*Source!I203, 2), 2)</f>
        <v>16031.44</v>
      </c>
      <c r="R229">
        <f>Source!X203</f>
        <v>16031.44</v>
      </c>
      <c r="S229">
        <f>ROUND((Source!CA203/100)*ROUND((Source!AF203*Source!AV203)*Source!I203, 2), 2)</f>
        <v>2290.21</v>
      </c>
      <c r="T229">
        <f>Source!Y203</f>
        <v>2290.21</v>
      </c>
      <c r="U229">
        <f>ROUND((175/100)*ROUND((Source!AE203*Source!AV203)*Source!I203, 2), 2)</f>
        <v>4.67</v>
      </c>
      <c r="V229">
        <f>ROUND((108/100)*ROUND(Source!CS203*Source!I203, 2), 2)</f>
        <v>2.88</v>
      </c>
    </row>
    <row r="230" spans="1:22" ht="14.25" x14ac:dyDescent="0.2">
      <c r="A230" s="20"/>
      <c r="B230" s="21"/>
      <c r="C230" s="21" t="s">
        <v>695</v>
      </c>
      <c r="D230" s="22"/>
      <c r="E230" s="9"/>
      <c r="F230" s="24">
        <f>Source!AO203</f>
        <v>9424.7099999999991</v>
      </c>
      <c r="G230" s="23" t="str">
        <f>Source!DG203</f>
        <v/>
      </c>
      <c r="H230" s="9">
        <f>Source!AV203</f>
        <v>1</v>
      </c>
      <c r="I230" s="9">
        <f>IF(Source!BA203&lt;&gt; 0, Source!BA203, 1)</f>
        <v>1</v>
      </c>
      <c r="J230" s="25">
        <f>Source!S203</f>
        <v>22902.05</v>
      </c>
      <c r="K230" s="25"/>
    </row>
    <row r="231" spans="1:22" ht="14.25" x14ac:dyDescent="0.2">
      <c r="A231" s="20"/>
      <c r="B231" s="21"/>
      <c r="C231" s="21" t="s">
        <v>696</v>
      </c>
      <c r="D231" s="22"/>
      <c r="E231" s="9"/>
      <c r="F231" s="24">
        <f>Source!AM203</f>
        <v>1197.3800000000001</v>
      </c>
      <c r="G231" s="23" t="str">
        <f>Source!DE203</f>
        <v/>
      </c>
      <c r="H231" s="9">
        <f>Source!AV203</f>
        <v>1</v>
      </c>
      <c r="I231" s="9">
        <f>IF(Source!BB203&lt;&gt; 0, Source!BB203, 1)</f>
        <v>1</v>
      </c>
      <c r="J231" s="25">
        <f>Source!Q203</f>
        <v>2909.63</v>
      </c>
      <c r="K231" s="25"/>
    </row>
    <row r="232" spans="1:22" ht="14.25" x14ac:dyDescent="0.2">
      <c r="A232" s="20"/>
      <c r="B232" s="21"/>
      <c r="C232" s="21" t="s">
        <v>697</v>
      </c>
      <c r="D232" s="22"/>
      <c r="E232" s="9"/>
      <c r="F232" s="24">
        <f>Source!AN203</f>
        <v>1.1000000000000001</v>
      </c>
      <c r="G232" s="23" t="str">
        <f>Source!DF203</f>
        <v/>
      </c>
      <c r="H232" s="9">
        <f>Source!AV203</f>
        <v>1</v>
      </c>
      <c r="I232" s="9">
        <f>IF(Source!BS203&lt;&gt; 0, Source!BS203, 1)</f>
        <v>1</v>
      </c>
      <c r="J232" s="27">
        <f>Source!R203</f>
        <v>2.67</v>
      </c>
      <c r="K232" s="25"/>
    </row>
    <row r="233" spans="1:22" ht="14.25" x14ac:dyDescent="0.2">
      <c r="A233" s="20"/>
      <c r="B233" s="21"/>
      <c r="C233" s="21" t="s">
        <v>698</v>
      </c>
      <c r="D233" s="22"/>
      <c r="E233" s="9"/>
      <c r="F233" s="24">
        <f>Source!AL203</f>
        <v>56556.95</v>
      </c>
      <c r="G233" s="23" t="str">
        <f>Source!DD203</f>
        <v/>
      </c>
      <c r="H233" s="9">
        <f>Source!AW203</f>
        <v>1</v>
      </c>
      <c r="I233" s="9">
        <f>IF(Source!BC203&lt;&gt; 0, Source!BC203, 1)</f>
        <v>1</v>
      </c>
      <c r="J233" s="25">
        <f>Source!P203</f>
        <v>137433.39000000001</v>
      </c>
      <c r="K233" s="25"/>
    </row>
    <row r="234" spans="1:22" ht="57" x14ac:dyDescent="0.2">
      <c r="A234" s="20" t="str">
        <f>Source!E204</f>
        <v>23,1</v>
      </c>
      <c r="B234" s="21" t="str">
        <f>Source!F204</f>
        <v>21.3-4-24</v>
      </c>
      <c r="C234" s="21" t="str">
        <f>Source!G204</f>
        <v>Арматурные заготовки (стержни, хомуты и т.п.), не собранные в каркасы или сетки, закладные и накладные детали, со сваркой</v>
      </c>
      <c r="D234" s="22" t="str">
        <f>Source!H204</f>
        <v>т</v>
      </c>
      <c r="E234" s="9">
        <f>Source!I204</f>
        <v>-2.4300000000000002</v>
      </c>
      <c r="F234" s="24">
        <f>Source!AK204</f>
        <v>53233.52</v>
      </c>
      <c r="G234" s="33" t="s">
        <v>3</v>
      </c>
      <c r="H234" s="9">
        <f>Source!AW204</f>
        <v>1</v>
      </c>
      <c r="I234" s="9">
        <f>IF(Source!BC204&lt;&gt; 0, Source!BC204, 1)</f>
        <v>1</v>
      </c>
      <c r="J234" s="25">
        <f>Source!O204</f>
        <v>-129357.45</v>
      </c>
      <c r="K234" s="25"/>
      <c r="Q234">
        <f>ROUND((Source!BZ204/100)*ROUND((Source!AF204*Source!AV204)*Source!I204, 2), 2)</f>
        <v>0</v>
      </c>
      <c r="R234">
        <f>Source!X204</f>
        <v>0</v>
      </c>
      <c r="S234">
        <f>ROUND((Source!CA204/100)*ROUND((Source!AF204*Source!AV204)*Source!I204, 2), 2)</f>
        <v>0</v>
      </c>
      <c r="T234">
        <f>Source!Y204</f>
        <v>0</v>
      </c>
      <c r="U234">
        <f>ROUND((175/100)*ROUND((Source!AE204*Source!AV204)*Source!I204, 2), 2)</f>
        <v>0</v>
      </c>
      <c r="V234">
        <f>ROUND((108/100)*ROUND(Source!CS204*Source!I204, 2), 2)</f>
        <v>0</v>
      </c>
    </row>
    <row r="235" spans="1:22" ht="14.25" x14ac:dyDescent="0.2">
      <c r="A235" s="20"/>
      <c r="B235" s="21"/>
      <c r="C235" s="21" t="s">
        <v>699</v>
      </c>
      <c r="D235" s="22" t="s">
        <v>700</v>
      </c>
      <c r="E235" s="9">
        <f>Source!AT203</f>
        <v>70</v>
      </c>
      <c r="F235" s="24"/>
      <c r="G235" s="23"/>
      <c r="H235" s="9"/>
      <c r="I235" s="9"/>
      <c r="J235" s="25">
        <f>SUM(R229:R234)</f>
        <v>16031.44</v>
      </c>
      <c r="K235" s="25"/>
    </row>
    <row r="236" spans="1:22" ht="14.25" x14ac:dyDescent="0.2">
      <c r="A236" s="20"/>
      <c r="B236" s="21"/>
      <c r="C236" s="21" t="s">
        <v>701</v>
      </c>
      <c r="D236" s="22" t="s">
        <v>700</v>
      </c>
      <c r="E236" s="9">
        <f>Source!AU203</f>
        <v>10</v>
      </c>
      <c r="F236" s="24"/>
      <c r="G236" s="23"/>
      <c r="H236" s="9"/>
      <c r="I236" s="9"/>
      <c r="J236" s="25">
        <f>SUM(T229:T235)</f>
        <v>2290.21</v>
      </c>
      <c r="K236" s="25"/>
    </row>
    <row r="237" spans="1:22" ht="14.25" x14ac:dyDescent="0.2">
      <c r="A237" s="20"/>
      <c r="B237" s="21"/>
      <c r="C237" s="21" t="s">
        <v>702</v>
      </c>
      <c r="D237" s="22" t="s">
        <v>700</v>
      </c>
      <c r="E237" s="9">
        <f>108</f>
        <v>108</v>
      </c>
      <c r="F237" s="24"/>
      <c r="G237" s="23"/>
      <c r="H237" s="9"/>
      <c r="I237" s="9"/>
      <c r="J237" s="25">
        <f>SUM(V229:V236)</f>
        <v>2.88</v>
      </c>
      <c r="K237" s="25"/>
    </row>
    <row r="238" spans="1:22" ht="14.25" x14ac:dyDescent="0.2">
      <c r="A238" s="20"/>
      <c r="B238" s="21"/>
      <c r="C238" s="21" t="s">
        <v>703</v>
      </c>
      <c r="D238" s="22" t="s">
        <v>704</v>
      </c>
      <c r="E238" s="9">
        <f>Source!AQ203</f>
        <v>36.11</v>
      </c>
      <c r="F238" s="24"/>
      <c r="G238" s="23" t="str">
        <f>Source!DI203</f>
        <v/>
      </c>
      <c r="H238" s="9">
        <f>Source!AV203</f>
        <v>1</v>
      </c>
      <c r="I238" s="9"/>
      <c r="J238" s="25"/>
      <c r="K238" s="25">
        <f>Source!U203</f>
        <v>87.74730000000001</v>
      </c>
    </row>
    <row r="239" spans="1:22" ht="15" x14ac:dyDescent="0.25">
      <c r="A239" s="29"/>
      <c r="B239" s="29"/>
      <c r="C239" s="29"/>
      <c r="D239" s="29"/>
      <c r="E239" s="29"/>
      <c r="F239" s="29"/>
      <c r="G239" s="29"/>
      <c r="H239" s="29"/>
      <c r="I239" s="44">
        <f>J230+J231+J233+J235+J236+J237+SUM(J234:J234)</f>
        <v>52212.150000000009</v>
      </c>
      <c r="J239" s="44"/>
      <c r="K239" s="30">
        <f>IF(Source!I203&lt;&gt;0, ROUND(I239/Source!I203, 2), 0)</f>
        <v>21486.48</v>
      </c>
      <c r="P239" s="28">
        <f>I239</f>
        <v>52212.150000000009</v>
      </c>
    </row>
    <row r="240" spans="1:22" ht="68.25" x14ac:dyDescent="0.2">
      <c r="A240" s="20" t="str">
        <f>Source!E205</f>
        <v>24</v>
      </c>
      <c r="B240" s="21" t="str">
        <f>Source!F205</f>
        <v>Цена поставщика</v>
      </c>
      <c r="C240" s="21" t="s">
        <v>706</v>
      </c>
      <c r="D240" s="22" t="str">
        <f>Source!H205</f>
        <v>шт.</v>
      </c>
      <c r="E240" s="9">
        <f>Source!I205</f>
        <v>1</v>
      </c>
      <c r="F240" s="24">
        <f>Source!AL205</f>
        <v>1537500</v>
      </c>
      <c r="G240" s="23" t="str">
        <f>Source!DD205</f>
        <v/>
      </c>
      <c r="H240" s="9">
        <f>Source!AW205</f>
        <v>1</v>
      </c>
      <c r="I240" s="9">
        <f>IF(Source!BC205&lt;&gt; 0, Source!BC205, 1)</f>
        <v>1</v>
      </c>
      <c r="J240" s="25">
        <f>Source!P205</f>
        <v>1537500</v>
      </c>
      <c r="K240" s="25"/>
      <c r="Q240">
        <f>ROUND((Source!BZ205/100)*ROUND((Source!AF205*Source!AV205)*Source!I205, 2), 2)</f>
        <v>0</v>
      </c>
      <c r="R240">
        <f>Source!X205</f>
        <v>0</v>
      </c>
      <c r="S240">
        <f>ROUND((Source!CA205/100)*ROUND((Source!AF205*Source!AV205)*Source!I205, 2), 2)</f>
        <v>0</v>
      </c>
      <c r="T240">
        <f>Source!Y205</f>
        <v>0</v>
      </c>
      <c r="U240">
        <f>ROUND((175/100)*ROUND((Source!AE205*Source!AV205)*Source!I205, 2), 2)</f>
        <v>0</v>
      </c>
      <c r="V240">
        <f>ROUND((108/100)*ROUND(Source!CS205*Source!I205, 2), 2)</f>
        <v>0</v>
      </c>
    </row>
    <row r="241" spans="1:22" ht="15" x14ac:dyDescent="0.25">
      <c r="A241" s="29"/>
      <c r="B241" s="29"/>
      <c r="C241" s="29"/>
      <c r="D241" s="29"/>
      <c r="E241" s="29"/>
      <c r="F241" s="29"/>
      <c r="G241" s="29"/>
      <c r="H241" s="29"/>
      <c r="I241" s="44">
        <f>J240</f>
        <v>1537500</v>
      </c>
      <c r="J241" s="44"/>
      <c r="K241" s="30">
        <f>IF(Source!I205&lt;&gt;0, ROUND(I241/Source!I205, 2), 0)</f>
        <v>1537500</v>
      </c>
      <c r="P241" s="28">
        <f>I241</f>
        <v>1537500</v>
      </c>
    </row>
    <row r="243" spans="1:22" ht="15" x14ac:dyDescent="0.25">
      <c r="A243" s="42" t="str">
        <f>CONCATENATE("Итого по разделу: ",IF(Source!G207&lt;&gt;"Новый раздел", Source!G207, ""))</f>
        <v>Итого по разделу: Установка игрового комплекса</v>
      </c>
      <c r="B243" s="42"/>
      <c r="C243" s="42"/>
      <c r="D243" s="42"/>
      <c r="E243" s="42"/>
      <c r="F243" s="42"/>
      <c r="G243" s="42"/>
      <c r="H243" s="42"/>
      <c r="I243" s="40">
        <f>SUM(P190:P242)</f>
        <v>1678895.69</v>
      </c>
      <c r="J243" s="41"/>
      <c r="K243" s="31"/>
    </row>
    <row r="245" spans="1:22" ht="14.25" x14ac:dyDescent="0.2">
      <c r="C245" s="38" t="str">
        <f>Source!H235</f>
        <v>НДС 20%</v>
      </c>
      <c r="D245" s="38"/>
      <c r="E245" s="38"/>
      <c r="F245" s="38"/>
      <c r="G245" s="38"/>
      <c r="H245" s="38"/>
      <c r="I245" s="39">
        <f>IF(Source!F235=0, "", Source!F235)</f>
        <v>335779.14</v>
      </c>
      <c r="J245" s="39"/>
    </row>
    <row r="246" spans="1:22" ht="14.25" x14ac:dyDescent="0.2">
      <c r="C246" s="38" t="str">
        <f>Source!H236</f>
        <v>Итого с НДС</v>
      </c>
      <c r="D246" s="38"/>
      <c r="E246" s="38"/>
      <c r="F246" s="38"/>
      <c r="G246" s="38"/>
      <c r="H246" s="38"/>
      <c r="I246" s="39">
        <f>IF(Source!F236=0, "", Source!F236)</f>
        <v>2014674.83</v>
      </c>
      <c r="J246" s="39"/>
    </row>
    <row r="248" spans="1:22" ht="16.5" x14ac:dyDescent="0.25">
      <c r="A248" s="43" t="str">
        <f>CONCATENATE("Раздел: ",IF(Source!G238&lt;&gt;"Новый раздел", Source!G238, ""))</f>
        <v>Раздел: Установка МАФ</v>
      </c>
      <c r="B248" s="43"/>
      <c r="C248" s="43"/>
      <c r="D248" s="43"/>
      <c r="E248" s="43"/>
      <c r="F248" s="43"/>
      <c r="G248" s="43"/>
      <c r="H248" s="43"/>
      <c r="I248" s="43"/>
      <c r="J248" s="43"/>
      <c r="K248" s="43"/>
    </row>
    <row r="249" spans="1:22" ht="42.75" x14ac:dyDescent="0.2">
      <c r="A249" s="20" t="str">
        <f>Source!E242</f>
        <v>25</v>
      </c>
      <c r="B249" s="21" t="str">
        <f>Source!F242</f>
        <v>5.3-3203-4-2/1</v>
      </c>
      <c r="C249" s="21" t="str">
        <f>Source!G242</f>
        <v>Установка стоек металлического ограждения газонов из трубы, масса стоек до 5 кг</v>
      </c>
      <c r="D249" s="22" t="str">
        <f>Source!H242</f>
        <v>10 шт.</v>
      </c>
      <c r="E249" s="9">
        <f>Source!I242</f>
        <v>0.4</v>
      </c>
      <c r="F249" s="24"/>
      <c r="G249" s="23"/>
      <c r="H249" s="9"/>
      <c r="I249" s="9"/>
      <c r="J249" s="25"/>
      <c r="K249" s="25"/>
      <c r="Q249">
        <f>ROUND((Source!BZ242/100)*ROUND((Source!AF242*Source!AV242)*Source!I242, 2), 2)</f>
        <v>328.39</v>
      </c>
      <c r="R249">
        <f>Source!X242</f>
        <v>328.39</v>
      </c>
      <c r="S249">
        <f>ROUND((Source!CA242/100)*ROUND((Source!AF242*Source!AV242)*Source!I242, 2), 2)</f>
        <v>46.91</v>
      </c>
      <c r="T249">
        <f>Source!Y242</f>
        <v>46.91</v>
      </c>
      <c r="U249">
        <f>ROUND((175/100)*ROUND((Source!AE242*Source!AV242)*Source!I242, 2), 2)</f>
        <v>0</v>
      </c>
      <c r="V249">
        <f>ROUND((108/100)*ROUND(Source!CS242*Source!I242, 2), 2)</f>
        <v>0</v>
      </c>
    </row>
    <row r="250" spans="1:22" x14ac:dyDescent="0.2">
      <c r="C250" s="26" t="str">
        <f>"Объем: "&amp;Source!I242&amp;"=4/"&amp;"10"</f>
        <v>Объем: 0,4=4/10</v>
      </c>
    </row>
    <row r="251" spans="1:22" ht="14.25" x14ac:dyDescent="0.2">
      <c r="A251" s="20"/>
      <c r="B251" s="21"/>
      <c r="C251" s="21" t="s">
        <v>695</v>
      </c>
      <c r="D251" s="22"/>
      <c r="E251" s="9"/>
      <c r="F251" s="24">
        <f>Source!AO242</f>
        <v>1172.82</v>
      </c>
      <c r="G251" s="23" t="str">
        <f>Source!DG242</f>
        <v/>
      </c>
      <c r="H251" s="9">
        <f>Source!AV242</f>
        <v>1</v>
      </c>
      <c r="I251" s="9">
        <f>IF(Source!BA242&lt;&gt; 0, Source!BA242, 1)</f>
        <v>1</v>
      </c>
      <c r="J251" s="25">
        <f>Source!S242</f>
        <v>469.13</v>
      </c>
      <c r="K251" s="25"/>
    </row>
    <row r="252" spans="1:22" ht="14.25" x14ac:dyDescent="0.2">
      <c r="A252" s="20"/>
      <c r="B252" s="21"/>
      <c r="C252" s="21" t="s">
        <v>698</v>
      </c>
      <c r="D252" s="22"/>
      <c r="E252" s="9"/>
      <c r="F252" s="24">
        <f>Source!AL242</f>
        <v>2994.86</v>
      </c>
      <c r="G252" s="23" t="str">
        <f>Source!DD242</f>
        <v/>
      </c>
      <c r="H252" s="9">
        <f>Source!AW242</f>
        <v>1</v>
      </c>
      <c r="I252" s="9">
        <f>IF(Source!BC242&lt;&gt; 0, Source!BC242, 1)</f>
        <v>1</v>
      </c>
      <c r="J252" s="25">
        <f>Source!P242</f>
        <v>1197.94</v>
      </c>
      <c r="K252" s="25"/>
    </row>
    <row r="253" spans="1:22" ht="14.25" x14ac:dyDescent="0.2">
      <c r="A253" s="20"/>
      <c r="B253" s="21"/>
      <c r="C253" s="21" t="s">
        <v>699</v>
      </c>
      <c r="D253" s="22" t="s">
        <v>700</v>
      </c>
      <c r="E253" s="9">
        <f>Source!AT242</f>
        <v>70</v>
      </c>
      <c r="F253" s="24"/>
      <c r="G253" s="23"/>
      <c r="H253" s="9"/>
      <c r="I253" s="9"/>
      <c r="J253" s="25">
        <f>SUM(R249:R252)</f>
        <v>328.39</v>
      </c>
      <c r="K253" s="25"/>
    </row>
    <row r="254" spans="1:22" ht="14.25" x14ac:dyDescent="0.2">
      <c r="A254" s="20"/>
      <c r="B254" s="21"/>
      <c r="C254" s="21" t="s">
        <v>701</v>
      </c>
      <c r="D254" s="22" t="s">
        <v>700</v>
      </c>
      <c r="E254" s="9">
        <f>Source!AU242</f>
        <v>10</v>
      </c>
      <c r="F254" s="24"/>
      <c r="G254" s="23"/>
      <c r="H254" s="9"/>
      <c r="I254" s="9"/>
      <c r="J254" s="25">
        <f>SUM(T249:T253)</f>
        <v>46.91</v>
      </c>
      <c r="K254" s="25"/>
    </row>
    <row r="255" spans="1:22" ht="14.25" x14ac:dyDescent="0.2">
      <c r="A255" s="20"/>
      <c r="B255" s="21"/>
      <c r="C255" s="21" t="s">
        <v>703</v>
      </c>
      <c r="D255" s="22" t="s">
        <v>704</v>
      </c>
      <c r="E255" s="9">
        <f>Source!AQ242</f>
        <v>6.22</v>
      </c>
      <c r="F255" s="24"/>
      <c r="G255" s="23" t="str">
        <f>Source!DI242</f>
        <v/>
      </c>
      <c r="H255" s="9">
        <f>Source!AV242</f>
        <v>1</v>
      </c>
      <c r="I255" s="9"/>
      <c r="J255" s="25"/>
      <c r="K255" s="25">
        <f>Source!U242</f>
        <v>2.488</v>
      </c>
    </row>
    <row r="256" spans="1:22" ht="15" x14ac:dyDescent="0.25">
      <c r="A256" s="29"/>
      <c r="B256" s="29"/>
      <c r="C256" s="29"/>
      <c r="D256" s="29"/>
      <c r="E256" s="29"/>
      <c r="F256" s="29"/>
      <c r="G256" s="29"/>
      <c r="H256" s="29"/>
      <c r="I256" s="44">
        <f>J251+J252+J253+J254</f>
        <v>2042.3700000000001</v>
      </c>
      <c r="J256" s="44"/>
      <c r="K256" s="30">
        <f>IF(Source!I242&lt;&gt;0, ROUND(I256/Source!I242, 2), 0)</f>
        <v>5105.93</v>
      </c>
      <c r="P256" s="28">
        <f>I256</f>
        <v>2042.3700000000001</v>
      </c>
    </row>
    <row r="257" spans="1:22" ht="68.25" x14ac:dyDescent="0.2">
      <c r="A257" s="20" t="str">
        <f>Source!E243</f>
        <v>26</v>
      </c>
      <c r="B257" s="21" t="str">
        <f>Source!F243</f>
        <v>Цена поставщика</v>
      </c>
      <c r="C257" s="21" t="s">
        <v>707</v>
      </c>
      <c r="D257" s="22" t="str">
        <f>Source!H243</f>
        <v>шт.</v>
      </c>
      <c r="E257" s="9">
        <f>Source!I243</f>
        <v>1</v>
      </c>
      <c r="F257" s="24">
        <f>Source!AL243</f>
        <v>59062.5</v>
      </c>
      <c r="G257" s="23" t="str">
        <f>Source!DD243</f>
        <v/>
      </c>
      <c r="H257" s="9">
        <f>Source!AW243</f>
        <v>1</v>
      </c>
      <c r="I257" s="9">
        <f>IF(Source!BC243&lt;&gt; 0, Source!BC243, 1)</f>
        <v>1</v>
      </c>
      <c r="J257" s="25">
        <f>Source!P243</f>
        <v>59062.5</v>
      </c>
      <c r="K257" s="25"/>
      <c r="Q257">
        <f>ROUND((Source!BZ243/100)*ROUND((Source!AF243*Source!AV243)*Source!I243, 2), 2)</f>
        <v>0</v>
      </c>
      <c r="R257">
        <f>Source!X243</f>
        <v>0</v>
      </c>
      <c r="S257">
        <f>ROUND((Source!CA243/100)*ROUND((Source!AF243*Source!AV243)*Source!I243, 2), 2)</f>
        <v>0</v>
      </c>
      <c r="T257">
        <f>Source!Y243</f>
        <v>0</v>
      </c>
      <c r="U257">
        <f>ROUND((175/100)*ROUND((Source!AE243*Source!AV243)*Source!I243, 2), 2)</f>
        <v>0</v>
      </c>
      <c r="V257">
        <f>ROUND((108/100)*ROUND(Source!CS243*Source!I243, 2), 2)</f>
        <v>0</v>
      </c>
    </row>
    <row r="258" spans="1:22" ht="15" x14ac:dyDescent="0.25">
      <c r="A258" s="29"/>
      <c r="B258" s="29"/>
      <c r="C258" s="29"/>
      <c r="D258" s="29"/>
      <c r="E258" s="29"/>
      <c r="F258" s="29"/>
      <c r="G258" s="29"/>
      <c r="H258" s="29"/>
      <c r="I258" s="44">
        <f>J257</f>
        <v>59062.5</v>
      </c>
      <c r="J258" s="44"/>
      <c r="K258" s="30">
        <f>IF(Source!I243&lt;&gt;0, ROUND(I258/Source!I243, 2), 0)</f>
        <v>59062.5</v>
      </c>
      <c r="P258" s="28">
        <f>I258</f>
        <v>59062.5</v>
      </c>
    </row>
    <row r="259" spans="1:22" ht="42.75" x14ac:dyDescent="0.2">
      <c r="A259" s="20" t="str">
        <f>Source!E244</f>
        <v>27</v>
      </c>
      <c r="B259" s="21" t="str">
        <f>Source!F244</f>
        <v>5.3-3203-4-2/1</v>
      </c>
      <c r="C259" s="21" t="str">
        <f>Source!G244</f>
        <v>Установка стоек металлического ограждения газонов из трубы, масса стоек до 5 кг</v>
      </c>
      <c r="D259" s="22" t="str">
        <f>Source!H244</f>
        <v>10 шт.</v>
      </c>
      <c r="E259" s="9">
        <f>Source!I244</f>
        <v>0.4</v>
      </c>
      <c r="F259" s="24"/>
      <c r="G259" s="23"/>
      <c r="H259" s="9"/>
      <c r="I259" s="9"/>
      <c r="J259" s="25"/>
      <c r="K259" s="25"/>
      <c r="Q259">
        <f>ROUND((Source!BZ244/100)*ROUND((Source!AF244*Source!AV244)*Source!I244, 2), 2)</f>
        <v>328.39</v>
      </c>
      <c r="R259">
        <f>Source!X244</f>
        <v>328.39</v>
      </c>
      <c r="S259">
        <f>ROUND((Source!CA244/100)*ROUND((Source!AF244*Source!AV244)*Source!I244, 2), 2)</f>
        <v>46.91</v>
      </c>
      <c r="T259">
        <f>Source!Y244</f>
        <v>46.91</v>
      </c>
      <c r="U259">
        <f>ROUND((175/100)*ROUND((Source!AE244*Source!AV244)*Source!I244, 2), 2)</f>
        <v>0</v>
      </c>
      <c r="V259">
        <f>ROUND((108/100)*ROUND(Source!CS244*Source!I244, 2), 2)</f>
        <v>0</v>
      </c>
    </row>
    <row r="260" spans="1:22" x14ac:dyDescent="0.2">
      <c r="C260" s="26" t="str">
        <f>"Объем: "&amp;Source!I244&amp;"=4/"&amp;"10"</f>
        <v>Объем: 0,4=4/10</v>
      </c>
    </row>
    <row r="261" spans="1:22" ht="14.25" x14ac:dyDescent="0.2">
      <c r="A261" s="20"/>
      <c r="B261" s="21"/>
      <c r="C261" s="21" t="s">
        <v>695</v>
      </c>
      <c r="D261" s="22"/>
      <c r="E261" s="9"/>
      <c r="F261" s="24">
        <f>Source!AO244</f>
        <v>1172.82</v>
      </c>
      <c r="G261" s="23" t="str">
        <f>Source!DG244</f>
        <v/>
      </c>
      <c r="H261" s="9">
        <f>Source!AV244</f>
        <v>1</v>
      </c>
      <c r="I261" s="9">
        <f>IF(Source!BA244&lt;&gt; 0, Source!BA244, 1)</f>
        <v>1</v>
      </c>
      <c r="J261" s="25">
        <f>Source!S244</f>
        <v>469.13</v>
      </c>
      <c r="K261" s="25"/>
    </row>
    <row r="262" spans="1:22" ht="14.25" x14ac:dyDescent="0.2">
      <c r="A262" s="20"/>
      <c r="B262" s="21"/>
      <c r="C262" s="21" t="s">
        <v>698</v>
      </c>
      <c r="D262" s="22"/>
      <c r="E262" s="9"/>
      <c r="F262" s="24">
        <f>Source!AL244</f>
        <v>2994.86</v>
      </c>
      <c r="G262" s="23" t="str">
        <f>Source!DD244</f>
        <v/>
      </c>
      <c r="H262" s="9">
        <f>Source!AW244</f>
        <v>1</v>
      </c>
      <c r="I262" s="9">
        <f>IF(Source!BC244&lt;&gt; 0, Source!BC244, 1)</f>
        <v>1</v>
      </c>
      <c r="J262" s="25">
        <f>Source!P244</f>
        <v>1197.94</v>
      </c>
      <c r="K262" s="25"/>
    </row>
    <row r="263" spans="1:22" ht="14.25" x14ac:dyDescent="0.2">
      <c r="A263" s="20"/>
      <c r="B263" s="21"/>
      <c r="C263" s="21" t="s">
        <v>699</v>
      </c>
      <c r="D263" s="22" t="s">
        <v>700</v>
      </c>
      <c r="E263" s="9">
        <f>Source!AT244</f>
        <v>70</v>
      </c>
      <c r="F263" s="24"/>
      <c r="G263" s="23"/>
      <c r="H263" s="9"/>
      <c r="I263" s="9"/>
      <c r="J263" s="25">
        <f>SUM(R259:R262)</f>
        <v>328.39</v>
      </c>
      <c r="K263" s="25"/>
    </row>
    <row r="264" spans="1:22" ht="14.25" x14ac:dyDescent="0.2">
      <c r="A264" s="20"/>
      <c r="B264" s="21"/>
      <c r="C264" s="21" t="s">
        <v>701</v>
      </c>
      <c r="D264" s="22" t="s">
        <v>700</v>
      </c>
      <c r="E264" s="9">
        <f>Source!AU244</f>
        <v>10</v>
      </c>
      <c r="F264" s="24"/>
      <c r="G264" s="23"/>
      <c r="H264" s="9"/>
      <c r="I264" s="9"/>
      <c r="J264" s="25">
        <f>SUM(T259:T263)</f>
        <v>46.91</v>
      </c>
      <c r="K264" s="25"/>
    </row>
    <row r="265" spans="1:22" ht="14.25" x14ac:dyDescent="0.2">
      <c r="A265" s="20"/>
      <c r="B265" s="21"/>
      <c r="C265" s="21" t="s">
        <v>703</v>
      </c>
      <c r="D265" s="22" t="s">
        <v>704</v>
      </c>
      <c r="E265" s="9">
        <f>Source!AQ244</f>
        <v>6.22</v>
      </c>
      <c r="F265" s="24"/>
      <c r="G265" s="23" t="str">
        <f>Source!DI244</f>
        <v/>
      </c>
      <c r="H265" s="9">
        <f>Source!AV244</f>
        <v>1</v>
      </c>
      <c r="I265" s="9"/>
      <c r="J265" s="25"/>
      <c r="K265" s="25">
        <f>Source!U244</f>
        <v>2.488</v>
      </c>
    </row>
    <row r="266" spans="1:22" ht="15" x14ac:dyDescent="0.25">
      <c r="A266" s="29"/>
      <c r="B266" s="29"/>
      <c r="C266" s="29"/>
      <c r="D266" s="29"/>
      <c r="E266" s="29"/>
      <c r="F266" s="29"/>
      <c r="G266" s="29"/>
      <c r="H266" s="29"/>
      <c r="I266" s="44">
        <f>J261+J262+J263+J264</f>
        <v>2042.3700000000001</v>
      </c>
      <c r="J266" s="44"/>
      <c r="K266" s="30">
        <f>IF(Source!I244&lt;&gt;0, ROUND(I266/Source!I244, 2), 0)</f>
        <v>5105.93</v>
      </c>
      <c r="P266" s="28">
        <f>I266</f>
        <v>2042.3700000000001</v>
      </c>
    </row>
    <row r="267" spans="1:22" ht="54" x14ac:dyDescent="0.2">
      <c r="A267" s="20" t="str">
        <f>Source!E245</f>
        <v>28</v>
      </c>
      <c r="B267" s="21" t="str">
        <f>Source!F245</f>
        <v>Цена поставщика</v>
      </c>
      <c r="C267" s="21" t="s">
        <v>708</v>
      </c>
      <c r="D267" s="22" t="str">
        <f>Source!H245</f>
        <v>шт.</v>
      </c>
      <c r="E267" s="9">
        <f>Source!I245</f>
        <v>1</v>
      </c>
      <c r="F267" s="24">
        <f>Source!AL245</f>
        <v>35312.5</v>
      </c>
      <c r="G267" s="23" t="str">
        <f>Source!DD245</f>
        <v/>
      </c>
      <c r="H267" s="9">
        <f>Source!AW245</f>
        <v>1</v>
      </c>
      <c r="I267" s="9">
        <f>IF(Source!BC245&lt;&gt; 0, Source!BC245, 1)</f>
        <v>1</v>
      </c>
      <c r="J267" s="25">
        <f>Source!P245</f>
        <v>35312.5</v>
      </c>
      <c r="K267" s="25"/>
      <c r="Q267">
        <f>ROUND((Source!BZ245/100)*ROUND((Source!AF245*Source!AV245)*Source!I245, 2), 2)</f>
        <v>0</v>
      </c>
      <c r="R267">
        <f>Source!X245</f>
        <v>0</v>
      </c>
      <c r="S267">
        <f>ROUND((Source!CA245/100)*ROUND((Source!AF245*Source!AV245)*Source!I245, 2), 2)</f>
        <v>0</v>
      </c>
      <c r="T267">
        <f>Source!Y245</f>
        <v>0</v>
      </c>
      <c r="U267">
        <f>ROUND((175/100)*ROUND((Source!AE245*Source!AV245)*Source!I245, 2), 2)</f>
        <v>0</v>
      </c>
      <c r="V267">
        <f>ROUND((108/100)*ROUND(Source!CS245*Source!I245, 2), 2)</f>
        <v>0</v>
      </c>
    </row>
    <row r="268" spans="1:22" ht="15" x14ac:dyDescent="0.25">
      <c r="A268" s="29"/>
      <c r="B268" s="29"/>
      <c r="C268" s="29"/>
      <c r="D268" s="29"/>
      <c r="E268" s="29"/>
      <c r="F268" s="29"/>
      <c r="G268" s="29"/>
      <c r="H268" s="29"/>
      <c r="I268" s="44">
        <f>J267</f>
        <v>35312.5</v>
      </c>
      <c r="J268" s="44"/>
      <c r="K268" s="30">
        <f>IF(Source!I245&lt;&gt;0, ROUND(I268/Source!I245, 2), 0)</f>
        <v>35312.5</v>
      </c>
      <c r="P268" s="28">
        <f>I268</f>
        <v>35312.5</v>
      </c>
    </row>
    <row r="269" spans="1:22" ht="42.75" x14ac:dyDescent="0.2">
      <c r="A269" s="20" t="str">
        <f>Source!E246</f>
        <v>29</v>
      </c>
      <c r="B269" s="21" t="str">
        <f>Source!F246</f>
        <v>5.3-3203-4-2/1</v>
      </c>
      <c r="C269" s="21" t="str">
        <f>Source!G246</f>
        <v>Установка стоек металлического ограждения газонов из трубы, масса стоек до 5 кг</v>
      </c>
      <c r="D269" s="22" t="str">
        <f>Source!H246</f>
        <v>10 шт.</v>
      </c>
      <c r="E269" s="9">
        <f>Source!I246</f>
        <v>0.1</v>
      </c>
      <c r="F269" s="24"/>
      <c r="G269" s="23"/>
      <c r="H269" s="9"/>
      <c r="I269" s="9"/>
      <c r="J269" s="25"/>
      <c r="K269" s="25"/>
      <c r="Q269">
        <f>ROUND((Source!BZ246/100)*ROUND((Source!AF246*Source!AV246)*Source!I246, 2), 2)</f>
        <v>82.1</v>
      </c>
      <c r="R269">
        <f>Source!X246</f>
        <v>82.1</v>
      </c>
      <c r="S269">
        <f>ROUND((Source!CA246/100)*ROUND((Source!AF246*Source!AV246)*Source!I246, 2), 2)</f>
        <v>11.73</v>
      </c>
      <c r="T269">
        <f>Source!Y246</f>
        <v>11.73</v>
      </c>
      <c r="U269">
        <f>ROUND((175/100)*ROUND((Source!AE246*Source!AV246)*Source!I246, 2), 2)</f>
        <v>0</v>
      </c>
      <c r="V269">
        <f>ROUND((108/100)*ROUND(Source!CS246*Source!I246, 2), 2)</f>
        <v>0</v>
      </c>
    </row>
    <row r="270" spans="1:22" x14ac:dyDescent="0.2">
      <c r="C270" s="26" t="str">
        <f>"Объем: "&amp;Source!I246&amp;"=1/"&amp;"10"</f>
        <v>Объем: 0,1=1/10</v>
      </c>
    </row>
    <row r="271" spans="1:22" ht="14.25" x14ac:dyDescent="0.2">
      <c r="A271" s="20"/>
      <c r="B271" s="21"/>
      <c r="C271" s="21" t="s">
        <v>695</v>
      </c>
      <c r="D271" s="22"/>
      <c r="E271" s="9"/>
      <c r="F271" s="24">
        <f>Source!AO246</f>
        <v>1172.82</v>
      </c>
      <c r="G271" s="23" t="str">
        <f>Source!DG246</f>
        <v/>
      </c>
      <c r="H271" s="9">
        <f>Source!AV246</f>
        <v>1</v>
      </c>
      <c r="I271" s="9">
        <f>IF(Source!BA246&lt;&gt; 0, Source!BA246, 1)</f>
        <v>1</v>
      </c>
      <c r="J271" s="25">
        <f>Source!S246</f>
        <v>117.28</v>
      </c>
      <c r="K271" s="25"/>
    </row>
    <row r="272" spans="1:22" ht="14.25" x14ac:dyDescent="0.2">
      <c r="A272" s="20"/>
      <c r="B272" s="21"/>
      <c r="C272" s="21" t="s">
        <v>698</v>
      </c>
      <c r="D272" s="22"/>
      <c r="E272" s="9"/>
      <c r="F272" s="24">
        <f>Source!AL246</f>
        <v>2994.86</v>
      </c>
      <c r="G272" s="23" t="str">
        <f>Source!DD246</f>
        <v/>
      </c>
      <c r="H272" s="9">
        <f>Source!AW246</f>
        <v>1</v>
      </c>
      <c r="I272" s="9">
        <f>IF(Source!BC246&lt;&gt; 0, Source!BC246, 1)</f>
        <v>1</v>
      </c>
      <c r="J272" s="25">
        <f>Source!P246</f>
        <v>299.49</v>
      </c>
      <c r="K272" s="25"/>
    </row>
    <row r="273" spans="1:22" ht="14.25" x14ac:dyDescent="0.2">
      <c r="A273" s="20"/>
      <c r="B273" s="21"/>
      <c r="C273" s="21" t="s">
        <v>699</v>
      </c>
      <c r="D273" s="22" t="s">
        <v>700</v>
      </c>
      <c r="E273" s="9">
        <f>Source!AT246</f>
        <v>70</v>
      </c>
      <c r="F273" s="24"/>
      <c r="G273" s="23"/>
      <c r="H273" s="9"/>
      <c r="I273" s="9"/>
      <c r="J273" s="25">
        <f>SUM(R269:R272)</f>
        <v>82.1</v>
      </c>
      <c r="K273" s="25"/>
    </row>
    <row r="274" spans="1:22" ht="14.25" x14ac:dyDescent="0.2">
      <c r="A274" s="20"/>
      <c r="B274" s="21"/>
      <c r="C274" s="21" t="s">
        <v>701</v>
      </c>
      <c r="D274" s="22" t="s">
        <v>700</v>
      </c>
      <c r="E274" s="9">
        <f>Source!AU246</f>
        <v>10</v>
      </c>
      <c r="F274" s="24"/>
      <c r="G274" s="23"/>
      <c r="H274" s="9"/>
      <c r="I274" s="9"/>
      <c r="J274" s="25">
        <f>SUM(T269:T273)</f>
        <v>11.73</v>
      </c>
      <c r="K274" s="25"/>
    </row>
    <row r="275" spans="1:22" ht="14.25" x14ac:dyDescent="0.2">
      <c r="A275" s="20"/>
      <c r="B275" s="21"/>
      <c r="C275" s="21" t="s">
        <v>703</v>
      </c>
      <c r="D275" s="22" t="s">
        <v>704</v>
      </c>
      <c r="E275" s="9">
        <f>Source!AQ246</f>
        <v>6.22</v>
      </c>
      <c r="F275" s="24"/>
      <c r="G275" s="23" t="str">
        <f>Source!DI246</f>
        <v/>
      </c>
      <c r="H275" s="9">
        <f>Source!AV246</f>
        <v>1</v>
      </c>
      <c r="I275" s="9"/>
      <c r="J275" s="25"/>
      <c r="K275" s="25">
        <f>Source!U246</f>
        <v>0.622</v>
      </c>
    </row>
    <row r="276" spans="1:22" ht="15" x14ac:dyDescent="0.25">
      <c r="A276" s="29"/>
      <c r="B276" s="29"/>
      <c r="C276" s="29"/>
      <c r="D276" s="29"/>
      <c r="E276" s="29"/>
      <c r="F276" s="29"/>
      <c r="G276" s="29"/>
      <c r="H276" s="29"/>
      <c r="I276" s="44">
        <f>J271+J272+J273+J274</f>
        <v>510.6</v>
      </c>
      <c r="J276" s="44"/>
      <c r="K276" s="30">
        <f>IF(Source!I246&lt;&gt;0, ROUND(I276/Source!I246, 2), 0)</f>
        <v>5106</v>
      </c>
      <c r="P276" s="28">
        <f>I276</f>
        <v>510.6</v>
      </c>
    </row>
    <row r="277" spans="1:22" ht="54" x14ac:dyDescent="0.2">
      <c r="A277" s="20" t="str">
        <f>Source!E247</f>
        <v>30</v>
      </c>
      <c r="B277" s="21" t="str">
        <f>Source!F247</f>
        <v>Цена поставщика</v>
      </c>
      <c r="C277" s="21" t="s">
        <v>709</v>
      </c>
      <c r="D277" s="22" t="str">
        <f>Source!H247</f>
        <v>шт.</v>
      </c>
      <c r="E277" s="9">
        <f>Source!I247</f>
        <v>1</v>
      </c>
      <c r="F277" s="24">
        <f>Source!AL247</f>
        <v>49701.67</v>
      </c>
      <c r="G277" s="23" t="str">
        <f>Source!DD247</f>
        <v/>
      </c>
      <c r="H277" s="9">
        <f>Source!AW247</f>
        <v>1</v>
      </c>
      <c r="I277" s="9">
        <f>IF(Source!BC247&lt;&gt; 0, Source!BC247, 1)</f>
        <v>1</v>
      </c>
      <c r="J277" s="25">
        <f>Source!P247</f>
        <v>49701.67</v>
      </c>
      <c r="K277" s="25"/>
      <c r="Q277">
        <f>ROUND((Source!BZ247/100)*ROUND((Source!AF247*Source!AV247)*Source!I247, 2), 2)</f>
        <v>0</v>
      </c>
      <c r="R277">
        <f>Source!X247</f>
        <v>0</v>
      </c>
      <c r="S277">
        <f>ROUND((Source!CA247/100)*ROUND((Source!AF247*Source!AV247)*Source!I247, 2), 2)</f>
        <v>0</v>
      </c>
      <c r="T277">
        <f>Source!Y247</f>
        <v>0</v>
      </c>
      <c r="U277">
        <f>ROUND((175/100)*ROUND((Source!AE247*Source!AV247)*Source!I247, 2), 2)</f>
        <v>0</v>
      </c>
      <c r="V277">
        <f>ROUND((108/100)*ROUND(Source!CS247*Source!I247, 2), 2)</f>
        <v>0</v>
      </c>
    </row>
    <row r="278" spans="1:22" ht="15" x14ac:dyDescent="0.25">
      <c r="A278" s="29"/>
      <c r="B278" s="29"/>
      <c r="C278" s="29"/>
      <c r="D278" s="29"/>
      <c r="E278" s="29"/>
      <c r="F278" s="29"/>
      <c r="G278" s="29"/>
      <c r="H278" s="29"/>
      <c r="I278" s="44">
        <f>J277</f>
        <v>49701.67</v>
      </c>
      <c r="J278" s="44"/>
      <c r="K278" s="30">
        <f>IF(Source!I247&lt;&gt;0, ROUND(I278/Source!I247, 2), 0)</f>
        <v>49701.67</v>
      </c>
      <c r="P278" s="28">
        <f>I278</f>
        <v>49701.67</v>
      </c>
    </row>
    <row r="279" spans="1:22" ht="42.75" x14ac:dyDescent="0.2">
      <c r="A279" s="20" t="str">
        <f>Source!E248</f>
        <v>31</v>
      </c>
      <c r="B279" s="21" t="str">
        <f>Source!F248</f>
        <v>5.3-3203-4-2/1</v>
      </c>
      <c r="C279" s="21" t="str">
        <f>Source!G248</f>
        <v>Установка стоек металлического ограждения газонов из трубы, масса стоек до 5 кг</v>
      </c>
      <c r="D279" s="22" t="str">
        <f>Source!H248</f>
        <v>10 шт.</v>
      </c>
      <c r="E279" s="9">
        <f>Source!I248</f>
        <v>0.4</v>
      </c>
      <c r="F279" s="24"/>
      <c r="G279" s="23"/>
      <c r="H279" s="9"/>
      <c r="I279" s="9"/>
      <c r="J279" s="25"/>
      <c r="K279" s="25"/>
      <c r="Q279">
        <f>ROUND((Source!BZ248/100)*ROUND((Source!AF248*Source!AV248)*Source!I248, 2), 2)</f>
        <v>328.39</v>
      </c>
      <c r="R279">
        <f>Source!X248</f>
        <v>328.39</v>
      </c>
      <c r="S279">
        <f>ROUND((Source!CA248/100)*ROUND((Source!AF248*Source!AV248)*Source!I248, 2), 2)</f>
        <v>46.91</v>
      </c>
      <c r="T279">
        <f>Source!Y248</f>
        <v>46.91</v>
      </c>
      <c r="U279">
        <f>ROUND((175/100)*ROUND((Source!AE248*Source!AV248)*Source!I248, 2), 2)</f>
        <v>0</v>
      </c>
      <c r="V279">
        <f>ROUND((108/100)*ROUND(Source!CS248*Source!I248, 2), 2)</f>
        <v>0</v>
      </c>
    </row>
    <row r="280" spans="1:22" x14ac:dyDescent="0.2">
      <c r="C280" s="26" t="str">
        <f>"Объем: "&amp;Source!I248&amp;"=4/"&amp;"10"</f>
        <v>Объем: 0,4=4/10</v>
      </c>
    </row>
    <row r="281" spans="1:22" ht="14.25" x14ac:dyDescent="0.2">
      <c r="A281" s="20"/>
      <c r="B281" s="21"/>
      <c r="C281" s="21" t="s">
        <v>695</v>
      </c>
      <c r="D281" s="22"/>
      <c r="E281" s="9"/>
      <c r="F281" s="24">
        <f>Source!AO248</f>
        <v>1172.82</v>
      </c>
      <c r="G281" s="23" t="str">
        <f>Source!DG248</f>
        <v/>
      </c>
      <c r="H281" s="9">
        <f>Source!AV248</f>
        <v>1</v>
      </c>
      <c r="I281" s="9">
        <f>IF(Source!BA248&lt;&gt; 0, Source!BA248, 1)</f>
        <v>1</v>
      </c>
      <c r="J281" s="25">
        <f>Source!S248</f>
        <v>469.13</v>
      </c>
      <c r="K281" s="25"/>
    </row>
    <row r="282" spans="1:22" ht="14.25" x14ac:dyDescent="0.2">
      <c r="A282" s="20"/>
      <c r="B282" s="21"/>
      <c r="C282" s="21" t="s">
        <v>698</v>
      </c>
      <c r="D282" s="22"/>
      <c r="E282" s="9"/>
      <c r="F282" s="24">
        <f>Source!AL248</f>
        <v>2994.86</v>
      </c>
      <c r="G282" s="23" t="str">
        <f>Source!DD248</f>
        <v/>
      </c>
      <c r="H282" s="9">
        <f>Source!AW248</f>
        <v>1</v>
      </c>
      <c r="I282" s="9">
        <f>IF(Source!BC248&lt;&gt; 0, Source!BC248, 1)</f>
        <v>1</v>
      </c>
      <c r="J282" s="25">
        <f>Source!P248</f>
        <v>1197.94</v>
      </c>
      <c r="K282" s="25"/>
    </row>
    <row r="283" spans="1:22" ht="14.25" x14ac:dyDescent="0.2">
      <c r="A283" s="20"/>
      <c r="B283" s="21"/>
      <c r="C283" s="21" t="s">
        <v>699</v>
      </c>
      <c r="D283" s="22" t="s">
        <v>700</v>
      </c>
      <c r="E283" s="9">
        <f>Source!AT248</f>
        <v>70</v>
      </c>
      <c r="F283" s="24"/>
      <c r="G283" s="23"/>
      <c r="H283" s="9"/>
      <c r="I283" s="9"/>
      <c r="J283" s="25">
        <f>SUM(R279:R282)</f>
        <v>328.39</v>
      </c>
      <c r="K283" s="25"/>
    </row>
    <row r="284" spans="1:22" ht="14.25" x14ac:dyDescent="0.2">
      <c r="A284" s="20"/>
      <c r="B284" s="21"/>
      <c r="C284" s="21" t="s">
        <v>701</v>
      </c>
      <c r="D284" s="22" t="s">
        <v>700</v>
      </c>
      <c r="E284" s="9">
        <f>Source!AU248</f>
        <v>10</v>
      </c>
      <c r="F284" s="24"/>
      <c r="G284" s="23"/>
      <c r="H284" s="9"/>
      <c r="I284" s="9"/>
      <c r="J284" s="25">
        <f>SUM(T279:T283)</f>
        <v>46.91</v>
      </c>
      <c r="K284" s="25"/>
    </row>
    <row r="285" spans="1:22" ht="14.25" x14ac:dyDescent="0.2">
      <c r="A285" s="20"/>
      <c r="B285" s="21"/>
      <c r="C285" s="21" t="s">
        <v>703</v>
      </c>
      <c r="D285" s="22" t="s">
        <v>704</v>
      </c>
      <c r="E285" s="9">
        <f>Source!AQ248</f>
        <v>6.22</v>
      </c>
      <c r="F285" s="24"/>
      <c r="G285" s="23" t="str">
        <f>Source!DI248</f>
        <v/>
      </c>
      <c r="H285" s="9">
        <f>Source!AV248</f>
        <v>1</v>
      </c>
      <c r="I285" s="9"/>
      <c r="J285" s="25"/>
      <c r="K285" s="25">
        <f>Source!U248</f>
        <v>2.488</v>
      </c>
    </row>
    <row r="286" spans="1:22" ht="15" x14ac:dyDescent="0.25">
      <c r="A286" s="29"/>
      <c r="B286" s="29"/>
      <c r="C286" s="29"/>
      <c r="D286" s="29"/>
      <c r="E286" s="29"/>
      <c r="F286" s="29"/>
      <c r="G286" s="29"/>
      <c r="H286" s="29"/>
      <c r="I286" s="44">
        <f>J281+J282+J283+J284</f>
        <v>2042.3700000000001</v>
      </c>
      <c r="J286" s="44"/>
      <c r="K286" s="30">
        <f>IF(Source!I248&lt;&gt;0, ROUND(I286/Source!I248, 2), 0)</f>
        <v>5105.93</v>
      </c>
      <c r="P286" s="28">
        <f>I286</f>
        <v>2042.3700000000001</v>
      </c>
    </row>
    <row r="287" spans="1:22" ht="54" x14ac:dyDescent="0.2">
      <c r="A287" s="20" t="str">
        <f>Source!E249</f>
        <v>32</v>
      </c>
      <c r="B287" s="21" t="str">
        <f>Source!F249</f>
        <v>Цена поставщика</v>
      </c>
      <c r="C287" s="21" t="s">
        <v>710</v>
      </c>
      <c r="D287" s="22" t="str">
        <f>Source!H249</f>
        <v>шт.</v>
      </c>
      <c r="E287" s="9">
        <f>Source!I249</f>
        <v>1</v>
      </c>
      <c r="F287" s="24">
        <f>Source!AL249</f>
        <v>20384.169999999998</v>
      </c>
      <c r="G287" s="23" t="str">
        <f>Source!DD249</f>
        <v/>
      </c>
      <c r="H287" s="9">
        <f>Source!AW249</f>
        <v>1</v>
      </c>
      <c r="I287" s="9">
        <f>IF(Source!BC249&lt;&gt; 0, Source!BC249, 1)</f>
        <v>1</v>
      </c>
      <c r="J287" s="25">
        <f>Source!P249</f>
        <v>20384.169999999998</v>
      </c>
      <c r="K287" s="25"/>
      <c r="Q287">
        <f>ROUND((Source!BZ249/100)*ROUND((Source!AF249*Source!AV249)*Source!I249, 2), 2)</f>
        <v>0</v>
      </c>
      <c r="R287">
        <f>Source!X249</f>
        <v>0</v>
      </c>
      <c r="S287">
        <f>ROUND((Source!CA249/100)*ROUND((Source!AF249*Source!AV249)*Source!I249, 2), 2)</f>
        <v>0</v>
      </c>
      <c r="T287">
        <f>Source!Y249</f>
        <v>0</v>
      </c>
      <c r="U287">
        <f>ROUND((175/100)*ROUND((Source!AE249*Source!AV249)*Source!I249, 2), 2)</f>
        <v>0</v>
      </c>
      <c r="V287">
        <f>ROUND((108/100)*ROUND(Source!CS249*Source!I249, 2), 2)</f>
        <v>0</v>
      </c>
    </row>
    <row r="288" spans="1:22" ht="15" x14ac:dyDescent="0.25">
      <c r="A288" s="29"/>
      <c r="B288" s="29"/>
      <c r="C288" s="29"/>
      <c r="D288" s="29"/>
      <c r="E288" s="29"/>
      <c r="F288" s="29"/>
      <c r="G288" s="29"/>
      <c r="H288" s="29"/>
      <c r="I288" s="44">
        <f>J287</f>
        <v>20384.169999999998</v>
      </c>
      <c r="J288" s="44"/>
      <c r="K288" s="30">
        <f>IF(Source!I249&lt;&gt;0, ROUND(I288/Source!I249, 2), 0)</f>
        <v>20384.169999999998</v>
      </c>
      <c r="P288" s="28">
        <f>I288</f>
        <v>20384.169999999998</v>
      </c>
    </row>
    <row r="289" spans="1:22" ht="42.75" x14ac:dyDescent="0.2">
      <c r="A289" s="20" t="str">
        <f>Source!E250</f>
        <v>33</v>
      </c>
      <c r="B289" s="21" t="str">
        <f>Source!F250</f>
        <v>5.3-3203-4-2/1</v>
      </c>
      <c r="C289" s="21" t="str">
        <f>Source!G250</f>
        <v>Установка стоек металлического ограждения газонов из трубы, масса стоек до 5 кг</v>
      </c>
      <c r="D289" s="22" t="str">
        <f>Source!H250</f>
        <v>10 шт.</v>
      </c>
      <c r="E289" s="9">
        <f>Source!I250</f>
        <v>0.4</v>
      </c>
      <c r="F289" s="24"/>
      <c r="G289" s="23"/>
      <c r="H289" s="9"/>
      <c r="I289" s="9"/>
      <c r="J289" s="25"/>
      <c r="K289" s="25"/>
      <c r="Q289">
        <f>ROUND((Source!BZ250/100)*ROUND((Source!AF250*Source!AV250)*Source!I250, 2), 2)</f>
        <v>328.39</v>
      </c>
      <c r="R289">
        <f>Source!X250</f>
        <v>328.39</v>
      </c>
      <c r="S289">
        <f>ROUND((Source!CA250/100)*ROUND((Source!AF250*Source!AV250)*Source!I250, 2), 2)</f>
        <v>46.91</v>
      </c>
      <c r="T289">
        <f>Source!Y250</f>
        <v>46.91</v>
      </c>
      <c r="U289">
        <f>ROUND((175/100)*ROUND((Source!AE250*Source!AV250)*Source!I250, 2), 2)</f>
        <v>0</v>
      </c>
      <c r="V289">
        <f>ROUND((108/100)*ROUND(Source!CS250*Source!I250, 2), 2)</f>
        <v>0</v>
      </c>
    </row>
    <row r="290" spans="1:22" x14ac:dyDescent="0.2">
      <c r="C290" s="26" t="str">
        <f>"Объем: "&amp;Source!I250&amp;"=4/"&amp;"10"</f>
        <v>Объем: 0,4=4/10</v>
      </c>
    </row>
    <row r="291" spans="1:22" ht="14.25" x14ac:dyDescent="0.2">
      <c r="A291" s="20"/>
      <c r="B291" s="21"/>
      <c r="C291" s="21" t="s">
        <v>695</v>
      </c>
      <c r="D291" s="22"/>
      <c r="E291" s="9"/>
      <c r="F291" s="24">
        <f>Source!AO250</f>
        <v>1172.82</v>
      </c>
      <c r="G291" s="23" t="str">
        <f>Source!DG250</f>
        <v/>
      </c>
      <c r="H291" s="9">
        <f>Source!AV250</f>
        <v>1</v>
      </c>
      <c r="I291" s="9">
        <f>IF(Source!BA250&lt;&gt; 0, Source!BA250, 1)</f>
        <v>1</v>
      </c>
      <c r="J291" s="25">
        <f>Source!S250</f>
        <v>469.13</v>
      </c>
      <c r="K291" s="25"/>
    </row>
    <row r="292" spans="1:22" ht="14.25" x14ac:dyDescent="0.2">
      <c r="A292" s="20"/>
      <c r="B292" s="21"/>
      <c r="C292" s="21" t="s">
        <v>698</v>
      </c>
      <c r="D292" s="22"/>
      <c r="E292" s="9"/>
      <c r="F292" s="24">
        <f>Source!AL250</f>
        <v>2994.86</v>
      </c>
      <c r="G292" s="23" t="str">
        <f>Source!DD250</f>
        <v/>
      </c>
      <c r="H292" s="9">
        <f>Source!AW250</f>
        <v>1</v>
      </c>
      <c r="I292" s="9">
        <f>IF(Source!BC250&lt;&gt; 0, Source!BC250, 1)</f>
        <v>1</v>
      </c>
      <c r="J292" s="25">
        <f>Source!P250</f>
        <v>1197.94</v>
      </c>
      <c r="K292" s="25"/>
    </row>
    <row r="293" spans="1:22" ht="14.25" x14ac:dyDescent="0.2">
      <c r="A293" s="20"/>
      <c r="B293" s="21"/>
      <c r="C293" s="21" t="s">
        <v>699</v>
      </c>
      <c r="D293" s="22" t="s">
        <v>700</v>
      </c>
      <c r="E293" s="9">
        <f>Source!AT250</f>
        <v>70</v>
      </c>
      <c r="F293" s="24"/>
      <c r="G293" s="23"/>
      <c r="H293" s="9"/>
      <c r="I293" s="9"/>
      <c r="J293" s="25">
        <f>SUM(R289:R292)</f>
        <v>328.39</v>
      </c>
      <c r="K293" s="25"/>
    </row>
    <row r="294" spans="1:22" ht="14.25" x14ac:dyDescent="0.2">
      <c r="A294" s="20"/>
      <c r="B294" s="21"/>
      <c r="C294" s="21" t="s">
        <v>701</v>
      </c>
      <c r="D294" s="22" t="s">
        <v>700</v>
      </c>
      <c r="E294" s="9">
        <f>Source!AU250</f>
        <v>10</v>
      </c>
      <c r="F294" s="24"/>
      <c r="G294" s="23"/>
      <c r="H294" s="9"/>
      <c r="I294" s="9"/>
      <c r="J294" s="25">
        <f>SUM(T289:T293)</f>
        <v>46.91</v>
      </c>
      <c r="K294" s="25"/>
    </row>
    <row r="295" spans="1:22" ht="14.25" x14ac:dyDescent="0.2">
      <c r="A295" s="20"/>
      <c r="B295" s="21"/>
      <c r="C295" s="21" t="s">
        <v>703</v>
      </c>
      <c r="D295" s="22" t="s">
        <v>704</v>
      </c>
      <c r="E295" s="9">
        <f>Source!AQ250</f>
        <v>6.22</v>
      </c>
      <c r="F295" s="24"/>
      <c r="G295" s="23" t="str">
        <f>Source!DI250</f>
        <v/>
      </c>
      <c r="H295" s="9">
        <f>Source!AV250</f>
        <v>1</v>
      </c>
      <c r="I295" s="9"/>
      <c r="J295" s="25"/>
      <c r="K295" s="25">
        <f>Source!U250</f>
        <v>2.488</v>
      </c>
    </row>
    <row r="296" spans="1:22" ht="15" x14ac:dyDescent="0.25">
      <c r="A296" s="29"/>
      <c r="B296" s="29"/>
      <c r="C296" s="29"/>
      <c r="D296" s="29"/>
      <c r="E296" s="29"/>
      <c r="F296" s="29"/>
      <c r="G296" s="29"/>
      <c r="H296" s="29"/>
      <c r="I296" s="44">
        <f>J291+J292+J293+J294</f>
        <v>2042.3700000000001</v>
      </c>
      <c r="J296" s="44"/>
      <c r="K296" s="30">
        <f>IF(Source!I250&lt;&gt;0, ROUND(I296/Source!I250, 2), 0)</f>
        <v>5105.93</v>
      </c>
      <c r="P296" s="28">
        <f>I296</f>
        <v>2042.3700000000001</v>
      </c>
    </row>
    <row r="297" spans="1:22" ht="54" x14ac:dyDescent="0.2">
      <c r="A297" s="20" t="str">
        <f>Source!E251</f>
        <v>34</v>
      </c>
      <c r="B297" s="21" t="str">
        <f>Source!F251</f>
        <v>Цена поставщика</v>
      </c>
      <c r="C297" s="21" t="s">
        <v>711</v>
      </c>
      <c r="D297" s="22" t="str">
        <f>Source!H251</f>
        <v>шт.</v>
      </c>
      <c r="E297" s="9">
        <f>Source!I251</f>
        <v>2</v>
      </c>
      <c r="F297" s="24">
        <f>Source!AL251</f>
        <v>51776.67</v>
      </c>
      <c r="G297" s="23" t="str">
        <f>Source!DD251</f>
        <v/>
      </c>
      <c r="H297" s="9">
        <f>Source!AW251</f>
        <v>1</v>
      </c>
      <c r="I297" s="9">
        <f>IF(Source!BC251&lt;&gt; 0, Source!BC251, 1)</f>
        <v>1</v>
      </c>
      <c r="J297" s="25">
        <f>Source!P251</f>
        <v>103553.34</v>
      </c>
      <c r="K297" s="25"/>
      <c r="Q297">
        <f>ROUND((Source!BZ251/100)*ROUND((Source!AF251*Source!AV251)*Source!I251, 2), 2)</f>
        <v>0</v>
      </c>
      <c r="R297">
        <f>Source!X251</f>
        <v>0</v>
      </c>
      <c r="S297">
        <f>ROUND((Source!CA251/100)*ROUND((Source!AF251*Source!AV251)*Source!I251, 2), 2)</f>
        <v>0</v>
      </c>
      <c r="T297">
        <f>Source!Y251</f>
        <v>0</v>
      </c>
      <c r="U297">
        <f>ROUND((175/100)*ROUND((Source!AE251*Source!AV251)*Source!I251, 2), 2)</f>
        <v>0</v>
      </c>
      <c r="V297">
        <f>ROUND((108/100)*ROUND(Source!CS251*Source!I251, 2), 2)</f>
        <v>0</v>
      </c>
    </row>
    <row r="298" spans="1:22" ht="15" x14ac:dyDescent="0.25">
      <c r="A298" s="29"/>
      <c r="B298" s="29"/>
      <c r="C298" s="29"/>
      <c r="D298" s="29"/>
      <c r="E298" s="29"/>
      <c r="F298" s="29"/>
      <c r="G298" s="29"/>
      <c r="H298" s="29"/>
      <c r="I298" s="44">
        <f>J297</f>
        <v>103553.34</v>
      </c>
      <c r="J298" s="44"/>
      <c r="K298" s="30">
        <f>IF(Source!I251&lt;&gt;0, ROUND(I298/Source!I251, 2), 0)</f>
        <v>51776.67</v>
      </c>
      <c r="P298" s="28">
        <f>I298</f>
        <v>103553.34</v>
      </c>
    </row>
    <row r="299" spans="1:22" ht="42.75" x14ac:dyDescent="0.2">
      <c r="A299" s="20" t="str">
        <f>Source!E252</f>
        <v>35</v>
      </c>
      <c r="B299" s="21" t="str">
        <f>Source!F252</f>
        <v>5.3-3203-4-2/1</v>
      </c>
      <c r="C299" s="21" t="str">
        <f>Source!G252</f>
        <v>Установка стоек металлического ограждения газонов из трубы, масса стоек до 5 кг</v>
      </c>
      <c r="D299" s="22" t="str">
        <f>Source!H252</f>
        <v>10 шт.</v>
      </c>
      <c r="E299" s="9">
        <f>Source!I252</f>
        <v>0.9</v>
      </c>
      <c r="F299" s="24"/>
      <c r="G299" s="23"/>
      <c r="H299" s="9"/>
      <c r="I299" s="9"/>
      <c r="J299" s="25"/>
      <c r="K299" s="25"/>
      <c r="Q299">
        <f>ROUND((Source!BZ252/100)*ROUND((Source!AF252*Source!AV252)*Source!I252, 2), 2)</f>
        <v>738.88</v>
      </c>
      <c r="R299">
        <f>Source!X252</f>
        <v>738.88</v>
      </c>
      <c r="S299">
        <f>ROUND((Source!CA252/100)*ROUND((Source!AF252*Source!AV252)*Source!I252, 2), 2)</f>
        <v>105.55</v>
      </c>
      <c r="T299">
        <f>Source!Y252</f>
        <v>105.55</v>
      </c>
      <c r="U299">
        <f>ROUND((175/100)*ROUND((Source!AE252*Source!AV252)*Source!I252, 2), 2)</f>
        <v>0</v>
      </c>
      <c r="V299">
        <f>ROUND((108/100)*ROUND(Source!CS252*Source!I252, 2), 2)</f>
        <v>0</v>
      </c>
    </row>
    <row r="300" spans="1:22" x14ac:dyDescent="0.2">
      <c r="C300" s="26" t="str">
        <f>"Объем: "&amp;Source!I252&amp;"=9/"&amp;"10"</f>
        <v>Объем: 0,9=9/10</v>
      </c>
    </row>
    <row r="301" spans="1:22" ht="14.25" x14ac:dyDescent="0.2">
      <c r="A301" s="20"/>
      <c r="B301" s="21"/>
      <c r="C301" s="21" t="s">
        <v>695</v>
      </c>
      <c r="D301" s="22"/>
      <c r="E301" s="9"/>
      <c r="F301" s="24">
        <f>Source!AO252</f>
        <v>1172.82</v>
      </c>
      <c r="G301" s="23" t="str">
        <f>Source!DG252</f>
        <v/>
      </c>
      <c r="H301" s="9">
        <f>Source!AV252</f>
        <v>1</v>
      </c>
      <c r="I301" s="9">
        <f>IF(Source!BA252&lt;&gt; 0, Source!BA252, 1)</f>
        <v>1</v>
      </c>
      <c r="J301" s="25">
        <f>Source!S252</f>
        <v>1055.54</v>
      </c>
      <c r="K301" s="25"/>
    </row>
    <row r="302" spans="1:22" ht="14.25" x14ac:dyDescent="0.2">
      <c r="A302" s="20"/>
      <c r="B302" s="21"/>
      <c r="C302" s="21" t="s">
        <v>698</v>
      </c>
      <c r="D302" s="22"/>
      <c r="E302" s="9"/>
      <c r="F302" s="24">
        <f>Source!AL252</f>
        <v>2994.86</v>
      </c>
      <c r="G302" s="23" t="str">
        <f>Source!DD252</f>
        <v/>
      </c>
      <c r="H302" s="9">
        <f>Source!AW252</f>
        <v>1</v>
      </c>
      <c r="I302" s="9">
        <f>IF(Source!BC252&lt;&gt; 0, Source!BC252, 1)</f>
        <v>1</v>
      </c>
      <c r="J302" s="25">
        <f>Source!P252</f>
        <v>2695.37</v>
      </c>
      <c r="K302" s="25"/>
    </row>
    <row r="303" spans="1:22" ht="14.25" x14ac:dyDescent="0.2">
      <c r="A303" s="20"/>
      <c r="B303" s="21"/>
      <c r="C303" s="21" t="s">
        <v>699</v>
      </c>
      <c r="D303" s="22" t="s">
        <v>700</v>
      </c>
      <c r="E303" s="9">
        <f>Source!AT252</f>
        <v>70</v>
      </c>
      <c r="F303" s="24"/>
      <c r="G303" s="23"/>
      <c r="H303" s="9"/>
      <c r="I303" s="9"/>
      <c r="J303" s="25">
        <f>SUM(R299:R302)</f>
        <v>738.88</v>
      </c>
      <c r="K303" s="25"/>
    </row>
    <row r="304" spans="1:22" ht="14.25" x14ac:dyDescent="0.2">
      <c r="A304" s="20"/>
      <c r="B304" s="21"/>
      <c r="C304" s="21" t="s">
        <v>701</v>
      </c>
      <c r="D304" s="22" t="s">
        <v>700</v>
      </c>
      <c r="E304" s="9">
        <f>Source!AU252</f>
        <v>10</v>
      </c>
      <c r="F304" s="24"/>
      <c r="G304" s="23"/>
      <c r="H304" s="9"/>
      <c r="I304" s="9"/>
      <c r="J304" s="25">
        <f>SUM(T299:T303)</f>
        <v>105.55</v>
      </c>
      <c r="K304" s="25"/>
    </row>
    <row r="305" spans="1:22" ht="14.25" x14ac:dyDescent="0.2">
      <c r="A305" s="20"/>
      <c r="B305" s="21"/>
      <c r="C305" s="21" t="s">
        <v>703</v>
      </c>
      <c r="D305" s="22" t="s">
        <v>704</v>
      </c>
      <c r="E305" s="9">
        <f>Source!AQ252</f>
        <v>6.22</v>
      </c>
      <c r="F305" s="24"/>
      <c r="G305" s="23" t="str">
        <f>Source!DI252</f>
        <v/>
      </c>
      <c r="H305" s="9">
        <f>Source!AV252</f>
        <v>1</v>
      </c>
      <c r="I305" s="9"/>
      <c r="J305" s="25"/>
      <c r="K305" s="25">
        <f>Source!U252</f>
        <v>5.5979999999999999</v>
      </c>
    </row>
    <row r="306" spans="1:22" ht="15" x14ac:dyDescent="0.25">
      <c r="A306" s="29"/>
      <c r="B306" s="29"/>
      <c r="C306" s="29"/>
      <c r="D306" s="29"/>
      <c r="E306" s="29"/>
      <c r="F306" s="29"/>
      <c r="G306" s="29"/>
      <c r="H306" s="29"/>
      <c r="I306" s="44">
        <f>J301+J302+J303+J304</f>
        <v>4595.34</v>
      </c>
      <c r="J306" s="44"/>
      <c r="K306" s="30">
        <f>IF(Source!I252&lt;&gt;0, ROUND(I306/Source!I252, 2), 0)</f>
        <v>5105.93</v>
      </c>
      <c r="P306" s="28">
        <f>I306</f>
        <v>4595.34</v>
      </c>
    </row>
    <row r="307" spans="1:22" ht="54" x14ac:dyDescent="0.2">
      <c r="A307" s="20" t="str">
        <f>Source!E253</f>
        <v>36</v>
      </c>
      <c r="B307" s="21" t="str">
        <f>Source!F253</f>
        <v>Цена поставщика</v>
      </c>
      <c r="C307" s="21" t="s">
        <v>712</v>
      </c>
      <c r="D307" s="22" t="str">
        <f>Source!H253</f>
        <v>шт.</v>
      </c>
      <c r="E307" s="9">
        <f>Source!I253</f>
        <v>1</v>
      </c>
      <c r="F307" s="24">
        <f>Source!AL253</f>
        <v>104635</v>
      </c>
      <c r="G307" s="23" t="str">
        <f>Source!DD253</f>
        <v/>
      </c>
      <c r="H307" s="9">
        <f>Source!AW253</f>
        <v>1</v>
      </c>
      <c r="I307" s="9">
        <f>IF(Source!BC253&lt;&gt; 0, Source!BC253, 1)</f>
        <v>1</v>
      </c>
      <c r="J307" s="25">
        <f>Source!P253</f>
        <v>104635</v>
      </c>
      <c r="K307" s="25"/>
      <c r="Q307">
        <f>ROUND((Source!BZ253/100)*ROUND((Source!AF253*Source!AV253)*Source!I253, 2), 2)</f>
        <v>0</v>
      </c>
      <c r="R307">
        <f>Source!X253</f>
        <v>0</v>
      </c>
      <c r="S307">
        <f>ROUND((Source!CA253/100)*ROUND((Source!AF253*Source!AV253)*Source!I253, 2), 2)</f>
        <v>0</v>
      </c>
      <c r="T307">
        <f>Source!Y253</f>
        <v>0</v>
      </c>
      <c r="U307">
        <f>ROUND((175/100)*ROUND((Source!AE253*Source!AV253)*Source!I253, 2), 2)</f>
        <v>0</v>
      </c>
      <c r="V307">
        <f>ROUND((108/100)*ROUND(Source!CS253*Source!I253, 2), 2)</f>
        <v>0</v>
      </c>
    </row>
    <row r="308" spans="1:22" ht="15" x14ac:dyDescent="0.25">
      <c r="A308" s="29"/>
      <c r="B308" s="29"/>
      <c r="C308" s="29"/>
      <c r="D308" s="29"/>
      <c r="E308" s="29"/>
      <c r="F308" s="29"/>
      <c r="G308" s="29"/>
      <c r="H308" s="29"/>
      <c r="I308" s="44">
        <f>J307</f>
        <v>104635</v>
      </c>
      <c r="J308" s="44"/>
      <c r="K308" s="30">
        <f>IF(Source!I253&lt;&gt;0, ROUND(I308/Source!I253, 2), 0)</f>
        <v>104635</v>
      </c>
      <c r="P308" s="28">
        <f>I308</f>
        <v>104635</v>
      </c>
    </row>
    <row r="309" spans="1:22" ht="42.75" x14ac:dyDescent="0.2">
      <c r="A309" s="20" t="str">
        <f>Source!E254</f>
        <v>37</v>
      </c>
      <c r="B309" s="21" t="str">
        <f>Source!F254</f>
        <v>5.3-3203-4-2/1</v>
      </c>
      <c r="C309" s="21" t="str">
        <f>Source!G254</f>
        <v>Установка стоек металлического ограждения газонов из трубы, масса стоек до 5 кг</v>
      </c>
      <c r="D309" s="22" t="str">
        <f>Source!H254</f>
        <v>10 шт.</v>
      </c>
      <c r="E309" s="9">
        <f>Source!I254</f>
        <v>0.1</v>
      </c>
      <c r="F309" s="24"/>
      <c r="G309" s="23"/>
      <c r="H309" s="9"/>
      <c r="I309" s="9"/>
      <c r="J309" s="25"/>
      <c r="K309" s="25"/>
      <c r="Q309">
        <f>ROUND((Source!BZ254/100)*ROUND((Source!AF254*Source!AV254)*Source!I254, 2), 2)</f>
        <v>82.1</v>
      </c>
      <c r="R309">
        <f>Source!X254</f>
        <v>82.1</v>
      </c>
      <c r="S309">
        <f>ROUND((Source!CA254/100)*ROUND((Source!AF254*Source!AV254)*Source!I254, 2), 2)</f>
        <v>11.73</v>
      </c>
      <c r="T309">
        <f>Source!Y254</f>
        <v>11.73</v>
      </c>
      <c r="U309">
        <f>ROUND((175/100)*ROUND((Source!AE254*Source!AV254)*Source!I254, 2), 2)</f>
        <v>0</v>
      </c>
      <c r="V309">
        <f>ROUND((108/100)*ROUND(Source!CS254*Source!I254, 2), 2)</f>
        <v>0</v>
      </c>
    </row>
    <row r="310" spans="1:22" x14ac:dyDescent="0.2">
      <c r="C310" s="26" t="str">
        <f>"Объем: "&amp;Source!I254&amp;"=1/"&amp;"10"</f>
        <v>Объем: 0,1=1/10</v>
      </c>
    </row>
    <row r="311" spans="1:22" ht="14.25" x14ac:dyDescent="0.2">
      <c r="A311" s="20"/>
      <c r="B311" s="21"/>
      <c r="C311" s="21" t="s">
        <v>695</v>
      </c>
      <c r="D311" s="22"/>
      <c r="E311" s="9"/>
      <c r="F311" s="24">
        <f>Source!AO254</f>
        <v>1172.82</v>
      </c>
      <c r="G311" s="23" t="str">
        <f>Source!DG254</f>
        <v/>
      </c>
      <c r="H311" s="9">
        <f>Source!AV254</f>
        <v>1</v>
      </c>
      <c r="I311" s="9">
        <f>IF(Source!BA254&lt;&gt; 0, Source!BA254, 1)</f>
        <v>1</v>
      </c>
      <c r="J311" s="25">
        <f>Source!S254</f>
        <v>117.28</v>
      </c>
      <c r="K311" s="25"/>
    </row>
    <row r="312" spans="1:22" ht="14.25" x14ac:dyDescent="0.2">
      <c r="A312" s="20"/>
      <c r="B312" s="21"/>
      <c r="C312" s="21" t="s">
        <v>698</v>
      </c>
      <c r="D312" s="22"/>
      <c r="E312" s="9"/>
      <c r="F312" s="24">
        <f>Source!AL254</f>
        <v>2994.86</v>
      </c>
      <c r="G312" s="23" t="str">
        <f>Source!DD254</f>
        <v/>
      </c>
      <c r="H312" s="9">
        <f>Source!AW254</f>
        <v>1</v>
      </c>
      <c r="I312" s="9">
        <f>IF(Source!BC254&lt;&gt; 0, Source!BC254, 1)</f>
        <v>1</v>
      </c>
      <c r="J312" s="25">
        <f>Source!P254</f>
        <v>299.49</v>
      </c>
      <c r="K312" s="25"/>
    </row>
    <row r="313" spans="1:22" ht="14.25" x14ac:dyDescent="0.2">
      <c r="A313" s="20"/>
      <c r="B313" s="21"/>
      <c r="C313" s="21" t="s">
        <v>699</v>
      </c>
      <c r="D313" s="22" t="s">
        <v>700</v>
      </c>
      <c r="E313" s="9">
        <f>Source!AT254</f>
        <v>70</v>
      </c>
      <c r="F313" s="24"/>
      <c r="G313" s="23"/>
      <c r="H313" s="9"/>
      <c r="I313" s="9"/>
      <c r="J313" s="25">
        <f>SUM(R309:R312)</f>
        <v>82.1</v>
      </c>
      <c r="K313" s="25"/>
    </row>
    <row r="314" spans="1:22" ht="14.25" x14ac:dyDescent="0.2">
      <c r="A314" s="20"/>
      <c r="B314" s="21"/>
      <c r="C314" s="21" t="s">
        <v>701</v>
      </c>
      <c r="D314" s="22" t="s">
        <v>700</v>
      </c>
      <c r="E314" s="9">
        <f>Source!AU254</f>
        <v>10</v>
      </c>
      <c r="F314" s="24"/>
      <c r="G314" s="23"/>
      <c r="H314" s="9"/>
      <c r="I314" s="9"/>
      <c r="J314" s="25">
        <f>SUM(T309:T313)</f>
        <v>11.73</v>
      </c>
      <c r="K314" s="25"/>
    </row>
    <row r="315" spans="1:22" ht="14.25" x14ac:dyDescent="0.2">
      <c r="A315" s="20"/>
      <c r="B315" s="21"/>
      <c r="C315" s="21" t="s">
        <v>703</v>
      </c>
      <c r="D315" s="22" t="s">
        <v>704</v>
      </c>
      <c r="E315" s="9">
        <f>Source!AQ254</f>
        <v>6.22</v>
      </c>
      <c r="F315" s="24"/>
      <c r="G315" s="23" t="str">
        <f>Source!DI254</f>
        <v/>
      </c>
      <c r="H315" s="9">
        <f>Source!AV254</f>
        <v>1</v>
      </c>
      <c r="I315" s="9"/>
      <c r="J315" s="25"/>
      <c r="K315" s="25">
        <f>Source!U254</f>
        <v>0.622</v>
      </c>
    </row>
    <row r="316" spans="1:22" ht="15" x14ac:dyDescent="0.25">
      <c r="A316" s="29"/>
      <c r="B316" s="29"/>
      <c r="C316" s="29"/>
      <c r="D316" s="29"/>
      <c r="E316" s="29"/>
      <c r="F316" s="29"/>
      <c r="G316" s="29"/>
      <c r="H316" s="29"/>
      <c r="I316" s="44">
        <f>J311+J312+J313+J314</f>
        <v>510.6</v>
      </c>
      <c r="J316" s="44"/>
      <c r="K316" s="30">
        <f>IF(Source!I254&lt;&gt;0, ROUND(I316/Source!I254, 2), 0)</f>
        <v>5106</v>
      </c>
      <c r="P316" s="28">
        <f>I316</f>
        <v>510.6</v>
      </c>
    </row>
    <row r="317" spans="1:22" ht="54" x14ac:dyDescent="0.2">
      <c r="A317" s="20" t="str">
        <f>Source!E255</f>
        <v>38</v>
      </c>
      <c r="B317" s="21" t="str">
        <f>Source!F255</f>
        <v>Цена поставщика</v>
      </c>
      <c r="C317" s="21" t="s">
        <v>713</v>
      </c>
      <c r="D317" s="22" t="str">
        <f>Source!H255</f>
        <v>шт.</v>
      </c>
      <c r="E317" s="9">
        <f>Source!I255</f>
        <v>1</v>
      </c>
      <c r="F317" s="24">
        <f>Source!AL255</f>
        <v>25937.5</v>
      </c>
      <c r="G317" s="23" t="str">
        <f>Source!DD255</f>
        <v/>
      </c>
      <c r="H317" s="9">
        <f>Source!AW255</f>
        <v>1</v>
      </c>
      <c r="I317" s="9">
        <f>IF(Source!BC255&lt;&gt; 0, Source!BC255, 1)</f>
        <v>1</v>
      </c>
      <c r="J317" s="25">
        <f>Source!P255</f>
        <v>25937.5</v>
      </c>
      <c r="K317" s="25"/>
      <c r="Q317">
        <f>ROUND((Source!BZ255/100)*ROUND((Source!AF255*Source!AV255)*Source!I255, 2), 2)</f>
        <v>0</v>
      </c>
      <c r="R317">
        <f>Source!X255</f>
        <v>0</v>
      </c>
      <c r="S317">
        <f>ROUND((Source!CA255/100)*ROUND((Source!AF255*Source!AV255)*Source!I255, 2), 2)</f>
        <v>0</v>
      </c>
      <c r="T317">
        <f>Source!Y255</f>
        <v>0</v>
      </c>
      <c r="U317">
        <f>ROUND((175/100)*ROUND((Source!AE255*Source!AV255)*Source!I255, 2), 2)</f>
        <v>0</v>
      </c>
      <c r="V317">
        <f>ROUND((108/100)*ROUND(Source!CS255*Source!I255, 2), 2)</f>
        <v>0</v>
      </c>
    </row>
    <row r="318" spans="1:22" ht="15" x14ac:dyDescent="0.25">
      <c r="A318" s="29"/>
      <c r="B318" s="29"/>
      <c r="C318" s="29"/>
      <c r="D318" s="29"/>
      <c r="E318" s="29"/>
      <c r="F318" s="29"/>
      <c r="G318" s="29"/>
      <c r="H318" s="29"/>
      <c r="I318" s="44">
        <f>J317</f>
        <v>25937.5</v>
      </c>
      <c r="J318" s="44"/>
      <c r="K318" s="30">
        <f>IF(Source!I255&lt;&gt;0, ROUND(I318/Source!I255, 2), 0)</f>
        <v>25937.5</v>
      </c>
      <c r="P318" s="28">
        <f>I318</f>
        <v>25937.5</v>
      </c>
    </row>
    <row r="319" spans="1:22" ht="42.75" x14ac:dyDescent="0.2">
      <c r="A319" s="20" t="str">
        <f>Source!E256</f>
        <v>39</v>
      </c>
      <c r="B319" s="21" t="str">
        <f>Source!F256</f>
        <v>5.3-3203-4-2/1</v>
      </c>
      <c r="C319" s="21" t="str">
        <f>Source!G256</f>
        <v>Установка стоек металлического ограждения газонов из трубы, масса стоек до 5 кг</v>
      </c>
      <c r="D319" s="22" t="str">
        <f>Source!H256</f>
        <v>10 шт.</v>
      </c>
      <c r="E319" s="9">
        <f>Source!I256</f>
        <v>0.1</v>
      </c>
      <c r="F319" s="24"/>
      <c r="G319" s="23"/>
      <c r="H319" s="9"/>
      <c r="I319" s="9"/>
      <c r="J319" s="25"/>
      <c r="K319" s="25"/>
      <c r="Q319">
        <f>ROUND((Source!BZ256/100)*ROUND((Source!AF256*Source!AV256)*Source!I256, 2), 2)</f>
        <v>82.1</v>
      </c>
      <c r="R319">
        <f>Source!X256</f>
        <v>82.1</v>
      </c>
      <c r="S319">
        <f>ROUND((Source!CA256/100)*ROUND((Source!AF256*Source!AV256)*Source!I256, 2), 2)</f>
        <v>11.73</v>
      </c>
      <c r="T319">
        <f>Source!Y256</f>
        <v>11.73</v>
      </c>
      <c r="U319">
        <f>ROUND((175/100)*ROUND((Source!AE256*Source!AV256)*Source!I256, 2), 2)</f>
        <v>0</v>
      </c>
      <c r="V319">
        <f>ROUND((108/100)*ROUND(Source!CS256*Source!I256, 2), 2)</f>
        <v>0</v>
      </c>
    </row>
    <row r="320" spans="1:22" x14ac:dyDescent="0.2">
      <c r="C320" s="26" t="str">
        <f>"Объем: "&amp;Source!I256&amp;"=1/"&amp;"10"</f>
        <v>Объем: 0,1=1/10</v>
      </c>
    </row>
    <row r="321" spans="1:22" ht="14.25" x14ac:dyDescent="0.2">
      <c r="A321" s="20"/>
      <c r="B321" s="21"/>
      <c r="C321" s="21" t="s">
        <v>695</v>
      </c>
      <c r="D321" s="22"/>
      <c r="E321" s="9"/>
      <c r="F321" s="24">
        <f>Source!AO256</f>
        <v>1172.82</v>
      </c>
      <c r="G321" s="23" t="str">
        <f>Source!DG256</f>
        <v/>
      </c>
      <c r="H321" s="9">
        <f>Source!AV256</f>
        <v>1</v>
      </c>
      <c r="I321" s="9">
        <f>IF(Source!BA256&lt;&gt; 0, Source!BA256, 1)</f>
        <v>1</v>
      </c>
      <c r="J321" s="25">
        <f>Source!S256</f>
        <v>117.28</v>
      </c>
      <c r="K321" s="25"/>
    </row>
    <row r="322" spans="1:22" ht="14.25" x14ac:dyDescent="0.2">
      <c r="A322" s="20"/>
      <c r="B322" s="21"/>
      <c r="C322" s="21" t="s">
        <v>698</v>
      </c>
      <c r="D322" s="22"/>
      <c r="E322" s="9"/>
      <c r="F322" s="24">
        <f>Source!AL256</f>
        <v>2994.86</v>
      </c>
      <c r="G322" s="23" t="str">
        <f>Source!DD256</f>
        <v/>
      </c>
      <c r="H322" s="9">
        <f>Source!AW256</f>
        <v>1</v>
      </c>
      <c r="I322" s="9">
        <f>IF(Source!BC256&lt;&gt; 0, Source!BC256, 1)</f>
        <v>1</v>
      </c>
      <c r="J322" s="25">
        <f>Source!P256</f>
        <v>299.49</v>
      </c>
      <c r="K322" s="25"/>
    </row>
    <row r="323" spans="1:22" ht="14.25" x14ac:dyDescent="0.2">
      <c r="A323" s="20"/>
      <c r="B323" s="21"/>
      <c r="C323" s="21" t="s">
        <v>699</v>
      </c>
      <c r="D323" s="22" t="s">
        <v>700</v>
      </c>
      <c r="E323" s="9">
        <f>Source!AT256</f>
        <v>70</v>
      </c>
      <c r="F323" s="24"/>
      <c r="G323" s="23"/>
      <c r="H323" s="9"/>
      <c r="I323" s="9"/>
      <c r="J323" s="25">
        <f>SUM(R319:R322)</f>
        <v>82.1</v>
      </c>
      <c r="K323" s="25"/>
    </row>
    <row r="324" spans="1:22" ht="14.25" x14ac:dyDescent="0.2">
      <c r="A324" s="20"/>
      <c r="B324" s="21"/>
      <c r="C324" s="21" t="s">
        <v>701</v>
      </c>
      <c r="D324" s="22" t="s">
        <v>700</v>
      </c>
      <c r="E324" s="9">
        <f>Source!AU256</f>
        <v>10</v>
      </c>
      <c r="F324" s="24"/>
      <c r="G324" s="23"/>
      <c r="H324" s="9"/>
      <c r="I324" s="9"/>
      <c r="J324" s="25">
        <f>SUM(T319:T323)</f>
        <v>11.73</v>
      </c>
      <c r="K324" s="25"/>
    </row>
    <row r="325" spans="1:22" ht="14.25" x14ac:dyDescent="0.2">
      <c r="A325" s="20"/>
      <c r="B325" s="21"/>
      <c r="C325" s="21" t="s">
        <v>703</v>
      </c>
      <c r="D325" s="22" t="s">
        <v>704</v>
      </c>
      <c r="E325" s="9">
        <f>Source!AQ256</f>
        <v>6.22</v>
      </c>
      <c r="F325" s="24"/>
      <c r="G325" s="23" t="str">
        <f>Source!DI256</f>
        <v/>
      </c>
      <c r="H325" s="9">
        <f>Source!AV256</f>
        <v>1</v>
      </c>
      <c r="I325" s="9"/>
      <c r="J325" s="25"/>
      <c r="K325" s="25">
        <f>Source!U256</f>
        <v>0.622</v>
      </c>
    </row>
    <row r="326" spans="1:22" ht="15" x14ac:dyDescent="0.25">
      <c r="A326" s="29"/>
      <c r="B326" s="29"/>
      <c r="C326" s="29"/>
      <c r="D326" s="29"/>
      <c r="E326" s="29"/>
      <c r="F326" s="29"/>
      <c r="G326" s="29"/>
      <c r="H326" s="29"/>
      <c r="I326" s="44">
        <f>J321+J322+J323+J324</f>
        <v>510.6</v>
      </c>
      <c r="J326" s="44"/>
      <c r="K326" s="30">
        <f>IF(Source!I256&lt;&gt;0, ROUND(I326/Source!I256, 2), 0)</f>
        <v>5106</v>
      </c>
      <c r="P326" s="28">
        <f>I326</f>
        <v>510.6</v>
      </c>
    </row>
    <row r="327" spans="1:22" ht="54" x14ac:dyDescent="0.2">
      <c r="A327" s="20" t="str">
        <f>Source!E257</f>
        <v>40</v>
      </c>
      <c r="B327" s="21" t="str">
        <f>Source!F257</f>
        <v>Цена поставщика</v>
      </c>
      <c r="C327" s="21" t="s">
        <v>714</v>
      </c>
      <c r="D327" s="22" t="str">
        <f>Source!H257</f>
        <v>шт.</v>
      </c>
      <c r="E327" s="9">
        <f>Source!I257</f>
        <v>1</v>
      </c>
      <c r="F327" s="24">
        <f>Source!AL257</f>
        <v>26231.67</v>
      </c>
      <c r="G327" s="23" t="str">
        <f>Source!DD257</f>
        <v/>
      </c>
      <c r="H327" s="9">
        <f>Source!AW257</f>
        <v>1</v>
      </c>
      <c r="I327" s="9">
        <f>IF(Source!BC257&lt;&gt; 0, Source!BC257, 1)</f>
        <v>1</v>
      </c>
      <c r="J327" s="25">
        <f>Source!P257</f>
        <v>26231.67</v>
      </c>
      <c r="K327" s="25"/>
      <c r="Q327">
        <f>ROUND((Source!BZ257/100)*ROUND((Source!AF257*Source!AV257)*Source!I257, 2), 2)</f>
        <v>0</v>
      </c>
      <c r="R327">
        <f>Source!X257</f>
        <v>0</v>
      </c>
      <c r="S327">
        <f>ROUND((Source!CA257/100)*ROUND((Source!AF257*Source!AV257)*Source!I257, 2), 2)</f>
        <v>0</v>
      </c>
      <c r="T327">
        <f>Source!Y257</f>
        <v>0</v>
      </c>
      <c r="U327">
        <f>ROUND((175/100)*ROUND((Source!AE257*Source!AV257)*Source!I257, 2), 2)</f>
        <v>0</v>
      </c>
      <c r="V327">
        <f>ROUND((108/100)*ROUND(Source!CS257*Source!I257, 2), 2)</f>
        <v>0</v>
      </c>
    </row>
    <row r="328" spans="1:22" ht="15" x14ac:dyDescent="0.25">
      <c r="A328" s="29"/>
      <c r="B328" s="29"/>
      <c r="C328" s="29"/>
      <c r="D328" s="29"/>
      <c r="E328" s="29"/>
      <c r="F328" s="29"/>
      <c r="G328" s="29"/>
      <c r="H328" s="29"/>
      <c r="I328" s="44">
        <f>J327</f>
        <v>26231.67</v>
      </c>
      <c r="J328" s="44"/>
      <c r="K328" s="30">
        <f>IF(Source!I257&lt;&gt;0, ROUND(I328/Source!I257, 2), 0)</f>
        <v>26231.67</v>
      </c>
      <c r="P328" s="28">
        <f>I328</f>
        <v>26231.67</v>
      </c>
    </row>
    <row r="330" spans="1:22" ht="15" x14ac:dyDescent="0.25">
      <c r="A330" s="42" t="str">
        <f>CONCATENATE("Итого по разделу: ",IF(Source!G259&lt;&gt;"Новый раздел", Source!G259, ""))</f>
        <v>Итого по разделу: Установка МАФ</v>
      </c>
      <c r="B330" s="42"/>
      <c r="C330" s="42"/>
      <c r="D330" s="42"/>
      <c r="E330" s="42"/>
      <c r="F330" s="42"/>
      <c r="G330" s="42"/>
      <c r="H330" s="42"/>
      <c r="I330" s="40">
        <f>SUM(P248:P329)</f>
        <v>439114.97</v>
      </c>
      <c r="J330" s="41"/>
      <c r="K330" s="31"/>
    </row>
    <row r="332" spans="1:22" ht="14.25" x14ac:dyDescent="0.2">
      <c r="C332" s="38" t="str">
        <f>Source!H287</f>
        <v>НДС 20%</v>
      </c>
      <c r="D332" s="38"/>
      <c r="E332" s="38"/>
      <c r="F332" s="38"/>
      <c r="G332" s="38"/>
      <c r="H332" s="38"/>
      <c r="I332" s="39">
        <f>IF(Source!F287=0, "", Source!F287)</f>
        <v>87822.99</v>
      </c>
      <c r="J332" s="39"/>
    </row>
    <row r="333" spans="1:22" ht="14.25" x14ac:dyDescent="0.2">
      <c r="C333" s="38" t="str">
        <f>Source!H288</f>
        <v>Итого с НДС</v>
      </c>
      <c r="D333" s="38"/>
      <c r="E333" s="38"/>
      <c r="F333" s="38"/>
      <c r="G333" s="38"/>
      <c r="H333" s="38"/>
      <c r="I333" s="39">
        <f>IF(Source!F288=0, "", Source!F288)</f>
        <v>526937.96</v>
      </c>
      <c r="J333" s="39"/>
    </row>
    <row r="335" spans="1:22" ht="16.5" x14ac:dyDescent="0.25">
      <c r="A335" s="43" t="str">
        <f>CONCATENATE("Раздел: ",IF(Source!G290&lt;&gt;"Новый раздел", Source!G290, ""))</f>
        <v>Раздел: Установка лавочек</v>
      </c>
      <c r="B335" s="43"/>
      <c r="C335" s="43"/>
      <c r="D335" s="43"/>
      <c r="E335" s="43"/>
      <c r="F335" s="43"/>
      <c r="G335" s="43"/>
      <c r="H335" s="43"/>
      <c r="I335" s="43"/>
      <c r="J335" s="43"/>
      <c r="K335" s="43"/>
    </row>
    <row r="336" spans="1:22" ht="42.75" x14ac:dyDescent="0.2">
      <c r="A336" s="20" t="str">
        <f>Source!E294</f>
        <v>41</v>
      </c>
      <c r="B336" s="21" t="str">
        <f>Source!F294</f>
        <v>5.3-3203-4-2/1</v>
      </c>
      <c r="C336" s="21" t="str">
        <f>Source!G294</f>
        <v>Установка стоек металлического ограждения газонов из трубы, масса стоек до 5 кг</v>
      </c>
      <c r="D336" s="22" t="str">
        <f>Source!H294</f>
        <v>10 шт.</v>
      </c>
      <c r="E336" s="9">
        <f>Source!I294</f>
        <v>2</v>
      </c>
      <c r="F336" s="24"/>
      <c r="G336" s="23"/>
      <c r="H336" s="9"/>
      <c r="I336" s="9"/>
      <c r="J336" s="25"/>
      <c r="K336" s="25"/>
      <c r="Q336">
        <f>ROUND((Source!BZ294/100)*ROUND((Source!AF294*Source!AV294)*Source!I294, 2), 2)</f>
        <v>1641.95</v>
      </c>
      <c r="R336">
        <f>Source!X294</f>
        <v>1641.95</v>
      </c>
      <c r="S336">
        <f>ROUND((Source!CA294/100)*ROUND((Source!AF294*Source!AV294)*Source!I294, 2), 2)</f>
        <v>234.56</v>
      </c>
      <c r="T336">
        <f>Source!Y294</f>
        <v>234.56</v>
      </c>
      <c r="U336">
        <f>ROUND((175/100)*ROUND((Source!AE294*Source!AV294)*Source!I294, 2), 2)</f>
        <v>0</v>
      </c>
      <c r="V336">
        <f>ROUND((108/100)*ROUND(Source!CS294*Source!I294, 2), 2)</f>
        <v>0</v>
      </c>
    </row>
    <row r="337" spans="1:22" x14ac:dyDescent="0.2">
      <c r="C337" s="26" t="str">
        <f>"Объем: "&amp;Source!I294&amp;"=20/"&amp;"10"</f>
        <v>Объем: 2=20/10</v>
      </c>
    </row>
    <row r="338" spans="1:22" ht="14.25" x14ac:dyDescent="0.2">
      <c r="A338" s="20"/>
      <c r="B338" s="21"/>
      <c r="C338" s="21" t="s">
        <v>695</v>
      </c>
      <c r="D338" s="22"/>
      <c r="E338" s="9"/>
      <c r="F338" s="24">
        <f>Source!AO294</f>
        <v>1172.82</v>
      </c>
      <c r="G338" s="23" t="str">
        <f>Source!DG294</f>
        <v/>
      </c>
      <c r="H338" s="9">
        <f>Source!AV294</f>
        <v>1</v>
      </c>
      <c r="I338" s="9">
        <f>IF(Source!BA294&lt;&gt; 0, Source!BA294, 1)</f>
        <v>1</v>
      </c>
      <c r="J338" s="25">
        <f>Source!S294</f>
        <v>2345.64</v>
      </c>
      <c r="K338" s="25"/>
    </row>
    <row r="339" spans="1:22" ht="14.25" x14ac:dyDescent="0.2">
      <c r="A339" s="20"/>
      <c r="B339" s="21"/>
      <c r="C339" s="21" t="s">
        <v>698</v>
      </c>
      <c r="D339" s="22"/>
      <c r="E339" s="9"/>
      <c r="F339" s="24">
        <f>Source!AL294</f>
        <v>2994.86</v>
      </c>
      <c r="G339" s="23" t="str">
        <f>Source!DD294</f>
        <v/>
      </c>
      <c r="H339" s="9">
        <f>Source!AW294</f>
        <v>1</v>
      </c>
      <c r="I339" s="9">
        <f>IF(Source!BC294&lt;&gt; 0, Source!BC294, 1)</f>
        <v>1</v>
      </c>
      <c r="J339" s="25">
        <f>Source!P294</f>
        <v>5989.72</v>
      </c>
      <c r="K339" s="25"/>
    </row>
    <row r="340" spans="1:22" ht="14.25" x14ac:dyDescent="0.2">
      <c r="A340" s="20"/>
      <c r="B340" s="21"/>
      <c r="C340" s="21" t="s">
        <v>699</v>
      </c>
      <c r="D340" s="22" t="s">
        <v>700</v>
      </c>
      <c r="E340" s="9">
        <f>Source!AT294</f>
        <v>70</v>
      </c>
      <c r="F340" s="24"/>
      <c r="G340" s="23"/>
      <c r="H340" s="9"/>
      <c r="I340" s="9"/>
      <c r="J340" s="25">
        <f>SUM(R336:R339)</f>
        <v>1641.95</v>
      </c>
      <c r="K340" s="25"/>
    </row>
    <row r="341" spans="1:22" ht="14.25" x14ac:dyDescent="0.2">
      <c r="A341" s="20"/>
      <c r="B341" s="21"/>
      <c r="C341" s="21" t="s">
        <v>701</v>
      </c>
      <c r="D341" s="22" t="s">
        <v>700</v>
      </c>
      <c r="E341" s="9">
        <f>Source!AU294</f>
        <v>10</v>
      </c>
      <c r="F341" s="24"/>
      <c r="G341" s="23"/>
      <c r="H341" s="9"/>
      <c r="I341" s="9"/>
      <c r="J341" s="25">
        <f>SUM(T336:T340)</f>
        <v>234.56</v>
      </c>
      <c r="K341" s="25"/>
    </row>
    <row r="342" spans="1:22" ht="14.25" x14ac:dyDescent="0.2">
      <c r="A342" s="20"/>
      <c r="B342" s="21"/>
      <c r="C342" s="21" t="s">
        <v>703</v>
      </c>
      <c r="D342" s="22" t="s">
        <v>704</v>
      </c>
      <c r="E342" s="9">
        <f>Source!AQ294</f>
        <v>6.22</v>
      </c>
      <c r="F342" s="24"/>
      <c r="G342" s="23" t="str">
        <f>Source!DI294</f>
        <v/>
      </c>
      <c r="H342" s="9">
        <f>Source!AV294</f>
        <v>1</v>
      </c>
      <c r="I342" s="9"/>
      <c r="J342" s="25"/>
      <c r="K342" s="25">
        <f>Source!U294</f>
        <v>12.44</v>
      </c>
    </row>
    <row r="343" spans="1:22" ht="15" x14ac:dyDescent="0.25">
      <c r="A343" s="29"/>
      <c r="B343" s="29"/>
      <c r="C343" s="29"/>
      <c r="D343" s="29"/>
      <c r="E343" s="29"/>
      <c r="F343" s="29"/>
      <c r="G343" s="29"/>
      <c r="H343" s="29"/>
      <c r="I343" s="44">
        <f>J338+J339+J340+J341</f>
        <v>10211.870000000001</v>
      </c>
      <c r="J343" s="44"/>
      <c r="K343" s="30">
        <f>IF(Source!I294&lt;&gt;0, ROUND(I343/Source!I294, 2), 0)</f>
        <v>5105.9399999999996</v>
      </c>
      <c r="P343" s="28">
        <f>I343</f>
        <v>10211.870000000001</v>
      </c>
    </row>
    <row r="344" spans="1:22" ht="57" x14ac:dyDescent="0.2">
      <c r="A344" s="20" t="str">
        <f>Source!E295</f>
        <v>42</v>
      </c>
      <c r="B344" s="21" t="str">
        <f>Source!F295</f>
        <v>коммерческое предложение</v>
      </c>
      <c r="C344" s="21" t="s">
        <v>715</v>
      </c>
      <c r="D344" s="22" t="str">
        <f>Source!H295</f>
        <v>шт.</v>
      </c>
      <c r="E344" s="9">
        <f>Source!I295</f>
        <v>5</v>
      </c>
      <c r="F344" s="24">
        <f>Source!AL295</f>
        <v>7975</v>
      </c>
      <c r="G344" s="23" t="str">
        <f>Source!DD295</f>
        <v/>
      </c>
      <c r="H344" s="9">
        <f>Source!AW295</f>
        <v>1</v>
      </c>
      <c r="I344" s="9">
        <f>IF(Source!BC295&lt;&gt; 0, Source!BC295, 1)</f>
        <v>1</v>
      </c>
      <c r="J344" s="25">
        <f>Source!P295</f>
        <v>39875</v>
      </c>
      <c r="K344" s="25"/>
      <c r="Q344">
        <f>ROUND((Source!BZ295/100)*ROUND((Source!AF295*Source!AV295)*Source!I295, 2), 2)</f>
        <v>0</v>
      </c>
      <c r="R344">
        <f>Source!X295</f>
        <v>0</v>
      </c>
      <c r="S344">
        <f>ROUND((Source!CA295/100)*ROUND((Source!AF295*Source!AV295)*Source!I295, 2), 2)</f>
        <v>0</v>
      </c>
      <c r="T344">
        <f>Source!Y295</f>
        <v>0</v>
      </c>
      <c r="U344">
        <f>ROUND((175/100)*ROUND((Source!AE295*Source!AV295)*Source!I295, 2), 2)</f>
        <v>0</v>
      </c>
      <c r="V344">
        <f>ROUND((108/100)*ROUND(Source!CS295*Source!I295, 2), 2)</f>
        <v>0</v>
      </c>
    </row>
    <row r="345" spans="1:22" ht="15" x14ac:dyDescent="0.25">
      <c r="A345" s="29"/>
      <c r="B345" s="29"/>
      <c r="C345" s="29"/>
      <c r="D345" s="29"/>
      <c r="E345" s="29"/>
      <c r="F345" s="29"/>
      <c r="G345" s="29"/>
      <c r="H345" s="29"/>
      <c r="I345" s="44">
        <f>J344</f>
        <v>39875</v>
      </c>
      <c r="J345" s="44"/>
      <c r="K345" s="30">
        <f>IF(Source!I295&lt;&gt;0, ROUND(I345/Source!I295, 2), 0)</f>
        <v>7975</v>
      </c>
      <c r="P345" s="28">
        <f>I345</f>
        <v>39875</v>
      </c>
    </row>
    <row r="347" spans="1:22" ht="15" x14ac:dyDescent="0.25">
      <c r="A347" s="42" t="str">
        <f>CONCATENATE("Итого по разделу: ",IF(Source!G297&lt;&gt;"Новый раздел", Source!G297, ""))</f>
        <v>Итого по разделу: Установка лавочек</v>
      </c>
      <c r="B347" s="42"/>
      <c r="C347" s="42"/>
      <c r="D347" s="42"/>
      <c r="E347" s="42"/>
      <c r="F347" s="42"/>
      <c r="G347" s="42"/>
      <c r="H347" s="42"/>
      <c r="I347" s="40">
        <f>SUM(P335:P346)</f>
        <v>50086.87</v>
      </c>
      <c r="J347" s="41"/>
      <c r="K347" s="31"/>
    </row>
    <row r="349" spans="1:22" ht="14.25" x14ac:dyDescent="0.2">
      <c r="C349" s="38" t="str">
        <f>Source!H325</f>
        <v>НДС 20%</v>
      </c>
      <c r="D349" s="38"/>
      <c r="E349" s="38"/>
      <c r="F349" s="38"/>
      <c r="G349" s="38"/>
      <c r="H349" s="38"/>
      <c r="I349" s="39">
        <f>IF(Source!F325=0, "", Source!F325)</f>
        <v>10017.370000000001</v>
      </c>
      <c r="J349" s="39"/>
    </row>
    <row r="350" spans="1:22" ht="14.25" x14ac:dyDescent="0.2">
      <c r="C350" s="38" t="str">
        <f>Source!H326</f>
        <v>Итого с НДС</v>
      </c>
      <c r="D350" s="38"/>
      <c r="E350" s="38"/>
      <c r="F350" s="38"/>
      <c r="G350" s="38"/>
      <c r="H350" s="38"/>
      <c r="I350" s="39">
        <f>IF(Source!F326=0, "", Source!F326)</f>
        <v>60104.24</v>
      </c>
      <c r="J350" s="39"/>
    </row>
    <row r="352" spans="1:22" ht="16.5" x14ac:dyDescent="0.25">
      <c r="A352" s="43" t="str">
        <f>CONCATENATE("Раздел: ",IF(Source!G328&lt;&gt;"Новый раздел", Source!G328, ""))</f>
        <v>Раздел: Установка урн</v>
      </c>
      <c r="B352" s="43"/>
      <c r="C352" s="43"/>
      <c r="D352" s="43"/>
      <c r="E352" s="43"/>
      <c r="F352" s="43"/>
      <c r="G352" s="43"/>
      <c r="H352" s="43"/>
      <c r="I352" s="43"/>
      <c r="J352" s="43"/>
      <c r="K352" s="43"/>
    </row>
    <row r="353" spans="1:22" ht="42.75" x14ac:dyDescent="0.2">
      <c r="A353" s="20" t="str">
        <f>Source!E332</f>
        <v>43</v>
      </c>
      <c r="B353" s="21" t="str">
        <f>Source!F332</f>
        <v>5.3-3203-4-2/1</v>
      </c>
      <c r="C353" s="21" t="str">
        <f>Source!G332</f>
        <v>Установка стоек металлического ограждения газонов из трубы, масса стоек до 5 кг</v>
      </c>
      <c r="D353" s="22" t="str">
        <f>Source!H332</f>
        <v>10 шт.</v>
      </c>
      <c r="E353" s="9">
        <f>Source!I332</f>
        <v>1</v>
      </c>
      <c r="F353" s="24"/>
      <c r="G353" s="23"/>
      <c r="H353" s="9"/>
      <c r="I353" s="9"/>
      <c r="J353" s="25"/>
      <c r="K353" s="25"/>
      <c r="Q353">
        <f>ROUND((Source!BZ332/100)*ROUND((Source!AF332*Source!AV332)*Source!I332, 2), 2)</f>
        <v>820.97</v>
      </c>
      <c r="R353">
        <f>Source!X332</f>
        <v>820.97</v>
      </c>
      <c r="S353">
        <f>ROUND((Source!CA332/100)*ROUND((Source!AF332*Source!AV332)*Source!I332, 2), 2)</f>
        <v>117.28</v>
      </c>
      <c r="T353">
        <f>Source!Y332</f>
        <v>117.28</v>
      </c>
      <c r="U353">
        <f>ROUND((175/100)*ROUND((Source!AE332*Source!AV332)*Source!I332, 2), 2)</f>
        <v>0</v>
      </c>
      <c r="V353">
        <f>ROUND((108/100)*ROUND(Source!CS332*Source!I332, 2), 2)</f>
        <v>0</v>
      </c>
    </row>
    <row r="354" spans="1:22" x14ac:dyDescent="0.2">
      <c r="C354" s="26" t="str">
        <f>"Объем: "&amp;Source!I332&amp;"=10/"&amp;"10"</f>
        <v>Объем: 1=10/10</v>
      </c>
    </row>
    <row r="355" spans="1:22" ht="14.25" x14ac:dyDescent="0.2">
      <c r="A355" s="20"/>
      <c r="B355" s="21"/>
      <c r="C355" s="21" t="s">
        <v>695</v>
      </c>
      <c r="D355" s="22"/>
      <c r="E355" s="9"/>
      <c r="F355" s="24">
        <f>Source!AO332</f>
        <v>1172.82</v>
      </c>
      <c r="G355" s="23" t="str">
        <f>Source!DG332</f>
        <v/>
      </c>
      <c r="H355" s="9">
        <f>Source!AV332</f>
        <v>1</v>
      </c>
      <c r="I355" s="9">
        <f>IF(Source!BA332&lt;&gt; 0, Source!BA332, 1)</f>
        <v>1</v>
      </c>
      <c r="J355" s="25">
        <f>Source!S332</f>
        <v>1172.82</v>
      </c>
      <c r="K355" s="25"/>
    </row>
    <row r="356" spans="1:22" ht="14.25" x14ac:dyDescent="0.2">
      <c r="A356" s="20"/>
      <c r="B356" s="21"/>
      <c r="C356" s="21" t="s">
        <v>698</v>
      </c>
      <c r="D356" s="22"/>
      <c r="E356" s="9"/>
      <c r="F356" s="24">
        <f>Source!AL332</f>
        <v>2994.86</v>
      </c>
      <c r="G356" s="23" t="str">
        <f>Source!DD332</f>
        <v/>
      </c>
      <c r="H356" s="9">
        <f>Source!AW332</f>
        <v>1</v>
      </c>
      <c r="I356" s="9">
        <f>IF(Source!BC332&lt;&gt; 0, Source!BC332, 1)</f>
        <v>1</v>
      </c>
      <c r="J356" s="25">
        <f>Source!P332</f>
        <v>2994.86</v>
      </c>
      <c r="K356" s="25"/>
    </row>
    <row r="357" spans="1:22" ht="14.25" x14ac:dyDescent="0.2">
      <c r="A357" s="20"/>
      <c r="B357" s="21"/>
      <c r="C357" s="21" t="s">
        <v>699</v>
      </c>
      <c r="D357" s="22" t="s">
        <v>700</v>
      </c>
      <c r="E357" s="9">
        <f>Source!AT332</f>
        <v>70</v>
      </c>
      <c r="F357" s="24"/>
      <c r="G357" s="23"/>
      <c r="H357" s="9"/>
      <c r="I357" s="9"/>
      <c r="J357" s="25">
        <f>SUM(R353:R356)</f>
        <v>820.97</v>
      </c>
      <c r="K357" s="25"/>
    </row>
    <row r="358" spans="1:22" ht="14.25" x14ac:dyDescent="0.2">
      <c r="A358" s="20"/>
      <c r="B358" s="21"/>
      <c r="C358" s="21" t="s">
        <v>701</v>
      </c>
      <c r="D358" s="22" t="s">
        <v>700</v>
      </c>
      <c r="E358" s="9">
        <f>Source!AU332</f>
        <v>10</v>
      </c>
      <c r="F358" s="24"/>
      <c r="G358" s="23"/>
      <c r="H358" s="9"/>
      <c r="I358" s="9"/>
      <c r="J358" s="25">
        <f>SUM(T353:T357)</f>
        <v>117.28</v>
      </c>
      <c r="K358" s="25"/>
    </row>
    <row r="359" spans="1:22" ht="14.25" x14ac:dyDescent="0.2">
      <c r="A359" s="20"/>
      <c r="B359" s="21"/>
      <c r="C359" s="21" t="s">
        <v>703</v>
      </c>
      <c r="D359" s="22" t="s">
        <v>704</v>
      </c>
      <c r="E359" s="9">
        <f>Source!AQ332</f>
        <v>6.22</v>
      </c>
      <c r="F359" s="24"/>
      <c r="G359" s="23" t="str">
        <f>Source!DI332</f>
        <v/>
      </c>
      <c r="H359" s="9">
        <f>Source!AV332</f>
        <v>1</v>
      </c>
      <c r="I359" s="9"/>
      <c r="J359" s="25"/>
      <c r="K359" s="25">
        <f>Source!U332</f>
        <v>6.22</v>
      </c>
    </row>
    <row r="360" spans="1:22" ht="15" x14ac:dyDescent="0.25">
      <c r="A360" s="29"/>
      <c r="B360" s="29"/>
      <c r="C360" s="29"/>
      <c r="D360" s="29"/>
      <c r="E360" s="29"/>
      <c r="F360" s="29"/>
      <c r="G360" s="29"/>
      <c r="H360" s="29"/>
      <c r="I360" s="44">
        <f>J355+J356+J357+J358</f>
        <v>5105.93</v>
      </c>
      <c r="J360" s="44"/>
      <c r="K360" s="30">
        <f>IF(Source!I332&lt;&gt;0, ROUND(I360/Source!I332, 2), 0)</f>
        <v>5105.93</v>
      </c>
      <c r="P360" s="28">
        <f>I360</f>
        <v>5105.93</v>
      </c>
    </row>
    <row r="361" spans="1:22" ht="57" x14ac:dyDescent="0.2">
      <c r="A361" s="20" t="str">
        <f>Source!E333</f>
        <v>44</v>
      </c>
      <c r="B361" s="21" t="str">
        <f>Source!F333</f>
        <v>коммерческое предложение</v>
      </c>
      <c r="C361" s="21" t="s">
        <v>716</v>
      </c>
      <c r="D361" s="22" t="str">
        <f>Source!H333</f>
        <v>шт.</v>
      </c>
      <c r="E361" s="9">
        <f>Source!I333</f>
        <v>5</v>
      </c>
      <c r="F361" s="24">
        <f>Source!AL333</f>
        <v>2916.67</v>
      </c>
      <c r="G361" s="23" t="str">
        <f>Source!DD333</f>
        <v/>
      </c>
      <c r="H361" s="9">
        <f>Source!AW333</f>
        <v>1</v>
      </c>
      <c r="I361" s="9">
        <f>IF(Source!BC333&lt;&gt; 0, Source!BC333, 1)</f>
        <v>1</v>
      </c>
      <c r="J361" s="25">
        <f>Source!P333</f>
        <v>14583.35</v>
      </c>
      <c r="K361" s="25"/>
      <c r="Q361">
        <f>ROUND((Source!BZ333/100)*ROUND((Source!AF333*Source!AV333)*Source!I333, 2), 2)</f>
        <v>0</v>
      </c>
      <c r="R361">
        <f>Source!X333</f>
        <v>0</v>
      </c>
      <c r="S361">
        <f>ROUND((Source!CA333/100)*ROUND((Source!AF333*Source!AV333)*Source!I333, 2), 2)</f>
        <v>0</v>
      </c>
      <c r="T361">
        <f>Source!Y333</f>
        <v>0</v>
      </c>
      <c r="U361">
        <f>ROUND((175/100)*ROUND((Source!AE333*Source!AV333)*Source!I333, 2), 2)</f>
        <v>0</v>
      </c>
      <c r="V361">
        <f>ROUND((108/100)*ROUND(Source!CS333*Source!I333, 2), 2)</f>
        <v>0</v>
      </c>
    </row>
    <row r="362" spans="1:22" ht="15" x14ac:dyDescent="0.25">
      <c r="A362" s="29"/>
      <c r="B362" s="29"/>
      <c r="C362" s="29"/>
      <c r="D362" s="29"/>
      <c r="E362" s="29"/>
      <c r="F362" s="29"/>
      <c r="G362" s="29"/>
      <c r="H362" s="29"/>
      <c r="I362" s="44">
        <f>J361</f>
        <v>14583.35</v>
      </c>
      <c r="J362" s="44"/>
      <c r="K362" s="30">
        <f>IF(Source!I333&lt;&gt;0, ROUND(I362/Source!I333, 2), 0)</f>
        <v>2916.67</v>
      </c>
      <c r="P362" s="28">
        <f>I362</f>
        <v>14583.35</v>
      </c>
    </row>
    <row r="364" spans="1:22" ht="15" x14ac:dyDescent="0.25">
      <c r="A364" s="42" t="str">
        <f>CONCATENATE("Итого по разделу: ",IF(Source!G335&lt;&gt;"Новый раздел", Source!G335, ""))</f>
        <v>Итого по разделу: Установка урн</v>
      </c>
      <c r="B364" s="42"/>
      <c r="C364" s="42"/>
      <c r="D364" s="42"/>
      <c r="E364" s="42"/>
      <c r="F364" s="42"/>
      <c r="G364" s="42"/>
      <c r="H364" s="42"/>
      <c r="I364" s="40">
        <f>SUM(P352:P363)</f>
        <v>19689.28</v>
      </c>
      <c r="J364" s="41"/>
      <c r="K364" s="31"/>
    </row>
    <row r="366" spans="1:22" ht="14.25" x14ac:dyDescent="0.2">
      <c r="C366" s="38" t="str">
        <f>Source!H363</f>
        <v>НДС 20%</v>
      </c>
      <c r="D366" s="38"/>
      <c r="E366" s="38"/>
      <c r="F366" s="38"/>
      <c r="G366" s="38"/>
      <c r="H366" s="38"/>
      <c r="I366" s="39">
        <f>IF(Source!F363=0, "", Source!F363)</f>
        <v>3937.86</v>
      </c>
      <c r="J366" s="39"/>
    </row>
    <row r="367" spans="1:22" ht="14.25" x14ac:dyDescent="0.2">
      <c r="C367" s="38" t="str">
        <f>Source!H364</f>
        <v>Итого с НДС</v>
      </c>
      <c r="D367" s="38"/>
      <c r="E367" s="38"/>
      <c r="F367" s="38"/>
      <c r="G367" s="38"/>
      <c r="H367" s="38"/>
      <c r="I367" s="39">
        <f>IF(Source!F364=0, "", Source!F364)</f>
        <v>23627.14</v>
      </c>
      <c r="J367" s="39"/>
    </row>
    <row r="369" spans="1:22" ht="15" x14ac:dyDescent="0.25">
      <c r="A369" s="42" t="str">
        <f>CONCATENATE("Итого по локальной смете: ",IF(Source!G366&lt;&gt;"Новая локальная смета", Source!G366, ""))</f>
        <v>Итого по локальной смете: Автозаводская ул., д. 7</v>
      </c>
      <c r="B369" s="42"/>
      <c r="C369" s="42"/>
      <c r="D369" s="42"/>
      <c r="E369" s="42"/>
      <c r="F369" s="42"/>
      <c r="G369" s="42"/>
      <c r="H369" s="42"/>
      <c r="I369" s="40">
        <f>SUM(P31:P368)</f>
        <v>5197476.6499999976</v>
      </c>
      <c r="J369" s="41"/>
      <c r="K369" s="31"/>
    </row>
    <row r="371" spans="1:22" ht="14.25" x14ac:dyDescent="0.2">
      <c r="C371" s="38" t="str">
        <f>Source!H394</f>
        <v>НДС 20%</v>
      </c>
      <c r="D371" s="38"/>
      <c r="E371" s="38"/>
      <c r="F371" s="38"/>
      <c r="G371" s="38"/>
      <c r="H371" s="38"/>
      <c r="I371" s="39">
        <f>IF(Source!F394=0, "", Source!F394)</f>
        <v>1039495.33</v>
      </c>
      <c r="J371" s="39"/>
    </row>
    <row r="372" spans="1:22" ht="14.25" x14ac:dyDescent="0.2">
      <c r="C372" s="38" t="str">
        <f>Source!H395</f>
        <v>Итого с НДС</v>
      </c>
      <c r="D372" s="38"/>
      <c r="E372" s="38"/>
      <c r="F372" s="38"/>
      <c r="G372" s="38"/>
      <c r="H372" s="38"/>
      <c r="I372" s="39">
        <f>IF(Source!F395=0, "", Source!F395)</f>
        <v>6236971.9800000004</v>
      </c>
      <c r="J372" s="39"/>
    </row>
    <row r="374" spans="1:22" ht="16.5" x14ac:dyDescent="0.25">
      <c r="A374" s="43" t="str">
        <f>CONCATENATE("Локальная смета: ",IF(Source!G397&lt;&gt;"Новая локальная смета", Source!G397, ""))</f>
        <v>Локальная смета: Автозаводская ул., д.5</v>
      </c>
      <c r="B374" s="43"/>
      <c r="C374" s="43"/>
      <c r="D374" s="43"/>
      <c r="E374" s="43"/>
      <c r="F374" s="43"/>
      <c r="G374" s="43"/>
      <c r="H374" s="43"/>
      <c r="I374" s="43"/>
      <c r="J374" s="43"/>
      <c r="K374" s="43"/>
    </row>
    <row r="376" spans="1:22" ht="16.5" x14ac:dyDescent="0.25">
      <c r="A376" s="43" t="str">
        <f>CONCATENATE("Раздел: ",IF(Source!G401&lt;&gt;"Новый раздел", Source!G401, ""))</f>
        <v>Раздел: Ремонт газона (рулонный)-660м2</v>
      </c>
      <c r="B376" s="43"/>
      <c r="C376" s="43"/>
      <c r="D376" s="43"/>
      <c r="E376" s="43"/>
      <c r="F376" s="43"/>
      <c r="G376" s="43"/>
      <c r="H376" s="43"/>
      <c r="I376" s="43"/>
      <c r="J376" s="43"/>
      <c r="K376" s="43"/>
    </row>
    <row r="377" spans="1:22" ht="71.25" x14ac:dyDescent="0.2">
      <c r="A377" s="20" t="str">
        <f>Source!E405</f>
        <v>1</v>
      </c>
      <c r="B377" s="21" t="str">
        <f>Source!F405</f>
        <v>5.4-3203-3-3/1</v>
      </c>
      <c r="C377" s="21" t="str">
        <f>Source!G405</f>
        <v>Подготовка почвы для устройства партерного и обыкновенного газонов с внесением растительной земли слоем 15 см механизированным способом (75%)</v>
      </c>
      <c r="D377" s="22" t="str">
        <f>Source!H405</f>
        <v>100 м2</v>
      </c>
      <c r="E377" s="9">
        <f>Source!I405</f>
        <v>4.95</v>
      </c>
      <c r="F377" s="24"/>
      <c r="G377" s="23"/>
      <c r="H377" s="9"/>
      <c r="I377" s="9"/>
      <c r="J377" s="25"/>
      <c r="K377" s="25"/>
      <c r="Q377">
        <f>ROUND((Source!BZ405/100)*ROUND((Source!AF405*Source!AV405)*Source!I405, 2), 2)</f>
        <v>19745.72</v>
      </c>
      <c r="R377">
        <f>Source!X405</f>
        <v>19745.72</v>
      </c>
      <c r="S377">
        <f>ROUND((Source!CA405/100)*ROUND((Source!AF405*Source!AV405)*Source!I405, 2), 2)</f>
        <v>2820.82</v>
      </c>
      <c r="T377">
        <f>Source!Y405</f>
        <v>2820.82</v>
      </c>
      <c r="U377">
        <f>ROUND((175/100)*ROUND((Source!AE405*Source!AV405)*Source!I405, 2), 2)</f>
        <v>192.57</v>
      </c>
      <c r="V377">
        <f>ROUND((108/100)*ROUND(Source!CS405*Source!I405, 2), 2)</f>
        <v>118.84</v>
      </c>
    </row>
    <row r="378" spans="1:22" x14ac:dyDescent="0.2">
      <c r="C378" s="26" t="str">
        <f>"Объем: "&amp;Source!I405&amp;"=495/"&amp;"100"</f>
        <v>Объем: 4,95=495/100</v>
      </c>
    </row>
    <row r="379" spans="1:22" ht="14.25" x14ac:dyDescent="0.2">
      <c r="A379" s="20"/>
      <c r="B379" s="21"/>
      <c r="C379" s="21" t="s">
        <v>695</v>
      </c>
      <c r="D379" s="22"/>
      <c r="E379" s="9"/>
      <c r="F379" s="24">
        <f>Source!AO405</f>
        <v>5698.62</v>
      </c>
      <c r="G379" s="23" t="str">
        <f>Source!DG405</f>
        <v/>
      </c>
      <c r="H379" s="9">
        <f>Source!AV405</f>
        <v>1</v>
      </c>
      <c r="I379" s="9">
        <f>IF(Source!BA405&lt;&gt; 0, Source!BA405, 1)</f>
        <v>1</v>
      </c>
      <c r="J379" s="25">
        <f>Source!S405</f>
        <v>28208.17</v>
      </c>
      <c r="K379" s="25"/>
    </row>
    <row r="380" spans="1:22" ht="14.25" x14ac:dyDescent="0.2">
      <c r="A380" s="20"/>
      <c r="B380" s="21"/>
      <c r="C380" s="21" t="s">
        <v>696</v>
      </c>
      <c r="D380" s="22"/>
      <c r="E380" s="9"/>
      <c r="F380" s="24">
        <f>Source!AM405</f>
        <v>60.76</v>
      </c>
      <c r="G380" s="23" t="str">
        <f>Source!DE405</f>
        <v/>
      </c>
      <c r="H380" s="9">
        <f>Source!AV405</f>
        <v>1</v>
      </c>
      <c r="I380" s="9">
        <f>IF(Source!BB405&lt;&gt; 0, Source!BB405, 1)</f>
        <v>1</v>
      </c>
      <c r="J380" s="25">
        <f>Source!Q405</f>
        <v>300.76</v>
      </c>
      <c r="K380" s="25"/>
    </row>
    <row r="381" spans="1:22" ht="14.25" x14ac:dyDescent="0.2">
      <c r="A381" s="20"/>
      <c r="B381" s="21"/>
      <c r="C381" s="21" t="s">
        <v>697</v>
      </c>
      <c r="D381" s="22"/>
      <c r="E381" s="9"/>
      <c r="F381" s="24">
        <f>Source!AN405</f>
        <v>22.23</v>
      </c>
      <c r="G381" s="23" t="str">
        <f>Source!DF405</f>
        <v/>
      </c>
      <c r="H381" s="9">
        <f>Source!AV405</f>
        <v>1</v>
      </c>
      <c r="I381" s="9">
        <f>IF(Source!BS405&lt;&gt; 0, Source!BS405, 1)</f>
        <v>1</v>
      </c>
      <c r="J381" s="27">
        <f>Source!R405</f>
        <v>110.04</v>
      </c>
      <c r="K381" s="25"/>
    </row>
    <row r="382" spans="1:22" ht="14.25" x14ac:dyDescent="0.2">
      <c r="A382" s="20"/>
      <c r="B382" s="21"/>
      <c r="C382" s="21" t="s">
        <v>698</v>
      </c>
      <c r="D382" s="22"/>
      <c r="E382" s="9"/>
      <c r="F382" s="24">
        <f>Source!AL405</f>
        <v>11305.05</v>
      </c>
      <c r="G382" s="23" t="str">
        <f>Source!DD405</f>
        <v/>
      </c>
      <c r="H382" s="9">
        <f>Source!AW405</f>
        <v>1</v>
      </c>
      <c r="I382" s="9">
        <f>IF(Source!BC405&lt;&gt; 0, Source!BC405, 1)</f>
        <v>1</v>
      </c>
      <c r="J382" s="25">
        <f>Source!P405</f>
        <v>55960</v>
      </c>
      <c r="K382" s="25"/>
    </row>
    <row r="383" spans="1:22" ht="14.25" x14ac:dyDescent="0.2">
      <c r="A383" s="20"/>
      <c r="B383" s="21"/>
      <c r="C383" s="21" t="s">
        <v>699</v>
      </c>
      <c r="D383" s="22" t="s">
        <v>700</v>
      </c>
      <c r="E383" s="9">
        <f>Source!AT405</f>
        <v>70</v>
      </c>
      <c r="F383" s="24"/>
      <c r="G383" s="23"/>
      <c r="H383" s="9"/>
      <c r="I383" s="9"/>
      <c r="J383" s="25">
        <f>SUM(R377:R382)</f>
        <v>19745.72</v>
      </c>
      <c r="K383" s="25"/>
    </row>
    <row r="384" spans="1:22" ht="14.25" x14ac:dyDescent="0.2">
      <c r="A384" s="20"/>
      <c r="B384" s="21"/>
      <c r="C384" s="21" t="s">
        <v>701</v>
      </c>
      <c r="D384" s="22" t="s">
        <v>700</v>
      </c>
      <c r="E384" s="9">
        <f>Source!AU405</f>
        <v>10</v>
      </c>
      <c r="F384" s="24"/>
      <c r="G384" s="23"/>
      <c r="H384" s="9"/>
      <c r="I384" s="9"/>
      <c r="J384" s="25">
        <f>SUM(T377:T383)</f>
        <v>2820.82</v>
      </c>
      <c r="K384" s="25"/>
    </row>
    <row r="385" spans="1:22" ht="14.25" x14ac:dyDescent="0.2">
      <c r="A385" s="20"/>
      <c r="B385" s="21"/>
      <c r="C385" s="21" t="s">
        <v>702</v>
      </c>
      <c r="D385" s="22" t="s">
        <v>700</v>
      </c>
      <c r="E385" s="9">
        <f>108</f>
        <v>108</v>
      </c>
      <c r="F385" s="24"/>
      <c r="G385" s="23"/>
      <c r="H385" s="9"/>
      <c r="I385" s="9"/>
      <c r="J385" s="25">
        <f>SUM(V377:V384)</f>
        <v>118.84</v>
      </c>
      <c r="K385" s="25"/>
    </row>
    <row r="386" spans="1:22" ht="14.25" x14ac:dyDescent="0.2">
      <c r="A386" s="20"/>
      <c r="B386" s="21"/>
      <c r="C386" s="21" t="s">
        <v>703</v>
      </c>
      <c r="D386" s="22" t="s">
        <v>704</v>
      </c>
      <c r="E386" s="9">
        <f>Source!AQ405</f>
        <v>30.8</v>
      </c>
      <c r="F386" s="24"/>
      <c r="G386" s="23" t="str">
        <f>Source!DI405</f>
        <v/>
      </c>
      <c r="H386" s="9">
        <f>Source!AV405</f>
        <v>1</v>
      </c>
      <c r="I386" s="9"/>
      <c r="J386" s="25"/>
      <c r="K386" s="25">
        <f>Source!U405</f>
        <v>152.46</v>
      </c>
    </row>
    <row r="387" spans="1:22" ht="15" x14ac:dyDescent="0.25">
      <c r="A387" s="29"/>
      <c r="B387" s="29"/>
      <c r="C387" s="29"/>
      <c r="D387" s="29"/>
      <c r="E387" s="29"/>
      <c r="F387" s="29"/>
      <c r="G387" s="29"/>
      <c r="H387" s="29"/>
      <c r="I387" s="44">
        <f>J379+J380+J382+J383+J384+J385</f>
        <v>107154.31</v>
      </c>
      <c r="J387" s="44"/>
      <c r="K387" s="30">
        <f>IF(Source!I405&lt;&gt;0, ROUND(I387/Source!I405, 2), 0)</f>
        <v>21647.34</v>
      </c>
      <c r="P387" s="28">
        <f>I387</f>
        <v>107154.31</v>
      </c>
    </row>
    <row r="388" spans="1:22" ht="57" x14ac:dyDescent="0.2">
      <c r="A388" s="20" t="str">
        <f>Source!E406</f>
        <v>2</v>
      </c>
      <c r="B388" s="21" t="str">
        <f>Source!F406</f>
        <v>5.4-3203-3-4/1</v>
      </c>
      <c r="C388" s="21" t="str">
        <f>Source!G406</f>
        <v>Подготовка почвы для устройства партерного и обыкновенного газонов с внесением растительной земли слоем 15 см вручную (25%)</v>
      </c>
      <c r="D388" s="22" t="str">
        <f>Source!H406</f>
        <v>100 м2</v>
      </c>
      <c r="E388" s="9">
        <f>Source!I406</f>
        <v>1.65</v>
      </c>
      <c r="F388" s="24"/>
      <c r="G388" s="23"/>
      <c r="H388" s="9"/>
      <c r="I388" s="9"/>
      <c r="J388" s="25"/>
      <c r="K388" s="25"/>
      <c r="Q388">
        <f>ROUND((Source!BZ406/100)*ROUND((Source!AF406*Source!AV406)*Source!I406, 2), 2)</f>
        <v>9830.11</v>
      </c>
      <c r="R388">
        <f>Source!X406</f>
        <v>9830.11</v>
      </c>
      <c r="S388">
        <f>ROUND((Source!CA406/100)*ROUND((Source!AF406*Source!AV406)*Source!I406, 2), 2)</f>
        <v>1404.3</v>
      </c>
      <c r="T388">
        <f>Source!Y406</f>
        <v>1404.3</v>
      </c>
      <c r="U388">
        <f>ROUND((175/100)*ROUND((Source!AE406*Source!AV406)*Source!I406, 2), 2)</f>
        <v>0</v>
      </c>
      <c r="V388">
        <f>ROUND((108/100)*ROUND(Source!CS406*Source!I406, 2), 2)</f>
        <v>0</v>
      </c>
    </row>
    <row r="389" spans="1:22" x14ac:dyDescent="0.2">
      <c r="C389" s="26" t="str">
        <f>"Объем: "&amp;Source!I406&amp;"=165/"&amp;"100"</f>
        <v>Объем: 1,65=165/100</v>
      </c>
    </row>
    <row r="390" spans="1:22" ht="14.25" x14ac:dyDescent="0.2">
      <c r="A390" s="20"/>
      <c r="B390" s="21"/>
      <c r="C390" s="21" t="s">
        <v>695</v>
      </c>
      <c r="D390" s="22"/>
      <c r="E390" s="9"/>
      <c r="F390" s="24">
        <f>Source!AO406</f>
        <v>8510.92</v>
      </c>
      <c r="G390" s="23" t="str">
        <f>Source!DG406</f>
        <v/>
      </c>
      <c r="H390" s="9">
        <f>Source!AV406</f>
        <v>1</v>
      </c>
      <c r="I390" s="9">
        <f>IF(Source!BA406&lt;&gt; 0, Source!BA406, 1)</f>
        <v>1</v>
      </c>
      <c r="J390" s="25">
        <f>Source!S406</f>
        <v>14043.02</v>
      </c>
      <c r="K390" s="25"/>
    </row>
    <row r="391" spans="1:22" ht="14.25" x14ac:dyDescent="0.2">
      <c r="A391" s="20"/>
      <c r="B391" s="21"/>
      <c r="C391" s="21" t="s">
        <v>698</v>
      </c>
      <c r="D391" s="22"/>
      <c r="E391" s="9"/>
      <c r="F391" s="24">
        <f>Source!AL406</f>
        <v>11305.05</v>
      </c>
      <c r="G391" s="23" t="str">
        <f>Source!DD406</f>
        <v/>
      </c>
      <c r="H391" s="9">
        <f>Source!AW406</f>
        <v>1</v>
      </c>
      <c r="I391" s="9">
        <f>IF(Source!BC406&lt;&gt; 0, Source!BC406, 1)</f>
        <v>1</v>
      </c>
      <c r="J391" s="25">
        <f>Source!P406</f>
        <v>18653.330000000002</v>
      </c>
      <c r="K391" s="25"/>
    </row>
    <row r="392" spans="1:22" ht="14.25" x14ac:dyDescent="0.2">
      <c r="A392" s="20"/>
      <c r="B392" s="21"/>
      <c r="C392" s="21" t="s">
        <v>699</v>
      </c>
      <c r="D392" s="22" t="s">
        <v>700</v>
      </c>
      <c r="E392" s="9">
        <f>Source!AT406</f>
        <v>70</v>
      </c>
      <c r="F392" s="24"/>
      <c r="G392" s="23"/>
      <c r="H392" s="9"/>
      <c r="I392" s="9"/>
      <c r="J392" s="25">
        <f>SUM(R388:R391)</f>
        <v>9830.11</v>
      </c>
      <c r="K392" s="25"/>
    </row>
    <row r="393" spans="1:22" ht="14.25" x14ac:dyDescent="0.2">
      <c r="A393" s="20"/>
      <c r="B393" s="21"/>
      <c r="C393" s="21" t="s">
        <v>701</v>
      </c>
      <c r="D393" s="22" t="s">
        <v>700</v>
      </c>
      <c r="E393" s="9">
        <f>Source!AU406</f>
        <v>10</v>
      </c>
      <c r="F393" s="24"/>
      <c r="G393" s="23"/>
      <c r="H393" s="9"/>
      <c r="I393" s="9"/>
      <c r="J393" s="25">
        <f>SUM(T388:T392)</f>
        <v>1404.3</v>
      </c>
      <c r="K393" s="25"/>
    </row>
    <row r="394" spans="1:22" ht="14.25" x14ac:dyDescent="0.2">
      <c r="A394" s="20"/>
      <c r="B394" s="21"/>
      <c r="C394" s="21" t="s">
        <v>703</v>
      </c>
      <c r="D394" s="22" t="s">
        <v>704</v>
      </c>
      <c r="E394" s="9">
        <f>Source!AQ406</f>
        <v>46</v>
      </c>
      <c r="F394" s="24"/>
      <c r="G394" s="23" t="str">
        <f>Source!DI406</f>
        <v/>
      </c>
      <c r="H394" s="9">
        <f>Source!AV406</f>
        <v>1</v>
      </c>
      <c r="I394" s="9"/>
      <c r="J394" s="25"/>
      <c r="K394" s="25">
        <f>Source!U406</f>
        <v>75.899999999999991</v>
      </c>
    </row>
    <row r="395" spans="1:22" ht="15" x14ac:dyDescent="0.25">
      <c r="A395" s="29"/>
      <c r="B395" s="29"/>
      <c r="C395" s="29"/>
      <c r="D395" s="29"/>
      <c r="E395" s="29"/>
      <c r="F395" s="29"/>
      <c r="G395" s="29"/>
      <c r="H395" s="29"/>
      <c r="I395" s="44">
        <f>J390+J391+J392+J393</f>
        <v>43930.760000000009</v>
      </c>
      <c r="J395" s="44"/>
      <c r="K395" s="30">
        <f>IF(Source!I406&lt;&gt;0, ROUND(I395/Source!I406, 2), 0)</f>
        <v>26624.7</v>
      </c>
      <c r="P395" s="28">
        <f>I395</f>
        <v>43930.760000000009</v>
      </c>
    </row>
    <row r="396" spans="1:22" ht="57" x14ac:dyDescent="0.2">
      <c r="A396" s="20" t="str">
        <f>Source!E407</f>
        <v>3</v>
      </c>
      <c r="B396" s="21" t="str">
        <f>Source!F407</f>
        <v>5.4-3203-3-5/1</v>
      </c>
      <c r="C396" s="21" t="str">
        <f>Source!G407</f>
        <v>Подготовка почвы для устройства партерного и обыкновенного газонов на каждые 5 см изменения толщины слоя добавлять или исключать</v>
      </c>
      <c r="D396" s="22" t="str">
        <f>Source!H407</f>
        <v>100 м2</v>
      </c>
      <c r="E396" s="9">
        <f>Source!I407</f>
        <v>-6.6</v>
      </c>
      <c r="F396" s="24"/>
      <c r="G396" s="23"/>
      <c r="H396" s="9"/>
      <c r="I396" s="9"/>
      <c r="J396" s="25"/>
      <c r="K396" s="25"/>
      <c r="Q396">
        <f>ROUND((Source!BZ407/100)*ROUND((Source!AF407*Source!AV407)*Source!I407, 2), 2)</f>
        <v>-5376.67</v>
      </c>
      <c r="R396">
        <f>Source!X407</f>
        <v>-5376.67</v>
      </c>
      <c r="S396">
        <f>ROUND((Source!CA407/100)*ROUND((Source!AF407*Source!AV407)*Source!I407, 2), 2)</f>
        <v>-768.1</v>
      </c>
      <c r="T396">
        <f>Source!Y407</f>
        <v>-768.1</v>
      </c>
      <c r="U396">
        <f>ROUND((175/100)*ROUND((Source!AE407*Source!AV407)*Source!I407, 2), 2)</f>
        <v>0</v>
      </c>
      <c r="V396">
        <f>ROUND((108/100)*ROUND(Source!CS407*Source!I407, 2), 2)</f>
        <v>0</v>
      </c>
    </row>
    <row r="397" spans="1:22" x14ac:dyDescent="0.2">
      <c r="C397" s="26" t="str">
        <f>"Объем: "&amp;Source!I407&amp;"=-"&amp;"660/"&amp;"100"</f>
        <v>Объем: -6,6=-660/100</v>
      </c>
    </row>
    <row r="398" spans="1:22" ht="14.25" x14ac:dyDescent="0.2">
      <c r="A398" s="20"/>
      <c r="B398" s="21"/>
      <c r="C398" s="21" t="s">
        <v>695</v>
      </c>
      <c r="D398" s="22"/>
      <c r="E398" s="9"/>
      <c r="F398" s="24">
        <f>Source!AO407</f>
        <v>1163.78</v>
      </c>
      <c r="G398" s="23" t="str">
        <f>Source!DG407</f>
        <v/>
      </c>
      <c r="H398" s="9">
        <f>Source!AV407</f>
        <v>1</v>
      </c>
      <c r="I398" s="9">
        <f>IF(Source!BA407&lt;&gt; 0, Source!BA407, 1)</f>
        <v>1</v>
      </c>
      <c r="J398" s="25">
        <f>Source!S407</f>
        <v>-7680.95</v>
      </c>
      <c r="K398" s="25"/>
    </row>
    <row r="399" spans="1:22" ht="14.25" x14ac:dyDescent="0.2">
      <c r="A399" s="20"/>
      <c r="B399" s="21"/>
      <c r="C399" s="21" t="s">
        <v>698</v>
      </c>
      <c r="D399" s="22"/>
      <c r="E399" s="9"/>
      <c r="F399" s="24">
        <f>Source!AL407</f>
        <v>3768.35</v>
      </c>
      <c r="G399" s="23" t="str">
        <f>Source!DD407</f>
        <v/>
      </c>
      <c r="H399" s="9">
        <f>Source!AW407</f>
        <v>1</v>
      </c>
      <c r="I399" s="9">
        <f>IF(Source!BC407&lt;&gt; 0, Source!BC407, 1)</f>
        <v>1</v>
      </c>
      <c r="J399" s="25">
        <f>Source!P407</f>
        <v>-24871.11</v>
      </c>
      <c r="K399" s="25"/>
    </row>
    <row r="400" spans="1:22" ht="14.25" x14ac:dyDescent="0.2">
      <c r="A400" s="20"/>
      <c r="B400" s="21"/>
      <c r="C400" s="21" t="s">
        <v>699</v>
      </c>
      <c r="D400" s="22" t="s">
        <v>700</v>
      </c>
      <c r="E400" s="9">
        <f>Source!AT407</f>
        <v>70</v>
      </c>
      <c r="F400" s="24"/>
      <c r="G400" s="23"/>
      <c r="H400" s="9"/>
      <c r="I400" s="9"/>
      <c r="J400" s="25">
        <f>SUM(R396:R399)</f>
        <v>-5376.67</v>
      </c>
      <c r="K400" s="25"/>
    </row>
    <row r="401" spans="1:22" ht="14.25" x14ac:dyDescent="0.2">
      <c r="A401" s="20"/>
      <c r="B401" s="21"/>
      <c r="C401" s="21" t="s">
        <v>701</v>
      </c>
      <c r="D401" s="22" t="s">
        <v>700</v>
      </c>
      <c r="E401" s="9">
        <f>Source!AU407</f>
        <v>10</v>
      </c>
      <c r="F401" s="24"/>
      <c r="G401" s="23"/>
      <c r="H401" s="9"/>
      <c r="I401" s="9"/>
      <c r="J401" s="25">
        <f>SUM(T396:T400)</f>
        <v>-768.1</v>
      </c>
      <c r="K401" s="25"/>
    </row>
    <row r="402" spans="1:22" ht="14.25" x14ac:dyDescent="0.2">
      <c r="A402" s="20"/>
      <c r="B402" s="21"/>
      <c r="C402" s="21" t="s">
        <v>703</v>
      </c>
      <c r="D402" s="22" t="s">
        <v>704</v>
      </c>
      <c r="E402" s="9">
        <f>Source!AQ407</f>
        <v>6.29</v>
      </c>
      <c r="F402" s="24"/>
      <c r="G402" s="23" t="str">
        <f>Source!DI407</f>
        <v/>
      </c>
      <c r="H402" s="9">
        <f>Source!AV407</f>
        <v>1</v>
      </c>
      <c r="I402" s="9"/>
      <c r="J402" s="25"/>
      <c r="K402" s="25">
        <f>Source!U407</f>
        <v>-41.513999999999996</v>
      </c>
    </row>
    <row r="403" spans="1:22" ht="15" x14ac:dyDescent="0.25">
      <c r="A403" s="29"/>
      <c r="B403" s="29"/>
      <c r="C403" s="29"/>
      <c r="D403" s="29"/>
      <c r="E403" s="29"/>
      <c r="F403" s="29"/>
      <c r="G403" s="29"/>
      <c r="H403" s="29"/>
      <c r="I403" s="44">
        <f>J398+J399+J400+J401</f>
        <v>-38696.83</v>
      </c>
      <c r="J403" s="44"/>
      <c r="K403" s="30">
        <f>IF(Source!I407&lt;&gt;0, ROUND(I403/Source!I407, 2), 0)</f>
        <v>5863.16</v>
      </c>
      <c r="P403" s="28">
        <f>I403</f>
        <v>-38696.83</v>
      </c>
    </row>
    <row r="404" spans="1:22" ht="57" x14ac:dyDescent="0.2">
      <c r="A404" s="20" t="str">
        <f>Source!E408</f>
        <v>4</v>
      </c>
      <c r="B404" s="21" t="str">
        <f>Source!F408</f>
        <v>5.4-3203-12-1/1</v>
      </c>
      <c r="C404" s="21" t="str">
        <f>Source!G408</f>
        <v>Сплошная укладка готового газона в рулонах на горизонтальных поверхностях или откосах с уклоном на круче 1:2</v>
      </c>
      <c r="D404" s="22" t="str">
        <f>Source!H408</f>
        <v>100 м2</v>
      </c>
      <c r="E404" s="9">
        <f>Source!I408</f>
        <v>6.6</v>
      </c>
      <c r="F404" s="24"/>
      <c r="G404" s="23"/>
      <c r="H404" s="9"/>
      <c r="I404" s="9"/>
      <c r="J404" s="25"/>
      <c r="K404" s="25"/>
      <c r="Q404">
        <f>ROUND((Source!BZ408/100)*ROUND((Source!AF408*Source!AV408)*Source!I408, 2), 2)</f>
        <v>11965.02</v>
      </c>
      <c r="R404">
        <f>Source!X408</f>
        <v>11965.02</v>
      </c>
      <c r="S404">
        <f>ROUND((Source!CA408/100)*ROUND((Source!AF408*Source!AV408)*Source!I408, 2), 2)</f>
        <v>1709.29</v>
      </c>
      <c r="T404">
        <f>Source!Y408</f>
        <v>1709.29</v>
      </c>
      <c r="U404">
        <f>ROUND((175/100)*ROUND((Source!AE408*Source!AV408)*Source!I408, 2), 2)</f>
        <v>0</v>
      </c>
      <c r="V404">
        <f>ROUND((108/100)*ROUND(Source!CS408*Source!I408, 2), 2)</f>
        <v>0</v>
      </c>
    </row>
    <row r="405" spans="1:22" x14ac:dyDescent="0.2">
      <c r="C405" s="26" t="str">
        <f>"Объем: "&amp;Source!I408&amp;"=660/"&amp;"100"</f>
        <v>Объем: 6,6=660/100</v>
      </c>
    </row>
    <row r="406" spans="1:22" ht="14.25" x14ac:dyDescent="0.2">
      <c r="A406" s="20"/>
      <c r="B406" s="21"/>
      <c r="C406" s="21" t="s">
        <v>695</v>
      </c>
      <c r="D406" s="22"/>
      <c r="E406" s="9"/>
      <c r="F406" s="24">
        <f>Source!AO408</f>
        <v>2589.83</v>
      </c>
      <c r="G406" s="23" t="str">
        <f>Source!DG408</f>
        <v/>
      </c>
      <c r="H406" s="9">
        <f>Source!AV408</f>
        <v>1</v>
      </c>
      <c r="I406" s="9">
        <f>IF(Source!BA408&lt;&gt; 0, Source!BA408, 1)</f>
        <v>1</v>
      </c>
      <c r="J406" s="25">
        <f>Source!S408</f>
        <v>17092.88</v>
      </c>
      <c r="K406" s="25"/>
    </row>
    <row r="407" spans="1:22" ht="14.25" x14ac:dyDescent="0.2">
      <c r="A407" s="20"/>
      <c r="B407" s="21"/>
      <c r="C407" s="21" t="s">
        <v>698</v>
      </c>
      <c r="D407" s="22"/>
      <c r="E407" s="9"/>
      <c r="F407" s="24">
        <f>Source!AL408</f>
        <v>14000.73</v>
      </c>
      <c r="G407" s="23" t="str">
        <f>Source!DD408</f>
        <v/>
      </c>
      <c r="H407" s="9">
        <f>Source!AW408</f>
        <v>1</v>
      </c>
      <c r="I407" s="9">
        <f>IF(Source!BC408&lt;&gt; 0, Source!BC408, 1)</f>
        <v>1</v>
      </c>
      <c r="J407" s="25">
        <f>Source!P408</f>
        <v>92404.82</v>
      </c>
      <c r="K407" s="25"/>
    </row>
    <row r="408" spans="1:22" ht="14.25" x14ac:dyDescent="0.2">
      <c r="A408" s="20"/>
      <c r="B408" s="21"/>
      <c r="C408" s="21" t="s">
        <v>699</v>
      </c>
      <c r="D408" s="22" t="s">
        <v>700</v>
      </c>
      <c r="E408" s="9">
        <f>Source!AT408</f>
        <v>70</v>
      </c>
      <c r="F408" s="24"/>
      <c r="G408" s="23"/>
      <c r="H408" s="9"/>
      <c r="I408" s="9"/>
      <c r="J408" s="25">
        <f>SUM(R404:R407)</f>
        <v>11965.02</v>
      </c>
      <c r="K408" s="25"/>
    </row>
    <row r="409" spans="1:22" ht="14.25" x14ac:dyDescent="0.2">
      <c r="A409" s="20"/>
      <c r="B409" s="21"/>
      <c r="C409" s="21" t="s">
        <v>701</v>
      </c>
      <c r="D409" s="22" t="s">
        <v>700</v>
      </c>
      <c r="E409" s="9">
        <f>Source!AU408</f>
        <v>10</v>
      </c>
      <c r="F409" s="24"/>
      <c r="G409" s="23"/>
      <c r="H409" s="9"/>
      <c r="I409" s="9"/>
      <c r="J409" s="25">
        <f>SUM(T404:T408)</f>
        <v>1709.29</v>
      </c>
      <c r="K409" s="25"/>
    </row>
    <row r="410" spans="1:22" ht="14.25" x14ac:dyDescent="0.2">
      <c r="A410" s="20"/>
      <c r="B410" s="21"/>
      <c r="C410" s="21" t="s">
        <v>703</v>
      </c>
      <c r="D410" s="22" t="s">
        <v>704</v>
      </c>
      <c r="E410" s="9">
        <f>Source!AQ408</f>
        <v>13.42</v>
      </c>
      <c r="F410" s="24"/>
      <c r="G410" s="23" t="str">
        <f>Source!DI408</f>
        <v/>
      </c>
      <c r="H410" s="9">
        <f>Source!AV408</f>
        <v>1</v>
      </c>
      <c r="I410" s="9"/>
      <c r="J410" s="25"/>
      <c r="K410" s="25">
        <f>Source!U408</f>
        <v>88.571999999999989</v>
      </c>
    </row>
    <row r="411" spans="1:22" ht="15" x14ac:dyDescent="0.25">
      <c r="A411" s="29"/>
      <c r="B411" s="29"/>
      <c r="C411" s="29"/>
      <c r="D411" s="29"/>
      <c r="E411" s="29"/>
      <c r="F411" s="29"/>
      <c r="G411" s="29"/>
      <c r="H411" s="29"/>
      <c r="I411" s="44">
        <f>J406+J407+J408+J409</f>
        <v>123172.01000000001</v>
      </c>
      <c r="J411" s="44"/>
      <c r="K411" s="30">
        <f>IF(Source!I408&lt;&gt;0, ROUND(I411/Source!I408, 2), 0)</f>
        <v>18662.43</v>
      </c>
      <c r="P411" s="28">
        <f>I411</f>
        <v>123172.01000000001</v>
      </c>
    </row>
    <row r="413" spans="1:22" ht="15" x14ac:dyDescent="0.25">
      <c r="A413" s="42" t="str">
        <f>CONCATENATE("Итого по разделу: ",IF(Source!G410&lt;&gt;"Новый раздел", Source!G410, ""))</f>
        <v>Итого по разделу: Ремонт газона (рулонный)-660м2</v>
      </c>
      <c r="B413" s="42"/>
      <c r="C413" s="42"/>
      <c r="D413" s="42"/>
      <c r="E413" s="42"/>
      <c r="F413" s="42"/>
      <c r="G413" s="42"/>
      <c r="H413" s="42"/>
      <c r="I413" s="40">
        <f>SUM(P376:P412)</f>
        <v>235560.25</v>
      </c>
      <c r="J413" s="41"/>
      <c r="K413" s="31"/>
    </row>
    <row r="415" spans="1:22" ht="14.25" x14ac:dyDescent="0.2">
      <c r="C415" s="38" t="str">
        <f>Source!H438</f>
        <v>НДС 20%</v>
      </c>
      <c r="D415" s="38"/>
      <c r="E415" s="38"/>
      <c r="F415" s="38"/>
      <c r="G415" s="38"/>
      <c r="H415" s="38"/>
      <c r="I415" s="39">
        <f>IF(Source!F438=0, "", Source!F438)</f>
        <v>47112.05</v>
      </c>
      <c r="J415" s="39"/>
    </row>
    <row r="416" spans="1:22" ht="14.25" x14ac:dyDescent="0.2">
      <c r="C416" s="38" t="str">
        <f>Source!H439</f>
        <v>Итого с НДС</v>
      </c>
      <c r="D416" s="38"/>
      <c r="E416" s="38"/>
      <c r="F416" s="38"/>
      <c r="G416" s="38"/>
      <c r="H416" s="38"/>
      <c r="I416" s="39">
        <f>IF(Source!F439=0, "", Source!F439)</f>
        <v>282672.3</v>
      </c>
      <c r="J416" s="39"/>
    </row>
    <row r="418" spans="1:22" ht="16.5" x14ac:dyDescent="0.25">
      <c r="A418" s="43" t="str">
        <f>CONCATENATE("Раздел: ",IF(Source!G441&lt;&gt;"Новый раздел", Source!G441, ""))</f>
        <v>Раздел: Установка ограждений -46,5п.м. Н-0,75м</v>
      </c>
      <c r="B418" s="43"/>
      <c r="C418" s="43"/>
      <c r="D418" s="43"/>
      <c r="E418" s="43"/>
      <c r="F418" s="43"/>
      <c r="G418" s="43"/>
      <c r="H418" s="43"/>
      <c r="I418" s="43"/>
      <c r="J418" s="43"/>
      <c r="K418" s="43"/>
    </row>
    <row r="419" spans="1:22" ht="42.75" x14ac:dyDescent="0.2">
      <c r="A419" s="20" t="str">
        <f>Source!E445</f>
        <v>5</v>
      </c>
      <c r="B419" s="21" t="str">
        <f>Source!F445</f>
        <v>5.3-3203-4-2/1</v>
      </c>
      <c r="C419" s="21" t="str">
        <f>Source!G445</f>
        <v>Установка стоек металлического ограждения газонов из трубы, масса стоек до 5 кг</v>
      </c>
      <c r="D419" s="22" t="str">
        <f>Source!H445</f>
        <v>10 шт.</v>
      </c>
      <c r="E419" s="9">
        <f>Source!I445</f>
        <v>2.7</v>
      </c>
      <c r="F419" s="24"/>
      <c r="G419" s="23"/>
      <c r="H419" s="9"/>
      <c r="I419" s="9"/>
      <c r="J419" s="25"/>
      <c r="K419" s="25"/>
      <c r="Q419">
        <f>ROUND((Source!BZ445/100)*ROUND((Source!AF445*Source!AV445)*Source!I445, 2), 2)</f>
        <v>2216.63</v>
      </c>
      <c r="R419">
        <f>Source!X445</f>
        <v>2216.63</v>
      </c>
      <c r="S419">
        <f>ROUND((Source!CA445/100)*ROUND((Source!AF445*Source!AV445)*Source!I445, 2), 2)</f>
        <v>316.66000000000003</v>
      </c>
      <c r="T419">
        <f>Source!Y445</f>
        <v>316.66000000000003</v>
      </c>
      <c r="U419">
        <f>ROUND((175/100)*ROUND((Source!AE445*Source!AV445)*Source!I445, 2), 2)</f>
        <v>0</v>
      </c>
      <c r="V419">
        <f>ROUND((108/100)*ROUND(Source!CS445*Source!I445, 2), 2)</f>
        <v>0</v>
      </c>
    </row>
    <row r="420" spans="1:22" x14ac:dyDescent="0.2">
      <c r="C420" s="26" t="str">
        <f>"Объем: "&amp;Source!I445&amp;"=27/"&amp;"10"</f>
        <v>Объем: 2,7=27/10</v>
      </c>
    </row>
    <row r="421" spans="1:22" ht="14.25" x14ac:dyDescent="0.2">
      <c r="A421" s="20"/>
      <c r="B421" s="21"/>
      <c r="C421" s="21" t="s">
        <v>695</v>
      </c>
      <c r="D421" s="22"/>
      <c r="E421" s="9"/>
      <c r="F421" s="24">
        <f>Source!AO445</f>
        <v>1172.82</v>
      </c>
      <c r="G421" s="23" t="str">
        <f>Source!DG445</f>
        <v/>
      </c>
      <c r="H421" s="9">
        <f>Source!AV445</f>
        <v>1</v>
      </c>
      <c r="I421" s="9">
        <f>IF(Source!BA445&lt;&gt; 0, Source!BA445, 1)</f>
        <v>1</v>
      </c>
      <c r="J421" s="25">
        <f>Source!S445</f>
        <v>3166.61</v>
      </c>
      <c r="K421" s="25"/>
    </row>
    <row r="422" spans="1:22" ht="14.25" x14ac:dyDescent="0.2">
      <c r="A422" s="20"/>
      <c r="B422" s="21"/>
      <c r="C422" s="21" t="s">
        <v>698</v>
      </c>
      <c r="D422" s="22"/>
      <c r="E422" s="9"/>
      <c r="F422" s="24">
        <f>Source!AL445</f>
        <v>2994.86</v>
      </c>
      <c r="G422" s="23" t="str">
        <f>Source!DD445</f>
        <v/>
      </c>
      <c r="H422" s="9">
        <f>Source!AW445</f>
        <v>1</v>
      </c>
      <c r="I422" s="9">
        <f>IF(Source!BC445&lt;&gt; 0, Source!BC445, 1)</f>
        <v>1</v>
      </c>
      <c r="J422" s="25">
        <f>Source!P445</f>
        <v>8086.12</v>
      </c>
      <c r="K422" s="25"/>
    </row>
    <row r="423" spans="1:22" ht="28.5" x14ac:dyDescent="0.2">
      <c r="A423" s="20" t="str">
        <f>Source!E446</f>
        <v>5,1</v>
      </c>
      <c r="B423" s="21" t="str">
        <f>Source!F446</f>
        <v>21.7-9-6</v>
      </c>
      <c r="C423" s="21" t="str">
        <f>Source!G446</f>
        <v>Столбик для ограды газонной из трубы профильной 40х40 мм, высота 1000мм</v>
      </c>
      <c r="D423" s="22" t="str">
        <f>Source!H446</f>
        <v>шт.</v>
      </c>
      <c r="E423" s="9">
        <f>Source!I446</f>
        <v>-27</v>
      </c>
      <c r="F423" s="24">
        <f>Source!AK446</f>
        <v>236.53</v>
      </c>
      <c r="G423" s="33" t="s">
        <v>3</v>
      </c>
      <c r="H423" s="9">
        <f>Source!AW446</f>
        <v>1</v>
      </c>
      <c r="I423" s="9">
        <f>IF(Source!BC446&lt;&gt; 0, Source!BC446, 1)</f>
        <v>1</v>
      </c>
      <c r="J423" s="25">
        <f>Source!O446</f>
        <v>-6386.31</v>
      </c>
      <c r="K423" s="25"/>
      <c r="Q423">
        <f>ROUND((Source!BZ446/100)*ROUND((Source!AF446*Source!AV446)*Source!I446, 2), 2)</f>
        <v>0</v>
      </c>
      <c r="R423">
        <f>Source!X446</f>
        <v>0</v>
      </c>
      <c r="S423">
        <f>ROUND((Source!CA446/100)*ROUND((Source!AF446*Source!AV446)*Source!I446, 2), 2)</f>
        <v>0</v>
      </c>
      <c r="T423">
        <f>Source!Y446</f>
        <v>0</v>
      </c>
      <c r="U423">
        <f>ROUND((175/100)*ROUND((Source!AE446*Source!AV446)*Source!I446, 2), 2)</f>
        <v>0</v>
      </c>
      <c r="V423">
        <f>ROUND((108/100)*ROUND(Source!CS446*Source!I446, 2), 2)</f>
        <v>0</v>
      </c>
    </row>
    <row r="424" spans="1:22" ht="14.25" x14ac:dyDescent="0.2">
      <c r="A424" s="20"/>
      <c r="B424" s="21"/>
      <c r="C424" s="21" t="s">
        <v>699</v>
      </c>
      <c r="D424" s="22" t="s">
        <v>700</v>
      </c>
      <c r="E424" s="9">
        <f>Source!AT445</f>
        <v>70</v>
      </c>
      <c r="F424" s="24"/>
      <c r="G424" s="23"/>
      <c r="H424" s="9"/>
      <c r="I424" s="9"/>
      <c r="J424" s="25">
        <f>SUM(R419:R423)</f>
        <v>2216.63</v>
      </c>
      <c r="K424" s="25"/>
    </row>
    <row r="425" spans="1:22" ht="14.25" x14ac:dyDescent="0.2">
      <c r="A425" s="20"/>
      <c r="B425" s="21"/>
      <c r="C425" s="21" t="s">
        <v>701</v>
      </c>
      <c r="D425" s="22" t="s">
        <v>700</v>
      </c>
      <c r="E425" s="9">
        <f>Source!AU445</f>
        <v>10</v>
      </c>
      <c r="F425" s="24"/>
      <c r="G425" s="23"/>
      <c r="H425" s="9"/>
      <c r="I425" s="9"/>
      <c r="J425" s="25">
        <f>SUM(T419:T424)</f>
        <v>316.66000000000003</v>
      </c>
      <c r="K425" s="25"/>
    </row>
    <row r="426" spans="1:22" ht="14.25" x14ac:dyDescent="0.2">
      <c r="A426" s="20"/>
      <c r="B426" s="21"/>
      <c r="C426" s="21" t="s">
        <v>703</v>
      </c>
      <c r="D426" s="22" t="s">
        <v>704</v>
      </c>
      <c r="E426" s="9">
        <f>Source!AQ445</f>
        <v>6.22</v>
      </c>
      <c r="F426" s="24"/>
      <c r="G426" s="23" t="str">
        <f>Source!DI445</f>
        <v/>
      </c>
      <c r="H426" s="9">
        <f>Source!AV445</f>
        <v>1</v>
      </c>
      <c r="I426" s="9"/>
      <c r="J426" s="25"/>
      <c r="K426" s="25">
        <f>Source!U445</f>
        <v>16.794</v>
      </c>
    </row>
    <row r="427" spans="1:22" ht="15" x14ac:dyDescent="0.25">
      <c r="A427" s="29"/>
      <c r="B427" s="29"/>
      <c r="C427" s="29"/>
      <c r="D427" s="29"/>
      <c r="E427" s="29"/>
      <c r="F427" s="29"/>
      <c r="G427" s="29"/>
      <c r="H427" s="29"/>
      <c r="I427" s="44">
        <f>J421+J422+J424+J425+SUM(J423:J423)</f>
        <v>7399.71</v>
      </c>
      <c r="J427" s="44"/>
      <c r="K427" s="30">
        <f>IF(Source!I445&lt;&gt;0, ROUND(I427/Source!I445, 2), 0)</f>
        <v>2740.63</v>
      </c>
      <c r="P427" s="28">
        <f>I427</f>
        <v>7399.71</v>
      </c>
    </row>
    <row r="428" spans="1:22" ht="96.75" x14ac:dyDescent="0.2">
      <c r="A428" s="20" t="str">
        <f>Source!E447</f>
        <v>6</v>
      </c>
      <c r="B428" s="21" t="str">
        <f>Source!F447</f>
        <v>коммерческое предложение</v>
      </c>
      <c r="C428" s="21" t="s">
        <v>717</v>
      </c>
      <c r="D428" s="22" t="str">
        <f>Source!H447</f>
        <v>секция</v>
      </c>
      <c r="E428" s="9">
        <f>Source!I447</f>
        <v>24</v>
      </c>
      <c r="F428" s="24">
        <f>Source!AL447</f>
        <v>7560</v>
      </c>
      <c r="G428" s="23" t="str">
        <f>Source!DD447</f>
        <v/>
      </c>
      <c r="H428" s="9">
        <f>Source!AW447</f>
        <v>1</v>
      </c>
      <c r="I428" s="9">
        <f>IF(Source!BC447&lt;&gt; 0, Source!BC447, 1)</f>
        <v>1</v>
      </c>
      <c r="J428" s="25">
        <f>Source!P447</f>
        <v>181440</v>
      </c>
      <c r="K428" s="25"/>
      <c r="Q428">
        <f>ROUND((Source!BZ447/100)*ROUND((Source!AF447*Source!AV447)*Source!I447, 2), 2)</f>
        <v>0</v>
      </c>
      <c r="R428">
        <f>Source!X447</f>
        <v>0</v>
      </c>
      <c r="S428">
        <f>ROUND((Source!CA447/100)*ROUND((Source!AF447*Source!AV447)*Source!I447, 2), 2)</f>
        <v>0</v>
      </c>
      <c r="T428">
        <f>Source!Y447</f>
        <v>0</v>
      </c>
      <c r="U428">
        <f>ROUND((175/100)*ROUND((Source!AE447*Source!AV447)*Source!I447, 2), 2)</f>
        <v>0</v>
      </c>
      <c r="V428">
        <f>ROUND((108/100)*ROUND(Source!CS447*Source!I447, 2), 2)</f>
        <v>0</v>
      </c>
    </row>
    <row r="429" spans="1:22" ht="15" x14ac:dyDescent="0.25">
      <c r="A429" s="29"/>
      <c r="B429" s="29"/>
      <c r="C429" s="29"/>
      <c r="D429" s="29"/>
      <c r="E429" s="29"/>
      <c r="F429" s="29"/>
      <c r="G429" s="29"/>
      <c r="H429" s="29"/>
      <c r="I429" s="44">
        <f>J428</f>
        <v>181440</v>
      </c>
      <c r="J429" s="44"/>
      <c r="K429" s="30">
        <f>IF(Source!I447&lt;&gt;0, ROUND(I429/Source!I447, 2), 0)</f>
        <v>7560</v>
      </c>
      <c r="P429" s="28">
        <f>I429</f>
        <v>181440</v>
      </c>
    </row>
    <row r="430" spans="1:22" ht="57" x14ac:dyDescent="0.2">
      <c r="A430" s="20" t="str">
        <f>Source!E448</f>
        <v>7</v>
      </c>
      <c r="B430" s="21" t="str">
        <f>Source!F448</f>
        <v>коммерческое предложение</v>
      </c>
      <c r="C430" s="21" t="s">
        <v>718</v>
      </c>
      <c r="D430" s="22" t="str">
        <f>Source!H448</f>
        <v>шт.</v>
      </c>
      <c r="E430" s="9">
        <f>Source!I448</f>
        <v>27</v>
      </c>
      <c r="F430" s="24">
        <f>Source!AL448</f>
        <v>2555</v>
      </c>
      <c r="G430" s="23" t="str">
        <f>Source!DD448</f>
        <v/>
      </c>
      <c r="H430" s="9">
        <f>Source!AW448</f>
        <v>1</v>
      </c>
      <c r="I430" s="9">
        <f>IF(Source!BC448&lt;&gt; 0, Source!BC448, 1)</f>
        <v>1</v>
      </c>
      <c r="J430" s="25">
        <f>Source!P448</f>
        <v>68985</v>
      </c>
      <c r="K430" s="25"/>
      <c r="Q430">
        <f>ROUND((Source!BZ448/100)*ROUND((Source!AF448*Source!AV448)*Source!I448, 2), 2)</f>
        <v>0</v>
      </c>
      <c r="R430">
        <f>Source!X448</f>
        <v>0</v>
      </c>
      <c r="S430">
        <f>ROUND((Source!CA448/100)*ROUND((Source!AF448*Source!AV448)*Source!I448, 2), 2)</f>
        <v>0</v>
      </c>
      <c r="T430">
        <f>Source!Y448</f>
        <v>0</v>
      </c>
      <c r="U430">
        <f>ROUND((175/100)*ROUND((Source!AE448*Source!AV448)*Source!I448, 2), 2)</f>
        <v>0</v>
      </c>
      <c r="V430">
        <f>ROUND((108/100)*ROUND(Source!CS448*Source!I448, 2), 2)</f>
        <v>0</v>
      </c>
    </row>
    <row r="431" spans="1:22" ht="15" x14ac:dyDescent="0.25">
      <c r="A431" s="29"/>
      <c r="B431" s="29"/>
      <c r="C431" s="29"/>
      <c r="D431" s="29"/>
      <c r="E431" s="29"/>
      <c r="F431" s="29"/>
      <c r="G431" s="29"/>
      <c r="H431" s="29"/>
      <c r="I431" s="44">
        <f>J430</f>
        <v>68985</v>
      </c>
      <c r="J431" s="44"/>
      <c r="K431" s="30">
        <f>IF(Source!I448&lt;&gt;0, ROUND(I431/Source!I448, 2), 0)</f>
        <v>2555</v>
      </c>
      <c r="P431" s="28">
        <f>I431</f>
        <v>68985</v>
      </c>
    </row>
    <row r="433" spans="1:22" ht="15" x14ac:dyDescent="0.25">
      <c r="A433" s="42" t="str">
        <f>CONCATENATE("Итого по разделу: ",IF(Source!G450&lt;&gt;"Новый раздел", Source!G450, ""))</f>
        <v>Итого по разделу: Установка ограждений -46,5п.м. Н-0,75м</v>
      </c>
      <c r="B433" s="42"/>
      <c r="C433" s="42"/>
      <c r="D433" s="42"/>
      <c r="E433" s="42"/>
      <c r="F433" s="42"/>
      <c r="G433" s="42"/>
      <c r="H433" s="42"/>
      <c r="I433" s="40">
        <f>SUM(P418:P432)</f>
        <v>257824.71</v>
      </c>
      <c r="J433" s="41"/>
      <c r="K433" s="31"/>
    </row>
    <row r="435" spans="1:22" ht="14.25" x14ac:dyDescent="0.2">
      <c r="C435" s="38" t="str">
        <f>Source!H478</f>
        <v>НДС 20%</v>
      </c>
      <c r="D435" s="38"/>
      <c r="E435" s="38"/>
      <c r="F435" s="38"/>
      <c r="G435" s="38"/>
      <c r="H435" s="38"/>
      <c r="I435" s="39">
        <f>IF(Source!F478=0, "", Source!F478)</f>
        <v>51564.94</v>
      </c>
      <c r="J435" s="39"/>
    </row>
    <row r="436" spans="1:22" ht="14.25" x14ac:dyDescent="0.2">
      <c r="C436" s="38" t="str">
        <f>Source!H479</f>
        <v>Итого с НДС</v>
      </c>
      <c r="D436" s="38"/>
      <c r="E436" s="38"/>
      <c r="F436" s="38"/>
      <c r="G436" s="38"/>
      <c r="H436" s="38"/>
      <c r="I436" s="39">
        <f>IF(Source!F479=0, "", Source!F479)</f>
        <v>309389.65000000002</v>
      </c>
      <c r="J436" s="39"/>
    </row>
    <row r="438" spans="1:22" ht="16.5" x14ac:dyDescent="0.25">
      <c r="A438" s="43" t="str">
        <f>CONCATENATE("Раздел: ",IF(Source!G481&lt;&gt;"Новый раздел", Source!G481, ""))</f>
        <v>Раздел: Устройство / ремонт спортивной площадки (коробка)</v>
      </c>
      <c r="B438" s="43"/>
      <c r="C438" s="43"/>
      <c r="D438" s="43"/>
      <c r="E438" s="43"/>
      <c r="F438" s="43"/>
      <c r="G438" s="43"/>
      <c r="H438" s="43"/>
      <c r="I438" s="43"/>
      <c r="J438" s="43"/>
      <c r="K438" s="43"/>
    </row>
    <row r="439" spans="1:22" ht="28.5" x14ac:dyDescent="0.2">
      <c r="A439" s="20" t="str">
        <f>Source!E485</f>
        <v>8</v>
      </c>
      <c r="B439" s="21" t="str">
        <f>Source!F485</f>
        <v>1.1-3101-5-2/1</v>
      </c>
      <c r="C439" s="21" t="str">
        <f>Source!G485</f>
        <v>Рытье ям для установки стоек и столбов глубина 0,7 м</v>
      </c>
      <c r="D439" s="22" t="str">
        <f>Source!H485</f>
        <v>100 ям</v>
      </c>
      <c r="E439" s="9">
        <f>Source!I485</f>
        <v>0.36</v>
      </c>
      <c r="F439" s="24"/>
      <c r="G439" s="23"/>
      <c r="H439" s="9"/>
      <c r="I439" s="9"/>
      <c r="J439" s="25"/>
      <c r="K439" s="25"/>
      <c r="Q439">
        <f>ROUND((Source!BZ485/100)*ROUND((Source!AF485*Source!AV485)*Source!I485, 2), 2)</f>
        <v>24800.880000000001</v>
      </c>
      <c r="R439">
        <f>Source!X485</f>
        <v>24800.880000000001</v>
      </c>
      <c r="S439">
        <f>ROUND((Source!CA485/100)*ROUND((Source!AF485*Source!AV485)*Source!I485, 2), 2)</f>
        <v>3542.98</v>
      </c>
      <c r="T439">
        <f>Source!Y485</f>
        <v>3542.98</v>
      </c>
      <c r="U439">
        <f>ROUND((175/100)*ROUND((Source!AE485*Source!AV485)*Source!I485, 2), 2)</f>
        <v>0</v>
      </c>
      <c r="V439">
        <f>ROUND((108/100)*ROUND(Source!CS485*Source!I485, 2), 2)</f>
        <v>0</v>
      </c>
    </row>
    <row r="440" spans="1:22" x14ac:dyDescent="0.2">
      <c r="C440" s="26" t="str">
        <f>"Объем: "&amp;Source!I485&amp;"=36/"&amp;"100"</f>
        <v>Объем: 0,36=36/100</v>
      </c>
    </row>
    <row r="441" spans="1:22" ht="14.25" x14ac:dyDescent="0.2">
      <c r="A441" s="20"/>
      <c r="B441" s="21"/>
      <c r="C441" s="21" t="s">
        <v>695</v>
      </c>
      <c r="D441" s="22"/>
      <c r="E441" s="9"/>
      <c r="F441" s="24">
        <f>Source!AO485</f>
        <v>98416.2</v>
      </c>
      <c r="G441" s="23" t="str">
        <f>Source!DG485</f>
        <v/>
      </c>
      <c r="H441" s="9">
        <f>Source!AV485</f>
        <v>1</v>
      </c>
      <c r="I441" s="9">
        <f>IF(Source!BA485&lt;&gt; 0, Source!BA485, 1)</f>
        <v>1</v>
      </c>
      <c r="J441" s="25">
        <f>Source!S485</f>
        <v>35429.83</v>
      </c>
      <c r="K441" s="25"/>
    </row>
    <row r="442" spans="1:22" ht="14.25" x14ac:dyDescent="0.2">
      <c r="A442" s="20"/>
      <c r="B442" s="21"/>
      <c r="C442" s="21" t="s">
        <v>699</v>
      </c>
      <c r="D442" s="22" t="s">
        <v>700</v>
      </c>
      <c r="E442" s="9">
        <f>Source!AT485</f>
        <v>70</v>
      </c>
      <c r="F442" s="24"/>
      <c r="G442" s="23"/>
      <c r="H442" s="9"/>
      <c r="I442" s="9"/>
      <c r="J442" s="25">
        <f>SUM(R439:R441)</f>
        <v>24800.880000000001</v>
      </c>
      <c r="K442" s="25"/>
    </row>
    <row r="443" spans="1:22" ht="14.25" x14ac:dyDescent="0.2">
      <c r="A443" s="20"/>
      <c r="B443" s="21"/>
      <c r="C443" s="21" t="s">
        <v>701</v>
      </c>
      <c r="D443" s="22" t="s">
        <v>700</v>
      </c>
      <c r="E443" s="9">
        <f>Source!AU485</f>
        <v>10</v>
      </c>
      <c r="F443" s="24"/>
      <c r="G443" s="23"/>
      <c r="H443" s="9"/>
      <c r="I443" s="9"/>
      <c r="J443" s="25">
        <f>SUM(T439:T442)</f>
        <v>3542.98</v>
      </c>
      <c r="K443" s="25"/>
    </row>
    <row r="444" spans="1:22" ht="14.25" x14ac:dyDescent="0.2">
      <c r="A444" s="20"/>
      <c r="B444" s="21"/>
      <c r="C444" s="21" t="s">
        <v>703</v>
      </c>
      <c r="D444" s="22" t="s">
        <v>704</v>
      </c>
      <c r="E444" s="9">
        <f>Source!AQ485</f>
        <v>582</v>
      </c>
      <c r="F444" s="24"/>
      <c r="G444" s="23" t="str">
        <f>Source!DI485</f>
        <v/>
      </c>
      <c r="H444" s="9">
        <f>Source!AV485</f>
        <v>1</v>
      </c>
      <c r="I444" s="9"/>
      <c r="J444" s="25"/>
      <c r="K444" s="25">
        <f>Source!U485</f>
        <v>209.51999999999998</v>
      </c>
    </row>
    <row r="445" spans="1:22" ht="15" x14ac:dyDescent="0.25">
      <c r="A445" s="29"/>
      <c r="B445" s="29"/>
      <c r="C445" s="29"/>
      <c r="D445" s="29"/>
      <c r="E445" s="29"/>
      <c r="F445" s="29"/>
      <c r="G445" s="29"/>
      <c r="H445" s="29"/>
      <c r="I445" s="44">
        <f>J441+J442+J443</f>
        <v>63773.69000000001</v>
      </c>
      <c r="J445" s="44"/>
      <c r="K445" s="30">
        <f>IF(Source!I485&lt;&gt;0, ROUND(I445/Source!I485, 2), 0)</f>
        <v>177149.14</v>
      </c>
      <c r="P445" s="28">
        <f>I445</f>
        <v>63773.69000000001</v>
      </c>
    </row>
    <row r="446" spans="1:22" ht="28.5" x14ac:dyDescent="0.2">
      <c r="A446" s="20" t="str">
        <f>Source!E486</f>
        <v>9</v>
      </c>
      <c r="B446" s="21" t="str">
        <f>Source!F486</f>
        <v>1.1-3101-6-1/1</v>
      </c>
      <c r="C446" s="21" t="str">
        <f>Source!G486</f>
        <v>Погрузка грунта вручную в автомобили-самосвалы с выгрузкой (0,4*0,4*0,9*36)</v>
      </c>
      <c r="D446" s="22" t="str">
        <f>Source!H486</f>
        <v>100 м3</v>
      </c>
      <c r="E446" s="9">
        <f>Source!I486</f>
        <v>5.1799999999999999E-2</v>
      </c>
      <c r="F446" s="24"/>
      <c r="G446" s="23"/>
      <c r="H446" s="9"/>
      <c r="I446" s="9"/>
      <c r="J446" s="25"/>
      <c r="K446" s="25"/>
      <c r="Q446">
        <f>ROUND((Source!BZ486/100)*ROUND((Source!AF486*Source!AV486)*Source!I486, 2), 2)</f>
        <v>403.59</v>
      </c>
      <c r="R446">
        <f>Source!X486</f>
        <v>403.59</v>
      </c>
      <c r="S446">
        <f>ROUND((Source!CA486/100)*ROUND((Source!AF486*Source!AV486)*Source!I486, 2), 2)</f>
        <v>57.66</v>
      </c>
      <c r="T446">
        <f>Source!Y486</f>
        <v>57.66</v>
      </c>
      <c r="U446">
        <f>ROUND((175/100)*ROUND((Source!AE486*Source!AV486)*Source!I486, 2), 2)</f>
        <v>0</v>
      </c>
      <c r="V446">
        <f>ROUND((108/100)*ROUND(Source!CS486*Source!I486, 2), 2)</f>
        <v>0</v>
      </c>
    </row>
    <row r="447" spans="1:22" x14ac:dyDescent="0.2">
      <c r="C447" s="26" t="str">
        <f>"Объем: "&amp;Source!I486&amp;"=5,18/"&amp;"100"</f>
        <v>Объем: 0,0518=5,18/100</v>
      </c>
    </row>
    <row r="448" spans="1:22" ht="14.25" x14ac:dyDescent="0.2">
      <c r="A448" s="20"/>
      <c r="B448" s="21"/>
      <c r="C448" s="21" t="s">
        <v>695</v>
      </c>
      <c r="D448" s="22"/>
      <c r="E448" s="9"/>
      <c r="F448" s="24">
        <f>Source!AO486</f>
        <v>11130.3</v>
      </c>
      <c r="G448" s="23" t="str">
        <f>Source!DG486</f>
        <v/>
      </c>
      <c r="H448" s="9">
        <f>Source!AV486</f>
        <v>1</v>
      </c>
      <c r="I448" s="9">
        <f>IF(Source!BA486&lt;&gt; 0, Source!BA486, 1)</f>
        <v>1</v>
      </c>
      <c r="J448" s="25">
        <f>Source!S486</f>
        <v>576.54999999999995</v>
      </c>
      <c r="K448" s="25"/>
    </row>
    <row r="449" spans="1:22" ht="14.25" x14ac:dyDescent="0.2">
      <c r="A449" s="20"/>
      <c r="B449" s="21"/>
      <c r="C449" s="21" t="s">
        <v>699</v>
      </c>
      <c r="D449" s="22" t="s">
        <v>700</v>
      </c>
      <c r="E449" s="9">
        <f>Source!AT486</f>
        <v>70</v>
      </c>
      <c r="F449" s="24"/>
      <c r="G449" s="23"/>
      <c r="H449" s="9"/>
      <c r="I449" s="9"/>
      <c r="J449" s="25">
        <f>SUM(R446:R448)</f>
        <v>403.59</v>
      </c>
      <c r="K449" s="25"/>
    </row>
    <row r="450" spans="1:22" ht="14.25" x14ac:dyDescent="0.2">
      <c r="A450" s="20"/>
      <c r="B450" s="21"/>
      <c r="C450" s="21" t="s">
        <v>701</v>
      </c>
      <c r="D450" s="22" t="s">
        <v>700</v>
      </c>
      <c r="E450" s="9">
        <f>Source!AU486</f>
        <v>10</v>
      </c>
      <c r="F450" s="24"/>
      <c r="G450" s="23"/>
      <c r="H450" s="9"/>
      <c r="I450" s="9"/>
      <c r="J450" s="25">
        <f>SUM(T446:T449)</f>
        <v>57.66</v>
      </c>
      <c r="K450" s="25"/>
    </row>
    <row r="451" spans="1:22" ht="14.25" x14ac:dyDescent="0.2">
      <c r="A451" s="20"/>
      <c r="B451" s="21"/>
      <c r="C451" s="21" t="s">
        <v>703</v>
      </c>
      <c r="D451" s="22" t="s">
        <v>704</v>
      </c>
      <c r="E451" s="9">
        <f>Source!AQ486</f>
        <v>83</v>
      </c>
      <c r="F451" s="24"/>
      <c r="G451" s="23" t="str">
        <f>Source!DI486</f>
        <v/>
      </c>
      <c r="H451" s="9">
        <f>Source!AV486</f>
        <v>1</v>
      </c>
      <c r="I451" s="9"/>
      <c r="J451" s="25"/>
      <c r="K451" s="25">
        <f>Source!U486</f>
        <v>4.2994000000000003</v>
      </c>
    </row>
    <row r="452" spans="1:22" ht="15" x14ac:dyDescent="0.25">
      <c r="A452" s="29"/>
      <c r="B452" s="29"/>
      <c r="C452" s="29"/>
      <c r="D452" s="29"/>
      <c r="E452" s="29"/>
      <c r="F452" s="29"/>
      <c r="G452" s="29"/>
      <c r="H452" s="29"/>
      <c r="I452" s="44">
        <f>J448+J449+J450</f>
        <v>1037.8</v>
      </c>
      <c r="J452" s="44"/>
      <c r="K452" s="30">
        <f>IF(Source!I486&lt;&gt;0, ROUND(I452/Source!I486, 2), 0)</f>
        <v>20034.75</v>
      </c>
      <c r="P452" s="28">
        <f>I452</f>
        <v>1037.8</v>
      </c>
    </row>
    <row r="453" spans="1:22" ht="42.75" x14ac:dyDescent="0.2">
      <c r="A453" s="20" t="str">
        <f>Source!E487</f>
        <v>10</v>
      </c>
      <c r="B453" s="21" t="str">
        <f>Source!F487</f>
        <v>2.49-3401-1-1/1</v>
      </c>
      <c r="C453" s="21" t="str">
        <f>Source!G487</f>
        <v>Перевозка грунта автосамосвалами грузоподъемностью до 10 т на расстояние 1 км</v>
      </c>
      <c r="D453" s="22" t="str">
        <f>Source!H487</f>
        <v>м3</v>
      </c>
      <c r="E453" s="9">
        <f>Source!I487</f>
        <v>5.18</v>
      </c>
      <c r="F453" s="24"/>
      <c r="G453" s="23"/>
      <c r="H453" s="9"/>
      <c r="I453" s="9"/>
      <c r="J453" s="25"/>
      <c r="K453" s="25"/>
      <c r="Q453">
        <f>ROUND((Source!BZ487/100)*ROUND((Source!AF487*Source!AV487)*Source!I487, 2), 2)</f>
        <v>0</v>
      </c>
      <c r="R453">
        <f>Source!X487</f>
        <v>0</v>
      </c>
      <c r="S453">
        <f>ROUND((Source!CA487/100)*ROUND((Source!AF487*Source!AV487)*Source!I487, 2), 2)</f>
        <v>0</v>
      </c>
      <c r="T453">
        <f>Source!Y487</f>
        <v>0</v>
      </c>
      <c r="U453">
        <f>ROUND((175/100)*ROUND((Source!AE487*Source!AV487)*Source!I487, 2), 2)</f>
        <v>232.61</v>
      </c>
      <c r="V453">
        <f>ROUND((108/100)*ROUND(Source!CS487*Source!I487, 2), 2)</f>
        <v>143.55000000000001</v>
      </c>
    </row>
    <row r="454" spans="1:22" ht="14.25" x14ac:dyDescent="0.2">
      <c r="A454" s="20"/>
      <c r="B454" s="21"/>
      <c r="C454" s="21" t="s">
        <v>696</v>
      </c>
      <c r="D454" s="22"/>
      <c r="E454" s="9"/>
      <c r="F454" s="24">
        <f>Source!AM487</f>
        <v>47.27</v>
      </c>
      <c r="G454" s="23" t="str">
        <f>Source!DE487</f>
        <v/>
      </c>
      <c r="H454" s="9">
        <f>Source!AV487</f>
        <v>1</v>
      </c>
      <c r="I454" s="9">
        <f>IF(Source!BB487&lt;&gt; 0, Source!BB487, 1)</f>
        <v>1</v>
      </c>
      <c r="J454" s="25">
        <f>Source!Q487</f>
        <v>244.86</v>
      </c>
      <c r="K454" s="25"/>
    </row>
    <row r="455" spans="1:22" ht="14.25" x14ac:dyDescent="0.2">
      <c r="A455" s="20"/>
      <c r="B455" s="21"/>
      <c r="C455" s="21" t="s">
        <v>697</v>
      </c>
      <c r="D455" s="22"/>
      <c r="E455" s="9"/>
      <c r="F455" s="24">
        <f>Source!AN487</f>
        <v>25.66</v>
      </c>
      <c r="G455" s="23" t="str">
        <f>Source!DF487</f>
        <v/>
      </c>
      <c r="H455" s="9">
        <f>Source!AV487</f>
        <v>1</v>
      </c>
      <c r="I455" s="9">
        <f>IF(Source!BS487&lt;&gt; 0, Source!BS487, 1)</f>
        <v>1</v>
      </c>
      <c r="J455" s="27">
        <f>Source!R487</f>
        <v>132.91999999999999</v>
      </c>
      <c r="K455" s="25"/>
    </row>
    <row r="456" spans="1:22" ht="15" x14ac:dyDescent="0.25">
      <c r="A456" s="29"/>
      <c r="B456" s="29"/>
      <c r="C456" s="29"/>
      <c r="D456" s="29"/>
      <c r="E456" s="29"/>
      <c r="F456" s="29"/>
      <c r="G456" s="29"/>
      <c r="H456" s="29"/>
      <c r="I456" s="44">
        <f>J454</f>
        <v>244.86</v>
      </c>
      <c r="J456" s="44"/>
      <c r="K456" s="30">
        <f>IF(Source!I487&lt;&gt;0, ROUND(I456/Source!I487, 2), 0)</f>
        <v>47.27</v>
      </c>
      <c r="P456" s="28">
        <f>I456</f>
        <v>244.86</v>
      </c>
    </row>
    <row r="457" spans="1:22" ht="57" x14ac:dyDescent="0.2">
      <c r="A457" s="20" t="str">
        <f>Source!E488</f>
        <v>11</v>
      </c>
      <c r="B457" s="21" t="str">
        <f>Source!F488</f>
        <v>2.49-3401-1-2/1</v>
      </c>
      <c r="C457" s="21" t="str">
        <f>Source!G488</f>
        <v>Перевозка грунта автосамосвалами грузоподъемностью до 10 т - добавляется на каждый последующий 1 км до 100 км (к поз. 49-3401-1-1)</v>
      </c>
      <c r="D457" s="22" t="str">
        <f>Source!H488</f>
        <v>м3</v>
      </c>
      <c r="E457" s="9">
        <f>Source!I488</f>
        <v>5.18</v>
      </c>
      <c r="F457" s="24"/>
      <c r="G457" s="23"/>
      <c r="H457" s="9"/>
      <c r="I457" s="9"/>
      <c r="J457" s="25"/>
      <c r="K457" s="25"/>
      <c r="Q457">
        <f>ROUND((Source!BZ488/100)*ROUND((Source!AF488*Source!AV488)*Source!I488, 2), 2)</f>
        <v>0</v>
      </c>
      <c r="R457">
        <f>Source!X488</f>
        <v>0</v>
      </c>
      <c r="S457">
        <f>ROUND((Source!CA488/100)*ROUND((Source!AF488*Source!AV488)*Source!I488, 2), 2)</f>
        <v>0</v>
      </c>
      <c r="T457">
        <f>Source!Y488</f>
        <v>0</v>
      </c>
      <c r="U457">
        <f>ROUND((175/100)*ROUND((Source!AE488*Source!AV488)*Source!I488, 2), 2)</f>
        <v>75.06</v>
      </c>
      <c r="V457">
        <f>ROUND((108/100)*ROUND(Source!CS488*Source!I488, 2), 2)</f>
        <v>46.32</v>
      </c>
    </row>
    <row r="458" spans="1:22" ht="14.25" x14ac:dyDescent="0.2">
      <c r="A458" s="20"/>
      <c r="B458" s="21"/>
      <c r="C458" s="21" t="s">
        <v>696</v>
      </c>
      <c r="D458" s="22"/>
      <c r="E458" s="9"/>
      <c r="F458" s="24">
        <f>Source!AM488</f>
        <v>15.25</v>
      </c>
      <c r="G458" s="23" t="str">
        <f>Source!DE488</f>
        <v/>
      </c>
      <c r="H458" s="9">
        <f>Source!AV488</f>
        <v>1</v>
      </c>
      <c r="I458" s="9">
        <f>IF(Source!BB488&lt;&gt; 0, Source!BB488, 1)</f>
        <v>1</v>
      </c>
      <c r="J458" s="25">
        <f>Source!Q488</f>
        <v>79</v>
      </c>
      <c r="K458" s="25"/>
    </row>
    <row r="459" spans="1:22" ht="14.25" x14ac:dyDescent="0.2">
      <c r="A459" s="20"/>
      <c r="B459" s="21"/>
      <c r="C459" s="21" t="s">
        <v>697</v>
      </c>
      <c r="D459" s="22"/>
      <c r="E459" s="9"/>
      <c r="F459" s="24">
        <f>Source!AN488</f>
        <v>8.2799999999999994</v>
      </c>
      <c r="G459" s="23" t="str">
        <f>Source!DF488</f>
        <v/>
      </c>
      <c r="H459" s="9">
        <f>Source!AV488</f>
        <v>1</v>
      </c>
      <c r="I459" s="9">
        <f>IF(Source!BS488&lt;&gt; 0, Source!BS488, 1)</f>
        <v>1</v>
      </c>
      <c r="J459" s="27">
        <f>Source!R488</f>
        <v>42.89</v>
      </c>
      <c r="K459" s="25"/>
    </row>
    <row r="460" spans="1:22" ht="15" x14ac:dyDescent="0.25">
      <c r="A460" s="29"/>
      <c r="B460" s="29"/>
      <c r="C460" s="29"/>
      <c r="D460" s="29"/>
      <c r="E460" s="29"/>
      <c r="F460" s="29"/>
      <c r="G460" s="29"/>
      <c r="H460" s="29"/>
      <c r="I460" s="44">
        <f>J458</f>
        <v>79</v>
      </c>
      <c r="J460" s="44"/>
      <c r="K460" s="30">
        <f>IF(Source!I488&lt;&gt;0, ROUND(I460/Source!I488, 2), 0)</f>
        <v>15.25</v>
      </c>
      <c r="P460" s="28">
        <f>I460</f>
        <v>79</v>
      </c>
    </row>
    <row r="461" spans="1:22" ht="28.5" x14ac:dyDescent="0.2">
      <c r="A461" s="20" t="str">
        <f>Source!E489</f>
        <v>12</v>
      </c>
      <c r="B461" s="21" t="str">
        <f>Source!F489</f>
        <v>1.2-3103-2-1/1</v>
      </c>
      <c r="C461" s="21" t="str">
        <f>Source!G489</f>
        <v>Устройство бетонной подготовки</v>
      </c>
      <c r="D461" s="22" t="str">
        <f>Source!H489</f>
        <v>100 м3</v>
      </c>
      <c r="E461" s="9">
        <f>Source!I489</f>
        <v>5.1799999999999999E-2</v>
      </c>
      <c r="F461" s="24"/>
      <c r="G461" s="23"/>
      <c r="H461" s="9"/>
      <c r="I461" s="9"/>
      <c r="J461" s="25"/>
      <c r="K461" s="25"/>
      <c r="Q461">
        <f>ROUND((Source!BZ489/100)*ROUND((Source!AF489*Source!AV489)*Source!I489, 2), 2)</f>
        <v>1017.45</v>
      </c>
      <c r="R461">
        <f>Source!X489</f>
        <v>1017.45</v>
      </c>
      <c r="S461">
        <f>ROUND((Source!CA489/100)*ROUND((Source!AF489*Source!AV489)*Source!I489, 2), 2)</f>
        <v>145.35</v>
      </c>
      <c r="T461">
        <f>Source!Y489</f>
        <v>145.35</v>
      </c>
      <c r="U461">
        <f>ROUND((175/100)*ROUND((Source!AE489*Source!AV489)*Source!I489, 2), 2)</f>
        <v>0</v>
      </c>
      <c r="V461">
        <f>ROUND((108/100)*ROUND(Source!CS489*Source!I489, 2), 2)</f>
        <v>0</v>
      </c>
    </row>
    <row r="462" spans="1:22" x14ac:dyDescent="0.2">
      <c r="C462" s="26" t="str">
        <f>"Объем: "&amp;Source!I489&amp;"=5,18/"&amp;"100"</f>
        <v>Объем: 0,0518=5,18/100</v>
      </c>
    </row>
    <row r="463" spans="1:22" ht="14.25" x14ac:dyDescent="0.2">
      <c r="A463" s="20"/>
      <c r="B463" s="21"/>
      <c r="C463" s="21" t="s">
        <v>695</v>
      </c>
      <c r="D463" s="22"/>
      <c r="E463" s="9"/>
      <c r="F463" s="24">
        <f>Source!AO489</f>
        <v>28059.89</v>
      </c>
      <c r="G463" s="23" t="str">
        <f>Source!DG489</f>
        <v/>
      </c>
      <c r="H463" s="9">
        <f>Source!AV489</f>
        <v>1</v>
      </c>
      <c r="I463" s="9">
        <f>IF(Source!BA489&lt;&gt; 0, Source!BA489, 1)</f>
        <v>1</v>
      </c>
      <c r="J463" s="25">
        <f>Source!S489</f>
        <v>1453.5</v>
      </c>
      <c r="K463" s="25"/>
    </row>
    <row r="464" spans="1:22" ht="14.25" x14ac:dyDescent="0.2">
      <c r="A464" s="20"/>
      <c r="B464" s="21"/>
      <c r="C464" s="21" t="s">
        <v>696</v>
      </c>
      <c r="D464" s="22"/>
      <c r="E464" s="9"/>
      <c r="F464" s="24">
        <f>Source!AM489</f>
        <v>28.45</v>
      </c>
      <c r="G464" s="23" t="str">
        <f>Source!DE489</f>
        <v/>
      </c>
      <c r="H464" s="9">
        <f>Source!AV489</f>
        <v>1</v>
      </c>
      <c r="I464" s="9">
        <f>IF(Source!BB489&lt;&gt; 0, Source!BB489, 1)</f>
        <v>1</v>
      </c>
      <c r="J464" s="25">
        <f>Source!Q489</f>
        <v>1.47</v>
      </c>
      <c r="K464" s="25"/>
    </row>
    <row r="465" spans="1:22" ht="14.25" x14ac:dyDescent="0.2">
      <c r="A465" s="20"/>
      <c r="B465" s="21"/>
      <c r="C465" s="21" t="s">
        <v>698</v>
      </c>
      <c r="D465" s="22"/>
      <c r="E465" s="9"/>
      <c r="F465" s="24">
        <f>Source!AL489</f>
        <v>354251.65</v>
      </c>
      <c r="G465" s="23" t="str">
        <f>Source!DD489</f>
        <v/>
      </c>
      <c r="H465" s="9">
        <f>Source!AW489</f>
        <v>1</v>
      </c>
      <c r="I465" s="9">
        <f>IF(Source!BC489&lt;&gt; 0, Source!BC489, 1)</f>
        <v>1</v>
      </c>
      <c r="J465" s="25">
        <f>Source!P489</f>
        <v>18350.240000000002</v>
      </c>
      <c r="K465" s="25"/>
    </row>
    <row r="466" spans="1:22" ht="14.25" x14ac:dyDescent="0.2">
      <c r="A466" s="20"/>
      <c r="B466" s="21"/>
      <c r="C466" s="21" t="s">
        <v>699</v>
      </c>
      <c r="D466" s="22" t="s">
        <v>700</v>
      </c>
      <c r="E466" s="9">
        <f>Source!AT489</f>
        <v>70</v>
      </c>
      <c r="F466" s="24"/>
      <c r="G466" s="23"/>
      <c r="H466" s="9"/>
      <c r="I466" s="9"/>
      <c r="J466" s="25">
        <f>SUM(R461:R465)</f>
        <v>1017.45</v>
      </c>
      <c r="K466" s="25"/>
    </row>
    <row r="467" spans="1:22" ht="14.25" x14ac:dyDescent="0.2">
      <c r="A467" s="20"/>
      <c r="B467" s="21"/>
      <c r="C467" s="21" t="s">
        <v>701</v>
      </c>
      <c r="D467" s="22" t="s">
        <v>700</v>
      </c>
      <c r="E467" s="9">
        <f>Source!AU489</f>
        <v>10</v>
      </c>
      <c r="F467" s="24"/>
      <c r="G467" s="23"/>
      <c r="H467" s="9"/>
      <c r="I467" s="9"/>
      <c r="J467" s="25">
        <f>SUM(T461:T466)</f>
        <v>145.35</v>
      </c>
      <c r="K467" s="25"/>
    </row>
    <row r="468" spans="1:22" ht="14.25" x14ac:dyDescent="0.2">
      <c r="A468" s="20"/>
      <c r="B468" s="21"/>
      <c r="C468" s="21" t="s">
        <v>703</v>
      </c>
      <c r="D468" s="22" t="s">
        <v>704</v>
      </c>
      <c r="E468" s="9">
        <f>Source!AQ489</f>
        <v>155.25</v>
      </c>
      <c r="F468" s="24"/>
      <c r="G468" s="23" t="str">
        <f>Source!DI489</f>
        <v/>
      </c>
      <c r="H468" s="9">
        <f>Source!AV489</f>
        <v>1</v>
      </c>
      <c r="I468" s="9"/>
      <c r="J468" s="25"/>
      <c r="K468" s="25">
        <f>Source!U489</f>
        <v>8.0419499999999999</v>
      </c>
    </row>
    <row r="469" spans="1:22" ht="15" x14ac:dyDescent="0.25">
      <c r="A469" s="29"/>
      <c r="B469" s="29"/>
      <c r="C469" s="29"/>
      <c r="D469" s="29"/>
      <c r="E469" s="29"/>
      <c r="F469" s="29"/>
      <c r="G469" s="29"/>
      <c r="H469" s="29"/>
      <c r="I469" s="44">
        <f>J463+J464+J465+J466+J467</f>
        <v>20968.010000000002</v>
      </c>
      <c r="J469" s="44"/>
      <c r="K469" s="30">
        <f>IF(Source!I489&lt;&gt;0, ROUND(I469/Source!I489, 2), 0)</f>
        <v>404787.84</v>
      </c>
      <c r="P469" s="28">
        <f>I469</f>
        <v>20968.010000000002</v>
      </c>
    </row>
    <row r="470" spans="1:22" ht="28.5" x14ac:dyDescent="0.2">
      <c r="A470" s="20" t="str">
        <f>Source!E490</f>
        <v>13</v>
      </c>
      <c r="B470" s="21" t="str">
        <f>Source!F490</f>
        <v>1.50-3203-3-7/1</v>
      </c>
      <c r="C470" s="21" t="str">
        <f>Source!G490</f>
        <v>Установка закладных деталей весом до 4 кг (0,004*36)</v>
      </c>
      <c r="D470" s="22" t="str">
        <f>Source!H490</f>
        <v>т</v>
      </c>
      <c r="E470" s="9">
        <f>Source!I490</f>
        <v>0.14399999999999999</v>
      </c>
      <c r="F470" s="24"/>
      <c r="G470" s="23"/>
      <c r="H470" s="9"/>
      <c r="I470" s="9"/>
      <c r="J470" s="25"/>
      <c r="K470" s="25"/>
      <c r="Q470">
        <f>ROUND((Source!BZ490/100)*ROUND((Source!AF490*Source!AV490)*Source!I490, 2), 2)</f>
        <v>5146.5600000000004</v>
      </c>
      <c r="R470">
        <f>Source!X490</f>
        <v>5146.5600000000004</v>
      </c>
      <c r="S470">
        <f>ROUND((Source!CA490/100)*ROUND((Source!AF490*Source!AV490)*Source!I490, 2), 2)</f>
        <v>735.22</v>
      </c>
      <c r="T470">
        <f>Source!Y490</f>
        <v>735.22</v>
      </c>
      <c r="U470">
        <f>ROUND((175/100)*ROUND((Source!AE490*Source!AV490)*Source!I490, 2), 2)</f>
        <v>0</v>
      </c>
      <c r="V470">
        <f>ROUND((108/100)*ROUND(Source!CS490*Source!I490, 2), 2)</f>
        <v>0</v>
      </c>
    </row>
    <row r="471" spans="1:22" x14ac:dyDescent="0.2">
      <c r="C471" s="26" t="str">
        <f>"Объем: "&amp;Source!I490&amp;"=0,004*"&amp;"36"</f>
        <v>Объем: 0,144=0,004*36</v>
      </c>
    </row>
    <row r="472" spans="1:22" ht="14.25" x14ac:dyDescent="0.2">
      <c r="A472" s="20"/>
      <c r="B472" s="21"/>
      <c r="C472" s="21" t="s">
        <v>695</v>
      </c>
      <c r="D472" s="22"/>
      <c r="E472" s="9"/>
      <c r="F472" s="24">
        <f>Source!AO490</f>
        <v>51057.17</v>
      </c>
      <c r="G472" s="23" t="str">
        <f>Source!DG490</f>
        <v/>
      </c>
      <c r="H472" s="9">
        <f>Source!AV490</f>
        <v>1</v>
      </c>
      <c r="I472" s="9">
        <f>IF(Source!BA490&lt;&gt; 0, Source!BA490, 1)</f>
        <v>1</v>
      </c>
      <c r="J472" s="25">
        <f>Source!S490</f>
        <v>7352.23</v>
      </c>
      <c r="K472" s="25"/>
    </row>
    <row r="473" spans="1:22" ht="14.25" x14ac:dyDescent="0.2">
      <c r="A473" s="20"/>
      <c r="B473" s="21"/>
      <c r="C473" s="21" t="s">
        <v>698</v>
      </c>
      <c r="D473" s="22"/>
      <c r="E473" s="9"/>
      <c r="F473" s="24">
        <f>Source!AL490</f>
        <v>53233.52</v>
      </c>
      <c r="G473" s="23" t="str">
        <f>Source!DD490</f>
        <v/>
      </c>
      <c r="H473" s="9">
        <f>Source!AW490</f>
        <v>1</v>
      </c>
      <c r="I473" s="9">
        <f>IF(Source!BC490&lt;&gt; 0, Source!BC490, 1)</f>
        <v>1</v>
      </c>
      <c r="J473" s="25">
        <f>Source!P490</f>
        <v>7665.63</v>
      </c>
      <c r="K473" s="25"/>
    </row>
    <row r="474" spans="1:22" ht="14.25" x14ac:dyDescent="0.2">
      <c r="A474" s="20"/>
      <c r="B474" s="21"/>
      <c r="C474" s="21" t="s">
        <v>699</v>
      </c>
      <c r="D474" s="22" t="s">
        <v>700</v>
      </c>
      <c r="E474" s="9">
        <f>Source!AT490</f>
        <v>70</v>
      </c>
      <c r="F474" s="24"/>
      <c r="G474" s="23"/>
      <c r="H474" s="9"/>
      <c r="I474" s="9"/>
      <c r="J474" s="25">
        <f>SUM(R470:R473)</f>
        <v>5146.5600000000004</v>
      </c>
      <c r="K474" s="25"/>
    </row>
    <row r="475" spans="1:22" ht="14.25" x14ac:dyDescent="0.2">
      <c r="A475" s="20"/>
      <c r="B475" s="21"/>
      <c r="C475" s="21" t="s">
        <v>701</v>
      </c>
      <c r="D475" s="22" t="s">
        <v>700</v>
      </c>
      <c r="E475" s="9">
        <f>Source!AU490</f>
        <v>10</v>
      </c>
      <c r="F475" s="24"/>
      <c r="G475" s="23"/>
      <c r="H475" s="9"/>
      <c r="I475" s="9"/>
      <c r="J475" s="25">
        <f>SUM(T470:T474)</f>
        <v>735.22</v>
      </c>
      <c r="K475" s="25"/>
    </row>
    <row r="476" spans="1:22" ht="14.25" x14ac:dyDescent="0.2">
      <c r="A476" s="20"/>
      <c r="B476" s="21"/>
      <c r="C476" s="21" t="s">
        <v>703</v>
      </c>
      <c r="D476" s="22" t="s">
        <v>704</v>
      </c>
      <c r="E476" s="9">
        <f>Source!AQ490</f>
        <v>227.7</v>
      </c>
      <c r="F476" s="24"/>
      <c r="G476" s="23" t="str">
        <f>Source!DI490</f>
        <v/>
      </c>
      <c r="H476" s="9">
        <f>Source!AV490</f>
        <v>1</v>
      </c>
      <c r="I476" s="9"/>
      <c r="J476" s="25"/>
      <c r="K476" s="25">
        <f>Source!U490</f>
        <v>32.788799999999995</v>
      </c>
    </row>
    <row r="477" spans="1:22" ht="15" x14ac:dyDescent="0.25">
      <c r="A477" s="29"/>
      <c r="B477" s="29"/>
      <c r="C477" s="29"/>
      <c r="D477" s="29"/>
      <c r="E477" s="29"/>
      <c r="F477" s="29"/>
      <c r="G477" s="29"/>
      <c r="H477" s="29"/>
      <c r="I477" s="44">
        <f>J472+J473+J474+J475</f>
        <v>20899.640000000003</v>
      </c>
      <c r="J477" s="44"/>
      <c r="K477" s="30">
        <f>IF(Source!I490&lt;&gt;0, ROUND(I477/Source!I490, 2), 0)</f>
        <v>145136.39000000001</v>
      </c>
      <c r="P477" s="28">
        <f>I477</f>
        <v>20899.640000000003</v>
      </c>
    </row>
    <row r="478" spans="1:22" ht="28.5" x14ac:dyDescent="0.2">
      <c r="A478" s="20" t="str">
        <f>Source!E491</f>
        <v>14</v>
      </c>
      <c r="B478" s="21" t="str">
        <f>Source!F491</f>
        <v>1.50-3203-10-4/1</v>
      </c>
      <c r="C478" s="21" t="str">
        <f>Source!G491</f>
        <v>Установка монтажных изделий массой свыше 20 кг (1,988  т)</v>
      </c>
      <c r="D478" s="22" t="str">
        <f>Source!H491</f>
        <v>т</v>
      </c>
      <c r="E478" s="9">
        <f>Source!I491</f>
        <v>1.988</v>
      </c>
      <c r="F478" s="24"/>
      <c r="G478" s="23"/>
      <c r="H478" s="9"/>
      <c r="I478" s="9"/>
      <c r="J478" s="25"/>
      <c r="K478" s="25"/>
      <c r="Q478">
        <f>ROUND((Source!BZ491/100)*ROUND((Source!AF491*Source!AV491)*Source!I491, 2), 2)</f>
        <v>13115.42</v>
      </c>
      <c r="R478">
        <f>Source!X491</f>
        <v>13115.42</v>
      </c>
      <c r="S478">
        <f>ROUND((Source!CA491/100)*ROUND((Source!AF491*Source!AV491)*Source!I491, 2), 2)</f>
        <v>1873.63</v>
      </c>
      <c r="T478">
        <f>Source!Y491</f>
        <v>1873.63</v>
      </c>
      <c r="U478">
        <f>ROUND((175/100)*ROUND((Source!AE491*Source!AV491)*Source!I491, 2), 2)</f>
        <v>3.83</v>
      </c>
      <c r="V478">
        <f>ROUND((108/100)*ROUND(Source!CS491*Source!I491, 2), 2)</f>
        <v>2.37</v>
      </c>
    </row>
    <row r="479" spans="1:22" ht="14.25" x14ac:dyDescent="0.2">
      <c r="A479" s="20"/>
      <c r="B479" s="21"/>
      <c r="C479" s="21" t="s">
        <v>695</v>
      </c>
      <c r="D479" s="22"/>
      <c r="E479" s="9"/>
      <c r="F479" s="24">
        <f>Source!AO491</f>
        <v>9424.7099999999991</v>
      </c>
      <c r="G479" s="23" t="str">
        <f>Source!DG491</f>
        <v/>
      </c>
      <c r="H479" s="9">
        <f>Source!AV491</f>
        <v>1</v>
      </c>
      <c r="I479" s="9">
        <f>IF(Source!BA491&lt;&gt; 0, Source!BA491, 1)</f>
        <v>1</v>
      </c>
      <c r="J479" s="25">
        <f>Source!S491</f>
        <v>18736.32</v>
      </c>
      <c r="K479" s="25"/>
    </row>
    <row r="480" spans="1:22" ht="14.25" x14ac:dyDescent="0.2">
      <c r="A480" s="20"/>
      <c r="B480" s="21"/>
      <c r="C480" s="21" t="s">
        <v>696</v>
      </c>
      <c r="D480" s="22"/>
      <c r="E480" s="9"/>
      <c r="F480" s="24">
        <f>Source!AM491</f>
        <v>1197.3800000000001</v>
      </c>
      <c r="G480" s="23" t="str">
        <f>Source!DE491</f>
        <v/>
      </c>
      <c r="H480" s="9">
        <f>Source!AV491</f>
        <v>1</v>
      </c>
      <c r="I480" s="9">
        <f>IF(Source!BB491&lt;&gt; 0, Source!BB491, 1)</f>
        <v>1</v>
      </c>
      <c r="J480" s="25">
        <f>Source!Q491</f>
        <v>2380.39</v>
      </c>
      <c r="K480" s="25"/>
    </row>
    <row r="481" spans="1:22" ht="14.25" x14ac:dyDescent="0.2">
      <c r="A481" s="20"/>
      <c r="B481" s="21"/>
      <c r="C481" s="21" t="s">
        <v>697</v>
      </c>
      <c r="D481" s="22"/>
      <c r="E481" s="9"/>
      <c r="F481" s="24">
        <f>Source!AN491</f>
        <v>1.1000000000000001</v>
      </c>
      <c r="G481" s="23" t="str">
        <f>Source!DF491</f>
        <v/>
      </c>
      <c r="H481" s="9">
        <f>Source!AV491</f>
        <v>1</v>
      </c>
      <c r="I481" s="9">
        <f>IF(Source!BS491&lt;&gt; 0, Source!BS491, 1)</f>
        <v>1</v>
      </c>
      <c r="J481" s="27">
        <f>Source!R491</f>
        <v>2.19</v>
      </c>
      <c r="K481" s="25"/>
    </row>
    <row r="482" spans="1:22" ht="14.25" x14ac:dyDescent="0.2">
      <c r="A482" s="20"/>
      <c r="B482" s="21"/>
      <c r="C482" s="21" t="s">
        <v>698</v>
      </c>
      <c r="D482" s="22"/>
      <c r="E482" s="9"/>
      <c r="F482" s="24">
        <f>Source!AL491</f>
        <v>56556.95</v>
      </c>
      <c r="G482" s="23" t="str">
        <f>Source!DD491</f>
        <v/>
      </c>
      <c r="H482" s="9">
        <f>Source!AW491</f>
        <v>1</v>
      </c>
      <c r="I482" s="9">
        <f>IF(Source!BC491&lt;&gt; 0, Source!BC491, 1)</f>
        <v>1</v>
      </c>
      <c r="J482" s="25">
        <f>Source!P491</f>
        <v>112435.22</v>
      </c>
      <c r="K482" s="25"/>
    </row>
    <row r="483" spans="1:22" ht="57" x14ac:dyDescent="0.2">
      <c r="A483" s="20" t="str">
        <f>Source!E492</f>
        <v>14,1</v>
      </c>
      <c r="B483" s="21" t="str">
        <f>Source!F492</f>
        <v>21.3-4-24</v>
      </c>
      <c r="C483" s="21" t="str">
        <f>Source!G492</f>
        <v>Арматурные заготовки (стержни, хомуты и т.п.), не собранные в каркасы или сетки, закладные и накладные детали, со сваркой</v>
      </c>
      <c r="D483" s="22" t="str">
        <f>Source!H492</f>
        <v>т</v>
      </c>
      <c r="E483" s="9">
        <f>Source!I492</f>
        <v>-1.988</v>
      </c>
      <c r="F483" s="24">
        <f>Source!AK492</f>
        <v>53233.52</v>
      </c>
      <c r="G483" s="33" t="s">
        <v>3</v>
      </c>
      <c r="H483" s="9">
        <f>Source!AW492</f>
        <v>1</v>
      </c>
      <c r="I483" s="9">
        <f>IF(Source!BC492&lt;&gt; 0, Source!BC492, 1)</f>
        <v>1</v>
      </c>
      <c r="J483" s="25">
        <f>Source!O492</f>
        <v>-105828.24</v>
      </c>
      <c r="K483" s="25"/>
      <c r="Q483">
        <f>ROUND((Source!BZ492/100)*ROUND((Source!AF492*Source!AV492)*Source!I492, 2), 2)</f>
        <v>0</v>
      </c>
      <c r="R483">
        <f>Source!X492</f>
        <v>0</v>
      </c>
      <c r="S483">
        <f>ROUND((Source!CA492/100)*ROUND((Source!AF492*Source!AV492)*Source!I492, 2), 2)</f>
        <v>0</v>
      </c>
      <c r="T483">
        <f>Source!Y492</f>
        <v>0</v>
      </c>
      <c r="U483">
        <f>ROUND((175/100)*ROUND((Source!AE492*Source!AV492)*Source!I492, 2), 2)</f>
        <v>0</v>
      </c>
      <c r="V483">
        <f>ROUND((108/100)*ROUND(Source!CS492*Source!I492, 2), 2)</f>
        <v>0</v>
      </c>
    </row>
    <row r="484" spans="1:22" ht="14.25" x14ac:dyDescent="0.2">
      <c r="A484" s="20"/>
      <c r="B484" s="21"/>
      <c r="C484" s="21" t="s">
        <v>699</v>
      </c>
      <c r="D484" s="22" t="s">
        <v>700</v>
      </c>
      <c r="E484" s="9">
        <f>Source!AT491</f>
        <v>70</v>
      </c>
      <c r="F484" s="24"/>
      <c r="G484" s="23"/>
      <c r="H484" s="9"/>
      <c r="I484" s="9"/>
      <c r="J484" s="25">
        <f>SUM(R478:R483)</f>
        <v>13115.42</v>
      </c>
      <c r="K484" s="25"/>
    </row>
    <row r="485" spans="1:22" ht="14.25" x14ac:dyDescent="0.2">
      <c r="A485" s="20"/>
      <c r="B485" s="21"/>
      <c r="C485" s="21" t="s">
        <v>701</v>
      </c>
      <c r="D485" s="22" t="s">
        <v>700</v>
      </c>
      <c r="E485" s="9">
        <f>Source!AU491</f>
        <v>10</v>
      </c>
      <c r="F485" s="24"/>
      <c r="G485" s="23"/>
      <c r="H485" s="9"/>
      <c r="I485" s="9"/>
      <c r="J485" s="25">
        <f>SUM(T478:T484)</f>
        <v>1873.63</v>
      </c>
      <c r="K485" s="25"/>
    </row>
    <row r="486" spans="1:22" ht="14.25" x14ac:dyDescent="0.2">
      <c r="A486" s="20"/>
      <c r="B486" s="21"/>
      <c r="C486" s="21" t="s">
        <v>702</v>
      </c>
      <c r="D486" s="22" t="s">
        <v>700</v>
      </c>
      <c r="E486" s="9">
        <f>108</f>
        <v>108</v>
      </c>
      <c r="F486" s="24"/>
      <c r="G486" s="23"/>
      <c r="H486" s="9"/>
      <c r="I486" s="9"/>
      <c r="J486" s="25">
        <f>SUM(V478:V485)</f>
        <v>2.37</v>
      </c>
      <c r="K486" s="25"/>
    </row>
    <row r="487" spans="1:22" ht="14.25" x14ac:dyDescent="0.2">
      <c r="A487" s="20"/>
      <c r="B487" s="21"/>
      <c r="C487" s="21" t="s">
        <v>703</v>
      </c>
      <c r="D487" s="22" t="s">
        <v>704</v>
      </c>
      <c r="E487" s="9">
        <f>Source!AQ491</f>
        <v>36.11</v>
      </c>
      <c r="F487" s="24"/>
      <c r="G487" s="23" t="str">
        <f>Source!DI491</f>
        <v/>
      </c>
      <c r="H487" s="9">
        <f>Source!AV491</f>
        <v>1</v>
      </c>
      <c r="I487" s="9"/>
      <c r="J487" s="25"/>
      <c r="K487" s="25">
        <f>Source!U491</f>
        <v>71.786680000000004</v>
      </c>
    </row>
    <row r="488" spans="1:22" ht="15" x14ac:dyDescent="0.25">
      <c r="A488" s="29"/>
      <c r="B488" s="29"/>
      <c r="C488" s="29"/>
      <c r="D488" s="29"/>
      <c r="E488" s="29"/>
      <c r="F488" s="29"/>
      <c r="G488" s="29"/>
      <c r="H488" s="29"/>
      <c r="I488" s="44">
        <f>J479+J480+J482+J484+J485+J486+SUM(J483:J483)</f>
        <v>42715.11</v>
      </c>
      <c r="J488" s="44"/>
      <c r="K488" s="30">
        <f>IF(Source!I491&lt;&gt;0, ROUND(I488/Source!I491, 2), 0)</f>
        <v>21486.47</v>
      </c>
      <c r="P488" s="28">
        <f>I488</f>
        <v>42715.11</v>
      </c>
    </row>
    <row r="489" spans="1:22" ht="82.5" x14ac:dyDescent="0.2">
      <c r="A489" s="20" t="str">
        <f>Source!E493</f>
        <v>15</v>
      </c>
      <c r="B489" s="21" t="str">
        <f>Source!F493</f>
        <v>коммерческое предложение</v>
      </c>
      <c r="C489" s="21" t="s">
        <v>719</v>
      </c>
      <c r="D489" s="22" t="str">
        <f>Source!H493</f>
        <v>шт.</v>
      </c>
      <c r="E489" s="9">
        <f>Source!I493</f>
        <v>1</v>
      </c>
      <c r="F489" s="24">
        <f>Source!AL493</f>
        <v>924500</v>
      </c>
      <c r="G489" s="23" t="str">
        <f>Source!DD493</f>
        <v/>
      </c>
      <c r="H489" s="9">
        <f>Source!AW493</f>
        <v>1</v>
      </c>
      <c r="I489" s="9">
        <f>IF(Source!BC493&lt;&gt; 0, Source!BC493, 1)</f>
        <v>1</v>
      </c>
      <c r="J489" s="25">
        <f>Source!P493</f>
        <v>924500</v>
      </c>
      <c r="K489" s="25"/>
      <c r="Q489">
        <f>ROUND((Source!BZ493/100)*ROUND((Source!AF493*Source!AV493)*Source!I493, 2), 2)</f>
        <v>0</v>
      </c>
      <c r="R489">
        <f>Source!X493</f>
        <v>0</v>
      </c>
      <c r="S489">
        <f>ROUND((Source!CA493/100)*ROUND((Source!AF493*Source!AV493)*Source!I493, 2), 2)</f>
        <v>0</v>
      </c>
      <c r="T489">
        <f>Source!Y493</f>
        <v>0</v>
      </c>
      <c r="U489">
        <f>ROUND((175/100)*ROUND((Source!AE493*Source!AV493)*Source!I493, 2), 2)</f>
        <v>0</v>
      </c>
      <c r="V489">
        <f>ROUND((108/100)*ROUND(Source!CS493*Source!I493, 2), 2)</f>
        <v>0</v>
      </c>
    </row>
    <row r="490" spans="1:22" ht="15" x14ac:dyDescent="0.25">
      <c r="A490" s="29"/>
      <c r="B490" s="29"/>
      <c r="C490" s="29"/>
      <c r="D490" s="29"/>
      <c r="E490" s="29"/>
      <c r="F490" s="29"/>
      <c r="G490" s="29"/>
      <c r="H490" s="29"/>
      <c r="I490" s="44">
        <f>J489</f>
        <v>924500</v>
      </c>
      <c r="J490" s="44"/>
      <c r="K490" s="30">
        <f>IF(Source!I493&lt;&gt;0, ROUND(I490/Source!I493, 2), 0)</f>
        <v>924500</v>
      </c>
      <c r="P490" s="28">
        <f>I490</f>
        <v>924500</v>
      </c>
    </row>
    <row r="492" spans="1:22" ht="15" x14ac:dyDescent="0.25">
      <c r="A492" s="42" t="str">
        <f>CONCATENATE("Итого по разделу: ",IF(Source!G495&lt;&gt;"Новый раздел", Source!G495, ""))</f>
        <v>Итого по разделу: Устройство / ремонт спортивной площадки (коробка)</v>
      </c>
      <c r="B492" s="42"/>
      <c r="C492" s="42"/>
      <c r="D492" s="42"/>
      <c r="E492" s="42"/>
      <c r="F492" s="42"/>
      <c r="G492" s="42"/>
      <c r="H492" s="42"/>
      <c r="I492" s="40">
        <f>SUM(P438:P491)</f>
        <v>1074218.1100000001</v>
      </c>
      <c r="J492" s="41"/>
      <c r="K492" s="31"/>
    </row>
    <row r="494" spans="1:22" ht="14.25" x14ac:dyDescent="0.2">
      <c r="C494" s="38" t="str">
        <f>Source!H523</f>
        <v>НДС 20%</v>
      </c>
      <c r="D494" s="38"/>
      <c r="E494" s="38"/>
      <c r="F494" s="38"/>
      <c r="G494" s="38"/>
      <c r="H494" s="38"/>
      <c r="I494" s="39">
        <f>IF(Source!F523=0, "", Source!F523)</f>
        <v>214843.62</v>
      </c>
      <c r="J494" s="39"/>
    </row>
    <row r="495" spans="1:22" ht="14.25" x14ac:dyDescent="0.2">
      <c r="C495" s="38" t="str">
        <f>Source!H524</f>
        <v>Итого с НДС</v>
      </c>
      <c r="D495" s="38"/>
      <c r="E495" s="38"/>
      <c r="F495" s="38"/>
      <c r="G495" s="38"/>
      <c r="H495" s="38"/>
      <c r="I495" s="39">
        <f>IF(Source!F524=0, "", Source!F524)</f>
        <v>1289061.73</v>
      </c>
      <c r="J495" s="39"/>
    </row>
    <row r="497" spans="1:22" ht="16.5" x14ac:dyDescent="0.25">
      <c r="A497" s="43" t="str">
        <f>CONCATENATE("Раздел: ",IF(Source!G526&lt;&gt;"Новый раздел", Source!G526, ""))</f>
        <v>Раздел: Установка МАФ</v>
      </c>
      <c r="B497" s="43"/>
      <c r="C497" s="43"/>
      <c r="D497" s="43"/>
      <c r="E497" s="43"/>
      <c r="F497" s="43"/>
      <c r="G497" s="43"/>
      <c r="H497" s="43"/>
      <c r="I497" s="43"/>
      <c r="J497" s="43"/>
      <c r="K497" s="43"/>
    </row>
    <row r="498" spans="1:22" ht="42.75" x14ac:dyDescent="0.2">
      <c r="A498" s="20" t="str">
        <f>Source!E530</f>
        <v>16</v>
      </c>
      <c r="B498" s="21" t="str">
        <f>Source!F530</f>
        <v>5.3-3203-4-2/1</v>
      </c>
      <c r="C498" s="21" t="str">
        <f>Source!G530</f>
        <v>Установка стоек металлического ограждения газонов из трубы, масса стоек до 5 кг</v>
      </c>
      <c r="D498" s="22" t="str">
        <f>Source!H530</f>
        <v>10 шт.</v>
      </c>
      <c r="E498" s="9">
        <f>Source!I530</f>
        <v>0.6</v>
      </c>
      <c r="F498" s="24"/>
      <c r="G498" s="23"/>
      <c r="H498" s="9"/>
      <c r="I498" s="9"/>
      <c r="J498" s="25"/>
      <c r="K498" s="25"/>
      <c r="Q498">
        <f>ROUND((Source!BZ530/100)*ROUND((Source!AF530*Source!AV530)*Source!I530, 2), 2)</f>
        <v>492.58</v>
      </c>
      <c r="R498">
        <f>Source!X530</f>
        <v>492.58</v>
      </c>
      <c r="S498">
        <f>ROUND((Source!CA530/100)*ROUND((Source!AF530*Source!AV530)*Source!I530, 2), 2)</f>
        <v>70.37</v>
      </c>
      <c r="T498">
        <f>Source!Y530</f>
        <v>70.37</v>
      </c>
      <c r="U498">
        <f>ROUND((175/100)*ROUND((Source!AE530*Source!AV530)*Source!I530, 2), 2)</f>
        <v>0</v>
      </c>
      <c r="V498">
        <f>ROUND((108/100)*ROUND(Source!CS530*Source!I530, 2), 2)</f>
        <v>0</v>
      </c>
    </row>
    <row r="499" spans="1:22" x14ac:dyDescent="0.2">
      <c r="C499" s="26" t="str">
        <f>"Объем: "&amp;Source!I530&amp;"=6/"&amp;"10"</f>
        <v>Объем: 0,6=6/10</v>
      </c>
    </row>
    <row r="500" spans="1:22" ht="14.25" x14ac:dyDescent="0.2">
      <c r="A500" s="20"/>
      <c r="B500" s="21"/>
      <c r="C500" s="21" t="s">
        <v>695</v>
      </c>
      <c r="D500" s="22"/>
      <c r="E500" s="9"/>
      <c r="F500" s="24">
        <f>Source!AO530</f>
        <v>1172.82</v>
      </c>
      <c r="G500" s="23" t="str">
        <f>Source!DG530</f>
        <v/>
      </c>
      <c r="H500" s="9">
        <f>Source!AV530</f>
        <v>1</v>
      </c>
      <c r="I500" s="9">
        <f>IF(Source!BA530&lt;&gt; 0, Source!BA530, 1)</f>
        <v>1</v>
      </c>
      <c r="J500" s="25">
        <f>Source!S530</f>
        <v>703.69</v>
      </c>
      <c r="K500" s="25"/>
    </row>
    <row r="501" spans="1:22" ht="14.25" x14ac:dyDescent="0.2">
      <c r="A501" s="20"/>
      <c r="B501" s="21"/>
      <c r="C501" s="21" t="s">
        <v>698</v>
      </c>
      <c r="D501" s="22"/>
      <c r="E501" s="9"/>
      <c r="F501" s="24">
        <f>Source!AL530</f>
        <v>2994.86</v>
      </c>
      <c r="G501" s="23" t="str">
        <f>Source!DD530</f>
        <v/>
      </c>
      <c r="H501" s="9">
        <f>Source!AW530</f>
        <v>1</v>
      </c>
      <c r="I501" s="9">
        <f>IF(Source!BC530&lt;&gt; 0, Source!BC530, 1)</f>
        <v>1</v>
      </c>
      <c r="J501" s="25">
        <f>Source!P530</f>
        <v>1796.92</v>
      </c>
      <c r="K501" s="25"/>
    </row>
    <row r="502" spans="1:22" ht="14.25" x14ac:dyDescent="0.2">
      <c r="A502" s="20"/>
      <c r="B502" s="21"/>
      <c r="C502" s="21" t="s">
        <v>699</v>
      </c>
      <c r="D502" s="22" t="s">
        <v>700</v>
      </c>
      <c r="E502" s="9">
        <f>Source!AT530</f>
        <v>70</v>
      </c>
      <c r="F502" s="24"/>
      <c r="G502" s="23"/>
      <c r="H502" s="9"/>
      <c r="I502" s="9"/>
      <c r="J502" s="25">
        <f>SUM(R498:R501)</f>
        <v>492.58</v>
      </c>
      <c r="K502" s="25"/>
    </row>
    <row r="503" spans="1:22" ht="14.25" x14ac:dyDescent="0.2">
      <c r="A503" s="20"/>
      <c r="B503" s="21"/>
      <c r="C503" s="21" t="s">
        <v>701</v>
      </c>
      <c r="D503" s="22" t="s">
        <v>700</v>
      </c>
      <c r="E503" s="9">
        <f>Source!AU530</f>
        <v>10</v>
      </c>
      <c r="F503" s="24"/>
      <c r="G503" s="23"/>
      <c r="H503" s="9"/>
      <c r="I503" s="9"/>
      <c r="J503" s="25">
        <f>SUM(T498:T502)</f>
        <v>70.37</v>
      </c>
      <c r="K503" s="25"/>
    </row>
    <row r="504" spans="1:22" ht="14.25" x14ac:dyDescent="0.2">
      <c r="A504" s="20"/>
      <c r="B504" s="21"/>
      <c r="C504" s="21" t="s">
        <v>703</v>
      </c>
      <c r="D504" s="22" t="s">
        <v>704</v>
      </c>
      <c r="E504" s="9">
        <f>Source!AQ530</f>
        <v>6.22</v>
      </c>
      <c r="F504" s="24"/>
      <c r="G504" s="23" t="str">
        <f>Source!DI530</f>
        <v/>
      </c>
      <c r="H504" s="9">
        <f>Source!AV530</f>
        <v>1</v>
      </c>
      <c r="I504" s="9"/>
      <c r="J504" s="25"/>
      <c r="K504" s="25">
        <f>Source!U530</f>
        <v>3.7319999999999998</v>
      </c>
    </row>
    <row r="505" spans="1:22" ht="15" x14ac:dyDescent="0.25">
      <c r="A505" s="29"/>
      <c r="B505" s="29"/>
      <c r="C505" s="29"/>
      <c r="D505" s="29"/>
      <c r="E505" s="29"/>
      <c r="F505" s="29"/>
      <c r="G505" s="29"/>
      <c r="H505" s="29"/>
      <c r="I505" s="44">
        <f>J500+J501+J502+J503</f>
        <v>3063.56</v>
      </c>
      <c r="J505" s="44"/>
      <c r="K505" s="30">
        <f>IF(Source!I530&lt;&gt;0, ROUND(I505/Source!I530, 2), 0)</f>
        <v>5105.93</v>
      </c>
      <c r="P505" s="28">
        <f>I505</f>
        <v>3063.56</v>
      </c>
    </row>
    <row r="506" spans="1:22" ht="57" x14ac:dyDescent="0.2">
      <c r="A506" s="20" t="str">
        <f>Source!E531</f>
        <v>17</v>
      </c>
      <c r="B506" s="21" t="str">
        <f>Source!F531</f>
        <v>коммерческое предложение</v>
      </c>
      <c r="C506" s="21" t="s">
        <v>720</v>
      </c>
      <c r="D506" s="22" t="str">
        <f>Source!H531</f>
        <v>шт.</v>
      </c>
      <c r="E506" s="9">
        <f>Source!I531</f>
        <v>2</v>
      </c>
      <c r="F506" s="24">
        <f>Source!AL531</f>
        <v>34525</v>
      </c>
      <c r="G506" s="23" t="str">
        <f>Source!DD531</f>
        <v/>
      </c>
      <c r="H506" s="9">
        <f>Source!AW531</f>
        <v>1</v>
      </c>
      <c r="I506" s="9">
        <f>IF(Source!BC531&lt;&gt; 0, Source!BC531, 1)</f>
        <v>1</v>
      </c>
      <c r="J506" s="25">
        <f>Source!P531</f>
        <v>69050</v>
      </c>
      <c r="K506" s="25"/>
      <c r="Q506">
        <f>ROUND((Source!BZ531/100)*ROUND((Source!AF531*Source!AV531)*Source!I531, 2), 2)</f>
        <v>0</v>
      </c>
      <c r="R506">
        <f>Source!X531</f>
        <v>0</v>
      </c>
      <c r="S506">
        <f>ROUND((Source!CA531/100)*ROUND((Source!AF531*Source!AV531)*Source!I531, 2), 2)</f>
        <v>0</v>
      </c>
      <c r="T506">
        <f>Source!Y531</f>
        <v>0</v>
      </c>
      <c r="U506">
        <f>ROUND((175/100)*ROUND((Source!AE531*Source!AV531)*Source!I531, 2), 2)</f>
        <v>0</v>
      </c>
      <c r="V506">
        <f>ROUND((108/100)*ROUND(Source!CS531*Source!I531, 2), 2)</f>
        <v>0</v>
      </c>
    </row>
    <row r="507" spans="1:22" ht="15" x14ac:dyDescent="0.25">
      <c r="A507" s="29"/>
      <c r="B507" s="29"/>
      <c r="C507" s="29"/>
      <c r="D507" s="29"/>
      <c r="E507" s="29"/>
      <c r="F507" s="29"/>
      <c r="G507" s="29"/>
      <c r="H507" s="29"/>
      <c r="I507" s="44">
        <f>J506</f>
        <v>69050</v>
      </c>
      <c r="J507" s="44"/>
      <c r="K507" s="30">
        <f>IF(Source!I531&lt;&gt;0, ROUND(I507/Source!I531, 2), 0)</f>
        <v>34525</v>
      </c>
      <c r="P507" s="28">
        <f>I507</f>
        <v>69050</v>
      </c>
    </row>
    <row r="508" spans="1:22" ht="42.75" x14ac:dyDescent="0.2">
      <c r="A508" s="20" t="str">
        <f>Source!E532</f>
        <v>18</v>
      </c>
      <c r="B508" s="21" t="str">
        <f>Source!F532</f>
        <v>5.3-3203-4-2/1</v>
      </c>
      <c r="C508" s="21" t="str">
        <f>Source!G532</f>
        <v>Установка стоек металлического ограждения газонов из трубы, масса стоек до 5 кг</v>
      </c>
      <c r="D508" s="22" t="str">
        <f>Source!H532</f>
        <v>10 шт.</v>
      </c>
      <c r="E508" s="9">
        <f>Source!I532</f>
        <v>0.8</v>
      </c>
      <c r="F508" s="24"/>
      <c r="G508" s="23"/>
      <c r="H508" s="9"/>
      <c r="I508" s="9"/>
      <c r="J508" s="25"/>
      <c r="K508" s="25"/>
      <c r="Q508">
        <f>ROUND((Source!BZ532/100)*ROUND((Source!AF532*Source!AV532)*Source!I532, 2), 2)</f>
        <v>656.78</v>
      </c>
      <c r="R508">
        <f>Source!X532</f>
        <v>656.78</v>
      </c>
      <c r="S508">
        <f>ROUND((Source!CA532/100)*ROUND((Source!AF532*Source!AV532)*Source!I532, 2), 2)</f>
        <v>93.83</v>
      </c>
      <c r="T508">
        <f>Source!Y532</f>
        <v>93.83</v>
      </c>
      <c r="U508">
        <f>ROUND((175/100)*ROUND((Source!AE532*Source!AV532)*Source!I532, 2), 2)</f>
        <v>0</v>
      </c>
      <c r="V508">
        <f>ROUND((108/100)*ROUND(Source!CS532*Source!I532, 2), 2)</f>
        <v>0</v>
      </c>
    </row>
    <row r="509" spans="1:22" x14ac:dyDescent="0.2">
      <c r="C509" s="26" t="str">
        <f>"Объем: "&amp;Source!I532&amp;"=8/"&amp;"10"</f>
        <v>Объем: 0,8=8/10</v>
      </c>
    </row>
    <row r="510" spans="1:22" ht="14.25" x14ac:dyDescent="0.2">
      <c r="A510" s="20"/>
      <c r="B510" s="21"/>
      <c r="C510" s="21" t="s">
        <v>695</v>
      </c>
      <c r="D510" s="22"/>
      <c r="E510" s="9"/>
      <c r="F510" s="24">
        <f>Source!AO532</f>
        <v>1172.82</v>
      </c>
      <c r="G510" s="23" t="str">
        <f>Source!DG532</f>
        <v/>
      </c>
      <c r="H510" s="9">
        <f>Source!AV532</f>
        <v>1</v>
      </c>
      <c r="I510" s="9">
        <f>IF(Source!BA532&lt;&gt; 0, Source!BA532, 1)</f>
        <v>1</v>
      </c>
      <c r="J510" s="25">
        <f>Source!S532</f>
        <v>938.26</v>
      </c>
      <c r="K510" s="25"/>
    </row>
    <row r="511" spans="1:22" ht="14.25" x14ac:dyDescent="0.2">
      <c r="A511" s="20"/>
      <c r="B511" s="21"/>
      <c r="C511" s="21" t="s">
        <v>698</v>
      </c>
      <c r="D511" s="22"/>
      <c r="E511" s="9"/>
      <c r="F511" s="24">
        <f>Source!AL532</f>
        <v>2994.86</v>
      </c>
      <c r="G511" s="23" t="str">
        <f>Source!DD532</f>
        <v/>
      </c>
      <c r="H511" s="9">
        <f>Source!AW532</f>
        <v>1</v>
      </c>
      <c r="I511" s="9">
        <f>IF(Source!BC532&lt;&gt; 0, Source!BC532, 1)</f>
        <v>1</v>
      </c>
      <c r="J511" s="25">
        <f>Source!P532</f>
        <v>2395.89</v>
      </c>
      <c r="K511" s="25"/>
    </row>
    <row r="512" spans="1:22" ht="14.25" x14ac:dyDescent="0.2">
      <c r="A512" s="20"/>
      <c r="B512" s="21"/>
      <c r="C512" s="21" t="s">
        <v>699</v>
      </c>
      <c r="D512" s="22" t="s">
        <v>700</v>
      </c>
      <c r="E512" s="9">
        <f>Source!AT532</f>
        <v>70</v>
      </c>
      <c r="F512" s="24"/>
      <c r="G512" s="23"/>
      <c r="H512" s="9"/>
      <c r="I512" s="9"/>
      <c r="J512" s="25">
        <f>SUM(R508:R511)</f>
        <v>656.78</v>
      </c>
      <c r="K512" s="25"/>
    </row>
    <row r="513" spans="1:31" ht="14.25" x14ac:dyDescent="0.2">
      <c r="A513" s="20"/>
      <c r="B513" s="21"/>
      <c r="C513" s="21" t="s">
        <v>701</v>
      </c>
      <c r="D513" s="22" t="s">
        <v>700</v>
      </c>
      <c r="E513" s="9">
        <f>Source!AU532</f>
        <v>10</v>
      </c>
      <c r="F513" s="24"/>
      <c r="G513" s="23"/>
      <c r="H513" s="9"/>
      <c r="I513" s="9"/>
      <c r="J513" s="25">
        <f>SUM(T508:T512)</f>
        <v>93.83</v>
      </c>
      <c r="K513" s="25"/>
    </row>
    <row r="514" spans="1:31" ht="14.25" x14ac:dyDescent="0.2">
      <c r="A514" s="20"/>
      <c r="B514" s="21"/>
      <c r="C514" s="21" t="s">
        <v>703</v>
      </c>
      <c r="D514" s="22" t="s">
        <v>704</v>
      </c>
      <c r="E514" s="9">
        <f>Source!AQ532</f>
        <v>6.22</v>
      </c>
      <c r="F514" s="24"/>
      <c r="G514" s="23" t="str">
        <f>Source!DI532</f>
        <v/>
      </c>
      <c r="H514" s="9">
        <f>Source!AV532</f>
        <v>1</v>
      </c>
      <c r="I514" s="9"/>
      <c r="J514" s="25"/>
      <c r="K514" s="25">
        <f>Source!U532</f>
        <v>4.976</v>
      </c>
    </row>
    <row r="515" spans="1:31" ht="15" x14ac:dyDescent="0.25">
      <c r="A515" s="29"/>
      <c r="B515" s="29"/>
      <c r="C515" s="29"/>
      <c r="D515" s="29"/>
      <c r="E515" s="29"/>
      <c r="F515" s="29"/>
      <c r="G515" s="29"/>
      <c r="H515" s="29"/>
      <c r="I515" s="44">
        <f>J510+J511+J512+J513</f>
        <v>4084.7599999999993</v>
      </c>
      <c r="J515" s="44"/>
      <c r="K515" s="30">
        <f>IF(Source!I532&lt;&gt;0, ROUND(I515/Source!I532, 2), 0)</f>
        <v>5105.95</v>
      </c>
      <c r="P515" s="28">
        <f>I515</f>
        <v>4084.7599999999993</v>
      </c>
    </row>
    <row r="516" spans="1:31" ht="57" x14ac:dyDescent="0.2">
      <c r="A516" s="20" t="str">
        <f>Source!E533</f>
        <v>19</v>
      </c>
      <c r="B516" s="21" t="str">
        <f>Source!F533</f>
        <v>коммерческое предложение</v>
      </c>
      <c r="C516" s="21" t="s">
        <v>721</v>
      </c>
      <c r="D516" s="22" t="str">
        <f>Source!H533</f>
        <v>шт.</v>
      </c>
      <c r="E516" s="9">
        <f>Source!I533</f>
        <v>2</v>
      </c>
      <c r="F516" s="24">
        <f>Source!AL533</f>
        <v>26861.67</v>
      </c>
      <c r="G516" s="23" t="str">
        <f>Source!DD533</f>
        <v/>
      </c>
      <c r="H516" s="9">
        <f>Source!AW533</f>
        <v>1</v>
      </c>
      <c r="I516" s="9">
        <f>IF(Source!BC533&lt;&gt; 0, Source!BC533, 1)</f>
        <v>1</v>
      </c>
      <c r="J516" s="25">
        <f>Source!P533</f>
        <v>53723.34</v>
      </c>
      <c r="K516" s="25"/>
      <c r="Q516">
        <f>ROUND((Source!BZ533/100)*ROUND((Source!AF533*Source!AV533)*Source!I533, 2), 2)</f>
        <v>0</v>
      </c>
      <c r="R516">
        <f>Source!X533</f>
        <v>0</v>
      </c>
      <c r="S516">
        <f>ROUND((Source!CA533/100)*ROUND((Source!AF533*Source!AV533)*Source!I533, 2), 2)</f>
        <v>0</v>
      </c>
      <c r="T516">
        <f>Source!Y533</f>
        <v>0</v>
      </c>
      <c r="U516">
        <f>ROUND((175/100)*ROUND((Source!AE533*Source!AV533)*Source!I533, 2), 2)</f>
        <v>0</v>
      </c>
      <c r="V516">
        <f>ROUND((108/100)*ROUND(Source!CS533*Source!I533, 2), 2)</f>
        <v>0</v>
      </c>
    </row>
    <row r="517" spans="1:31" ht="15" x14ac:dyDescent="0.25">
      <c r="A517" s="29"/>
      <c r="B517" s="29"/>
      <c r="C517" s="29"/>
      <c r="D517" s="29"/>
      <c r="E517" s="29"/>
      <c r="F517" s="29"/>
      <c r="G517" s="29"/>
      <c r="H517" s="29"/>
      <c r="I517" s="44">
        <f>J516</f>
        <v>53723.34</v>
      </c>
      <c r="J517" s="44"/>
      <c r="K517" s="30">
        <f>IF(Source!I533&lt;&gt;0, ROUND(I517/Source!I533, 2), 0)</f>
        <v>26861.67</v>
      </c>
      <c r="P517" s="28">
        <f>I517</f>
        <v>53723.34</v>
      </c>
    </row>
    <row r="519" spans="1:31" ht="15" x14ac:dyDescent="0.25">
      <c r="A519" s="42" t="str">
        <f>CONCATENATE("Итого по разделу: ",IF(Source!G535&lt;&gt;"Новый раздел", Source!G535, ""))</f>
        <v>Итого по разделу: Установка МАФ</v>
      </c>
      <c r="B519" s="42"/>
      <c r="C519" s="42"/>
      <c r="D519" s="42"/>
      <c r="E519" s="42"/>
      <c r="F519" s="42"/>
      <c r="G519" s="42"/>
      <c r="H519" s="42"/>
      <c r="I519" s="40">
        <f>SUM(P497:P518)</f>
        <v>129921.65999999999</v>
      </c>
      <c r="J519" s="41"/>
      <c r="K519" s="31"/>
    </row>
    <row r="521" spans="1:31" ht="14.25" x14ac:dyDescent="0.2">
      <c r="C521" s="38" t="str">
        <f>Source!H563</f>
        <v>НДС 20%</v>
      </c>
      <c r="D521" s="38"/>
      <c r="E521" s="38"/>
      <c r="F521" s="38"/>
      <c r="G521" s="38"/>
      <c r="H521" s="38"/>
      <c r="I521" s="39">
        <f>IF(Source!F563=0, "", Source!F563)</f>
        <v>25984.33</v>
      </c>
      <c r="J521" s="39"/>
    </row>
    <row r="522" spans="1:31" ht="14.25" x14ac:dyDescent="0.2">
      <c r="C522" s="38" t="str">
        <f>Source!H564</f>
        <v>Итого с НДС</v>
      </c>
      <c r="D522" s="38"/>
      <c r="E522" s="38"/>
      <c r="F522" s="38"/>
      <c r="G522" s="38"/>
      <c r="H522" s="38"/>
      <c r="I522" s="39">
        <f>IF(Source!F564=0, "", Source!F564)</f>
        <v>155905.99</v>
      </c>
      <c r="J522" s="39"/>
    </row>
    <row r="524" spans="1:31" ht="33" x14ac:dyDescent="0.25">
      <c r="A524" s="43" t="str">
        <f>CONCATENATE("Раздел: ",IF(Source!G566&lt;&gt;"Новый раздел", Source!G566,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камня-807м2</v>
      </c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AE524" s="32" t="str">
        <f>CONCATENATE("Раздел: ",IF(Source!G566&lt;&gt;"Новый раздел", Source!G566,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камня-807м2</v>
      </c>
    </row>
    <row r="526" spans="1:31" ht="16.5" x14ac:dyDescent="0.25">
      <c r="A526" s="43" t="str">
        <f>CONCATENATE("Подраздел: ",IF(Source!G570&lt;&gt;"Новый подраздел", Source!G570, ""))</f>
        <v>Подраздел: Устройство резинового покрытия   на детской площадке -807м2</v>
      </c>
      <c r="B526" s="43"/>
      <c r="C526" s="43"/>
      <c r="D526" s="43"/>
      <c r="E526" s="43"/>
      <c r="F526" s="43"/>
      <c r="G526" s="43"/>
      <c r="H526" s="43"/>
      <c r="I526" s="43"/>
      <c r="J526" s="43"/>
      <c r="K526" s="43"/>
    </row>
    <row r="527" spans="1:31" ht="57" x14ac:dyDescent="0.2">
      <c r="A527" s="20" t="str">
        <f>Source!E574</f>
        <v>20</v>
      </c>
      <c r="B527" s="21" t="str">
        <f>Source!F574</f>
        <v>2.49-3101-3-3/1</v>
      </c>
      <c r="C527" s="21" t="str">
        <f>Source!G574</f>
        <v>Разработка грунта с погрузкой на автомобили-самосвалы экскаваторами с ковшом вместимостью 0,5 м3, группа грунтов 1-3 (807м2*0,3*0,9)</v>
      </c>
      <c r="D527" s="22" t="str">
        <f>Source!H574</f>
        <v>100 м3</v>
      </c>
      <c r="E527" s="9">
        <f>Source!I574</f>
        <v>2.1789000000000001</v>
      </c>
      <c r="F527" s="24"/>
      <c r="G527" s="23"/>
      <c r="H527" s="9"/>
      <c r="I527" s="9"/>
      <c r="J527" s="25"/>
      <c r="K527" s="25"/>
      <c r="Q527">
        <f>ROUND((Source!BZ574/100)*ROUND((Source!AF574*Source!AV574)*Source!I574, 2), 2)</f>
        <v>438.32</v>
      </c>
      <c r="R527">
        <f>Source!X574</f>
        <v>438.32</v>
      </c>
      <c r="S527">
        <f>ROUND((Source!CA574/100)*ROUND((Source!AF574*Source!AV574)*Source!I574, 2), 2)</f>
        <v>62.62</v>
      </c>
      <c r="T527">
        <f>Source!Y574</f>
        <v>62.62</v>
      </c>
      <c r="U527">
        <f>ROUND((175/100)*ROUND((Source!AE574*Source!AV574)*Source!I574, 2), 2)</f>
        <v>13093.64</v>
      </c>
      <c r="V527">
        <f>ROUND((108/100)*ROUND(Source!CS574*Source!I574, 2), 2)</f>
        <v>8080.65</v>
      </c>
    </row>
    <row r="528" spans="1:31" x14ac:dyDescent="0.2">
      <c r="C528" s="26" t="str">
        <f>"Объем: "&amp;Source!I574&amp;"=217,89/"&amp;"100"</f>
        <v>Объем: 2,1789=217,89/100</v>
      </c>
    </row>
    <row r="529" spans="1:22" ht="14.25" x14ac:dyDescent="0.2">
      <c r="A529" s="20"/>
      <c r="B529" s="21"/>
      <c r="C529" s="21" t="s">
        <v>695</v>
      </c>
      <c r="D529" s="22"/>
      <c r="E529" s="9"/>
      <c r="F529" s="24">
        <f>Source!AO574</f>
        <v>287.38</v>
      </c>
      <c r="G529" s="23" t="str">
        <f>Source!DG574</f>
        <v/>
      </c>
      <c r="H529" s="9">
        <f>Source!AV574</f>
        <v>1</v>
      </c>
      <c r="I529" s="9">
        <f>IF(Source!BA574&lt;&gt; 0, Source!BA574, 1)</f>
        <v>1</v>
      </c>
      <c r="J529" s="25">
        <f>Source!S574</f>
        <v>626.16999999999996</v>
      </c>
      <c r="K529" s="25"/>
    </row>
    <row r="530" spans="1:22" ht="14.25" x14ac:dyDescent="0.2">
      <c r="A530" s="20"/>
      <c r="B530" s="21"/>
      <c r="C530" s="21" t="s">
        <v>696</v>
      </c>
      <c r="D530" s="22"/>
      <c r="E530" s="9"/>
      <c r="F530" s="24">
        <f>Source!AM574</f>
        <v>8779.01</v>
      </c>
      <c r="G530" s="23" t="str">
        <f>Source!DE574</f>
        <v/>
      </c>
      <c r="H530" s="9">
        <f>Source!AV574</f>
        <v>1</v>
      </c>
      <c r="I530" s="9">
        <f>IF(Source!BB574&lt;&gt; 0, Source!BB574, 1)</f>
        <v>1</v>
      </c>
      <c r="J530" s="25">
        <f>Source!Q574</f>
        <v>19128.580000000002</v>
      </c>
      <c r="K530" s="25"/>
    </row>
    <row r="531" spans="1:22" ht="14.25" x14ac:dyDescent="0.2">
      <c r="A531" s="20"/>
      <c r="B531" s="21"/>
      <c r="C531" s="21" t="s">
        <v>697</v>
      </c>
      <c r="D531" s="22"/>
      <c r="E531" s="9"/>
      <c r="F531" s="24">
        <f>Source!AN574</f>
        <v>3433.88</v>
      </c>
      <c r="G531" s="23" t="str">
        <f>Source!DF574</f>
        <v/>
      </c>
      <c r="H531" s="9">
        <f>Source!AV574</f>
        <v>1</v>
      </c>
      <c r="I531" s="9">
        <f>IF(Source!BS574&lt;&gt; 0, Source!BS574, 1)</f>
        <v>1</v>
      </c>
      <c r="J531" s="27">
        <f>Source!R574</f>
        <v>7482.08</v>
      </c>
      <c r="K531" s="25"/>
    </row>
    <row r="532" spans="1:22" ht="14.25" x14ac:dyDescent="0.2">
      <c r="A532" s="20"/>
      <c r="B532" s="21"/>
      <c r="C532" s="21" t="s">
        <v>699</v>
      </c>
      <c r="D532" s="22" t="s">
        <v>700</v>
      </c>
      <c r="E532" s="9">
        <f>Source!AT574</f>
        <v>70</v>
      </c>
      <c r="F532" s="24"/>
      <c r="G532" s="23"/>
      <c r="H532" s="9"/>
      <c r="I532" s="9"/>
      <c r="J532" s="25">
        <f>SUM(R527:R531)</f>
        <v>438.32</v>
      </c>
      <c r="K532" s="25"/>
    </row>
    <row r="533" spans="1:22" ht="14.25" x14ac:dyDescent="0.2">
      <c r="A533" s="20"/>
      <c r="B533" s="21"/>
      <c r="C533" s="21" t="s">
        <v>701</v>
      </c>
      <c r="D533" s="22" t="s">
        <v>700</v>
      </c>
      <c r="E533" s="9">
        <f>Source!AU574</f>
        <v>10</v>
      </c>
      <c r="F533" s="24"/>
      <c r="G533" s="23"/>
      <c r="H533" s="9"/>
      <c r="I533" s="9"/>
      <c r="J533" s="25">
        <f>SUM(T527:T532)</f>
        <v>62.62</v>
      </c>
      <c r="K533" s="25"/>
    </row>
    <row r="534" spans="1:22" ht="14.25" x14ac:dyDescent="0.2">
      <c r="A534" s="20"/>
      <c r="B534" s="21"/>
      <c r="C534" s="21" t="s">
        <v>702</v>
      </c>
      <c r="D534" s="22" t="s">
        <v>700</v>
      </c>
      <c r="E534" s="9">
        <f>108</f>
        <v>108</v>
      </c>
      <c r="F534" s="24"/>
      <c r="G534" s="23"/>
      <c r="H534" s="9"/>
      <c r="I534" s="9"/>
      <c r="J534" s="25">
        <f>SUM(V527:V533)</f>
        <v>8080.65</v>
      </c>
      <c r="K534" s="25"/>
    </row>
    <row r="535" spans="1:22" ht="14.25" x14ac:dyDescent="0.2">
      <c r="A535" s="20"/>
      <c r="B535" s="21"/>
      <c r="C535" s="21" t="s">
        <v>703</v>
      </c>
      <c r="D535" s="22" t="s">
        <v>704</v>
      </c>
      <c r="E535" s="9">
        <f>Source!AQ574</f>
        <v>1.59</v>
      </c>
      <c r="F535" s="24"/>
      <c r="G535" s="23" t="str">
        <f>Source!DI574</f>
        <v/>
      </c>
      <c r="H535" s="9">
        <f>Source!AV574</f>
        <v>1</v>
      </c>
      <c r="I535" s="9"/>
      <c r="J535" s="25"/>
      <c r="K535" s="25">
        <f>Source!U574</f>
        <v>3.4644510000000004</v>
      </c>
    </row>
    <row r="536" spans="1:22" ht="15" x14ac:dyDescent="0.25">
      <c r="A536" s="29"/>
      <c r="B536" s="29"/>
      <c r="C536" s="29"/>
      <c r="D536" s="29"/>
      <c r="E536" s="29"/>
      <c r="F536" s="29"/>
      <c r="G536" s="29"/>
      <c r="H536" s="29"/>
      <c r="I536" s="44">
        <f>J529+J530+J532+J533+J534</f>
        <v>28336.339999999997</v>
      </c>
      <c r="J536" s="44"/>
      <c r="K536" s="30">
        <f>IF(Source!I574&lt;&gt;0, ROUND(I536/Source!I574, 2), 0)</f>
        <v>13004.88</v>
      </c>
      <c r="P536" s="28">
        <f>I536</f>
        <v>28336.339999999997</v>
      </c>
    </row>
    <row r="537" spans="1:22" ht="71.25" x14ac:dyDescent="0.2">
      <c r="A537" s="20" t="str">
        <f>Source!E575</f>
        <v>21</v>
      </c>
      <c r="B537" s="21" t="str">
        <f>Source!F575</f>
        <v>2.49-3201-14-1/1</v>
      </c>
      <c r="C537" s="21" t="str">
        <f>Source!G575</f>
        <v>Разработка грунта вручную в траншеях глубиной до 2 м без креплений с откосами, группа грунтов 1-3 (с последующей планировкой) (807м2*0,3*0,1)</v>
      </c>
      <c r="D537" s="22" t="str">
        <f>Source!H575</f>
        <v>100 м3</v>
      </c>
      <c r="E537" s="9">
        <f>Source!I575</f>
        <v>0.24210000000000001</v>
      </c>
      <c r="F537" s="24"/>
      <c r="G537" s="23"/>
      <c r="H537" s="9"/>
      <c r="I537" s="9"/>
      <c r="J537" s="25"/>
      <c r="K537" s="25"/>
      <c r="Q537">
        <f>ROUND((Source!BZ575/100)*ROUND((Source!AF575*Source!AV575)*Source!I575, 2), 2)</f>
        <v>7109.45</v>
      </c>
      <c r="R537">
        <f>Source!X575</f>
        <v>7109.45</v>
      </c>
      <c r="S537">
        <f>ROUND((Source!CA575/100)*ROUND((Source!AF575*Source!AV575)*Source!I575, 2), 2)</f>
        <v>1015.64</v>
      </c>
      <c r="T537">
        <f>Source!Y575</f>
        <v>1015.64</v>
      </c>
      <c r="U537">
        <f>ROUND((175/100)*ROUND((Source!AE575*Source!AV575)*Source!I575, 2), 2)</f>
        <v>0</v>
      </c>
      <c r="V537">
        <f>ROUND((108/100)*ROUND(Source!CS575*Source!I575, 2), 2)</f>
        <v>0</v>
      </c>
    </row>
    <row r="538" spans="1:22" x14ac:dyDescent="0.2">
      <c r="C538" s="26" t="str">
        <f>"Объем: "&amp;Source!I575&amp;"=24,21/"&amp;"100"</f>
        <v>Объем: 0,2421=24,21/100</v>
      </c>
    </row>
    <row r="539" spans="1:22" ht="14.25" x14ac:dyDescent="0.2">
      <c r="A539" s="20"/>
      <c r="B539" s="21"/>
      <c r="C539" s="21" t="s">
        <v>695</v>
      </c>
      <c r="D539" s="22"/>
      <c r="E539" s="9"/>
      <c r="F539" s="24">
        <f>Source!AO575</f>
        <v>41951.1</v>
      </c>
      <c r="G539" s="23" t="str">
        <f>Source!DG575</f>
        <v/>
      </c>
      <c r="H539" s="9">
        <f>Source!AV575</f>
        <v>1</v>
      </c>
      <c r="I539" s="9">
        <f>IF(Source!BA575&lt;&gt; 0, Source!BA575, 1)</f>
        <v>1</v>
      </c>
      <c r="J539" s="25">
        <f>Source!S575</f>
        <v>10156.36</v>
      </c>
      <c r="K539" s="25"/>
    </row>
    <row r="540" spans="1:22" ht="14.25" x14ac:dyDescent="0.2">
      <c r="A540" s="20"/>
      <c r="B540" s="21"/>
      <c r="C540" s="21" t="s">
        <v>699</v>
      </c>
      <c r="D540" s="22" t="s">
        <v>700</v>
      </c>
      <c r="E540" s="9">
        <f>Source!AT575</f>
        <v>70</v>
      </c>
      <c r="F540" s="24"/>
      <c r="G540" s="23"/>
      <c r="H540" s="9"/>
      <c r="I540" s="9"/>
      <c r="J540" s="25">
        <f>SUM(R537:R539)</f>
        <v>7109.45</v>
      </c>
      <c r="K540" s="25"/>
    </row>
    <row r="541" spans="1:22" ht="14.25" x14ac:dyDescent="0.2">
      <c r="A541" s="20"/>
      <c r="B541" s="21"/>
      <c r="C541" s="21" t="s">
        <v>701</v>
      </c>
      <c r="D541" s="22" t="s">
        <v>700</v>
      </c>
      <c r="E541" s="9">
        <f>Source!AU575</f>
        <v>10</v>
      </c>
      <c r="F541" s="24"/>
      <c r="G541" s="23"/>
      <c r="H541" s="9"/>
      <c r="I541" s="9"/>
      <c r="J541" s="25">
        <f>SUM(T537:T540)</f>
        <v>1015.64</v>
      </c>
      <c r="K541" s="25"/>
    </row>
    <row r="542" spans="1:22" ht="14.25" x14ac:dyDescent="0.2">
      <c r="A542" s="20"/>
      <c r="B542" s="21"/>
      <c r="C542" s="21" t="s">
        <v>703</v>
      </c>
      <c r="D542" s="22" t="s">
        <v>704</v>
      </c>
      <c r="E542" s="9">
        <f>Source!AQ575</f>
        <v>221.6</v>
      </c>
      <c r="F542" s="24"/>
      <c r="G542" s="23" t="str">
        <f>Source!DI575</f>
        <v/>
      </c>
      <c r="H542" s="9">
        <f>Source!AV575</f>
        <v>1</v>
      </c>
      <c r="I542" s="9"/>
      <c r="J542" s="25"/>
      <c r="K542" s="25">
        <f>Source!U575</f>
        <v>53.649360000000001</v>
      </c>
    </row>
    <row r="543" spans="1:22" ht="15" x14ac:dyDescent="0.25">
      <c r="A543" s="29"/>
      <c r="B543" s="29"/>
      <c r="C543" s="29"/>
      <c r="D543" s="29"/>
      <c r="E543" s="29"/>
      <c r="F543" s="29"/>
      <c r="G543" s="29"/>
      <c r="H543" s="29"/>
      <c r="I543" s="44">
        <f>J539+J540+J541</f>
        <v>18281.45</v>
      </c>
      <c r="J543" s="44"/>
      <c r="K543" s="30">
        <f>IF(Source!I575&lt;&gt;0, ROUND(I543/Source!I575, 2), 0)</f>
        <v>75511.98</v>
      </c>
      <c r="P543" s="28">
        <f>I543</f>
        <v>18281.45</v>
      </c>
    </row>
    <row r="544" spans="1:22" ht="42.75" x14ac:dyDescent="0.2">
      <c r="A544" s="20" t="str">
        <f>Source!E576</f>
        <v>22</v>
      </c>
      <c r="B544" s="21" t="str">
        <f>Source!F576</f>
        <v>5.4-3503-1-1/1</v>
      </c>
      <c r="C544" s="21" t="str">
        <f>Source!G576</f>
        <v>Планировка участка механизированным способом  (от разборки грунта) (217,89м3/0,2)</v>
      </c>
      <c r="D544" s="22" t="str">
        <f>Source!H576</f>
        <v>100 м2</v>
      </c>
      <c r="E544" s="9">
        <f>Source!I576</f>
        <v>10.894500000000001</v>
      </c>
      <c r="F544" s="24"/>
      <c r="G544" s="23"/>
      <c r="H544" s="9"/>
      <c r="I544" s="9"/>
      <c r="J544" s="25"/>
      <c r="K544" s="25"/>
      <c r="Q544">
        <f>ROUND((Source!BZ576/100)*ROUND((Source!AF576*Source!AV576)*Source!I576, 2), 2)</f>
        <v>0</v>
      </c>
      <c r="R544">
        <f>Source!X576</f>
        <v>0</v>
      </c>
      <c r="S544">
        <f>ROUND((Source!CA576/100)*ROUND((Source!AF576*Source!AV576)*Source!I576, 2), 2)</f>
        <v>0</v>
      </c>
      <c r="T544">
        <f>Source!Y576</f>
        <v>0</v>
      </c>
      <c r="U544">
        <f>ROUND((175/100)*ROUND((Source!AE576*Source!AV576)*Source!I576, 2), 2)</f>
        <v>2124.4499999999998</v>
      </c>
      <c r="V544">
        <f>ROUND((108/100)*ROUND(Source!CS576*Source!I576, 2), 2)</f>
        <v>1311.09</v>
      </c>
    </row>
    <row r="545" spans="1:22" x14ac:dyDescent="0.2">
      <c r="C545" s="26" t="str">
        <f>"Объем: "&amp;Source!I576&amp;"=1089,45/"&amp;"100"</f>
        <v>Объем: 10,8945=1089,45/100</v>
      </c>
    </row>
    <row r="546" spans="1:22" ht="14.25" x14ac:dyDescent="0.2">
      <c r="A546" s="20"/>
      <c r="B546" s="21"/>
      <c r="C546" s="21" t="s">
        <v>696</v>
      </c>
      <c r="D546" s="22"/>
      <c r="E546" s="9"/>
      <c r="F546" s="24">
        <f>Source!AM576</f>
        <v>296.60000000000002</v>
      </c>
      <c r="G546" s="23" t="str">
        <f>Source!DE576</f>
        <v/>
      </c>
      <c r="H546" s="9">
        <f>Source!AV576</f>
        <v>1</v>
      </c>
      <c r="I546" s="9">
        <f>IF(Source!BB576&lt;&gt; 0, Source!BB576, 1)</f>
        <v>1</v>
      </c>
      <c r="J546" s="25">
        <f>Source!Q576</f>
        <v>3231.31</v>
      </c>
      <c r="K546" s="25"/>
    </row>
    <row r="547" spans="1:22" ht="14.25" x14ac:dyDescent="0.2">
      <c r="A547" s="20"/>
      <c r="B547" s="21"/>
      <c r="C547" s="21" t="s">
        <v>697</v>
      </c>
      <c r="D547" s="22"/>
      <c r="E547" s="9"/>
      <c r="F547" s="24">
        <f>Source!AN576</f>
        <v>111.43</v>
      </c>
      <c r="G547" s="23" t="str">
        <f>Source!DF576</f>
        <v/>
      </c>
      <c r="H547" s="9">
        <f>Source!AV576</f>
        <v>1</v>
      </c>
      <c r="I547" s="9">
        <f>IF(Source!BS576&lt;&gt; 0, Source!BS576, 1)</f>
        <v>1</v>
      </c>
      <c r="J547" s="27">
        <f>Source!R576</f>
        <v>1213.97</v>
      </c>
      <c r="K547" s="25"/>
    </row>
    <row r="548" spans="1:22" ht="14.25" x14ac:dyDescent="0.2">
      <c r="A548" s="20"/>
      <c r="B548" s="21"/>
      <c r="C548" s="21" t="s">
        <v>702</v>
      </c>
      <c r="D548" s="22" t="s">
        <v>700</v>
      </c>
      <c r="E548" s="9">
        <f>108</f>
        <v>108</v>
      </c>
      <c r="F548" s="24"/>
      <c r="G548" s="23"/>
      <c r="H548" s="9"/>
      <c r="I548" s="9"/>
      <c r="J548" s="25">
        <f>SUM(V544:V547)</f>
        <v>1311.09</v>
      </c>
      <c r="K548" s="25"/>
    </row>
    <row r="549" spans="1:22" ht="15" x14ac:dyDescent="0.25">
      <c r="A549" s="29"/>
      <c r="B549" s="29"/>
      <c r="C549" s="29"/>
      <c r="D549" s="29"/>
      <c r="E549" s="29"/>
      <c r="F549" s="29"/>
      <c r="G549" s="29"/>
      <c r="H549" s="29"/>
      <c r="I549" s="44">
        <f>J546+J548</f>
        <v>4542.3999999999996</v>
      </c>
      <c r="J549" s="44"/>
      <c r="K549" s="30">
        <f>IF(Source!I576&lt;&gt;0, ROUND(I549/Source!I576, 2), 0)</f>
        <v>416.94</v>
      </c>
      <c r="P549" s="28">
        <f>I549</f>
        <v>4542.3999999999996</v>
      </c>
    </row>
    <row r="550" spans="1:22" ht="42.75" x14ac:dyDescent="0.2">
      <c r="A550" s="20" t="str">
        <f>Source!E577</f>
        <v>23</v>
      </c>
      <c r="B550" s="21" t="str">
        <f>Source!F577</f>
        <v>2.1-3303-1-1/1</v>
      </c>
      <c r="C550" s="21" t="str">
        <f>Source!G577</f>
        <v>Устройство подстилающих и выравнивающих слоев оснований из песка, 10см</v>
      </c>
      <c r="D550" s="22" t="str">
        <f>Source!H577</f>
        <v>100 м3</v>
      </c>
      <c r="E550" s="9">
        <f>Source!I577</f>
        <v>0.80700000000000005</v>
      </c>
      <c r="F550" s="24"/>
      <c r="G550" s="23"/>
      <c r="H550" s="9"/>
      <c r="I550" s="9"/>
      <c r="J550" s="25"/>
      <c r="K550" s="25"/>
      <c r="Q550">
        <f>ROUND((Source!BZ577/100)*ROUND((Source!AF577*Source!AV577)*Source!I577, 2), 2)</f>
        <v>1750.93</v>
      </c>
      <c r="R550">
        <f>Source!X577</f>
        <v>1750.93</v>
      </c>
      <c r="S550">
        <f>ROUND((Source!CA577/100)*ROUND((Source!AF577*Source!AV577)*Source!I577, 2), 2)</f>
        <v>250.13</v>
      </c>
      <c r="T550">
        <f>Source!Y577</f>
        <v>250.13</v>
      </c>
      <c r="U550">
        <f>ROUND((175/100)*ROUND((Source!AE577*Source!AV577)*Source!I577, 2), 2)</f>
        <v>4551.6499999999996</v>
      </c>
      <c r="V550">
        <f>ROUND((108/100)*ROUND(Source!CS577*Source!I577, 2), 2)</f>
        <v>2809.02</v>
      </c>
    </row>
    <row r="551" spans="1:22" x14ac:dyDescent="0.2">
      <c r="C551" s="26" t="str">
        <f>"Объем: "&amp;Source!I577&amp;"=80,7/"&amp;"100"</f>
        <v>Объем: 0,807=80,7/100</v>
      </c>
    </row>
    <row r="552" spans="1:22" ht="14.25" x14ac:dyDescent="0.2">
      <c r="A552" s="20"/>
      <c r="B552" s="21"/>
      <c r="C552" s="21" t="s">
        <v>695</v>
      </c>
      <c r="D552" s="22"/>
      <c r="E552" s="9"/>
      <c r="F552" s="24">
        <f>Source!AO577</f>
        <v>3099.54</v>
      </c>
      <c r="G552" s="23" t="str">
        <f>Source!DG577</f>
        <v/>
      </c>
      <c r="H552" s="9">
        <f>Source!AV577</f>
        <v>1</v>
      </c>
      <c r="I552" s="9">
        <f>IF(Source!BA577&lt;&gt; 0, Source!BA577, 1)</f>
        <v>1</v>
      </c>
      <c r="J552" s="25">
        <f>Source!S577</f>
        <v>2501.33</v>
      </c>
      <c r="K552" s="25"/>
    </row>
    <row r="553" spans="1:22" ht="14.25" x14ac:dyDescent="0.2">
      <c r="A553" s="20"/>
      <c r="B553" s="21"/>
      <c r="C553" s="21" t="s">
        <v>696</v>
      </c>
      <c r="D553" s="22"/>
      <c r="E553" s="9"/>
      <c r="F553" s="24">
        <f>Source!AM577</f>
        <v>7602.23</v>
      </c>
      <c r="G553" s="23" t="str">
        <f>Source!DE577</f>
        <v/>
      </c>
      <c r="H553" s="9">
        <f>Source!AV577</f>
        <v>1</v>
      </c>
      <c r="I553" s="9">
        <f>IF(Source!BB577&lt;&gt; 0, Source!BB577, 1)</f>
        <v>1</v>
      </c>
      <c r="J553" s="25">
        <f>Source!Q577</f>
        <v>6135</v>
      </c>
      <c r="K553" s="25"/>
    </row>
    <row r="554" spans="1:22" ht="14.25" x14ac:dyDescent="0.2">
      <c r="A554" s="20"/>
      <c r="B554" s="21"/>
      <c r="C554" s="21" t="s">
        <v>697</v>
      </c>
      <c r="D554" s="22"/>
      <c r="E554" s="9"/>
      <c r="F554" s="24">
        <f>Source!AN577</f>
        <v>3222.98</v>
      </c>
      <c r="G554" s="23" t="str">
        <f>Source!DF577</f>
        <v/>
      </c>
      <c r="H554" s="9">
        <f>Source!AV577</f>
        <v>1</v>
      </c>
      <c r="I554" s="9">
        <f>IF(Source!BS577&lt;&gt; 0, Source!BS577, 1)</f>
        <v>1</v>
      </c>
      <c r="J554" s="27">
        <f>Source!R577</f>
        <v>2600.94</v>
      </c>
      <c r="K554" s="25"/>
    </row>
    <row r="555" spans="1:22" ht="14.25" x14ac:dyDescent="0.2">
      <c r="A555" s="20"/>
      <c r="B555" s="21"/>
      <c r="C555" s="21" t="s">
        <v>698</v>
      </c>
      <c r="D555" s="22"/>
      <c r="E555" s="9"/>
      <c r="F555" s="24">
        <f>Source!AL577</f>
        <v>65162.05</v>
      </c>
      <c r="G555" s="23" t="str">
        <f>Source!DD577</f>
        <v/>
      </c>
      <c r="H555" s="9">
        <f>Source!AW577</f>
        <v>1</v>
      </c>
      <c r="I555" s="9">
        <f>IF(Source!BC577&lt;&gt; 0, Source!BC577, 1)</f>
        <v>1</v>
      </c>
      <c r="J555" s="25">
        <f>Source!P577</f>
        <v>52585.77</v>
      </c>
      <c r="K555" s="25"/>
    </row>
    <row r="556" spans="1:22" ht="14.25" x14ac:dyDescent="0.2">
      <c r="A556" s="20"/>
      <c r="B556" s="21"/>
      <c r="C556" s="21" t="s">
        <v>699</v>
      </c>
      <c r="D556" s="22" t="s">
        <v>700</v>
      </c>
      <c r="E556" s="9">
        <f>Source!AT577</f>
        <v>70</v>
      </c>
      <c r="F556" s="24"/>
      <c r="G556" s="23"/>
      <c r="H556" s="9"/>
      <c r="I556" s="9"/>
      <c r="J556" s="25">
        <f>SUM(R550:R555)</f>
        <v>1750.93</v>
      </c>
      <c r="K556" s="25"/>
    </row>
    <row r="557" spans="1:22" ht="14.25" x14ac:dyDescent="0.2">
      <c r="A557" s="20"/>
      <c r="B557" s="21"/>
      <c r="C557" s="21" t="s">
        <v>701</v>
      </c>
      <c r="D557" s="22" t="s">
        <v>700</v>
      </c>
      <c r="E557" s="9">
        <f>Source!AU577</f>
        <v>10</v>
      </c>
      <c r="F557" s="24"/>
      <c r="G557" s="23"/>
      <c r="H557" s="9"/>
      <c r="I557" s="9"/>
      <c r="J557" s="25">
        <f>SUM(T550:T556)</f>
        <v>250.13</v>
      </c>
      <c r="K557" s="25"/>
    </row>
    <row r="558" spans="1:22" ht="14.25" x14ac:dyDescent="0.2">
      <c r="A558" s="20"/>
      <c r="B558" s="21"/>
      <c r="C558" s="21" t="s">
        <v>702</v>
      </c>
      <c r="D558" s="22" t="s">
        <v>700</v>
      </c>
      <c r="E558" s="9">
        <f>108</f>
        <v>108</v>
      </c>
      <c r="F558" s="24"/>
      <c r="G558" s="23"/>
      <c r="H558" s="9"/>
      <c r="I558" s="9"/>
      <c r="J558" s="25">
        <f>SUM(V550:V557)</f>
        <v>2809.02</v>
      </c>
      <c r="K558" s="25"/>
    </row>
    <row r="559" spans="1:22" ht="14.25" x14ac:dyDescent="0.2">
      <c r="A559" s="20"/>
      <c r="B559" s="21"/>
      <c r="C559" s="21" t="s">
        <v>703</v>
      </c>
      <c r="D559" s="22" t="s">
        <v>704</v>
      </c>
      <c r="E559" s="9">
        <f>Source!AQ577</f>
        <v>16.559999999999999</v>
      </c>
      <c r="F559" s="24"/>
      <c r="G559" s="23" t="str">
        <f>Source!DI577</f>
        <v/>
      </c>
      <c r="H559" s="9">
        <f>Source!AV577</f>
        <v>1</v>
      </c>
      <c r="I559" s="9"/>
      <c r="J559" s="25"/>
      <c r="K559" s="25">
        <f>Source!U577</f>
        <v>13.36392</v>
      </c>
    </row>
    <row r="560" spans="1:22" ht="15" x14ac:dyDescent="0.25">
      <c r="A560" s="29"/>
      <c r="B560" s="29"/>
      <c r="C560" s="29"/>
      <c r="D560" s="29"/>
      <c r="E560" s="29"/>
      <c r="F560" s="29"/>
      <c r="G560" s="29"/>
      <c r="H560" s="29"/>
      <c r="I560" s="44">
        <f>J552+J553+J555+J556+J557+J558</f>
        <v>66032.179999999993</v>
      </c>
      <c r="J560" s="44"/>
      <c r="K560" s="30">
        <f>IF(Source!I577&lt;&gt;0, ROUND(I560/Source!I577, 2), 0)</f>
        <v>81824.259999999995</v>
      </c>
      <c r="P560" s="28">
        <f>I560</f>
        <v>66032.179999999993</v>
      </c>
    </row>
    <row r="561" spans="1:22" ht="42.75" x14ac:dyDescent="0.2">
      <c r="A561" s="20" t="str">
        <f>Source!E578</f>
        <v>24</v>
      </c>
      <c r="B561" s="21" t="str">
        <f>Source!F578</f>
        <v>2.1-3303-1-2/1</v>
      </c>
      <c r="C561" s="21" t="str">
        <f>Source!G578</f>
        <v>Устройство подстилающих и выравнивающих слоев оснований из щебня, 10см</v>
      </c>
      <c r="D561" s="22" t="str">
        <f>Source!H578</f>
        <v>100 м3</v>
      </c>
      <c r="E561" s="9">
        <f>Source!I578</f>
        <v>1.2104999999999999</v>
      </c>
      <c r="F561" s="24"/>
      <c r="G561" s="23"/>
      <c r="H561" s="9"/>
      <c r="I561" s="9"/>
      <c r="J561" s="25"/>
      <c r="K561" s="25"/>
      <c r="Q561">
        <f>ROUND((Source!BZ578/100)*ROUND((Source!AF578*Source!AV578)*Source!I578, 2), 2)</f>
        <v>3939.59</v>
      </c>
      <c r="R561">
        <f>Source!X578</f>
        <v>3939.59</v>
      </c>
      <c r="S561">
        <f>ROUND((Source!CA578/100)*ROUND((Source!AF578*Source!AV578)*Source!I578, 2), 2)</f>
        <v>562.79999999999995</v>
      </c>
      <c r="T561">
        <f>Source!Y578</f>
        <v>562.79999999999995</v>
      </c>
      <c r="U561">
        <f>ROUND((175/100)*ROUND((Source!AE578*Source!AV578)*Source!I578, 2), 2)</f>
        <v>44941.59</v>
      </c>
      <c r="V561">
        <f>ROUND((108/100)*ROUND(Source!CS578*Source!I578, 2), 2)</f>
        <v>27735.38</v>
      </c>
    </row>
    <row r="562" spans="1:22" x14ac:dyDescent="0.2">
      <c r="C562" s="26" t="str">
        <f>"Объем: "&amp;Source!I578&amp;"=121,05/"&amp;"100"</f>
        <v>Объем: 1,2105=121,05/100</v>
      </c>
    </row>
    <row r="563" spans="1:22" ht="14.25" x14ac:dyDescent="0.2">
      <c r="A563" s="20"/>
      <c r="B563" s="21"/>
      <c r="C563" s="21" t="s">
        <v>695</v>
      </c>
      <c r="D563" s="22"/>
      <c r="E563" s="9"/>
      <c r="F563" s="24">
        <f>Source!AO578</f>
        <v>4649.3</v>
      </c>
      <c r="G563" s="23" t="str">
        <f>Source!DG578</f>
        <v/>
      </c>
      <c r="H563" s="9">
        <f>Source!AV578</f>
        <v>1</v>
      </c>
      <c r="I563" s="9">
        <f>IF(Source!BA578&lt;&gt; 0, Source!BA578, 1)</f>
        <v>1</v>
      </c>
      <c r="J563" s="25">
        <f>Source!S578</f>
        <v>5627.98</v>
      </c>
      <c r="K563" s="25"/>
    </row>
    <row r="564" spans="1:22" ht="14.25" x14ac:dyDescent="0.2">
      <c r="A564" s="20"/>
      <c r="B564" s="21"/>
      <c r="C564" s="21" t="s">
        <v>696</v>
      </c>
      <c r="D564" s="22"/>
      <c r="E564" s="9"/>
      <c r="F564" s="24">
        <f>Source!AM578</f>
        <v>53736.02</v>
      </c>
      <c r="G564" s="23" t="str">
        <f>Source!DE578</f>
        <v/>
      </c>
      <c r="H564" s="9">
        <f>Source!AV578</f>
        <v>1</v>
      </c>
      <c r="I564" s="9">
        <f>IF(Source!BB578&lt;&gt; 0, Source!BB578, 1)</f>
        <v>1</v>
      </c>
      <c r="J564" s="25">
        <f>Source!Q578</f>
        <v>65047.45</v>
      </c>
      <c r="K564" s="25"/>
    </row>
    <row r="565" spans="1:22" ht="14.25" x14ac:dyDescent="0.2">
      <c r="A565" s="20"/>
      <c r="B565" s="21"/>
      <c r="C565" s="21" t="s">
        <v>697</v>
      </c>
      <c r="D565" s="22"/>
      <c r="E565" s="9"/>
      <c r="F565" s="24">
        <f>Source!AN578</f>
        <v>21215.13</v>
      </c>
      <c r="G565" s="23" t="str">
        <f>Source!DF578</f>
        <v/>
      </c>
      <c r="H565" s="9">
        <f>Source!AV578</f>
        <v>1</v>
      </c>
      <c r="I565" s="9">
        <f>IF(Source!BS578&lt;&gt; 0, Source!BS578, 1)</f>
        <v>1</v>
      </c>
      <c r="J565" s="27">
        <f>Source!R578</f>
        <v>25680.91</v>
      </c>
      <c r="K565" s="25"/>
    </row>
    <row r="566" spans="1:22" ht="14.25" x14ac:dyDescent="0.2">
      <c r="A566" s="20"/>
      <c r="B566" s="21"/>
      <c r="C566" s="21" t="s">
        <v>698</v>
      </c>
      <c r="D566" s="22"/>
      <c r="E566" s="9"/>
      <c r="F566" s="24">
        <f>Source!AL578</f>
        <v>222479.25</v>
      </c>
      <c r="G566" s="23" t="str">
        <f>Source!DD578</f>
        <v/>
      </c>
      <c r="H566" s="9">
        <f>Source!AW578</f>
        <v>1</v>
      </c>
      <c r="I566" s="9">
        <f>IF(Source!BC578&lt;&gt; 0, Source!BC578, 1)</f>
        <v>1</v>
      </c>
      <c r="J566" s="25">
        <f>Source!P578</f>
        <v>269311.13</v>
      </c>
      <c r="K566" s="25"/>
    </row>
    <row r="567" spans="1:22" ht="14.25" x14ac:dyDescent="0.2">
      <c r="A567" s="20"/>
      <c r="B567" s="21"/>
      <c r="C567" s="21" t="s">
        <v>699</v>
      </c>
      <c r="D567" s="22" t="s">
        <v>700</v>
      </c>
      <c r="E567" s="9">
        <f>Source!AT578</f>
        <v>70</v>
      </c>
      <c r="F567" s="24"/>
      <c r="G567" s="23"/>
      <c r="H567" s="9"/>
      <c r="I567" s="9"/>
      <c r="J567" s="25">
        <f>SUM(R561:R566)</f>
        <v>3939.59</v>
      </c>
      <c r="K567" s="25"/>
    </row>
    <row r="568" spans="1:22" ht="14.25" x14ac:dyDescent="0.2">
      <c r="A568" s="20"/>
      <c r="B568" s="21"/>
      <c r="C568" s="21" t="s">
        <v>701</v>
      </c>
      <c r="D568" s="22" t="s">
        <v>700</v>
      </c>
      <c r="E568" s="9">
        <f>Source!AU578</f>
        <v>10</v>
      </c>
      <c r="F568" s="24"/>
      <c r="G568" s="23"/>
      <c r="H568" s="9"/>
      <c r="I568" s="9"/>
      <c r="J568" s="25">
        <f>SUM(T561:T567)</f>
        <v>562.79999999999995</v>
      </c>
      <c r="K568" s="25"/>
    </row>
    <row r="569" spans="1:22" ht="14.25" x14ac:dyDescent="0.2">
      <c r="A569" s="20"/>
      <c r="B569" s="21"/>
      <c r="C569" s="21" t="s">
        <v>702</v>
      </c>
      <c r="D569" s="22" t="s">
        <v>700</v>
      </c>
      <c r="E569" s="9">
        <f>108</f>
        <v>108</v>
      </c>
      <c r="F569" s="24"/>
      <c r="G569" s="23"/>
      <c r="H569" s="9"/>
      <c r="I569" s="9"/>
      <c r="J569" s="25">
        <f>SUM(V561:V568)</f>
        <v>27735.38</v>
      </c>
      <c r="K569" s="25"/>
    </row>
    <row r="570" spans="1:22" ht="14.25" x14ac:dyDescent="0.2">
      <c r="A570" s="20"/>
      <c r="B570" s="21"/>
      <c r="C570" s="21" t="s">
        <v>703</v>
      </c>
      <c r="D570" s="22" t="s">
        <v>704</v>
      </c>
      <c r="E570" s="9">
        <f>Source!AQ578</f>
        <v>24.84</v>
      </c>
      <c r="F570" s="24"/>
      <c r="G570" s="23" t="str">
        <f>Source!DI578</f>
        <v/>
      </c>
      <c r="H570" s="9">
        <f>Source!AV578</f>
        <v>1</v>
      </c>
      <c r="I570" s="9"/>
      <c r="J570" s="25"/>
      <c r="K570" s="25">
        <f>Source!U578</f>
        <v>30.068819999999999</v>
      </c>
    </row>
    <row r="571" spans="1:22" ht="15" x14ac:dyDescent="0.25">
      <c r="A571" s="29"/>
      <c r="B571" s="29"/>
      <c r="C571" s="29"/>
      <c r="D571" s="29"/>
      <c r="E571" s="29"/>
      <c r="F571" s="29"/>
      <c r="G571" s="29"/>
      <c r="H571" s="29"/>
      <c r="I571" s="44">
        <f>J563+J564+J566+J567+J568+J569</f>
        <v>372224.33</v>
      </c>
      <c r="J571" s="44"/>
      <c r="K571" s="30">
        <f>IF(Source!I578&lt;&gt;0, ROUND(I571/Source!I578, 2), 0)</f>
        <v>307496.34999999998</v>
      </c>
      <c r="P571" s="28">
        <f>I571</f>
        <v>372224.33</v>
      </c>
    </row>
    <row r="572" spans="1:22" ht="42.75" x14ac:dyDescent="0.2">
      <c r="A572" s="20" t="str">
        <f>Source!E579</f>
        <v>25</v>
      </c>
      <c r="B572" s="21" t="str">
        <f>Source!F579</f>
        <v>2.1-3103-18-1/1</v>
      </c>
      <c r="C572" s="21" t="str">
        <f>Source!G579</f>
        <v>Устройство покрытий из асфальтобетонных смесей вручную, толщина 4 см/5 см</v>
      </c>
      <c r="D572" s="22" t="str">
        <f>Source!H579</f>
        <v>100 м2</v>
      </c>
      <c r="E572" s="9">
        <f>Source!I579</f>
        <v>8.07</v>
      </c>
      <c r="F572" s="24"/>
      <c r="G572" s="23"/>
      <c r="H572" s="9"/>
      <c r="I572" s="9"/>
      <c r="J572" s="25"/>
      <c r="K572" s="25"/>
      <c r="Q572">
        <f>ROUND((Source!BZ579/100)*ROUND((Source!AF579*Source!AV579)*Source!I579, 2), 2)</f>
        <v>17526.810000000001</v>
      </c>
      <c r="R572">
        <f>Source!X579</f>
        <v>17526.810000000001</v>
      </c>
      <c r="S572">
        <f>ROUND((Source!CA579/100)*ROUND((Source!AF579*Source!AV579)*Source!I579, 2), 2)</f>
        <v>2503.83</v>
      </c>
      <c r="T572">
        <f>Source!Y579</f>
        <v>2503.83</v>
      </c>
      <c r="U572">
        <f>ROUND((175/100)*ROUND((Source!AE579*Source!AV579)*Source!I579, 2), 2)</f>
        <v>13060.36</v>
      </c>
      <c r="V572">
        <f>ROUND((108/100)*ROUND(Source!CS579*Source!I579, 2), 2)</f>
        <v>8060.1</v>
      </c>
    </row>
    <row r="573" spans="1:22" x14ac:dyDescent="0.2">
      <c r="C573" s="26" t="str">
        <f>"Объем: "&amp;Source!I579&amp;"=807/"&amp;"100"</f>
        <v>Объем: 8,07=807/100</v>
      </c>
    </row>
    <row r="574" spans="1:22" ht="14.25" x14ac:dyDescent="0.2">
      <c r="A574" s="20"/>
      <c r="B574" s="21"/>
      <c r="C574" s="21" t="s">
        <v>695</v>
      </c>
      <c r="D574" s="22"/>
      <c r="E574" s="9"/>
      <c r="F574" s="24">
        <f>Source!AO579</f>
        <v>3102.64</v>
      </c>
      <c r="G574" s="23" t="str">
        <f>Source!DG579</f>
        <v/>
      </c>
      <c r="H574" s="9">
        <f>Source!AV579</f>
        <v>1</v>
      </c>
      <c r="I574" s="9">
        <f>IF(Source!BA579&lt;&gt; 0, Source!BA579, 1)</f>
        <v>1</v>
      </c>
      <c r="J574" s="25">
        <f>Source!S579</f>
        <v>25038.3</v>
      </c>
      <c r="K574" s="25"/>
    </row>
    <row r="575" spans="1:22" ht="14.25" x14ac:dyDescent="0.2">
      <c r="A575" s="20"/>
      <c r="B575" s="21"/>
      <c r="C575" s="21" t="s">
        <v>696</v>
      </c>
      <c r="D575" s="22"/>
      <c r="E575" s="9"/>
      <c r="F575" s="24">
        <f>Source!AM579</f>
        <v>1632.78</v>
      </c>
      <c r="G575" s="23" t="str">
        <f>Source!DE579</f>
        <v/>
      </c>
      <c r="H575" s="9">
        <f>Source!AV579</f>
        <v>1</v>
      </c>
      <c r="I575" s="9">
        <f>IF(Source!BB579&lt;&gt; 0, Source!BB579, 1)</f>
        <v>1</v>
      </c>
      <c r="J575" s="25">
        <f>Source!Q579</f>
        <v>13176.53</v>
      </c>
      <c r="K575" s="25"/>
    </row>
    <row r="576" spans="1:22" ht="14.25" x14ac:dyDescent="0.2">
      <c r="A576" s="20"/>
      <c r="B576" s="21"/>
      <c r="C576" s="21" t="s">
        <v>697</v>
      </c>
      <c r="D576" s="22"/>
      <c r="E576" s="9"/>
      <c r="F576" s="24">
        <f>Source!AN579</f>
        <v>924.79</v>
      </c>
      <c r="G576" s="23" t="str">
        <f>Source!DF579</f>
        <v/>
      </c>
      <c r="H576" s="9">
        <f>Source!AV579</f>
        <v>1</v>
      </c>
      <c r="I576" s="9">
        <f>IF(Source!BS579&lt;&gt; 0, Source!BS579, 1)</f>
        <v>1</v>
      </c>
      <c r="J576" s="27">
        <f>Source!R579</f>
        <v>7463.06</v>
      </c>
      <c r="K576" s="25"/>
    </row>
    <row r="577" spans="1:22" ht="14.25" x14ac:dyDescent="0.2">
      <c r="A577" s="20"/>
      <c r="B577" s="21"/>
      <c r="C577" s="21" t="s">
        <v>698</v>
      </c>
      <c r="D577" s="22"/>
      <c r="E577" s="9"/>
      <c r="F577" s="24">
        <f>Source!AL579</f>
        <v>25772.98</v>
      </c>
      <c r="G577" s="23" t="str">
        <f>Source!DD579</f>
        <v/>
      </c>
      <c r="H577" s="9">
        <f>Source!AW579</f>
        <v>1</v>
      </c>
      <c r="I577" s="9">
        <f>IF(Source!BC579&lt;&gt; 0, Source!BC579, 1)</f>
        <v>1</v>
      </c>
      <c r="J577" s="25">
        <f>Source!P579</f>
        <v>207987.95</v>
      </c>
      <c r="K577" s="25"/>
    </row>
    <row r="578" spans="1:22" ht="42.75" x14ac:dyDescent="0.2">
      <c r="A578" s="20" t="str">
        <f>Source!E580</f>
        <v>25,1</v>
      </c>
      <c r="B578" s="21" t="str">
        <f>Source!F580</f>
        <v>21.3-3-18</v>
      </c>
      <c r="C578" s="21" t="str">
        <f>Source!G580</f>
        <v>Смеси асфальтобетонные дорожные горячие мелкозернистые, марка I, тип Б</v>
      </c>
      <c r="D578" s="22" t="str">
        <f>Source!H580</f>
        <v>т</v>
      </c>
      <c r="E578" s="9">
        <f>Source!I580</f>
        <v>-77.310599999999994</v>
      </c>
      <c r="F578" s="24">
        <f>Source!AK580</f>
        <v>2690.29</v>
      </c>
      <c r="G578" s="33" t="s">
        <v>3</v>
      </c>
      <c r="H578" s="9">
        <f>Source!AW580</f>
        <v>1</v>
      </c>
      <c r="I578" s="9">
        <f>IF(Source!BC580&lt;&gt; 0, Source!BC580, 1)</f>
        <v>1</v>
      </c>
      <c r="J578" s="25">
        <f>Source!O580</f>
        <v>-207987.93</v>
      </c>
      <c r="K578" s="25"/>
      <c r="Q578">
        <f>ROUND((Source!BZ580/100)*ROUND((Source!AF580*Source!AV580)*Source!I580, 2), 2)</f>
        <v>0</v>
      </c>
      <c r="R578">
        <f>Source!X580</f>
        <v>0</v>
      </c>
      <c r="S578">
        <f>ROUND((Source!CA580/100)*ROUND((Source!AF580*Source!AV580)*Source!I580, 2), 2)</f>
        <v>0</v>
      </c>
      <c r="T578">
        <f>Source!Y580</f>
        <v>0</v>
      </c>
      <c r="U578">
        <f>ROUND((175/100)*ROUND((Source!AE580*Source!AV580)*Source!I580, 2), 2)</f>
        <v>0</v>
      </c>
      <c r="V578">
        <f>ROUND((108/100)*ROUND(Source!CS580*Source!I580, 2), 2)</f>
        <v>0</v>
      </c>
    </row>
    <row r="579" spans="1:22" ht="42.75" x14ac:dyDescent="0.2">
      <c r="A579" s="20" t="str">
        <f>Source!E581</f>
        <v>25,2</v>
      </c>
      <c r="B579" s="21" t="str">
        <f>Source!F581</f>
        <v>21.3-3-19</v>
      </c>
      <c r="C579" s="21" t="str">
        <f>Source!G581</f>
        <v>Смеси асфальтобетонные дорожные горячие мелкозернистые, марка II, тип В</v>
      </c>
      <c r="D579" s="22" t="str">
        <f>Source!H581</f>
        <v>т</v>
      </c>
      <c r="E579" s="9">
        <f>Source!I581</f>
        <v>97.485600000000005</v>
      </c>
      <c r="F579" s="24">
        <f>Source!AK581</f>
        <v>2562.79</v>
      </c>
      <c r="G579" s="33" t="s">
        <v>3</v>
      </c>
      <c r="H579" s="9">
        <f>Source!AW581</f>
        <v>1</v>
      </c>
      <c r="I579" s="9">
        <f>IF(Source!BC581&lt;&gt; 0, Source!BC581, 1)</f>
        <v>1</v>
      </c>
      <c r="J579" s="25">
        <f>Source!O581</f>
        <v>249835.12</v>
      </c>
      <c r="K579" s="25"/>
      <c r="Q579">
        <f>ROUND((Source!BZ581/100)*ROUND((Source!AF581*Source!AV581)*Source!I581, 2), 2)</f>
        <v>0</v>
      </c>
      <c r="R579">
        <f>Source!X581</f>
        <v>0</v>
      </c>
      <c r="S579">
        <f>ROUND((Source!CA581/100)*ROUND((Source!AF581*Source!AV581)*Source!I581, 2), 2)</f>
        <v>0</v>
      </c>
      <c r="T579">
        <f>Source!Y581</f>
        <v>0</v>
      </c>
      <c r="U579">
        <f>ROUND((175/100)*ROUND((Source!AE581*Source!AV581)*Source!I581, 2), 2)</f>
        <v>0</v>
      </c>
      <c r="V579">
        <f>ROUND((108/100)*ROUND(Source!CS581*Source!I581, 2), 2)</f>
        <v>0</v>
      </c>
    </row>
    <row r="580" spans="1:22" ht="14.25" x14ac:dyDescent="0.2">
      <c r="A580" s="20"/>
      <c r="B580" s="21"/>
      <c r="C580" s="21" t="s">
        <v>699</v>
      </c>
      <c r="D580" s="22" t="s">
        <v>700</v>
      </c>
      <c r="E580" s="9">
        <f>Source!AT579</f>
        <v>70</v>
      </c>
      <c r="F580" s="24"/>
      <c r="G580" s="23"/>
      <c r="H580" s="9"/>
      <c r="I580" s="9"/>
      <c r="J580" s="25">
        <f>SUM(R572:R579)</f>
        <v>17526.810000000001</v>
      </c>
      <c r="K580" s="25"/>
    </row>
    <row r="581" spans="1:22" ht="14.25" x14ac:dyDescent="0.2">
      <c r="A581" s="20"/>
      <c r="B581" s="21"/>
      <c r="C581" s="21" t="s">
        <v>701</v>
      </c>
      <c r="D581" s="22" t="s">
        <v>700</v>
      </c>
      <c r="E581" s="9">
        <f>Source!AU579</f>
        <v>10</v>
      </c>
      <c r="F581" s="24"/>
      <c r="G581" s="23"/>
      <c r="H581" s="9"/>
      <c r="I581" s="9"/>
      <c r="J581" s="25">
        <f>SUM(T572:T580)</f>
        <v>2503.83</v>
      </c>
      <c r="K581" s="25"/>
    </row>
    <row r="582" spans="1:22" ht="14.25" x14ac:dyDescent="0.2">
      <c r="A582" s="20"/>
      <c r="B582" s="21"/>
      <c r="C582" s="21" t="s">
        <v>702</v>
      </c>
      <c r="D582" s="22" t="s">
        <v>700</v>
      </c>
      <c r="E582" s="9">
        <f>108</f>
        <v>108</v>
      </c>
      <c r="F582" s="24"/>
      <c r="G582" s="23"/>
      <c r="H582" s="9"/>
      <c r="I582" s="9"/>
      <c r="J582" s="25">
        <f>SUM(V572:V581)</f>
        <v>8060.1</v>
      </c>
      <c r="K582" s="25"/>
    </row>
    <row r="583" spans="1:22" ht="14.25" x14ac:dyDescent="0.2">
      <c r="A583" s="20"/>
      <c r="B583" s="21"/>
      <c r="C583" s="21" t="s">
        <v>703</v>
      </c>
      <c r="D583" s="22" t="s">
        <v>704</v>
      </c>
      <c r="E583" s="9">
        <f>Source!AQ579</f>
        <v>13.57</v>
      </c>
      <c r="F583" s="24"/>
      <c r="G583" s="23" t="str">
        <f>Source!DI579</f>
        <v/>
      </c>
      <c r="H583" s="9">
        <f>Source!AV579</f>
        <v>1</v>
      </c>
      <c r="I583" s="9"/>
      <c r="J583" s="25"/>
      <c r="K583" s="25">
        <f>Source!U579</f>
        <v>109.5099</v>
      </c>
    </row>
    <row r="584" spans="1:22" ht="15" x14ac:dyDescent="0.25">
      <c r="A584" s="29"/>
      <c r="B584" s="29"/>
      <c r="C584" s="29"/>
      <c r="D584" s="29"/>
      <c r="E584" s="29"/>
      <c r="F584" s="29"/>
      <c r="G584" s="29"/>
      <c r="H584" s="29"/>
      <c r="I584" s="44">
        <f>J574+J575+J577+J580+J581+J582+SUM(J578:J579)</f>
        <v>316140.71000000002</v>
      </c>
      <c r="J584" s="44"/>
      <c r="K584" s="30">
        <f>IF(Source!I579&lt;&gt;0, ROUND(I584/Source!I579, 2), 0)</f>
        <v>39174.81</v>
      </c>
      <c r="P584" s="28">
        <f>I584</f>
        <v>316140.71000000002</v>
      </c>
    </row>
    <row r="585" spans="1:22" ht="57" x14ac:dyDescent="0.2">
      <c r="A585" s="20" t="str">
        <f>Source!E582</f>
        <v>26</v>
      </c>
      <c r="B585" s="21" t="str">
        <f>Source!F582</f>
        <v>5.3-3103-11-1/1</v>
      </c>
      <c r="C585" s="21" t="str">
        <f>Source!G582</f>
        <v>Устройство наливного полиуретанового покрытия спортивных площадок и беговых дорожек толщиной 10 мм</v>
      </c>
      <c r="D585" s="22" t="str">
        <f>Source!H582</f>
        <v>100 м2</v>
      </c>
      <c r="E585" s="9">
        <f>Source!I582</f>
        <v>8.07</v>
      </c>
      <c r="F585" s="24"/>
      <c r="G585" s="23"/>
      <c r="H585" s="9"/>
      <c r="I585" s="9"/>
      <c r="J585" s="25"/>
      <c r="K585" s="25"/>
      <c r="Q585">
        <f>ROUND((Source!BZ582/100)*ROUND((Source!AF582*Source!AV582)*Source!I582, 2), 2)</f>
        <v>23028.880000000001</v>
      </c>
      <c r="R585">
        <f>Source!X582</f>
        <v>23028.880000000001</v>
      </c>
      <c r="S585">
        <f>ROUND((Source!CA582/100)*ROUND((Source!AF582*Source!AV582)*Source!I582, 2), 2)</f>
        <v>3289.84</v>
      </c>
      <c r="T585">
        <f>Source!Y582</f>
        <v>3289.84</v>
      </c>
      <c r="U585">
        <f>ROUND((175/100)*ROUND((Source!AE582*Source!AV582)*Source!I582, 2), 2)</f>
        <v>29141.21</v>
      </c>
      <c r="V585">
        <f>ROUND((108/100)*ROUND(Source!CS582*Source!I582, 2), 2)</f>
        <v>17984.29</v>
      </c>
    </row>
    <row r="586" spans="1:22" x14ac:dyDescent="0.2">
      <c r="C586" s="26" t="str">
        <f>"Объем: "&amp;Source!I582&amp;"=807/"&amp;"100"</f>
        <v>Объем: 8,07=807/100</v>
      </c>
    </row>
    <row r="587" spans="1:22" ht="14.25" x14ac:dyDescent="0.2">
      <c r="A587" s="20"/>
      <c r="B587" s="21"/>
      <c r="C587" s="21" t="s">
        <v>695</v>
      </c>
      <c r="D587" s="22"/>
      <c r="E587" s="9"/>
      <c r="F587" s="24">
        <f>Source!AO582</f>
        <v>4076.63</v>
      </c>
      <c r="G587" s="23" t="str">
        <f>Source!DG582</f>
        <v/>
      </c>
      <c r="H587" s="9">
        <f>Source!AV582</f>
        <v>1</v>
      </c>
      <c r="I587" s="9">
        <f>IF(Source!BA582&lt;&gt; 0, Source!BA582, 1)</f>
        <v>1</v>
      </c>
      <c r="J587" s="25">
        <f>Source!S582</f>
        <v>32898.400000000001</v>
      </c>
      <c r="K587" s="25"/>
    </row>
    <row r="588" spans="1:22" ht="14.25" x14ac:dyDescent="0.2">
      <c r="A588" s="20"/>
      <c r="B588" s="21"/>
      <c r="C588" s="21" t="s">
        <v>696</v>
      </c>
      <c r="D588" s="22"/>
      <c r="E588" s="9"/>
      <c r="F588" s="24">
        <f>Source!AM582</f>
        <v>2617.25</v>
      </c>
      <c r="G588" s="23" t="str">
        <f>Source!DE582</f>
        <v/>
      </c>
      <c r="H588" s="9">
        <f>Source!AV582</f>
        <v>1</v>
      </c>
      <c r="I588" s="9">
        <f>IF(Source!BB582&lt;&gt; 0, Source!BB582, 1)</f>
        <v>1</v>
      </c>
      <c r="J588" s="25">
        <f>Source!Q582</f>
        <v>21121.21</v>
      </c>
      <c r="K588" s="25"/>
    </row>
    <row r="589" spans="1:22" ht="14.25" x14ac:dyDescent="0.2">
      <c r="A589" s="20"/>
      <c r="B589" s="21"/>
      <c r="C589" s="21" t="s">
        <v>697</v>
      </c>
      <c r="D589" s="22"/>
      <c r="E589" s="9"/>
      <c r="F589" s="24">
        <f>Source!AN582</f>
        <v>2063.46</v>
      </c>
      <c r="G589" s="23" t="str">
        <f>Source!DF582</f>
        <v/>
      </c>
      <c r="H589" s="9">
        <f>Source!AV582</f>
        <v>1</v>
      </c>
      <c r="I589" s="9">
        <f>IF(Source!BS582&lt;&gt; 0, Source!BS582, 1)</f>
        <v>1</v>
      </c>
      <c r="J589" s="27">
        <f>Source!R582</f>
        <v>16652.12</v>
      </c>
      <c r="K589" s="25"/>
    </row>
    <row r="590" spans="1:22" ht="14.25" x14ac:dyDescent="0.2">
      <c r="A590" s="20"/>
      <c r="B590" s="21"/>
      <c r="C590" s="21" t="s">
        <v>698</v>
      </c>
      <c r="D590" s="22"/>
      <c r="E590" s="9"/>
      <c r="F590" s="24">
        <f>Source!AL582</f>
        <v>102359.62</v>
      </c>
      <c r="G590" s="23" t="str">
        <f>Source!DD582</f>
        <v/>
      </c>
      <c r="H590" s="9">
        <f>Source!AW582</f>
        <v>1</v>
      </c>
      <c r="I590" s="9">
        <f>IF(Source!BC582&lt;&gt; 0, Source!BC582, 1)</f>
        <v>1</v>
      </c>
      <c r="J590" s="25">
        <f>Source!P582</f>
        <v>826042.13</v>
      </c>
      <c r="K590" s="25"/>
    </row>
    <row r="591" spans="1:22" ht="28.5" x14ac:dyDescent="0.2">
      <c r="A591" s="20" t="str">
        <f>Source!E583</f>
        <v>26,1</v>
      </c>
      <c r="B591" s="21" t="str">
        <f>Source!F583</f>
        <v>21.1-25-769</v>
      </c>
      <c r="C591" s="21" t="str">
        <f>Source!G583</f>
        <v>Крошка резиновая гранулированная, фракция 2-3 мм</v>
      </c>
      <c r="D591" s="22" t="str">
        <f>Source!H583</f>
        <v>кг</v>
      </c>
      <c r="E591" s="9">
        <f>Source!I583</f>
        <v>-5931.45</v>
      </c>
      <c r="F591" s="24">
        <f>Source!AK583</f>
        <v>17.77</v>
      </c>
      <c r="G591" s="33" t="s">
        <v>3</v>
      </c>
      <c r="H591" s="9">
        <f>Source!AW583</f>
        <v>1</v>
      </c>
      <c r="I591" s="9">
        <f>IF(Source!BC583&lt;&gt; 0, Source!BC583, 1)</f>
        <v>1</v>
      </c>
      <c r="J591" s="25">
        <f>Source!O583</f>
        <v>-105401.87</v>
      </c>
      <c r="K591" s="25"/>
      <c r="Q591">
        <f>ROUND((Source!BZ583/100)*ROUND((Source!AF583*Source!AV583)*Source!I583, 2), 2)</f>
        <v>0</v>
      </c>
      <c r="R591">
        <f>Source!X583</f>
        <v>0</v>
      </c>
      <c r="S591">
        <f>ROUND((Source!CA583/100)*ROUND((Source!AF583*Source!AV583)*Source!I583, 2), 2)</f>
        <v>0</v>
      </c>
      <c r="T591">
        <f>Source!Y583</f>
        <v>0</v>
      </c>
      <c r="U591">
        <f>ROUND((175/100)*ROUND((Source!AE583*Source!AV583)*Source!I583, 2), 2)</f>
        <v>0</v>
      </c>
      <c r="V591">
        <f>ROUND((108/100)*ROUND(Source!CS583*Source!I583, 2), 2)</f>
        <v>0</v>
      </c>
    </row>
    <row r="592" spans="1:22" ht="28.5" x14ac:dyDescent="0.2">
      <c r="A592" s="20" t="str">
        <f>Source!E584</f>
        <v>26,2</v>
      </c>
      <c r="B592" s="21" t="str">
        <f>Source!F584</f>
        <v>21.1-6-101</v>
      </c>
      <c r="C592" s="21" t="str">
        <f>Source!G584</f>
        <v>Пигменты сухие для красок, кислотный желтый</v>
      </c>
      <c r="D592" s="22" t="str">
        <f>Source!H584</f>
        <v>т</v>
      </c>
      <c r="E592" s="9">
        <f>Source!I584</f>
        <v>-0.42367500000000002</v>
      </c>
      <c r="F592" s="24">
        <f>Source!AK584</f>
        <v>748299.67</v>
      </c>
      <c r="G592" s="33" t="s">
        <v>3</v>
      </c>
      <c r="H592" s="9">
        <f>Source!AW584</f>
        <v>1</v>
      </c>
      <c r="I592" s="9">
        <f>IF(Source!BC584&lt;&gt; 0, Source!BC584, 1)</f>
        <v>1</v>
      </c>
      <c r="J592" s="25">
        <f>Source!O584</f>
        <v>-317035.86</v>
      </c>
      <c r="K592" s="25"/>
      <c r="Q592">
        <f>ROUND((Source!BZ584/100)*ROUND((Source!AF584*Source!AV584)*Source!I584, 2), 2)</f>
        <v>0</v>
      </c>
      <c r="R592">
        <f>Source!X584</f>
        <v>0</v>
      </c>
      <c r="S592">
        <f>ROUND((Source!CA584/100)*ROUND((Source!AF584*Source!AV584)*Source!I584, 2), 2)</f>
        <v>0</v>
      </c>
      <c r="T592">
        <f>Source!Y584</f>
        <v>0</v>
      </c>
      <c r="U592">
        <f>ROUND((175/100)*ROUND((Source!AE584*Source!AV584)*Source!I584, 2), 2)</f>
        <v>0</v>
      </c>
      <c r="V592">
        <f>ROUND((108/100)*ROUND(Source!CS584*Source!I584, 2), 2)</f>
        <v>0</v>
      </c>
    </row>
    <row r="593" spans="1:22" ht="42.75" x14ac:dyDescent="0.2">
      <c r="A593" s="20" t="str">
        <f>Source!E585</f>
        <v>26,3</v>
      </c>
      <c r="B593" s="21" t="str">
        <f>Source!F585</f>
        <v>21.1-25-770</v>
      </c>
      <c r="C593" s="21" t="str">
        <f>Source!G585</f>
        <v>Крошка каучуковая гранулированная, окрашенная в массе, фракция 2-3 мм, цветная</v>
      </c>
      <c r="D593" s="22" t="str">
        <f>Source!H585</f>
        <v>кг</v>
      </c>
      <c r="E593" s="9">
        <f>Source!I585</f>
        <v>5931.45</v>
      </c>
      <c r="F593" s="24">
        <f>Source!AK585</f>
        <v>94.72</v>
      </c>
      <c r="G593" s="33" t="s">
        <v>3</v>
      </c>
      <c r="H593" s="9">
        <f>Source!AW585</f>
        <v>1</v>
      </c>
      <c r="I593" s="9">
        <f>IF(Source!BC585&lt;&gt; 0, Source!BC585, 1)</f>
        <v>1</v>
      </c>
      <c r="J593" s="25">
        <f>Source!O585</f>
        <v>561826.93999999994</v>
      </c>
      <c r="K593" s="25"/>
      <c r="Q593">
        <f>ROUND((Source!BZ585/100)*ROUND((Source!AF585*Source!AV585)*Source!I585, 2), 2)</f>
        <v>0</v>
      </c>
      <c r="R593">
        <f>Source!X585</f>
        <v>0</v>
      </c>
      <c r="S593">
        <f>ROUND((Source!CA585/100)*ROUND((Source!AF585*Source!AV585)*Source!I585, 2), 2)</f>
        <v>0</v>
      </c>
      <c r="T593">
        <f>Source!Y585</f>
        <v>0</v>
      </c>
      <c r="U593">
        <f>ROUND((175/100)*ROUND((Source!AE585*Source!AV585)*Source!I585, 2), 2)</f>
        <v>0</v>
      </c>
      <c r="V593">
        <f>ROUND((108/100)*ROUND(Source!CS585*Source!I585, 2), 2)</f>
        <v>0</v>
      </c>
    </row>
    <row r="594" spans="1:22" ht="14.25" x14ac:dyDescent="0.2">
      <c r="A594" s="20"/>
      <c r="B594" s="21"/>
      <c r="C594" s="21" t="s">
        <v>699</v>
      </c>
      <c r="D594" s="22" t="s">
        <v>700</v>
      </c>
      <c r="E594" s="9">
        <f>Source!AT582</f>
        <v>70</v>
      </c>
      <c r="F594" s="24"/>
      <c r="G594" s="23"/>
      <c r="H594" s="9"/>
      <c r="I594" s="9"/>
      <c r="J594" s="25">
        <f>SUM(R585:R593)</f>
        <v>23028.880000000001</v>
      </c>
      <c r="K594" s="25"/>
    </row>
    <row r="595" spans="1:22" ht="14.25" x14ac:dyDescent="0.2">
      <c r="A595" s="20"/>
      <c r="B595" s="21"/>
      <c r="C595" s="21" t="s">
        <v>701</v>
      </c>
      <c r="D595" s="22" t="s">
        <v>700</v>
      </c>
      <c r="E595" s="9">
        <f>Source!AU582</f>
        <v>10</v>
      </c>
      <c r="F595" s="24"/>
      <c r="G595" s="23"/>
      <c r="H595" s="9"/>
      <c r="I595" s="9"/>
      <c r="J595" s="25">
        <f>SUM(T585:T594)</f>
        <v>3289.84</v>
      </c>
      <c r="K595" s="25"/>
    </row>
    <row r="596" spans="1:22" ht="14.25" x14ac:dyDescent="0.2">
      <c r="A596" s="20"/>
      <c r="B596" s="21"/>
      <c r="C596" s="21" t="s">
        <v>702</v>
      </c>
      <c r="D596" s="22" t="s">
        <v>700</v>
      </c>
      <c r="E596" s="9">
        <f>108</f>
        <v>108</v>
      </c>
      <c r="F596" s="24"/>
      <c r="G596" s="23"/>
      <c r="H596" s="9"/>
      <c r="I596" s="9"/>
      <c r="J596" s="25">
        <f>SUM(V585:V595)</f>
        <v>17984.29</v>
      </c>
      <c r="K596" s="25"/>
    </row>
    <row r="597" spans="1:22" ht="14.25" x14ac:dyDescent="0.2">
      <c r="A597" s="20"/>
      <c r="B597" s="21"/>
      <c r="C597" s="21" t="s">
        <v>703</v>
      </c>
      <c r="D597" s="22" t="s">
        <v>704</v>
      </c>
      <c r="E597" s="9">
        <f>Source!AQ582</f>
        <v>18.440000000000001</v>
      </c>
      <c r="F597" s="24"/>
      <c r="G597" s="23" t="str">
        <f>Source!DI582</f>
        <v/>
      </c>
      <c r="H597" s="9">
        <f>Source!AV582</f>
        <v>1</v>
      </c>
      <c r="I597" s="9"/>
      <c r="J597" s="25"/>
      <c r="K597" s="25">
        <f>Source!U582</f>
        <v>148.81080000000003</v>
      </c>
    </row>
    <row r="598" spans="1:22" ht="15" x14ac:dyDescent="0.25">
      <c r="A598" s="29"/>
      <c r="B598" s="29"/>
      <c r="C598" s="29"/>
      <c r="D598" s="29"/>
      <c r="E598" s="29"/>
      <c r="F598" s="29"/>
      <c r="G598" s="29"/>
      <c r="H598" s="29"/>
      <c r="I598" s="44">
        <f>J587+J588+J590+J594+J595+J596+SUM(J591:J593)</f>
        <v>1063753.96</v>
      </c>
      <c r="J598" s="44"/>
      <c r="K598" s="30">
        <f>IF(Source!I582&lt;&gt;0, ROUND(I598/Source!I582, 2), 0)</f>
        <v>131815.85999999999</v>
      </c>
      <c r="P598" s="28">
        <f>I598</f>
        <v>1063753.96</v>
      </c>
    </row>
    <row r="599" spans="1:22" ht="71.25" x14ac:dyDescent="0.2">
      <c r="A599" s="20" t="str">
        <f>Source!E586</f>
        <v>27</v>
      </c>
      <c r="B599" s="21" t="str">
        <f>Source!F586</f>
        <v>5.3-3103-11-2/1</v>
      </c>
      <c r="C599" s="21" t="str">
        <f>Source!G586</f>
        <v>Устройство наливного полиуретанового покрытия спортивных площадок и беговых дорожек, добавляется на 2 мм толщины покрытия</v>
      </c>
      <c r="D599" s="22" t="str">
        <f>Source!H586</f>
        <v>100 м2</v>
      </c>
      <c r="E599" s="9">
        <f>Source!I586</f>
        <v>8.07</v>
      </c>
      <c r="F599" s="24"/>
      <c r="G599" s="23"/>
      <c r="H599" s="9"/>
      <c r="I599" s="9"/>
      <c r="J599" s="25"/>
      <c r="K599" s="25"/>
      <c r="Q599">
        <f>ROUND((Source!BZ586/100)*ROUND((Source!AF586*Source!AV586)*Source!I586, 2), 2)</f>
        <v>3404.31</v>
      </c>
      <c r="R599">
        <f>Source!X586</f>
        <v>3404.31</v>
      </c>
      <c r="S599">
        <f>ROUND((Source!CA586/100)*ROUND((Source!AF586*Source!AV586)*Source!I586, 2), 2)</f>
        <v>486.33</v>
      </c>
      <c r="T599">
        <f>Source!Y586</f>
        <v>486.33</v>
      </c>
      <c r="U599">
        <f>ROUND((175/100)*ROUND((Source!AE586*Source!AV586)*Source!I586, 2), 2)</f>
        <v>5502.4</v>
      </c>
      <c r="V599">
        <f>ROUND((108/100)*ROUND(Source!CS586*Source!I586, 2), 2)</f>
        <v>3395.77</v>
      </c>
    </row>
    <row r="600" spans="1:22" x14ac:dyDescent="0.2">
      <c r="C600" s="26" t="str">
        <f>"Объем: "&amp;Source!I586&amp;"=807/"&amp;"100"</f>
        <v>Объем: 8,07=807/100</v>
      </c>
    </row>
    <row r="601" spans="1:22" ht="14.25" x14ac:dyDescent="0.2">
      <c r="A601" s="20"/>
      <c r="B601" s="21"/>
      <c r="C601" s="21" t="s">
        <v>695</v>
      </c>
      <c r="D601" s="22"/>
      <c r="E601" s="9"/>
      <c r="F601" s="24">
        <f>Source!AO586</f>
        <v>602.64</v>
      </c>
      <c r="G601" s="23" t="str">
        <f>Source!DG586</f>
        <v/>
      </c>
      <c r="H601" s="9">
        <f>Source!AV586</f>
        <v>1</v>
      </c>
      <c r="I601" s="9">
        <f>IF(Source!BA586&lt;&gt; 0, Source!BA586, 1)</f>
        <v>1</v>
      </c>
      <c r="J601" s="25">
        <f>Source!S586</f>
        <v>4863.3</v>
      </c>
      <c r="K601" s="25"/>
    </row>
    <row r="602" spans="1:22" ht="14.25" x14ac:dyDescent="0.2">
      <c r="A602" s="20"/>
      <c r="B602" s="21"/>
      <c r="C602" s="21" t="s">
        <v>696</v>
      </c>
      <c r="D602" s="22"/>
      <c r="E602" s="9"/>
      <c r="F602" s="24">
        <f>Source!AM586</f>
        <v>492.86</v>
      </c>
      <c r="G602" s="23" t="str">
        <f>Source!DE586</f>
        <v/>
      </c>
      <c r="H602" s="9">
        <f>Source!AV586</f>
        <v>1</v>
      </c>
      <c r="I602" s="9">
        <f>IF(Source!BB586&lt;&gt; 0, Source!BB586, 1)</f>
        <v>1</v>
      </c>
      <c r="J602" s="25">
        <f>Source!Q586</f>
        <v>3977.38</v>
      </c>
      <c r="K602" s="25"/>
    </row>
    <row r="603" spans="1:22" ht="14.25" x14ac:dyDescent="0.2">
      <c r="A603" s="20"/>
      <c r="B603" s="21"/>
      <c r="C603" s="21" t="s">
        <v>697</v>
      </c>
      <c r="D603" s="22"/>
      <c r="E603" s="9"/>
      <c r="F603" s="24">
        <f>Source!AN586</f>
        <v>389.62</v>
      </c>
      <c r="G603" s="23" t="str">
        <f>Source!DF586</f>
        <v/>
      </c>
      <c r="H603" s="9">
        <f>Source!AV586</f>
        <v>1</v>
      </c>
      <c r="I603" s="9">
        <f>IF(Source!BS586&lt;&gt; 0, Source!BS586, 1)</f>
        <v>1</v>
      </c>
      <c r="J603" s="27">
        <f>Source!R586</f>
        <v>3144.23</v>
      </c>
      <c r="K603" s="25"/>
    </row>
    <row r="604" spans="1:22" ht="14.25" x14ac:dyDescent="0.2">
      <c r="A604" s="20"/>
      <c r="B604" s="21"/>
      <c r="C604" s="21" t="s">
        <v>698</v>
      </c>
      <c r="D604" s="22"/>
      <c r="E604" s="9"/>
      <c r="F604" s="24">
        <f>Source!AL586</f>
        <v>18967.62</v>
      </c>
      <c r="G604" s="23" t="str">
        <f>Source!DD586</f>
        <v/>
      </c>
      <c r="H604" s="9">
        <f>Source!AW586</f>
        <v>1</v>
      </c>
      <c r="I604" s="9">
        <f>IF(Source!BC586&lt;&gt; 0, Source!BC586, 1)</f>
        <v>1</v>
      </c>
      <c r="J604" s="25">
        <f>Source!P586</f>
        <v>153068.69</v>
      </c>
      <c r="K604" s="25"/>
    </row>
    <row r="605" spans="1:22" ht="28.5" x14ac:dyDescent="0.2">
      <c r="A605" s="20" t="str">
        <f>Source!E587</f>
        <v>27,1</v>
      </c>
      <c r="B605" s="21" t="str">
        <f>Source!F587</f>
        <v>21.1-25-769</v>
      </c>
      <c r="C605" s="21" t="str">
        <f>Source!G587</f>
        <v>Крошка резиновая гранулированная, фракция 2-3 мм</v>
      </c>
      <c r="D605" s="22" t="str">
        <f>Source!H587</f>
        <v>кг</v>
      </c>
      <c r="E605" s="9">
        <f>Source!I587</f>
        <v>-1186.29</v>
      </c>
      <c r="F605" s="24">
        <f>Source!AK587</f>
        <v>17.77</v>
      </c>
      <c r="G605" s="33" t="s">
        <v>3</v>
      </c>
      <c r="H605" s="9">
        <f>Source!AW587</f>
        <v>1</v>
      </c>
      <c r="I605" s="9">
        <f>IF(Source!BC587&lt;&gt; 0, Source!BC587, 1)</f>
        <v>1</v>
      </c>
      <c r="J605" s="25">
        <f>Source!O587</f>
        <v>-21080.37</v>
      </c>
      <c r="K605" s="25"/>
      <c r="Q605">
        <f>ROUND((Source!BZ587/100)*ROUND((Source!AF587*Source!AV587)*Source!I587, 2), 2)</f>
        <v>0</v>
      </c>
      <c r="R605">
        <f>Source!X587</f>
        <v>0</v>
      </c>
      <c r="S605">
        <f>ROUND((Source!CA587/100)*ROUND((Source!AF587*Source!AV587)*Source!I587, 2), 2)</f>
        <v>0</v>
      </c>
      <c r="T605">
        <f>Source!Y587</f>
        <v>0</v>
      </c>
      <c r="U605">
        <f>ROUND((175/100)*ROUND((Source!AE587*Source!AV587)*Source!I587, 2), 2)</f>
        <v>0</v>
      </c>
      <c r="V605">
        <f>ROUND((108/100)*ROUND(Source!CS587*Source!I587, 2), 2)</f>
        <v>0</v>
      </c>
    </row>
    <row r="606" spans="1:22" ht="28.5" x14ac:dyDescent="0.2">
      <c r="A606" s="20" t="str">
        <f>Source!E588</f>
        <v>27,2</v>
      </c>
      <c r="B606" s="21" t="str">
        <f>Source!F588</f>
        <v>21.1-6-101</v>
      </c>
      <c r="C606" s="21" t="str">
        <f>Source!G588</f>
        <v>Пигменты сухие для красок, кислотный желтый</v>
      </c>
      <c r="D606" s="22" t="str">
        <f>Source!H588</f>
        <v>т</v>
      </c>
      <c r="E606" s="9">
        <f>Source!I588</f>
        <v>-8.4735000000000005E-2</v>
      </c>
      <c r="F606" s="24">
        <f>Source!AK588</f>
        <v>748299.67</v>
      </c>
      <c r="G606" s="33" t="s">
        <v>3</v>
      </c>
      <c r="H606" s="9">
        <f>Source!AW588</f>
        <v>1</v>
      </c>
      <c r="I606" s="9">
        <f>IF(Source!BC588&lt;&gt; 0, Source!BC588, 1)</f>
        <v>1</v>
      </c>
      <c r="J606" s="25">
        <f>Source!O588</f>
        <v>-63407.17</v>
      </c>
      <c r="K606" s="25"/>
      <c r="Q606">
        <f>ROUND((Source!BZ588/100)*ROUND((Source!AF588*Source!AV588)*Source!I588, 2), 2)</f>
        <v>0</v>
      </c>
      <c r="R606">
        <f>Source!X588</f>
        <v>0</v>
      </c>
      <c r="S606">
        <f>ROUND((Source!CA588/100)*ROUND((Source!AF588*Source!AV588)*Source!I588, 2), 2)</f>
        <v>0</v>
      </c>
      <c r="T606">
        <f>Source!Y588</f>
        <v>0</v>
      </c>
      <c r="U606">
        <f>ROUND((175/100)*ROUND((Source!AE588*Source!AV588)*Source!I588, 2), 2)</f>
        <v>0</v>
      </c>
      <c r="V606">
        <f>ROUND((108/100)*ROUND(Source!CS588*Source!I588, 2), 2)</f>
        <v>0</v>
      </c>
    </row>
    <row r="607" spans="1:22" ht="42.75" x14ac:dyDescent="0.2">
      <c r="A607" s="20" t="str">
        <f>Source!E589</f>
        <v>27,3</v>
      </c>
      <c r="B607" s="21" t="str">
        <f>Source!F589</f>
        <v>21.1-25-770</v>
      </c>
      <c r="C607" s="21" t="str">
        <f>Source!G589</f>
        <v>Крошка каучуковая гранулированная, окрашенная в массе, фракция 2-3 мм, цветная</v>
      </c>
      <c r="D607" s="22" t="str">
        <f>Source!H589</f>
        <v>кг</v>
      </c>
      <c r="E607" s="9">
        <f>Source!I589</f>
        <v>1186.29</v>
      </c>
      <c r="F607" s="24">
        <f>Source!AK589</f>
        <v>94.72</v>
      </c>
      <c r="G607" s="33" t="s">
        <v>3</v>
      </c>
      <c r="H607" s="9">
        <f>Source!AW589</f>
        <v>1</v>
      </c>
      <c r="I607" s="9">
        <f>IF(Source!BC589&lt;&gt; 0, Source!BC589, 1)</f>
        <v>1</v>
      </c>
      <c r="J607" s="25">
        <f>Source!O589</f>
        <v>112365.39</v>
      </c>
      <c r="K607" s="25"/>
      <c r="Q607">
        <f>ROUND((Source!BZ589/100)*ROUND((Source!AF589*Source!AV589)*Source!I589, 2), 2)</f>
        <v>0</v>
      </c>
      <c r="R607">
        <f>Source!X589</f>
        <v>0</v>
      </c>
      <c r="S607">
        <f>ROUND((Source!CA589/100)*ROUND((Source!AF589*Source!AV589)*Source!I589, 2), 2)</f>
        <v>0</v>
      </c>
      <c r="T607">
        <f>Source!Y589</f>
        <v>0</v>
      </c>
      <c r="U607">
        <f>ROUND((175/100)*ROUND((Source!AE589*Source!AV589)*Source!I589, 2), 2)</f>
        <v>0</v>
      </c>
      <c r="V607">
        <f>ROUND((108/100)*ROUND(Source!CS589*Source!I589, 2), 2)</f>
        <v>0</v>
      </c>
    </row>
    <row r="608" spans="1:22" ht="14.25" x14ac:dyDescent="0.2">
      <c r="A608" s="20"/>
      <c r="B608" s="21"/>
      <c r="C608" s="21" t="s">
        <v>699</v>
      </c>
      <c r="D608" s="22" t="s">
        <v>700</v>
      </c>
      <c r="E608" s="9">
        <f>Source!AT586</f>
        <v>70</v>
      </c>
      <c r="F608" s="24"/>
      <c r="G608" s="23"/>
      <c r="H608" s="9"/>
      <c r="I608" s="9"/>
      <c r="J608" s="25">
        <f>SUM(R599:R607)</f>
        <v>3404.31</v>
      </c>
      <c r="K608" s="25"/>
    </row>
    <row r="609" spans="1:32" ht="14.25" x14ac:dyDescent="0.2">
      <c r="A609" s="20"/>
      <c r="B609" s="21"/>
      <c r="C609" s="21" t="s">
        <v>701</v>
      </c>
      <c r="D609" s="22" t="s">
        <v>700</v>
      </c>
      <c r="E609" s="9">
        <f>Source!AU586</f>
        <v>10</v>
      </c>
      <c r="F609" s="24"/>
      <c r="G609" s="23"/>
      <c r="H609" s="9"/>
      <c r="I609" s="9"/>
      <c r="J609" s="25">
        <f>SUM(T599:T608)</f>
        <v>486.33</v>
      </c>
      <c r="K609" s="25"/>
    </row>
    <row r="610" spans="1:32" ht="14.25" x14ac:dyDescent="0.2">
      <c r="A610" s="20"/>
      <c r="B610" s="21"/>
      <c r="C610" s="21" t="s">
        <v>702</v>
      </c>
      <c r="D610" s="22" t="s">
        <v>700</v>
      </c>
      <c r="E610" s="9">
        <f>108</f>
        <v>108</v>
      </c>
      <c r="F610" s="24"/>
      <c r="G610" s="23"/>
      <c r="H610" s="9"/>
      <c r="I610" s="9"/>
      <c r="J610" s="25">
        <f>SUM(V599:V609)</f>
        <v>3395.77</v>
      </c>
      <c r="K610" s="25"/>
    </row>
    <row r="611" spans="1:32" ht="14.25" x14ac:dyDescent="0.2">
      <c r="A611" s="20"/>
      <c r="B611" s="21"/>
      <c r="C611" s="21" t="s">
        <v>703</v>
      </c>
      <c r="D611" s="22" t="s">
        <v>704</v>
      </c>
      <c r="E611" s="9">
        <f>Source!AQ586</f>
        <v>2.65</v>
      </c>
      <c r="F611" s="24"/>
      <c r="G611" s="23" t="str">
        <f>Source!DI586</f>
        <v/>
      </c>
      <c r="H611" s="9">
        <f>Source!AV586</f>
        <v>1</v>
      </c>
      <c r="I611" s="9"/>
      <c r="J611" s="25"/>
      <c r="K611" s="25">
        <f>Source!U586</f>
        <v>21.3855</v>
      </c>
    </row>
    <row r="612" spans="1:32" ht="15" x14ac:dyDescent="0.25">
      <c r="A612" s="29"/>
      <c r="B612" s="29"/>
      <c r="C612" s="29"/>
      <c r="D612" s="29"/>
      <c r="E612" s="29"/>
      <c r="F612" s="29"/>
      <c r="G612" s="29"/>
      <c r="H612" s="29"/>
      <c r="I612" s="44">
        <f>J601+J602+J604+J608+J609+J610+SUM(J605:J607)</f>
        <v>197073.62999999998</v>
      </c>
      <c r="J612" s="44"/>
      <c r="K612" s="30">
        <f>IF(Source!I586&lt;&gt;0, ROUND(I612/Source!I586, 2), 0)</f>
        <v>24420.52</v>
      </c>
      <c r="P612" s="28">
        <f>I612</f>
        <v>197073.62999999998</v>
      </c>
    </row>
    <row r="613" spans="1:32" ht="42.75" x14ac:dyDescent="0.2">
      <c r="A613" s="20" t="str">
        <f>Source!E590</f>
        <v>28</v>
      </c>
      <c r="B613" s="21" t="str">
        <f>Source!F590</f>
        <v>2.1-3203-1-2/1</v>
      </c>
      <c r="C613" s="21" t="str">
        <f>Source!G590</f>
        <v>Установка бортовых камней бетонных марки БР 100.30.15 при других видах покрытий</v>
      </c>
      <c r="D613" s="22" t="str">
        <f>Source!H590</f>
        <v>100 м</v>
      </c>
      <c r="E613" s="9">
        <f>Source!I590</f>
        <v>1.04</v>
      </c>
      <c r="F613" s="24"/>
      <c r="G613" s="23"/>
      <c r="H613" s="9"/>
      <c r="I613" s="9"/>
      <c r="J613" s="25"/>
      <c r="K613" s="25"/>
      <c r="Q613">
        <f>ROUND((Source!BZ590/100)*ROUND((Source!AF590*Source!AV590)*Source!I590, 2), 2)</f>
        <v>11563.43</v>
      </c>
      <c r="R613">
        <f>Source!X590</f>
        <v>11563.43</v>
      </c>
      <c r="S613">
        <f>ROUND((Source!CA590/100)*ROUND((Source!AF590*Source!AV590)*Source!I590, 2), 2)</f>
        <v>1651.92</v>
      </c>
      <c r="T613">
        <f>Source!Y590</f>
        <v>1651.92</v>
      </c>
      <c r="U613">
        <f>ROUND((175/100)*ROUND((Source!AE590*Source!AV590)*Source!I590, 2), 2)</f>
        <v>0</v>
      </c>
      <c r="V613">
        <f>ROUND((108/100)*ROUND(Source!CS590*Source!I590, 2), 2)</f>
        <v>0</v>
      </c>
    </row>
    <row r="614" spans="1:32" x14ac:dyDescent="0.2">
      <c r="C614" s="26" t="str">
        <f>"Объем: "&amp;Source!I590&amp;"=104/"&amp;"100"</f>
        <v>Объем: 1,04=104/100</v>
      </c>
    </row>
    <row r="615" spans="1:32" ht="14.25" x14ac:dyDescent="0.2">
      <c r="A615" s="20"/>
      <c r="B615" s="21"/>
      <c r="C615" s="21" t="s">
        <v>695</v>
      </c>
      <c r="D615" s="22"/>
      <c r="E615" s="9"/>
      <c r="F615" s="24">
        <f>Source!AO590</f>
        <v>15883.83</v>
      </c>
      <c r="G615" s="23" t="str">
        <f>Source!DG590</f>
        <v/>
      </c>
      <c r="H615" s="9">
        <f>Source!AV590</f>
        <v>1</v>
      </c>
      <c r="I615" s="9">
        <f>IF(Source!BA590&lt;&gt; 0, Source!BA590, 1)</f>
        <v>1</v>
      </c>
      <c r="J615" s="25">
        <f>Source!S590</f>
        <v>16519.18</v>
      </c>
      <c r="K615" s="25"/>
    </row>
    <row r="616" spans="1:32" ht="14.25" x14ac:dyDescent="0.2">
      <c r="A616" s="20"/>
      <c r="B616" s="21"/>
      <c r="C616" s="21" t="s">
        <v>698</v>
      </c>
      <c r="D616" s="22"/>
      <c r="E616" s="9"/>
      <c r="F616" s="24">
        <f>Source!AL590</f>
        <v>55802.41</v>
      </c>
      <c r="G616" s="23" t="str">
        <f>Source!DD590</f>
        <v/>
      </c>
      <c r="H616" s="9">
        <f>Source!AW590</f>
        <v>1</v>
      </c>
      <c r="I616" s="9">
        <f>IF(Source!BC590&lt;&gt; 0, Source!BC590, 1)</f>
        <v>1</v>
      </c>
      <c r="J616" s="25">
        <f>Source!P590</f>
        <v>58034.51</v>
      </c>
      <c r="K616" s="25"/>
    </row>
    <row r="617" spans="1:32" ht="28.5" x14ac:dyDescent="0.2">
      <c r="A617" s="20" t="str">
        <f>Source!E591</f>
        <v>28,1</v>
      </c>
      <c r="B617" s="21" t="str">
        <f>Source!F591</f>
        <v>21.5-3-13</v>
      </c>
      <c r="C617" s="21" t="str">
        <f>Source!G591</f>
        <v>Камни бетонные бортовые, марка БР 100.30.15</v>
      </c>
      <c r="D617" s="22" t="str">
        <f>Source!H591</f>
        <v>м3</v>
      </c>
      <c r="E617" s="9">
        <f>Source!I591</f>
        <v>-4.4719999999999995</v>
      </c>
      <c r="F617" s="24">
        <f>Source!AK591</f>
        <v>7833.01</v>
      </c>
      <c r="G617" s="33" t="s">
        <v>3</v>
      </c>
      <c r="H617" s="9">
        <f>Source!AW591</f>
        <v>1</v>
      </c>
      <c r="I617" s="9">
        <f>IF(Source!BC591&lt;&gt; 0, Source!BC591, 1)</f>
        <v>1</v>
      </c>
      <c r="J617" s="25">
        <f>Source!O591</f>
        <v>-35029.22</v>
      </c>
      <c r="K617" s="25"/>
      <c r="Q617">
        <f>ROUND((Source!BZ591/100)*ROUND((Source!AF591*Source!AV591)*Source!I591, 2), 2)</f>
        <v>0</v>
      </c>
      <c r="R617">
        <f>Source!X591</f>
        <v>0</v>
      </c>
      <c r="S617">
        <f>ROUND((Source!CA591/100)*ROUND((Source!AF591*Source!AV591)*Source!I591, 2), 2)</f>
        <v>0</v>
      </c>
      <c r="T617">
        <f>Source!Y591</f>
        <v>0</v>
      </c>
      <c r="U617">
        <f>ROUND((175/100)*ROUND((Source!AE591*Source!AV591)*Source!I591, 2), 2)</f>
        <v>0</v>
      </c>
      <c r="V617">
        <f>ROUND((108/100)*ROUND(Source!CS591*Source!I591, 2), 2)</f>
        <v>0</v>
      </c>
    </row>
    <row r="618" spans="1:32" ht="14.25" x14ac:dyDescent="0.2">
      <c r="A618" s="20"/>
      <c r="B618" s="21"/>
      <c r="C618" s="21" t="s">
        <v>699</v>
      </c>
      <c r="D618" s="22" t="s">
        <v>700</v>
      </c>
      <c r="E618" s="9">
        <f>Source!AT590</f>
        <v>70</v>
      </c>
      <c r="F618" s="24"/>
      <c r="G618" s="23"/>
      <c r="H618" s="9"/>
      <c r="I618" s="9"/>
      <c r="J618" s="25">
        <f>SUM(R613:R617)</f>
        <v>11563.43</v>
      </c>
      <c r="K618" s="25"/>
    </row>
    <row r="619" spans="1:32" ht="14.25" x14ac:dyDescent="0.2">
      <c r="A619" s="20"/>
      <c r="B619" s="21"/>
      <c r="C619" s="21" t="s">
        <v>701</v>
      </c>
      <c r="D619" s="22" t="s">
        <v>700</v>
      </c>
      <c r="E619" s="9">
        <f>Source!AU590</f>
        <v>10</v>
      </c>
      <c r="F619" s="24"/>
      <c r="G619" s="23"/>
      <c r="H619" s="9"/>
      <c r="I619" s="9"/>
      <c r="J619" s="25">
        <f>SUM(T613:T618)</f>
        <v>1651.92</v>
      </c>
      <c r="K619" s="25"/>
    </row>
    <row r="620" spans="1:32" ht="14.25" x14ac:dyDescent="0.2">
      <c r="A620" s="20"/>
      <c r="B620" s="21"/>
      <c r="C620" s="21" t="s">
        <v>703</v>
      </c>
      <c r="D620" s="22" t="s">
        <v>704</v>
      </c>
      <c r="E620" s="9">
        <f>Source!AQ590</f>
        <v>80.27</v>
      </c>
      <c r="F620" s="24"/>
      <c r="G620" s="23" t="str">
        <f>Source!DI590</f>
        <v/>
      </c>
      <c r="H620" s="9">
        <f>Source!AV590</f>
        <v>1</v>
      </c>
      <c r="I620" s="9"/>
      <c r="J620" s="25"/>
      <c r="K620" s="25">
        <f>Source!U590</f>
        <v>83.480800000000002</v>
      </c>
    </row>
    <row r="621" spans="1:32" ht="15" x14ac:dyDescent="0.25">
      <c r="A621" s="29"/>
      <c r="B621" s="29"/>
      <c r="C621" s="29"/>
      <c r="D621" s="29"/>
      <c r="E621" s="29"/>
      <c r="F621" s="29"/>
      <c r="G621" s="29"/>
      <c r="H621" s="29"/>
      <c r="I621" s="44">
        <f>J615+J616+J618+J619+SUM(J617:J617)</f>
        <v>52739.819999999992</v>
      </c>
      <c r="J621" s="44"/>
      <c r="K621" s="30">
        <f>IF(Source!I590&lt;&gt;0, ROUND(I621/Source!I590, 2), 0)</f>
        <v>50711.37</v>
      </c>
      <c r="P621" s="28">
        <f>I621</f>
        <v>52739.819999999992</v>
      </c>
    </row>
    <row r="623" spans="1:32" ht="15" x14ac:dyDescent="0.25">
      <c r="A623" s="42" t="str">
        <f>CONCATENATE("Итого по подразделу: ",IF(Source!G594&lt;&gt;"Новый подраздел", Source!G594, ""))</f>
        <v>Итого по подразделу: Устройство резинового покрытия   на детской площадке -807м2</v>
      </c>
      <c r="B623" s="42"/>
      <c r="C623" s="42"/>
      <c r="D623" s="42"/>
      <c r="E623" s="42"/>
      <c r="F623" s="42"/>
      <c r="G623" s="42"/>
      <c r="H623" s="42"/>
      <c r="I623" s="40">
        <f>SUM(P526:P622)</f>
        <v>2119124.8199999998</v>
      </c>
      <c r="J623" s="41"/>
      <c r="K623" s="31"/>
      <c r="AF623" s="34" t="str">
        <f>CONCATENATE("Итого по подразделу: ",IF(Source!G594&lt;&gt;"Новый подраздел", Source!G594, ""))</f>
        <v>Итого по подразделу: Устройство резинового покрытия   на детской площадке -807м2</v>
      </c>
    </row>
    <row r="625" spans="1:32" ht="14.25" x14ac:dyDescent="0.2">
      <c r="C625" s="38" t="str">
        <f>Source!H622</f>
        <v>НДС 20%</v>
      </c>
      <c r="D625" s="38"/>
      <c r="E625" s="38"/>
      <c r="F625" s="38"/>
      <c r="G625" s="38"/>
      <c r="H625" s="38"/>
      <c r="I625" s="39">
        <f>IF(Source!F622=0, "", Source!F622)</f>
        <v>423824.96</v>
      </c>
      <c r="J625" s="39"/>
    </row>
    <row r="626" spans="1:32" ht="14.25" x14ac:dyDescent="0.2">
      <c r="C626" s="38" t="str">
        <f>Source!H623</f>
        <v>Итого с НДС</v>
      </c>
      <c r="D626" s="38"/>
      <c r="E626" s="38"/>
      <c r="F626" s="38"/>
      <c r="G626" s="38"/>
      <c r="H626" s="38"/>
      <c r="I626" s="39">
        <f>IF(Source!F623=0, "", Source!F623)</f>
        <v>2542949.7799999998</v>
      </c>
      <c r="J626" s="39"/>
    </row>
    <row r="628" spans="1:32" ht="30" x14ac:dyDescent="0.25">
      <c r="A628" s="42" t="str">
        <f>CONCATENATE("Итого по разделу: ",IF(Source!G625&lt;&gt;"Новый раздел", Source!G625,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камня-807м2</v>
      </c>
      <c r="B628" s="42"/>
      <c r="C628" s="42"/>
      <c r="D628" s="42"/>
      <c r="E628" s="42"/>
      <c r="F628" s="42"/>
      <c r="G628" s="42"/>
      <c r="H628" s="42"/>
      <c r="I628" s="40">
        <f>SUM(P524:P627)</f>
        <v>2119124.8199999998</v>
      </c>
      <c r="J628" s="41"/>
      <c r="K628" s="31"/>
      <c r="AF628" s="34" t="str">
        <f>CONCATENATE("Итого по разделу: ",IF(Source!G625&lt;&gt;"Новый раздел", Source!G625,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камня-807м2</v>
      </c>
    </row>
    <row r="630" spans="1:32" ht="14.25" x14ac:dyDescent="0.2">
      <c r="C630" s="38" t="str">
        <f>Source!H653</f>
        <v>НДС 20%</v>
      </c>
      <c r="D630" s="38"/>
      <c r="E630" s="38"/>
      <c r="F630" s="38"/>
      <c r="G630" s="38"/>
      <c r="H630" s="38"/>
      <c r="I630" s="39">
        <f>IF(Source!F653=0, "", Source!F653)</f>
        <v>423824.96</v>
      </c>
      <c r="J630" s="39"/>
    </row>
    <row r="631" spans="1:32" ht="14.25" x14ac:dyDescent="0.2">
      <c r="C631" s="38" t="str">
        <f>Source!H654</f>
        <v>Итого с НДС</v>
      </c>
      <c r="D631" s="38"/>
      <c r="E631" s="38"/>
      <c r="F631" s="38"/>
      <c r="G631" s="38"/>
      <c r="H631" s="38"/>
      <c r="I631" s="39">
        <f>IF(Source!F654=0, "", Source!F654)</f>
        <v>2542949.7799999998</v>
      </c>
      <c r="J631" s="39"/>
    </row>
    <row r="633" spans="1:32" ht="16.5" x14ac:dyDescent="0.25">
      <c r="A633" s="43" t="str">
        <f>CONCATENATE("Раздел: ",IF(Source!G656&lt;&gt;"Новый раздел", Source!G656, ""))</f>
        <v>Раздел: Установка лавочек</v>
      </c>
      <c r="B633" s="43"/>
      <c r="C633" s="43"/>
      <c r="D633" s="43"/>
      <c r="E633" s="43"/>
      <c r="F633" s="43"/>
      <c r="G633" s="43"/>
      <c r="H633" s="43"/>
      <c r="I633" s="43"/>
      <c r="J633" s="43"/>
      <c r="K633" s="43"/>
    </row>
    <row r="634" spans="1:32" ht="42.75" x14ac:dyDescent="0.2">
      <c r="A634" s="20" t="str">
        <f>Source!E660</f>
        <v>29</v>
      </c>
      <c r="B634" s="21" t="str">
        <f>Source!F660</f>
        <v>5.3-3203-4-2/1</v>
      </c>
      <c r="C634" s="21" t="str">
        <f>Source!G660</f>
        <v>Установка стоек металлического ограждения газонов из трубы, масса стоек до 5 кг</v>
      </c>
      <c r="D634" s="22" t="str">
        <f>Source!H660</f>
        <v>10 шт.</v>
      </c>
      <c r="E634" s="9">
        <f>Source!I660</f>
        <v>0.8</v>
      </c>
      <c r="F634" s="24"/>
      <c r="G634" s="23"/>
      <c r="H634" s="9"/>
      <c r="I634" s="9"/>
      <c r="J634" s="25"/>
      <c r="K634" s="25"/>
      <c r="Q634">
        <f>ROUND((Source!BZ660/100)*ROUND((Source!AF660*Source!AV660)*Source!I660, 2), 2)</f>
        <v>656.78</v>
      </c>
      <c r="R634">
        <f>Source!X660</f>
        <v>656.78</v>
      </c>
      <c r="S634">
        <f>ROUND((Source!CA660/100)*ROUND((Source!AF660*Source!AV660)*Source!I660, 2), 2)</f>
        <v>93.83</v>
      </c>
      <c r="T634">
        <f>Source!Y660</f>
        <v>93.83</v>
      </c>
      <c r="U634">
        <f>ROUND((175/100)*ROUND((Source!AE660*Source!AV660)*Source!I660, 2), 2)</f>
        <v>0</v>
      </c>
      <c r="V634">
        <f>ROUND((108/100)*ROUND(Source!CS660*Source!I660, 2), 2)</f>
        <v>0</v>
      </c>
    </row>
    <row r="635" spans="1:32" x14ac:dyDescent="0.2">
      <c r="C635" s="26" t="str">
        <f>"Объем: "&amp;Source!I660&amp;"=8/"&amp;"10"</f>
        <v>Объем: 0,8=8/10</v>
      </c>
    </row>
    <row r="636" spans="1:32" ht="14.25" x14ac:dyDescent="0.2">
      <c r="A636" s="20"/>
      <c r="B636" s="21"/>
      <c r="C636" s="21" t="s">
        <v>695</v>
      </c>
      <c r="D636" s="22"/>
      <c r="E636" s="9"/>
      <c r="F636" s="24">
        <f>Source!AO660</f>
        <v>1172.82</v>
      </c>
      <c r="G636" s="23" t="str">
        <f>Source!DG660</f>
        <v/>
      </c>
      <c r="H636" s="9">
        <f>Source!AV660</f>
        <v>1</v>
      </c>
      <c r="I636" s="9">
        <f>IF(Source!BA660&lt;&gt; 0, Source!BA660, 1)</f>
        <v>1</v>
      </c>
      <c r="J636" s="25">
        <f>Source!S660</f>
        <v>938.26</v>
      </c>
      <c r="K636" s="25"/>
    </row>
    <row r="637" spans="1:32" ht="14.25" x14ac:dyDescent="0.2">
      <c r="A637" s="20"/>
      <c r="B637" s="21"/>
      <c r="C637" s="21" t="s">
        <v>698</v>
      </c>
      <c r="D637" s="22"/>
      <c r="E637" s="9"/>
      <c r="F637" s="24">
        <f>Source!AL660</f>
        <v>2994.86</v>
      </c>
      <c r="G637" s="23" t="str">
        <f>Source!DD660</f>
        <v/>
      </c>
      <c r="H637" s="9">
        <f>Source!AW660</f>
        <v>1</v>
      </c>
      <c r="I637" s="9">
        <f>IF(Source!BC660&lt;&gt; 0, Source!BC660, 1)</f>
        <v>1</v>
      </c>
      <c r="J637" s="25">
        <f>Source!P660</f>
        <v>2395.89</v>
      </c>
      <c r="K637" s="25"/>
    </row>
    <row r="638" spans="1:32" ht="14.25" x14ac:dyDescent="0.2">
      <c r="A638" s="20"/>
      <c r="B638" s="21"/>
      <c r="C638" s="21" t="s">
        <v>699</v>
      </c>
      <c r="D638" s="22" t="s">
        <v>700</v>
      </c>
      <c r="E638" s="9">
        <f>Source!AT660</f>
        <v>70</v>
      </c>
      <c r="F638" s="24"/>
      <c r="G638" s="23"/>
      <c r="H638" s="9"/>
      <c r="I638" s="9"/>
      <c r="J638" s="25">
        <f>SUM(R634:R637)</f>
        <v>656.78</v>
      </c>
      <c r="K638" s="25"/>
    </row>
    <row r="639" spans="1:32" ht="14.25" x14ac:dyDescent="0.2">
      <c r="A639" s="20"/>
      <c r="B639" s="21"/>
      <c r="C639" s="21" t="s">
        <v>701</v>
      </c>
      <c r="D639" s="22" t="s">
        <v>700</v>
      </c>
      <c r="E639" s="9">
        <f>Source!AU660</f>
        <v>10</v>
      </c>
      <c r="F639" s="24"/>
      <c r="G639" s="23"/>
      <c r="H639" s="9"/>
      <c r="I639" s="9"/>
      <c r="J639" s="25">
        <f>SUM(T634:T638)</f>
        <v>93.83</v>
      </c>
      <c r="K639" s="25"/>
    </row>
    <row r="640" spans="1:32" ht="14.25" x14ac:dyDescent="0.2">
      <c r="A640" s="20"/>
      <c r="B640" s="21"/>
      <c r="C640" s="21" t="s">
        <v>703</v>
      </c>
      <c r="D640" s="22" t="s">
        <v>704</v>
      </c>
      <c r="E640" s="9">
        <f>Source!AQ660</f>
        <v>6.22</v>
      </c>
      <c r="F640" s="24"/>
      <c r="G640" s="23" t="str">
        <f>Source!DI660</f>
        <v/>
      </c>
      <c r="H640" s="9">
        <f>Source!AV660</f>
        <v>1</v>
      </c>
      <c r="I640" s="9"/>
      <c r="J640" s="25"/>
      <c r="K640" s="25">
        <f>Source!U660</f>
        <v>4.976</v>
      </c>
    </row>
    <row r="641" spans="1:22" ht="15" x14ac:dyDescent="0.25">
      <c r="A641" s="29"/>
      <c r="B641" s="29"/>
      <c r="C641" s="29"/>
      <c r="D641" s="29"/>
      <c r="E641" s="29"/>
      <c r="F641" s="29"/>
      <c r="G641" s="29"/>
      <c r="H641" s="29"/>
      <c r="I641" s="44">
        <f>J636+J637+J638+J639</f>
        <v>4084.7599999999993</v>
      </c>
      <c r="J641" s="44"/>
      <c r="K641" s="30">
        <f>IF(Source!I660&lt;&gt;0, ROUND(I641/Source!I660, 2), 0)</f>
        <v>5105.95</v>
      </c>
      <c r="P641" s="28">
        <f>I641</f>
        <v>4084.7599999999993</v>
      </c>
    </row>
    <row r="642" spans="1:22" ht="57" x14ac:dyDescent="0.2">
      <c r="A642" s="20" t="str">
        <f>Source!E661</f>
        <v>30</v>
      </c>
      <c r="B642" s="21" t="str">
        <f>Source!F661</f>
        <v>коммерческое предложение</v>
      </c>
      <c r="C642" s="21" t="s">
        <v>722</v>
      </c>
      <c r="D642" s="22" t="str">
        <f>Source!H661</f>
        <v>шт.</v>
      </c>
      <c r="E642" s="9">
        <f>Source!I661</f>
        <v>2</v>
      </c>
      <c r="F642" s="24">
        <f>Source!AL661</f>
        <v>9075</v>
      </c>
      <c r="G642" s="23" t="str">
        <f>Source!DD661</f>
        <v/>
      </c>
      <c r="H642" s="9">
        <f>Source!AW661</f>
        <v>1</v>
      </c>
      <c r="I642" s="9">
        <f>IF(Source!BC661&lt;&gt; 0, Source!BC661, 1)</f>
        <v>1</v>
      </c>
      <c r="J642" s="25">
        <f>Source!P661</f>
        <v>18150</v>
      </c>
      <c r="K642" s="25"/>
      <c r="Q642">
        <f>ROUND((Source!BZ661/100)*ROUND((Source!AF661*Source!AV661)*Source!I661, 2), 2)</f>
        <v>0</v>
      </c>
      <c r="R642">
        <f>Source!X661</f>
        <v>0</v>
      </c>
      <c r="S642">
        <f>ROUND((Source!CA661/100)*ROUND((Source!AF661*Source!AV661)*Source!I661, 2), 2)</f>
        <v>0</v>
      </c>
      <c r="T642">
        <f>Source!Y661</f>
        <v>0</v>
      </c>
      <c r="U642">
        <f>ROUND((175/100)*ROUND((Source!AE661*Source!AV661)*Source!I661, 2), 2)</f>
        <v>0</v>
      </c>
      <c r="V642">
        <f>ROUND((108/100)*ROUND(Source!CS661*Source!I661, 2), 2)</f>
        <v>0</v>
      </c>
    </row>
    <row r="643" spans="1:22" ht="15" x14ac:dyDescent="0.25">
      <c r="A643" s="29"/>
      <c r="B643" s="29"/>
      <c r="C643" s="29"/>
      <c r="D643" s="29"/>
      <c r="E643" s="29"/>
      <c r="F643" s="29"/>
      <c r="G643" s="29"/>
      <c r="H643" s="29"/>
      <c r="I643" s="44">
        <f>J642</f>
        <v>18150</v>
      </c>
      <c r="J643" s="44"/>
      <c r="K643" s="30">
        <f>IF(Source!I661&lt;&gt;0, ROUND(I643/Source!I661, 2), 0)</f>
        <v>9075</v>
      </c>
      <c r="P643" s="28">
        <f>I643</f>
        <v>18150</v>
      </c>
    </row>
    <row r="645" spans="1:22" ht="15" x14ac:dyDescent="0.25">
      <c r="A645" s="42" t="str">
        <f>CONCATENATE("Итого по разделу: ",IF(Source!G663&lt;&gt;"Новый раздел", Source!G663, ""))</f>
        <v>Итого по разделу: Установка лавочек</v>
      </c>
      <c r="B645" s="42"/>
      <c r="C645" s="42"/>
      <c r="D645" s="42"/>
      <c r="E645" s="42"/>
      <c r="F645" s="42"/>
      <c r="G645" s="42"/>
      <c r="H645" s="42"/>
      <c r="I645" s="40">
        <f>SUM(P633:P644)</f>
        <v>22234.76</v>
      </c>
      <c r="J645" s="41"/>
      <c r="K645" s="31"/>
    </row>
    <row r="647" spans="1:22" ht="14.25" x14ac:dyDescent="0.2">
      <c r="C647" s="38" t="str">
        <f>Source!H691</f>
        <v>НДС 20%</v>
      </c>
      <c r="D647" s="38"/>
      <c r="E647" s="38"/>
      <c r="F647" s="38"/>
      <c r="G647" s="38"/>
      <c r="H647" s="38"/>
      <c r="I647" s="39">
        <f>IF(Source!F691=0, "", Source!F691)</f>
        <v>4446.95</v>
      </c>
      <c r="J647" s="39"/>
    </row>
    <row r="648" spans="1:22" ht="14.25" x14ac:dyDescent="0.2">
      <c r="C648" s="38" t="str">
        <f>Source!H692</f>
        <v>Итого с НДС</v>
      </c>
      <c r="D648" s="38"/>
      <c r="E648" s="38"/>
      <c r="F648" s="38"/>
      <c r="G648" s="38"/>
      <c r="H648" s="38"/>
      <c r="I648" s="39">
        <f>IF(Source!F692=0, "", Source!F692)</f>
        <v>26681.71</v>
      </c>
      <c r="J648" s="39"/>
    </row>
    <row r="650" spans="1:22" ht="16.5" x14ac:dyDescent="0.25">
      <c r="A650" s="43" t="str">
        <f>CONCATENATE("Раздел: ",IF(Source!G694&lt;&gt;"Новый раздел", Source!G694, ""))</f>
        <v>Раздел: Установка урн</v>
      </c>
      <c r="B650" s="43"/>
      <c r="C650" s="43"/>
      <c r="D650" s="43"/>
      <c r="E650" s="43"/>
      <c r="F650" s="43"/>
      <c r="G650" s="43"/>
      <c r="H650" s="43"/>
      <c r="I650" s="43"/>
      <c r="J650" s="43"/>
      <c r="K650" s="43"/>
    </row>
    <row r="651" spans="1:22" ht="42.75" x14ac:dyDescent="0.2">
      <c r="A651" s="20" t="str">
        <f>Source!E698</f>
        <v>31</v>
      </c>
      <c r="B651" s="21" t="str">
        <f>Source!F698</f>
        <v>5.3-3203-4-2/1</v>
      </c>
      <c r="C651" s="21" t="str">
        <f>Source!G698</f>
        <v>Установка стоек металлического ограждения газонов из трубы, масса стоек до 5 кг</v>
      </c>
      <c r="D651" s="22" t="str">
        <f>Source!H698</f>
        <v>10 шт.</v>
      </c>
      <c r="E651" s="9">
        <f>Source!I698</f>
        <v>0.4</v>
      </c>
      <c r="F651" s="24"/>
      <c r="G651" s="23"/>
      <c r="H651" s="9"/>
      <c r="I651" s="9"/>
      <c r="J651" s="25"/>
      <c r="K651" s="25"/>
      <c r="Q651">
        <f>ROUND((Source!BZ698/100)*ROUND((Source!AF698*Source!AV698)*Source!I698, 2), 2)</f>
        <v>328.39</v>
      </c>
      <c r="R651">
        <f>Source!X698</f>
        <v>328.39</v>
      </c>
      <c r="S651">
        <f>ROUND((Source!CA698/100)*ROUND((Source!AF698*Source!AV698)*Source!I698, 2), 2)</f>
        <v>46.91</v>
      </c>
      <c r="T651">
        <f>Source!Y698</f>
        <v>46.91</v>
      </c>
      <c r="U651">
        <f>ROUND((175/100)*ROUND((Source!AE698*Source!AV698)*Source!I698, 2), 2)</f>
        <v>0</v>
      </c>
      <c r="V651">
        <f>ROUND((108/100)*ROUND(Source!CS698*Source!I698, 2), 2)</f>
        <v>0</v>
      </c>
    </row>
    <row r="652" spans="1:22" x14ac:dyDescent="0.2">
      <c r="C652" s="26" t="str">
        <f>"Объем: "&amp;Source!I698&amp;"=4/"&amp;"10"</f>
        <v>Объем: 0,4=4/10</v>
      </c>
    </row>
    <row r="653" spans="1:22" ht="14.25" x14ac:dyDescent="0.2">
      <c r="A653" s="20"/>
      <c r="B653" s="21"/>
      <c r="C653" s="21" t="s">
        <v>695</v>
      </c>
      <c r="D653" s="22"/>
      <c r="E653" s="9"/>
      <c r="F653" s="24">
        <f>Source!AO698</f>
        <v>1172.82</v>
      </c>
      <c r="G653" s="23" t="str">
        <f>Source!DG698</f>
        <v/>
      </c>
      <c r="H653" s="9">
        <f>Source!AV698</f>
        <v>1</v>
      </c>
      <c r="I653" s="9">
        <f>IF(Source!BA698&lt;&gt; 0, Source!BA698, 1)</f>
        <v>1</v>
      </c>
      <c r="J653" s="25">
        <f>Source!S698</f>
        <v>469.13</v>
      </c>
      <c r="K653" s="25"/>
    </row>
    <row r="654" spans="1:22" ht="14.25" x14ac:dyDescent="0.2">
      <c r="A654" s="20"/>
      <c r="B654" s="21"/>
      <c r="C654" s="21" t="s">
        <v>698</v>
      </c>
      <c r="D654" s="22"/>
      <c r="E654" s="9"/>
      <c r="F654" s="24">
        <f>Source!AL698</f>
        <v>2994.86</v>
      </c>
      <c r="G654" s="23" t="str">
        <f>Source!DD698</f>
        <v/>
      </c>
      <c r="H654" s="9">
        <f>Source!AW698</f>
        <v>1</v>
      </c>
      <c r="I654" s="9">
        <f>IF(Source!BC698&lt;&gt; 0, Source!BC698, 1)</f>
        <v>1</v>
      </c>
      <c r="J654" s="25">
        <f>Source!P698</f>
        <v>1197.94</v>
      </c>
      <c r="K654" s="25"/>
    </row>
    <row r="655" spans="1:22" ht="14.25" x14ac:dyDescent="0.2">
      <c r="A655" s="20"/>
      <c r="B655" s="21"/>
      <c r="C655" s="21" t="s">
        <v>699</v>
      </c>
      <c r="D655" s="22" t="s">
        <v>700</v>
      </c>
      <c r="E655" s="9">
        <f>Source!AT698</f>
        <v>70</v>
      </c>
      <c r="F655" s="24"/>
      <c r="G655" s="23"/>
      <c r="H655" s="9"/>
      <c r="I655" s="9"/>
      <c r="J655" s="25">
        <f>SUM(R651:R654)</f>
        <v>328.39</v>
      </c>
      <c r="K655" s="25"/>
    </row>
    <row r="656" spans="1:22" ht="14.25" x14ac:dyDescent="0.2">
      <c r="A656" s="20"/>
      <c r="B656" s="21"/>
      <c r="C656" s="21" t="s">
        <v>701</v>
      </c>
      <c r="D656" s="22" t="s">
        <v>700</v>
      </c>
      <c r="E656" s="9">
        <f>Source!AU698</f>
        <v>10</v>
      </c>
      <c r="F656" s="24"/>
      <c r="G656" s="23"/>
      <c r="H656" s="9"/>
      <c r="I656" s="9"/>
      <c r="J656" s="25">
        <f>SUM(T651:T655)</f>
        <v>46.91</v>
      </c>
      <c r="K656" s="25"/>
    </row>
    <row r="657" spans="1:22" ht="14.25" x14ac:dyDescent="0.2">
      <c r="A657" s="20"/>
      <c r="B657" s="21"/>
      <c r="C657" s="21" t="s">
        <v>703</v>
      </c>
      <c r="D657" s="22" t="s">
        <v>704</v>
      </c>
      <c r="E657" s="9">
        <f>Source!AQ698</f>
        <v>6.22</v>
      </c>
      <c r="F657" s="24"/>
      <c r="G657" s="23" t="str">
        <f>Source!DI698</f>
        <v/>
      </c>
      <c r="H657" s="9">
        <f>Source!AV698</f>
        <v>1</v>
      </c>
      <c r="I657" s="9"/>
      <c r="J657" s="25"/>
      <c r="K657" s="25">
        <f>Source!U698</f>
        <v>2.488</v>
      </c>
    </row>
    <row r="658" spans="1:22" ht="15" x14ac:dyDescent="0.25">
      <c r="A658" s="29"/>
      <c r="B658" s="29"/>
      <c r="C658" s="29"/>
      <c r="D658" s="29"/>
      <c r="E658" s="29"/>
      <c r="F658" s="29"/>
      <c r="G658" s="29"/>
      <c r="H658" s="29"/>
      <c r="I658" s="44">
        <f>J653+J654+J655+J656</f>
        <v>2042.3700000000001</v>
      </c>
      <c r="J658" s="44"/>
      <c r="K658" s="30">
        <f>IF(Source!I698&lt;&gt;0, ROUND(I658/Source!I698, 2), 0)</f>
        <v>5105.93</v>
      </c>
      <c r="P658" s="28">
        <f>I658</f>
        <v>2042.3700000000001</v>
      </c>
    </row>
    <row r="659" spans="1:22" ht="57" x14ac:dyDescent="0.2">
      <c r="A659" s="20" t="str">
        <f>Source!E699</f>
        <v>32</v>
      </c>
      <c r="B659" s="21" t="str">
        <f>Source!F699</f>
        <v>коммерческое предложение</v>
      </c>
      <c r="C659" s="21" t="s">
        <v>723</v>
      </c>
      <c r="D659" s="22" t="str">
        <f>Source!H699</f>
        <v>шт.</v>
      </c>
      <c r="E659" s="9">
        <f>Source!I699</f>
        <v>2</v>
      </c>
      <c r="F659" s="24">
        <f>Source!AL699</f>
        <v>1916.67</v>
      </c>
      <c r="G659" s="23" t="str">
        <f>Source!DD699</f>
        <v/>
      </c>
      <c r="H659" s="9">
        <f>Source!AW699</f>
        <v>1</v>
      </c>
      <c r="I659" s="9">
        <f>IF(Source!BC699&lt;&gt; 0, Source!BC699, 1)</f>
        <v>1</v>
      </c>
      <c r="J659" s="25">
        <f>Source!P699</f>
        <v>3833.34</v>
      </c>
      <c r="K659" s="25"/>
      <c r="Q659">
        <f>ROUND((Source!BZ699/100)*ROUND((Source!AF699*Source!AV699)*Source!I699, 2), 2)</f>
        <v>0</v>
      </c>
      <c r="R659">
        <f>Source!X699</f>
        <v>0</v>
      </c>
      <c r="S659">
        <f>ROUND((Source!CA699/100)*ROUND((Source!AF699*Source!AV699)*Source!I699, 2), 2)</f>
        <v>0</v>
      </c>
      <c r="T659">
        <f>Source!Y699</f>
        <v>0</v>
      </c>
      <c r="U659">
        <f>ROUND((175/100)*ROUND((Source!AE699*Source!AV699)*Source!I699, 2), 2)</f>
        <v>0</v>
      </c>
      <c r="V659">
        <f>ROUND((108/100)*ROUND(Source!CS699*Source!I699, 2), 2)</f>
        <v>0</v>
      </c>
    </row>
    <row r="660" spans="1:22" ht="15" x14ac:dyDescent="0.25">
      <c r="A660" s="29"/>
      <c r="B660" s="29"/>
      <c r="C660" s="29"/>
      <c r="D660" s="29"/>
      <c r="E660" s="29"/>
      <c r="F660" s="29"/>
      <c r="G660" s="29"/>
      <c r="H660" s="29"/>
      <c r="I660" s="44">
        <f>J659</f>
        <v>3833.34</v>
      </c>
      <c r="J660" s="44"/>
      <c r="K660" s="30">
        <f>IF(Source!I699&lt;&gt;0, ROUND(I660/Source!I699, 2), 0)</f>
        <v>1916.67</v>
      </c>
      <c r="P660" s="28">
        <f>I660</f>
        <v>3833.34</v>
      </c>
    </row>
    <row r="662" spans="1:22" ht="15" x14ac:dyDescent="0.25">
      <c r="A662" s="42" t="str">
        <f>CONCATENATE("Итого по разделу: ",IF(Source!G701&lt;&gt;"Новый раздел", Source!G701, ""))</f>
        <v>Итого по разделу: Установка урн</v>
      </c>
      <c r="B662" s="42"/>
      <c r="C662" s="42"/>
      <c r="D662" s="42"/>
      <c r="E662" s="42"/>
      <c r="F662" s="42"/>
      <c r="G662" s="42"/>
      <c r="H662" s="42"/>
      <c r="I662" s="40">
        <f>SUM(P650:P661)</f>
        <v>5875.71</v>
      </c>
      <c r="J662" s="41"/>
      <c r="K662" s="31"/>
    </row>
    <row r="664" spans="1:22" ht="14.25" x14ac:dyDescent="0.2">
      <c r="C664" s="38" t="str">
        <f>Source!H729</f>
        <v>НДС 20%</v>
      </c>
      <c r="D664" s="38"/>
      <c r="E664" s="38"/>
      <c r="F664" s="38"/>
      <c r="G664" s="38"/>
      <c r="H664" s="38"/>
      <c r="I664" s="39">
        <f>IF(Source!F729=0, "", Source!F729)</f>
        <v>1175.1400000000001</v>
      </c>
      <c r="J664" s="39"/>
    </row>
    <row r="665" spans="1:22" ht="14.25" x14ac:dyDescent="0.2">
      <c r="C665" s="38" t="str">
        <f>Source!H730</f>
        <v>Итого с НДС</v>
      </c>
      <c r="D665" s="38"/>
      <c r="E665" s="38"/>
      <c r="F665" s="38"/>
      <c r="G665" s="38"/>
      <c r="H665" s="38"/>
      <c r="I665" s="39">
        <f>IF(Source!F730=0, "", Source!F730)</f>
        <v>7050.85</v>
      </c>
      <c r="J665" s="39"/>
    </row>
    <row r="667" spans="1:22" ht="15" x14ac:dyDescent="0.25">
      <c r="A667" s="42" t="str">
        <f>CONCATENATE("Итого по локальной смете: ",IF(Source!G732&lt;&gt;"Новая локальная смета", Source!G732, ""))</f>
        <v>Итого по локальной смете: Автозаводская ул., д.5</v>
      </c>
      <c r="B667" s="42"/>
      <c r="C667" s="42"/>
      <c r="D667" s="42"/>
      <c r="E667" s="42"/>
      <c r="F667" s="42"/>
      <c r="G667" s="42"/>
      <c r="H667" s="42"/>
      <c r="I667" s="40">
        <f>SUM(P374:P666)</f>
        <v>3844760.0199999996</v>
      </c>
      <c r="J667" s="41"/>
      <c r="K667" s="31"/>
    </row>
    <row r="669" spans="1:22" ht="14.25" x14ac:dyDescent="0.2">
      <c r="C669" s="38" t="str">
        <f>Source!H760</f>
        <v>НДС 20%</v>
      </c>
      <c r="D669" s="38"/>
      <c r="E669" s="38"/>
      <c r="F669" s="38"/>
      <c r="G669" s="38"/>
      <c r="H669" s="38"/>
      <c r="I669" s="39">
        <f>IF(Source!F760=0, "", Source!F760)</f>
        <v>768952</v>
      </c>
      <c r="J669" s="39"/>
    </row>
    <row r="670" spans="1:22" ht="14.25" x14ac:dyDescent="0.2">
      <c r="C670" s="38" t="str">
        <f>Source!H761</f>
        <v>Итого с НДС</v>
      </c>
      <c r="D670" s="38"/>
      <c r="E670" s="38"/>
      <c r="F670" s="38"/>
      <c r="G670" s="38"/>
      <c r="H670" s="38"/>
      <c r="I670" s="39">
        <f>IF(Source!F761=0, "", Source!F761)</f>
        <v>4613712.0199999996</v>
      </c>
      <c r="J670" s="39"/>
    </row>
    <row r="672" spans="1:22" ht="16.5" x14ac:dyDescent="0.25">
      <c r="A672" s="43" t="str">
        <f>CONCATENATE("Локальная смета: ",IF(Source!G763&lt;&gt;"Новая локальная смета", Source!G763, ""))</f>
        <v>Локальная смета: Лестева ул. 18</v>
      </c>
      <c r="B672" s="43"/>
      <c r="C672" s="43"/>
      <c r="D672" s="43"/>
      <c r="E672" s="43"/>
      <c r="F672" s="43"/>
      <c r="G672" s="43"/>
      <c r="H672" s="43"/>
      <c r="I672" s="43"/>
      <c r="J672" s="43"/>
      <c r="K672" s="43"/>
    </row>
    <row r="674" spans="1:22" ht="16.5" x14ac:dyDescent="0.25">
      <c r="A674" s="43" t="str">
        <f>CONCATENATE("Раздел: ",IF(Source!G767&lt;&gt;"Новый раздел", Source!G767, ""))</f>
        <v>Раздел: Ремонт газона (рулонный)-800м2</v>
      </c>
      <c r="B674" s="43"/>
      <c r="C674" s="43"/>
      <c r="D674" s="43"/>
      <c r="E674" s="43"/>
      <c r="F674" s="43"/>
      <c r="G674" s="43"/>
      <c r="H674" s="43"/>
      <c r="I674" s="43"/>
      <c r="J674" s="43"/>
      <c r="K674" s="43"/>
    </row>
    <row r="675" spans="1:22" ht="71.25" x14ac:dyDescent="0.2">
      <c r="A675" s="20" t="str">
        <f>Source!E771</f>
        <v>1</v>
      </c>
      <c r="B675" s="21" t="str">
        <f>Source!F771</f>
        <v>5.4-3203-3-3/1</v>
      </c>
      <c r="C675" s="21" t="str">
        <f>Source!G771</f>
        <v>Подготовка почвы для устройства партерного и обыкновенного газонов с внесением растительной земли слоем 15 см механизированным способом (75%)</v>
      </c>
      <c r="D675" s="22" t="str">
        <f>Source!H771</f>
        <v>100 м2</v>
      </c>
      <c r="E675" s="9">
        <f>Source!I771</f>
        <v>6</v>
      </c>
      <c r="F675" s="24"/>
      <c r="G675" s="23"/>
      <c r="H675" s="9"/>
      <c r="I675" s="9"/>
      <c r="J675" s="25"/>
      <c r="K675" s="25"/>
      <c r="Q675">
        <f>ROUND((Source!BZ771/100)*ROUND((Source!AF771*Source!AV771)*Source!I771, 2), 2)</f>
        <v>23934.2</v>
      </c>
      <c r="R675">
        <f>Source!X771</f>
        <v>23934.2</v>
      </c>
      <c r="S675">
        <f>ROUND((Source!CA771/100)*ROUND((Source!AF771*Source!AV771)*Source!I771, 2), 2)</f>
        <v>3419.17</v>
      </c>
      <c r="T675">
        <f>Source!Y771</f>
        <v>3419.17</v>
      </c>
      <c r="U675">
        <f>ROUND((175/100)*ROUND((Source!AE771*Source!AV771)*Source!I771, 2), 2)</f>
        <v>233.42</v>
      </c>
      <c r="V675">
        <f>ROUND((108/100)*ROUND(Source!CS771*Source!I771, 2), 2)</f>
        <v>144.05000000000001</v>
      </c>
    </row>
    <row r="676" spans="1:22" x14ac:dyDescent="0.2">
      <c r="C676" s="26" t="str">
        <f>"Объем: "&amp;Source!I771&amp;"=600/"&amp;"100"</f>
        <v>Объем: 6=600/100</v>
      </c>
    </row>
    <row r="677" spans="1:22" ht="14.25" x14ac:dyDescent="0.2">
      <c r="A677" s="20"/>
      <c r="B677" s="21"/>
      <c r="C677" s="21" t="s">
        <v>695</v>
      </c>
      <c r="D677" s="22"/>
      <c r="E677" s="9"/>
      <c r="F677" s="24">
        <f>Source!AO771</f>
        <v>5698.62</v>
      </c>
      <c r="G677" s="23" t="str">
        <f>Source!DG771</f>
        <v/>
      </c>
      <c r="H677" s="9">
        <f>Source!AV771</f>
        <v>1</v>
      </c>
      <c r="I677" s="9">
        <f>IF(Source!BA771&lt;&gt; 0, Source!BA771, 1)</f>
        <v>1</v>
      </c>
      <c r="J677" s="25">
        <f>Source!S771</f>
        <v>34191.72</v>
      </c>
      <c r="K677" s="25"/>
    </row>
    <row r="678" spans="1:22" ht="14.25" x14ac:dyDescent="0.2">
      <c r="A678" s="20"/>
      <c r="B678" s="21"/>
      <c r="C678" s="21" t="s">
        <v>696</v>
      </c>
      <c r="D678" s="22"/>
      <c r="E678" s="9"/>
      <c r="F678" s="24">
        <f>Source!AM771</f>
        <v>60.76</v>
      </c>
      <c r="G678" s="23" t="str">
        <f>Source!DE771</f>
        <v/>
      </c>
      <c r="H678" s="9">
        <f>Source!AV771</f>
        <v>1</v>
      </c>
      <c r="I678" s="9">
        <f>IF(Source!BB771&lt;&gt; 0, Source!BB771, 1)</f>
        <v>1</v>
      </c>
      <c r="J678" s="25">
        <f>Source!Q771</f>
        <v>364.56</v>
      </c>
      <c r="K678" s="25"/>
    </row>
    <row r="679" spans="1:22" ht="14.25" x14ac:dyDescent="0.2">
      <c r="A679" s="20"/>
      <c r="B679" s="21"/>
      <c r="C679" s="21" t="s">
        <v>697</v>
      </c>
      <c r="D679" s="22"/>
      <c r="E679" s="9"/>
      <c r="F679" s="24">
        <f>Source!AN771</f>
        <v>22.23</v>
      </c>
      <c r="G679" s="23" t="str">
        <f>Source!DF771</f>
        <v/>
      </c>
      <c r="H679" s="9">
        <f>Source!AV771</f>
        <v>1</v>
      </c>
      <c r="I679" s="9">
        <f>IF(Source!BS771&lt;&gt; 0, Source!BS771, 1)</f>
        <v>1</v>
      </c>
      <c r="J679" s="27">
        <f>Source!R771</f>
        <v>133.38</v>
      </c>
      <c r="K679" s="25"/>
    </row>
    <row r="680" spans="1:22" ht="14.25" x14ac:dyDescent="0.2">
      <c r="A680" s="20"/>
      <c r="B680" s="21"/>
      <c r="C680" s="21" t="s">
        <v>698</v>
      </c>
      <c r="D680" s="22"/>
      <c r="E680" s="9"/>
      <c r="F680" s="24">
        <f>Source!AL771</f>
        <v>11305.05</v>
      </c>
      <c r="G680" s="23" t="str">
        <f>Source!DD771</f>
        <v/>
      </c>
      <c r="H680" s="9">
        <f>Source!AW771</f>
        <v>1</v>
      </c>
      <c r="I680" s="9">
        <f>IF(Source!BC771&lt;&gt; 0, Source!BC771, 1)</f>
        <v>1</v>
      </c>
      <c r="J680" s="25">
        <f>Source!P771</f>
        <v>67830.3</v>
      </c>
      <c r="K680" s="25"/>
    </row>
    <row r="681" spans="1:22" ht="14.25" x14ac:dyDescent="0.2">
      <c r="A681" s="20"/>
      <c r="B681" s="21"/>
      <c r="C681" s="21" t="s">
        <v>699</v>
      </c>
      <c r="D681" s="22" t="s">
        <v>700</v>
      </c>
      <c r="E681" s="9">
        <f>Source!AT771</f>
        <v>70</v>
      </c>
      <c r="F681" s="24"/>
      <c r="G681" s="23"/>
      <c r="H681" s="9"/>
      <c r="I681" s="9"/>
      <c r="J681" s="25">
        <f>SUM(R675:R680)</f>
        <v>23934.2</v>
      </c>
      <c r="K681" s="25"/>
    </row>
    <row r="682" spans="1:22" ht="14.25" x14ac:dyDescent="0.2">
      <c r="A682" s="20"/>
      <c r="B682" s="21"/>
      <c r="C682" s="21" t="s">
        <v>701</v>
      </c>
      <c r="D682" s="22" t="s">
        <v>700</v>
      </c>
      <c r="E682" s="9">
        <f>Source!AU771</f>
        <v>10</v>
      </c>
      <c r="F682" s="24"/>
      <c r="G682" s="23"/>
      <c r="H682" s="9"/>
      <c r="I682" s="9"/>
      <c r="J682" s="25">
        <f>SUM(T675:T681)</f>
        <v>3419.17</v>
      </c>
      <c r="K682" s="25"/>
    </row>
    <row r="683" spans="1:22" ht="14.25" x14ac:dyDescent="0.2">
      <c r="A683" s="20"/>
      <c r="B683" s="21"/>
      <c r="C683" s="21" t="s">
        <v>702</v>
      </c>
      <c r="D683" s="22" t="s">
        <v>700</v>
      </c>
      <c r="E683" s="9">
        <f>108</f>
        <v>108</v>
      </c>
      <c r="F683" s="24"/>
      <c r="G683" s="23"/>
      <c r="H683" s="9"/>
      <c r="I683" s="9"/>
      <c r="J683" s="25">
        <f>SUM(V675:V682)</f>
        <v>144.05000000000001</v>
      </c>
      <c r="K683" s="25"/>
    </row>
    <row r="684" spans="1:22" ht="14.25" x14ac:dyDescent="0.2">
      <c r="A684" s="20"/>
      <c r="B684" s="21"/>
      <c r="C684" s="21" t="s">
        <v>703</v>
      </c>
      <c r="D684" s="22" t="s">
        <v>704</v>
      </c>
      <c r="E684" s="9">
        <f>Source!AQ771</f>
        <v>30.8</v>
      </c>
      <c r="F684" s="24"/>
      <c r="G684" s="23" t="str">
        <f>Source!DI771</f>
        <v/>
      </c>
      <c r="H684" s="9">
        <f>Source!AV771</f>
        <v>1</v>
      </c>
      <c r="I684" s="9"/>
      <c r="J684" s="25"/>
      <c r="K684" s="25">
        <f>Source!U771</f>
        <v>184.8</v>
      </c>
    </row>
    <row r="685" spans="1:22" ht="15" x14ac:dyDescent="0.25">
      <c r="A685" s="29"/>
      <c r="B685" s="29"/>
      <c r="C685" s="29"/>
      <c r="D685" s="29"/>
      <c r="E685" s="29"/>
      <c r="F685" s="29"/>
      <c r="G685" s="29"/>
      <c r="H685" s="29"/>
      <c r="I685" s="44">
        <f>J677+J678+J680+J681+J682+J683</f>
        <v>129884</v>
      </c>
      <c r="J685" s="44"/>
      <c r="K685" s="30">
        <f>IF(Source!I771&lt;&gt;0, ROUND(I685/Source!I771, 2), 0)</f>
        <v>21647.33</v>
      </c>
      <c r="P685" s="28">
        <f>I685</f>
        <v>129884</v>
      </c>
    </row>
    <row r="686" spans="1:22" ht="57" x14ac:dyDescent="0.2">
      <c r="A686" s="20" t="str">
        <f>Source!E772</f>
        <v>2</v>
      </c>
      <c r="B686" s="21" t="str">
        <f>Source!F772</f>
        <v>5.4-3203-3-4/1</v>
      </c>
      <c r="C686" s="21" t="str">
        <f>Source!G772</f>
        <v>Подготовка почвы для устройства партерного и обыкновенного газонов с внесением растительной земли слоем 15 см вручную (25%)</v>
      </c>
      <c r="D686" s="22" t="str">
        <f>Source!H772</f>
        <v>100 м2</v>
      </c>
      <c r="E686" s="9">
        <f>Source!I772</f>
        <v>2</v>
      </c>
      <c r="F686" s="24"/>
      <c r="G686" s="23"/>
      <c r="H686" s="9"/>
      <c r="I686" s="9"/>
      <c r="J686" s="25"/>
      <c r="K686" s="25"/>
      <c r="Q686">
        <f>ROUND((Source!BZ772/100)*ROUND((Source!AF772*Source!AV772)*Source!I772, 2), 2)</f>
        <v>11915.29</v>
      </c>
      <c r="R686">
        <f>Source!X772</f>
        <v>11915.29</v>
      </c>
      <c r="S686">
        <f>ROUND((Source!CA772/100)*ROUND((Source!AF772*Source!AV772)*Source!I772, 2), 2)</f>
        <v>1702.18</v>
      </c>
      <c r="T686">
        <f>Source!Y772</f>
        <v>1702.18</v>
      </c>
      <c r="U686">
        <f>ROUND((175/100)*ROUND((Source!AE772*Source!AV772)*Source!I772, 2), 2)</f>
        <v>0</v>
      </c>
      <c r="V686">
        <f>ROUND((108/100)*ROUND(Source!CS772*Source!I772, 2), 2)</f>
        <v>0</v>
      </c>
    </row>
    <row r="687" spans="1:22" x14ac:dyDescent="0.2">
      <c r="C687" s="26" t="str">
        <f>"Объем: "&amp;Source!I772&amp;"=200/"&amp;"100"</f>
        <v>Объем: 2=200/100</v>
      </c>
    </row>
    <row r="688" spans="1:22" ht="14.25" x14ac:dyDescent="0.2">
      <c r="A688" s="20"/>
      <c r="B688" s="21"/>
      <c r="C688" s="21" t="s">
        <v>695</v>
      </c>
      <c r="D688" s="22"/>
      <c r="E688" s="9"/>
      <c r="F688" s="24">
        <f>Source!AO772</f>
        <v>8510.92</v>
      </c>
      <c r="G688" s="23" t="str">
        <f>Source!DG772</f>
        <v/>
      </c>
      <c r="H688" s="9">
        <f>Source!AV772</f>
        <v>1</v>
      </c>
      <c r="I688" s="9">
        <f>IF(Source!BA772&lt;&gt; 0, Source!BA772, 1)</f>
        <v>1</v>
      </c>
      <c r="J688" s="25">
        <f>Source!S772</f>
        <v>17021.84</v>
      </c>
      <c r="K688" s="25"/>
    </row>
    <row r="689" spans="1:22" ht="14.25" x14ac:dyDescent="0.2">
      <c r="A689" s="20"/>
      <c r="B689" s="21"/>
      <c r="C689" s="21" t="s">
        <v>698</v>
      </c>
      <c r="D689" s="22"/>
      <c r="E689" s="9"/>
      <c r="F689" s="24">
        <f>Source!AL772</f>
        <v>11305.05</v>
      </c>
      <c r="G689" s="23" t="str">
        <f>Source!DD772</f>
        <v/>
      </c>
      <c r="H689" s="9">
        <f>Source!AW772</f>
        <v>1</v>
      </c>
      <c r="I689" s="9">
        <f>IF(Source!BC772&lt;&gt; 0, Source!BC772, 1)</f>
        <v>1</v>
      </c>
      <c r="J689" s="25">
        <f>Source!P772</f>
        <v>22610.1</v>
      </c>
      <c r="K689" s="25"/>
    </row>
    <row r="690" spans="1:22" ht="14.25" x14ac:dyDescent="0.2">
      <c r="A690" s="20"/>
      <c r="B690" s="21"/>
      <c r="C690" s="21" t="s">
        <v>699</v>
      </c>
      <c r="D690" s="22" t="s">
        <v>700</v>
      </c>
      <c r="E690" s="9">
        <f>Source!AT772</f>
        <v>70</v>
      </c>
      <c r="F690" s="24"/>
      <c r="G690" s="23"/>
      <c r="H690" s="9"/>
      <c r="I690" s="9"/>
      <c r="J690" s="25">
        <f>SUM(R686:R689)</f>
        <v>11915.29</v>
      </c>
      <c r="K690" s="25"/>
    </row>
    <row r="691" spans="1:22" ht="14.25" x14ac:dyDescent="0.2">
      <c r="A691" s="20"/>
      <c r="B691" s="21"/>
      <c r="C691" s="21" t="s">
        <v>701</v>
      </c>
      <c r="D691" s="22" t="s">
        <v>700</v>
      </c>
      <c r="E691" s="9">
        <f>Source!AU772</f>
        <v>10</v>
      </c>
      <c r="F691" s="24"/>
      <c r="G691" s="23"/>
      <c r="H691" s="9"/>
      <c r="I691" s="9"/>
      <c r="J691" s="25">
        <f>SUM(T686:T690)</f>
        <v>1702.18</v>
      </c>
      <c r="K691" s="25"/>
    </row>
    <row r="692" spans="1:22" ht="14.25" x14ac:dyDescent="0.2">
      <c r="A692" s="20"/>
      <c r="B692" s="21"/>
      <c r="C692" s="21" t="s">
        <v>703</v>
      </c>
      <c r="D692" s="22" t="s">
        <v>704</v>
      </c>
      <c r="E692" s="9">
        <f>Source!AQ772</f>
        <v>46</v>
      </c>
      <c r="F692" s="24"/>
      <c r="G692" s="23" t="str">
        <f>Source!DI772</f>
        <v/>
      </c>
      <c r="H692" s="9">
        <f>Source!AV772</f>
        <v>1</v>
      </c>
      <c r="I692" s="9"/>
      <c r="J692" s="25"/>
      <c r="K692" s="25">
        <f>Source!U772</f>
        <v>92</v>
      </c>
    </row>
    <row r="693" spans="1:22" ht="15" x14ac:dyDescent="0.25">
      <c r="A693" s="29"/>
      <c r="B693" s="29"/>
      <c r="C693" s="29"/>
      <c r="D693" s="29"/>
      <c r="E693" s="29"/>
      <c r="F693" s="29"/>
      <c r="G693" s="29"/>
      <c r="H693" s="29"/>
      <c r="I693" s="44">
        <f>J688+J689+J690+J691</f>
        <v>53249.41</v>
      </c>
      <c r="J693" s="44"/>
      <c r="K693" s="30">
        <f>IF(Source!I772&lt;&gt;0, ROUND(I693/Source!I772, 2), 0)</f>
        <v>26624.71</v>
      </c>
      <c r="P693" s="28">
        <f>I693</f>
        <v>53249.41</v>
      </c>
    </row>
    <row r="694" spans="1:22" ht="57" x14ac:dyDescent="0.2">
      <c r="A694" s="20" t="str">
        <f>Source!E773</f>
        <v>3</v>
      </c>
      <c r="B694" s="21" t="str">
        <f>Source!F773</f>
        <v>5.4-3203-3-5/1</v>
      </c>
      <c r="C694" s="21" t="str">
        <f>Source!G773</f>
        <v>Подготовка почвы для устройства партерного и обыкновенного газонов на каждые 5 см изменения толщины слоя добавлять или исключать</v>
      </c>
      <c r="D694" s="22" t="str">
        <f>Source!H773</f>
        <v>100 м2</v>
      </c>
      <c r="E694" s="9">
        <f>Source!I773</f>
        <v>-8</v>
      </c>
      <c r="F694" s="24"/>
      <c r="G694" s="23"/>
      <c r="H694" s="9"/>
      <c r="I694" s="9"/>
      <c r="J694" s="25"/>
      <c r="K694" s="25"/>
      <c r="Q694">
        <f>ROUND((Source!BZ773/100)*ROUND((Source!AF773*Source!AV773)*Source!I773, 2), 2)</f>
        <v>-6517.17</v>
      </c>
      <c r="R694">
        <f>Source!X773</f>
        <v>-6517.17</v>
      </c>
      <c r="S694">
        <f>ROUND((Source!CA773/100)*ROUND((Source!AF773*Source!AV773)*Source!I773, 2), 2)</f>
        <v>-931.02</v>
      </c>
      <c r="T694">
        <f>Source!Y773</f>
        <v>-931.02</v>
      </c>
      <c r="U694">
        <f>ROUND((175/100)*ROUND((Source!AE773*Source!AV773)*Source!I773, 2), 2)</f>
        <v>0</v>
      </c>
      <c r="V694">
        <f>ROUND((108/100)*ROUND(Source!CS773*Source!I773, 2), 2)</f>
        <v>0</v>
      </c>
    </row>
    <row r="695" spans="1:22" x14ac:dyDescent="0.2">
      <c r="C695" s="26" t="str">
        <f>"Объем: "&amp;Source!I773&amp;"=-"&amp;"800/"&amp;"100"</f>
        <v>Объем: -8=-800/100</v>
      </c>
    </row>
    <row r="696" spans="1:22" ht="14.25" x14ac:dyDescent="0.2">
      <c r="A696" s="20"/>
      <c r="B696" s="21"/>
      <c r="C696" s="21" t="s">
        <v>695</v>
      </c>
      <c r="D696" s="22"/>
      <c r="E696" s="9"/>
      <c r="F696" s="24">
        <f>Source!AO773</f>
        <v>1163.78</v>
      </c>
      <c r="G696" s="23" t="str">
        <f>Source!DG773</f>
        <v/>
      </c>
      <c r="H696" s="9">
        <f>Source!AV773</f>
        <v>1</v>
      </c>
      <c r="I696" s="9">
        <f>IF(Source!BA773&lt;&gt; 0, Source!BA773, 1)</f>
        <v>1</v>
      </c>
      <c r="J696" s="25">
        <f>Source!S773</f>
        <v>-9310.24</v>
      </c>
      <c r="K696" s="25"/>
    </row>
    <row r="697" spans="1:22" ht="14.25" x14ac:dyDescent="0.2">
      <c r="A697" s="20"/>
      <c r="B697" s="21"/>
      <c r="C697" s="21" t="s">
        <v>698</v>
      </c>
      <c r="D697" s="22"/>
      <c r="E697" s="9"/>
      <c r="F697" s="24">
        <f>Source!AL773</f>
        <v>3768.35</v>
      </c>
      <c r="G697" s="23" t="str">
        <f>Source!DD773</f>
        <v/>
      </c>
      <c r="H697" s="9">
        <f>Source!AW773</f>
        <v>1</v>
      </c>
      <c r="I697" s="9">
        <f>IF(Source!BC773&lt;&gt; 0, Source!BC773, 1)</f>
        <v>1</v>
      </c>
      <c r="J697" s="25">
        <f>Source!P773</f>
        <v>-30146.799999999999</v>
      </c>
      <c r="K697" s="25"/>
    </row>
    <row r="698" spans="1:22" ht="14.25" x14ac:dyDescent="0.2">
      <c r="A698" s="20"/>
      <c r="B698" s="21"/>
      <c r="C698" s="21" t="s">
        <v>699</v>
      </c>
      <c r="D698" s="22" t="s">
        <v>700</v>
      </c>
      <c r="E698" s="9">
        <f>Source!AT773</f>
        <v>70</v>
      </c>
      <c r="F698" s="24"/>
      <c r="G698" s="23"/>
      <c r="H698" s="9"/>
      <c r="I698" s="9"/>
      <c r="J698" s="25">
        <f>SUM(R694:R697)</f>
        <v>-6517.17</v>
      </c>
      <c r="K698" s="25"/>
    </row>
    <row r="699" spans="1:22" ht="14.25" x14ac:dyDescent="0.2">
      <c r="A699" s="20"/>
      <c r="B699" s="21"/>
      <c r="C699" s="21" t="s">
        <v>701</v>
      </c>
      <c r="D699" s="22" t="s">
        <v>700</v>
      </c>
      <c r="E699" s="9">
        <f>Source!AU773</f>
        <v>10</v>
      </c>
      <c r="F699" s="24"/>
      <c r="G699" s="23"/>
      <c r="H699" s="9"/>
      <c r="I699" s="9"/>
      <c r="J699" s="25">
        <f>SUM(T694:T698)</f>
        <v>-931.02</v>
      </c>
      <c r="K699" s="25"/>
    </row>
    <row r="700" spans="1:22" ht="14.25" x14ac:dyDescent="0.2">
      <c r="A700" s="20"/>
      <c r="B700" s="21"/>
      <c r="C700" s="21" t="s">
        <v>703</v>
      </c>
      <c r="D700" s="22" t="s">
        <v>704</v>
      </c>
      <c r="E700" s="9">
        <f>Source!AQ773</f>
        <v>6.29</v>
      </c>
      <c r="F700" s="24"/>
      <c r="G700" s="23" t="str">
        <f>Source!DI773</f>
        <v/>
      </c>
      <c r="H700" s="9">
        <f>Source!AV773</f>
        <v>1</v>
      </c>
      <c r="I700" s="9"/>
      <c r="J700" s="25"/>
      <c r="K700" s="25">
        <f>Source!U773</f>
        <v>-50.32</v>
      </c>
    </row>
    <row r="701" spans="1:22" ht="15" x14ac:dyDescent="0.25">
      <c r="A701" s="29"/>
      <c r="B701" s="29"/>
      <c r="C701" s="29"/>
      <c r="D701" s="29"/>
      <c r="E701" s="29"/>
      <c r="F701" s="29"/>
      <c r="G701" s="29"/>
      <c r="H701" s="29"/>
      <c r="I701" s="44">
        <f>J696+J697+J698+J699</f>
        <v>-46905.229999999996</v>
      </c>
      <c r="J701" s="44"/>
      <c r="K701" s="30">
        <f>IF(Source!I773&lt;&gt;0, ROUND(I701/Source!I773, 2), 0)</f>
        <v>5863.15</v>
      </c>
      <c r="P701" s="28">
        <f>I701</f>
        <v>-46905.229999999996</v>
      </c>
    </row>
    <row r="702" spans="1:22" ht="57" x14ac:dyDescent="0.2">
      <c r="A702" s="20" t="str">
        <f>Source!E774</f>
        <v>4</v>
      </c>
      <c r="B702" s="21" t="str">
        <f>Source!F774</f>
        <v>5.4-3203-12-1/1</v>
      </c>
      <c r="C702" s="21" t="str">
        <f>Source!G774</f>
        <v>Сплошная укладка готового газона в рулонах на горизонтальных поверхностях или откосах с уклоном на круче 1:2</v>
      </c>
      <c r="D702" s="22" t="str">
        <f>Source!H774</f>
        <v>100 м2</v>
      </c>
      <c r="E702" s="9">
        <f>Source!I774</f>
        <v>8</v>
      </c>
      <c r="F702" s="24"/>
      <c r="G702" s="23"/>
      <c r="H702" s="9"/>
      <c r="I702" s="9"/>
      <c r="J702" s="25"/>
      <c r="K702" s="25"/>
      <c r="Q702">
        <f>ROUND((Source!BZ774/100)*ROUND((Source!AF774*Source!AV774)*Source!I774, 2), 2)</f>
        <v>14503.05</v>
      </c>
      <c r="R702">
        <f>Source!X774</f>
        <v>14503.05</v>
      </c>
      <c r="S702">
        <f>ROUND((Source!CA774/100)*ROUND((Source!AF774*Source!AV774)*Source!I774, 2), 2)</f>
        <v>2071.86</v>
      </c>
      <c r="T702">
        <f>Source!Y774</f>
        <v>2071.86</v>
      </c>
      <c r="U702">
        <f>ROUND((175/100)*ROUND((Source!AE774*Source!AV774)*Source!I774, 2), 2)</f>
        <v>0</v>
      </c>
      <c r="V702">
        <f>ROUND((108/100)*ROUND(Source!CS774*Source!I774, 2), 2)</f>
        <v>0</v>
      </c>
    </row>
    <row r="703" spans="1:22" x14ac:dyDescent="0.2">
      <c r="C703" s="26" t="str">
        <f>"Объем: "&amp;Source!I774&amp;"=800/"&amp;"100"</f>
        <v>Объем: 8=800/100</v>
      </c>
    </row>
    <row r="704" spans="1:22" ht="14.25" x14ac:dyDescent="0.2">
      <c r="A704" s="20"/>
      <c r="B704" s="21"/>
      <c r="C704" s="21" t="s">
        <v>695</v>
      </c>
      <c r="D704" s="22"/>
      <c r="E704" s="9"/>
      <c r="F704" s="24">
        <f>Source!AO774</f>
        <v>2589.83</v>
      </c>
      <c r="G704" s="23" t="str">
        <f>Source!DG774</f>
        <v/>
      </c>
      <c r="H704" s="9">
        <f>Source!AV774</f>
        <v>1</v>
      </c>
      <c r="I704" s="9">
        <f>IF(Source!BA774&lt;&gt; 0, Source!BA774, 1)</f>
        <v>1</v>
      </c>
      <c r="J704" s="25">
        <f>Source!S774</f>
        <v>20718.64</v>
      </c>
      <c r="K704" s="25"/>
    </row>
    <row r="705" spans="1:22" ht="14.25" x14ac:dyDescent="0.2">
      <c r="A705" s="20"/>
      <c r="B705" s="21"/>
      <c r="C705" s="21" t="s">
        <v>698</v>
      </c>
      <c r="D705" s="22"/>
      <c r="E705" s="9"/>
      <c r="F705" s="24">
        <f>Source!AL774</f>
        <v>14000.73</v>
      </c>
      <c r="G705" s="23" t="str">
        <f>Source!DD774</f>
        <v/>
      </c>
      <c r="H705" s="9">
        <f>Source!AW774</f>
        <v>1</v>
      </c>
      <c r="I705" s="9">
        <f>IF(Source!BC774&lt;&gt; 0, Source!BC774, 1)</f>
        <v>1</v>
      </c>
      <c r="J705" s="25">
        <f>Source!P774</f>
        <v>112005.84</v>
      </c>
      <c r="K705" s="25"/>
    </row>
    <row r="706" spans="1:22" ht="14.25" x14ac:dyDescent="0.2">
      <c r="A706" s="20"/>
      <c r="B706" s="21"/>
      <c r="C706" s="21" t="s">
        <v>699</v>
      </c>
      <c r="D706" s="22" t="s">
        <v>700</v>
      </c>
      <c r="E706" s="9">
        <f>Source!AT774</f>
        <v>70</v>
      </c>
      <c r="F706" s="24"/>
      <c r="G706" s="23"/>
      <c r="H706" s="9"/>
      <c r="I706" s="9"/>
      <c r="J706" s="25">
        <f>SUM(R702:R705)</f>
        <v>14503.05</v>
      </c>
      <c r="K706" s="25"/>
    </row>
    <row r="707" spans="1:22" ht="14.25" x14ac:dyDescent="0.2">
      <c r="A707" s="20"/>
      <c r="B707" s="21"/>
      <c r="C707" s="21" t="s">
        <v>701</v>
      </c>
      <c r="D707" s="22" t="s">
        <v>700</v>
      </c>
      <c r="E707" s="9">
        <f>Source!AU774</f>
        <v>10</v>
      </c>
      <c r="F707" s="24"/>
      <c r="G707" s="23"/>
      <c r="H707" s="9"/>
      <c r="I707" s="9"/>
      <c r="J707" s="25">
        <f>SUM(T702:T706)</f>
        <v>2071.86</v>
      </c>
      <c r="K707" s="25"/>
    </row>
    <row r="708" spans="1:22" ht="14.25" x14ac:dyDescent="0.2">
      <c r="A708" s="20"/>
      <c r="B708" s="21"/>
      <c r="C708" s="21" t="s">
        <v>703</v>
      </c>
      <c r="D708" s="22" t="s">
        <v>704</v>
      </c>
      <c r="E708" s="9">
        <f>Source!AQ774</f>
        <v>13.42</v>
      </c>
      <c r="F708" s="24"/>
      <c r="G708" s="23" t="str">
        <f>Source!DI774</f>
        <v/>
      </c>
      <c r="H708" s="9">
        <f>Source!AV774</f>
        <v>1</v>
      </c>
      <c r="I708" s="9"/>
      <c r="J708" s="25"/>
      <c r="K708" s="25">
        <f>Source!U774</f>
        <v>107.36</v>
      </c>
    </row>
    <row r="709" spans="1:22" ht="15" x14ac:dyDescent="0.25">
      <c r="A709" s="29"/>
      <c r="B709" s="29"/>
      <c r="C709" s="29"/>
      <c r="D709" s="29"/>
      <c r="E709" s="29"/>
      <c r="F709" s="29"/>
      <c r="G709" s="29"/>
      <c r="H709" s="29"/>
      <c r="I709" s="44">
        <f>J704+J705+J706+J707</f>
        <v>149299.38999999996</v>
      </c>
      <c r="J709" s="44"/>
      <c r="K709" s="30">
        <f>IF(Source!I774&lt;&gt;0, ROUND(I709/Source!I774, 2), 0)</f>
        <v>18662.419999999998</v>
      </c>
      <c r="P709" s="28">
        <f>I709</f>
        <v>149299.38999999996</v>
      </c>
    </row>
    <row r="711" spans="1:22" ht="15" x14ac:dyDescent="0.25">
      <c r="A711" s="42" t="str">
        <f>CONCATENATE("Итого по разделу: ",IF(Source!G776&lt;&gt;"Новый раздел", Source!G776, ""))</f>
        <v>Итого по разделу: Ремонт газона (рулонный)-800м2</v>
      </c>
      <c r="B711" s="42"/>
      <c r="C711" s="42"/>
      <c r="D711" s="42"/>
      <c r="E711" s="42"/>
      <c r="F711" s="42"/>
      <c r="G711" s="42"/>
      <c r="H711" s="42"/>
      <c r="I711" s="40">
        <f>SUM(P674:P710)</f>
        <v>285527.56999999995</v>
      </c>
      <c r="J711" s="41"/>
      <c r="K711" s="31"/>
    </row>
    <row r="713" spans="1:22" ht="14.25" x14ac:dyDescent="0.2">
      <c r="C713" s="38" t="str">
        <f>Source!H804</f>
        <v>НДС 20%</v>
      </c>
      <c r="D713" s="38"/>
      <c r="E713" s="38"/>
      <c r="F713" s="38"/>
      <c r="G713" s="38"/>
      <c r="H713" s="38"/>
      <c r="I713" s="39">
        <f>IF(Source!F804=0, "", Source!F804)</f>
        <v>57105.51</v>
      </c>
      <c r="J713" s="39"/>
    </row>
    <row r="714" spans="1:22" ht="14.25" x14ac:dyDescent="0.2">
      <c r="C714" s="38" t="str">
        <f>Source!H805</f>
        <v>Итого с НДС</v>
      </c>
      <c r="D714" s="38"/>
      <c r="E714" s="38"/>
      <c r="F714" s="38"/>
      <c r="G714" s="38"/>
      <c r="H714" s="38"/>
      <c r="I714" s="39">
        <f>IF(Source!F805=0, "", Source!F805)</f>
        <v>342633.08</v>
      </c>
      <c r="J714" s="39"/>
    </row>
    <row r="716" spans="1:22" ht="16.5" x14ac:dyDescent="0.25">
      <c r="A716" s="43" t="str">
        <f>CONCATENATE("Раздел: ",IF(Source!G807&lt;&gt;"Новый раздел", Source!G807, ""))</f>
        <v>Раздел: Установка ограждений -109п.м. Н-1м</v>
      </c>
      <c r="B716" s="43"/>
      <c r="C716" s="43"/>
      <c r="D716" s="43"/>
      <c r="E716" s="43"/>
      <c r="F716" s="43"/>
      <c r="G716" s="43"/>
      <c r="H716" s="43"/>
      <c r="I716" s="43"/>
      <c r="J716" s="43"/>
      <c r="K716" s="43"/>
    </row>
    <row r="717" spans="1:22" ht="42.75" x14ac:dyDescent="0.2">
      <c r="A717" s="20" t="str">
        <f>Source!E811</f>
        <v>5</v>
      </c>
      <c r="B717" s="21" t="str">
        <f>Source!F811</f>
        <v>5.3-3203-4-2/1</v>
      </c>
      <c r="C717" s="21" t="str">
        <f>Source!G811</f>
        <v>Установка стоек металлического ограждения газонов из трубы, масса стоек до 5 кг</v>
      </c>
      <c r="D717" s="22" t="str">
        <f>Source!H811</f>
        <v>10 шт.</v>
      </c>
      <c r="E717" s="9">
        <f>Source!I811</f>
        <v>5.5</v>
      </c>
      <c r="F717" s="24"/>
      <c r="G717" s="23"/>
      <c r="H717" s="9"/>
      <c r="I717" s="9"/>
      <c r="J717" s="25"/>
      <c r="K717" s="25"/>
      <c r="Q717">
        <f>ROUND((Source!BZ811/100)*ROUND((Source!AF811*Source!AV811)*Source!I811, 2), 2)</f>
        <v>4515.3599999999997</v>
      </c>
      <c r="R717">
        <f>Source!X811</f>
        <v>4515.3599999999997</v>
      </c>
      <c r="S717">
        <f>ROUND((Source!CA811/100)*ROUND((Source!AF811*Source!AV811)*Source!I811, 2), 2)</f>
        <v>645.04999999999995</v>
      </c>
      <c r="T717">
        <f>Source!Y811</f>
        <v>645.04999999999995</v>
      </c>
      <c r="U717">
        <f>ROUND((175/100)*ROUND((Source!AE811*Source!AV811)*Source!I811, 2), 2)</f>
        <v>0</v>
      </c>
      <c r="V717">
        <f>ROUND((108/100)*ROUND(Source!CS811*Source!I811, 2), 2)</f>
        <v>0</v>
      </c>
    </row>
    <row r="718" spans="1:22" x14ac:dyDescent="0.2">
      <c r="C718" s="26" t="str">
        <f>"Объем: "&amp;Source!I811&amp;"=55/"&amp;"10"</f>
        <v>Объем: 5,5=55/10</v>
      </c>
    </row>
    <row r="719" spans="1:22" ht="14.25" x14ac:dyDescent="0.2">
      <c r="A719" s="20"/>
      <c r="B719" s="21"/>
      <c r="C719" s="21" t="s">
        <v>695</v>
      </c>
      <c r="D719" s="22"/>
      <c r="E719" s="9"/>
      <c r="F719" s="24">
        <f>Source!AO811</f>
        <v>1172.82</v>
      </c>
      <c r="G719" s="23" t="str">
        <f>Source!DG811</f>
        <v/>
      </c>
      <c r="H719" s="9">
        <f>Source!AV811</f>
        <v>1</v>
      </c>
      <c r="I719" s="9">
        <f>IF(Source!BA811&lt;&gt; 0, Source!BA811, 1)</f>
        <v>1</v>
      </c>
      <c r="J719" s="25">
        <f>Source!S811</f>
        <v>6450.51</v>
      </c>
      <c r="K719" s="25"/>
    </row>
    <row r="720" spans="1:22" ht="14.25" x14ac:dyDescent="0.2">
      <c r="A720" s="20"/>
      <c r="B720" s="21"/>
      <c r="C720" s="21" t="s">
        <v>698</v>
      </c>
      <c r="D720" s="22"/>
      <c r="E720" s="9"/>
      <c r="F720" s="24">
        <f>Source!AL811</f>
        <v>2994.86</v>
      </c>
      <c r="G720" s="23" t="str">
        <f>Source!DD811</f>
        <v/>
      </c>
      <c r="H720" s="9">
        <f>Source!AW811</f>
        <v>1</v>
      </c>
      <c r="I720" s="9">
        <f>IF(Source!BC811&lt;&gt; 0, Source!BC811, 1)</f>
        <v>1</v>
      </c>
      <c r="J720" s="25">
        <f>Source!P811</f>
        <v>16471.73</v>
      </c>
      <c r="K720" s="25"/>
    </row>
    <row r="721" spans="1:22" ht="14.25" x14ac:dyDescent="0.2">
      <c r="A721" s="20"/>
      <c r="B721" s="21"/>
      <c r="C721" s="21" t="s">
        <v>699</v>
      </c>
      <c r="D721" s="22" t="s">
        <v>700</v>
      </c>
      <c r="E721" s="9">
        <f>Source!AT811</f>
        <v>70</v>
      </c>
      <c r="F721" s="24"/>
      <c r="G721" s="23"/>
      <c r="H721" s="9"/>
      <c r="I721" s="9"/>
      <c r="J721" s="25">
        <f>SUM(R717:R720)</f>
        <v>4515.3599999999997</v>
      </c>
      <c r="K721" s="25"/>
    </row>
    <row r="722" spans="1:22" ht="14.25" x14ac:dyDescent="0.2">
      <c r="A722" s="20"/>
      <c r="B722" s="21"/>
      <c r="C722" s="21" t="s">
        <v>701</v>
      </c>
      <c r="D722" s="22" t="s">
        <v>700</v>
      </c>
      <c r="E722" s="9">
        <f>Source!AU811</f>
        <v>10</v>
      </c>
      <c r="F722" s="24"/>
      <c r="G722" s="23"/>
      <c r="H722" s="9"/>
      <c r="I722" s="9"/>
      <c r="J722" s="25">
        <f>SUM(T717:T721)</f>
        <v>645.04999999999995</v>
      </c>
      <c r="K722" s="25"/>
    </row>
    <row r="723" spans="1:22" ht="14.25" x14ac:dyDescent="0.2">
      <c r="A723" s="20"/>
      <c r="B723" s="21"/>
      <c r="C723" s="21" t="s">
        <v>703</v>
      </c>
      <c r="D723" s="22" t="s">
        <v>704</v>
      </c>
      <c r="E723" s="9">
        <f>Source!AQ811</f>
        <v>6.22</v>
      </c>
      <c r="F723" s="24"/>
      <c r="G723" s="23" t="str">
        <f>Source!DI811</f>
        <v/>
      </c>
      <c r="H723" s="9">
        <f>Source!AV811</f>
        <v>1</v>
      </c>
      <c r="I723" s="9"/>
      <c r="J723" s="25"/>
      <c r="K723" s="25">
        <f>Source!U811</f>
        <v>34.21</v>
      </c>
    </row>
    <row r="724" spans="1:22" ht="15" x14ac:dyDescent="0.25">
      <c r="A724" s="29"/>
      <c r="B724" s="29"/>
      <c r="C724" s="29"/>
      <c r="D724" s="29"/>
      <c r="E724" s="29"/>
      <c r="F724" s="29"/>
      <c r="G724" s="29"/>
      <c r="H724" s="29"/>
      <c r="I724" s="44">
        <f>J719+J720+J721+J722</f>
        <v>28082.649999999998</v>
      </c>
      <c r="J724" s="44"/>
      <c r="K724" s="30">
        <f>IF(Source!I811&lt;&gt;0, ROUND(I724/Source!I811, 2), 0)</f>
        <v>5105.9399999999996</v>
      </c>
      <c r="P724" s="28">
        <f>I724</f>
        <v>28082.649999999998</v>
      </c>
    </row>
    <row r="725" spans="1:22" ht="96.75" x14ac:dyDescent="0.2">
      <c r="A725" s="20" t="str">
        <f>Source!E812</f>
        <v>6</v>
      </c>
      <c r="B725" s="21" t="str">
        <f>Source!F812</f>
        <v>коммерческое предложение</v>
      </c>
      <c r="C725" s="21" t="s">
        <v>724</v>
      </c>
      <c r="D725" s="22" t="str">
        <f>Source!H812</f>
        <v>м</v>
      </c>
      <c r="E725" s="9">
        <f>Source!I812</f>
        <v>109</v>
      </c>
      <c r="F725" s="24">
        <f>Source!AL812</f>
        <v>3375</v>
      </c>
      <c r="G725" s="23" t="str">
        <f>Source!DD812</f>
        <v/>
      </c>
      <c r="H725" s="9">
        <f>Source!AW812</f>
        <v>1</v>
      </c>
      <c r="I725" s="9">
        <f>IF(Source!BC812&lt;&gt; 0, Source!BC812, 1)</f>
        <v>1</v>
      </c>
      <c r="J725" s="25">
        <f>Source!P812</f>
        <v>367875</v>
      </c>
      <c r="K725" s="25"/>
      <c r="Q725">
        <f>ROUND((Source!BZ812/100)*ROUND((Source!AF812*Source!AV812)*Source!I812, 2), 2)</f>
        <v>0</v>
      </c>
      <c r="R725">
        <f>Source!X812</f>
        <v>0</v>
      </c>
      <c r="S725">
        <f>ROUND((Source!CA812/100)*ROUND((Source!AF812*Source!AV812)*Source!I812, 2), 2)</f>
        <v>0</v>
      </c>
      <c r="T725">
        <f>Source!Y812</f>
        <v>0</v>
      </c>
      <c r="U725">
        <f>ROUND((175/100)*ROUND((Source!AE812*Source!AV812)*Source!I812, 2), 2)</f>
        <v>0</v>
      </c>
      <c r="V725">
        <f>ROUND((108/100)*ROUND(Source!CS812*Source!I812, 2), 2)</f>
        <v>0</v>
      </c>
    </row>
    <row r="726" spans="1:22" ht="15" x14ac:dyDescent="0.25">
      <c r="A726" s="29"/>
      <c r="B726" s="29"/>
      <c r="C726" s="29"/>
      <c r="D726" s="29"/>
      <c r="E726" s="29"/>
      <c r="F726" s="29"/>
      <c r="G726" s="29"/>
      <c r="H726" s="29"/>
      <c r="I726" s="44">
        <f>J725</f>
        <v>367875</v>
      </c>
      <c r="J726" s="44"/>
      <c r="K726" s="30">
        <f>IF(Source!I812&lt;&gt;0, ROUND(I726/Source!I812, 2), 0)</f>
        <v>3375</v>
      </c>
      <c r="P726" s="28">
        <f>I726</f>
        <v>367875</v>
      </c>
    </row>
    <row r="728" spans="1:22" ht="15" x14ac:dyDescent="0.25">
      <c r="A728" s="42" t="str">
        <f>CONCATENATE("Итого по разделу: ",IF(Source!G814&lt;&gt;"Новый раздел", Source!G814, ""))</f>
        <v>Итого по разделу: Установка ограждений -109п.м. Н-1м</v>
      </c>
      <c r="B728" s="42"/>
      <c r="C728" s="42"/>
      <c r="D728" s="42"/>
      <c r="E728" s="42"/>
      <c r="F728" s="42"/>
      <c r="G728" s="42"/>
      <c r="H728" s="42"/>
      <c r="I728" s="40">
        <f>SUM(P716:P727)</f>
        <v>395957.65</v>
      </c>
      <c r="J728" s="41"/>
      <c r="K728" s="31"/>
    </row>
    <row r="730" spans="1:22" ht="14.25" x14ac:dyDescent="0.2">
      <c r="C730" s="38" t="str">
        <f>Source!H842</f>
        <v>НДС 20%</v>
      </c>
      <c r="D730" s="38"/>
      <c r="E730" s="38"/>
      <c r="F730" s="38"/>
      <c r="G730" s="38"/>
      <c r="H730" s="38"/>
      <c r="I730" s="39">
        <f>IF(Source!F842=0, "", Source!F842)</f>
        <v>79191.53</v>
      </c>
      <c r="J730" s="39"/>
    </row>
    <row r="731" spans="1:22" ht="14.25" x14ac:dyDescent="0.2">
      <c r="C731" s="38" t="str">
        <f>Source!H843</f>
        <v>Итого с НДС</v>
      </c>
      <c r="D731" s="38"/>
      <c r="E731" s="38"/>
      <c r="F731" s="38"/>
      <c r="G731" s="38"/>
      <c r="H731" s="38"/>
      <c r="I731" s="39">
        <f>IF(Source!F843=0, "", Source!F843)</f>
        <v>475149.18</v>
      </c>
      <c r="J731" s="39"/>
    </row>
    <row r="733" spans="1:22" ht="16.5" x14ac:dyDescent="0.25">
      <c r="A733" s="43" t="str">
        <f>CONCATENATE("Раздел: ",IF(Source!G845&lt;&gt;"Новый раздел", Source!G845, ""))</f>
        <v>Раздел: Устройство / ремонт игрового комплекса</v>
      </c>
      <c r="B733" s="43"/>
      <c r="C733" s="43"/>
      <c r="D733" s="43"/>
      <c r="E733" s="43"/>
      <c r="F733" s="43"/>
      <c r="G733" s="43"/>
      <c r="H733" s="43"/>
      <c r="I733" s="43"/>
      <c r="J733" s="43"/>
      <c r="K733" s="43"/>
    </row>
    <row r="734" spans="1:22" ht="28.5" x14ac:dyDescent="0.2">
      <c r="A734" s="20" t="str">
        <f>Source!E849</f>
        <v>7</v>
      </c>
      <c r="B734" s="21" t="str">
        <f>Source!F849</f>
        <v>1.1-3101-5-2/1</v>
      </c>
      <c r="C734" s="21" t="str">
        <f>Source!G849</f>
        <v>Рытье ям для установки стоек и столбов глубина 0,7 м</v>
      </c>
      <c r="D734" s="22" t="str">
        <f>Source!H849</f>
        <v>100 ям</v>
      </c>
      <c r="E734" s="9">
        <f>Source!I849</f>
        <v>0.24</v>
      </c>
      <c r="F734" s="24"/>
      <c r="G734" s="23"/>
      <c r="H734" s="9"/>
      <c r="I734" s="9"/>
      <c r="J734" s="25"/>
      <c r="K734" s="25"/>
      <c r="Q734">
        <f>ROUND((Source!BZ849/100)*ROUND((Source!AF849*Source!AV849)*Source!I849, 2), 2)</f>
        <v>16533.919999999998</v>
      </c>
      <c r="R734">
        <f>Source!X849</f>
        <v>16533.919999999998</v>
      </c>
      <c r="S734">
        <f>ROUND((Source!CA849/100)*ROUND((Source!AF849*Source!AV849)*Source!I849, 2), 2)</f>
        <v>2361.9899999999998</v>
      </c>
      <c r="T734">
        <f>Source!Y849</f>
        <v>2361.9899999999998</v>
      </c>
      <c r="U734">
        <f>ROUND((175/100)*ROUND((Source!AE849*Source!AV849)*Source!I849, 2), 2)</f>
        <v>0</v>
      </c>
      <c r="V734">
        <f>ROUND((108/100)*ROUND(Source!CS849*Source!I849, 2), 2)</f>
        <v>0</v>
      </c>
    </row>
    <row r="735" spans="1:22" x14ac:dyDescent="0.2">
      <c r="C735" s="26" t="str">
        <f>"Объем: "&amp;Source!I849&amp;"=24/"&amp;"100"</f>
        <v>Объем: 0,24=24/100</v>
      </c>
    </row>
    <row r="736" spans="1:22" ht="14.25" x14ac:dyDescent="0.2">
      <c r="A736" s="20"/>
      <c r="B736" s="21"/>
      <c r="C736" s="21" t="s">
        <v>695</v>
      </c>
      <c r="D736" s="22"/>
      <c r="E736" s="9"/>
      <c r="F736" s="24">
        <f>Source!AO849</f>
        <v>98416.2</v>
      </c>
      <c r="G736" s="23" t="str">
        <f>Source!DG849</f>
        <v/>
      </c>
      <c r="H736" s="9">
        <f>Source!AV849</f>
        <v>1</v>
      </c>
      <c r="I736" s="9">
        <f>IF(Source!BA849&lt;&gt; 0, Source!BA849, 1)</f>
        <v>1</v>
      </c>
      <c r="J736" s="25">
        <f>Source!S849</f>
        <v>23619.89</v>
      </c>
      <c r="K736" s="25"/>
    </row>
    <row r="737" spans="1:22" ht="14.25" x14ac:dyDescent="0.2">
      <c r="A737" s="20"/>
      <c r="B737" s="21"/>
      <c r="C737" s="21" t="s">
        <v>699</v>
      </c>
      <c r="D737" s="22" t="s">
        <v>700</v>
      </c>
      <c r="E737" s="9">
        <f>Source!AT849</f>
        <v>70</v>
      </c>
      <c r="F737" s="24"/>
      <c r="G737" s="23"/>
      <c r="H737" s="9"/>
      <c r="I737" s="9"/>
      <c r="J737" s="25">
        <f>SUM(R734:R736)</f>
        <v>16533.919999999998</v>
      </c>
      <c r="K737" s="25"/>
    </row>
    <row r="738" spans="1:22" ht="14.25" x14ac:dyDescent="0.2">
      <c r="A738" s="20"/>
      <c r="B738" s="21"/>
      <c r="C738" s="21" t="s">
        <v>701</v>
      </c>
      <c r="D738" s="22" t="s">
        <v>700</v>
      </c>
      <c r="E738" s="9">
        <f>Source!AU849</f>
        <v>10</v>
      </c>
      <c r="F738" s="24"/>
      <c r="G738" s="23"/>
      <c r="H738" s="9"/>
      <c r="I738" s="9"/>
      <c r="J738" s="25">
        <f>SUM(T734:T737)</f>
        <v>2361.9899999999998</v>
      </c>
      <c r="K738" s="25"/>
    </row>
    <row r="739" spans="1:22" ht="14.25" x14ac:dyDescent="0.2">
      <c r="A739" s="20"/>
      <c r="B739" s="21"/>
      <c r="C739" s="21" t="s">
        <v>703</v>
      </c>
      <c r="D739" s="22" t="s">
        <v>704</v>
      </c>
      <c r="E739" s="9">
        <f>Source!AQ849</f>
        <v>582</v>
      </c>
      <c r="F739" s="24"/>
      <c r="G739" s="23" t="str">
        <f>Source!DI849</f>
        <v/>
      </c>
      <c r="H739" s="9">
        <f>Source!AV849</f>
        <v>1</v>
      </c>
      <c r="I739" s="9"/>
      <c r="J739" s="25"/>
      <c r="K739" s="25">
        <f>Source!U849</f>
        <v>139.68</v>
      </c>
    </row>
    <row r="740" spans="1:22" ht="15" x14ac:dyDescent="0.25">
      <c r="A740" s="29"/>
      <c r="B740" s="29"/>
      <c r="C740" s="29"/>
      <c r="D740" s="29"/>
      <c r="E740" s="29"/>
      <c r="F740" s="29"/>
      <c r="G740" s="29"/>
      <c r="H740" s="29"/>
      <c r="I740" s="44">
        <f>J736+J737+J738</f>
        <v>42515.799999999996</v>
      </c>
      <c r="J740" s="44"/>
      <c r="K740" s="30">
        <f>IF(Source!I849&lt;&gt;0, ROUND(I740/Source!I849, 2), 0)</f>
        <v>177149.17</v>
      </c>
      <c r="P740" s="28">
        <f>I740</f>
        <v>42515.799999999996</v>
      </c>
    </row>
    <row r="741" spans="1:22" ht="28.5" x14ac:dyDescent="0.2">
      <c r="A741" s="20" t="str">
        <f>Source!E850</f>
        <v>8</v>
      </c>
      <c r="B741" s="21" t="str">
        <f>Source!F850</f>
        <v>1.1-3101-6-1/1</v>
      </c>
      <c r="C741" s="21" t="str">
        <f>Source!G850</f>
        <v>Погрузка грунта вручную в автомобили-самосвалы с выгрузкой (0,4*0,4*0,9*24)</v>
      </c>
      <c r="D741" s="22" t="str">
        <f>Source!H850</f>
        <v>100 м3</v>
      </c>
      <c r="E741" s="9">
        <f>Source!I850</f>
        <v>3.4500000000000003E-2</v>
      </c>
      <c r="F741" s="24"/>
      <c r="G741" s="23"/>
      <c r="H741" s="9"/>
      <c r="I741" s="9"/>
      <c r="J741" s="25"/>
      <c r="K741" s="25"/>
      <c r="Q741">
        <f>ROUND((Source!BZ850/100)*ROUND((Source!AF850*Source!AV850)*Source!I850, 2), 2)</f>
        <v>268.8</v>
      </c>
      <c r="R741">
        <f>Source!X850</f>
        <v>268.8</v>
      </c>
      <c r="S741">
        <f>ROUND((Source!CA850/100)*ROUND((Source!AF850*Source!AV850)*Source!I850, 2), 2)</f>
        <v>38.4</v>
      </c>
      <c r="T741">
        <f>Source!Y850</f>
        <v>38.4</v>
      </c>
      <c r="U741">
        <f>ROUND((175/100)*ROUND((Source!AE850*Source!AV850)*Source!I850, 2), 2)</f>
        <v>0</v>
      </c>
      <c r="V741">
        <f>ROUND((108/100)*ROUND(Source!CS850*Source!I850, 2), 2)</f>
        <v>0</v>
      </c>
    </row>
    <row r="742" spans="1:22" x14ac:dyDescent="0.2">
      <c r="C742" s="26" t="str">
        <f>"Объем: "&amp;Source!I850&amp;"=3,45/"&amp;"100"</f>
        <v>Объем: 0,0345=3,45/100</v>
      </c>
    </row>
    <row r="743" spans="1:22" ht="14.25" x14ac:dyDescent="0.2">
      <c r="A743" s="20"/>
      <c r="B743" s="21"/>
      <c r="C743" s="21" t="s">
        <v>695</v>
      </c>
      <c r="D743" s="22"/>
      <c r="E743" s="9"/>
      <c r="F743" s="24">
        <f>Source!AO850</f>
        <v>11130.3</v>
      </c>
      <c r="G743" s="23" t="str">
        <f>Source!DG850</f>
        <v/>
      </c>
      <c r="H743" s="9">
        <f>Source!AV850</f>
        <v>1</v>
      </c>
      <c r="I743" s="9">
        <f>IF(Source!BA850&lt;&gt; 0, Source!BA850, 1)</f>
        <v>1</v>
      </c>
      <c r="J743" s="25">
        <f>Source!S850</f>
        <v>384</v>
      </c>
      <c r="K743" s="25"/>
    </row>
    <row r="744" spans="1:22" ht="14.25" x14ac:dyDescent="0.2">
      <c r="A744" s="20"/>
      <c r="B744" s="21"/>
      <c r="C744" s="21" t="s">
        <v>699</v>
      </c>
      <c r="D744" s="22" t="s">
        <v>700</v>
      </c>
      <c r="E744" s="9">
        <f>Source!AT850</f>
        <v>70</v>
      </c>
      <c r="F744" s="24"/>
      <c r="G744" s="23"/>
      <c r="H744" s="9"/>
      <c r="I744" s="9"/>
      <c r="J744" s="25">
        <f>SUM(R741:R743)</f>
        <v>268.8</v>
      </c>
      <c r="K744" s="25"/>
    </row>
    <row r="745" spans="1:22" ht="14.25" x14ac:dyDescent="0.2">
      <c r="A745" s="20"/>
      <c r="B745" s="21"/>
      <c r="C745" s="21" t="s">
        <v>701</v>
      </c>
      <c r="D745" s="22" t="s">
        <v>700</v>
      </c>
      <c r="E745" s="9">
        <f>Source!AU850</f>
        <v>10</v>
      </c>
      <c r="F745" s="24"/>
      <c r="G745" s="23"/>
      <c r="H745" s="9"/>
      <c r="I745" s="9"/>
      <c r="J745" s="25">
        <f>SUM(T741:T744)</f>
        <v>38.4</v>
      </c>
      <c r="K745" s="25"/>
    </row>
    <row r="746" spans="1:22" ht="14.25" x14ac:dyDescent="0.2">
      <c r="A746" s="20"/>
      <c r="B746" s="21"/>
      <c r="C746" s="21" t="s">
        <v>703</v>
      </c>
      <c r="D746" s="22" t="s">
        <v>704</v>
      </c>
      <c r="E746" s="9">
        <f>Source!AQ850</f>
        <v>83</v>
      </c>
      <c r="F746" s="24"/>
      <c r="G746" s="23" t="str">
        <f>Source!DI850</f>
        <v/>
      </c>
      <c r="H746" s="9">
        <f>Source!AV850</f>
        <v>1</v>
      </c>
      <c r="I746" s="9"/>
      <c r="J746" s="25"/>
      <c r="K746" s="25">
        <f>Source!U850</f>
        <v>2.8635000000000002</v>
      </c>
    </row>
    <row r="747" spans="1:22" ht="15" x14ac:dyDescent="0.25">
      <c r="A747" s="29"/>
      <c r="B747" s="29"/>
      <c r="C747" s="29"/>
      <c r="D747" s="29"/>
      <c r="E747" s="29"/>
      <c r="F747" s="29"/>
      <c r="G747" s="29"/>
      <c r="H747" s="29"/>
      <c r="I747" s="44">
        <f>J743+J744+J745</f>
        <v>691.19999999999993</v>
      </c>
      <c r="J747" s="44"/>
      <c r="K747" s="30">
        <f>IF(Source!I850&lt;&gt;0, ROUND(I747/Source!I850, 2), 0)</f>
        <v>20034.78</v>
      </c>
      <c r="P747" s="28">
        <f>I747</f>
        <v>691.19999999999993</v>
      </c>
    </row>
    <row r="748" spans="1:22" ht="42.75" x14ac:dyDescent="0.2">
      <c r="A748" s="20" t="str">
        <f>Source!E851</f>
        <v>9</v>
      </c>
      <c r="B748" s="21" t="str">
        <f>Source!F851</f>
        <v>2.49-3401-1-1/1</v>
      </c>
      <c r="C748" s="21" t="str">
        <f>Source!G851</f>
        <v>Перевозка грунта автосамосвалами грузоподъемностью до 10 т на расстояние 1 км</v>
      </c>
      <c r="D748" s="22" t="str">
        <f>Source!H851</f>
        <v>м3</v>
      </c>
      <c r="E748" s="9">
        <f>Source!I851</f>
        <v>3.45</v>
      </c>
      <c r="F748" s="24"/>
      <c r="G748" s="23"/>
      <c r="H748" s="9"/>
      <c r="I748" s="9"/>
      <c r="J748" s="25"/>
      <c r="K748" s="25"/>
      <c r="Q748">
        <f>ROUND((Source!BZ851/100)*ROUND((Source!AF851*Source!AV851)*Source!I851, 2), 2)</f>
        <v>0</v>
      </c>
      <c r="R748">
        <f>Source!X851</f>
        <v>0</v>
      </c>
      <c r="S748">
        <f>ROUND((Source!CA851/100)*ROUND((Source!AF851*Source!AV851)*Source!I851, 2), 2)</f>
        <v>0</v>
      </c>
      <c r="T748">
        <f>Source!Y851</f>
        <v>0</v>
      </c>
      <c r="U748">
        <f>ROUND((175/100)*ROUND((Source!AE851*Source!AV851)*Source!I851, 2), 2)</f>
        <v>154.93</v>
      </c>
      <c r="V748">
        <f>ROUND((108/100)*ROUND(Source!CS851*Source!I851, 2), 2)</f>
        <v>95.61</v>
      </c>
    </row>
    <row r="749" spans="1:22" ht="14.25" x14ac:dyDescent="0.2">
      <c r="A749" s="20"/>
      <c r="B749" s="21"/>
      <c r="C749" s="21" t="s">
        <v>696</v>
      </c>
      <c r="D749" s="22"/>
      <c r="E749" s="9"/>
      <c r="F749" s="24">
        <f>Source!AM851</f>
        <v>47.27</v>
      </c>
      <c r="G749" s="23" t="str">
        <f>Source!DE851</f>
        <v/>
      </c>
      <c r="H749" s="9">
        <f>Source!AV851</f>
        <v>1</v>
      </c>
      <c r="I749" s="9">
        <f>IF(Source!BB851&lt;&gt; 0, Source!BB851, 1)</f>
        <v>1</v>
      </c>
      <c r="J749" s="25">
        <f>Source!Q851</f>
        <v>163.08000000000001</v>
      </c>
      <c r="K749" s="25"/>
    </row>
    <row r="750" spans="1:22" ht="14.25" x14ac:dyDescent="0.2">
      <c r="A750" s="20"/>
      <c r="B750" s="21"/>
      <c r="C750" s="21" t="s">
        <v>697</v>
      </c>
      <c r="D750" s="22"/>
      <c r="E750" s="9"/>
      <c r="F750" s="24">
        <f>Source!AN851</f>
        <v>25.66</v>
      </c>
      <c r="G750" s="23" t="str">
        <f>Source!DF851</f>
        <v/>
      </c>
      <c r="H750" s="9">
        <f>Source!AV851</f>
        <v>1</v>
      </c>
      <c r="I750" s="9">
        <f>IF(Source!BS851&lt;&gt; 0, Source!BS851, 1)</f>
        <v>1</v>
      </c>
      <c r="J750" s="27">
        <f>Source!R851</f>
        <v>88.53</v>
      </c>
      <c r="K750" s="25"/>
    </row>
    <row r="751" spans="1:22" ht="15" x14ac:dyDescent="0.25">
      <c r="A751" s="29"/>
      <c r="B751" s="29"/>
      <c r="C751" s="29"/>
      <c r="D751" s="29"/>
      <c r="E751" s="29"/>
      <c r="F751" s="29"/>
      <c r="G751" s="29"/>
      <c r="H751" s="29"/>
      <c r="I751" s="44">
        <f>J749</f>
        <v>163.08000000000001</v>
      </c>
      <c r="J751" s="44"/>
      <c r="K751" s="30">
        <f>IF(Source!I851&lt;&gt;0, ROUND(I751/Source!I851, 2), 0)</f>
        <v>47.27</v>
      </c>
      <c r="P751" s="28">
        <f>I751</f>
        <v>163.08000000000001</v>
      </c>
    </row>
    <row r="752" spans="1:22" ht="57" x14ac:dyDescent="0.2">
      <c r="A752" s="20" t="str">
        <f>Source!E852</f>
        <v>10</v>
      </c>
      <c r="B752" s="21" t="str">
        <f>Source!F852</f>
        <v>2.49-3401-1-2/1</v>
      </c>
      <c r="C752" s="21" t="str">
        <f>Source!G852</f>
        <v>Перевозка грунта автосамосвалами грузоподъемностью до 10 т - добавляется на каждый последующий 1 км до 100 км (к поз. 49-3401-1-1)</v>
      </c>
      <c r="D752" s="22" t="str">
        <f>Source!H852</f>
        <v>м3</v>
      </c>
      <c r="E752" s="9">
        <f>Source!I852</f>
        <v>3.45</v>
      </c>
      <c r="F752" s="24"/>
      <c r="G752" s="23"/>
      <c r="H752" s="9"/>
      <c r="I752" s="9"/>
      <c r="J752" s="25"/>
      <c r="K752" s="25"/>
      <c r="Q752">
        <f>ROUND((Source!BZ852/100)*ROUND((Source!AF852*Source!AV852)*Source!I852, 2), 2)</f>
        <v>0</v>
      </c>
      <c r="R752">
        <f>Source!X852</f>
        <v>0</v>
      </c>
      <c r="S752">
        <f>ROUND((Source!CA852/100)*ROUND((Source!AF852*Source!AV852)*Source!I852, 2), 2)</f>
        <v>0</v>
      </c>
      <c r="T752">
        <f>Source!Y852</f>
        <v>0</v>
      </c>
      <c r="U752">
        <f>ROUND((175/100)*ROUND((Source!AE852*Source!AV852)*Source!I852, 2), 2)</f>
        <v>50</v>
      </c>
      <c r="V752">
        <f>ROUND((108/100)*ROUND(Source!CS852*Source!I852, 2), 2)</f>
        <v>30.86</v>
      </c>
    </row>
    <row r="753" spans="1:22" ht="14.25" x14ac:dyDescent="0.2">
      <c r="A753" s="20"/>
      <c r="B753" s="21"/>
      <c r="C753" s="21" t="s">
        <v>696</v>
      </c>
      <c r="D753" s="22"/>
      <c r="E753" s="9"/>
      <c r="F753" s="24">
        <f>Source!AM852</f>
        <v>15.25</v>
      </c>
      <c r="G753" s="23" t="str">
        <f>Source!DE852</f>
        <v/>
      </c>
      <c r="H753" s="9">
        <f>Source!AV852</f>
        <v>1</v>
      </c>
      <c r="I753" s="9">
        <f>IF(Source!BB852&lt;&gt; 0, Source!BB852, 1)</f>
        <v>1</v>
      </c>
      <c r="J753" s="25">
        <f>Source!Q852</f>
        <v>52.61</v>
      </c>
      <c r="K753" s="25"/>
    </row>
    <row r="754" spans="1:22" ht="14.25" x14ac:dyDescent="0.2">
      <c r="A754" s="20"/>
      <c r="B754" s="21"/>
      <c r="C754" s="21" t="s">
        <v>697</v>
      </c>
      <c r="D754" s="22"/>
      <c r="E754" s="9"/>
      <c r="F754" s="24">
        <f>Source!AN852</f>
        <v>8.2799999999999994</v>
      </c>
      <c r="G754" s="23" t="str">
        <f>Source!DF852</f>
        <v/>
      </c>
      <c r="H754" s="9">
        <f>Source!AV852</f>
        <v>1</v>
      </c>
      <c r="I754" s="9">
        <f>IF(Source!BS852&lt;&gt; 0, Source!BS852, 1)</f>
        <v>1</v>
      </c>
      <c r="J754" s="27">
        <f>Source!R852</f>
        <v>28.57</v>
      </c>
      <c r="K754" s="25"/>
    </row>
    <row r="755" spans="1:22" ht="15" x14ac:dyDescent="0.25">
      <c r="A755" s="29"/>
      <c r="B755" s="29"/>
      <c r="C755" s="29"/>
      <c r="D755" s="29"/>
      <c r="E755" s="29"/>
      <c r="F755" s="29"/>
      <c r="G755" s="29"/>
      <c r="H755" s="29"/>
      <c r="I755" s="44">
        <f>J753</f>
        <v>52.61</v>
      </c>
      <c r="J755" s="44"/>
      <c r="K755" s="30">
        <f>IF(Source!I852&lt;&gt;0, ROUND(I755/Source!I852, 2), 0)</f>
        <v>15.25</v>
      </c>
      <c r="P755" s="28">
        <f>I755</f>
        <v>52.61</v>
      </c>
    </row>
    <row r="756" spans="1:22" ht="28.5" x14ac:dyDescent="0.2">
      <c r="A756" s="20" t="str">
        <f>Source!E853</f>
        <v>11</v>
      </c>
      <c r="B756" s="21" t="str">
        <f>Source!F853</f>
        <v>1.2-3103-2-1/1</v>
      </c>
      <c r="C756" s="21" t="str">
        <f>Source!G853</f>
        <v>Устройство бетонной подготовки</v>
      </c>
      <c r="D756" s="22" t="str">
        <f>Source!H853</f>
        <v>100 м3</v>
      </c>
      <c r="E756" s="9">
        <f>Source!I853</f>
        <v>3.4500000000000003E-2</v>
      </c>
      <c r="F756" s="24"/>
      <c r="G756" s="23"/>
      <c r="H756" s="9"/>
      <c r="I756" s="9"/>
      <c r="J756" s="25"/>
      <c r="K756" s="25"/>
      <c r="Q756">
        <f>ROUND((Source!BZ853/100)*ROUND((Source!AF853*Source!AV853)*Source!I853, 2), 2)</f>
        <v>677.65</v>
      </c>
      <c r="R756">
        <f>Source!X853</f>
        <v>677.65</v>
      </c>
      <c r="S756">
        <f>ROUND((Source!CA853/100)*ROUND((Source!AF853*Source!AV853)*Source!I853, 2), 2)</f>
        <v>96.81</v>
      </c>
      <c r="T756">
        <f>Source!Y853</f>
        <v>96.81</v>
      </c>
      <c r="U756">
        <f>ROUND((175/100)*ROUND((Source!AE853*Source!AV853)*Source!I853, 2), 2)</f>
        <v>0</v>
      </c>
      <c r="V756">
        <f>ROUND((108/100)*ROUND(Source!CS853*Source!I853, 2), 2)</f>
        <v>0</v>
      </c>
    </row>
    <row r="757" spans="1:22" x14ac:dyDescent="0.2">
      <c r="C757" s="26" t="str">
        <f>"Объем: "&amp;Source!I853&amp;"=3,45/"&amp;"100"</f>
        <v>Объем: 0,0345=3,45/100</v>
      </c>
    </row>
    <row r="758" spans="1:22" ht="14.25" x14ac:dyDescent="0.2">
      <c r="A758" s="20"/>
      <c r="B758" s="21"/>
      <c r="C758" s="21" t="s">
        <v>695</v>
      </c>
      <c r="D758" s="22"/>
      <c r="E758" s="9"/>
      <c r="F758" s="24">
        <f>Source!AO853</f>
        <v>28059.89</v>
      </c>
      <c r="G758" s="23" t="str">
        <f>Source!DG853</f>
        <v/>
      </c>
      <c r="H758" s="9">
        <f>Source!AV853</f>
        <v>1</v>
      </c>
      <c r="I758" s="9">
        <f>IF(Source!BA853&lt;&gt; 0, Source!BA853, 1)</f>
        <v>1</v>
      </c>
      <c r="J758" s="25">
        <f>Source!S853</f>
        <v>968.07</v>
      </c>
      <c r="K758" s="25"/>
    </row>
    <row r="759" spans="1:22" ht="14.25" x14ac:dyDescent="0.2">
      <c r="A759" s="20"/>
      <c r="B759" s="21"/>
      <c r="C759" s="21" t="s">
        <v>696</v>
      </c>
      <c r="D759" s="22"/>
      <c r="E759" s="9"/>
      <c r="F759" s="24">
        <f>Source!AM853</f>
        <v>28.45</v>
      </c>
      <c r="G759" s="23" t="str">
        <f>Source!DE853</f>
        <v/>
      </c>
      <c r="H759" s="9">
        <f>Source!AV853</f>
        <v>1</v>
      </c>
      <c r="I759" s="9">
        <f>IF(Source!BB853&lt;&gt; 0, Source!BB853, 1)</f>
        <v>1</v>
      </c>
      <c r="J759" s="25">
        <f>Source!Q853</f>
        <v>0.98</v>
      </c>
      <c r="K759" s="25"/>
    </row>
    <row r="760" spans="1:22" ht="14.25" x14ac:dyDescent="0.2">
      <c r="A760" s="20"/>
      <c r="B760" s="21"/>
      <c r="C760" s="21" t="s">
        <v>698</v>
      </c>
      <c r="D760" s="22"/>
      <c r="E760" s="9"/>
      <c r="F760" s="24">
        <f>Source!AL853</f>
        <v>354251.65</v>
      </c>
      <c r="G760" s="23" t="str">
        <f>Source!DD853</f>
        <v/>
      </c>
      <c r="H760" s="9">
        <f>Source!AW853</f>
        <v>1</v>
      </c>
      <c r="I760" s="9">
        <f>IF(Source!BC853&lt;&gt; 0, Source!BC853, 1)</f>
        <v>1</v>
      </c>
      <c r="J760" s="25">
        <f>Source!P853</f>
        <v>12221.68</v>
      </c>
      <c r="K760" s="25"/>
    </row>
    <row r="761" spans="1:22" ht="14.25" x14ac:dyDescent="0.2">
      <c r="A761" s="20"/>
      <c r="B761" s="21"/>
      <c r="C761" s="21" t="s">
        <v>699</v>
      </c>
      <c r="D761" s="22" t="s">
        <v>700</v>
      </c>
      <c r="E761" s="9">
        <f>Source!AT853</f>
        <v>70</v>
      </c>
      <c r="F761" s="24"/>
      <c r="G761" s="23"/>
      <c r="H761" s="9"/>
      <c r="I761" s="9"/>
      <c r="J761" s="25">
        <f>SUM(R756:R760)</f>
        <v>677.65</v>
      </c>
      <c r="K761" s="25"/>
    </row>
    <row r="762" spans="1:22" ht="14.25" x14ac:dyDescent="0.2">
      <c r="A762" s="20"/>
      <c r="B762" s="21"/>
      <c r="C762" s="21" t="s">
        <v>701</v>
      </c>
      <c r="D762" s="22" t="s">
        <v>700</v>
      </c>
      <c r="E762" s="9">
        <f>Source!AU853</f>
        <v>10</v>
      </c>
      <c r="F762" s="24"/>
      <c r="G762" s="23"/>
      <c r="H762" s="9"/>
      <c r="I762" s="9"/>
      <c r="J762" s="25">
        <f>SUM(T756:T761)</f>
        <v>96.81</v>
      </c>
      <c r="K762" s="25"/>
    </row>
    <row r="763" spans="1:22" ht="14.25" x14ac:dyDescent="0.2">
      <c r="A763" s="20"/>
      <c r="B763" s="21"/>
      <c r="C763" s="21" t="s">
        <v>703</v>
      </c>
      <c r="D763" s="22" t="s">
        <v>704</v>
      </c>
      <c r="E763" s="9">
        <f>Source!AQ853</f>
        <v>155.25</v>
      </c>
      <c r="F763" s="24"/>
      <c r="G763" s="23" t="str">
        <f>Source!DI853</f>
        <v/>
      </c>
      <c r="H763" s="9">
        <f>Source!AV853</f>
        <v>1</v>
      </c>
      <c r="I763" s="9"/>
      <c r="J763" s="25"/>
      <c r="K763" s="25">
        <f>Source!U853</f>
        <v>5.3561250000000005</v>
      </c>
    </row>
    <row r="764" spans="1:22" ht="15" x14ac:dyDescent="0.25">
      <c r="A764" s="29"/>
      <c r="B764" s="29"/>
      <c r="C764" s="29"/>
      <c r="D764" s="29"/>
      <c r="E764" s="29"/>
      <c r="F764" s="29"/>
      <c r="G764" s="29"/>
      <c r="H764" s="29"/>
      <c r="I764" s="44">
        <f>J758+J759+J760+J761+J762</f>
        <v>13965.189999999999</v>
      </c>
      <c r="J764" s="44"/>
      <c r="K764" s="30">
        <f>IF(Source!I853&lt;&gt;0, ROUND(I764/Source!I853, 2), 0)</f>
        <v>404788.12</v>
      </c>
      <c r="P764" s="28">
        <f>I764</f>
        <v>13965.189999999999</v>
      </c>
    </row>
    <row r="765" spans="1:22" ht="28.5" x14ac:dyDescent="0.2">
      <c r="A765" s="20" t="str">
        <f>Source!E854</f>
        <v>12</v>
      </c>
      <c r="B765" s="21" t="str">
        <f>Source!F854</f>
        <v>1.50-3203-3-7/1</v>
      </c>
      <c r="C765" s="21" t="str">
        <f>Source!G854</f>
        <v>Установка закладных деталей весом до 4 кг (0,004*24)</v>
      </c>
      <c r="D765" s="22" t="str">
        <f>Source!H854</f>
        <v>т</v>
      </c>
      <c r="E765" s="9">
        <f>Source!I854</f>
        <v>9.6000000000000002E-2</v>
      </c>
      <c r="F765" s="24"/>
      <c r="G765" s="23"/>
      <c r="H765" s="9"/>
      <c r="I765" s="9"/>
      <c r="J765" s="25"/>
      <c r="K765" s="25"/>
      <c r="Q765">
        <f>ROUND((Source!BZ854/100)*ROUND((Source!AF854*Source!AV854)*Source!I854, 2), 2)</f>
        <v>3431.04</v>
      </c>
      <c r="R765">
        <f>Source!X854</f>
        <v>3431.04</v>
      </c>
      <c r="S765">
        <f>ROUND((Source!CA854/100)*ROUND((Source!AF854*Source!AV854)*Source!I854, 2), 2)</f>
        <v>490.15</v>
      </c>
      <c r="T765">
        <f>Source!Y854</f>
        <v>490.15</v>
      </c>
      <c r="U765">
        <f>ROUND((175/100)*ROUND((Source!AE854*Source!AV854)*Source!I854, 2), 2)</f>
        <v>0</v>
      </c>
      <c r="V765">
        <f>ROUND((108/100)*ROUND(Source!CS854*Source!I854, 2), 2)</f>
        <v>0</v>
      </c>
    </row>
    <row r="766" spans="1:22" ht="14.25" x14ac:dyDescent="0.2">
      <c r="A766" s="20"/>
      <c r="B766" s="21"/>
      <c r="C766" s="21" t="s">
        <v>695</v>
      </c>
      <c r="D766" s="22"/>
      <c r="E766" s="9"/>
      <c r="F766" s="24">
        <f>Source!AO854</f>
        <v>51057.17</v>
      </c>
      <c r="G766" s="23" t="str">
        <f>Source!DG854</f>
        <v/>
      </c>
      <c r="H766" s="9">
        <f>Source!AV854</f>
        <v>1</v>
      </c>
      <c r="I766" s="9">
        <f>IF(Source!BA854&lt;&gt; 0, Source!BA854, 1)</f>
        <v>1</v>
      </c>
      <c r="J766" s="25">
        <f>Source!S854</f>
        <v>4901.49</v>
      </c>
      <c r="K766" s="25"/>
    </row>
    <row r="767" spans="1:22" ht="14.25" x14ac:dyDescent="0.2">
      <c r="A767" s="20"/>
      <c r="B767" s="21"/>
      <c r="C767" s="21" t="s">
        <v>698</v>
      </c>
      <c r="D767" s="22"/>
      <c r="E767" s="9"/>
      <c r="F767" s="24">
        <f>Source!AL854</f>
        <v>53233.52</v>
      </c>
      <c r="G767" s="23" t="str">
        <f>Source!DD854</f>
        <v/>
      </c>
      <c r="H767" s="9">
        <f>Source!AW854</f>
        <v>1</v>
      </c>
      <c r="I767" s="9">
        <f>IF(Source!BC854&lt;&gt; 0, Source!BC854, 1)</f>
        <v>1</v>
      </c>
      <c r="J767" s="25">
        <f>Source!P854</f>
        <v>5110.42</v>
      </c>
      <c r="K767" s="25"/>
    </row>
    <row r="768" spans="1:22" ht="14.25" x14ac:dyDescent="0.2">
      <c r="A768" s="20"/>
      <c r="B768" s="21"/>
      <c r="C768" s="21" t="s">
        <v>699</v>
      </c>
      <c r="D768" s="22" t="s">
        <v>700</v>
      </c>
      <c r="E768" s="9">
        <f>Source!AT854</f>
        <v>70</v>
      </c>
      <c r="F768" s="24"/>
      <c r="G768" s="23"/>
      <c r="H768" s="9"/>
      <c r="I768" s="9"/>
      <c r="J768" s="25">
        <f>SUM(R765:R767)</f>
        <v>3431.04</v>
      </c>
      <c r="K768" s="25"/>
    </row>
    <row r="769" spans="1:22" ht="14.25" x14ac:dyDescent="0.2">
      <c r="A769" s="20"/>
      <c r="B769" s="21"/>
      <c r="C769" s="21" t="s">
        <v>701</v>
      </c>
      <c r="D769" s="22" t="s">
        <v>700</v>
      </c>
      <c r="E769" s="9">
        <f>Source!AU854</f>
        <v>10</v>
      </c>
      <c r="F769" s="24"/>
      <c r="G769" s="23"/>
      <c r="H769" s="9"/>
      <c r="I769" s="9"/>
      <c r="J769" s="25">
        <f>SUM(T765:T768)</f>
        <v>490.15</v>
      </c>
      <c r="K769" s="25"/>
    </row>
    <row r="770" spans="1:22" ht="14.25" x14ac:dyDescent="0.2">
      <c r="A770" s="20"/>
      <c r="B770" s="21"/>
      <c r="C770" s="21" t="s">
        <v>703</v>
      </c>
      <c r="D770" s="22" t="s">
        <v>704</v>
      </c>
      <c r="E770" s="9">
        <f>Source!AQ854</f>
        <v>227.7</v>
      </c>
      <c r="F770" s="24"/>
      <c r="G770" s="23" t="str">
        <f>Source!DI854</f>
        <v/>
      </c>
      <c r="H770" s="9">
        <f>Source!AV854</f>
        <v>1</v>
      </c>
      <c r="I770" s="9"/>
      <c r="J770" s="25"/>
      <c r="K770" s="25">
        <f>Source!U854</f>
        <v>21.859199999999998</v>
      </c>
    </row>
    <row r="771" spans="1:22" ht="15" x14ac:dyDescent="0.25">
      <c r="A771" s="29"/>
      <c r="B771" s="29"/>
      <c r="C771" s="29"/>
      <c r="D771" s="29"/>
      <c r="E771" s="29"/>
      <c r="F771" s="29"/>
      <c r="G771" s="29"/>
      <c r="H771" s="29"/>
      <c r="I771" s="44">
        <f>J766+J767+J768+J769</f>
        <v>13933.1</v>
      </c>
      <c r="J771" s="44"/>
      <c r="K771" s="30">
        <f>IF(Source!I854&lt;&gt;0, ROUND(I771/Source!I854, 2), 0)</f>
        <v>145136.46</v>
      </c>
      <c r="P771" s="28">
        <f>I771</f>
        <v>13933.1</v>
      </c>
    </row>
    <row r="772" spans="1:22" ht="28.5" x14ac:dyDescent="0.2">
      <c r="A772" s="20" t="str">
        <f>Source!E855</f>
        <v>13</v>
      </c>
      <c r="B772" s="21" t="str">
        <f>Source!F855</f>
        <v>1.50-3203-10-4/1</v>
      </c>
      <c r="C772" s="21" t="str">
        <f>Source!G855</f>
        <v>Установка монтажных изделий массой свыше 20 кг (3,242 т)</v>
      </c>
      <c r="D772" s="22" t="str">
        <f>Source!H855</f>
        <v>т</v>
      </c>
      <c r="E772" s="9">
        <f>Source!I855</f>
        <v>3.242</v>
      </c>
      <c r="F772" s="24"/>
      <c r="G772" s="23"/>
      <c r="H772" s="9"/>
      <c r="I772" s="9"/>
      <c r="J772" s="25"/>
      <c r="K772" s="25"/>
      <c r="Q772">
        <f>ROUND((Source!BZ855/100)*ROUND((Source!AF855*Source!AV855)*Source!I855, 2), 2)</f>
        <v>21388.44</v>
      </c>
      <c r="R772">
        <f>Source!X855</f>
        <v>21388.44</v>
      </c>
      <c r="S772">
        <f>ROUND((Source!CA855/100)*ROUND((Source!AF855*Source!AV855)*Source!I855, 2), 2)</f>
        <v>3055.49</v>
      </c>
      <c r="T772">
        <f>Source!Y855</f>
        <v>3055.49</v>
      </c>
      <c r="U772">
        <f>ROUND((175/100)*ROUND((Source!AE855*Source!AV855)*Source!I855, 2), 2)</f>
        <v>6.25</v>
      </c>
      <c r="V772">
        <f>ROUND((108/100)*ROUND(Source!CS855*Source!I855, 2), 2)</f>
        <v>3.86</v>
      </c>
    </row>
    <row r="773" spans="1:22" ht="14.25" x14ac:dyDescent="0.2">
      <c r="A773" s="20"/>
      <c r="B773" s="21"/>
      <c r="C773" s="21" t="s">
        <v>695</v>
      </c>
      <c r="D773" s="22"/>
      <c r="E773" s="9"/>
      <c r="F773" s="24">
        <f>Source!AO855</f>
        <v>9424.7099999999991</v>
      </c>
      <c r="G773" s="23" t="str">
        <f>Source!DG855</f>
        <v/>
      </c>
      <c r="H773" s="9">
        <f>Source!AV855</f>
        <v>1</v>
      </c>
      <c r="I773" s="9">
        <f>IF(Source!BA855&lt;&gt; 0, Source!BA855, 1)</f>
        <v>1</v>
      </c>
      <c r="J773" s="25">
        <f>Source!S855</f>
        <v>30554.91</v>
      </c>
      <c r="K773" s="25"/>
    </row>
    <row r="774" spans="1:22" ht="14.25" x14ac:dyDescent="0.2">
      <c r="A774" s="20"/>
      <c r="B774" s="21"/>
      <c r="C774" s="21" t="s">
        <v>696</v>
      </c>
      <c r="D774" s="22"/>
      <c r="E774" s="9"/>
      <c r="F774" s="24">
        <f>Source!AM855</f>
        <v>1197.3800000000001</v>
      </c>
      <c r="G774" s="23" t="str">
        <f>Source!DE855</f>
        <v/>
      </c>
      <c r="H774" s="9">
        <f>Source!AV855</f>
        <v>1</v>
      </c>
      <c r="I774" s="9">
        <f>IF(Source!BB855&lt;&gt; 0, Source!BB855, 1)</f>
        <v>1</v>
      </c>
      <c r="J774" s="25">
        <f>Source!Q855</f>
        <v>3881.91</v>
      </c>
      <c r="K774" s="25"/>
    </row>
    <row r="775" spans="1:22" ht="14.25" x14ac:dyDescent="0.2">
      <c r="A775" s="20"/>
      <c r="B775" s="21"/>
      <c r="C775" s="21" t="s">
        <v>697</v>
      </c>
      <c r="D775" s="22"/>
      <c r="E775" s="9"/>
      <c r="F775" s="24">
        <f>Source!AN855</f>
        <v>1.1000000000000001</v>
      </c>
      <c r="G775" s="23" t="str">
        <f>Source!DF855</f>
        <v/>
      </c>
      <c r="H775" s="9">
        <f>Source!AV855</f>
        <v>1</v>
      </c>
      <c r="I775" s="9">
        <f>IF(Source!BS855&lt;&gt; 0, Source!BS855, 1)</f>
        <v>1</v>
      </c>
      <c r="J775" s="27">
        <f>Source!R855</f>
        <v>3.57</v>
      </c>
      <c r="K775" s="25"/>
    </row>
    <row r="776" spans="1:22" ht="14.25" x14ac:dyDescent="0.2">
      <c r="A776" s="20"/>
      <c r="B776" s="21"/>
      <c r="C776" s="21" t="s">
        <v>698</v>
      </c>
      <c r="D776" s="22"/>
      <c r="E776" s="9"/>
      <c r="F776" s="24">
        <f>Source!AL855</f>
        <v>56556.95</v>
      </c>
      <c r="G776" s="23" t="str">
        <f>Source!DD855</f>
        <v/>
      </c>
      <c r="H776" s="9">
        <f>Source!AW855</f>
        <v>1</v>
      </c>
      <c r="I776" s="9">
        <f>IF(Source!BC855&lt;&gt; 0, Source!BC855, 1)</f>
        <v>1</v>
      </c>
      <c r="J776" s="25">
        <f>Source!P855</f>
        <v>183357.63</v>
      </c>
      <c r="K776" s="25"/>
    </row>
    <row r="777" spans="1:22" ht="57" x14ac:dyDescent="0.2">
      <c r="A777" s="20" t="str">
        <f>Source!E856</f>
        <v>13,1</v>
      </c>
      <c r="B777" s="21" t="str">
        <f>Source!F856</f>
        <v>21.3-4-24</v>
      </c>
      <c r="C777" s="21" t="str">
        <f>Source!G856</f>
        <v>Арматурные заготовки (стержни, хомуты и т.п.), не собранные в каркасы или сетки, закладные и накладные детали, со сваркой</v>
      </c>
      <c r="D777" s="22" t="str">
        <f>Source!H856</f>
        <v>т</v>
      </c>
      <c r="E777" s="9">
        <f>Source!I856</f>
        <v>-3.242</v>
      </c>
      <c r="F777" s="24">
        <f>Source!AK856</f>
        <v>53233.52</v>
      </c>
      <c r="G777" s="33" t="s">
        <v>3</v>
      </c>
      <c r="H777" s="9">
        <f>Source!AW856</f>
        <v>1</v>
      </c>
      <c r="I777" s="9">
        <f>IF(Source!BC856&lt;&gt; 0, Source!BC856, 1)</f>
        <v>1</v>
      </c>
      <c r="J777" s="25">
        <f>Source!O856</f>
        <v>-172583.07</v>
      </c>
      <c r="K777" s="25"/>
      <c r="Q777">
        <f>ROUND((Source!BZ856/100)*ROUND((Source!AF856*Source!AV856)*Source!I856, 2), 2)</f>
        <v>0</v>
      </c>
      <c r="R777">
        <f>Source!X856</f>
        <v>0</v>
      </c>
      <c r="S777">
        <f>ROUND((Source!CA856/100)*ROUND((Source!AF856*Source!AV856)*Source!I856, 2), 2)</f>
        <v>0</v>
      </c>
      <c r="T777">
        <f>Source!Y856</f>
        <v>0</v>
      </c>
      <c r="U777">
        <f>ROUND((175/100)*ROUND((Source!AE856*Source!AV856)*Source!I856, 2), 2)</f>
        <v>0</v>
      </c>
      <c r="V777">
        <f>ROUND((108/100)*ROUND(Source!CS856*Source!I856, 2), 2)</f>
        <v>0</v>
      </c>
    </row>
    <row r="778" spans="1:22" ht="14.25" x14ac:dyDescent="0.2">
      <c r="A778" s="20"/>
      <c r="B778" s="21"/>
      <c r="C778" s="21" t="s">
        <v>699</v>
      </c>
      <c r="D778" s="22" t="s">
        <v>700</v>
      </c>
      <c r="E778" s="9">
        <f>Source!AT855</f>
        <v>70</v>
      </c>
      <c r="F778" s="24"/>
      <c r="G778" s="23"/>
      <c r="H778" s="9"/>
      <c r="I778" s="9"/>
      <c r="J778" s="25">
        <f>SUM(R772:R777)</f>
        <v>21388.44</v>
      </c>
      <c r="K778" s="25"/>
    </row>
    <row r="779" spans="1:22" ht="14.25" x14ac:dyDescent="0.2">
      <c r="A779" s="20"/>
      <c r="B779" s="21"/>
      <c r="C779" s="21" t="s">
        <v>701</v>
      </c>
      <c r="D779" s="22" t="s">
        <v>700</v>
      </c>
      <c r="E779" s="9">
        <f>Source!AU855</f>
        <v>10</v>
      </c>
      <c r="F779" s="24"/>
      <c r="G779" s="23"/>
      <c r="H779" s="9"/>
      <c r="I779" s="9"/>
      <c r="J779" s="25">
        <f>SUM(T772:T778)</f>
        <v>3055.49</v>
      </c>
      <c r="K779" s="25"/>
    </row>
    <row r="780" spans="1:22" ht="14.25" x14ac:dyDescent="0.2">
      <c r="A780" s="20"/>
      <c r="B780" s="21"/>
      <c r="C780" s="21" t="s">
        <v>702</v>
      </c>
      <c r="D780" s="22" t="s">
        <v>700</v>
      </c>
      <c r="E780" s="9">
        <f>108</f>
        <v>108</v>
      </c>
      <c r="F780" s="24"/>
      <c r="G780" s="23"/>
      <c r="H780" s="9"/>
      <c r="I780" s="9"/>
      <c r="J780" s="25">
        <f>SUM(V772:V779)</f>
        <v>3.86</v>
      </c>
      <c r="K780" s="25"/>
    </row>
    <row r="781" spans="1:22" ht="14.25" x14ac:dyDescent="0.2">
      <c r="A781" s="20"/>
      <c r="B781" s="21"/>
      <c r="C781" s="21" t="s">
        <v>703</v>
      </c>
      <c r="D781" s="22" t="s">
        <v>704</v>
      </c>
      <c r="E781" s="9">
        <f>Source!AQ855</f>
        <v>36.11</v>
      </c>
      <c r="F781" s="24"/>
      <c r="G781" s="23" t="str">
        <f>Source!DI855</f>
        <v/>
      </c>
      <c r="H781" s="9">
        <f>Source!AV855</f>
        <v>1</v>
      </c>
      <c r="I781" s="9"/>
      <c r="J781" s="25"/>
      <c r="K781" s="25">
        <f>Source!U855</f>
        <v>117.06862</v>
      </c>
    </row>
    <row r="782" spans="1:22" ht="15" x14ac:dyDescent="0.25">
      <c r="A782" s="29"/>
      <c r="B782" s="29"/>
      <c r="C782" s="29"/>
      <c r="D782" s="29"/>
      <c r="E782" s="29"/>
      <c r="F782" s="29"/>
      <c r="G782" s="29"/>
      <c r="H782" s="29"/>
      <c r="I782" s="44">
        <f>J773+J774+J776+J778+J779+J780+SUM(J777:J777)</f>
        <v>69659.169999999984</v>
      </c>
      <c r="J782" s="44"/>
      <c r="K782" s="30">
        <f>IF(Source!I855&lt;&gt;0, ROUND(I782/Source!I855, 2), 0)</f>
        <v>21486.48</v>
      </c>
      <c r="P782" s="28">
        <f>I782</f>
        <v>69659.169999999984</v>
      </c>
    </row>
    <row r="783" spans="1:22" ht="57" x14ac:dyDescent="0.2">
      <c r="A783" s="20" t="str">
        <f>Source!E857</f>
        <v>14</v>
      </c>
      <c r="B783" s="21" t="str">
        <f>Source!F857</f>
        <v>коммерческое предложение</v>
      </c>
      <c r="C783" s="21" t="s">
        <v>725</v>
      </c>
      <c r="D783" s="22" t="str">
        <f>Source!H857</f>
        <v>шт.</v>
      </c>
      <c r="E783" s="9">
        <f>Source!I857</f>
        <v>1</v>
      </c>
      <c r="F783" s="24">
        <f>Source!AL857</f>
        <v>1091568.33</v>
      </c>
      <c r="G783" s="23" t="str">
        <f>Source!DD857</f>
        <v/>
      </c>
      <c r="H783" s="9">
        <f>Source!AW857</f>
        <v>1</v>
      </c>
      <c r="I783" s="9">
        <f>IF(Source!BC857&lt;&gt; 0, Source!BC857, 1)</f>
        <v>1</v>
      </c>
      <c r="J783" s="25">
        <f>Source!P857</f>
        <v>1091568.33</v>
      </c>
      <c r="K783" s="25"/>
      <c r="Q783">
        <f>ROUND((Source!BZ857/100)*ROUND((Source!AF857*Source!AV857)*Source!I857, 2), 2)</f>
        <v>0</v>
      </c>
      <c r="R783">
        <f>Source!X857</f>
        <v>0</v>
      </c>
      <c r="S783">
        <f>ROUND((Source!CA857/100)*ROUND((Source!AF857*Source!AV857)*Source!I857, 2), 2)</f>
        <v>0</v>
      </c>
      <c r="T783">
        <f>Source!Y857</f>
        <v>0</v>
      </c>
      <c r="U783">
        <f>ROUND((175/100)*ROUND((Source!AE857*Source!AV857)*Source!I857, 2), 2)</f>
        <v>0</v>
      </c>
      <c r="V783">
        <f>ROUND((108/100)*ROUND(Source!CS857*Source!I857, 2), 2)</f>
        <v>0</v>
      </c>
    </row>
    <row r="784" spans="1:22" ht="15" x14ac:dyDescent="0.25">
      <c r="A784" s="29"/>
      <c r="B784" s="29"/>
      <c r="C784" s="29"/>
      <c r="D784" s="29"/>
      <c r="E784" s="29"/>
      <c r="F784" s="29"/>
      <c r="G784" s="29"/>
      <c r="H784" s="29"/>
      <c r="I784" s="44">
        <f>J783</f>
        <v>1091568.33</v>
      </c>
      <c r="J784" s="44"/>
      <c r="K784" s="30">
        <f>IF(Source!I857&lt;&gt;0, ROUND(I784/Source!I857, 2), 0)</f>
        <v>1091568.33</v>
      </c>
      <c r="P784" s="28">
        <f>I784</f>
        <v>1091568.33</v>
      </c>
    </row>
    <row r="785" spans="1:22" ht="68.25" x14ac:dyDescent="0.2">
      <c r="A785" s="20" t="str">
        <f>Source!E858</f>
        <v>15</v>
      </c>
      <c r="B785" s="21" t="str">
        <f>Source!F858</f>
        <v>коммерческое предложение</v>
      </c>
      <c r="C785" s="21" t="s">
        <v>726</v>
      </c>
      <c r="D785" s="22" t="str">
        <f>Source!H858</f>
        <v>шт.</v>
      </c>
      <c r="E785" s="9">
        <f>Source!I858</f>
        <v>1</v>
      </c>
      <c r="F785" s="24">
        <f>Source!AL858</f>
        <v>584912.5</v>
      </c>
      <c r="G785" s="23" t="str">
        <f>Source!DD858</f>
        <v/>
      </c>
      <c r="H785" s="9">
        <f>Source!AW858</f>
        <v>1</v>
      </c>
      <c r="I785" s="9">
        <f>IF(Source!BC858&lt;&gt; 0, Source!BC858, 1)</f>
        <v>1</v>
      </c>
      <c r="J785" s="25">
        <f>Source!P858</f>
        <v>584912.5</v>
      </c>
      <c r="K785" s="25"/>
      <c r="Q785">
        <f>ROUND((Source!BZ858/100)*ROUND((Source!AF858*Source!AV858)*Source!I858, 2), 2)</f>
        <v>0</v>
      </c>
      <c r="R785">
        <f>Source!X858</f>
        <v>0</v>
      </c>
      <c r="S785">
        <f>ROUND((Source!CA858/100)*ROUND((Source!AF858*Source!AV858)*Source!I858, 2), 2)</f>
        <v>0</v>
      </c>
      <c r="T785">
        <f>Source!Y858</f>
        <v>0</v>
      </c>
      <c r="U785">
        <f>ROUND((175/100)*ROUND((Source!AE858*Source!AV858)*Source!I858, 2), 2)</f>
        <v>0</v>
      </c>
      <c r="V785">
        <f>ROUND((108/100)*ROUND(Source!CS858*Source!I858, 2), 2)</f>
        <v>0</v>
      </c>
    </row>
    <row r="786" spans="1:22" ht="15" x14ac:dyDescent="0.25">
      <c r="A786" s="29"/>
      <c r="B786" s="29"/>
      <c r="C786" s="29"/>
      <c r="D786" s="29"/>
      <c r="E786" s="29"/>
      <c r="F786" s="29"/>
      <c r="G786" s="29"/>
      <c r="H786" s="29"/>
      <c r="I786" s="44">
        <f>J785</f>
        <v>584912.5</v>
      </c>
      <c r="J786" s="44"/>
      <c r="K786" s="30">
        <f>IF(Source!I858&lt;&gt;0, ROUND(I786/Source!I858, 2), 0)</f>
        <v>584912.5</v>
      </c>
      <c r="P786" s="28">
        <f>I786</f>
        <v>584912.5</v>
      </c>
    </row>
    <row r="788" spans="1:22" ht="15" x14ac:dyDescent="0.25">
      <c r="A788" s="42" t="str">
        <f>CONCATENATE("Итого по разделу: ",IF(Source!G860&lt;&gt;"Новый раздел", Source!G860, ""))</f>
        <v>Итого по разделу: Устройство / ремонт игрового комплекса</v>
      </c>
      <c r="B788" s="42"/>
      <c r="C788" s="42"/>
      <c r="D788" s="42"/>
      <c r="E788" s="42"/>
      <c r="F788" s="42"/>
      <c r="G788" s="42"/>
      <c r="H788" s="42"/>
      <c r="I788" s="40">
        <f>SUM(P733:P787)</f>
        <v>1817460.98</v>
      </c>
      <c r="J788" s="41"/>
      <c r="K788" s="31"/>
    </row>
    <row r="790" spans="1:22" ht="14.25" x14ac:dyDescent="0.2">
      <c r="C790" s="38" t="str">
        <f>Source!H888</f>
        <v>НДС 20%</v>
      </c>
      <c r="D790" s="38"/>
      <c r="E790" s="38"/>
      <c r="F790" s="38"/>
      <c r="G790" s="38"/>
      <c r="H790" s="38"/>
      <c r="I790" s="39">
        <f>IF(Source!F888=0, "", Source!F888)</f>
        <v>363492.2</v>
      </c>
      <c r="J790" s="39"/>
    </row>
    <row r="791" spans="1:22" ht="14.25" x14ac:dyDescent="0.2">
      <c r="C791" s="38" t="str">
        <f>Source!H889</f>
        <v>Итого с НДС</v>
      </c>
      <c r="D791" s="38"/>
      <c r="E791" s="38"/>
      <c r="F791" s="38"/>
      <c r="G791" s="38"/>
      <c r="H791" s="38"/>
      <c r="I791" s="39">
        <f>IF(Source!F889=0, "", Source!F889)</f>
        <v>2180953.1800000002</v>
      </c>
      <c r="J791" s="39"/>
    </row>
    <row r="793" spans="1:22" ht="16.5" x14ac:dyDescent="0.25">
      <c r="A793" s="43" t="str">
        <f>CONCATENATE("Раздел: ",IF(Source!G891&lt;&gt;"Новый раздел", Source!G891, ""))</f>
        <v>Раздел: Установка МАФ</v>
      </c>
      <c r="B793" s="43"/>
      <c r="C793" s="43"/>
      <c r="D793" s="43"/>
      <c r="E793" s="43"/>
      <c r="F793" s="43"/>
      <c r="G793" s="43"/>
      <c r="H793" s="43"/>
      <c r="I793" s="43"/>
      <c r="J793" s="43"/>
      <c r="K793" s="43"/>
    </row>
    <row r="794" spans="1:22" ht="42.75" x14ac:dyDescent="0.2">
      <c r="A794" s="20" t="str">
        <f>Source!E895</f>
        <v>16</v>
      </c>
      <c r="B794" s="21" t="str">
        <f>Source!F895</f>
        <v>5.3-3203-4-2/1</v>
      </c>
      <c r="C794" s="21" t="str">
        <f>Source!G895</f>
        <v>Установка стоек металлического ограждения газонов из трубы, масса стоек до 5 кг</v>
      </c>
      <c r="D794" s="22" t="str">
        <f>Source!H895</f>
        <v>10 шт.</v>
      </c>
      <c r="E794" s="9">
        <f>Source!I895</f>
        <v>0.4</v>
      </c>
      <c r="F794" s="24"/>
      <c r="G794" s="23"/>
      <c r="H794" s="9"/>
      <c r="I794" s="9"/>
      <c r="J794" s="25"/>
      <c r="K794" s="25"/>
      <c r="Q794">
        <f>ROUND((Source!BZ895/100)*ROUND((Source!AF895*Source!AV895)*Source!I895, 2), 2)</f>
        <v>328.39</v>
      </c>
      <c r="R794">
        <f>Source!X895</f>
        <v>328.39</v>
      </c>
      <c r="S794">
        <f>ROUND((Source!CA895/100)*ROUND((Source!AF895*Source!AV895)*Source!I895, 2), 2)</f>
        <v>46.91</v>
      </c>
      <c r="T794">
        <f>Source!Y895</f>
        <v>46.91</v>
      </c>
      <c r="U794">
        <f>ROUND((175/100)*ROUND((Source!AE895*Source!AV895)*Source!I895, 2), 2)</f>
        <v>0</v>
      </c>
      <c r="V794">
        <f>ROUND((108/100)*ROUND(Source!CS895*Source!I895, 2), 2)</f>
        <v>0</v>
      </c>
    </row>
    <row r="795" spans="1:22" x14ac:dyDescent="0.2">
      <c r="C795" s="26" t="str">
        <f>"Объем: "&amp;Source!I895&amp;"=4/"&amp;"10"</f>
        <v>Объем: 0,4=4/10</v>
      </c>
    </row>
    <row r="796" spans="1:22" ht="14.25" x14ac:dyDescent="0.2">
      <c r="A796" s="20"/>
      <c r="B796" s="21"/>
      <c r="C796" s="21" t="s">
        <v>695</v>
      </c>
      <c r="D796" s="22"/>
      <c r="E796" s="9"/>
      <c r="F796" s="24">
        <f>Source!AO895</f>
        <v>1172.82</v>
      </c>
      <c r="G796" s="23" t="str">
        <f>Source!DG895</f>
        <v/>
      </c>
      <c r="H796" s="9">
        <f>Source!AV895</f>
        <v>1</v>
      </c>
      <c r="I796" s="9">
        <f>IF(Source!BA895&lt;&gt; 0, Source!BA895, 1)</f>
        <v>1</v>
      </c>
      <c r="J796" s="25">
        <f>Source!S895</f>
        <v>469.13</v>
      </c>
      <c r="K796" s="25"/>
    </row>
    <row r="797" spans="1:22" ht="14.25" x14ac:dyDescent="0.2">
      <c r="A797" s="20"/>
      <c r="B797" s="21"/>
      <c r="C797" s="21" t="s">
        <v>698</v>
      </c>
      <c r="D797" s="22"/>
      <c r="E797" s="9"/>
      <c r="F797" s="24">
        <f>Source!AL895</f>
        <v>2994.86</v>
      </c>
      <c r="G797" s="23" t="str">
        <f>Source!DD895</f>
        <v/>
      </c>
      <c r="H797" s="9">
        <f>Source!AW895</f>
        <v>1</v>
      </c>
      <c r="I797" s="9">
        <f>IF(Source!BC895&lt;&gt; 0, Source!BC895, 1)</f>
        <v>1</v>
      </c>
      <c r="J797" s="25">
        <f>Source!P895</f>
        <v>1197.94</v>
      </c>
      <c r="K797" s="25"/>
    </row>
    <row r="798" spans="1:22" ht="14.25" x14ac:dyDescent="0.2">
      <c r="A798" s="20"/>
      <c r="B798" s="21"/>
      <c r="C798" s="21" t="s">
        <v>699</v>
      </c>
      <c r="D798" s="22" t="s">
        <v>700</v>
      </c>
      <c r="E798" s="9">
        <f>Source!AT895</f>
        <v>70</v>
      </c>
      <c r="F798" s="24"/>
      <c r="G798" s="23"/>
      <c r="H798" s="9"/>
      <c r="I798" s="9"/>
      <c r="J798" s="25">
        <f>SUM(R794:R797)</f>
        <v>328.39</v>
      </c>
      <c r="K798" s="25"/>
    </row>
    <row r="799" spans="1:22" ht="14.25" x14ac:dyDescent="0.2">
      <c r="A799" s="20"/>
      <c r="B799" s="21"/>
      <c r="C799" s="21" t="s">
        <v>701</v>
      </c>
      <c r="D799" s="22" t="s">
        <v>700</v>
      </c>
      <c r="E799" s="9">
        <f>Source!AU895</f>
        <v>10</v>
      </c>
      <c r="F799" s="24"/>
      <c r="G799" s="23"/>
      <c r="H799" s="9"/>
      <c r="I799" s="9"/>
      <c r="J799" s="25">
        <f>SUM(T794:T798)</f>
        <v>46.91</v>
      </c>
      <c r="K799" s="25"/>
    </row>
    <row r="800" spans="1:22" ht="14.25" x14ac:dyDescent="0.2">
      <c r="A800" s="20"/>
      <c r="B800" s="21"/>
      <c r="C800" s="21" t="s">
        <v>703</v>
      </c>
      <c r="D800" s="22" t="s">
        <v>704</v>
      </c>
      <c r="E800" s="9">
        <f>Source!AQ895</f>
        <v>6.22</v>
      </c>
      <c r="F800" s="24"/>
      <c r="G800" s="23" t="str">
        <f>Source!DI895</f>
        <v/>
      </c>
      <c r="H800" s="9">
        <f>Source!AV895</f>
        <v>1</v>
      </c>
      <c r="I800" s="9"/>
      <c r="J800" s="25"/>
      <c r="K800" s="25">
        <f>Source!U895</f>
        <v>2.488</v>
      </c>
    </row>
    <row r="801" spans="1:22" ht="15" x14ac:dyDescent="0.25">
      <c r="A801" s="29"/>
      <c r="B801" s="29"/>
      <c r="C801" s="29"/>
      <c r="D801" s="29"/>
      <c r="E801" s="29"/>
      <c r="F801" s="29"/>
      <c r="G801" s="29"/>
      <c r="H801" s="29"/>
      <c r="I801" s="44">
        <f>J796+J797+J798+J799</f>
        <v>2042.3700000000001</v>
      </c>
      <c r="J801" s="44"/>
      <c r="K801" s="30">
        <f>IF(Source!I895&lt;&gt;0, ROUND(I801/Source!I895, 2), 0)</f>
        <v>5105.93</v>
      </c>
      <c r="P801" s="28">
        <f>I801</f>
        <v>2042.3700000000001</v>
      </c>
    </row>
    <row r="802" spans="1:22" ht="57" x14ac:dyDescent="0.2">
      <c r="A802" s="20" t="str">
        <f>Source!E896</f>
        <v>17</v>
      </c>
      <c r="B802" s="21" t="str">
        <f>Source!F896</f>
        <v>коммерческое предложение</v>
      </c>
      <c r="C802" s="21" t="s">
        <v>727</v>
      </c>
      <c r="D802" s="22" t="str">
        <f>Source!H896</f>
        <v>шт.</v>
      </c>
      <c r="E802" s="9">
        <f>Source!I896</f>
        <v>1</v>
      </c>
      <c r="F802" s="24">
        <f>Source!AL896</f>
        <v>20384.169999999998</v>
      </c>
      <c r="G802" s="23" t="str">
        <f>Source!DD896</f>
        <v/>
      </c>
      <c r="H802" s="9">
        <f>Source!AW896</f>
        <v>1</v>
      </c>
      <c r="I802" s="9">
        <f>IF(Source!BC896&lt;&gt; 0, Source!BC896, 1)</f>
        <v>1</v>
      </c>
      <c r="J802" s="25">
        <f>Source!P896</f>
        <v>20384.169999999998</v>
      </c>
      <c r="K802" s="25"/>
      <c r="Q802">
        <f>ROUND((Source!BZ896/100)*ROUND((Source!AF896*Source!AV896)*Source!I896, 2), 2)</f>
        <v>0</v>
      </c>
      <c r="R802">
        <f>Source!X896</f>
        <v>0</v>
      </c>
      <c r="S802">
        <f>ROUND((Source!CA896/100)*ROUND((Source!AF896*Source!AV896)*Source!I896, 2), 2)</f>
        <v>0</v>
      </c>
      <c r="T802">
        <f>Source!Y896</f>
        <v>0</v>
      </c>
      <c r="U802">
        <f>ROUND((175/100)*ROUND((Source!AE896*Source!AV896)*Source!I896, 2), 2)</f>
        <v>0</v>
      </c>
      <c r="V802">
        <f>ROUND((108/100)*ROUND(Source!CS896*Source!I896, 2), 2)</f>
        <v>0</v>
      </c>
    </row>
    <row r="803" spans="1:22" ht="15" x14ac:dyDescent="0.25">
      <c r="A803" s="29"/>
      <c r="B803" s="29"/>
      <c r="C803" s="29"/>
      <c r="D803" s="29"/>
      <c r="E803" s="29"/>
      <c r="F803" s="29"/>
      <c r="G803" s="29"/>
      <c r="H803" s="29"/>
      <c r="I803" s="44">
        <f>J802</f>
        <v>20384.169999999998</v>
      </c>
      <c r="J803" s="44"/>
      <c r="K803" s="30">
        <f>IF(Source!I896&lt;&gt;0, ROUND(I803/Source!I896, 2), 0)</f>
        <v>20384.169999999998</v>
      </c>
      <c r="P803" s="28">
        <f>I803</f>
        <v>20384.169999999998</v>
      </c>
    </row>
    <row r="804" spans="1:22" ht="42.75" x14ac:dyDescent="0.2">
      <c r="A804" s="20" t="str">
        <f>Source!E897</f>
        <v>18</v>
      </c>
      <c r="B804" s="21" t="str">
        <f>Source!F897</f>
        <v>5.3-3203-4-2/1</v>
      </c>
      <c r="C804" s="21" t="str">
        <f>Source!G897</f>
        <v>Установка стоек металлического ограждения газонов из трубы, масса стоек до 5 кг</v>
      </c>
      <c r="D804" s="22" t="str">
        <f>Source!H897</f>
        <v>10 шт.</v>
      </c>
      <c r="E804" s="9">
        <f>Source!I897</f>
        <v>0.1</v>
      </c>
      <c r="F804" s="24"/>
      <c r="G804" s="23"/>
      <c r="H804" s="9"/>
      <c r="I804" s="9"/>
      <c r="J804" s="25"/>
      <c r="K804" s="25"/>
      <c r="Q804">
        <f>ROUND((Source!BZ897/100)*ROUND((Source!AF897*Source!AV897)*Source!I897, 2), 2)</f>
        <v>82.1</v>
      </c>
      <c r="R804">
        <f>Source!X897</f>
        <v>82.1</v>
      </c>
      <c r="S804">
        <f>ROUND((Source!CA897/100)*ROUND((Source!AF897*Source!AV897)*Source!I897, 2), 2)</f>
        <v>11.73</v>
      </c>
      <c r="T804">
        <f>Source!Y897</f>
        <v>11.73</v>
      </c>
      <c r="U804">
        <f>ROUND((175/100)*ROUND((Source!AE897*Source!AV897)*Source!I897, 2), 2)</f>
        <v>0</v>
      </c>
      <c r="V804">
        <f>ROUND((108/100)*ROUND(Source!CS897*Source!I897, 2), 2)</f>
        <v>0</v>
      </c>
    </row>
    <row r="805" spans="1:22" x14ac:dyDescent="0.2">
      <c r="C805" s="26" t="str">
        <f>"Объем: "&amp;Source!I897&amp;"=1/"&amp;"10"</f>
        <v>Объем: 0,1=1/10</v>
      </c>
    </row>
    <row r="806" spans="1:22" ht="14.25" x14ac:dyDescent="0.2">
      <c r="A806" s="20"/>
      <c r="B806" s="21"/>
      <c r="C806" s="21" t="s">
        <v>695</v>
      </c>
      <c r="D806" s="22"/>
      <c r="E806" s="9"/>
      <c r="F806" s="24">
        <f>Source!AO897</f>
        <v>1172.82</v>
      </c>
      <c r="G806" s="23" t="str">
        <f>Source!DG897</f>
        <v/>
      </c>
      <c r="H806" s="9">
        <f>Source!AV897</f>
        <v>1</v>
      </c>
      <c r="I806" s="9">
        <f>IF(Source!BA897&lt;&gt; 0, Source!BA897, 1)</f>
        <v>1</v>
      </c>
      <c r="J806" s="25">
        <f>Source!S897</f>
        <v>117.28</v>
      </c>
      <c r="K806" s="25"/>
    </row>
    <row r="807" spans="1:22" ht="14.25" x14ac:dyDescent="0.2">
      <c r="A807" s="20"/>
      <c r="B807" s="21"/>
      <c r="C807" s="21" t="s">
        <v>698</v>
      </c>
      <c r="D807" s="22"/>
      <c r="E807" s="9"/>
      <c r="F807" s="24">
        <f>Source!AL897</f>
        <v>2994.86</v>
      </c>
      <c r="G807" s="23" t="str">
        <f>Source!DD897</f>
        <v/>
      </c>
      <c r="H807" s="9">
        <f>Source!AW897</f>
        <v>1</v>
      </c>
      <c r="I807" s="9">
        <f>IF(Source!BC897&lt;&gt; 0, Source!BC897, 1)</f>
        <v>1</v>
      </c>
      <c r="J807" s="25">
        <f>Source!P897</f>
        <v>299.49</v>
      </c>
      <c r="K807" s="25"/>
    </row>
    <row r="808" spans="1:22" ht="14.25" x14ac:dyDescent="0.2">
      <c r="A808" s="20"/>
      <c r="B808" s="21"/>
      <c r="C808" s="21" t="s">
        <v>699</v>
      </c>
      <c r="D808" s="22" t="s">
        <v>700</v>
      </c>
      <c r="E808" s="9">
        <f>Source!AT897</f>
        <v>70</v>
      </c>
      <c r="F808" s="24"/>
      <c r="G808" s="23"/>
      <c r="H808" s="9"/>
      <c r="I808" s="9"/>
      <c r="J808" s="25">
        <f>SUM(R804:R807)</f>
        <v>82.1</v>
      </c>
      <c r="K808" s="25"/>
    </row>
    <row r="809" spans="1:22" ht="14.25" x14ac:dyDescent="0.2">
      <c r="A809" s="20"/>
      <c r="B809" s="21"/>
      <c r="C809" s="21" t="s">
        <v>701</v>
      </c>
      <c r="D809" s="22" t="s">
        <v>700</v>
      </c>
      <c r="E809" s="9">
        <f>Source!AU897</f>
        <v>10</v>
      </c>
      <c r="F809" s="24"/>
      <c r="G809" s="23"/>
      <c r="H809" s="9"/>
      <c r="I809" s="9"/>
      <c r="J809" s="25">
        <f>SUM(T804:T808)</f>
        <v>11.73</v>
      </c>
      <c r="K809" s="25"/>
    </row>
    <row r="810" spans="1:22" ht="14.25" x14ac:dyDescent="0.2">
      <c r="A810" s="20"/>
      <c r="B810" s="21"/>
      <c r="C810" s="21" t="s">
        <v>703</v>
      </c>
      <c r="D810" s="22" t="s">
        <v>704</v>
      </c>
      <c r="E810" s="9">
        <f>Source!AQ897</f>
        <v>6.22</v>
      </c>
      <c r="F810" s="24"/>
      <c r="G810" s="23" t="str">
        <f>Source!DI897</f>
        <v/>
      </c>
      <c r="H810" s="9">
        <f>Source!AV897</f>
        <v>1</v>
      </c>
      <c r="I810" s="9"/>
      <c r="J810" s="25"/>
      <c r="K810" s="25">
        <f>Source!U897</f>
        <v>0.622</v>
      </c>
    </row>
    <row r="811" spans="1:22" ht="15" x14ac:dyDescent="0.25">
      <c r="A811" s="29"/>
      <c r="B811" s="29"/>
      <c r="C811" s="29"/>
      <c r="D811" s="29"/>
      <c r="E811" s="29"/>
      <c r="F811" s="29"/>
      <c r="G811" s="29"/>
      <c r="H811" s="29"/>
      <c r="I811" s="44">
        <f>J806+J807+J808+J809</f>
        <v>510.6</v>
      </c>
      <c r="J811" s="44"/>
      <c r="K811" s="30">
        <f>IF(Source!I897&lt;&gt;0, ROUND(I811/Source!I897, 2), 0)</f>
        <v>5106</v>
      </c>
      <c r="P811" s="28">
        <f>I811</f>
        <v>510.6</v>
      </c>
    </row>
    <row r="812" spans="1:22" ht="57" x14ac:dyDescent="0.2">
      <c r="A812" s="20" t="str">
        <f>Source!E898</f>
        <v>19</v>
      </c>
      <c r="B812" s="21" t="str">
        <f>Source!F898</f>
        <v>коммерческое предложение</v>
      </c>
      <c r="C812" s="21" t="s">
        <v>728</v>
      </c>
      <c r="D812" s="22" t="str">
        <f>Source!H898</f>
        <v>шт.</v>
      </c>
      <c r="E812" s="9">
        <f>Source!I898</f>
        <v>1</v>
      </c>
      <c r="F812" s="24">
        <f>Source!AL898</f>
        <v>50033.33</v>
      </c>
      <c r="G812" s="23" t="str">
        <f>Source!DD898</f>
        <v/>
      </c>
      <c r="H812" s="9">
        <f>Source!AW898</f>
        <v>1</v>
      </c>
      <c r="I812" s="9">
        <f>IF(Source!BC898&lt;&gt; 0, Source!BC898, 1)</f>
        <v>1</v>
      </c>
      <c r="J812" s="25">
        <f>Source!P898</f>
        <v>50033.33</v>
      </c>
      <c r="K812" s="25"/>
      <c r="Q812">
        <f>ROUND((Source!BZ898/100)*ROUND((Source!AF898*Source!AV898)*Source!I898, 2), 2)</f>
        <v>0</v>
      </c>
      <c r="R812">
        <f>Source!X898</f>
        <v>0</v>
      </c>
      <c r="S812">
        <f>ROUND((Source!CA898/100)*ROUND((Source!AF898*Source!AV898)*Source!I898, 2), 2)</f>
        <v>0</v>
      </c>
      <c r="T812">
        <f>Source!Y898</f>
        <v>0</v>
      </c>
      <c r="U812">
        <f>ROUND((175/100)*ROUND((Source!AE898*Source!AV898)*Source!I898, 2), 2)</f>
        <v>0</v>
      </c>
      <c r="V812">
        <f>ROUND((108/100)*ROUND(Source!CS898*Source!I898, 2), 2)</f>
        <v>0</v>
      </c>
    </row>
    <row r="813" spans="1:22" ht="15" x14ac:dyDescent="0.25">
      <c r="A813" s="29"/>
      <c r="B813" s="29"/>
      <c r="C813" s="29"/>
      <c r="D813" s="29"/>
      <c r="E813" s="29"/>
      <c r="F813" s="29"/>
      <c r="G813" s="29"/>
      <c r="H813" s="29"/>
      <c r="I813" s="44">
        <f>J812</f>
        <v>50033.33</v>
      </c>
      <c r="J813" s="44"/>
      <c r="K813" s="30">
        <f>IF(Source!I898&lt;&gt;0, ROUND(I813/Source!I898, 2), 0)</f>
        <v>50033.33</v>
      </c>
      <c r="P813" s="28">
        <f>I813</f>
        <v>50033.33</v>
      </c>
    </row>
    <row r="814" spans="1:22" ht="42.75" x14ac:dyDescent="0.2">
      <c r="A814" s="20" t="str">
        <f>Source!E899</f>
        <v>20</v>
      </c>
      <c r="B814" s="21" t="str">
        <f>Source!F899</f>
        <v>5.3-3203-4-2/1</v>
      </c>
      <c r="C814" s="21" t="str">
        <f>Source!G899</f>
        <v>Установка стоек металлического ограждения газонов из трубы, масса стоек до 5 кг</v>
      </c>
      <c r="D814" s="22" t="str">
        <f>Source!H899</f>
        <v>10 шт.</v>
      </c>
      <c r="E814" s="9">
        <f>Source!I899</f>
        <v>0.2</v>
      </c>
      <c r="F814" s="24"/>
      <c r="G814" s="23"/>
      <c r="H814" s="9"/>
      <c r="I814" s="9"/>
      <c r="J814" s="25"/>
      <c r="K814" s="25"/>
      <c r="Q814">
        <f>ROUND((Source!BZ899/100)*ROUND((Source!AF899*Source!AV899)*Source!I899, 2), 2)</f>
        <v>164.19</v>
      </c>
      <c r="R814">
        <f>Source!X899</f>
        <v>164.19</v>
      </c>
      <c r="S814">
        <f>ROUND((Source!CA899/100)*ROUND((Source!AF899*Source!AV899)*Source!I899, 2), 2)</f>
        <v>23.46</v>
      </c>
      <c r="T814">
        <f>Source!Y899</f>
        <v>23.46</v>
      </c>
      <c r="U814">
        <f>ROUND((175/100)*ROUND((Source!AE899*Source!AV899)*Source!I899, 2), 2)</f>
        <v>0</v>
      </c>
      <c r="V814">
        <f>ROUND((108/100)*ROUND(Source!CS899*Source!I899, 2), 2)</f>
        <v>0</v>
      </c>
    </row>
    <row r="815" spans="1:22" x14ac:dyDescent="0.2">
      <c r="C815" s="26" t="str">
        <f>"Объем: "&amp;Source!I899&amp;"=2/"&amp;"10"</f>
        <v>Объем: 0,2=2/10</v>
      </c>
    </row>
    <row r="816" spans="1:22" ht="14.25" x14ac:dyDescent="0.2">
      <c r="A816" s="20"/>
      <c r="B816" s="21"/>
      <c r="C816" s="21" t="s">
        <v>695</v>
      </c>
      <c r="D816" s="22"/>
      <c r="E816" s="9"/>
      <c r="F816" s="24">
        <f>Source!AO899</f>
        <v>1172.82</v>
      </c>
      <c r="G816" s="23" t="str">
        <f>Source!DG899</f>
        <v/>
      </c>
      <c r="H816" s="9">
        <f>Source!AV899</f>
        <v>1</v>
      </c>
      <c r="I816" s="9">
        <f>IF(Source!BA899&lt;&gt; 0, Source!BA899, 1)</f>
        <v>1</v>
      </c>
      <c r="J816" s="25">
        <f>Source!S899</f>
        <v>234.56</v>
      </c>
      <c r="K816" s="25"/>
    </row>
    <row r="817" spans="1:22" ht="14.25" x14ac:dyDescent="0.2">
      <c r="A817" s="20"/>
      <c r="B817" s="21"/>
      <c r="C817" s="21" t="s">
        <v>698</v>
      </c>
      <c r="D817" s="22"/>
      <c r="E817" s="9"/>
      <c r="F817" s="24">
        <f>Source!AL899</f>
        <v>2994.86</v>
      </c>
      <c r="G817" s="23" t="str">
        <f>Source!DD899</f>
        <v/>
      </c>
      <c r="H817" s="9">
        <f>Source!AW899</f>
        <v>1</v>
      </c>
      <c r="I817" s="9">
        <f>IF(Source!BC899&lt;&gt; 0, Source!BC899, 1)</f>
        <v>1</v>
      </c>
      <c r="J817" s="25">
        <f>Source!P899</f>
        <v>598.97</v>
      </c>
      <c r="K817" s="25"/>
    </row>
    <row r="818" spans="1:22" ht="14.25" x14ac:dyDescent="0.2">
      <c r="A818" s="20"/>
      <c r="B818" s="21"/>
      <c r="C818" s="21" t="s">
        <v>699</v>
      </c>
      <c r="D818" s="22" t="s">
        <v>700</v>
      </c>
      <c r="E818" s="9">
        <f>Source!AT899</f>
        <v>70</v>
      </c>
      <c r="F818" s="24"/>
      <c r="G818" s="23"/>
      <c r="H818" s="9"/>
      <c r="I818" s="9"/>
      <c r="J818" s="25">
        <f>SUM(R814:R817)</f>
        <v>164.19</v>
      </c>
      <c r="K818" s="25"/>
    </row>
    <row r="819" spans="1:22" ht="14.25" x14ac:dyDescent="0.2">
      <c r="A819" s="20"/>
      <c r="B819" s="21"/>
      <c r="C819" s="21" t="s">
        <v>701</v>
      </c>
      <c r="D819" s="22" t="s">
        <v>700</v>
      </c>
      <c r="E819" s="9">
        <f>Source!AU899</f>
        <v>10</v>
      </c>
      <c r="F819" s="24"/>
      <c r="G819" s="23"/>
      <c r="H819" s="9"/>
      <c r="I819" s="9"/>
      <c r="J819" s="25">
        <f>SUM(T814:T818)</f>
        <v>23.46</v>
      </c>
      <c r="K819" s="25"/>
    </row>
    <row r="820" spans="1:22" ht="14.25" x14ac:dyDescent="0.2">
      <c r="A820" s="20"/>
      <c r="B820" s="21"/>
      <c r="C820" s="21" t="s">
        <v>703</v>
      </c>
      <c r="D820" s="22" t="s">
        <v>704</v>
      </c>
      <c r="E820" s="9">
        <f>Source!AQ899</f>
        <v>6.22</v>
      </c>
      <c r="F820" s="24"/>
      <c r="G820" s="23" t="str">
        <f>Source!DI899</f>
        <v/>
      </c>
      <c r="H820" s="9">
        <f>Source!AV899</f>
        <v>1</v>
      </c>
      <c r="I820" s="9"/>
      <c r="J820" s="25"/>
      <c r="K820" s="25">
        <f>Source!U899</f>
        <v>1.244</v>
      </c>
    </row>
    <row r="821" spans="1:22" ht="15" x14ac:dyDescent="0.25">
      <c r="A821" s="29"/>
      <c r="B821" s="29"/>
      <c r="C821" s="29"/>
      <c r="D821" s="29"/>
      <c r="E821" s="29"/>
      <c r="F821" s="29"/>
      <c r="G821" s="29"/>
      <c r="H821" s="29"/>
      <c r="I821" s="44">
        <f>J816+J817+J818+J819</f>
        <v>1021.1800000000001</v>
      </c>
      <c r="J821" s="44"/>
      <c r="K821" s="30">
        <f>IF(Source!I899&lt;&gt;0, ROUND(I821/Source!I899, 2), 0)</f>
        <v>5105.8999999999996</v>
      </c>
      <c r="P821" s="28">
        <f>I821</f>
        <v>1021.1800000000001</v>
      </c>
    </row>
    <row r="822" spans="1:22" ht="68.25" x14ac:dyDescent="0.2">
      <c r="A822" s="20" t="str">
        <f>Source!E900</f>
        <v>21</v>
      </c>
      <c r="B822" s="21" t="str">
        <f>Source!F900</f>
        <v>коммерческое предложение</v>
      </c>
      <c r="C822" s="21" t="s">
        <v>729</v>
      </c>
      <c r="D822" s="22" t="str">
        <f>Source!H900</f>
        <v>шт.</v>
      </c>
      <c r="E822" s="9">
        <f>Source!I900</f>
        <v>1</v>
      </c>
      <c r="F822" s="24">
        <f>Source!AL900</f>
        <v>141843.32999999999</v>
      </c>
      <c r="G822" s="23" t="str">
        <f>Source!DD900</f>
        <v/>
      </c>
      <c r="H822" s="9">
        <f>Source!AW900</f>
        <v>1</v>
      </c>
      <c r="I822" s="9">
        <f>IF(Source!BC900&lt;&gt; 0, Source!BC900, 1)</f>
        <v>1</v>
      </c>
      <c r="J822" s="25">
        <f>Source!P900</f>
        <v>141843.32999999999</v>
      </c>
      <c r="K822" s="25"/>
      <c r="Q822">
        <f>ROUND((Source!BZ900/100)*ROUND((Source!AF900*Source!AV900)*Source!I900, 2), 2)</f>
        <v>0</v>
      </c>
      <c r="R822">
        <f>Source!X900</f>
        <v>0</v>
      </c>
      <c r="S822">
        <f>ROUND((Source!CA900/100)*ROUND((Source!AF900*Source!AV900)*Source!I900, 2), 2)</f>
        <v>0</v>
      </c>
      <c r="T822">
        <f>Source!Y900</f>
        <v>0</v>
      </c>
      <c r="U822">
        <f>ROUND((175/100)*ROUND((Source!AE900*Source!AV900)*Source!I900, 2), 2)</f>
        <v>0</v>
      </c>
      <c r="V822">
        <f>ROUND((108/100)*ROUND(Source!CS900*Source!I900, 2), 2)</f>
        <v>0</v>
      </c>
    </row>
    <row r="823" spans="1:22" ht="15" x14ac:dyDescent="0.25">
      <c r="A823" s="29"/>
      <c r="B823" s="29"/>
      <c r="C823" s="29"/>
      <c r="D823" s="29"/>
      <c r="E823" s="29"/>
      <c r="F823" s="29"/>
      <c r="G823" s="29"/>
      <c r="H823" s="29"/>
      <c r="I823" s="44">
        <f>J822</f>
        <v>141843.32999999999</v>
      </c>
      <c r="J823" s="44"/>
      <c r="K823" s="30">
        <f>IF(Source!I900&lt;&gt;0, ROUND(I823/Source!I900, 2), 0)</f>
        <v>141843.32999999999</v>
      </c>
      <c r="P823" s="28">
        <f>I823</f>
        <v>141843.32999999999</v>
      </c>
    </row>
    <row r="824" spans="1:22" ht="42.75" x14ac:dyDescent="0.2">
      <c r="A824" s="20" t="str">
        <f>Source!E901</f>
        <v>22</v>
      </c>
      <c r="B824" s="21" t="str">
        <f>Source!F901</f>
        <v>5.3-3203-4-2/1</v>
      </c>
      <c r="C824" s="21" t="str">
        <f>Source!G901</f>
        <v>Установка стоек металлического ограждения газонов из трубы, масса стоек до 5 кг</v>
      </c>
      <c r="D824" s="22" t="str">
        <f>Source!H901</f>
        <v>10 шт.</v>
      </c>
      <c r="E824" s="9">
        <f>Source!I901</f>
        <v>0.4</v>
      </c>
      <c r="F824" s="24"/>
      <c r="G824" s="23"/>
      <c r="H824" s="9"/>
      <c r="I824" s="9"/>
      <c r="J824" s="25"/>
      <c r="K824" s="25"/>
      <c r="Q824">
        <f>ROUND((Source!BZ901/100)*ROUND((Source!AF901*Source!AV901)*Source!I901, 2), 2)</f>
        <v>328.39</v>
      </c>
      <c r="R824">
        <f>Source!X901</f>
        <v>328.39</v>
      </c>
      <c r="S824">
        <f>ROUND((Source!CA901/100)*ROUND((Source!AF901*Source!AV901)*Source!I901, 2), 2)</f>
        <v>46.91</v>
      </c>
      <c r="T824">
        <f>Source!Y901</f>
        <v>46.91</v>
      </c>
      <c r="U824">
        <f>ROUND((175/100)*ROUND((Source!AE901*Source!AV901)*Source!I901, 2), 2)</f>
        <v>0</v>
      </c>
      <c r="V824">
        <f>ROUND((108/100)*ROUND(Source!CS901*Source!I901, 2), 2)</f>
        <v>0</v>
      </c>
    </row>
    <row r="825" spans="1:22" x14ac:dyDescent="0.2">
      <c r="C825" s="26" t="str">
        <f>"Объем: "&amp;Source!I901&amp;"=4/"&amp;"10"</f>
        <v>Объем: 0,4=4/10</v>
      </c>
    </row>
    <row r="826" spans="1:22" ht="14.25" x14ac:dyDescent="0.2">
      <c r="A826" s="20"/>
      <c r="B826" s="21"/>
      <c r="C826" s="21" t="s">
        <v>695</v>
      </c>
      <c r="D826" s="22"/>
      <c r="E826" s="9"/>
      <c r="F826" s="24">
        <f>Source!AO901</f>
        <v>1172.82</v>
      </c>
      <c r="G826" s="23" t="str">
        <f>Source!DG901</f>
        <v/>
      </c>
      <c r="H826" s="9">
        <f>Source!AV901</f>
        <v>1</v>
      </c>
      <c r="I826" s="9">
        <f>IF(Source!BA901&lt;&gt; 0, Source!BA901, 1)</f>
        <v>1</v>
      </c>
      <c r="J826" s="25">
        <f>Source!S901</f>
        <v>469.13</v>
      </c>
      <c r="K826" s="25"/>
    </row>
    <row r="827" spans="1:22" ht="14.25" x14ac:dyDescent="0.2">
      <c r="A827" s="20"/>
      <c r="B827" s="21"/>
      <c r="C827" s="21" t="s">
        <v>698</v>
      </c>
      <c r="D827" s="22"/>
      <c r="E827" s="9"/>
      <c r="F827" s="24">
        <f>Source!AL901</f>
        <v>2994.86</v>
      </c>
      <c r="G827" s="23" t="str">
        <f>Source!DD901</f>
        <v/>
      </c>
      <c r="H827" s="9">
        <f>Source!AW901</f>
        <v>1</v>
      </c>
      <c r="I827" s="9">
        <f>IF(Source!BC901&lt;&gt; 0, Source!BC901, 1)</f>
        <v>1</v>
      </c>
      <c r="J827" s="25">
        <f>Source!P901</f>
        <v>1197.94</v>
      </c>
      <c r="K827" s="25"/>
    </row>
    <row r="828" spans="1:22" ht="14.25" x14ac:dyDescent="0.2">
      <c r="A828" s="20"/>
      <c r="B828" s="21"/>
      <c r="C828" s="21" t="s">
        <v>699</v>
      </c>
      <c r="D828" s="22" t="s">
        <v>700</v>
      </c>
      <c r="E828" s="9">
        <f>Source!AT901</f>
        <v>70</v>
      </c>
      <c r="F828" s="24"/>
      <c r="G828" s="23"/>
      <c r="H828" s="9"/>
      <c r="I828" s="9"/>
      <c r="J828" s="25">
        <f>SUM(R824:R827)</f>
        <v>328.39</v>
      </c>
      <c r="K828" s="25"/>
    </row>
    <row r="829" spans="1:22" ht="14.25" x14ac:dyDescent="0.2">
      <c r="A829" s="20"/>
      <c r="B829" s="21"/>
      <c r="C829" s="21" t="s">
        <v>701</v>
      </c>
      <c r="D829" s="22" t="s">
        <v>700</v>
      </c>
      <c r="E829" s="9">
        <f>Source!AU901</f>
        <v>10</v>
      </c>
      <c r="F829" s="24"/>
      <c r="G829" s="23"/>
      <c r="H829" s="9"/>
      <c r="I829" s="9"/>
      <c r="J829" s="25">
        <f>SUM(T824:T828)</f>
        <v>46.91</v>
      </c>
      <c r="K829" s="25"/>
    </row>
    <row r="830" spans="1:22" ht="14.25" x14ac:dyDescent="0.2">
      <c r="A830" s="20"/>
      <c r="B830" s="21"/>
      <c r="C830" s="21" t="s">
        <v>703</v>
      </c>
      <c r="D830" s="22" t="s">
        <v>704</v>
      </c>
      <c r="E830" s="9">
        <f>Source!AQ901</f>
        <v>6.22</v>
      </c>
      <c r="F830" s="24"/>
      <c r="G830" s="23" t="str">
        <f>Source!DI901</f>
        <v/>
      </c>
      <c r="H830" s="9">
        <f>Source!AV901</f>
        <v>1</v>
      </c>
      <c r="I830" s="9"/>
      <c r="J830" s="25"/>
      <c r="K830" s="25">
        <f>Source!U901</f>
        <v>2.488</v>
      </c>
    </row>
    <row r="831" spans="1:22" ht="15" x14ac:dyDescent="0.25">
      <c r="A831" s="29"/>
      <c r="B831" s="29"/>
      <c r="C831" s="29"/>
      <c r="D831" s="29"/>
      <c r="E831" s="29"/>
      <c r="F831" s="29"/>
      <c r="G831" s="29"/>
      <c r="H831" s="29"/>
      <c r="I831" s="44">
        <f>J826+J827+J828+J829</f>
        <v>2042.3700000000001</v>
      </c>
      <c r="J831" s="44"/>
      <c r="K831" s="30">
        <f>IF(Source!I901&lt;&gt;0, ROUND(I831/Source!I901, 2), 0)</f>
        <v>5105.93</v>
      </c>
      <c r="P831" s="28">
        <f>I831</f>
        <v>2042.3700000000001</v>
      </c>
    </row>
    <row r="832" spans="1:22" ht="57" x14ac:dyDescent="0.2">
      <c r="A832" s="20" t="str">
        <f>Source!E902</f>
        <v>23</v>
      </c>
      <c r="B832" s="21" t="str">
        <f>Source!F902</f>
        <v>коммерческое предложение</v>
      </c>
      <c r="C832" s="21" t="s">
        <v>730</v>
      </c>
      <c r="D832" s="22" t="str">
        <f>Source!H902</f>
        <v>шт.</v>
      </c>
      <c r="E832" s="9">
        <f>Source!I902</f>
        <v>1</v>
      </c>
      <c r="F832" s="24">
        <f>Source!AL902</f>
        <v>27280.83</v>
      </c>
      <c r="G832" s="23" t="str">
        <f>Source!DD902</f>
        <v/>
      </c>
      <c r="H832" s="9">
        <f>Source!AW902</f>
        <v>1</v>
      </c>
      <c r="I832" s="9">
        <f>IF(Source!BC902&lt;&gt; 0, Source!BC902, 1)</f>
        <v>1</v>
      </c>
      <c r="J832" s="25">
        <f>Source!P902</f>
        <v>27280.83</v>
      </c>
      <c r="K832" s="25"/>
      <c r="Q832">
        <f>ROUND((Source!BZ902/100)*ROUND((Source!AF902*Source!AV902)*Source!I902, 2), 2)</f>
        <v>0</v>
      </c>
      <c r="R832">
        <f>Source!X902</f>
        <v>0</v>
      </c>
      <c r="S832">
        <f>ROUND((Source!CA902/100)*ROUND((Source!AF902*Source!AV902)*Source!I902, 2), 2)</f>
        <v>0</v>
      </c>
      <c r="T832">
        <f>Source!Y902</f>
        <v>0</v>
      </c>
      <c r="U832">
        <f>ROUND((175/100)*ROUND((Source!AE902*Source!AV902)*Source!I902, 2), 2)</f>
        <v>0</v>
      </c>
      <c r="V832">
        <f>ROUND((108/100)*ROUND(Source!CS902*Source!I902, 2), 2)</f>
        <v>0</v>
      </c>
    </row>
    <row r="833" spans="1:22" ht="15" x14ac:dyDescent="0.25">
      <c r="A833" s="29"/>
      <c r="B833" s="29"/>
      <c r="C833" s="29"/>
      <c r="D833" s="29"/>
      <c r="E833" s="29"/>
      <c r="F833" s="29"/>
      <c r="G833" s="29"/>
      <c r="H833" s="29"/>
      <c r="I833" s="44">
        <f>J832</f>
        <v>27280.83</v>
      </c>
      <c r="J833" s="44"/>
      <c r="K833" s="30">
        <f>IF(Source!I902&lt;&gt;0, ROUND(I833/Source!I902, 2), 0)</f>
        <v>27280.83</v>
      </c>
      <c r="P833" s="28">
        <f>I833</f>
        <v>27280.83</v>
      </c>
    </row>
    <row r="834" spans="1:22" ht="57" x14ac:dyDescent="0.2">
      <c r="A834" s="20" t="str">
        <f>Source!E903</f>
        <v>24</v>
      </c>
      <c r="B834" s="21" t="str">
        <f>Source!F903</f>
        <v>коммерческое предложение</v>
      </c>
      <c r="C834" s="21" t="s">
        <v>731</v>
      </c>
      <c r="D834" s="22" t="str">
        <f>Source!H903</f>
        <v>шт.</v>
      </c>
      <c r="E834" s="9">
        <f>Source!I903</f>
        <v>1</v>
      </c>
      <c r="F834" s="24">
        <f>Source!AL903</f>
        <v>11481.67</v>
      </c>
      <c r="G834" s="23" t="str">
        <f>Source!DD903</f>
        <v/>
      </c>
      <c r="H834" s="9">
        <f>Source!AW903</f>
        <v>1</v>
      </c>
      <c r="I834" s="9">
        <f>IF(Source!BC903&lt;&gt; 0, Source!BC903, 1)</f>
        <v>1</v>
      </c>
      <c r="J834" s="25">
        <f>Source!P903</f>
        <v>11481.67</v>
      </c>
      <c r="K834" s="25"/>
      <c r="Q834">
        <f>ROUND((Source!BZ903/100)*ROUND((Source!AF903*Source!AV903)*Source!I903, 2), 2)</f>
        <v>0</v>
      </c>
      <c r="R834">
        <f>Source!X903</f>
        <v>0</v>
      </c>
      <c r="S834">
        <f>ROUND((Source!CA903/100)*ROUND((Source!AF903*Source!AV903)*Source!I903, 2), 2)</f>
        <v>0</v>
      </c>
      <c r="T834">
        <f>Source!Y903</f>
        <v>0</v>
      </c>
      <c r="U834">
        <f>ROUND((175/100)*ROUND((Source!AE903*Source!AV903)*Source!I903, 2), 2)</f>
        <v>0</v>
      </c>
      <c r="V834">
        <f>ROUND((108/100)*ROUND(Source!CS903*Source!I903, 2), 2)</f>
        <v>0</v>
      </c>
    </row>
    <row r="835" spans="1:22" ht="15" x14ac:dyDescent="0.25">
      <c r="A835" s="29"/>
      <c r="B835" s="29"/>
      <c r="C835" s="29"/>
      <c r="D835" s="29"/>
      <c r="E835" s="29"/>
      <c r="F835" s="29"/>
      <c r="G835" s="29"/>
      <c r="H835" s="29"/>
      <c r="I835" s="44">
        <f>J834</f>
        <v>11481.67</v>
      </c>
      <c r="J835" s="44"/>
      <c r="K835" s="30">
        <f>IF(Source!I903&lt;&gt;0, ROUND(I835/Source!I903, 2), 0)</f>
        <v>11481.67</v>
      </c>
      <c r="P835" s="28">
        <f>I835</f>
        <v>11481.67</v>
      </c>
    </row>
    <row r="836" spans="1:22" ht="57" x14ac:dyDescent="0.2">
      <c r="A836" s="20" t="str">
        <f>Source!E904</f>
        <v>25</v>
      </c>
      <c r="B836" s="21" t="str">
        <f>Source!F904</f>
        <v>коммерческое предложение</v>
      </c>
      <c r="C836" s="21" t="s">
        <v>732</v>
      </c>
      <c r="D836" s="22" t="str">
        <f>Source!H904</f>
        <v>шт.</v>
      </c>
      <c r="E836" s="9">
        <f>Source!I904</f>
        <v>1</v>
      </c>
      <c r="F836" s="24">
        <f>Source!AL904</f>
        <v>12908.33</v>
      </c>
      <c r="G836" s="23" t="str">
        <f>Source!DD904</f>
        <v/>
      </c>
      <c r="H836" s="9">
        <f>Source!AW904</f>
        <v>1</v>
      </c>
      <c r="I836" s="9">
        <f>IF(Source!BC904&lt;&gt; 0, Source!BC904, 1)</f>
        <v>1</v>
      </c>
      <c r="J836" s="25">
        <f>Source!P904</f>
        <v>12908.33</v>
      </c>
      <c r="K836" s="25"/>
      <c r="Q836">
        <f>ROUND((Source!BZ904/100)*ROUND((Source!AF904*Source!AV904)*Source!I904, 2), 2)</f>
        <v>0</v>
      </c>
      <c r="R836">
        <f>Source!X904</f>
        <v>0</v>
      </c>
      <c r="S836">
        <f>ROUND((Source!CA904/100)*ROUND((Source!AF904*Source!AV904)*Source!I904, 2), 2)</f>
        <v>0</v>
      </c>
      <c r="T836">
        <f>Source!Y904</f>
        <v>0</v>
      </c>
      <c r="U836">
        <f>ROUND((175/100)*ROUND((Source!AE904*Source!AV904)*Source!I904, 2), 2)</f>
        <v>0</v>
      </c>
      <c r="V836">
        <f>ROUND((108/100)*ROUND(Source!CS904*Source!I904, 2), 2)</f>
        <v>0</v>
      </c>
    </row>
    <row r="837" spans="1:22" ht="15" x14ac:dyDescent="0.25">
      <c r="A837" s="29"/>
      <c r="B837" s="29"/>
      <c r="C837" s="29"/>
      <c r="D837" s="29"/>
      <c r="E837" s="29"/>
      <c r="F837" s="29"/>
      <c r="G837" s="29"/>
      <c r="H837" s="29"/>
      <c r="I837" s="44">
        <f>J836</f>
        <v>12908.33</v>
      </c>
      <c r="J837" s="44"/>
      <c r="K837" s="30">
        <f>IF(Source!I904&lt;&gt;0, ROUND(I837/Source!I904, 2), 0)</f>
        <v>12908.33</v>
      </c>
      <c r="P837" s="28">
        <f>I837</f>
        <v>12908.33</v>
      </c>
    </row>
    <row r="838" spans="1:22" ht="42.75" x14ac:dyDescent="0.2">
      <c r="A838" s="20" t="str">
        <f>Source!E905</f>
        <v>26</v>
      </c>
      <c r="B838" s="21" t="str">
        <f>Source!F905</f>
        <v>5.3-3203-4-2/1</v>
      </c>
      <c r="C838" s="21" t="str">
        <f>Source!G905</f>
        <v>Установка стоек металлического ограждения газонов из трубы, масса стоек до 5 кг</v>
      </c>
      <c r="D838" s="22" t="str">
        <f>Source!H905</f>
        <v>10 шт.</v>
      </c>
      <c r="E838" s="9">
        <f>Source!I905</f>
        <v>0.4</v>
      </c>
      <c r="F838" s="24"/>
      <c r="G838" s="23"/>
      <c r="H838" s="9"/>
      <c r="I838" s="9"/>
      <c r="J838" s="25"/>
      <c r="K838" s="25"/>
      <c r="Q838">
        <f>ROUND((Source!BZ905/100)*ROUND((Source!AF905*Source!AV905)*Source!I905, 2), 2)</f>
        <v>328.39</v>
      </c>
      <c r="R838">
        <f>Source!X905</f>
        <v>328.39</v>
      </c>
      <c r="S838">
        <f>ROUND((Source!CA905/100)*ROUND((Source!AF905*Source!AV905)*Source!I905, 2), 2)</f>
        <v>46.91</v>
      </c>
      <c r="T838">
        <f>Source!Y905</f>
        <v>46.91</v>
      </c>
      <c r="U838">
        <f>ROUND((175/100)*ROUND((Source!AE905*Source!AV905)*Source!I905, 2), 2)</f>
        <v>0</v>
      </c>
      <c r="V838">
        <f>ROUND((108/100)*ROUND(Source!CS905*Source!I905, 2), 2)</f>
        <v>0</v>
      </c>
    </row>
    <row r="839" spans="1:22" x14ac:dyDescent="0.2">
      <c r="C839" s="26" t="str">
        <f>"Объем: "&amp;Source!I905&amp;"=4/"&amp;"10"</f>
        <v>Объем: 0,4=4/10</v>
      </c>
    </row>
    <row r="840" spans="1:22" ht="14.25" x14ac:dyDescent="0.2">
      <c r="A840" s="20"/>
      <c r="B840" s="21"/>
      <c r="C840" s="21" t="s">
        <v>695</v>
      </c>
      <c r="D840" s="22"/>
      <c r="E840" s="9"/>
      <c r="F840" s="24">
        <f>Source!AO905</f>
        <v>1172.82</v>
      </c>
      <c r="G840" s="23" t="str">
        <f>Source!DG905</f>
        <v/>
      </c>
      <c r="H840" s="9">
        <f>Source!AV905</f>
        <v>1</v>
      </c>
      <c r="I840" s="9">
        <f>IF(Source!BA905&lt;&gt; 0, Source!BA905, 1)</f>
        <v>1</v>
      </c>
      <c r="J840" s="25">
        <f>Source!S905</f>
        <v>469.13</v>
      </c>
      <c r="K840" s="25"/>
    </row>
    <row r="841" spans="1:22" ht="14.25" x14ac:dyDescent="0.2">
      <c r="A841" s="20"/>
      <c r="B841" s="21"/>
      <c r="C841" s="21" t="s">
        <v>698</v>
      </c>
      <c r="D841" s="22"/>
      <c r="E841" s="9"/>
      <c r="F841" s="24">
        <f>Source!AL905</f>
        <v>2994.86</v>
      </c>
      <c r="G841" s="23" t="str">
        <f>Source!DD905</f>
        <v/>
      </c>
      <c r="H841" s="9">
        <f>Source!AW905</f>
        <v>1</v>
      </c>
      <c r="I841" s="9">
        <f>IF(Source!BC905&lt;&gt; 0, Source!BC905, 1)</f>
        <v>1</v>
      </c>
      <c r="J841" s="25">
        <f>Source!P905</f>
        <v>1197.94</v>
      </c>
      <c r="K841" s="25"/>
    </row>
    <row r="842" spans="1:22" ht="14.25" x14ac:dyDescent="0.2">
      <c r="A842" s="20"/>
      <c r="B842" s="21"/>
      <c r="C842" s="21" t="s">
        <v>699</v>
      </c>
      <c r="D842" s="22" t="s">
        <v>700</v>
      </c>
      <c r="E842" s="9">
        <f>Source!AT905</f>
        <v>70</v>
      </c>
      <c r="F842" s="24"/>
      <c r="G842" s="23"/>
      <c r="H842" s="9"/>
      <c r="I842" s="9"/>
      <c r="J842" s="25">
        <f>SUM(R838:R841)</f>
        <v>328.39</v>
      </c>
      <c r="K842" s="25"/>
    </row>
    <row r="843" spans="1:22" ht="14.25" x14ac:dyDescent="0.2">
      <c r="A843" s="20"/>
      <c r="B843" s="21"/>
      <c r="C843" s="21" t="s">
        <v>701</v>
      </c>
      <c r="D843" s="22" t="s">
        <v>700</v>
      </c>
      <c r="E843" s="9">
        <f>Source!AU905</f>
        <v>10</v>
      </c>
      <c r="F843" s="24"/>
      <c r="G843" s="23"/>
      <c r="H843" s="9"/>
      <c r="I843" s="9"/>
      <c r="J843" s="25">
        <f>SUM(T838:T842)</f>
        <v>46.91</v>
      </c>
      <c r="K843" s="25"/>
    </row>
    <row r="844" spans="1:22" ht="14.25" x14ac:dyDescent="0.2">
      <c r="A844" s="20"/>
      <c r="B844" s="21"/>
      <c r="C844" s="21" t="s">
        <v>703</v>
      </c>
      <c r="D844" s="22" t="s">
        <v>704</v>
      </c>
      <c r="E844" s="9">
        <f>Source!AQ905</f>
        <v>6.22</v>
      </c>
      <c r="F844" s="24"/>
      <c r="G844" s="23" t="str">
        <f>Source!DI905</f>
        <v/>
      </c>
      <c r="H844" s="9">
        <f>Source!AV905</f>
        <v>1</v>
      </c>
      <c r="I844" s="9"/>
      <c r="J844" s="25"/>
      <c r="K844" s="25">
        <f>Source!U905</f>
        <v>2.488</v>
      </c>
    </row>
    <row r="845" spans="1:22" ht="15" x14ac:dyDescent="0.25">
      <c r="A845" s="29"/>
      <c r="B845" s="29"/>
      <c r="C845" s="29"/>
      <c r="D845" s="29"/>
      <c r="E845" s="29"/>
      <c r="F845" s="29"/>
      <c r="G845" s="29"/>
      <c r="H845" s="29"/>
      <c r="I845" s="44">
        <f>J840+J841+J842+J843</f>
        <v>2042.3700000000001</v>
      </c>
      <c r="J845" s="44"/>
      <c r="K845" s="30">
        <f>IF(Source!I905&lt;&gt;0, ROUND(I845/Source!I905, 2), 0)</f>
        <v>5105.93</v>
      </c>
      <c r="P845" s="28">
        <f>I845</f>
        <v>2042.3700000000001</v>
      </c>
    </row>
    <row r="846" spans="1:22" ht="57" x14ac:dyDescent="0.2">
      <c r="A846" s="20" t="str">
        <f>Source!E906</f>
        <v>27</v>
      </c>
      <c r="B846" s="21" t="str">
        <f>Source!F906</f>
        <v>коммерческое предложение</v>
      </c>
      <c r="C846" s="21" t="s">
        <v>733</v>
      </c>
      <c r="D846" s="22" t="str">
        <f>Source!H906</f>
        <v>шт.</v>
      </c>
      <c r="E846" s="9">
        <f>Source!I906</f>
        <v>1</v>
      </c>
      <c r="F846" s="24">
        <f>Source!AL906</f>
        <v>53348.33</v>
      </c>
      <c r="G846" s="23" t="str">
        <f>Source!DD906</f>
        <v/>
      </c>
      <c r="H846" s="9">
        <f>Source!AW906</f>
        <v>1</v>
      </c>
      <c r="I846" s="9">
        <f>IF(Source!BC906&lt;&gt; 0, Source!BC906, 1)</f>
        <v>1</v>
      </c>
      <c r="J846" s="25">
        <f>Source!P906</f>
        <v>53348.33</v>
      </c>
      <c r="K846" s="25"/>
      <c r="Q846">
        <f>ROUND((Source!BZ906/100)*ROUND((Source!AF906*Source!AV906)*Source!I906, 2), 2)</f>
        <v>0</v>
      </c>
      <c r="R846">
        <f>Source!X906</f>
        <v>0</v>
      </c>
      <c r="S846">
        <f>ROUND((Source!CA906/100)*ROUND((Source!AF906*Source!AV906)*Source!I906, 2), 2)</f>
        <v>0</v>
      </c>
      <c r="T846">
        <f>Source!Y906</f>
        <v>0</v>
      </c>
      <c r="U846">
        <f>ROUND((175/100)*ROUND((Source!AE906*Source!AV906)*Source!I906, 2), 2)</f>
        <v>0</v>
      </c>
      <c r="V846">
        <f>ROUND((108/100)*ROUND(Source!CS906*Source!I906, 2), 2)</f>
        <v>0</v>
      </c>
    </row>
    <row r="847" spans="1:22" ht="15" x14ac:dyDescent="0.25">
      <c r="A847" s="29"/>
      <c r="B847" s="29"/>
      <c r="C847" s="29"/>
      <c r="D847" s="29"/>
      <c r="E847" s="29"/>
      <c r="F847" s="29"/>
      <c r="G847" s="29"/>
      <c r="H847" s="29"/>
      <c r="I847" s="44">
        <f>J846</f>
        <v>53348.33</v>
      </c>
      <c r="J847" s="44"/>
      <c r="K847" s="30">
        <f>IF(Source!I906&lt;&gt;0, ROUND(I847/Source!I906, 2), 0)</f>
        <v>53348.33</v>
      </c>
      <c r="P847" s="28">
        <f>I847</f>
        <v>53348.33</v>
      </c>
    </row>
    <row r="848" spans="1:22" ht="42.75" x14ac:dyDescent="0.2">
      <c r="A848" s="20" t="str">
        <f>Source!E907</f>
        <v>28</v>
      </c>
      <c r="B848" s="21" t="str">
        <f>Source!F907</f>
        <v>5.3-3203-4-2/1</v>
      </c>
      <c r="C848" s="21" t="str">
        <f>Source!G907</f>
        <v>Установка стоек металлического ограждения газонов из трубы, масса стоек до 5 кг</v>
      </c>
      <c r="D848" s="22" t="str">
        <f>Source!H907</f>
        <v>10 шт.</v>
      </c>
      <c r="E848" s="9">
        <f>Source!I907</f>
        <v>0.4</v>
      </c>
      <c r="F848" s="24"/>
      <c r="G848" s="23"/>
      <c r="H848" s="9"/>
      <c r="I848" s="9"/>
      <c r="J848" s="25"/>
      <c r="K848" s="25"/>
      <c r="Q848">
        <f>ROUND((Source!BZ907/100)*ROUND((Source!AF907*Source!AV907)*Source!I907, 2), 2)</f>
        <v>328.39</v>
      </c>
      <c r="R848">
        <f>Source!X907</f>
        <v>328.39</v>
      </c>
      <c r="S848">
        <f>ROUND((Source!CA907/100)*ROUND((Source!AF907*Source!AV907)*Source!I907, 2), 2)</f>
        <v>46.91</v>
      </c>
      <c r="T848">
        <f>Source!Y907</f>
        <v>46.91</v>
      </c>
      <c r="U848">
        <f>ROUND((175/100)*ROUND((Source!AE907*Source!AV907)*Source!I907, 2), 2)</f>
        <v>0</v>
      </c>
      <c r="V848">
        <f>ROUND((108/100)*ROUND(Source!CS907*Source!I907, 2), 2)</f>
        <v>0</v>
      </c>
    </row>
    <row r="849" spans="1:22" x14ac:dyDescent="0.2">
      <c r="C849" s="26" t="str">
        <f>"Объем: "&amp;Source!I907&amp;"=4/"&amp;"10"</f>
        <v>Объем: 0,4=4/10</v>
      </c>
    </row>
    <row r="850" spans="1:22" ht="14.25" x14ac:dyDescent="0.2">
      <c r="A850" s="20"/>
      <c r="B850" s="21"/>
      <c r="C850" s="21" t="s">
        <v>695</v>
      </c>
      <c r="D850" s="22"/>
      <c r="E850" s="9"/>
      <c r="F850" s="24">
        <f>Source!AO907</f>
        <v>1172.82</v>
      </c>
      <c r="G850" s="23" t="str">
        <f>Source!DG907</f>
        <v/>
      </c>
      <c r="H850" s="9">
        <f>Source!AV907</f>
        <v>1</v>
      </c>
      <c r="I850" s="9">
        <f>IF(Source!BA907&lt;&gt; 0, Source!BA907, 1)</f>
        <v>1</v>
      </c>
      <c r="J850" s="25">
        <f>Source!S907</f>
        <v>469.13</v>
      </c>
      <c r="K850" s="25"/>
    </row>
    <row r="851" spans="1:22" ht="14.25" x14ac:dyDescent="0.2">
      <c r="A851" s="20"/>
      <c r="B851" s="21"/>
      <c r="C851" s="21" t="s">
        <v>698</v>
      </c>
      <c r="D851" s="22"/>
      <c r="E851" s="9"/>
      <c r="F851" s="24">
        <f>Source!AL907</f>
        <v>2994.86</v>
      </c>
      <c r="G851" s="23" t="str">
        <f>Source!DD907</f>
        <v/>
      </c>
      <c r="H851" s="9">
        <f>Source!AW907</f>
        <v>1</v>
      </c>
      <c r="I851" s="9">
        <f>IF(Source!BC907&lt;&gt; 0, Source!BC907, 1)</f>
        <v>1</v>
      </c>
      <c r="J851" s="25">
        <f>Source!P907</f>
        <v>1197.94</v>
      </c>
      <c r="K851" s="25"/>
    </row>
    <row r="852" spans="1:22" ht="14.25" x14ac:dyDescent="0.2">
      <c r="A852" s="20"/>
      <c r="B852" s="21"/>
      <c r="C852" s="21" t="s">
        <v>699</v>
      </c>
      <c r="D852" s="22" t="s">
        <v>700</v>
      </c>
      <c r="E852" s="9">
        <f>Source!AT907</f>
        <v>70</v>
      </c>
      <c r="F852" s="24"/>
      <c r="G852" s="23"/>
      <c r="H852" s="9"/>
      <c r="I852" s="9"/>
      <c r="J852" s="25">
        <f>SUM(R848:R851)</f>
        <v>328.39</v>
      </c>
      <c r="K852" s="25"/>
    </row>
    <row r="853" spans="1:22" ht="14.25" x14ac:dyDescent="0.2">
      <c r="A853" s="20"/>
      <c r="B853" s="21"/>
      <c r="C853" s="21" t="s">
        <v>701</v>
      </c>
      <c r="D853" s="22" t="s">
        <v>700</v>
      </c>
      <c r="E853" s="9">
        <f>Source!AU907</f>
        <v>10</v>
      </c>
      <c r="F853" s="24"/>
      <c r="G853" s="23"/>
      <c r="H853" s="9"/>
      <c r="I853" s="9"/>
      <c r="J853" s="25">
        <f>SUM(T848:T852)</f>
        <v>46.91</v>
      </c>
      <c r="K853" s="25"/>
    </row>
    <row r="854" spans="1:22" ht="14.25" x14ac:dyDescent="0.2">
      <c r="A854" s="20"/>
      <c r="B854" s="21"/>
      <c r="C854" s="21" t="s">
        <v>703</v>
      </c>
      <c r="D854" s="22" t="s">
        <v>704</v>
      </c>
      <c r="E854" s="9">
        <f>Source!AQ907</f>
        <v>6.22</v>
      </c>
      <c r="F854" s="24"/>
      <c r="G854" s="23" t="str">
        <f>Source!DI907</f>
        <v/>
      </c>
      <c r="H854" s="9">
        <f>Source!AV907</f>
        <v>1</v>
      </c>
      <c r="I854" s="9"/>
      <c r="J854" s="25"/>
      <c r="K854" s="25">
        <f>Source!U907</f>
        <v>2.488</v>
      </c>
    </row>
    <row r="855" spans="1:22" ht="15" x14ac:dyDescent="0.25">
      <c r="A855" s="29"/>
      <c r="B855" s="29"/>
      <c r="C855" s="29"/>
      <c r="D855" s="29"/>
      <c r="E855" s="29"/>
      <c r="F855" s="29"/>
      <c r="G855" s="29"/>
      <c r="H855" s="29"/>
      <c r="I855" s="44">
        <f>J850+J851+J852+J853</f>
        <v>2042.3700000000001</v>
      </c>
      <c r="J855" s="44"/>
      <c r="K855" s="30">
        <f>IF(Source!I907&lt;&gt;0, ROUND(I855/Source!I907, 2), 0)</f>
        <v>5105.93</v>
      </c>
      <c r="P855" s="28">
        <f>I855</f>
        <v>2042.3700000000001</v>
      </c>
    </row>
    <row r="856" spans="1:22" ht="57" x14ac:dyDescent="0.2">
      <c r="A856" s="20" t="str">
        <f>Source!E908</f>
        <v>29</v>
      </c>
      <c r="B856" s="21" t="str">
        <f>Source!F908</f>
        <v>коммерческое предложение</v>
      </c>
      <c r="C856" s="21" t="s">
        <v>734</v>
      </c>
      <c r="D856" s="22" t="str">
        <f>Source!H908</f>
        <v>шт.</v>
      </c>
      <c r="E856" s="9">
        <f>Source!I908</f>
        <v>1</v>
      </c>
      <c r="F856" s="24">
        <f>Source!AL908</f>
        <v>22533.33</v>
      </c>
      <c r="G856" s="23" t="str">
        <f>Source!DD908</f>
        <v/>
      </c>
      <c r="H856" s="9">
        <f>Source!AW908</f>
        <v>1</v>
      </c>
      <c r="I856" s="9">
        <f>IF(Source!BC908&lt;&gt; 0, Source!BC908, 1)</f>
        <v>1</v>
      </c>
      <c r="J856" s="25">
        <f>Source!P908</f>
        <v>22533.33</v>
      </c>
      <c r="K856" s="25"/>
      <c r="Q856">
        <f>ROUND((Source!BZ908/100)*ROUND((Source!AF908*Source!AV908)*Source!I908, 2), 2)</f>
        <v>0</v>
      </c>
      <c r="R856">
        <f>Source!X908</f>
        <v>0</v>
      </c>
      <c r="S856">
        <f>ROUND((Source!CA908/100)*ROUND((Source!AF908*Source!AV908)*Source!I908, 2), 2)</f>
        <v>0</v>
      </c>
      <c r="T856">
        <f>Source!Y908</f>
        <v>0</v>
      </c>
      <c r="U856">
        <f>ROUND((175/100)*ROUND((Source!AE908*Source!AV908)*Source!I908, 2), 2)</f>
        <v>0</v>
      </c>
      <c r="V856">
        <f>ROUND((108/100)*ROUND(Source!CS908*Source!I908, 2), 2)</f>
        <v>0</v>
      </c>
    </row>
    <row r="857" spans="1:22" ht="15" x14ac:dyDescent="0.25">
      <c r="A857" s="29"/>
      <c r="B857" s="29"/>
      <c r="C857" s="29"/>
      <c r="D857" s="29"/>
      <c r="E857" s="29"/>
      <c r="F857" s="29"/>
      <c r="G857" s="29"/>
      <c r="H857" s="29"/>
      <c r="I857" s="44">
        <f>J856</f>
        <v>22533.33</v>
      </c>
      <c r="J857" s="44"/>
      <c r="K857" s="30">
        <f>IF(Source!I908&lt;&gt;0, ROUND(I857/Source!I908, 2), 0)</f>
        <v>22533.33</v>
      </c>
      <c r="P857" s="28">
        <f>I857</f>
        <v>22533.33</v>
      </c>
    </row>
    <row r="858" spans="1:22" ht="42.75" x14ac:dyDescent="0.2">
      <c r="A858" s="20" t="str">
        <f>Source!E909</f>
        <v>30</v>
      </c>
      <c r="B858" s="21" t="str">
        <f>Source!F909</f>
        <v>5.3-3203-4-2/1</v>
      </c>
      <c r="C858" s="21" t="str">
        <f>Source!G909</f>
        <v>Установка стоек металлического ограждения газонов из трубы, масса стоек до 5 кг</v>
      </c>
      <c r="D858" s="22" t="str">
        <f>Source!H909</f>
        <v>10 шт.</v>
      </c>
      <c r="E858" s="9">
        <f>Source!I909</f>
        <v>0.8</v>
      </c>
      <c r="F858" s="24"/>
      <c r="G858" s="23"/>
      <c r="H858" s="9"/>
      <c r="I858" s="9"/>
      <c r="J858" s="25"/>
      <c r="K858" s="25"/>
      <c r="Q858">
        <f>ROUND((Source!BZ909/100)*ROUND((Source!AF909*Source!AV909)*Source!I909, 2), 2)</f>
        <v>656.78</v>
      </c>
      <c r="R858">
        <f>Source!X909</f>
        <v>656.78</v>
      </c>
      <c r="S858">
        <f>ROUND((Source!CA909/100)*ROUND((Source!AF909*Source!AV909)*Source!I909, 2), 2)</f>
        <v>93.83</v>
      </c>
      <c r="T858">
        <f>Source!Y909</f>
        <v>93.83</v>
      </c>
      <c r="U858">
        <f>ROUND((175/100)*ROUND((Source!AE909*Source!AV909)*Source!I909, 2), 2)</f>
        <v>0</v>
      </c>
      <c r="V858">
        <f>ROUND((108/100)*ROUND(Source!CS909*Source!I909, 2), 2)</f>
        <v>0</v>
      </c>
    </row>
    <row r="859" spans="1:22" x14ac:dyDescent="0.2">
      <c r="C859" s="26" t="str">
        <f>"Объем: "&amp;Source!I909&amp;"=8/"&amp;"10"</f>
        <v>Объем: 0,8=8/10</v>
      </c>
    </row>
    <row r="860" spans="1:22" ht="14.25" x14ac:dyDescent="0.2">
      <c r="A860" s="20"/>
      <c r="B860" s="21"/>
      <c r="C860" s="21" t="s">
        <v>695</v>
      </c>
      <c r="D860" s="22"/>
      <c r="E860" s="9"/>
      <c r="F860" s="24">
        <f>Source!AO909</f>
        <v>1172.82</v>
      </c>
      <c r="G860" s="23" t="str">
        <f>Source!DG909</f>
        <v/>
      </c>
      <c r="H860" s="9">
        <f>Source!AV909</f>
        <v>1</v>
      </c>
      <c r="I860" s="9">
        <f>IF(Source!BA909&lt;&gt; 0, Source!BA909, 1)</f>
        <v>1</v>
      </c>
      <c r="J860" s="25">
        <f>Source!S909</f>
        <v>938.26</v>
      </c>
      <c r="K860" s="25"/>
    </row>
    <row r="861" spans="1:22" ht="14.25" x14ac:dyDescent="0.2">
      <c r="A861" s="20"/>
      <c r="B861" s="21"/>
      <c r="C861" s="21" t="s">
        <v>698</v>
      </c>
      <c r="D861" s="22"/>
      <c r="E861" s="9"/>
      <c r="F861" s="24">
        <f>Source!AL909</f>
        <v>2994.86</v>
      </c>
      <c r="G861" s="23" t="str">
        <f>Source!DD909</f>
        <v/>
      </c>
      <c r="H861" s="9">
        <f>Source!AW909</f>
        <v>1</v>
      </c>
      <c r="I861" s="9">
        <f>IF(Source!BC909&lt;&gt; 0, Source!BC909, 1)</f>
        <v>1</v>
      </c>
      <c r="J861" s="25">
        <f>Source!P909</f>
        <v>2395.89</v>
      </c>
      <c r="K861" s="25"/>
    </row>
    <row r="862" spans="1:22" ht="14.25" x14ac:dyDescent="0.2">
      <c r="A862" s="20"/>
      <c r="B862" s="21"/>
      <c r="C862" s="21" t="s">
        <v>699</v>
      </c>
      <c r="D862" s="22" t="s">
        <v>700</v>
      </c>
      <c r="E862" s="9">
        <f>Source!AT909</f>
        <v>70</v>
      </c>
      <c r="F862" s="24"/>
      <c r="G862" s="23"/>
      <c r="H862" s="9"/>
      <c r="I862" s="9"/>
      <c r="J862" s="25">
        <f>SUM(R858:R861)</f>
        <v>656.78</v>
      </c>
      <c r="K862" s="25"/>
    </row>
    <row r="863" spans="1:22" ht="14.25" x14ac:dyDescent="0.2">
      <c r="A863" s="20"/>
      <c r="B863" s="21"/>
      <c r="C863" s="21" t="s">
        <v>701</v>
      </c>
      <c r="D863" s="22" t="s">
        <v>700</v>
      </c>
      <c r="E863" s="9">
        <f>Source!AU909</f>
        <v>10</v>
      </c>
      <c r="F863" s="24"/>
      <c r="G863" s="23"/>
      <c r="H863" s="9"/>
      <c r="I863" s="9"/>
      <c r="J863" s="25">
        <f>SUM(T858:T862)</f>
        <v>93.83</v>
      </c>
      <c r="K863" s="25"/>
    </row>
    <row r="864" spans="1:22" ht="14.25" x14ac:dyDescent="0.2">
      <c r="A864" s="20"/>
      <c r="B864" s="21"/>
      <c r="C864" s="21" t="s">
        <v>703</v>
      </c>
      <c r="D864" s="22" t="s">
        <v>704</v>
      </c>
      <c r="E864" s="9">
        <f>Source!AQ909</f>
        <v>6.22</v>
      </c>
      <c r="F864" s="24"/>
      <c r="G864" s="23" t="str">
        <f>Source!DI909</f>
        <v/>
      </c>
      <c r="H864" s="9">
        <f>Source!AV909</f>
        <v>1</v>
      </c>
      <c r="I864" s="9"/>
      <c r="J864" s="25"/>
      <c r="K864" s="25">
        <f>Source!U909</f>
        <v>4.976</v>
      </c>
    </row>
    <row r="865" spans="1:31" ht="15" x14ac:dyDescent="0.25">
      <c r="A865" s="29"/>
      <c r="B865" s="29"/>
      <c r="C865" s="29"/>
      <c r="D865" s="29"/>
      <c r="E865" s="29"/>
      <c r="F865" s="29"/>
      <c r="G865" s="29"/>
      <c r="H865" s="29"/>
      <c r="I865" s="44">
        <f>J860+J861+J862+J863</f>
        <v>4084.7599999999993</v>
      </c>
      <c r="J865" s="44"/>
      <c r="K865" s="30">
        <f>IF(Source!I909&lt;&gt;0, ROUND(I865/Source!I909, 2), 0)</f>
        <v>5105.95</v>
      </c>
      <c r="P865" s="28">
        <f>I865</f>
        <v>4084.7599999999993</v>
      </c>
    </row>
    <row r="866" spans="1:31" ht="57" x14ac:dyDescent="0.2">
      <c r="A866" s="20" t="str">
        <f>Source!E910</f>
        <v>31</v>
      </c>
      <c r="B866" s="21" t="str">
        <f>Source!F910</f>
        <v>коммерческое предложение</v>
      </c>
      <c r="C866" s="21" t="s">
        <v>735</v>
      </c>
      <c r="D866" s="22" t="str">
        <f>Source!H910</f>
        <v>шт.</v>
      </c>
      <c r="E866" s="9">
        <f>Source!I910</f>
        <v>1</v>
      </c>
      <c r="F866" s="24">
        <f>Source!AL910</f>
        <v>135408.32999999999</v>
      </c>
      <c r="G866" s="23" t="str">
        <f>Source!DD910</f>
        <v/>
      </c>
      <c r="H866" s="9">
        <f>Source!AW910</f>
        <v>1</v>
      </c>
      <c r="I866" s="9">
        <f>IF(Source!BC910&lt;&gt; 0, Source!BC910, 1)</f>
        <v>1</v>
      </c>
      <c r="J866" s="25">
        <f>Source!P910</f>
        <v>135408.32999999999</v>
      </c>
      <c r="K866" s="25"/>
      <c r="Q866">
        <f>ROUND((Source!BZ910/100)*ROUND((Source!AF910*Source!AV910)*Source!I910, 2), 2)</f>
        <v>0</v>
      </c>
      <c r="R866">
        <f>Source!X910</f>
        <v>0</v>
      </c>
      <c r="S866">
        <f>ROUND((Source!CA910/100)*ROUND((Source!AF910*Source!AV910)*Source!I910, 2), 2)</f>
        <v>0</v>
      </c>
      <c r="T866">
        <f>Source!Y910</f>
        <v>0</v>
      </c>
      <c r="U866">
        <f>ROUND((175/100)*ROUND((Source!AE910*Source!AV910)*Source!I910, 2), 2)</f>
        <v>0</v>
      </c>
      <c r="V866">
        <f>ROUND((108/100)*ROUND(Source!CS910*Source!I910, 2), 2)</f>
        <v>0</v>
      </c>
    </row>
    <row r="867" spans="1:31" ht="15" x14ac:dyDescent="0.25">
      <c r="A867" s="29"/>
      <c r="B867" s="29"/>
      <c r="C867" s="29"/>
      <c r="D867" s="29"/>
      <c r="E867" s="29"/>
      <c r="F867" s="29"/>
      <c r="G867" s="29"/>
      <c r="H867" s="29"/>
      <c r="I867" s="44">
        <f>J866</f>
        <v>135408.32999999999</v>
      </c>
      <c r="J867" s="44"/>
      <c r="K867" s="30">
        <f>IF(Source!I910&lt;&gt;0, ROUND(I867/Source!I910, 2), 0)</f>
        <v>135408.32999999999</v>
      </c>
      <c r="P867" s="28">
        <f>I867</f>
        <v>135408.32999999999</v>
      </c>
    </row>
    <row r="869" spans="1:31" ht="15" x14ac:dyDescent="0.25">
      <c r="A869" s="42" t="str">
        <f>CONCATENATE("Итого по разделу: ",IF(Source!G912&lt;&gt;"Новый раздел", Source!G912, ""))</f>
        <v>Итого по разделу: Установка МАФ</v>
      </c>
      <c r="B869" s="42"/>
      <c r="C869" s="42"/>
      <c r="D869" s="42"/>
      <c r="E869" s="42"/>
      <c r="F869" s="42"/>
      <c r="G869" s="42"/>
      <c r="H869" s="42"/>
      <c r="I869" s="40">
        <f>SUM(P793:P868)</f>
        <v>489007.67000000004</v>
      </c>
      <c r="J869" s="41"/>
      <c r="K869" s="31"/>
    </row>
    <row r="871" spans="1:31" ht="14.25" x14ac:dyDescent="0.2">
      <c r="C871" s="38" t="str">
        <f>Source!H940</f>
        <v>НДС 20%</v>
      </c>
      <c r="D871" s="38"/>
      <c r="E871" s="38"/>
      <c r="F871" s="38"/>
      <c r="G871" s="38"/>
      <c r="H871" s="38"/>
      <c r="I871" s="39">
        <f>IF(Source!F940=0, "", Source!F940)</f>
        <v>97801.53</v>
      </c>
      <c r="J871" s="39"/>
    </row>
    <row r="872" spans="1:31" ht="14.25" x14ac:dyDescent="0.2">
      <c r="C872" s="38" t="str">
        <f>Source!H941</f>
        <v>Итого с НДС</v>
      </c>
      <c r="D872" s="38"/>
      <c r="E872" s="38"/>
      <c r="F872" s="38"/>
      <c r="G872" s="38"/>
      <c r="H872" s="38"/>
      <c r="I872" s="39">
        <f>IF(Source!F941=0, "", Source!F941)</f>
        <v>586809.19999999995</v>
      </c>
      <c r="J872" s="39"/>
    </row>
    <row r="874" spans="1:31" ht="33" x14ac:dyDescent="0.25">
      <c r="A874" s="43" t="str">
        <f>CONCATENATE("Раздел: ",IF(Source!G943&lt;&gt;"Новый раздел", Source!G943,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</v>
      </c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AE874" s="32" t="str">
        <f>CONCATENATE("Раздел: ",IF(Source!G943&lt;&gt;"Новый раздел", Source!G943,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</v>
      </c>
    </row>
    <row r="876" spans="1:31" ht="16.5" x14ac:dyDescent="0.25">
      <c r="A876" s="43" t="str">
        <f>CONCATENATE("Подраздел: ",IF(Source!G947&lt;&gt;"Новый подраздел", Source!G947, ""))</f>
        <v>Подраздел: Устройство резинового покрытия   на детской площадке -440м2</v>
      </c>
      <c r="B876" s="43"/>
      <c r="C876" s="43"/>
      <c r="D876" s="43"/>
      <c r="E876" s="43"/>
      <c r="F876" s="43"/>
      <c r="G876" s="43"/>
      <c r="H876" s="43"/>
      <c r="I876" s="43"/>
      <c r="J876" s="43"/>
      <c r="K876" s="43"/>
    </row>
    <row r="877" spans="1:31" ht="71.25" x14ac:dyDescent="0.2">
      <c r="A877" s="20" t="str">
        <f>Source!E951</f>
        <v>32</v>
      </c>
      <c r="B877" s="21" t="str">
        <f>Source!F951</f>
        <v>2.49-3101-3-3/1</v>
      </c>
      <c r="C877" s="21" t="str">
        <f>Source!G951</f>
        <v>Разработка грунта с погрузкой на автомобили-самосвалы экскаваторами с ковшом вместимостью 0,5 м3, группа грунтов 1-3, группа грунтов 1-3 (440м2*0,3*0,9)</v>
      </c>
      <c r="D877" s="22" t="str">
        <f>Source!H951</f>
        <v>100 м3</v>
      </c>
      <c r="E877" s="9">
        <f>Source!I951</f>
        <v>1.1879999999999999</v>
      </c>
      <c r="F877" s="24"/>
      <c r="G877" s="23"/>
      <c r="H877" s="9"/>
      <c r="I877" s="9"/>
      <c r="J877" s="25"/>
      <c r="K877" s="25"/>
      <c r="Q877">
        <f>ROUND((Source!BZ951/100)*ROUND((Source!AF951*Source!AV951)*Source!I951, 2), 2)</f>
        <v>238.99</v>
      </c>
      <c r="R877">
        <f>Source!X951</f>
        <v>238.99</v>
      </c>
      <c r="S877">
        <f>ROUND((Source!CA951/100)*ROUND((Source!AF951*Source!AV951)*Source!I951, 2), 2)</f>
        <v>34.14</v>
      </c>
      <c r="T877">
        <f>Source!Y951</f>
        <v>34.14</v>
      </c>
      <c r="U877">
        <f>ROUND((175/100)*ROUND((Source!AE951*Source!AV951)*Source!I951, 2), 2)</f>
        <v>7139.04</v>
      </c>
      <c r="V877">
        <f>ROUND((108/100)*ROUND(Source!CS951*Source!I951, 2), 2)</f>
        <v>4405.8100000000004</v>
      </c>
    </row>
    <row r="878" spans="1:31" x14ac:dyDescent="0.2">
      <c r="C878" s="26" t="str">
        <f>"Объем: "&amp;Source!I951&amp;"=118,8/"&amp;"100"</f>
        <v>Объем: 1,188=118,8/100</v>
      </c>
    </row>
    <row r="879" spans="1:31" ht="14.25" x14ac:dyDescent="0.2">
      <c r="A879" s="20"/>
      <c r="B879" s="21"/>
      <c r="C879" s="21" t="s">
        <v>695</v>
      </c>
      <c r="D879" s="22"/>
      <c r="E879" s="9"/>
      <c r="F879" s="24">
        <f>Source!AO951</f>
        <v>287.38</v>
      </c>
      <c r="G879" s="23" t="str">
        <f>Source!DG951</f>
        <v/>
      </c>
      <c r="H879" s="9">
        <f>Source!AV951</f>
        <v>1</v>
      </c>
      <c r="I879" s="9">
        <f>IF(Source!BA951&lt;&gt; 0, Source!BA951, 1)</f>
        <v>1</v>
      </c>
      <c r="J879" s="25">
        <f>Source!S951</f>
        <v>341.41</v>
      </c>
      <c r="K879" s="25"/>
    </row>
    <row r="880" spans="1:31" ht="14.25" x14ac:dyDescent="0.2">
      <c r="A880" s="20"/>
      <c r="B880" s="21"/>
      <c r="C880" s="21" t="s">
        <v>696</v>
      </c>
      <c r="D880" s="22"/>
      <c r="E880" s="9"/>
      <c r="F880" s="24">
        <f>Source!AM951</f>
        <v>8779.01</v>
      </c>
      <c r="G880" s="23" t="str">
        <f>Source!DE951</f>
        <v/>
      </c>
      <c r="H880" s="9">
        <f>Source!AV951</f>
        <v>1</v>
      </c>
      <c r="I880" s="9">
        <f>IF(Source!BB951&lt;&gt; 0, Source!BB951, 1)</f>
        <v>1</v>
      </c>
      <c r="J880" s="25">
        <f>Source!Q951</f>
        <v>10429.459999999999</v>
      </c>
      <c r="K880" s="25"/>
    </row>
    <row r="881" spans="1:22" ht="14.25" x14ac:dyDescent="0.2">
      <c r="A881" s="20"/>
      <c r="B881" s="21"/>
      <c r="C881" s="21" t="s">
        <v>697</v>
      </c>
      <c r="D881" s="22"/>
      <c r="E881" s="9"/>
      <c r="F881" s="24">
        <f>Source!AN951</f>
        <v>3433.88</v>
      </c>
      <c r="G881" s="23" t="str">
        <f>Source!DF951</f>
        <v/>
      </c>
      <c r="H881" s="9">
        <f>Source!AV951</f>
        <v>1</v>
      </c>
      <c r="I881" s="9">
        <f>IF(Source!BS951&lt;&gt; 0, Source!BS951, 1)</f>
        <v>1</v>
      </c>
      <c r="J881" s="27">
        <f>Source!R951</f>
        <v>4079.45</v>
      </c>
      <c r="K881" s="25"/>
    </row>
    <row r="882" spans="1:22" ht="14.25" x14ac:dyDescent="0.2">
      <c r="A882" s="20"/>
      <c r="B882" s="21"/>
      <c r="C882" s="21" t="s">
        <v>699</v>
      </c>
      <c r="D882" s="22" t="s">
        <v>700</v>
      </c>
      <c r="E882" s="9">
        <f>Source!AT951</f>
        <v>70</v>
      </c>
      <c r="F882" s="24"/>
      <c r="G882" s="23"/>
      <c r="H882" s="9"/>
      <c r="I882" s="9"/>
      <c r="J882" s="25">
        <f>SUM(R877:R881)</f>
        <v>238.99</v>
      </c>
      <c r="K882" s="25"/>
    </row>
    <row r="883" spans="1:22" ht="14.25" x14ac:dyDescent="0.2">
      <c r="A883" s="20"/>
      <c r="B883" s="21"/>
      <c r="C883" s="21" t="s">
        <v>701</v>
      </c>
      <c r="D883" s="22" t="s">
        <v>700</v>
      </c>
      <c r="E883" s="9">
        <f>Source!AU951</f>
        <v>10</v>
      </c>
      <c r="F883" s="24"/>
      <c r="G883" s="23"/>
      <c r="H883" s="9"/>
      <c r="I883" s="9"/>
      <c r="J883" s="25">
        <f>SUM(T877:T882)</f>
        <v>34.14</v>
      </c>
      <c r="K883" s="25"/>
    </row>
    <row r="884" spans="1:22" ht="14.25" x14ac:dyDescent="0.2">
      <c r="A884" s="20"/>
      <c r="B884" s="21"/>
      <c r="C884" s="21" t="s">
        <v>702</v>
      </c>
      <c r="D884" s="22" t="s">
        <v>700</v>
      </c>
      <c r="E884" s="9">
        <f>108</f>
        <v>108</v>
      </c>
      <c r="F884" s="24"/>
      <c r="G884" s="23"/>
      <c r="H884" s="9"/>
      <c r="I884" s="9"/>
      <c r="J884" s="25">
        <f>SUM(V877:V883)</f>
        <v>4405.8100000000004</v>
      </c>
      <c r="K884" s="25"/>
    </row>
    <row r="885" spans="1:22" ht="14.25" x14ac:dyDescent="0.2">
      <c r="A885" s="20"/>
      <c r="B885" s="21"/>
      <c r="C885" s="21" t="s">
        <v>703</v>
      </c>
      <c r="D885" s="22" t="s">
        <v>704</v>
      </c>
      <c r="E885" s="9">
        <f>Source!AQ951</f>
        <v>1.59</v>
      </c>
      <c r="F885" s="24"/>
      <c r="G885" s="23" t="str">
        <f>Source!DI951</f>
        <v/>
      </c>
      <c r="H885" s="9">
        <f>Source!AV951</f>
        <v>1</v>
      </c>
      <c r="I885" s="9"/>
      <c r="J885" s="25"/>
      <c r="K885" s="25">
        <f>Source!U951</f>
        <v>1.8889199999999999</v>
      </c>
    </row>
    <row r="886" spans="1:22" ht="15" x14ac:dyDescent="0.25">
      <c r="A886" s="29"/>
      <c r="B886" s="29"/>
      <c r="C886" s="29"/>
      <c r="D886" s="29"/>
      <c r="E886" s="29"/>
      <c r="F886" s="29"/>
      <c r="G886" s="29"/>
      <c r="H886" s="29"/>
      <c r="I886" s="44">
        <f>J879+J880+J882+J883+J884</f>
        <v>15449.809999999998</v>
      </c>
      <c r="J886" s="44"/>
      <c r="K886" s="30">
        <f>IF(Source!I951&lt;&gt;0, ROUND(I886/Source!I951, 2), 0)</f>
        <v>13004.89</v>
      </c>
      <c r="P886" s="28">
        <f>I886</f>
        <v>15449.809999999998</v>
      </c>
    </row>
    <row r="887" spans="1:22" ht="71.25" x14ac:dyDescent="0.2">
      <c r="A887" s="20" t="str">
        <f>Source!E952</f>
        <v>33</v>
      </c>
      <c r="B887" s="21" t="str">
        <f>Source!F952</f>
        <v>2.49-3201-14-1/1</v>
      </c>
      <c r="C887" s="21" t="str">
        <f>Source!G952</f>
        <v>Разработка грунта вручную в траншеях глубиной до 2 м без креплений с откосами, группа грунтов 1-3 (с последующей планировкой) (440м2*0,3*0,1)</v>
      </c>
      <c r="D887" s="22" t="str">
        <f>Source!H952</f>
        <v>100 м3</v>
      </c>
      <c r="E887" s="9">
        <f>Source!I952</f>
        <v>0.13200000000000001</v>
      </c>
      <c r="F887" s="24"/>
      <c r="G887" s="23"/>
      <c r="H887" s="9"/>
      <c r="I887" s="9"/>
      <c r="J887" s="25"/>
      <c r="K887" s="25"/>
      <c r="Q887">
        <f>ROUND((Source!BZ952/100)*ROUND((Source!AF952*Source!AV952)*Source!I952, 2), 2)</f>
        <v>3876.29</v>
      </c>
      <c r="R887">
        <f>Source!X952</f>
        <v>3876.29</v>
      </c>
      <c r="S887">
        <f>ROUND((Source!CA952/100)*ROUND((Source!AF952*Source!AV952)*Source!I952, 2), 2)</f>
        <v>553.76</v>
      </c>
      <c r="T887">
        <f>Source!Y952</f>
        <v>553.76</v>
      </c>
      <c r="U887">
        <f>ROUND((175/100)*ROUND((Source!AE952*Source!AV952)*Source!I952, 2), 2)</f>
        <v>0</v>
      </c>
      <c r="V887">
        <f>ROUND((108/100)*ROUND(Source!CS952*Source!I952, 2), 2)</f>
        <v>0</v>
      </c>
    </row>
    <row r="888" spans="1:22" x14ac:dyDescent="0.2">
      <c r="C888" s="26" t="str">
        <f>"Объем: "&amp;Source!I952&amp;"=13,2/"&amp;"100"</f>
        <v>Объем: 0,132=13,2/100</v>
      </c>
    </row>
    <row r="889" spans="1:22" ht="14.25" x14ac:dyDescent="0.2">
      <c r="A889" s="20"/>
      <c r="B889" s="21"/>
      <c r="C889" s="21" t="s">
        <v>695</v>
      </c>
      <c r="D889" s="22"/>
      <c r="E889" s="9"/>
      <c r="F889" s="24">
        <f>Source!AO952</f>
        <v>41951.1</v>
      </c>
      <c r="G889" s="23" t="str">
        <f>Source!DG952</f>
        <v/>
      </c>
      <c r="H889" s="9">
        <f>Source!AV952</f>
        <v>1</v>
      </c>
      <c r="I889" s="9">
        <f>IF(Source!BA952&lt;&gt; 0, Source!BA952, 1)</f>
        <v>1</v>
      </c>
      <c r="J889" s="25">
        <f>Source!S952</f>
        <v>5537.55</v>
      </c>
      <c r="K889" s="25"/>
    </row>
    <row r="890" spans="1:22" ht="14.25" x14ac:dyDescent="0.2">
      <c r="A890" s="20"/>
      <c r="B890" s="21"/>
      <c r="C890" s="21" t="s">
        <v>699</v>
      </c>
      <c r="D890" s="22" t="s">
        <v>700</v>
      </c>
      <c r="E890" s="9">
        <f>Source!AT952</f>
        <v>70</v>
      </c>
      <c r="F890" s="24"/>
      <c r="G890" s="23"/>
      <c r="H890" s="9"/>
      <c r="I890" s="9"/>
      <c r="J890" s="25">
        <f>SUM(R887:R889)</f>
        <v>3876.29</v>
      </c>
      <c r="K890" s="25"/>
    </row>
    <row r="891" spans="1:22" ht="14.25" x14ac:dyDescent="0.2">
      <c r="A891" s="20"/>
      <c r="B891" s="21"/>
      <c r="C891" s="21" t="s">
        <v>701</v>
      </c>
      <c r="D891" s="22" t="s">
        <v>700</v>
      </c>
      <c r="E891" s="9">
        <f>Source!AU952</f>
        <v>10</v>
      </c>
      <c r="F891" s="24"/>
      <c r="G891" s="23"/>
      <c r="H891" s="9"/>
      <c r="I891" s="9"/>
      <c r="J891" s="25">
        <f>SUM(T887:T890)</f>
        <v>553.76</v>
      </c>
      <c r="K891" s="25"/>
    </row>
    <row r="892" spans="1:22" ht="14.25" x14ac:dyDescent="0.2">
      <c r="A892" s="20"/>
      <c r="B892" s="21"/>
      <c r="C892" s="21" t="s">
        <v>703</v>
      </c>
      <c r="D892" s="22" t="s">
        <v>704</v>
      </c>
      <c r="E892" s="9">
        <f>Source!AQ952</f>
        <v>221.6</v>
      </c>
      <c r="F892" s="24"/>
      <c r="G892" s="23" t="str">
        <f>Source!DI952</f>
        <v/>
      </c>
      <c r="H892" s="9">
        <f>Source!AV952</f>
        <v>1</v>
      </c>
      <c r="I892" s="9"/>
      <c r="J892" s="25"/>
      <c r="K892" s="25">
        <f>Source!U952</f>
        <v>29.251200000000001</v>
      </c>
    </row>
    <row r="893" spans="1:22" ht="15" x14ac:dyDescent="0.25">
      <c r="A893" s="29"/>
      <c r="B893" s="29"/>
      <c r="C893" s="29"/>
      <c r="D893" s="29"/>
      <c r="E893" s="29"/>
      <c r="F893" s="29"/>
      <c r="G893" s="29"/>
      <c r="H893" s="29"/>
      <c r="I893" s="44">
        <f>J889+J890+J891</f>
        <v>9967.6</v>
      </c>
      <c r="J893" s="44"/>
      <c r="K893" s="30">
        <f>IF(Source!I952&lt;&gt;0, ROUND(I893/Source!I952, 2), 0)</f>
        <v>75512.12</v>
      </c>
      <c r="P893" s="28">
        <f>I893</f>
        <v>9967.6</v>
      </c>
    </row>
    <row r="894" spans="1:22" ht="42.75" x14ac:dyDescent="0.2">
      <c r="A894" s="20" t="str">
        <f>Source!E953</f>
        <v>34</v>
      </c>
      <c r="B894" s="21" t="str">
        <f>Source!F953</f>
        <v>5.4-3503-1-1/1</v>
      </c>
      <c r="C894" s="21" t="str">
        <f>Source!G953</f>
        <v>Планировка участка механизированным способом  (от разборки грунта) (118,8м3/0,2)</v>
      </c>
      <c r="D894" s="22" t="str">
        <f>Source!H953</f>
        <v>100 м2</v>
      </c>
      <c r="E894" s="9">
        <f>Source!I953</f>
        <v>5.94</v>
      </c>
      <c r="F894" s="24"/>
      <c r="G894" s="23"/>
      <c r="H894" s="9"/>
      <c r="I894" s="9"/>
      <c r="J894" s="25"/>
      <c r="K894" s="25"/>
      <c r="Q894">
        <f>ROUND((Source!BZ953/100)*ROUND((Source!AF953*Source!AV953)*Source!I953, 2), 2)</f>
        <v>0</v>
      </c>
      <c r="R894">
        <f>Source!X953</f>
        <v>0</v>
      </c>
      <c r="S894">
        <f>ROUND((Source!CA953/100)*ROUND((Source!AF953*Source!AV953)*Source!I953, 2), 2)</f>
        <v>0</v>
      </c>
      <c r="T894">
        <f>Source!Y953</f>
        <v>0</v>
      </c>
      <c r="U894">
        <f>ROUND((175/100)*ROUND((Source!AE953*Source!AV953)*Source!I953, 2), 2)</f>
        <v>1158.31</v>
      </c>
      <c r="V894">
        <f>ROUND((108/100)*ROUND(Source!CS953*Source!I953, 2), 2)</f>
        <v>714.84</v>
      </c>
    </row>
    <row r="895" spans="1:22" x14ac:dyDescent="0.2">
      <c r="C895" s="26" t="str">
        <f>"Объем: "&amp;Source!I953&amp;"=594/"&amp;"100"</f>
        <v>Объем: 5,94=594/100</v>
      </c>
    </row>
    <row r="896" spans="1:22" ht="14.25" x14ac:dyDescent="0.2">
      <c r="A896" s="20"/>
      <c r="B896" s="21"/>
      <c r="C896" s="21" t="s">
        <v>696</v>
      </c>
      <c r="D896" s="22"/>
      <c r="E896" s="9"/>
      <c r="F896" s="24">
        <f>Source!AM953</f>
        <v>296.60000000000002</v>
      </c>
      <c r="G896" s="23" t="str">
        <f>Source!DE953</f>
        <v/>
      </c>
      <c r="H896" s="9">
        <f>Source!AV953</f>
        <v>1</v>
      </c>
      <c r="I896" s="9">
        <f>IF(Source!BB953&lt;&gt; 0, Source!BB953, 1)</f>
        <v>1</v>
      </c>
      <c r="J896" s="25">
        <f>Source!Q953</f>
        <v>1761.8</v>
      </c>
      <c r="K896" s="25"/>
    </row>
    <row r="897" spans="1:22" ht="14.25" x14ac:dyDescent="0.2">
      <c r="A897" s="20"/>
      <c r="B897" s="21"/>
      <c r="C897" s="21" t="s">
        <v>697</v>
      </c>
      <c r="D897" s="22"/>
      <c r="E897" s="9"/>
      <c r="F897" s="24">
        <f>Source!AN953</f>
        <v>111.43</v>
      </c>
      <c r="G897" s="23" t="str">
        <f>Source!DF953</f>
        <v/>
      </c>
      <c r="H897" s="9">
        <f>Source!AV953</f>
        <v>1</v>
      </c>
      <c r="I897" s="9">
        <f>IF(Source!BS953&lt;&gt; 0, Source!BS953, 1)</f>
        <v>1</v>
      </c>
      <c r="J897" s="27">
        <f>Source!R953</f>
        <v>661.89</v>
      </c>
      <c r="K897" s="25"/>
    </row>
    <row r="898" spans="1:22" ht="14.25" x14ac:dyDescent="0.2">
      <c r="A898" s="20"/>
      <c r="B898" s="21"/>
      <c r="C898" s="21" t="s">
        <v>702</v>
      </c>
      <c r="D898" s="22" t="s">
        <v>700</v>
      </c>
      <c r="E898" s="9">
        <f>108</f>
        <v>108</v>
      </c>
      <c r="F898" s="24"/>
      <c r="G898" s="23"/>
      <c r="H898" s="9"/>
      <c r="I898" s="9"/>
      <c r="J898" s="25">
        <f>SUM(V894:V897)</f>
        <v>714.84</v>
      </c>
      <c r="K898" s="25"/>
    </row>
    <row r="899" spans="1:22" ht="15" x14ac:dyDescent="0.25">
      <c r="A899" s="29"/>
      <c r="B899" s="29"/>
      <c r="C899" s="29"/>
      <c r="D899" s="29"/>
      <c r="E899" s="29"/>
      <c r="F899" s="29"/>
      <c r="G899" s="29"/>
      <c r="H899" s="29"/>
      <c r="I899" s="44">
        <f>J896+J898</f>
        <v>2476.64</v>
      </c>
      <c r="J899" s="44"/>
      <c r="K899" s="30">
        <f>IF(Source!I953&lt;&gt;0, ROUND(I899/Source!I953, 2), 0)</f>
        <v>416.94</v>
      </c>
      <c r="P899" s="28">
        <f>I899</f>
        <v>2476.64</v>
      </c>
    </row>
    <row r="900" spans="1:22" ht="42.75" x14ac:dyDescent="0.2">
      <c r="A900" s="20" t="str">
        <f>Source!E954</f>
        <v>35</v>
      </c>
      <c r="B900" s="21" t="str">
        <f>Source!F954</f>
        <v>2.1-3303-1-1/1</v>
      </c>
      <c r="C900" s="21" t="str">
        <f>Source!G954</f>
        <v>Устройство подстилающих и выравнивающих слоев оснований из песка 10см</v>
      </c>
      <c r="D900" s="22" t="str">
        <f>Source!H954</f>
        <v>100 м3</v>
      </c>
      <c r="E900" s="9">
        <f>Source!I954</f>
        <v>0.44</v>
      </c>
      <c r="F900" s="24"/>
      <c r="G900" s="23"/>
      <c r="H900" s="9"/>
      <c r="I900" s="9"/>
      <c r="J900" s="25"/>
      <c r="K900" s="25"/>
      <c r="Q900">
        <f>ROUND((Source!BZ954/100)*ROUND((Source!AF954*Source!AV954)*Source!I954, 2), 2)</f>
        <v>954.66</v>
      </c>
      <c r="R900">
        <f>Source!X954</f>
        <v>954.66</v>
      </c>
      <c r="S900">
        <f>ROUND((Source!CA954/100)*ROUND((Source!AF954*Source!AV954)*Source!I954, 2), 2)</f>
        <v>136.38</v>
      </c>
      <c r="T900">
        <f>Source!Y954</f>
        <v>136.38</v>
      </c>
      <c r="U900">
        <f>ROUND((175/100)*ROUND((Source!AE954*Source!AV954)*Source!I954, 2), 2)</f>
        <v>2481.69</v>
      </c>
      <c r="V900">
        <f>ROUND((108/100)*ROUND(Source!CS954*Source!I954, 2), 2)</f>
        <v>1531.56</v>
      </c>
    </row>
    <row r="901" spans="1:22" x14ac:dyDescent="0.2">
      <c r="C901" s="26" t="str">
        <f>"Объем: "&amp;Source!I954&amp;"=44/"&amp;"100"</f>
        <v>Объем: 0,44=44/100</v>
      </c>
    </row>
    <row r="902" spans="1:22" ht="14.25" x14ac:dyDescent="0.2">
      <c r="A902" s="20"/>
      <c r="B902" s="21"/>
      <c r="C902" s="21" t="s">
        <v>695</v>
      </c>
      <c r="D902" s="22"/>
      <c r="E902" s="9"/>
      <c r="F902" s="24">
        <f>Source!AO954</f>
        <v>3099.54</v>
      </c>
      <c r="G902" s="23" t="str">
        <f>Source!DG954</f>
        <v/>
      </c>
      <c r="H902" s="9">
        <f>Source!AV954</f>
        <v>1</v>
      </c>
      <c r="I902" s="9">
        <f>IF(Source!BA954&lt;&gt; 0, Source!BA954, 1)</f>
        <v>1</v>
      </c>
      <c r="J902" s="25">
        <f>Source!S954</f>
        <v>1363.8</v>
      </c>
      <c r="K902" s="25"/>
    </row>
    <row r="903" spans="1:22" ht="14.25" x14ac:dyDescent="0.2">
      <c r="A903" s="20"/>
      <c r="B903" s="21"/>
      <c r="C903" s="21" t="s">
        <v>696</v>
      </c>
      <c r="D903" s="22"/>
      <c r="E903" s="9"/>
      <c r="F903" s="24">
        <f>Source!AM954</f>
        <v>7602.23</v>
      </c>
      <c r="G903" s="23" t="str">
        <f>Source!DE954</f>
        <v/>
      </c>
      <c r="H903" s="9">
        <f>Source!AV954</f>
        <v>1</v>
      </c>
      <c r="I903" s="9">
        <f>IF(Source!BB954&lt;&gt; 0, Source!BB954, 1)</f>
        <v>1</v>
      </c>
      <c r="J903" s="25">
        <f>Source!Q954</f>
        <v>3344.98</v>
      </c>
      <c r="K903" s="25"/>
    </row>
    <row r="904" spans="1:22" ht="14.25" x14ac:dyDescent="0.2">
      <c r="A904" s="20"/>
      <c r="B904" s="21"/>
      <c r="C904" s="21" t="s">
        <v>697</v>
      </c>
      <c r="D904" s="22"/>
      <c r="E904" s="9"/>
      <c r="F904" s="24">
        <f>Source!AN954</f>
        <v>3222.98</v>
      </c>
      <c r="G904" s="23" t="str">
        <f>Source!DF954</f>
        <v/>
      </c>
      <c r="H904" s="9">
        <f>Source!AV954</f>
        <v>1</v>
      </c>
      <c r="I904" s="9">
        <f>IF(Source!BS954&lt;&gt; 0, Source!BS954, 1)</f>
        <v>1</v>
      </c>
      <c r="J904" s="27">
        <f>Source!R954</f>
        <v>1418.11</v>
      </c>
      <c r="K904" s="25"/>
    </row>
    <row r="905" spans="1:22" ht="14.25" x14ac:dyDescent="0.2">
      <c r="A905" s="20"/>
      <c r="B905" s="21"/>
      <c r="C905" s="21" t="s">
        <v>698</v>
      </c>
      <c r="D905" s="22"/>
      <c r="E905" s="9"/>
      <c r="F905" s="24">
        <f>Source!AL954</f>
        <v>65162.05</v>
      </c>
      <c r="G905" s="23" t="str">
        <f>Source!DD954</f>
        <v/>
      </c>
      <c r="H905" s="9">
        <f>Source!AW954</f>
        <v>1</v>
      </c>
      <c r="I905" s="9">
        <f>IF(Source!BC954&lt;&gt; 0, Source!BC954, 1)</f>
        <v>1</v>
      </c>
      <c r="J905" s="25">
        <f>Source!P954</f>
        <v>28671.3</v>
      </c>
      <c r="K905" s="25"/>
    </row>
    <row r="906" spans="1:22" ht="14.25" x14ac:dyDescent="0.2">
      <c r="A906" s="20"/>
      <c r="B906" s="21"/>
      <c r="C906" s="21" t="s">
        <v>699</v>
      </c>
      <c r="D906" s="22" t="s">
        <v>700</v>
      </c>
      <c r="E906" s="9">
        <f>Source!AT954</f>
        <v>70</v>
      </c>
      <c r="F906" s="24"/>
      <c r="G906" s="23"/>
      <c r="H906" s="9"/>
      <c r="I906" s="9"/>
      <c r="J906" s="25">
        <f>SUM(R900:R905)</f>
        <v>954.66</v>
      </c>
      <c r="K906" s="25"/>
    </row>
    <row r="907" spans="1:22" ht="14.25" x14ac:dyDescent="0.2">
      <c r="A907" s="20"/>
      <c r="B907" s="21"/>
      <c r="C907" s="21" t="s">
        <v>701</v>
      </c>
      <c r="D907" s="22" t="s">
        <v>700</v>
      </c>
      <c r="E907" s="9">
        <f>Source!AU954</f>
        <v>10</v>
      </c>
      <c r="F907" s="24"/>
      <c r="G907" s="23"/>
      <c r="H907" s="9"/>
      <c r="I907" s="9"/>
      <c r="J907" s="25">
        <f>SUM(T900:T906)</f>
        <v>136.38</v>
      </c>
      <c r="K907" s="25"/>
    </row>
    <row r="908" spans="1:22" ht="14.25" x14ac:dyDescent="0.2">
      <c r="A908" s="20"/>
      <c r="B908" s="21"/>
      <c r="C908" s="21" t="s">
        <v>702</v>
      </c>
      <c r="D908" s="22" t="s">
        <v>700</v>
      </c>
      <c r="E908" s="9">
        <f>108</f>
        <v>108</v>
      </c>
      <c r="F908" s="24"/>
      <c r="G908" s="23"/>
      <c r="H908" s="9"/>
      <c r="I908" s="9"/>
      <c r="J908" s="25">
        <f>SUM(V900:V907)</f>
        <v>1531.56</v>
      </c>
      <c r="K908" s="25"/>
    </row>
    <row r="909" spans="1:22" ht="14.25" x14ac:dyDescent="0.2">
      <c r="A909" s="20"/>
      <c r="B909" s="21"/>
      <c r="C909" s="21" t="s">
        <v>703</v>
      </c>
      <c r="D909" s="22" t="s">
        <v>704</v>
      </c>
      <c r="E909" s="9">
        <f>Source!AQ954</f>
        <v>16.559999999999999</v>
      </c>
      <c r="F909" s="24"/>
      <c r="G909" s="23" t="str">
        <f>Source!DI954</f>
        <v/>
      </c>
      <c r="H909" s="9">
        <f>Source!AV954</f>
        <v>1</v>
      </c>
      <c r="I909" s="9"/>
      <c r="J909" s="25"/>
      <c r="K909" s="25">
        <f>Source!U954</f>
        <v>7.2863999999999995</v>
      </c>
    </row>
    <row r="910" spans="1:22" ht="15" x14ac:dyDescent="0.25">
      <c r="A910" s="29"/>
      <c r="B910" s="29"/>
      <c r="C910" s="29"/>
      <c r="D910" s="29"/>
      <c r="E910" s="29"/>
      <c r="F910" s="29"/>
      <c r="G910" s="29"/>
      <c r="H910" s="29"/>
      <c r="I910" s="44">
        <f>J902+J903+J905+J906+J907+J908</f>
        <v>36002.68</v>
      </c>
      <c r="J910" s="44"/>
      <c r="K910" s="30">
        <f>IF(Source!I954&lt;&gt;0, ROUND(I910/Source!I954, 2), 0)</f>
        <v>81824.27</v>
      </c>
      <c r="P910" s="28">
        <f>I910</f>
        <v>36002.68</v>
      </c>
    </row>
    <row r="911" spans="1:22" ht="42.75" x14ac:dyDescent="0.2">
      <c r="A911" s="20" t="str">
        <f>Source!E955</f>
        <v>36</v>
      </c>
      <c r="B911" s="21" t="str">
        <f>Source!F955</f>
        <v>2.1-3303-1-2/1</v>
      </c>
      <c r="C911" s="21" t="str">
        <f>Source!G955</f>
        <v>Устройство подстилающих и выравнивающих слоев оснований из щебня 15см</v>
      </c>
      <c r="D911" s="22" t="str">
        <f>Source!H955</f>
        <v>100 м3</v>
      </c>
      <c r="E911" s="9">
        <f>Source!I955</f>
        <v>0.66</v>
      </c>
      <c r="F911" s="24"/>
      <c r="G911" s="23"/>
      <c r="H911" s="9"/>
      <c r="I911" s="9"/>
      <c r="J911" s="25"/>
      <c r="K911" s="25"/>
      <c r="Q911">
        <f>ROUND((Source!BZ955/100)*ROUND((Source!AF955*Source!AV955)*Source!I955, 2), 2)</f>
        <v>2147.98</v>
      </c>
      <c r="R911">
        <f>Source!X955</f>
        <v>2147.98</v>
      </c>
      <c r="S911">
        <f>ROUND((Source!CA955/100)*ROUND((Source!AF955*Source!AV955)*Source!I955, 2), 2)</f>
        <v>306.85000000000002</v>
      </c>
      <c r="T911">
        <f>Source!Y955</f>
        <v>306.85000000000002</v>
      </c>
      <c r="U911">
        <f>ROUND((175/100)*ROUND((Source!AE955*Source!AV955)*Source!I955, 2), 2)</f>
        <v>24503.48</v>
      </c>
      <c r="V911">
        <f>ROUND((108/100)*ROUND(Source!CS955*Source!I955, 2), 2)</f>
        <v>15122.15</v>
      </c>
    </row>
    <row r="912" spans="1:22" x14ac:dyDescent="0.2">
      <c r="C912" s="26" t="str">
        <f>"Объем: "&amp;Source!I955&amp;"=66/"&amp;"100"</f>
        <v>Объем: 0,66=66/100</v>
      </c>
    </row>
    <row r="913" spans="1:22" ht="14.25" x14ac:dyDescent="0.2">
      <c r="A913" s="20"/>
      <c r="B913" s="21"/>
      <c r="C913" s="21" t="s">
        <v>695</v>
      </c>
      <c r="D913" s="22"/>
      <c r="E913" s="9"/>
      <c r="F913" s="24">
        <f>Source!AO955</f>
        <v>4649.3</v>
      </c>
      <c r="G913" s="23" t="str">
        <f>Source!DG955</f>
        <v/>
      </c>
      <c r="H913" s="9">
        <f>Source!AV955</f>
        <v>1</v>
      </c>
      <c r="I913" s="9">
        <f>IF(Source!BA955&lt;&gt; 0, Source!BA955, 1)</f>
        <v>1</v>
      </c>
      <c r="J913" s="25">
        <f>Source!S955</f>
        <v>3068.54</v>
      </c>
      <c r="K913" s="25"/>
    </row>
    <row r="914" spans="1:22" ht="14.25" x14ac:dyDescent="0.2">
      <c r="A914" s="20"/>
      <c r="B914" s="21"/>
      <c r="C914" s="21" t="s">
        <v>696</v>
      </c>
      <c r="D914" s="22"/>
      <c r="E914" s="9"/>
      <c r="F914" s="24">
        <f>Source!AM955</f>
        <v>53736.02</v>
      </c>
      <c r="G914" s="23" t="str">
        <f>Source!DE955</f>
        <v/>
      </c>
      <c r="H914" s="9">
        <f>Source!AV955</f>
        <v>1</v>
      </c>
      <c r="I914" s="9">
        <f>IF(Source!BB955&lt;&gt; 0, Source!BB955, 1)</f>
        <v>1</v>
      </c>
      <c r="J914" s="25">
        <f>Source!Q955</f>
        <v>35465.769999999997</v>
      </c>
      <c r="K914" s="25"/>
    </row>
    <row r="915" spans="1:22" ht="14.25" x14ac:dyDescent="0.2">
      <c r="A915" s="20"/>
      <c r="B915" s="21"/>
      <c r="C915" s="21" t="s">
        <v>697</v>
      </c>
      <c r="D915" s="22"/>
      <c r="E915" s="9"/>
      <c r="F915" s="24">
        <f>Source!AN955</f>
        <v>21215.13</v>
      </c>
      <c r="G915" s="23" t="str">
        <f>Source!DF955</f>
        <v/>
      </c>
      <c r="H915" s="9">
        <f>Source!AV955</f>
        <v>1</v>
      </c>
      <c r="I915" s="9">
        <f>IF(Source!BS955&lt;&gt; 0, Source!BS955, 1)</f>
        <v>1</v>
      </c>
      <c r="J915" s="27">
        <f>Source!R955</f>
        <v>14001.99</v>
      </c>
      <c r="K915" s="25"/>
    </row>
    <row r="916" spans="1:22" ht="14.25" x14ac:dyDescent="0.2">
      <c r="A916" s="20"/>
      <c r="B916" s="21"/>
      <c r="C916" s="21" t="s">
        <v>698</v>
      </c>
      <c r="D916" s="22"/>
      <c r="E916" s="9"/>
      <c r="F916" s="24">
        <f>Source!AL955</f>
        <v>222479.25</v>
      </c>
      <c r="G916" s="23" t="str">
        <f>Source!DD955</f>
        <v/>
      </c>
      <c r="H916" s="9">
        <f>Source!AW955</f>
        <v>1</v>
      </c>
      <c r="I916" s="9">
        <f>IF(Source!BC955&lt;&gt; 0, Source!BC955, 1)</f>
        <v>1</v>
      </c>
      <c r="J916" s="25">
        <f>Source!P955</f>
        <v>146836.31</v>
      </c>
      <c r="K916" s="25"/>
    </row>
    <row r="917" spans="1:22" ht="14.25" x14ac:dyDescent="0.2">
      <c r="A917" s="20"/>
      <c r="B917" s="21"/>
      <c r="C917" s="21" t="s">
        <v>699</v>
      </c>
      <c r="D917" s="22" t="s">
        <v>700</v>
      </c>
      <c r="E917" s="9">
        <f>Source!AT955</f>
        <v>70</v>
      </c>
      <c r="F917" s="24"/>
      <c r="G917" s="23"/>
      <c r="H917" s="9"/>
      <c r="I917" s="9"/>
      <c r="J917" s="25">
        <f>SUM(R911:R916)</f>
        <v>2147.98</v>
      </c>
      <c r="K917" s="25"/>
    </row>
    <row r="918" spans="1:22" ht="14.25" x14ac:dyDescent="0.2">
      <c r="A918" s="20"/>
      <c r="B918" s="21"/>
      <c r="C918" s="21" t="s">
        <v>701</v>
      </c>
      <c r="D918" s="22" t="s">
        <v>700</v>
      </c>
      <c r="E918" s="9">
        <f>Source!AU955</f>
        <v>10</v>
      </c>
      <c r="F918" s="24"/>
      <c r="G918" s="23"/>
      <c r="H918" s="9"/>
      <c r="I918" s="9"/>
      <c r="J918" s="25">
        <f>SUM(T911:T917)</f>
        <v>306.85000000000002</v>
      </c>
      <c r="K918" s="25"/>
    </row>
    <row r="919" spans="1:22" ht="14.25" x14ac:dyDescent="0.2">
      <c r="A919" s="20"/>
      <c r="B919" s="21"/>
      <c r="C919" s="21" t="s">
        <v>702</v>
      </c>
      <c r="D919" s="22" t="s">
        <v>700</v>
      </c>
      <c r="E919" s="9">
        <f>108</f>
        <v>108</v>
      </c>
      <c r="F919" s="24"/>
      <c r="G919" s="23"/>
      <c r="H919" s="9"/>
      <c r="I919" s="9"/>
      <c r="J919" s="25">
        <f>SUM(V911:V918)</f>
        <v>15122.15</v>
      </c>
      <c r="K919" s="25"/>
    </row>
    <row r="920" spans="1:22" ht="14.25" x14ac:dyDescent="0.2">
      <c r="A920" s="20"/>
      <c r="B920" s="21"/>
      <c r="C920" s="21" t="s">
        <v>703</v>
      </c>
      <c r="D920" s="22" t="s">
        <v>704</v>
      </c>
      <c r="E920" s="9">
        <f>Source!AQ955</f>
        <v>24.84</v>
      </c>
      <c r="F920" s="24"/>
      <c r="G920" s="23" t="str">
        <f>Source!DI955</f>
        <v/>
      </c>
      <c r="H920" s="9">
        <f>Source!AV955</f>
        <v>1</v>
      </c>
      <c r="I920" s="9"/>
      <c r="J920" s="25"/>
      <c r="K920" s="25">
        <f>Source!U955</f>
        <v>16.394400000000001</v>
      </c>
    </row>
    <row r="921" spans="1:22" ht="15" x14ac:dyDescent="0.25">
      <c r="A921" s="29"/>
      <c r="B921" s="29"/>
      <c r="C921" s="29"/>
      <c r="D921" s="29"/>
      <c r="E921" s="29"/>
      <c r="F921" s="29"/>
      <c r="G921" s="29"/>
      <c r="H921" s="29"/>
      <c r="I921" s="44">
        <f>J913+J914+J916+J917+J918+J919</f>
        <v>202947.6</v>
      </c>
      <c r="J921" s="44"/>
      <c r="K921" s="30">
        <f>IF(Source!I955&lt;&gt;0, ROUND(I921/Source!I955, 2), 0)</f>
        <v>307496.36</v>
      </c>
      <c r="P921" s="28">
        <f>I921</f>
        <v>202947.6</v>
      </c>
    </row>
    <row r="922" spans="1:22" ht="42.75" x14ac:dyDescent="0.2">
      <c r="A922" s="20" t="str">
        <f>Source!E956</f>
        <v>37</v>
      </c>
      <c r="B922" s="21" t="str">
        <f>Source!F956</f>
        <v>2.1-3103-18-1/1</v>
      </c>
      <c r="C922" s="21" t="str">
        <f>Source!G956</f>
        <v>Устройство покрытий из асфальтобетонных смесей вручную, толщина 4 см / 5см</v>
      </c>
      <c r="D922" s="22" t="str">
        <f>Source!H956</f>
        <v>100 м2</v>
      </c>
      <c r="E922" s="9">
        <f>Source!I956</f>
        <v>4.4000000000000004</v>
      </c>
      <c r="F922" s="24"/>
      <c r="G922" s="23"/>
      <c r="H922" s="9"/>
      <c r="I922" s="9"/>
      <c r="J922" s="25"/>
      <c r="K922" s="25"/>
      <c r="Q922">
        <f>ROUND((Source!BZ956/100)*ROUND((Source!AF956*Source!AV956)*Source!I956, 2), 2)</f>
        <v>9556.1299999999992</v>
      </c>
      <c r="R922">
        <f>Source!X956</f>
        <v>9556.1299999999992</v>
      </c>
      <c r="S922">
        <f>ROUND((Source!CA956/100)*ROUND((Source!AF956*Source!AV956)*Source!I956, 2), 2)</f>
        <v>1365.16</v>
      </c>
      <c r="T922">
        <f>Source!Y956</f>
        <v>1365.16</v>
      </c>
      <c r="U922">
        <f>ROUND((175/100)*ROUND((Source!AE956*Source!AV956)*Source!I956, 2), 2)</f>
        <v>7120.89</v>
      </c>
      <c r="V922">
        <f>ROUND((108/100)*ROUND(Source!CS956*Source!I956, 2), 2)</f>
        <v>4394.6099999999997</v>
      </c>
    </row>
    <row r="923" spans="1:22" x14ac:dyDescent="0.2">
      <c r="C923" s="26" t="str">
        <f>"Объем: "&amp;Source!I956&amp;"=440/"&amp;"100"</f>
        <v>Объем: 4,4=440/100</v>
      </c>
    </row>
    <row r="924" spans="1:22" ht="14.25" x14ac:dyDescent="0.2">
      <c r="A924" s="20"/>
      <c r="B924" s="21"/>
      <c r="C924" s="21" t="s">
        <v>695</v>
      </c>
      <c r="D924" s="22"/>
      <c r="E924" s="9"/>
      <c r="F924" s="24">
        <f>Source!AO956</f>
        <v>3102.64</v>
      </c>
      <c r="G924" s="23" t="str">
        <f>Source!DG956</f>
        <v/>
      </c>
      <c r="H924" s="9">
        <f>Source!AV956</f>
        <v>1</v>
      </c>
      <c r="I924" s="9">
        <f>IF(Source!BA956&lt;&gt; 0, Source!BA956, 1)</f>
        <v>1</v>
      </c>
      <c r="J924" s="25">
        <f>Source!S956</f>
        <v>13651.62</v>
      </c>
      <c r="K924" s="25"/>
    </row>
    <row r="925" spans="1:22" ht="14.25" x14ac:dyDescent="0.2">
      <c r="A925" s="20"/>
      <c r="B925" s="21"/>
      <c r="C925" s="21" t="s">
        <v>696</v>
      </c>
      <c r="D925" s="22"/>
      <c r="E925" s="9"/>
      <c r="F925" s="24">
        <f>Source!AM956</f>
        <v>1632.78</v>
      </c>
      <c r="G925" s="23" t="str">
        <f>Source!DE956</f>
        <v/>
      </c>
      <c r="H925" s="9">
        <f>Source!AV956</f>
        <v>1</v>
      </c>
      <c r="I925" s="9">
        <f>IF(Source!BB956&lt;&gt; 0, Source!BB956, 1)</f>
        <v>1</v>
      </c>
      <c r="J925" s="25">
        <f>Source!Q956</f>
        <v>7184.23</v>
      </c>
      <c r="K925" s="25"/>
    </row>
    <row r="926" spans="1:22" ht="14.25" x14ac:dyDescent="0.2">
      <c r="A926" s="20"/>
      <c r="B926" s="21"/>
      <c r="C926" s="21" t="s">
        <v>697</v>
      </c>
      <c r="D926" s="22"/>
      <c r="E926" s="9"/>
      <c r="F926" s="24">
        <f>Source!AN956</f>
        <v>924.79</v>
      </c>
      <c r="G926" s="23" t="str">
        <f>Source!DF956</f>
        <v/>
      </c>
      <c r="H926" s="9">
        <f>Source!AV956</f>
        <v>1</v>
      </c>
      <c r="I926" s="9">
        <f>IF(Source!BS956&lt;&gt; 0, Source!BS956, 1)</f>
        <v>1</v>
      </c>
      <c r="J926" s="27">
        <f>Source!R956</f>
        <v>4069.08</v>
      </c>
      <c r="K926" s="25"/>
    </row>
    <row r="927" spans="1:22" ht="14.25" x14ac:dyDescent="0.2">
      <c r="A927" s="20"/>
      <c r="B927" s="21"/>
      <c r="C927" s="21" t="s">
        <v>698</v>
      </c>
      <c r="D927" s="22"/>
      <c r="E927" s="9"/>
      <c r="F927" s="24">
        <f>Source!AL956</f>
        <v>25772.98</v>
      </c>
      <c r="G927" s="23" t="str">
        <f>Source!DD956</f>
        <v/>
      </c>
      <c r="H927" s="9">
        <f>Source!AW956</f>
        <v>1</v>
      </c>
      <c r="I927" s="9">
        <f>IF(Source!BC956&lt;&gt; 0, Source!BC956, 1)</f>
        <v>1</v>
      </c>
      <c r="J927" s="25">
        <f>Source!P956</f>
        <v>113401.11</v>
      </c>
      <c r="K927" s="25"/>
    </row>
    <row r="928" spans="1:22" ht="42.75" x14ac:dyDescent="0.2">
      <c r="A928" s="20" t="str">
        <f>Source!E957</f>
        <v>37,1</v>
      </c>
      <c r="B928" s="21" t="str">
        <f>Source!F957</f>
        <v>21.3-3-18</v>
      </c>
      <c r="C928" s="21" t="str">
        <f>Source!G957</f>
        <v>Смеси асфальтобетонные дорожные горячие мелкозернистые, марка I, тип Б</v>
      </c>
      <c r="D928" s="22" t="str">
        <f>Source!H957</f>
        <v>т</v>
      </c>
      <c r="E928" s="9">
        <f>Source!I957</f>
        <v>-42.152000000000001</v>
      </c>
      <c r="F928" s="24">
        <f>Source!AK957</f>
        <v>2690.29</v>
      </c>
      <c r="G928" s="33" t="s">
        <v>3</v>
      </c>
      <c r="H928" s="9">
        <f>Source!AW957</f>
        <v>1</v>
      </c>
      <c r="I928" s="9">
        <f>IF(Source!BC957&lt;&gt; 0, Source!BC957, 1)</f>
        <v>1</v>
      </c>
      <c r="J928" s="25">
        <f>Source!O957</f>
        <v>-113401.1</v>
      </c>
      <c r="K928" s="25"/>
      <c r="Q928">
        <f>ROUND((Source!BZ957/100)*ROUND((Source!AF957*Source!AV957)*Source!I957, 2), 2)</f>
        <v>0</v>
      </c>
      <c r="R928">
        <f>Source!X957</f>
        <v>0</v>
      </c>
      <c r="S928">
        <f>ROUND((Source!CA957/100)*ROUND((Source!AF957*Source!AV957)*Source!I957, 2), 2)</f>
        <v>0</v>
      </c>
      <c r="T928">
        <f>Source!Y957</f>
        <v>0</v>
      </c>
      <c r="U928">
        <f>ROUND((175/100)*ROUND((Source!AE957*Source!AV957)*Source!I957, 2), 2)</f>
        <v>0</v>
      </c>
      <c r="V928">
        <f>ROUND((108/100)*ROUND(Source!CS957*Source!I957, 2), 2)</f>
        <v>0</v>
      </c>
    </row>
    <row r="929" spans="1:22" ht="42.75" x14ac:dyDescent="0.2">
      <c r="A929" s="20" t="str">
        <f>Source!E958</f>
        <v>37,2</v>
      </c>
      <c r="B929" s="21" t="str">
        <f>Source!F958</f>
        <v>21.3-3-19</v>
      </c>
      <c r="C929" s="21" t="str">
        <f>Source!G958</f>
        <v>Смеси асфальтобетонные дорожные горячие мелкозернистые, марка II, тип В</v>
      </c>
      <c r="D929" s="22" t="str">
        <f>Source!H958</f>
        <v>т</v>
      </c>
      <c r="E929" s="9">
        <f>Source!I958</f>
        <v>53.152000000000008</v>
      </c>
      <c r="F929" s="24">
        <f>Source!AK958</f>
        <v>2562.79</v>
      </c>
      <c r="G929" s="33" t="s">
        <v>3</v>
      </c>
      <c r="H929" s="9">
        <f>Source!AW958</f>
        <v>1</v>
      </c>
      <c r="I929" s="9">
        <f>IF(Source!BC958&lt;&gt; 0, Source!BC958, 1)</f>
        <v>1</v>
      </c>
      <c r="J929" s="25">
        <f>Source!O958</f>
        <v>136217.41</v>
      </c>
      <c r="K929" s="25"/>
      <c r="Q929">
        <f>ROUND((Source!BZ958/100)*ROUND((Source!AF958*Source!AV958)*Source!I958, 2), 2)</f>
        <v>0</v>
      </c>
      <c r="R929">
        <f>Source!X958</f>
        <v>0</v>
      </c>
      <c r="S929">
        <f>ROUND((Source!CA958/100)*ROUND((Source!AF958*Source!AV958)*Source!I958, 2), 2)</f>
        <v>0</v>
      </c>
      <c r="T929">
        <f>Source!Y958</f>
        <v>0</v>
      </c>
      <c r="U929">
        <f>ROUND((175/100)*ROUND((Source!AE958*Source!AV958)*Source!I958, 2), 2)</f>
        <v>0</v>
      </c>
      <c r="V929">
        <f>ROUND((108/100)*ROUND(Source!CS958*Source!I958, 2), 2)</f>
        <v>0</v>
      </c>
    </row>
    <row r="930" spans="1:22" ht="14.25" x14ac:dyDescent="0.2">
      <c r="A930" s="20"/>
      <c r="B930" s="21"/>
      <c r="C930" s="21" t="s">
        <v>699</v>
      </c>
      <c r="D930" s="22" t="s">
        <v>700</v>
      </c>
      <c r="E930" s="9">
        <f>Source!AT956</f>
        <v>70</v>
      </c>
      <c r="F930" s="24"/>
      <c r="G930" s="23"/>
      <c r="H930" s="9"/>
      <c r="I930" s="9"/>
      <c r="J930" s="25">
        <f>SUM(R922:R929)</f>
        <v>9556.1299999999992</v>
      </c>
      <c r="K930" s="25"/>
    </row>
    <row r="931" spans="1:22" ht="14.25" x14ac:dyDescent="0.2">
      <c r="A931" s="20"/>
      <c r="B931" s="21"/>
      <c r="C931" s="21" t="s">
        <v>701</v>
      </c>
      <c r="D931" s="22" t="s">
        <v>700</v>
      </c>
      <c r="E931" s="9">
        <f>Source!AU956</f>
        <v>10</v>
      </c>
      <c r="F931" s="24"/>
      <c r="G931" s="23"/>
      <c r="H931" s="9"/>
      <c r="I931" s="9"/>
      <c r="J931" s="25">
        <f>SUM(T922:T930)</f>
        <v>1365.16</v>
      </c>
      <c r="K931" s="25"/>
    </row>
    <row r="932" spans="1:22" ht="14.25" x14ac:dyDescent="0.2">
      <c r="A932" s="20"/>
      <c r="B932" s="21"/>
      <c r="C932" s="21" t="s">
        <v>702</v>
      </c>
      <c r="D932" s="22" t="s">
        <v>700</v>
      </c>
      <c r="E932" s="9">
        <f>108</f>
        <v>108</v>
      </c>
      <c r="F932" s="24"/>
      <c r="G932" s="23"/>
      <c r="H932" s="9"/>
      <c r="I932" s="9"/>
      <c r="J932" s="25">
        <f>SUM(V922:V931)</f>
        <v>4394.6099999999997</v>
      </c>
      <c r="K932" s="25"/>
    </row>
    <row r="933" spans="1:22" ht="14.25" x14ac:dyDescent="0.2">
      <c r="A933" s="20"/>
      <c r="B933" s="21"/>
      <c r="C933" s="21" t="s">
        <v>703</v>
      </c>
      <c r="D933" s="22" t="s">
        <v>704</v>
      </c>
      <c r="E933" s="9">
        <f>Source!AQ956</f>
        <v>13.57</v>
      </c>
      <c r="F933" s="24"/>
      <c r="G933" s="23" t="str">
        <f>Source!DI956</f>
        <v/>
      </c>
      <c r="H933" s="9">
        <f>Source!AV956</f>
        <v>1</v>
      </c>
      <c r="I933" s="9"/>
      <c r="J933" s="25"/>
      <c r="K933" s="25">
        <f>Source!U956</f>
        <v>59.708000000000006</v>
      </c>
    </row>
    <row r="934" spans="1:22" ht="15" x14ac:dyDescent="0.25">
      <c r="A934" s="29"/>
      <c r="B934" s="29"/>
      <c r="C934" s="29"/>
      <c r="D934" s="29"/>
      <c r="E934" s="29"/>
      <c r="F934" s="29"/>
      <c r="G934" s="29"/>
      <c r="H934" s="29"/>
      <c r="I934" s="44">
        <f>J924+J925+J927+J930+J931+J932+SUM(J928:J929)</f>
        <v>172369.16999999998</v>
      </c>
      <c r="J934" s="44"/>
      <c r="K934" s="30">
        <f>IF(Source!I956&lt;&gt;0, ROUND(I934/Source!I956, 2), 0)</f>
        <v>39174.81</v>
      </c>
      <c r="P934" s="28">
        <f>I934</f>
        <v>172369.16999999998</v>
      </c>
    </row>
    <row r="935" spans="1:22" ht="57" x14ac:dyDescent="0.2">
      <c r="A935" s="20" t="str">
        <f>Source!E959</f>
        <v>38</v>
      </c>
      <c r="B935" s="21" t="str">
        <f>Source!F959</f>
        <v>5.3-3103-11-1/1</v>
      </c>
      <c r="C935" s="21" t="str">
        <f>Source!G959</f>
        <v>Устройство наливного полиуретанового покрытия спортивных площадок и беговых дорожек толщиной 10 мм</v>
      </c>
      <c r="D935" s="22" t="str">
        <f>Source!H959</f>
        <v>100 м2</v>
      </c>
      <c r="E935" s="9">
        <f>Source!I959</f>
        <v>4.4000000000000004</v>
      </c>
      <c r="F935" s="24"/>
      <c r="G935" s="23"/>
      <c r="H935" s="9"/>
      <c r="I935" s="9"/>
      <c r="J935" s="25"/>
      <c r="K935" s="25"/>
      <c r="Q935">
        <f>ROUND((Source!BZ959/100)*ROUND((Source!AF959*Source!AV959)*Source!I959, 2), 2)</f>
        <v>12556.02</v>
      </c>
      <c r="R935">
        <f>Source!X959</f>
        <v>12556.02</v>
      </c>
      <c r="S935">
        <f>ROUND((Source!CA959/100)*ROUND((Source!AF959*Source!AV959)*Source!I959, 2), 2)</f>
        <v>1793.72</v>
      </c>
      <c r="T935">
        <f>Source!Y959</f>
        <v>1793.72</v>
      </c>
      <c r="U935">
        <f>ROUND((175/100)*ROUND((Source!AE959*Source!AV959)*Source!I959, 2), 2)</f>
        <v>15888.64</v>
      </c>
      <c r="V935">
        <f>ROUND((108/100)*ROUND(Source!CS959*Source!I959, 2), 2)</f>
        <v>9805.56</v>
      </c>
    </row>
    <row r="936" spans="1:22" x14ac:dyDescent="0.2">
      <c r="C936" s="26" t="str">
        <f>"Объем: "&amp;Source!I959&amp;"=440/"&amp;"100"</f>
        <v>Объем: 4,4=440/100</v>
      </c>
    </row>
    <row r="937" spans="1:22" ht="14.25" x14ac:dyDescent="0.2">
      <c r="A937" s="20"/>
      <c r="B937" s="21"/>
      <c r="C937" s="21" t="s">
        <v>695</v>
      </c>
      <c r="D937" s="22"/>
      <c r="E937" s="9"/>
      <c r="F937" s="24">
        <f>Source!AO959</f>
        <v>4076.63</v>
      </c>
      <c r="G937" s="23" t="str">
        <f>Source!DG959</f>
        <v/>
      </c>
      <c r="H937" s="9">
        <f>Source!AV959</f>
        <v>1</v>
      </c>
      <c r="I937" s="9">
        <f>IF(Source!BA959&lt;&gt; 0, Source!BA959, 1)</f>
        <v>1</v>
      </c>
      <c r="J937" s="25">
        <f>Source!S959</f>
        <v>17937.169999999998</v>
      </c>
      <c r="K937" s="25"/>
    </row>
    <row r="938" spans="1:22" ht="14.25" x14ac:dyDescent="0.2">
      <c r="A938" s="20"/>
      <c r="B938" s="21"/>
      <c r="C938" s="21" t="s">
        <v>696</v>
      </c>
      <c r="D938" s="22"/>
      <c r="E938" s="9"/>
      <c r="F938" s="24">
        <f>Source!AM959</f>
        <v>2617.25</v>
      </c>
      <c r="G938" s="23" t="str">
        <f>Source!DE959</f>
        <v/>
      </c>
      <c r="H938" s="9">
        <f>Source!AV959</f>
        <v>1</v>
      </c>
      <c r="I938" s="9">
        <f>IF(Source!BB959&lt;&gt; 0, Source!BB959, 1)</f>
        <v>1</v>
      </c>
      <c r="J938" s="25">
        <f>Source!Q959</f>
        <v>11515.9</v>
      </c>
      <c r="K938" s="25"/>
    </row>
    <row r="939" spans="1:22" ht="14.25" x14ac:dyDescent="0.2">
      <c r="A939" s="20"/>
      <c r="B939" s="21"/>
      <c r="C939" s="21" t="s">
        <v>697</v>
      </c>
      <c r="D939" s="22"/>
      <c r="E939" s="9"/>
      <c r="F939" s="24">
        <f>Source!AN959</f>
        <v>2063.46</v>
      </c>
      <c r="G939" s="23" t="str">
        <f>Source!DF959</f>
        <v/>
      </c>
      <c r="H939" s="9">
        <f>Source!AV959</f>
        <v>1</v>
      </c>
      <c r="I939" s="9">
        <f>IF(Source!BS959&lt;&gt; 0, Source!BS959, 1)</f>
        <v>1</v>
      </c>
      <c r="J939" s="27">
        <f>Source!R959</f>
        <v>9079.2199999999993</v>
      </c>
      <c r="K939" s="25"/>
    </row>
    <row r="940" spans="1:22" ht="14.25" x14ac:dyDescent="0.2">
      <c r="A940" s="20"/>
      <c r="B940" s="21"/>
      <c r="C940" s="21" t="s">
        <v>698</v>
      </c>
      <c r="D940" s="22"/>
      <c r="E940" s="9"/>
      <c r="F940" s="24">
        <f>Source!AL959</f>
        <v>102359.62</v>
      </c>
      <c r="G940" s="23" t="str">
        <f>Source!DD959</f>
        <v/>
      </c>
      <c r="H940" s="9">
        <f>Source!AW959</f>
        <v>1</v>
      </c>
      <c r="I940" s="9">
        <f>IF(Source!BC959&lt;&gt; 0, Source!BC959, 1)</f>
        <v>1</v>
      </c>
      <c r="J940" s="25">
        <f>Source!P959</f>
        <v>450382.33</v>
      </c>
      <c r="K940" s="25"/>
    </row>
    <row r="941" spans="1:22" ht="28.5" x14ac:dyDescent="0.2">
      <c r="A941" s="20" t="str">
        <f>Source!E960</f>
        <v>38,1</v>
      </c>
      <c r="B941" s="21" t="str">
        <f>Source!F960</f>
        <v>21.1-25-769</v>
      </c>
      <c r="C941" s="21" t="str">
        <f>Source!G960</f>
        <v>Крошка резиновая гранулированная, фракция 2-3 мм</v>
      </c>
      <c r="D941" s="22" t="str">
        <f>Source!H960</f>
        <v>кг</v>
      </c>
      <c r="E941" s="9">
        <f>Source!I960</f>
        <v>-3233.9999999999995</v>
      </c>
      <c r="F941" s="24">
        <f>Source!AK960</f>
        <v>17.77</v>
      </c>
      <c r="G941" s="33" t="s">
        <v>3</v>
      </c>
      <c r="H941" s="9">
        <f>Source!AW960</f>
        <v>1</v>
      </c>
      <c r="I941" s="9">
        <f>IF(Source!BC960&lt;&gt; 0, Source!BC960, 1)</f>
        <v>1</v>
      </c>
      <c r="J941" s="25">
        <f>Source!O960</f>
        <v>-57468.18</v>
      </c>
      <c r="K941" s="25"/>
      <c r="Q941">
        <f>ROUND((Source!BZ960/100)*ROUND((Source!AF960*Source!AV960)*Source!I960, 2), 2)</f>
        <v>0</v>
      </c>
      <c r="R941">
        <f>Source!X960</f>
        <v>0</v>
      </c>
      <c r="S941">
        <f>ROUND((Source!CA960/100)*ROUND((Source!AF960*Source!AV960)*Source!I960, 2), 2)</f>
        <v>0</v>
      </c>
      <c r="T941">
        <f>Source!Y960</f>
        <v>0</v>
      </c>
      <c r="U941">
        <f>ROUND((175/100)*ROUND((Source!AE960*Source!AV960)*Source!I960, 2), 2)</f>
        <v>0</v>
      </c>
      <c r="V941">
        <f>ROUND((108/100)*ROUND(Source!CS960*Source!I960, 2), 2)</f>
        <v>0</v>
      </c>
    </row>
    <row r="942" spans="1:22" ht="28.5" x14ac:dyDescent="0.2">
      <c r="A942" s="20" t="str">
        <f>Source!E961</f>
        <v>38,2</v>
      </c>
      <c r="B942" s="21" t="str">
        <f>Source!F961</f>
        <v>21.1-6-101</v>
      </c>
      <c r="C942" s="21" t="str">
        <f>Source!G961</f>
        <v>Пигменты сухие для красок, кислотный желтый</v>
      </c>
      <c r="D942" s="22" t="str">
        <f>Source!H961</f>
        <v>т</v>
      </c>
      <c r="E942" s="9">
        <f>Source!I961</f>
        <v>-0.23100000000000001</v>
      </c>
      <c r="F942" s="24">
        <f>Source!AK961</f>
        <v>748299.67</v>
      </c>
      <c r="G942" s="33" t="s">
        <v>3</v>
      </c>
      <c r="H942" s="9">
        <f>Source!AW961</f>
        <v>1</v>
      </c>
      <c r="I942" s="9">
        <f>IF(Source!BC961&lt;&gt; 0, Source!BC961, 1)</f>
        <v>1</v>
      </c>
      <c r="J942" s="25">
        <f>Source!O961</f>
        <v>-172857.22</v>
      </c>
      <c r="K942" s="25"/>
      <c r="Q942">
        <f>ROUND((Source!BZ961/100)*ROUND((Source!AF961*Source!AV961)*Source!I961, 2), 2)</f>
        <v>0</v>
      </c>
      <c r="R942">
        <f>Source!X961</f>
        <v>0</v>
      </c>
      <c r="S942">
        <f>ROUND((Source!CA961/100)*ROUND((Source!AF961*Source!AV961)*Source!I961, 2), 2)</f>
        <v>0</v>
      </c>
      <c r="T942">
        <f>Source!Y961</f>
        <v>0</v>
      </c>
      <c r="U942">
        <f>ROUND((175/100)*ROUND((Source!AE961*Source!AV961)*Source!I961, 2), 2)</f>
        <v>0</v>
      </c>
      <c r="V942">
        <f>ROUND((108/100)*ROUND(Source!CS961*Source!I961, 2), 2)</f>
        <v>0</v>
      </c>
    </row>
    <row r="943" spans="1:22" ht="42.75" x14ac:dyDescent="0.2">
      <c r="A943" s="20" t="str">
        <f>Source!E962</f>
        <v>38,3</v>
      </c>
      <c r="B943" s="21" t="str">
        <f>Source!F962</f>
        <v>21.1-25-770</v>
      </c>
      <c r="C943" s="21" t="str">
        <f>Source!G962</f>
        <v>Крошка каучуковая гранулированная, окрашенная в массе, фракция 2-3 мм, цветная</v>
      </c>
      <c r="D943" s="22" t="str">
        <f>Source!H962</f>
        <v>кг</v>
      </c>
      <c r="E943" s="9">
        <f>Source!I962</f>
        <v>3233.9999999999995</v>
      </c>
      <c r="F943" s="24">
        <f>Source!AK962</f>
        <v>94.72</v>
      </c>
      <c r="G943" s="33" t="s">
        <v>3</v>
      </c>
      <c r="H943" s="9">
        <f>Source!AW962</f>
        <v>1</v>
      </c>
      <c r="I943" s="9">
        <f>IF(Source!BC962&lt;&gt; 0, Source!BC962, 1)</f>
        <v>1</v>
      </c>
      <c r="J943" s="25">
        <f>Source!O962</f>
        <v>306324.47999999998</v>
      </c>
      <c r="K943" s="25"/>
      <c r="Q943">
        <f>ROUND((Source!BZ962/100)*ROUND((Source!AF962*Source!AV962)*Source!I962, 2), 2)</f>
        <v>0</v>
      </c>
      <c r="R943">
        <f>Source!X962</f>
        <v>0</v>
      </c>
      <c r="S943">
        <f>ROUND((Source!CA962/100)*ROUND((Source!AF962*Source!AV962)*Source!I962, 2), 2)</f>
        <v>0</v>
      </c>
      <c r="T943">
        <f>Source!Y962</f>
        <v>0</v>
      </c>
      <c r="U943">
        <f>ROUND((175/100)*ROUND((Source!AE962*Source!AV962)*Source!I962, 2), 2)</f>
        <v>0</v>
      </c>
      <c r="V943">
        <f>ROUND((108/100)*ROUND(Source!CS962*Source!I962, 2), 2)</f>
        <v>0</v>
      </c>
    </row>
    <row r="944" spans="1:22" ht="14.25" x14ac:dyDescent="0.2">
      <c r="A944" s="20"/>
      <c r="B944" s="21"/>
      <c r="C944" s="21" t="s">
        <v>699</v>
      </c>
      <c r="D944" s="22" t="s">
        <v>700</v>
      </c>
      <c r="E944" s="9">
        <f>Source!AT959</f>
        <v>70</v>
      </c>
      <c r="F944" s="24"/>
      <c r="G944" s="23"/>
      <c r="H944" s="9"/>
      <c r="I944" s="9"/>
      <c r="J944" s="25">
        <f>SUM(R935:R943)</f>
        <v>12556.02</v>
      </c>
      <c r="K944" s="25"/>
    </row>
    <row r="945" spans="1:22" ht="14.25" x14ac:dyDescent="0.2">
      <c r="A945" s="20"/>
      <c r="B945" s="21"/>
      <c r="C945" s="21" t="s">
        <v>701</v>
      </c>
      <c r="D945" s="22" t="s">
        <v>700</v>
      </c>
      <c r="E945" s="9">
        <f>Source!AU959</f>
        <v>10</v>
      </c>
      <c r="F945" s="24"/>
      <c r="G945" s="23"/>
      <c r="H945" s="9"/>
      <c r="I945" s="9"/>
      <c r="J945" s="25">
        <f>SUM(T935:T944)</f>
        <v>1793.72</v>
      </c>
      <c r="K945" s="25"/>
    </row>
    <row r="946" spans="1:22" ht="14.25" x14ac:dyDescent="0.2">
      <c r="A946" s="20"/>
      <c r="B946" s="21"/>
      <c r="C946" s="21" t="s">
        <v>702</v>
      </c>
      <c r="D946" s="22" t="s">
        <v>700</v>
      </c>
      <c r="E946" s="9">
        <f>108</f>
        <v>108</v>
      </c>
      <c r="F946" s="24"/>
      <c r="G946" s="23"/>
      <c r="H946" s="9"/>
      <c r="I946" s="9"/>
      <c r="J946" s="25">
        <f>SUM(V935:V945)</f>
        <v>9805.56</v>
      </c>
      <c r="K946" s="25"/>
    </row>
    <row r="947" spans="1:22" ht="14.25" x14ac:dyDescent="0.2">
      <c r="A947" s="20"/>
      <c r="B947" s="21"/>
      <c r="C947" s="21" t="s">
        <v>703</v>
      </c>
      <c r="D947" s="22" t="s">
        <v>704</v>
      </c>
      <c r="E947" s="9">
        <f>Source!AQ959</f>
        <v>18.440000000000001</v>
      </c>
      <c r="F947" s="24"/>
      <c r="G947" s="23" t="str">
        <f>Source!DI959</f>
        <v/>
      </c>
      <c r="H947" s="9">
        <f>Source!AV959</f>
        <v>1</v>
      </c>
      <c r="I947" s="9"/>
      <c r="J947" s="25"/>
      <c r="K947" s="25">
        <f>Source!U959</f>
        <v>81.13600000000001</v>
      </c>
    </row>
    <row r="948" spans="1:22" ht="15" x14ac:dyDescent="0.25">
      <c r="A948" s="29"/>
      <c r="B948" s="29"/>
      <c r="C948" s="29"/>
      <c r="D948" s="29"/>
      <c r="E948" s="29"/>
      <c r="F948" s="29"/>
      <c r="G948" s="29"/>
      <c r="H948" s="29"/>
      <c r="I948" s="44">
        <f>J937+J938+J940+J944+J945+J946+SUM(J941:J943)</f>
        <v>579989.78</v>
      </c>
      <c r="J948" s="44"/>
      <c r="K948" s="30">
        <f>IF(Source!I959&lt;&gt;0, ROUND(I948/Source!I959, 2), 0)</f>
        <v>131815.85999999999</v>
      </c>
      <c r="P948" s="28">
        <f>I948</f>
        <v>579989.78</v>
      </c>
    </row>
    <row r="949" spans="1:22" ht="71.25" x14ac:dyDescent="0.2">
      <c r="A949" s="20" t="str">
        <f>Source!E963</f>
        <v>39</v>
      </c>
      <c r="B949" s="21" t="str">
        <f>Source!F963</f>
        <v>5.3-3103-11-2/1</v>
      </c>
      <c r="C949" s="21" t="str">
        <f>Source!G963</f>
        <v>Устройство наливного полиуретанового покрытия спортивных площадок и беговых дорожек, добавляется на 2 мм толщины покрытия</v>
      </c>
      <c r="D949" s="22" t="str">
        <f>Source!H963</f>
        <v>100 м2</v>
      </c>
      <c r="E949" s="9">
        <f>Source!I963</f>
        <v>4.4000000000000004</v>
      </c>
      <c r="F949" s="24"/>
      <c r="G949" s="23"/>
      <c r="H949" s="9"/>
      <c r="I949" s="9"/>
      <c r="J949" s="25"/>
      <c r="K949" s="25"/>
      <c r="Q949">
        <f>ROUND((Source!BZ963/100)*ROUND((Source!AF963*Source!AV963)*Source!I963, 2), 2)</f>
        <v>1856.13</v>
      </c>
      <c r="R949">
        <f>Source!X963</f>
        <v>1856.13</v>
      </c>
      <c r="S949">
        <f>ROUND((Source!CA963/100)*ROUND((Source!AF963*Source!AV963)*Source!I963, 2), 2)</f>
        <v>265.16000000000003</v>
      </c>
      <c r="T949">
        <f>Source!Y963</f>
        <v>265.16000000000003</v>
      </c>
      <c r="U949">
        <f>ROUND((175/100)*ROUND((Source!AE963*Source!AV963)*Source!I963, 2), 2)</f>
        <v>3000.08</v>
      </c>
      <c r="V949">
        <f>ROUND((108/100)*ROUND(Source!CS963*Source!I963, 2), 2)</f>
        <v>1851.48</v>
      </c>
    </row>
    <row r="950" spans="1:22" x14ac:dyDescent="0.2">
      <c r="C950" s="26" t="str">
        <f>"Объем: "&amp;Source!I963&amp;"=440/"&amp;"100"</f>
        <v>Объем: 4,4=440/100</v>
      </c>
    </row>
    <row r="951" spans="1:22" ht="14.25" x14ac:dyDescent="0.2">
      <c r="A951" s="20"/>
      <c r="B951" s="21"/>
      <c r="C951" s="21" t="s">
        <v>695</v>
      </c>
      <c r="D951" s="22"/>
      <c r="E951" s="9"/>
      <c r="F951" s="24">
        <f>Source!AO963</f>
        <v>602.64</v>
      </c>
      <c r="G951" s="23" t="str">
        <f>Source!DG963</f>
        <v/>
      </c>
      <c r="H951" s="9">
        <f>Source!AV963</f>
        <v>1</v>
      </c>
      <c r="I951" s="9">
        <f>IF(Source!BA963&lt;&gt; 0, Source!BA963, 1)</f>
        <v>1</v>
      </c>
      <c r="J951" s="25">
        <f>Source!S963</f>
        <v>2651.62</v>
      </c>
      <c r="K951" s="25"/>
    </row>
    <row r="952" spans="1:22" ht="14.25" x14ac:dyDescent="0.2">
      <c r="A952" s="20"/>
      <c r="B952" s="21"/>
      <c r="C952" s="21" t="s">
        <v>696</v>
      </c>
      <c r="D952" s="22"/>
      <c r="E952" s="9"/>
      <c r="F952" s="24">
        <f>Source!AM963</f>
        <v>492.86</v>
      </c>
      <c r="G952" s="23" t="str">
        <f>Source!DE963</f>
        <v/>
      </c>
      <c r="H952" s="9">
        <f>Source!AV963</f>
        <v>1</v>
      </c>
      <c r="I952" s="9">
        <f>IF(Source!BB963&lt;&gt; 0, Source!BB963, 1)</f>
        <v>1</v>
      </c>
      <c r="J952" s="25">
        <f>Source!Q963</f>
        <v>2168.58</v>
      </c>
      <c r="K952" s="25"/>
    </row>
    <row r="953" spans="1:22" ht="14.25" x14ac:dyDescent="0.2">
      <c r="A953" s="20"/>
      <c r="B953" s="21"/>
      <c r="C953" s="21" t="s">
        <v>697</v>
      </c>
      <c r="D953" s="22"/>
      <c r="E953" s="9"/>
      <c r="F953" s="24">
        <f>Source!AN963</f>
        <v>389.62</v>
      </c>
      <c r="G953" s="23" t="str">
        <f>Source!DF963</f>
        <v/>
      </c>
      <c r="H953" s="9">
        <f>Source!AV963</f>
        <v>1</v>
      </c>
      <c r="I953" s="9">
        <f>IF(Source!BS963&lt;&gt; 0, Source!BS963, 1)</f>
        <v>1</v>
      </c>
      <c r="J953" s="27">
        <f>Source!R963</f>
        <v>1714.33</v>
      </c>
      <c r="K953" s="25"/>
    </row>
    <row r="954" spans="1:22" ht="14.25" x14ac:dyDescent="0.2">
      <c r="A954" s="20"/>
      <c r="B954" s="21"/>
      <c r="C954" s="21" t="s">
        <v>698</v>
      </c>
      <c r="D954" s="22"/>
      <c r="E954" s="9"/>
      <c r="F954" s="24">
        <f>Source!AL963</f>
        <v>18967.62</v>
      </c>
      <c r="G954" s="23" t="str">
        <f>Source!DD963</f>
        <v/>
      </c>
      <c r="H954" s="9">
        <f>Source!AW963</f>
        <v>1</v>
      </c>
      <c r="I954" s="9">
        <f>IF(Source!BC963&lt;&gt; 0, Source!BC963, 1)</f>
        <v>1</v>
      </c>
      <c r="J954" s="25">
        <f>Source!P963</f>
        <v>83457.53</v>
      </c>
      <c r="K954" s="25"/>
    </row>
    <row r="955" spans="1:22" ht="28.5" x14ac:dyDescent="0.2">
      <c r="A955" s="20" t="str">
        <f>Source!E964</f>
        <v>39,1</v>
      </c>
      <c r="B955" s="21" t="str">
        <f>Source!F964</f>
        <v>21.1-25-769</v>
      </c>
      <c r="C955" s="21" t="str">
        <f>Source!G964</f>
        <v>Крошка резиновая гранулированная, фракция 2-3 мм</v>
      </c>
      <c r="D955" s="22" t="str">
        <f>Source!H964</f>
        <v>кг</v>
      </c>
      <c r="E955" s="9">
        <f>Source!I964</f>
        <v>-646.79999999999995</v>
      </c>
      <c r="F955" s="24">
        <f>Source!AK964</f>
        <v>17.77</v>
      </c>
      <c r="G955" s="33" t="s">
        <v>3</v>
      </c>
      <c r="H955" s="9">
        <f>Source!AW964</f>
        <v>1</v>
      </c>
      <c r="I955" s="9">
        <f>IF(Source!BC964&lt;&gt; 0, Source!BC964, 1)</f>
        <v>1</v>
      </c>
      <c r="J955" s="25">
        <f>Source!O964</f>
        <v>-11493.64</v>
      </c>
      <c r="K955" s="25"/>
      <c r="Q955">
        <f>ROUND((Source!BZ964/100)*ROUND((Source!AF964*Source!AV964)*Source!I964, 2), 2)</f>
        <v>0</v>
      </c>
      <c r="R955">
        <f>Source!X964</f>
        <v>0</v>
      </c>
      <c r="S955">
        <f>ROUND((Source!CA964/100)*ROUND((Source!AF964*Source!AV964)*Source!I964, 2), 2)</f>
        <v>0</v>
      </c>
      <c r="T955">
        <f>Source!Y964</f>
        <v>0</v>
      </c>
      <c r="U955">
        <f>ROUND((175/100)*ROUND((Source!AE964*Source!AV964)*Source!I964, 2), 2)</f>
        <v>0</v>
      </c>
      <c r="V955">
        <f>ROUND((108/100)*ROUND(Source!CS964*Source!I964, 2), 2)</f>
        <v>0</v>
      </c>
    </row>
    <row r="956" spans="1:22" ht="28.5" x14ac:dyDescent="0.2">
      <c r="A956" s="20" t="str">
        <f>Source!E965</f>
        <v>39,2</v>
      </c>
      <c r="B956" s="21" t="str">
        <f>Source!F965</f>
        <v>21.1-6-101</v>
      </c>
      <c r="C956" s="21" t="str">
        <f>Source!G965</f>
        <v>Пигменты сухие для красок, кислотный желтый</v>
      </c>
      <c r="D956" s="22" t="str">
        <f>Source!H965</f>
        <v>т</v>
      </c>
      <c r="E956" s="9">
        <f>Source!I965</f>
        <v>-4.6199999999999998E-2</v>
      </c>
      <c r="F956" s="24">
        <f>Source!AK965</f>
        <v>748299.67</v>
      </c>
      <c r="G956" s="33" t="s">
        <v>3</v>
      </c>
      <c r="H956" s="9">
        <f>Source!AW965</f>
        <v>1</v>
      </c>
      <c r="I956" s="9">
        <f>IF(Source!BC965&lt;&gt; 0, Source!BC965, 1)</f>
        <v>1</v>
      </c>
      <c r="J956" s="25">
        <f>Source!O965</f>
        <v>-34571.440000000002</v>
      </c>
      <c r="K956" s="25"/>
      <c r="Q956">
        <f>ROUND((Source!BZ965/100)*ROUND((Source!AF965*Source!AV965)*Source!I965, 2), 2)</f>
        <v>0</v>
      </c>
      <c r="R956">
        <f>Source!X965</f>
        <v>0</v>
      </c>
      <c r="S956">
        <f>ROUND((Source!CA965/100)*ROUND((Source!AF965*Source!AV965)*Source!I965, 2), 2)</f>
        <v>0</v>
      </c>
      <c r="T956">
        <f>Source!Y965</f>
        <v>0</v>
      </c>
      <c r="U956">
        <f>ROUND((175/100)*ROUND((Source!AE965*Source!AV965)*Source!I965, 2), 2)</f>
        <v>0</v>
      </c>
      <c r="V956">
        <f>ROUND((108/100)*ROUND(Source!CS965*Source!I965, 2), 2)</f>
        <v>0</v>
      </c>
    </row>
    <row r="957" spans="1:22" ht="42.75" x14ac:dyDescent="0.2">
      <c r="A957" s="20" t="str">
        <f>Source!E966</f>
        <v>39,3</v>
      </c>
      <c r="B957" s="21" t="str">
        <f>Source!F966</f>
        <v>21.1-25-770</v>
      </c>
      <c r="C957" s="21" t="str">
        <f>Source!G966</f>
        <v>Крошка каучуковая гранулированная, окрашенная в массе, фракция 2-3 мм, цветная</v>
      </c>
      <c r="D957" s="22" t="str">
        <f>Source!H966</f>
        <v>кг</v>
      </c>
      <c r="E957" s="9">
        <f>Source!I966</f>
        <v>646.79999999999995</v>
      </c>
      <c r="F957" s="24">
        <f>Source!AK966</f>
        <v>94.72</v>
      </c>
      <c r="G957" s="33" t="s">
        <v>3</v>
      </c>
      <c r="H957" s="9">
        <f>Source!AW966</f>
        <v>1</v>
      </c>
      <c r="I957" s="9">
        <f>IF(Source!BC966&lt;&gt; 0, Source!BC966, 1)</f>
        <v>1</v>
      </c>
      <c r="J957" s="25">
        <f>Source!O966</f>
        <v>61264.9</v>
      </c>
      <c r="K957" s="25"/>
      <c r="Q957">
        <f>ROUND((Source!BZ966/100)*ROUND((Source!AF966*Source!AV966)*Source!I966, 2), 2)</f>
        <v>0</v>
      </c>
      <c r="R957">
        <f>Source!X966</f>
        <v>0</v>
      </c>
      <c r="S957">
        <f>ROUND((Source!CA966/100)*ROUND((Source!AF966*Source!AV966)*Source!I966, 2), 2)</f>
        <v>0</v>
      </c>
      <c r="T957">
        <f>Source!Y966</f>
        <v>0</v>
      </c>
      <c r="U957">
        <f>ROUND((175/100)*ROUND((Source!AE966*Source!AV966)*Source!I966, 2), 2)</f>
        <v>0</v>
      </c>
      <c r="V957">
        <f>ROUND((108/100)*ROUND(Source!CS966*Source!I966, 2), 2)</f>
        <v>0</v>
      </c>
    </row>
    <row r="958" spans="1:22" ht="14.25" x14ac:dyDescent="0.2">
      <c r="A958" s="20"/>
      <c r="B958" s="21"/>
      <c r="C958" s="21" t="s">
        <v>699</v>
      </c>
      <c r="D958" s="22" t="s">
        <v>700</v>
      </c>
      <c r="E958" s="9">
        <f>Source!AT963</f>
        <v>70</v>
      </c>
      <c r="F958" s="24"/>
      <c r="G958" s="23"/>
      <c r="H958" s="9"/>
      <c r="I958" s="9"/>
      <c r="J958" s="25">
        <f>SUM(R949:R957)</f>
        <v>1856.13</v>
      </c>
      <c r="K958" s="25"/>
    </row>
    <row r="959" spans="1:22" ht="14.25" x14ac:dyDescent="0.2">
      <c r="A959" s="20"/>
      <c r="B959" s="21"/>
      <c r="C959" s="21" t="s">
        <v>701</v>
      </c>
      <c r="D959" s="22" t="s">
        <v>700</v>
      </c>
      <c r="E959" s="9">
        <f>Source!AU963</f>
        <v>10</v>
      </c>
      <c r="F959" s="24"/>
      <c r="G959" s="23"/>
      <c r="H959" s="9"/>
      <c r="I959" s="9"/>
      <c r="J959" s="25">
        <f>SUM(T949:T958)</f>
        <v>265.16000000000003</v>
      </c>
      <c r="K959" s="25"/>
    </row>
    <row r="960" spans="1:22" ht="14.25" x14ac:dyDescent="0.2">
      <c r="A960" s="20"/>
      <c r="B960" s="21"/>
      <c r="C960" s="21" t="s">
        <v>702</v>
      </c>
      <c r="D960" s="22" t="s">
        <v>700</v>
      </c>
      <c r="E960" s="9">
        <f>108</f>
        <v>108</v>
      </c>
      <c r="F960" s="24"/>
      <c r="G960" s="23"/>
      <c r="H960" s="9"/>
      <c r="I960" s="9"/>
      <c r="J960" s="25">
        <f>SUM(V949:V959)</f>
        <v>1851.48</v>
      </c>
      <c r="K960" s="25"/>
    </row>
    <row r="961" spans="1:32" ht="14.25" x14ac:dyDescent="0.2">
      <c r="A961" s="20"/>
      <c r="B961" s="21"/>
      <c r="C961" s="21" t="s">
        <v>703</v>
      </c>
      <c r="D961" s="22" t="s">
        <v>704</v>
      </c>
      <c r="E961" s="9">
        <f>Source!AQ963</f>
        <v>2.65</v>
      </c>
      <c r="F961" s="24"/>
      <c r="G961" s="23" t="str">
        <f>Source!DI963</f>
        <v/>
      </c>
      <c r="H961" s="9">
        <f>Source!AV963</f>
        <v>1</v>
      </c>
      <c r="I961" s="9"/>
      <c r="J961" s="25"/>
      <c r="K961" s="25">
        <f>Source!U963</f>
        <v>11.66</v>
      </c>
    </row>
    <row r="962" spans="1:32" ht="15" x14ac:dyDescent="0.25">
      <c r="A962" s="29"/>
      <c r="B962" s="29"/>
      <c r="C962" s="29"/>
      <c r="D962" s="29"/>
      <c r="E962" s="29"/>
      <c r="F962" s="29"/>
      <c r="G962" s="29"/>
      <c r="H962" s="29"/>
      <c r="I962" s="44">
        <f>J951+J952+J954+J958+J959+J960+SUM(J955:J957)</f>
        <v>107450.32</v>
      </c>
      <c r="J962" s="44"/>
      <c r="K962" s="30">
        <f>IF(Source!I963&lt;&gt;0, ROUND(I962/Source!I963, 2), 0)</f>
        <v>24420.53</v>
      </c>
      <c r="P962" s="28">
        <f>I962</f>
        <v>107450.32</v>
      </c>
    </row>
    <row r="963" spans="1:32" ht="42.75" x14ac:dyDescent="0.2">
      <c r="A963" s="20" t="str">
        <f>Source!E967</f>
        <v>40</v>
      </c>
      <c r="B963" s="21" t="str">
        <f>Source!F967</f>
        <v>2.1-3203-1-2/1</v>
      </c>
      <c r="C963" s="21" t="str">
        <f>Source!G967</f>
        <v>Установка бортовых камней бетонных марки БР 100.30.15 при других видах покрытий</v>
      </c>
      <c r="D963" s="22" t="str">
        <f>Source!H967</f>
        <v>100 м</v>
      </c>
      <c r="E963" s="9">
        <f>Source!I967</f>
        <v>1.0900000000000001</v>
      </c>
      <c r="F963" s="24"/>
      <c r="G963" s="23"/>
      <c r="H963" s="9"/>
      <c r="I963" s="9"/>
      <c r="J963" s="25"/>
      <c r="K963" s="25"/>
      <c r="Q963">
        <f>ROUND((Source!BZ967/100)*ROUND((Source!AF967*Source!AV967)*Source!I967, 2), 2)</f>
        <v>12119.36</v>
      </c>
      <c r="R963">
        <f>Source!X967</f>
        <v>12119.36</v>
      </c>
      <c r="S963">
        <f>ROUND((Source!CA967/100)*ROUND((Source!AF967*Source!AV967)*Source!I967, 2), 2)</f>
        <v>1731.34</v>
      </c>
      <c r="T963">
        <f>Source!Y967</f>
        <v>1731.34</v>
      </c>
      <c r="U963">
        <f>ROUND((175/100)*ROUND((Source!AE967*Source!AV967)*Source!I967, 2), 2)</f>
        <v>0</v>
      </c>
      <c r="V963">
        <f>ROUND((108/100)*ROUND(Source!CS967*Source!I967, 2), 2)</f>
        <v>0</v>
      </c>
    </row>
    <row r="964" spans="1:32" x14ac:dyDescent="0.2">
      <c r="C964" s="26" t="str">
        <f>"Объем: "&amp;Source!I967&amp;"=109/"&amp;"100"</f>
        <v>Объем: 1,09=109/100</v>
      </c>
    </row>
    <row r="965" spans="1:32" ht="14.25" x14ac:dyDescent="0.2">
      <c r="A965" s="20"/>
      <c r="B965" s="21"/>
      <c r="C965" s="21" t="s">
        <v>695</v>
      </c>
      <c r="D965" s="22"/>
      <c r="E965" s="9"/>
      <c r="F965" s="24">
        <f>Source!AO967</f>
        <v>15883.83</v>
      </c>
      <c r="G965" s="23" t="str">
        <f>Source!DG967</f>
        <v/>
      </c>
      <c r="H965" s="9">
        <f>Source!AV967</f>
        <v>1</v>
      </c>
      <c r="I965" s="9">
        <f>IF(Source!BA967&lt;&gt; 0, Source!BA967, 1)</f>
        <v>1</v>
      </c>
      <c r="J965" s="25">
        <f>Source!S967</f>
        <v>17313.37</v>
      </c>
      <c r="K965" s="25"/>
    </row>
    <row r="966" spans="1:32" ht="14.25" x14ac:dyDescent="0.2">
      <c r="A966" s="20"/>
      <c r="B966" s="21"/>
      <c r="C966" s="21" t="s">
        <v>698</v>
      </c>
      <c r="D966" s="22"/>
      <c r="E966" s="9"/>
      <c r="F966" s="24">
        <f>Source!AL967</f>
        <v>55802.41</v>
      </c>
      <c r="G966" s="23" t="str">
        <f>Source!DD967</f>
        <v/>
      </c>
      <c r="H966" s="9">
        <f>Source!AW967</f>
        <v>1</v>
      </c>
      <c r="I966" s="9">
        <f>IF(Source!BC967&lt;&gt; 0, Source!BC967, 1)</f>
        <v>1</v>
      </c>
      <c r="J966" s="25">
        <f>Source!P967</f>
        <v>60824.63</v>
      </c>
      <c r="K966" s="25"/>
    </row>
    <row r="967" spans="1:32" ht="28.5" x14ac:dyDescent="0.2">
      <c r="A967" s="20" t="str">
        <f>Source!E968</f>
        <v>40,1</v>
      </c>
      <c r="B967" s="21" t="str">
        <f>Source!F968</f>
        <v>21.5-3-13</v>
      </c>
      <c r="C967" s="21" t="str">
        <f>Source!G968</f>
        <v>Камни бетонные бортовые, марка БР 100.30.15</v>
      </c>
      <c r="D967" s="22" t="str">
        <f>Source!H968</f>
        <v>м3</v>
      </c>
      <c r="E967" s="9">
        <f>Source!I968</f>
        <v>-4.6870000000000003</v>
      </c>
      <c r="F967" s="24">
        <f>Source!AK968</f>
        <v>7833.01</v>
      </c>
      <c r="G967" s="33" t="s">
        <v>3</v>
      </c>
      <c r="H967" s="9">
        <f>Source!AW968</f>
        <v>1</v>
      </c>
      <c r="I967" s="9">
        <f>IF(Source!BC968&lt;&gt; 0, Source!BC968, 1)</f>
        <v>1</v>
      </c>
      <c r="J967" s="25">
        <f>Source!O968</f>
        <v>-36713.32</v>
      </c>
      <c r="K967" s="25"/>
      <c r="Q967">
        <f>ROUND((Source!BZ968/100)*ROUND((Source!AF968*Source!AV968)*Source!I968, 2), 2)</f>
        <v>0</v>
      </c>
      <c r="R967">
        <f>Source!X968</f>
        <v>0</v>
      </c>
      <c r="S967">
        <f>ROUND((Source!CA968/100)*ROUND((Source!AF968*Source!AV968)*Source!I968, 2), 2)</f>
        <v>0</v>
      </c>
      <c r="T967">
        <f>Source!Y968</f>
        <v>0</v>
      </c>
      <c r="U967">
        <f>ROUND((175/100)*ROUND((Source!AE968*Source!AV968)*Source!I968, 2), 2)</f>
        <v>0</v>
      </c>
      <c r="V967">
        <f>ROUND((108/100)*ROUND(Source!CS968*Source!I968, 2), 2)</f>
        <v>0</v>
      </c>
    </row>
    <row r="968" spans="1:32" ht="14.25" x14ac:dyDescent="0.2">
      <c r="A968" s="20"/>
      <c r="B968" s="21"/>
      <c r="C968" s="21" t="s">
        <v>699</v>
      </c>
      <c r="D968" s="22" t="s">
        <v>700</v>
      </c>
      <c r="E968" s="9">
        <f>Source!AT967</f>
        <v>70</v>
      </c>
      <c r="F968" s="24"/>
      <c r="G968" s="23"/>
      <c r="H968" s="9"/>
      <c r="I968" s="9"/>
      <c r="J968" s="25">
        <f>SUM(R963:R967)</f>
        <v>12119.36</v>
      </c>
      <c r="K968" s="25"/>
    </row>
    <row r="969" spans="1:32" ht="14.25" x14ac:dyDescent="0.2">
      <c r="A969" s="20"/>
      <c r="B969" s="21"/>
      <c r="C969" s="21" t="s">
        <v>701</v>
      </c>
      <c r="D969" s="22" t="s">
        <v>700</v>
      </c>
      <c r="E969" s="9">
        <f>Source!AU967</f>
        <v>10</v>
      </c>
      <c r="F969" s="24"/>
      <c r="G969" s="23"/>
      <c r="H969" s="9"/>
      <c r="I969" s="9"/>
      <c r="J969" s="25">
        <f>SUM(T963:T968)</f>
        <v>1731.34</v>
      </c>
      <c r="K969" s="25"/>
    </row>
    <row r="970" spans="1:32" ht="14.25" x14ac:dyDescent="0.2">
      <c r="A970" s="20"/>
      <c r="B970" s="21"/>
      <c r="C970" s="21" t="s">
        <v>703</v>
      </c>
      <c r="D970" s="22" t="s">
        <v>704</v>
      </c>
      <c r="E970" s="9">
        <f>Source!AQ967</f>
        <v>80.27</v>
      </c>
      <c r="F970" s="24"/>
      <c r="G970" s="23" t="str">
        <f>Source!DI967</f>
        <v/>
      </c>
      <c r="H970" s="9">
        <f>Source!AV967</f>
        <v>1</v>
      </c>
      <c r="I970" s="9"/>
      <c r="J970" s="25"/>
      <c r="K970" s="25">
        <f>Source!U967</f>
        <v>87.494299999999996</v>
      </c>
    </row>
    <row r="971" spans="1:32" ht="15" x14ac:dyDescent="0.25">
      <c r="A971" s="29"/>
      <c r="B971" s="29"/>
      <c r="C971" s="29"/>
      <c r="D971" s="29"/>
      <c r="E971" s="29"/>
      <c r="F971" s="29"/>
      <c r="G971" s="29"/>
      <c r="H971" s="29"/>
      <c r="I971" s="44">
        <f>J965+J966+J968+J969+SUM(J967:J967)</f>
        <v>55275.38</v>
      </c>
      <c r="J971" s="44"/>
      <c r="K971" s="30">
        <f>IF(Source!I967&lt;&gt;0, ROUND(I971/Source!I967, 2), 0)</f>
        <v>50711.360000000001</v>
      </c>
      <c r="P971" s="28">
        <f>I971</f>
        <v>55275.38</v>
      </c>
    </row>
    <row r="973" spans="1:32" ht="15" x14ac:dyDescent="0.25">
      <c r="A973" s="42" t="str">
        <f>CONCATENATE("Итого по подразделу: ",IF(Source!G971&lt;&gt;"Новый подраздел", Source!G971, ""))</f>
        <v>Итого по подразделу: Устройство резинового покрытия   на детской площадке -440м2</v>
      </c>
      <c r="B973" s="42"/>
      <c r="C973" s="42"/>
      <c r="D973" s="42"/>
      <c r="E973" s="42"/>
      <c r="F973" s="42"/>
      <c r="G973" s="42"/>
      <c r="H973" s="42"/>
      <c r="I973" s="40">
        <f>SUM(P876:P972)</f>
        <v>1181928.98</v>
      </c>
      <c r="J973" s="41"/>
      <c r="K973" s="31"/>
      <c r="AF973" s="34" t="str">
        <f>CONCATENATE("Итого по подразделу: ",IF(Source!G971&lt;&gt;"Новый подраздел", Source!G971, ""))</f>
        <v>Итого по подразделу: Устройство резинового покрытия   на детской площадке -440м2</v>
      </c>
    </row>
    <row r="975" spans="1:32" ht="14.25" x14ac:dyDescent="0.2">
      <c r="C975" s="38" t="str">
        <f>Source!H999</f>
        <v>НДС 20%</v>
      </c>
      <c r="D975" s="38"/>
      <c r="E975" s="38"/>
      <c r="F975" s="38"/>
      <c r="G975" s="38"/>
      <c r="H975" s="38"/>
      <c r="I975" s="39">
        <f>IF(Source!F999=0, "", Source!F999)</f>
        <v>236385.8</v>
      </c>
      <c r="J975" s="39"/>
    </row>
    <row r="976" spans="1:32" ht="14.25" x14ac:dyDescent="0.2">
      <c r="C976" s="38" t="str">
        <f>Source!H1000</f>
        <v>Итого с НДС</v>
      </c>
      <c r="D976" s="38"/>
      <c r="E976" s="38"/>
      <c r="F976" s="38"/>
      <c r="G976" s="38"/>
      <c r="H976" s="38"/>
      <c r="I976" s="39">
        <f>IF(Source!F1000=0, "", Source!F1000)</f>
        <v>1418314.78</v>
      </c>
      <c r="J976" s="39"/>
    </row>
    <row r="978" spans="1:32" ht="30" x14ac:dyDescent="0.25">
      <c r="A978" s="42" t="str">
        <f>CONCATENATE("Итого по разделу: ",IF(Source!G1002&lt;&gt;"Новый раздел", Source!G1002,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</v>
      </c>
      <c r="B978" s="42"/>
      <c r="C978" s="42"/>
      <c r="D978" s="42"/>
      <c r="E978" s="42"/>
      <c r="F978" s="42"/>
      <c r="G978" s="42"/>
      <c r="H978" s="42"/>
      <c r="I978" s="40">
        <f>SUM(P874:P977)</f>
        <v>1181928.98</v>
      </c>
      <c r="J978" s="41"/>
      <c r="K978" s="31"/>
      <c r="AF978" s="34" t="str">
        <f>CONCATENATE("Итого по разделу: ",IF(Source!G1002&lt;&gt;"Новый раздел", Source!G1002,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</v>
      </c>
    </row>
    <row r="980" spans="1:32" ht="14.25" x14ac:dyDescent="0.2">
      <c r="C980" s="38" t="str">
        <f>Source!H1030</f>
        <v>НДС 20%</v>
      </c>
      <c r="D980" s="38"/>
      <c r="E980" s="38"/>
      <c r="F980" s="38"/>
      <c r="G980" s="38"/>
      <c r="H980" s="38"/>
      <c r="I980" s="39">
        <f>IF(Source!F1030=0, "", Source!F1030)</f>
        <v>236385.8</v>
      </c>
      <c r="J980" s="39"/>
    </row>
    <row r="981" spans="1:32" ht="14.25" x14ac:dyDescent="0.2">
      <c r="C981" s="38" t="str">
        <f>Source!H1031</f>
        <v>Итого с НДС</v>
      </c>
      <c r="D981" s="38"/>
      <c r="E981" s="38"/>
      <c r="F981" s="38"/>
      <c r="G981" s="38"/>
      <c r="H981" s="38"/>
      <c r="I981" s="39">
        <f>IF(Source!F1031=0, "", Source!F1031)</f>
        <v>1418314.78</v>
      </c>
      <c r="J981" s="39"/>
    </row>
    <row r="983" spans="1:32" ht="16.5" x14ac:dyDescent="0.25">
      <c r="A983" s="43" t="str">
        <f>CONCATENATE("Раздел: ",IF(Source!G1033&lt;&gt;"Новый раздел", Source!G1033, ""))</f>
        <v>Раздел: Установка лавочек</v>
      </c>
      <c r="B983" s="43"/>
      <c r="C983" s="43"/>
      <c r="D983" s="43"/>
      <c r="E983" s="43"/>
      <c r="F983" s="43"/>
      <c r="G983" s="43"/>
      <c r="H983" s="43"/>
      <c r="I983" s="43"/>
      <c r="J983" s="43"/>
      <c r="K983" s="43"/>
    </row>
    <row r="984" spans="1:32" ht="42.75" x14ac:dyDescent="0.2">
      <c r="A984" s="20" t="str">
        <f>Source!E1037</f>
        <v>41</v>
      </c>
      <c r="B984" s="21" t="str">
        <f>Source!F1037</f>
        <v>5.3-3203-4-2/1</v>
      </c>
      <c r="C984" s="21" t="str">
        <f>Source!G1037</f>
        <v>Установка стоек металлического ограждения газонов из трубы, масса стоек до 5 кг</v>
      </c>
      <c r="D984" s="22" t="str">
        <f>Source!H1037</f>
        <v>10 шт.</v>
      </c>
      <c r="E984" s="9">
        <f>Source!I1037</f>
        <v>2</v>
      </c>
      <c r="F984" s="24"/>
      <c r="G984" s="23"/>
      <c r="H984" s="9"/>
      <c r="I984" s="9"/>
      <c r="J984" s="25"/>
      <c r="K984" s="25"/>
      <c r="Q984">
        <f>ROUND((Source!BZ1037/100)*ROUND((Source!AF1037*Source!AV1037)*Source!I1037, 2), 2)</f>
        <v>1641.95</v>
      </c>
      <c r="R984">
        <f>Source!X1037</f>
        <v>1641.95</v>
      </c>
      <c r="S984">
        <f>ROUND((Source!CA1037/100)*ROUND((Source!AF1037*Source!AV1037)*Source!I1037, 2), 2)</f>
        <v>234.56</v>
      </c>
      <c r="T984">
        <f>Source!Y1037</f>
        <v>234.56</v>
      </c>
      <c r="U984">
        <f>ROUND((175/100)*ROUND((Source!AE1037*Source!AV1037)*Source!I1037, 2), 2)</f>
        <v>0</v>
      </c>
      <c r="V984">
        <f>ROUND((108/100)*ROUND(Source!CS1037*Source!I1037, 2), 2)</f>
        <v>0</v>
      </c>
    </row>
    <row r="985" spans="1:32" x14ac:dyDescent="0.2">
      <c r="C985" s="26" t="str">
        <f>"Объем: "&amp;Source!I1037&amp;"=20/"&amp;"10"</f>
        <v>Объем: 2=20/10</v>
      </c>
    </row>
    <row r="986" spans="1:32" ht="14.25" x14ac:dyDescent="0.2">
      <c r="A986" s="20"/>
      <c r="B986" s="21"/>
      <c r="C986" s="21" t="s">
        <v>695</v>
      </c>
      <c r="D986" s="22"/>
      <c r="E986" s="9"/>
      <c r="F986" s="24">
        <f>Source!AO1037</f>
        <v>1172.82</v>
      </c>
      <c r="G986" s="23" t="str">
        <f>Source!DG1037</f>
        <v/>
      </c>
      <c r="H986" s="9">
        <f>Source!AV1037</f>
        <v>1</v>
      </c>
      <c r="I986" s="9">
        <f>IF(Source!BA1037&lt;&gt; 0, Source!BA1037, 1)</f>
        <v>1</v>
      </c>
      <c r="J986" s="25">
        <f>Source!S1037</f>
        <v>2345.64</v>
      </c>
      <c r="K986" s="25"/>
    </row>
    <row r="987" spans="1:32" ht="14.25" x14ac:dyDescent="0.2">
      <c r="A987" s="20"/>
      <c r="B987" s="21"/>
      <c r="C987" s="21" t="s">
        <v>698</v>
      </c>
      <c r="D987" s="22"/>
      <c r="E987" s="9"/>
      <c r="F987" s="24">
        <f>Source!AL1037</f>
        <v>2994.86</v>
      </c>
      <c r="G987" s="23" t="str">
        <f>Source!DD1037</f>
        <v/>
      </c>
      <c r="H987" s="9">
        <f>Source!AW1037</f>
        <v>1</v>
      </c>
      <c r="I987" s="9">
        <f>IF(Source!BC1037&lt;&gt; 0, Source!BC1037, 1)</f>
        <v>1</v>
      </c>
      <c r="J987" s="25">
        <f>Source!P1037</f>
        <v>5989.72</v>
      </c>
      <c r="K987" s="25"/>
    </row>
    <row r="988" spans="1:32" ht="14.25" x14ac:dyDescent="0.2">
      <c r="A988" s="20"/>
      <c r="B988" s="21"/>
      <c r="C988" s="21" t="s">
        <v>699</v>
      </c>
      <c r="D988" s="22" t="s">
        <v>700</v>
      </c>
      <c r="E988" s="9">
        <f>Source!AT1037</f>
        <v>70</v>
      </c>
      <c r="F988" s="24"/>
      <c r="G988" s="23"/>
      <c r="H988" s="9"/>
      <c r="I988" s="9"/>
      <c r="J988" s="25">
        <f>SUM(R984:R987)</f>
        <v>1641.95</v>
      </c>
      <c r="K988" s="25"/>
    </row>
    <row r="989" spans="1:32" ht="14.25" x14ac:dyDescent="0.2">
      <c r="A989" s="20"/>
      <c r="B989" s="21"/>
      <c r="C989" s="21" t="s">
        <v>701</v>
      </c>
      <c r="D989" s="22" t="s">
        <v>700</v>
      </c>
      <c r="E989" s="9">
        <f>Source!AU1037</f>
        <v>10</v>
      </c>
      <c r="F989" s="24"/>
      <c r="G989" s="23"/>
      <c r="H989" s="9"/>
      <c r="I989" s="9"/>
      <c r="J989" s="25">
        <f>SUM(T984:T988)</f>
        <v>234.56</v>
      </c>
      <c r="K989" s="25"/>
    </row>
    <row r="990" spans="1:32" ht="14.25" x14ac:dyDescent="0.2">
      <c r="A990" s="20"/>
      <c r="B990" s="21"/>
      <c r="C990" s="21" t="s">
        <v>703</v>
      </c>
      <c r="D990" s="22" t="s">
        <v>704</v>
      </c>
      <c r="E990" s="9">
        <f>Source!AQ1037</f>
        <v>6.22</v>
      </c>
      <c r="F990" s="24"/>
      <c r="G990" s="23" t="str">
        <f>Source!DI1037</f>
        <v/>
      </c>
      <c r="H990" s="9">
        <f>Source!AV1037</f>
        <v>1</v>
      </c>
      <c r="I990" s="9"/>
      <c r="J990" s="25"/>
      <c r="K990" s="25">
        <f>Source!U1037</f>
        <v>12.44</v>
      </c>
    </row>
    <row r="991" spans="1:32" ht="15" x14ac:dyDescent="0.25">
      <c r="A991" s="29"/>
      <c r="B991" s="29"/>
      <c r="C991" s="29"/>
      <c r="D991" s="29"/>
      <c r="E991" s="29"/>
      <c r="F991" s="29"/>
      <c r="G991" s="29"/>
      <c r="H991" s="29"/>
      <c r="I991" s="44">
        <f>J986+J987+J988+J989</f>
        <v>10211.870000000001</v>
      </c>
      <c r="J991" s="44"/>
      <c r="K991" s="30">
        <f>IF(Source!I1037&lt;&gt;0, ROUND(I991/Source!I1037, 2), 0)</f>
        <v>5105.9399999999996</v>
      </c>
      <c r="P991" s="28">
        <f>I991</f>
        <v>10211.870000000001</v>
      </c>
    </row>
    <row r="992" spans="1:32" ht="57" x14ac:dyDescent="0.2">
      <c r="A992" s="20" t="str">
        <f>Source!E1038</f>
        <v>42</v>
      </c>
      <c r="B992" s="21" t="str">
        <f>Source!F1038</f>
        <v>коммерческое предложение</v>
      </c>
      <c r="C992" s="21" t="s">
        <v>715</v>
      </c>
      <c r="D992" s="22" t="str">
        <f>Source!H1038</f>
        <v>шт.</v>
      </c>
      <c r="E992" s="9">
        <f>Source!I1038</f>
        <v>5</v>
      </c>
      <c r="F992" s="24">
        <f>Source!AL1038</f>
        <v>7975</v>
      </c>
      <c r="G992" s="23" t="str">
        <f>Source!DD1038</f>
        <v/>
      </c>
      <c r="H992" s="9">
        <f>Source!AW1038</f>
        <v>1</v>
      </c>
      <c r="I992" s="9">
        <f>IF(Source!BC1038&lt;&gt; 0, Source!BC1038, 1)</f>
        <v>1</v>
      </c>
      <c r="J992" s="25">
        <f>Source!P1038</f>
        <v>39875</v>
      </c>
      <c r="K992" s="25"/>
      <c r="Q992">
        <f>ROUND((Source!BZ1038/100)*ROUND((Source!AF1038*Source!AV1038)*Source!I1038, 2), 2)</f>
        <v>0</v>
      </c>
      <c r="R992">
        <f>Source!X1038</f>
        <v>0</v>
      </c>
      <c r="S992">
        <f>ROUND((Source!CA1038/100)*ROUND((Source!AF1038*Source!AV1038)*Source!I1038, 2), 2)</f>
        <v>0</v>
      </c>
      <c r="T992">
        <f>Source!Y1038</f>
        <v>0</v>
      </c>
      <c r="U992">
        <f>ROUND((175/100)*ROUND((Source!AE1038*Source!AV1038)*Source!I1038, 2), 2)</f>
        <v>0</v>
      </c>
      <c r="V992">
        <f>ROUND((108/100)*ROUND(Source!CS1038*Source!I1038, 2), 2)</f>
        <v>0</v>
      </c>
    </row>
    <row r="993" spans="1:22" ht="15" x14ac:dyDescent="0.25">
      <c r="A993" s="29"/>
      <c r="B993" s="29"/>
      <c r="C993" s="29"/>
      <c r="D993" s="29"/>
      <c r="E993" s="29"/>
      <c r="F993" s="29"/>
      <c r="G993" s="29"/>
      <c r="H993" s="29"/>
      <c r="I993" s="44">
        <f>J992</f>
        <v>39875</v>
      </c>
      <c r="J993" s="44"/>
      <c r="K993" s="30">
        <f>IF(Source!I1038&lt;&gt;0, ROUND(I993/Source!I1038, 2), 0)</f>
        <v>7975</v>
      </c>
      <c r="P993" s="28">
        <f>I993</f>
        <v>39875</v>
      </c>
    </row>
    <row r="995" spans="1:22" ht="15" x14ac:dyDescent="0.25">
      <c r="A995" s="42" t="str">
        <f>CONCATENATE("Итого по разделу: ",IF(Source!G1040&lt;&gt;"Новый раздел", Source!G1040, ""))</f>
        <v>Итого по разделу: Установка лавочек</v>
      </c>
      <c r="B995" s="42"/>
      <c r="C995" s="42"/>
      <c r="D995" s="42"/>
      <c r="E995" s="42"/>
      <c r="F995" s="42"/>
      <c r="G995" s="42"/>
      <c r="H995" s="42"/>
      <c r="I995" s="40">
        <f>SUM(P983:P994)</f>
        <v>50086.87</v>
      </c>
      <c r="J995" s="41"/>
      <c r="K995" s="31"/>
    </row>
    <row r="997" spans="1:22" ht="14.25" x14ac:dyDescent="0.2">
      <c r="C997" s="38" t="str">
        <f>Source!H1068</f>
        <v>НДС 20%</v>
      </c>
      <c r="D997" s="38"/>
      <c r="E997" s="38"/>
      <c r="F997" s="38"/>
      <c r="G997" s="38"/>
      <c r="H997" s="38"/>
      <c r="I997" s="39">
        <f>IF(Source!F1068=0, "", Source!F1068)</f>
        <v>10017.370000000001</v>
      </c>
      <c r="J997" s="39"/>
    </row>
    <row r="998" spans="1:22" ht="14.25" x14ac:dyDescent="0.2">
      <c r="C998" s="38" t="str">
        <f>Source!H1069</f>
        <v>Итого с НДС</v>
      </c>
      <c r="D998" s="38"/>
      <c r="E998" s="38"/>
      <c r="F998" s="38"/>
      <c r="G998" s="38"/>
      <c r="H998" s="38"/>
      <c r="I998" s="39">
        <f>IF(Source!F1069=0, "", Source!F1069)</f>
        <v>60104.24</v>
      </c>
      <c r="J998" s="39"/>
    </row>
    <row r="1000" spans="1:22" ht="16.5" x14ac:dyDescent="0.25">
      <c r="A1000" s="43" t="str">
        <f>CONCATENATE("Раздел: ",IF(Source!G1071&lt;&gt;"Новый раздел", Source!G1071, ""))</f>
        <v>Раздел: Установка урн</v>
      </c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</row>
    <row r="1001" spans="1:22" ht="42.75" x14ac:dyDescent="0.2">
      <c r="A1001" s="20" t="str">
        <f>Source!E1075</f>
        <v>43</v>
      </c>
      <c r="B1001" s="21" t="str">
        <f>Source!F1075</f>
        <v>5.3-3203-4-2/1</v>
      </c>
      <c r="C1001" s="21" t="str">
        <f>Source!G1075</f>
        <v>Установка стоек металлического ограждения газонов из трубы, масса стоек до 5 кг</v>
      </c>
      <c r="D1001" s="22" t="str">
        <f>Source!H1075</f>
        <v>10 шт.</v>
      </c>
      <c r="E1001" s="9">
        <f>Source!I1075</f>
        <v>1</v>
      </c>
      <c r="F1001" s="24"/>
      <c r="G1001" s="23"/>
      <c r="H1001" s="9"/>
      <c r="I1001" s="9"/>
      <c r="J1001" s="25"/>
      <c r="K1001" s="25"/>
      <c r="Q1001">
        <f>ROUND((Source!BZ1075/100)*ROUND((Source!AF1075*Source!AV1075)*Source!I1075, 2), 2)</f>
        <v>820.97</v>
      </c>
      <c r="R1001">
        <f>Source!X1075</f>
        <v>820.97</v>
      </c>
      <c r="S1001">
        <f>ROUND((Source!CA1075/100)*ROUND((Source!AF1075*Source!AV1075)*Source!I1075, 2), 2)</f>
        <v>117.28</v>
      </c>
      <c r="T1001">
        <f>Source!Y1075</f>
        <v>117.28</v>
      </c>
      <c r="U1001">
        <f>ROUND((175/100)*ROUND((Source!AE1075*Source!AV1075)*Source!I1075, 2), 2)</f>
        <v>0</v>
      </c>
      <c r="V1001">
        <f>ROUND((108/100)*ROUND(Source!CS1075*Source!I1075, 2), 2)</f>
        <v>0</v>
      </c>
    </row>
    <row r="1002" spans="1:22" x14ac:dyDescent="0.2">
      <c r="C1002" s="26" t="str">
        <f>"Объем: "&amp;Source!I1075&amp;"=10/"&amp;"10"</f>
        <v>Объем: 1=10/10</v>
      </c>
    </row>
    <row r="1003" spans="1:22" ht="14.25" x14ac:dyDescent="0.2">
      <c r="A1003" s="20"/>
      <c r="B1003" s="21"/>
      <c r="C1003" s="21" t="s">
        <v>695</v>
      </c>
      <c r="D1003" s="22"/>
      <c r="E1003" s="9"/>
      <c r="F1003" s="24">
        <f>Source!AO1075</f>
        <v>1172.82</v>
      </c>
      <c r="G1003" s="23" t="str">
        <f>Source!DG1075</f>
        <v/>
      </c>
      <c r="H1003" s="9">
        <f>Source!AV1075</f>
        <v>1</v>
      </c>
      <c r="I1003" s="9">
        <f>IF(Source!BA1075&lt;&gt; 0, Source!BA1075, 1)</f>
        <v>1</v>
      </c>
      <c r="J1003" s="25">
        <f>Source!S1075</f>
        <v>1172.82</v>
      </c>
      <c r="K1003" s="25"/>
    </row>
    <row r="1004" spans="1:22" ht="14.25" x14ac:dyDescent="0.2">
      <c r="A1004" s="20"/>
      <c r="B1004" s="21"/>
      <c r="C1004" s="21" t="s">
        <v>698</v>
      </c>
      <c r="D1004" s="22"/>
      <c r="E1004" s="9"/>
      <c r="F1004" s="24">
        <f>Source!AL1075</f>
        <v>2994.86</v>
      </c>
      <c r="G1004" s="23" t="str">
        <f>Source!DD1075</f>
        <v/>
      </c>
      <c r="H1004" s="9">
        <f>Source!AW1075</f>
        <v>1</v>
      </c>
      <c r="I1004" s="9">
        <f>IF(Source!BC1075&lt;&gt; 0, Source!BC1075, 1)</f>
        <v>1</v>
      </c>
      <c r="J1004" s="25">
        <f>Source!P1075</f>
        <v>2994.86</v>
      </c>
      <c r="K1004" s="25"/>
    </row>
    <row r="1005" spans="1:22" ht="14.25" x14ac:dyDescent="0.2">
      <c r="A1005" s="20"/>
      <c r="B1005" s="21"/>
      <c r="C1005" s="21" t="s">
        <v>699</v>
      </c>
      <c r="D1005" s="22" t="s">
        <v>700</v>
      </c>
      <c r="E1005" s="9">
        <f>Source!AT1075</f>
        <v>70</v>
      </c>
      <c r="F1005" s="24"/>
      <c r="G1005" s="23"/>
      <c r="H1005" s="9"/>
      <c r="I1005" s="9"/>
      <c r="J1005" s="25">
        <f>SUM(R1001:R1004)</f>
        <v>820.97</v>
      </c>
      <c r="K1005" s="25"/>
    </row>
    <row r="1006" spans="1:22" ht="14.25" x14ac:dyDescent="0.2">
      <c r="A1006" s="20"/>
      <c r="B1006" s="21"/>
      <c r="C1006" s="21" t="s">
        <v>701</v>
      </c>
      <c r="D1006" s="22" t="s">
        <v>700</v>
      </c>
      <c r="E1006" s="9">
        <f>Source!AU1075</f>
        <v>10</v>
      </c>
      <c r="F1006" s="24"/>
      <c r="G1006" s="23"/>
      <c r="H1006" s="9"/>
      <c r="I1006" s="9"/>
      <c r="J1006" s="25">
        <f>SUM(T1001:T1005)</f>
        <v>117.28</v>
      </c>
      <c r="K1006" s="25"/>
    </row>
    <row r="1007" spans="1:22" ht="14.25" x14ac:dyDescent="0.2">
      <c r="A1007" s="20"/>
      <c r="B1007" s="21"/>
      <c r="C1007" s="21" t="s">
        <v>703</v>
      </c>
      <c r="D1007" s="22" t="s">
        <v>704</v>
      </c>
      <c r="E1007" s="9">
        <f>Source!AQ1075</f>
        <v>6.22</v>
      </c>
      <c r="F1007" s="24"/>
      <c r="G1007" s="23" t="str">
        <f>Source!DI1075</f>
        <v/>
      </c>
      <c r="H1007" s="9">
        <f>Source!AV1075</f>
        <v>1</v>
      </c>
      <c r="I1007" s="9"/>
      <c r="J1007" s="25"/>
      <c r="K1007" s="25">
        <f>Source!U1075</f>
        <v>6.22</v>
      </c>
    </row>
    <row r="1008" spans="1:22" ht="15" x14ac:dyDescent="0.25">
      <c r="A1008" s="29"/>
      <c r="B1008" s="29"/>
      <c r="C1008" s="29"/>
      <c r="D1008" s="29"/>
      <c r="E1008" s="29"/>
      <c r="F1008" s="29"/>
      <c r="G1008" s="29"/>
      <c r="H1008" s="29"/>
      <c r="I1008" s="44">
        <f>J1003+J1004+J1005+J1006</f>
        <v>5105.93</v>
      </c>
      <c r="J1008" s="44"/>
      <c r="K1008" s="30">
        <f>IF(Source!I1075&lt;&gt;0, ROUND(I1008/Source!I1075, 2), 0)</f>
        <v>5105.93</v>
      </c>
      <c r="P1008" s="28">
        <f>I1008</f>
        <v>5105.93</v>
      </c>
    </row>
    <row r="1009" spans="1:22" ht="57" x14ac:dyDescent="0.2">
      <c r="A1009" s="20" t="str">
        <f>Source!E1076</f>
        <v>44</v>
      </c>
      <c r="B1009" s="21" t="str">
        <f>Source!F1076</f>
        <v>коммерческое предложение</v>
      </c>
      <c r="C1009" s="21" t="s">
        <v>716</v>
      </c>
      <c r="D1009" s="22" t="str">
        <f>Source!H1076</f>
        <v>шт.</v>
      </c>
      <c r="E1009" s="9">
        <f>Source!I1076</f>
        <v>5</v>
      </c>
      <c r="F1009" s="24">
        <f>Source!AL1076</f>
        <v>2916.67</v>
      </c>
      <c r="G1009" s="23" t="str">
        <f>Source!DD1076</f>
        <v/>
      </c>
      <c r="H1009" s="9">
        <f>Source!AW1076</f>
        <v>1</v>
      </c>
      <c r="I1009" s="9">
        <f>IF(Source!BC1076&lt;&gt; 0, Source!BC1076, 1)</f>
        <v>1</v>
      </c>
      <c r="J1009" s="25">
        <f>Source!P1076</f>
        <v>14583.35</v>
      </c>
      <c r="K1009" s="25"/>
      <c r="Q1009">
        <f>ROUND((Source!BZ1076/100)*ROUND((Source!AF1076*Source!AV1076)*Source!I1076, 2), 2)</f>
        <v>0</v>
      </c>
      <c r="R1009">
        <f>Source!X1076</f>
        <v>0</v>
      </c>
      <c r="S1009">
        <f>ROUND((Source!CA1076/100)*ROUND((Source!AF1076*Source!AV1076)*Source!I1076, 2), 2)</f>
        <v>0</v>
      </c>
      <c r="T1009">
        <f>Source!Y1076</f>
        <v>0</v>
      </c>
      <c r="U1009">
        <f>ROUND((175/100)*ROUND((Source!AE1076*Source!AV1076)*Source!I1076, 2), 2)</f>
        <v>0</v>
      </c>
      <c r="V1009">
        <f>ROUND((108/100)*ROUND(Source!CS1076*Source!I1076, 2), 2)</f>
        <v>0</v>
      </c>
    </row>
    <row r="1010" spans="1:22" ht="15" x14ac:dyDescent="0.25">
      <c r="A1010" s="29"/>
      <c r="B1010" s="29"/>
      <c r="C1010" s="29"/>
      <c r="D1010" s="29"/>
      <c r="E1010" s="29"/>
      <c r="F1010" s="29"/>
      <c r="G1010" s="29"/>
      <c r="H1010" s="29"/>
      <c r="I1010" s="44">
        <f>J1009</f>
        <v>14583.35</v>
      </c>
      <c r="J1010" s="44"/>
      <c r="K1010" s="30">
        <f>IF(Source!I1076&lt;&gt;0, ROUND(I1010/Source!I1076, 2), 0)</f>
        <v>2916.67</v>
      </c>
      <c r="P1010" s="28">
        <f>I1010</f>
        <v>14583.35</v>
      </c>
    </row>
    <row r="1012" spans="1:22" ht="15" x14ac:dyDescent="0.25">
      <c r="A1012" s="42" t="str">
        <f>CONCATENATE("Итого по разделу: ",IF(Source!G1078&lt;&gt;"Новый раздел", Source!G1078, ""))</f>
        <v>Итого по разделу: Установка урн</v>
      </c>
      <c r="B1012" s="42"/>
      <c r="C1012" s="42"/>
      <c r="D1012" s="42"/>
      <c r="E1012" s="42"/>
      <c r="F1012" s="42"/>
      <c r="G1012" s="42"/>
      <c r="H1012" s="42"/>
      <c r="I1012" s="40">
        <f>SUM(P1000:P1011)</f>
        <v>19689.28</v>
      </c>
      <c r="J1012" s="41"/>
      <c r="K1012" s="31"/>
    </row>
    <row r="1014" spans="1:22" ht="14.25" x14ac:dyDescent="0.2">
      <c r="C1014" s="38" t="str">
        <f>Source!H1106</f>
        <v>НДС 20%</v>
      </c>
      <c r="D1014" s="38"/>
      <c r="E1014" s="38"/>
      <c r="F1014" s="38"/>
      <c r="G1014" s="38"/>
      <c r="H1014" s="38"/>
      <c r="I1014" s="39">
        <f>IF(Source!F1106=0, "", Source!F1106)</f>
        <v>3937.86</v>
      </c>
      <c r="J1014" s="39"/>
    </row>
    <row r="1015" spans="1:22" ht="14.25" x14ac:dyDescent="0.2">
      <c r="C1015" s="38" t="str">
        <f>Source!H1107</f>
        <v>Итого с НДС</v>
      </c>
      <c r="D1015" s="38"/>
      <c r="E1015" s="38"/>
      <c r="F1015" s="38"/>
      <c r="G1015" s="38"/>
      <c r="H1015" s="38"/>
      <c r="I1015" s="39">
        <f>IF(Source!F1107=0, "", Source!F1107)</f>
        <v>23627.14</v>
      </c>
      <c r="J1015" s="39"/>
    </row>
    <row r="1017" spans="1:22" ht="15" x14ac:dyDescent="0.25">
      <c r="A1017" s="42" t="str">
        <f>CONCATENATE("Итого по локальной смете: ",IF(Source!G1109&lt;&gt;"Новая локальная смета", Source!G1109, ""))</f>
        <v>Итого по локальной смете: Лестева ул. 18</v>
      </c>
      <c r="B1017" s="42"/>
      <c r="C1017" s="42"/>
      <c r="D1017" s="42"/>
      <c r="E1017" s="42"/>
      <c r="F1017" s="42"/>
      <c r="G1017" s="42"/>
      <c r="H1017" s="42"/>
      <c r="I1017" s="40">
        <f>SUM(P672:P1016)</f>
        <v>4239659</v>
      </c>
      <c r="J1017" s="41"/>
      <c r="K1017" s="31"/>
    </row>
    <row r="1019" spans="1:22" ht="14.25" x14ac:dyDescent="0.2">
      <c r="C1019" s="38" t="str">
        <f>Source!H1137</f>
        <v>НДС 20%</v>
      </c>
      <c r="D1019" s="38"/>
      <c r="E1019" s="38"/>
      <c r="F1019" s="38"/>
      <c r="G1019" s="38"/>
      <c r="H1019" s="38"/>
      <c r="I1019" s="39">
        <f>IF(Source!F1137=0, "", Source!F1137)</f>
        <v>847931.8</v>
      </c>
      <c r="J1019" s="39"/>
    </row>
    <row r="1020" spans="1:22" ht="14.25" x14ac:dyDescent="0.2">
      <c r="C1020" s="38" t="str">
        <f>Source!H1138</f>
        <v>Итого с НДС</v>
      </c>
      <c r="D1020" s="38"/>
      <c r="E1020" s="38"/>
      <c r="F1020" s="38"/>
      <c r="G1020" s="38"/>
      <c r="H1020" s="38"/>
      <c r="I1020" s="39">
        <f>IF(Source!F1138=0, "", Source!F1138)</f>
        <v>5087590.8</v>
      </c>
      <c r="J1020" s="39"/>
    </row>
    <row r="1022" spans="1:22" ht="16.5" x14ac:dyDescent="0.25">
      <c r="A1022" s="43" t="str">
        <f>CONCATENATE("Локальная смета: ",IF(Source!G1140&lt;&gt;"Новая локальная смета", Source!G1140, ""))</f>
        <v>Локальная смета: Лестева ул. 20</v>
      </c>
      <c r="B1022" s="43"/>
      <c r="C1022" s="43"/>
      <c r="D1022" s="43"/>
      <c r="E1022" s="43"/>
      <c r="F1022" s="43"/>
      <c r="G1022" s="43"/>
      <c r="H1022" s="43"/>
      <c r="I1022" s="43"/>
      <c r="J1022" s="43"/>
      <c r="K1022" s="43"/>
    </row>
    <row r="1024" spans="1:22" ht="16.5" x14ac:dyDescent="0.25">
      <c r="A1024" s="43" t="str">
        <f>CONCATENATE("Раздел: ",IF(Source!G1144&lt;&gt;"Новый раздел", Source!G1144, ""))</f>
        <v>Раздел: Ремонт газона (рулонный)-800м2</v>
      </c>
      <c r="B1024" s="43"/>
      <c r="C1024" s="43"/>
      <c r="D1024" s="43"/>
      <c r="E1024" s="43"/>
      <c r="F1024" s="43"/>
      <c r="G1024" s="43"/>
      <c r="H1024" s="43"/>
      <c r="I1024" s="43"/>
      <c r="J1024" s="43"/>
      <c r="K1024" s="43"/>
    </row>
    <row r="1025" spans="1:22" ht="71.25" x14ac:dyDescent="0.2">
      <c r="A1025" s="20" t="str">
        <f>Source!E1148</f>
        <v>1</v>
      </c>
      <c r="B1025" s="21" t="str">
        <f>Source!F1148</f>
        <v>5.4-3203-3-3/1</v>
      </c>
      <c r="C1025" s="21" t="str">
        <f>Source!G1148</f>
        <v>Подготовка почвы для устройства партерного и обыкновенного газонов с внесением растительной земли слоем 15 см механизированным способом (75%)</v>
      </c>
      <c r="D1025" s="22" t="str">
        <f>Source!H1148</f>
        <v>100 м2</v>
      </c>
      <c r="E1025" s="9">
        <f>Source!I1148</f>
        <v>6</v>
      </c>
      <c r="F1025" s="24"/>
      <c r="G1025" s="23"/>
      <c r="H1025" s="9"/>
      <c r="I1025" s="9"/>
      <c r="J1025" s="25"/>
      <c r="K1025" s="25"/>
      <c r="Q1025">
        <f>ROUND((Source!BZ1148/100)*ROUND((Source!AF1148*Source!AV1148)*Source!I1148, 2), 2)</f>
        <v>23934.2</v>
      </c>
      <c r="R1025">
        <f>Source!X1148</f>
        <v>23934.2</v>
      </c>
      <c r="S1025">
        <f>ROUND((Source!CA1148/100)*ROUND((Source!AF1148*Source!AV1148)*Source!I1148, 2), 2)</f>
        <v>3419.17</v>
      </c>
      <c r="T1025">
        <f>Source!Y1148</f>
        <v>3419.17</v>
      </c>
      <c r="U1025">
        <f>ROUND((175/100)*ROUND((Source!AE1148*Source!AV1148)*Source!I1148, 2), 2)</f>
        <v>233.42</v>
      </c>
      <c r="V1025">
        <f>ROUND((108/100)*ROUND(Source!CS1148*Source!I1148, 2), 2)</f>
        <v>144.05000000000001</v>
      </c>
    </row>
    <row r="1026" spans="1:22" x14ac:dyDescent="0.2">
      <c r="C1026" s="26" t="str">
        <f>"Объем: "&amp;Source!I1148&amp;"=600/"&amp;"100"</f>
        <v>Объем: 6=600/100</v>
      </c>
    </row>
    <row r="1027" spans="1:22" ht="14.25" x14ac:dyDescent="0.2">
      <c r="A1027" s="20"/>
      <c r="B1027" s="21"/>
      <c r="C1027" s="21" t="s">
        <v>695</v>
      </c>
      <c r="D1027" s="22"/>
      <c r="E1027" s="9"/>
      <c r="F1027" s="24">
        <f>Source!AO1148</f>
        <v>5698.62</v>
      </c>
      <c r="G1027" s="23" t="str">
        <f>Source!DG1148</f>
        <v/>
      </c>
      <c r="H1027" s="9">
        <f>Source!AV1148</f>
        <v>1</v>
      </c>
      <c r="I1027" s="9">
        <f>IF(Source!BA1148&lt;&gt; 0, Source!BA1148, 1)</f>
        <v>1</v>
      </c>
      <c r="J1027" s="25">
        <f>Source!S1148</f>
        <v>34191.72</v>
      </c>
      <c r="K1027" s="25"/>
    </row>
    <row r="1028" spans="1:22" ht="14.25" x14ac:dyDescent="0.2">
      <c r="A1028" s="20"/>
      <c r="B1028" s="21"/>
      <c r="C1028" s="21" t="s">
        <v>696</v>
      </c>
      <c r="D1028" s="22"/>
      <c r="E1028" s="9"/>
      <c r="F1028" s="24">
        <f>Source!AM1148</f>
        <v>60.76</v>
      </c>
      <c r="G1028" s="23" t="str">
        <f>Source!DE1148</f>
        <v/>
      </c>
      <c r="H1028" s="9">
        <f>Source!AV1148</f>
        <v>1</v>
      </c>
      <c r="I1028" s="9">
        <f>IF(Source!BB1148&lt;&gt; 0, Source!BB1148, 1)</f>
        <v>1</v>
      </c>
      <c r="J1028" s="25">
        <f>Source!Q1148</f>
        <v>364.56</v>
      </c>
      <c r="K1028" s="25"/>
    </row>
    <row r="1029" spans="1:22" ht="14.25" x14ac:dyDescent="0.2">
      <c r="A1029" s="20"/>
      <c r="B1029" s="21"/>
      <c r="C1029" s="21" t="s">
        <v>697</v>
      </c>
      <c r="D1029" s="22"/>
      <c r="E1029" s="9"/>
      <c r="F1029" s="24">
        <f>Source!AN1148</f>
        <v>22.23</v>
      </c>
      <c r="G1029" s="23" t="str">
        <f>Source!DF1148</f>
        <v/>
      </c>
      <c r="H1029" s="9">
        <f>Source!AV1148</f>
        <v>1</v>
      </c>
      <c r="I1029" s="9">
        <f>IF(Source!BS1148&lt;&gt; 0, Source!BS1148, 1)</f>
        <v>1</v>
      </c>
      <c r="J1029" s="27">
        <f>Source!R1148</f>
        <v>133.38</v>
      </c>
      <c r="K1029" s="25"/>
    </row>
    <row r="1030" spans="1:22" ht="14.25" x14ac:dyDescent="0.2">
      <c r="A1030" s="20"/>
      <c r="B1030" s="21"/>
      <c r="C1030" s="21" t="s">
        <v>698</v>
      </c>
      <c r="D1030" s="22"/>
      <c r="E1030" s="9"/>
      <c r="F1030" s="24">
        <f>Source!AL1148</f>
        <v>11305.05</v>
      </c>
      <c r="G1030" s="23" t="str">
        <f>Source!DD1148</f>
        <v/>
      </c>
      <c r="H1030" s="9">
        <f>Source!AW1148</f>
        <v>1</v>
      </c>
      <c r="I1030" s="9">
        <f>IF(Source!BC1148&lt;&gt; 0, Source!BC1148, 1)</f>
        <v>1</v>
      </c>
      <c r="J1030" s="25">
        <f>Source!P1148</f>
        <v>67830.3</v>
      </c>
      <c r="K1030" s="25"/>
    </row>
    <row r="1031" spans="1:22" ht="14.25" x14ac:dyDescent="0.2">
      <c r="A1031" s="20"/>
      <c r="B1031" s="21"/>
      <c r="C1031" s="21" t="s">
        <v>699</v>
      </c>
      <c r="D1031" s="22" t="s">
        <v>700</v>
      </c>
      <c r="E1031" s="9">
        <f>Source!AT1148</f>
        <v>70</v>
      </c>
      <c r="F1031" s="24"/>
      <c r="G1031" s="23"/>
      <c r="H1031" s="9"/>
      <c r="I1031" s="9"/>
      <c r="J1031" s="25">
        <f>SUM(R1025:R1030)</f>
        <v>23934.2</v>
      </c>
      <c r="K1031" s="25"/>
    </row>
    <row r="1032" spans="1:22" ht="14.25" x14ac:dyDescent="0.2">
      <c r="A1032" s="20"/>
      <c r="B1032" s="21"/>
      <c r="C1032" s="21" t="s">
        <v>701</v>
      </c>
      <c r="D1032" s="22" t="s">
        <v>700</v>
      </c>
      <c r="E1032" s="9">
        <f>Source!AU1148</f>
        <v>10</v>
      </c>
      <c r="F1032" s="24"/>
      <c r="G1032" s="23"/>
      <c r="H1032" s="9"/>
      <c r="I1032" s="9"/>
      <c r="J1032" s="25">
        <f>SUM(T1025:T1031)</f>
        <v>3419.17</v>
      </c>
      <c r="K1032" s="25"/>
    </row>
    <row r="1033" spans="1:22" ht="14.25" x14ac:dyDescent="0.2">
      <c r="A1033" s="20"/>
      <c r="B1033" s="21"/>
      <c r="C1033" s="21" t="s">
        <v>702</v>
      </c>
      <c r="D1033" s="22" t="s">
        <v>700</v>
      </c>
      <c r="E1033" s="9">
        <f>108</f>
        <v>108</v>
      </c>
      <c r="F1033" s="24"/>
      <c r="G1033" s="23"/>
      <c r="H1033" s="9"/>
      <c r="I1033" s="9"/>
      <c r="J1033" s="25">
        <f>SUM(V1025:V1032)</f>
        <v>144.05000000000001</v>
      </c>
      <c r="K1033" s="25"/>
    </row>
    <row r="1034" spans="1:22" ht="14.25" x14ac:dyDescent="0.2">
      <c r="A1034" s="20"/>
      <c r="B1034" s="21"/>
      <c r="C1034" s="21" t="s">
        <v>703</v>
      </c>
      <c r="D1034" s="22" t="s">
        <v>704</v>
      </c>
      <c r="E1034" s="9">
        <f>Source!AQ1148</f>
        <v>30.8</v>
      </c>
      <c r="F1034" s="24"/>
      <c r="G1034" s="23" t="str">
        <f>Source!DI1148</f>
        <v/>
      </c>
      <c r="H1034" s="9">
        <f>Source!AV1148</f>
        <v>1</v>
      </c>
      <c r="I1034" s="9"/>
      <c r="J1034" s="25"/>
      <c r="K1034" s="25">
        <f>Source!U1148</f>
        <v>184.8</v>
      </c>
    </row>
    <row r="1035" spans="1:22" ht="15" x14ac:dyDescent="0.25">
      <c r="A1035" s="29"/>
      <c r="B1035" s="29"/>
      <c r="C1035" s="29"/>
      <c r="D1035" s="29"/>
      <c r="E1035" s="29"/>
      <c r="F1035" s="29"/>
      <c r="G1035" s="29"/>
      <c r="H1035" s="29"/>
      <c r="I1035" s="44">
        <f>J1027+J1028+J1030+J1031+J1032+J1033</f>
        <v>129884</v>
      </c>
      <c r="J1035" s="44"/>
      <c r="K1035" s="30">
        <f>IF(Source!I1148&lt;&gt;0, ROUND(I1035/Source!I1148, 2), 0)</f>
        <v>21647.33</v>
      </c>
      <c r="P1035" s="28">
        <f>I1035</f>
        <v>129884</v>
      </c>
    </row>
    <row r="1036" spans="1:22" ht="57" x14ac:dyDescent="0.2">
      <c r="A1036" s="20" t="str">
        <f>Source!E1149</f>
        <v>2</v>
      </c>
      <c r="B1036" s="21" t="str">
        <f>Source!F1149</f>
        <v>5.4-3203-3-4/1</v>
      </c>
      <c r="C1036" s="21" t="str">
        <f>Source!G1149</f>
        <v>Подготовка почвы для устройства партерного и обыкновенного газонов с внесением растительной земли слоем 15 см вручную (25%)</v>
      </c>
      <c r="D1036" s="22" t="str">
        <f>Source!H1149</f>
        <v>100 м2</v>
      </c>
      <c r="E1036" s="9">
        <f>Source!I1149</f>
        <v>2</v>
      </c>
      <c r="F1036" s="24"/>
      <c r="G1036" s="23"/>
      <c r="H1036" s="9"/>
      <c r="I1036" s="9"/>
      <c r="J1036" s="25"/>
      <c r="K1036" s="25"/>
      <c r="Q1036">
        <f>ROUND((Source!BZ1149/100)*ROUND((Source!AF1149*Source!AV1149)*Source!I1149, 2), 2)</f>
        <v>11915.29</v>
      </c>
      <c r="R1036">
        <f>Source!X1149</f>
        <v>11915.29</v>
      </c>
      <c r="S1036">
        <f>ROUND((Source!CA1149/100)*ROUND((Source!AF1149*Source!AV1149)*Source!I1149, 2), 2)</f>
        <v>1702.18</v>
      </c>
      <c r="T1036">
        <f>Source!Y1149</f>
        <v>1702.18</v>
      </c>
      <c r="U1036">
        <f>ROUND((175/100)*ROUND((Source!AE1149*Source!AV1149)*Source!I1149, 2), 2)</f>
        <v>0</v>
      </c>
      <c r="V1036">
        <f>ROUND((108/100)*ROUND(Source!CS1149*Source!I1149, 2), 2)</f>
        <v>0</v>
      </c>
    </row>
    <row r="1037" spans="1:22" x14ac:dyDescent="0.2">
      <c r="C1037" s="26" t="str">
        <f>"Объем: "&amp;Source!I1149&amp;"=200/"&amp;"100"</f>
        <v>Объем: 2=200/100</v>
      </c>
    </row>
    <row r="1038" spans="1:22" ht="14.25" x14ac:dyDescent="0.2">
      <c r="A1038" s="20"/>
      <c r="B1038" s="21"/>
      <c r="C1038" s="21" t="s">
        <v>695</v>
      </c>
      <c r="D1038" s="22"/>
      <c r="E1038" s="9"/>
      <c r="F1038" s="24">
        <f>Source!AO1149</f>
        <v>8510.92</v>
      </c>
      <c r="G1038" s="23" t="str">
        <f>Source!DG1149</f>
        <v/>
      </c>
      <c r="H1038" s="9">
        <f>Source!AV1149</f>
        <v>1</v>
      </c>
      <c r="I1038" s="9">
        <f>IF(Source!BA1149&lt;&gt; 0, Source!BA1149, 1)</f>
        <v>1</v>
      </c>
      <c r="J1038" s="25">
        <f>Source!S1149</f>
        <v>17021.84</v>
      </c>
      <c r="K1038" s="25"/>
    </row>
    <row r="1039" spans="1:22" ht="14.25" x14ac:dyDescent="0.2">
      <c r="A1039" s="20"/>
      <c r="B1039" s="21"/>
      <c r="C1039" s="21" t="s">
        <v>698</v>
      </c>
      <c r="D1039" s="22"/>
      <c r="E1039" s="9"/>
      <c r="F1039" s="24">
        <f>Source!AL1149</f>
        <v>11305.05</v>
      </c>
      <c r="G1039" s="23" t="str">
        <f>Source!DD1149</f>
        <v/>
      </c>
      <c r="H1039" s="9">
        <f>Source!AW1149</f>
        <v>1</v>
      </c>
      <c r="I1039" s="9">
        <f>IF(Source!BC1149&lt;&gt; 0, Source!BC1149, 1)</f>
        <v>1</v>
      </c>
      <c r="J1039" s="25">
        <f>Source!P1149</f>
        <v>22610.1</v>
      </c>
      <c r="K1039" s="25"/>
    </row>
    <row r="1040" spans="1:22" ht="14.25" x14ac:dyDescent="0.2">
      <c r="A1040" s="20"/>
      <c r="B1040" s="21"/>
      <c r="C1040" s="21" t="s">
        <v>699</v>
      </c>
      <c r="D1040" s="22" t="s">
        <v>700</v>
      </c>
      <c r="E1040" s="9">
        <f>Source!AT1149</f>
        <v>70</v>
      </c>
      <c r="F1040" s="24"/>
      <c r="G1040" s="23"/>
      <c r="H1040" s="9"/>
      <c r="I1040" s="9"/>
      <c r="J1040" s="25">
        <f>SUM(R1036:R1039)</f>
        <v>11915.29</v>
      </c>
      <c r="K1040" s="25"/>
    </row>
    <row r="1041" spans="1:22" ht="14.25" x14ac:dyDescent="0.2">
      <c r="A1041" s="20"/>
      <c r="B1041" s="21"/>
      <c r="C1041" s="21" t="s">
        <v>701</v>
      </c>
      <c r="D1041" s="22" t="s">
        <v>700</v>
      </c>
      <c r="E1041" s="9">
        <f>Source!AU1149</f>
        <v>10</v>
      </c>
      <c r="F1041" s="24"/>
      <c r="G1041" s="23"/>
      <c r="H1041" s="9"/>
      <c r="I1041" s="9"/>
      <c r="J1041" s="25">
        <f>SUM(T1036:T1040)</f>
        <v>1702.18</v>
      </c>
      <c r="K1041" s="25"/>
    </row>
    <row r="1042" spans="1:22" ht="14.25" x14ac:dyDescent="0.2">
      <c r="A1042" s="20"/>
      <c r="B1042" s="21"/>
      <c r="C1042" s="21" t="s">
        <v>703</v>
      </c>
      <c r="D1042" s="22" t="s">
        <v>704</v>
      </c>
      <c r="E1042" s="9">
        <f>Source!AQ1149</f>
        <v>46</v>
      </c>
      <c r="F1042" s="24"/>
      <c r="G1042" s="23" t="str">
        <f>Source!DI1149</f>
        <v/>
      </c>
      <c r="H1042" s="9">
        <f>Source!AV1149</f>
        <v>1</v>
      </c>
      <c r="I1042" s="9"/>
      <c r="J1042" s="25"/>
      <c r="K1042" s="25">
        <f>Source!U1149</f>
        <v>92</v>
      </c>
    </row>
    <row r="1043" spans="1:22" ht="15" x14ac:dyDescent="0.25">
      <c r="A1043" s="29"/>
      <c r="B1043" s="29"/>
      <c r="C1043" s="29"/>
      <c r="D1043" s="29"/>
      <c r="E1043" s="29"/>
      <c r="F1043" s="29"/>
      <c r="G1043" s="29"/>
      <c r="H1043" s="29"/>
      <c r="I1043" s="44">
        <f>J1038+J1039+J1040+J1041</f>
        <v>53249.41</v>
      </c>
      <c r="J1043" s="44"/>
      <c r="K1043" s="30">
        <f>IF(Source!I1149&lt;&gt;0, ROUND(I1043/Source!I1149, 2), 0)</f>
        <v>26624.71</v>
      </c>
      <c r="P1043" s="28">
        <f>I1043</f>
        <v>53249.41</v>
      </c>
    </row>
    <row r="1044" spans="1:22" ht="57" x14ac:dyDescent="0.2">
      <c r="A1044" s="20" t="str">
        <f>Source!E1150</f>
        <v>3</v>
      </c>
      <c r="B1044" s="21" t="str">
        <f>Source!F1150</f>
        <v>5.4-3203-3-5/1</v>
      </c>
      <c r="C1044" s="21" t="str">
        <f>Source!G1150</f>
        <v>Подготовка почвы для устройства партерного и обыкновенного газонов на каждые 5 см изменения толщины слоя добавлять или исключать</v>
      </c>
      <c r="D1044" s="22" t="str">
        <f>Source!H1150</f>
        <v>100 м2</v>
      </c>
      <c r="E1044" s="9">
        <f>Source!I1150</f>
        <v>-8</v>
      </c>
      <c r="F1044" s="24"/>
      <c r="G1044" s="23"/>
      <c r="H1044" s="9"/>
      <c r="I1044" s="9"/>
      <c r="J1044" s="25"/>
      <c r="K1044" s="25"/>
      <c r="Q1044">
        <f>ROUND((Source!BZ1150/100)*ROUND((Source!AF1150*Source!AV1150)*Source!I1150, 2), 2)</f>
        <v>-6517.17</v>
      </c>
      <c r="R1044">
        <f>Source!X1150</f>
        <v>-6517.17</v>
      </c>
      <c r="S1044">
        <f>ROUND((Source!CA1150/100)*ROUND((Source!AF1150*Source!AV1150)*Source!I1150, 2), 2)</f>
        <v>-931.02</v>
      </c>
      <c r="T1044">
        <f>Source!Y1150</f>
        <v>-931.02</v>
      </c>
      <c r="U1044">
        <f>ROUND((175/100)*ROUND((Source!AE1150*Source!AV1150)*Source!I1150, 2), 2)</f>
        <v>0</v>
      </c>
      <c r="V1044">
        <f>ROUND((108/100)*ROUND(Source!CS1150*Source!I1150, 2), 2)</f>
        <v>0</v>
      </c>
    </row>
    <row r="1045" spans="1:22" x14ac:dyDescent="0.2">
      <c r="C1045" s="26" t="str">
        <f>"Объем: "&amp;Source!I1150&amp;"=-"&amp;"800/"&amp;"100"</f>
        <v>Объем: -8=-800/100</v>
      </c>
    </row>
    <row r="1046" spans="1:22" ht="14.25" x14ac:dyDescent="0.2">
      <c r="A1046" s="20"/>
      <c r="B1046" s="21"/>
      <c r="C1046" s="21" t="s">
        <v>695</v>
      </c>
      <c r="D1046" s="22"/>
      <c r="E1046" s="9"/>
      <c r="F1046" s="24">
        <f>Source!AO1150</f>
        <v>1163.78</v>
      </c>
      <c r="G1046" s="23" t="str">
        <f>Source!DG1150</f>
        <v/>
      </c>
      <c r="H1046" s="9">
        <f>Source!AV1150</f>
        <v>1</v>
      </c>
      <c r="I1046" s="9">
        <f>IF(Source!BA1150&lt;&gt; 0, Source!BA1150, 1)</f>
        <v>1</v>
      </c>
      <c r="J1046" s="25">
        <f>Source!S1150</f>
        <v>-9310.24</v>
      </c>
      <c r="K1046" s="25"/>
    </row>
    <row r="1047" spans="1:22" ht="14.25" x14ac:dyDescent="0.2">
      <c r="A1047" s="20"/>
      <c r="B1047" s="21"/>
      <c r="C1047" s="21" t="s">
        <v>698</v>
      </c>
      <c r="D1047" s="22"/>
      <c r="E1047" s="9"/>
      <c r="F1047" s="24">
        <f>Source!AL1150</f>
        <v>3768.35</v>
      </c>
      <c r="G1047" s="23" t="str">
        <f>Source!DD1150</f>
        <v/>
      </c>
      <c r="H1047" s="9">
        <f>Source!AW1150</f>
        <v>1</v>
      </c>
      <c r="I1047" s="9">
        <f>IF(Source!BC1150&lt;&gt; 0, Source!BC1150, 1)</f>
        <v>1</v>
      </c>
      <c r="J1047" s="25">
        <f>Source!P1150</f>
        <v>-30146.799999999999</v>
      </c>
      <c r="K1047" s="25"/>
    </row>
    <row r="1048" spans="1:22" ht="14.25" x14ac:dyDescent="0.2">
      <c r="A1048" s="20"/>
      <c r="B1048" s="21"/>
      <c r="C1048" s="21" t="s">
        <v>699</v>
      </c>
      <c r="D1048" s="22" t="s">
        <v>700</v>
      </c>
      <c r="E1048" s="9">
        <f>Source!AT1150</f>
        <v>70</v>
      </c>
      <c r="F1048" s="24"/>
      <c r="G1048" s="23"/>
      <c r="H1048" s="9"/>
      <c r="I1048" s="9"/>
      <c r="J1048" s="25">
        <f>SUM(R1044:R1047)</f>
        <v>-6517.17</v>
      </c>
      <c r="K1048" s="25"/>
    </row>
    <row r="1049" spans="1:22" ht="14.25" x14ac:dyDescent="0.2">
      <c r="A1049" s="20"/>
      <c r="B1049" s="21"/>
      <c r="C1049" s="21" t="s">
        <v>701</v>
      </c>
      <c r="D1049" s="22" t="s">
        <v>700</v>
      </c>
      <c r="E1049" s="9">
        <f>Source!AU1150</f>
        <v>10</v>
      </c>
      <c r="F1049" s="24"/>
      <c r="G1049" s="23"/>
      <c r="H1049" s="9"/>
      <c r="I1049" s="9"/>
      <c r="J1049" s="25">
        <f>SUM(T1044:T1048)</f>
        <v>-931.02</v>
      </c>
      <c r="K1049" s="25"/>
    </row>
    <row r="1050" spans="1:22" ht="14.25" x14ac:dyDescent="0.2">
      <c r="A1050" s="20"/>
      <c r="B1050" s="21"/>
      <c r="C1050" s="21" t="s">
        <v>703</v>
      </c>
      <c r="D1050" s="22" t="s">
        <v>704</v>
      </c>
      <c r="E1050" s="9">
        <f>Source!AQ1150</f>
        <v>6.29</v>
      </c>
      <c r="F1050" s="24"/>
      <c r="G1050" s="23" t="str">
        <f>Source!DI1150</f>
        <v/>
      </c>
      <c r="H1050" s="9">
        <f>Source!AV1150</f>
        <v>1</v>
      </c>
      <c r="I1050" s="9"/>
      <c r="J1050" s="25"/>
      <c r="K1050" s="25">
        <f>Source!U1150</f>
        <v>-50.32</v>
      </c>
    </row>
    <row r="1051" spans="1:22" ht="15" x14ac:dyDescent="0.25">
      <c r="A1051" s="29"/>
      <c r="B1051" s="29"/>
      <c r="C1051" s="29"/>
      <c r="D1051" s="29"/>
      <c r="E1051" s="29"/>
      <c r="F1051" s="29"/>
      <c r="G1051" s="29"/>
      <c r="H1051" s="29"/>
      <c r="I1051" s="44">
        <f>J1046+J1047+J1048+J1049</f>
        <v>-46905.229999999996</v>
      </c>
      <c r="J1051" s="44"/>
      <c r="K1051" s="30">
        <f>IF(Source!I1150&lt;&gt;0, ROUND(I1051/Source!I1150, 2), 0)</f>
        <v>5863.15</v>
      </c>
      <c r="P1051" s="28">
        <f>I1051</f>
        <v>-46905.229999999996</v>
      </c>
    </row>
    <row r="1052" spans="1:22" ht="57" x14ac:dyDescent="0.2">
      <c r="A1052" s="20" t="str">
        <f>Source!E1151</f>
        <v>4</v>
      </c>
      <c r="B1052" s="21" t="str">
        <f>Source!F1151</f>
        <v>5.4-3203-12-1/1</v>
      </c>
      <c r="C1052" s="21" t="str">
        <f>Source!G1151</f>
        <v>Сплошная укладка готового газона в рулонах на горизонтальных поверхностях или откосах с уклоном на круче 1:2</v>
      </c>
      <c r="D1052" s="22" t="str">
        <f>Source!H1151</f>
        <v>100 м2</v>
      </c>
      <c r="E1052" s="9">
        <f>Source!I1151</f>
        <v>8</v>
      </c>
      <c r="F1052" s="24"/>
      <c r="G1052" s="23"/>
      <c r="H1052" s="9"/>
      <c r="I1052" s="9"/>
      <c r="J1052" s="25"/>
      <c r="K1052" s="25"/>
      <c r="Q1052">
        <f>ROUND((Source!BZ1151/100)*ROUND((Source!AF1151*Source!AV1151)*Source!I1151, 2), 2)</f>
        <v>14503.05</v>
      </c>
      <c r="R1052">
        <f>Source!X1151</f>
        <v>14503.05</v>
      </c>
      <c r="S1052">
        <f>ROUND((Source!CA1151/100)*ROUND((Source!AF1151*Source!AV1151)*Source!I1151, 2), 2)</f>
        <v>2071.86</v>
      </c>
      <c r="T1052">
        <f>Source!Y1151</f>
        <v>2071.86</v>
      </c>
      <c r="U1052">
        <f>ROUND((175/100)*ROUND((Source!AE1151*Source!AV1151)*Source!I1151, 2), 2)</f>
        <v>0</v>
      </c>
      <c r="V1052">
        <f>ROUND((108/100)*ROUND(Source!CS1151*Source!I1151, 2), 2)</f>
        <v>0</v>
      </c>
    </row>
    <row r="1053" spans="1:22" x14ac:dyDescent="0.2">
      <c r="C1053" s="26" t="str">
        <f>"Объем: "&amp;Source!I1151&amp;"=800/"&amp;"100"</f>
        <v>Объем: 8=800/100</v>
      </c>
    </row>
    <row r="1054" spans="1:22" ht="14.25" x14ac:dyDescent="0.2">
      <c r="A1054" s="20"/>
      <c r="B1054" s="21"/>
      <c r="C1054" s="21" t="s">
        <v>695</v>
      </c>
      <c r="D1054" s="22"/>
      <c r="E1054" s="9"/>
      <c r="F1054" s="24">
        <f>Source!AO1151</f>
        <v>2589.83</v>
      </c>
      <c r="G1054" s="23" t="str">
        <f>Source!DG1151</f>
        <v/>
      </c>
      <c r="H1054" s="9">
        <f>Source!AV1151</f>
        <v>1</v>
      </c>
      <c r="I1054" s="9">
        <f>IF(Source!BA1151&lt;&gt; 0, Source!BA1151, 1)</f>
        <v>1</v>
      </c>
      <c r="J1054" s="25">
        <f>Source!S1151</f>
        <v>20718.64</v>
      </c>
      <c r="K1054" s="25"/>
    </row>
    <row r="1055" spans="1:22" ht="14.25" x14ac:dyDescent="0.2">
      <c r="A1055" s="20"/>
      <c r="B1055" s="21"/>
      <c r="C1055" s="21" t="s">
        <v>698</v>
      </c>
      <c r="D1055" s="22"/>
      <c r="E1055" s="9"/>
      <c r="F1055" s="24">
        <f>Source!AL1151</f>
        <v>14000.73</v>
      </c>
      <c r="G1055" s="23" t="str">
        <f>Source!DD1151</f>
        <v/>
      </c>
      <c r="H1055" s="9">
        <f>Source!AW1151</f>
        <v>1</v>
      </c>
      <c r="I1055" s="9">
        <f>IF(Source!BC1151&lt;&gt; 0, Source!BC1151, 1)</f>
        <v>1</v>
      </c>
      <c r="J1055" s="25">
        <f>Source!P1151</f>
        <v>112005.84</v>
      </c>
      <c r="K1055" s="25"/>
    </row>
    <row r="1056" spans="1:22" ht="14.25" x14ac:dyDescent="0.2">
      <c r="A1056" s="20"/>
      <c r="B1056" s="21"/>
      <c r="C1056" s="21" t="s">
        <v>699</v>
      </c>
      <c r="D1056" s="22" t="s">
        <v>700</v>
      </c>
      <c r="E1056" s="9">
        <f>Source!AT1151</f>
        <v>70</v>
      </c>
      <c r="F1056" s="24"/>
      <c r="G1056" s="23"/>
      <c r="H1056" s="9"/>
      <c r="I1056" s="9"/>
      <c r="J1056" s="25">
        <f>SUM(R1052:R1055)</f>
        <v>14503.05</v>
      </c>
      <c r="K1056" s="25"/>
    </row>
    <row r="1057" spans="1:22" ht="14.25" x14ac:dyDescent="0.2">
      <c r="A1057" s="20"/>
      <c r="B1057" s="21"/>
      <c r="C1057" s="21" t="s">
        <v>701</v>
      </c>
      <c r="D1057" s="22" t="s">
        <v>700</v>
      </c>
      <c r="E1057" s="9">
        <f>Source!AU1151</f>
        <v>10</v>
      </c>
      <c r="F1057" s="24"/>
      <c r="G1057" s="23"/>
      <c r="H1057" s="9"/>
      <c r="I1057" s="9"/>
      <c r="J1057" s="25">
        <f>SUM(T1052:T1056)</f>
        <v>2071.86</v>
      </c>
      <c r="K1057" s="25"/>
    </row>
    <row r="1058" spans="1:22" ht="14.25" x14ac:dyDescent="0.2">
      <c r="A1058" s="20"/>
      <c r="B1058" s="21"/>
      <c r="C1058" s="21" t="s">
        <v>703</v>
      </c>
      <c r="D1058" s="22" t="s">
        <v>704</v>
      </c>
      <c r="E1058" s="9">
        <f>Source!AQ1151</f>
        <v>13.42</v>
      </c>
      <c r="F1058" s="24"/>
      <c r="G1058" s="23" t="str">
        <f>Source!DI1151</f>
        <v/>
      </c>
      <c r="H1058" s="9">
        <f>Source!AV1151</f>
        <v>1</v>
      </c>
      <c r="I1058" s="9"/>
      <c r="J1058" s="25"/>
      <c r="K1058" s="25">
        <f>Source!U1151</f>
        <v>107.36</v>
      </c>
    </row>
    <row r="1059" spans="1:22" ht="15" x14ac:dyDescent="0.25">
      <c r="A1059" s="29"/>
      <c r="B1059" s="29"/>
      <c r="C1059" s="29"/>
      <c r="D1059" s="29"/>
      <c r="E1059" s="29"/>
      <c r="F1059" s="29"/>
      <c r="G1059" s="29"/>
      <c r="H1059" s="29"/>
      <c r="I1059" s="44">
        <f>J1054+J1055+J1056+J1057</f>
        <v>149299.38999999996</v>
      </c>
      <c r="J1059" s="44"/>
      <c r="K1059" s="30">
        <f>IF(Source!I1151&lt;&gt;0, ROUND(I1059/Source!I1151, 2), 0)</f>
        <v>18662.419999999998</v>
      </c>
      <c r="P1059" s="28">
        <f>I1059</f>
        <v>149299.38999999996</v>
      </c>
    </row>
    <row r="1061" spans="1:22" ht="15" x14ac:dyDescent="0.25">
      <c r="A1061" s="42" t="str">
        <f>CONCATENATE("Итого по разделу: ",IF(Source!G1153&lt;&gt;"Новый раздел", Source!G1153, ""))</f>
        <v>Итого по разделу: Ремонт газона (рулонный)-800м2</v>
      </c>
      <c r="B1061" s="42"/>
      <c r="C1061" s="42"/>
      <c r="D1061" s="42"/>
      <c r="E1061" s="42"/>
      <c r="F1061" s="42"/>
      <c r="G1061" s="42"/>
      <c r="H1061" s="42"/>
      <c r="I1061" s="40">
        <f>SUM(P1024:P1060)</f>
        <v>285527.56999999995</v>
      </c>
      <c r="J1061" s="41"/>
      <c r="K1061" s="31"/>
    </row>
    <row r="1063" spans="1:22" ht="14.25" x14ac:dyDescent="0.2">
      <c r="C1063" s="38" t="str">
        <f>Source!H1181</f>
        <v>НДС 20%</v>
      </c>
      <c r="D1063" s="38"/>
      <c r="E1063" s="38"/>
      <c r="F1063" s="38"/>
      <c r="G1063" s="38"/>
      <c r="H1063" s="38"/>
      <c r="I1063" s="39">
        <f>IF(Source!F1181=0, "", Source!F1181)</f>
        <v>57105.51</v>
      </c>
      <c r="J1063" s="39"/>
    </row>
    <row r="1064" spans="1:22" ht="14.25" x14ac:dyDescent="0.2">
      <c r="C1064" s="38" t="str">
        <f>Source!H1182</f>
        <v>Итого с НДС</v>
      </c>
      <c r="D1064" s="38"/>
      <c r="E1064" s="38"/>
      <c r="F1064" s="38"/>
      <c r="G1064" s="38"/>
      <c r="H1064" s="38"/>
      <c r="I1064" s="39">
        <f>IF(Source!F1182=0, "", Source!F1182)</f>
        <v>342633.08</v>
      </c>
      <c r="J1064" s="39"/>
    </row>
    <row r="1066" spans="1:22" ht="16.5" x14ac:dyDescent="0.25">
      <c r="A1066" s="43" t="str">
        <f>CONCATENATE("Раздел: ",IF(Source!G1184&lt;&gt;"Новый раздел", Source!G1184, ""))</f>
        <v>Раздел: Устройство / ремонт спортивной площадки</v>
      </c>
      <c r="B1066" s="43"/>
      <c r="C1066" s="43"/>
      <c r="D1066" s="43"/>
      <c r="E1066" s="43"/>
      <c r="F1066" s="43"/>
      <c r="G1066" s="43"/>
      <c r="H1066" s="43"/>
      <c r="I1066" s="43"/>
      <c r="J1066" s="43"/>
      <c r="K1066" s="43"/>
    </row>
    <row r="1067" spans="1:22" ht="28.5" x14ac:dyDescent="0.2">
      <c r="A1067" s="20" t="str">
        <f>Source!E1188</f>
        <v>5</v>
      </c>
      <c r="B1067" s="21" t="str">
        <f>Source!F1188</f>
        <v>1.1-3101-5-2/1</v>
      </c>
      <c r="C1067" s="21" t="str">
        <f>Source!G1188</f>
        <v>Рытье ям для установки стоек и столбов глубина 0,7 м</v>
      </c>
      <c r="D1067" s="22" t="str">
        <f>Source!H1188</f>
        <v>100 ям</v>
      </c>
      <c r="E1067" s="9">
        <f>Source!I1188</f>
        <v>0.36</v>
      </c>
      <c r="F1067" s="24"/>
      <c r="G1067" s="23"/>
      <c r="H1067" s="9"/>
      <c r="I1067" s="9"/>
      <c r="J1067" s="25"/>
      <c r="K1067" s="25"/>
      <c r="Q1067">
        <f>ROUND((Source!BZ1188/100)*ROUND((Source!AF1188*Source!AV1188)*Source!I1188, 2), 2)</f>
        <v>24800.880000000001</v>
      </c>
      <c r="R1067">
        <f>Source!X1188</f>
        <v>24800.880000000001</v>
      </c>
      <c r="S1067">
        <f>ROUND((Source!CA1188/100)*ROUND((Source!AF1188*Source!AV1188)*Source!I1188, 2), 2)</f>
        <v>3542.98</v>
      </c>
      <c r="T1067">
        <f>Source!Y1188</f>
        <v>3542.98</v>
      </c>
      <c r="U1067">
        <f>ROUND((175/100)*ROUND((Source!AE1188*Source!AV1188)*Source!I1188, 2), 2)</f>
        <v>0</v>
      </c>
      <c r="V1067">
        <f>ROUND((108/100)*ROUND(Source!CS1188*Source!I1188, 2), 2)</f>
        <v>0</v>
      </c>
    </row>
    <row r="1068" spans="1:22" x14ac:dyDescent="0.2">
      <c r="C1068" s="26" t="str">
        <f>"Объем: "&amp;Source!I1188&amp;"=36/"&amp;"100"</f>
        <v>Объем: 0,36=36/100</v>
      </c>
    </row>
    <row r="1069" spans="1:22" ht="14.25" x14ac:dyDescent="0.2">
      <c r="A1069" s="20"/>
      <c r="B1069" s="21"/>
      <c r="C1069" s="21" t="s">
        <v>695</v>
      </c>
      <c r="D1069" s="22"/>
      <c r="E1069" s="9"/>
      <c r="F1069" s="24">
        <f>Source!AO1188</f>
        <v>98416.2</v>
      </c>
      <c r="G1069" s="23" t="str">
        <f>Source!DG1188</f>
        <v/>
      </c>
      <c r="H1069" s="9">
        <f>Source!AV1188</f>
        <v>1</v>
      </c>
      <c r="I1069" s="9">
        <f>IF(Source!BA1188&lt;&gt; 0, Source!BA1188, 1)</f>
        <v>1</v>
      </c>
      <c r="J1069" s="25">
        <f>Source!S1188</f>
        <v>35429.83</v>
      </c>
      <c r="K1069" s="25"/>
    </row>
    <row r="1070" spans="1:22" ht="14.25" x14ac:dyDescent="0.2">
      <c r="A1070" s="20"/>
      <c r="B1070" s="21"/>
      <c r="C1070" s="21" t="s">
        <v>699</v>
      </c>
      <c r="D1070" s="22" t="s">
        <v>700</v>
      </c>
      <c r="E1070" s="9">
        <f>Source!AT1188</f>
        <v>70</v>
      </c>
      <c r="F1070" s="24"/>
      <c r="G1070" s="23"/>
      <c r="H1070" s="9"/>
      <c r="I1070" s="9"/>
      <c r="J1070" s="25">
        <f>SUM(R1067:R1069)</f>
        <v>24800.880000000001</v>
      </c>
      <c r="K1070" s="25"/>
    </row>
    <row r="1071" spans="1:22" ht="14.25" x14ac:dyDescent="0.2">
      <c r="A1071" s="20"/>
      <c r="B1071" s="21"/>
      <c r="C1071" s="21" t="s">
        <v>701</v>
      </c>
      <c r="D1071" s="22" t="s">
        <v>700</v>
      </c>
      <c r="E1071" s="9">
        <f>Source!AU1188</f>
        <v>10</v>
      </c>
      <c r="F1071" s="24"/>
      <c r="G1071" s="23"/>
      <c r="H1071" s="9"/>
      <c r="I1071" s="9"/>
      <c r="J1071" s="25">
        <f>SUM(T1067:T1070)</f>
        <v>3542.98</v>
      </c>
      <c r="K1071" s="25"/>
    </row>
    <row r="1072" spans="1:22" ht="14.25" x14ac:dyDescent="0.2">
      <c r="A1072" s="20"/>
      <c r="B1072" s="21"/>
      <c r="C1072" s="21" t="s">
        <v>703</v>
      </c>
      <c r="D1072" s="22" t="s">
        <v>704</v>
      </c>
      <c r="E1072" s="9">
        <f>Source!AQ1188</f>
        <v>582</v>
      </c>
      <c r="F1072" s="24"/>
      <c r="G1072" s="23" t="str">
        <f>Source!DI1188</f>
        <v/>
      </c>
      <c r="H1072" s="9">
        <f>Source!AV1188</f>
        <v>1</v>
      </c>
      <c r="I1072" s="9"/>
      <c r="J1072" s="25"/>
      <c r="K1072" s="25">
        <f>Source!U1188</f>
        <v>209.51999999999998</v>
      </c>
    </row>
    <row r="1073" spans="1:22" ht="15" x14ac:dyDescent="0.25">
      <c r="A1073" s="29"/>
      <c r="B1073" s="29"/>
      <c r="C1073" s="29"/>
      <c r="D1073" s="29"/>
      <c r="E1073" s="29"/>
      <c r="F1073" s="29"/>
      <c r="G1073" s="29"/>
      <c r="H1073" s="29"/>
      <c r="I1073" s="44">
        <f>J1069+J1070+J1071</f>
        <v>63773.69000000001</v>
      </c>
      <c r="J1073" s="44"/>
      <c r="K1073" s="30">
        <f>IF(Source!I1188&lt;&gt;0, ROUND(I1073/Source!I1188, 2), 0)</f>
        <v>177149.14</v>
      </c>
      <c r="P1073" s="28">
        <f>I1073</f>
        <v>63773.69000000001</v>
      </c>
    </row>
    <row r="1074" spans="1:22" ht="28.5" x14ac:dyDescent="0.2">
      <c r="A1074" s="20" t="str">
        <f>Source!E1189</f>
        <v>6</v>
      </c>
      <c r="B1074" s="21" t="str">
        <f>Source!F1189</f>
        <v>1.1-3101-6-1/1</v>
      </c>
      <c r="C1074" s="21" t="str">
        <f>Source!G1189</f>
        <v>Погрузка грунта вручную в автомобили-самосвалы с выгрузкой (0,4*0,4*0,9*36)</v>
      </c>
      <c r="D1074" s="22" t="str">
        <f>Source!H1189</f>
        <v>100 м3</v>
      </c>
      <c r="E1074" s="9">
        <f>Source!I1189</f>
        <v>5.1799999999999999E-2</v>
      </c>
      <c r="F1074" s="24"/>
      <c r="G1074" s="23"/>
      <c r="H1074" s="9"/>
      <c r="I1074" s="9"/>
      <c r="J1074" s="25"/>
      <c r="K1074" s="25"/>
      <c r="Q1074">
        <f>ROUND((Source!BZ1189/100)*ROUND((Source!AF1189*Source!AV1189)*Source!I1189, 2), 2)</f>
        <v>403.59</v>
      </c>
      <c r="R1074">
        <f>Source!X1189</f>
        <v>403.59</v>
      </c>
      <c r="S1074">
        <f>ROUND((Source!CA1189/100)*ROUND((Source!AF1189*Source!AV1189)*Source!I1189, 2), 2)</f>
        <v>57.66</v>
      </c>
      <c r="T1074">
        <f>Source!Y1189</f>
        <v>57.66</v>
      </c>
      <c r="U1074">
        <f>ROUND((175/100)*ROUND((Source!AE1189*Source!AV1189)*Source!I1189, 2), 2)</f>
        <v>0</v>
      </c>
      <c r="V1074">
        <f>ROUND((108/100)*ROUND(Source!CS1189*Source!I1189, 2), 2)</f>
        <v>0</v>
      </c>
    </row>
    <row r="1075" spans="1:22" x14ac:dyDescent="0.2">
      <c r="C1075" s="26" t="str">
        <f>"Объем: "&amp;Source!I1189&amp;"=5,18/"&amp;"100"</f>
        <v>Объем: 0,0518=5,18/100</v>
      </c>
    </row>
    <row r="1076" spans="1:22" ht="14.25" x14ac:dyDescent="0.2">
      <c r="A1076" s="20"/>
      <c r="B1076" s="21"/>
      <c r="C1076" s="21" t="s">
        <v>695</v>
      </c>
      <c r="D1076" s="22"/>
      <c r="E1076" s="9"/>
      <c r="F1076" s="24">
        <f>Source!AO1189</f>
        <v>11130.3</v>
      </c>
      <c r="G1076" s="23" t="str">
        <f>Source!DG1189</f>
        <v/>
      </c>
      <c r="H1076" s="9">
        <f>Source!AV1189</f>
        <v>1</v>
      </c>
      <c r="I1076" s="9">
        <f>IF(Source!BA1189&lt;&gt; 0, Source!BA1189, 1)</f>
        <v>1</v>
      </c>
      <c r="J1076" s="25">
        <f>Source!S1189</f>
        <v>576.54999999999995</v>
      </c>
      <c r="K1076" s="25"/>
    </row>
    <row r="1077" spans="1:22" ht="14.25" x14ac:dyDescent="0.2">
      <c r="A1077" s="20"/>
      <c r="B1077" s="21"/>
      <c r="C1077" s="21" t="s">
        <v>699</v>
      </c>
      <c r="D1077" s="22" t="s">
        <v>700</v>
      </c>
      <c r="E1077" s="9">
        <f>Source!AT1189</f>
        <v>70</v>
      </c>
      <c r="F1077" s="24"/>
      <c r="G1077" s="23"/>
      <c r="H1077" s="9"/>
      <c r="I1077" s="9"/>
      <c r="J1077" s="25">
        <f>SUM(R1074:R1076)</f>
        <v>403.59</v>
      </c>
      <c r="K1077" s="25"/>
    </row>
    <row r="1078" spans="1:22" ht="14.25" x14ac:dyDescent="0.2">
      <c r="A1078" s="20"/>
      <c r="B1078" s="21"/>
      <c r="C1078" s="21" t="s">
        <v>701</v>
      </c>
      <c r="D1078" s="22" t="s">
        <v>700</v>
      </c>
      <c r="E1078" s="9">
        <f>Source!AU1189</f>
        <v>10</v>
      </c>
      <c r="F1078" s="24"/>
      <c r="G1078" s="23"/>
      <c r="H1078" s="9"/>
      <c r="I1078" s="9"/>
      <c r="J1078" s="25">
        <f>SUM(T1074:T1077)</f>
        <v>57.66</v>
      </c>
      <c r="K1078" s="25"/>
    </row>
    <row r="1079" spans="1:22" ht="14.25" x14ac:dyDescent="0.2">
      <c r="A1079" s="20"/>
      <c r="B1079" s="21"/>
      <c r="C1079" s="21" t="s">
        <v>703</v>
      </c>
      <c r="D1079" s="22" t="s">
        <v>704</v>
      </c>
      <c r="E1079" s="9">
        <f>Source!AQ1189</f>
        <v>83</v>
      </c>
      <c r="F1079" s="24"/>
      <c r="G1079" s="23" t="str">
        <f>Source!DI1189</f>
        <v/>
      </c>
      <c r="H1079" s="9">
        <f>Source!AV1189</f>
        <v>1</v>
      </c>
      <c r="I1079" s="9"/>
      <c r="J1079" s="25"/>
      <c r="K1079" s="25">
        <f>Source!U1189</f>
        <v>4.2994000000000003</v>
      </c>
    </row>
    <row r="1080" spans="1:22" ht="15" x14ac:dyDescent="0.25">
      <c r="A1080" s="29"/>
      <c r="B1080" s="29"/>
      <c r="C1080" s="29"/>
      <c r="D1080" s="29"/>
      <c r="E1080" s="29"/>
      <c r="F1080" s="29"/>
      <c r="G1080" s="29"/>
      <c r="H1080" s="29"/>
      <c r="I1080" s="44">
        <f>J1076+J1077+J1078</f>
        <v>1037.8</v>
      </c>
      <c r="J1080" s="44"/>
      <c r="K1080" s="30">
        <f>IF(Source!I1189&lt;&gt;0, ROUND(I1080/Source!I1189, 2), 0)</f>
        <v>20034.75</v>
      </c>
      <c r="P1080" s="28">
        <f>I1080</f>
        <v>1037.8</v>
      </c>
    </row>
    <row r="1081" spans="1:22" ht="42.75" x14ac:dyDescent="0.2">
      <c r="A1081" s="20" t="str">
        <f>Source!E1190</f>
        <v>7</v>
      </c>
      <c r="B1081" s="21" t="str">
        <f>Source!F1190</f>
        <v>2.49-3401-1-1/1</v>
      </c>
      <c r="C1081" s="21" t="str">
        <f>Source!G1190</f>
        <v>Перевозка грунта автосамосвалами грузоподъемностью до 10 т на расстояние 1 км</v>
      </c>
      <c r="D1081" s="22" t="str">
        <f>Source!H1190</f>
        <v>м3</v>
      </c>
      <c r="E1081" s="9">
        <f>Source!I1190</f>
        <v>5.18</v>
      </c>
      <c r="F1081" s="24"/>
      <c r="G1081" s="23"/>
      <c r="H1081" s="9"/>
      <c r="I1081" s="9"/>
      <c r="J1081" s="25"/>
      <c r="K1081" s="25"/>
      <c r="Q1081">
        <f>ROUND((Source!BZ1190/100)*ROUND((Source!AF1190*Source!AV1190)*Source!I1190, 2), 2)</f>
        <v>0</v>
      </c>
      <c r="R1081">
        <f>Source!X1190</f>
        <v>0</v>
      </c>
      <c r="S1081">
        <f>ROUND((Source!CA1190/100)*ROUND((Source!AF1190*Source!AV1190)*Source!I1190, 2), 2)</f>
        <v>0</v>
      </c>
      <c r="T1081">
        <f>Source!Y1190</f>
        <v>0</v>
      </c>
      <c r="U1081">
        <f>ROUND((175/100)*ROUND((Source!AE1190*Source!AV1190)*Source!I1190, 2), 2)</f>
        <v>232.61</v>
      </c>
      <c r="V1081">
        <f>ROUND((108/100)*ROUND(Source!CS1190*Source!I1190, 2), 2)</f>
        <v>143.55000000000001</v>
      </c>
    </row>
    <row r="1082" spans="1:22" ht="14.25" x14ac:dyDescent="0.2">
      <c r="A1082" s="20"/>
      <c r="B1082" s="21"/>
      <c r="C1082" s="21" t="s">
        <v>696</v>
      </c>
      <c r="D1082" s="22"/>
      <c r="E1082" s="9"/>
      <c r="F1082" s="24">
        <f>Source!AM1190</f>
        <v>47.27</v>
      </c>
      <c r="G1082" s="23" t="str">
        <f>Source!DE1190</f>
        <v/>
      </c>
      <c r="H1082" s="9">
        <f>Source!AV1190</f>
        <v>1</v>
      </c>
      <c r="I1082" s="9">
        <f>IF(Source!BB1190&lt;&gt; 0, Source!BB1190, 1)</f>
        <v>1</v>
      </c>
      <c r="J1082" s="25">
        <f>Source!Q1190</f>
        <v>244.86</v>
      </c>
      <c r="K1082" s="25"/>
    </row>
    <row r="1083" spans="1:22" ht="14.25" x14ac:dyDescent="0.2">
      <c r="A1083" s="20"/>
      <c r="B1083" s="21"/>
      <c r="C1083" s="21" t="s">
        <v>697</v>
      </c>
      <c r="D1083" s="22"/>
      <c r="E1083" s="9"/>
      <c r="F1083" s="24">
        <f>Source!AN1190</f>
        <v>25.66</v>
      </c>
      <c r="G1083" s="23" t="str">
        <f>Source!DF1190</f>
        <v/>
      </c>
      <c r="H1083" s="9">
        <f>Source!AV1190</f>
        <v>1</v>
      </c>
      <c r="I1083" s="9">
        <f>IF(Source!BS1190&lt;&gt; 0, Source!BS1190, 1)</f>
        <v>1</v>
      </c>
      <c r="J1083" s="27">
        <f>Source!R1190</f>
        <v>132.91999999999999</v>
      </c>
      <c r="K1083" s="25"/>
    </row>
    <row r="1084" spans="1:22" ht="15" x14ac:dyDescent="0.25">
      <c r="A1084" s="29"/>
      <c r="B1084" s="29"/>
      <c r="C1084" s="29"/>
      <c r="D1084" s="29"/>
      <c r="E1084" s="29"/>
      <c r="F1084" s="29"/>
      <c r="G1084" s="29"/>
      <c r="H1084" s="29"/>
      <c r="I1084" s="44">
        <f>J1082</f>
        <v>244.86</v>
      </c>
      <c r="J1084" s="44"/>
      <c r="K1084" s="30">
        <f>IF(Source!I1190&lt;&gt;0, ROUND(I1084/Source!I1190, 2), 0)</f>
        <v>47.27</v>
      </c>
      <c r="P1084" s="28">
        <f>I1084</f>
        <v>244.86</v>
      </c>
    </row>
    <row r="1085" spans="1:22" ht="57" x14ac:dyDescent="0.2">
      <c r="A1085" s="20" t="str">
        <f>Source!E1191</f>
        <v>8</v>
      </c>
      <c r="B1085" s="21" t="str">
        <f>Source!F1191</f>
        <v>2.49-3401-1-2/1</v>
      </c>
      <c r="C1085" s="21" t="str">
        <f>Source!G1191</f>
        <v>Перевозка грунта автосамосвалами грузоподъемностью до 10 т - добавляется на каждый последующий 1 км до 100 км (к поз. 49-3401-1-1)</v>
      </c>
      <c r="D1085" s="22" t="str">
        <f>Source!H1191</f>
        <v>м3</v>
      </c>
      <c r="E1085" s="9">
        <f>Source!I1191</f>
        <v>5.18</v>
      </c>
      <c r="F1085" s="24"/>
      <c r="G1085" s="23"/>
      <c r="H1085" s="9"/>
      <c r="I1085" s="9"/>
      <c r="J1085" s="25"/>
      <c r="K1085" s="25"/>
      <c r="Q1085">
        <f>ROUND((Source!BZ1191/100)*ROUND((Source!AF1191*Source!AV1191)*Source!I1191, 2), 2)</f>
        <v>0</v>
      </c>
      <c r="R1085">
        <f>Source!X1191</f>
        <v>0</v>
      </c>
      <c r="S1085">
        <f>ROUND((Source!CA1191/100)*ROUND((Source!AF1191*Source!AV1191)*Source!I1191, 2), 2)</f>
        <v>0</v>
      </c>
      <c r="T1085">
        <f>Source!Y1191</f>
        <v>0</v>
      </c>
      <c r="U1085">
        <f>ROUND((175/100)*ROUND((Source!AE1191*Source!AV1191)*Source!I1191, 2), 2)</f>
        <v>75.06</v>
      </c>
      <c r="V1085">
        <f>ROUND((108/100)*ROUND(Source!CS1191*Source!I1191, 2), 2)</f>
        <v>46.32</v>
      </c>
    </row>
    <row r="1086" spans="1:22" ht="14.25" x14ac:dyDescent="0.2">
      <c r="A1086" s="20"/>
      <c r="B1086" s="21"/>
      <c r="C1086" s="21" t="s">
        <v>696</v>
      </c>
      <c r="D1086" s="22"/>
      <c r="E1086" s="9"/>
      <c r="F1086" s="24">
        <f>Source!AM1191</f>
        <v>15.25</v>
      </c>
      <c r="G1086" s="23" t="str">
        <f>Source!DE1191</f>
        <v/>
      </c>
      <c r="H1086" s="9">
        <f>Source!AV1191</f>
        <v>1</v>
      </c>
      <c r="I1086" s="9">
        <f>IF(Source!BB1191&lt;&gt; 0, Source!BB1191, 1)</f>
        <v>1</v>
      </c>
      <c r="J1086" s="25">
        <f>Source!Q1191</f>
        <v>79</v>
      </c>
      <c r="K1086" s="25"/>
    </row>
    <row r="1087" spans="1:22" ht="14.25" x14ac:dyDescent="0.2">
      <c r="A1087" s="20"/>
      <c r="B1087" s="21"/>
      <c r="C1087" s="21" t="s">
        <v>697</v>
      </c>
      <c r="D1087" s="22"/>
      <c r="E1087" s="9"/>
      <c r="F1087" s="24">
        <f>Source!AN1191</f>
        <v>8.2799999999999994</v>
      </c>
      <c r="G1087" s="23" t="str">
        <f>Source!DF1191</f>
        <v/>
      </c>
      <c r="H1087" s="9">
        <f>Source!AV1191</f>
        <v>1</v>
      </c>
      <c r="I1087" s="9">
        <f>IF(Source!BS1191&lt;&gt; 0, Source!BS1191, 1)</f>
        <v>1</v>
      </c>
      <c r="J1087" s="27">
        <f>Source!R1191</f>
        <v>42.89</v>
      </c>
      <c r="K1087" s="25"/>
    </row>
    <row r="1088" spans="1:22" ht="15" x14ac:dyDescent="0.25">
      <c r="A1088" s="29"/>
      <c r="B1088" s="29"/>
      <c r="C1088" s="29"/>
      <c r="D1088" s="29"/>
      <c r="E1088" s="29"/>
      <c r="F1088" s="29"/>
      <c r="G1088" s="29"/>
      <c r="H1088" s="29"/>
      <c r="I1088" s="44">
        <f>J1086</f>
        <v>79</v>
      </c>
      <c r="J1088" s="44"/>
      <c r="K1088" s="30">
        <f>IF(Source!I1191&lt;&gt;0, ROUND(I1088/Source!I1191, 2), 0)</f>
        <v>15.25</v>
      </c>
      <c r="P1088" s="28">
        <f>I1088</f>
        <v>79</v>
      </c>
    </row>
    <row r="1089" spans="1:22" ht="28.5" x14ac:dyDescent="0.2">
      <c r="A1089" s="20" t="str">
        <f>Source!E1192</f>
        <v>9</v>
      </c>
      <c r="B1089" s="21" t="str">
        <f>Source!F1192</f>
        <v>1.2-3103-2-1/1</v>
      </c>
      <c r="C1089" s="21" t="str">
        <f>Source!G1192</f>
        <v>Устройство бетонной подготовки</v>
      </c>
      <c r="D1089" s="22" t="str">
        <f>Source!H1192</f>
        <v>100 м3</v>
      </c>
      <c r="E1089" s="9">
        <f>Source!I1192</f>
        <v>5.1799999999999999E-2</v>
      </c>
      <c r="F1089" s="24"/>
      <c r="G1089" s="23"/>
      <c r="H1089" s="9"/>
      <c r="I1089" s="9"/>
      <c r="J1089" s="25"/>
      <c r="K1089" s="25"/>
      <c r="Q1089">
        <f>ROUND((Source!BZ1192/100)*ROUND((Source!AF1192*Source!AV1192)*Source!I1192, 2), 2)</f>
        <v>1017.45</v>
      </c>
      <c r="R1089">
        <f>Source!X1192</f>
        <v>1017.45</v>
      </c>
      <c r="S1089">
        <f>ROUND((Source!CA1192/100)*ROUND((Source!AF1192*Source!AV1192)*Source!I1192, 2), 2)</f>
        <v>145.35</v>
      </c>
      <c r="T1089">
        <f>Source!Y1192</f>
        <v>145.35</v>
      </c>
      <c r="U1089">
        <f>ROUND((175/100)*ROUND((Source!AE1192*Source!AV1192)*Source!I1192, 2), 2)</f>
        <v>0</v>
      </c>
      <c r="V1089">
        <f>ROUND((108/100)*ROUND(Source!CS1192*Source!I1192, 2), 2)</f>
        <v>0</v>
      </c>
    </row>
    <row r="1090" spans="1:22" x14ac:dyDescent="0.2">
      <c r="C1090" s="26" t="str">
        <f>"Объем: "&amp;Source!I1192&amp;"=5,18/"&amp;"100"</f>
        <v>Объем: 0,0518=5,18/100</v>
      </c>
    </row>
    <row r="1091" spans="1:22" ht="14.25" x14ac:dyDescent="0.2">
      <c r="A1091" s="20"/>
      <c r="B1091" s="21"/>
      <c r="C1091" s="21" t="s">
        <v>695</v>
      </c>
      <c r="D1091" s="22"/>
      <c r="E1091" s="9"/>
      <c r="F1091" s="24">
        <f>Source!AO1192</f>
        <v>28059.89</v>
      </c>
      <c r="G1091" s="23" t="str">
        <f>Source!DG1192</f>
        <v/>
      </c>
      <c r="H1091" s="9">
        <f>Source!AV1192</f>
        <v>1</v>
      </c>
      <c r="I1091" s="9">
        <f>IF(Source!BA1192&lt;&gt; 0, Source!BA1192, 1)</f>
        <v>1</v>
      </c>
      <c r="J1091" s="25">
        <f>Source!S1192</f>
        <v>1453.5</v>
      </c>
      <c r="K1091" s="25"/>
    </row>
    <row r="1092" spans="1:22" ht="14.25" x14ac:dyDescent="0.2">
      <c r="A1092" s="20"/>
      <c r="B1092" s="21"/>
      <c r="C1092" s="21" t="s">
        <v>696</v>
      </c>
      <c r="D1092" s="22"/>
      <c r="E1092" s="9"/>
      <c r="F1092" s="24">
        <f>Source!AM1192</f>
        <v>28.45</v>
      </c>
      <c r="G1092" s="23" t="str">
        <f>Source!DE1192</f>
        <v/>
      </c>
      <c r="H1092" s="9">
        <f>Source!AV1192</f>
        <v>1</v>
      </c>
      <c r="I1092" s="9">
        <f>IF(Source!BB1192&lt;&gt; 0, Source!BB1192, 1)</f>
        <v>1</v>
      </c>
      <c r="J1092" s="25">
        <f>Source!Q1192</f>
        <v>1.47</v>
      </c>
      <c r="K1092" s="25"/>
    </row>
    <row r="1093" spans="1:22" ht="14.25" x14ac:dyDescent="0.2">
      <c r="A1093" s="20"/>
      <c r="B1093" s="21"/>
      <c r="C1093" s="21" t="s">
        <v>698</v>
      </c>
      <c r="D1093" s="22"/>
      <c r="E1093" s="9"/>
      <c r="F1093" s="24">
        <f>Source!AL1192</f>
        <v>354251.65</v>
      </c>
      <c r="G1093" s="23" t="str">
        <f>Source!DD1192</f>
        <v/>
      </c>
      <c r="H1093" s="9">
        <f>Source!AW1192</f>
        <v>1</v>
      </c>
      <c r="I1093" s="9">
        <f>IF(Source!BC1192&lt;&gt; 0, Source!BC1192, 1)</f>
        <v>1</v>
      </c>
      <c r="J1093" s="25">
        <f>Source!P1192</f>
        <v>18350.240000000002</v>
      </c>
      <c r="K1093" s="25"/>
    </row>
    <row r="1094" spans="1:22" ht="14.25" x14ac:dyDescent="0.2">
      <c r="A1094" s="20"/>
      <c r="B1094" s="21"/>
      <c r="C1094" s="21" t="s">
        <v>699</v>
      </c>
      <c r="D1094" s="22" t="s">
        <v>700</v>
      </c>
      <c r="E1094" s="9">
        <f>Source!AT1192</f>
        <v>70</v>
      </c>
      <c r="F1094" s="24"/>
      <c r="G1094" s="23"/>
      <c r="H1094" s="9"/>
      <c r="I1094" s="9"/>
      <c r="J1094" s="25">
        <f>SUM(R1089:R1093)</f>
        <v>1017.45</v>
      </c>
      <c r="K1094" s="25"/>
    </row>
    <row r="1095" spans="1:22" ht="14.25" x14ac:dyDescent="0.2">
      <c r="A1095" s="20"/>
      <c r="B1095" s="21"/>
      <c r="C1095" s="21" t="s">
        <v>701</v>
      </c>
      <c r="D1095" s="22" t="s">
        <v>700</v>
      </c>
      <c r="E1095" s="9">
        <f>Source!AU1192</f>
        <v>10</v>
      </c>
      <c r="F1095" s="24"/>
      <c r="G1095" s="23"/>
      <c r="H1095" s="9"/>
      <c r="I1095" s="9"/>
      <c r="J1095" s="25">
        <f>SUM(T1089:T1094)</f>
        <v>145.35</v>
      </c>
      <c r="K1095" s="25"/>
    </row>
    <row r="1096" spans="1:22" ht="14.25" x14ac:dyDescent="0.2">
      <c r="A1096" s="20"/>
      <c r="B1096" s="21"/>
      <c r="C1096" s="21" t="s">
        <v>703</v>
      </c>
      <c r="D1096" s="22" t="s">
        <v>704</v>
      </c>
      <c r="E1096" s="9">
        <f>Source!AQ1192</f>
        <v>155.25</v>
      </c>
      <c r="F1096" s="24"/>
      <c r="G1096" s="23" t="str">
        <f>Source!DI1192</f>
        <v/>
      </c>
      <c r="H1096" s="9">
        <f>Source!AV1192</f>
        <v>1</v>
      </c>
      <c r="I1096" s="9"/>
      <c r="J1096" s="25"/>
      <c r="K1096" s="25">
        <f>Source!U1192</f>
        <v>8.0419499999999999</v>
      </c>
    </row>
    <row r="1097" spans="1:22" ht="15" x14ac:dyDescent="0.25">
      <c r="A1097" s="29"/>
      <c r="B1097" s="29"/>
      <c r="C1097" s="29"/>
      <c r="D1097" s="29"/>
      <c r="E1097" s="29"/>
      <c r="F1097" s="29"/>
      <c r="G1097" s="29"/>
      <c r="H1097" s="29"/>
      <c r="I1097" s="44">
        <f>J1091+J1092+J1093+J1094+J1095</f>
        <v>20968.010000000002</v>
      </c>
      <c r="J1097" s="44"/>
      <c r="K1097" s="30">
        <f>IF(Source!I1192&lt;&gt;0, ROUND(I1097/Source!I1192, 2), 0)</f>
        <v>404787.84</v>
      </c>
      <c r="P1097" s="28">
        <f>I1097</f>
        <v>20968.010000000002</v>
      </c>
    </row>
    <row r="1098" spans="1:22" ht="28.5" x14ac:dyDescent="0.2">
      <c r="A1098" s="20" t="str">
        <f>Source!E1193</f>
        <v>10</v>
      </c>
      <c r="B1098" s="21" t="str">
        <f>Source!F1193</f>
        <v>1.50-3203-3-7/1</v>
      </c>
      <c r="C1098" s="21" t="str">
        <f>Source!G1193</f>
        <v>Установка закладных деталей весом до 4 кг (0,004*36)</v>
      </c>
      <c r="D1098" s="22" t="str">
        <f>Source!H1193</f>
        <v>т</v>
      </c>
      <c r="E1098" s="9">
        <f>Source!I1193</f>
        <v>0.14399999999999999</v>
      </c>
      <c r="F1098" s="24"/>
      <c r="G1098" s="23"/>
      <c r="H1098" s="9"/>
      <c r="I1098" s="9"/>
      <c r="J1098" s="25"/>
      <c r="K1098" s="25"/>
      <c r="Q1098">
        <f>ROUND((Source!BZ1193/100)*ROUND((Source!AF1193*Source!AV1193)*Source!I1193, 2), 2)</f>
        <v>5146.5600000000004</v>
      </c>
      <c r="R1098">
        <f>Source!X1193</f>
        <v>5146.5600000000004</v>
      </c>
      <c r="S1098">
        <f>ROUND((Source!CA1193/100)*ROUND((Source!AF1193*Source!AV1193)*Source!I1193, 2), 2)</f>
        <v>735.22</v>
      </c>
      <c r="T1098">
        <f>Source!Y1193</f>
        <v>735.22</v>
      </c>
      <c r="U1098">
        <f>ROUND((175/100)*ROUND((Source!AE1193*Source!AV1193)*Source!I1193, 2), 2)</f>
        <v>0</v>
      </c>
      <c r="V1098">
        <f>ROUND((108/100)*ROUND(Source!CS1193*Source!I1193, 2), 2)</f>
        <v>0</v>
      </c>
    </row>
    <row r="1099" spans="1:22" x14ac:dyDescent="0.2">
      <c r="C1099" s="26" t="str">
        <f>"Объем: "&amp;Source!I1193&amp;"=0,004*"&amp;"36"</f>
        <v>Объем: 0,144=0,004*36</v>
      </c>
    </row>
    <row r="1100" spans="1:22" ht="14.25" x14ac:dyDescent="0.2">
      <c r="A1100" s="20"/>
      <c r="B1100" s="21"/>
      <c r="C1100" s="21" t="s">
        <v>695</v>
      </c>
      <c r="D1100" s="22"/>
      <c r="E1100" s="9"/>
      <c r="F1100" s="24">
        <f>Source!AO1193</f>
        <v>51057.17</v>
      </c>
      <c r="G1100" s="23" t="str">
        <f>Source!DG1193</f>
        <v/>
      </c>
      <c r="H1100" s="9">
        <f>Source!AV1193</f>
        <v>1</v>
      </c>
      <c r="I1100" s="9">
        <f>IF(Source!BA1193&lt;&gt; 0, Source!BA1193, 1)</f>
        <v>1</v>
      </c>
      <c r="J1100" s="25">
        <f>Source!S1193</f>
        <v>7352.23</v>
      </c>
      <c r="K1100" s="25"/>
    </row>
    <row r="1101" spans="1:22" ht="14.25" x14ac:dyDescent="0.2">
      <c r="A1101" s="20"/>
      <c r="B1101" s="21"/>
      <c r="C1101" s="21" t="s">
        <v>698</v>
      </c>
      <c r="D1101" s="22"/>
      <c r="E1101" s="9"/>
      <c r="F1101" s="24">
        <f>Source!AL1193</f>
        <v>53233.52</v>
      </c>
      <c r="G1101" s="23" t="str">
        <f>Source!DD1193</f>
        <v/>
      </c>
      <c r="H1101" s="9">
        <f>Source!AW1193</f>
        <v>1</v>
      </c>
      <c r="I1101" s="9">
        <f>IF(Source!BC1193&lt;&gt; 0, Source!BC1193, 1)</f>
        <v>1</v>
      </c>
      <c r="J1101" s="25">
        <f>Source!P1193</f>
        <v>7665.63</v>
      </c>
      <c r="K1101" s="25"/>
    </row>
    <row r="1102" spans="1:22" ht="14.25" x14ac:dyDescent="0.2">
      <c r="A1102" s="20"/>
      <c r="B1102" s="21"/>
      <c r="C1102" s="21" t="s">
        <v>699</v>
      </c>
      <c r="D1102" s="22" t="s">
        <v>700</v>
      </c>
      <c r="E1102" s="9">
        <f>Source!AT1193</f>
        <v>70</v>
      </c>
      <c r="F1102" s="24"/>
      <c r="G1102" s="23"/>
      <c r="H1102" s="9"/>
      <c r="I1102" s="9"/>
      <c r="J1102" s="25">
        <f>SUM(R1098:R1101)</f>
        <v>5146.5600000000004</v>
      </c>
      <c r="K1102" s="25"/>
    </row>
    <row r="1103" spans="1:22" ht="14.25" x14ac:dyDescent="0.2">
      <c r="A1103" s="20"/>
      <c r="B1103" s="21"/>
      <c r="C1103" s="21" t="s">
        <v>701</v>
      </c>
      <c r="D1103" s="22" t="s">
        <v>700</v>
      </c>
      <c r="E1103" s="9">
        <f>Source!AU1193</f>
        <v>10</v>
      </c>
      <c r="F1103" s="24"/>
      <c r="G1103" s="23"/>
      <c r="H1103" s="9"/>
      <c r="I1103" s="9"/>
      <c r="J1103" s="25">
        <f>SUM(T1098:T1102)</f>
        <v>735.22</v>
      </c>
      <c r="K1103" s="25"/>
    </row>
    <row r="1104" spans="1:22" ht="14.25" x14ac:dyDescent="0.2">
      <c r="A1104" s="20"/>
      <c r="B1104" s="21"/>
      <c r="C1104" s="21" t="s">
        <v>703</v>
      </c>
      <c r="D1104" s="22" t="s">
        <v>704</v>
      </c>
      <c r="E1104" s="9">
        <f>Source!AQ1193</f>
        <v>227.7</v>
      </c>
      <c r="F1104" s="24"/>
      <c r="G1104" s="23" t="str">
        <f>Source!DI1193</f>
        <v/>
      </c>
      <c r="H1104" s="9">
        <f>Source!AV1193</f>
        <v>1</v>
      </c>
      <c r="I1104" s="9"/>
      <c r="J1104" s="25"/>
      <c r="K1104" s="25">
        <f>Source!U1193</f>
        <v>32.788799999999995</v>
      </c>
    </row>
    <row r="1105" spans="1:22" ht="15" x14ac:dyDescent="0.25">
      <c r="A1105" s="29"/>
      <c r="B1105" s="29"/>
      <c r="C1105" s="29"/>
      <c r="D1105" s="29"/>
      <c r="E1105" s="29"/>
      <c r="F1105" s="29"/>
      <c r="G1105" s="29"/>
      <c r="H1105" s="29"/>
      <c r="I1105" s="44">
        <f>J1100+J1101+J1102+J1103</f>
        <v>20899.640000000003</v>
      </c>
      <c r="J1105" s="44"/>
      <c r="K1105" s="30">
        <f>IF(Source!I1193&lt;&gt;0, ROUND(I1105/Source!I1193, 2), 0)</f>
        <v>145136.39000000001</v>
      </c>
      <c r="P1105" s="28">
        <f>I1105</f>
        <v>20899.640000000003</v>
      </c>
    </row>
    <row r="1106" spans="1:22" ht="28.5" x14ac:dyDescent="0.2">
      <c r="A1106" s="20" t="str">
        <f>Source!E1194</f>
        <v>11</v>
      </c>
      <c r="B1106" s="21" t="str">
        <f>Source!F1194</f>
        <v>1.50-3203-10-4/1</v>
      </c>
      <c r="C1106" s="21" t="str">
        <f>Source!G1194</f>
        <v>Установка монтажных изделий массой свыше 20 кг (1,988  т)</v>
      </c>
      <c r="D1106" s="22" t="str">
        <f>Source!H1194</f>
        <v>т</v>
      </c>
      <c r="E1106" s="9">
        <f>Source!I1194</f>
        <v>1.988</v>
      </c>
      <c r="F1106" s="24"/>
      <c r="G1106" s="23"/>
      <c r="H1106" s="9"/>
      <c r="I1106" s="9"/>
      <c r="J1106" s="25"/>
      <c r="K1106" s="25"/>
      <c r="Q1106">
        <f>ROUND((Source!BZ1194/100)*ROUND((Source!AF1194*Source!AV1194)*Source!I1194, 2), 2)</f>
        <v>13115.42</v>
      </c>
      <c r="R1106">
        <f>Source!X1194</f>
        <v>13115.42</v>
      </c>
      <c r="S1106">
        <f>ROUND((Source!CA1194/100)*ROUND((Source!AF1194*Source!AV1194)*Source!I1194, 2), 2)</f>
        <v>1873.63</v>
      </c>
      <c r="T1106">
        <f>Source!Y1194</f>
        <v>1873.63</v>
      </c>
      <c r="U1106">
        <f>ROUND((175/100)*ROUND((Source!AE1194*Source!AV1194)*Source!I1194, 2), 2)</f>
        <v>3.83</v>
      </c>
      <c r="V1106">
        <f>ROUND((108/100)*ROUND(Source!CS1194*Source!I1194, 2), 2)</f>
        <v>2.37</v>
      </c>
    </row>
    <row r="1107" spans="1:22" ht="14.25" x14ac:dyDescent="0.2">
      <c r="A1107" s="20"/>
      <c r="B1107" s="21"/>
      <c r="C1107" s="21" t="s">
        <v>695</v>
      </c>
      <c r="D1107" s="22"/>
      <c r="E1107" s="9"/>
      <c r="F1107" s="24">
        <f>Source!AO1194</f>
        <v>9424.7099999999991</v>
      </c>
      <c r="G1107" s="23" t="str">
        <f>Source!DG1194</f>
        <v/>
      </c>
      <c r="H1107" s="9">
        <f>Source!AV1194</f>
        <v>1</v>
      </c>
      <c r="I1107" s="9">
        <f>IF(Source!BA1194&lt;&gt; 0, Source!BA1194, 1)</f>
        <v>1</v>
      </c>
      <c r="J1107" s="25">
        <f>Source!S1194</f>
        <v>18736.32</v>
      </c>
      <c r="K1107" s="25"/>
    </row>
    <row r="1108" spans="1:22" ht="14.25" x14ac:dyDescent="0.2">
      <c r="A1108" s="20"/>
      <c r="B1108" s="21"/>
      <c r="C1108" s="21" t="s">
        <v>696</v>
      </c>
      <c r="D1108" s="22"/>
      <c r="E1108" s="9"/>
      <c r="F1108" s="24">
        <f>Source!AM1194</f>
        <v>1197.3800000000001</v>
      </c>
      <c r="G1108" s="23" t="str">
        <f>Source!DE1194</f>
        <v/>
      </c>
      <c r="H1108" s="9">
        <f>Source!AV1194</f>
        <v>1</v>
      </c>
      <c r="I1108" s="9">
        <f>IF(Source!BB1194&lt;&gt; 0, Source!BB1194, 1)</f>
        <v>1</v>
      </c>
      <c r="J1108" s="25">
        <f>Source!Q1194</f>
        <v>2380.39</v>
      </c>
      <c r="K1108" s="25"/>
    </row>
    <row r="1109" spans="1:22" ht="14.25" x14ac:dyDescent="0.2">
      <c r="A1109" s="20"/>
      <c r="B1109" s="21"/>
      <c r="C1109" s="21" t="s">
        <v>697</v>
      </c>
      <c r="D1109" s="22"/>
      <c r="E1109" s="9"/>
      <c r="F1109" s="24">
        <f>Source!AN1194</f>
        <v>1.1000000000000001</v>
      </c>
      <c r="G1109" s="23" t="str">
        <f>Source!DF1194</f>
        <v/>
      </c>
      <c r="H1109" s="9">
        <f>Source!AV1194</f>
        <v>1</v>
      </c>
      <c r="I1109" s="9">
        <f>IF(Source!BS1194&lt;&gt; 0, Source!BS1194, 1)</f>
        <v>1</v>
      </c>
      <c r="J1109" s="27">
        <f>Source!R1194</f>
        <v>2.19</v>
      </c>
      <c r="K1109" s="25"/>
    </row>
    <row r="1110" spans="1:22" ht="14.25" x14ac:dyDescent="0.2">
      <c r="A1110" s="20"/>
      <c r="B1110" s="21"/>
      <c r="C1110" s="21" t="s">
        <v>698</v>
      </c>
      <c r="D1110" s="22"/>
      <c r="E1110" s="9"/>
      <c r="F1110" s="24">
        <f>Source!AL1194</f>
        <v>56556.95</v>
      </c>
      <c r="G1110" s="23" t="str">
        <f>Source!DD1194</f>
        <v/>
      </c>
      <c r="H1110" s="9">
        <f>Source!AW1194</f>
        <v>1</v>
      </c>
      <c r="I1110" s="9">
        <f>IF(Source!BC1194&lt;&gt; 0, Source!BC1194, 1)</f>
        <v>1</v>
      </c>
      <c r="J1110" s="25">
        <f>Source!P1194</f>
        <v>112435.22</v>
      </c>
      <c r="K1110" s="25"/>
    </row>
    <row r="1111" spans="1:22" ht="57" x14ac:dyDescent="0.2">
      <c r="A1111" s="20" t="str">
        <f>Source!E1195</f>
        <v>11,1</v>
      </c>
      <c r="B1111" s="21" t="str">
        <f>Source!F1195</f>
        <v>21.3-4-24</v>
      </c>
      <c r="C1111" s="21" t="str">
        <f>Source!G1195</f>
        <v>Арматурные заготовки (стержни, хомуты и т.п.), не собранные в каркасы или сетки, закладные и накладные детали, со сваркой</v>
      </c>
      <c r="D1111" s="22" t="str">
        <f>Source!H1195</f>
        <v>т</v>
      </c>
      <c r="E1111" s="9">
        <f>Source!I1195</f>
        <v>-1.988</v>
      </c>
      <c r="F1111" s="24">
        <f>Source!AK1195</f>
        <v>53233.52</v>
      </c>
      <c r="G1111" s="33" t="s">
        <v>3</v>
      </c>
      <c r="H1111" s="9">
        <f>Source!AW1195</f>
        <v>1</v>
      </c>
      <c r="I1111" s="9">
        <f>IF(Source!BC1195&lt;&gt; 0, Source!BC1195, 1)</f>
        <v>1</v>
      </c>
      <c r="J1111" s="25">
        <f>Source!O1195</f>
        <v>-105828.24</v>
      </c>
      <c r="K1111" s="25"/>
      <c r="Q1111">
        <f>ROUND((Source!BZ1195/100)*ROUND((Source!AF1195*Source!AV1195)*Source!I1195, 2), 2)</f>
        <v>0</v>
      </c>
      <c r="R1111">
        <f>Source!X1195</f>
        <v>0</v>
      </c>
      <c r="S1111">
        <f>ROUND((Source!CA1195/100)*ROUND((Source!AF1195*Source!AV1195)*Source!I1195, 2), 2)</f>
        <v>0</v>
      </c>
      <c r="T1111">
        <f>Source!Y1195</f>
        <v>0</v>
      </c>
      <c r="U1111">
        <f>ROUND((175/100)*ROUND((Source!AE1195*Source!AV1195)*Source!I1195, 2), 2)</f>
        <v>0</v>
      </c>
      <c r="V1111">
        <f>ROUND((108/100)*ROUND(Source!CS1195*Source!I1195, 2), 2)</f>
        <v>0</v>
      </c>
    </row>
    <row r="1112" spans="1:22" ht="14.25" x14ac:dyDescent="0.2">
      <c r="A1112" s="20"/>
      <c r="B1112" s="21"/>
      <c r="C1112" s="21" t="s">
        <v>699</v>
      </c>
      <c r="D1112" s="22" t="s">
        <v>700</v>
      </c>
      <c r="E1112" s="9">
        <f>Source!AT1194</f>
        <v>70</v>
      </c>
      <c r="F1112" s="24"/>
      <c r="G1112" s="23"/>
      <c r="H1112" s="9"/>
      <c r="I1112" s="9"/>
      <c r="J1112" s="25">
        <f>SUM(R1106:R1111)</f>
        <v>13115.42</v>
      </c>
      <c r="K1112" s="25"/>
    </row>
    <row r="1113" spans="1:22" ht="14.25" x14ac:dyDescent="0.2">
      <c r="A1113" s="20"/>
      <c r="B1113" s="21"/>
      <c r="C1113" s="21" t="s">
        <v>701</v>
      </c>
      <c r="D1113" s="22" t="s">
        <v>700</v>
      </c>
      <c r="E1113" s="9">
        <f>Source!AU1194</f>
        <v>10</v>
      </c>
      <c r="F1113" s="24"/>
      <c r="G1113" s="23"/>
      <c r="H1113" s="9"/>
      <c r="I1113" s="9"/>
      <c r="J1113" s="25">
        <f>SUM(T1106:T1112)</f>
        <v>1873.63</v>
      </c>
      <c r="K1113" s="25"/>
    </row>
    <row r="1114" spans="1:22" ht="14.25" x14ac:dyDescent="0.2">
      <c r="A1114" s="20"/>
      <c r="B1114" s="21"/>
      <c r="C1114" s="21" t="s">
        <v>702</v>
      </c>
      <c r="D1114" s="22" t="s">
        <v>700</v>
      </c>
      <c r="E1114" s="9">
        <f>108</f>
        <v>108</v>
      </c>
      <c r="F1114" s="24"/>
      <c r="G1114" s="23"/>
      <c r="H1114" s="9"/>
      <c r="I1114" s="9"/>
      <c r="J1114" s="25">
        <f>SUM(V1106:V1113)</f>
        <v>2.37</v>
      </c>
      <c r="K1114" s="25"/>
    </row>
    <row r="1115" spans="1:22" ht="14.25" x14ac:dyDescent="0.2">
      <c r="A1115" s="20"/>
      <c r="B1115" s="21"/>
      <c r="C1115" s="21" t="s">
        <v>703</v>
      </c>
      <c r="D1115" s="22" t="s">
        <v>704</v>
      </c>
      <c r="E1115" s="9">
        <f>Source!AQ1194</f>
        <v>36.11</v>
      </c>
      <c r="F1115" s="24"/>
      <c r="G1115" s="23" t="str">
        <f>Source!DI1194</f>
        <v/>
      </c>
      <c r="H1115" s="9">
        <f>Source!AV1194</f>
        <v>1</v>
      </c>
      <c r="I1115" s="9"/>
      <c r="J1115" s="25"/>
      <c r="K1115" s="25">
        <f>Source!U1194</f>
        <v>71.786680000000004</v>
      </c>
    </row>
    <row r="1116" spans="1:22" ht="15" x14ac:dyDescent="0.25">
      <c r="A1116" s="29"/>
      <c r="B1116" s="29"/>
      <c r="C1116" s="29"/>
      <c r="D1116" s="29"/>
      <c r="E1116" s="29"/>
      <c r="F1116" s="29"/>
      <c r="G1116" s="29"/>
      <c r="H1116" s="29"/>
      <c r="I1116" s="44">
        <f>J1107+J1108+J1110+J1112+J1113+J1114+SUM(J1111:J1111)</f>
        <v>42715.11</v>
      </c>
      <c r="J1116" s="44"/>
      <c r="K1116" s="30">
        <f>IF(Source!I1194&lt;&gt;0, ROUND(I1116/Source!I1194, 2), 0)</f>
        <v>21486.47</v>
      </c>
      <c r="P1116" s="28">
        <f>I1116</f>
        <v>42715.11</v>
      </c>
    </row>
    <row r="1117" spans="1:22" ht="68.25" x14ac:dyDescent="0.2">
      <c r="A1117" s="20" t="str">
        <f>Source!E1196</f>
        <v>12</v>
      </c>
      <c r="B1117" s="21" t="str">
        <f>Source!F1196</f>
        <v>коммерческое предложение</v>
      </c>
      <c r="C1117" s="21" t="s">
        <v>736</v>
      </c>
      <c r="D1117" s="22" t="str">
        <f>Source!H1196</f>
        <v>шт.</v>
      </c>
      <c r="E1117" s="9">
        <f>Source!I1196</f>
        <v>1</v>
      </c>
      <c r="F1117" s="24">
        <f>Source!AL1196</f>
        <v>924500</v>
      </c>
      <c r="G1117" s="23" t="str">
        <f>Source!DD1196</f>
        <v/>
      </c>
      <c r="H1117" s="9">
        <f>Source!AW1196</f>
        <v>1</v>
      </c>
      <c r="I1117" s="9">
        <f>IF(Source!BC1196&lt;&gt; 0, Source!BC1196, 1)</f>
        <v>1</v>
      </c>
      <c r="J1117" s="25">
        <f>Source!P1196</f>
        <v>924500</v>
      </c>
      <c r="K1117" s="25"/>
      <c r="Q1117">
        <f>ROUND((Source!BZ1196/100)*ROUND((Source!AF1196*Source!AV1196)*Source!I1196, 2), 2)</f>
        <v>0</v>
      </c>
      <c r="R1117">
        <f>Source!X1196</f>
        <v>0</v>
      </c>
      <c r="S1117">
        <f>ROUND((Source!CA1196/100)*ROUND((Source!AF1196*Source!AV1196)*Source!I1196, 2), 2)</f>
        <v>0</v>
      </c>
      <c r="T1117">
        <f>Source!Y1196</f>
        <v>0</v>
      </c>
      <c r="U1117">
        <f>ROUND((175/100)*ROUND((Source!AE1196*Source!AV1196)*Source!I1196, 2), 2)</f>
        <v>0</v>
      </c>
      <c r="V1117">
        <f>ROUND((108/100)*ROUND(Source!CS1196*Source!I1196, 2), 2)</f>
        <v>0</v>
      </c>
    </row>
    <row r="1118" spans="1:22" ht="15" x14ac:dyDescent="0.25">
      <c r="A1118" s="29"/>
      <c r="B1118" s="29"/>
      <c r="C1118" s="29"/>
      <c r="D1118" s="29"/>
      <c r="E1118" s="29"/>
      <c r="F1118" s="29"/>
      <c r="G1118" s="29"/>
      <c r="H1118" s="29"/>
      <c r="I1118" s="44">
        <f>J1117</f>
        <v>924500</v>
      </c>
      <c r="J1118" s="44"/>
      <c r="K1118" s="30">
        <f>IF(Source!I1196&lt;&gt;0, ROUND(I1118/Source!I1196, 2), 0)</f>
        <v>924500</v>
      </c>
      <c r="P1118" s="28">
        <f>I1118</f>
        <v>924500</v>
      </c>
    </row>
    <row r="1120" spans="1:22" ht="15" x14ac:dyDescent="0.25">
      <c r="A1120" s="42" t="str">
        <f>CONCATENATE("Итого по разделу: ",IF(Source!G1198&lt;&gt;"Новый раздел", Source!G1198, ""))</f>
        <v>Итого по разделу: Устройство / ремонт спортивной площадки</v>
      </c>
      <c r="B1120" s="42"/>
      <c r="C1120" s="42"/>
      <c r="D1120" s="42"/>
      <c r="E1120" s="42"/>
      <c r="F1120" s="42"/>
      <c r="G1120" s="42"/>
      <c r="H1120" s="42"/>
      <c r="I1120" s="40">
        <f>SUM(P1066:P1119)</f>
        <v>1074218.1100000001</v>
      </c>
      <c r="J1120" s="41"/>
      <c r="K1120" s="31"/>
    </row>
    <row r="1122" spans="1:22" ht="14.25" x14ac:dyDescent="0.2">
      <c r="C1122" s="38" t="str">
        <f>Source!H1226</f>
        <v>НДС 20%</v>
      </c>
      <c r="D1122" s="38"/>
      <c r="E1122" s="38"/>
      <c r="F1122" s="38"/>
      <c r="G1122" s="38"/>
      <c r="H1122" s="38"/>
      <c r="I1122" s="39">
        <f>IF(Source!F1226=0, "", Source!F1226)</f>
        <v>214843.62</v>
      </c>
      <c r="J1122" s="39"/>
    </row>
    <row r="1123" spans="1:22" ht="14.25" x14ac:dyDescent="0.2">
      <c r="C1123" s="38" t="str">
        <f>Source!H1227</f>
        <v>Итого с НДС</v>
      </c>
      <c r="D1123" s="38"/>
      <c r="E1123" s="38"/>
      <c r="F1123" s="38"/>
      <c r="G1123" s="38"/>
      <c r="H1123" s="38"/>
      <c r="I1123" s="39">
        <f>IF(Source!F1227=0, "", Source!F1227)</f>
        <v>1289061.73</v>
      </c>
      <c r="J1123" s="39"/>
    </row>
    <row r="1125" spans="1:22" ht="16.5" x14ac:dyDescent="0.25">
      <c r="A1125" s="43" t="str">
        <f>CONCATENATE("Раздел: ",IF(Source!G1229&lt;&gt;"Новый раздел", Source!G1229, ""))</f>
        <v>Раздел: Установка МАФ</v>
      </c>
      <c r="B1125" s="43"/>
      <c r="C1125" s="43"/>
      <c r="D1125" s="43"/>
      <c r="E1125" s="43"/>
      <c r="F1125" s="43"/>
      <c r="G1125" s="43"/>
      <c r="H1125" s="43"/>
      <c r="I1125" s="43"/>
      <c r="J1125" s="43"/>
      <c r="K1125" s="43"/>
    </row>
    <row r="1126" spans="1:22" ht="42.75" x14ac:dyDescent="0.2">
      <c r="A1126" s="20" t="str">
        <f>Source!E1233</f>
        <v>13</v>
      </c>
      <c r="B1126" s="21" t="str">
        <f>Source!F1233</f>
        <v>5.3-3203-4-2/1</v>
      </c>
      <c r="C1126" s="21" t="str">
        <f>Source!G1233</f>
        <v>Установка стоек металлического ограждения газонов из трубы, масса стоек до 5 кг</v>
      </c>
      <c r="D1126" s="22" t="str">
        <f>Source!H1233</f>
        <v>10 шт.</v>
      </c>
      <c r="E1126" s="9">
        <f>Source!I1233</f>
        <v>0.4</v>
      </c>
      <c r="F1126" s="24"/>
      <c r="G1126" s="23"/>
      <c r="H1126" s="9"/>
      <c r="I1126" s="9"/>
      <c r="J1126" s="25"/>
      <c r="K1126" s="25"/>
      <c r="Q1126">
        <f>ROUND((Source!BZ1233/100)*ROUND((Source!AF1233*Source!AV1233)*Source!I1233, 2), 2)</f>
        <v>328.39</v>
      </c>
      <c r="R1126">
        <f>Source!X1233</f>
        <v>328.39</v>
      </c>
      <c r="S1126">
        <f>ROUND((Source!CA1233/100)*ROUND((Source!AF1233*Source!AV1233)*Source!I1233, 2), 2)</f>
        <v>46.91</v>
      </c>
      <c r="T1126">
        <f>Source!Y1233</f>
        <v>46.91</v>
      </c>
      <c r="U1126">
        <f>ROUND((175/100)*ROUND((Source!AE1233*Source!AV1233)*Source!I1233, 2), 2)</f>
        <v>0</v>
      </c>
      <c r="V1126">
        <f>ROUND((108/100)*ROUND(Source!CS1233*Source!I1233, 2), 2)</f>
        <v>0</v>
      </c>
    </row>
    <row r="1127" spans="1:22" x14ac:dyDescent="0.2">
      <c r="C1127" s="26" t="str">
        <f>"Объем: "&amp;Source!I1233&amp;"=4/"&amp;"10"</f>
        <v>Объем: 0,4=4/10</v>
      </c>
    </row>
    <row r="1128" spans="1:22" ht="14.25" x14ac:dyDescent="0.2">
      <c r="A1128" s="20"/>
      <c r="B1128" s="21"/>
      <c r="C1128" s="21" t="s">
        <v>695</v>
      </c>
      <c r="D1128" s="22"/>
      <c r="E1128" s="9"/>
      <c r="F1128" s="24">
        <f>Source!AO1233</f>
        <v>1172.82</v>
      </c>
      <c r="G1128" s="23" t="str">
        <f>Source!DG1233</f>
        <v/>
      </c>
      <c r="H1128" s="9">
        <f>Source!AV1233</f>
        <v>1</v>
      </c>
      <c r="I1128" s="9">
        <f>IF(Source!BA1233&lt;&gt; 0, Source!BA1233, 1)</f>
        <v>1</v>
      </c>
      <c r="J1128" s="25">
        <f>Source!S1233</f>
        <v>469.13</v>
      </c>
      <c r="K1128" s="25"/>
    </row>
    <row r="1129" spans="1:22" ht="14.25" x14ac:dyDescent="0.2">
      <c r="A1129" s="20"/>
      <c r="B1129" s="21"/>
      <c r="C1129" s="21" t="s">
        <v>698</v>
      </c>
      <c r="D1129" s="22"/>
      <c r="E1129" s="9"/>
      <c r="F1129" s="24">
        <f>Source!AL1233</f>
        <v>2994.86</v>
      </c>
      <c r="G1129" s="23" t="str">
        <f>Source!DD1233</f>
        <v/>
      </c>
      <c r="H1129" s="9">
        <f>Source!AW1233</f>
        <v>1</v>
      </c>
      <c r="I1129" s="9">
        <f>IF(Source!BC1233&lt;&gt; 0, Source!BC1233, 1)</f>
        <v>1</v>
      </c>
      <c r="J1129" s="25">
        <f>Source!P1233</f>
        <v>1197.94</v>
      </c>
      <c r="K1129" s="25"/>
    </row>
    <row r="1130" spans="1:22" ht="14.25" x14ac:dyDescent="0.2">
      <c r="A1130" s="20"/>
      <c r="B1130" s="21"/>
      <c r="C1130" s="21" t="s">
        <v>699</v>
      </c>
      <c r="D1130" s="22" t="s">
        <v>700</v>
      </c>
      <c r="E1130" s="9">
        <f>Source!AT1233</f>
        <v>70</v>
      </c>
      <c r="F1130" s="24"/>
      <c r="G1130" s="23"/>
      <c r="H1130" s="9"/>
      <c r="I1130" s="9"/>
      <c r="J1130" s="25">
        <f>SUM(R1126:R1129)</f>
        <v>328.39</v>
      </c>
      <c r="K1130" s="25"/>
    </row>
    <row r="1131" spans="1:22" ht="14.25" x14ac:dyDescent="0.2">
      <c r="A1131" s="20"/>
      <c r="B1131" s="21"/>
      <c r="C1131" s="21" t="s">
        <v>701</v>
      </c>
      <c r="D1131" s="22" t="s">
        <v>700</v>
      </c>
      <c r="E1131" s="9">
        <f>Source!AU1233</f>
        <v>10</v>
      </c>
      <c r="F1131" s="24"/>
      <c r="G1131" s="23"/>
      <c r="H1131" s="9"/>
      <c r="I1131" s="9"/>
      <c r="J1131" s="25">
        <f>SUM(T1126:T1130)</f>
        <v>46.91</v>
      </c>
      <c r="K1131" s="25"/>
    </row>
    <row r="1132" spans="1:22" ht="14.25" x14ac:dyDescent="0.2">
      <c r="A1132" s="20"/>
      <c r="B1132" s="21"/>
      <c r="C1132" s="21" t="s">
        <v>703</v>
      </c>
      <c r="D1132" s="22" t="s">
        <v>704</v>
      </c>
      <c r="E1132" s="9">
        <f>Source!AQ1233</f>
        <v>6.22</v>
      </c>
      <c r="F1132" s="24"/>
      <c r="G1132" s="23" t="str">
        <f>Source!DI1233</f>
        <v/>
      </c>
      <c r="H1132" s="9">
        <f>Source!AV1233</f>
        <v>1</v>
      </c>
      <c r="I1132" s="9"/>
      <c r="J1132" s="25"/>
      <c r="K1132" s="25">
        <f>Source!U1233</f>
        <v>2.488</v>
      </c>
    </row>
    <row r="1133" spans="1:22" ht="15" x14ac:dyDescent="0.25">
      <c r="A1133" s="29"/>
      <c r="B1133" s="29"/>
      <c r="C1133" s="29"/>
      <c r="D1133" s="29"/>
      <c r="E1133" s="29"/>
      <c r="F1133" s="29"/>
      <c r="G1133" s="29"/>
      <c r="H1133" s="29"/>
      <c r="I1133" s="44">
        <f>J1128+J1129+J1130+J1131</f>
        <v>2042.3700000000001</v>
      </c>
      <c r="J1133" s="44"/>
      <c r="K1133" s="30">
        <f>IF(Source!I1233&lt;&gt;0, ROUND(I1133/Source!I1233, 2), 0)</f>
        <v>5105.93</v>
      </c>
      <c r="P1133" s="28">
        <f>I1133</f>
        <v>2042.3700000000001</v>
      </c>
    </row>
    <row r="1134" spans="1:22" ht="57" x14ac:dyDescent="0.2">
      <c r="A1134" s="20" t="str">
        <f>Source!E1234</f>
        <v>14</v>
      </c>
      <c r="B1134" s="21" t="str">
        <f>Source!F1234</f>
        <v>коммерческое предложение</v>
      </c>
      <c r="C1134" s="21" t="s">
        <v>737</v>
      </c>
      <c r="D1134" s="22" t="str">
        <f>Source!H1234</f>
        <v>шт.</v>
      </c>
      <c r="E1134" s="9">
        <f>Source!I1234</f>
        <v>2</v>
      </c>
      <c r="F1134" s="24">
        <f>Source!AL1234</f>
        <v>11936.67</v>
      </c>
      <c r="G1134" s="23" t="str">
        <f>Source!DD1234</f>
        <v/>
      </c>
      <c r="H1134" s="9">
        <f>Source!AW1234</f>
        <v>1</v>
      </c>
      <c r="I1134" s="9">
        <f>IF(Source!BC1234&lt;&gt; 0, Source!BC1234, 1)</f>
        <v>1</v>
      </c>
      <c r="J1134" s="25">
        <f>Source!P1234</f>
        <v>23873.34</v>
      </c>
      <c r="K1134" s="25"/>
      <c r="Q1134">
        <f>ROUND((Source!BZ1234/100)*ROUND((Source!AF1234*Source!AV1234)*Source!I1234, 2), 2)</f>
        <v>0</v>
      </c>
      <c r="R1134">
        <f>Source!X1234</f>
        <v>0</v>
      </c>
      <c r="S1134">
        <f>ROUND((Source!CA1234/100)*ROUND((Source!AF1234*Source!AV1234)*Source!I1234, 2), 2)</f>
        <v>0</v>
      </c>
      <c r="T1134">
        <f>Source!Y1234</f>
        <v>0</v>
      </c>
      <c r="U1134">
        <f>ROUND((175/100)*ROUND((Source!AE1234*Source!AV1234)*Source!I1234, 2), 2)</f>
        <v>0</v>
      </c>
      <c r="V1134">
        <f>ROUND((108/100)*ROUND(Source!CS1234*Source!I1234, 2), 2)</f>
        <v>0</v>
      </c>
    </row>
    <row r="1135" spans="1:22" ht="15" x14ac:dyDescent="0.25">
      <c r="A1135" s="29"/>
      <c r="B1135" s="29"/>
      <c r="C1135" s="29"/>
      <c r="D1135" s="29"/>
      <c r="E1135" s="29"/>
      <c r="F1135" s="29"/>
      <c r="G1135" s="29"/>
      <c r="H1135" s="29"/>
      <c r="I1135" s="44">
        <f>J1134</f>
        <v>23873.34</v>
      </c>
      <c r="J1135" s="44"/>
      <c r="K1135" s="30">
        <f>IF(Source!I1234&lt;&gt;0, ROUND(I1135/Source!I1234, 2), 0)</f>
        <v>11936.67</v>
      </c>
      <c r="P1135" s="28">
        <f>I1135</f>
        <v>23873.34</v>
      </c>
    </row>
    <row r="1136" spans="1:22" ht="42.75" x14ac:dyDescent="0.2">
      <c r="A1136" s="20" t="str">
        <f>Source!E1235</f>
        <v>15</v>
      </c>
      <c r="B1136" s="21" t="str">
        <f>Source!F1235</f>
        <v>5.3-3203-4-2/1</v>
      </c>
      <c r="C1136" s="21" t="str">
        <f>Source!G1235</f>
        <v>Установка стоек металлического ограждения газонов из трубы, масса стоек до 5 кг</v>
      </c>
      <c r="D1136" s="22" t="str">
        <f>Source!H1235</f>
        <v>10 шт.</v>
      </c>
      <c r="E1136" s="9">
        <f>Source!I1235</f>
        <v>0.2</v>
      </c>
      <c r="F1136" s="24"/>
      <c r="G1136" s="23"/>
      <c r="H1136" s="9"/>
      <c r="I1136" s="9"/>
      <c r="J1136" s="25"/>
      <c r="K1136" s="25"/>
      <c r="Q1136">
        <f>ROUND((Source!BZ1235/100)*ROUND((Source!AF1235*Source!AV1235)*Source!I1235, 2), 2)</f>
        <v>164.19</v>
      </c>
      <c r="R1136">
        <f>Source!X1235</f>
        <v>164.19</v>
      </c>
      <c r="S1136">
        <f>ROUND((Source!CA1235/100)*ROUND((Source!AF1235*Source!AV1235)*Source!I1235, 2), 2)</f>
        <v>23.46</v>
      </c>
      <c r="T1136">
        <f>Source!Y1235</f>
        <v>23.46</v>
      </c>
      <c r="U1136">
        <f>ROUND((175/100)*ROUND((Source!AE1235*Source!AV1235)*Source!I1235, 2), 2)</f>
        <v>0</v>
      </c>
      <c r="V1136">
        <f>ROUND((108/100)*ROUND(Source!CS1235*Source!I1235, 2), 2)</f>
        <v>0</v>
      </c>
    </row>
    <row r="1137" spans="1:31" x14ac:dyDescent="0.2">
      <c r="C1137" s="26" t="str">
        <f>"Объем: "&amp;Source!I1235&amp;"=2/"&amp;"10"</f>
        <v>Объем: 0,2=2/10</v>
      </c>
    </row>
    <row r="1138" spans="1:31" ht="14.25" x14ac:dyDescent="0.2">
      <c r="A1138" s="20"/>
      <c r="B1138" s="21"/>
      <c r="C1138" s="21" t="s">
        <v>695</v>
      </c>
      <c r="D1138" s="22"/>
      <c r="E1138" s="9"/>
      <c r="F1138" s="24">
        <f>Source!AO1235</f>
        <v>1172.82</v>
      </c>
      <c r="G1138" s="23" t="str">
        <f>Source!DG1235</f>
        <v/>
      </c>
      <c r="H1138" s="9">
        <f>Source!AV1235</f>
        <v>1</v>
      </c>
      <c r="I1138" s="9">
        <f>IF(Source!BA1235&lt;&gt; 0, Source!BA1235, 1)</f>
        <v>1</v>
      </c>
      <c r="J1138" s="25">
        <f>Source!S1235</f>
        <v>234.56</v>
      </c>
      <c r="K1138" s="25"/>
    </row>
    <row r="1139" spans="1:31" ht="14.25" x14ac:dyDescent="0.2">
      <c r="A1139" s="20"/>
      <c r="B1139" s="21"/>
      <c r="C1139" s="21" t="s">
        <v>698</v>
      </c>
      <c r="D1139" s="22"/>
      <c r="E1139" s="9"/>
      <c r="F1139" s="24">
        <f>Source!AL1235</f>
        <v>2994.86</v>
      </c>
      <c r="G1139" s="23" t="str">
        <f>Source!DD1235</f>
        <v/>
      </c>
      <c r="H1139" s="9">
        <f>Source!AW1235</f>
        <v>1</v>
      </c>
      <c r="I1139" s="9">
        <f>IF(Source!BC1235&lt;&gt; 0, Source!BC1235, 1)</f>
        <v>1</v>
      </c>
      <c r="J1139" s="25">
        <f>Source!P1235</f>
        <v>598.97</v>
      </c>
      <c r="K1139" s="25"/>
    </row>
    <row r="1140" spans="1:31" ht="14.25" x14ac:dyDescent="0.2">
      <c r="A1140" s="20"/>
      <c r="B1140" s="21"/>
      <c r="C1140" s="21" t="s">
        <v>699</v>
      </c>
      <c r="D1140" s="22" t="s">
        <v>700</v>
      </c>
      <c r="E1140" s="9">
        <f>Source!AT1235</f>
        <v>70</v>
      </c>
      <c r="F1140" s="24"/>
      <c r="G1140" s="23"/>
      <c r="H1140" s="9"/>
      <c r="I1140" s="9"/>
      <c r="J1140" s="25">
        <f>SUM(R1136:R1139)</f>
        <v>164.19</v>
      </c>
      <c r="K1140" s="25"/>
    </row>
    <row r="1141" spans="1:31" ht="14.25" x14ac:dyDescent="0.2">
      <c r="A1141" s="20"/>
      <c r="B1141" s="21"/>
      <c r="C1141" s="21" t="s">
        <v>701</v>
      </c>
      <c r="D1141" s="22" t="s">
        <v>700</v>
      </c>
      <c r="E1141" s="9">
        <f>Source!AU1235</f>
        <v>10</v>
      </c>
      <c r="F1141" s="24"/>
      <c r="G1141" s="23"/>
      <c r="H1141" s="9"/>
      <c r="I1141" s="9"/>
      <c r="J1141" s="25">
        <f>SUM(T1136:T1140)</f>
        <v>23.46</v>
      </c>
      <c r="K1141" s="25"/>
    </row>
    <row r="1142" spans="1:31" ht="14.25" x14ac:dyDescent="0.2">
      <c r="A1142" s="20"/>
      <c r="B1142" s="21"/>
      <c r="C1142" s="21" t="s">
        <v>703</v>
      </c>
      <c r="D1142" s="22" t="s">
        <v>704</v>
      </c>
      <c r="E1142" s="9">
        <f>Source!AQ1235</f>
        <v>6.22</v>
      </c>
      <c r="F1142" s="24"/>
      <c r="G1142" s="23" t="str">
        <f>Source!DI1235</f>
        <v/>
      </c>
      <c r="H1142" s="9">
        <f>Source!AV1235</f>
        <v>1</v>
      </c>
      <c r="I1142" s="9"/>
      <c r="J1142" s="25"/>
      <c r="K1142" s="25">
        <f>Source!U1235</f>
        <v>1.244</v>
      </c>
    </row>
    <row r="1143" spans="1:31" ht="15" x14ac:dyDescent="0.25">
      <c r="A1143" s="29"/>
      <c r="B1143" s="29"/>
      <c r="C1143" s="29"/>
      <c r="D1143" s="29"/>
      <c r="E1143" s="29"/>
      <c r="F1143" s="29"/>
      <c r="G1143" s="29"/>
      <c r="H1143" s="29"/>
      <c r="I1143" s="44">
        <f>J1138+J1139+J1140+J1141</f>
        <v>1021.1800000000001</v>
      </c>
      <c r="J1143" s="44"/>
      <c r="K1143" s="30">
        <f>IF(Source!I1235&lt;&gt;0, ROUND(I1143/Source!I1235, 2), 0)</f>
        <v>5105.8999999999996</v>
      </c>
      <c r="P1143" s="28">
        <f>I1143</f>
        <v>1021.1800000000001</v>
      </c>
    </row>
    <row r="1144" spans="1:31" ht="57" x14ac:dyDescent="0.2">
      <c r="A1144" s="20" t="str">
        <f>Source!E1236</f>
        <v>16</v>
      </c>
      <c r="B1144" s="21" t="str">
        <f>Source!F1236</f>
        <v>коммерческое предложение</v>
      </c>
      <c r="C1144" s="21" t="s">
        <v>738</v>
      </c>
      <c r="D1144" s="22" t="str">
        <f>Source!H1236</f>
        <v>шт.</v>
      </c>
      <c r="E1144" s="9">
        <f>Source!I1236</f>
        <v>2</v>
      </c>
      <c r="F1144" s="24">
        <f>Source!AL1236</f>
        <v>22244.17</v>
      </c>
      <c r="G1144" s="23" t="str">
        <f>Source!DD1236</f>
        <v/>
      </c>
      <c r="H1144" s="9">
        <f>Source!AW1236</f>
        <v>1</v>
      </c>
      <c r="I1144" s="9">
        <f>IF(Source!BC1236&lt;&gt; 0, Source!BC1236, 1)</f>
        <v>1</v>
      </c>
      <c r="J1144" s="25">
        <f>Source!P1236</f>
        <v>44488.34</v>
      </c>
      <c r="K1144" s="25"/>
      <c r="Q1144">
        <f>ROUND((Source!BZ1236/100)*ROUND((Source!AF1236*Source!AV1236)*Source!I1236, 2), 2)</f>
        <v>0</v>
      </c>
      <c r="R1144">
        <f>Source!X1236</f>
        <v>0</v>
      </c>
      <c r="S1144">
        <f>ROUND((Source!CA1236/100)*ROUND((Source!AF1236*Source!AV1236)*Source!I1236, 2), 2)</f>
        <v>0</v>
      </c>
      <c r="T1144">
        <f>Source!Y1236</f>
        <v>0</v>
      </c>
      <c r="U1144">
        <f>ROUND((175/100)*ROUND((Source!AE1236*Source!AV1236)*Source!I1236, 2), 2)</f>
        <v>0</v>
      </c>
      <c r="V1144">
        <f>ROUND((108/100)*ROUND(Source!CS1236*Source!I1236, 2), 2)</f>
        <v>0</v>
      </c>
    </row>
    <row r="1145" spans="1:31" ht="15" x14ac:dyDescent="0.25">
      <c r="A1145" s="29"/>
      <c r="B1145" s="29"/>
      <c r="C1145" s="29"/>
      <c r="D1145" s="29"/>
      <c r="E1145" s="29"/>
      <c r="F1145" s="29"/>
      <c r="G1145" s="29"/>
      <c r="H1145" s="29"/>
      <c r="I1145" s="44">
        <f>J1144</f>
        <v>44488.34</v>
      </c>
      <c r="J1145" s="44"/>
      <c r="K1145" s="30">
        <f>IF(Source!I1236&lt;&gt;0, ROUND(I1145/Source!I1236, 2), 0)</f>
        <v>22244.17</v>
      </c>
      <c r="P1145" s="28">
        <f>I1145</f>
        <v>44488.34</v>
      </c>
    </row>
    <row r="1147" spans="1:31" ht="15" x14ac:dyDescent="0.25">
      <c r="A1147" s="42" t="str">
        <f>CONCATENATE("Итого по разделу: ",IF(Source!G1238&lt;&gt;"Новый раздел", Source!G1238, ""))</f>
        <v>Итого по разделу: Установка МАФ</v>
      </c>
      <c r="B1147" s="42"/>
      <c r="C1147" s="42"/>
      <c r="D1147" s="42"/>
      <c r="E1147" s="42"/>
      <c r="F1147" s="42"/>
      <c r="G1147" s="42"/>
      <c r="H1147" s="42"/>
      <c r="I1147" s="40">
        <f>SUM(P1125:P1146)</f>
        <v>71425.23</v>
      </c>
      <c r="J1147" s="41"/>
      <c r="K1147" s="31"/>
    </row>
    <row r="1149" spans="1:31" ht="14.25" x14ac:dyDescent="0.2">
      <c r="C1149" s="38" t="str">
        <f>Source!H1266</f>
        <v>НДС 20%</v>
      </c>
      <c r="D1149" s="38"/>
      <c r="E1149" s="38"/>
      <c r="F1149" s="38"/>
      <c r="G1149" s="38"/>
      <c r="H1149" s="38"/>
      <c r="I1149" s="39">
        <f>IF(Source!F1266=0, "", Source!F1266)</f>
        <v>14285.05</v>
      </c>
      <c r="J1149" s="39"/>
    </row>
    <row r="1150" spans="1:31" ht="14.25" x14ac:dyDescent="0.2">
      <c r="C1150" s="38" t="str">
        <f>Source!H1267</f>
        <v>Итого с НДС</v>
      </c>
      <c r="D1150" s="38"/>
      <c r="E1150" s="38"/>
      <c r="F1150" s="38"/>
      <c r="G1150" s="38"/>
      <c r="H1150" s="38"/>
      <c r="I1150" s="39">
        <f>IF(Source!F1267=0, "", Source!F1267)</f>
        <v>85710.28</v>
      </c>
      <c r="J1150" s="39"/>
    </row>
    <row r="1152" spans="1:31" ht="33" x14ac:dyDescent="0.25">
      <c r="A1152" s="43" t="str">
        <f>CONCATENATE("Раздел: ",IF(Source!G1269&lt;&gt;"Новый раздел", Source!G1269,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</v>
      </c>
      <c r="B1152" s="43"/>
      <c r="C1152" s="43"/>
      <c r="D1152" s="43"/>
      <c r="E1152" s="43"/>
      <c r="F1152" s="43"/>
      <c r="G1152" s="43"/>
      <c r="H1152" s="43"/>
      <c r="I1152" s="43"/>
      <c r="J1152" s="43"/>
      <c r="K1152" s="43"/>
      <c r="AE1152" s="32" t="str">
        <f>CONCATENATE("Раздел: ",IF(Source!G1269&lt;&gt;"Новый раздел", Source!G1269,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</v>
      </c>
    </row>
    <row r="1154" spans="1:22" ht="16.5" x14ac:dyDescent="0.25">
      <c r="A1154" s="43" t="str">
        <f>CONCATENATE("Подраздел: ",IF(Source!G1273&lt;&gt;"Новый подраздел", Source!G1273, ""))</f>
        <v>Подраздел: Замена резинового покрытия с ремонтом основания  на спортивной площадке -350м2</v>
      </c>
      <c r="B1154" s="43"/>
      <c r="C1154" s="43"/>
      <c r="D1154" s="43"/>
      <c r="E1154" s="43"/>
      <c r="F1154" s="43"/>
      <c r="G1154" s="43"/>
      <c r="H1154" s="43"/>
      <c r="I1154" s="43"/>
      <c r="J1154" s="43"/>
      <c r="K1154" s="43"/>
    </row>
    <row r="1155" spans="1:22" ht="85.5" x14ac:dyDescent="0.2">
      <c r="A1155" s="20" t="str">
        <f>Source!E1277</f>
        <v>17</v>
      </c>
      <c r="B1155" s="21" t="str">
        <f>Source!F1277</f>
        <v>5.3-3104-1-1/1</v>
      </c>
      <c r="C1155" s="21" t="str">
        <f>Source!G1277</f>
        <v>Разборка полиуретанового покрытия игровых площадок, спортивных дорожек и площадок - на асфальтобетонном основании (350м2*6кг=2100кг/1000=2,1т*0,8=1,68т)</v>
      </c>
      <c r="D1155" s="22" t="str">
        <f>Source!H1277</f>
        <v>100 м2</v>
      </c>
      <c r="E1155" s="9">
        <f>Source!I1277</f>
        <v>3.5</v>
      </c>
      <c r="F1155" s="24"/>
      <c r="G1155" s="23"/>
      <c r="H1155" s="9"/>
      <c r="I1155" s="9"/>
      <c r="J1155" s="25"/>
      <c r="K1155" s="25"/>
      <c r="Q1155">
        <f>ROUND((Source!BZ1277/100)*ROUND((Source!AF1277*Source!AV1277)*Source!I1277, 2), 2)</f>
        <v>1487</v>
      </c>
      <c r="R1155">
        <f>Source!X1277</f>
        <v>1487</v>
      </c>
      <c r="S1155">
        <f>ROUND((Source!CA1277/100)*ROUND((Source!AF1277*Source!AV1277)*Source!I1277, 2), 2)</f>
        <v>212.43</v>
      </c>
      <c r="T1155">
        <f>Source!Y1277</f>
        <v>212.43</v>
      </c>
      <c r="U1155">
        <f>ROUND((175/100)*ROUND((Source!AE1277*Source!AV1277)*Source!I1277, 2), 2)</f>
        <v>0</v>
      </c>
      <c r="V1155">
        <f>ROUND((108/100)*ROUND(Source!CS1277*Source!I1277, 2), 2)</f>
        <v>0</v>
      </c>
    </row>
    <row r="1156" spans="1:22" x14ac:dyDescent="0.2">
      <c r="C1156" s="26" t="str">
        <f>"Объем: "&amp;Source!I1277&amp;"=350/"&amp;"100"</f>
        <v>Объем: 3,5=350/100</v>
      </c>
    </row>
    <row r="1157" spans="1:22" ht="14.25" x14ac:dyDescent="0.2">
      <c r="A1157" s="20"/>
      <c r="B1157" s="21"/>
      <c r="C1157" s="21" t="s">
        <v>695</v>
      </c>
      <c r="D1157" s="22"/>
      <c r="E1157" s="9"/>
      <c r="F1157" s="24">
        <f>Source!AO1277</f>
        <v>606.94000000000005</v>
      </c>
      <c r="G1157" s="23" t="str">
        <f>Source!DG1277</f>
        <v/>
      </c>
      <c r="H1157" s="9">
        <f>Source!AV1277</f>
        <v>1</v>
      </c>
      <c r="I1157" s="9">
        <f>IF(Source!BA1277&lt;&gt; 0, Source!BA1277, 1)</f>
        <v>1</v>
      </c>
      <c r="J1157" s="25">
        <f>Source!S1277</f>
        <v>2124.29</v>
      </c>
      <c r="K1157" s="25"/>
    </row>
    <row r="1158" spans="1:22" ht="14.25" x14ac:dyDescent="0.2">
      <c r="A1158" s="20"/>
      <c r="B1158" s="21"/>
      <c r="C1158" s="21" t="s">
        <v>699</v>
      </c>
      <c r="D1158" s="22" t="s">
        <v>700</v>
      </c>
      <c r="E1158" s="9">
        <f>Source!AT1277</f>
        <v>70</v>
      </c>
      <c r="F1158" s="24"/>
      <c r="G1158" s="23"/>
      <c r="H1158" s="9"/>
      <c r="I1158" s="9"/>
      <c r="J1158" s="25">
        <f>SUM(R1155:R1157)</f>
        <v>1487</v>
      </c>
      <c r="K1158" s="25"/>
    </row>
    <row r="1159" spans="1:22" ht="14.25" x14ac:dyDescent="0.2">
      <c r="A1159" s="20"/>
      <c r="B1159" s="21"/>
      <c r="C1159" s="21" t="s">
        <v>701</v>
      </c>
      <c r="D1159" s="22" t="s">
        <v>700</v>
      </c>
      <c r="E1159" s="9">
        <f>Source!AU1277</f>
        <v>10</v>
      </c>
      <c r="F1159" s="24"/>
      <c r="G1159" s="23"/>
      <c r="H1159" s="9"/>
      <c r="I1159" s="9"/>
      <c r="J1159" s="25">
        <f>SUM(T1155:T1158)</f>
        <v>212.43</v>
      </c>
      <c r="K1159" s="25"/>
    </row>
    <row r="1160" spans="1:22" ht="14.25" x14ac:dyDescent="0.2">
      <c r="A1160" s="20"/>
      <c r="B1160" s="21"/>
      <c r="C1160" s="21" t="s">
        <v>703</v>
      </c>
      <c r="D1160" s="22" t="s">
        <v>704</v>
      </c>
      <c r="E1160" s="9">
        <f>Source!AQ1277</f>
        <v>3.3</v>
      </c>
      <c r="F1160" s="24"/>
      <c r="G1160" s="23" t="str">
        <f>Source!DI1277</f>
        <v/>
      </c>
      <c r="H1160" s="9">
        <f>Source!AV1277</f>
        <v>1</v>
      </c>
      <c r="I1160" s="9"/>
      <c r="J1160" s="25"/>
      <c r="K1160" s="25">
        <f>Source!U1277</f>
        <v>11.549999999999999</v>
      </c>
    </row>
    <row r="1161" spans="1:22" ht="15" x14ac:dyDescent="0.25">
      <c r="A1161" s="29"/>
      <c r="B1161" s="29"/>
      <c r="C1161" s="29"/>
      <c r="D1161" s="29"/>
      <c r="E1161" s="29"/>
      <c r="F1161" s="29"/>
      <c r="G1161" s="29"/>
      <c r="H1161" s="29"/>
      <c r="I1161" s="44">
        <f>J1157+J1158+J1159</f>
        <v>3823.72</v>
      </c>
      <c r="J1161" s="44"/>
      <c r="K1161" s="30">
        <f>IF(Source!I1277&lt;&gt;0, ROUND(I1161/Source!I1277, 2), 0)</f>
        <v>1092.49</v>
      </c>
      <c r="P1161" s="28">
        <f>I1161</f>
        <v>3823.72</v>
      </c>
    </row>
    <row r="1162" spans="1:22" ht="57" x14ac:dyDescent="0.2">
      <c r="A1162" s="20" t="str">
        <f>Source!E1278</f>
        <v>18</v>
      </c>
      <c r="B1162" s="21" t="str">
        <f>Source!F1278</f>
        <v>2.1-3104-3-1/1</v>
      </c>
      <c r="C1162" s="21" t="str">
        <f>Source!G1278</f>
        <v>Разборка асфальтобетонных покрытий тротуаров толщиной до 4 см (350м2*0,05=17,5м3*2,4тн/м3=42тнх потери 0,8=33,6тн)</v>
      </c>
      <c r="D1162" s="22" t="str">
        <f>Source!H1278</f>
        <v>1000 м2</v>
      </c>
      <c r="E1162" s="9">
        <f>Source!I1278</f>
        <v>0.35</v>
      </c>
      <c r="F1162" s="24"/>
      <c r="G1162" s="23"/>
      <c r="H1162" s="9"/>
      <c r="I1162" s="9"/>
      <c r="J1162" s="25"/>
      <c r="K1162" s="25"/>
      <c r="Q1162">
        <f>ROUND((Source!BZ1278/100)*ROUND((Source!AF1278*Source!AV1278)*Source!I1278, 2), 2)</f>
        <v>2639.17</v>
      </c>
      <c r="R1162">
        <f>Source!X1278</f>
        <v>2639.17</v>
      </c>
      <c r="S1162">
        <f>ROUND((Source!CA1278/100)*ROUND((Source!AF1278*Source!AV1278)*Source!I1278, 2), 2)</f>
        <v>377.02</v>
      </c>
      <c r="T1162">
        <f>Source!Y1278</f>
        <v>377.02</v>
      </c>
      <c r="U1162">
        <f>ROUND((175/100)*ROUND((Source!AE1278*Source!AV1278)*Source!I1278, 2), 2)</f>
        <v>0</v>
      </c>
      <c r="V1162">
        <f>ROUND((108/100)*ROUND(Source!CS1278*Source!I1278, 2), 2)</f>
        <v>0</v>
      </c>
    </row>
    <row r="1163" spans="1:22" x14ac:dyDescent="0.2">
      <c r="C1163" s="26" t="str">
        <f>"Объем: "&amp;Source!I1278&amp;"=350/"&amp;"1000"</f>
        <v>Объем: 0,35=350/1000</v>
      </c>
    </row>
    <row r="1164" spans="1:22" ht="14.25" x14ac:dyDescent="0.2">
      <c r="A1164" s="20"/>
      <c r="B1164" s="21"/>
      <c r="C1164" s="21" t="s">
        <v>695</v>
      </c>
      <c r="D1164" s="22"/>
      <c r="E1164" s="9"/>
      <c r="F1164" s="24">
        <f>Source!AO1278</f>
        <v>10772.1</v>
      </c>
      <c r="G1164" s="23" t="str">
        <f>Source!DG1278</f>
        <v/>
      </c>
      <c r="H1164" s="9">
        <f>Source!AV1278</f>
        <v>1</v>
      </c>
      <c r="I1164" s="9">
        <f>IF(Source!BA1278&lt;&gt; 0, Source!BA1278, 1)</f>
        <v>1</v>
      </c>
      <c r="J1164" s="25">
        <f>Source!S1278</f>
        <v>3770.24</v>
      </c>
      <c r="K1164" s="25"/>
    </row>
    <row r="1165" spans="1:22" ht="14.25" x14ac:dyDescent="0.2">
      <c r="A1165" s="20"/>
      <c r="B1165" s="21"/>
      <c r="C1165" s="21" t="s">
        <v>699</v>
      </c>
      <c r="D1165" s="22" t="s">
        <v>700</v>
      </c>
      <c r="E1165" s="9">
        <f>Source!AT1278</f>
        <v>70</v>
      </c>
      <c r="F1165" s="24"/>
      <c r="G1165" s="23"/>
      <c r="H1165" s="9"/>
      <c r="I1165" s="9"/>
      <c r="J1165" s="25">
        <f>SUM(R1162:R1164)</f>
        <v>2639.17</v>
      </c>
      <c r="K1165" s="25"/>
    </row>
    <row r="1166" spans="1:22" ht="14.25" x14ac:dyDescent="0.2">
      <c r="A1166" s="20"/>
      <c r="B1166" s="21"/>
      <c r="C1166" s="21" t="s">
        <v>701</v>
      </c>
      <c r="D1166" s="22" t="s">
        <v>700</v>
      </c>
      <c r="E1166" s="9">
        <f>Source!AU1278</f>
        <v>10</v>
      </c>
      <c r="F1166" s="24"/>
      <c r="G1166" s="23"/>
      <c r="H1166" s="9"/>
      <c r="I1166" s="9"/>
      <c r="J1166" s="25">
        <f>SUM(T1162:T1165)</f>
        <v>377.02</v>
      </c>
      <c r="K1166" s="25"/>
    </row>
    <row r="1167" spans="1:22" ht="14.25" x14ac:dyDescent="0.2">
      <c r="A1167" s="20"/>
      <c r="B1167" s="21"/>
      <c r="C1167" s="21" t="s">
        <v>703</v>
      </c>
      <c r="D1167" s="22" t="s">
        <v>704</v>
      </c>
      <c r="E1167" s="9">
        <f>Source!AQ1278</f>
        <v>59.6</v>
      </c>
      <c r="F1167" s="24"/>
      <c r="G1167" s="23" t="str">
        <f>Source!DI1278</f>
        <v/>
      </c>
      <c r="H1167" s="9">
        <f>Source!AV1278</f>
        <v>1</v>
      </c>
      <c r="I1167" s="9"/>
      <c r="J1167" s="25"/>
      <c r="K1167" s="25">
        <f>Source!U1278</f>
        <v>20.86</v>
      </c>
    </row>
    <row r="1168" spans="1:22" ht="15" x14ac:dyDescent="0.25">
      <c r="A1168" s="29"/>
      <c r="B1168" s="29"/>
      <c r="C1168" s="29"/>
      <c r="D1168" s="29"/>
      <c r="E1168" s="29"/>
      <c r="F1168" s="29"/>
      <c r="G1168" s="29"/>
      <c r="H1168" s="29"/>
      <c r="I1168" s="44">
        <f>J1164+J1165+J1166</f>
        <v>6786.43</v>
      </c>
      <c r="J1168" s="44"/>
      <c r="K1168" s="30">
        <f>IF(Source!I1278&lt;&gt;0, ROUND(I1168/Source!I1278, 2), 0)</f>
        <v>19389.8</v>
      </c>
      <c r="P1168" s="28">
        <f>I1168</f>
        <v>6786.43</v>
      </c>
    </row>
    <row r="1169" spans="1:22" ht="42.75" x14ac:dyDescent="0.2">
      <c r="A1169" s="20" t="str">
        <f>Source!E1279</f>
        <v>19</v>
      </c>
      <c r="B1169" s="21" t="str">
        <f>Source!F1279</f>
        <v>2.1-3204-6-1/1</v>
      </c>
      <c r="C1169" s="21" t="str">
        <f>Source!G1279</f>
        <v>Разборка бортовых камней на бетонном основании (78м*0,016*2,4*0,8=2,4)</v>
      </c>
      <c r="D1169" s="22" t="str">
        <f>Source!H1279</f>
        <v>100 м</v>
      </c>
      <c r="E1169" s="9">
        <f>Source!I1279</f>
        <v>0.78</v>
      </c>
      <c r="F1169" s="24"/>
      <c r="G1169" s="23"/>
      <c r="H1169" s="9"/>
      <c r="I1169" s="9"/>
      <c r="J1169" s="25"/>
      <c r="K1169" s="25"/>
      <c r="Q1169">
        <f>ROUND((Source!BZ1279/100)*ROUND((Source!AF1279*Source!AV1279)*Source!I1279, 2), 2)</f>
        <v>8466.09</v>
      </c>
      <c r="R1169">
        <f>Source!X1279</f>
        <v>8466.09</v>
      </c>
      <c r="S1169">
        <f>ROUND((Source!CA1279/100)*ROUND((Source!AF1279*Source!AV1279)*Source!I1279, 2), 2)</f>
        <v>1209.44</v>
      </c>
      <c r="T1169">
        <f>Source!Y1279</f>
        <v>1209.44</v>
      </c>
      <c r="U1169">
        <f>ROUND((175/100)*ROUND((Source!AE1279*Source!AV1279)*Source!I1279, 2), 2)</f>
        <v>0</v>
      </c>
      <c r="V1169">
        <f>ROUND((108/100)*ROUND(Source!CS1279*Source!I1279, 2), 2)</f>
        <v>0</v>
      </c>
    </row>
    <row r="1170" spans="1:22" x14ac:dyDescent="0.2">
      <c r="C1170" s="26" t="str">
        <f>"Объем: "&amp;Source!I1279&amp;"=78/"&amp;"100"</f>
        <v>Объем: 0,78=78/100</v>
      </c>
    </row>
    <row r="1171" spans="1:22" ht="14.25" x14ac:dyDescent="0.2">
      <c r="A1171" s="20"/>
      <c r="B1171" s="21"/>
      <c r="C1171" s="21" t="s">
        <v>695</v>
      </c>
      <c r="D1171" s="22"/>
      <c r="E1171" s="9"/>
      <c r="F1171" s="24">
        <f>Source!AO1279</f>
        <v>15505.67</v>
      </c>
      <c r="G1171" s="23" t="str">
        <f>Source!DG1279</f>
        <v/>
      </c>
      <c r="H1171" s="9">
        <f>Source!AV1279</f>
        <v>1</v>
      </c>
      <c r="I1171" s="9">
        <f>IF(Source!BA1279&lt;&gt; 0, Source!BA1279, 1)</f>
        <v>1</v>
      </c>
      <c r="J1171" s="25">
        <f>Source!S1279</f>
        <v>12094.42</v>
      </c>
      <c r="K1171" s="25"/>
    </row>
    <row r="1172" spans="1:22" ht="14.25" x14ac:dyDescent="0.2">
      <c r="A1172" s="20"/>
      <c r="B1172" s="21"/>
      <c r="C1172" s="21" t="s">
        <v>699</v>
      </c>
      <c r="D1172" s="22" t="s">
        <v>700</v>
      </c>
      <c r="E1172" s="9">
        <f>Source!AT1279</f>
        <v>70</v>
      </c>
      <c r="F1172" s="24"/>
      <c r="G1172" s="23"/>
      <c r="H1172" s="9"/>
      <c r="I1172" s="9"/>
      <c r="J1172" s="25">
        <f>SUM(R1169:R1171)</f>
        <v>8466.09</v>
      </c>
      <c r="K1172" s="25"/>
    </row>
    <row r="1173" spans="1:22" ht="14.25" x14ac:dyDescent="0.2">
      <c r="A1173" s="20"/>
      <c r="B1173" s="21"/>
      <c r="C1173" s="21" t="s">
        <v>701</v>
      </c>
      <c r="D1173" s="22" t="s">
        <v>700</v>
      </c>
      <c r="E1173" s="9">
        <f>Source!AU1279</f>
        <v>10</v>
      </c>
      <c r="F1173" s="24"/>
      <c r="G1173" s="23"/>
      <c r="H1173" s="9"/>
      <c r="I1173" s="9"/>
      <c r="J1173" s="25">
        <f>SUM(T1169:T1172)</f>
        <v>1209.44</v>
      </c>
      <c r="K1173" s="25"/>
    </row>
    <row r="1174" spans="1:22" ht="14.25" x14ac:dyDescent="0.2">
      <c r="A1174" s="20"/>
      <c r="B1174" s="21"/>
      <c r="C1174" s="21" t="s">
        <v>703</v>
      </c>
      <c r="D1174" s="22" t="s">
        <v>704</v>
      </c>
      <c r="E1174" s="9">
        <f>Source!AQ1279</f>
        <v>76.7</v>
      </c>
      <c r="F1174" s="24"/>
      <c r="G1174" s="23" t="str">
        <f>Source!DI1279</f>
        <v/>
      </c>
      <c r="H1174" s="9">
        <f>Source!AV1279</f>
        <v>1</v>
      </c>
      <c r="I1174" s="9"/>
      <c r="J1174" s="25"/>
      <c r="K1174" s="25">
        <f>Source!U1279</f>
        <v>59.826000000000008</v>
      </c>
    </row>
    <row r="1175" spans="1:22" ht="15" x14ac:dyDescent="0.25">
      <c r="A1175" s="29"/>
      <c r="B1175" s="29"/>
      <c r="C1175" s="29"/>
      <c r="D1175" s="29"/>
      <c r="E1175" s="29"/>
      <c r="F1175" s="29"/>
      <c r="G1175" s="29"/>
      <c r="H1175" s="29"/>
      <c r="I1175" s="44">
        <f>J1171+J1172+J1173</f>
        <v>21769.95</v>
      </c>
      <c r="J1175" s="44"/>
      <c r="K1175" s="30">
        <f>IF(Source!I1279&lt;&gt;0, ROUND(I1175/Source!I1279, 2), 0)</f>
        <v>27910.19</v>
      </c>
      <c r="P1175" s="28">
        <f>I1175</f>
        <v>21769.95</v>
      </c>
    </row>
    <row r="1176" spans="1:22" ht="42.75" x14ac:dyDescent="0.2">
      <c r="A1176" s="20" t="str">
        <f>Source!E1280</f>
        <v>20</v>
      </c>
      <c r="B1176" s="21" t="str">
        <f>Source!F1280</f>
        <v>1.49-9101-7-1/1</v>
      </c>
      <c r="C1176" s="21" t="str">
        <f>Source!G1280</f>
        <v>Механизированная погрузка строительного мусора в автомобили-самосвалы</v>
      </c>
      <c r="D1176" s="22" t="str">
        <f>Source!H1280</f>
        <v>т</v>
      </c>
      <c r="E1176" s="9">
        <f>Source!I1280</f>
        <v>37.68</v>
      </c>
      <c r="F1176" s="24"/>
      <c r="G1176" s="23"/>
      <c r="H1176" s="9"/>
      <c r="I1176" s="9"/>
      <c r="J1176" s="25"/>
      <c r="K1176" s="25"/>
      <c r="Q1176">
        <f>ROUND((Source!BZ1280/100)*ROUND((Source!AF1280*Source!AV1280)*Source!I1280, 2), 2)</f>
        <v>0</v>
      </c>
      <c r="R1176">
        <f>Source!X1280</f>
        <v>0</v>
      </c>
      <c r="S1176">
        <f>ROUND((Source!CA1280/100)*ROUND((Source!AF1280*Source!AV1280)*Source!I1280, 2), 2)</f>
        <v>0</v>
      </c>
      <c r="T1176">
        <f>Source!Y1280</f>
        <v>0</v>
      </c>
      <c r="U1176">
        <f>ROUND((175/100)*ROUND((Source!AE1280*Source!AV1280)*Source!I1280, 2), 2)</f>
        <v>1703.89</v>
      </c>
      <c r="V1176">
        <f>ROUND((108/100)*ROUND(Source!CS1280*Source!I1280, 2), 2)</f>
        <v>1051.54</v>
      </c>
    </row>
    <row r="1177" spans="1:22" ht="14.25" x14ac:dyDescent="0.2">
      <c r="A1177" s="20"/>
      <c r="B1177" s="21"/>
      <c r="C1177" s="21" t="s">
        <v>696</v>
      </c>
      <c r="D1177" s="22"/>
      <c r="E1177" s="9"/>
      <c r="F1177" s="24">
        <f>Source!AM1280</f>
        <v>80.25</v>
      </c>
      <c r="G1177" s="23" t="str">
        <f>Source!DE1280</f>
        <v/>
      </c>
      <c r="H1177" s="9">
        <f>Source!AV1280</f>
        <v>1</v>
      </c>
      <c r="I1177" s="9">
        <f>IF(Source!BB1280&lt;&gt; 0, Source!BB1280, 1)</f>
        <v>1</v>
      </c>
      <c r="J1177" s="25">
        <f>Source!Q1280</f>
        <v>3023.82</v>
      </c>
      <c r="K1177" s="25"/>
    </row>
    <row r="1178" spans="1:22" ht="14.25" x14ac:dyDescent="0.2">
      <c r="A1178" s="20"/>
      <c r="B1178" s="21"/>
      <c r="C1178" s="21" t="s">
        <v>697</v>
      </c>
      <c r="D1178" s="22"/>
      <c r="E1178" s="9"/>
      <c r="F1178" s="24">
        <f>Source!AN1280</f>
        <v>25.84</v>
      </c>
      <c r="G1178" s="23" t="str">
        <f>Source!DF1280</f>
        <v/>
      </c>
      <c r="H1178" s="9">
        <f>Source!AV1280</f>
        <v>1</v>
      </c>
      <c r="I1178" s="9">
        <f>IF(Source!BS1280&lt;&gt; 0, Source!BS1280, 1)</f>
        <v>1</v>
      </c>
      <c r="J1178" s="27">
        <f>Source!R1280</f>
        <v>973.65</v>
      </c>
      <c r="K1178" s="25"/>
    </row>
    <row r="1179" spans="1:22" ht="14.25" x14ac:dyDescent="0.2">
      <c r="A1179" s="20"/>
      <c r="B1179" s="21"/>
      <c r="C1179" s="21" t="s">
        <v>702</v>
      </c>
      <c r="D1179" s="22" t="s">
        <v>700</v>
      </c>
      <c r="E1179" s="9">
        <f>108</f>
        <v>108</v>
      </c>
      <c r="F1179" s="24"/>
      <c r="G1179" s="23"/>
      <c r="H1179" s="9"/>
      <c r="I1179" s="9"/>
      <c r="J1179" s="25">
        <f>SUM(V1176:V1178)</f>
        <v>1051.54</v>
      </c>
      <c r="K1179" s="25"/>
    </row>
    <row r="1180" spans="1:22" ht="15" x14ac:dyDescent="0.25">
      <c r="A1180" s="29"/>
      <c r="B1180" s="29"/>
      <c r="C1180" s="29"/>
      <c r="D1180" s="29"/>
      <c r="E1180" s="29"/>
      <c r="F1180" s="29"/>
      <c r="G1180" s="29"/>
      <c r="H1180" s="29"/>
      <c r="I1180" s="44">
        <f>J1177+J1179</f>
        <v>4075.36</v>
      </c>
      <c r="J1180" s="44"/>
      <c r="K1180" s="30">
        <f>IF(Source!I1280&lt;&gt;0, ROUND(I1180/Source!I1280, 2), 0)</f>
        <v>108.16</v>
      </c>
      <c r="P1180" s="28">
        <f>I1180</f>
        <v>4075.36</v>
      </c>
    </row>
    <row r="1181" spans="1:22" ht="57" x14ac:dyDescent="0.2">
      <c r="A1181" s="20" t="str">
        <f>Source!E1281</f>
        <v>21</v>
      </c>
      <c r="B1181" s="21" t="str">
        <f>Source!F1281</f>
        <v>1.49-9201-1-2/1</v>
      </c>
      <c r="C1181" s="21" t="str">
        <f>Source!G1281</f>
        <v>Перевозка строительного мусора автосамосвалами грузоподъемностью до 10 т на расстояние 1 км - при механизированной погрузке</v>
      </c>
      <c r="D1181" s="22" t="str">
        <f>Source!H1281</f>
        <v>т</v>
      </c>
      <c r="E1181" s="9">
        <f>Source!I1281</f>
        <v>37.68</v>
      </c>
      <c r="F1181" s="24"/>
      <c r="G1181" s="23"/>
      <c r="H1181" s="9"/>
      <c r="I1181" s="9"/>
      <c r="J1181" s="25"/>
      <c r="K1181" s="25"/>
      <c r="Q1181">
        <f>ROUND((Source!BZ1281/100)*ROUND((Source!AF1281*Source!AV1281)*Source!I1281, 2), 2)</f>
        <v>0</v>
      </c>
      <c r="R1181">
        <f>Source!X1281</f>
        <v>0</v>
      </c>
      <c r="S1181">
        <f>ROUND((Source!CA1281/100)*ROUND((Source!AF1281*Source!AV1281)*Source!I1281, 2), 2)</f>
        <v>0</v>
      </c>
      <c r="T1181">
        <f>Source!Y1281</f>
        <v>0</v>
      </c>
      <c r="U1181">
        <f>ROUND((175/100)*ROUND((Source!AE1281*Source!AV1281)*Source!I1281, 2), 2)</f>
        <v>2073.16</v>
      </c>
      <c r="V1181">
        <f>ROUND((108/100)*ROUND(Source!CS1281*Source!I1281, 2), 2)</f>
        <v>1279.43</v>
      </c>
    </row>
    <row r="1182" spans="1:22" ht="14.25" x14ac:dyDescent="0.2">
      <c r="A1182" s="20"/>
      <c r="B1182" s="21"/>
      <c r="C1182" s="21" t="s">
        <v>696</v>
      </c>
      <c r="D1182" s="22"/>
      <c r="E1182" s="9"/>
      <c r="F1182" s="24">
        <f>Source!AM1281</f>
        <v>57.83</v>
      </c>
      <c r="G1182" s="23" t="str">
        <f>Source!DE1281</f>
        <v/>
      </c>
      <c r="H1182" s="9">
        <f>Source!AV1281</f>
        <v>1</v>
      </c>
      <c r="I1182" s="9">
        <f>IF(Source!BB1281&lt;&gt; 0, Source!BB1281, 1)</f>
        <v>1</v>
      </c>
      <c r="J1182" s="25">
        <f>Source!Q1281</f>
        <v>2179.0300000000002</v>
      </c>
      <c r="K1182" s="25"/>
    </row>
    <row r="1183" spans="1:22" ht="14.25" x14ac:dyDescent="0.2">
      <c r="A1183" s="20"/>
      <c r="B1183" s="21"/>
      <c r="C1183" s="21" t="s">
        <v>697</v>
      </c>
      <c r="D1183" s="22"/>
      <c r="E1183" s="9"/>
      <c r="F1183" s="24">
        <f>Source!AN1281</f>
        <v>31.44</v>
      </c>
      <c r="G1183" s="23" t="str">
        <f>Source!DF1281</f>
        <v/>
      </c>
      <c r="H1183" s="9">
        <f>Source!AV1281</f>
        <v>1</v>
      </c>
      <c r="I1183" s="9">
        <f>IF(Source!BS1281&lt;&gt; 0, Source!BS1281, 1)</f>
        <v>1</v>
      </c>
      <c r="J1183" s="27">
        <f>Source!R1281</f>
        <v>1184.6600000000001</v>
      </c>
      <c r="K1183" s="25"/>
    </row>
    <row r="1184" spans="1:22" ht="15" x14ac:dyDescent="0.25">
      <c r="A1184" s="29"/>
      <c r="B1184" s="29"/>
      <c r="C1184" s="29"/>
      <c r="D1184" s="29"/>
      <c r="E1184" s="29"/>
      <c r="F1184" s="29"/>
      <c r="G1184" s="29"/>
      <c r="H1184" s="29"/>
      <c r="I1184" s="44">
        <f>J1182</f>
        <v>2179.0300000000002</v>
      </c>
      <c r="J1184" s="44"/>
      <c r="K1184" s="30">
        <f>IF(Source!I1281&lt;&gt;0, ROUND(I1184/Source!I1281, 2), 0)</f>
        <v>57.83</v>
      </c>
      <c r="P1184" s="28">
        <f>I1184</f>
        <v>2179.0300000000002</v>
      </c>
    </row>
    <row r="1185" spans="1:22" ht="57" x14ac:dyDescent="0.2">
      <c r="A1185" s="20" t="str">
        <f>Source!E1282</f>
        <v>22</v>
      </c>
      <c r="B1185" s="21" t="str">
        <f>Source!F1282</f>
        <v>1.49-9201-1-3/1</v>
      </c>
      <c r="C1185" s="21" t="str">
        <f>Source!G1282</f>
        <v>Перевозка строительного мусора автосамосвалами грузоподъемностью до 10 т - добавляется на каждый последующий 1 км до 100 км</v>
      </c>
      <c r="D1185" s="22" t="str">
        <f>Source!H1282</f>
        <v>т</v>
      </c>
      <c r="E1185" s="9">
        <f>Source!I1282</f>
        <v>37.68</v>
      </c>
      <c r="F1185" s="24"/>
      <c r="G1185" s="23"/>
      <c r="H1185" s="9"/>
      <c r="I1185" s="9"/>
      <c r="J1185" s="25"/>
      <c r="K1185" s="25"/>
      <c r="Q1185">
        <f>ROUND((Source!BZ1282/100)*ROUND((Source!AF1282*Source!AV1282)*Source!I1282, 2), 2)</f>
        <v>0</v>
      </c>
      <c r="R1185">
        <f>Source!X1282</f>
        <v>0</v>
      </c>
      <c r="S1185">
        <f>ROUND((Source!CA1282/100)*ROUND((Source!AF1282*Source!AV1282)*Source!I1282, 2), 2)</f>
        <v>0</v>
      </c>
      <c r="T1185">
        <f>Source!Y1282</f>
        <v>0</v>
      </c>
      <c r="U1185">
        <f>ROUND((175/100)*ROUND((Source!AE1282*Source!AV1282)*Source!I1282, 2), 2)</f>
        <v>50074.19</v>
      </c>
      <c r="V1185">
        <f>ROUND((108/100)*ROUND(Source!CS1282*Source!I1282, 2), 2)</f>
        <v>30902.93</v>
      </c>
    </row>
    <row r="1186" spans="1:22" ht="14.25" x14ac:dyDescent="0.2">
      <c r="A1186" s="20"/>
      <c r="B1186" s="21"/>
      <c r="C1186" s="21" t="s">
        <v>696</v>
      </c>
      <c r="D1186" s="22"/>
      <c r="E1186" s="9"/>
      <c r="F1186" s="24">
        <f>Source!AM1282</f>
        <v>27.39</v>
      </c>
      <c r="G1186" s="23" t="str">
        <f>Source!DE1282</f>
        <v>)*51</v>
      </c>
      <c r="H1186" s="9">
        <f>Source!AV1282</f>
        <v>1</v>
      </c>
      <c r="I1186" s="9">
        <f>IF(Source!BB1282&lt;&gt; 0, Source!BB1282, 1)</f>
        <v>1</v>
      </c>
      <c r="J1186" s="25">
        <f>Source!Q1282</f>
        <v>52634.82</v>
      </c>
      <c r="K1186" s="25"/>
    </row>
    <row r="1187" spans="1:22" ht="14.25" x14ac:dyDescent="0.2">
      <c r="A1187" s="20"/>
      <c r="B1187" s="21"/>
      <c r="C1187" s="21" t="s">
        <v>697</v>
      </c>
      <c r="D1187" s="22"/>
      <c r="E1187" s="9"/>
      <c r="F1187" s="24">
        <f>Source!AN1282</f>
        <v>14.89</v>
      </c>
      <c r="G1187" s="23" t="str">
        <f>Source!DF1282</f>
        <v>)*51</v>
      </c>
      <c r="H1187" s="9">
        <f>Source!AV1282</f>
        <v>1</v>
      </c>
      <c r="I1187" s="9">
        <f>IF(Source!BS1282&lt;&gt; 0, Source!BS1282, 1)</f>
        <v>1</v>
      </c>
      <c r="J1187" s="27">
        <f>Source!R1282</f>
        <v>28613.82</v>
      </c>
      <c r="K1187" s="25"/>
    </row>
    <row r="1188" spans="1:22" ht="15" x14ac:dyDescent="0.25">
      <c r="A1188" s="29"/>
      <c r="B1188" s="29"/>
      <c r="C1188" s="29"/>
      <c r="D1188" s="29"/>
      <c r="E1188" s="29"/>
      <c r="F1188" s="29"/>
      <c r="G1188" s="29"/>
      <c r="H1188" s="29"/>
      <c r="I1188" s="44">
        <f>J1186</f>
        <v>52634.82</v>
      </c>
      <c r="J1188" s="44"/>
      <c r="K1188" s="30">
        <f>IF(Source!I1282&lt;&gt;0, ROUND(I1188/Source!I1282, 2), 0)</f>
        <v>1396.89</v>
      </c>
      <c r="P1188" s="28">
        <f>I1188</f>
        <v>52634.82</v>
      </c>
    </row>
    <row r="1189" spans="1:22" ht="42.75" x14ac:dyDescent="0.2">
      <c r="A1189" s="20" t="str">
        <f>Source!E1283</f>
        <v>23</v>
      </c>
      <c r="B1189" s="21" t="str">
        <f>Source!F1283</f>
        <v>2.1-3103-18-1/1</v>
      </c>
      <c r="C1189" s="21" t="str">
        <f>Source!G1283</f>
        <v>Устройство покрытий из асфальтобетонных смесей вручную, толщина 5 см</v>
      </c>
      <c r="D1189" s="22" t="str">
        <f>Source!H1283</f>
        <v>100 м2</v>
      </c>
      <c r="E1189" s="9">
        <f>Source!I1283</f>
        <v>3.5</v>
      </c>
      <c r="F1189" s="24"/>
      <c r="G1189" s="23"/>
      <c r="H1189" s="9"/>
      <c r="I1189" s="9"/>
      <c r="J1189" s="25"/>
      <c r="K1189" s="25"/>
      <c r="Q1189">
        <f>ROUND((Source!BZ1283/100)*ROUND((Source!AF1283*Source!AV1283)*Source!I1283, 2), 2)</f>
        <v>7601.47</v>
      </c>
      <c r="R1189">
        <f>Source!X1283</f>
        <v>7601.47</v>
      </c>
      <c r="S1189">
        <f>ROUND((Source!CA1283/100)*ROUND((Source!AF1283*Source!AV1283)*Source!I1283, 2), 2)</f>
        <v>1085.92</v>
      </c>
      <c r="T1189">
        <f>Source!Y1283</f>
        <v>1085.92</v>
      </c>
      <c r="U1189">
        <f>ROUND((175/100)*ROUND((Source!AE1283*Source!AV1283)*Source!I1283, 2), 2)</f>
        <v>5664.35</v>
      </c>
      <c r="V1189">
        <f>ROUND((108/100)*ROUND(Source!CS1283*Source!I1283, 2), 2)</f>
        <v>3495.71</v>
      </c>
    </row>
    <row r="1190" spans="1:22" x14ac:dyDescent="0.2">
      <c r="C1190" s="26" t="str">
        <f>"Объем: "&amp;Source!I1283&amp;"=350/"&amp;"100"</f>
        <v>Объем: 3,5=350/100</v>
      </c>
    </row>
    <row r="1191" spans="1:22" ht="14.25" x14ac:dyDescent="0.2">
      <c r="A1191" s="20"/>
      <c r="B1191" s="21"/>
      <c r="C1191" s="21" t="s">
        <v>695</v>
      </c>
      <c r="D1191" s="22"/>
      <c r="E1191" s="9"/>
      <c r="F1191" s="24">
        <f>Source!AO1283</f>
        <v>3102.64</v>
      </c>
      <c r="G1191" s="23" t="str">
        <f>Source!DG1283</f>
        <v/>
      </c>
      <c r="H1191" s="9">
        <f>Source!AV1283</f>
        <v>1</v>
      </c>
      <c r="I1191" s="9">
        <f>IF(Source!BA1283&lt;&gt; 0, Source!BA1283, 1)</f>
        <v>1</v>
      </c>
      <c r="J1191" s="25">
        <f>Source!S1283</f>
        <v>10859.24</v>
      </c>
      <c r="K1191" s="25"/>
    </row>
    <row r="1192" spans="1:22" ht="14.25" x14ac:dyDescent="0.2">
      <c r="A1192" s="20"/>
      <c r="B1192" s="21"/>
      <c r="C1192" s="21" t="s">
        <v>696</v>
      </c>
      <c r="D1192" s="22"/>
      <c r="E1192" s="9"/>
      <c r="F1192" s="24">
        <f>Source!AM1283</f>
        <v>1632.78</v>
      </c>
      <c r="G1192" s="23" t="str">
        <f>Source!DE1283</f>
        <v/>
      </c>
      <c r="H1192" s="9">
        <f>Source!AV1283</f>
        <v>1</v>
      </c>
      <c r="I1192" s="9">
        <f>IF(Source!BB1283&lt;&gt; 0, Source!BB1283, 1)</f>
        <v>1</v>
      </c>
      <c r="J1192" s="25">
        <f>Source!Q1283</f>
        <v>5714.73</v>
      </c>
      <c r="K1192" s="25"/>
    </row>
    <row r="1193" spans="1:22" ht="14.25" x14ac:dyDescent="0.2">
      <c r="A1193" s="20"/>
      <c r="B1193" s="21"/>
      <c r="C1193" s="21" t="s">
        <v>697</v>
      </c>
      <c r="D1193" s="22"/>
      <c r="E1193" s="9"/>
      <c r="F1193" s="24">
        <f>Source!AN1283</f>
        <v>924.79</v>
      </c>
      <c r="G1193" s="23" t="str">
        <f>Source!DF1283</f>
        <v/>
      </c>
      <c r="H1193" s="9">
        <f>Source!AV1283</f>
        <v>1</v>
      </c>
      <c r="I1193" s="9">
        <f>IF(Source!BS1283&lt;&gt; 0, Source!BS1283, 1)</f>
        <v>1</v>
      </c>
      <c r="J1193" s="27">
        <f>Source!R1283</f>
        <v>3236.77</v>
      </c>
      <c r="K1193" s="25"/>
    </row>
    <row r="1194" spans="1:22" ht="14.25" x14ac:dyDescent="0.2">
      <c r="A1194" s="20"/>
      <c r="B1194" s="21"/>
      <c r="C1194" s="21" t="s">
        <v>698</v>
      </c>
      <c r="D1194" s="22"/>
      <c r="E1194" s="9"/>
      <c r="F1194" s="24">
        <f>Source!AL1283</f>
        <v>25772.98</v>
      </c>
      <c r="G1194" s="23" t="str">
        <f>Source!DD1283</f>
        <v/>
      </c>
      <c r="H1194" s="9">
        <f>Source!AW1283</f>
        <v>1</v>
      </c>
      <c r="I1194" s="9">
        <f>IF(Source!BC1283&lt;&gt; 0, Source!BC1283, 1)</f>
        <v>1</v>
      </c>
      <c r="J1194" s="25">
        <f>Source!P1283</f>
        <v>90205.43</v>
      </c>
      <c r="K1194" s="25"/>
    </row>
    <row r="1195" spans="1:22" ht="42.75" x14ac:dyDescent="0.2">
      <c r="A1195" s="20" t="str">
        <f>Source!E1284</f>
        <v>23,1</v>
      </c>
      <c r="B1195" s="21" t="str">
        <f>Source!F1284</f>
        <v>21.3-3-18</v>
      </c>
      <c r="C1195" s="21" t="str">
        <f>Source!G1284</f>
        <v>Смеси асфальтобетонные дорожные горячие мелкозернистые, марка I, тип Б</v>
      </c>
      <c r="D1195" s="22" t="str">
        <f>Source!H1284</f>
        <v>т</v>
      </c>
      <c r="E1195" s="9">
        <f>Source!I1284</f>
        <v>-33.53</v>
      </c>
      <c r="F1195" s="24">
        <f>Source!AK1284</f>
        <v>2690.29</v>
      </c>
      <c r="G1195" s="33" t="s">
        <v>3</v>
      </c>
      <c r="H1195" s="9">
        <f>Source!AW1284</f>
        <v>1</v>
      </c>
      <c r="I1195" s="9">
        <f>IF(Source!BC1284&lt;&gt; 0, Source!BC1284, 1)</f>
        <v>1</v>
      </c>
      <c r="J1195" s="25">
        <f>Source!O1284</f>
        <v>-90205.42</v>
      </c>
      <c r="K1195" s="25"/>
      <c r="Q1195">
        <f>ROUND((Source!BZ1284/100)*ROUND((Source!AF1284*Source!AV1284)*Source!I1284, 2), 2)</f>
        <v>0</v>
      </c>
      <c r="R1195">
        <f>Source!X1284</f>
        <v>0</v>
      </c>
      <c r="S1195">
        <f>ROUND((Source!CA1284/100)*ROUND((Source!AF1284*Source!AV1284)*Source!I1284, 2), 2)</f>
        <v>0</v>
      </c>
      <c r="T1195">
        <f>Source!Y1284</f>
        <v>0</v>
      </c>
      <c r="U1195">
        <f>ROUND((175/100)*ROUND((Source!AE1284*Source!AV1284)*Source!I1284, 2), 2)</f>
        <v>0</v>
      </c>
      <c r="V1195">
        <f>ROUND((108/100)*ROUND(Source!CS1284*Source!I1284, 2), 2)</f>
        <v>0</v>
      </c>
    </row>
    <row r="1196" spans="1:22" ht="42.75" x14ac:dyDescent="0.2">
      <c r="A1196" s="20" t="str">
        <f>Source!E1285</f>
        <v>23,2</v>
      </c>
      <c r="B1196" s="21" t="str">
        <f>Source!F1285</f>
        <v>21.3-3-19</v>
      </c>
      <c r="C1196" s="21" t="str">
        <f>Source!G1285</f>
        <v>Смеси асфальтобетонные дорожные горячие мелкозернистые, марка II, тип В</v>
      </c>
      <c r="D1196" s="22" t="str">
        <f>Source!H1285</f>
        <v>т</v>
      </c>
      <c r="E1196" s="9">
        <f>Source!I1285</f>
        <v>42.28</v>
      </c>
      <c r="F1196" s="24">
        <f>Source!AK1285</f>
        <v>2562.79</v>
      </c>
      <c r="G1196" s="33" t="s">
        <v>3</v>
      </c>
      <c r="H1196" s="9">
        <f>Source!AW1285</f>
        <v>1</v>
      </c>
      <c r="I1196" s="9">
        <f>IF(Source!BC1285&lt;&gt; 0, Source!BC1285, 1)</f>
        <v>1</v>
      </c>
      <c r="J1196" s="25">
        <f>Source!O1285</f>
        <v>108354.76</v>
      </c>
      <c r="K1196" s="25"/>
      <c r="Q1196">
        <f>ROUND((Source!BZ1285/100)*ROUND((Source!AF1285*Source!AV1285)*Source!I1285, 2), 2)</f>
        <v>0</v>
      </c>
      <c r="R1196">
        <f>Source!X1285</f>
        <v>0</v>
      </c>
      <c r="S1196">
        <f>ROUND((Source!CA1285/100)*ROUND((Source!AF1285*Source!AV1285)*Source!I1285, 2), 2)</f>
        <v>0</v>
      </c>
      <c r="T1196">
        <f>Source!Y1285</f>
        <v>0</v>
      </c>
      <c r="U1196">
        <f>ROUND((175/100)*ROUND((Source!AE1285*Source!AV1285)*Source!I1285, 2), 2)</f>
        <v>0</v>
      </c>
      <c r="V1196">
        <f>ROUND((108/100)*ROUND(Source!CS1285*Source!I1285, 2), 2)</f>
        <v>0</v>
      </c>
    </row>
    <row r="1197" spans="1:22" ht="14.25" x14ac:dyDescent="0.2">
      <c r="A1197" s="20"/>
      <c r="B1197" s="21"/>
      <c r="C1197" s="21" t="s">
        <v>699</v>
      </c>
      <c r="D1197" s="22" t="s">
        <v>700</v>
      </c>
      <c r="E1197" s="9">
        <f>Source!AT1283</f>
        <v>70</v>
      </c>
      <c r="F1197" s="24"/>
      <c r="G1197" s="23"/>
      <c r="H1197" s="9"/>
      <c r="I1197" s="9"/>
      <c r="J1197" s="25">
        <f>SUM(R1189:R1196)</f>
        <v>7601.47</v>
      </c>
      <c r="K1197" s="25"/>
    </row>
    <row r="1198" spans="1:22" ht="14.25" x14ac:dyDescent="0.2">
      <c r="A1198" s="20"/>
      <c r="B1198" s="21"/>
      <c r="C1198" s="21" t="s">
        <v>701</v>
      </c>
      <c r="D1198" s="22" t="s">
        <v>700</v>
      </c>
      <c r="E1198" s="9">
        <f>Source!AU1283</f>
        <v>10</v>
      </c>
      <c r="F1198" s="24"/>
      <c r="G1198" s="23"/>
      <c r="H1198" s="9"/>
      <c r="I1198" s="9"/>
      <c r="J1198" s="25">
        <f>SUM(T1189:T1197)</f>
        <v>1085.92</v>
      </c>
      <c r="K1198" s="25"/>
    </row>
    <row r="1199" spans="1:22" ht="14.25" x14ac:dyDescent="0.2">
      <c r="A1199" s="20"/>
      <c r="B1199" s="21"/>
      <c r="C1199" s="21" t="s">
        <v>702</v>
      </c>
      <c r="D1199" s="22" t="s">
        <v>700</v>
      </c>
      <c r="E1199" s="9">
        <f>108</f>
        <v>108</v>
      </c>
      <c r="F1199" s="24"/>
      <c r="G1199" s="23"/>
      <c r="H1199" s="9"/>
      <c r="I1199" s="9"/>
      <c r="J1199" s="25">
        <f>SUM(V1189:V1198)</f>
        <v>3495.71</v>
      </c>
      <c r="K1199" s="25"/>
    </row>
    <row r="1200" spans="1:22" ht="14.25" x14ac:dyDescent="0.2">
      <c r="A1200" s="20"/>
      <c r="B1200" s="21"/>
      <c r="C1200" s="21" t="s">
        <v>703</v>
      </c>
      <c r="D1200" s="22" t="s">
        <v>704</v>
      </c>
      <c r="E1200" s="9">
        <f>Source!AQ1283</f>
        <v>13.57</v>
      </c>
      <c r="F1200" s="24"/>
      <c r="G1200" s="23" t="str">
        <f>Source!DI1283</f>
        <v/>
      </c>
      <c r="H1200" s="9">
        <f>Source!AV1283</f>
        <v>1</v>
      </c>
      <c r="I1200" s="9"/>
      <c r="J1200" s="25"/>
      <c r="K1200" s="25">
        <f>Source!U1283</f>
        <v>47.495000000000005</v>
      </c>
    </row>
    <row r="1201" spans="1:22" ht="15" x14ac:dyDescent="0.25">
      <c r="A1201" s="29"/>
      <c r="B1201" s="29"/>
      <c r="C1201" s="29"/>
      <c r="D1201" s="29"/>
      <c r="E1201" s="29"/>
      <c r="F1201" s="29"/>
      <c r="G1201" s="29"/>
      <c r="H1201" s="29"/>
      <c r="I1201" s="44">
        <f>J1191+J1192+J1194+J1197+J1198+J1199+SUM(J1195:J1196)</f>
        <v>137111.84</v>
      </c>
      <c r="J1201" s="44"/>
      <c r="K1201" s="30">
        <f>IF(Source!I1283&lt;&gt;0, ROUND(I1201/Source!I1283, 2), 0)</f>
        <v>39174.81</v>
      </c>
      <c r="P1201" s="28">
        <f>I1201</f>
        <v>137111.84</v>
      </c>
    </row>
    <row r="1202" spans="1:22" ht="57" x14ac:dyDescent="0.2">
      <c r="A1202" s="20" t="str">
        <f>Source!E1286</f>
        <v>24</v>
      </c>
      <c r="B1202" s="21" t="str">
        <f>Source!F1286</f>
        <v>5.3-3103-11-1/1</v>
      </c>
      <c r="C1202" s="21" t="str">
        <f>Source!G1286</f>
        <v>Устройство наливного полиуретанового покрытия спортивных площадок и беговых дорожек толщиной 10 мм</v>
      </c>
      <c r="D1202" s="22" t="str">
        <f>Source!H1286</f>
        <v>100 м2</v>
      </c>
      <c r="E1202" s="9">
        <f>Source!I1286</f>
        <v>3.5</v>
      </c>
      <c r="F1202" s="24"/>
      <c r="G1202" s="23"/>
      <c r="H1202" s="9"/>
      <c r="I1202" s="9"/>
      <c r="J1202" s="25"/>
      <c r="K1202" s="25"/>
      <c r="Q1202">
        <f>ROUND((Source!BZ1286/100)*ROUND((Source!AF1286*Source!AV1286)*Source!I1286, 2), 2)</f>
        <v>9987.75</v>
      </c>
      <c r="R1202">
        <f>Source!X1286</f>
        <v>9987.75</v>
      </c>
      <c r="S1202">
        <f>ROUND((Source!CA1286/100)*ROUND((Source!AF1286*Source!AV1286)*Source!I1286, 2), 2)</f>
        <v>1426.82</v>
      </c>
      <c r="T1202">
        <f>Source!Y1286</f>
        <v>1426.82</v>
      </c>
      <c r="U1202">
        <f>ROUND((175/100)*ROUND((Source!AE1286*Source!AV1286)*Source!I1286, 2), 2)</f>
        <v>12638.69</v>
      </c>
      <c r="V1202">
        <f>ROUND((108/100)*ROUND(Source!CS1286*Source!I1286, 2), 2)</f>
        <v>7799.88</v>
      </c>
    </row>
    <row r="1203" spans="1:22" x14ac:dyDescent="0.2">
      <c r="C1203" s="26" t="str">
        <f>"Объем: "&amp;Source!I1286&amp;"=350/"&amp;"100"</f>
        <v>Объем: 3,5=350/100</v>
      </c>
    </row>
    <row r="1204" spans="1:22" ht="14.25" x14ac:dyDescent="0.2">
      <c r="A1204" s="20"/>
      <c r="B1204" s="21"/>
      <c r="C1204" s="21" t="s">
        <v>695</v>
      </c>
      <c r="D1204" s="22"/>
      <c r="E1204" s="9"/>
      <c r="F1204" s="24">
        <f>Source!AO1286</f>
        <v>4076.63</v>
      </c>
      <c r="G1204" s="23" t="str">
        <f>Source!DG1286</f>
        <v/>
      </c>
      <c r="H1204" s="9">
        <f>Source!AV1286</f>
        <v>1</v>
      </c>
      <c r="I1204" s="9">
        <f>IF(Source!BA1286&lt;&gt; 0, Source!BA1286, 1)</f>
        <v>1</v>
      </c>
      <c r="J1204" s="25">
        <f>Source!S1286</f>
        <v>14268.21</v>
      </c>
      <c r="K1204" s="25"/>
    </row>
    <row r="1205" spans="1:22" ht="14.25" x14ac:dyDescent="0.2">
      <c r="A1205" s="20"/>
      <c r="B1205" s="21"/>
      <c r="C1205" s="21" t="s">
        <v>696</v>
      </c>
      <c r="D1205" s="22"/>
      <c r="E1205" s="9"/>
      <c r="F1205" s="24">
        <f>Source!AM1286</f>
        <v>2617.25</v>
      </c>
      <c r="G1205" s="23" t="str">
        <f>Source!DE1286</f>
        <v/>
      </c>
      <c r="H1205" s="9">
        <f>Source!AV1286</f>
        <v>1</v>
      </c>
      <c r="I1205" s="9">
        <f>IF(Source!BB1286&lt;&gt; 0, Source!BB1286, 1)</f>
        <v>1</v>
      </c>
      <c r="J1205" s="25">
        <f>Source!Q1286</f>
        <v>9160.3799999999992</v>
      </c>
      <c r="K1205" s="25"/>
    </row>
    <row r="1206" spans="1:22" ht="14.25" x14ac:dyDescent="0.2">
      <c r="A1206" s="20"/>
      <c r="B1206" s="21"/>
      <c r="C1206" s="21" t="s">
        <v>697</v>
      </c>
      <c r="D1206" s="22"/>
      <c r="E1206" s="9"/>
      <c r="F1206" s="24">
        <f>Source!AN1286</f>
        <v>2063.46</v>
      </c>
      <c r="G1206" s="23" t="str">
        <f>Source!DF1286</f>
        <v/>
      </c>
      <c r="H1206" s="9">
        <f>Source!AV1286</f>
        <v>1</v>
      </c>
      <c r="I1206" s="9">
        <f>IF(Source!BS1286&lt;&gt; 0, Source!BS1286, 1)</f>
        <v>1</v>
      </c>
      <c r="J1206" s="27">
        <f>Source!R1286</f>
        <v>7222.11</v>
      </c>
      <c r="K1206" s="25"/>
    </row>
    <row r="1207" spans="1:22" ht="14.25" x14ac:dyDescent="0.2">
      <c r="A1207" s="20"/>
      <c r="B1207" s="21"/>
      <c r="C1207" s="21" t="s">
        <v>698</v>
      </c>
      <c r="D1207" s="22"/>
      <c r="E1207" s="9"/>
      <c r="F1207" s="24">
        <f>Source!AL1286</f>
        <v>102359.62</v>
      </c>
      <c r="G1207" s="23" t="str">
        <f>Source!DD1286</f>
        <v/>
      </c>
      <c r="H1207" s="9">
        <f>Source!AW1286</f>
        <v>1</v>
      </c>
      <c r="I1207" s="9">
        <f>IF(Source!BC1286&lt;&gt; 0, Source!BC1286, 1)</f>
        <v>1</v>
      </c>
      <c r="J1207" s="25">
        <f>Source!P1286</f>
        <v>358258.67</v>
      </c>
      <c r="K1207" s="25"/>
    </row>
    <row r="1208" spans="1:22" ht="28.5" x14ac:dyDescent="0.2">
      <c r="A1208" s="20" t="str">
        <f>Source!E1287</f>
        <v>24,1</v>
      </c>
      <c r="B1208" s="21" t="str">
        <f>Source!F1287</f>
        <v>21.1-25-769</v>
      </c>
      <c r="C1208" s="21" t="str">
        <f>Source!G1287</f>
        <v>Крошка резиновая гранулированная, фракция 2-3 мм</v>
      </c>
      <c r="D1208" s="22" t="str">
        <f>Source!H1287</f>
        <v>кг</v>
      </c>
      <c r="E1208" s="9">
        <f>Source!I1287</f>
        <v>-2572.5</v>
      </c>
      <c r="F1208" s="24">
        <f>Source!AK1287</f>
        <v>17.77</v>
      </c>
      <c r="G1208" s="33" t="s">
        <v>3</v>
      </c>
      <c r="H1208" s="9">
        <f>Source!AW1287</f>
        <v>1</v>
      </c>
      <c r="I1208" s="9">
        <f>IF(Source!BC1287&lt;&gt; 0, Source!BC1287, 1)</f>
        <v>1</v>
      </c>
      <c r="J1208" s="25">
        <f>Source!O1287</f>
        <v>-45713.33</v>
      </c>
      <c r="K1208" s="25"/>
      <c r="Q1208">
        <f>ROUND((Source!BZ1287/100)*ROUND((Source!AF1287*Source!AV1287)*Source!I1287, 2), 2)</f>
        <v>0</v>
      </c>
      <c r="R1208">
        <f>Source!X1287</f>
        <v>0</v>
      </c>
      <c r="S1208">
        <f>ROUND((Source!CA1287/100)*ROUND((Source!AF1287*Source!AV1287)*Source!I1287, 2), 2)</f>
        <v>0</v>
      </c>
      <c r="T1208">
        <f>Source!Y1287</f>
        <v>0</v>
      </c>
      <c r="U1208">
        <f>ROUND((175/100)*ROUND((Source!AE1287*Source!AV1287)*Source!I1287, 2), 2)</f>
        <v>0</v>
      </c>
      <c r="V1208">
        <f>ROUND((108/100)*ROUND(Source!CS1287*Source!I1287, 2), 2)</f>
        <v>0</v>
      </c>
    </row>
    <row r="1209" spans="1:22" ht="28.5" x14ac:dyDescent="0.2">
      <c r="A1209" s="20" t="str">
        <f>Source!E1288</f>
        <v>24,2</v>
      </c>
      <c r="B1209" s="21" t="str">
        <f>Source!F1288</f>
        <v>21.1-6-101</v>
      </c>
      <c r="C1209" s="21" t="str">
        <f>Source!G1288</f>
        <v>Пигменты сухие для красок, кислотный желтый</v>
      </c>
      <c r="D1209" s="22" t="str">
        <f>Source!H1288</f>
        <v>т</v>
      </c>
      <c r="E1209" s="9">
        <f>Source!I1288</f>
        <v>-0.18375</v>
      </c>
      <c r="F1209" s="24">
        <f>Source!AK1288</f>
        <v>748299.67</v>
      </c>
      <c r="G1209" s="33" t="s">
        <v>3</v>
      </c>
      <c r="H1209" s="9">
        <f>Source!AW1288</f>
        <v>1</v>
      </c>
      <c r="I1209" s="9">
        <f>IF(Source!BC1288&lt;&gt; 0, Source!BC1288, 1)</f>
        <v>1</v>
      </c>
      <c r="J1209" s="25">
        <f>Source!O1288</f>
        <v>-137500.06</v>
      </c>
      <c r="K1209" s="25"/>
      <c r="Q1209">
        <f>ROUND((Source!BZ1288/100)*ROUND((Source!AF1288*Source!AV1288)*Source!I1288, 2), 2)</f>
        <v>0</v>
      </c>
      <c r="R1209">
        <f>Source!X1288</f>
        <v>0</v>
      </c>
      <c r="S1209">
        <f>ROUND((Source!CA1288/100)*ROUND((Source!AF1288*Source!AV1288)*Source!I1288, 2), 2)</f>
        <v>0</v>
      </c>
      <c r="T1209">
        <f>Source!Y1288</f>
        <v>0</v>
      </c>
      <c r="U1209">
        <f>ROUND((175/100)*ROUND((Source!AE1288*Source!AV1288)*Source!I1288, 2), 2)</f>
        <v>0</v>
      </c>
      <c r="V1209">
        <f>ROUND((108/100)*ROUND(Source!CS1288*Source!I1288, 2), 2)</f>
        <v>0</v>
      </c>
    </row>
    <row r="1210" spans="1:22" ht="42.75" x14ac:dyDescent="0.2">
      <c r="A1210" s="20" t="str">
        <f>Source!E1289</f>
        <v>24,3</v>
      </c>
      <c r="B1210" s="21" t="str">
        <f>Source!F1289</f>
        <v>21.1-25-770</v>
      </c>
      <c r="C1210" s="21" t="str">
        <f>Source!G1289</f>
        <v>Крошка каучуковая гранулированная, окрашенная в массе, фракция 2-3 мм, цветные</v>
      </c>
      <c r="D1210" s="22" t="str">
        <f>Source!H1289</f>
        <v>кг</v>
      </c>
      <c r="E1210" s="9">
        <f>Source!I1289</f>
        <v>2572.5</v>
      </c>
      <c r="F1210" s="24">
        <f>Source!AK1289</f>
        <v>94.72</v>
      </c>
      <c r="G1210" s="33" t="s">
        <v>3</v>
      </c>
      <c r="H1210" s="9">
        <f>Source!AW1289</f>
        <v>1</v>
      </c>
      <c r="I1210" s="9">
        <f>IF(Source!BC1289&lt;&gt; 0, Source!BC1289, 1)</f>
        <v>1</v>
      </c>
      <c r="J1210" s="25">
        <f>Source!O1289</f>
        <v>243667.20000000001</v>
      </c>
      <c r="K1210" s="25"/>
      <c r="Q1210">
        <f>ROUND((Source!BZ1289/100)*ROUND((Source!AF1289*Source!AV1289)*Source!I1289, 2), 2)</f>
        <v>0</v>
      </c>
      <c r="R1210">
        <f>Source!X1289</f>
        <v>0</v>
      </c>
      <c r="S1210">
        <f>ROUND((Source!CA1289/100)*ROUND((Source!AF1289*Source!AV1289)*Source!I1289, 2), 2)</f>
        <v>0</v>
      </c>
      <c r="T1210">
        <f>Source!Y1289</f>
        <v>0</v>
      </c>
      <c r="U1210">
        <f>ROUND((175/100)*ROUND((Source!AE1289*Source!AV1289)*Source!I1289, 2), 2)</f>
        <v>0</v>
      </c>
      <c r="V1210">
        <f>ROUND((108/100)*ROUND(Source!CS1289*Source!I1289, 2), 2)</f>
        <v>0</v>
      </c>
    </row>
    <row r="1211" spans="1:22" ht="14.25" x14ac:dyDescent="0.2">
      <c r="A1211" s="20"/>
      <c r="B1211" s="21"/>
      <c r="C1211" s="21" t="s">
        <v>699</v>
      </c>
      <c r="D1211" s="22" t="s">
        <v>700</v>
      </c>
      <c r="E1211" s="9">
        <f>Source!AT1286</f>
        <v>70</v>
      </c>
      <c r="F1211" s="24"/>
      <c r="G1211" s="23"/>
      <c r="H1211" s="9"/>
      <c r="I1211" s="9"/>
      <c r="J1211" s="25">
        <f>SUM(R1202:R1210)</f>
        <v>9987.75</v>
      </c>
      <c r="K1211" s="25"/>
    </row>
    <row r="1212" spans="1:22" ht="14.25" x14ac:dyDescent="0.2">
      <c r="A1212" s="20"/>
      <c r="B1212" s="21"/>
      <c r="C1212" s="21" t="s">
        <v>701</v>
      </c>
      <c r="D1212" s="22" t="s">
        <v>700</v>
      </c>
      <c r="E1212" s="9">
        <f>Source!AU1286</f>
        <v>10</v>
      </c>
      <c r="F1212" s="24"/>
      <c r="G1212" s="23"/>
      <c r="H1212" s="9"/>
      <c r="I1212" s="9"/>
      <c r="J1212" s="25">
        <f>SUM(T1202:T1211)</f>
        <v>1426.82</v>
      </c>
      <c r="K1212" s="25"/>
    </row>
    <row r="1213" spans="1:22" ht="14.25" x14ac:dyDescent="0.2">
      <c r="A1213" s="20"/>
      <c r="B1213" s="21"/>
      <c r="C1213" s="21" t="s">
        <v>702</v>
      </c>
      <c r="D1213" s="22" t="s">
        <v>700</v>
      </c>
      <c r="E1213" s="9">
        <f>108</f>
        <v>108</v>
      </c>
      <c r="F1213" s="24"/>
      <c r="G1213" s="23"/>
      <c r="H1213" s="9"/>
      <c r="I1213" s="9"/>
      <c r="J1213" s="25">
        <f>SUM(V1202:V1212)</f>
        <v>7799.88</v>
      </c>
      <c r="K1213" s="25"/>
    </row>
    <row r="1214" spans="1:22" ht="14.25" x14ac:dyDescent="0.2">
      <c r="A1214" s="20"/>
      <c r="B1214" s="21"/>
      <c r="C1214" s="21" t="s">
        <v>703</v>
      </c>
      <c r="D1214" s="22" t="s">
        <v>704</v>
      </c>
      <c r="E1214" s="9">
        <f>Source!AQ1286</f>
        <v>18.440000000000001</v>
      </c>
      <c r="F1214" s="24"/>
      <c r="G1214" s="23" t="str">
        <f>Source!DI1286</f>
        <v/>
      </c>
      <c r="H1214" s="9">
        <f>Source!AV1286</f>
        <v>1</v>
      </c>
      <c r="I1214" s="9"/>
      <c r="J1214" s="25"/>
      <c r="K1214" s="25">
        <f>Source!U1286</f>
        <v>64.540000000000006</v>
      </c>
    </row>
    <row r="1215" spans="1:22" ht="15" x14ac:dyDescent="0.25">
      <c r="A1215" s="29"/>
      <c r="B1215" s="29"/>
      <c r="C1215" s="29"/>
      <c r="D1215" s="29"/>
      <c r="E1215" s="29"/>
      <c r="F1215" s="29"/>
      <c r="G1215" s="29"/>
      <c r="H1215" s="29"/>
      <c r="I1215" s="44">
        <f>J1204+J1205+J1207+J1211+J1212+J1213+SUM(J1208:J1210)</f>
        <v>461355.52000000002</v>
      </c>
      <c r="J1215" s="44"/>
      <c r="K1215" s="30">
        <f>IF(Source!I1286&lt;&gt;0, ROUND(I1215/Source!I1286, 2), 0)</f>
        <v>131815.85999999999</v>
      </c>
      <c r="P1215" s="28">
        <f>I1215</f>
        <v>461355.52000000002</v>
      </c>
    </row>
    <row r="1216" spans="1:22" ht="71.25" x14ac:dyDescent="0.2">
      <c r="A1216" s="20" t="str">
        <f>Source!E1290</f>
        <v>25</v>
      </c>
      <c r="B1216" s="21" t="str">
        <f>Source!F1290</f>
        <v>5.3-3103-11-2/1</v>
      </c>
      <c r="C1216" s="21" t="str">
        <f>Source!G1290</f>
        <v>Устройство наливного полиуретанового покрытия спортивных площадок и беговых дорожек, добавляется на 2 мм толщины покрытия</v>
      </c>
      <c r="D1216" s="22" t="str">
        <f>Source!H1290</f>
        <v>100 м2</v>
      </c>
      <c r="E1216" s="9">
        <f>Source!I1290</f>
        <v>3.5</v>
      </c>
      <c r="F1216" s="24"/>
      <c r="G1216" s="23"/>
      <c r="H1216" s="9"/>
      <c r="I1216" s="9"/>
      <c r="J1216" s="25"/>
      <c r="K1216" s="25"/>
      <c r="Q1216">
        <f>ROUND((Source!BZ1290/100)*ROUND((Source!AF1290*Source!AV1290)*Source!I1290, 2), 2)</f>
        <v>1476.47</v>
      </c>
      <c r="R1216">
        <f>Source!X1290</f>
        <v>1476.47</v>
      </c>
      <c r="S1216">
        <f>ROUND((Source!CA1290/100)*ROUND((Source!AF1290*Source!AV1290)*Source!I1290, 2), 2)</f>
        <v>210.92</v>
      </c>
      <c r="T1216">
        <f>Source!Y1290</f>
        <v>210.92</v>
      </c>
      <c r="U1216">
        <f>ROUND((175/100)*ROUND((Source!AE1290*Source!AV1290)*Source!I1290, 2), 2)</f>
        <v>2386.42</v>
      </c>
      <c r="V1216">
        <f>ROUND((108/100)*ROUND(Source!CS1290*Source!I1290, 2), 2)</f>
        <v>1472.76</v>
      </c>
    </row>
    <row r="1217" spans="1:22" x14ac:dyDescent="0.2">
      <c r="C1217" s="26" t="str">
        <f>"Объем: "&amp;Source!I1290&amp;"=350/"&amp;"100"</f>
        <v>Объем: 3,5=350/100</v>
      </c>
    </row>
    <row r="1218" spans="1:22" ht="14.25" x14ac:dyDescent="0.2">
      <c r="A1218" s="20"/>
      <c r="B1218" s="21"/>
      <c r="C1218" s="21" t="s">
        <v>695</v>
      </c>
      <c r="D1218" s="22"/>
      <c r="E1218" s="9"/>
      <c r="F1218" s="24">
        <f>Source!AO1290</f>
        <v>602.64</v>
      </c>
      <c r="G1218" s="23" t="str">
        <f>Source!DG1290</f>
        <v/>
      </c>
      <c r="H1218" s="9">
        <f>Source!AV1290</f>
        <v>1</v>
      </c>
      <c r="I1218" s="9">
        <f>IF(Source!BA1290&lt;&gt; 0, Source!BA1290, 1)</f>
        <v>1</v>
      </c>
      <c r="J1218" s="25">
        <f>Source!S1290</f>
        <v>2109.2399999999998</v>
      </c>
      <c r="K1218" s="25"/>
    </row>
    <row r="1219" spans="1:22" ht="14.25" x14ac:dyDescent="0.2">
      <c r="A1219" s="20"/>
      <c r="B1219" s="21"/>
      <c r="C1219" s="21" t="s">
        <v>696</v>
      </c>
      <c r="D1219" s="22"/>
      <c r="E1219" s="9"/>
      <c r="F1219" s="24">
        <f>Source!AM1290</f>
        <v>492.86</v>
      </c>
      <c r="G1219" s="23" t="str">
        <f>Source!DE1290</f>
        <v/>
      </c>
      <c r="H1219" s="9">
        <f>Source!AV1290</f>
        <v>1</v>
      </c>
      <c r="I1219" s="9">
        <f>IF(Source!BB1290&lt;&gt; 0, Source!BB1290, 1)</f>
        <v>1</v>
      </c>
      <c r="J1219" s="25">
        <f>Source!Q1290</f>
        <v>1725.01</v>
      </c>
      <c r="K1219" s="25"/>
    </row>
    <row r="1220" spans="1:22" ht="14.25" x14ac:dyDescent="0.2">
      <c r="A1220" s="20"/>
      <c r="B1220" s="21"/>
      <c r="C1220" s="21" t="s">
        <v>697</v>
      </c>
      <c r="D1220" s="22"/>
      <c r="E1220" s="9"/>
      <c r="F1220" s="24">
        <f>Source!AN1290</f>
        <v>389.62</v>
      </c>
      <c r="G1220" s="23" t="str">
        <f>Source!DF1290</f>
        <v/>
      </c>
      <c r="H1220" s="9">
        <f>Source!AV1290</f>
        <v>1</v>
      </c>
      <c r="I1220" s="9">
        <f>IF(Source!BS1290&lt;&gt; 0, Source!BS1290, 1)</f>
        <v>1</v>
      </c>
      <c r="J1220" s="27">
        <f>Source!R1290</f>
        <v>1363.67</v>
      </c>
      <c r="K1220" s="25"/>
    </row>
    <row r="1221" spans="1:22" ht="14.25" x14ac:dyDescent="0.2">
      <c r="A1221" s="20"/>
      <c r="B1221" s="21"/>
      <c r="C1221" s="21" t="s">
        <v>698</v>
      </c>
      <c r="D1221" s="22"/>
      <c r="E1221" s="9"/>
      <c r="F1221" s="24">
        <f>Source!AL1290</f>
        <v>18967.62</v>
      </c>
      <c r="G1221" s="23" t="str">
        <f>Source!DD1290</f>
        <v/>
      </c>
      <c r="H1221" s="9">
        <f>Source!AW1290</f>
        <v>1</v>
      </c>
      <c r="I1221" s="9">
        <f>IF(Source!BC1290&lt;&gt; 0, Source!BC1290, 1)</f>
        <v>1</v>
      </c>
      <c r="J1221" s="25">
        <f>Source!P1290</f>
        <v>66386.67</v>
      </c>
      <c r="K1221" s="25"/>
    </row>
    <row r="1222" spans="1:22" ht="28.5" x14ac:dyDescent="0.2">
      <c r="A1222" s="20" t="str">
        <f>Source!E1291</f>
        <v>25,1</v>
      </c>
      <c r="B1222" s="21" t="str">
        <f>Source!F1291</f>
        <v>21.1-25-769</v>
      </c>
      <c r="C1222" s="21" t="str">
        <f>Source!G1291</f>
        <v>Крошка резиновая гранулированная, фракция 2-3 мм</v>
      </c>
      <c r="D1222" s="22" t="str">
        <f>Source!H1291</f>
        <v>кг</v>
      </c>
      <c r="E1222" s="9">
        <f>Source!I1291</f>
        <v>-514.5</v>
      </c>
      <c r="F1222" s="24">
        <f>Source!AK1291</f>
        <v>17.77</v>
      </c>
      <c r="G1222" s="33" t="s">
        <v>3</v>
      </c>
      <c r="H1222" s="9">
        <f>Source!AW1291</f>
        <v>1</v>
      </c>
      <c r="I1222" s="9">
        <f>IF(Source!BC1291&lt;&gt; 0, Source!BC1291, 1)</f>
        <v>1</v>
      </c>
      <c r="J1222" s="25">
        <f>Source!O1291</f>
        <v>-9142.67</v>
      </c>
      <c r="K1222" s="25"/>
      <c r="Q1222">
        <f>ROUND((Source!BZ1291/100)*ROUND((Source!AF1291*Source!AV1291)*Source!I1291, 2), 2)</f>
        <v>0</v>
      </c>
      <c r="R1222">
        <f>Source!X1291</f>
        <v>0</v>
      </c>
      <c r="S1222">
        <f>ROUND((Source!CA1291/100)*ROUND((Source!AF1291*Source!AV1291)*Source!I1291, 2), 2)</f>
        <v>0</v>
      </c>
      <c r="T1222">
        <f>Source!Y1291</f>
        <v>0</v>
      </c>
      <c r="U1222">
        <f>ROUND((175/100)*ROUND((Source!AE1291*Source!AV1291)*Source!I1291, 2), 2)</f>
        <v>0</v>
      </c>
      <c r="V1222">
        <f>ROUND((108/100)*ROUND(Source!CS1291*Source!I1291, 2), 2)</f>
        <v>0</v>
      </c>
    </row>
    <row r="1223" spans="1:22" ht="28.5" x14ac:dyDescent="0.2">
      <c r="A1223" s="20" t="str">
        <f>Source!E1292</f>
        <v>25,2</v>
      </c>
      <c r="B1223" s="21" t="str">
        <f>Source!F1292</f>
        <v>21.1-6-101</v>
      </c>
      <c r="C1223" s="21" t="str">
        <f>Source!G1292</f>
        <v>Пигменты сухие для красок, кислотный желтый</v>
      </c>
      <c r="D1223" s="22" t="str">
        <f>Source!H1292</f>
        <v>т</v>
      </c>
      <c r="E1223" s="9">
        <f>Source!I1292</f>
        <v>-3.6749999999999998E-2</v>
      </c>
      <c r="F1223" s="24">
        <f>Source!AK1292</f>
        <v>748299.67</v>
      </c>
      <c r="G1223" s="33" t="s">
        <v>3</v>
      </c>
      <c r="H1223" s="9">
        <f>Source!AW1292</f>
        <v>1</v>
      </c>
      <c r="I1223" s="9">
        <f>IF(Source!BC1292&lt;&gt; 0, Source!BC1292, 1)</f>
        <v>1</v>
      </c>
      <c r="J1223" s="25">
        <f>Source!O1292</f>
        <v>-27500.01</v>
      </c>
      <c r="K1223" s="25"/>
      <c r="Q1223">
        <f>ROUND((Source!BZ1292/100)*ROUND((Source!AF1292*Source!AV1292)*Source!I1292, 2), 2)</f>
        <v>0</v>
      </c>
      <c r="R1223">
        <f>Source!X1292</f>
        <v>0</v>
      </c>
      <c r="S1223">
        <f>ROUND((Source!CA1292/100)*ROUND((Source!AF1292*Source!AV1292)*Source!I1292, 2), 2)</f>
        <v>0</v>
      </c>
      <c r="T1223">
        <f>Source!Y1292</f>
        <v>0</v>
      </c>
      <c r="U1223">
        <f>ROUND((175/100)*ROUND((Source!AE1292*Source!AV1292)*Source!I1292, 2), 2)</f>
        <v>0</v>
      </c>
      <c r="V1223">
        <f>ROUND((108/100)*ROUND(Source!CS1292*Source!I1292, 2), 2)</f>
        <v>0</v>
      </c>
    </row>
    <row r="1224" spans="1:22" ht="42.75" x14ac:dyDescent="0.2">
      <c r="A1224" s="20" t="str">
        <f>Source!E1293</f>
        <v>25,3</v>
      </c>
      <c r="B1224" s="21" t="str">
        <f>Source!F1293</f>
        <v>21.1-25-770</v>
      </c>
      <c r="C1224" s="21" t="str">
        <f>Source!G1293</f>
        <v>Крошка каучуковая гранулированная, окрашенная в массе, фракция 2-3 мм, цветные</v>
      </c>
      <c r="D1224" s="22" t="str">
        <f>Source!H1293</f>
        <v>кг</v>
      </c>
      <c r="E1224" s="9">
        <f>Source!I1293</f>
        <v>514.5</v>
      </c>
      <c r="F1224" s="24">
        <f>Source!AK1293</f>
        <v>94.72</v>
      </c>
      <c r="G1224" s="33" t="s">
        <v>3</v>
      </c>
      <c r="H1224" s="9">
        <f>Source!AW1293</f>
        <v>1</v>
      </c>
      <c r="I1224" s="9">
        <f>IF(Source!BC1293&lt;&gt; 0, Source!BC1293, 1)</f>
        <v>1</v>
      </c>
      <c r="J1224" s="25">
        <f>Source!O1293</f>
        <v>48733.440000000002</v>
      </c>
      <c r="K1224" s="25"/>
      <c r="Q1224">
        <f>ROUND((Source!BZ1293/100)*ROUND((Source!AF1293*Source!AV1293)*Source!I1293, 2), 2)</f>
        <v>0</v>
      </c>
      <c r="R1224">
        <f>Source!X1293</f>
        <v>0</v>
      </c>
      <c r="S1224">
        <f>ROUND((Source!CA1293/100)*ROUND((Source!AF1293*Source!AV1293)*Source!I1293, 2), 2)</f>
        <v>0</v>
      </c>
      <c r="T1224">
        <f>Source!Y1293</f>
        <v>0</v>
      </c>
      <c r="U1224">
        <f>ROUND((175/100)*ROUND((Source!AE1293*Source!AV1293)*Source!I1293, 2), 2)</f>
        <v>0</v>
      </c>
      <c r="V1224">
        <f>ROUND((108/100)*ROUND(Source!CS1293*Source!I1293, 2), 2)</f>
        <v>0</v>
      </c>
    </row>
    <row r="1225" spans="1:22" ht="14.25" x14ac:dyDescent="0.2">
      <c r="A1225" s="20"/>
      <c r="B1225" s="21"/>
      <c r="C1225" s="21" t="s">
        <v>699</v>
      </c>
      <c r="D1225" s="22" t="s">
        <v>700</v>
      </c>
      <c r="E1225" s="9">
        <f>Source!AT1290</f>
        <v>70</v>
      </c>
      <c r="F1225" s="24"/>
      <c r="G1225" s="23"/>
      <c r="H1225" s="9"/>
      <c r="I1225" s="9"/>
      <c r="J1225" s="25">
        <f>SUM(R1216:R1224)</f>
        <v>1476.47</v>
      </c>
      <c r="K1225" s="25"/>
    </row>
    <row r="1226" spans="1:22" ht="14.25" x14ac:dyDescent="0.2">
      <c r="A1226" s="20"/>
      <c r="B1226" s="21"/>
      <c r="C1226" s="21" t="s">
        <v>701</v>
      </c>
      <c r="D1226" s="22" t="s">
        <v>700</v>
      </c>
      <c r="E1226" s="9">
        <f>Source!AU1290</f>
        <v>10</v>
      </c>
      <c r="F1226" s="24"/>
      <c r="G1226" s="23"/>
      <c r="H1226" s="9"/>
      <c r="I1226" s="9"/>
      <c r="J1226" s="25">
        <f>SUM(T1216:T1225)</f>
        <v>210.92</v>
      </c>
      <c r="K1226" s="25"/>
    </row>
    <row r="1227" spans="1:22" ht="14.25" x14ac:dyDescent="0.2">
      <c r="A1227" s="20"/>
      <c r="B1227" s="21"/>
      <c r="C1227" s="21" t="s">
        <v>702</v>
      </c>
      <c r="D1227" s="22" t="s">
        <v>700</v>
      </c>
      <c r="E1227" s="9">
        <f>108</f>
        <v>108</v>
      </c>
      <c r="F1227" s="24"/>
      <c r="G1227" s="23"/>
      <c r="H1227" s="9"/>
      <c r="I1227" s="9"/>
      <c r="J1227" s="25">
        <f>SUM(V1216:V1226)</f>
        <v>1472.76</v>
      </c>
      <c r="K1227" s="25"/>
    </row>
    <row r="1228" spans="1:22" ht="14.25" x14ac:dyDescent="0.2">
      <c r="A1228" s="20"/>
      <c r="B1228" s="21"/>
      <c r="C1228" s="21" t="s">
        <v>703</v>
      </c>
      <c r="D1228" s="22" t="s">
        <v>704</v>
      </c>
      <c r="E1228" s="9">
        <f>Source!AQ1290</f>
        <v>2.65</v>
      </c>
      <c r="F1228" s="24"/>
      <c r="G1228" s="23" t="str">
        <f>Source!DI1290</f>
        <v/>
      </c>
      <c r="H1228" s="9">
        <f>Source!AV1290</f>
        <v>1</v>
      </c>
      <c r="I1228" s="9"/>
      <c r="J1228" s="25"/>
      <c r="K1228" s="25">
        <f>Source!U1290</f>
        <v>9.2750000000000004</v>
      </c>
    </row>
    <row r="1229" spans="1:22" ht="15" x14ac:dyDescent="0.25">
      <c r="A1229" s="29"/>
      <c r="B1229" s="29"/>
      <c r="C1229" s="29"/>
      <c r="D1229" s="29"/>
      <c r="E1229" s="29"/>
      <c r="F1229" s="29"/>
      <c r="G1229" s="29"/>
      <c r="H1229" s="29"/>
      <c r="I1229" s="44">
        <f>J1218+J1219+J1221+J1225+J1226+J1227+SUM(J1222:J1224)</f>
        <v>85471.829999999987</v>
      </c>
      <c r="J1229" s="44"/>
      <c r="K1229" s="30">
        <f>IF(Source!I1290&lt;&gt;0, ROUND(I1229/Source!I1290, 2), 0)</f>
        <v>24420.52</v>
      </c>
      <c r="P1229" s="28">
        <f>I1229</f>
        <v>85471.829999999987</v>
      </c>
    </row>
    <row r="1230" spans="1:22" ht="42.75" x14ac:dyDescent="0.2">
      <c r="A1230" s="20" t="str">
        <f>Source!E1294</f>
        <v>26</v>
      </c>
      <c r="B1230" s="21" t="str">
        <f>Source!F1294</f>
        <v>2.1-3203-1-2/1</v>
      </c>
      <c r="C1230" s="21" t="str">
        <f>Source!G1294</f>
        <v>Установка бортовых камней бетонных марки БР 100.30.15 при других видах покрытий</v>
      </c>
      <c r="D1230" s="22" t="str">
        <f>Source!H1294</f>
        <v>100 м</v>
      </c>
      <c r="E1230" s="9">
        <f>Source!I1294</f>
        <v>0.78</v>
      </c>
      <c r="F1230" s="24"/>
      <c r="G1230" s="23"/>
      <c r="H1230" s="9"/>
      <c r="I1230" s="9"/>
      <c r="J1230" s="25"/>
      <c r="K1230" s="25"/>
      <c r="Q1230">
        <f>ROUND((Source!BZ1294/100)*ROUND((Source!AF1294*Source!AV1294)*Source!I1294, 2), 2)</f>
        <v>8672.57</v>
      </c>
      <c r="R1230">
        <f>Source!X1294</f>
        <v>8672.57</v>
      </c>
      <c r="S1230">
        <f>ROUND((Source!CA1294/100)*ROUND((Source!AF1294*Source!AV1294)*Source!I1294, 2), 2)</f>
        <v>1238.94</v>
      </c>
      <c r="T1230">
        <f>Source!Y1294</f>
        <v>1238.94</v>
      </c>
      <c r="U1230">
        <f>ROUND((175/100)*ROUND((Source!AE1294*Source!AV1294)*Source!I1294, 2), 2)</f>
        <v>0</v>
      </c>
      <c r="V1230">
        <f>ROUND((108/100)*ROUND(Source!CS1294*Source!I1294, 2), 2)</f>
        <v>0</v>
      </c>
    </row>
    <row r="1231" spans="1:22" x14ac:dyDescent="0.2">
      <c r="C1231" s="26" t="str">
        <f>"Объем: "&amp;Source!I1294&amp;"=78/"&amp;"100"</f>
        <v>Объем: 0,78=78/100</v>
      </c>
    </row>
    <row r="1232" spans="1:22" ht="14.25" x14ac:dyDescent="0.2">
      <c r="A1232" s="20"/>
      <c r="B1232" s="21"/>
      <c r="C1232" s="21" t="s">
        <v>695</v>
      </c>
      <c r="D1232" s="22"/>
      <c r="E1232" s="9"/>
      <c r="F1232" s="24">
        <f>Source!AO1294</f>
        <v>15883.83</v>
      </c>
      <c r="G1232" s="23" t="str">
        <f>Source!DG1294</f>
        <v/>
      </c>
      <c r="H1232" s="9">
        <f>Source!AV1294</f>
        <v>1</v>
      </c>
      <c r="I1232" s="9">
        <f>IF(Source!BA1294&lt;&gt; 0, Source!BA1294, 1)</f>
        <v>1</v>
      </c>
      <c r="J1232" s="25">
        <f>Source!S1294</f>
        <v>12389.39</v>
      </c>
      <c r="K1232" s="25"/>
    </row>
    <row r="1233" spans="1:32" ht="14.25" x14ac:dyDescent="0.2">
      <c r="A1233" s="20"/>
      <c r="B1233" s="21"/>
      <c r="C1233" s="21" t="s">
        <v>698</v>
      </c>
      <c r="D1233" s="22"/>
      <c r="E1233" s="9"/>
      <c r="F1233" s="24">
        <f>Source!AL1294</f>
        <v>55802.41</v>
      </c>
      <c r="G1233" s="23" t="str">
        <f>Source!DD1294</f>
        <v/>
      </c>
      <c r="H1233" s="9">
        <f>Source!AW1294</f>
        <v>1</v>
      </c>
      <c r="I1233" s="9">
        <f>IF(Source!BC1294&lt;&gt; 0, Source!BC1294, 1)</f>
        <v>1</v>
      </c>
      <c r="J1233" s="25">
        <f>Source!P1294</f>
        <v>43525.88</v>
      </c>
      <c r="K1233" s="25"/>
    </row>
    <row r="1234" spans="1:32" ht="28.5" x14ac:dyDescent="0.2">
      <c r="A1234" s="20" t="str">
        <f>Source!E1295</f>
        <v>26,1</v>
      </c>
      <c r="B1234" s="21" t="str">
        <f>Source!F1295</f>
        <v>21.5-3-13</v>
      </c>
      <c r="C1234" s="21" t="str">
        <f>Source!G1295</f>
        <v>Камни бетонные бортовые, марка БР 100.30.15</v>
      </c>
      <c r="D1234" s="22" t="str">
        <f>Source!H1295</f>
        <v>м3</v>
      </c>
      <c r="E1234" s="9">
        <f>Source!I1295</f>
        <v>-3.3540000000000001</v>
      </c>
      <c r="F1234" s="24">
        <f>Source!AK1295</f>
        <v>7833.01</v>
      </c>
      <c r="G1234" s="33" t="s">
        <v>3</v>
      </c>
      <c r="H1234" s="9">
        <f>Source!AW1295</f>
        <v>1</v>
      </c>
      <c r="I1234" s="9">
        <f>IF(Source!BC1295&lt;&gt; 0, Source!BC1295, 1)</f>
        <v>1</v>
      </c>
      <c r="J1234" s="25">
        <f>Source!O1295</f>
        <v>-26271.919999999998</v>
      </c>
      <c r="K1234" s="25"/>
      <c r="Q1234">
        <f>ROUND((Source!BZ1295/100)*ROUND((Source!AF1295*Source!AV1295)*Source!I1295, 2), 2)</f>
        <v>0</v>
      </c>
      <c r="R1234">
        <f>Source!X1295</f>
        <v>0</v>
      </c>
      <c r="S1234">
        <f>ROUND((Source!CA1295/100)*ROUND((Source!AF1295*Source!AV1295)*Source!I1295, 2), 2)</f>
        <v>0</v>
      </c>
      <c r="T1234">
        <f>Source!Y1295</f>
        <v>0</v>
      </c>
      <c r="U1234">
        <f>ROUND((175/100)*ROUND((Source!AE1295*Source!AV1295)*Source!I1295, 2), 2)</f>
        <v>0</v>
      </c>
      <c r="V1234">
        <f>ROUND((108/100)*ROUND(Source!CS1295*Source!I1295, 2), 2)</f>
        <v>0</v>
      </c>
    </row>
    <row r="1235" spans="1:32" ht="14.25" x14ac:dyDescent="0.2">
      <c r="A1235" s="20"/>
      <c r="B1235" s="21"/>
      <c r="C1235" s="21" t="s">
        <v>699</v>
      </c>
      <c r="D1235" s="22" t="s">
        <v>700</v>
      </c>
      <c r="E1235" s="9">
        <f>Source!AT1294</f>
        <v>70</v>
      </c>
      <c r="F1235" s="24"/>
      <c r="G1235" s="23"/>
      <c r="H1235" s="9"/>
      <c r="I1235" s="9"/>
      <c r="J1235" s="25">
        <f>SUM(R1230:R1234)</f>
        <v>8672.57</v>
      </c>
      <c r="K1235" s="25"/>
    </row>
    <row r="1236" spans="1:32" ht="14.25" x14ac:dyDescent="0.2">
      <c r="A1236" s="20"/>
      <c r="B1236" s="21"/>
      <c r="C1236" s="21" t="s">
        <v>701</v>
      </c>
      <c r="D1236" s="22" t="s">
        <v>700</v>
      </c>
      <c r="E1236" s="9">
        <f>Source!AU1294</f>
        <v>10</v>
      </c>
      <c r="F1236" s="24"/>
      <c r="G1236" s="23"/>
      <c r="H1236" s="9"/>
      <c r="I1236" s="9"/>
      <c r="J1236" s="25">
        <f>SUM(T1230:T1235)</f>
        <v>1238.94</v>
      </c>
      <c r="K1236" s="25"/>
    </row>
    <row r="1237" spans="1:32" ht="14.25" x14ac:dyDescent="0.2">
      <c r="A1237" s="20"/>
      <c r="B1237" s="21"/>
      <c r="C1237" s="21" t="s">
        <v>703</v>
      </c>
      <c r="D1237" s="22" t="s">
        <v>704</v>
      </c>
      <c r="E1237" s="9">
        <f>Source!AQ1294</f>
        <v>80.27</v>
      </c>
      <c r="F1237" s="24"/>
      <c r="G1237" s="23" t="str">
        <f>Source!DI1294</f>
        <v/>
      </c>
      <c r="H1237" s="9">
        <f>Source!AV1294</f>
        <v>1</v>
      </c>
      <c r="I1237" s="9"/>
      <c r="J1237" s="25"/>
      <c r="K1237" s="25">
        <f>Source!U1294</f>
        <v>62.610599999999998</v>
      </c>
    </row>
    <row r="1238" spans="1:32" ht="15" x14ac:dyDescent="0.25">
      <c r="A1238" s="29"/>
      <c r="B1238" s="29"/>
      <c r="C1238" s="29"/>
      <c r="D1238" s="29"/>
      <c r="E1238" s="29"/>
      <c r="F1238" s="29"/>
      <c r="G1238" s="29"/>
      <c r="H1238" s="29"/>
      <c r="I1238" s="44">
        <f>J1232+J1233+J1235+J1236+SUM(J1234:J1234)</f>
        <v>39554.86</v>
      </c>
      <c r="J1238" s="44"/>
      <c r="K1238" s="30">
        <f>IF(Source!I1294&lt;&gt;0, ROUND(I1238/Source!I1294, 2), 0)</f>
        <v>50711.360000000001</v>
      </c>
      <c r="P1238" s="28">
        <f>I1238</f>
        <v>39554.86</v>
      </c>
    </row>
    <row r="1240" spans="1:32" ht="30" x14ac:dyDescent="0.25">
      <c r="A1240" s="42" t="str">
        <f>CONCATENATE("Итого по подразделу: ",IF(Source!G1298&lt;&gt;"Новый подраздел", Source!G1298, ""))</f>
        <v>Итого по подразделу: Замена резинового покрытия с ремонтом основания  на спортивной площадке -350м2</v>
      </c>
      <c r="B1240" s="42"/>
      <c r="C1240" s="42"/>
      <c r="D1240" s="42"/>
      <c r="E1240" s="42"/>
      <c r="F1240" s="42"/>
      <c r="G1240" s="42"/>
      <c r="H1240" s="42"/>
      <c r="I1240" s="40">
        <f>SUM(P1154:P1239)</f>
        <v>814763.36</v>
      </c>
      <c r="J1240" s="41"/>
      <c r="K1240" s="31"/>
      <c r="AF1240" s="34" t="str">
        <f>CONCATENATE("Итого по подразделу: ",IF(Source!G1298&lt;&gt;"Новый подраздел", Source!G1298, ""))</f>
        <v>Итого по подразделу: Замена резинового покрытия с ремонтом основания  на спортивной площадке -350м2</v>
      </c>
    </row>
    <row r="1242" spans="1:32" ht="14.25" x14ac:dyDescent="0.2">
      <c r="C1242" s="38" t="str">
        <f>Source!H1326</f>
        <v>НДС 20%</v>
      </c>
      <c r="D1242" s="38"/>
      <c r="E1242" s="38"/>
      <c r="F1242" s="38"/>
      <c r="G1242" s="38"/>
      <c r="H1242" s="38"/>
      <c r="I1242" s="39">
        <f>IF(Source!F1326=0, "", Source!F1326)</f>
        <v>162952.67000000001</v>
      </c>
      <c r="J1242" s="39"/>
    </row>
    <row r="1243" spans="1:32" ht="14.25" x14ac:dyDescent="0.2">
      <c r="C1243" s="38" t="str">
        <f>Source!H1327</f>
        <v>Итого с НДС</v>
      </c>
      <c r="D1243" s="38"/>
      <c r="E1243" s="38"/>
      <c r="F1243" s="38"/>
      <c r="G1243" s="38"/>
      <c r="H1243" s="38"/>
      <c r="I1243" s="39">
        <f>IF(Source!F1327=0, "", Source!F1327)</f>
        <v>977716.03</v>
      </c>
      <c r="J1243" s="39"/>
    </row>
    <row r="1245" spans="1:32" ht="30" x14ac:dyDescent="0.25">
      <c r="A1245" s="42" t="str">
        <f>CONCATENATE("Итого по разделу: ",IF(Source!G1329&lt;&gt;"Новый раздел", Source!G1329,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</v>
      </c>
      <c r="B1245" s="42"/>
      <c r="C1245" s="42"/>
      <c r="D1245" s="42"/>
      <c r="E1245" s="42"/>
      <c r="F1245" s="42"/>
      <c r="G1245" s="42"/>
      <c r="H1245" s="42"/>
      <c r="I1245" s="40">
        <f>SUM(P1152:P1244)</f>
        <v>814763.36</v>
      </c>
      <c r="J1245" s="41"/>
      <c r="K1245" s="31"/>
      <c r="AF1245" s="34" t="str">
        <f>CONCATENATE("Итого по разделу: ",IF(Source!G1329&lt;&gt;"Новый раздел", Source!G1329,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</v>
      </c>
    </row>
    <row r="1247" spans="1:32" ht="14.25" x14ac:dyDescent="0.2">
      <c r="C1247" s="38" t="str">
        <f>Source!H1357</f>
        <v>НДС 20%</v>
      </c>
      <c r="D1247" s="38"/>
      <c r="E1247" s="38"/>
      <c r="F1247" s="38"/>
      <c r="G1247" s="38"/>
      <c r="H1247" s="38"/>
      <c r="I1247" s="39">
        <f>IF(Source!F1357=0, "", Source!F1357)</f>
        <v>162952.67000000001</v>
      </c>
      <c r="J1247" s="39"/>
    </row>
    <row r="1248" spans="1:32" ht="14.25" x14ac:dyDescent="0.2">
      <c r="C1248" s="38" t="str">
        <f>Source!H1358</f>
        <v>Итого с НДС</v>
      </c>
      <c r="D1248" s="38"/>
      <c r="E1248" s="38"/>
      <c r="F1248" s="38"/>
      <c r="G1248" s="38"/>
      <c r="H1248" s="38"/>
      <c r="I1248" s="39">
        <f>IF(Source!F1358=0, "", Source!F1358)</f>
        <v>977716.03</v>
      </c>
      <c r="J1248" s="39"/>
    </row>
    <row r="1250" spans="1:22" ht="16.5" x14ac:dyDescent="0.25">
      <c r="A1250" s="43" t="str">
        <f>CONCATENATE("Раздел: ",IF(Source!G1360&lt;&gt;"Новый раздел", Source!G1360, ""))</f>
        <v>Раздел: Установка лавочек</v>
      </c>
      <c r="B1250" s="43"/>
      <c r="C1250" s="43"/>
      <c r="D1250" s="43"/>
      <c r="E1250" s="43"/>
      <c r="F1250" s="43"/>
      <c r="G1250" s="43"/>
      <c r="H1250" s="43"/>
      <c r="I1250" s="43"/>
      <c r="J1250" s="43"/>
      <c r="K1250" s="43"/>
    </row>
    <row r="1251" spans="1:22" ht="42.75" x14ac:dyDescent="0.2">
      <c r="A1251" s="20" t="str">
        <f>Source!E1364</f>
        <v>27</v>
      </c>
      <c r="B1251" s="21" t="str">
        <f>Source!F1364</f>
        <v>5.3-3203-4-2/1</v>
      </c>
      <c r="C1251" s="21" t="str">
        <f>Source!G1364</f>
        <v>Установка стоек металлического ограждения газонов из трубы, масса стоек до 5 кг</v>
      </c>
      <c r="D1251" s="22" t="str">
        <f>Source!H1364</f>
        <v>10 шт.</v>
      </c>
      <c r="E1251" s="9">
        <f>Source!I1364</f>
        <v>1.2</v>
      </c>
      <c r="F1251" s="24"/>
      <c r="G1251" s="23"/>
      <c r="H1251" s="9"/>
      <c r="I1251" s="9"/>
      <c r="J1251" s="25"/>
      <c r="K1251" s="25"/>
      <c r="Q1251">
        <f>ROUND((Source!BZ1364/100)*ROUND((Source!AF1364*Source!AV1364)*Source!I1364, 2), 2)</f>
        <v>985.17</v>
      </c>
      <c r="R1251">
        <f>Source!X1364</f>
        <v>985.17</v>
      </c>
      <c r="S1251">
        <f>ROUND((Source!CA1364/100)*ROUND((Source!AF1364*Source!AV1364)*Source!I1364, 2), 2)</f>
        <v>140.74</v>
      </c>
      <c r="T1251">
        <f>Source!Y1364</f>
        <v>140.74</v>
      </c>
      <c r="U1251">
        <f>ROUND((175/100)*ROUND((Source!AE1364*Source!AV1364)*Source!I1364, 2), 2)</f>
        <v>0</v>
      </c>
      <c r="V1251">
        <f>ROUND((108/100)*ROUND(Source!CS1364*Source!I1364, 2), 2)</f>
        <v>0</v>
      </c>
    </row>
    <row r="1252" spans="1:22" x14ac:dyDescent="0.2">
      <c r="C1252" s="26" t="str">
        <f>"Объем: "&amp;Source!I1364&amp;"=12/"&amp;"10"</f>
        <v>Объем: 1,2=12/10</v>
      </c>
    </row>
    <row r="1253" spans="1:22" ht="14.25" x14ac:dyDescent="0.2">
      <c r="A1253" s="20"/>
      <c r="B1253" s="21"/>
      <c r="C1253" s="21" t="s">
        <v>695</v>
      </c>
      <c r="D1253" s="22"/>
      <c r="E1253" s="9"/>
      <c r="F1253" s="24">
        <f>Source!AO1364</f>
        <v>1172.82</v>
      </c>
      <c r="G1253" s="23" t="str">
        <f>Source!DG1364</f>
        <v/>
      </c>
      <c r="H1253" s="9">
        <f>Source!AV1364</f>
        <v>1</v>
      </c>
      <c r="I1253" s="9">
        <f>IF(Source!BA1364&lt;&gt; 0, Source!BA1364, 1)</f>
        <v>1</v>
      </c>
      <c r="J1253" s="25">
        <f>Source!S1364</f>
        <v>1407.38</v>
      </c>
      <c r="K1253" s="25"/>
    </row>
    <row r="1254" spans="1:22" ht="14.25" x14ac:dyDescent="0.2">
      <c r="A1254" s="20"/>
      <c r="B1254" s="21"/>
      <c r="C1254" s="21" t="s">
        <v>698</v>
      </c>
      <c r="D1254" s="22"/>
      <c r="E1254" s="9"/>
      <c r="F1254" s="24">
        <f>Source!AL1364</f>
        <v>2994.86</v>
      </c>
      <c r="G1254" s="23" t="str">
        <f>Source!DD1364</f>
        <v/>
      </c>
      <c r="H1254" s="9">
        <f>Source!AW1364</f>
        <v>1</v>
      </c>
      <c r="I1254" s="9">
        <f>IF(Source!BC1364&lt;&gt; 0, Source!BC1364, 1)</f>
        <v>1</v>
      </c>
      <c r="J1254" s="25">
        <f>Source!P1364</f>
        <v>3593.83</v>
      </c>
      <c r="K1254" s="25"/>
    </row>
    <row r="1255" spans="1:22" ht="14.25" x14ac:dyDescent="0.2">
      <c r="A1255" s="20"/>
      <c r="B1255" s="21"/>
      <c r="C1255" s="21" t="s">
        <v>699</v>
      </c>
      <c r="D1255" s="22" t="s">
        <v>700</v>
      </c>
      <c r="E1255" s="9">
        <f>Source!AT1364</f>
        <v>70</v>
      </c>
      <c r="F1255" s="24"/>
      <c r="G1255" s="23"/>
      <c r="H1255" s="9"/>
      <c r="I1255" s="9"/>
      <c r="J1255" s="25">
        <f>SUM(R1251:R1254)</f>
        <v>985.17</v>
      </c>
      <c r="K1255" s="25"/>
    </row>
    <row r="1256" spans="1:22" ht="14.25" x14ac:dyDescent="0.2">
      <c r="A1256" s="20"/>
      <c r="B1256" s="21"/>
      <c r="C1256" s="21" t="s">
        <v>701</v>
      </c>
      <c r="D1256" s="22" t="s">
        <v>700</v>
      </c>
      <c r="E1256" s="9">
        <f>Source!AU1364</f>
        <v>10</v>
      </c>
      <c r="F1256" s="24"/>
      <c r="G1256" s="23"/>
      <c r="H1256" s="9"/>
      <c r="I1256" s="9"/>
      <c r="J1256" s="25">
        <f>SUM(T1251:T1255)</f>
        <v>140.74</v>
      </c>
      <c r="K1256" s="25"/>
    </row>
    <row r="1257" spans="1:22" ht="14.25" x14ac:dyDescent="0.2">
      <c r="A1257" s="20"/>
      <c r="B1257" s="21"/>
      <c r="C1257" s="21" t="s">
        <v>703</v>
      </c>
      <c r="D1257" s="22" t="s">
        <v>704</v>
      </c>
      <c r="E1257" s="9">
        <f>Source!AQ1364</f>
        <v>6.22</v>
      </c>
      <c r="F1257" s="24"/>
      <c r="G1257" s="23" t="str">
        <f>Source!DI1364</f>
        <v/>
      </c>
      <c r="H1257" s="9">
        <f>Source!AV1364</f>
        <v>1</v>
      </c>
      <c r="I1257" s="9"/>
      <c r="J1257" s="25"/>
      <c r="K1257" s="25">
        <f>Source!U1364</f>
        <v>7.4639999999999995</v>
      </c>
    </row>
    <row r="1258" spans="1:22" ht="15" x14ac:dyDescent="0.25">
      <c r="A1258" s="29"/>
      <c r="B1258" s="29"/>
      <c r="C1258" s="29"/>
      <c r="D1258" s="29"/>
      <c r="E1258" s="29"/>
      <c r="F1258" s="29"/>
      <c r="G1258" s="29"/>
      <c r="H1258" s="29"/>
      <c r="I1258" s="44">
        <f>J1253+J1254+J1255+J1256</f>
        <v>6127.12</v>
      </c>
      <c r="J1258" s="44"/>
      <c r="K1258" s="30">
        <f>IF(Source!I1364&lt;&gt;0, ROUND(I1258/Source!I1364, 2), 0)</f>
        <v>5105.93</v>
      </c>
      <c r="P1258" s="28">
        <f>I1258</f>
        <v>6127.12</v>
      </c>
    </row>
    <row r="1259" spans="1:22" ht="57" x14ac:dyDescent="0.2">
      <c r="A1259" s="20" t="str">
        <f>Source!E1365</f>
        <v>28</v>
      </c>
      <c r="B1259" s="21" t="str">
        <f>Source!F1365</f>
        <v>коммерческое предложение</v>
      </c>
      <c r="C1259" s="21" t="s">
        <v>739</v>
      </c>
      <c r="D1259" s="22" t="str">
        <f>Source!H1365</f>
        <v>шт.</v>
      </c>
      <c r="E1259" s="9">
        <f>Source!I1365</f>
        <v>3</v>
      </c>
      <c r="F1259" s="24">
        <f>Source!AL1365</f>
        <v>7975</v>
      </c>
      <c r="G1259" s="23" t="str">
        <f>Source!DD1365</f>
        <v/>
      </c>
      <c r="H1259" s="9">
        <f>Source!AW1365</f>
        <v>1</v>
      </c>
      <c r="I1259" s="9">
        <f>IF(Source!BC1365&lt;&gt; 0, Source!BC1365, 1)</f>
        <v>1</v>
      </c>
      <c r="J1259" s="25">
        <f>Source!P1365</f>
        <v>23925</v>
      </c>
      <c r="K1259" s="25"/>
      <c r="Q1259">
        <f>ROUND((Source!BZ1365/100)*ROUND((Source!AF1365*Source!AV1365)*Source!I1365, 2), 2)</f>
        <v>0</v>
      </c>
      <c r="R1259">
        <f>Source!X1365</f>
        <v>0</v>
      </c>
      <c r="S1259">
        <f>ROUND((Source!CA1365/100)*ROUND((Source!AF1365*Source!AV1365)*Source!I1365, 2), 2)</f>
        <v>0</v>
      </c>
      <c r="T1259">
        <f>Source!Y1365</f>
        <v>0</v>
      </c>
      <c r="U1259">
        <f>ROUND((175/100)*ROUND((Source!AE1365*Source!AV1365)*Source!I1365, 2), 2)</f>
        <v>0</v>
      </c>
      <c r="V1259">
        <f>ROUND((108/100)*ROUND(Source!CS1365*Source!I1365, 2), 2)</f>
        <v>0</v>
      </c>
    </row>
    <row r="1260" spans="1:22" ht="15" x14ac:dyDescent="0.25">
      <c r="A1260" s="29"/>
      <c r="B1260" s="29"/>
      <c r="C1260" s="29"/>
      <c r="D1260" s="29"/>
      <c r="E1260" s="29"/>
      <c r="F1260" s="29"/>
      <c r="G1260" s="29"/>
      <c r="H1260" s="29"/>
      <c r="I1260" s="44">
        <f>J1259</f>
        <v>23925</v>
      </c>
      <c r="J1260" s="44"/>
      <c r="K1260" s="30">
        <f>IF(Source!I1365&lt;&gt;0, ROUND(I1260/Source!I1365, 2), 0)</f>
        <v>7975</v>
      </c>
      <c r="P1260" s="28">
        <f>I1260</f>
        <v>23925</v>
      </c>
    </row>
    <row r="1262" spans="1:22" ht="15" x14ac:dyDescent="0.25">
      <c r="A1262" s="42" t="str">
        <f>CONCATENATE("Итого по разделу: ",IF(Source!G1367&lt;&gt;"Новый раздел", Source!G1367, ""))</f>
        <v>Итого по разделу: Установка лавочек</v>
      </c>
      <c r="B1262" s="42"/>
      <c r="C1262" s="42"/>
      <c r="D1262" s="42"/>
      <c r="E1262" s="42"/>
      <c r="F1262" s="42"/>
      <c r="G1262" s="42"/>
      <c r="H1262" s="42"/>
      <c r="I1262" s="40">
        <f>SUM(P1250:P1261)</f>
        <v>30052.12</v>
      </c>
      <c r="J1262" s="41"/>
      <c r="K1262" s="31"/>
    </row>
    <row r="1264" spans="1:22" ht="14.25" x14ac:dyDescent="0.2">
      <c r="C1264" s="38" t="str">
        <f>Source!H1395</f>
        <v>НДС 20%</v>
      </c>
      <c r="D1264" s="38"/>
      <c r="E1264" s="38"/>
      <c r="F1264" s="38"/>
      <c r="G1264" s="38"/>
      <c r="H1264" s="38"/>
      <c r="I1264" s="39">
        <f>IF(Source!F1395=0, "", Source!F1395)</f>
        <v>6010.42</v>
      </c>
      <c r="J1264" s="39"/>
    </row>
    <row r="1265" spans="1:22" ht="14.25" x14ac:dyDescent="0.2">
      <c r="C1265" s="38" t="str">
        <f>Source!H1396</f>
        <v>Итого с НДС</v>
      </c>
      <c r="D1265" s="38"/>
      <c r="E1265" s="38"/>
      <c r="F1265" s="38"/>
      <c r="G1265" s="38"/>
      <c r="H1265" s="38"/>
      <c r="I1265" s="39">
        <f>IF(Source!F1396=0, "", Source!F1396)</f>
        <v>36062.54</v>
      </c>
      <c r="J1265" s="39"/>
    </row>
    <row r="1267" spans="1:22" ht="16.5" x14ac:dyDescent="0.25">
      <c r="A1267" s="43" t="str">
        <f>CONCATENATE("Раздел: ",IF(Source!G1398&lt;&gt;"Новый раздел", Source!G1398, ""))</f>
        <v>Раздел: Установка урн</v>
      </c>
      <c r="B1267" s="43"/>
      <c r="C1267" s="43"/>
      <c r="D1267" s="43"/>
      <c r="E1267" s="43"/>
      <c r="F1267" s="43"/>
      <c r="G1267" s="43"/>
      <c r="H1267" s="43"/>
      <c r="I1267" s="43"/>
      <c r="J1267" s="43"/>
      <c r="K1267" s="43"/>
    </row>
    <row r="1268" spans="1:22" ht="42.75" x14ac:dyDescent="0.2">
      <c r="A1268" s="20" t="str">
        <f>Source!E1402</f>
        <v>29</v>
      </c>
      <c r="B1268" s="21" t="str">
        <f>Source!F1402</f>
        <v>5.3-3203-4-2/1</v>
      </c>
      <c r="C1268" s="21" t="str">
        <f>Source!G1402</f>
        <v>Установка стоек металлического ограждения газонов из трубы, масса стоек до 5 кг</v>
      </c>
      <c r="D1268" s="22" t="str">
        <f>Source!H1402</f>
        <v>10 шт.</v>
      </c>
      <c r="E1268" s="9">
        <f>Source!I1402</f>
        <v>0.6</v>
      </c>
      <c r="F1268" s="24"/>
      <c r="G1268" s="23"/>
      <c r="H1268" s="9"/>
      <c r="I1268" s="9"/>
      <c r="J1268" s="25"/>
      <c r="K1268" s="25"/>
      <c r="Q1268">
        <f>ROUND((Source!BZ1402/100)*ROUND((Source!AF1402*Source!AV1402)*Source!I1402, 2), 2)</f>
        <v>492.58</v>
      </c>
      <c r="R1268">
        <f>Source!X1402</f>
        <v>492.58</v>
      </c>
      <c r="S1268">
        <f>ROUND((Source!CA1402/100)*ROUND((Source!AF1402*Source!AV1402)*Source!I1402, 2), 2)</f>
        <v>70.37</v>
      </c>
      <c r="T1268">
        <f>Source!Y1402</f>
        <v>70.37</v>
      </c>
      <c r="U1268">
        <f>ROUND((175/100)*ROUND((Source!AE1402*Source!AV1402)*Source!I1402, 2), 2)</f>
        <v>0</v>
      </c>
      <c r="V1268">
        <f>ROUND((108/100)*ROUND(Source!CS1402*Source!I1402, 2), 2)</f>
        <v>0</v>
      </c>
    </row>
    <row r="1269" spans="1:22" x14ac:dyDescent="0.2">
      <c r="C1269" s="26" t="str">
        <f>"Объем: "&amp;Source!I1402&amp;"=6/"&amp;"10"</f>
        <v>Объем: 0,6=6/10</v>
      </c>
    </row>
    <row r="1270" spans="1:22" ht="14.25" x14ac:dyDescent="0.2">
      <c r="A1270" s="20"/>
      <c r="B1270" s="21"/>
      <c r="C1270" s="21" t="s">
        <v>695</v>
      </c>
      <c r="D1270" s="22"/>
      <c r="E1270" s="9"/>
      <c r="F1270" s="24">
        <f>Source!AO1402</f>
        <v>1172.82</v>
      </c>
      <c r="G1270" s="23" t="str">
        <f>Source!DG1402</f>
        <v/>
      </c>
      <c r="H1270" s="9">
        <f>Source!AV1402</f>
        <v>1</v>
      </c>
      <c r="I1270" s="9">
        <f>IF(Source!BA1402&lt;&gt; 0, Source!BA1402, 1)</f>
        <v>1</v>
      </c>
      <c r="J1270" s="25">
        <f>Source!S1402</f>
        <v>703.69</v>
      </c>
      <c r="K1270" s="25"/>
    </row>
    <row r="1271" spans="1:22" ht="14.25" x14ac:dyDescent="0.2">
      <c r="A1271" s="20"/>
      <c r="B1271" s="21"/>
      <c r="C1271" s="21" t="s">
        <v>698</v>
      </c>
      <c r="D1271" s="22"/>
      <c r="E1271" s="9"/>
      <c r="F1271" s="24">
        <f>Source!AL1402</f>
        <v>2994.86</v>
      </c>
      <c r="G1271" s="23" t="str">
        <f>Source!DD1402</f>
        <v/>
      </c>
      <c r="H1271" s="9">
        <f>Source!AW1402</f>
        <v>1</v>
      </c>
      <c r="I1271" s="9">
        <f>IF(Source!BC1402&lt;&gt; 0, Source!BC1402, 1)</f>
        <v>1</v>
      </c>
      <c r="J1271" s="25">
        <f>Source!P1402</f>
        <v>1796.92</v>
      </c>
      <c r="K1271" s="25"/>
    </row>
    <row r="1272" spans="1:22" ht="14.25" x14ac:dyDescent="0.2">
      <c r="A1272" s="20"/>
      <c r="B1272" s="21"/>
      <c r="C1272" s="21" t="s">
        <v>699</v>
      </c>
      <c r="D1272" s="22" t="s">
        <v>700</v>
      </c>
      <c r="E1272" s="9">
        <f>Source!AT1402</f>
        <v>70</v>
      </c>
      <c r="F1272" s="24"/>
      <c r="G1272" s="23"/>
      <c r="H1272" s="9"/>
      <c r="I1272" s="9"/>
      <c r="J1272" s="25">
        <f>SUM(R1268:R1271)</f>
        <v>492.58</v>
      </c>
      <c r="K1272" s="25"/>
    </row>
    <row r="1273" spans="1:22" ht="14.25" x14ac:dyDescent="0.2">
      <c r="A1273" s="20"/>
      <c r="B1273" s="21"/>
      <c r="C1273" s="21" t="s">
        <v>701</v>
      </c>
      <c r="D1273" s="22" t="s">
        <v>700</v>
      </c>
      <c r="E1273" s="9">
        <f>Source!AU1402</f>
        <v>10</v>
      </c>
      <c r="F1273" s="24"/>
      <c r="G1273" s="23"/>
      <c r="H1273" s="9"/>
      <c r="I1273" s="9"/>
      <c r="J1273" s="25">
        <f>SUM(T1268:T1272)</f>
        <v>70.37</v>
      </c>
      <c r="K1273" s="25"/>
    </row>
    <row r="1274" spans="1:22" ht="14.25" x14ac:dyDescent="0.2">
      <c r="A1274" s="20"/>
      <c r="B1274" s="21"/>
      <c r="C1274" s="21" t="s">
        <v>703</v>
      </c>
      <c r="D1274" s="22" t="s">
        <v>704</v>
      </c>
      <c r="E1274" s="9">
        <f>Source!AQ1402</f>
        <v>6.22</v>
      </c>
      <c r="F1274" s="24"/>
      <c r="G1274" s="23" t="str">
        <f>Source!DI1402</f>
        <v/>
      </c>
      <c r="H1274" s="9">
        <f>Source!AV1402</f>
        <v>1</v>
      </c>
      <c r="I1274" s="9"/>
      <c r="J1274" s="25"/>
      <c r="K1274" s="25">
        <f>Source!U1402</f>
        <v>3.7319999999999998</v>
      </c>
    </row>
    <row r="1275" spans="1:22" ht="15" x14ac:dyDescent="0.25">
      <c r="A1275" s="29"/>
      <c r="B1275" s="29"/>
      <c r="C1275" s="29"/>
      <c r="D1275" s="29"/>
      <c r="E1275" s="29"/>
      <c r="F1275" s="29"/>
      <c r="G1275" s="29"/>
      <c r="H1275" s="29"/>
      <c r="I1275" s="44">
        <f>J1270+J1271+J1272+J1273</f>
        <v>3063.56</v>
      </c>
      <c r="J1275" s="44"/>
      <c r="K1275" s="30">
        <f>IF(Source!I1402&lt;&gt;0, ROUND(I1275/Source!I1402, 2), 0)</f>
        <v>5105.93</v>
      </c>
      <c r="P1275" s="28">
        <f>I1275</f>
        <v>3063.56</v>
      </c>
    </row>
    <row r="1276" spans="1:22" ht="57" x14ac:dyDescent="0.2">
      <c r="A1276" s="20" t="str">
        <f>Source!E1403</f>
        <v>30</v>
      </c>
      <c r="B1276" s="21" t="str">
        <f>Source!F1403</f>
        <v>коммерческое предложение</v>
      </c>
      <c r="C1276" s="21" t="s">
        <v>740</v>
      </c>
      <c r="D1276" s="22" t="str">
        <f>Source!H1403</f>
        <v>шт.</v>
      </c>
      <c r="E1276" s="9">
        <f>Source!I1403</f>
        <v>3</v>
      </c>
      <c r="F1276" s="24">
        <f>Source!AL1403</f>
        <v>2916.67</v>
      </c>
      <c r="G1276" s="23" t="str">
        <f>Source!DD1403</f>
        <v/>
      </c>
      <c r="H1276" s="9">
        <f>Source!AW1403</f>
        <v>1</v>
      </c>
      <c r="I1276" s="9">
        <f>IF(Source!BC1403&lt;&gt; 0, Source!BC1403, 1)</f>
        <v>1</v>
      </c>
      <c r="J1276" s="25">
        <f>Source!P1403</f>
        <v>8750.01</v>
      </c>
      <c r="K1276" s="25"/>
      <c r="Q1276">
        <f>ROUND((Source!BZ1403/100)*ROUND((Source!AF1403*Source!AV1403)*Source!I1403, 2), 2)</f>
        <v>0</v>
      </c>
      <c r="R1276">
        <f>Source!X1403</f>
        <v>0</v>
      </c>
      <c r="S1276">
        <f>ROUND((Source!CA1403/100)*ROUND((Source!AF1403*Source!AV1403)*Source!I1403, 2), 2)</f>
        <v>0</v>
      </c>
      <c r="T1276">
        <f>Source!Y1403</f>
        <v>0</v>
      </c>
      <c r="U1276">
        <f>ROUND((175/100)*ROUND((Source!AE1403*Source!AV1403)*Source!I1403, 2), 2)</f>
        <v>0</v>
      </c>
      <c r="V1276">
        <f>ROUND((108/100)*ROUND(Source!CS1403*Source!I1403, 2), 2)</f>
        <v>0</v>
      </c>
    </row>
    <row r="1277" spans="1:22" ht="15" x14ac:dyDescent="0.25">
      <c r="A1277" s="29"/>
      <c r="B1277" s="29"/>
      <c r="C1277" s="29"/>
      <c r="D1277" s="29"/>
      <c r="E1277" s="29"/>
      <c r="F1277" s="29"/>
      <c r="G1277" s="29"/>
      <c r="H1277" s="29"/>
      <c r="I1277" s="44">
        <f>J1276</f>
        <v>8750.01</v>
      </c>
      <c r="J1277" s="44"/>
      <c r="K1277" s="30">
        <f>IF(Source!I1403&lt;&gt;0, ROUND(I1277/Source!I1403, 2), 0)</f>
        <v>2916.67</v>
      </c>
      <c r="P1277" s="28">
        <f>I1277</f>
        <v>8750.01</v>
      </c>
    </row>
    <row r="1279" spans="1:22" ht="15" x14ac:dyDescent="0.25">
      <c r="A1279" s="42" t="str">
        <f>CONCATENATE("Итого по разделу: ",IF(Source!G1405&lt;&gt;"Новый раздел", Source!G1405, ""))</f>
        <v>Итого по разделу: Установка урн</v>
      </c>
      <c r="B1279" s="42"/>
      <c r="C1279" s="42"/>
      <c r="D1279" s="42"/>
      <c r="E1279" s="42"/>
      <c r="F1279" s="42"/>
      <c r="G1279" s="42"/>
      <c r="H1279" s="42"/>
      <c r="I1279" s="40">
        <f>SUM(P1267:P1278)</f>
        <v>11813.57</v>
      </c>
      <c r="J1279" s="41"/>
      <c r="K1279" s="31"/>
    </row>
    <row r="1281" spans="1:22" ht="14.25" x14ac:dyDescent="0.2">
      <c r="C1281" s="38" t="str">
        <f>Source!H1433</f>
        <v>НДС 20%</v>
      </c>
      <c r="D1281" s="38"/>
      <c r="E1281" s="38"/>
      <c r="F1281" s="38"/>
      <c r="G1281" s="38"/>
      <c r="H1281" s="38"/>
      <c r="I1281" s="39">
        <f>IF(Source!F1433=0, "", Source!F1433)</f>
        <v>2362.71</v>
      </c>
      <c r="J1281" s="39"/>
    </row>
    <row r="1282" spans="1:22" ht="14.25" x14ac:dyDescent="0.2">
      <c r="C1282" s="38" t="str">
        <f>Source!H1434</f>
        <v>Итого с НДС</v>
      </c>
      <c r="D1282" s="38"/>
      <c r="E1282" s="38"/>
      <c r="F1282" s="38"/>
      <c r="G1282" s="38"/>
      <c r="H1282" s="38"/>
      <c r="I1282" s="39">
        <f>IF(Source!F1434=0, "", Source!F1434)</f>
        <v>14176.28</v>
      </c>
      <c r="J1282" s="39"/>
    </row>
    <row r="1284" spans="1:22" ht="15" x14ac:dyDescent="0.25">
      <c r="A1284" s="42" t="str">
        <f>CONCATENATE("Итого по локальной смете: ",IF(Source!G1436&lt;&gt;"Новая локальная смета", Source!G1436, ""))</f>
        <v>Итого по локальной смете: Лестева ул. 20</v>
      </c>
      <c r="B1284" s="42"/>
      <c r="C1284" s="42"/>
      <c r="D1284" s="42"/>
      <c r="E1284" s="42"/>
      <c r="F1284" s="42"/>
      <c r="G1284" s="42"/>
      <c r="H1284" s="42"/>
      <c r="I1284" s="40">
        <f>SUM(P1022:P1283)</f>
        <v>2287799.96</v>
      </c>
      <c r="J1284" s="41"/>
      <c r="K1284" s="31"/>
    </row>
    <row r="1286" spans="1:22" ht="14.25" x14ac:dyDescent="0.2">
      <c r="C1286" s="38" t="str">
        <f>Source!H1464</f>
        <v>НДС 20%</v>
      </c>
      <c r="D1286" s="38"/>
      <c r="E1286" s="38"/>
      <c r="F1286" s="38"/>
      <c r="G1286" s="38"/>
      <c r="H1286" s="38"/>
      <c r="I1286" s="39">
        <f>IF(Source!F1464=0, "", Source!F1464)</f>
        <v>457559.99</v>
      </c>
      <c r="J1286" s="39"/>
    </row>
    <row r="1287" spans="1:22" ht="14.25" x14ac:dyDescent="0.2">
      <c r="C1287" s="38" t="str">
        <f>Source!H1465</f>
        <v>Итого с НДС</v>
      </c>
      <c r="D1287" s="38"/>
      <c r="E1287" s="38"/>
      <c r="F1287" s="38"/>
      <c r="G1287" s="38"/>
      <c r="H1287" s="38"/>
      <c r="I1287" s="39">
        <f>IF(Source!F1465=0, "", Source!F1465)</f>
        <v>2745359.95</v>
      </c>
      <c r="J1287" s="39"/>
    </row>
    <row r="1289" spans="1:22" ht="16.5" x14ac:dyDescent="0.25">
      <c r="A1289" s="43" t="str">
        <f>CONCATENATE("Локальная смета: ",IF(Source!G1467&lt;&gt;"Новая локальная смета", Source!G1467, ""))</f>
        <v>Локальная смета: Пересветов пер. д. 7 к.1</v>
      </c>
      <c r="B1289" s="43"/>
      <c r="C1289" s="43"/>
      <c r="D1289" s="43"/>
      <c r="E1289" s="43"/>
      <c r="F1289" s="43"/>
      <c r="G1289" s="43"/>
      <c r="H1289" s="43"/>
      <c r="I1289" s="43"/>
      <c r="J1289" s="43"/>
      <c r="K1289" s="43"/>
    </row>
    <row r="1291" spans="1:22" ht="16.5" x14ac:dyDescent="0.25">
      <c r="A1291" s="43" t="str">
        <f>CONCATENATE("Раздел: ",IF(Source!G1471&lt;&gt;"Новый раздел", Source!G1471, ""))</f>
        <v>Раздел: Ремонт газона (рулонный)-180м2</v>
      </c>
      <c r="B1291" s="43"/>
      <c r="C1291" s="43"/>
      <c r="D1291" s="43"/>
      <c r="E1291" s="43"/>
      <c r="F1291" s="43"/>
      <c r="G1291" s="43"/>
      <c r="H1291" s="43"/>
      <c r="I1291" s="43"/>
      <c r="J1291" s="43"/>
      <c r="K1291" s="43"/>
    </row>
    <row r="1292" spans="1:22" ht="71.25" x14ac:dyDescent="0.2">
      <c r="A1292" s="20" t="str">
        <f>Source!E1475</f>
        <v>1</v>
      </c>
      <c r="B1292" s="21" t="str">
        <f>Source!F1475</f>
        <v>5.4-3203-3-3/1</v>
      </c>
      <c r="C1292" s="21" t="str">
        <f>Source!G1475</f>
        <v>Подготовка почвы для устройства партерного и обыкновенного газонов с внесением растительной земли слоем 15 см механизированным способом (75%)</v>
      </c>
      <c r="D1292" s="22" t="str">
        <f>Source!H1475</f>
        <v>100 м2</v>
      </c>
      <c r="E1292" s="9">
        <f>Source!I1475</f>
        <v>1.35</v>
      </c>
      <c r="F1292" s="24"/>
      <c r="G1292" s="23"/>
      <c r="H1292" s="9"/>
      <c r="I1292" s="9"/>
      <c r="J1292" s="25"/>
      <c r="K1292" s="25"/>
      <c r="Q1292">
        <f>ROUND((Source!BZ1475/100)*ROUND((Source!AF1475*Source!AV1475)*Source!I1475, 2), 2)</f>
        <v>5385.2</v>
      </c>
      <c r="R1292">
        <f>Source!X1475</f>
        <v>5385.2</v>
      </c>
      <c r="S1292">
        <f>ROUND((Source!CA1475/100)*ROUND((Source!AF1475*Source!AV1475)*Source!I1475, 2), 2)</f>
        <v>769.31</v>
      </c>
      <c r="T1292">
        <f>Source!Y1475</f>
        <v>769.31</v>
      </c>
      <c r="U1292">
        <f>ROUND((175/100)*ROUND((Source!AE1475*Source!AV1475)*Source!I1475, 2), 2)</f>
        <v>52.52</v>
      </c>
      <c r="V1292">
        <f>ROUND((108/100)*ROUND(Source!CS1475*Source!I1475, 2), 2)</f>
        <v>32.409999999999997</v>
      </c>
    </row>
    <row r="1293" spans="1:22" x14ac:dyDescent="0.2">
      <c r="C1293" s="26" t="str">
        <f>"Объем: "&amp;Source!I1475&amp;"=135/"&amp;"100"</f>
        <v>Объем: 1,35=135/100</v>
      </c>
    </row>
    <row r="1294" spans="1:22" ht="14.25" x14ac:dyDescent="0.2">
      <c r="A1294" s="20"/>
      <c r="B1294" s="21"/>
      <c r="C1294" s="21" t="s">
        <v>695</v>
      </c>
      <c r="D1294" s="22"/>
      <c r="E1294" s="9"/>
      <c r="F1294" s="24">
        <f>Source!AO1475</f>
        <v>5698.62</v>
      </c>
      <c r="G1294" s="23" t="str">
        <f>Source!DG1475</f>
        <v/>
      </c>
      <c r="H1294" s="9">
        <f>Source!AV1475</f>
        <v>1</v>
      </c>
      <c r="I1294" s="9">
        <f>IF(Source!BA1475&lt;&gt; 0, Source!BA1475, 1)</f>
        <v>1</v>
      </c>
      <c r="J1294" s="25">
        <f>Source!S1475</f>
        <v>7693.14</v>
      </c>
      <c r="K1294" s="25"/>
    </row>
    <row r="1295" spans="1:22" ht="14.25" x14ac:dyDescent="0.2">
      <c r="A1295" s="20"/>
      <c r="B1295" s="21"/>
      <c r="C1295" s="21" t="s">
        <v>696</v>
      </c>
      <c r="D1295" s="22"/>
      <c r="E1295" s="9"/>
      <c r="F1295" s="24">
        <f>Source!AM1475</f>
        <v>60.76</v>
      </c>
      <c r="G1295" s="23" t="str">
        <f>Source!DE1475</f>
        <v/>
      </c>
      <c r="H1295" s="9">
        <f>Source!AV1475</f>
        <v>1</v>
      </c>
      <c r="I1295" s="9">
        <f>IF(Source!BB1475&lt;&gt; 0, Source!BB1475, 1)</f>
        <v>1</v>
      </c>
      <c r="J1295" s="25">
        <f>Source!Q1475</f>
        <v>82.03</v>
      </c>
      <c r="K1295" s="25"/>
    </row>
    <row r="1296" spans="1:22" ht="14.25" x14ac:dyDescent="0.2">
      <c r="A1296" s="20"/>
      <c r="B1296" s="21"/>
      <c r="C1296" s="21" t="s">
        <v>697</v>
      </c>
      <c r="D1296" s="22"/>
      <c r="E1296" s="9"/>
      <c r="F1296" s="24">
        <f>Source!AN1475</f>
        <v>22.23</v>
      </c>
      <c r="G1296" s="23" t="str">
        <f>Source!DF1475</f>
        <v/>
      </c>
      <c r="H1296" s="9">
        <f>Source!AV1475</f>
        <v>1</v>
      </c>
      <c r="I1296" s="9">
        <f>IF(Source!BS1475&lt;&gt; 0, Source!BS1475, 1)</f>
        <v>1</v>
      </c>
      <c r="J1296" s="27">
        <f>Source!R1475</f>
        <v>30.01</v>
      </c>
      <c r="K1296" s="25"/>
    </row>
    <row r="1297" spans="1:22" ht="14.25" x14ac:dyDescent="0.2">
      <c r="A1297" s="20"/>
      <c r="B1297" s="21"/>
      <c r="C1297" s="21" t="s">
        <v>698</v>
      </c>
      <c r="D1297" s="22"/>
      <c r="E1297" s="9"/>
      <c r="F1297" s="24">
        <f>Source!AL1475</f>
        <v>11305.05</v>
      </c>
      <c r="G1297" s="23" t="str">
        <f>Source!DD1475</f>
        <v/>
      </c>
      <c r="H1297" s="9">
        <f>Source!AW1475</f>
        <v>1</v>
      </c>
      <c r="I1297" s="9">
        <f>IF(Source!BC1475&lt;&gt; 0, Source!BC1475, 1)</f>
        <v>1</v>
      </c>
      <c r="J1297" s="25">
        <f>Source!P1475</f>
        <v>15261.82</v>
      </c>
      <c r="K1297" s="25"/>
    </row>
    <row r="1298" spans="1:22" ht="14.25" x14ac:dyDescent="0.2">
      <c r="A1298" s="20"/>
      <c r="B1298" s="21"/>
      <c r="C1298" s="21" t="s">
        <v>699</v>
      </c>
      <c r="D1298" s="22" t="s">
        <v>700</v>
      </c>
      <c r="E1298" s="9">
        <f>Source!AT1475</f>
        <v>70</v>
      </c>
      <c r="F1298" s="24"/>
      <c r="G1298" s="23"/>
      <c r="H1298" s="9"/>
      <c r="I1298" s="9"/>
      <c r="J1298" s="25">
        <f>SUM(R1292:R1297)</f>
        <v>5385.2</v>
      </c>
      <c r="K1298" s="25"/>
    </row>
    <row r="1299" spans="1:22" ht="14.25" x14ac:dyDescent="0.2">
      <c r="A1299" s="20"/>
      <c r="B1299" s="21"/>
      <c r="C1299" s="21" t="s">
        <v>701</v>
      </c>
      <c r="D1299" s="22" t="s">
        <v>700</v>
      </c>
      <c r="E1299" s="9">
        <f>Source!AU1475</f>
        <v>10</v>
      </c>
      <c r="F1299" s="24"/>
      <c r="G1299" s="23"/>
      <c r="H1299" s="9"/>
      <c r="I1299" s="9"/>
      <c r="J1299" s="25">
        <f>SUM(T1292:T1298)</f>
        <v>769.31</v>
      </c>
      <c r="K1299" s="25"/>
    </row>
    <row r="1300" spans="1:22" ht="14.25" x14ac:dyDescent="0.2">
      <c r="A1300" s="20"/>
      <c r="B1300" s="21"/>
      <c r="C1300" s="21" t="s">
        <v>702</v>
      </c>
      <c r="D1300" s="22" t="s">
        <v>700</v>
      </c>
      <c r="E1300" s="9">
        <f>108</f>
        <v>108</v>
      </c>
      <c r="F1300" s="24"/>
      <c r="G1300" s="23"/>
      <c r="H1300" s="9"/>
      <c r="I1300" s="9"/>
      <c r="J1300" s="25">
        <f>SUM(V1292:V1299)</f>
        <v>32.409999999999997</v>
      </c>
      <c r="K1300" s="25"/>
    </row>
    <row r="1301" spans="1:22" ht="14.25" x14ac:dyDescent="0.2">
      <c r="A1301" s="20"/>
      <c r="B1301" s="21"/>
      <c r="C1301" s="21" t="s">
        <v>703</v>
      </c>
      <c r="D1301" s="22" t="s">
        <v>704</v>
      </c>
      <c r="E1301" s="9">
        <f>Source!AQ1475</f>
        <v>30.8</v>
      </c>
      <c r="F1301" s="24"/>
      <c r="G1301" s="23" t="str">
        <f>Source!DI1475</f>
        <v/>
      </c>
      <c r="H1301" s="9">
        <f>Source!AV1475</f>
        <v>1</v>
      </c>
      <c r="I1301" s="9"/>
      <c r="J1301" s="25"/>
      <c r="K1301" s="25">
        <f>Source!U1475</f>
        <v>41.580000000000005</v>
      </c>
    </row>
    <row r="1302" spans="1:22" ht="15" x14ac:dyDescent="0.25">
      <c r="A1302" s="29"/>
      <c r="B1302" s="29"/>
      <c r="C1302" s="29"/>
      <c r="D1302" s="29"/>
      <c r="E1302" s="29"/>
      <c r="F1302" s="29"/>
      <c r="G1302" s="29"/>
      <c r="H1302" s="29"/>
      <c r="I1302" s="44">
        <f>J1294+J1295+J1297+J1298+J1299+J1300</f>
        <v>29223.91</v>
      </c>
      <c r="J1302" s="44"/>
      <c r="K1302" s="30">
        <f>IF(Source!I1475&lt;&gt;0, ROUND(I1302/Source!I1475, 2), 0)</f>
        <v>21647.34</v>
      </c>
      <c r="P1302" s="28">
        <f>I1302</f>
        <v>29223.91</v>
      </c>
    </row>
    <row r="1303" spans="1:22" ht="57" x14ac:dyDescent="0.2">
      <c r="A1303" s="20" t="str">
        <f>Source!E1476</f>
        <v>2</v>
      </c>
      <c r="B1303" s="21" t="str">
        <f>Source!F1476</f>
        <v>5.4-3203-3-4/1</v>
      </c>
      <c r="C1303" s="21" t="str">
        <f>Source!G1476</f>
        <v>Подготовка почвы для устройства партерного и обыкновенного газонов с внесением растительной земли слоем 15 см вручную (25%)</v>
      </c>
      <c r="D1303" s="22" t="str">
        <f>Source!H1476</f>
        <v>100 м2</v>
      </c>
      <c r="E1303" s="9">
        <f>Source!I1476</f>
        <v>0.45</v>
      </c>
      <c r="F1303" s="24"/>
      <c r="G1303" s="23"/>
      <c r="H1303" s="9"/>
      <c r="I1303" s="9"/>
      <c r="J1303" s="25"/>
      <c r="K1303" s="25"/>
      <c r="Q1303">
        <f>ROUND((Source!BZ1476/100)*ROUND((Source!AF1476*Source!AV1476)*Source!I1476, 2), 2)</f>
        <v>2680.94</v>
      </c>
      <c r="R1303">
        <f>Source!X1476</f>
        <v>2680.94</v>
      </c>
      <c r="S1303">
        <f>ROUND((Source!CA1476/100)*ROUND((Source!AF1476*Source!AV1476)*Source!I1476, 2), 2)</f>
        <v>382.99</v>
      </c>
      <c r="T1303">
        <f>Source!Y1476</f>
        <v>382.99</v>
      </c>
      <c r="U1303">
        <f>ROUND((175/100)*ROUND((Source!AE1476*Source!AV1476)*Source!I1476, 2), 2)</f>
        <v>0</v>
      </c>
      <c r="V1303">
        <f>ROUND((108/100)*ROUND(Source!CS1476*Source!I1476, 2), 2)</f>
        <v>0</v>
      </c>
    </row>
    <row r="1304" spans="1:22" x14ac:dyDescent="0.2">
      <c r="C1304" s="26" t="str">
        <f>"Объем: "&amp;Source!I1476&amp;"=45/"&amp;"100"</f>
        <v>Объем: 0,45=45/100</v>
      </c>
    </row>
    <row r="1305" spans="1:22" ht="14.25" x14ac:dyDescent="0.2">
      <c r="A1305" s="20"/>
      <c r="B1305" s="21"/>
      <c r="C1305" s="21" t="s">
        <v>695</v>
      </c>
      <c r="D1305" s="22"/>
      <c r="E1305" s="9"/>
      <c r="F1305" s="24">
        <f>Source!AO1476</f>
        <v>8510.92</v>
      </c>
      <c r="G1305" s="23" t="str">
        <f>Source!DG1476</f>
        <v/>
      </c>
      <c r="H1305" s="9">
        <f>Source!AV1476</f>
        <v>1</v>
      </c>
      <c r="I1305" s="9">
        <f>IF(Source!BA1476&lt;&gt; 0, Source!BA1476, 1)</f>
        <v>1</v>
      </c>
      <c r="J1305" s="25">
        <f>Source!S1476</f>
        <v>3829.91</v>
      </c>
      <c r="K1305" s="25"/>
    </row>
    <row r="1306" spans="1:22" ht="14.25" x14ac:dyDescent="0.2">
      <c r="A1306" s="20"/>
      <c r="B1306" s="21"/>
      <c r="C1306" s="21" t="s">
        <v>698</v>
      </c>
      <c r="D1306" s="22"/>
      <c r="E1306" s="9"/>
      <c r="F1306" s="24">
        <f>Source!AL1476</f>
        <v>11305.05</v>
      </c>
      <c r="G1306" s="23" t="str">
        <f>Source!DD1476</f>
        <v/>
      </c>
      <c r="H1306" s="9">
        <f>Source!AW1476</f>
        <v>1</v>
      </c>
      <c r="I1306" s="9">
        <f>IF(Source!BC1476&lt;&gt; 0, Source!BC1476, 1)</f>
        <v>1</v>
      </c>
      <c r="J1306" s="25">
        <f>Source!P1476</f>
        <v>5087.2700000000004</v>
      </c>
      <c r="K1306" s="25"/>
    </row>
    <row r="1307" spans="1:22" ht="14.25" x14ac:dyDescent="0.2">
      <c r="A1307" s="20"/>
      <c r="B1307" s="21"/>
      <c r="C1307" s="21" t="s">
        <v>699</v>
      </c>
      <c r="D1307" s="22" t="s">
        <v>700</v>
      </c>
      <c r="E1307" s="9">
        <f>Source!AT1476</f>
        <v>70</v>
      </c>
      <c r="F1307" s="24"/>
      <c r="G1307" s="23"/>
      <c r="H1307" s="9"/>
      <c r="I1307" s="9"/>
      <c r="J1307" s="25">
        <f>SUM(R1303:R1306)</f>
        <v>2680.94</v>
      </c>
      <c r="K1307" s="25"/>
    </row>
    <row r="1308" spans="1:22" ht="14.25" x14ac:dyDescent="0.2">
      <c r="A1308" s="20"/>
      <c r="B1308" s="21"/>
      <c r="C1308" s="21" t="s">
        <v>701</v>
      </c>
      <c r="D1308" s="22" t="s">
        <v>700</v>
      </c>
      <c r="E1308" s="9">
        <f>Source!AU1476</f>
        <v>10</v>
      </c>
      <c r="F1308" s="24"/>
      <c r="G1308" s="23"/>
      <c r="H1308" s="9"/>
      <c r="I1308" s="9"/>
      <c r="J1308" s="25">
        <f>SUM(T1303:T1307)</f>
        <v>382.99</v>
      </c>
      <c r="K1308" s="25"/>
    </row>
    <row r="1309" spans="1:22" ht="14.25" x14ac:dyDescent="0.2">
      <c r="A1309" s="20"/>
      <c r="B1309" s="21"/>
      <c r="C1309" s="21" t="s">
        <v>703</v>
      </c>
      <c r="D1309" s="22" t="s">
        <v>704</v>
      </c>
      <c r="E1309" s="9">
        <f>Source!AQ1476</f>
        <v>46</v>
      </c>
      <c r="F1309" s="24"/>
      <c r="G1309" s="23" t="str">
        <f>Source!DI1476</f>
        <v/>
      </c>
      <c r="H1309" s="9">
        <f>Source!AV1476</f>
        <v>1</v>
      </c>
      <c r="I1309" s="9"/>
      <c r="J1309" s="25"/>
      <c r="K1309" s="25">
        <f>Source!U1476</f>
        <v>20.7</v>
      </c>
    </row>
    <row r="1310" spans="1:22" ht="15" x14ac:dyDescent="0.25">
      <c r="A1310" s="29"/>
      <c r="B1310" s="29"/>
      <c r="C1310" s="29"/>
      <c r="D1310" s="29"/>
      <c r="E1310" s="29"/>
      <c r="F1310" s="29"/>
      <c r="G1310" s="29"/>
      <c r="H1310" s="29"/>
      <c r="I1310" s="44">
        <f>J1305+J1306+J1307+J1308</f>
        <v>11981.11</v>
      </c>
      <c r="J1310" s="44"/>
      <c r="K1310" s="30">
        <f>IF(Source!I1476&lt;&gt;0, ROUND(I1310/Source!I1476, 2), 0)</f>
        <v>26624.69</v>
      </c>
      <c r="P1310" s="28">
        <f>I1310</f>
        <v>11981.11</v>
      </c>
    </row>
    <row r="1311" spans="1:22" ht="57" x14ac:dyDescent="0.2">
      <c r="A1311" s="20" t="str">
        <f>Source!E1477</f>
        <v>3</v>
      </c>
      <c r="B1311" s="21" t="str">
        <f>Source!F1477</f>
        <v>5.4-3203-3-5/1</v>
      </c>
      <c r="C1311" s="21" t="str">
        <f>Source!G1477</f>
        <v>Подготовка почвы для устройства партерного и обыкновенного газонов на каждые 5 см изменения толщины слоя добавлять или исключать</v>
      </c>
      <c r="D1311" s="22" t="str">
        <f>Source!H1477</f>
        <v>100 м2</v>
      </c>
      <c r="E1311" s="9">
        <f>Source!I1477</f>
        <v>-1.8</v>
      </c>
      <c r="F1311" s="24"/>
      <c r="G1311" s="23"/>
      <c r="H1311" s="9"/>
      <c r="I1311" s="9"/>
      <c r="J1311" s="25"/>
      <c r="K1311" s="25"/>
      <c r="Q1311">
        <f>ROUND((Source!BZ1477/100)*ROUND((Source!AF1477*Source!AV1477)*Source!I1477, 2), 2)</f>
        <v>-1466.36</v>
      </c>
      <c r="R1311">
        <f>Source!X1477</f>
        <v>-1466.36</v>
      </c>
      <c r="S1311">
        <f>ROUND((Source!CA1477/100)*ROUND((Source!AF1477*Source!AV1477)*Source!I1477, 2), 2)</f>
        <v>-209.48</v>
      </c>
      <c r="T1311">
        <f>Source!Y1477</f>
        <v>-209.48</v>
      </c>
      <c r="U1311">
        <f>ROUND((175/100)*ROUND((Source!AE1477*Source!AV1477)*Source!I1477, 2), 2)</f>
        <v>0</v>
      </c>
      <c r="V1311">
        <f>ROUND((108/100)*ROUND(Source!CS1477*Source!I1477, 2), 2)</f>
        <v>0</v>
      </c>
    </row>
    <row r="1312" spans="1:22" x14ac:dyDescent="0.2">
      <c r="C1312" s="26" t="str">
        <f>"Объем: "&amp;Source!I1477&amp;"=-"&amp;"180/"&amp;"100"</f>
        <v>Объем: -1,8=-180/100</v>
      </c>
    </row>
    <row r="1313" spans="1:22" ht="14.25" x14ac:dyDescent="0.2">
      <c r="A1313" s="20"/>
      <c r="B1313" s="21"/>
      <c r="C1313" s="21" t="s">
        <v>695</v>
      </c>
      <c r="D1313" s="22"/>
      <c r="E1313" s="9"/>
      <c r="F1313" s="24">
        <f>Source!AO1477</f>
        <v>1163.78</v>
      </c>
      <c r="G1313" s="23" t="str">
        <f>Source!DG1477</f>
        <v/>
      </c>
      <c r="H1313" s="9">
        <f>Source!AV1477</f>
        <v>1</v>
      </c>
      <c r="I1313" s="9">
        <f>IF(Source!BA1477&lt;&gt; 0, Source!BA1477, 1)</f>
        <v>1</v>
      </c>
      <c r="J1313" s="25">
        <f>Source!S1477</f>
        <v>-2094.8000000000002</v>
      </c>
      <c r="K1313" s="25"/>
    </row>
    <row r="1314" spans="1:22" ht="14.25" x14ac:dyDescent="0.2">
      <c r="A1314" s="20"/>
      <c r="B1314" s="21"/>
      <c r="C1314" s="21" t="s">
        <v>698</v>
      </c>
      <c r="D1314" s="22"/>
      <c r="E1314" s="9"/>
      <c r="F1314" s="24">
        <f>Source!AL1477</f>
        <v>3768.35</v>
      </c>
      <c r="G1314" s="23" t="str">
        <f>Source!DD1477</f>
        <v/>
      </c>
      <c r="H1314" s="9">
        <f>Source!AW1477</f>
        <v>1</v>
      </c>
      <c r="I1314" s="9">
        <f>IF(Source!BC1477&lt;&gt; 0, Source!BC1477, 1)</f>
        <v>1</v>
      </c>
      <c r="J1314" s="25">
        <f>Source!P1477</f>
        <v>-6783.03</v>
      </c>
      <c r="K1314" s="25"/>
    </row>
    <row r="1315" spans="1:22" ht="14.25" x14ac:dyDescent="0.2">
      <c r="A1315" s="20"/>
      <c r="B1315" s="21"/>
      <c r="C1315" s="21" t="s">
        <v>699</v>
      </c>
      <c r="D1315" s="22" t="s">
        <v>700</v>
      </c>
      <c r="E1315" s="9">
        <f>Source!AT1477</f>
        <v>70</v>
      </c>
      <c r="F1315" s="24"/>
      <c r="G1315" s="23"/>
      <c r="H1315" s="9"/>
      <c r="I1315" s="9"/>
      <c r="J1315" s="25">
        <f>SUM(R1311:R1314)</f>
        <v>-1466.36</v>
      </c>
      <c r="K1315" s="25"/>
    </row>
    <row r="1316" spans="1:22" ht="14.25" x14ac:dyDescent="0.2">
      <c r="A1316" s="20"/>
      <c r="B1316" s="21"/>
      <c r="C1316" s="21" t="s">
        <v>701</v>
      </c>
      <c r="D1316" s="22" t="s">
        <v>700</v>
      </c>
      <c r="E1316" s="9">
        <f>Source!AU1477</f>
        <v>10</v>
      </c>
      <c r="F1316" s="24"/>
      <c r="G1316" s="23"/>
      <c r="H1316" s="9"/>
      <c r="I1316" s="9"/>
      <c r="J1316" s="25">
        <f>SUM(T1311:T1315)</f>
        <v>-209.48</v>
      </c>
      <c r="K1316" s="25"/>
    </row>
    <row r="1317" spans="1:22" ht="14.25" x14ac:dyDescent="0.2">
      <c r="A1317" s="20"/>
      <c r="B1317" s="21"/>
      <c r="C1317" s="21" t="s">
        <v>703</v>
      </c>
      <c r="D1317" s="22" t="s">
        <v>704</v>
      </c>
      <c r="E1317" s="9">
        <f>Source!AQ1477</f>
        <v>6.29</v>
      </c>
      <c r="F1317" s="24"/>
      <c r="G1317" s="23" t="str">
        <f>Source!DI1477</f>
        <v/>
      </c>
      <c r="H1317" s="9">
        <f>Source!AV1477</f>
        <v>1</v>
      </c>
      <c r="I1317" s="9"/>
      <c r="J1317" s="25"/>
      <c r="K1317" s="25">
        <f>Source!U1477</f>
        <v>-11.322000000000001</v>
      </c>
    </row>
    <row r="1318" spans="1:22" ht="15" x14ac:dyDescent="0.25">
      <c r="A1318" s="29"/>
      <c r="B1318" s="29"/>
      <c r="C1318" s="29"/>
      <c r="D1318" s="29"/>
      <c r="E1318" s="29"/>
      <c r="F1318" s="29"/>
      <c r="G1318" s="29"/>
      <c r="H1318" s="29"/>
      <c r="I1318" s="44">
        <f>J1313+J1314+J1315+J1316</f>
        <v>-10553.67</v>
      </c>
      <c r="J1318" s="44"/>
      <c r="K1318" s="30">
        <f>IF(Source!I1477&lt;&gt;0, ROUND(I1318/Source!I1477, 2), 0)</f>
        <v>5863.15</v>
      </c>
      <c r="P1318" s="28">
        <f>I1318</f>
        <v>-10553.67</v>
      </c>
    </row>
    <row r="1319" spans="1:22" ht="57" x14ac:dyDescent="0.2">
      <c r="A1319" s="20" t="str">
        <f>Source!E1478</f>
        <v>4</v>
      </c>
      <c r="B1319" s="21" t="str">
        <f>Source!F1478</f>
        <v>5.4-3203-12-1/1</v>
      </c>
      <c r="C1319" s="21" t="str">
        <f>Source!G1478</f>
        <v>Сплошная укладка готового газона в рулонах на горизонтальных поверхностях или откосах с уклоном на круче 1:2</v>
      </c>
      <c r="D1319" s="22" t="str">
        <f>Source!H1478</f>
        <v>100 м2</v>
      </c>
      <c r="E1319" s="9">
        <f>Source!I1478</f>
        <v>1.8</v>
      </c>
      <c r="F1319" s="24"/>
      <c r="G1319" s="23"/>
      <c r="H1319" s="9"/>
      <c r="I1319" s="9"/>
      <c r="J1319" s="25"/>
      <c r="K1319" s="25"/>
      <c r="Q1319">
        <f>ROUND((Source!BZ1478/100)*ROUND((Source!AF1478*Source!AV1478)*Source!I1478, 2), 2)</f>
        <v>3263.18</v>
      </c>
      <c r="R1319">
        <f>Source!X1478</f>
        <v>3263.18</v>
      </c>
      <c r="S1319">
        <f>ROUND((Source!CA1478/100)*ROUND((Source!AF1478*Source!AV1478)*Source!I1478, 2), 2)</f>
        <v>466.17</v>
      </c>
      <c r="T1319">
        <f>Source!Y1478</f>
        <v>466.17</v>
      </c>
      <c r="U1319">
        <f>ROUND((175/100)*ROUND((Source!AE1478*Source!AV1478)*Source!I1478, 2), 2)</f>
        <v>0</v>
      </c>
      <c r="V1319">
        <f>ROUND((108/100)*ROUND(Source!CS1478*Source!I1478, 2), 2)</f>
        <v>0</v>
      </c>
    </row>
    <row r="1320" spans="1:22" x14ac:dyDescent="0.2">
      <c r="C1320" s="26" t="str">
        <f>"Объем: "&amp;Source!I1478&amp;"=180/"&amp;"100"</f>
        <v>Объем: 1,8=180/100</v>
      </c>
    </row>
    <row r="1321" spans="1:22" ht="14.25" x14ac:dyDescent="0.2">
      <c r="A1321" s="20"/>
      <c r="B1321" s="21"/>
      <c r="C1321" s="21" t="s">
        <v>695</v>
      </c>
      <c r="D1321" s="22"/>
      <c r="E1321" s="9"/>
      <c r="F1321" s="24">
        <f>Source!AO1478</f>
        <v>2589.83</v>
      </c>
      <c r="G1321" s="23" t="str">
        <f>Source!DG1478</f>
        <v/>
      </c>
      <c r="H1321" s="9">
        <f>Source!AV1478</f>
        <v>1</v>
      </c>
      <c r="I1321" s="9">
        <f>IF(Source!BA1478&lt;&gt; 0, Source!BA1478, 1)</f>
        <v>1</v>
      </c>
      <c r="J1321" s="25">
        <f>Source!S1478</f>
        <v>4661.6899999999996</v>
      </c>
      <c r="K1321" s="25"/>
    </row>
    <row r="1322" spans="1:22" ht="14.25" x14ac:dyDescent="0.2">
      <c r="A1322" s="20"/>
      <c r="B1322" s="21"/>
      <c r="C1322" s="21" t="s">
        <v>698</v>
      </c>
      <c r="D1322" s="22"/>
      <c r="E1322" s="9"/>
      <c r="F1322" s="24">
        <f>Source!AL1478</f>
        <v>14000.73</v>
      </c>
      <c r="G1322" s="23" t="str">
        <f>Source!DD1478</f>
        <v/>
      </c>
      <c r="H1322" s="9">
        <f>Source!AW1478</f>
        <v>1</v>
      </c>
      <c r="I1322" s="9">
        <f>IF(Source!BC1478&lt;&gt; 0, Source!BC1478, 1)</f>
        <v>1</v>
      </c>
      <c r="J1322" s="25">
        <f>Source!P1478</f>
        <v>25201.31</v>
      </c>
      <c r="K1322" s="25"/>
    </row>
    <row r="1323" spans="1:22" ht="14.25" x14ac:dyDescent="0.2">
      <c r="A1323" s="20"/>
      <c r="B1323" s="21"/>
      <c r="C1323" s="21" t="s">
        <v>699</v>
      </c>
      <c r="D1323" s="22" t="s">
        <v>700</v>
      </c>
      <c r="E1323" s="9">
        <f>Source!AT1478</f>
        <v>70</v>
      </c>
      <c r="F1323" s="24"/>
      <c r="G1323" s="23"/>
      <c r="H1323" s="9"/>
      <c r="I1323" s="9"/>
      <c r="J1323" s="25">
        <f>SUM(R1319:R1322)</f>
        <v>3263.18</v>
      </c>
      <c r="K1323" s="25"/>
    </row>
    <row r="1324" spans="1:22" ht="14.25" x14ac:dyDescent="0.2">
      <c r="A1324" s="20"/>
      <c r="B1324" s="21"/>
      <c r="C1324" s="21" t="s">
        <v>701</v>
      </c>
      <c r="D1324" s="22" t="s">
        <v>700</v>
      </c>
      <c r="E1324" s="9">
        <f>Source!AU1478</f>
        <v>10</v>
      </c>
      <c r="F1324" s="24"/>
      <c r="G1324" s="23"/>
      <c r="H1324" s="9"/>
      <c r="I1324" s="9"/>
      <c r="J1324" s="25">
        <f>SUM(T1319:T1323)</f>
        <v>466.17</v>
      </c>
      <c r="K1324" s="25"/>
    </row>
    <row r="1325" spans="1:22" ht="14.25" x14ac:dyDescent="0.2">
      <c r="A1325" s="20"/>
      <c r="B1325" s="21"/>
      <c r="C1325" s="21" t="s">
        <v>703</v>
      </c>
      <c r="D1325" s="22" t="s">
        <v>704</v>
      </c>
      <c r="E1325" s="9">
        <f>Source!AQ1478</f>
        <v>13.42</v>
      </c>
      <c r="F1325" s="24"/>
      <c r="G1325" s="23" t="str">
        <f>Source!DI1478</f>
        <v/>
      </c>
      <c r="H1325" s="9">
        <f>Source!AV1478</f>
        <v>1</v>
      </c>
      <c r="I1325" s="9"/>
      <c r="J1325" s="25"/>
      <c r="K1325" s="25">
        <f>Source!U1478</f>
        <v>24.155999999999999</v>
      </c>
    </row>
    <row r="1326" spans="1:22" ht="15" x14ac:dyDescent="0.25">
      <c r="A1326" s="29"/>
      <c r="B1326" s="29"/>
      <c r="C1326" s="29"/>
      <c r="D1326" s="29"/>
      <c r="E1326" s="29"/>
      <c r="F1326" s="29"/>
      <c r="G1326" s="29"/>
      <c r="H1326" s="29"/>
      <c r="I1326" s="44">
        <f>J1321+J1322+J1323+J1324</f>
        <v>33592.35</v>
      </c>
      <c r="J1326" s="44"/>
      <c r="K1326" s="30">
        <f>IF(Source!I1478&lt;&gt;0, ROUND(I1326/Source!I1478, 2), 0)</f>
        <v>18662.419999999998</v>
      </c>
      <c r="P1326" s="28">
        <f>I1326</f>
        <v>33592.35</v>
      </c>
    </row>
    <row r="1328" spans="1:22" ht="15" x14ac:dyDescent="0.25">
      <c r="A1328" s="42" t="str">
        <f>CONCATENATE("Итого по разделу: ",IF(Source!G1480&lt;&gt;"Новый раздел", Source!G1480, ""))</f>
        <v>Итого по разделу: Ремонт газона (рулонный)-180м2</v>
      </c>
      <c r="B1328" s="42"/>
      <c r="C1328" s="42"/>
      <c r="D1328" s="42"/>
      <c r="E1328" s="42"/>
      <c r="F1328" s="42"/>
      <c r="G1328" s="42"/>
      <c r="H1328" s="42"/>
      <c r="I1328" s="40">
        <f>SUM(P1291:P1327)</f>
        <v>64243.700000000004</v>
      </c>
      <c r="J1328" s="41"/>
      <c r="K1328" s="31"/>
    </row>
    <row r="1330" spans="1:22" ht="14.25" x14ac:dyDescent="0.2">
      <c r="C1330" s="38" t="str">
        <f>Source!H1508</f>
        <v>НДС 20%</v>
      </c>
      <c r="D1330" s="38"/>
      <c r="E1330" s="38"/>
      <c r="F1330" s="38"/>
      <c r="G1330" s="38"/>
      <c r="H1330" s="38"/>
      <c r="I1330" s="39">
        <f>IF(Source!F1508=0, "", Source!F1508)</f>
        <v>12848.74</v>
      </c>
      <c r="J1330" s="39"/>
    </row>
    <row r="1331" spans="1:22" ht="14.25" x14ac:dyDescent="0.2">
      <c r="C1331" s="38" t="str">
        <f>Source!H1509</f>
        <v>Итого с НДС</v>
      </c>
      <c r="D1331" s="38"/>
      <c r="E1331" s="38"/>
      <c r="F1331" s="38"/>
      <c r="G1331" s="38"/>
      <c r="H1331" s="38"/>
      <c r="I1331" s="39">
        <f>IF(Source!F1509=0, "", Source!F1509)</f>
        <v>77092.44</v>
      </c>
      <c r="J1331" s="39"/>
    </row>
    <row r="1333" spans="1:22" ht="16.5" x14ac:dyDescent="0.25">
      <c r="A1333" s="43" t="str">
        <f>CONCATENATE("Раздел: ",IF(Source!G1511&lt;&gt;"Новый раздел", Source!G1511, ""))</f>
        <v>Раздел: Установка ограждений -75п.м. Н-1м</v>
      </c>
      <c r="B1333" s="43"/>
      <c r="C1333" s="43"/>
      <c r="D1333" s="43"/>
      <c r="E1333" s="43"/>
      <c r="F1333" s="43"/>
      <c r="G1333" s="43"/>
      <c r="H1333" s="43"/>
      <c r="I1333" s="43"/>
      <c r="J1333" s="43"/>
      <c r="K1333" s="43"/>
    </row>
    <row r="1334" spans="1:22" ht="42.75" x14ac:dyDescent="0.2">
      <c r="A1334" s="20" t="str">
        <f>Source!E1515</f>
        <v>5</v>
      </c>
      <c r="B1334" s="21" t="str">
        <f>Source!F1515</f>
        <v>5.3-3203-4-2/1</v>
      </c>
      <c r="C1334" s="21" t="str">
        <f>Source!G1515</f>
        <v>Установка стоек металлического ограждения газонов из трубы, масса стоек до 5 кг</v>
      </c>
      <c r="D1334" s="22" t="str">
        <f>Source!H1515</f>
        <v>10 шт.</v>
      </c>
      <c r="E1334" s="9">
        <f>Source!I1515</f>
        <v>3.8</v>
      </c>
      <c r="F1334" s="24"/>
      <c r="G1334" s="23"/>
      <c r="H1334" s="9"/>
      <c r="I1334" s="9"/>
      <c r="J1334" s="25"/>
      <c r="K1334" s="25"/>
      <c r="Q1334">
        <f>ROUND((Source!BZ1515/100)*ROUND((Source!AF1515*Source!AV1515)*Source!I1515, 2), 2)</f>
        <v>3119.7</v>
      </c>
      <c r="R1334">
        <f>Source!X1515</f>
        <v>3119.7</v>
      </c>
      <c r="S1334">
        <f>ROUND((Source!CA1515/100)*ROUND((Source!AF1515*Source!AV1515)*Source!I1515, 2), 2)</f>
        <v>445.67</v>
      </c>
      <c r="T1334">
        <f>Source!Y1515</f>
        <v>445.67</v>
      </c>
      <c r="U1334">
        <f>ROUND((175/100)*ROUND((Source!AE1515*Source!AV1515)*Source!I1515, 2), 2)</f>
        <v>0</v>
      </c>
      <c r="V1334">
        <f>ROUND((108/100)*ROUND(Source!CS1515*Source!I1515, 2), 2)</f>
        <v>0</v>
      </c>
    </row>
    <row r="1335" spans="1:22" x14ac:dyDescent="0.2">
      <c r="C1335" s="26" t="str">
        <f>"Объем: "&amp;Source!I1515&amp;"=38/"&amp;"10"</f>
        <v>Объем: 3,8=38/10</v>
      </c>
    </row>
    <row r="1336" spans="1:22" ht="14.25" x14ac:dyDescent="0.2">
      <c r="A1336" s="20"/>
      <c r="B1336" s="21"/>
      <c r="C1336" s="21" t="s">
        <v>695</v>
      </c>
      <c r="D1336" s="22"/>
      <c r="E1336" s="9"/>
      <c r="F1336" s="24">
        <f>Source!AO1515</f>
        <v>1172.82</v>
      </c>
      <c r="G1336" s="23" t="str">
        <f>Source!DG1515</f>
        <v/>
      </c>
      <c r="H1336" s="9">
        <f>Source!AV1515</f>
        <v>1</v>
      </c>
      <c r="I1336" s="9">
        <f>IF(Source!BA1515&lt;&gt; 0, Source!BA1515, 1)</f>
        <v>1</v>
      </c>
      <c r="J1336" s="25">
        <f>Source!S1515</f>
        <v>4456.72</v>
      </c>
      <c r="K1336" s="25"/>
    </row>
    <row r="1337" spans="1:22" ht="14.25" x14ac:dyDescent="0.2">
      <c r="A1337" s="20"/>
      <c r="B1337" s="21"/>
      <c r="C1337" s="21" t="s">
        <v>698</v>
      </c>
      <c r="D1337" s="22"/>
      <c r="E1337" s="9"/>
      <c r="F1337" s="24">
        <f>Source!AL1515</f>
        <v>2994.86</v>
      </c>
      <c r="G1337" s="23" t="str">
        <f>Source!DD1515</f>
        <v/>
      </c>
      <c r="H1337" s="9">
        <f>Source!AW1515</f>
        <v>1</v>
      </c>
      <c r="I1337" s="9">
        <f>IF(Source!BC1515&lt;&gt; 0, Source!BC1515, 1)</f>
        <v>1</v>
      </c>
      <c r="J1337" s="25">
        <f>Source!P1515</f>
        <v>11380.47</v>
      </c>
      <c r="K1337" s="25"/>
    </row>
    <row r="1338" spans="1:22" ht="14.25" x14ac:dyDescent="0.2">
      <c r="A1338" s="20"/>
      <c r="B1338" s="21"/>
      <c r="C1338" s="21" t="s">
        <v>699</v>
      </c>
      <c r="D1338" s="22" t="s">
        <v>700</v>
      </c>
      <c r="E1338" s="9">
        <f>Source!AT1515</f>
        <v>70</v>
      </c>
      <c r="F1338" s="24"/>
      <c r="G1338" s="23"/>
      <c r="H1338" s="9"/>
      <c r="I1338" s="9"/>
      <c r="J1338" s="25">
        <f>SUM(R1334:R1337)</f>
        <v>3119.7</v>
      </c>
      <c r="K1338" s="25"/>
    </row>
    <row r="1339" spans="1:22" ht="14.25" x14ac:dyDescent="0.2">
      <c r="A1339" s="20"/>
      <c r="B1339" s="21"/>
      <c r="C1339" s="21" t="s">
        <v>701</v>
      </c>
      <c r="D1339" s="22" t="s">
        <v>700</v>
      </c>
      <c r="E1339" s="9">
        <f>Source!AU1515</f>
        <v>10</v>
      </c>
      <c r="F1339" s="24"/>
      <c r="G1339" s="23"/>
      <c r="H1339" s="9"/>
      <c r="I1339" s="9"/>
      <c r="J1339" s="25">
        <f>SUM(T1334:T1338)</f>
        <v>445.67</v>
      </c>
      <c r="K1339" s="25"/>
    </row>
    <row r="1340" spans="1:22" ht="14.25" x14ac:dyDescent="0.2">
      <c r="A1340" s="20"/>
      <c r="B1340" s="21"/>
      <c r="C1340" s="21" t="s">
        <v>703</v>
      </c>
      <c r="D1340" s="22" t="s">
        <v>704</v>
      </c>
      <c r="E1340" s="9">
        <f>Source!AQ1515</f>
        <v>6.22</v>
      </c>
      <c r="F1340" s="24"/>
      <c r="G1340" s="23" t="str">
        <f>Source!DI1515</f>
        <v/>
      </c>
      <c r="H1340" s="9">
        <f>Source!AV1515</f>
        <v>1</v>
      </c>
      <c r="I1340" s="9"/>
      <c r="J1340" s="25"/>
      <c r="K1340" s="25">
        <f>Source!U1515</f>
        <v>23.635999999999999</v>
      </c>
    </row>
    <row r="1341" spans="1:22" ht="15" x14ac:dyDescent="0.25">
      <c r="A1341" s="29"/>
      <c r="B1341" s="29"/>
      <c r="C1341" s="29"/>
      <c r="D1341" s="29"/>
      <c r="E1341" s="29"/>
      <c r="F1341" s="29"/>
      <c r="G1341" s="29"/>
      <c r="H1341" s="29"/>
      <c r="I1341" s="44">
        <f>J1336+J1337+J1338+J1339</f>
        <v>19402.559999999998</v>
      </c>
      <c r="J1341" s="44"/>
      <c r="K1341" s="30">
        <f>IF(Source!I1515&lt;&gt;0, ROUND(I1341/Source!I1515, 2), 0)</f>
        <v>5105.9399999999996</v>
      </c>
      <c r="P1341" s="28">
        <f>I1341</f>
        <v>19402.559999999998</v>
      </c>
    </row>
    <row r="1342" spans="1:22" ht="96.75" x14ac:dyDescent="0.2">
      <c r="A1342" s="20" t="str">
        <f>Source!E1516</f>
        <v>6</v>
      </c>
      <c r="B1342" s="21" t="str">
        <f>Source!F1516</f>
        <v>коммерческое предложение</v>
      </c>
      <c r="C1342" s="21" t="s">
        <v>741</v>
      </c>
      <c r="D1342" s="22" t="str">
        <f>Source!H1516</f>
        <v>м</v>
      </c>
      <c r="E1342" s="9">
        <f>Source!I1516</f>
        <v>75</v>
      </c>
      <c r="F1342" s="24">
        <f>Source!AL1516</f>
        <v>3375</v>
      </c>
      <c r="G1342" s="23" t="str">
        <f>Source!DD1516</f>
        <v/>
      </c>
      <c r="H1342" s="9">
        <f>Source!AW1516</f>
        <v>1</v>
      </c>
      <c r="I1342" s="9">
        <f>IF(Source!BC1516&lt;&gt; 0, Source!BC1516, 1)</f>
        <v>1</v>
      </c>
      <c r="J1342" s="25">
        <f>Source!P1516</f>
        <v>253125</v>
      </c>
      <c r="K1342" s="25"/>
      <c r="Q1342">
        <f>ROUND((Source!BZ1516/100)*ROUND((Source!AF1516*Source!AV1516)*Source!I1516, 2), 2)</f>
        <v>0</v>
      </c>
      <c r="R1342">
        <f>Source!X1516</f>
        <v>0</v>
      </c>
      <c r="S1342">
        <f>ROUND((Source!CA1516/100)*ROUND((Source!AF1516*Source!AV1516)*Source!I1516, 2), 2)</f>
        <v>0</v>
      </c>
      <c r="T1342">
        <f>Source!Y1516</f>
        <v>0</v>
      </c>
      <c r="U1342">
        <f>ROUND((175/100)*ROUND((Source!AE1516*Source!AV1516)*Source!I1516, 2), 2)</f>
        <v>0</v>
      </c>
      <c r="V1342">
        <f>ROUND((108/100)*ROUND(Source!CS1516*Source!I1516, 2), 2)</f>
        <v>0</v>
      </c>
    </row>
    <row r="1343" spans="1:22" ht="15" x14ac:dyDescent="0.25">
      <c r="A1343" s="29"/>
      <c r="B1343" s="29"/>
      <c r="C1343" s="29"/>
      <c r="D1343" s="29"/>
      <c r="E1343" s="29"/>
      <c r="F1343" s="29"/>
      <c r="G1343" s="29"/>
      <c r="H1343" s="29"/>
      <c r="I1343" s="44">
        <f>J1342</f>
        <v>253125</v>
      </c>
      <c r="J1343" s="44"/>
      <c r="K1343" s="30">
        <f>IF(Source!I1516&lt;&gt;0, ROUND(I1343/Source!I1516, 2), 0)</f>
        <v>3375</v>
      </c>
      <c r="P1343" s="28">
        <f>I1343</f>
        <v>253125</v>
      </c>
    </row>
    <row r="1345" spans="1:22" ht="15" x14ac:dyDescent="0.25">
      <c r="A1345" s="42" t="str">
        <f>CONCATENATE("Итого по разделу: ",IF(Source!G1518&lt;&gt;"Новый раздел", Source!G1518, ""))</f>
        <v>Итого по разделу: Установка ограждений -75п.м. Н-1м</v>
      </c>
      <c r="B1345" s="42"/>
      <c r="C1345" s="42"/>
      <c r="D1345" s="42"/>
      <c r="E1345" s="42"/>
      <c r="F1345" s="42"/>
      <c r="G1345" s="42"/>
      <c r="H1345" s="42"/>
      <c r="I1345" s="40">
        <f>SUM(P1333:P1344)</f>
        <v>272527.56</v>
      </c>
      <c r="J1345" s="41"/>
      <c r="K1345" s="31"/>
    </row>
    <row r="1347" spans="1:22" ht="14.25" x14ac:dyDescent="0.2">
      <c r="C1347" s="38" t="str">
        <f>Source!H1546</f>
        <v>НДС 20%</v>
      </c>
      <c r="D1347" s="38"/>
      <c r="E1347" s="38"/>
      <c r="F1347" s="38"/>
      <c r="G1347" s="38"/>
      <c r="H1347" s="38"/>
      <c r="I1347" s="39">
        <f>IF(Source!F1546=0, "", Source!F1546)</f>
        <v>54505.51</v>
      </c>
      <c r="J1347" s="39"/>
    </row>
    <row r="1348" spans="1:22" ht="14.25" x14ac:dyDescent="0.2">
      <c r="C1348" s="38" t="str">
        <f>Source!H1547</f>
        <v>Итого с НДС</v>
      </c>
      <c r="D1348" s="38"/>
      <c r="E1348" s="38"/>
      <c r="F1348" s="38"/>
      <c r="G1348" s="38"/>
      <c r="H1348" s="38"/>
      <c r="I1348" s="39">
        <f>IF(Source!F1547=0, "", Source!F1547)</f>
        <v>327033.07</v>
      </c>
      <c r="J1348" s="39"/>
    </row>
    <row r="1350" spans="1:22" ht="16.5" x14ac:dyDescent="0.25">
      <c r="A1350" s="43" t="str">
        <f>CONCATENATE("Раздел: ",IF(Source!G1549&lt;&gt;"Новый раздел", Source!G1549, ""))</f>
        <v>Раздел: Устройство / ремонт игрового комплекса</v>
      </c>
      <c r="B1350" s="43"/>
      <c r="C1350" s="43"/>
      <c r="D1350" s="43"/>
      <c r="E1350" s="43"/>
      <c r="F1350" s="43"/>
      <c r="G1350" s="43"/>
      <c r="H1350" s="43"/>
      <c r="I1350" s="43"/>
      <c r="J1350" s="43"/>
      <c r="K1350" s="43"/>
    </row>
    <row r="1351" spans="1:22" ht="28.5" x14ac:dyDescent="0.2">
      <c r="A1351" s="20" t="str">
        <f>Source!E1553</f>
        <v>7</v>
      </c>
      <c r="B1351" s="21" t="str">
        <f>Source!F1553</f>
        <v>1.1-3101-5-2/1</v>
      </c>
      <c r="C1351" s="21" t="str">
        <f>Source!G1553</f>
        <v>Рытье ям для установки стоек и столбов глубина 0,7 м</v>
      </c>
      <c r="D1351" s="22" t="str">
        <f>Source!H1553</f>
        <v>100 ям</v>
      </c>
      <c r="E1351" s="9">
        <f>Source!I1553</f>
        <v>0.13</v>
      </c>
      <c r="F1351" s="24"/>
      <c r="G1351" s="23"/>
      <c r="H1351" s="9"/>
      <c r="I1351" s="9"/>
      <c r="J1351" s="25"/>
      <c r="K1351" s="25"/>
      <c r="Q1351">
        <f>ROUND((Source!BZ1553/100)*ROUND((Source!AF1553*Source!AV1553)*Source!I1553, 2), 2)</f>
        <v>8955.8799999999992</v>
      </c>
      <c r="R1351">
        <f>Source!X1553</f>
        <v>8955.8799999999992</v>
      </c>
      <c r="S1351">
        <f>ROUND((Source!CA1553/100)*ROUND((Source!AF1553*Source!AV1553)*Source!I1553, 2), 2)</f>
        <v>1279.4100000000001</v>
      </c>
      <c r="T1351">
        <f>Source!Y1553</f>
        <v>1279.4100000000001</v>
      </c>
      <c r="U1351">
        <f>ROUND((175/100)*ROUND((Source!AE1553*Source!AV1553)*Source!I1553, 2), 2)</f>
        <v>0</v>
      </c>
      <c r="V1351">
        <f>ROUND((108/100)*ROUND(Source!CS1553*Source!I1553, 2), 2)</f>
        <v>0</v>
      </c>
    </row>
    <row r="1352" spans="1:22" x14ac:dyDescent="0.2">
      <c r="C1352" s="26" t="str">
        <f>"Объем: "&amp;Source!I1553&amp;"=13/"&amp;"100"</f>
        <v>Объем: 0,13=13/100</v>
      </c>
    </row>
    <row r="1353" spans="1:22" ht="14.25" x14ac:dyDescent="0.2">
      <c r="A1353" s="20"/>
      <c r="B1353" s="21"/>
      <c r="C1353" s="21" t="s">
        <v>695</v>
      </c>
      <c r="D1353" s="22"/>
      <c r="E1353" s="9"/>
      <c r="F1353" s="24">
        <f>Source!AO1553</f>
        <v>98416.2</v>
      </c>
      <c r="G1353" s="23" t="str">
        <f>Source!DG1553</f>
        <v/>
      </c>
      <c r="H1353" s="9">
        <f>Source!AV1553</f>
        <v>1</v>
      </c>
      <c r="I1353" s="9">
        <f>IF(Source!BA1553&lt;&gt; 0, Source!BA1553, 1)</f>
        <v>1</v>
      </c>
      <c r="J1353" s="25">
        <f>Source!S1553</f>
        <v>12794.11</v>
      </c>
      <c r="K1353" s="25"/>
    </row>
    <row r="1354" spans="1:22" ht="14.25" x14ac:dyDescent="0.2">
      <c r="A1354" s="20"/>
      <c r="B1354" s="21"/>
      <c r="C1354" s="21" t="s">
        <v>699</v>
      </c>
      <c r="D1354" s="22" t="s">
        <v>700</v>
      </c>
      <c r="E1354" s="9">
        <f>Source!AT1553</f>
        <v>70</v>
      </c>
      <c r="F1354" s="24"/>
      <c r="G1354" s="23"/>
      <c r="H1354" s="9"/>
      <c r="I1354" s="9"/>
      <c r="J1354" s="25">
        <f>SUM(R1351:R1353)</f>
        <v>8955.8799999999992</v>
      </c>
      <c r="K1354" s="25"/>
    </row>
    <row r="1355" spans="1:22" ht="14.25" x14ac:dyDescent="0.2">
      <c r="A1355" s="20"/>
      <c r="B1355" s="21"/>
      <c r="C1355" s="21" t="s">
        <v>701</v>
      </c>
      <c r="D1355" s="22" t="s">
        <v>700</v>
      </c>
      <c r="E1355" s="9">
        <f>Source!AU1553</f>
        <v>10</v>
      </c>
      <c r="F1355" s="24"/>
      <c r="G1355" s="23"/>
      <c r="H1355" s="9"/>
      <c r="I1355" s="9"/>
      <c r="J1355" s="25">
        <f>SUM(T1351:T1354)</f>
        <v>1279.4100000000001</v>
      </c>
      <c r="K1355" s="25"/>
    </row>
    <row r="1356" spans="1:22" ht="14.25" x14ac:dyDescent="0.2">
      <c r="A1356" s="20"/>
      <c r="B1356" s="21"/>
      <c r="C1356" s="21" t="s">
        <v>703</v>
      </c>
      <c r="D1356" s="22" t="s">
        <v>704</v>
      </c>
      <c r="E1356" s="9">
        <f>Source!AQ1553</f>
        <v>582</v>
      </c>
      <c r="F1356" s="24"/>
      <c r="G1356" s="23" t="str">
        <f>Source!DI1553</f>
        <v/>
      </c>
      <c r="H1356" s="9">
        <f>Source!AV1553</f>
        <v>1</v>
      </c>
      <c r="I1356" s="9"/>
      <c r="J1356" s="25"/>
      <c r="K1356" s="25">
        <f>Source!U1553</f>
        <v>75.66</v>
      </c>
    </row>
    <row r="1357" spans="1:22" ht="15" x14ac:dyDescent="0.25">
      <c r="A1357" s="29"/>
      <c r="B1357" s="29"/>
      <c r="C1357" s="29"/>
      <c r="D1357" s="29"/>
      <c r="E1357" s="29"/>
      <c r="F1357" s="29"/>
      <c r="G1357" s="29"/>
      <c r="H1357" s="29"/>
      <c r="I1357" s="44">
        <f>J1353+J1354+J1355</f>
        <v>23029.399999999998</v>
      </c>
      <c r="J1357" s="44"/>
      <c r="K1357" s="30">
        <f>IF(Source!I1553&lt;&gt;0, ROUND(I1357/Source!I1553, 2), 0)</f>
        <v>177149.23</v>
      </c>
      <c r="P1357" s="28">
        <f>I1357</f>
        <v>23029.399999999998</v>
      </c>
    </row>
    <row r="1358" spans="1:22" ht="28.5" x14ac:dyDescent="0.2">
      <c r="A1358" s="20" t="str">
        <f>Source!E1554</f>
        <v>8</v>
      </c>
      <c r="B1358" s="21" t="str">
        <f>Source!F1554</f>
        <v>1.1-3101-6-1/1</v>
      </c>
      <c r="C1358" s="21" t="str">
        <f>Source!G1554</f>
        <v>Погрузка грунта вручную в автомобили-самосвалы с выгрузкой (0,4*0,4*0,9*13)</v>
      </c>
      <c r="D1358" s="22" t="str">
        <f>Source!H1554</f>
        <v>100 м3</v>
      </c>
      <c r="E1358" s="9">
        <f>Source!I1554</f>
        <v>1.8700000000000001E-2</v>
      </c>
      <c r="F1358" s="24"/>
      <c r="G1358" s="23"/>
      <c r="H1358" s="9"/>
      <c r="I1358" s="9"/>
      <c r="J1358" s="25"/>
      <c r="K1358" s="25"/>
      <c r="Q1358">
        <f>ROUND((Source!BZ1554/100)*ROUND((Source!AF1554*Source!AV1554)*Source!I1554, 2), 2)</f>
        <v>145.69999999999999</v>
      </c>
      <c r="R1358">
        <f>Source!X1554</f>
        <v>145.69999999999999</v>
      </c>
      <c r="S1358">
        <f>ROUND((Source!CA1554/100)*ROUND((Source!AF1554*Source!AV1554)*Source!I1554, 2), 2)</f>
        <v>20.81</v>
      </c>
      <c r="T1358">
        <f>Source!Y1554</f>
        <v>20.81</v>
      </c>
      <c r="U1358">
        <f>ROUND((175/100)*ROUND((Source!AE1554*Source!AV1554)*Source!I1554, 2), 2)</f>
        <v>0</v>
      </c>
      <c r="V1358">
        <f>ROUND((108/100)*ROUND(Source!CS1554*Source!I1554, 2), 2)</f>
        <v>0</v>
      </c>
    </row>
    <row r="1359" spans="1:22" x14ac:dyDescent="0.2">
      <c r="C1359" s="26" t="str">
        <f>"Объем: "&amp;Source!I1554&amp;"=1,87/"&amp;"100"</f>
        <v>Объем: 0,0187=1,87/100</v>
      </c>
    </row>
    <row r="1360" spans="1:22" ht="14.25" x14ac:dyDescent="0.2">
      <c r="A1360" s="20"/>
      <c r="B1360" s="21"/>
      <c r="C1360" s="21" t="s">
        <v>695</v>
      </c>
      <c r="D1360" s="22"/>
      <c r="E1360" s="9"/>
      <c r="F1360" s="24">
        <f>Source!AO1554</f>
        <v>11130.3</v>
      </c>
      <c r="G1360" s="23" t="str">
        <f>Source!DG1554</f>
        <v/>
      </c>
      <c r="H1360" s="9">
        <f>Source!AV1554</f>
        <v>1</v>
      </c>
      <c r="I1360" s="9">
        <f>IF(Source!BA1554&lt;&gt; 0, Source!BA1554, 1)</f>
        <v>1</v>
      </c>
      <c r="J1360" s="25">
        <f>Source!S1554</f>
        <v>208.14</v>
      </c>
      <c r="K1360" s="25"/>
    </row>
    <row r="1361" spans="1:22" ht="14.25" x14ac:dyDescent="0.2">
      <c r="A1361" s="20"/>
      <c r="B1361" s="21"/>
      <c r="C1361" s="21" t="s">
        <v>699</v>
      </c>
      <c r="D1361" s="22" t="s">
        <v>700</v>
      </c>
      <c r="E1361" s="9">
        <f>Source!AT1554</f>
        <v>70</v>
      </c>
      <c r="F1361" s="24"/>
      <c r="G1361" s="23"/>
      <c r="H1361" s="9"/>
      <c r="I1361" s="9"/>
      <c r="J1361" s="25">
        <f>SUM(R1358:R1360)</f>
        <v>145.69999999999999</v>
      </c>
      <c r="K1361" s="25"/>
    </row>
    <row r="1362" spans="1:22" ht="14.25" x14ac:dyDescent="0.2">
      <c r="A1362" s="20"/>
      <c r="B1362" s="21"/>
      <c r="C1362" s="21" t="s">
        <v>701</v>
      </c>
      <c r="D1362" s="22" t="s">
        <v>700</v>
      </c>
      <c r="E1362" s="9">
        <f>Source!AU1554</f>
        <v>10</v>
      </c>
      <c r="F1362" s="24"/>
      <c r="G1362" s="23"/>
      <c r="H1362" s="9"/>
      <c r="I1362" s="9"/>
      <c r="J1362" s="25">
        <f>SUM(T1358:T1361)</f>
        <v>20.81</v>
      </c>
      <c r="K1362" s="25"/>
    </row>
    <row r="1363" spans="1:22" ht="14.25" x14ac:dyDescent="0.2">
      <c r="A1363" s="20"/>
      <c r="B1363" s="21"/>
      <c r="C1363" s="21" t="s">
        <v>703</v>
      </c>
      <c r="D1363" s="22" t="s">
        <v>704</v>
      </c>
      <c r="E1363" s="9">
        <f>Source!AQ1554</f>
        <v>83</v>
      </c>
      <c r="F1363" s="24"/>
      <c r="G1363" s="23" t="str">
        <f>Source!DI1554</f>
        <v/>
      </c>
      <c r="H1363" s="9">
        <f>Source!AV1554</f>
        <v>1</v>
      </c>
      <c r="I1363" s="9"/>
      <c r="J1363" s="25"/>
      <c r="K1363" s="25">
        <f>Source!U1554</f>
        <v>1.5521</v>
      </c>
    </row>
    <row r="1364" spans="1:22" ht="15" x14ac:dyDescent="0.25">
      <c r="A1364" s="29"/>
      <c r="B1364" s="29"/>
      <c r="C1364" s="29"/>
      <c r="D1364" s="29"/>
      <c r="E1364" s="29"/>
      <c r="F1364" s="29"/>
      <c r="G1364" s="29"/>
      <c r="H1364" s="29"/>
      <c r="I1364" s="44">
        <f>J1360+J1361+J1362</f>
        <v>374.65</v>
      </c>
      <c r="J1364" s="44"/>
      <c r="K1364" s="30">
        <f>IF(Source!I1554&lt;&gt;0, ROUND(I1364/Source!I1554, 2), 0)</f>
        <v>20034.759999999998</v>
      </c>
      <c r="P1364" s="28">
        <f>I1364</f>
        <v>374.65</v>
      </c>
    </row>
    <row r="1365" spans="1:22" ht="42.75" x14ac:dyDescent="0.2">
      <c r="A1365" s="20" t="str">
        <f>Source!E1555</f>
        <v>9</v>
      </c>
      <c r="B1365" s="21" t="str">
        <f>Source!F1555</f>
        <v>2.49-3401-1-1/1</v>
      </c>
      <c r="C1365" s="21" t="str">
        <f>Source!G1555</f>
        <v>Перевозка грунта автосамосвалами грузоподъемностью до 10 т на расстояние 1 км</v>
      </c>
      <c r="D1365" s="22" t="str">
        <f>Source!H1555</f>
        <v>м3</v>
      </c>
      <c r="E1365" s="9">
        <f>Source!I1555</f>
        <v>1.87</v>
      </c>
      <c r="F1365" s="24"/>
      <c r="G1365" s="23"/>
      <c r="H1365" s="9"/>
      <c r="I1365" s="9"/>
      <c r="J1365" s="25"/>
      <c r="K1365" s="25"/>
      <c r="Q1365">
        <f>ROUND((Source!BZ1555/100)*ROUND((Source!AF1555*Source!AV1555)*Source!I1555, 2), 2)</f>
        <v>0</v>
      </c>
      <c r="R1365">
        <f>Source!X1555</f>
        <v>0</v>
      </c>
      <c r="S1365">
        <f>ROUND((Source!CA1555/100)*ROUND((Source!AF1555*Source!AV1555)*Source!I1555, 2), 2)</f>
        <v>0</v>
      </c>
      <c r="T1365">
        <f>Source!Y1555</f>
        <v>0</v>
      </c>
      <c r="U1365">
        <f>ROUND((175/100)*ROUND((Source!AE1555*Source!AV1555)*Source!I1555, 2), 2)</f>
        <v>83.97</v>
      </c>
      <c r="V1365">
        <f>ROUND((108/100)*ROUND(Source!CS1555*Source!I1555, 2), 2)</f>
        <v>51.82</v>
      </c>
    </row>
    <row r="1366" spans="1:22" ht="14.25" x14ac:dyDescent="0.2">
      <c r="A1366" s="20"/>
      <c r="B1366" s="21"/>
      <c r="C1366" s="21" t="s">
        <v>696</v>
      </c>
      <c r="D1366" s="22"/>
      <c r="E1366" s="9"/>
      <c r="F1366" s="24">
        <f>Source!AM1555</f>
        <v>47.27</v>
      </c>
      <c r="G1366" s="23" t="str">
        <f>Source!DE1555</f>
        <v/>
      </c>
      <c r="H1366" s="9">
        <f>Source!AV1555</f>
        <v>1</v>
      </c>
      <c r="I1366" s="9">
        <f>IF(Source!BB1555&lt;&gt; 0, Source!BB1555, 1)</f>
        <v>1</v>
      </c>
      <c r="J1366" s="25">
        <f>Source!Q1555</f>
        <v>88.39</v>
      </c>
      <c r="K1366" s="25"/>
    </row>
    <row r="1367" spans="1:22" ht="14.25" x14ac:dyDescent="0.2">
      <c r="A1367" s="20"/>
      <c r="B1367" s="21"/>
      <c r="C1367" s="21" t="s">
        <v>697</v>
      </c>
      <c r="D1367" s="22"/>
      <c r="E1367" s="9"/>
      <c r="F1367" s="24">
        <f>Source!AN1555</f>
        <v>25.66</v>
      </c>
      <c r="G1367" s="23" t="str">
        <f>Source!DF1555</f>
        <v/>
      </c>
      <c r="H1367" s="9">
        <f>Source!AV1555</f>
        <v>1</v>
      </c>
      <c r="I1367" s="9">
        <f>IF(Source!BS1555&lt;&gt; 0, Source!BS1555, 1)</f>
        <v>1</v>
      </c>
      <c r="J1367" s="27">
        <f>Source!R1555</f>
        <v>47.98</v>
      </c>
      <c r="K1367" s="25"/>
    </row>
    <row r="1368" spans="1:22" ht="15" x14ac:dyDescent="0.25">
      <c r="A1368" s="29"/>
      <c r="B1368" s="29"/>
      <c r="C1368" s="29"/>
      <c r="D1368" s="29"/>
      <c r="E1368" s="29"/>
      <c r="F1368" s="29"/>
      <c r="G1368" s="29"/>
      <c r="H1368" s="29"/>
      <c r="I1368" s="44">
        <f>J1366</f>
        <v>88.39</v>
      </c>
      <c r="J1368" s="44"/>
      <c r="K1368" s="30">
        <f>IF(Source!I1555&lt;&gt;0, ROUND(I1368/Source!I1555, 2), 0)</f>
        <v>47.27</v>
      </c>
      <c r="P1368" s="28">
        <f>I1368</f>
        <v>88.39</v>
      </c>
    </row>
    <row r="1369" spans="1:22" ht="57" x14ac:dyDescent="0.2">
      <c r="A1369" s="20" t="str">
        <f>Source!E1556</f>
        <v>10</v>
      </c>
      <c r="B1369" s="21" t="str">
        <f>Source!F1556</f>
        <v>2.49-3401-1-2/1</v>
      </c>
      <c r="C1369" s="21" t="str">
        <f>Source!G1556</f>
        <v>Перевозка грунта автосамосвалами грузоподъемностью до 10 т - добавляется на каждый последующий 1 км до 100 км (к поз. 49-3401-1-1)</v>
      </c>
      <c r="D1369" s="22" t="str">
        <f>Source!H1556</f>
        <v>м3</v>
      </c>
      <c r="E1369" s="9">
        <f>Source!I1556</f>
        <v>1.87</v>
      </c>
      <c r="F1369" s="24"/>
      <c r="G1369" s="23"/>
      <c r="H1369" s="9"/>
      <c r="I1369" s="9"/>
      <c r="J1369" s="25"/>
      <c r="K1369" s="25"/>
      <c r="Q1369">
        <f>ROUND((Source!BZ1556/100)*ROUND((Source!AF1556*Source!AV1556)*Source!I1556, 2), 2)</f>
        <v>0</v>
      </c>
      <c r="R1369">
        <f>Source!X1556</f>
        <v>0</v>
      </c>
      <c r="S1369">
        <f>ROUND((Source!CA1556/100)*ROUND((Source!AF1556*Source!AV1556)*Source!I1556, 2), 2)</f>
        <v>0</v>
      </c>
      <c r="T1369">
        <f>Source!Y1556</f>
        <v>0</v>
      </c>
      <c r="U1369">
        <f>ROUND((175/100)*ROUND((Source!AE1556*Source!AV1556)*Source!I1556, 2), 2)</f>
        <v>27.09</v>
      </c>
      <c r="V1369">
        <f>ROUND((108/100)*ROUND(Source!CS1556*Source!I1556, 2), 2)</f>
        <v>16.72</v>
      </c>
    </row>
    <row r="1370" spans="1:22" ht="14.25" x14ac:dyDescent="0.2">
      <c r="A1370" s="20"/>
      <c r="B1370" s="21"/>
      <c r="C1370" s="21" t="s">
        <v>696</v>
      </c>
      <c r="D1370" s="22"/>
      <c r="E1370" s="9"/>
      <c r="F1370" s="24">
        <f>Source!AM1556</f>
        <v>15.25</v>
      </c>
      <c r="G1370" s="23" t="str">
        <f>Source!DE1556</f>
        <v/>
      </c>
      <c r="H1370" s="9">
        <f>Source!AV1556</f>
        <v>1</v>
      </c>
      <c r="I1370" s="9">
        <f>IF(Source!BB1556&lt;&gt; 0, Source!BB1556, 1)</f>
        <v>1</v>
      </c>
      <c r="J1370" s="25">
        <f>Source!Q1556</f>
        <v>28.52</v>
      </c>
      <c r="K1370" s="25"/>
    </row>
    <row r="1371" spans="1:22" ht="14.25" x14ac:dyDescent="0.2">
      <c r="A1371" s="20"/>
      <c r="B1371" s="21"/>
      <c r="C1371" s="21" t="s">
        <v>697</v>
      </c>
      <c r="D1371" s="22"/>
      <c r="E1371" s="9"/>
      <c r="F1371" s="24">
        <f>Source!AN1556</f>
        <v>8.2799999999999994</v>
      </c>
      <c r="G1371" s="23" t="str">
        <f>Source!DF1556</f>
        <v/>
      </c>
      <c r="H1371" s="9">
        <f>Source!AV1556</f>
        <v>1</v>
      </c>
      <c r="I1371" s="9">
        <f>IF(Source!BS1556&lt;&gt; 0, Source!BS1556, 1)</f>
        <v>1</v>
      </c>
      <c r="J1371" s="27">
        <f>Source!R1556</f>
        <v>15.48</v>
      </c>
      <c r="K1371" s="25"/>
    </row>
    <row r="1372" spans="1:22" ht="15" x14ac:dyDescent="0.25">
      <c r="A1372" s="29"/>
      <c r="B1372" s="29"/>
      <c r="C1372" s="29"/>
      <c r="D1372" s="29"/>
      <c r="E1372" s="29"/>
      <c r="F1372" s="29"/>
      <c r="G1372" s="29"/>
      <c r="H1372" s="29"/>
      <c r="I1372" s="44">
        <f>J1370</f>
        <v>28.52</v>
      </c>
      <c r="J1372" s="44"/>
      <c r="K1372" s="30">
        <f>IF(Source!I1556&lt;&gt;0, ROUND(I1372/Source!I1556, 2), 0)</f>
        <v>15.25</v>
      </c>
      <c r="P1372" s="28">
        <f>I1372</f>
        <v>28.52</v>
      </c>
    </row>
    <row r="1373" spans="1:22" ht="28.5" x14ac:dyDescent="0.2">
      <c r="A1373" s="20" t="str">
        <f>Source!E1557</f>
        <v>11</v>
      </c>
      <c r="B1373" s="21" t="str">
        <f>Source!F1557</f>
        <v>1.2-3103-2-1/1</v>
      </c>
      <c r="C1373" s="21" t="str">
        <f>Source!G1557</f>
        <v>Устройство бетонной подготовки</v>
      </c>
      <c r="D1373" s="22" t="str">
        <f>Source!H1557</f>
        <v>100 м3</v>
      </c>
      <c r="E1373" s="9">
        <f>Source!I1557</f>
        <v>1.8700000000000001E-2</v>
      </c>
      <c r="F1373" s="24"/>
      <c r="G1373" s="23"/>
      <c r="H1373" s="9"/>
      <c r="I1373" s="9"/>
      <c r="J1373" s="25"/>
      <c r="K1373" s="25"/>
      <c r="Q1373">
        <f>ROUND((Source!BZ1557/100)*ROUND((Source!AF1557*Source!AV1557)*Source!I1557, 2), 2)</f>
        <v>367.3</v>
      </c>
      <c r="R1373">
        <f>Source!X1557</f>
        <v>367.3</v>
      </c>
      <c r="S1373">
        <f>ROUND((Source!CA1557/100)*ROUND((Source!AF1557*Source!AV1557)*Source!I1557, 2), 2)</f>
        <v>52.47</v>
      </c>
      <c r="T1373">
        <f>Source!Y1557</f>
        <v>52.47</v>
      </c>
      <c r="U1373">
        <f>ROUND((175/100)*ROUND((Source!AE1557*Source!AV1557)*Source!I1557, 2), 2)</f>
        <v>0</v>
      </c>
      <c r="V1373">
        <f>ROUND((108/100)*ROUND(Source!CS1557*Source!I1557, 2), 2)</f>
        <v>0</v>
      </c>
    </row>
    <row r="1374" spans="1:22" x14ac:dyDescent="0.2">
      <c r="C1374" s="26" t="str">
        <f>"Объем: "&amp;Source!I1557&amp;"=1,87/"&amp;"100"</f>
        <v>Объем: 0,0187=1,87/100</v>
      </c>
    </row>
    <row r="1375" spans="1:22" ht="14.25" x14ac:dyDescent="0.2">
      <c r="A1375" s="20"/>
      <c r="B1375" s="21"/>
      <c r="C1375" s="21" t="s">
        <v>695</v>
      </c>
      <c r="D1375" s="22"/>
      <c r="E1375" s="9"/>
      <c r="F1375" s="24">
        <f>Source!AO1557</f>
        <v>28059.89</v>
      </c>
      <c r="G1375" s="23" t="str">
        <f>Source!DG1557</f>
        <v/>
      </c>
      <c r="H1375" s="9">
        <f>Source!AV1557</f>
        <v>1</v>
      </c>
      <c r="I1375" s="9">
        <f>IF(Source!BA1557&lt;&gt; 0, Source!BA1557, 1)</f>
        <v>1</v>
      </c>
      <c r="J1375" s="25">
        <f>Source!S1557</f>
        <v>524.72</v>
      </c>
      <c r="K1375" s="25"/>
    </row>
    <row r="1376" spans="1:22" ht="14.25" x14ac:dyDescent="0.2">
      <c r="A1376" s="20"/>
      <c r="B1376" s="21"/>
      <c r="C1376" s="21" t="s">
        <v>696</v>
      </c>
      <c r="D1376" s="22"/>
      <c r="E1376" s="9"/>
      <c r="F1376" s="24">
        <f>Source!AM1557</f>
        <v>28.45</v>
      </c>
      <c r="G1376" s="23" t="str">
        <f>Source!DE1557</f>
        <v/>
      </c>
      <c r="H1376" s="9">
        <f>Source!AV1557</f>
        <v>1</v>
      </c>
      <c r="I1376" s="9">
        <f>IF(Source!BB1557&lt;&gt; 0, Source!BB1557, 1)</f>
        <v>1</v>
      </c>
      <c r="J1376" s="25">
        <f>Source!Q1557</f>
        <v>0.53</v>
      </c>
      <c r="K1376" s="25"/>
    </row>
    <row r="1377" spans="1:22" ht="14.25" x14ac:dyDescent="0.2">
      <c r="A1377" s="20"/>
      <c r="B1377" s="21"/>
      <c r="C1377" s="21" t="s">
        <v>698</v>
      </c>
      <c r="D1377" s="22"/>
      <c r="E1377" s="9"/>
      <c r="F1377" s="24">
        <f>Source!AL1557</f>
        <v>354251.65</v>
      </c>
      <c r="G1377" s="23" t="str">
        <f>Source!DD1557</f>
        <v/>
      </c>
      <c r="H1377" s="9">
        <f>Source!AW1557</f>
        <v>1</v>
      </c>
      <c r="I1377" s="9">
        <f>IF(Source!BC1557&lt;&gt; 0, Source!BC1557, 1)</f>
        <v>1</v>
      </c>
      <c r="J1377" s="25">
        <f>Source!P1557</f>
        <v>6624.51</v>
      </c>
      <c r="K1377" s="25"/>
    </row>
    <row r="1378" spans="1:22" ht="14.25" x14ac:dyDescent="0.2">
      <c r="A1378" s="20"/>
      <c r="B1378" s="21"/>
      <c r="C1378" s="21" t="s">
        <v>699</v>
      </c>
      <c r="D1378" s="22" t="s">
        <v>700</v>
      </c>
      <c r="E1378" s="9">
        <f>Source!AT1557</f>
        <v>70</v>
      </c>
      <c r="F1378" s="24"/>
      <c r="G1378" s="23"/>
      <c r="H1378" s="9"/>
      <c r="I1378" s="9"/>
      <c r="J1378" s="25">
        <f>SUM(R1373:R1377)</f>
        <v>367.3</v>
      </c>
      <c r="K1378" s="25"/>
    </row>
    <row r="1379" spans="1:22" ht="14.25" x14ac:dyDescent="0.2">
      <c r="A1379" s="20"/>
      <c r="B1379" s="21"/>
      <c r="C1379" s="21" t="s">
        <v>701</v>
      </c>
      <c r="D1379" s="22" t="s">
        <v>700</v>
      </c>
      <c r="E1379" s="9">
        <f>Source!AU1557</f>
        <v>10</v>
      </c>
      <c r="F1379" s="24"/>
      <c r="G1379" s="23"/>
      <c r="H1379" s="9"/>
      <c r="I1379" s="9"/>
      <c r="J1379" s="25">
        <f>SUM(T1373:T1378)</f>
        <v>52.47</v>
      </c>
      <c r="K1379" s="25"/>
    </row>
    <row r="1380" spans="1:22" ht="14.25" x14ac:dyDescent="0.2">
      <c r="A1380" s="20"/>
      <c r="B1380" s="21"/>
      <c r="C1380" s="21" t="s">
        <v>703</v>
      </c>
      <c r="D1380" s="22" t="s">
        <v>704</v>
      </c>
      <c r="E1380" s="9">
        <f>Source!AQ1557</f>
        <v>155.25</v>
      </c>
      <c r="F1380" s="24"/>
      <c r="G1380" s="23" t="str">
        <f>Source!DI1557</f>
        <v/>
      </c>
      <c r="H1380" s="9">
        <f>Source!AV1557</f>
        <v>1</v>
      </c>
      <c r="I1380" s="9"/>
      <c r="J1380" s="25"/>
      <c r="K1380" s="25">
        <f>Source!U1557</f>
        <v>2.9031750000000001</v>
      </c>
    </row>
    <row r="1381" spans="1:22" ht="15" x14ac:dyDescent="0.25">
      <c r="A1381" s="29"/>
      <c r="B1381" s="29"/>
      <c r="C1381" s="29"/>
      <c r="D1381" s="29"/>
      <c r="E1381" s="29"/>
      <c r="F1381" s="29"/>
      <c r="G1381" s="29"/>
      <c r="H1381" s="29"/>
      <c r="I1381" s="44">
        <f>J1375+J1376+J1377+J1378+J1379</f>
        <v>7569.5300000000007</v>
      </c>
      <c r="J1381" s="44"/>
      <c r="K1381" s="30">
        <f>IF(Source!I1557&lt;&gt;0, ROUND(I1381/Source!I1557, 2), 0)</f>
        <v>404787.7</v>
      </c>
      <c r="P1381" s="28">
        <f>I1381</f>
        <v>7569.5300000000007</v>
      </c>
    </row>
    <row r="1382" spans="1:22" ht="28.5" x14ac:dyDescent="0.2">
      <c r="A1382" s="20" t="str">
        <f>Source!E1558</f>
        <v>12</v>
      </c>
      <c r="B1382" s="21" t="str">
        <f>Source!F1558</f>
        <v>1.50-3203-3-7/1</v>
      </c>
      <c r="C1382" s="21" t="str">
        <f>Source!G1558</f>
        <v>Установка закладных деталей весом до 4 кг (0,004*13)</v>
      </c>
      <c r="D1382" s="22" t="str">
        <f>Source!H1558</f>
        <v>т</v>
      </c>
      <c r="E1382" s="9">
        <f>Source!I1558</f>
        <v>5.1999999999999998E-2</v>
      </c>
      <c r="F1382" s="24"/>
      <c r="G1382" s="23"/>
      <c r="H1382" s="9"/>
      <c r="I1382" s="9"/>
      <c r="J1382" s="25"/>
      <c r="K1382" s="25"/>
      <c r="Q1382">
        <f>ROUND((Source!BZ1558/100)*ROUND((Source!AF1558*Source!AV1558)*Source!I1558, 2), 2)</f>
        <v>1858.48</v>
      </c>
      <c r="R1382">
        <f>Source!X1558</f>
        <v>1858.48</v>
      </c>
      <c r="S1382">
        <f>ROUND((Source!CA1558/100)*ROUND((Source!AF1558*Source!AV1558)*Source!I1558, 2), 2)</f>
        <v>265.5</v>
      </c>
      <c r="T1382">
        <f>Source!Y1558</f>
        <v>265.5</v>
      </c>
      <c r="U1382">
        <f>ROUND((175/100)*ROUND((Source!AE1558*Source!AV1558)*Source!I1558, 2), 2)</f>
        <v>0</v>
      </c>
      <c r="V1382">
        <f>ROUND((108/100)*ROUND(Source!CS1558*Source!I1558, 2), 2)</f>
        <v>0</v>
      </c>
    </row>
    <row r="1383" spans="1:22" ht="14.25" x14ac:dyDescent="0.2">
      <c r="A1383" s="20"/>
      <c r="B1383" s="21"/>
      <c r="C1383" s="21" t="s">
        <v>695</v>
      </c>
      <c r="D1383" s="22"/>
      <c r="E1383" s="9"/>
      <c r="F1383" s="24">
        <f>Source!AO1558</f>
        <v>51057.17</v>
      </c>
      <c r="G1383" s="23" t="str">
        <f>Source!DG1558</f>
        <v/>
      </c>
      <c r="H1383" s="9">
        <f>Source!AV1558</f>
        <v>1</v>
      </c>
      <c r="I1383" s="9">
        <f>IF(Source!BA1558&lt;&gt; 0, Source!BA1558, 1)</f>
        <v>1</v>
      </c>
      <c r="J1383" s="25">
        <f>Source!S1558</f>
        <v>2654.97</v>
      </c>
      <c r="K1383" s="25"/>
    </row>
    <row r="1384" spans="1:22" ht="14.25" x14ac:dyDescent="0.2">
      <c r="A1384" s="20"/>
      <c r="B1384" s="21"/>
      <c r="C1384" s="21" t="s">
        <v>698</v>
      </c>
      <c r="D1384" s="22"/>
      <c r="E1384" s="9"/>
      <c r="F1384" s="24">
        <f>Source!AL1558</f>
        <v>53233.52</v>
      </c>
      <c r="G1384" s="23" t="str">
        <f>Source!DD1558</f>
        <v/>
      </c>
      <c r="H1384" s="9">
        <f>Source!AW1558</f>
        <v>1</v>
      </c>
      <c r="I1384" s="9">
        <f>IF(Source!BC1558&lt;&gt; 0, Source!BC1558, 1)</f>
        <v>1</v>
      </c>
      <c r="J1384" s="25">
        <f>Source!P1558</f>
        <v>2768.14</v>
      </c>
      <c r="K1384" s="25"/>
    </row>
    <row r="1385" spans="1:22" ht="14.25" x14ac:dyDescent="0.2">
      <c r="A1385" s="20"/>
      <c r="B1385" s="21"/>
      <c r="C1385" s="21" t="s">
        <v>699</v>
      </c>
      <c r="D1385" s="22" t="s">
        <v>700</v>
      </c>
      <c r="E1385" s="9">
        <f>Source!AT1558</f>
        <v>70</v>
      </c>
      <c r="F1385" s="24"/>
      <c r="G1385" s="23"/>
      <c r="H1385" s="9"/>
      <c r="I1385" s="9"/>
      <c r="J1385" s="25">
        <f>SUM(R1382:R1384)</f>
        <v>1858.48</v>
      </c>
      <c r="K1385" s="25"/>
    </row>
    <row r="1386" spans="1:22" ht="14.25" x14ac:dyDescent="0.2">
      <c r="A1386" s="20"/>
      <c r="B1386" s="21"/>
      <c r="C1386" s="21" t="s">
        <v>701</v>
      </c>
      <c r="D1386" s="22" t="s">
        <v>700</v>
      </c>
      <c r="E1386" s="9">
        <f>Source!AU1558</f>
        <v>10</v>
      </c>
      <c r="F1386" s="24"/>
      <c r="G1386" s="23"/>
      <c r="H1386" s="9"/>
      <c r="I1386" s="9"/>
      <c r="J1386" s="25">
        <f>SUM(T1382:T1385)</f>
        <v>265.5</v>
      </c>
      <c r="K1386" s="25"/>
    </row>
    <row r="1387" spans="1:22" ht="14.25" x14ac:dyDescent="0.2">
      <c r="A1387" s="20"/>
      <c r="B1387" s="21"/>
      <c r="C1387" s="21" t="s">
        <v>703</v>
      </c>
      <c r="D1387" s="22" t="s">
        <v>704</v>
      </c>
      <c r="E1387" s="9">
        <f>Source!AQ1558</f>
        <v>227.7</v>
      </c>
      <c r="F1387" s="24"/>
      <c r="G1387" s="23" t="str">
        <f>Source!DI1558</f>
        <v/>
      </c>
      <c r="H1387" s="9">
        <f>Source!AV1558</f>
        <v>1</v>
      </c>
      <c r="I1387" s="9"/>
      <c r="J1387" s="25"/>
      <c r="K1387" s="25">
        <f>Source!U1558</f>
        <v>11.840399999999999</v>
      </c>
    </row>
    <row r="1388" spans="1:22" ht="15" x14ac:dyDescent="0.25">
      <c r="A1388" s="29"/>
      <c r="B1388" s="29"/>
      <c r="C1388" s="29"/>
      <c r="D1388" s="29"/>
      <c r="E1388" s="29"/>
      <c r="F1388" s="29"/>
      <c r="G1388" s="29"/>
      <c r="H1388" s="29"/>
      <c r="I1388" s="44">
        <f>J1383+J1384+J1385+J1386</f>
        <v>7547.09</v>
      </c>
      <c r="J1388" s="44"/>
      <c r="K1388" s="30">
        <f>IF(Source!I1558&lt;&gt;0, ROUND(I1388/Source!I1558, 2), 0)</f>
        <v>145136.35</v>
      </c>
      <c r="P1388" s="28">
        <f>I1388</f>
        <v>7547.09</v>
      </c>
    </row>
    <row r="1389" spans="1:22" ht="28.5" x14ac:dyDescent="0.2">
      <c r="A1389" s="20" t="str">
        <f>Source!E1559</f>
        <v>13</v>
      </c>
      <c r="B1389" s="21" t="str">
        <f>Source!F1559</f>
        <v>1.50-3203-10-4/1</v>
      </c>
      <c r="C1389" s="21" t="str">
        <f>Source!G1559</f>
        <v>Установка монтажных изделий массой свыше 20 кг (1,203 т)</v>
      </c>
      <c r="D1389" s="22" t="str">
        <f>Source!H1559</f>
        <v>т</v>
      </c>
      <c r="E1389" s="9">
        <f>Source!I1559</f>
        <v>1.2030000000000001</v>
      </c>
      <c r="F1389" s="24"/>
      <c r="G1389" s="23"/>
      <c r="H1389" s="9"/>
      <c r="I1389" s="9"/>
      <c r="J1389" s="25"/>
      <c r="K1389" s="25"/>
      <c r="Q1389">
        <f>ROUND((Source!BZ1559/100)*ROUND((Source!AF1559*Source!AV1559)*Source!I1559, 2), 2)</f>
        <v>7936.55</v>
      </c>
      <c r="R1389">
        <f>Source!X1559</f>
        <v>7936.55</v>
      </c>
      <c r="S1389">
        <f>ROUND((Source!CA1559/100)*ROUND((Source!AF1559*Source!AV1559)*Source!I1559, 2), 2)</f>
        <v>1133.79</v>
      </c>
      <c r="T1389">
        <f>Source!Y1559</f>
        <v>1133.79</v>
      </c>
      <c r="U1389">
        <f>ROUND((175/100)*ROUND((Source!AE1559*Source!AV1559)*Source!I1559, 2), 2)</f>
        <v>2.31</v>
      </c>
      <c r="V1389">
        <f>ROUND((108/100)*ROUND(Source!CS1559*Source!I1559, 2), 2)</f>
        <v>1.43</v>
      </c>
    </row>
    <row r="1390" spans="1:22" ht="14.25" x14ac:dyDescent="0.2">
      <c r="A1390" s="20"/>
      <c r="B1390" s="21"/>
      <c r="C1390" s="21" t="s">
        <v>695</v>
      </c>
      <c r="D1390" s="22"/>
      <c r="E1390" s="9"/>
      <c r="F1390" s="24">
        <f>Source!AO1559</f>
        <v>9424.7099999999991</v>
      </c>
      <c r="G1390" s="23" t="str">
        <f>Source!DG1559</f>
        <v/>
      </c>
      <c r="H1390" s="9">
        <f>Source!AV1559</f>
        <v>1</v>
      </c>
      <c r="I1390" s="9">
        <f>IF(Source!BA1559&lt;&gt; 0, Source!BA1559, 1)</f>
        <v>1</v>
      </c>
      <c r="J1390" s="25">
        <f>Source!S1559</f>
        <v>11337.93</v>
      </c>
      <c r="K1390" s="25"/>
    </row>
    <row r="1391" spans="1:22" ht="14.25" x14ac:dyDescent="0.2">
      <c r="A1391" s="20"/>
      <c r="B1391" s="21"/>
      <c r="C1391" s="21" t="s">
        <v>696</v>
      </c>
      <c r="D1391" s="22"/>
      <c r="E1391" s="9"/>
      <c r="F1391" s="24">
        <f>Source!AM1559</f>
        <v>1197.3800000000001</v>
      </c>
      <c r="G1391" s="23" t="str">
        <f>Source!DE1559</f>
        <v/>
      </c>
      <c r="H1391" s="9">
        <f>Source!AV1559</f>
        <v>1</v>
      </c>
      <c r="I1391" s="9">
        <f>IF(Source!BB1559&lt;&gt; 0, Source!BB1559, 1)</f>
        <v>1</v>
      </c>
      <c r="J1391" s="25">
        <f>Source!Q1559</f>
        <v>1440.45</v>
      </c>
      <c r="K1391" s="25"/>
    </row>
    <row r="1392" spans="1:22" ht="14.25" x14ac:dyDescent="0.2">
      <c r="A1392" s="20"/>
      <c r="B1392" s="21"/>
      <c r="C1392" s="21" t="s">
        <v>697</v>
      </c>
      <c r="D1392" s="22"/>
      <c r="E1392" s="9"/>
      <c r="F1392" s="24">
        <f>Source!AN1559</f>
        <v>1.1000000000000001</v>
      </c>
      <c r="G1392" s="23" t="str">
        <f>Source!DF1559</f>
        <v/>
      </c>
      <c r="H1392" s="9">
        <f>Source!AV1559</f>
        <v>1</v>
      </c>
      <c r="I1392" s="9">
        <f>IF(Source!BS1559&lt;&gt; 0, Source!BS1559, 1)</f>
        <v>1</v>
      </c>
      <c r="J1392" s="27">
        <f>Source!R1559</f>
        <v>1.32</v>
      </c>
      <c r="K1392" s="25"/>
    </row>
    <row r="1393" spans="1:22" ht="14.25" x14ac:dyDescent="0.2">
      <c r="A1393" s="20"/>
      <c r="B1393" s="21"/>
      <c r="C1393" s="21" t="s">
        <v>698</v>
      </c>
      <c r="D1393" s="22"/>
      <c r="E1393" s="9"/>
      <c r="F1393" s="24">
        <f>Source!AL1559</f>
        <v>56556.95</v>
      </c>
      <c r="G1393" s="23" t="str">
        <f>Source!DD1559</f>
        <v/>
      </c>
      <c r="H1393" s="9">
        <f>Source!AW1559</f>
        <v>1</v>
      </c>
      <c r="I1393" s="9">
        <f>IF(Source!BC1559&lt;&gt; 0, Source!BC1559, 1)</f>
        <v>1</v>
      </c>
      <c r="J1393" s="25">
        <f>Source!P1559</f>
        <v>68038.009999999995</v>
      </c>
      <c r="K1393" s="25"/>
    </row>
    <row r="1394" spans="1:22" ht="57" x14ac:dyDescent="0.2">
      <c r="A1394" s="20" t="str">
        <f>Source!E1560</f>
        <v>13,1</v>
      </c>
      <c r="B1394" s="21" t="str">
        <f>Source!F1560</f>
        <v>21.3-4-24</v>
      </c>
      <c r="C1394" s="21" t="str">
        <f>Source!G1560</f>
        <v>Арматурные заготовки (стержни, хомуты и т.п.), не собранные в каркасы или сетки, закладные и накладные детали, со сваркой</v>
      </c>
      <c r="D1394" s="22" t="str">
        <f>Source!H1560</f>
        <v>т</v>
      </c>
      <c r="E1394" s="9">
        <f>Source!I1560</f>
        <v>-1.2030000000000001</v>
      </c>
      <c r="F1394" s="24">
        <f>Source!AK1560</f>
        <v>53233.52</v>
      </c>
      <c r="G1394" s="33" t="s">
        <v>3</v>
      </c>
      <c r="H1394" s="9">
        <f>Source!AW1560</f>
        <v>1</v>
      </c>
      <c r="I1394" s="9">
        <f>IF(Source!BC1560&lt;&gt; 0, Source!BC1560, 1)</f>
        <v>1</v>
      </c>
      <c r="J1394" s="25">
        <f>Source!O1560</f>
        <v>-64039.92</v>
      </c>
      <c r="K1394" s="25"/>
      <c r="Q1394">
        <f>ROUND((Source!BZ1560/100)*ROUND((Source!AF1560*Source!AV1560)*Source!I1560, 2), 2)</f>
        <v>0</v>
      </c>
      <c r="R1394">
        <f>Source!X1560</f>
        <v>0</v>
      </c>
      <c r="S1394">
        <f>ROUND((Source!CA1560/100)*ROUND((Source!AF1560*Source!AV1560)*Source!I1560, 2), 2)</f>
        <v>0</v>
      </c>
      <c r="T1394">
        <f>Source!Y1560</f>
        <v>0</v>
      </c>
      <c r="U1394">
        <f>ROUND((175/100)*ROUND((Source!AE1560*Source!AV1560)*Source!I1560, 2), 2)</f>
        <v>0</v>
      </c>
      <c r="V1394">
        <f>ROUND((108/100)*ROUND(Source!CS1560*Source!I1560, 2), 2)</f>
        <v>0</v>
      </c>
    </row>
    <row r="1395" spans="1:22" ht="14.25" x14ac:dyDescent="0.2">
      <c r="A1395" s="20"/>
      <c r="B1395" s="21"/>
      <c r="C1395" s="21" t="s">
        <v>699</v>
      </c>
      <c r="D1395" s="22" t="s">
        <v>700</v>
      </c>
      <c r="E1395" s="9">
        <f>Source!AT1559</f>
        <v>70</v>
      </c>
      <c r="F1395" s="24"/>
      <c r="G1395" s="23"/>
      <c r="H1395" s="9"/>
      <c r="I1395" s="9"/>
      <c r="J1395" s="25">
        <f>SUM(R1389:R1394)</f>
        <v>7936.55</v>
      </c>
      <c r="K1395" s="25"/>
    </row>
    <row r="1396" spans="1:22" ht="14.25" x14ac:dyDescent="0.2">
      <c r="A1396" s="20"/>
      <c r="B1396" s="21"/>
      <c r="C1396" s="21" t="s">
        <v>701</v>
      </c>
      <c r="D1396" s="22" t="s">
        <v>700</v>
      </c>
      <c r="E1396" s="9">
        <f>Source!AU1559</f>
        <v>10</v>
      </c>
      <c r="F1396" s="24"/>
      <c r="G1396" s="23"/>
      <c r="H1396" s="9"/>
      <c r="I1396" s="9"/>
      <c r="J1396" s="25">
        <f>SUM(T1389:T1395)</f>
        <v>1133.79</v>
      </c>
      <c r="K1396" s="25"/>
    </row>
    <row r="1397" spans="1:22" ht="14.25" x14ac:dyDescent="0.2">
      <c r="A1397" s="20"/>
      <c r="B1397" s="21"/>
      <c r="C1397" s="21" t="s">
        <v>702</v>
      </c>
      <c r="D1397" s="22" t="s">
        <v>700</v>
      </c>
      <c r="E1397" s="9">
        <f>108</f>
        <v>108</v>
      </c>
      <c r="F1397" s="24"/>
      <c r="G1397" s="23"/>
      <c r="H1397" s="9"/>
      <c r="I1397" s="9"/>
      <c r="J1397" s="25">
        <f>SUM(V1389:V1396)</f>
        <v>1.43</v>
      </c>
      <c r="K1397" s="25"/>
    </row>
    <row r="1398" spans="1:22" ht="14.25" x14ac:dyDescent="0.2">
      <c r="A1398" s="20"/>
      <c r="B1398" s="21"/>
      <c r="C1398" s="21" t="s">
        <v>703</v>
      </c>
      <c r="D1398" s="22" t="s">
        <v>704</v>
      </c>
      <c r="E1398" s="9">
        <f>Source!AQ1559</f>
        <v>36.11</v>
      </c>
      <c r="F1398" s="24"/>
      <c r="G1398" s="23" t="str">
        <f>Source!DI1559</f>
        <v/>
      </c>
      <c r="H1398" s="9">
        <f>Source!AV1559</f>
        <v>1</v>
      </c>
      <c r="I1398" s="9"/>
      <c r="J1398" s="25"/>
      <c r="K1398" s="25">
        <f>Source!U1559</f>
        <v>43.440330000000003</v>
      </c>
    </row>
    <row r="1399" spans="1:22" ht="15" x14ac:dyDescent="0.25">
      <c r="A1399" s="29"/>
      <c r="B1399" s="29"/>
      <c r="C1399" s="29"/>
      <c r="D1399" s="29"/>
      <c r="E1399" s="29"/>
      <c r="F1399" s="29"/>
      <c r="G1399" s="29"/>
      <c r="H1399" s="29"/>
      <c r="I1399" s="44">
        <f>J1390+J1391+J1393+J1395+J1396+J1397+SUM(J1394:J1394)</f>
        <v>25848.239999999991</v>
      </c>
      <c r="J1399" s="44"/>
      <c r="K1399" s="30">
        <f>IF(Source!I1559&lt;&gt;0, ROUND(I1399/Source!I1559, 2), 0)</f>
        <v>21486.48</v>
      </c>
      <c r="P1399" s="28">
        <f>I1399</f>
        <v>25848.239999999991</v>
      </c>
    </row>
    <row r="1400" spans="1:22" ht="57" x14ac:dyDescent="0.2">
      <c r="A1400" s="20" t="str">
        <f>Source!E1561</f>
        <v>14</v>
      </c>
      <c r="B1400" s="21" t="str">
        <f>Source!F1561</f>
        <v>коммерческое предложение</v>
      </c>
      <c r="C1400" s="21" t="s">
        <v>742</v>
      </c>
      <c r="D1400" s="22" t="str">
        <f>Source!H1561</f>
        <v>шт.</v>
      </c>
      <c r="E1400" s="9">
        <f>Source!I1561</f>
        <v>1</v>
      </c>
      <c r="F1400" s="24">
        <f>Source!AL1561</f>
        <v>1668185</v>
      </c>
      <c r="G1400" s="23" t="str">
        <f>Source!DD1561</f>
        <v/>
      </c>
      <c r="H1400" s="9">
        <f>Source!AW1561</f>
        <v>1</v>
      </c>
      <c r="I1400" s="9">
        <f>IF(Source!BC1561&lt;&gt; 0, Source!BC1561, 1)</f>
        <v>1</v>
      </c>
      <c r="J1400" s="25">
        <f>Source!P1561</f>
        <v>1668185</v>
      </c>
      <c r="K1400" s="25"/>
      <c r="Q1400">
        <f>ROUND((Source!BZ1561/100)*ROUND((Source!AF1561*Source!AV1561)*Source!I1561, 2), 2)</f>
        <v>0</v>
      </c>
      <c r="R1400">
        <f>Source!X1561</f>
        <v>0</v>
      </c>
      <c r="S1400">
        <f>ROUND((Source!CA1561/100)*ROUND((Source!AF1561*Source!AV1561)*Source!I1561, 2), 2)</f>
        <v>0</v>
      </c>
      <c r="T1400">
        <f>Source!Y1561</f>
        <v>0</v>
      </c>
      <c r="U1400">
        <f>ROUND((175/100)*ROUND((Source!AE1561*Source!AV1561)*Source!I1561, 2), 2)</f>
        <v>0</v>
      </c>
      <c r="V1400">
        <f>ROUND((108/100)*ROUND(Source!CS1561*Source!I1561, 2), 2)</f>
        <v>0</v>
      </c>
    </row>
    <row r="1401" spans="1:22" ht="15" x14ac:dyDescent="0.25">
      <c r="A1401" s="29"/>
      <c r="B1401" s="29"/>
      <c r="C1401" s="29"/>
      <c r="D1401" s="29"/>
      <c r="E1401" s="29"/>
      <c r="F1401" s="29"/>
      <c r="G1401" s="29"/>
      <c r="H1401" s="29"/>
      <c r="I1401" s="44">
        <f>J1400</f>
        <v>1668185</v>
      </c>
      <c r="J1401" s="44"/>
      <c r="K1401" s="30">
        <f>IF(Source!I1561&lt;&gt;0, ROUND(I1401/Source!I1561, 2), 0)</f>
        <v>1668185</v>
      </c>
      <c r="P1401" s="28">
        <f>I1401</f>
        <v>1668185</v>
      </c>
    </row>
    <row r="1403" spans="1:22" ht="15" x14ac:dyDescent="0.25">
      <c r="A1403" s="42" t="str">
        <f>CONCATENATE("Итого по разделу: ",IF(Source!G1563&lt;&gt;"Новый раздел", Source!G1563, ""))</f>
        <v>Итого по разделу: Устройство / ремонт игрового комплекса</v>
      </c>
      <c r="B1403" s="42"/>
      <c r="C1403" s="42"/>
      <c r="D1403" s="42"/>
      <c r="E1403" s="42"/>
      <c r="F1403" s="42"/>
      <c r="G1403" s="42"/>
      <c r="H1403" s="42"/>
      <c r="I1403" s="40">
        <f>SUM(P1350:P1402)</f>
        <v>1732670.82</v>
      </c>
      <c r="J1403" s="41"/>
      <c r="K1403" s="31"/>
    </row>
    <row r="1405" spans="1:22" ht="14.25" x14ac:dyDescent="0.2">
      <c r="C1405" s="38" t="str">
        <f>Source!H1591</f>
        <v>НДС 20%</v>
      </c>
      <c r="D1405" s="38"/>
      <c r="E1405" s="38"/>
      <c r="F1405" s="38"/>
      <c r="G1405" s="38"/>
      <c r="H1405" s="38"/>
      <c r="I1405" s="39">
        <f>IF(Source!F1591=0, "", Source!F1591)</f>
        <v>346534.16</v>
      </c>
      <c r="J1405" s="39"/>
    </row>
    <row r="1406" spans="1:22" ht="14.25" x14ac:dyDescent="0.2">
      <c r="C1406" s="38" t="str">
        <f>Source!H1592</f>
        <v>Итого с НДС</v>
      </c>
      <c r="D1406" s="38"/>
      <c r="E1406" s="38"/>
      <c r="F1406" s="38"/>
      <c r="G1406" s="38"/>
      <c r="H1406" s="38"/>
      <c r="I1406" s="39">
        <f>IF(Source!F1592=0, "", Source!F1592)</f>
        <v>2079204.98</v>
      </c>
      <c r="J1406" s="39"/>
    </row>
    <row r="1408" spans="1:22" ht="16.5" x14ac:dyDescent="0.25">
      <c r="A1408" s="43" t="str">
        <f>CONCATENATE("Раздел: ",IF(Source!G1594&lt;&gt;"Новый раздел", Source!G1594, ""))</f>
        <v>Раздел: Установка МАФ</v>
      </c>
      <c r="B1408" s="43"/>
      <c r="C1408" s="43"/>
      <c r="D1408" s="43"/>
      <c r="E1408" s="43"/>
      <c r="F1408" s="43"/>
      <c r="G1408" s="43"/>
      <c r="H1408" s="43"/>
      <c r="I1408" s="43"/>
      <c r="J1408" s="43"/>
      <c r="K1408" s="43"/>
    </row>
    <row r="1409" spans="1:22" ht="42.75" x14ac:dyDescent="0.2">
      <c r="A1409" s="20" t="str">
        <f>Source!E1598</f>
        <v>15</v>
      </c>
      <c r="B1409" s="21" t="str">
        <f>Source!F1598</f>
        <v>5.3-3203-4-2/1</v>
      </c>
      <c r="C1409" s="21" t="str">
        <f>Source!G1598</f>
        <v>Установка стоек металлического ограждения газонов из трубы, масса стоек до 5 кг</v>
      </c>
      <c r="D1409" s="22" t="str">
        <f>Source!H1598</f>
        <v>10 шт.</v>
      </c>
      <c r="E1409" s="9">
        <f>Source!I1598</f>
        <v>0.2</v>
      </c>
      <c r="F1409" s="24"/>
      <c r="G1409" s="23"/>
      <c r="H1409" s="9"/>
      <c r="I1409" s="9"/>
      <c r="J1409" s="25"/>
      <c r="K1409" s="25"/>
      <c r="Q1409">
        <f>ROUND((Source!BZ1598/100)*ROUND((Source!AF1598*Source!AV1598)*Source!I1598, 2), 2)</f>
        <v>164.19</v>
      </c>
      <c r="R1409">
        <f>Source!X1598</f>
        <v>164.19</v>
      </c>
      <c r="S1409">
        <f>ROUND((Source!CA1598/100)*ROUND((Source!AF1598*Source!AV1598)*Source!I1598, 2), 2)</f>
        <v>23.46</v>
      </c>
      <c r="T1409">
        <f>Source!Y1598</f>
        <v>23.46</v>
      </c>
      <c r="U1409">
        <f>ROUND((175/100)*ROUND((Source!AE1598*Source!AV1598)*Source!I1598, 2), 2)</f>
        <v>0</v>
      </c>
      <c r="V1409">
        <f>ROUND((108/100)*ROUND(Source!CS1598*Source!I1598, 2), 2)</f>
        <v>0</v>
      </c>
    </row>
    <row r="1410" spans="1:22" x14ac:dyDescent="0.2">
      <c r="C1410" s="26" t="str">
        <f>"Объем: "&amp;Source!I1598&amp;"=2/"&amp;"10"</f>
        <v>Объем: 0,2=2/10</v>
      </c>
    </row>
    <row r="1411" spans="1:22" ht="14.25" x14ac:dyDescent="0.2">
      <c r="A1411" s="20"/>
      <c r="B1411" s="21"/>
      <c r="C1411" s="21" t="s">
        <v>695</v>
      </c>
      <c r="D1411" s="22"/>
      <c r="E1411" s="9"/>
      <c r="F1411" s="24">
        <f>Source!AO1598</f>
        <v>1172.82</v>
      </c>
      <c r="G1411" s="23" t="str">
        <f>Source!DG1598</f>
        <v/>
      </c>
      <c r="H1411" s="9">
        <f>Source!AV1598</f>
        <v>1</v>
      </c>
      <c r="I1411" s="9">
        <f>IF(Source!BA1598&lt;&gt; 0, Source!BA1598, 1)</f>
        <v>1</v>
      </c>
      <c r="J1411" s="25">
        <f>Source!S1598</f>
        <v>234.56</v>
      </c>
      <c r="K1411" s="25"/>
    </row>
    <row r="1412" spans="1:22" ht="14.25" x14ac:dyDescent="0.2">
      <c r="A1412" s="20"/>
      <c r="B1412" s="21"/>
      <c r="C1412" s="21" t="s">
        <v>698</v>
      </c>
      <c r="D1412" s="22"/>
      <c r="E1412" s="9"/>
      <c r="F1412" s="24">
        <f>Source!AL1598</f>
        <v>2994.86</v>
      </c>
      <c r="G1412" s="23" t="str">
        <f>Source!DD1598</f>
        <v/>
      </c>
      <c r="H1412" s="9">
        <f>Source!AW1598</f>
        <v>1</v>
      </c>
      <c r="I1412" s="9">
        <f>IF(Source!BC1598&lt;&gt; 0, Source!BC1598, 1)</f>
        <v>1</v>
      </c>
      <c r="J1412" s="25">
        <f>Source!P1598</f>
        <v>598.97</v>
      </c>
      <c r="K1412" s="25"/>
    </row>
    <row r="1413" spans="1:22" ht="14.25" x14ac:dyDescent="0.2">
      <c r="A1413" s="20"/>
      <c r="B1413" s="21"/>
      <c r="C1413" s="21" t="s">
        <v>699</v>
      </c>
      <c r="D1413" s="22" t="s">
        <v>700</v>
      </c>
      <c r="E1413" s="9">
        <f>Source!AT1598</f>
        <v>70</v>
      </c>
      <c r="F1413" s="24"/>
      <c r="G1413" s="23"/>
      <c r="H1413" s="9"/>
      <c r="I1413" s="9"/>
      <c r="J1413" s="25">
        <f>SUM(R1409:R1412)</f>
        <v>164.19</v>
      </c>
      <c r="K1413" s="25"/>
    </row>
    <row r="1414" spans="1:22" ht="14.25" x14ac:dyDescent="0.2">
      <c r="A1414" s="20"/>
      <c r="B1414" s="21"/>
      <c r="C1414" s="21" t="s">
        <v>701</v>
      </c>
      <c r="D1414" s="22" t="s">
        <v>700</v>
      </c>
      <c r="E1414" s="9">
        <f>Source!AU1598</f>
        <v>10</v>
      </c>
      <c r="F1414" s="24"/>
      <c r="G1414" s="23"/>
      <c r="H1414" s="9"/>
      <c r="I1414" s="9"/>
      <c r="J1414" s="25">
        <f>SUM(T1409:T1413)</f>
        <v>23.46</v>
      </c>
      <c r="K1414" s="25"/>
    </row>
    <row r="1415" spans="1:22" ht="14.25" x14ac:dyDescent="0.2">
      <c r="A1415" s="20"/>
      <c r="B1415" s="21"/>
      <c r="C1415" s="21" t="s">
        <v>703</v>
      </c>
      <c r="D1415" s="22" t="s">
        <v>704</v>
      </c>
      <c r="E1415" s="9">
        <f>Source!AQ1598</f>
        <v>6.22</v>
      </c>
      <c r="F1415" s="24"/>
      <c r="G1415" s="23" t="str">
        <f>Source!DI1598</f>
        <v/>
      </c>
      <c r="H1415" s="9">
        <f>Source!AV1598</f>
        <v>1</v>
      </c>
      <c r="I1415" s="9"/>
      <c r="J1415" s="25"/>
      <c r="K1415" s="25">
        <f>Source!U1598</f>
        <v>1.244</v>
      </c>
    </row>
    <row r="1416" spans="1:22" ht="15" x14ac:dyDescent="0.25">
      <c r="A1416" s="29"/>
      <c r="B1416" s="29"/>
      <c r="C1416" s="29"/>
      <c r="D1416" s="29"/>
      <c r="E1416" s="29"/>
      <c r="F1416" s="29"/>
      <c r="G1416" s="29"/>
      <c r="H1416" s="29"/>
      <c r="I1416" s="44">
        <f>J1411+J1412+J1413+J1414</f>
        <v>1021.1800000000001</v>
      </c>
      <c r="J1416" s="44"/>
      <c r="K1416" s="30">
        <f>IF(Source!I1598&lt;&gt;0, ROUND(I1416/Source!I1598, 2), 0)</f>
        <v>5105.8999999999996</v>
      </c>
      <c r="P1416" s="28">
        <f>I1416</f>
        <v>1021.1800000000001</v>
      </c>
    </row>
    <row r="1417" spans="1:22" ht="57" x14ac:dyDescent="0.2">
      <c r="A1417" s="20" t="str">
        <f>Source!E1599</f>
        <v>16</v>
      </c>
      <c r="B1417" s="21" t="str">
        <f>Source!F1599</f>
        <v>коммерческое предложение</v>
      </c>
      <c r="C1417" s="21" t="s">
        <v>743</v>
      </c>
      <c r="D1417" s="22" t="str">
        <f>Source!H1599</f>
        <v>шт.</v>
      </c>
      <c r="E1417" s="9">
        <f>Source!I1599</f>
        <v>1</v>
      </c>
      <c r="F1417" s="24">
        <f>Source!AL1599</f>
        <v>28437.5</v>
      </c>
      <c r="G1417" s="23" t="str">
        <f>Source!DD1599</f>
        <v/>
      </c>
      <c r="H1417" s="9">
        <f>Source!AW1599</f>
        <v>1</v>
      </c>
      <c r="I1417" s="9">
        <f>IF(Source!BC1599&lt;&gt; 0, Source!BC1599, 1)</f>
        <v>1</v>
      </c>
      <c r="J1417" s="25">
        <f>Source!P1599</f>
        <v>28437.5</v>
      </c>
      <c r="K1417" s="25"/>
      <c r="Q1417">
        <f>ROUND((Source!BZ1599/100)*ROUND((Source!AF1599*Source!AV1599)*Source!I1599, 2), 2)</f>
        <v>0</v>
      </c>
      <c r="R1417">
        <f>Source!X1599</f>
        <v>0</v>
      </c>
      <c r="S1417">
        <f>ROUND((Source!CA1599/100)*ROUND((Source!AF1599*Source!AV1599)*Source!I1599, 2), 2)</f>
        <v>0</v>
      </c>
      <c r="T1417">
        <f>Source!Y1599</f>
        <v>0</v>
      </c>
      <c r="U1417">
        <f>ROUND((175/100)*ROUND((Source!AE1599*Source!AV1599)*Source!I1599, 2), 2)</f>
        <v>0</v>
      </c>
      <c r="V1417">
        <f>ROUND((108/100)*ROUND(Source!CS1599*Source!I1599, 2), 2)</f>
        <v>0</v>
      </c>
    </row>
    <row r="1418" spans="1:22" ht="15" x14ac:dyDescent="0.25">
      <c r="A1418" s="29"/>
      <c r="B1418" s="29"/>
      <c r="C1418" s="29"/>
      <c r="D1418" s="29"/>
      <c r="E1418" s="29"/>
      <c r="F1418" s="29"/>
      <c r="G1418" s="29"/>
      <c r="H1418" s="29"/>
      <c r="I1418" s="44">
        <f>J1417</f>
        <v>28437.5</v>
      </c>
      <c r="J1418" s="44"/>
      <c r="K1418" s="30">
        <f>IF(Source!I1599&lt;&gt;0, ROUND(I1418/Source!I1599, 2), 0)</f>
        <v>28437.5</v>
      </c>
      <c r="P1418" s="28">
        <f>I1418</f>
        <v>28437.5</v>
      </c>
    </row>
    <row r="1419" spans="1:22" ht="42.75" x14ac:dyDescent="0.2">
      <c r="A1419" s="20" t="str">
        <f>Source!E1600</f>
        <v>17</v>
      </c>
      <c r="B1419" s="21" t="str">
        <f>Source!F1600</f>
        <v>5.3-3203-4-2/1</v>
      </c>
      <c r="C1419" s="21" t="str">
        <f>Source!G1600</f>
        <v>Установка стоек металлического ограждения газонов из трубы, масса стоек до 5 кг</v>
      </c>
      <c r="D1419" s="22" t="str">
        <f>Source!H1600</f>
        <v>10 шт.</v>
      </c>
      <c r="E1419" s="9">
        <f>Source!I1600</f>
        <v>0.1</v>
      </c>
      <c r="F1419" s="24"/>
      <c r="G1419" s="23"/>
      <c r="H1419" s="9"/>
      <c r="I1419" s="9"/>
      <c r="J1419" s="25"/>
      <c r="K1419" s="25"/>
      <c r="Q1419">
        <f>ROUND((Source!BZ1600/100)*ROUND((Source!AF1600*Source!AV1600)*Source!I1600, 2), 2)</f>
        <v>82.1</v>
      </c>
      <c r="R1419">
        <f>Source!X1600</f>
        <v>82.1</v>
      </c>
      <c r="S1419">
        <f>ROUND((Source!CA1600/100)*ROUND((Source!AF1600*Source!AV1600)*Source!I1600, 2), 2)</f>
        <v>11.73</v>
      </c>
      <c r="T1419">
        <f>Source!Y1600</f>
        <v>11.73</v>
      </c>
      <c r="U1419">
        <f>ROUND((175/100)*ROUND((Source!AE1600*Source!AV1600)*Source!I1600, 2), 2)</f>
        <v>0</v>
      </c>
      <c r="V1419">
        <f>ROUND((108/100)*ROUND(Source!CS1600*Source!I1600, 2), 2)</f>
        <v>0</v>
      </c>
    </row>
    <row r="1420" spans="1:22" x14ac:dyDescent="0.2">
      <c r="C1420" s="26" t="str">
        <f>"Объем: "&amp;Source!I1600&amp;"=1/"&amp;"10"</f>
        <v>Объем: 0,1=1/10</v>
      </c>
    </row>
    <row r="1421" spans="1:22" ht="14.25" x14ac:dyDescent="0.2">
      <c r="A1421" s="20"/>
      <c r="B1421" s="21"/>
      <c r="C1421" s="21" t="s">
        <v>695</v>
      </c>
      <c r="D1421" s="22"/>
      <c r="E1421" s="9"/>
      <c r="F1421" s="24">
        <f>Source!AO1600</f>
        <v>1172.82</v>
      </c>
      <c r="G1421" s="23" t="str">
        <f>Source!DG1600</f>
        <v/>
      </c>
      <c r="H1421" s="9">
        <f>Source!AV1600</f>
        <v>1</v>
      </c>
      <c r="I1421" s="9">
        <f>IF(Source!BA1600&lt;&gt; 0, Source!BA1600, 1)</f>
        <v>1</v>
      </c>
      <c r="J1421" s="25">
        <f>Source!S1600</f>
        <v>117.28</v>
      </c>
      <c r="K1421" s="25"/>
    </row>
    <row r="1422" spans="1:22" ht="14.25" x14ac:dyDescent="0.2">
      <c r="A1422" s="20"/>
      <c r="B1422" s="21"/>
      <c r="C1422" s="21" t="s">
        <v>698</v>
      </c>
      <c r="D1422" s="22"/>
      <c r="E1422" s="9"/>
      <c r="F1422" s="24">
        <f>Source!AL1600</f>
        <v>2994.86</v>
      </c>
      <c r="G1422" s="23" t="str">
        <f>Source!DD1600</f>
        <v/>
      </c>
      <c r="H1422" s="9">
        <f>Source!AW1600</f>
        <v>1</v>
      </c>
      <c r="I1422" s="9">
        <f>IF(Source!BC1600&lt;&gt; 0, Source!BC1600, 1)</f>
        <v>1</v>
      </c>
      <c r="J1422" s="25">
        <f>Source!P1600</f>
        <v>299.49</v>
      </c>
      <c r="K1422" s="25"/>
    </row>
    <row r="1423" spans="1:22" ht="14.25" x14ac:dyDescent="0.2">
      <c r="A1423" s="20"/>
      <c r="B1423" s="21"/>
      <c r="C1423" s="21" t="s">
        <v>699</v>
      </c>
      <c r="D1423" s="22" t="s">
        <v>700</v>
      </c>
      <c r="E1423" s="9">
        <f>Source!AT1600</f>
        <v>70</v>
      </c>
      <c r="F1423" s="24"/>
      <c r="G1423" s="23"/>
      <c r="H1423" s="9"/>
      <c r="I1423" s="9"/>
      <c r="J1423" s="25">
        <f>SUM(R1419:R1422)</f>
        <v>82.1</v>
      </c>
      <c r="K1423" s="25"/>
    </row>
    <row r="1424" spans="1:22" ht="14.25" x14ac:dyDescent="0.2">
      <c r="A1424" s="20"/>
      <c r="B1424" s="21"/>
      <c r="C1424" s="21" t="s">
        <v>701</v>
      </c>
      <c r="D1424" s="22" t="s">
        <v>700</v>
      </c>
      <c r="E1424" s="9">
        <f>Source!AU1600</f>
        <v>10</v>
      </c>
      <c r="F1424" s="24"/>
      <c r="G1424" s="23"/>
      <c r="H1424" s="9"/>
      <c r="I1424" s="9"/>
      <c r="J1424" s="25">
        <f>SUM(T1419:T1423)</f>
        <v>11.73</v>
      </c>
      <c r="K1424" s="25"/>
    </row>
    <row r="1425" spans="1:22" ht="14.25" x14ac:dyDescent="0.2">
      <c r="A1425" s="20"/>
      <c r="B1425" s="21"/>
      <c r="C1425" s="21" t="s">
        <v>703</v>
      </c>
      <c r="D1425" s="22" t="s">
        <v>704</v>
      </c>
      <c r="E1425" s="9">
        <f>Source!AQ1600</f>
        <v>6.22</v>
      </c>
      <c r="F1425" s="24"/>
      <c r="G1425" s="23" t="str">
        <f>Source!DI1600</f>
        <v/>
      </c>
      <c r="H1425" s="9">
        <f>Source!AV1600</f>
        <v>1</v>
      </c>
      <c r="I1425" s="9"/>
      <c r="J1425" s="25"/>
      <c r="K1425" s="25">
        <f>Source!U1600</f>
        <v>0.622</v>
      </c>
    </row>
    <row r="1426" spans="1:22" ht="15" x14ac:dyDescent="0.25">
      <c r="A1426" s="29"/>
      <c r="B1426" s="29"/>
      <c r="C1426" s="29"/>
      <c r="D1426" s="29"/>
      <c r="E1426" s="29"/>
      <c r="F1426" s="29"/>
      <c r="G1426" s="29"/>
      <c r="H1426" s="29"/>
      <c r="I1426" s="44">
        <f>J1421+J1422+J1423+J1424</f>
        <v>510.6</v>
      </c>
      <c r="J1426" s="44"/>
      <c r="K1426" s="30">
        <f>IF(Source!I1600&lt;&gt;0, ROUND(I1426/Source!I1600, 2), 0)</f>
        <v>5106</v>
      </c>
      <c r="P1426" s="28">
        <f>I1426</f>
        <v>510.6</v>
      </c>
    </row>
    <row r="1427" spans="1:22" ht="57" x14ac:dyDescent="0.2">
      <c r="A1427" s="20" t="str">
        <f>Source!E1601</f>
        <v>18</v>
      </c>
      <c r="B1427" s="21" t="str">
        <f>Source!F1601</f>
        <v>коммерческое предложение</v>
      </c>
      <c r="C1427" s="21" t="s">
        <v>744</v>
      </c>
      <c r="D1427" s="22" t="str">
        <f>Source!H1601</f>
        <v>шт.</v>
      </c>
      <c r="E1427" s="9">
        <f>Source!I1601</f>
        <v>1</v>
      </c>
      <c r="F1427" s="24">
        <f>Source!AL1601</f>
        <v>29438.33</v>
      </c>
      <c r="G1427" s="23" t="str">
        <f>Source!DD1601</f>
        <v/>
      </c>
      <c r="H1427" s="9">
        <f>Source!AW1601</f>
        <v>1</v>
      </c>
      <c r="I1427" s="9">
        <f>IF(Source!BC1601&lt;&gt; 0, Source!BC1601, 1)</f>
        <v>1</v>
      </c>
      <c r="J1427" s="25">
        <f>Source!P1601</f>
        <v>29438.33</v>
      </c>
      <c r="K1427" s="25"/>
      <c r="Q1427">
        <f>ROUND((Source!BZ1601/100)*ROUND((Source!AF1601*Source!AV1601)*Source!I1601, 2), 2)</f>
        <v>0</v>
      </c>
      <c r="R1427">
        <f>Source!X1601</f>
        <v>0</v>
      </c>
      <c r="S1427">
        <f>ROUND((Source!CA1601/100)*ROUND((Source!AF1601*Source!AV1601)*Source!I1601, 2), 2)</f>
        <v>0</v>
      </c>
      <c r="T1427">
        <f>Source!Y1601</f>
        <v>0</v>
      </c>
      <c r="U1427">
        <f>ROUND((175/100)*ROUND((Source!AE1601*Source!AV1601)*Source!I1601, 2), 2)</f>
        <v>0</v>
      </c>
      <c r="V1427">
        <f>ROUND((108/100)*ROUND(Source!CS1601*Source!I1601, 2), 2)</f>
        <v>0</v>
      </c>
    </row>
    <row r="1428" spans="1:22" ht="15" x14ac:dyDescent="0.25">
      <c r="A1428" s="29"/>
      <c r="B1428" s="29"/>
      <c r="C1428" s="29"/>
      <c r="D1428" s="29"/>
      <c r="E1428" s="29"/>
      <c r="F1428" s="29"/>
      <c r="G1428" s="29"/>
      <c r="H1428" s="29"/>
      <c r="I1428" s="44">
        <f>J1427</f>
        <v>29438.33</v>
      </c>
      <c r="J1428" s="44"/>
      <c r="K1428" s="30">
        <f>IF(Source!I1601&lt;&gt;0, ROUND(I1428/Source!I1601, 2), 0)</f>
        <v>29438.33</v>
      </c>
      <c r="P1428" s="28">
        <f>I1428</f>
        <v>29438.33</v>
      </c>
    </row>
    <row r="1429" spans="1:22" ht="42.75" x14ac:dyDescent="0.2">
      <c r="A1429" s="20" t="str">
        <f>Source!E1602</f>
        <v>19</v>
      </c>
      <c r="B1429" s="21" t="str">
        <f>Source!F1602</f>
        <v>5.3-3203-4-2/1</v>
      </c>
      <c r="C1429" s="21" t="str">
        <f>Source!G1602</f>
        <v>Установка стоек металлического ограждения газонов из трубы, масса стоек до 5 кг</v>
      </c>
      <c r="D1429" s="22" t="str">
        <f>Source!H1602</f>
        <v>10 шт.</v>
      </c>
      <c r="E1429" s="9">
        <f>Source!I1602</f>
        <v>0.2</v>
      </c>
      <c r="F1429" s="24"/>
      <c r="G1429" s="23"/>
      <c r="H1429" s="9"/>
      <c r="I1429" s="9"/>
      <c r="J1429" s="25"/>
      <c r="K1429" s="25"/>
      <c r="Q1429">
        <f>ROUND((Source!BZ1602/100)*ROUND((Source!AF1602*Source!AV1602)*Source!I1602, 2), 2)</f>
        <v>164.19</v>
      </c>
      <c r="R1429">
        <f>Source!X1602</f>
        <v>164.19</v>
      </c>
      <c r="S1429">
        <f>ROUND((Source!CA1602/100)*ROUND((Source!AF1602*Source!AV1602)*Source!I1602, 2), 2)</f>
        <v>23.46</v>
      </c>
      <c r="T1429">
        <f>Source!Y1602</f>
        <v>23.46</v>
      </c>
      <c r="U1429">
        <f>ROUND((175/100)*ROUND((Source!AE1602*Source!AV1602)*Source!I1602, 2), 2)</f>
        <v>0</v>
      </c>
      <c r="V1429">
        <f>ROUND((108/100)*ROUND(Source!CS1602*Source!I1602, 2), 2)</f>
        <v>0</v>
      </c>
    </row>
    <row r="1430" spans="1:22" x14ac:dyDescent="0.2">
      <c r="C1430" s="26" t="str">
        <f>"Объем: "&amp;Source!I1602&amp;"=2/"&amp;"10"</f>
        <v>Объем: 0,2=2/10</v>
      </c>
    </row>
    <row r="1431" spans="1:22" ht="14.25" x14ac:dyDescent="0.2">
      <c r="A1431" s="20"/>
      <c r="B1431" s="21"/>
      <c r="C1431" s="21" t="s">
        <v>695</v>
      </c>
      <c r="D1431" s="22"/>
      <c r="E1431" s="9"/>
      <c r="F1431" s="24">
        <f>Source!AO1602</f>
        <v>1172.82</v>
      </c>
      <c r="G1431" s="23" t="str">
        <f>Source!DG1602</f>
        <v/>
      </c>
      <c r="H1431" s="9">
        <f>Source!AV1602</f>
        <v>1</v>
      </c>
      <c r="I1431" s="9">
        <f>IF(Source!BA1602&lt;&gt; 0, Source!BA1602, 1)</f>
        <v>1</v>
      </c>
      <c r="J1431" s="25">
        <f>Source!S1602</f>
        <v>234.56</v>
      </c>
      <c r="K1431" s="25"/>
    </row>
    <row r="1432" spans="1:22" ht="14.25" x14ac:dyDescent="0.2">
      <c r="A1432" s="20"/>
      <c r="B1432" s="21"/>
      <c r="C1432" s="21" t="s">
        <v>698</v>
      </c>
      <c r="D1432" s="22"/>
      <c r="E1432" s="9"/>
      <c r="F1432" s="24">
        <f>Source!AL1602</f>
        <v>2994.86</v>
      </c>
      <c r="G1432" s="23" t="str">
        <f>Source!DD1602</f>
        <v/>
      </c>
      <c r="H1432" s="9">
        <f>Source!AW1602</f>
        <v>1</v>
      </c>
      <c r="I1432" s="9">
        <f>IF(Source!BC1602&lt;&gt; 0, Source!BC1602, 1)</f>
        <v>1</v>
      </c>
      <c r="J1432" s="25">
        <f>Source!P1602</f>
        <v>598.97</v>
      </c>
      <c r="K1432" s="25"/>
    </row>
    <row r="1433" spans="1:22" ht="14.25" x14ac:dyDescent="0.2">
      <c r="A1433" s="20"/>
      <c r="B1433" s="21"/>
      <c r="C1433" s="21" t="s">
        <v>699</v>
      </c>
      <c r="D1433" s="22" t="s">
        <v>700</v>
      </c>
      <c r="E1433" s="9">
        <f>Source!AT1602</f>
        <v>70</v>
      </c>
      <c r="F1433" s="24"/>
      <c r="G1433" s="23"/>
      <c r="H1433" s="9"/>
      <c r="I1433" s="9"/>
      <c r="J1433" s="25">
        <f>SUM(R1429:R1432)</f>
        <v>164.19</v>
      </c>
      <c r="K1433" s="25"/>
    </row>
    <row r="1434" spans="1:22" ht="14.25" x14ac:dyDescent="0.2">
      <c r="A1434" s="20"/>
      <c r="B1434" s="21"/>
      <c r="C1434" s="21" t="s">
        <v>701</v>
      </c>
      <c r="D1434" s="22" t="s">
        <v>700</v>
      </c>
      <c r="E1434" s="9">
        <f>Source!AU1602</f>
        <v>10</v>
      </c>
      <c r="F1434" s="24"/>
      <c r="G1434" s="23"/>
      <c r="H1434" s="9"/>
      <c r="I1434" s="9"/>
      <c r="J1434" s="25">
        <f>SUM(T1429:T1433)</f>
        <v>23.46</v>
      </c>
      <c r="K1434" s="25"/>
    </row>
    <row r="1435" spans="1:22" ht="14.25" x14ac:dyDescent="0.2">
      <c r="A1435" s="20"/>
      <c r="B1435" s="21"/>
      <c r="C1435" s="21" t="s">
        <v>703</v>
      </c>
      <c r="D1435" s="22" t="s">
        <v>704</v>
      </c>
      <c r="E1435" s="9">
        <f>Source!AQ1602</f>
        <v>6.22</v>
      </c>
      <c r="F1435" s="24"/>
      <c r="G1435" s="23" t="str">
        <f>Source!DI1602</f>
        <v/>
      </c>
      <c r="H1435" s="9">
        <f>Source!AV1602</f>
        <v>1</v>
      </c>
      <c r="I1435" s="9"/>
      <c r="J1435" s="25"/>
      <c r="K1435" s="25">
        <f>Source!U1602</f>
        <v>1.244</v>
      </c>
    </row>
    <row r="1436" spans="1:22" ht="15" x14ac:dyDescent="0.25">
      <c r="A1436" s="29"/>
      <c r="B1436" s="29"/>
      <c r="C1436" s="29"/>
      <c r="D1436" s="29"/>
      <c r="E1436" s="29"/>
      <c r="F1436" s="29"/>
      <c r="G1436" s="29"/>
      <c r="H1436" s="29"/>
      <c r="I1436" s="44">
        <f>J1431+J1432+J1433+J1434</f>
        <v>1021.1800000000001</v>
      </c>
      <c r="J1436" s="44"/>
      <c r="K1436" s="30">
        <f>IF(Source!I1602&lt;&gt;0, ROUND(I1436/Source!I1602, 2), 0)</f>
        <v>5105.8999999999996</v>
      </c>
      <c r="P1436" s="28">
        <f>I1436</f>
        <v>1021.1800000000001</v>
      </c>
    </row>
    <row r="1437" spans="1:22" ht="68.25" x14ac:dyDescent="0.2">
      <c r="A1437" s="20" t="str">
        <f>Source!E1603</f>
        <v>20</v>
      </c>
      <c r="B1437" s="21" t="str">
        <f>Source!F1603</f>
        <v>коммерческое предложение</v>
      </c>
      <c r="C1437" s="21" t="s">
        <v>745</v>
      </c>
      <c r="D1437" s="22" t="str">
        <f>Source!H1603</f>
        <v>шт.</v>
      </c>
      <c r="E1437" s="9">
        <f>Source!I1603</f>
        <v>1</v>
      </c>
      <c r="F1437" s="24">
        <f>Source!AL1603</f>
        <v>141843.32999999999</v>
      </c>
      <c r="G1437" s="23" t="str">
        <f>Source!DD1603</f>
        <v/>
      </c>
      <c r="H1437" s="9">
        <f>Source!AW1603</f>
        <v>1</v>
      </c>
      <c r="I1437" s="9">
        <f>IF(Source!BC1603&lt;&gt; 0, Source!BC1603, 1)</f>
        <v>1</v>
      </c>
      <c r="J1437" s="25">
        <f>Source!P1603</f>
        <v>141843.32999999999</v>
      </c>
      <c r="K1437" s="25"/>
      <c r="Q1437">
        <f>ROUND((Source!BZ1603/100)*ROUND((Source!AF1603*Source!AV1603)*Source!I1603, 2), 2)</f>
        <v>0</v>
      </c>
      <c r="R1437">
        <f>Source!X1603</f>
        <v>0</v>
      </c>
      <c r="S1437">
        <f>ROUND((Source!CA1603/100)*ROUND((Source!AF1603*Source!AV1603)*Source!I1603, 2), 2)</f>
        <v>0</v>
      </c>
      <c r="T1437">
        <f>Source!Y1603</f>
        <v>0</v>
      </c>
      <c r="U1437">
        <f>ROUND((175/100)*ROUND((Source!AE1603*Source!AV1603)*Source!I1603, 2), 2)</f>
        <v>0</v>
      </c>
      <c r="V1437">
        <f>ROUND((108/100)*ROUND(Source!CS1603*Source!I1603, 2), 2)</f>
        <v>0</v>
      </c>
    </row>
    <row r="1438" spans="1:22" ht="15" x14ac:dyDescent="0.25">
      <c r="A1438" s="29"/>
      <c r="B1438" s="29"/>
      <c r="C1438" s="29"/>
      <c r="D1438" s="29"/>
      <c r="E1438" s="29"/>
      <c r="F1438" s="29"/>
      <c r="G1438" s="29"/>
      <c r="H1438" s="29"/>
      <c r="I1438" s="44">
        <f>J1437</f>
        <v>141843.32999999999</v>
      </c>
      <c r="J1438" s="44"/>
      <c r="K1438" s="30">
        <f>IF(Source!I1603&lt;&gt;0, ROUND(I1438/Source!I1603, 2), 0)</f>
        <v>141843.32999999999</v>
      </c>
      <c r="P1438" s="28">
        <f>I1438</f>
        <v>141843.32999999999</v>
      </c>
    </row>
    <row r="1439" spans="1:22" ht="42.75" x14ac:dyDescent="0.2">
      <c r="A1439" s="20" t="str">
        <f>Source!E1604</f>
        <v>21</v>
      </c>
      <c r="B1439" s="21" t="str">
        <f>Source!F1604</f>
        <v>5.3-3203-4-2/1</v>
      </c>
      <c r="C1439" s="21" t="str">
        <f>Source!G1604</f>
        <v>Установка стоек металлического ограждения газонов из трубы, масса стоек до 5 кг</v>
      </c>
      <c r="D1439" s="22" t="str">
        <f>Source!H1604</f>
        <v>10 шт.</v>
      </c>
      <c r="E1439" s="9">
        <f>Source!I1604</f>
        <v>0.4</v>
      </c>
      <c r="F1439" s="24"/>
      <c r="G1439" s="23"/>
      <c r="H1439" s="9"/>
      <c r="I1439" s="9"/>
      <c r="J1439" s="25"/>
      <c r="K1439" s="25"/>
      <c r="Q1439">
        <f>ROUND((Source!BZ1604/100)*ROUND((Source!AF1604*Source!AV1604)*Source!I1604, 2), 2)</f>
        <v>328.39</v>
      </c>
      <c r="R1439">
        <f>Source!X1604</f>
        <v>328.39</v>
      </c>
      <c r="S1439">
        <f>ROUND((Source!CA1604/100)*ROUND((Source!AF1604*Source!AV1604)*Source!I1604, 2), 2)</f>
        <v>46.91</v>
      </c>
      <c r="T1439">
        <f>Source!Y1604</f>
        <v>46.91</v>
      </c>
      <c r="U1439">
        <f>ROUND((175/100)*ROUND((Source!AE1604*Source!AV1604)*Source!I1604, 2), 2)</f>
        <v>0</v>
      </c>
      <c r="V1439">
        <f>ROUND((108/100)*ROUND(Source!CS1604*Source!I1604, 2), 2)</f>
        <v>0</v>
      </c>
    </row>
    <row r="1440" spans="1:22" x14ac:dyDescent="0.2">
      <c r="C1440" s="26" t="str">
        <f>"Объем: "&amp;Source!I1604&amp;"=4/"&amp;"10"</f>
        <v>Объем: 0,4=4/10</v>
      </c>
    </row>
    <row r="1441" spans="1:31" ht="14.25" x14ac:dyDescent="0.2">
      <c r="A1441" s="20"/>
      <c r="B1441" s="21"/>
      <c r="C1441" s="21" t="s">
        <v>695</v>
      </c>
      <c r="D1441" s="22"/>
      <c r="E1441" s="9"/>
      <c r="F1441" s="24">
        <f>Source!AO1604</f>
        <v>1172.82</v>
      </c>
      <c r="G1441" s="23" t="str">
        <f>Source!DG1604</f>
        <v/>
      </c>
      <c r="H1441" s="9">
        <f>Source!AV1604</f>
        <v>1</v>
      </c>
      <c r="I1441" s="9">
        <f>IF(Source!BA1604&lt;&gt; 0, Source!BA1604, 1)</f>
        <v>1</v>
      </c>
      <c r="J1441" s="25">
        <f>Source!S1604</f>
        <v>469.13</v>
      </c>
      <c r="K1441" s="25"/>
    </row>
    <row r="1442" spans="1:31" ht="14.25" x14ac:dyDescent="0.2">
      <c r="A1442" s="20"/>
      <c r="B1442" s="21"/>
      <c r="C1442" s="21" t="s">
        <v>698</v>
      </c>
      <c r="D1442" s="22"/>
      <c r="E1442" s="9"/>
      <c r="F1442" s="24">
        <f>Source!AL1604</f>
        <v>2994.86</v>
      </c>
      <c r="G1442" s="23" t="str">
        <f>Source!DD1604</f>
        <v/>
      </c>
      <c r="H1442" s="9">
        <f>Source!AW1604</f>
        <v>1</v>
      </c>
      <c r="I1442" s="9">
        <f>IF(Source!BC1604&lt;&gt; 0, Source!BC1604, 1)</f>
        <v>1</v>
      </c>
      <c r="J1442" s="25">
        <f>Source!P1604</f>
        <v>1197.94</v>
      </c>
      <c r="K1442" s="25"/>
    </row>
    <row r="1443" spans="1:31" ht="14.25" x14ac:dyDescent="0.2">
      <c r="A1443" s="20"/>
      <c r="B1443" s="21"/>
      <c r="C1443" s="21" t="s">
        <v>699</v>
      </c>
      <c r="D1443" s="22" t="s">
        <v>700</v>
      </c>
      <c r="E1443" s="9">
        <f>Source!AT1604</f>
        <v>70</v>
      </c>
      <c r="F1443" s="24"/>
      <c r="G1443" s="23"/>
      <c r="H1443" s="9"/>
      <c r="I1443" s="9"/>
      <c r="J1443" s="25">
        <f>SUM(R1439:R1442)</f>
        <v>328.39</v>
      </c>
      <c r="K1443" s="25"/>
    </row>
    <row r="1444" spans="1:31" ht="14.25" x14ac:dyDescent="0.2">
      <c r="A1444" s="20"/>
      <c r="B1444" s="21"/>
      <c r="C1444" s="21" t="s">
        <v>701</v>
      </c>
      <c r="D1444" s="22" t="s">
        <v>700</v>
      </c>
      <c r="E1444" s="9">
        <f>Source!AU1604</f>
        <v>10</v>
      </c>
      <c r="F1444" s="24"/>
      <c r="G1444" s="23"/>
      <c r="H1444" s="9"/>
      <c r="I1444" s="9"/>
      <c r="J1444" s="25">
        <f>SUM(T1439:T1443)</f>
        <v>46.91</v>
      </c>
      <c r="K1444" s="25"/>
    </row>
    <row r="1445" spans="1:31" ht="14.25" x14ac:dyDescent="0.2">
      <c r="A1445" s="20"/>
      <c r="B1445" s="21"/>
      <c r="C1445" s="21" t="s">
        <v>703</v>
      </c>
      <c r="D1445" s="22" t="s">
        <v>704</v>
      </c>
      <c r="E1445" s="9">
        <f>Source!AQ1604</f>
        <v>6.22</v>
      </c>
      <c r="F1445" s="24"/>
      <c r="G1445" s="23" t="str">
        <f>Source!DI1604</f>
        <v/>
      </c>
      <c r="H1445" s="9">
        <f>Source!AV1604</f>
        <v>1</v>
      </c>
      <c r="I1445" s="9"/>
      <c r="J1445" s="25"/>
      <c r="K1445" s="25">
        <f>Source!U1604</f>
        <v>2.488</v>
      </c>
    </row>
    <row r="1446" spans="1:31" ht="15" x14ac:dyDescent="0.25">
      <c r="A1446" s="29"/>
      <c r="B1446" s="29"/>
      <c r="C1446" s="29"/>
      <c r="D1446" s="29"/>
      <c r="E1446" s="29"/>
      <c r="F1446" s="29"/>
      <c r="G1446" s="29"/>
      <c r="H1446" s="29"/>
      <c r="I1446" s="44">
        <f>J1441+J1442+J1443+J1444</f>
        <v>2042.3700000000001</v>
      </c>
      <c r="J1446" s="44"/>
      <c r="K1446" s="30">
        <f>IF(Source!I1604&lt;&gt;0, ROUND(I1446/Source!I1604, 2), 0)</f>
        <v>5105.93</v>
      </c>
      <c r="P1446" s="28">
        <f>I1446</f>
        <v>2042.3700000000001</v>
      </c>
    </row>
    <row r="1447" spans="1:31" ht="57" x14ac:dyDescent="0.2">
      <c r="A1447" s="20" t="str">
        <f>Source!E1605</f>
        <v>22</v>
      </c>
      <c r="B1447" s="21" t="str">
        <f>Source!F1605</f>
        <v>коммерческое предложение</v>
      </c>
      <c r="C1447" s="21" t="s">
        <v>746</v>
      </c>
      <c r="D1447" s="22" t="str">
        <f>Source!H1605</f>
        <v>шт.</v>
      </c>
      <c r="E1447" s="9">
        <f>Source!I1605</f>
        <v>1</v>
      </c>
      <c r="F1447" s="24">
        <f>Source!AL1605</f>
        <v>51776.67</v>
      </c>
      <c r="G1447" s="23" t="str">
        <f>Source!DD1605</f>
        <v/>
      </c>
      <c r="H1447" s="9">
        <f>Source!AW1605</f>
        <v>1</v>
      </c>
      <c r="I1447" s="9">
        <f>IF(Source!BC1605&lt;&gt; 0, Source!BC1605, 1)</f>
        <v>1</v>
      </c>
      <c r="J1447" s="25">
        <f>Source!P1605</f>
        <v>51776.67</v>
      </c>
      <c r="K1447" s="25"/>
      <c r="Q1447">
        <f>ROUND((Source!BZ1605/100)*ROUND((Source!AF1605*Source!AV1605)*Source!I1605, 2), 2)</f>
        <v>0</v>
      </c>
      <c r="R1447">
        <f>Source!X1605</f>
        <v>0</v>
      </c>
      <c r="S1447">
        <f>ROUND((Source!CA1605/100)*ROUND((Source!AF1605*Source!AV1605)*Source!I1605, 2), 2)</f>
        <v>0</v>
      </c>
      <c r="T1447">
        <f>Source!Y1605</f>
        <v>0</v>
      </c>
      <c r="U1447">
        <f>ROUND((175/100)*ROUND((Source!AE1605*Source!AV1605)*Source!I1605, 2), 2)</f>
        <v>0</v>
      </c>
      <c r="V1447">
        <f>ROUND((108/100)*ROUND(Source!CS1605*Source!I1605, 2), 2)</f>
        <v>0</v>
      </c>
    </row>
    <row r="1448" spans="1:31" ht="15" x14ac:dyDescent="0.25">
      <c r="A1448" s="29"/>
      <c r="B1448" s="29"/>
      <c r="C1448" s="29"/>
      <c r="D1448" s="29"/>
      <c r="E1448" s="29"/>
      <c r="F1448" s="29"/>
      <c r="G1448" s="29"/>
      <c r="H1448" s="29"/>
      <c r="I1448" s="44">
        <f>J1447</f>
        <v>51776.67</v>
      </c>
      <c r="J1448" s="44"/>
      <c r="K1448" s="30">
        <f>IF(Source!I1605&lt;&gt;0, ROUND(I1448/Source!I1605, 2), 0)</f>
        <v>51776.67</v>
      </c>
      <c r="P1448" s="28">
        <f>I1448</f>
        <v>51776.67</v>
      </c>
    </row>
    <row r="1450" spans="1:31" ht="15" x14ac:dyDescent="0.25">
      <c r="A1450" s="42" t="str">
        <f>CONCATENATE("Итого по разделу: ",IF(Source!G1607&lt;&gt;"Новый раздел", Source!G1607, ""))</f>
        <v>Итого по разделу: Установка МАФ</v>
      </c>
      <c r="B1450" s="42"/>
      <c r="C1450" s="42"/>
      <c r="D1450" s="42"/>
      <c r="E1450" s="42"/>
      <c r="F1450" s="42"/>
      <c r="G1450" s="42"/>
      <c r="H1450" s="42"/>
      <c r="I1450" s="40">
        <f>SUM(P1408:P1449)</f>
        <v>256091.15999999997</v>
      </c>
      <c r="J1450" s="41"/>
      <c r="K1450" s="31"/>
    </row>
    <row r="1452" spans="1:31" ht="14.25" x14ac:dyDescent="0.2">
      <c r="C1452" s="38" t="str">
        <f>Source!H1635</f>
        <v>НДС 20%</v>
      </c>
      <c r="D1452" s="38"/>
      <c r="E1452" s="38"/>
      <c r="F1452" s="38"/>
      <c r="G1452" s="38"/>
      <c r="H1452" s="38"/>
      <c r="I1452" s="39">
        <f>IF(Source!F1635=0, "", Source!F1635)</f>
        <v>51218.23</v>
      </c>
      <c r="J1452" s="39"/>
    </row>
    <row r="1453" spans="1:31" ht="14.25" x14ac:dyDescent="0.2">
      <c r="C1453" s="38" t="str">
        <f>Source!H1636</f>
        <v>Итого с НДС</v>
      </c>
      <c r="D1453" s="38"/>
      <c r="E1453" s="38"/>
      <c r="F1453" s="38"/>
      <c r="G1453" s="38"/>
      <c r="H1453" s="38"/>
      <c r="I1453" s="39">
        <f>IF(Source!F1636=0, "", Source!F1636)</f>
        <v>307309.39</v>
      </c>
      <c r="J1453" s="39"/>
    </row>
    <row r="1455" spans="1:31" ht="33" x14ac:dyDescent="0.25">
      <c r="A1455" s="43" t="str">
        <f>CONCATENATE("Раздел: ",IF(Source!G1638&lt;&gt;"Новый раздел", Source!G1638,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камня-261м2</v>
      </c>
      <c r="B1455" s="43"/>
      <c r="C1455" s="43"/>
      <c r="D1455" s="43"/>
      <c r="E1455" s="43"/>
      <c r="F1455" s="43"/>
      <c r="G1455" s="43"/>
      <c r="H1455" s="43"/>
      <c r="I1455" s="43"/>
      <c r="J1455" s="43"/>
      <c r="K1455" s="43"/>
      <c r="AE1455" s="32" t="str">
        <f>CONCATENATE("Раздел: ",IF(Source!G1638&lt;&gt;"Новый раздел", Source!G1638,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камня-261м2</v>
      </c>
    </row>
    <row r="1457" spans="1:22" ht="16.5" x14ac:dyDescent="0.25">
      <c r="A1457" s="43" t="str">
        <f>CONCATENATE("Подраздел: ",IF(Source!G1642&lt;&gt;"Новый подраздел", Source!G1642, ""))</f>
        <v>Подраздел: Устройство резинового покрытия   на детской площадке -261м2</v>
      </c>
      <c r="B1457" s="43"/>
      <c r="C1457" s="43"/>
      <c r="D1457" s="43"/>
      <c r="E1457" s="43"/>
      <c r="F1457" s="43"/>
      <c r="G1457" s="43"/>
      <c r="H1457" s="43"/>
      <c r="I1457" s="43"/>
      <c r="J1457" s="43"/>
      <c r="K1457" s="43"/>
    </row>
    <row r="1458" spans="1:22" ht="57" x14ac:dyDescent="0.2">
      <c r="A1458" s="20" t="str">
        <f>Source!E1646</f>
        <v>23</v>
      </c>
      <c r="B1458" s="21" t="str">
        <f>Source!F1646</f>
        <v>2.49-3101-3-3/1</v>
      </c>
      <c r="C1458" s="21" t="str">
        <f>Source!G1646</f>
        <v>Разработка грунта с погрузкой на автомобили-самосвалы экскаваторами с ковшом вместимостью 0,5 м3, группа грунтов 1-3 (261м2*0,3*0,9)</v>
      </c>
      <c r="D1458" s="22" t="str">
        <f>Source!H1646</f>
        <v>100 м3</v>
      </c>
      <c r="E1458" s="9">
        <f>Source!I1646</f>
        <v>0.70469999999999999</v>
      </c>
      <c r="F1458" s="24"/>
      <c r="G1458" s="23"/>
      <c r="H1458" s="9"/>
      <c r="I1458" s="9"/>
      <c r="J1458" s="25"/>
      <c r="K1458" s="25"/>
      <c r="Q1458">
        <f>ROUND((Source!BZ1646/100)*ROUND((Source!AF1646*Source!AV1646)*Source!I1646, 2), 2)</f>
        <v>141.76</v>
      </c>
      <c r="R1458">
        <f>Source!X1646</f>
        <v>141.76</v>
      </c>
      <c r="S1458">
        <f>ROUND((Source!CA1646/100)*ROUND((Source!AF1646*Source!AV1646)*Source!I1646, 2), 2)</f>
        <v>20.25</v>
      </c>
      <c r="T1458">
        <f>Source!Y1646</f>
        <v>20.25</v>
      </c>
      <c r="U1458">
        <f>ROUND((175/100)*ROUND((Source!AE1646*Source!AV1646)*Source!I1646, 2), 2)</f>
        <v>4234.76</v>
      </c>
      <c r="V1458">
        <f>ROUND((108/100)*ROUND(Source!CS1646*Source!I1646, 2), 2)</f>
        <v>2613.4499999999998</v>
      </c>
    </row>
    <row r="1459" spans="1:22" x14ac:dyDescent="0.2">
      <c r="C1459" s="26" t="str">
        <f>"Объем: "&amp;Source!I1646&amp;"=70,47/"&amp;"100"</f>
        <v>Объем: 0,7047=70,47/100</v>
      </c>
    </row>
    <row r="1460" spans="1:22" ht="14.25" x14ac:dyDescent="0.2">
      <c r="A1460" s="20"/>
      <c r="B1460" s="21"/>
      <c r="C1460" s="21" t="s">
        <v>695</v>
      </c>
      <c r="D1460" s="22"/>
      <c r="E1460" s="9"/>
      <c r="F1460" s="24">
        <f>Source!AO1646</f>
        <v>287.38</v>
      </c>
      <c r="G1460" s="23" t="str">
        <f>Source!DG1646</f>
        <v/>
      </c>
      <c r="H1460" s="9">
        <f>Source!AV1646</f>
        <v>1</v>
      </c>
      <c r="I1460" s="9">
        <f>IF(Source!BA1646&lt;&gt; 0, Source!BA1646, 1)</f>
        <v>1</v>
      </c>
      <c r="J1460" s="25">
        <f>Source!S1646</f>
        <v>202.52</v>
      </c>
      <c r="K1460" s="25"/>
    </row>
    <row r="1461" spans="1:22" ht="14.25" x14ac:dyDescent="0.2">
      <c r="A1461" s="20"/>
      <c r="B1461" s="21"/>
      <c r="C1461" s="21" t="s">
        <v>696</v>
      </c>
      <c r="D1461" s="22"/>
      <c r="E1461" s="9"/>
      <c r="F1461" s="24">
        <f>Source!AM1646</f>
        <v>8779.01</v>
      </c>
      <c r="G1461" s="23" t="str">
        <f>Source!DE1646</f>
        <v/>
      </c>
      <c r="H1461" s="9">
        <f>Source!AV1646</f>
        <v>1</v>
      </c>
      <c r="I1461" s="9">
        <f>IF(Source!BB1646&lt;&gt; 0, Source!BB1646, 1)</f>
        <v>1</v>
      </c>
      <c r="J1461" s="25">
        <f>Source!Q1646</f>
        <v>6186.57</v>
      </c>
      <c r="K1461" s="25"/>
    </row>
    <row r="1462" spans="1:22" ht="14.25" x14ac:dyDescent="0.2">
      <c r="A1462" s="20"/>
      <c r="B1462" s="21"/>
      <c r="C1462" s="21" t="s">
        <v>697</v>
      </c>
      <c r="D1462" s="22"/>
      <c r="E1462" s="9"/>
      <c r="F1462" s="24">
        <f>Source!AN1646</f>
        <v>3433.88</v>
      </c>
      <c r="G1462" s="23" t="str">
        <f>Source!DF1646</f>
        <v/>
      </c>
      <c r="H1462" s="9">
        <f>Source!AV1646</f>
        <v>1</v>
      </c>
      <c r="I1462" s="9">
        <f>IF(Source!BS1646&lt;&gt; 0, Source!BS1646, 1)</f>
        <v>1</v>
      </c>
      <c r="J1462" s="27">
        <f>Source!R1646</f>
        <v>2419.86</v>
      </c>
      <c r="K1462" s="25"/>
    </row>
    <row r="1463" spans="1:22" ht="14.25" x14ac:dyDescent="0.2">
      <c r="A1463" s="20"/>
      <c r="B1463" s="21"/>
      <c r="C1463" s="21" t="s">
        <v>699</v>
      </c>
      <c r="D1463" s="22" t="s">
        <v>700</v>
      </c>
      <c r="E1463" s="9">
        <f>Source!AT1646</f>
        <v>70</v>
      </c>
      <c r="F1463" s="24"/>
      <c r="G1463" s="23"/>
      <c r="H1463" s="9"/>
      <c r="I1463" s="9"/>
      <c r="J1463" s="25">
        <f>SUM(R1458:R1462)</f>
        <v>141.76</v>
      </c>
      <c r="K1463" s="25"/>
    </row>
    <row r="1464" spans="1:22" ht="14.25" x14ac:dyDescent="0.2">
      <c r="A1464" s="20"/>
      <c r="B1464" s="21"/>
      <c r="C1464" s="21" t="s">
        <v>701</v>
      </c>
      <c r="D1464" s="22" t="s">
        <v>700</v>
      </c>
      <c r="E1464" s="9">
        <f>Source!AU1646</f>
        <v>10</v>
      </c>
      <c r="F1464" s="24"/>
      <c r="G1464" s="23"/>
      <c r="H1464" s="9"/>
      <c r="I1464" s="9"/>
      <c r="J1464" s="25">
        <f>SUM(T1458:T1463)</f>
        <v>20.25</v>
      </c>
      <c r="K1464" s="25"/>
    </row>
    <row r="1465" spans="1:22" ht="14.25" x14ac:dyDescent="0.2">
      <c r="A1465" s="20"/>
      <c r="B1465" s="21"/>
      <c r="C1465" s="21" t="s">
        <v>702</v>
      </c>
      <c r="D1465" s="22" t="s">
        <v>700</v>
      </c>
      <c r="E1465" s="9">
        <f>108</f>
        <v>108</v>
      </c>
      <c r="F1465" s="24"/>
      <c r="G1465" s="23"/>
      <c r="H1465" s="9"/>
      <c r="I1465" s="9"/>
      <c r="J1465" s="25">
        <f>SUM(V1458:V1464)</f>
        <v>2613.4499999999998</v>
      </c>
      <c r="K1465" s="25"/>
    </row>
    <row r="1466" spans="1:22" ht="14.25" x14ac:dyDescent="0.2">
      <c r="A1466" s="20"/>
      <c r="B1466" s="21"/>
      <c r="C1466" s="21" t="s">
        <v>703</v>
      </c>
      <c r="D1466" s="22" t="s">
        <v>704</v>
      </c>
      <c r="E1466" s="9">
        <f>Source!AQ1646</f>
        <v>1.59</v>
      </c>
      <c r="F1466" s="24"/>
      <c r="G1466" s="23" t="str">
        <f>Source!DI1646</f>
        <v/>
      </c>
      <c r="H1466" s="9">
        <f>Source!AV1646</f>
        <v>1</v>
      </c>
      <c r="I1466" s="9"/>
      <c r="J1466" s="25"/>
      <c r="K1466" s="25">
        <f>Source!U1646</f>
        <v>1.1204730000000001</v>
      </c>
    </row>
    <row r="1467" spans="1:22" ht="15" x14ac:dyDescent="0.25">
      <c r="A1467" s="29"/>
      <c r="B1467" s="29"/>
      <c r="C1467" s="29"/>
      <c r="D1467" s="29"/>
      <c r="E1467" s="29"/>
      <c r="F1467" s="29"/>
      <c r="G1467" s="29"/>
      <c r="H1467" s="29"/>
      <c r="I1467" s="44">
        <f>J1460+J1461+J1463+J1464+J1465</f>
        <v>9164.5499999999993</v>
      </c>
      <c r="J1467" s="44"/>
      <c r="K1467" s="30">
        <f>IF(Source!I1646&lt;&gt;0, ROUND(I1467/Source!I1646, 2), 0)</f>
        <v>13004.9</v>
      </c>
      <c r="P1467" s="28">
        <f>I1467</f>
        <v>9164.5499999999993</v>
      </c>
    </row>
    <row r="1468" spans="1:22" ht="71.25" x14ac:dyDescent="0.2">
      <c r="A1468" s="20" t="str">
        <f>Source!E1647</f>
        <v>24</v>
      </c>
      <c r="B1468" s="21" t="str">
        <f>Source!F1647</f>
        <v>2.49-3201-14-1/1</v>
      </c>
      <c r="C1468" s="21" t="str">
        <f>Source!G1647</f>
        <v>Разработка грунта вручную в траншеях глубиной до 2 м без креплений с откосами, группа грунтов 1-3 (с последующей планировкой) (510м2*0,3*0,1)</v>
      </c>
      <c r="D1468" s="22" t="str">
        <f>Source!H1647</f>
        <v>100 м3</v>
      </c>
      <c r="E1468" s="9">
        <f>Source!I1647</f>
        <v>7.8299999999999995E-2</v>
      </c>
      <c r="F1468" s="24"/>
      <c r="G1468" s="23"/>
      <c r="H1468" s="9"/>
      <c r="I1468" s="9"/>
      <c r="J1468" s="25"/>
      <c r="K1468" s="25"/>
      <c r="Q1468">
        <f>ROUND((Source!BZ1647/100)*ROUND((Source!AF1647*Source!AV1647)*Source!I1647, 2), 2)</f>
        <v>2299.34</v>
      </c>
      <c r="R1468">
        <f>Source!X1647</f>
        <v>2299.34</v>
      </c>
      <c r="S1468">
        <f>ROUND((Source!CA1647/100)*ROUND((Source!AF1647*Source!AV1647)*Source!I1647, 2), 2)</f>
        <v>328.48</v>
      </c>
      <c r="T1468">
        <f>Source!Y1647</f>
        <v>328.48</v>
      </c>
      <c r="U1468">
        <f>ROUND((175/100)*ROUND((Source!AE1647*Source!AV1647)*Source!I1647, 2), 2)</f>
        <v>0</v>
      </c>
      <c r="V1468">
        <f>ROUND((108/100)*ROUND(Source!CS1647*Source!I1647, 2), 2)</f>
        <v>0</v>
      </c>
    </row>
    <row r="1469" spans="1:22" x14ac:dyDescent="0.2">
      <c r="C1469" s="26" t="str">
        <f>"Объем: "&amp;Source!I1647&amp;"=7,83/"&amp;"100"</f>
        <v>Объем: 0,0783=7,83/100</v>
      </c>
    </row>
    <row r="1470" spans="1:22" ht="14.25" x14ac:dyDescent="0.2">
      <c r="A1470" s="20"/>
      <c r="B1470" s="21"/>
      <c r="C1470" s="21" t="s">
        <v>695</v>
      </c>
      <c r="D1470" s="22"/>
      <c r="E1470" s="9"/>
      <c r="F1470" s="24">
        <f>Source!AO1647</f>
        <v>41951.1</v>
      </c>
      <c r="G1470" s="23" t="str">
        <f>Source!DG1647</f>
        <v/>
      </c>
      <c r="H1470" s="9">
        <f>Source!AV1647</f>
        <v>1</v>
      </c>
      <c r="I1470" s="9">
        <f>IF(Source!BA1647&lt;&gt; 0, Source!BA1647, 1)</f>
        <v>1</v>
      </c>
      <c r="J1470" s="25">
        <f>Source!S1647</f>
        <v>3284.77</v>
      </c>
      <c r="K1470" s="25"/>
    </row>
    <row r="1471" spans="1:22" ht="14.25" x14ac:dyDescent="0.2">
      <c r="A1471" s="20"/>
      <c r="B1471" s="21"/>
      <c r="C1471" s="21" t="s">
        <v>699</v>
      </c>
      <c r="D1471" s="22" t="s">
        <v>700</v>
      </c>
      <c r="E1471" s="9">
        <f>Source!AT1647</f>
        <v>70</v>
      </c>
      <c r="F1471" s="24"/>
      <c r="G1471" s="23"/>
      <c r="H1471" s="9"/>
      <c r="I1471" s="9"/>
      <c r="J1471" s="25">
        <f>SUM(R1468:R1470)</f>
        <v>2299.34</v>
      </c>
      <c r="K1471" s="25"/>
    </row>
    <row r="1472" spans="1:22" ht="14.25" x14ac:dyDescent="0.2">
      <c r="A1472" s="20"/>
      <c r="B1472" s="21"/>
      <c r="C1472" s="21" t="s">
        <v>701</v>
      </c>
      <c r="D1472" s="22" t="s">
        <v>700</v>
      </c>
      <c r="E1472" s="9">
        <f>Source!AU1647</f>
        <v>10</v>
      </c>
      <c r="F1472" s="24"/>
      <c r="G1472" s="23"/>
      <c r="H1472" s="9"/>
      <c r="I1472" s="9"/>
      <c r="J1472" s="25">
        <f>SUM(T1468:T1471)</f>
        <v>328.48</v>
      </c>
      <c r="K1472" s="25"/>
    </row>
    <row r="1473" spans="1:22" ht="14.25" x14ac:dyDescent="0.2">
      <c r="A1473" s="20"/>
      <c r="B1473" s="21"/>
      <c r="C1473" s="21" t="s">
        <v>703</v>
      </c>
      <c r="D1473" s="22" t="s">
        <v>704</v>
      </c>
      <c r="E1473" s="9">
        <f>Source!AQ1647</f>
        <v>221.6</v>
      </c>
      <c r="F1473" s="24"/>
      <c r="G1473" s="23" t="str">
        <f>Source!DI1647</f>
        <v/>
      </c>
      <c r="H1473" s="9">
        <f>Source!AV1647</f>
        <v>1</v>
      </c>
      <c r="I1473" s="9"/>
      <c r="J1473" s="25"/>
      <c r="K1473" s="25">
        <f>Source!U1647</f>
        <v>17.351279999999999</v>
      </c>
    </row>
    <row r="1474" spans="1:22" ht="15" x14ac:dyDescent="0.25">
      <c r="A1474" s="29"/>
      <c r="B1474" s="29"/>
      <c r="C1474" s="29"/>
      <c r="D1474" s="29"/>
      <c r="E1474" s="29"/>
      <c r="F1474" s="29"/>
      <c r="G1474" s="29"/>
      <c r="H1474" s="29"/>
      <c r="I1474" s="44">
        <f>J1470+J1471+J1472</f>
        <v>5912.59</v>
      </c>
      <c r="J1474" s="44"/>
      <c r="K1474" s="30">
        <f>IF(Source!I1647&lt;&gt;0, ROUND(I1474/Source!I1647, 2), 0)</f>
        <v>75512.009999999995</v>
      </c>
      <c r="P1474" s="28">
        <f>I1474</f>
        <v>5912.59</v>
      </c>
    </row>
    <row r="1475" spans="1:22" ht="42.75" x14ac:dyDescent="0.2">
      <c r="A1475" s="20" t="str">
        <f>Source!E1648</f>
        <v>25</v>
      </c>
      <c r="B1475" s="21" t="str">
        <f>Source!F1648</f>
        <v>5.4-3503-1-1/1</v>
      </c>
      <c r="C1475" s="21" t="str">
        <f>Source!G1648</f>
        <v>Планировка участка механизированным способом  (от разборки грунта) (70,47м3/0,2)</v>
      </c>
      <c r="D1475" s="22" t="str">
        <f>Source!H1648</f>
        <v>100 м2</v>
      </c>
      <c r="E1475" s="9">
        <f>Source!I1648</f>
        <v>3.5234999999999999</v>
      </c>
      <c r="F1475" s="24"/>
      <c r="G1475" s="23"/>
      <c r="H1475" s="9"/>
      <c r="I1475" s="9"/>
      <c r="J1475" s="25"/>
      <c r="K1475" s="25"/>
      <c r="Q1475">
        <f>ROUND((Source!BZ1648/100)*ROUND((Source!AF1648*Source!AV1648)*Source!I1648, 2), 2)</f>
        <v>0</v>
      </c>
      <c r="R1475">
        <f>Source!X1648</f>
        <v>0</v>
      </c>
      <c r="S1475">
        <f>ROUND((Source!CA1648/100)*ROUND((Source!AF1648*Source!AV1648)*Source!I1648, 2), 2)</f>
        <v>0</v>
      </c>
      <c r="T1475">
        <f>Source!Y1648</f>
        <v>0</v>
      </c>
      <c r="U1475">
        <f>ROUND((175/100)*ROUND((Source!AE1648*Source!AV1648)*Source!I1648, 2), 2)</f>
        <v>687.09</v>
      </c>
      <c r="V1475">
        <f>ROUND((108/100)*ROUND(Source!CS1648*Source!I1648, 2), 2)</f>
        <v>424.03</v>
      </c>
    </row>
    <row r="1476" spans="1:22" x14ac:dyDescent="0.2">
      <c r="C1476" s="26" t="str">
        <f>"Объем: "&amp;Source!I1648&amp;"=352,35/"&amp;"100"</f>
        <v>Объем: 3,5235=352,35/100</v>
      </c>
    </row>
    <row r="1477" spans="1:22" ht="14.25" x14ac:dyDescent="0.2">
      <c r="A1477" s="20"/>
      <c r="B1477" s="21"/>
      <c r="C1477" s="21" t="s">
        <v>696</v>
      </c>
      <c r="D1477" s="22"/>
      <c r="E1477" s="9"/>
      <c r="F1477" s="24">
        <f>Source!AM1648</f>
        <v>296.60000000000002</v>
      </c>
      <c r="G1477" s="23" t="str">
        <f>Source!DE1648</f>
        <v/>
      </c>
      <c r="H1477" s="9">
        <f>Source!AV1648</f>
        <v>1</v>
      </c>
      <c r="I1477" s="9">
        <f>IF(Source!BB1648&lt;&gt; 0, Source!BB1648, 1)</f>
        <v>1</v>
      </c>
      <c r="J1477" s="25">
        <f>Source!Q1648</f>
        <v>1045.07</v>
      </c>
      <c r="K1477" s="25"/>
    </row>
    <row r="1478" spans="1:22" ht="14.25" x14ac:dyDescent="0.2">
      <c r="A1478" s="20"/>
      <c r="B1478" s="21"/>
      <c r="C1478" s="21" t="s">
        <v>697</v>
      </c>
      <c r="D1478" s="22"/>
      <c r="E1478" s="9"/>
      <c r="F1478" s="24">
        <f>Source!AN1648</f>
        <v>111.43</v>
      </c>
      <c r="G1478" s="23" t="str">
        <f>Source!DF1648</f>
        <v/>
      </c>
      <c r="H1478" s="9">
        <f>Source!AV1648</f>
        <v>1</v>
      </c>
      <c r="I1478" s="9">
        <f>IF(Source!BS1648&lt;&gt; 0, Source!BS1648, 1)</f>
        <v>1</v>
      </c>
      <c r="J1478" s="27">
        <f>Source!R1648</f>
        <v>392.62</v>
      </c>
      <c r="K1478" s="25"/>
    </row>
    <row r="1479" spans="1:22" ht="14.25" x14ac:dyDescent="0.2">
      <c r="A1479" s="20"/>
      <c r="B1479" s="21"/>
      <c r="C1479" s="21" t="s">
        <v>702</v>
      </c>
      <c r="D1479" s="22" t="s">
        <v>700</v>
      </c>
      <c r="E1479" s="9">
        <f>108</f>
        <v>108</v>
      </c>
      <c r="F1479" s="24"/>
      <c r="G1479" s="23"/>
      <c r="H1479" s="9"/>
      <c r="I1479" s="9"/>
      <c r="J1479" s="25">
        <f>SUM(V1475:V1478)</f>
        <v>424.03</v>
      </c>
      <c r="K1479" s="25"/>
    </row>
    <row r="1480" spans="1:22" ht="15" x14ac:dyDescent="0.25">
      <c r="A1480" s="29"/>
      <c r="B1480" s="29"/>
      <c r="C1480" s="29"/>
      <c r="D1480" s="29"/>
      <c r="E1480" s="29"/>
      <c r="F1480" s="29"/>
      <c r="G1480" s="29"/>
      <c r="H1480" s="29"/>
      <c r="I1480" s="44">
        <f>J1477+J1479</f>
        <v>1469.1</v>
      </c>
      <c r="J1480" s="44"/>
      <c r="K1480" s="30">
        <f>IF(Source!I1648&lt;&gt;0, ROUND(I1480/Source!I1648, 2), 0)</f>
        <v>416.94</v>
      </c>
      <c r="P1480" s="28">
        <f>I1480</f>
        <v>1469.1</v>
      </c>
    </row>
    <row r="1481" spans="1:22" ht="42.75" x14ac:dyDescent="0.2">
      <c r="A1481" s="20" t="str">
        <f>Source!E1649</f>
        <v>26</v>
      </c>
      <c r="B1481" s="21" t="str">
        <f>Source!F1649</f>
        <v>2.1-3303-1-1/1</v>
      </c>
      <c r="C1481" s="21" t="str">
        <f>Source!G1649</f>
        <v>Устройство подстилающих и выравнивающих слоев оснований из песка, 10см</v>
      </c>
      <c r="D1481" s="22" t="str">
        <f>Source!H1649</f>
        <v>100 м3</v>
      </c>
      <c r="E1481" s="9">
        <f>Source!I1649</f>
        <v>0.26100000000000001</v>
      </c>
      <c r="F1481" s="24"/>
      <c r="G1481" s="23"/>
      <c r="H1481" s="9"/>
      <c r="I1481" s="9"/>
      <c r="J1481" s="25"/>
      <c r="K1481" s="25"/>
      <c r="Q1481">
        <f>ROUND((Source!BZ1649/100)*ROUND((Source!AF1649*Source!AV1649)*Source!I1649, 2), 2)</f>
        <v>566.29</v>
      </c>
      <c r="R1481">
        <f>Source!X1649</f>
        <v>566.29</v>
      </c>
      <c r="S1481">
        <f>ROUND((Source!CA1649/100)*ROUND((Source!AF1649*Source!AV1649)*Source!I1649, 2), 2)</f>
        <v>80.900000000000006</v>
      </c>
      <c r="T1481">
        <f>Source!Y1649</f>
        <v>80.900000000000006</v>
      </c>
      <c r="U1481">
        <f>ROUND((175/100)*ROUND((Source!AE1649*Source!AV1649)*Source!I1649, 2), 2)</f>
        <v>1472.1</v>
      </c>
      <c r="V1481">
        <f>ROUND((108/100)*ROUND(Source!CS1649*Source!I1649, 2), 2)</f>
        <v>908.5</v>
      </c>
    </row>
    <row r="1482" spans="1:22" x14ac:dyDescent="0.2">
      <c r="C1482" s="26" t="str">
        <f>"Объем: "&amp;Source!I1649&amp;"=26,1/"&amp;"100"</f>
        <v>Объем: 0,261=26,1/100</v>
      </c>
    </row>
    <row r="1483" spans="1:22" ht="14.25" x14ac:dyDescent="0.2">
      <c r="A1483" s="20"/>
      <c r="B1483" s="21"/>
      <c r="C1483" s="21" t="s">
        <v>695</v>
      </c>
      <c r="D1483" s="22"/>
      <c r="E1483" s="9"/>
      <c r="F1483" s="24">
        <f>Source!AO1649</f>
        <v>3099.54</v>
      </c>
      <c r="G1483" s="23" t="str">
        <f>Source!DG1649</f>
        <v/>
      </c>
      <c r="H1483" s="9">
        <f>Source!AV1649</f>
        <v>1</v>
      </c>
      <c r="I1483" s="9">
        <f>IF(Source!BA1649&lt;&gt; 0, Source!BA1649, 1)</f>
        <v>1</v>
      </c>
      <c r="J1483" s="25">
        <f>Source!S1649</f>
        <v>808.98</v>
      </c>
      <c r="K1483" s="25"/>
    </row>
    <row r="1484" spans="1:22" ht="14.25" x14ac:dyDescent="0.2">
      <c r="A1484" s="20"/>
      <c r="B1484" s="21"/>
      <c r="C1484" s="21" t="s">
        <v>696</v>
      </c>
      <c r="D1484" s="22"/>
      <c r="E1484" s="9"/>
      <c r="F1484" s="24">
        <f>Source!AM1649</f>
        <v>7602.23</v>
      </c>
      <c r="G1484" s="23" t="str">
        <f>Source!DE1649</f>
        <v/>
      </c>
      <c r="H1484" s="9">
        <f>Source!AV1649</f>
        <v>1</v>
      </c>
      <c r="I1484" s="9">
        <f>IF(Source!BB1649&lt;&gt; 0, Source!BB1649, 1)</f>
        <v>1</v>
      </c>
      <c r="J1484" s="25">
        <f>Source!Q1649</f>
        <v>1984.18</v>
      </c>
      <c r="K1484" s="25"/>
    </row>
    <row r="1485" spans="1:22" ht="14.25" x14ac:dyDescent="0.2">
      <c r="A1485" s="20"/>
      <c r="B1485" s="21"/>
      <c r="C1485" s="21" t="s">
        <v>697</v>
      </c>
      <c r="D1485" s="22"/>
      <c r="E1485" s="9"/>
      <c r="F1485" s="24">
        <f>Source!AN1649</f>
        <v>3222.98</v>
      </c>
      <c r="G1485" s="23" t="str">
        <f>Source!DF1649</f>
        <v/>
      </c>
      <c r="H1485" s="9">
        <f>Source!AV1649</f>
        <v>1</v>
      </c>
      <c r="I1485" s="9">
        <f>IF(Source!BS1649&lt;&gt; 0, Source!BS1649, 1)</f>
        <v>1</v>
      </c>
      <c r="J1485" s="27">
        <f>Source!R1649</f>
        <v>841.2</v>
      </c>
      <c r="K1485" s="25"/>
    </row>
    <row r="1486" spans="1:22" ht="14.25" x14ac:dyDescent="0.2">
      <c r="A1486" s="20"/>
      <c r="B1486" s="21"/>
      <c r="C1486" s="21" t="s">
        <v>698</v>
      </c>
      <c r="D1486" s="22"/>
      <c r="E1486" s="9"/>
      <c r="F1486" s="24">
        <f>Source!AL1649</f>
        <v>65162.05</v>
      </c>
      <c r="G1486" s="23" t="str">
        <f>Source!DD1649</f>
        <v/>
      </c>
      <c r="H1486" s="9">
        <f>Source!AW1649</f>
        <v>1</v>
      </c>
      <c r="I1486" s="9">
        <f>IF(Source!BC1649&lt;&gt; 0, Source!BC1649, 1)</f>
        <v>1</v>
      </c>
      <c r="J1486" s="25">
        <f>Source!P1649</f>
        <v>17007.3</v>
      </c>
      <c r="K1486" s="25"/>
    </row>
    <row r="1487" spans="1:22" ht="14.25" x14ac:dyDescent="0.2">
      <c r="A1487" s="20"/>
      <c r="B1487" s="21"/>
      <c r="C1487" s="21" t="s">
        <v>699</v>
      </c>
      <c r="D1487" s="22" t="s">
        <v>700</v>
      </c>
      <c r="E1487" s="9">
        <f>Source!AT1649</f>
        <v>70</v>
      </c>
      <c r="F1487" s="24"/>
      <c r="G1487" s="23"/>
      <c r="H1487" s="9"/>
      <c r="I1487" s="9"/>
      <c r="J1487" s="25">
        <f>SUM(R1481:R1486)</f>
        <v>566.29</v>
      </c>
      <c r="K1487" s="25"/>
    </row>
    <row r="1488" spans="1:22" ht="14.25" x14ac:dyDescent="0.2">
      <c r="A1488" s="20"/>
      <c r="B1488" s="21"/>
      <c r="C1488" s="21" t="s">
        <v>701</v>
      </c>
      <c r="D1488" s="22" t="s">
        <v>700</v>
      </c>
      <c r="E1488" s="9">
        <f>Source!AU1649</f>
        <v>10</v>
      </c>
      <c r="F1488" s="24"/>
      <c r="G1488" s="23"/>
      <c r="H1488" s="9"/>
      <c r="I1488" s="9"/>
      <c r="J1488" s="25">
        <f>SUM(T1481:T1487)</f>
        <v>80.900000000000006</v>
      </c>
      <c r="K1488" s="25"/>
    </row>
    <row r="1489" spans="1:22" ht="14.25" x14ac:dyDescent="0.2">
      <c r="A1489" s="20"/>
      <c r="B1489" s="21"/>
      <c r="C1489" s="21" t="s">
        <v>702</v>
      </c>
      <c r="D1489" s="22" t="s">
        <v>700</v>
      </c>
      <c r="E1489" s="9">
        <f>108</f>
        <v>108</v>
      </c>
      <c r="F1489" s="24"/>
      <c r="G1489" s="23"/>
      <c r="H1489" s="9"/>
      <c r="I1489" s="9"/>
      <c r="J1489" s="25">
        <f>SUM(V1481:V1488)</f>
        <v>908.5</v>
      </c>
      <c r="K1489" s="25"/>
    </row>
    <row r="1490" spans="1:22" ht="14.25" x14ac:dyDescent="0.2">
      <c r="A1490" s="20"/>
      <c r="B1490" s="21"/>
      <c r="C1490" s="21" t="s">
        <v>703</v>
      </c>
      <c r="D1490" s="22" t="s">
        <v>704</v>
      </c>
      <c r="E1490" s="9">
        <f>Source!AQ1649</f>
        <v>16.559999999999999</v>
      </c>
      <c r="F1490" s="24"/>
      <c r="G1490" s="23" t="str">
        <f>Source!DI1649</f>
        <v/>
      </c>
      <c r="H1490" s="9">
        <f>Source!AV1649</f>
        <v>1</v>
      </c>
      <c r="I1490" s="9"/>
      <c r="J1490" s="25"/>
      <c r="K1490" s="25">
        <f>Source!U1649</f>
        <v>4.3221600000000002</v>
      </c>
    </row>
    <row r="1491" spans="1:22" ht="15" x14ac:dyDescent="0.25">
      <c r="A1491" s="29"/>
      <c r="B1491" s="29"/>
      <c r="C1491" s="29"/>
      <c r="D1491" s="29"/>
      <c r="E1491" s="29"/>
      <c r="F1491" s="29"/>
      <c r="G1491" s="29"/>
      <c r="H1491" s="29"/>
      <c r="I1491" s="44">
        <f>J1483+J1484+J1486+J1487+J1488+J1489</f>
        <v>21356.15</v>
      </c>
      <c r="J1491" s="44"/>
      <c r="K1491" s="30">
        <f>IF(Source!I1649&lt;&gt;0, ROUND(I1491/Source!I1649, 2), 0)</f>
        <v>81824.33</v>
      </c>
      <c r="P1491" s="28">
        <f>I1491</f>
        <v>21356.15</v>
      </c>
    </row>
    <row r="1492" spans="1:22" ht="42.75" x14ac:dyDescent="0.2">
      <c r="A1492" s="20" t="str">
        <f>Source!E1650</f>
        <v>27</v>
      </c>
      <c r="B1492" s="21" t="str">
        <f>Source!F1650</f>
        <v>2.1-3303-1-2/1</v>
      </c>
      <c r="C1492" s="21" t="str">
        <f>Source!G1650</f>
        <v>Устройство подстилающих и выравнивающих слоев оснований из щебня, 15см</v>
      </c>
      <c r="D1492" s="22" t="str">
        <f>Source!H1650</f>
        <v>100 м3</v>
      </c>
      <c r="E1492" s="9">
        <f>Source!I1650</f>
        <v>0.39150000000000001</v>
      </c>
      <c r="F1492" s="24"/>
      <c r="G1492" s="23"/>
      <c r="H1492" s="9"/>
      <c r="I1492" s="9"/>
      <c r="J1492" s="25"/>
      <c r="K1492" s="25"/>
      <c r="Q1492">
        <f>ROUND((Source!BZ1650/100)*ROUND((Source!AF1650*Source!AV1650)*Source!I1650, 2), 2)</f>
        <v>1274.1400000000001</v>
      </c>
      <c r="R1492">
        <f>Source!X1650</f>
        <v>1274.1400000000001</v>
      </c>
      <c r="S1492">
        <f>ROUND((Source!CA1650/100)*ROUND((Source!AF1650*Source!AV1650)*Source!I1650, 2), 2)</f>
        <v>182.02</v>
      </c>
      <c r="T1492">
        <f>Source!Y1650</f>
        <v>182.02</v>
      </c>
      <c r="U1492">
        <f>ROUND((175/100)*ROUND((Source!AE1650*Source!AV1650)*Source!I1650, 2), 2)</f>
        <v>14535.01</v>
      </c>
      <c r="V1492">
        <f>ROUND((108/100)*ROUND(Source!CS1650*Source!I1650, 2), 2)</f>
        <v>8970.18</v>
      </c>
    </row>
    <row r="1493" spans="1:22" x14ac:dyDescent="0.2">
      <c r="C1493" s="26" t="str">
        <f>"Объем: "&amp;Source!I1650&amp;"=39,15/"&amp;"100"</f>
        <v>Объем: 0,3915=39,15/100</v>
      </c>
    </row>
    <row r="1494" spans="1:22" ht="14.25" x14ac:dyDescent="0.2">
      <c r="A1494" s="20"/>
      <c r="B1494" s="21"/>
      <c r="C1494" s="21" t="s">
        <v>695</v>
      </c>
      <c r="D1494" s="22"/>
      <c r="E1494" s="9"/>
      <c r="F1494" s="24">
        <f>Source!AO1650</f>
        <v>4649.3</v>
      </c>
      <c r="G1494" s="23" t="str">
        <f>Source!DG1650</f>
        <v/>
      </c>
      <c r="H1494" s="9">
        <f>Source!AV1650</f>
        <v>1</v>
      </c>
      <c r="I1494" s="9">
        <f>IF(Source!BA1650&lt;&gt; 0, Source!BA1650, 1)</f>
        <v>1</v>
      </c>
      <c r="J1494" s="25">
        <f>Source!S1650</f>
        <v>1820.2</v>
      </c>
      <c r="K1494" s="25"/>
    </row>
    <row r="1495" spans="1:22" ht="14.25" x14ac:dyDescent="0.2">
      <c r="A1495" s="20"/>
      <c r="B1495" s="21"/>
      <c r="C1495" s="21" t="s">
        <v>696</v>
      </c>
      <c r="D1495" s="22"/>
      <c r="E1495" s="9"/>
      <c r="F1495" s="24">
        <f>Source!AM1650</f>
        <v>53736.02</v>
      </c>
      <c r="G1495" s="23" t="str">
        <f>Source!DE1650</f>
        <v/>
      </c>
      <c r="H1495" s="9">
        <f>Source!AV1650</f>
        <v>1</v>
      </c>
      <c r="I1495" s="9">
        <f>IF(Source!BB1650&lt;&gt; 0, Source!BB1650, 1)</f>
        <v>1</v>
      </c>
      <c r="J1495" s="25">
        <f>Source!Q1650</f>
        <v>21037.65</v>
      </c>
      <c r="K1495" s="25"/>
    </row>
    <row r="1496" spans="1:22" ht="14.25" x14ac:dyDescent="0.2">
      <c r="A1496" s="20"/>
      <c r="B1496" s="21"/>
      <c r="C1496" s="21" t="s">
        <v>697</v>
      </c>
      <c r="D1496" s="22"/>
      <c r="E1496" s="9"/>
      <c r="F1496" s="24">
        <f>Source!AN1650</f>
        <v>21215.13</v>
      </c>
      <c r="G1496" s="23" t="str">
        <f>Source!DF1650</f>
        <v/>
      </c>
      <c r="H1496" s="9">
        <f>Source!AV1650</f>
        <v>1</v>
      </c>
      <c r="I1496" s="9">
        <f>IF(Source!BS1650&lt;&gt; 0, Source!BS1650, 1)</f>
        <v>1</v>
      </c>
      <c r="J1496" s="27">
        <f>Source!R1650</f>
        <v>8305.7199999999993</v>
      </c>
      <c r="K1496" s="25"/>
    </row>
    <row r="1497" spans="1:22" ht="14.25" x14ac:dyDescent="0.2">
      <c r="A1497" s="20"/>
      <c r="B1497" s="21"/>
      <c r="C1497" s="21" t="s">
        <v>698</v>
      </c>
      <c r="D1497" s="22"/>
      <c r="E1497" s="9"/>
      <c r="F1497" s="24">
        <f>Source!AL1650</f>
        <v>222479.25</v>
      </c>
      <c r="G1497" s="23" t="str">
        <f>Source!DD1650</f>
        <v/>
      </c>
      <c r="H1497" s="9">
        <f>Source!AW1650</f>
        <v>1</v>
      </c>
      <c r="I1497" s="9">
        <f>IF(Source!BC1650&lt;&gt; 0, Source!BC1650, 1)</f>
        <v>1</v>
      </c>
      <c r="J1497" s="25">
        <f>Source!P1650</f>
        <v>87100.63</v>
      </c>
      <c r="K1497" s="25"/>
    </row>
    <row r="1498" spans="1:22" ht="14.25" x14ac:dyDescent="0.2">
      <c r="A1498" s="20"/>
      <c r="B1498" s="21"/>
      <c r="C1498" s="21" t="s">
        <v>699</v>
      </c>
      <c r="D1498" s="22" t="s">
        <v>700</v>
      </c>
      <c r="E1498" s="9">
        <f>Source!AT1650</f>
        <v>70</v>
      </c>
      <c r="F1498" s="24"/>
      <c r="G1498" s="23"/>
      <c r="H1498" s="9"/>
      <c r="I1498" s="9"/>
      <c r="J1498" s="25">
        <f>SUM(R1492:R1497)</f>
        <v>1274.1400000000001</v>
      </c>
      <c r="K1498" s="25"/>
    </row>
    <row r="1499" spans="1:22" ht="14.25" x14ac:dyDescent="0.2">
      <c r="A1499" s="20"/>
      <c r="B1499" s="21"/>
      <c r="C1499" s="21" t="s">
        <v>701</v>
      </c>
      <c r="D1499" s="22" t="s">
        <v>700</v>
      </c>
      <c r="E1499" s="9">
        <f>Source!AU1650</f>
        <v>10</v>
      </c>
      <c r="F1499" s="24"/>
      <c r="G1499" s="23"/>
      <c r="H1499" s="9"/>
      <c r="I1499" s="9"/>
      <c r="J1499" s="25">
        <f>SUM(T1492:T1498)</f>
        <v>182.02</v>
      </c>
      <c r="K1499" s="25"/>
    </row>
    <row r="1500" spans="1:22" ht="14.25" x14ac:dyDescent="0.2">
      <c r="A1500" s="20"/>
      <c r="B1500" s="21"/>
      <c r="C1500" s="21" t="s">
        <v>702</v>
      </c>
      <c r="D1500" s="22" t="s">
        <v>700</v>
      </c>
      <c r="E1500" s="9">
        <f>108</f>
        <v>108</v>
      </c>
      <c r="F1500" s="24"/>
      <c r="G1500" s="23"/>
      <c r="H1500" s="9"/>
      <c r="I1500" s="9"/>
      <c r="J1500" s="25">
        <f>SUM(V1492:V1499)</f>
        <v>8970.18</v>
      </c>
      <c r="K1500" s="25"/>
    </row>
    <row r="1501" spans="1:22" ht="14.25" x14ac:dyDescent="0.2">
      <c r="A1501" s="20"/>
      <c r="B1501" s="21"/>
      <c r="C1501" s="21" t="s">
        <v>703</v>
      </c>
      <c r="D1501" s="22" t="s">
        <v>704</v>
      </c>
      <c r="E1501" s="9">
        <f>Source!AQ1650</f>
        <v>24.84</v>
      </c>
      <c r="F1501" s="24"/>
      <c r="G1501" s="23" t="str">
        <f>Source!DI1650</f>
        <v/>
      </c>
      <c r="H1501" s="9">
        <f>Source!AV1650</f>
        <v>1</v>
      </c>
      <c r="I1501" s="9"/>
      <c r="J1501" s="25"/>
      <c r="K1501" s="25">
        <f>Source!U1650</f>
        <v>9.7248599999999996</v>
      </c>
    </row>
    <row r="1502" spans="1:22" ht="15" x14ac:dyDescent="0.25">
      <c r="A1502" s="29"/>
      <c r="B1502" s="29"/>
      <c r="C1502" s="29"/>
      <c r="D1502" s="29"/>
      <c r="E1502" s="29"/>
      <c r="F1502" s="29"/>
      <c r="G1502" s="29"/>
      <c r="H1502" s="29"/>
      <c r="I1502" s="44">
        <f>J1494+J1495+J1497+J1498+J1499+J1500</f>
        <v>120384.82</v>
      </c>
      <c r="J1502" s="44"/>
      <c r="K1502" s="30">
        <f>IF(Source!I1650&lt;&gt;0, ROUND(I1502/Source!I1650, 2), 0)</f>
        <v>307496.34999999998</v>
      </c>
      <c r="P1502" s="28">
        <f>I1502</f>
        <v>120384.82</v>
      </c>
    </row>
    <row r="1503" spans="1:22" ht="42.75" x14ac:dyDescent="0.2">
      <c r="A1503" s="20" t="str">
        <f>Source!E1651</f>
        <v>28</v>
      </c>
      <c r="B1503" s="21" t="str">
        <f>Source!F1651</f>
        <v>2.1-3103-18-1/1</v>
      </c>
      <c r="C1503" s="21" t="str">
        <f>Source!G1651</f>
        <v>Устройство покрытий из асфальтобетонных смесей вручную, толщина 4 см/5 см</v>
      </c>
      <c r="D1503" s="22" t="str">
        <f>Source!H1651</f>
        <v>100 м2</v>
      </c>
      <c r="E1503" s="9">
        <f>Source!I1651</f>
        <v>2.61</v>
      </c>
      <c r="F1503" s="24"/>
      <c r="G1503" s="23"/>
      <c r="H1503" s="9"/>
      <c r="I1503" s="9"/>
      <c r="J1503" s="25"/>
      <c r="K1503" s="25"/>
      <c r="Q1503">
        <f>ROUND((Source!BZ1651/100)*ROUND((Source!AF1651*Source!AV1651)*Source!I1651, 2), 2)</f>
        <v>5668.52</v>
      </c>
      <c r="R1503">
        <f>Source!X1651</f>
        <v>5668.52</v>
      </c>
      <c r="S1503">
        <f>ROUND((Source!CA1651/100)*ROUND((Source!AF1651*Source!AV1651)*Source!I1651, 2), 2)</f>
        <v>809.79</v>
      </c>
      <c r="T1503">
        <f>Source!Y1651</f>
        <v>809.79</v>
      </c>
      <c r="U1503">
        <f>ROUND((175/100)*ROUND((Source!AE1651*Source!AV1651)*Source!I1651, 2), 2)</f>
        <v>4223.9799999999996</v>
      </c>
      <c r="V1503">
        <f>ROUND((108/100)*ROUND(Source!CS1651*Source!I1651, 2), 2)</f>
        <v>2606.8000000000002</v>
      </c>
    </row>
    <row r="1504" spans="1:22" x14ac:dyDescent="0.2">
      <c r="C1504" s="26" t="str">
        <f>"Объем: "&amp;Source!I1651&amp;"=261/"&amp;"100"</f>
        <v>Объем: 2,61=261/100</v>
      </c>
    </row>
    <row r="1505" spans="1:22" ht="14.25" x14ac:dyDescent="0.2">
      <c r="A1505" s="20"/>
      <c r="B1505" s="21"/>
      <c r="C1505" s="21" t="s">
        <v>695</v>
      </c>
      <c r="D1505" s="22"/>
      <c r="E1505" s="9"/>
      <c r="F1505" s="24">
        <f>Source!AO1651</f>
        <v>3102.64</v>
      </c>
      <c r="G1505" s="23" t="str">
        <f>Source!DG1651</f>
        <v/>
      </c>
      <c r="H1505" s="9">
        <f>Source!AV1651</f>
        <v>1</v>
      </c>
      <c r="I1505" s="9">
        <f>IF(Source!BA1651&lt;&gt; 0, Source!BA1651, 1)</f>
        <v>1</v>
      </c>
      <c r="J1505" s="25">
        <f>Source!S1651</f>
        <v>8097.89</v>
      </c>
      <c r="K1505" s="25"/>
    </row>
    <row r="1506" spans="1:22" ht="14.25" x14ac:dyDescent="0.2">
      <c r="A1506" s="20"/>
      <c r="B1506" s="21"/>
      <c r="C1506" s="21" t="s">
        <v>696</v>
      </c>
      <c r="D1506" s="22"/>
      <c r="E1506" s="9"/>
      <c r="F1506" s="24">
        <f>Source!AM1651</f>
        <v>1632.78</v>
      </c>
      <c r="G1506" s="23" t="str">
        <f>Source!DE1651</f>
        <v/>
      </c>
      <c r="H1506" s="9">
        <f>Source!AV1651</f>
        <v>1</v>
      </c>
      <c r="I1506" s="9">
        <f>IF(Source!BB1651&lt;&gt; 0, Source!BB1651, 1)</f>
        <v>1</v>
      </c>
      <c r="J1506" s="25">
        <f>Source!Q1651</f>
        <v>4261.5600000000004</v>
      </c>
      <c r="K1506" s="25"/>
    </row>
    <row r="1507" spans="1:22" ht="14.25" x14ac:dyDescent="0.2">
      <c r="A1507" s="20"/>
      <c r="B1507" s="21"/>
      <c r="C1507" s="21" t="s">
        <v>697</v>
      </c>
      <c r="D1507" s="22"/>
      <c r="E1507" s="9"/>
      <c r="F1507" s="24">
        <f>Source!AN1651</f>
        <v>924.79</v>
      </c>
      <c r="G1507" s="23" t="str">
        <f>Source!DF1651</f>
        <v/>
      </c>
      <c r="H1507" s="9">
        <f>Source!AV1651</f>
        <v>1</v>
      </c>
      <c r="I1507" s="9">
        <f>IF(Source!BS1651&lt;&gt; 0, Source!BS1651, 1)</f>
        <v>1</v>
      </c>
      <c r="J1507" s="27">
        <f>Source!R1651</f>
        <v>2413.6999999999998</v>
      </c>
      <c r="K1507" s="25"/>
    </row>
    <row r="1508" spans="1:22" ht="14.25" x14ac:dyDescent="0.2">
      <c r="A1508" s="20"/>
      <c r="B1508" s="21"/>
      <c r="C1508" s="21" t="s">
        <v>698</v>
      </c>
      <c r="D1508" s="22"/>
      <c r="E1508" s="9"/>
      <c r="F1508" s="24">
        <f>Source!AL1651</f>
        <v>25772.98</v>
      </c>
      <c r="G1508" s="23" t="str">
        <f>Source!DD1651</f>
        <v/>
      </c>
      <c r="H1508" s="9">
        <f>Source!AW1651</f>
        <v>1</v>
      </c>
      <c r="I1508" s="9">
        <f>IF(Source!BC1651&lt;&gt; 0, Source!BC1651, 1)</f>
        <v>1</v>
      </c>
      <c r="J1508" s="25">
        <f>Source!P1651</f>
        <v>67267.48</v>
      </c>
      <c r="K1508" s="25"/>
    </row>
    <row r="1509" spans="1:22" ht="42.75" x14ac:dyDescent="0.2">
      <c r="A1509" s="20" t="str">
        <f>Source!E1652</f>
        <v>28,1</v>
      </c>
      <c r="B1509" s="21" t="str">
        <f>Source!F1652</f>
        <v>21.3-3-18</v>
      </c>
      <c r="C1509" s="21" t="str">
        <f>Source!G1652</f>
        <v>Смеси асфальтобетонные дорожные горячие мелкозернистые, марка I, тип Б</v>
      </c>
      <c r="D1509" s="22" t="str">
        <f>Source!H1652</f>
        <v>т</v>
      </c>
      <c r="E1509" s="9">
        <f>Source!I1652</f>
        <v>-25.003799999999998</v>
      </c>
      <c r="F1509" s="24">
        <f>Source!AK1652</f>
        <v>2690.29</v>
      </c>
      <c r="G1509" s="33" t="s">
        <v>3</v>
      </c>
      <c r="H1509" s="9">
        <f>Source!AW1652</f>
        <v>1</v>
      </c>
      <c r="I1509" s="9">
        <f>IF(Source!BC1652&lt;&gt; 0, Source!BC1652, 1)</f>
        <v>1</v>
      </c>
      <c r="J1509" s="25">
        <f>Source!O1652</f>
        <v>-67267.47</v>
      </c>
      <c r="K1509" s="25"/>
      <c r="Q1509">
        <f>ROUND((Source!BZ1652/100)*ROUND((Source!AF1652*Source!AV1652)*Source!I1652, 2), 2)</f>
        <v>0</v>
      </c>
      <c r="R1509">
        <f>Source!X1652</f>
        <v>0</v>
      </c>
      <c r="S1509">
        <f>ROUND((Source!CA1652/100)*ROUND((Source!AF1652*Source!AV1652)*Source!I1652, 2), 2)</f>
        <v>0</v>
      </c>
      <c r="T1509">
        <f>Source!Y1652</f>
        <v>0</v>
      </c>
      <c r="U1509">
        <f>ROUND((175/100)*ROUND((Source!AE1652*Source!AV1652)*Source!I1652, 2), 2)</f>
        <v>0</v>
      </c>
      <c r="V1509">
        <f>ROUND((108/100)*ROUND(Source!CS1652*Source!I1652, 2), 2)</f>
        <v>0</v>
      </c>
    </row>
    <row r="1510" spans="1:22" ht="42.75" x14ac:dyDescent="0.2">
      <c r="A1510" s="20" t="str">
        <f>Source!E1653</f>
        <v>28,2</v>
      </c>
      <c r="B1510" s="21" t="str">
        <f>Source!F1653</f>
        <v>21.3-3-19</v>
      </c>
      <c r="C1510" s="21" t="str">
        <f>Source!G1653</f>
        <v>Смеси асфальтобетонные дорожные горячие мелкозернистые, марка II, тип В</v>
      </c>
      <c r="D1510" s="22" t="str">
        <f>Source!H1653</f>
        <v>т</v>
      </c>
      <c r="E1510" s="9">
        <f>Source!I1653</f>
        <v>31.5288</v>
      </c>
      <c r="F1510" s="24">
        <f>Source!AK1653</f>
        <v>2562.79</v>
      </c>
      <c r="G1510" s="33" t="s">
        <v>3</v>
      </c>
      <c r="H1510" s="9">
        <f>Source!AW1653</f>
        <v>1</v>
      </c>
      <c r="I1510" s="9">
        <f>IF(Source!BC1653&lt;&gt; 0, Source!BC1653, 1)</f>
        <v>1</v>
      </c>
      <c r="J1510" s="25">
        <f>Source!O1653</f>
        <v>80801.69</v>
      </c>
      <c r="K1510" s="25"/>
      <c r="Q1510">
        <f>ROUND((Source!BZ1653/100)*ROUND((Source!AF1653*Source!AV1653)*Source!I1653, 2), 2)</f>
        <v>0</v>
      </c>
      <c r="R1510">
        <f>Source!X1653</f>
        <v>0</v>
      </c>
      <c r="S1510">
        <f>ROUND((Source!CA1653/100)*ROUND((Source!AF1653*Source!AV1653)*Source!I1653, 2), 2)</f>
        <v>0</v>
      </c>
      <c r="T1510">
        <f>Source!Y1653</f>
        <v>0</v>
      </c>
      <c r="U1510">
        <f>ROUND((175/100)*ROUND((Source!AE1653*Source!AV1653)*Source!I1653, 2), 2)</f>
        <v>0</v>
      </c>
      <c r="V1510">
        <f>ROUND((108/100)*ROUND(Source!CS1653*Source!I1653, 2), 2)</f>
        <v>0</v>
      </c>
    </row>
    <row r="1511" spans="1:22" ht="14.25" x14ac:dyDescent="0.2">
      <c r="A1511" s="20"/>
      <c r="B1511" s="21"/>
      <c r="C1511" s="21" t="s">
        <v>699</v>
      </c>
      <c r="D1511" s="22" t="s">
        <v>700</v>
      </c>
      <c r="E1511" s="9">
        <f>Source!AT1651</f>
        <v>70</v>
      </c>
      <c r="F1511" s="24"/>
      <c r="G1511" s="23"/>
      <c r="H1511" s="9"/>
      <c r="I1511" s="9"/>
      <c r="J1511" s="25">
        <f>SUM(R1503:R1510)</f>
        <v>5668.52</v>
      </c>
      <c r="K1511" s="25"/>
    </row>
    <row r="1512" spans="1:22" ht="14.25" x14ac:dyDescent="0.2">
      <c r="A1512" s="20"/>
      <c r="B1512" s="21"/>
      <c r="C1512" s="21" t="s">
        <v>701</v>
      </c>
      <c r="D1512" s="22" t="s">
        <v>700</v>
      </c>
      <c r="E1512" s="9">
        <f>Source!AU1651</f>
        <v>10</v>
      </c>
      <c r="F1512" s="24"/>
      <c r="G1512" s="23"/>
      <c r="H1512" s="9"/>
      <c r="I1512" s="9"/>
      <c r="J1512" s="25">
        <f>SUM(T1503:T1511)</f>
        <v>809.79</v>
      </c>
      <c r="K1512" s="25"/>
    </row>
    <row r="1513" spans="1:22" ht="14.25" x14ac:dyDescent="0.2">
      <c r="A1513" s="20"/>
      <c r="B1513" s="21"/>
      <c r="C1513" s="21" t="s">
        <v>702</v>
      </c>
      <c r="D1513" s="22" t="s">
        <v>700</v>
      </c>
      <c r="E1513" s="9">
        <f>108</f>
        <v>108</v>
      </c>
      <c r="F1513" s="24"/>
      <c r="G1513" s="23"/>
      <c r="H1513" s="9"/>
      <c r="I1513" s="9"/>
      <c r="J1513" s="25">
        <f>SUM(V1503:V1512)</f>
        <v>2606.8000000000002</v>
      </c>
      <c r="K1513" s="25"/>
    </row>
    <row r="1514" spans="1:22" ht="14.25" x14ac:dyDescent="0.2">
      <c r="A1514" s="20"/>
      <c r="B1514" s="21"/>
      <c r="C1514" s="21" t="s">
        <v>703</v>
      </c>
      <c r="D1514" s="22" t="s">
        <v>704</v>
      </c>
      <c r="E1514" s="9">
        <f>Source!AQ1651</f>
        <v>13.57</v>
      </c>
      <c r="F1514" s="24"/>
      <c r="G1514" s="23" t="str">
        <f>Source!DI1651</f>
        <v/>
      </c>
      <c r="H1514" s="9">
        <f>Source!AV1651</f>
        <v>1</v>
      </c>
      <c r="I1514" s="9"/>
      <c r="J1514" s="25"/>
      <c r="K1514" s="25">
        <f>Source!U1651</f>
        <v>35.417699999999996</v>
      </c>
    </row>
    <row r="1515" spans="1:22" ht="15" x14ac:dyDescent="0.25">
      <c r="A1515" s="29"/>
      <c r="B1515" s="29"/>
      <c r="C1515" s="29"/>
      <c r="D1515" s="29"/>
      <c r="E1515" s="29"/>
      <c r="F1515" s="29"/>
      <c r="G1515" s="29"/>
      <c r="H1515" s="29"/>
      <c r="I1515" s="44">
        <f>J1505+J1506+J1508+J1511+J1512+J1513+SUM(J1509:J1510)</f>
        <v>102246.26</v>
      </c>
      <c r="J1515" s="44"/>
      <c r="K1515" s="30">
        <f>IF(Source!I1651&lt;&gt;0, ROUND(I1515/Source!I1651, 2), 0)</f>
        <v>39174.81</v>
      </c>
      <c r="P1515" s="28">
        <f>I1515</f>
        <v>102246.26</v>
      </c>
    </row>
    <row r="1516" spans="1:22" ht="57" x14ac:dyDescent="0.2">
      <c r="A1516" s="20" t="str">
        <f>Source!E1654</f>
        <v>29</v>
      </c>
      <c r="B1516" s="21" t="str">
        <f>Source!F1654</f>
        <v>5.3-3103-11-1/1</v>
      </c>
      <c r="C1516" s="21" t="str">
        <f>Source!G1654</f>
        <v>Устройство наливного полиуретанового покрытия спортивных площадок и беговых дорожек толщиной 10 мм</v>
      </c>
      <c r="D1516" s="22" t="str">
        <f>Source!H1654</f>
        <v>100 м2</v>
      </c>
      <c r="E1516" s="9">
        <f>Source!I1654</f>
        <v>2.61</v>
      </c>
      <c r="F1516" s="24"/>
      <c r="G1516" s="23"/>
      <c r="H1516" s="9"/>
      <c r="I1516" s="9"/>
      <c r="J1516" s="25"/>
      <c r="K1516" s="25"/>
      <c r="Q1516">
        <f>ROUND((Source!BZ1654/100)*ROUND((Source!AF1654*Source!AV1654)*Source!I1654, 2), 2)</f>
        <v>7448</v>
      </c>
      <c r="R1516">
        <f>Source!X1654</f>
        <v>7448</v>
      </c>
      <c r="S1516">
        <f>ROUND((Source!CA1654/100)*ROUND((Source!AF1654*Source!AV1654)*Source!I1654, 2), 2)</f>
        <v>1064</v>
      </c>
      <c r="T1516">
        <f>Source!Y1654</f>
        <v>1064</v>
      </c>
      <c r="U1516">
        <f>ROUND((175/100)*ROUND((Source!AE1654*Source!AV1654)*Source!I1654, 2), 2)</f>
        <v>9424.85</v>
      </c>
      <c r="V1516">
        <f>ROUND((108/100)*ROUND(Source!CS1654*Source!I1654, 2), 2)</f>
        <v>5816.48</v>
      </c>
    </row>
    <row r="1517" spans="1:22" x14ac:dyDescent="0.2">
      <c r="C1517" s="26" t="str">
        <f>"Объем: "&amp;Source!I1654&amp;"=261/"&amp;"100"</f>
        <v>Объем: 2,61=261/100</v>
      </c>
    </row>
    <row r="1518" spans="1:22" ht="14.25" x14ac:dyDescent="0.2">
      <c r="A1518" s="20"/>
      <c r="B1518" s="21"/>
      <c r="C1518" s="21" t="s">
        <v>695</v>
      </c>
      <c r="D1518" s="22"/>
      <c r="E1518" s="9"/>
      <c r="F1518" s="24">
        <f>Source!AO1654</f>
        <v>4076.63</v>
      </c>
      <c r="G1518" s="23" t="str">
        <f>Source!DG1654</f>
        <v/>
      </c>
      <c r="H1518" s="9">
        <f>Source!AV1654</f>
        <v>1</v>
      </c>
      <c r="I1518" s="9">
        <f>IF(Source!BA1654&lt;&gt; 0, Source!BA1654, 1)</f>
        <v>1</v>
      </c>
      <c r="J1518" s="25">
        <f>Source!S1654</f>
        <v>10640</v>
      </c>
      <c r="K1518" s="25"/>
    </row>
    <row r="1519" spans="1:22" ht="14.25" x14ac:dyDescent="0.2">
      <c r="A1519" s="20"/>
      <c r="B1519" s="21"/>
      <c r="C1519" s="21" t="s">
        <v>696</v>
      </c>
      <c r="D1519" s="22"/>
      <c r="E1519" s="9"/>
      <c r="F1519" s="24">
        <f>Source!AM1654</f>
        <v>2617.25</v>
      </c>
      <c r="G1519" s="23" t="str">
        <f>Source!DE1654</f>
        <v/>
      </c>
      <c r="H1519" s="9">
        <f>Source!AV1654</f>
        <v>1</v>
      </c>
      <c r="I1519" s="9">
        <f>IF(Source!BB1654&lt;&gt; 0, Source!BB1654, 1)</f>
        <v>1</v>
      </c>
      <c r="J1519" s="25">
        <f>Source!Q1654</f>
        <v>6831.02</v>
      </c>
      <c r="K1519" s="25"/>
    </row>
    <row r="1520" spans="1:22" ht="14.25" x14ac:dyDescent="0.2">
      <c r="A1520" s="20"/>
      <c r="B1520" s="21"/>
      <c r="C1520" s="21" t="s">
        <v>697</v>
      </c>
      <c r="D1520" s="22"/>
      <c r="E1520" s="9"/>
      <c r="F1520" s="24">
        <f>Source!AN1654</f>
        <v>2063.46</v>
      </c>
      <c r="G1520" s="23" t="str">
        <f>Source!DF1654</f>
        <v/>
      </c>
      <c r="H1520" s="9">
        <f>Source!AV1654</f>
        <v>1</v>
      </c>
      <c r="I1520" s="9">
        <f>IF(Source!BS1654&lt;&gt; 0, Source!BS1654, 1)</f>
        <v>1</v>
      </c>
      <c r="J1520" s="27">
        <f>Source!R1654</f>
        <v>5385.63</v>
      </c>
      <c r="K1520" s="25"/>
    </row>
    <row r="1521" spans="1:22" ht="14.25" x14ac:dyDescent="0.2">
      <c r="A1521" s="20"/>
      <c r="B1521" s="21"/>
      <c r="C1521" s="21" t="s">
        <v>698</v>
      </c>
      <c r="D1521" s="22"/>
      <c r="E1521" s="9"/>
      <c r="F1521" s="24">
        <f>Source!AL1654</f>
        <v>102359.62</v>
      </c>
      <c r="G1521" s="23" t="str">
        <f>Source!DD1654</f>
        <v/>
      </c>
      <c r="H1521" s="9">
        <f>Source!AW1654</f>
        <v>1</v>
      </c>
      <c r="I1521" s="9">
        <f>IF(Source!BC1654&lt;&gt; 0, Source!BC1654, 1)</f>
        <v>1</v>
      </c>
      <c r="J1521" s="25">
        <f>Source!P1654</f>
        <v>267158.61</v>
      </c>
      <c r="K1521" s="25"/>
    </row>
    <row r="1522" spans="1:22" ht="28.5" x14ac:dyDescent="0.2">
      <c r="A1522" s="20" t="str">
        <f>Source!E1655</f>
        <v>29,1</v>
      </c>
      <c r="B1522" s="21" t="str">
        <f>Source!F1655</f>
        <v>21.1-25-769</v>
      </c>
      <c r="C1522" s="21" t="str">
        <f>Source!G1655</f>
        <v>Крошка резиновая гранулированная, фракция 2-3 мм</v>
      </c>
      <c r="D1522" s="22" t="str">
        <f>Source!H1655</f>
        <v>кг</v>
      </c>
      <c r="E1522" s="9">
        <f>Source!I1655</f>
        <v>-1918.35</v>
      </c>
      <c r="F1522" s="24">
        <f>Source!AK1655</f>
        <v>17.77</v>
      </c>
      <c r="G1522" s="33" t="s">
        <v>3</v>
      </c>
      <c r="H1522" s="9">
        <f>Source!AW1655</f>
        <v>1</v>
      </c>
      <c r="I1522" s="9">
        <f>IF(Source!BC1655&lt;&gt; 0, Source!BC1655, 1)</f>
        <v>1</v>
      </c>
      <c r="J1522" s="25">
        <f>Source!O1655</f>
        <v>-34089.08</v>
      </c>
      <c r="K1522" s="25"/>
      <c r="Q1522">
        <f>ROUND((Source!BZ1655/100)*ROUND((Source!AF1655*Source!AV1655)*Source!I1655, 2), 2)</f>
        <v>0</v>
      </c>
      <c r="R1522">
        <f>Source!X1655</f>
        <v>0</v>
      </c>
      <c r="S1522">
        <f>ROUND((Source!CA1655/100)*ROUND((Source!AF1655*Source!AV1655)*Source!I1655, 2), 2)</f>
        <v>0</v>
      </c>
      <c r="T1522">
        <f>Source!Y1655</f>
        <v>0</v>
      </c>
      <c r="U1522">
        <f>ROUND((175/100)*ROUND((Source!AE1655*Source!AV1655)*Source!I1655, 2), 2)</f>
        <v>0</v>
      </c>
      <c r="V1522">
        <f>ROUND((108/100)*ROUND(Source!CS1655*Source!I1655, 2), 2)</f>
        <v>0</v>
      </c>
    </row>
    <row r="1523" spans="1:22" ht="42.75" x14ac:dyDescent="0.2">
      <c r="A1523" s="20" t="str">
        <f>Source!E1656</f>
        <v>29,2</v>
      </c>
      <c r="B1523" s="21" t="str">
        <f>Source!F1656</f>
        <v>21.1-25-770</v>
      </c>
      <c r="C1523" s="21" t="str">
        <f>Source!G1656</f>
        <v>Крошка каучуковая гранулированная, окрашенная в массе, фракция 2-3 мм, цветные</v>
      </c>
      <c r="D1523" s="22" t="str">
        <f>Source!H1656</f>
        <v>кг</v>
      </c>
      <c r="E1523" s="9">
        <f>Source!I1656</f>
        <v>1918.35</v>
      </c>
      <c r="F1523" s="24">
        <f>Source!AK1656</f>
        <v>94.72</v>
      </c>
      <c r="G1523" s="33" t="s">
        <v>3</v>
      </c>
      <c r="H1523" s="9">
        <f>Source!AW1656</f>
        <v>1</v>
      </c>
      <c r="I1523" s="9">
        <f>IF(Source!BC1656&lt;&gt; 0, Source!BC1656, 1)</f>
        <v>1</v>
      </c>
      <c r="J1523" s="25">
        <f>Source!O1656</f>
        <v>181706.11</v>
      </c>
      <c r="K1523" s="25"/>
      <c r="Q1523">
        <f>ROUND((Source!BZ1656/100)*ROUND((Source!AF1656*Source!AV1656)*Source!I1656, 2), 2)</f>
        <v>0</v>
      </c>
      <c r="R1523">
        <f>Source!X1656</f>
        <v>0</v>
      </c>
      <c r="S1523">
        <f>ROUND((Source!CA1656/100)*ROUND((Source!AF1656*Source!AV1656)*Source!I1656, 2), 2)</f>
        <v>0</v>
      </c>
      <c r="T1523">
        <f>Source!Y1656</f>
        <v>0</v>
      </c>
      <c r="U1523">
        <f>ROUND((175/100)*ROUND((Source!AE1656*Source!AV1656)*Source!I1656, 2), 2)</f>
        <v>0</v>
      </c>
      <c r="V1523">
        <f>ROUND((108/100)*ROUND(Source!CS1656*Source!I1656, 2), 2)</f>
        <v>0</v>
      </c>
    </row>
    <row r="1524" spans="1:22" ht="28.5" x14ac:dyDescent="0.2">
      <c r="A1524" s="20" t="str">
        <f>Source!E1657</f>
        <v>29,3</v>
      </c>
      <c r="B1524" s="21" t="str">
        <f>Source!F1657</f>
        <v>21.1-6-101</v>
      </c>
      <c r="C1524" s="21" t="str">
        <f>Source!G1657</f>
        <v>Пигменты сухие для красок, кислотный желтый</v>
      </c>
      <c r="D1524" s="22" t="str">
        <f>Source!H1657</f>
        <v>т</v>
      </c>
      <c r="E1524" s="9">
        <f>Source!I1657</f>
        <v>-0.13702500000000001</v>
      </c>
      <c r="F1524" s="24">
        <f>Source!AK1657</f>
        <v>748299.67</v>
      </c>
      <c r="G1524" s="33" t="s">
        <v>3</v>
      </c>
      <c r="H1524" s="9">
        <f>Source!AW1657</f>
        <v>1</v>
      </c>
      <c r="I1524" s="9">
        <f>IF(Source!BC1657&lt;&gt; 0, Source!BC1657, 1)</f>
        <v>1</v>
      </c>
      <c r="J1524" s="25">
        <f>Source!O1657</f>
        <v>-102535.76</v>
      </c>
      <c r="K1524" s="25"/>
      <c r="Q1524">
        <f>ROUND((Source!BZ1657/100)*ROUND((Source!AF1657*Source!AV1657)*Source!I1657, 2), 2)</f>
        <v>0</v>
      </c>
      <c r="R1524">
        <f>Source!X1657</f>
        <v>0</v>
      </c>
      <c r="S1524">
        <f>ROUND((Source!CA1657/100)*ROUND((Source!AF1657*Source!AV1657)*Source!I1657, 2), 2)</f>
        <v>0</v>
      </c>
      <c r="T1524">
        <f>Source!Y1657</f>
        <v>0</v>
      </c>
      <c r="U1524">
        <f>ROUND((175/100)*ROUND((Source!AE1657*Source!AV1657)*Source!I1657, 2), 2)</f>
        <v>0</v>
      </c>
      <c r="V1524">
        <f>ROUND((108/100)*ROUND(Source!CS1657*Source!I1657, 2), 2)</f>
        <v>0</v>
      </c>
    </row>
    <row r="1525" spans="1:22" ht="14.25" x14ac:dyDescent="0.2">
      <c r="A1525" s="20"/>
      <c r="B1525" s="21"/>
      <c r="C1525" s="21" t="s">
        <v>699</v>
      </c>
      <c r="D1525" s="22" t="s">
        <v>700</v>
      </c>
      <c r="E1525" s="9">
        <f>Source!AT1654</f>
        <v>70</v>
      </c>
      <c r="F1525" s="24"/>
      <c r="G1525" s="23"/>
      <c r="H1525" s="9"/>
      <c r="I1525" s="9"/>
      <c r="J1525" s="25">
        <f>SUM(R1516:R1524)</f>
        <v>7448</v>
      </c>
      <c r="K1525" s="25"/>
    </row>
    <row r="1526" spans="1:22" ht="14.25" x14ac:dyDescent="0.2">
      <c r="A1526" s="20"/>
      <c r="B1526" s="21"/>
      <c r="C1526" s="21" t="s">
        <v>701</v>
      </c>
      <c r="D1526" s="22" t="s">
        <v>700</v>
      </c>
      <c r="E1526" s="9">
        <f>Source!AU1654</f>
        <v>10</v>
      </c>
      <c r="F1526" s="24"/>
      <c r="G1526" s="23"/>
      <c r="H1526" s="9"/>
      <c r="I1526" s="9"/>
      <c r="J1526" s="25">
        <f>SUM(T1516:T1525)</f>
        <v>1064</v>
      </c>
      <c r="K1526" s="25"/>
    </row>
    <row r="1527" spans="1:22" ht="14.25" x14ac:dyDescent="0.2">
      <c r="A1527" s="20"/>
      <c r="B1527" s="21"/>
      <c r="C1527" s="21" t="s">
        <v>702</v>
      </c>
      <c r="D1527" s="22" t="s">
        <v>700</v>
      </c>
      <c r="E1527" s="9">
        <f>108</f>
        <v>108</v>
      </c>
      <c r="F1527" s="24"/>
      <c r="G1527" s="23"/>
      <c r="H1527" s="9"/>
      <c r="I1527" s="9"/>
      <c r="J1527" s="25">
        <f>SUM(V1516:V1526)</f>
        <v>5816.48</v>
      </c>
      <c r="K1527" s="25"/>
    </row>
    <row r="1528" spans="1:22" ht="14.25" x14ac:dyDescent="0.2">
      <c r="A1528" s="20"/>
      <c r="B1528" s="21"/>
      <c r="C1528" s="21" t="s">
        <v>703</v>
      </c>
      <c r="D1528" s="22" t="s">
        <v>704</v>
      </c>
      <c r="E1528" s="9">
        <f>Source!AQ1654</f>
        <v>18.440000000000001</v>
      </c>
      <c r="F1528" s="24"/>
      <c r="G1528" s="23" t="str">
        <f>Source!DI1654</f>
        <v/>
      </c>
      <c r="H1528" s="9">
        <f>Source!AV1654</f>
        <v>1</v>
      </c>
      <c r="I1528" s="9"/>
      <c r="J1528" s="25"/>
      <c r="K1528" s="25">
        <f>Source!U1654</f>
        <v>48.128399999999999</v>
      </c>
    </row>
    <row r="1529" spans="1:22" ht="15" x14ac:dyDescent="0.25">
      <c r="A1529" s="29"/>
      <c r="B1529" s="29"/>
      <c r="C1529" s="29"/>
      <c r="D1529" s="29"/>
      <c r="E1529" s="29"/>
      <c r="F1529" s="29"/>
      <c r="G1529" s="29"/>
      <c r="H1529" s="29"/>
      <c r="I1529" s="44">
        <f>J1518+J1519+J1521+J1525+J1526+J1527+SUM(J1522:J1524)</f>
        <v>344039.37999999995</v>
      </c>
      <c r="J1529" s="44"/>
      <c r="K1529" s="30">
        <f>IF(Source!I1654&lt;&gt;0, ROUND(I1529/Source!I1654, 2), 0)</f>
        <v>131815.85</v>
      </c>
      <c r="P1529" s="28">
        <f>I1529</f>
        <v>344039.37999999995</v>
      </c>
    </row>
    <row r="1530" spans="1:22" ht="71.25" x14ac:dyDescent="0.2">
      <c r="A1530" s="20" t="str">
        <f>Source!E1658</f>
        <v>30</v>
      </c>
      <c r="B1530" s="21" t="str">
        <f>Source!F1658</f>
        <v>5.3-3103-11-2/1</v>
      </c>
      <c r="C1530" s="21" t="str">
        <f>Source!G1658</f>
        <v>Устройство наливного полиуретанового покрытия спортивных площадок и беговых дорожек, добавляется на 2 мм толщины покрытия</v>
      </c>
      <c r="D1530" s="22" t="str">
        <f>Source!H1658</f>
        <v>100 м2</v>
      </c>
      <c r="E1530" s="9">
        <f>Source!I1658</f>
        <v>2.61</v>
      </c>
      <c r="F1530" s="24"/>
      <c r="G1530" s="23"/>
      <c r="H1530" s="9"/>
      <c r="I1530" s="9"/>
      <c r="J1530" s="25"/>
      <c r="K1530" s="25"/>
      <c r="Q1530">
        <f>ROUND((Source!BZ1658/100)*ROUND((Source!AF1658*Source!AV1658)*Source!I1658, 2), 2)</f>
        <v>1101.02</v>
      </c>
      <c r="R1530">
        <f>Source!X1658</f>
        <v>1101.02</v>
      </c>
      <c r="S1530">
        <f>ROUND((Source!CA1658/100)*ROUND((Source!AF1658*Source!AV1658)*Source!I1658, 2), 2)</f>
        <v>157.29</v>
      </c>
      <c r="T1530">
        <f>Source!Y1658</f>
        <v>157.29</v>
      </c>
      <c r="U1530">
        <f>ROUND((175/100)*ROUND((Source!AE1658*Source!AV1658)*Source!I1658, 2), 2)</f>
        <v>1779.59</v>
      </c>
      <c r="V1530">
        <f>ROUND((108/100)*ROUND(Source!CS1658*Source!I1658, 2), 2)</f>
        <v>1098.26</v>
      </c>
    </row>
    <row r="1531" spans="1:22" x14ac:dyDescent="0.2">
      <c r="C1531" s="26" t="str">
        <f>"Объем: "&amp;Source!I1658&amp;"=261/"&amp;"100"</f>
        <v>Объем: 2,61=261/100</v>
      </c>
    </row>
    <row r="1532" spans="1:22" ht="14.25" x14ac:dyDescent="0.2">
      <c r="A1532" s="20"/>
      <c r="B1532" s="21"/>
      <c r="C1532" s="21" t="s">
        <v>695</v>
      </c>
      <c r="D1532" s="22"/>
      <c r="E1532" s="9"/>
      <c r="F1532" s="24">
        <f>Source!AO1658</f>
        <v>602.64</v>
      </c>
      <c r="G1532" s="23" t="str">
        <f>Source!DG1658</f>
        <v/>
      </c>
      <c r="H1532" s="9">
        <f>Source!AV1658</f>
        <v>1</v>
      </c>
      <c r="I1532" s="9">
        <f>IF(Source!BA1658&lt;&gt; 0, Source!BA1658, 1)</f>
        <v>1</v>
      </c>
      <c r="J1532" s="25">
        <f>Source!S1658</f>
        <v>1572.89</v>
      </c>
      <c r="K1532" s="25"/>
    </row>
    <row r="1533" spans="1:22" ht="14.25" x14ac:dyDescent="0.2">
      <c r="A1533" s="20"/>
      <c r="B1533" s="21"/>
      <c r="C1533" s="21" t="s">
        <v>696</v>
      </c>
      <c r="D1533" s="22"/>
      <c r="E1533" s="9"/>
      <c r="F1533" s="24">
        <f>Source!AM1658</f>
        <v>492.86</v>
      </c>
      <c r="G1533" s="23" t="str">
        <f>Source!DE1658</f>
        <v/>
      </c>
      <c r="H1533" s="9">
        <f>Source!AV1658</f>
        <v>1</v>
      </c>
      <c r="I1533" s="9">
        <f>IF(Source!BB1658&lt;&gt; 0, Source!BB1658, 1)</f>
        <v>1</v>
      </c>
      <c r="J1533" s="25">
        <f>Source!Q1658</f>
        <v>1286.3599999999999</v>
      </c>
      <c r="K1533" s="25"/>
    </row>
    <row r="1534" spans="1:22" ht="14.25" x14ac:dyDescent="0.2">
      <c r="A1534" s="20"/>
      <c r="B1534" s="21"/>
      <c r="C1534" s="21" t="s">
        <v>697</v>
      </c>
      <c r="D1534" s="22"/>
      <c r="E1534" s="9"/>
      <c r="F1534" s="24">
        <f>Source!AN1658</f>
        <v>389.62</v>
      </c>
      <c r="G1534" s="23" t="str">
        <f>Source!DF1658</f>
        <v/>
      </c>
      <c r="H1534" s="9">
        <f>Source!AV1658</f>
        <v>1</v>
      </c>
      <c r="I1534" s="9">
        <f>IF(Source!BS1658&lt;&gt; 0, Source!BS1658, 1)</f>
        <v>1</v>
      </c>
      <c r="J1534" s="27">
        <f>Source!R1658</f>
        <v>1016.91</v>
      </c>
      <c r="K1534" s="25"/>
    </row>
    <row r="1535" spans="1:22" ht="14.25" x14ac:dyDescent="0.2">
      <c r="A1535" s="20"/>
      <c r="B1535" s="21"/>
      <c r="C1535" s="21" t="s">
        <v>698</v>
      </c>
      <c r="D1535" s="22"/>
      <c r="E1535" s="9"/>
      <c r="F1535" s="24">
        <f>Source!AL1658</f>
        <v>18967.62</v>
      </c>
      <c r="G1535" s="23" t="str">
        <f>Source!DD1658</f>
        <v/>
      </c>
      <c r="H1535" s="9">
        <f>Source!AW1658</f>
        <v>1</v>
      </c>
      <c r="I1535" s="9">
        <f>IF(Source!BC1658&lt;&gt; 0, Source!BC1658, 1)</f>
        <v>1</v>
      </c>
      <c r="J1535" s="25">
        <f>Source!P1658</f>
        <v>49505.49</v>
      </c>
      <c r="K1535" s="25"/>
    </row>
    <row r="1536" spans="1:22" ht="28.5" x14ac:dyDescent="0.2">
      <c r="A1536" s="20" t="str">
        <f>Source!E1659</f>
        <v>30,1</v>
      </c>
      <c r="B1536" s="21" t="str">
        <f>Source!F1659</f>
        <v>21.1-25-769</v>
      </c>
      <c r="C1536" s="21" t="str">
        <f>Source!G1659</f>
        <v>Крошка резиновая гранулированная, фракция 2-3 мм</v>
      </c>
      <c r="D1536" s="22" t="str">
        <f>Source!H1659</f>
        <v>кг</v>
      </c>
      <c r="E1536" s="9">
        <f>Source!I1659</f>
        <v>-383.66999999999996</v>
      </c>
      <c r="F1536" s="24">
        <f>Source!AK1659</f>
        <v>17.77</v>
      </c>
      <c r="G1536" s="33" t="s">
        <v>3</v>
      </c>
      <c r="H1536" s="9">
        <f>Source!AW1659</f>
        <v>1</v>
      </c>
      <c r="I1536" s="9">
        <f>IF(Source!BC1659&lt;&gt; 0, Source!BC1659, 1)</f>
        <v>1</v>
      </c>
      <c r="J1536" s="25">
        <f>Source!O1659</f>
        <v>-6817.82</v>
      </c>
      <c r="K1536" s="25"/>
      <c r="Q1536">
        <f>ROUND((Source!BZ1659/100)*ROUND((Source!AF1659*Source!AV1659)*Source!I1659, 2), 2)</f>
        <v>0</v>
      </c>
      <c r="R1536">
        <f>Source!X1659</f>
        <v>0</v>
      </c>
      <c r="S1536">
        <f>ROUND((Source!CA1659/100)*ROUND((Source!AF1659*Source!AV1659)*Source!I1659, 2), 2)</f>
        <v>0</v>
      </c>
      <c r="T1536">
        <f>Source!Y1659</f>
        <v>0</v>
      </c>
      <c r="U1536">
        <f>ROUND((175/100)*ROUND((Source!AE1659*Source!AV1659)*Source!I1659, 2), 2)</f>
        <v>0</v>
      </c>
      <c r="V1536">
        <f>ROUND((108/100)*ROUND(Source!CS1659*Source!I1659, 2), 2)</f>
        <v>0</v>
      </c>
    </row>
    <row r="1537" spans="1:22" ht="42.75" x14ac:dyDescent="0.2">
      <c r="A1537" s="20" t="str">
        <f>Source!E1660</f>
        <v>30,2</v>
      </c>
      <c r="B1537" s="21" t="str">
        <f>Source!F1660</f>
        <v>21.1-25-770</v>
      </c>
      <c r="C1537" s="21" t="str">
        <f>Source!G1660</f>
        <v>Крошка каучуковая гранулированная, окрашенная в массе, фракция 2-3 мм, цветные</v>
      </c>
      <c r="D1537" s="22" t="str">
        <f>Source!H1660</f>
        <v>кг</v>
      </c>
      <c r="E1537" s="9">
        <f>Source!I1660</f>
        <v>383.66999999999996</v>
      </c>
      <c r="F1537" s="24">
        <f>Source!AK1660</f>
        <v>94.72</v>
      </c>
      <c r="G1537" s="33" t="s">
        <v>3</v>
      </c>
      <c r="H1537" s="9">
        <f>Source!AW1660</f>
        <v>1</v>
      </c>
      <c r="I1537" s="9">
        <f>IF(Source!BC1660&lt;&gt; 0, Source!BC1660, 1)</f>
        <v>1</v>
      </c>
      <c r="J1537" s="25">
        <f>Source!O1660</f>
        <v>36341.22</v>
      </c>
      <c r="K1537" s="25"/>
      <c r="Q1537">
        <f>ROUND((Source!BZ1660/100)*ROUND((Source!AF1660*Source!AV1660)*Source!I1660, 2), 2)</f>
        <v>0</v>
      </c>
      <c r="R1537">
        <f>Source!X1660</f>
        <v>0</v>
      </c>
      <c r="S1537">
        <f>ROUND((Source!CA1660/100)*ROUND((Source!AF1660*Source!AV1660)*Source!I1660, 2), 2)</f>
        <v>0</v>
      </c>
      <c r="T1537">
        <f>Source!Y1660</f>
        <v>0</v>
      </c>
      <c r="U1537">
        <f>ROUND((175/100)*ROUND((Source!AE1660*Source!AV1660)*Source!I1660, 2), 2)</f>
        <v>0</v>
      </c>
      <c r="V1537">
        <f>ROUND((108/100)*ROUND(Source!CS1660*Source!I1660, 2), 2)</f>
        <v>0</v>
      </c>
    </row>
    <row r="1538" spans="1:22" ht="28.5" x14ac:dyDescent="0.2">
      <c r="A1538" s="20" t="str">
        <f>Source!E1661</f>
        <v>30,3</v>
      </c>
      <c r="B1538" s="21" t="str">
        <f>Source!F1661</f>
        <v>21.1-6-101</v>
      </c>
      <c r="C1538" s="21" t="str">
        <f>Source!G1661</f>
        <v>Пигменты сухие для красок, кислотный желтый</v>
      </c>
      <c r="D1538" s="22" t="str">
        <f>Source!H1661</f>
        <v>т</v>
      </c>
      <c r="E1538" s="9">
        <f>Source!I1661</f>
        <v>-2.7404999999999999E-2</v>
      </c>
      <c r="F1538" s="24">
        <f>Source!AK1661</f>
        <v>748299.67</v>
      </c>
      <c r="G1538" s="33" t="s">
        <v>3</v>
      </c>
      <c r="H1538" s="9">
        <f>Source!AW1661</f>
        <v>1</v>
      </c>
      <c r="I1538" s="9">
        <f>IF(Source!BC1661&lt;&gt; 0, Source!BC1661, 1)</f>
        <v>1</v>
      </c>
      <c r="J1538" s="25">
        <f>Source!O1661</f>
        <v>-20507.150000000001</v>
      </c>
      <c r="K1538" s="25"/>
      <c r="Q1538">
        <f>ROUND((Source!BZ1661/100)*ROUND((Source!AF1661*Source!AV1661)*Source!I1661, 2), 2)</f>
        <v>0</v>
      </c>
      <c r="R1538">
        <f>Source!X1661</f>
        <v>0</v>
      </c>
      <c r="S1538">
        <f>ROUND((Source!CA1661/100)*ROUND((Source!AF1661*Source!AV1661)*Source!I1661, 2), 2)</f>
        <v>0</v>
      </c>
      <c r="T1538">
        <f>Source!Y1661</f>
        <v>0</v>
      </c>
      <c r="U1538">
        <f>ROUND((175/100)*ROUND((Source!AE1661*Source!AV1661)*Source!I1661, 2), 2)</f>
        <v>0</v>
      </c>
      <c r="V1538">
        <f>ROUND((108/100)*ROUND(Source!CS1661*Source!I1661, 2), 2)</f>
        <v>0</v>
      </c>
    </row>
    <row r="1539" spans="1:22" ht="14.25" x14ac:dyDescent="0.2">
      <c r="A1539" s="20"/>
      <c r="B1539" s="21"/>
      <c r="C1539" s="21" t="s">
        <v>699</v>
      </c>
      <c r="D1539" s="22" t="s">
        <v>700</v>
      </c>
      <c r="E1539" s="9">
        <f>Source!AT1658</f>
        <v>70</v>
      </c>
      <c r="F1539" s="24"/>
      <c r="G1539" s="23"/>
      <c r="H1539" s="9"/>
      <c r="I1539" s="9"/>
      <c r="J1539" s="25">
        <f>SUM(R1530:R1538)</f>
        <v>1101.02</v>
      </c>
      <c r="K1539" s="25"/>
    </row>
    <row r="1540" spans="1:22" ht="14.25" x14ac:dyDescent="0.2">
      <c r="A1540" s="20"/>
      <c r="B1540" s="21"/>
      <c r="C1540" s="21" t="s">
        <v>701</v>
      </c>
      <c r="D1540" s="22" t="s">
        <v>700</v>
      </c>
      <c r="E1540" s="9">
        <f>Source!AU1658</f>
        <v>10</v>
      </c>
      <c r="F1540" s="24"/>
      <c r="G1540" s="23"/>
      <c r="H1540" s="9"/>
      <c r="I1540" s="9"/>
      <c r="J1540" s="25">
        <f>SUM(T1530:T1539)</f>
        <v>157.29</v>
      </c>
      <c r="K1540" s="25"/>
    </row>
    <row r="1541" spans="1:22" ht="14.25" x14ac:dyDescent="0.2">
      <c r="A1541" s="20"/>
      <c r="B1541" s="21"/>
      <c r="C1541" s="21" t="s">
        <v>702</v>
      </c>
      <c r="D1541" s="22" t="s">
        <v>700</v>
      </c>
      <c r="E1541" s="9">
        <f>108</f>
        <v>108</v>
      </c>
      <c r="F1541" s="24"/>
      <c r="G1541" s="23"/>
      <c r="H1541" s="9"/>
      <c r="I1541" s="9"/>
      <c r="J1541" s="25">
        <f>SUM(V1530:V1540)</f>
        <v>1098.26</v>
      </c>
      <c r="K1541" s="25"/>
    </row>
    <row r="1542" spans="1:22" ht="14.25" x14ac:dyDescent="0.2">
      <c r="A1542" s="20"/>
      <c r="B1542" s="21"/>
      <c r="C1542" s="21" t="s">
        <v>703</v>
      </c>
      <c r="D1542" s="22" t="s">
        <v>704</v>
      </c>
      <c r="E1542" s="9">
        <f>Source!AQ1658</f>
        <v>2.65</v>
      </c>
      <c r="F1542" s="24"/>
      <c r="G1542" s="23" t="str">
        <f>Source!DI1658</f>
        <v/>
      </c>
      <c r="H1542" s="9">
        <f>Source!AV1658</f>
        <v>1</v>
      </c>
      <c r="I1542" s="9"/>
      <c r="J1542" s="25"/>
      <c r="K1542" s="25">
        <f>Source!U1658</f>
        <v>6.9164999999999992</v>
      </c>
    </row>
    <row r="1543" spans="1:22" ht="15" x14ac:dyDescent="0.25">
      <c r="A1543" s="29"/>
      <c r="B1543" s="29"/>
      <c r="C1543" s="29"/>
      <c r="D1543" s="29"/>
      <c r="E1543" s="29"/>
      <c r="F1543" s="29"/>
      <c r="G1543" s="29"/>
      <c r="H1543" s="29"/>
      <c r="I1543" s="44">
        <f>J1532+J1533+J1535+J1539+J1540+J1541+SUM(J1536:J1538)</f>
        <v>63737.56</v>
      </c>
      <c r="J1543" s="44"/>
      <c r="K1543" s="30">
        <f>IF(Source!I1658&lt;&gt;0, ROUND(I1543/Source!I1658, 2), 0)</f>
        <v>24420.52</v>
      </c>
      <c r="P1543" s="28">
        <f>I1543</f>
        <v>63737.56</v>
      </c>
    </row>
    <row r="1544" spans="1:22" ht="42.75" x14ac:dyDescent="0.2">
      <c r="A1544" s="20" t="str">
        <f>Source!E1662</f>
        <v>31</v>
      </c>
      <c r="B1544" s="21" t="str">
        <f>Source!F1662</f>
        <v>2.1-3203-1-2/1</v>
      </c>
      <c r="C1544" s="21" t="str">
        <f>Source!G1662</f>
        <v>Установка бортовых камней бетонных марки БР 100.30.15 при других видах покрытий</v>
      </c>
      <c r="D1544" s="22" t="str">
        <f>Source!H1662</f>
        <v>100 м</v>
      </c>
      <c r="E1544" s="9">
        <f>Source!I1662</f>
        <v>0.75</v>
      </c>
      <c r="F1544" s="24"/>
      <c r="G1544" s="23"/>
      <c r="H1544" s="9"/>
      <c r="I1544" s="9"/>
      <c r="J1544" s="25"/>
      <c r="K1544" s="25"/>
      <c r="Q1544">
        <f>ROUND((Source!BZ1662/100)*ROUND((Source!AF1662*Source!AV1662)*Source!I1662, 2), 2)</f>
        <v>8339.01</v>
      </c>
      <c r="R1544">
        <f>Source!X1662</f>
        <v>8339.01</v>
      </c>
      <c r="S1544">
        <f>ROUND((Source!CA1662/100)*ROUND((Source!AF1662*Source!AV1662)*Source!I1662, 2), 2)</f>
        <v>1191.29</v>
      </c>
      <c r="T1544">
        <f>Source!Y1662</f>
        <v>1191.29</v>
      </c>
      <c r="U1544">
        <f>ROUND((175/100)*ROUND((Source!AE1662*Source!AV1662)*Source!I1662, 2), 2)</f>
        <v>0</v>
      </c>
      <c r="V1544">
        <f>ROUND((108/100)*ROUND(Source!CS1662*Source!I1662, 2), 2)</f>
        <v>0</v>
      </c>
    </row>
    <row r="1545" spans="1:22" x14ac:dyDescent="0.2">
      <c r="C1545" s="26" t="str">
        <f>"Объем: "&amp;Source!I1662&amp;"=75/"&amp;"100"</f>
        <v>Объем: 0,75=75/100</v>
      </c>
    </row>
    <row r="1546" spans="1:22" ht="14.25" x14ac:dyDescent="0.2">
      <c r="A1546" s="20"/>
      <c r="B1546" s="21"/>
      <c r="C1546" s="21" t="s">
        <v>695</v>
      </c>
      <c r="D1546" s="22"/>
      <c r="E1546" s="9"/>
      <c r="F1546" s="24">
        <f>Source!AO1662</f>
        <v>15883.83</v>
      </c>
      <c r="G1546" s="23" t="str">
        <f>Source!DG1662</f>
        <v/>
      </c>
      <c r="H1546" s="9">
        <f>Source!AV1662</f>
        <v>1</v>
      </c>
      <c r="I1546" s="9">
        <f>IF(Source!BA1662&lt;&gt; 0, Source!BA1662, 1)</f>
        <v>1</v>
      </c>
      <c r="J1546" s="25">
        <f>Source!S1662</f>
        <v>11912.87</v>
      </c>
      <c r="K1546" s="25"/>
    </row>
    <row r="1547" spans="1:22" ht="14.25" x14ac:dyDescent="0.2">
      <c r="A1547" s="20"/>
      <c r="B1547" s="21"/>
      <c r="C1547" s="21" t="s">
        <v>698</v>
      </c>
      <c r="D1547" s="22"/>
      <c r="E1547" s="9"/>
      <c r="F1547" s="24">
        <f>Source!AL1662</f>
        <v>55802.41</v>
      </c>
      <c r="G1547" s="23" t="str">
        <f>Source!DD1662</f>
        <v/>
      </c>
      <c r="H1547" s="9">
        <f>Source!AW1662</f>
        <v>1</v>
      </c>
      <c r="I1547" s="9">
        <f>IF(Source!BC1662&lt;&gt; 0, Source!BC1662, 1)</f>
        <v>1</v>
      </c>
      <c r="J1547" s="25">
        <f>Source!P1662</f>
        <v>41851.81</v>
      </c>
      <c r="K1547" s="25"/>
    </row>
    <row r="1548" spans="1:22" ht="28.5" x14ac:dyDescent="0.2">
      <c r="A1548" s="20" t="str">
        <f>Source!E1663</f>
        <v>31,1</v>
      </c>
      <c r="B1548" s="21" t="str">
        <f>Source!F1663</f>
        <v>21.5-3-13</v>
      </c>
      <c r="C1548" s="21" t="str">
        <f>Source!G1663</f>
        <v>Камни бетонные бортовые, марка БР 100.30.15</v>
      </c>
      <c r="D1548" s="22" t="str">
        <f>Source!H1663</f>
        <v>м3</v>
      </c>
      <c r="E1548" s="9">
        <f>Source!I1663</f>
        <v>-3.2249999999999996</v>
      </c>
      <c r="F1548" s="24">
        <f>Source!AK1663</f>
        <v>7833.01</v>
      </c>
      <c r="G1548" s="33" t="s">
        <v>3</v>
      </c>
      <c r="H1548" s="9">
        <f>Source!AW1663</f>
        <v>1</v>
      </c>
      <c r="I1548" s="9">
        <f>IF(Source!BC1663&lt;&gt; 0, Source!BC1663, 1)</f>
        <v>1</v>
      </c>
      <c r="J1548" s="25">
        <f>Source!O1663</f>
        <v>-25261.46</v>
      </c>
      <c r="K1548" s="25"/>
      <c r="Q1548">
        <f>ROUND((Source!BZ1663/100)*ROUND((Source!AF1663*Source!AV1663)*Source!I1663, 2), 2)</f>
        <v>0</v>
      </c>
      <c r="R1548">
        <f>Source!X1663</f>
        <v>0</v>
      </c>
      <c r="S1548">
        <f>ROUND((Source!CA1663/100)*ROUND((Source!AF1663*Source!AV1663)*Source!I1663, 2), 2)</f>
        <v>0</v>
      </c>
      <c r="T1548">
        <f>Source!Y1663</f>
        <v>0</v>
      </c>
      <c r="U1548">
        <f>ROUND((175/100)*ROUND((Source!AE1663*Source!AV1663)*Source!I1663, 2), 2)</f>
        <v>0</v>
      </c>
      <c r="V1548">
        <f>ROUND((108/100)*ROUND(Source!CS1663*Source!I1663, 2), 2)</f>
        <v>0</v>
      </c>
    </row>
    <row r="1549" spans="1:22" ht="14.25" x14ac:dyDescent="0.2">
      <c r="A1549" s="20"/>
      <c r="B1549" s="21"/>
      <c r="C1549" s="21" t="s">
        <v>699</v>
      </c>
      <c r="D1549" s="22" t="s">
        <v>700</v>
      </c>
      <c r="E1549" s="9">
        <f>Source!AT1662</f>
        <v>70</v>
      </c>
      <c r="F1549" s="24"/>
      <c r="G1549" s="23"/>
      <c r="H1549" s="9"/>
      <c r="I1549" s="9"/>
      <c r="J1549" s="25">
        <f>SUM(R1544:R1548)</f>
        <v>8339.01</v>
      </c>
      <c r="K1549" s="25"/>
    </row>
    <row r="1550" spans="1:22" ht="14.25" x14ac:dyDescent="0.2">
      <c r="A1550" s="20"/>
      <c r="B1550" s="21"/>
      <c r="C1550" s="21" t="s">
        <v>701</v>
      </c>
      <c r="D1550" s="22" t="s">
        <v>700</v>
      </c>
      <c r="E1550" s="9">
        <f>Source!AU1662</f>
        <v>10</v>
      </c>
      <c r="F1550" s="24"/>
      <c r="G1550" s="23"/>
      <c r="H1550" s="9"/>
      <c r="I1550" s="9"/>
      <c r="J1550" s="25">
        <f>SUM(T1544:T1549)</f>
        <v>1191.29</v>
      </c>
      <c r="K1550" s="25"/>
    </row>
    <row r="1551" spans="1:22" ht="14.25" x14ac:dyDescent="0.2">
      <c r="A1551" s="20"/>
      <c r="B1551" s="21"/>
      <c r="C1551" s="21" t="s">
        <v>703</v>
      </c>
      <c r="D1551" s="22" t="s">
        <v>704</v>
      </c>
      <c r="E1551" s="9">
        <f>Source!AQ1662</f>
        <v>80.27</v>
      </c>
      <c r="F1551" s="24"/>
      <c r="G1551" s="23" t="str">
        <f>Source!DI1662</f>
        <v/>
      </c>
      <c r="H1551" s="9">
        <f>Source!AV1662</f>
        <v>1</v>
      </c>
      <c r="I1551" s="9"/>
      <c r="J1551" s="25"/>
      <c r="K1551" s="25">
        <f>Source!U1662</f>
        <v>60.202500000000001</v>
      </c>
    </row>
    <row r="1552" spans="1:22" ht="15" x14ac:dyDescent="0.25">
      <c r="A1552" s="29"/>
      <c r="B1552" s="29"/>
      <c r="C1552" s="29"/>
      <c r="D1552" s="29"/>
      <c r="E1552" s="29"/>
      <c r="F1552" s="29"/>
      <c r="G1552" s="29"/>
      <c r="H1552" s="29"/>
      <c r="I1552" s="44">
        <f>J1546+J1547+J1549+J1550+SUM(J1548:J1548)</f>
        <v>38033.520000000004</v>
      </c>
      <c r="J1552" s="44"/>
      <c r="K1552" s="30">
        <f>IF(Source!I1662&lt;&gt;0, ROUND(I1552/Source!I1662, 2), 0)</f>
        <v>50711.360000000001</v>
      </c>
      <c r="P1552" s="28">
        <f>I1552</f>
        <v>38033.520000000004</v>
      </c>
    </row>
    <row r="1554" spans="1:32" ht="15" x14ac:dyDescent="0.25">
      <c r="A1554" s="42" t="str">
        <f>CONCATENATE("Итого по подразделу: ",IF(Source!G1666&lt;&gt;"Новый подраздел", Source!G1666, ""))</f>
        <v>Итого по подразделу: Устройство резинового покрытия   на детской площадке -261м2</v>
      </c>
      <c r="B1554" s="42"/>
      <c r="C1554" s="42"/>
      <c r="D1554" s="42"/>
      <c r="E1554" s="42"/>
      <c r="F1554" s="42"/>
      <c r="G1554" s="42"/>
      <c r="H1554" s="42"/>
      <c r="I1554" s="40">
        <f>SUM(P1457:P1553)</f>
        <v>706343.92999999993</v>
      </c>
      <c r="J1554" s="41"/>
      <c r="K1554" s="31"/>
      <c r="AF1554" s="34" t="str">
        <f>CONCATENATE("Итого по подразделу: ",IF(Source!G1666&lt;&gt;"Новый подраздел", Source!G1666, ""))</f>
        <v>Итого по подразделу: Устройство резинового покрытия   на детской площадке -261м2</v>
      </c>
    </row>
    <row r="1556" spans="1:32" ht="14.25" x14ac:dyDescent="0.2">
      <c r="C1556" s="38" t="str">
        <f>Source!H1694</f>
        <v>НДС 20%</v>
      </c>
      <c r="D1556" s="38"/>
      <c r="E1556" s="38"/>
      <c r="F1556" s="38"/>
      <c r="G1556" s="38"/>
      <c r="H1556" s="38"/>
      <c r="I1556" s="39">
        <f>IF(Source!F1694=0, "", Source!F1694)</f>
        <v>141268.79</v>
      </c>
      <c r="J1556" s="39"/>
    </row>
    <row r="1557" spans="1:32" ht="14.25" x14ac:dyDescent="0.2">
      <c r="C1557" s="38" t="str">
        <f>Source!H1695</f>
        <v>Итого с НДС</v>
      </c>
      <c r="D1557" s="38"/>
      <c r="E1557" s="38"/>
      <c r="F1557" s="38"/>
      <c r="G1557" s="38"/>
      <c r="H1557" s="38"/>
      <c r="I1557" s="39">
        <f>IF(Source!F1695=0, "", Source!F1695)</f>
        <v>847612.72</v>
      </c>
      <c r="J1557" s="39"/>
    </row>
    <row r="1559" spans="1:32" ht="30" x14ac:dyDescent="0.25">
      <c r="A1559" s="42" t="str">
        <f>CONCATENATE("Итого по разделу: ",IF(Source!G1697&lt;&gt;"Новый раздел", Source!G1697,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камня-261м2</v>
      </c>
      <c r="B1559" s="42"/>
      <c r="C1559" s="42"/>
      <c r="D1559" s="42"/>
      <c r="E1559" s="42"/>
      <c r="F1559" s="42"/>
      <c r="G1559" s="42"/>
      <c r="H1559" s="42"/>
      <c r="I1559" s="40">
        <f>SUM(P1455:P1558)</f>
        <v>706343.92999999993</v>
      </c>
      <c r="J1559" s="41"/>
      <c r="K1559" s="31"/>
      <c r="AF1559" s="34" t="str">
        <f>CONCATENATE("Итого по разделу: ",IF(Source!G1697&lt;&gt;"Новый раздел", Source!G1697,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камня-261м2</v>
      </c>
    </row>
    <row r="1561" spans="1:32" ht="14.25" x14ac:dyDescent="0.2">
      <c r="C1561" s="38" t="str">
        <f>Source!H1725</f>
        <v>НДС 20%</v>
      </c>
      <c r="D1561" s="38"/>
      <c r="E1561" s="38"/>
      <c r="F1561" s="38"/>
      <c r="G1561" s="38"/>
      <c r="H1561" s="38"/>
      <c r="I1561" s="39">
        <f>IF(Source!F1725=0, "", Source!F1725)</f>
        <v>141268.79</v>
      </c>
      <c r="J1561" s="39"/>
    </row>
    <row r="1562" spans="1:32" ht="14.25" x14ac:dyDescent="0.2">
      <c r="C1562" s="38" t="str">
        <f>Source!H1726</f>
        <v>Итого с НДС</v>
      </c>
      <c r="D1562" s="38"/>
      <c r="E1562" s="38"/>
      <c r="F1562" s="38"/>
      <c r="G1562" s="38"/>
      <c r="H1562" s="38"/>
      <c r="I1562" s="39">
        <f>IF(Source!F1726=0, "", Source!F1726)</f>
        <v>847612.72</v>
      </c>
      <c r="J1562" s="39"/>
    </row>
    <row r="1564" spans="1:32" ht="16.5" x14ac:dyDescent="0.25">
      <c r="A1564" s="43" t="str">
        <f>CONCATENATE("Раздел: ",IF(Source!G1728&lt;&gt;"Новый раздел", Source!G1728, ""))</f>
        <v>Раздел: Установка лавочек</v>
      </c>
      <c r="B1564" s="43"/>
      <c r="C1564" s="43"/>
      <c r="D1564" s="43"/>
      <c r="E1564" s="43"/>
      <c r="F1564" s="43"/>
      <c r="G1564" s="43"/>
      <c r="H1564" s="43"/>
      <c r="I1564" s="43"/>
      <c r="J1564" s="43"/>
      <c r="K1564" s="43"/>
    </row>
    <row r="1565" spans="1:32" ht="42.75" x14ac:dyDescent="0.2">
      <c r="A1565" s="20" t="str">
        <f>Source!E1732</f>
        <v>32</v>
      </c>
      <c r="B1565" s="21" t="str">
        <f>Source!F1732</f>
        <v>5.3-3203-4-2/1</v>
      </c>
      <c r="C1565" s="21" t="str">
        <f>Source!G1732</f>
        <v>Установка стоек металлического ограждения газонов из трубы, масса стоек до 5 кг</v>
      </c>
      <c r="D1565" s="22" t="str">
        <f>Source!H1732</f>
        <v>10 шт.</v>
      </c>
      <c r="E1565" s="9">
        <f>Source!I1732</f>
        <v>0.8</v>
      </c>
      <c r="F1565" s="24"/>
      <c r="G1565" s="23"/>
      <c r="H1565" s="9"/>
      <c r="I1565" s="9"/>
      <c r="J1565" s="25"/>
      <c r="K1565" s="25"/>
      <c r="Q1565">
        <f>ROUND((Source!BZ1732/100)*ROUND((Source!AF1732*Source!AV1732)*Source!I1732, 2), 2)</f>
        <v>656.78</v>
      </c>
      <c r="R1565">
        <f>Source!X1732</f>
        <v>656.78</v>
      </c>
      <c r="S1565">
        <f>ROUND((Source!CA1732/100)*ROUND((Source!AF1732*Source!AV1732)*Source!I1732, 2), 2)</f>
        <v>93.83</v>
      </c>
      <c r="T1565">
        <f>Source!Y1732</f>
        <v>93.83</v>
      </c>
      <c r="U1565">
        <f>ROUND((175/100)*ROUND((Source!AE1732*Source!AV1732)*Source!I1732, 2), 2)</f>
        <v>0</v>
      </c>
      <c r="V1565">
        <f>ROUND((108/100)*ROUND(Source!CS1732*Source!I1732, 2), 2)</f>
        <v>0</v>
      </c>
    </row>
    <row r="1566" spans="1:32" x14ac:dyDescent="0.2">
      <c r="C1566" s="26" t="str">
        <f>"Объем: "&amp;Source!I1732&amp;"=8/"&amp;"10"</f>
        <v>Объем: 0,8=8/10</v>
      </c>
    </row>
    <row r="1567" spans="1:32" ht="14.25" x14ac:dyDescent="0.2">
      <c r="A1567" s="20"/>
      <c r="B1567" s="21"/>
      <c r="C1567" s="21" t="s">
        <v>695</v>
      </c>
      <c r="D1567" s="22"/>
      <c r="E1567" s="9"/>
      <c r="F1567" s="24">
        <f>Source!AO1732</f>
        <v>1172.82</v>
      </c>
      <c r="G1567" s="23" t="str">
        <f>Source!DG1732</f>
        <v/>
      </c>
      <c r="H1567" s="9">
        <f>Source!AV1732</f>
        <v>1</v>
      </c>
      <c r="I1567" s="9">
        <f>IF(Source!BA1732&lt;&gt; 0, Source!BA1732, 1)</f>
        <v>1</v>
      </c>
      <c r="J1567" s="25">
        <f>Source!S1732</f>
        <v>938.26</v>
      </c>
      <c r="K1567" s="25"/>
    </row>
    <row r="1568" spans="1:32" ht="14.25" x14ac:dyDescent="0.2">
      <c r="A1568" s="20"/>
      <c r="B1568" s="21"/>
      <c r="C1568" s="21" t="s">
        <v>698</v>
      </c>
      <c r="D1568" s="22"/>
      <c r="E1568" s="9"/>
      <c r="F1568" s="24">
        <f>Source!AL1732</f>
        <v>2994.86</v>
      </c>
      <c r="G1568" s="23" t="str">
        <f>Source!DD1732</f>
        <v/>
      </c>
      <c r="H1568" s="9">
        <f>Source!AW1732</f>
        <v>1</v>
      </c>
      <c r="I1568" s="9">
        <f>IF(Source!BC1732&lt;&gt; 0, Source!BC1732, 1)</f>
        <v>1</v>
      </c>
      <c r="J1568" s="25">
        <f>Source!P1732</f>
        <v>2395.89</v>
      </c>
      <c r="K1568" s="25"/>
    </row>
    <row r="1569" spans="1:22" ht="14.25" x14ac:dyDescent="0.2">
      <c r="A1569" s="20"/>
      <c r="B1569" s="21"/>
      <c r="C1569" s="21" t="s">
        <v>699</v>
      </c>
      <c r="D1569" s="22" t="s">
        <v>700</v>
      </c>
      <c r="E1569" s="9">
        <f>Source!AT1732</f>
        <v>70</v>
      </c>
      <c r="F1569" s="24"/>
      <c r="G1569" s="23"/>
      <c r="H1569" s="9"/>
      <c r="I1569" s="9"/>
      <c r="J1569" s="25">
        <f>SUM(R1565:R1568)</f>
        <v>656.78</v>
      </c>
      <c r="K1569" s="25"/>
    </row>
    <row r="1570" spans="1:22" ht="14.25" x14ac:dyDescent="0.2">
      <c r="A1570" s="20"/>
      <c r="B1570" s="21"/>
      <c r="C1570" s="21" t="s">
        <v>701</v>
      </c>
      <c r="D1570" s="22" t="s">
        <v>700</v>
      </c>
      <c r="E1570" s="9">
        <f>Source!AU1732</f>
        <v>10</v>
      </c>
      <c r="F1570" s="24"/>
      <c r="G1570" s="23"/>
      <c r="H1570" s="9"/>
      <c r="I1570" s="9"/>
      <c r="J1570" s="25">
        <f>SUM(T1565:T1569)</f>
        <v>93.83</v>
      </c>
      <c r="K1570" s="25"/>
    </row>
    <row r="1571" spans="1:22" ht="14.25" x14ac:dyDescent="0.2">
      <c r="A1571" s="20"/>
      <c r="B1571" s="21"/>
      <c r="C1571" s="21" t="s">
        <v>703</v>
      </c>
      <c r="D1571" s="22" t="s">
        <v>704</v>
      </c>
      <c r="E1571" s="9">
        <f>Source!AQ1732</f>
        <v>6.22</v>
      </c>
      <c r="F1571" s="24"/>
      <c r="G1571" s="23" t="str">
        <f>Source!DI1732</f>
        <v/>
      </c>
      <c r="H1571" s="9">
        <f>Source!AV1732</f>
        <v>1</v>
      </c>
      <c r="I1571" s="9"/>
      <c r="J1571" s="25"/>
      <c r="K1571" s="25">
        <f>Source!U1732</f>
        <v>4.976</v>
      </c>
    </row>
    <row r="1572" spans="1:22" ht="15" x14ac:dyDescent="0.25">
      <c r="A1572" s="29"/>
      <c r="B1572" s="29"/>
      <c r="C1572" s="29"/>
      <c r="D1572" s="29"/>
      <c r="E1572" s="29"/>
      <c r="F1572" s="29"/>
      <c r="G1572" s="29"/>
      <c r="H1572" s="29"/>
      <c r="I1572" s="44">
        <f>J1567+J1568+J1569+J1570</f>
        <v>4084.7599999999993</v>
      </c>
      <c r="J1572" s="44"/>
      <c r="K1572" s="30">
        <f>IF(Source!I1732&lt;&gt;0, ROUND(I1572/Source!I1732, 2), 0)</f>
        <v>5105.95</v>
      </c>
      <c r="P1572" s="28">
        <f>I1572</f>
        <v>4084.7599999999993</v>
      </c>
    </row>
    <row r="1573" spans="1:22" ht="57" x14ac:dyDescent="0.2">
      <c r="A1573" s="20" t="str">
        <f>Source!E1733</f>
        <v>33</v>
      </c>
      <c r="B1573" s="21" t="str">
        <f>Source!F1733</f>
        <v>коммерческое предложение</v>
      </c>
      <c r="C1573" s="21" t="s">
        <v>747</v>
      </c>
      <c r="D1573" s="22" t="str">
        <f>Source!H1733</f>
        <v>шт.</v>
      </c>
      <c r="E1573" s="9">
        <f>Source!I1733</f>
        <v>4</v>
      </c>
      <c r="F1573" s="24">
        <f>Source!AL1733</f>
        <v>7975</v>
      </c>
      <c r="G1573" s="23" t="str">
        <f>Source!DD1733</f>
        <v/>
      </c>
      <c r="H1573" s="9">
        <f>Source!AW1733</f>
        <v>1</v>
      </c>
      <c r="I1573" s="9">
        <f>IF(Source!BC1733&lt;&gt; 0, Source!BC1733, 1)</f>
        <v>1</v>
      </c>
      <c r="J1573" s="25">
        <f>Source!P1733</f>
        <v>31900</v>
      </c>
      <c r="K1573" s="25"/>
      <c r="Q1573">
        <f>ROUND((Source!BZ1733/100)*ROUND((Source!AF1733*Source!AV1733)*Source!I1733, 2), 2)</f>
        <v>0</v>
      </c>
      <c r="R1573">
        <f>Source!X1733</f>
        <v>0</v>
      </c>
      <c r="S1573">
        <f>ROUND((Source!CA1733/100)*ROUND((Source!AF1733*Source!AV1733)*Source!I1733, 2), 2)</f>
        <v>0</v>
      </c>
      <c r="T1573">
        <f>Source!Y1733</f>
        <v>0</v>
      </c>
      <c r="U1573">
        <f>ROUND((175/100)*ROUND((Source!AE1733*Source!AV1733)*Source!I1733, 2), 2)</f>
        <v>0</v>
      </c>
      <c r="V1573">
        <f>ROUND((108/100)*ROUND(Source!CS1733*Source!I1733, 2), 2)</f>
        <v>0</v>
      </c>
    </row>
    <row r="1574" spans="1:22" ht="15" x14ac:dyDescent="0.25">
      <c r="A1574" s="29"/>
      <c r="B1574" s="29"/>
      <c r="C1574" s="29"/>
      <c r="D1574" s="29"/>
      <c r="E1574" s="29"/>
      <c r="F1574" s="29"/>
      <c r="G1574" s="29"/>
      <c r="H1574" s="29"/>
      <c r="I1574" s="44">
        <f>J1573</f>
        <v>31900</v>
      </c>
      <c r="J1574" s="44"/>
      <c r="K1574" s="30">
        <f>IF(Source!I1733&lt;&gt;0, ROUND(I1574/Source!I1733, 2), 0)</f>
        <v>7975</v>
      </c>
      <c r="P1574" s="28">
        <f>I1574</f>
        <v>31900</v>
      </c>
    </row>
    <row r="1576" spans="1:22" ht="15" x14ac:dyDescent="0.25">
      <c r="A1576" s="42" t="str">
        <f>CONCATENATE("Итого по разделу: ",IF(Source!G1735&lt;&gt;"Новый раздел", Source!G1735, ""))</f>
        <v>Итого по разделу: Установка лавочек</v>
      </c>
      <c r="B1576" s="42"/>
      <c r="C1576" s="42"/>
      <c r="D1576" s="42"/>
      <c r="E1576" s="42"/>
      <c r="F1576" s="42"/>
      <c r="G1576" s="42"/>
      <c r="H1576" s="42"/>
      <c r="I1576" s="40">
        <f>SUM(P1564:P1575)</f>
        <v>35984.76</v>
      </c>
      <c r="J1576" s="41"/>
      <c r="K1576" s="31"/>
    </row>
    <row r="1578" spans="1:22" ht="14.25" x14ac:dyDescent="0.2">
      <c r="C1578" s="38" t="str">
        <f>Source!H1763</f>
        <v>НДС 20%</v>
      </c>
      <c r="D1578" s="38"/>
      <c r="E1578" s="38"/>
      <c r="F1578" s="38"/>
      <c r="G1578" s="38"/>
      <c r="H1578" s="38"/>
      <c r="I1578" s="39">
        <f>IF(Source!F1763=0, "", Source!F1763)</f>
        <v>7196.95</v>
      </c>
      <c r="J1578" s="39"/>
    </row>
    <row r="1579" spans="1:22" ht="14.25" x14ac:dyDescent="0.2">
      <c r="C1579" s="38" t="str">
        <f>Source!H1764</f>
        <v>Итого с НДС</v>
      </c>
      <c r="D1579" s="38"/>
      <c r="E1579" s="38"/>
      <c r="F1579" s="38"/>
      <c r="G1579" s="38"/>
      <c r="H1579" s="38"/>
      <c r="I1579" s="39">
        <f>IF(Source!F1764=0, "", Source!F1764)</f>
        <v>43181.71</v>
      </c>
      <c r="J1579" s="39"/>
    </row>
    <row r="1581" spans="1:22" ht="16.5" x14ac:dyDescent="0.25">
      <c r="A1581" s="43" t="str">
        <f>CONCATENATE("Раздел: ",IF(Source!G1766&lt;&gt;"Новый раздел", Source!G1766, ""))</f>
        <v>Раздел: Установка урн</v>
      </c>
      <c r="B1581" s="43"/>
      <c r="C1581" s="43"/>
      <c r="D1581" s="43"/>
      <c r="E1581" s="43"/>
      <c r="F1581" s="43"/>
      <c r="G1581" s="43"/>
      <c r="H1581" s="43"/>
      <c r="I1581" s="43"/>
      <c r="J1581" s="43"/>
      <c r="K1581" s="43"/>
    </row>
    <row r="1582" spans="1:22" ht="42.75" x14ac:dyDescent="0.2">
      <c r="A1582" s="20" t="str">
        <f>Source!E1770</f>
        <v>34</v>
      </c>
      <c r="B1582" s="21" t="str">
        <f>Source!F1770</f>
        <v>5.3-3203-4-2/1</v>
      </c>
      <c r="C1582" s="21" t="str">
        <f>Source!G1770</f>
        <v>Установка стоек металлического ограждения газонов из трубы, масса стоек до 5 кг</v>
      </c>
      <c r="D1582" s="22" t="str">
        <f>Source!H1770</f>
        <v>10 шт.</v>
      </c>
      <c r="E1582" s="9">
        <f>Source!I1770</f>
        <v>1.2</v>
      </c>
      <c r="F1582" s="24"/>
      <c r="G1582" s="23"/>
      <c r="H1582" s="9"/>
      <c r="I1582" s="9"/>
      <c r="J1582" s="25"/>
      <c r="K1582" s="25"/>
      <c r="Q1582">
        <f>ROUND((Source!BZ1770/100)*ROUND((Source!AF1770*Source!AV1770)*Source!I1770, 2), 2)</f>
        <v>985.17</v>
      </c>
      <c r="R1582">
        <f>Source!X1770</f>
        <v>985.17</v>
      </c>
      <c r="S1582">
        <f>ROUND((Source!CA1770/100)*ROUND((Source!AF1770*Source!AV1770)*Source!I1770, 2), 2)</f>
        <v>140.74</v>
      </c>
      <c r="T1582">
        <f>Source!Y1770</f>
        <v>140.74</v>
      </c>
      <c r="U1582">
        <f>ROUND((175/100)*ROUND((Source!AE1770*Source!AV1770)*Source!I1770, 2), 2)</f>
        <v>0</v>
      </c>
      <c r="V1582">
        <f>ROUND((108/100)*ROUND(Source!CS1770*Source!I1770, 2), 2)</f>
        <v>0</v>
      </c>
    </row>
    <row r="1583" spans="1:22" x14ac:dyDescent="0.2">
      <c r="C1583" s="26" t="str">
        <f>"Объем: "&amp;Source!I1770&amp;"=12/"&amp;"10"</f>
        <v>Объем: 1,2=12/10</v>
      </c>
    </row>
    <row r="1584" spans="1:22" ht="14.25" x14ac:dyDescent="0.2">
      <c r="A1584" s="20"/>
      <c r="B1584" s="21"/>
      <c r="C1584" s="21" t="s">
        <v>695</v>
      </c>
      <c r="D1584" s="22"/>
      <c r="E1584" s="9"/>
      <c r="F1584" s="24">
        <f>Source!AO1770</f>
        <v>1172.82</v>
      </c>
      <c r="G1584" s="23" t="str">
        <f>Source!DG1770</f>
        <v/>
      </c>
      <c r="H1584" s="9">
        <f>Source!AV1770</f>
        <v>1</v>
      </c>
      <c r="I1584" s="9">
        <f>IF(Source!BA1770&lt;&gt; 0, Source!BA1770, 1)</f>
        <v>1</v>
      </c>
      <c r="J1584" s="25">
        <f>Source!S1770</f>
        <v>1407.38</v>
      </c>
      <c r="K1584" s="25"/>
    </row>
    <row r="1585" spans="1:22" ht="14.25" x14ac:dyDescent="0.2">
      <c r="A1585" s="20"/>
      <c r="B1585" s="21"/>
      <c r="C1585" s="21" t="s">
        <v>698</v>
      </c>
      <c r="D1585" s="22"/>
      <c r="E1585" s="9"/>
      <c r="F1585" s="24">
        <f>Source!AL1770</f>
        <v>2994.86</v>
      </c>
      <c r="G1585" s="23" t="str">
        <f>Source!DD1770</f>
        <v/>
      </c>
      <c r="H1585" s="9">
        <f>Source!AW1770</f>
        <v>1</v>
      </c>
      <c r="I1585" s="9">
        <f>IF(Source!BC1770&lt;&gt; 0, Source!BC1770, 1)</f>
        <v>1</v>
      </c>
      <c r="J1585" s="25">
        <f>Source!P1770</f>
        <v>3593.83</v>
      </c>
      <c r="K1585" s="25"/>
    </row>
    <row r="1586" spans="1:22" ht="14.25" x14ac:dyDescent="0.2">
      <c r="A1586" s="20"/>
      <c r="B1586" s="21"/>
      <c r="C1586" s="21" t="s">
        <v>699</v>
      </c>
      <c r="D1586" s="22" t="s">
        <v>700</v>
      </c>
      <c r="E1586" s="9">
        <f>Source!AT1770</f>
        <v>70</v>
      </c>
      <c r="F1586" s="24"/>
      <c r="G1586" s="23"/>
      <c r="H1586" s="9"/>
      <c r="I1586" s="9"/>
      <c r="J1586" s="25">
        <f>SUM(R1582:R1585)</f>
        <v>985.17</v>
      </c>
      <c r="K1586" s="25"/>
    </row>
    <row r="1587" spans="1:22" ht="14.25" x14ac:dyDescent="0.2">
      <c r="A1587" s="20"/>
      <c r="B1587" s="21"/>
      <c r="C1587" s="21" t="s">
        <v>701</v>
      </c>
      <c r="D1587" s="22" t="s">
        <v>700</v>
      </c>
      <c r="E1587" s="9">
        <f>Source!AU1770</f>
        <v>10</v>
      </c>
      <c r="F1587" s="24"/>
      <c r="G1587" s="23"/>
      <c r="H1587" s="9"/>
      <c r="I1587" s="9"/>
      <c r="J1587" s="25">
        <f>SUM(T1582:T1586)</f>
        <v>140.74</v>
      </c>
      <c r="K1587" s="25"/>
    </row>
    <row r="1588" spans="1:22" ht="14.25" x14ac:dyDescent="0.2">
      <c r="A1588" s="20"/>
      <c r="B1588" s="21"/>
      <c r="C1588" s="21" t="s">
        <v>703</v>
      </c>
      <c r="D1588" s="22" t="s">
        <v>704</v>
      </c>
      <c r="E1588" s="9">
        <f>Source!AQ1770</f>
        <v>6.22</v>
      </c>
      <c r="F1588" s="24"/>
      <c r="G1588" s="23" t="str">
        <f>Source!DI1770</f>
        <v/>
      </c>
      <c r="H1588" s="9">
        <f>Source!AV1770</f>
        <v>1</v>
      </c>
      <c r="I1588" s="9"/>
      <c r="J1588" s="25"/>
      <c r="K1588" s="25">
        <f>Source!U1770</f>
        <v>7.4639999999999995</v>
      </c>
    </row>
    <row r="1589" spans="1:22" ht="15" x14ac:dyDescent="0.25">
      <c r="A1589" s="29"/>
      <c r="B1589" s="29"/>
      <c r="C1589" s="29"/>
      <c r="D1589" s="29"/>
      <c r="E1589" s="29"/>
      <c r="F1589" s="29"/>
      <c r="G1589" s="29"/>
      <c r="H1589" s="29"/>
      <c r="I1589" s="44">
        <f>J1584+J1585+J1586+J1587</f>
        <v>6127.12</v>
      </c>
      <c r="J1589" s="44"/>
      <c r="K1589" s="30">
        <f>IF(Source!I1770&lt;&gt;0, ROUND(I1589/Source!I1770, 2), 0)</f>
        <v>5105.93</v>
      </c>
      <c r="P1589" s="28">
        <f>I1589</f>
        <v>6127.12</v>
      </c>
    </row>
    <row r="1590" spans="1:22" ht="57" x14ac:dyDescent="0.2">
      <c r="A1590" s="20" t="str">
        <f>Source!E1771</f>
        <v>35</v>
      </c>
      <c r="B1590" s="21" t="str">
        <f>Source!F1771</f>
        <v>коммерческое предложение</v>
      </c>
      <c r="C1590" s="21" t="s">
        <v>748</v>
      </c>
      <c r="D1590" s="22" t="str">
        <f>Source!H1771</f>
        <v>шт.</v>
      </c>
      <c r="E1590" s="9">
        <f>Source!I1771</f>
        <v>6</v>
      </c>
      <c r="F1590" s="24">
        <f>Source!AL1771</f>
        <v>2916.67</v>
      </c>
      <c r="G1590" s="23" t="str">
        <f>Source!DD1771</f>
        <v/>
      </c>
      <c r="H1590" s="9">
        <f>Source!AW1771</f>
        <v>1</v>
      </c>
      <c r="I1590" s="9">
        <f>IF(Source!BC1771&lt;&gt; 0, Source!BC1771, 1)</f>
        <v>1</v>
      </c>
      <c r="J1590" s="25">
        <f>Source!P1771</f>
        <v>17500.02</v>
      </c>
      <c r="K1590" s="25"/>
      <c r="Q1590">
        <f>ROUND((Source!BZ1771/100)*ROUND((Source!AF1771*Source!AV1771)*Source!I1771, 2), 2)</f>
        <v>0</v>
      </c>
      <c r="R1590">
        <f>Source!X1771</f>
        <v>0</v>
      </c>
      <c r="S1590">
        <f>ROUND((Source!CA1771/100)*ROUND((Source!AF1771*Source!AV1771)*Source!I1771, 2), 2)</f>
        <v>0</v>
      </c>
      <c r="T1590">
        <f>Source!Y1771</f>
        <v>0</v>
      </c>
      <c r="U1590">
        <f>ROUND((175/100)*ROUND((Source!AE1771*Source!AV1771)*Source!I1771, 2), 2)</f>
        <v>0</v>
      </c>
      <c r="V1590">
        <f>ROUND((108/100)*ROUND(Source!CS1771*Source!I1771, 2), 2)</f>
        <v>0</v>
      </c>
    </row>
    <row r="1591" spans="1:22" ht="15" x14ac:dyDescent="0.25">
      <c r="A1591" s="29"/>
      <c r="B1591" s="29"/>
      <c r="C1591" s="29"/>
      <c r="D1591" s="29"/>
      <c r="E1591" s="29"/>
      <c r="F1591" s="29"/>
      <c r="G1591" s="29"/>
      <c r="H1591" s="29"/>
      <c r="I1591" s="44">
        <f>J1590</f>
        <v>17500.02</v>
      </c>
      <c r="J1591" s="44"/>
      <c r="K1591" s="30">
        <f>IF(Source!I1771&lt;&gt;0, ROUND(I1591/Source!I1771, 2), 0)</f>
        <v>2916.67</v>
      </c>
      <c r="P1591" s="28">
        <f>I1591</f>
        <v>17500.02</v>
      </c>
    </row>
    <row r="1593" spans="1:22" ht="15" x14ac:dyDescent="0.25">
      <c r="A1593" s="42" t="str">
        <f>CONCATENATE("Итого по разделу: ",IF(Source!G1773&lt;&gt;"Новый раздел", Source!G1773, ""))</f>
        <v>Итого по разделу: Установка урн</v>
      </c>
      <c r="B1593" s="42"/>
      <c r="C1593" s="42"/>
      <c r="D1593" s="42"/>
      <c r="E1593" s="42"/>
      <c r="F1593" s="42"/>
      <c r="G1593" s="42"/>
      <c r="H1593" s="42"/>
      <c r="I1593" s="40">
        <f>SUM(P1581:P1592)</f>
        <v>23627.14</v>
      </c>
      <c r="J1593" s="41"/>
      <c r="K1593" s="31"/>
    </row>
    <row r="1595" spans="1:22" ht="14.25" x14ac:dyDescent="0.2">
      <c r="C1595" s="38" t="str">
        <f>Source!H1801</f>
        <v>НДС 20%</v>
      </c>
      <c r="D1595" s="38"/>
      <c r="E1595" s="38"/>
      <c r="F1595" s="38"/>
      <c r="G1595" s="38"/>
      <c r="H1595" s="38"/>
      <c r="I1595" s="39">
        <f>IF(Source!F1801=0, "", Source!F1801)</f>
        <v>4725.43</v>
      </c>
      <c r="J1595" s="39"/>
    </row>
    <row r="1596" spans="1:22" ht="14.25" x14ac:dyDescent="0.2">
      <c r="C1596" s="38" t="str">
        <f>Source!H1802</f>
        <v>Итого с НДС</v>
      </c>
      <c r="D1596" s="38"/>
      <c r="E1596" s="38"/>
      <c r="F1596" s="38"/>
      <c r="G1596" s="38"/>
      <c r="H1596" s="38"/>
      <c r="I1596" s="39">
        <f>IF(Source!F1802=0, "", Source!F1802)</f>
        <v>28352.57</v>
      </c>
      <c r="J1596" s="39"/>
    </row>
    <row r="1598" spans="1:22" ht="15" x14ac:dyDescent="0.25">
      <c r="A1598" s="42" t="str">
        <f>CONCATENATE("Итого по локальной смете: ",IF(Source!G1804&lt;&gt;"Новая локальная смета", Source!G1804, ""))</f>
        <v>Итого по локальной смете: Пересветов пер. д. 7 к.1</v>
      </c>
      <c r="B1598" s="42"/>
      <c r="C1598" s="42"/>
      <c r="D1598" s="42"/>
      <c r="E1598" s="42"/>
      <c r="F1598" s="42"/>
      <c r="G1598" s="42"/>
      <c r="H1598" s="42"/>
      <c r="I1598" s="40">
        <f>SUM(P1289:P1597)</f>
        <v>3091489.0699999994</v>
      </c>
      <c r="J1598" s="41"/>
      <c r="K1598" s="31"/>
    </row>
    <row r="1600" spans="1:22" ht="14.25" x14ac:dyDescent="0.2">
      <c r="C1600" s="38" t="str">
        <f>Source!H1832</f>
        <v>НДС 20%</v>
      </c>
      <c r="D1600" s="38"/>
      <c r="E1600" s="38"/>
      <c r="F1600" s="38"/>
      <c r="G1600" s="38"/>
      <c r="H1600" s="38"/>
      <c r="I1600" s="39">
        <f>IF(Source!F1832=0, "", Source!F1832)</f>
        <v>618297.81000000006</v>
      </c>
      <c r="J1600" s="39"/>
    </row>
    <row r="1601" spans="1:22" ht="14.25" x14ac:dyDescent="0.2">
      <c r="C1601" s="38" t="str">
        <f>Source!H1833</f>
        <v>Итого с НДС</v>
      </c>
      <c r="D1601" s="38"/>
      <c r="E1601" s="38"/>
      <c r="F1601" s="38"/>
      <c r="G1601" s="38"/>
      <c r="H1601" s="38"/>
      <c r="I1601" s="39">
        <f>IF(Source!F1833=0, "", Source!F1833)</f>
        <v>3709786.88</v>
      </c>
      <c r="J1601" s="39"/>
    </row>
    <row r="1603" spans="1:22" ht="16.5" x14ac:dyDescent="0.25">
      <c r="A1603" s="43" t="str">
        <f>CONCATENATE("Локальная смета: ",IF(Source!G1835&lt;&gt;"Новая локальная смета", Source!G1835, ""))</f>
        <v>Локальная смета: Пересветов пер., д.3</v>
      </c>
      <c r="B1603" s="43"/>
      <c r="C1603" s="43"/>
      <c r="D1603" s="43"/>
      <c r="E1603" s="43"/>
      <c r="F1603" s="43"/>
      <c r="G1603" s="43"/>
      <c r="H1603" s="43"/>
      <c r="I1603" s="43"/>
      <c r="J1603" s="43"/>
      <c r="K1603" s="43"/>
    </row>
    <row r="1605" spans="1:22" ht="16.5" x14ac:dyDescent="0.25">
      <c r="A1605" s="43" t="str">
        <f>CONCATENATE("Раздел: ",IF(Source!G1839&lt;&gt;"Новый раздел", Source!G1839, ""))</f>
        <v>Раздел: Ремонт газона (рулонный)-700м2</v>
      </c>
      <c r="B1605" s="43"/>
      <c r="C1605" s="43"/>
      <c r="D1605" s="43"/>
      <c r="E1605" s="43"/>
      <c r="F1605" s="43"/>
      <c r="G1605" s="43"/>
      <c r="H1605" s="43"/>
      <c r="I1605" s="43"/>
      <c r="J1605" s="43"/>
      <c r="K1605" s="43"/>
    </row>
    <row r="1606" spans="1:22" ht="71.25" x14ac:dyDescent="0.2">
      <c r="A1606" s="20" t="str">
        <f>Source!E1843</f>
        <v>1</v>
      </c>
      <c r="B1606" s="21" t="str">
        <f>Source!F1843</f>
        <v>5.4-3203-3-3/1</v>
      </c>
      <c r="C1606" s="21" t="str">
        <f>Source!G1843</f>
        <v>Подготовка почвы для устройства партерного и обыкновенного газонов с внесением растительной земли слоем 15 см механизированным способом (75%)</v>
      </c>
      <c r="D1606" s="22" t="str">
        <f>Source!H1843</f>
        <v>100 м2</v>
      </c>
      <c r="E1606" s="9">
        <f>Source!I1843</f>
        <v>5.25</v>
      </c>
      <c r="F1606" s="24"/>
      <c r="G1606" s="23"/>
      <c r="H1606" s="9"/>
      <c r="I1606" s="9"/>
      <c r="J1606" s="25"/>
      <c r="K1606" s="25"/>
      <c r="Q1606">
        <f>ROUND((Source!BZ1843/100)*ROUND((Source!AF1843*Source!AV1843)*Source!I1843, 2), 2)</f>
        <v>20942.43</v>
      </c>
      <c r="R1606">
        <f>Source!X1843</f>
        <v>20942.43</v>
      </c>
      <c r="S1606">
        <f>ROUND((Source!CA1843/100)*ROUND((Source!AF1843*Source!AV1843)*Source!I1843, 2), 2)</f>
        <v>2991.78</v>
      </c>
      <c r="T1606">
        <f>Source!Y1843</f>
        <v>2991.78</v>
      </c>
      <c r="U1606">
        <f>ROUND((175/100)*ROUND((Source!AE1843*Source!AV1843)*Source!I1843, 2), 2)</f>
        <v>204.24</v>
      </c>
      <c r="V1606">
        <f>ROUND((108/100)*ROUND(Source!CS1843*Source!I1843, 2), 2)</f>
        <v>126.05</v>
      </c>
    </row>
    <row r="1607" spans="1:22" x14ac:dyDescent="0.2">
      <c r="C1607" s="26" t="str">
        <f>"Объем: "&amp;Source!I1843&amp;"=525/"&amp;"100"</f>
        <v>Объем: 5,25=525/100</v>
      </c>
    </row>
    <row r="1608" spans="1:22" ht="14.25" x14ac:dyDescent="0.2">
      <c r="A1608" s="20"/>
      <c r="B1608" s="21"/>
      <c r="C1608" s="21" t="s">
        <v>695</v>
      </c>
      <c r="D1608" s="22"/>
      <c r="E1608" s="9"/>
      <c r="F1608" s="24">
        <f>Source!AO1843</f>
        <v>5698.62</v>
      </c>
      <c r="G1608" s="23" t="str">
        <f>Source!DG1843</f>
        <v/>
      </c>
      <c r="H1608" s="9">
        <f>Source!AV1843</f>
        <v>1</v>
      </c>
      <c r="I1608" s="9">
        <f>IF(Source!BA1843&lt;&gt; 0, Source!BA1843, 1)</f>
        <v>1</v>
      </c>
      <c r="J1608" s="25">
        <f>Source!S1843</f>
        <v>29917.759999999998</v>
      </c>
      <c r="K1608" s="25"/>
    </row>
    <row r="1609" spans="1:22" ht="14.25" x14ac:dyDescent="0.2">
      <c r="A1609" s="20"/>
      <c r="B1609" s="21"/>
      <c r="C1609" s="21" t="s">
        <v>696</v>
      </c>
      <c r="D1609" s="22"/>
      <c r="E1609" s="9"/>
      <c r="F1609" s="24">
        <f>Source!AM1843</f>
        <v>60.76</v>
      </c>
      <c r="G1609" s="23" t="str">
        <f>Source!DE1843</f>
        <v/>
      </c>
      <c r="H1609" s="9">
        <f>Source!AV1843</f>
        <v>1</v>
      </c>
      <c r="I1609" s="9">
        <f>IF(Source!BB1843&lt;&gt; 0, Source!BB1843, 1)</f>
        <v>1</v>
      </c>
      <c r="J1609" s="25">
        <f>Source!Q1843</f>
        <v>318.99</v>
      </c>
      <c r="K1609" s="25"/>
    </row>
    <row r="1610" spans="1:22" ht="14.25" x14ac:dyDescent="0.2">
      <c r="A1610" s="20"/>
      <c r="B1610" s="21"/>
      <c r="C1610" s="21" t="s">
        <v>697</v>
      </c>
      <c r="D1610" s="22"/>
      <c r="E1610" s="9"/>
      <c r="F1610" s="24">
        <f>Source!AN1843</f>
        <v>22.23</v>
      </c>
      <c r="G1610" s="23" t="str">
        <f>Source!DF1843</f>
        <v/>
      </c>
      <c r="H1610" s="9">
        <f>Source!AV1843</f>
        <v>1</v>
      </c>
      <c r="I1610" s="9">
        <f>IF(Source!BS1843&lt;&gt; 0, Source!BS1843, 1)</f>
        <v>1</v>
      </c>
      <c r="J1610" s="27">
        <f>Source!R1843</f>
        <v>116.71</v>
      </c>
      <c r="K1610" s="25"/>
    </row>
    <row r="1611" spans="1:22" ht="14.25" x14ac:dyDescent="0.2">
      <c r="A1611" s="20"/>
      <c r="B1611" s="21"/>
      <c r="C1611" s="21" t="s">
        <v>698</v>
      </c>
      <c r="D1611" s="22"/>
      <c r="E1611" s="9"/>
      <c r="F1611" s="24">
        <f>Source!AL1843</f>
        <v>11305.05</v>
      </c>
      <c r="G1611" s="23" t="str">
        <f>Source!DD1843</f>
        <v/>
      </c>
      <c r="H1611" s="9">
        <f>Source!AW1843</f>
        <v>1</v>
      </c>
      <c r="I1611" s="9">
        <f>IF(Source!BC1843&lt;&gt; 0, Source!BC1843, 1)</f>
        <v>1</v>
      </c>
      <c r="J1611" s="25">
        <f>Source!P1843</f>
        <v>59351.51</v>
      </c>
      <c r="K1611" s="25"/>
    </row>
    <row r="1612" spans="1:22" ht="14.25" x14ac:dyDescent="0.2">
      <c r="A1612" s="20"/>
      <c r="B1612" s="21"/>
      <c r="C1612" s="21" t="s">
        <v>699</v>
      </c>
      <c r="D1612" s="22" t="s">
        <v>700</v>
      </c>
      <c r="E1612" s="9">
        <f>Source!AT1843</f>
        <v>70</v>
      </c>
      <c r="F1612" s="24"/>
      <c r="G1612" s="23"/>
      <c r="H1612" s="9"/>
      <c r="I1612" s="9"/>
      <c r="J1612" s="25">
        <f>SUM(R1606:R1611)</f>
        <v>20942.43</v>
      </c>
      <c r="K1612" s="25"/>
    </row>
    <row r="1613" spans="1:22" ht="14.25" x14ac:dyDescent="0.2">
      <c r="A1613" s="20"/>
      <c r="B1613" s="21"/>
      <c r="C1613" s="21" t="s">
        <v>701</v>
      </c>
      <c r="D1613" s="22" t="s">
        <v>700</v>
      </c>
      <c r="E1613" s="9">
        <f>Source!AU1843</f>
        <v>10</v>
      </c>
      <c r="F1613" s="24"/>
      <c r="G1613" s="23"/>
      <c r="H1613" s="9"/>
      <c r="I1613" s="9"/>
      <c r="J1613" s="25">
        <f>SUM(T1606:T1612)</f>
        <v>2991.78</v>
      </c>
      <c r="K1613" s="25"/>
    </row>
    <row r="1614" spans="1:22" ht="14.25" x14ac:dyDescent="0.2">
      <c r="A1614" s="20"/>
      <c r="B1614" s="21"/>
      <c r="C1614" s="21" t="s">
        <v>702</v>
      </c>
      <c r="D1614" s="22" t="s">
        <v>700</v>
      </c>
      <c r="E1614" s="9">
        <f>108</f>
        <v>108</v>
      </c>
      <c r="F1614" s="24"/>
      <c r="G1614" s="23"/>
      <c r="H1614" s="9"/>
      <c r="I1614" s="9"/>
      <c r="J1614" s="25">
        <f>SUM(V1606:V1613)</f>
        <v>126.05</v>
      </c>
      <c r="K1614" s="25"/>
    </row>
    <row r="1615" spans="1:22" ht="14.25" x14ac:dyDescent="0.2">
      <c r="A1615" s="20"/>
      <c r="B1615" s="21"/>
      <c r="C1615" s="21" t="s">
        <v>703</v>
      </c>
      <c r="D1615" s="22" t="s">
        <v>704</v>
      </c>
      <c r="E1615" s="9">
        <f>Source!AQ1843</f>
        <v>30.8</v>
      </c>
      <c r="F1615" s="24"/>
      <c r="G1615" s="23" t="str">
        <f>Source!DI1843</f>
        <v/>
      </c>
      <c r="H1615" s="9">
        <f>Source!AV1843</f>
        <v>1</v>
      </c>
      <c r="I1615" s="9"/>
      <c r="J1615" s="25"/>
      <c r="K1615" s="25">
        <f>Source!U1843</f>
        <v>161.70000000000002</v>
      </c>
    </row>
    <row r="1616" spans="1:22" ht="15" x14ac:dyDescent="0.25">
      <c r="A1616" s="29"/>
      <c r="B1616" s="29"/>
      <c r="C1616" s="29"/>
      <c r="D1616" s="29"/>
      <c r="E1616" s="29"/>
      <c r="F1616" s="29"/>
      <c r="G1616" s="29"/>
      <c r="H1616" s="29"/>
      <c r="I1616" s="44">
        <f>J1608+J1609+J1611+J1612+J1613+J1614</f>
        <v>113648.52</v>
      </c>
      <c r="J1616" s="44"/>
      <c r="K1616" s="30">
        <f>IF(Source!I1843&lt;&gt;0, ROUND(I1616/Source!I1843, 2), 0)</f>
        <v>21647.34</v>
      </c>
      <c r="P1616" s="28">
        <f>I1616</f>
        <v>113648.52</v>
      </c>
    </row>
    <row r="1617" spans="1:22" ht="57" x14ac:dyDescent="0.2">
      <c r="A1617" s="20" t="str">
        <f>Source!E1844</f>
        <v>2</v>
      </c>
      <c r="B1617" s="21" t="str">
        <f>Source!F1844</f>
        <v>5.4-3203-3-4/1</v>
      </c>
      <c r="C1617" s="21" t="str">
        <f>Source!G1844</f>
        <v>Подготовка почвы для устройства партерного и обыкновенного газонов с внесением растительной земли слоем 15 см вручную (25%)</v>
      </c>
      <c r="D1617" s="22" t="str">
        <f>Source!H1844</f>
        <v>100 м2</v>
      </c>
      <c r="E1617" s="9">
        <f>Source!I1844</f>
        <v>1.75</v>
      </c>
      <c r="F1617" s="24"/>
      <c r="G1617" s="23"/>
      <c r="H1617" s="9"/>
      <c r="I1617" s="9"/>
      <c r="J1617" s="25"/>
      <c r="K1617" s="25"/>
      <c r="Q1617">
        <f>ROUND((Source!BZ1844/100)*ROUND((Source!AF1844*Source!AV1844)*Source!I1844, 2), 2)</f>
        <v>10425.879999999999</v>
      </c>
      <c r="R1617">
        <f>Source!X1844</f>
        <v>10425.879999999999</v>
      </c>
      <c r="S1617">
        <f>ROUND((Source!CA1844/100)*ROUND((Source!AF1844*Source!AV1844)*Source!I1844, 2), 2)</f>
        <v>1489.41</v>
      </c>
      <c r="T1617">
        <f>Source!Y1844</f>
        <v>1489.41</v>
      </c>
      <c r="U1617">
        <f>ROUND((175/100)*ROUND((Source!AE1844*Source!AV1844)*Source!I1844, 2), 2)</f>
        <v>0</v>
      </c>
      <c r="V1617">
        <f>ROUND((108/100)*ROUND(Source!CS1844*Source!I1844, 2), 2)</f>
        <v>0</v>
      </c>
    </row>
    <row r="1618" spans="1:22" x14ac:dyDescent="0.2">
      <c r="C1618" s="26" t="str">
        <f>"Объем: "&amp;Source!I1844&amp;"=175/"&amp;"100"</f>
        <v>Объем: 1,75=175/100</v>
      </c>
    </row>
    <row r="1619" spans="1:22" ht="14.25" x14ac:dyDescent="0.2">
      <c r="A1619" s="20"/>
      <c r="B1619" s="21"/>
      <c r="C1619" s="21" t="s">
        <v>695</v>
      </c>
      <c r="D1619" s="22"/>
      <c r="E1619" s="9"/>
      <c r="F1619" s="24">
        <f>Source!AO1844</f>
        <v>8510.92</v>
      </c>
      <c r="G1619" s="23" t="str">
        <f>Source!DG1844</f>
        <v/>
      </c>
      <c r="H1619" s="9">
        <f>Source!AV1844</f>
        <v>1</v>
      </c>
      <c r="I1619" s="9">
        <f>IF(Source!BA1844&lt;&gt; 0, Source!BA1844, 1)</f>
        <v>1</v>
      </c>
      <c r="J1619" s="25">
        <f>Source!S1844</f>
        <v>14894.11</v>
      </c>
      <c r="K1619" s="25"/>
    </row>
    <row r="1620" spans="1:22" ht="14.25" x14ac:dyDescent="0.2">
      <c r="A1620" s="20"/>
      <c r="B1620" s="21"/>
      <c r="C1620" s="21" t="s">
        <v>698</v>
      </c>
      <c r="D1620" s="22"/>
      <c r="E1620" s="9"/>
      <c r="F1620" s="24">
        <f>Source!AL1844</f>
        <v>11305.05</v>
      </c>
      <c r="G1620" s="23" t="str">
        <f>Source!DD1844</f>
        <v/>
      </c>
      <c r="H1620" s="9">
        <f>Source!AW1844</f>
        <v>1</v>
      </c>
      <c r="I1620" s="9">
        <f>IF(Source!BC1844&lt;&gt; 0, Source!BC1844, 1)</f>
        <v>1</v>
      </c>
      <c r="J1620" s="25">
        <f>Source!P1844</f>
        <v>19783.84</v>
      </c>
      <c r="K1620" s="25"/>
    </row>
    <row r="1621" spans="1:22" ht="14.25" x14ac:dyDescent="0.2">
      <c r="A1621" s="20"/>
      <c r="B1621" s="21"/>
      <c r="C1621" s="21" t="s">
        <v>699</v>
      </c>
      <c r="D1621" s="22" t="s">
        <v>700</v>
      </c>
      <c r="E1621" s="9">
        <f>Source!AT1844</f>
        <v>70</v>
      </c>
      <c r="F1621" s="24"/>
      <c r="G1621" s="23"/>
      <c r="H1621" s="9"/>
      <c r="I1621" s="9"/>
      <c r="J1621" s="25">
        <f>SUM(R1617:R1620)</f>
        <v>10425.879999999999</v>
      </c>
      <c r="K1621" s="25"/>
    </row>
    <row r="1622" spans="1:22" ht="14.25" x14ac:dyDescent="0.2">
      <c r="A1622" s="20"/>
      <c r="B1622" s="21"/>
      <c r="C1622" s="21" t="s">
        <v>701</v>
      </c>
      <c r="D1622" s="22" t="s">
        <v>700</v>
      </c>
      <c r="E1622" s="9">
        <f>Source!AU1844</f>
        <v>10</v>
      </c>
      <c r="F1622" s="24"/>
      <c r="G1622" s="23"/>
      <c r="H1622" s="9"/>
      <c r="I1622" s="9"/>
      <c r="J1622" s="25">
        <f>SUM(T1617:T1621)</f>
        <v>1489.41</v>
      </c>
      <c r="K1622" s="25"/>
    </row>
    <row r="1623" spans="1:22" ht="14.25" x14ac:dyDescent="0.2">
      <c r="A1623" s="20"/>
      <c r="B1623" s="21"/>
      <c r="C1623" s="21" t="s">
        <v>703</v>
      </c>
      <c r="D1623" s="22" t="s">
        <v>704</v>
      </c>
      <c r="E1623" s="9">
        <f>Source!AQ1844</f>
        <v>46</v>
      </c>
      <c r="F1623" s="24"/>
      <c r="G1623" s="23" t="str">
        <f>Source!DI1844</f>
        <v/>
      </c>
      <c r="H1623" s="9">
        <f>Source!AV1844</f>
        <v>1</v>
      </c>
      <c r="I1623" s="9"/>
      <c r="J1623" s="25"/>
      <c r="K1623" s="25">
        <f>Source!U1844</f>
        <v>80.5</v>
      </c>
    </row>
    <row r="1624" spans="1:22" ht="15" x14ac:dyDescent="0.25">
      <c r="A1624" s="29"/>
      <c r="B1624" s="29"/>
      <c r="C1624" s="29"/>
      <c r="D1624" s="29"/>
      <c r="E1624" s="29"/>
      <c r="F1624" s="29"/>
      <c r="G1624" s="29"/>
      <c r="H1624" s="29"/>
      <c r="I1624" s="44">
        <f>J1619+J1620+J1621+J1622</f>
        <v>46593.24</v>
      </c>
      <c r="J1624" s="44"/>
      <c r="K1624" s="30">
        <f>IF(Source!I1844&lt;&gt;0, ROUND(I1624/Source!I1844, 2), 0)</f>
        <v>26624.71</v>
      </c>
      <c r="P1624" s="28">
        <f>I1624</f>
        <v>46593.24</v>
      </c>
    </row>
    <row r="1625" spans="1:22" ht="57" x14ac:dyDescent="0.2">
      <c r="A1625" s="20" t="str">
        <f>Source!E1845</f>
        <v>3</v>
      </c>
      <c r="B1625" s="21" t="str">
        <f>Source!F1845</f>
        <v>5.4-3203-3-5/1</v>
      </c>
      <c r="C1625" s="21" t="str">
        <f>Source!G1845</f>
        <v>Подготовка почвы для устройства партерного и обыкновенного газонов на каждые 5 см изменения толщины слоя добавлять или исключать</v>
      </c>
      <c r="D1625" s="22" t="str">
        <f>Source!H1845</f>
        <v>100 м2</v>
      </c>
      <c r="E1625" s="9">
        <f>Source!I1845</f>
        <v>-7</v>
      </c>
      <c r="F1625" s="24"/>
      <c r="G1625" s="23"/>
      <c r="H1625" s="9"/>
      <c r="I1625" s="9"/>
      <c r="J1625" s="25"/>
      <c r="K1625" s="25"/>
      <c r="Q1625">
        <f>ROUND((Source!BZ1845/100)*ROUND((Source!AF1845*Source!AV1845)*Source!I1845, 2), 2)</f>
        <v>-5702.52</v>
      </c>
      <c r="R1625">
        <f>Source!X1845</f>
        <v>-5702.52</v>
      </c>
      <c r="S1625">
        <f>ROUND((Source!CA1845/100)*ROUND((Source!AF1845*Source!AV1845)*Source!I1845, 2), 2)</f>
        <v>-814.65</v>
      </c>
      <c r="T1625">
        <f>Source!Y1845</f>
        <v>-814.65</v>
      </c>
      <c r="U1625">
        <f>ROUND((175/100)*ROUND((Source!AE1845*Source!AV1845)*Source!I1845, 2), 2)</f>
        <v>0</v>
      </c>
      <c r="V1625">
        <f>ROUND((108/100)*ROUND(Source!CS1845*Source!I1845, 2), 2)</f>
        <v>0</v>
      </c>
    </row>
    <row r="1626" spans="1:22" x14ac:dyDescent="0.2">
      <c r="C1626" s="26" t="str">
        <f>"Объем: "&amp;Source!I1845&amp;"=-"&amp;"700/"&amp;"100"</f>
        <v>Объем: -7=-700/100</v>
      </c>
    </row>
    <row r="1627" spans="1:22" ht="14.25" x14ac:dyDescent="0.2">
      <c r="A1627" s="20"/>
      <c r="B1627" s="21"/>
      <c r="C1627" s="21" t="s">
        <v>695</v>
      </c>
      <c r="D1627" s="22"/>
      <c r="E1627" s="9"/>
      <c r="F1627" s="24">
        <f>Source!AO1845</f>
        <v>1163.78</v>
      </c>
      <c r="G1627" s="23" t="str">
        <f>Source!DG1845</f>
        <v/>
      </c>
      <c r="H1627" s="9">
        <f>Source!AV1845</f>
        <v>1</v>
      </c>
      <c r="I1627" s="9">
        <f>IF(Source!BA1845&lt;&gt; 0, Source!BA1845, 1)</f>
        <v>1</v>
      </c>
      <c r="J1627" s="25">
        <f>Source!S1845</f>
        <v>-8146.46</v>
      </c>
      <c r="K1627" s="25"/>
    </row>
    <row r="1628" spans="1:22" ht="14.25" x14ac:dyDescent="0.2">
      <c r="A1628" s="20"/>
      <c r="B1628" s="21"/>
      <c r="C1628" s="21" t="s">
        <v>698</v>
      </c>
      <c r="D1628" s="22"/>
      <c r="E1628" s="9"/>
      <c r="F1628" s="24">
        <f>Source!AL1845</f>
        <v>3768.35</v>
      </c>
      <c r="G1628" s="23" t="str">
        <f>Source!DD1845</f>
        <v/>
      </c>
      <c r="H1628" s="9">
        <f>Source!AW1845</f>
        <v>1</v>
      </c>
      <c r="I1628" s="9">
        <f>IF(Source!BC1845&lt;&gt; 0, Source!BC1845, 1)</f>
        <v>1</v>
      </c>
      <c r="J1628" s="25">
        <f>Source!P1845</f>
        <v>-26378.45</v>
      </c>
      <c r="K1628" s="25"/>
    </row>
    <row r="1629" spans="1:22" ht="14.25" x14ac:dyDescent="0.2">
      <c r="A1629" s="20"/>
      <c r="B1629" s="21"/>
      <c r="C1629" s="21" t="s">
        <v>699</v>
      </c>
      <c r="D1629" s="22" t="s">
        <v>700</v>
      </c>
      <c r="E1629" s="9">
        <f>Source!AT1845</f>
        <v>70</v>
      </c>
      <c r="F1629" s="24"/>
      <c r="G1629" s="23"/>
      <c r="H1629" s="9"/>
      <c r="I1629" s="9"/>
      <c r="J1629" s="25">
        <f>SUM(R1625:R1628)</f>
        <v>-5702.52</v>
      </c>
      <c r="K1629" s="25"/>
    </row>
    <row r="1630" spans="1:22" ht="14.25" x14ac:dyDescent="0.2">
      <c r="A1630" s="20"/>
      <c r="B1630" s="21"/>
      <c r="C1630" s="21" t="s">
        <v>701</v>
      </c>
      <c r="D1630" s="22" t="s">
        <v>700</v>
      </c>
      <c r="E1630" s="9">
        <f>Source!AU1845</f>
        <v>10</v>
      </c>
      <c r="F1630" s="24"/>
      <c r="G1630" s="23"/>
      <c r="H1630" s="9"/>
      <c r="I1630" s="9"/>
      <c r="J1630" s="25">
        <f>SUM(T1625:T1629)</f>
        <v>-814.65</v>
      </c>
      <c r="K1630" s="25"/>
    </row>
    <row r="1631" spans="1:22" ht="14.25" x14ac:dyDescent="0.2">
      <c r="A1631" s="20"/>
      <c r="B1631" s="21"/>
      <c r="C1631" s="21" t="s">
        <v>703</v>
      </c>
      <c r="D1631" s="22" t="s">
        <v>704</v>
      </c>
      <c r="E1631" s="9">
        <f>Source!AQ1845</f>
        <v>6.29</v>
      </c>
      <c r="F1631" s="24"/>
      <c r="G1631" s="23" t="str">
        <f>Source!DI1845</f>
        <v/>
      </c>
      <c r="H1631" s="9">
        <f>Source!AV1845</f>
        <v>1</v>
      </c>
      <c r="I1631" s="9"/>
      <c r="J1631" s="25"/>
      <c r="K1631" s="25">
        <f>Source!U1845</f>
        <v>-44.03</v>
      </c>
    </row>
    <row r="1632" spans="1:22" ht="15" x14ac:dyDescent="0.25">
      <c r="A1632" s="29"/>
      <c r="B1632" s="29"/>
      <c r="C1632" s="29"/>
      <c r="D1632" s="29"/>
      <c r="E1632" s="29"/>
      <c r="F1632" s="29"/>
      <c r="G1632" s="29"/>
      <c r="H1632" s="29"/>
      <c r="I1632" s="44">
        <f>J1627+J1628+J1629+J1630</f>
        <v>-41042.080000000009</v>
      </c>
      <c r="J1632" s="44"/>
      <c r="K1632" s="30">
        <f>IF(Source!I1845&lt;&gt;0, ROUND(I1632/Source!I1845, 2), 0)</f>
        <v>5863.15</v>
      </c>
      <c r="P1632" s="28">
        <f>I1632</f>
        <v>-41042.080000000009</v>
      </c>
    </row>
    <row r="1633" spans="1:22" ht="57" x14ac:dyDescent="0.2">
      <c r="A1633" s="20" t="str">
        <f>Source!E1846</f>
        <v>4</v>
      </c>
      <c r="B1633" s="21" t="str">
        <f>Source!F1846</f>
        <v>5.4-3203-12-1/1</v>
      </c>
      <c r="C1633" s="21" t="str">
        <f>Source!G1846</f>
        <v>Сплошная укладка готового газона в рулонах на горизонтальных поверхностях или откосах с уклоном на круче 1:2</v>
      </c>
      <c r="D1633" s="22" t="str">
        <f>Source!H1846</f>
        <v>100 м2</v>
      </c>
      <c r="E1633" s="9">
        <f>Source!I1846</f>
        <v>7</v>
      </c>
      <c r="F1633" s="24"/>
      <c r="G1633" s="23"/>
      <c r="H1633" s="9"/>
      <c r="I1633" s="9"/>
      <c r="J1633" s="25"/>
      <c r="K1633" s="25"/>
      <c r="Q1633">
        <f>ROUND((Source!BZ1846/100)*ROUND((Source!AF1846*Source!AV1846)*Source!I1846, 2), 2)</f>
        <v>12690.17</v>
      </c>
      <c r="R1633">
        <f>Source!X1846</f>
        <v>12690.17</v>
      </c>
      <c r="S1633">
        <f>ROUND((Source!CA1846/100)*ROUND((Source!AF1846*Source!AV1846)*Source!I1846, 2), 2)</f>
        <v>1812.88</v>
      </c>
      <c r="T1633">
        <f>Source!Y1846</f>
        <v>1812.88</v>
      </c>
      <c r="U1633">
        <f>ROUND((175/100)*ROUND((Source!AE1846*Source!AV1846)*Source!I1846, 2), 2)</f>
        <v>0</v>
      </c>
      <c r="V1633">
        <f>ROUND((108/100)*ROUND(Source!CS1846*Source!I1846, 2), 2)</f>
        <v>0</v>
      </c>
    </row>
    <row r="1634" spans="1:22" x14ac:dyDescent="0.2">
      <c r="C1634" s="26" t="str">
        <f>"Объем: "&amp;Source!I1846&amp;"=700/"&amp;"100"</f>
        <v>Объем: 7=700/100</v>
      </c>
    </row>
    <row r="1635" spans="1:22" ht="14.25" x14ac:dyDescent="0.2">
      <c r="A1635" s="20"/>
      <c r="B1635" s="21"/>
      <c r="C1635" s="21" t="s">
        <v>695</v>
      </c>
      <c r="D1635" s="22"/>
      <c r="E1635" s="9"/>
      <c r="F1635" s="24">
        <f>Source!AO1846</f>
        <v>2589.83</v>
      </c>
      <c r="G1635" s="23" t="str">
        <f>Source!DG1846</f>
        <v/>
      </c>
      <c r="H1635" s="9">
        <f>Source!AV1846</f>
        <v>1</v>
      </c>
      <c r="I1635" s="9">
        <f>IF(Source!BA1846&lt;&gt; 0, Source!BA1846, 1)</f>
        <v>1</v>
      </c>
      <c r="J1635" s="25">
        <f>Source!S1846</f>
        <v>18128.810000000001</v>
      </c>
      <c r="K1635" s="25"/>
    </row>
    <row r="1636" spans="1:22" ht="14.25" x14ac:dyDescent="0.2">
      <c r="A1636" s="20"/>
      <c r="B1636" s="21"/>
      <c r="C1636" s="21" t="s">
        <v>698</v>
      </c>
      <c r="D1636" s="22"/>
      <c r="E1636" s="9"/>
      <c r="F1636" s="24">
        <f>Source!AL1846</f>
        <v>14000.73</v>
      </c>
      <c r="G1636" s="23" t="str">
        <f>Source!DD1846</f>
        <v/>
      </c>
      <c r="H1636" s="9">
        <f>Source!AW1846</f>
        <v>1</v>
      </c>
      <c r="I1636" s="9">
        <f>IF(Source!BC1846&lt;&gt; 0, Source!BC1846, 1)</f>
        <v>1</v>
      </c>
      <c r="J1636" s="25">
        <f>Source!P1846</f>
        <v>98005.11</v>
      </c>
      <c r="K1636" s="25"/>
    </row>
    <row r="1637" spans="1:22" ht="14.25" x14ac:dyDescent="0.2">
      <c r="A1637" s="20"/>
      <c r="B1637" s="21"/>
      <c r="C1637" s="21" t="s">
        <v>699</v>
      </c>
      <c r="D1637" s="22" t="s">
        <v>700</v>
      </c>
      <c r="E1637" s="9">
        <f>Source!AT1846</f>
        <v>70</v>
      </c>
      <c r="F1637" s="24"/>
      <c r="G1637" s="23"/>
      <c r="H1637" s="9"/>
      <c r="I1637" s="9"/>
      <c r="J1637" s="25">
        <f>SUM(R1633:R1636)</f>
        <v>12690.17</v>
      </c>
      <c r="K1637" s="25"/>
    </row>
    <row r="1638" spans="1:22" ht="14.25" x14ac:dyDescent="0.2">
      <c r="A1638" s="20"/>
      <c r="B1638" s="21"/>
      <c r="C1638" s="21" t="s">
        <v>701</v>
      </c>
      <c r="D1638" s="22" t="s">
        <v>700</v>
      </c>
      <c r="E1638" s="9">
        <f>Source!AU1846</f>
        <v>10</v>
      </c>
      <c r="F1638" s="24"/>
      <c r="G1638" s="23"/>
      <c r="H1638" s="9"/>
      <c r="I1638" s="9"/>
      <c r="J1638" s="25">
        <f>SUM(T1633:T1637)</f>
        <v>1812.88</v>
      </c>
      <c r="K1638" s="25"/>
    </row>
    <row r="1639" spans="1:22" ht="14.25" x14ac:dyDescent="0.2">
      <c r="A1639" s="20"/>
      <c r="B1639" s="21"/>
      <c r="C1639" s="21" t="s">
        <v>703</v>
      </c>
      <c r="D1639" s="22" t="s">
        <v>704</v>
      </c>
      <c r="E1639" s="9">
        <f>Source!AQ1846</f>
        <v>13.42</v>
      </c>
      <c r="F1639" s="24"/>
      <c r="G1639" s="23" t="str">
        <f>Source!DI1846</f>
        <v/>
      </c>
      <c r="H1639" s="9">
        <f>Source!AV1846</f>
        <v>1</v>
      </c>
      <c r="I1639" s="9"/>
      <c r="J1639" s="25"/>
      <c r="K1639" s="25">
        <f>Source!U1846</f>
        <v>93.94</v>
      </c>
    </row>
    <row r="1640" spans="1:22" ht="15" x14ac:dyDescent="0.25">
      <c r="A1640" s="29"/>
      <c r="B1640" s="29"/>
      <c r="C1640" s="29"/>
      <c r="D1640" s="29"/>
      <c r="E1640" s="29"/>
      <c r="F1640" s="29"/>
      <c r="G1640" s="29"/>
      <c r="H1640" s="29"/>
      <c r="I1640" s="44">
        <f>J1635+J1636+J1637+J1638</f>
        <v>130636.97</v>
      </c>
      <c r="J1640" s="44"/>
      <c r="K1640" s="30">
        <f>IF(Source!I1846&lt;&gt;0, ROUND(I1640/Source!I1846, 2), 0)</f>
        <v>18662.419999999998</v>
      </c>
      <c r="P1640" s="28">
        <f>I1640</f>
        <v>130636.97</v>
      </c>
    </row>
    <row r="1642" spans="1:22" ht="15" x14ac:dyDescent="0.25">
      <c r="A1642" s="42" t="str">
        <f>CONCATENATE("Итого по разделу: ",IF(Source!G1848&lt;&gt;"Новый раздел", Source!G1848, ""))</f>
        <v>Итого по разделу: Ремонт газона (рулонный)-700м2</v>
      </c>
      <c r="B1642" s="42"/>
      <c r="C1642" s="42"/>
      <c r="D1642" s="42"/>
      <c r="E1642" s="42"/>
      <c r="F1642" s="42"/>
      <c r="G1642" s="42"/>
      <c r="H1642" s="42"/>
      <c r="I1642" s="40">
        <f>SUM(P1605:P1641)</f>
        <v>249836.65</v>
      </c>
      <c r="J1642" s="41"/>
      <c r="K1642" s="31"/>
    </row>
    <row r="1644" spans="1:22" ht="14.25" x14ac:dyDescent="0.2">
      <c r="C1644" s="38" t="str">
        <f>Source!H1876</f>
        <v>НДС 20%</v>
      </c>
      <c r="D1644" s="38"/>
      <c r="E1644" s="38"/>
      <c r="F1644" s="38"/>
      <c r="G1644" s="38"/>
      <c r="H1644" s="38"/>
      <c r="I1644" s="39">
        <f>IF(Source!F1876=0, "", Source!F1876)</f>
        <v>49967.33</v>
      </c>
      <c r="J1644" s="39"/>
    </row>
    <row r="1645" spans="1:22" ht="14.25" x14ac:dyDescent="0.2">
      <c r="C1645" s="38" t="str">
        <f>Source!H1877</f>
        <v>Итого с НДС</v>
      </c>
      <c r="D1645" s="38"/>
      <c r="E1645" s="38"/>
      <c r="F1645" s="38"/>
      <c r="G1645" s="38"/>
      <c r="H1645" s="38"/>
      <c r="I1645" s="39">
        <f>IF(Source!F1877=0, "", Source!F1877)</f>
        <v>299803.98</v>
      </c>
      <c r="J1645" s="39"/>
    </row>
    <row r="1647" spans="1:22" ht="16.5" x14ac:dyDescent="0.25">
      <c r="A1647" s="43" t="str">
        <f>CONCATENATE("Раздел: ",IF(Source!G1879&lt;&gt;"Новый раздел", Source!G1879, ""))</f>
        <v>Раздел: Установка ограждений -110п.м. Н-1м</v>
      </c>
      <c r="B1647" s="43"/>
      <c r="C1647" s="43"/>
      <c r="D1647" s="43"/>
      <c r="E1647" s="43"/>
      <c r="F1647" s="43"/>
      <c r="G1647" s="43"/>
      <c r="H1647" s="43"/>
      <c r="I1647" s="43"/>
      <c r="J1647" s="43"/>
      <c r="K1647" s="43"/>
    </row>
    <row r="1648" spans="1:22" ht="42.75" x14ac:dyDescent="0.2">
      <c r="A1648" s="20" t="str">
        <f>Source!E1883</f>
        <v>5</v>
      </c>
      <c r="B1648" s="21" t="str">
        <f>Source!F1883</f>
        <v>5.3-3203-4-2/1</v>
      </c>
      <c r="C1648" s="21" t="str">
        <f>Source!G1883</f>
        <v>Установка стоек металлического ограждения газонов из трубы, масса стоек до 5 кг</v>
      </c>
      <c r="D1648" s="22" t="str">
        <f>Source!H1883</f>
        <v>10 шт.</v>
      </c>
      <c r="E1648" s="9">
        <f>Source!I1883</f>
        <v>5.5</v>
      </c>
      <c r="F1648" s="24"/>
      <c r="G1648" s="23"/>
      <c r="H1648" s="9"/>
      <c r="I1648" s="9"/>
      <c r="J1648" s="25"/>
      <c r="K1648" s="25"/>
      <c r="Q1648">
        <f>ROUND((Source!BZ1883/100)*ROUND((Source!AF1883*Source!AV1883)*Source!I1883, 2), 2)</f>
        <v>4515.3599999999997</v>
      </c>
      <c r="R1648">
        <f>Source!X1883</f>
        <v>4515.3599999999997</v>
      </c>
      <c r="S1648">
        <f>ROUND((Source!CA1883/100)*ROUND((Source!AF1883*Source!AV1883)*Source!I1883, 2), 2)</f>
        <v>645.04999999999995</v>
      </c>
      <c r="T1648">
        <f>Source!Y1883</f>
        <v>645.04999999999995</v>
      </c>
      <c r="U1648">
        <f>ROUND((175/100)*ROUND((Source!AE1883*Source!AV1883)*Source!I1883, 2), 2)</f>
        <v>0</v>
      </c>
      <c r="V1648">
        <f>ROUND((108/100)*ROUND(Source!CS1883*Source!I1883, 2), 2)</f>
        <v>0</v>
      </c>
    </row>
    <row r="1649" spans="1:22" x14ac:dyDescent="0.2">
      <c r="C1649" s="26" t="str">
        <f>"Объем: "&amp;Source!I1883&amp;"=55/"&amp;"10"</f>
        <v>Объем: 5,5=55/10</v>
      </c>
    </row>
    <row r="1650" spans="1:22" ht="14.25" x14ac:dyDescent="0.2">
      <c r="A1650" s="20"/>
      <c r="B1650" s="21"/>
      <c r="C1650" s="21" t="s">
        <v>695</v>
      </c>
      <c r="D1650" s="22"/>
      <c r="E1650" s="9"/>
      <c r="F1650" s="24">
        <f>Source!AO1883</f>
        <v>1172.82</v>
      </c>
      <c r="G1650" s="23" t="str">
        <f>Source!DG1883</f>
        <v/>
      </c>
      <c r="H1650" s="9">
        <f>Source!AV1883</f>
        <v>1</v>
      </c>
      <c r="I1650" s="9">
        <f>IF(Source!BA1883&lt;&gt; 0, Source!BA1883, 1)</f>
        <v>1</v>
      </c>
      <c r="J1650" s="25">
        <f>Source!S1883</f>
        <v>6450.51</v>
      </c>
      <c r="K1650" s="25"/>
    </row>
    <row r="1651" spans="1:22" ht="14.25" x14ac:dyDescent="0.2">
      <c r="A1651" s="20"/>
      <c r="B1651" s="21"/>
      <c r="C1651" s="21" t="s">
        <v>698</v>
      </c>
      <c r="D1651" s="22"/>
      <c r="E1651" s="9"/>
      <c r="F1651" s="24">
        <f>Source!AL1883</f>
        <v>2994.86</v>
      </c>
      <c r="G1651" s="23" t="str">
        <f>Source!DD1883</f>
        <v/>
      </c>
      <c r="H1651" s="9">
        <f>Source!AW1883</f>
        <v>1</v>
      </c>
      <c r="I1651" s="9">
        <f>IF(Source!BC1883&lt;&gt; 0, Source!BC1883, 1)</f>
        <v>1</v>
      </c>
      <c r="J1651" s="25">
        <f>Source!P1883</f>
        <v>16471.73</v>
      </c>
      <c r="K1651" s="25"/>
    </row>
    <row r="1652" spans="1:22" ht="14.25" x14ac:dyDescent="0.2">
      <c r="A1652" s="20"/>
      <c r="B1652" s="21"/>
      <c r="C1652" s="21" t="s">
        <v>699</v>
      </c>
      <c r="D1652" s="22" t="s">
        <v>700</v>
      </c>
      <c r="E1652" s="9">
        <f>Source!AT1883</f>
        <v>70</v>
      </c>
      <c r="F1652" s="24"/>
      <c r="G1652" s="23"/>
      <c r="H1652" s="9"/>
      <c r="I1652" s="9"/>
      <c r="J1652" s="25">
        <f>SUM(R1648:R1651)</f>
        <v>4515.3599999999997</v>
      </c>
      <c r="K1652" s="25"/>
    </row>
    <row r="1653" spans="1:22" ht="14.25" x14ac:dyDescent="0.2">
      <c r="A1653" s="20"/>
      <c r="B1653" s="21"/>
      <c r="C1653" s="21" t="s">
        <v>701</v>
      </c>
      <c r="D1653" s="22" t="s">
        <v>700</v>
      </c>
      <c r="E1653" s="9">
        <f>Source!AU1883</f>
        <v>10</v>
      </c>
      <c r="F1653" s="24"/>
      <c r="G1653" s="23"/>
      <c r="H1653" s="9"/>
      <c r="I1653" s="9"/>
      <c r="J1653" s="25">
        <f>SUM(T1648:T1652)</f>
        <v>645.04999999999995</v>
      </c>
      <c r="K1653" s="25"/>
    </row>
    <row r="1654" spans="1:22" ht="14.25" x14ac:dyDescent="0.2">
      <c r="A1654" s="20"/>
      <c r="B1654" s="21"/>
      <c r="C1654" s="21" t="s">
        <v>703</v>
      </c>
      <c r="D1654" s="22" t="s">
        <v>704</v>
      </c>
      <c r="E1654" s="9">
        <f>Source!AQ1883</f>
        <v>6.22</v>
      </c>
      <c r="F1654" s="24"/>
      <c r="G1654" s="23" t="str">
        <f>Source!DI1883</f>
        <v/>
      </c>
      <c r="H1654" s="9">
        <f>Source!AV1883</f>
        <v>1</v>
      </c>
      <c r="I1654" s="9"/>
      <c r="J1654" s="25"/>
      <c r="K1654" s="25">
        <f>Source!U1883</f>
        <v>34.21</v>
      </c>
    </row>
    <row r="1655" spans="1:22" ht="15" x14ac:dyDescent="0.25">
      <c r="A1655" s="29"/>
      <c r="B1655" s="29"/>
      <c r="C1655" s="29"/>
      <c r="D1655" s="29"/>
      <c r="E1655" s="29"/>
      <c r="F1655" s="29"/>
      <c r="G1655" s="29"/>
      <c r="H1655" s="29"/>
      <c r="I1655" s="44">
        <f>J1650+J1651+J1652+J1653</f>
        <v>28082.649999999998</v>
      </c>
      <c r="J1655" s="44"/>
      <c r="K1655" s="30">
        <f>IF(Source!I1883&lt;&gt;0, ROUND(I1655/Source!I1883, 2), 0)</f>
        <v>5105.9399999999996</v>
      </c>
      <c r="P1655" s="28">
        <f>I1655</f>
        <v>28082.649999999998</v>
      </c>
    </row>
    <row r="1656" spans="1:22" ht="96.75" x14ac:dyDescent="0.2">
      <c r="A1656" s="20" t="str">
        <f>Source!E1884</f>
        <v>6</v>
      </c>
      <c r="B1656" s="21" t="str">
        <f>Source!F1884</f>
        <v>коммерческое предложение</v>
      </c>
      <c r="C1656" s="21" t="s">
        <v>749</v>
      </c>
      <c r="D1656" s="22" t="str">
        <f>Source!H1884</f>
        <v>м</v>
      </c>
      <c r="E1656" s="9">
        <f>Source!I1884</f>
        <v>110</v>
      </c>
      <c r="F1656" s="24">
        <f>Source!AL1884</f>
        <v>3375</v>
      </c>
      <c r="G1656" s="23" t="str">
        <f>Source!DD1884</f>
        <v/>
      </c>
      <c r="H1656" s="9">
        <f>Source!AW1884</f>
        <v>1</v>
      </c>
      <c r="I1656" s="9">
        <f>IF(Source!BC1884&lt;&gt; 0, Source!BC1884, 1)</f>
        <v>1</v>
      </c>
      <c r="J1656" s="25">
        <f>Source!P1884</f>
        <v>371250</v>
      </c>
      <c r="K1656" s="25"/>
      <c r="Q1656">
        <f>ROUND((Source!BZ1884/100)*ROUND((Source!AF1884*Source!AV1884)*Source!I1884, 2), 2)</f>
        <v>0</v>
      </c>
      <c r="R1656">
        <f>Source!X1884</f>
        <v>0</v>
      </c>
      <c r="S1656">
        <f>ROUND((Source!CA1884/100)*ROUND((Source!AF1884*Source!AV1884)*Source!I1884, 2), 2)</f>
        <v>0</v>
      </c>
      <c r="T1656">
        <f>Source!Y1884</f>
        <v>0</v>
      </c>
      <c r="U1656">
        <f>ROUND((175/100)*ROUND((Source!AE1884*Source!AV1884)*Source!I1884, 2), 2)</f>
        <v>0</v>
      </c>
      <c r="V1656">
        <f>ROUND((108/100)*ROUND(Source!CS1884*Source!I1884, 2), 2)</f>
        <v>0</v>
      </c>
    </row>
    <row r="1657" spans="1:22" ht="15" x14ac:dyDescent="0.25">
      <c r="A1657" s="29"/>
      <c r="B1657" s="29"/>
      <c r="C1657" s="29"/>
      <c r="D1657" s="29"/>
      <c r="E1657" s="29"/>
      <c r="F1657" s="29"/>
      <c r="G1657" s="29"/>
      <c r="H1657" s="29"/>
      <c r="I1657" s="44">
        <f>J1656</f>
        <v>371250</v>
      </c>
      <c r="J1657" s="44"/>
      <c r="K1657" s="30">
        <f>IF(Source!I1884&lt;&gt;0, ROUND(I1657/Source!I1884, 2), 0)</f>
        <v>3375</v>
      </c>
      <c r="P1657" s="28">
        <f>I1657</f>
        <v>371250</v>
      </c>
    </row>
    <row r="1659" spans="1:22" ht="15" x14ac:dyDescent="0.25">
      <c r="A1659" s="42" t="str">
        <f>CONCATENATE("Итого по разделу: ",IF(Source!G1886&lt;&gt;"Новый раздел", Source!G1886, ""))</f>
        <v>Итого по разделу: Установка ограждений -110п.м. Н-1м</v>
      </c>
      <c r="B1659" s="42"/>
      <c r="C1659" s="42"/>
      <c r="D1659" s="42"/>
      <c r="E1659" s="42"/>
      <c r="F1659" s="42"/>
      <c r="G1659" s="42"/>
      <c r="H1659" s="42"/>
      <c r="I1659" s="40">
        <f>SUM(P1647:P1658)</f>
        <v>399332.65</v>
      </c>
      <c r="J1659" s="41"/>
      <c r="K1659" s="31"/>
    </row>
    <row r="1661" spans="1:22" ht="14.25" x14ac:dyDescent="0.2">
      <c r="C1661" s="38" t="str">
        <f>Source!H1914</f>
        <v>НДС 20%</v>
      </c>
      <c r="D1661" s="38"/>
      <c r="E1661" s="38"/>
      <c r="F1661" s="38"/>
      <c r="G1661" s="38"/>
      <c r="H1661" s="38"/>
      <c r="I1661" s="39">
        <f>IF(Source!F1914=0, "", Source!F1914)</f>
        <v>79866.53</v>
      </c>
      <c r="J1661" s="39"/>
    </row>
    <row r="1662" spans="1:22" ht="14.25" x14ac:dyDescent="0.2">
      <c r="C1662" s="38" t="str">
        <f>Source!H1915</f>
        <v>Итого с НДС</v>
      </c>
      <c r="D1662" s="38"/>
      <c r="E1662" s="38"/>
      <c r="F1662" s="38"/>
      <c r="G1662" s="38"/>
      <c r="H1662" s="38"/>
      <c r="I1662" s="39">
        <f>IF(Source!F1915=0, "", Source!F1915)</f>
        <v>479199.18</v>
      </c>
      <c r="J1662" s="39"/>
    </row>
    <row r="1664" spans="1:22" ht="16.5" x14ac:dyDescent="0.25">
      <c r="A1664" s="43" t="str">
        <f>CONCATENATE("Раздел: ",IF(Source!G1917&lt;&gt;"Новый раздел", Source!G1917, ""))</f>
        <v>Раздел: Устройство / ремонт спортивной площадки</v>
      </c>
      <c r="B1664" s="43"/>
      <c r="C1664" s="43"/>
      <c r="D1664" s="43"/>
      <c r="E1664" s="43"/>
      <c r="F1664" s="43"/>
      <c r="G1664" s="43"/>
      <c r="H1664" s="43"/>
      <c r="I1664" s="43"/>
      <c r="J1664" s="43"/>
      <c r="K1664" s="43"/>
    </row>
    <row r="1665" spans="1:22" ht="28.5" x14ac:dyDescent="0.2">
      <c r="A1665" s="20" t="str">
        <f>Source!E1921</f>
        <v>7</v>
      </c>
      <c r="B1665" s="21" t="str">
        <f>Source!F1921</f>
        <v>1.1-3101-5-2/1</v>
      </c>
      <c r="C1665" s="21" t="str">
        <f>Source!G1921</f>
        <v>Рытье ям для установки стоек и столбов глубина 0,7 м</v>
      </c>
      <c r="D1665" s="22" t="str">
        <f>Source!H1921</f>
        <v>100 ям</v>
      </c>
      <c r="E1665" s="9">
        <f>Source!I1921</f>
        <v>0.36</v>
      </c>
      <c r="F1665" s="24"/>
      <c r="G1665" s="23"/>
      <c r="H1665" s="9"/>
      <c r="I1665" s="9"/>
      <c r="J1665" s="25"/>
      <c r="K1665" s="25"/>
      <c r="Q1665">
        <f>ROUND((Source!BZ1921/100)*ROUND((Source!AF1921*Source!AV1921)*Source!I1921, 2), 2)</f>
        <v>24800.880000000001</v>
      </c>
      <c r="R1665">
        <f>Source!X1921</f>
        <v>24800.880000000001</v>
      </c>
      <c r="S1665">
        <f>ROUND((Source!CA1921/100)*ROUND((Source!AF1921*Source!AV1921)*Source!I1921, 2), 2)</f>
        <v>3542.98</v>
      </c>
      <c r="T1665">
        <f>Source!Y1921</f>
        <v>3542.98</v>
      </c>
      <c r="U1665">
        <f>ROUND((175/100)*ROUND((Source!AE1921*Source!AV1921)*Source!I1921, 2), 2)</f>
        <v>0</v>
      </c>
      <c r="V1665">
        <f>ROUND((108/100)*ROUND(Source!CS1921*Source!I1921, 2), 2)</f>
        <v>0</v>
      </c>
    </row>
    <row r="1666" spans="1:22" x14ac:dyDescent="0.2">
      <c r="C1666" s="26" t="str">
        <f>"Объем: "&amp;Source!I1921&amp;"=36/"&amp;"100"</f>
        <v>Объем: 0,36=36/100</v>
      </c>
    </row>
    <row r="1667" spans="1:22" ht="14.25" x14ac:dyDescent="0.2">
      <c r="A1667" s="20"/>
      <c r="B1667" s="21"/>
      <c r="C1667" s="21" t="s">
        <v>695</v>
      </c>
      <c r="D1667" s="22"/>
      <c r="E1667" s="9"/>
      <c r="F1667" s="24">
        <f>Source!AO1921</f>
        <v>98416.2</v>
      </c>
      <c r="G1667" s="23" t="str">
        <f>Source!DG1921</f>
        <v/>
      </c>
      <c r="H1667" s="9">
        <f>Source!AV1921</f>
        <v>1</v>
      </c>
      <c r="I1667" s="9">
        <f>IF(Source!BA1921&lt;&gt; 0, Source!BA1921, 1)</f>
        <v>1</v>
      </c>
      <c r="J1667" s="25">
        <f>Source!S1921</f>
        <v>35429.83</v>
      </c>
      <c r="K1667" s="25"/>
    </row>
    <row r="1668" spans="1:22" ht="14.25" x14ac:dyDescent="0.2">
      <c r="A1668" s="20"/>
      <c r="B1668" s="21"/>
      <c r="C1668" s="21" t="s">
        <v>699</v>
      </c>
      <c r="D1668" s="22" t="s">
        <v>700</v>
      </c>
      <c r="E1668" s="9">
        <f>Source!AT1921</f>
        <v>70</v>
      </c>
      <c r="F1668" s="24"/>
      <c r="G1668" s="23"/>
      <c r="H1668" s="9"/>
      <c r="I1668" s="9"/>
      <c r="J1668" s="25">
        <f>SUM(R1665:R1667)</f>
        <v>24800.880000000001</v>
      </c>
      <c r="K1668" s="25"/>
    </row>
    <row r="1669" spans="1:22" ht="14.25" x14ac:dyDescent="0.2">
      <c r="A1669" s="20"/>
      <c r="B1669" s="21"/>
      <c r="C1669" s="21" t="s">
        <v>701</v>
      </c>
      <c r="D1669" s="22" t="s">
        <v>700</v>
      </c>
      <c r="E1669" s="9">
        <f>Source!AU1921</f>
        <v>10</v>
      </c>
      <c r="F1669" s="24"/>
      <c r="G1669" s="23"/>
      <c r="H1669" s="9"/>
      <c r="I1669" s="9"/>
      <c r="J1669" s="25">
        <f>SUM(T1665:T1668)</f>
        <v>3542.98</v>
      </c>
      <c r="K1669" s="25"/>
    </row>
    <row r="1670" spans="1:22" ht="14.25" x14ac:dyDescent="0.2">
      <c r="A1670" s="20"/>
      <c r="B1670" s="21"/>
      <c r="C1670" s="21" t="s">
        <v>703</v>
      </c>
      <c r="D1670" s="22" t="s">
        <v>704</v>
      </c>
      <c r="E1670" s="9">
        <f>Source!AQ1921</f>
        <v>582</v>
      </c>
      <c r="F1670" s="24"/>
      <c r="G1670" s="23" t="str">
        <f>Source!DI1921</f>
        <v/>
      </c>
      <c r="H1670" s="9">
        <f>Source!AV1921</f>
        <v>1</v>
      </c>
      <c r="I1670" s="9"/>
      <c r="J1670" s="25"/>
      <c r="K1670" s="25">
        <f>Source!U1921</f>
        <v>209.51999999999998</v>
      </c>
    </row>
    <row r="1671" spans="1:22" ht="15" x14ac:dyDescent="0.25">
      <c r="A1671" s="29"/>
      <c r="B1671" s="29"/>
      <c r="C1671" s="29"/>
      <c r="D1671" s="29"/>
      <c r="E1671" s="29"/>
      <c r="F1671" s="29"/>
      <c r="G1671" s="29"/>
      <c r="H1671" s="29"/>
      <c r="I1671" s="44">
        <f>J1667+J1668+J1669</f>
        <v>63773.69000000001</v>
      </c>
      <c r="J1671" s="44"/>
      <c r="K1671" s="30">
        <f>IF(Source!I1921&lt;&gt;0, ROUND(I1671/Source!I1921, 2), 0)</f>
        <v>177149.14</v>
      </c>
      <c r="P1671" s="28">
        <f>I1671</f>
        <v>63773.69000000001</v>
      </c>
    </row>
    <row r="1672" spans="1:22" ht="28.5" x14ac:dyDescent="0.2">
      <c r="A1672" s="20" t="str">
        <f>Source!E1922</f>
        <v>8</v>
      </c>
      <c r="B1672" s="21" t="str">
        <f>Source!F1922</f>
        <v>1.1-3101-6-1/1</v>
      </c>
      <c r="C1672" s="21" t="str">
        <f>Source!G1922</f>
        <v>Погрузка грунта вручную в автомобили-самосвалы с выгрузкой (0,4*0,4*0,9*36)</v>
      </c>
      <c r="D1672" s="22" t="str">
        <f>Source!H1922</f>
        <v>100 м3</v>
      </c>
      <c r="E1672" s="9">
        <f>Source!I1922</f>
        <v>5.1799999999999999E-2</v>
      </c>
      <c r="F1672" s="24"/>
      <c r="G1672" s="23"/>
      <c r="H1672" s="9"/>
      <c r="I1672" s="9"/>
      <c r="J1672" s="25"/>
      <c r="K1672" s="25"/>
      <c r="Q1672">
        <f>ROUND((Source!BZ1922/100)*ROUND((Source!AF1922*Source!AV1922)*Source!I1922, 2), 2)</f>
        <v>403.59</v>
      </c>
      <c r="R1672">
        <f>Source!X1922</f>
        <v>403.59</v>
      </c>
      <c r="S1672">
        <f>ROUND((Source!CA1922/100)*ROUND((Source!AF1922*Source!AV1922)*Source!I1922, 2), 2)</f>
        <v>57.66</v>
      </c>
      <c r="T1672">
        <f>Source!Y1922</f>
        <v>57.66</v>
      </c>
      <c r="U1672">
        <f>ROUND((175/100)*ROUND((Source!AE1922*Source!AV1922)*Source!I1922, 2), 2)</f>
        <v>0</v>
      </c>
      <c r="V1672">
        <f>ROUND((108/100)*ROUND(Source!CS1922*Source!I1922, 2), 2)</f>
        <v>0</v>
      </c>
    </row>
    <row r="1673" spans="1:22" x14ac:dyDescent="0.2">
      <c r="C1673" s="26" t="str">
        <f>"Объем: "&amp;Source!I1922&amp;"=5,18/"&amp;"100"</f>
        <v>Объем: 0,0518=5,18/100</v>
      </c>
    </row>
    <row r="1674" spans="1:22" ht="14.25" x14ac:dyDescent="0.2">
      <c r="A1674" s="20"/>
      <c r="B1674" s="21"/>
      <c r="C1674" s="21" t="s">
        <v>695</v>
      </c>
      <c r="D1674" s="22"/>
      <c r="E1674" s="9"/>
      <c r="F1674" s="24">
        <f>Source!AO1922</f>
        <v>11130.3</v>
      </c>
      <c r="G1674" s="23" t="str">
        <f>Source!DG1922</f>
        <v/>
      </c>
      <c r="H1674" s="9">
        <f>Source!AV1922</f>
        <v>1</v>
      </c>
      <c r="I1674" s="9">
        <f>IF(Source!BA1922&lt;&gt; 0, Source!BA1922, 1)</f>
        <v>1</v>
      </c>
      <c r="J1674" s="25">
        <f>Source!S1922</f>
        <v>576.54999999999995</v>
      </c>
      <c r="K1674" s="25"/>
    </row>
    <row r="1675" spans="1:22" ht="14.25" x14ac:dyDescent="0.2">
      <c r="A1675" s="20"/>
      <c r="B1675" s="21"/>
      <c r="C1675" s="21" t="s">
        <v>699</v>
      </c>
      <c r="D1675" s="22" t="s">
        <v>700</v>
      </c>
      <c r="E1675" s="9">
        <f>Source!AT1922</f>
        <v>70</v>
      </c>
      <c r="F1675" s="24"/>
      <c r="G1675" s="23"/>
      <c r="H1675" s="9"/>
      <c r="I1675" s="9"/>
      <c r="J1675" s="25">
        <f>SUM(R1672:R1674)</f>
        <v>403.59</v>
      </c>
      <c r="K1675" s="25"/>
    </row>
    <row r="1676" spans="1:22" ht="14.25" x14ac:dyDescent="0.2">
      <c r="A1676" s="20"/>
      <c r="B1676" s="21"/>
      <c r="C1676" s="21" t="s">
        <v>701</v>
      </c>
      <c r="D1676" s="22" t="s">
        <v>700</v>
      </c>
      <c r="E1676" s="9">
        <f>Source!AU1922</f>
        <v>10</v>
      </c>
      <c r="F1676" s="24"/>
      <c r="G1676" s="23"/>
      <c r="H1676" s="9"/>
      <c r="I1676" s="9"/>
      <c r="J1676" s="25">
        <f>SUM(T1672:T1675)</f>
        <v>57.66</v>
      </c>
      <c r="K1676" s="25"/>
    </row>
    <row r="1677" spans="1:22" ht="14.25" x14ac:dyDescent="0.2">
      <c r="A1677" s="20"/>
      <c r="B1677" s="21"/>
      <c r="C1677" s="21" t="s">
        <v>703</v>
      </c>
      <c r="D1677" s="22" t="s">
        <v>704</v>
      </c>
      <c r="E1677" s="9">
        <f>Source!AQ1922</f>
        <v>83</v>
      </c>
      <c r="F1677" s="24"/>
      <c r="G1677" s="23" t="str">
        <f>Source!DI1922</f>
        <v/>
      </c>
      <c r="H1677" s="9">
        <f>Source!AV1922</f>
        <v>1</v>
      </c>
      <c r="I1677" s="9"/>
      <c r="J1677" s="25"/>
      <c r="K1677" s="25">
        <f>Source!U1922</f>
        <v>4.2994000000000003</v>
      </c>
    </row>
    <row r="1678" spans="1:22" ht="15" x14ac:dyDescent="0.25">
      <c r="A1678" s="29"/>
      <c r="B1678" s="29"/>
      <c r="C1678" s="29"/>
      <c r="D1678" s="29"/>
      <c r="E1678" s="29"/>
      <c r="F1678" s="29"/>
      <c r="G1678" s="29"/>
      <c r="H1678" s="29"/>
      <c r="I1678" s="44">
        <f>J1674+J1675+J1676</f>
        <v>1037.8</v>
      </c>
      <c r="J1678" s="44"/>
      <c r="K1678" s="30">
        <f>IF(Source!I1922&lt;&gt;0, ROUND(I1678/Source!I1922, 2), 0)</f>
        <v>20034.75</v>
      </c>
      <c r="P1678" s="28">
        <f>I1678</f>
        <v>1037.8</v>
      </c>
    </row>
    <row r="1679" spans="1:22" ht="42.75" x14ac:dyDescent="0.2">
      <c r="A1679" s="20" t="str">
        <f>Source!E1923</f>
        <v>9</v>
      </c>
      <c r="B1679" s="21" t="str">
        <f>Source!F1923</f>
        <v>2.49-3401-1-1/1</v>
      </c>
      <c r="C1679" s="21" t="str">
        <f>Source!G1923</f>
        <v>Перевозка грунта автосамосвалами грузоподъемностью до 10 т на расстояние 1 км</v>
      </c>
      <c r="D1679" s="22" t="str">
        <f>Source!H1923</f>
        <v>м3</v>
      </c>
      <c r="E1679" s="9">
        <f>Source!I1923</f>
        <v>5.18</v>
      </c>
      <c r="F1679" s="24"/>
      <c r="G1679" s="23"/>
      <c r="H1679" s="9"/>
      <c r="I1679" s="9"/>
      <c r="J1679" s="25"/>
      <c r="K1679" s="25"/>
      <c r="Q1679">
        <f>ROUND((Source!BZ1923/100)*ROUND((Source!AF1923*Source!AV1923)*Source!I1923, 2), 2)</f>
        <v>0</v>
      </c>
      <c r="R1679">
        <f>Source!X1923</f>
        <v>0</v>
      </c>
      <c r="S1679">
        <f>ROUND((Source!CA1923/100)*ROUND((Source!AF1923*Source!AV1923)*Source!I1923, 2), 2)</f>
        <v>0</v>
      </c>
      <c r="T1679">
        <f>Source!Y1923</f>
        <v>0</v>
      </c>
      <c r="U1679">
        <f>ROUND((175/100)*ROUND((Source!AE1923*Source!AV1923)*Source!I1923, 2), 2)</f>
        <v>232.61</v>
      </c>
      <c r="V1679">
        <f>ROUND((108/100)*ROUND(Source!CS1923*Source!I1923, 2), 2)</f>
        <v>143.55000000000001</v>
      </c>
    </row>
    <row r="1680" spans="1:22" ht="14.25" x14ac:dyDescent="0.2">
      <c r="A1680" s="20"/>
      <c r="B1680" s="21"/>
      <c r="C1680" s="21" t="s">
        <v>696</v>
      </c>
      <c r="D1680" s="22"/>
      <c r="E1680" s="9"/>
      <c r="F1680" s="24">
        <f>Source!AM1923</f>
        <v>47.27</v>
      </c>
      <c r="G1680" s="23" t="str">
        <f>Source!DE1923</f>
        <v/>
      </c>
      <c r="H1680" s="9">
        <f>Source!AV1923</f>
        <v>1</v>
      </c>
      <c r="I1680" s="9">
        <f>IF(Source!BB1923&lt;&gt; 0, Source!BB1923, 1)</f>
        <v>1</v>
      </c>
      <c r="J1680" s="25">
        <f>Source!Q1923</f>
        <v>244.86</v>
      </c>
      <c r="K1680" s="25"/>
    </row>
    <row r="1681" spans="1:22" ht="14.25" x14ac:dyDescent="0.2">
      <c r="A1681" s="20"/>
      <c r="B1681" s="21"/>
      <c r="C1681" s="21" t="s">
        <v>697</v>
      </c>
      <c r="D1681" s="22"/>
      <c r="E1681" s="9"/>
      <c r="F1681" s="24">
        <f>Source!AN1923</f>
        <v>25.66</v>
      </c>
      <c r="G1681" s="23" t="str">
        <f>Source!DF1923</f>
        <v/>
      </c>
      <c r="H1681" s="9">
        <f>Source!AV1923</f>
        <v>1</v>
      </c>
      <c r="I1681" s="9">
        <f>IF(Source!BS1923&lt;&gt; 0, Source!BS1923, 1)</f>
        <v>1</v>
      </c>
      <c r="J1681" s="27">
        <f>Source!R1923</f>
        <v>132.91999999999999</v>
      </c>
      <c r="K1681" s="25"/>
    </row>
    <row r="1682" spans="1:22" ht="15" x14ac:dyDescent="0.25">
      <c r="A1682" s="29"/>
      <c r="B1682" s="29"/>
      <c r="C1682" s="29"/>
      <c r="D1682" s="29"/>
      <c r="E1682" s="29"/>
      <c r="F1682" s="29"/>
      <c r="G1682" s="29"/>
      <c r="H1682" s="29"/>
      <c r="I1682" s="44">
        <f>J1680</f>
        <v>244.86</v>
      </c>
      <c r="J1682" s="44"/>
      <c r="K1682" s="30">
        <f>IF(Source!I1923&lt;&gt;0, ROUND(I1682/Source!I1923, 2), 0)</f>
        <v>47.27</v>
      </c>
      <c r="P1682" s="28">
        <f>I1682</f>
        <v>244.86</v>
      </c>
    </row>
    <row r="1683" spans="1:22" ht="57" x14ac:dyDescent="0.2">
      <c r="A1683" s="20" t="str">
        <f>Source!E1924</f>
        <v>10</v>
      </c>
      <c r="B1683" s="21" t="str">
        <f>Source!F1924</f>
        <v>2.49-3401-1-2/1</v>
      </c>
      <c r="C1683" s="21" t="str">
        <f>Source!G1924</f>
        <v>Перевозка грунта автосамосвалами грузоподъемностью до 10 т - добавляется на каждый последующий 1 км до 100 км (к поз. 49-3401-1-1)</v>
      </c>
      <c r="D1683" s="22" t="str">
        <f>Source!H1924</f>
        <v>м3</v>
      </c>
      <c r="E1683" s="9">
        <f>Source!I1924</f>
        <v>5.18</v>
      </c>
      <c r="F1683" s="24"/>
      <c r="G1683" s="23"/>
      <c r="H1683" s="9"/>
      <c r="I1683" s="9"/>
      <c r="J1683" s="25"/>
      <c r="K1683" s="25"/>
      <c r="Q1683">
        <f>ROUND((Source!BZ1924/100)*ROUND((Source!AF1924*Source!AV1924)*Source!I1924, 2), 2)</f>
        <v>0</v>
      </c>
      <c r="R1683">
        <f>Source!X1924</f>
        <v>0</v>
      </c>
      <c r="S1683">
        <f>ROUND((Source!CA1924/100)*ROUND((Source!AF1924*Source!AV1924)*Source!I1924, 2), 2)</f>
        <v>0</v>
      </c>
      <c r="T1683">
        <f>Source!Y1924</f>
        <v>0</v>
      </c>
      <c r="U1683">
        <f>ROUND((175/100)*ROUND((Source!AE1924*Source!AV1924)*Source!I1924, 2), 2)</f>
        <v>75.06</v>
      </c>
      <c r="V1683">
        <f>ROUND((108/100)*ROUND(Source!CS1924*Source!I1924, 2), 2)</f>
        <v>46.32</v>
      </c>
    </row>
    <row r="1684" spans="1:22" ht="14.25" x14ac:dyDescent="0.2">
      <c r="A1684" s="20"/>
      <c r="B1684" s="21"/>
      <c r="C1684" s="21" t="s">
        <v>696</v>
      </c>
      <c r="D1684" s="22"/>
      <c r="E1684" s="9"/>
      <c r="F1684" s="24">
        <f>Source!AM1924</f>
        <v>15.25</v>
      </c>
      <c r="G1684" s="23" t="str">
        <f>Source!DE1924</f>
        <v/>
      </c>
      <c r="H1684" s="9">
        <f>Source!AV1924</f>
        <v>1</v>
      </c>
      <c r="I1684" s="9">
        <f>IF(Source!BB1924&lt;&gt; 0, Source!BB1924, 1)</f>
        <v>1</v>
      </c>
      <c r="J1684" s="25">
        <f>Source!Q1924</f>
        <v>79</v>
      </c>
      <c r="K1684" s="25"/>
    </row>
    <row r="1685" spans="1:22" ht="14.25" x14ac:dyDescent="0.2">
      <c r="A1685" s="20"/>
      <c r="B1685" s="21"/>
      <c r="C1685" s="21" t="s">
        <v>697</v>
      </c>
      <c r="D1685" s="22"/>
      <c r="E1685" s="9"/>
      <c r="F1685" s="24">
        <f>Source!AN1924</f>
        <v>8.2799999999999994</v>
      </c>
      <c r="G1685" s="23" t="str">
        <f>Source!DF1924</f>
        <v/>
      </c>
      <c r="H1685" s="9">
        <f>Source!AV1924</f>
        <v>1</v>
      </c>
      <c r="I1685" s="9">
        <f>IF(Source!BS1924&lt;&gt; 0, Source!BS1924, 1)</f>
        <v>1</v>
      </c>
      <c r="J1685" s="27">
        <f>Source!R1924</f>
        <v>42.89</v>
      </c>
      <c r="K1685" s="25"/>
    </row>
    <row r="1686" spans="1:22" ht="15" x14ac:dyDescent="0.25">
      <c r="A1686" s="29"/>
      <c r="B1686" s="29"/>
      <c r="C1686" s="29"/>
      <c r="D1686" s="29"/>
      <c r="E1686" s="29"/>
      <c r="F1686" s="29"/>
      <c r="G1686" s="29"/>
      <c r="H1686" s="29"/>
      <c r="I1686" s="44">
        <f>J1684</f>
        <v>79</v>
      </c>
      <c r="J1686" s="44"/>
      <c r="K1686" s="30">
        <f>IF(Source!I1924&lt;&gt;0, ROUND(I1686/Source!I1924, 2), 0)</f>
        <v>15.25</v>
      </c>
      <c r="P1686" s="28">
        <f>I1686</f>
        <v>79</v>
      </c>
    </row>
    <row r="1687" spans="1:22" ht="28.5" x14ac:dyDescent="0.2">
      <c r="A1687" s="20" t="str">
        <f>Source!E1925</f>
        <v>11</v>
      </c>
      <c r="B1687" s="21" t="str">
        <f>Source!F1925</f>
        <v>1.2-3103-2-1/1</v>
      </c>
      <c r="C1687" s="21" t="str">
        <f>Source!G1925</f>
        <v>Устройство бетонной подготовки</v>
      </c>
      <c r="D1687" s="22" t="str">
        <f>Source!H1925</f>
        <v>100 м3</v>
      </c>
      <c r="E1687" s="9">
        <f>Source!I1925</f>
        <v>5.1799999999999999E-2</v>
      </c>
      <c r="F1687" s="24"/>
      <c r="G1687" s="23"/>
      <c r="H1687" s="9"/>
      <c r="I1687" s="9"/>
      <c r="J1687" s="25"/>
      <c r="K1687" s="25"/>
      <c r="Q1687">
        <f>ROUND((Source!BZ1925/100)*ROUND((Source!AF1925*Source!AV1925)*Source!I1925, 2), 2)</f>
        <v>1017.45</v>
      </c>
      <c r="R1687">
        <f>Source!X1925</f>
        <v>1017.45</v>
      </c>
      <c r="S1687">
        <f>ROUND((Source!CA1925/100)*ROUND((Source!AF1925*Source!AV1925)*Source!I1925, 2), 2)</f>
        <v>145.35</v>
      </c>
      <c r="T1687">
        <f>Source!Y1925</f>
        <v>145.35</v>
      </c>
      <c r="U1687">
        <f>ROUND((175/100)*ROUND((Source!AE1925*Source!AV1925)*Source!I1925, 2), 2)</f>
        <v>0</v>
      </c>
      <c r="V1687">
        <f>ROUND((108/100)*ROUND(Source!CS1925*Source!I1925, 2), 2)</f>
        <v>0</v>
      </c>
    </row>
    <row r="1688" spans="1:22" x14ac:dyDescent="0.2">
      <c r="C1688" s="26" t="str">
        <f>"Объем: "&amp;Source!I1925&amp;"=5,18/"&amp;"100"</f>
        <v>Объем: 0,0518=5,18/100</v>
      </c>
    </row>
    <row r="1689" spans="1:22" ht="14.25" x14ac:dyDescent="0.2">
      <c r="A1689" s="20"/>
      <c r="B1689" s="21"/>
      <c r="C1689" s="21" t="s">
        <v>695</v>
      </c>
      <c r="D1689" s="22"/>
      <c r="E1689" s="9"/>
      <c r="F1689" s="24">
        <f>Source!AO1925</f>
        <v>28059.89</v>
      </c>
      <c r="G1689" s="23" t="str">
        <f>Source!DG1925</f>
        <v/>
      </c>
      <c r="H1689" s="9">
        <f>Source!AV1925</f>
        <v>1</v>
      </c>
      <c r="I1689" s="9">
        <f>IF(Source!BA1925&lt;&gt; 0, Source!BA1925, 1)</f>
        <v>1</v>
      </c>
      <c r="J1689" s="25">
        <f>Source!S1925</f>
        <v>1453.5</v>
      </c>
      <c r="K1689" s="25"/>
    </row>
    <row r="1690" spans="1:22" ht="14.25" x14ac:dyDescent="0.2">
      <c r="A1690" s="20"/>
      <c r="B1690" s="21"/>
      <c r="C1690" s="21" t="s">
        <v>696</v>
      </c>
      <c r="D1690" s="22"/>
      <c r="E1690" s="9"/>
      <c r="F1690" s="24">
        <f>Source!AM1925</f>
        <v>28.45</v>
      </c>
      <c r="G1690" s="23" t="str">
        <f>Source!DE1925</f>
        <v/>
      </c>
      <c r="H1690" s="9">
        <f>Source!AV1925</f>
        <v>1</v>
      </c>
      <c r="I1690" s="9">
        <f>IF(Source!BB1925&lt;&gt; 0, Source!BB1925, 1)</f>
        <v>1</v>
      </c>
      <c r="J1690" s="25">
        <f>Source!Q1925</f>
        <v>1.47</v>
      </c>
      <c r="K1690" s="25"/>
    </row>
    <row r="1691" spans="1:22" ht="14.25" x14ac:dyDescent="0.2">
      <c r="A1691" s="20"/>
      <c r="B1691" s="21"/>
      <c r="C1691" s="21" t="s">
        <v>698</v>
      </c>
      <c r="D1691" s="22"/>
      <c r="E1691" s="9"/>
      <c r="F1691" s="24">
        <f>Source!AL1925</f>
        <v>354251.65</v>
      </c>
      <c r="G1691" s="23" t="str">
        <f>Source!DD1925</f>
        <v/>
      </c>
      <c r="H1691" s="9">
        <f>Source!AW1925</f>
        <v>1</v>
      </c>
      <c r="I1691" s="9">
        <f>IF(Source!BC1925&lt;&gt; 0, Source!BC1925, 1)</f>
        <v>1</v>
      </c>
      <c r="J1691" s="25">
        <f>Source!P1925</f>
        <v>18350.240000000002</v>
      </c>
      <c r="K1691" s="25"/>
    </row>
    <row r="1692" spans="1:22" ht="14.25" x14ac:dyDescent="0.2">
      <c r="A1692" s="20"/>
      <c r="B1692" s="21"/>
      <c r="C1692" s="21" t="s">
        <v>699</v>
      </c>
      <c r="D1692" s="22" t="s">
        <v>700</v>
      </c>
      <c r="E1692" s="9">
        <f>Source!AT1925</f>
        <v>70</v>
      </c>
      <c r="F1692" s="24"/>
      <c r="G1692" s="23"/>
      <c r="H1692" s="9"/>
      <c r="I1692" s="9"/>
      <c r="J1692" s="25">
        <f>SUM(R1687:R1691)</f>
        <v>1017.45</v>
      </c>
      <c r="K1692" s="25"/>
    </row>
    <row r="1693" spans="1:22" ht="14.25" x14ac:dyDescent="0.2">
      <c r="A1693" s="20"/>
      <c r="B1693" s="21"/>
      <c r="C1693" s="21" t="s">
        <v>701</v>
      </c>
      <c r="D1693" s="22" t="s">
        <v>700</v>
      </c>
      <c r="E1693" s="9">
        <f>Source!AU1925</f>
        <v>10</v>
      </c>
      <c r="F1693" s="24"/>
      <c r="G1693" s="23"/>
      <c r="H1693" s="9"/>
      <c r="I1693" s="9"/>
      <c r="J1693" s="25">
        <f>SUM(T1687:T1692)</f>
        <v>145.35</v>
      </c>
      <c r="K1693" s="25"/>
    </row>
    <row r="1694" spans="1:22" ht="14.25" x14ac:dyDescent="0.2">
      <c r="A1694" s="20"/>
      <c r="B1694" s="21"/>
      <c r="C1694" s="21" t="s">
        <v>703</v>
      </c>
      <c r="D1694" s="22" t="s">
        <v>704</v>
      </c>
      <c r="E1694" s="9">
        <f>Source!AQ1925</f>
        <v>155.25</v>
      </c>
      <c r="F1694" s="24"/>
      <c r="G1694" s="23" t="str">
        <f>Source!DI1925</f>
        <v/>
      </c>
      <c r="H1694" s="9">
        <f>Source!AV1925</f>
        <v>1</v>
      </c>
      <c r="I1694" s="9"/>
      <c r="J1694" s="25"/>
      <c r="K1694" s="25">
        <f>Source!U1925</f>
        <v>8.0419499999999999</v>
      </c>
    </row>
    <row r="1695" spans="1:22" ht="15" x14ac:dyDescent="0.25">
      <c r="A1695" s="29"/>
      <c r="B1695" s="29"/>
      <c r="C1695" s="29"/>
      <c r="D1695" s="29"/>
      <c r="E1695" s="29"/>
      <c r="F1695" s="29"/>
      <c r="G1695" s="29"/>
      <c r="H1695" s="29"/>
      <c r="I1695" s="44">
        <f>J1689+J1690+J1691+J1692+J1693</f>
        <v>20968.010000000002</v>
      </c>
      <c r="J1695" s="44"/>
      <c r="K1695" s="30">
        <f>IF(Source!I1925&lt;&gt;0, ROUND(I1695/Source!I1925, 2), 0)</f>
        <v>404787.84</v>
      </c>
      <c r="P1695" s="28">
        <f>I1695</f>
        <v>20968.010000000002</v>
      </c>
    </row>
    <row r="1696" spans="1:22" ht="28.5" x14ac:dyDescent="0.2">
      <c r="A1696" s="20" t="str">
        <f>Source!E1926</f>
        <v>12</v>
      </c>
      <c r="B1696" s="21" t="str">
        <f>Source!F1926</f>
        <v>1.50-3203-3-7/1</v>
      </c>
      <c r="C1696" s="21" t="str">
        <f>Source!G1926</f>
        <v>Установка закладных деталей весом до 4 кг (0,004*36)</v>
      </c>
      <c r="D1696" s="22" t="str">
        <f>Source!H1926</f>
        <v>т</v>
      </c>
      <c r="E1696" s="9">
        <f>Source!I1926</f>
        <v>0.14399999999999999</v>
      </c>
      <c r="F1696" s="24"/>
      <c r="G1696" s="23"/>
      <c r="H1696" s="9"/>
      <c r="I1696" s="9"/>
      <c r="J1696" s="25"/>
      <c r="K1696" s="25"/>
      <c r="Q1696">
        <f>ROUND((Source!BZ1926/100)*ROUND((Source!AF1926*Source!AV1926)*Source!I1926, 2), 2)</f>
        <v>5146.5600000000004</v>
      </c>
      <c r="R1696">
        <f>Source!X1926</f>
        <v>5146.5600000000004</v>
      </c>
      <c r="S1696">
        <f>ROUND((Source!CA1926/100)*ROUND((Source!AF1926*Source!AV1926)*Source!I1926, 2), 2)</f>
        <v>735.22</v>
      </c>
      <c r="T1696">
        <f>Source!Y1926</f>
        <v>735.22</v>
      </c>
      <c r="U1696">
        <f>ROUND((175/100)*ROUND((Source!AE1926*Source!AV1926)*Source!I1926, 2), 2)</f>
        <v>0</v>
      </c>
      <c r="V1696">
        <f>ROUND((108/100)*ROUND(Source!CS1926*Source!I1926, 2), 2)</f>
        <v>0</v>
      </c>
    </row>
    <row r="1697" spans="1:22" x14ac:dyDescent="0.2">
      <c r="C1697" s="26" t="str">
        <f>"Объем: "&amp;Source!I1926&amp;"=0,004*"&amp;"36"</f>
        <v>Объем: 0,144=0,004*36</v>
      </c>
    </row>
    <row r="1698" spans="1:22" ht="14.25" x14ac:dyDescent="0.2">
      <c r="A1698" s="20"/>
      <c r="B1698" s="21"/>
      <c r="C1698" s="21" t="s">
        <v>695</v>
      </c>
      <c r="D1698" s="22"/>
      <c r="E1698" s="9"/>
      <c r="F1698" s="24">
        <f>Source!AO1926</f>
        <v>51057.17</v>
      </c>
      <c r="G1698" s="23" t="str">
        <f>Source!DG1926</f>
        <v/>
      </c>
      <c r="H1698" s="9">
        <f>Source!AV1926</f>
        <v>1</v>
      </c>
      <c r="I1698" s="9">
        <f>IF(Source!BA1926&lt;&gt; 0, Source!BA1926, 1)</f>
        <v>1</v>
      </c>
      <c r="J1698" s="25">
        <f>Source!S1926</f>
        <v>7352.23</v>
      </c>
      <c r="K1698" s="25"/>
    </row>
    <row r="1699" spans="1:22" ht="14.25" x14ac:dyDescent="0.2">
      <c r="A1699" s="20"/>
      <c r="B1699" s="21"/>
      <c r="C1699" s="21" t="s">
        <v>698</v>
      </c>
      <c r="D1699" s="22"/>
      <c r="E1699" s="9"/>
      <c r="F1699" s="24">
        <f>Source!AL1926</f>
        <v>53233.52</v>
      </c>
      <c r="G1699" s="23" t="str">
        <f>Source!DD1926</f>
        <v/>
      </c>
      <c r="H1699" s="9">
        <f>Source!AW1926</f>
        <v>1</v>
      </c>
      <c r="I1699" s="9">
        <f>IF(Source!BC1926&lt;&gt; 0, Source!BC1926, 1)</f>
        <v>1</v>
      </c>
      <c r="J1699" s="25">
        <f>Source!P1926</f>
        <v>7665.63</v>
      </c>
      <c r="K1699" s="25"/>
    </row>
    <row r="1700" spans="1:22" ht="14.25" x14ac:dyDescent="0.2">
      <c r="A1700" s="20"/>
      <c r="B1700" s="21"/>
      <c r="C1700" s="21" t="s">
        <v>699</v>
      </c>
      <c r="D1700" s="22" t="s">
        <v>700</v>
      </c>
      <c r="E1700" s="9">
        <f>Source!AT1926</f>
        <v>70</v>
      </c>
      <c r="F1700" s="24"/>
      <c r="G1700" s="23"/>
      <c r="H1700" s="9"/>
      <c r="I1700" s="9"/>
      <c r="J1700" s="25">
        <f>SUM(R1696:R1699)</f>
        <v>5146.5600000000004</v>
      </c>
      <c r="K1700" s="25"/>
    </row>
    <row r="1701" spans="1:22" ht="14.25" x14ac:dyDescent="0.2">
      <c r="A1701" s="20"/>
      <c r="B1701" s="21"/>
      <c r="C1701" s="21" t="s">
        <v>701</v>
      </c>
      <c r="D1701" s="22" t="s">
        <v>700</v>
      </c>
      <c r="E1701" s="9">
        <f>Source!AU1926</f>
        <v>10</v>
      </c>
      <c r="F1701" s="24"/>
      <c r="G1701" s="23"/>
      <c r="H1701" s="9"/>
      <c r="I1701" s="9"/>
      <c r="J1701" s="25">
        <f>SUM(T1696:T1700)</f>
        <v>735.22</v>
      </c>
      <c r="K1701" s="25"/>
    </row>
    <row r="1702" spans="1:22" ht="14.25" x14ac:dyDescent="0.2">
      <c r="A1702" s="20"/>
      <c r="B1702" s="21"/>
      <c r="C1702" s="21" t="s">
        <v>703</v>
      </c>
      <c r="D1702" s="22" t="s">
        <v>704</v>
      </c>
      <c r="E1702" s="9">
        <f>Source!AQ1926</f>
        <v>227.7</v>
      </c>
      <c r="F1702" s="24"/>
      <c r="G1702" s="23" t="str">
        <f>Source!DI1926</f>
        <v/>
      </c>
      <c r="H1702" s="9">
        <f>Source!AV1926</f>
        <v>1</v>
      </c>
      <c r="I1702" s="9"/>
      <c r="J1702" s="25"/>
      <c r="K1702" s="25">
        <f>Source!U1926</f>
        <v>32.788799999999995</v>
      </c>
    </row>
    <row r="1703" spans="1:22" ht="15" x14ac:dyDescent="0.25">
      <c r="A1703" s="29"/>
      <c r="B1703" s="29"/>
      <c r="C1703" s="29"/>
      <c r="D1703" s="29"/>
      <c r="E1703" s="29"/>
      <c r="F1703" s="29"/>
      <c r="G1703" s="29"/>
      <c r="H1703" s="29"/>
      <c r="I1703" s="44">
        <f>J1698+J1699+J1700+J1701</f>
        <v>20899.640000000003</v>
      </c>
      <c r="J1703" s="44"/>
      <c r="K1703" s="30">
        <f>IF(Source!I1926&lt;&gt;0, ROUND(I1703/Source!I1926, 2), 0)</f>
        <v>145136.39000000001</v>
      </c>
      <c r="P1703" s="28">
        <f>I1703</f>
        <v>20899.640000000003</v>
      </c>
    </row>
    <row r="1704" spans="1:22" ht="28.5" x14ac:dyDescent="0.2">
      <c r="A1704" s="20" t="str">
        <f>Source!E1927</f>
        <v>13</v>
      </c>
      <c r="B1704" s="21" t="str">
        <f>Source!F1927</f>
        <v>1.50-3203-10-4/1</v>
      </c>
      <c r="C1704" s="21" t="str">
        <f>Source!G1927</f>
        <v>Установка монтажных изделий массой свыше 20 кг (1,988  т)</v>
      </c>
      <c r="D1704" s="22" t="str">
        <f>Source!H1927</f>
        <v>т</v>
      </c>
      <c r="E1704" s="9">
        <f>Source!I1927</f>
        <v>1.988</v>
      </c>
      <c r="F1704" s="24"/>
      <c r="G1704" s="23"/>
      <c r="H1704" s="9"/>
      <c r="I1704" s="9"/>
      <c r="J1704" s="25"/>
      <c r="K1704" s="25"/>
      <c r="Q1704">
        <f>ROUND((Source!BZ1927/100)*ROUND((Source!AF1927*Source!AV1927)*Source!I1927, 2), 2)</f>
        <v>13115.42</v>
      </c>
      <c r="R1704">
        <f>Source!X1927</f>
        <v>13115.42</v>
      </c>
      <c r="S1704">
        <f>ROUND((Source!CA1927/100)*ROUND((Source!AF1927*Source!AV1927)*Source!I1927, 2), 2)</f>
        <v>1873.63</v>
      </c>
      <c r="T1704">
        <f>Source!Y1927</f>
        <v>1873.63</v>
      </c>
      <c r="U1704">
        <f>ROUND((175/100)*ROUND((Source!AE1927*Source!AV1927)*Source!I1927, 2), 2)</f>
        <v>3.83</v>
      </c>
      <c r="V1704">
        <f>ROUND((108/100)*ROUND(Source!CS1927*Source!I1927, 2), 2)</f>
        <v>2.37</v>
      </c>
    </row>
    <row r="1705" spans="1:22" ht="14.25" x14ac:dyDescent="0.2">
      <c r="A1705" s="20"/>
      <c r="B1705" s="21"/>
      <c r="C1705" s="21" t="s">
        <v>695</v>
      </c>
      <c r="D1705" s="22"/>
      <c r="E1705" s="9"/>
      <c r="F1705" s="24">
        <f>Source!AO1927</f>
        <v>9424.7099999999991</v>
      </c>
      <c r="G1705" s="23" t="str">
        <f>Source!DG1927</f>
        <v/>
      </c>
      <c r="H1705" s="9">
        <f>Source!AV1927</f>
        <v>1</v>
      </c>
      <c r="I1705" s="9">
        <f>IF(Source!BA1927&lt;&gt; 0, Source!BA1927, 1)</f>
        <v>1</v>
      </c>
      <c r="J1705" s="25">
        <f>Source!S1927</f>
        <v>18736.32</v>
      </c>
      <c r="K1705" s="25"/>
    </row>
    <row r="1706" spans="1:22" ht="14.25" x14ac:dyDescent="0.2">
      <c r="A1706" s="20"/>
      <c r="B1706" s="21"/>
      <c r="C1706" s="21" t="s">
        <v>696</v>
      </c>
      <c r="D1706" s="22"/>
      <c r="E1706" s="9"/>
      <c r="F1706" s="24">
        <f>Source!AM1927</f>
        <v>1197.3800000000001</v>
      </c>
      <c r="G1706" s="23" t="str">
        <f>Source!DE1927</f>
        <v/>
      </c>
      <c r="H1706" s="9">
        <f>Source!AV1927</f>
        <v>1</v>
      </c>
      <c r="I1706" s="9">
        <f>IF(Source!BB1927&lt;&gt; 0, Source!BB1927, 1)</f>
        <v>1</v>
      </c>
      <c r="J1706" s="25">
        <f>Source!Q1927</f>
        <v>2380.39</v>
      </c>
      <c r="K1706" s="25"/>
    </row>
    <row r="1707" spans="1:22" ht="14.25" x14ac:dyDescent="0.2">
      <c r="A1707" s="20"/>
      <c r="B1707" s="21"/>
      <c r="C1707" s="21" t="s">
        <v>697</v>
      </c>
      <c r="D1707" s="22"/>
      <c r="E1707" s="9"/>
      <c r="F1707" s="24">
        <f>Source!AN1927</f>
        <v>1.1000000000000001</v>
      </c>
      <c r="G1707" s="23" t="str">
        <f>Source!DF1927</f>
        <v/>
      </c>
      <c r="H1707" s="9">
        <f>Source!AV1927</f>
        <v>1</v>
      </c>
      <c r="I1707" s="9">
        <f>IF(Source!BS1927&lt;&gt; 0, Source!BS1927, 1)</f>
        <v>1</v>
      </c>
      <c r="J1707" s="27">
        <f>Source!R1927</f>
        <v>2.19</v>
      </c>
      <c r="K1707" s="25"/>
    </row>
    <row r="1708" spans="1:22" ht="14.25" x14ac:dyDescent="0.2">
      <c r="A1708" s="20"/>
      <c r="B1708" s="21"/>
      <c r="C1708" s="21" t="s">
        <v>698</v>
      </c>
      <c r="D1708" s="22"/>
      <c r="E1708" s="9"/>
      <c r="F1708" s="24">
        <f>Source!AL1927</f>
        <v>56556.95</v>
      </c>
      <c r="G1708" s="23" t="str">
        <f>Source!DD1927</f>
        <v/>
      </c>
      <c r="H1708" s="9">
        <f>Source!AW1927</f>
        <v>1</v>
      </c>
      <c r="I1708" s="9">
        <f>IF(Source!BC1927&lt;&gt; 0, Source!BC1927, 1)</f>
        <v>1</v>
      </c>
      <c r="J1708" s="25">
        <f>Source!P1927</f>
        <v>112435.22</v>
      </c>
      <c r="K1708" s="25"/>
    </row>
    <row r="1709" spans="1:22" ht="57" x14ac:dyDescent="0.2">
      <c r="A1709" s="20" t="str">
        <f>Source!E1928</f>
        <v>13,1</v>
      </c>
      <c r="B1709" s="21" t="str">
        <f>Source!F1928</f>
        <v>21.3-4-24</v>
      </c>
      <c r="C1709" s="21" t="str">
        <f>Source!G1928</f>
        <v>Арматурные заготовки (стержни, хомуты и т.п.), не собранные в каркасы или сетки, закладные и накладные детали, со сваркой</v>
      </c>
      <c r="D1709" s="22" t="str">
        <f>Source!H1928</f>
        <v>т</v>
      </c>
      <c r="E1709" s="9">
        <f>Source!I1928</f>
        <v>-1.988</v>
      </c>
      <c r="F1709" s="24">
        <f>Source!AK1928</f>
        <v>53233.52</v>
      </c>
      <c r="G1709" s="33" t="s">
        <v>3</v>
      </c>
      <c r="H1709" s="9">
        <f>Source!AW1928</f>
        <v>1</v>
      </c>
      <c r="I1709" s="9">
        <f>IF(Source!BC1928&lt;&gt; 0, Source!BC1928, 1)</f>
        <v>1</v>
      </c>
      <c r="J1709" s="25">
        <f>Source!O1928</f>
        <v>-105828.24</v>
      </c>
      <c r="K1709" s="25"/>
      <c r="Q1709">
        <f>ROUND((Source!BZ1928/100)*ROUND((Source!AF1928*Source!AV1928)*Source!I1928, 2), 2)</f>
        <v>0</v>
      </c>
      <c r="R1709">
        <f>Source!X1928</f>
        <v>0</v>
      </c>
      <c r="S1709">
        <f>ROUND((Source!CA1928/100)*ROUND((Source!AF1928*Source!AV1928)*Source!I1928, 2), 2)</f>
        <v>0</v>
      </c>
      <c r="T1709">
        <f>Source!Y1928</f>
        <v>0</v>
      </c>
      <c r="U1709">
        <f>ROUND((175/100)*ROUND((Source!AE1928*Source!AV1928)*Source!I1928, 2), 2)</f>
        <v>0</v>
      </c>
      <c r="V1709">
        <f>ROUND((108/100)*ROUND(Source!CS1928*Source!I1928, 2), 2)</f>
        <v>0</v>
      </c>
    </row>
    <row r="1710" spans="1:22" ht="14.25" x14ac:dyDescent="0.2">
      <c r="A1710" s="20"/>
      <c r="B1710" s="21"/>
      <c r="C1710" s="21" t="s">
        <v>699</v>
      </c>
      <c r="D1710" s="22" t="s">
        <v>700</v>
      </c>
      <c r="E1710" s="9">
        <f>Source!AT1927</f>
        <v>70</v>
      </c>
      <c r="F1710" s="24"/>
      <c r="G1710" s="23"/>
      <c r="H1710" s="9"/>
      <c r="I1710" s="9"/>
      <c r="J1710" s="25">
        <f>SUM(R1704:R1709)</f>
        <v>13115.42</v>
      </c>
      <c r="K1710" s="25"/>
    </row>
    <row r="1711" spans="1:22" ht="14.25" x14ac:dyDescent="0.2">
      <c r="A1711" s="20"/>
      <c r="B1711" s="21"/>
      <c r="C1711" s="21" t="s">
        <v>701</v>
      </c>
      <c r="D1711" s="22" t="s">
        <v>700</v>
      </c>
      <c r="E1711" s="9">
        <f>Source!AU1927</f>
        <v>10</v>
      </c>
      <c r="F1711" s="24"/>
      <c r="G1711" s="23"/>
      <c r="H1711" s="9"/>
      <c r="I1711" s="9"/>
      <c r="J1711" s="25">
        <f>SUM(T1704:T1710)</f>
        <v>1873.63</v>
      </c>
      <c r="K1711" s="25"/>
    </row>
    <row r="1712" spans="1:22" ht="14.25" x14ac:dyDescent="0.2">
      <c r="A1712" s="20"/>
      <c r="B1712" s="21"/>
      <c r="C1712" s="21" t="s">
        <v>702</v>
      </c>
      <c r="D1712" s="22" t="s">
        <v>700</v>
      </c>
      <c r="E1712" s="9">
        <f>108</f>
        <v>108</v>
      </c>
      <c r="F1712" s="24"/>
      <c r="G1712" s="23"/>
      <c r="H1712" s="9"/>
      <c r="I1712" s="9"/>
      <c r="J1712" s="25">
        <f>SUM(V1704:V1711)</f>
        <v>2.37</v>
      </c>
      <c r="K1712" s="25"/>
    </row>
    <row r="1713" spans="1:31" ht="14.25" x14ac:dyDescent="0.2">
      <c r="A1713" s="20"/>
      <c r="B1713" s="21"/>
      <c r="C1713" s="21" t="s">
        <v>703</v>
      </c>
      <c r="D1713" s="22" t="s">
        <v>704</v>
      </c>
      <c r="E1713" s="9">
        <f>Source!AQ1927</f>
        <v>36.11</v>
      </c>
      <c r="F1713" s="24"/>
      <c r="G1713" s="23" t="str">
        <f>Source!DI1927</f>
        <v/>
      </c>
      <c r="H1713" s="9">
        <f>Source!AV1927</f>
        <v>1</v>
      </c>
      <c r="I1713" s="9"/>
      <c r="J1713" s="25"/>
      <c r="K1713" s="25">
        <f>Source!U1927</f>
        <v>71.786680000000004</v>
      </c>
    </row>
    <row r="1714" spans="1:31" ht="15" x14ac:dyDescent="0.25">
      <c r="A1714" s="29"/>
      <c r="B1714" s="29"/>
      <c r="C1714" s="29"/>
      <c r="D1714" s="29"/>
      <c r="E1714" s="29"/>
      <c r="F1714" s="29"/>
      <c r="G1714" s="29"/>
      <c r="H1714" s="29"/>
      <c r="I1714" s="44">
        <f>J1705+J1706+J1708+J1710+J1711+J1712+SUM(J1709:J1709)</f>
        <v>42715.11</v>
      </c>
      <c r="J1714" s="44"/>
      <c r="K1714" s="30">
        <f>IF(Source!I1927&lt;&gt;0, ROUND(I1714/Source!I1927, 2), 0)</f>
        <v>21486.47</v>
      </c>
      <c r="P1714" s="28">
        <f>I1714</f>
        <v>42715.11</v>
      </c>
    </row>
    <row r="1715" spans="1:31" ht="68.25" x14ac:dyDescent="0.2">
      <c r="A1715" s="20" t="str">
        <f>Source!E1929</f>
        <v>14</v>
      </c>
      <c r="B1715" s="21" t="str">
        <f>Source!F1929</f>
        <v>коммерческое предложение</v>
      </c>
      <c r="C1715" s="21" t="s">
        <v>750</v>
      </c>
      <c r="D1715" s="22" t="str">
        <f>Source!H1929</f>
        <v>шт.</v>
      </c>
      <c r="E1715" s="9">
        <f>Source!I1929</f>
        <v>1</v>
      </c>
      <c r="F1715" s="24">
        <f>Source!AL1929</f>
        <v>924500</v>
      </c>
      <c r="G1715" s="23" t="str">
        <f>Source!DD1929</f>
        <v/>
      </c>
      <c r="H1715" s="9">
        <f>Source!AW1929</f>
        <v>1</v>
      </c>
      <c r="I1715" s="9">
        <f>IF(Source!BC1929&lt;&gt; 0, Source!BC1929, 1)</f>
        <v>1</v>
      </c>
      <c r="J1715" s="25">
        <f>Source!P1929</f>
        <v>924500</v>
      </c>
      <c r="K1715" s="25"/>
      <c r="Q1715">
        <f>ROUND((Source!BZ1929/100)*ROUND((Source!AF1929*Source!AV1929)*Source!I1929, 2), 2)</f>
        <v>0</v>
      </c>
      <c r="R1715">
        <f>Source!X1929</f>
        <v>0</v>
      </c>
      <c r="S1715">
        <f>ROUND((Source!CA1929/100)*ROUND((Source!AF1929*Source!AV1929)*Source!I1929, 2), 2)</f>
        <v>0</v>
      </c>
      <c r="T1715">
        <f>Source!Y1929</f>
        <v>0</v>
      </c>
      <c r="U1715">
        <f>ROUND((175/100)*ROUND((Source!AE1929*Source!AV1929)*Source!I1929, 2), 2)</f>
        <v>0</v>
      </c>
      <c r="V1715">
        <f>ROUND((108/100)*ROUND(Source!CS1929*Source!I1929, 2), 2)</f>
        <v>0</v>
      </c>
    </row>
    <row r="1716" spans="1:31" ht="15" x14ac:dyDescent="0.25">
      <c r="A1716" s="29"/>
      <c r="B1716" s="29"/>
      <c r="C1716" s="29"/>
      <c r="D1716" s="29"/>
      <c r="E1716" s="29"/>
      <c r="F1716" s="29"/>
      <c r="G1716" s="29"/>
      <c r="H1716" s="29"/>
      <c r="I1716" s="44">
        <f>J1715</f>
        <v>924500</v>
      </c>
      <c r="J1716" s="44"/>
      <c r="K1716" s="30">
        <f>IF(Source!I1929&lt;&gt;0, ROUND(I1716/Source!I1929, 2), 0)</f>
        <v>924500</v>
      </c>
      <c r="P1716" s="28">
        <f>I1716</f>
        <v>924500</v>
      </c>
    </row>
    <row r="1718" spans="1:31" ht="15" x14ac:dyDescent="0.25">
      <c r="A1718" s="42" t="str">
        <f>CONCATENATE("Итого по разделу: ",IF(Source!G1931&lt;&gt;"Новый раздел", Source!G1931, ""))</f>
        <v>Итого по разделу: Устройство / ремонт спортивной площадки</v>
      </c>
      <c r="B1718" s="42"/>
      <c r="C1718" s="42"/>
      <c r="D1718" s="42"/>
      <c r="E1718" s="42"/>
      <c r="F1718" s="42"/>
      <c r="G1718" s="42"/>
      <c r="H1718" s="42"/>
      <c r="I1718" s="40">
        <f>SUM(P1664:P1717)</f>
        <v>1074218.1100000001</v>
      </c>
      <c r="J1718" s="41"/>
      <c r="K1718" s="31"/>
    </row>
    <row r="1720" spans="1:31" ht="14.25" x14ac:dyDescent="0.2">
      <c r="C1720" s="38" t="str">
        <f>Source!H1959</f>
        <v>НДС 20%</v>
      </c>
      <c r="D1720" s="38"/>
      <c r="E1720" s="38"/>
      <c r="F1720" s="38"/>
      <c r="G1720" s="38"/>
      <c r="H1720" s="38"/>
      <c r="I1720" s="39">
        <f>IF(Source!F1959=0, "", Source!F1959)</f>
        <v>214843.62</v>
      </c>
      <c r="J1720" s="39"/>
    </row>
    <row r="1721" spans="1:31" ht="14.25" x14ac:dyDescent="0.2">
      <c r="C1721" s="38" t="str">
        <f>Source!H1960</f>
        <v>Итого с НДС</v>
      </c>
      <c r="D1721" s="38"/>
      <c r="E1721" s="38"/>
      <c r="F1721" s="38"/>
      <c r="G1721" s="38"/>
      <c r="H1721" s="38"/>
      <c r="I1721" s="39">
        <f>IF(Source!F1960=0, "", Source!F1960)</f>
        <v>1289061.73</v>
      </c>
      <c r="J1721" s="39"/>
    </row>
    <row r="1723" spans="1:31" ht="33" x14ac:dyDescent="0.25">
      <c r="A1723" s="43" t="str">
        <f>CONCATENATE("Раздел: ",IF(Source!G1962&lt;&gt;"Новый раздел", Source!G1962,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камня-390м2</v>
      </c>
      <c r="B1723" s="43"/>
      <c r="C1723" s="43"/>
      <c r="D1723" s="43"/>
      <c r="E1723" s="43"/>
      <c r="F1723" s="43"/>
      <c r="G1723" s="43"/>
      <c r="H1723" s="43"/>
      <c r="I1723" s="43"/>
      <c r="J1723" s="43"/>
      <c r="K1723" s="43"/>
      <c r="AE1723" s="32" t="str">
        <f>CONCATENATE("Раздел: ",IF(Source!G1962&lt;&gt;"Новый раздел", Source!G1962,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камня-390м2</v>
      </c>
    </row>
    <row r="1725" spans="1:31" ht="16.5" x14ac:dyDescent="0.25">
      <c r="A1725" s="43" t="str">
        <f>CONCATENATE("Подраздел: ",IF(Source!G1966&lt;&gt;"Новый подраздел", Source!G1966, ""))</f>
        <v>Подраздел: Устройство резинового покрытия   на детской площадке -390м2</v>
      </c>
      <c r="B1725" s="43"/>
      <c r="C1725" s="43"/>
      <c r="D1725" s="43"/>
      <c r="E1725" s="43"/>
      <c r="F1725" s="43"/>
      <c r="G1725" s="43"/>
      <c r="H1725" s="43"/>
      <c r="I1725" s="43"/>
      <c r="J1725" s="43"/>
      <c r="K1725" s="43"/>
    </row>
    <row r="1726" spans="1:31" ht="57" x14ac:dyDescent="0.2">
      <c r="A1726" s="20" t="str">
        <f>Source!E1970</f>
        <v>15</v>
      </c>
      <c r="B1726" s="21" t="str">
        <f>Source!F1970</f>
        <v>2.49-3101-3-3/1</v>
      </c>
      <c r="C1726" s="21" t="str">
        <f>Source!G1970</f>
        <v>Разработка грунта с погрузкой на автомобили-самосвалы экскаваторами с ковшом вместимостью 0,5 м3, группа грунтов 1-3 (390м2*0,3*0,9)</v>
      </c>
      <c r="D1726" s="22" t="str">
        <f>Source!H1970</f>
        <v>100 м3</v>
      </c>
      <c r="E1726" s="9">
        <f>Source!I1970</f>
        <v>1.0529999999999999</v>
      </c>
      <c r="F1726" s="24"/>
      <c r="G1726" s="23"/>
      <c r="H1726" s="9"/>
      <c r="I1726" s="9"/>
      <c r="J1726" s="25"/>
      <c r="K1726" s="25"/>
      <c r="Q1726">
        <f>ROUND((Source!BZ1970/100)*ROUND((Source!AF1970*Source!AV1970)*Source!I1970, 2), 2)</f>
        <v>211.83</v>
      </c>
      <c r="R1726">
        <f>Source!X1970</f>
        <v>211.83</v>
      </c>
      <c r="S1726">
        <f>ROUND((Source!CA1970/100)*ROUND((Source!AF1970*Source!AV1970)*Source!I1970, 2), 2)</f>
        <v>30.26</v>
      </c>
      <c r="T1726">
        <f>Source!Y1970</f>
        <v>30.26</v>
      </c>
      <c r="U1726">
        <f>ROUND((175/100)*ROUND((Source!AE1970*Source!AV1970)*Source!I1970, 2), 2)</f>
        <v>6327.79</v>
      </c>
      <c r="V1726">
        <f>ROUND((108/100)*ROUND(Source!CS1970*Source!I1970, 2), 2)</f>
        <v>3905.15</v>
      </c>
    </row>
    <row r="1727" spans="1:31" x14ac:dyDescent="0.2">
      <c r="C1727" s="26" t="str">
        <f>"Объем: "&amp;Source!I1970&amp;"=105,3/"&amp;"100"</f>
        <v>Объем: 1,053=105,3/100</v>
      </c>
    </row>
    <row r="1728" spans="1:31" ht="14.25" x14ac:dyDescent="0.2">
      <c r="A1728" s="20"/>
      <c r="B1728" s="21"/>
      <c r="C1728" s="21" t="s">
        <v>695</v>
      </c>
      <c r="D1728" s="22"/>
      <c r="E1728" s="9"/>
      <c r="F1728" s="24">
        <f>Source!AO1970</f>
        <v>287.38</v>
      </c>
      <c r="G1728" s="23" t="str">
        <f>Source!DG1970</f>
        <v/>
      </c>
      <c r="H1728" s="9">
        <f>Source!AV1970</f>
        <v>1</v>
      </c>
      <c r="I1728" s="9">
        <f>IF(Source!BA1970&lt;&gt; 0, Source!BA1970, 1)</f>
        <v>1</v>
      </c>
      <c r="J1728" s="25">
        <f>Source!S1970</f>
        <v>302.61</v>
      </c>
      <c r="K1728" s="25"/>
    </row>
    <row r="1729" spans="1:22" ht="14.25" x14ac:dyDescent="0.2">
      <c r="A1729" s="20"/>
      <c r="B1729" s="21"/>
      <c r="C1729" s="21" t="s">
        <v>696</v>
      </c>
      <c r="D1729" s="22"/>
      <c r="E1729" s="9"/>
      <c r="F1729" s="24">
        <f>Source!AM1970</f>
        <v>8779.01</v>
      </c>
      <c r="G1729" s="23" t="str">
        <f>Source!DE1970</f>
        <v/>
      </c>
      <c r="H1729" s="9">
        <f>Source!AV1970</f>
        <v>1</v>
      </c>
      <c r="I1729" s="9">
        <f>IF(Source!BB1970&lt;&gt; 0, Source!BB1970, 1)</f>
        <v>1</v>
      </c>
      <c r="J1729" s="25">
        <f>Source!Q1970</f>
        <v>9244.2999999999993</v>
      </c>
      <c r="K1729" s="25"/>
    </row>
    <row r="1730" spans="1:22" ht="14.25" x14ac:dyDescent="0.2">
      <c r="A1730" s="20"/>
      <c r="B1730" s="21"/>
      <c r="C1730" s="21" t="s">
        <v>697</v>
      </c>
      <c r="D1730" s="22"/>
      <c r="E1730" s="9"/>
      <c r="F1730" s="24">
        <f>Source!AN1970</f>
        <v>3433.88</v>
      </c>
      <c r="G1730" s="23" t="str">
        <f>Source!DF1970</f>
        <v/>
      </c>
      <c r="H1730" s="9">
        <f>Source!AV1970</f>
        <v>1</v>
      </c>
      <c r="I1730" s="9">
        <f>IF(Source!BS1970&lt;&gt; 0, Source!BS1970, 1)</f>
        <v>1</v>
      </c>
      <c r="J1730" s="27">
        <f>Source!R1970</f>
        <v>3615.88</v>
      </c>
      <c r="K1730" s="25"/>
    </row>
    <row r="1731" spans="1:22" ht="14.25" x14ac:dyDescent="0.2">
      <c r="A1731" s="20"/>
      <c r="B1731" s="21"/>
      <c r="C1731" s="21" t="s">
        <v>699</v>
      </c>
      <c r="D1731" s="22" t="s">
        <v>700</v>
      </c>
      <c r="E1731" s="9">
        <f>Source!AT1970</f>
        <v>70</v>
      </c>
      <c r="F1731" s="24"/>
      <c r="G1731" s="23"/>
      <c r="H1731" s="9"/>
      <c r="I1731" s="9"/>
      <c r="J1731" s="25">
        <f>SUM(R1726:R1730)</f>
        <v>211.83</v>
      </c>
      <c r="K1731" s="25"/>
    </row>
    <row r="1732" spans="1:22" ht="14.25" x14ac:dyDescent="0.2">
      <c r="A1732" s="20"/>
      <c r="B1732" s="21"/>
      <c r="C1732" s="21" t="s">
        <v>701</v>
      </c>
      <c r="D1732" s="22" t="s">
        <v>700</v>
      </c>
      <c r="E1732" s="9">
        <f>Source!AU1970</f>
        <v>10</v>
      </c>
      <c r="F1732" s="24"/>
      <c r="G1732" s="23"/>
      <c r="H1732" s="9"/>
      <c r="I1732" s="9"/>
      <c r="J1732" s="25">
        <f>SUM(T1726:T1731)</f>
        <v>30.26</v>
      </c>
      <c r="K1732" s="25"/>
    </row>
    <row r="1733" spans="1:22" ht="14.25" x14ac:dyDescent="0.2">
      <c r="A1733" s="20"/>
      <c r="B1733" s="21"/>
      <c r="C1733" s="21" t="s">
        <v>702</v>
      </c>
      <c r="D1733" s="22" t="s">
        <v>700</v>
      </c>
      <c r="E1733" s="9">
        <f>108</f>
        <v>108</v>
      </c>
      <c r="F1733" s="24"/>
      <c r="G1733" s="23"/>
      <c r="H1733" s="9"/>
      <c r="I1733" s="9"/>
      <c r="J1733" s="25">
        <f>SUM(V1726:V1732)</f>
        <v>3905.15</v>
      </c>
      <c r="K1733" s="25"/>
    </row>
    <row r="1734" spans="1:22" ht="14.25" x14ac:dyDescent="0.2">
      <c r="A1734" s="20"/>
      <c r="B1734" s="21"/>
      <c r="C1734" s="21" t="s">
        <v>703</v>
      </c>
      <c r="D1734" s="22" t="s">
        <v>704</v>
      </c>
      <c r="E1734" s="9">
        <f>Source!AQ1970</f>
        <v>1.59</v>
      </c>
      <c r="F1734" s="24"/>
      <c r="G1734" s="23" t="str">
        <f>Source!DI1970</f>
        <v/>
      </c>
      <c r="H1734" s="9">
        <f>Source!AV1970</f>
        <v>1</v>
      </c>
      <c r="I1734" s="9"/>
      <c r="J1734" s="25"/>
      <c r="K1734" s="25">
        <f>Source!U1970</f>
        <v>1.6742699999999999</v>
      </c>
    </row>
    <row r="1735" spans="1:22" ht="15" x14ac:dyDescent="0.25">
      <c r="A1735" s="29"/>
      <c r="B1735" s="29"/>
      <c r="C1735" s="29"/>
      <c r="D1735" s="29"/>
      <c r="E1735" s="29"/>
      <c r="F1735" s="29"/>
      <c r="G1735" s="29"/>
      <c r="H1735" s="29"/>
      <c r="I1735" s="44">
        <f>J1728+J1729+J1731+J1732+J1733</f>
        <v>13694.15</v>
      </c>
      <c r="J1735" s="44"/>
      <c r="K1735" s="30">
        <f>IF(Source!I1970&lt;&gt;0, ROUND(I1735/Source!I1970, 2), 0)</f>
        <v>13004.89</v>
      </c>
      <c r="P1735" s="28">
        <f>I1735</f>
        <v>13694.15</v>
      </c>
    </row>
    <row r="1736" spans="1:22" ht="71.25" x14ac:dyDescent="0.2">
      <c r="A1736" s="20" t="str">
        <f>Source!E1971</f>
        <v>16</v>
      </c>
      <c r="B1736" s="21" t="str">
        <f>Source!F1971</f>
        <v>2.49-3201-14-1/1</v>
      </c>
      <c r="C1736" s="21" t="str">
        <f>Source!G1971</f>
        <v>Разработка грунта вручную в траншеях глубиной до 2 м без креплений с откосами, группа грунтов 1-3 (с последующей планировкой) (309м2*0,3*0,1)</v>
      </c>
      <c r="D1736" s="22" t="str">
        <f>Source!H1971</f>
        <v>100 м3</v>
      </c>
      <c r="E1736" s="9">
        <f>Source!I1971</f>
        <v>0.11700000000000001</v>
      </c>
      <c r="F1736" s="24"/>
      <c r="G1736" s="23"/>
      <c r="H1736" s="9"/>
      <c r="I1736" s="9"/>
      <c r="J1736" s="25"/>
      <c r="K1736" s="25"/>
      <c r="Q1736">
        <f>ROUND((Source!BZ1971/100)*ROUND((Source!AF1971*Source!AV1971)*Source!I1971, 2), 2)</f>
        <v>3435.8</v>
      </c>
      <c r="R1736">
        <f>Source!X1971</f>
        <v>3435.8</v>
      </c>
      <c r="S1736">
        <f>ROUND((Source!CA1971/100)*ROUND((Source!AF1971*Source!AV1971)*Source!I1971, 2), 2)</f>
        <v>490.83</v>
      </c>
      <c r="T1736">
        <f>Source!Y1971</f>
        <v>490.83</v>
      </c>
      <c r="U1736">
        <f>ROUND((175/100)*ROUND((Source!AE1971*Source!AV1971)*Source!I1971, 2), 2)</f>
        <v>0</v>
      </c>
      <c r="V1736">
        <f>ROUND((108/100)*ROUND(Source!CS1971*Source!I1971, 2), 2)</f>
        <v>0</v>
      </c>
    </row>
    <row r="1737" spans="1:22" x14ac:dyDescent="0.2">
      <c r="C1737" s="26" t="str">
        <f>"Объем: "&amp;Source!I1971&amp;"=11,7/"&amp;"100"</f>
        <v>Объем: 0,117=11,7/100</v>
      </c>
    </row>
    <row r="1738" spans="1:22" ht="14.25" x14ac:dyDescent="0.2">
      <c r="A1738" s="20"/>
      <c r="B1738" s="21"/>
      <c r="C1738" s="21" t="s">
        <v>695</v>
      </c>
      <c r="D1738" s="22"/>
      <c r="E1738" s="9"/>
      <c r="F1738" s="24">
        <f>Source!AO1971</f>
        <v>41951.1</v>
      </c>
      <c r="G1738" s="23" t="str">
        <f>Source!DG1971</f>
        <v/>
      </c>
      <c r="H1738" s="9">
        <f>Source!AV1971</f>
        <v>1</v>
      </c>
      <c r="I1738" s="9">
        <f>IF(Source!BA1971&lt;&gt; 0, Source!BA1971, 1)</f>
        <v>1</v>
      </c>
      <c r="J1738" s="25">
        <f>Source!S1971</f>
        <v>4908.28</v>
      </c>
      <c r="K1738" s="25"/>
    </row>
    <row r="1739" spans="1:22" ht="14.25" x14ac:dyDescent="0.2">
      <c r="A1739" s="20"/>
      <c r="B1739" s="21"/>
      <c r="C1739" s="21" t="s">
        <v>699</v>
      </c>
      <c r="D1739" s="22" t="s">
        <v>700</v>
      </c>
      <c r="E1739" s="9">
        <f>Source!AT1971</f>
        <v>70</v>
      </c>
      <c r="F1739" s="24"/>
      <c r="G1739" s="23"/>
      <c r="H1739" s="9"/>
      <c r="I1739" s="9"/>
      <c r="J1739" s="25">
        <f>SUM(R1736:R1738)</f>
        <v>3435.8</v>
      </c>
      <c r="K1739" s="25"/>
    </row>
    <row r="1740" spans="1:22" ht="14.25" x14ac:dyDescent="0.2">
      <c r="A1740" s="20"/>
      <c r="B1740" s="21"/>
      <c r="C1740" s="21" t="s">
        <v>701</v>
      </c>
      <c r="D1740" s="22" t="s">
        <v>700</v>
      </c>
      <c r="E1740" s="9">
        <f>Source!AU1971</f>
        <v>10</v>
      </c>
      <c r="F1740" s="24"/>
      <c r="G1740" s="23"/>
      <c r="H1740" s="9"/>
      <c r="I1740" s="9"/>
      <c r="J1740" s="25">
        <f>SUM(T1736:T1739)</f>
        <v>490.83</v>
      </c>
      <c r="K1740" s="25"/>
    </row>
    <row r="1741" spans="1:22" ht="14.25" x14ac:dyDescent="0.2">
      <c r="A1741" s="20"/>
      <c r="B1741" s="21"/>
      <c r="C1741" s="21" t="s">
        <v>703</v>
      </c>
      <c r="D1741" s="22" t="s">
        <v>704</v>
      </c>
      <c r="E1741" s="9">
        <f>Source!AQ1971</f>
        <v>221.6</v>
      </c>
      <c r="F1741" s="24"/>
      <c r="G1741" s="23" t="str">
        <f>Source!DI1971</f>
        <v/>
      </c>
      <c r="H1741" s="9">
        <f>Source!AV1971</f>
        <v>1</v>
      </c>
      <c r="I1741" s="9"/>
      <c r="J1741" s="25"/>
      <c r="K1741" s="25">
        <f>Source!U1971</f>
        <v>25.927199999999999</v>
      </c>
    </row>
    <row r="1742" spans="1:22" ht="15" x14ac:dyDescent="0.25">
      <c r="A1742" s="29"/>
      <c r="B1742" s="29"/>
      <c r="C1742" s="29"/>
      <c r="D1742" s="29"/>
      <c r="E1742" s="29"/>
      <c r="F1742" s="29"/>
      <c r="G1742" s="29"/>
      <c r="H1742" s="29"/>
      <c r="I1742" s="44">
        <f>J1738+J1739+J1740</f>
        <v>8834.91</v>
      </c>
      <c r="J1742" s="44"/>
      <c r="K1742" s="30">
        <f>IF(Source!I1971&lt;&gt;0, ROUND(I1742/Source!I1971, 2), 0)</f>
        <v>75512.05</v>
      </c>
      <c r="P1742" s="28">
        <f>I1742</f>
        <v>8834.91</v>
      </c>
    </row>
    <row r="1743" spans="1:22" ht="42.75" x14ac:dyDescent="0.2">
      <c r="A1743" s="20" t="str">
        <f>Source!E1972</f>
        <v>17</v>
      </c>
      <c r="B1743" s="21" t="str">
        <f>Source!F1972</f>
        <v>5.4-3503-1-1/1</v>
      </c>
      <c r="C1743" s="21" t="str">
        <f>Source!G1972</f>
        <v>Планировка участка механизированным способом  (от разборки грунта) (105,3м3/0,2)</v>
      </c>
      <c r="D1743" s="22" t="str">
        <f>Source!H1972</f>
        <v>100 м2</v>
      </c>
      <c r="E1743" s="9">
        <f>Source!I1972</f>
        <v>5.2649999999999997</v>
      </c>
      <c r="F1743" s="24"/>
      <c r="G1743" s="23"/>
      <c r="H1743" s="9"/>
      <c r="I1743" s="9"/>
      <c r="J1743" s="25"/>
      <c r="K1743" s="25"/>
      <c r="Q1743">
        <f>ROUND((Source!BZ1972/100)*ROUND((Source!AF1972*Source!AV1972)*Source!I1972, 2), 2)</f>
        <v>0</v>
      </c>
      <c r="R1743">
        <f>Source!X1972</f>
        <v>0</v>
      </c>
      <c r="S1743">
        <f>ROUND((Source!CA1972/100)*ROUND((Source!AF1972*Source!AV1972)*Source!I1972, 2), 2)</f>
        <v>0</v>
      </c>
      <c r="T1743">
        <f>Source!Y1972</f>
        <v>0</v>
      </c>
      <c r="U1743">
        <f>ROUND((175/100)*ROUND((Source!AE1972*Source!AV1972)*Source!I1972, 2), 2)</f>
        <v>1026.69</v>
      </c>
      <c r="V1743">
        <f>ROUND((108/100)*ROUND(Source!CS1972*Source!I1972, 2), 2)</f>
        <v>633.61</v>
      </c>
    </row>
    <row r="1744" spans="1:22" x14ac:dyDescent="0.2">
      <c r="C1744" s="26" t="str">
        <f>"Объем: "&amp;Source!I1972&amp;"=526,5/"&amp;"100"</f>
        <v>Объем: 5,265=526,5/100</v>
      </c>
    </row>
    <row r="1745" spans="1:22" ht="14.25" x14ac:dyDescent="0.2">
      <c r="A1745" s="20"/>
      <c r="B1745" s="21"/>
      <c r="C1745" s="21" t="s">
        <v>696</v>
      </c>
      <c r="D1745" s="22"/>
      <c r="E1745" s="9"/>
      <c r="F1745" s="24">
        <f>Source!AM1972</f>
        <v>296.60000000000002</v>
      </c>
      <c r="G1745" s="23" t="str">
        <f>Source!DE1972</f>
        <v/>
      </c>
      <c r="H1745" s="9">
        <f>Source!AV1972</f>
        <v>1</v>
      </c>
      <c r="I1745" s="9">
        <f>IF(Source!BB1972&lt;&gt; 0, Source!BB1972, 1)</f>
        <v>1</v>
      </c>
      <c r="J1745" s="25">
        <f>Source!Q1972</f>
        <v>1561.6</v>
      </c>
      <c r="K1745" s="25"/>
    </row>
    <row r="1746" spans="1:22" ht="14.25" x14ac:dyDescent="0.2">
      <c r="A1746" s="20"/>
      <c r="B1746" s="21"/>
      <c r="C1746" s="21" t="s">
        <v>697</v>
      </c>
      <c r="D1746" s="22"/>
      <c r="E1746" s="9"/>
      <c r="F1746" s="24">
        <f>Source!AN1972</f>
        <v>111.43</v>
      </c>
      <c r="G1746" s="23" t="str">
        <f>Source!DF1972</f>
        <v/>
      </c>
      <c r="H1746" s="9">
        <f>Source!AV1972</f>
        <v>1</v>
      </c>
      <c r="I1746" s="9">
        <f>IF(Source!BS1972&lt;&gt; 0, Source!BS1972, 1)</f>
        <v>1</v>
      </c>
      <c r="J1746" s="27">
        <f>Source!R1972</f>
        <v>586.67999999999995</v>
      </c>
      <c r="K1746" s="25"/>
    </row>
    <row r="1747" spans="1:22" ht="14.25" x14ac:dyDescent="0.2">
      <c r="A1747" s="20"/>
      <c r="B1747" s="21"/>
      <c r="C1747" s="21" t="s">
        <v>702</v>
      </c>
      <c r="D1747" s="22" t="s">
        <v>700</v>
      </c>
      <c r="E1747" s="9">
        <f>108</f>
        <v>108</v>
      </c>
      <c r="F1747" s="24"/>
      <c r="G1747" s="23"/>
      <c r="H1747" s="9"/>
      <c r="I1747" s="9"/>
      <c r="J1747" s="25">
        <f>SUM(V1743:V1746)</f>
        <v>633.61</v>
      </c>
      <c r="K1747" s="25"/>
    </row>
    <row r="1748" spans="1:22" ht="15" x14ac:dyDescent="0.25">
      <c r="A1748" s="29"/>
      <c r="B1748" s="29"/>
      <c r="C1748" s="29"/>
      <c r="D1748" s="29"/>
      <c r="E1748" s="29"/>
      <c r="F1748" s="29"/>
      <c r="G1748" s="29"/>
      <c r="H1748" s="29"/>
      <c r="I1748" s="44">
        <f>J1745+J1747</f>
        <v>2195.21</v>
      </c>
      <c r="J1748" s="44"/>
      <c r="K1748" s="30">
        <f>IF(Source!I1972&lt;&gt;0, ROUND(I1748/Source!I1972, 2), 0)</f>
        <v>416.94</v>
      </c>
      <c r="P1748" s="28">
        <f>I1748</f>
        <v>2195.21</v>
      </c>
    </row>
    <row r="1749" spans="1:22" ht="42.75" x14ac:dyDescent="0.2">
      <c r="A1749" s="20" t="str">
        <f>Source!E1973</f>
        <v>18</v>
      </c>
      <c r="B1749" s="21" t="str">
        <f>Source!F1973</f>
        <v>2.1-3303-1-1/1</v>
      </c>
      <c r="C1749" s="21" t="str">
        <f>Source!G1973</f>
        <v>Устройство подстилающих и выравнивающих слоев оснований из песка, 10см</v>
      </c>
      <c r="D1749" s="22" t="str">
        <f>Source!H1973</f>
        <v>100 м3</v>
      </c>
      <c r="E1749" s="9">
        <f>Source!I1973</f>
        <v>0.39</v>
      </c>
      <c r="F1749" s="24"/>
      <c r="G1749" s="23"/>
      <c r="H1749" s="9"/>
      <c r="I1749" s="9"/>
      <c r="J1749" s="25"/>
      <c r="K1749" s="25"/>
      <c r="Q1749">
        <f>ROUND((Source!BZ1973/100)*ROUND((Source!AF1973*Source!AV1973)*Source!I1973, 2), 2)</f>
        <v>846.17</v>
      </c>
      <c r="R1749">
        <f>Source!X1973</f>
        <v>846.17</v>
      </c>
      <c r="S1749">
        <f>ROUND((Source!CA1973/100)*ROUND((Source!AF1973*Source!AV1973)*Source!I1973, 2), 2)</f>
        <v>120.88</v>
      </c>
      <c r="T1749">
        <f>Source!Y1973</f>
        <v>120.88</v>
      </c>
      <c r="U1749">
        <f>ROUND((175/100)*ROUND((Source!AE1973*Source!AV1973)*Source!I1973, 2), 2)</f>
        <v>2199.6799999999998</v>
      </c>
      <c r="V1749">
        <f>ROUND((108/100)*ROUND(Source!CS1973*Source!I1973, 2), 2)</f>
        <v>1357.52</v>
      </c>
    </row>
    <row r="1750" spans="1:22" x14ac:dyDescent="0.2">
      <c r="C1750" s="26" t="str">
        <f>"Объем: "&amp;Source!I1973&amp;"=39/"&amp;"100"</f>
        <v>Объем: 0,39=39/100</v>
      </c>
    </row>
    <row r="1751" spans="1:22" ht="14.25" x14ac:dyDescent="0.2">
      <c r="A1751" s="20"/>
      <c r="B1751" s="21"/>
      <c r="C1751" s="21" t="s">
        <v>695</v>
      </c>
      <c r="D1751" s="22"/>
      <c r="E1751" s="9"/>
      <c r="F1751" s="24">
        <f>Source!AO1973</f>
        <v>3099.54</v>
      </c>
      <c r="G1751" s="23" t="str">
        <f>Source!DG1973</f>
        <v/>
      </c>
      <c r="H1751" s="9">
        <f>Source!AV1973</f>
        <v>1</v>
      </c>
      <c r="I1751" s="9">
        <f>IF(Source!BA1973&lt;&gt; 0, Source!BA1973, 1)</f>
        <v>1</v>
      </c>
      <c r="J1751" s="25">
        <f>Source!S1973</f>
        <v>1208.82</v>
      </c>
      <c r="K1751" s="25"/>
    </row>
    <row r="1752" spans="1:22" ht="14.25" x14ac:dyDescent="0.2">
      <c r="A1752" s="20"/>
      <c r="B1752" s="21"/>
      <c r="C1752" s="21" t="s">
        <v>696</v>
      </c>
      <c r="D1752" s="22"/>
      <c r="E1752" s="9"/>
      <c r="F1752" s="24">
        <f>Source!AM1973</f>
        <v>7602.23</v>
      </c>
      <c r="G1752" s="23" t="str">
        <f>Source!DE1973</f>
        <v/>
      </c>
      <c r="H1752" s="9">
        <f>Source!AV1973</f>
        <v>1</v>
      </c>
      <c r="I1752" s="9">
        <f>IF(Source!BB1973&lt;&gt; 0, Source!BB1973, 1)</f>
        <v>1</v>
      </c>
      <c r="J1752" s="25">
        <f>Source!Q1973</f>
        <v>2964.87</v>
      </c>
      <c r="K1752" s="25"/>
    </row>
    <row r="1753" spans="1:22" ht="14.25" x14ac:dyDescent="0.2">
      <c r="A1753" s="20"/>
      <c r="B1753" s="21"/>
      <c r="C1753" s="21" t="s">
        <v>697</v>
      </c>
      <c r="D1753" s="22"/>
      <c r="E1753" s="9"/>
      <c r="F1753" s="24">
        <f>Source!AN1973</f>
        <v>3222.98</v>
      </c>
      <c r="G1753" s="23" t="str">
        <f>Source!DF1973</f>
        <v/>
      </c>
      <c r="H1753" s="9">
        <f>Source!AV1973</f>
        <v>1</v>
      </c>
      <c r="I1753" s="9">
        <f>IF(Source!BS1973&lt;&gt; 0, Source!BS1973, 1)</f>
        <v>1</v>
      </c>
      <c r="J1753" s="27">
        <f>Source!R1973</f>
        <v>1256.96</v>
      </c>
      <c r="K1753" s="25"/>
    </row>
    <row r="1754" spans="1:22" ht="14.25" x14ac:dyDescent="0.2">
      <c r="A1754" s="20"/>
      <c r="B1754" s="21"/>
      <c r="C1754" s="21" t="s">
        <v>698</v>
      </c>
      <c r="D1754" s="22"/>
      <c r="E1754" s="9"/>
      <c r="F1754" s="24">
        <f>Source!AL1973</f>
        <v>65162.05</v>
      </c>
      <c r="G1754" s="23" t="str">
        <f>Source!DD1973</f>
        <v/>
      </c>
      <c r="H1754" s="9">
        <f>Source!AW1973</f>
        <v>1</v>
      </c>
      <c r="I1754" s="9">
        <f>IF(Source!BC1973&lt;&gt; 0, Source!BC1973, 1)</f>
        <v>1</v>
      </c>
      <c r="J1754" s="25">
        <f>Source!P1973</f>
        <v>25413.200000000001</v>
      </c>
      <c r="K1754" s="25"/>
    </row>
    <row r="1755" spans="1:22" ht="14.25" x14ac:dyDescent="0.2">
      <c r="A1755" s="20"/>
      <c r="B1755" s="21"/>
      <c r="C1755" s="21" t="s">
        <v>699</v>
      </c>
      <c r="D1755" s="22" t="s">
        <v>700</v>
      </c>
      <c r="E1755" s="9">
        <f>Source!AT1973</f>
        <v>70</v>
      </c>
      <c r="F1755" s="24"/>
      <c r="G1755" s="23"/>
      <c r="H1755" s="9"/>
      <c r="I1755" s="9"/>
      <c r="J1755" s="25">
        <f>SUM(R1749:R1754)</f>
        <v>846.17</v>
      </c>
      <c r="K1755" s="25"/>
    </row>
    <row r="1756" spans="1:22" ht="14.25" x14ac:dyDescent="0.2">
      <c r="A1756" s="20"/>
      <c r="B1756" s="21"/>
      <c r="C1756" s="21" t="s">
        <v>701</v>
      </c>
      <c r="D1756" s="22" t="s">
        <v>700</v>
      </c>
      <c r="E1756" s="9">
        <f>Source!AU1973</f>
        <v>10</v>
      </c>
      <c r="F1756" s="24"/>
      <c r="G1756" s="23"/>
      <c r="H1756" s="9"/>
      <c r="I1756" s="9"/>
      <c r="J1756" s="25">
        <f>SUM(T1749:T1755)</f>
        <v>120.88</v>
      </c>
      <c r="K1756" s="25"/>
    </row>
    <row r="1757" spans="1:22" ht="14.25" x14ac:dyDescent="0.2">
      <c r="A1757" s="20"/>
      <c r="B1757" s="21"/>
      <c r="C1757" s="21" t="s">
        <v>702</v>
      </c>
      <c r="D1757" s="22" t="s">
        <v>700</v>
      </c>
      <c r="E1757" s="9">
        <f>108</f>
        <v>108</v>
      </c>
      <c r="F1757" s="24"/>
      <c r="G1757" s="23"/>
      <c r="H1757" s="9"/>
      <c r="I1757" s="9"/>
      <c r="J1757" s="25">
        <f>SUM(V1749:V1756)</f>
        <v>1357.52</v>
      </c>
      <c r="K1757" s="25"/>
    </row>
    <row r="1758" spans="1:22" ht="14.25" x14ac:dyDescent="0.2">
      <c r="A1758" s="20"/>
      <c r="B1758" s="21"/>
      <c r="C1758" s="21" t="s">
        <v>703</v>
      </c>
      <c r="D1758" s="22" t="s">
        <v>704</v>
      </c>
      <c r="E1758" s="9">
        <f>Source!AQ1973</f>
        <v>16.559999999999999</v>
      </c>
      <c r="F1758" s="24"/>
      <c r="G1758" s="23" t="str">
        <f>Source!DI1973</f>
        <v/>
      </c>
      <c r="H1758" s="9">
        <f>Source!AV1973</f>
        <v>1</v>
      </c>
      <c r="I1758" s="9"/>
      <c r="J1758" s="25"/>
      <c r="K1758" s="25">
        <f>Source!U1973</f>
        <v>6.4584000000000001</v>
      </c>
    </row>
    <row r="1759" spans="1:22" ht="15" x14ac:dyDescent="0.25">
      <c r="A1759" s="29"/>
      <c r="B1759" s="29"/>
      <c r="C1759" s="29"/>
      <c r="D1759" s="29"/>
      <c r="E1759" s="29"/>
      <c r="F1759" s="29"/>
      <c r="G1759" s="29"/>
      <c r="H1759" s="29"/>
      <c r="I1759" s="44">
        <f>J1751+J1752+J1754+J1755+J1756+J1757</f>
        <v>31911.46</v>
      </c>
      <c r="J1759" s="44"/>
      <c r="K1759" s="30">
        <f>IF(Source!I1973&lt;&gt;0, ROUND(I1759/Source!I1973, 2), 0)</f>
        <v>81824.259999999995</v>
      </c>
      <c r="P1759" s="28">
        <f>I1759</f>
        <v>31911.46</v>
      </c>
    </row>
    <row r="1760" spans="1:22" ht="42.75" x14ac:dyDescent="0.2">
      <c r="A1760" s="20" t="str">
        <f>Source!E1974</f>
        <v>19</v>
      </c>
      <c r="B1760" s="21" t="str">
        <f>Source!F1974</f>
        <v>2.1-3303-1-2/1</v>
      </c>
      <c r="C1760" s="21" t="str">
        <f>Source!G1974</f>
        <v>Устройство подстилающих и выравнивающих слоев оснований из щебня, 15см</v>
      </c>
      <c r="D1760" s="22" t="str">
        <f>Source!H1974</f>
        <v>100 м3</v>
      </c>
      <c r="E1760" s="9">
        <f>Source!I1974</f>
        <v>0.58499999999999996</v>
      </c>
      <c r="F1760" s="24"/>
      <c r="G1760" s="23"/>
      <c r="H1760" s="9"/>
      <c r="I1760" s="9"/>
      <c r="J1760" s="25"/>
      <c r="K1760" s="25"/>
      <c r="Q1760">
        <f>ROUND((Source!BZ1974/100)*ROUND((Source!AF1974*Source!AV1974)*Source!I1974, 2), 2)</f>
        <v>1903.89</v>
      </c>
      <c r="R1760">
        <f>Source!X1974</f>
        <v>1903.89</v>
      </c>
      <c r="S1760">
        <f>ROUND((Source!CA1974/100)*ROUND((Source!AF1974*Source!AV1974)*Source!I1974, 2), 2)</f>
        <v>271.98</v>
      </c>
      <c r="T1760">
        <f>Source!Y1974</f>
        <v>271.98</v>
      </c>
      <c r="U1760">
        <f>ROUND((175/100)*ROUND((Source!AE1974*Source!AV1974)*Source!I1974, 2), 2)</f>
        <v>21718.99</v>
      </c>
      <c r="V1760">
        <f>ROUND((108/100)*ROUND(Source!CS1974*Source!I1974, 2), 2)</f>
        <v>13403.72</v>
      </c>
    </row>
    <row r="1761" spans="1:22" x14ac:dyDescent="0.2">
      <c r="C1761" s="26" t="str">
        <f>"Объем: "&amp;Source!I1974&amp;"=58,5/"&amp;"100"</f>
        <v>Объем: 0,585=58,5/100</v>
      </c>
    </row>
    <row r="1762" spans="1:22" ht="14.25" x14ac:dyDescent="0.2">
      <c r="A1762" s="20"/>
      <c r="B1762" s="21"/>
      <c r="C1762" s="21" t="s">
        <v>695</v>
      </c>
      <c r="D1762" s="22"/>
      <c r="E1762" s="9"/>
      <c r="F1762" s="24">
        <f>Source!AO1974</f>
        <v>4649.3</v>
      </c>
      <c r="G1762" s="23" t="str">
        <f>Source!DG1974</f>
        <v/>
      </c>
      <c r="H1762" s="9">
        <f>Source!AV1974</f>
        <v>1</v>
      </c>
      <c r="I1762" s="9">
        <f>IF(Source!BA1974&lt;&gt; 0, Source!BA1974, 1)</f>
        <v>1</v>
      </c>
      <c r="J1762" s="25">
        <f>Source!S1974</f>
        <v>2719.84</v>
      </c>
      <c r="K1762" s="25"/>
    </row>
    <row r="1763" spans="1:22" ht="14.25" x14ac:dyDescent="0.2">
      <c r="A1763" s="20"/>
      <c r="B1763" s="21"/>
      <c r="C1763" s="21" t="s">
        <v>696</v>
      </c>
      <c r="D1763" s="22"/>
      <c r="E1763" s="9"/>
      <c r="F1763" s="24">
        <f>Source!AM1974</f>
        <v>53736.02</v>
      </c>
      <c r="G1763" s="23" t="str">
        <f>Source!DE1974</f>
        <v/>
      </c>
      <c r="H1763" s="9">
        <f>Source!AV1974</f>
        <v>1</v>
      </c>
      <c r="I1763" s="9">
        <f>IF(Source!BB1974&lt;&gt; 0, Source!BB1974, 1)</f>
        <v>1</v>
      </c>
      <c r="J1763" s="25">
        <f>Source!Q1974</f>
        <v>31435.57</v>
      </c>
      <c r="K1763" s="25"/>
    </row>
    <row r="1764" spans="1:22" ht="14.25" x14ac:dyDescent="0.2">
      <c r="A1764" s="20"/>
      <c r="B1764" s="21"/>
      <c r="C1764" s="21" t="s">
        <v>697</v>
      </c>
      <c r="D1764" s="22"/>
      <c r="E1764" s="9"/>
      <c r="F1764" s="24">
        <f>Source!AN1974</f>
        <v>21215.13</v>
      </c>
      <c r="G1764" s="23" t="str">
        <f>Source!DF1974</f>
        <v/>
      </c>
      <c r="H1764" s="9">
        <f>Source!AV1974</f>
        <v>1</v>
      </c>
      <c r="I1764" s="9">
        <f>IF(Source!BS1974&lt;&gt; 0, Source!BS1974, 1)</f>
        <v>1</v>
      </c>
      <c r="J1764" s="27">
        <f>Source!R1974</f>
        <v>12410.85</v>
      </c>
      <c r="K1764" s="25"/>
    </row>
    <row r="1765" spans="1:22" ht="14.25" x14ac:dyDescent="0.2">
      <c r="A1765" s="20"/>
      <c r="B1765" s="21"/>
      <c r="C1765" s="21" t="s">
        <v>698</v>
      </c>
      <c r="D1765" s="22"/>
      <c r="E1765" s="9"/>
      <c r="F1765" s="24">
        <f>Source!AL1974</f>
        <v>222479.25</v>
      </c>
      <c r="G1765" s="23" t="str">
        <f>Source!DD1974</f>
        <v/>
      </c>
      <c r="H1765" s="9">
        <f>Source!AW1974</f>
        <v>1</v>
      </c>
      <c r="I1765" s="9">
        <f>IF(Source!BC1974&lt;&gt; 0, Source!BC1974, 1)</f>
        <v>1</v>
      </c>
      <c r="J1765" s="25">
        <f>Source!P1974</f>
        <v>130150.36</v>
      </c>
      <c r="K1765" s="25"/>
    </row>
    <row r="1766" spans="1:22" ht="14.25" x14ac:dyDescent="0.2">
      <c r="A1766" s="20"/>
      <c r="B1766" s="21"/>
      <c r="C1766" s="21" t="s">
        <v>699</v>
      </c>
      <c r="D1766" s="22" t="s">
        <v>700</v>
      </c>
      <c r="E1766" s="9">
        <f>Source!AT1974</f>
        <v>70</v>
      </c>
      <c r="F1766" s="24"/>
      <c r="G1766" s="23"/>
      <c r="H1766" s="9"/>
      <c r="I1766" s="9"/>
      <c r="J1766" s="25">
        <f>SUM(R1760:R1765)</f>
        <v>1903.89</v>
      </c>
      <c r="K1766" s="25"/>
    </row>
    <row r="1767" spans="1:22" ht="14.25" x14ac:dyDescent="0.2">
      <c r="A1767" s="20"/>
      <c r="B1767" s="21"/>
      <c r="C1767" s="21" t="s">
        <v>701</v>
      </c>
      <c r="D1767" s="22" t="s">
        <v>700</v>
      </c>
      <c r="E1767" s="9">
        <f>Source!AU1974</f>
        <v>10</v>
      </c>
      <c r="F1767" s="24"/>
      <c r="G1767" s="23"/>
      <c r="H1767" s="9"/>
      <c r="I1767" s="9"/>
      <c r="J1767" s="25">
        <f>SUM(T1760:T1766)</f>
        <v>271.98</v>
      </c>
      <c r="K1767" s="25"/>
    </row>
    <row r="1768" spans="1:22" ht="14.25" x14ac:dyDescent="0.2">
      <c r="A1768" s="20"/>
      <c r="B1768" s="21"/>
      <c r="C1768" s="21" t="s">
        <v>702</v>
      </c>
      <c r="D1768" s="22" t="s">
        <v>700</v>
      </c>
      <c r="E1768" s="9">
        <f>108</f>
        <v>108</v>
      </c>
      <c r="F1768" s="24"/>
      <c r="G1768" s="23"/>
      <c r="H1768" s="9"/>
      <c r="I1768" s="9"/>
      <c r="J1768" s="25">
        <f>SUM(V1760:V1767)</f>
        <v>13403.72</v>
      </c>
      <c r="K1768" s="25"/>
    </row>
    <row r="1769" spans="1:22" ht="14.25" x14ac:dyDescent="0.2">
      <c r="A1769" s="20"/>
      <c r="B1769" s="21"/>
      <c r="C1769" s="21" t="s">
        <v>703</v>
      </c>
      <c r="D1769" s="22" t="s">
        <v>704</v>
      </c>
      <c r="E1769" s="9">
        <f>Source!AQ1974</f>
        <v>24.84</v>
      </c>
      <c r="F1769" s="24"/>
      <c r="G1769" s="23" t="str">
        <f>Source!DI1974</f>
        <v/>
      </c>
      <c r="H1769" s="9">
        <f>Source!AV1974</f>
        <v>1</v>
      </c>
      <c r="I1769" s="9"/>
      <c r="J1769" s="25"/>
      <c r="K1769" s="25">
        <f>Source!U1974</f>
        <v>14.5314</v>
      </c>
    </row>
    <row r="1770" spans="1:22" ht="15" x14ac:dyDescent="0.25">
      <c r="A1770" s="29"/>
      <c r="B1770" s="29"/>
      <c r="C1770" s="29"/>
      <c r="D1770" s="29"/>
      <c r="E1770" s="29"/>
      <c r="F1770" s="29"/>
      <c r="G1770" s="29"/>
      <c r="H1770" s="29"/>
      <c r="I1770" s="44">
        <f>J1762+J1763+J1765+J1766+J1767+J1768</f>
        <v>179885.36000000004</v>
      </c>
      <c r="J1770" s="44"/>
      <c r="K1770" s="30">
        <f>IF(Source!I1974&lt;&gt;0, ROUND(I1770/Source!I1974, 2), 0)</f>
        <v>307496.34000000003</v>
      </c>
      <c r="P1770" s="28">
        <f>I1770</f>
        <v>179885.36000000004</v>
      </c>
    </row>
    <row r="1771" spans="1:22" ht="42.75" x14ac:dyDescent="0.2">
      <c r="A1771" s="20" t="str">
        <f>Source!E1975</f>
        <v>20</v>
      </c>
      <c r="B1771" s="21" t="str">
        <f>Source!F1975</f>
        <v>2.1-3103-18-1/1</v>
      </c>
      <c r="C1771" s="21" t="str">
        <f>Source!G1975</f>
        <v>Устройство покрытий из асфальтобетонных смесей вручную, толщина 4 см/ 5 см</v>
      </c>
      <c r="D1771" s="22" t="str">
        <f>Source!H1975</f>
        <v>100 м2</v>
      </c>
      <c r="E1771" s="9">
        <f>Source!I1975</f>
        <v>3.9</v>
      </c>
      <c r="F1771" s="24"/>
      <c r="G1771" s="23"/>
      <c r="H1771" s="9"/>
      <c r="I1771" s="9"/>
      <c r="J1771" s="25"/>
      <c r="K1771" s="25"/>
      <c r="Q1771">
        <f>ROUND((Source!BZ1975/100)*ROUND((Source!AF1975*Source!AV1975)*Source!I1975, 2), 2)</f>
        <v>8470.2099999999991</v>
      </c>
      <c r="R1771">
        <f>Source!X1975</f>
        <v>8470.2099999999991</v>
      </c>
      <c r="S1771">
        <f>ROUND((Source!CA1975/100)*ROUND((Source!AF1975*Source!AV1975)*Source!I1975, 2), 2)</f>
        <v>1210.03</v>
      </c>
      <c r="T1771">
        <f>Source!Y1975</f>
        <v>1210.03</v>
      </c>
      <c r="U1771">
        <f>ROUND((175/100)*ROUND((Source!AE1975*Source!AV1975)*Source!I1975, 2), 2)</f>
        <v>6311.69</v>
      </c>
      <c r="V1771">
        <f>ROUND((108/100)*ROUND(Source!CS1975*Source!I1975, 2), 2)</f>
        <v>3895.21</v>
      </c>
    </row>
    <row r="1772" spans="1:22" x14ac:dyDescent="0.2">
      <c r="C1772" s="26" t="str">
        <f>"Объем: "&amp;Source!I1975&amp;"=390/"&amp;"100"</f>
        <v>Объем: 3,9=390/100</v>
      </c>
    </row>
    <row r="1773" spans="1:22" ht="14.25" x14ac:dyDescent="0.2">
      <c r="A1773" s="20"/>
      <c r="B1773" s="21"/>
      <c r="C1773" s="21" t="s">
        <v>695</v>
      </c>
      <c r="D1773" s="22"/>
      <c r="E1773" s="9"/>
      <c r="F1773" s="24">
        <f>Source!AO1975</f>
        <v>3102.64</v>
      </c>
      <c r="G1773" s="23" t="str">
        <f>Source!DG1975</f>
        <v/>
      </c>
      <c r="H1773" s="9">
        <f>Source!AV1975</f>
        <v>1</v>
      </c>
      <c r="I1773" s="9">
        <f>IF(Source!BA1975&lt;&gt; 0, Source!BA1975, 1)</f>
        <v>1</v>
      </c>
      <c r="J1773" s="25">
        <f>Source!S1975</f>
        <v>12100.3</v>
      </c>
      <c r="K1773" s="25"/>
    </row>
    <row r="1774" spans="1:22" ht="14.25" x14ac:dyDescent="0.2">
      <c r="A1774" s="20"/>
      <c r="B1774" s="21"/>
      <c r="C1774" s="21" t="s">
        <v>696</v>
      </c>
      <c r="D1774" s="22"/>
      <c r="E1774" s="9"/>
      <c r="F1774" s="24">
        <f>Source!AM1975</f>
        <v>1632.78</v>
      </c>
      <c r="G1774" s="23" t="str">
        <f>Source!DE1975</f>
        <v/>
      </c>
      <c r="H1774" s="9">
        <f>Source!AV1975</f>
        <v>1</v>
      </c>
      <c r="I1774" s="9">
        <f>IF(Source!BB1975&lt;&gt; 0, Source!BB1975, 1)</f>
        <v>1</v>
      </c>
      <c r="J1774" s="25">
        <f>Source!Q1975</f>
        <v>6367.84</v>
      </c>
      <c r="K1774" s="25"/>
    </row>
    <row r="1775" spans="1:22" ht="14.25" x14ac:dyDescent="0.2">
      <c r="A1775" s="20"/>
      <c r="B1775" s="21"/>
      <c r="C1775" s="21" t="s">
        <v>697</v>
      </c>
      <c r="D1775" s="22"/>
      <c r="E1775" s="9"/>
      <c r="F1775" s="24">
        <f>Source!AN1975</f>
        <v>924.79</v>
      </c>
      <c r="G1775" s="23" t="str">
        <f>Source!DF1975</f>
        <v/>
      </c>
      <c r="H1775" s="9">
        <f>Source!AV1975</f>
        <v>1</v>
      </c>
      <c r="I1775" s="9">
        <f>IF(Source!BS1975&lt;&gt; 0, Source!BS1975, 1)</f>
        <v>1</v>
      </c>
      <c r="J1775" s="27">
        <f>Source!R1975</f>
        <v>3606.68</v>
      </c>
      <c r="K1775" s="25"/>
    </row>
    <row r="1776" spans="1:22" ht="14.25" x14ac:dyDescent="0.2">
      <c r="A1776" s="20"/>
      <c r="B1776" s="21"/>
      <c r="C1776" s="21" t="s">
        <v>698</v>
      </c>
      <c r="D1776" s="22"/>
      <c r="E1776" s="9"/>
      <c r="F1776" s="24">
        <f>Source!AL1975</f>
        <v>25772.98</v>
      </c>
      <c r="G1776" s="23" t="str">
        <f>Source!DD1975</f>
        <v/>
      </c>
      <c r="H1776" s="9">
        <f>Source!AW1975</f>
        <v>1</v>
      </c>
      <c r="I1776" s="9">
        <f>IF(Source!BC1975&lt;&gt; 0, Source!BC1975, 1)</f>
        <v>1</v>
      </c>
      <c r="J1776" s="25">
        <f>Source!P1975</f>
        <v>100514.62</v>
      </c>
      <c r="K1776" s="25"/>
    </row>
    <row r="1777" spans="1:22" ht="42.75" x14ac:dyDescent="0.2">
      <c r="A1777" s="20" t="str">
        <f>Source!E1976</f>
        <v>20,1</v>
      </c>
      <c r="B1777" s="21" t="str">
        <f>Source!F1976</f>
        <v>21.3-3-18</v>
      </c>
      <c r="C1777" s="21" t="str">
        <f>Source!G1976</f>
        <v>Смеси асфальтобетонные дорожные горячие мелкозернистые, марка I, тип Б</v>
      </c>
      <c r="D1777" s="22" t="str">
        <f>Source!H1976</f>
        <v>т</v>
      </c>
      <c r="E1777" s="9">
        <f>Source!I1976</f>
        <v>-37.362000000000002</v>
      </c>
      <c r="F1777" s="24">
        <f>Source!AK1976</f>
        <v>2690.29</v>
      </c>
      <c r="G1777" s="33" t="s">
        <v>3</v>
      </c>
      <c r="H1777" s="9">
        <f>Source!AW1976</f>
        <v>1</v>
      </c>
      <c r="I1777" s="9">
        <f>IF(Source!BC1976&lt;&gt; 0, Source!BC1976, 1)</f>
        <v>1</v>
      </c>
      <c r="J1777" s="25">
        <f>Source!O1976</f>
        <v>-100514.61</v>
      </c>
      <c r="K1777" s="25"/>
      <c r="Q1777">
        <f>ROUND((Source!BZ1976/100)*ROUND((Source!AF1976*Source!AV1976)*Source!I1976, 2), 2)</f>
        <v>0</v>
      </c>
      <c r="R1777">
        <f>Source!X1976</f>
        <v>0</v>
      </c>
      <c r="S1777">
        <f>ROUND((Source!CA1976/100)*ROUND((Source!AF1976*Source!AV1976)*Source!I1976, 2), 2)</f>
        <v>0</v>
      </c>
      <c r="T1777">
        <f>Source!Y1976</f>
        <v>0</v>
      </c>
      <c r="U1777">
        <f>ROUND((175/100)*ROUND((Source!AE1976*Source!AV1976)*Source!I1976, 2), 2)</f>
        <v>0</v>
      </c>
      <c r="V1777">
        <f>ROUND((108/100)*ROUND(Source!CS1976*Source!I1976, 2), 2)</f>
        <v>0</v>
      </c>
    </row>
    <row r="1778" spans="1:22" ht="42.75" x14ac:dyDescent="0.2">
      <c r="A1778" s="20" t="str">
        <f>Source!E1977</f>
        <v>20,2</v>
      </c>
      <c r="B1778" s="21" t="str">
        <f>Source!F1977</f>
        <v>21.3-3-19</v>
      </c>
      <c r="C1778" s="21" t="str">
        <f>Source!G1977</f>
        <v>Смеси асфальтобетонные дорожные горячие мелкозернистые, марка II, тип В</v>
      </c>
      <c r="D1778" s="22" t="str">
        <f>Source!H1977</f>
        <v>т</v>
      </c>
      <c r="E1778" s="9">
        <f>Source!I1977</f>
        <v>47.112000000000002</v>
      </c>
      <c r="F1778" s="24">
        <f>Source!AK1977</f>
        <v>2562.79</v>
      </c>
      <c r="G1778" s="33" t="s">
        <v>3</v>
      </c>
      <c r="H1778" s="9">
        <f>Source!AW1977</f>
        <v>1</v>
      </c>
      <c r="I1778" s="9">
        <f>IF(Source!BC1977&lt;&gt; 0, Source!BC1977, 1)</f>
        <v>1</v>
      </c>
      <c r="J1778" s="25">
        <f>Source!O1977</f>
        <v>120738.16</v>
      </c>
      <c r="K1778" s="25"/>
      <c r="Q1778">
        <f>ROUND((Source!BZ1977/100)*ROUND((Source!AF1977*Source!AV1977)*Source!I1977, 2), 2)</f>
        <v>0</v>
      </c>
      <c r="R1778">
        <f>Source!X1977</f>
        <v>0</v>
      </c>
      <c r="S1778">
        <f>ROUND((Source!CA1977/100)*ROUND((Source!AF1977*Source!AV1977)*Source!I1977, 2), 2)</f>
        <v>0</v>
      </c>
      <c r="T1778">
        <f>Source!Y1977</f>
        <v>0</v>
      </c>
      <c r="U1778">
        <f>ROUND((175/100)*ROUND((Source!AE1977*Source!AV1977)*Source!I1977, 2), 2)</f>
        <v>0</v>
      </c>
      <c r="V1778">
        <f>ROUND((108/100)*ROUND(Source!CS1977*Source!I1977, 2), 2)</f>
        <v>0</v>
      </c>
    </row>
    <row r="1779" spans="1:22" ht="14.25" x14ac:dyDescent="0.2">
      <c r="A1779" s="20"/>
      <c r="B1779" s="21"/>
      <c r="C1779" s="21" t="s">
        <v>699</v>
      </c>
      <c r="D1779" s="22" t="s">
        <v>700</v>
      </c>
      <c r="E1779" s="9">
        <f>Source!AT1975</f>
        <v>70</v>
      </c>
      <c r="F1779" s="24"/>
      <c r="G1779" s="23"/>
      <c r="H1779" s="9"/>
      <c r="I1779" s="9"/>
      <c r="J1779" s="25">
        <f>SUM(R1771:R1778)</f>
        <v>8470.2099999999991</v>
      </c>
      <c r="K1779" s="25"/>
    </row>
    <row r="1780" spans="1:22" ht="14.25" x14ac:dyDescent="0.2">
      <c r="A1780" s="20"/>
      <c r="B1780" s="21"/>
      <c r="C1780" s="21" t="s">
        <v>701</v>
      </c>
      <c r="D1780" s="22" t="s">
        <v>700</v>
      </c>
      <c r="E1780" s="9">
        <f>Source!AU1975</f>
        <v>10</v>
      </c>
      <c r="F1780" s="24"/>
      <c r="G1780" s="23"/>
      <c r="H1780" s="9"/>
      <c r="I1780" s="9"/>
      <c r="J1780" s="25">
        <f>SUM(T1771:T1779)</f>
        <v>1210.03</v>
      </c>
      <c r="K1780" s="25"/>
    </row>
    <row r="1781" spans="1:22" ht="14.25" x14ac:dyDescent="0.2">
      <c r="A1781" s="20"/>
      <c r="B1781" s="21"/>
      <c r="C1781" s="21" t="s">
        <v>702</v>
      </c>
      <c r="D1781" s="22" t="s">
        <v>700</v>
      </c>
      <c r="E1781" s="9">
        <f>108</f>
        <v>108</v>
      </c>
      <c r="F1781" s="24"/>
      <c r="G1781" s="23"/>
      <c r="H1781" s="9"/>
      <c r="I1781" s="9"/>
      <c r="J1781" s="25">
        <f>SUM(V1771:V1780)</f>
        <v>3895.21</v>
      </c>
      <c r="K1781" s="25"/>
    </row>
    <row r="1782" spans="1:22" ht="14.25" x14ac:dyDescent="0.2">
      <c r="A1782" s="20"/>
      <c r="B1782" s="21"/>
      <c r="C1782" s="21" t="s">
        <v>703</v>
      </c>
      <c r="D1782" s="22" t="s">
        <v>704</v>
      </c>
      <c r="E1782" s="9">
        <f>Source!AQ1975</f>
        <v>13.57</v>
      </c>
      <c r="F1782" s="24"/>
      <c r="G1782" s="23" t="str">
        <f>Source!DI1975</f>
        <v/>
      </c>
      <c r="H1782" s="9">
        <f>Source!AV1975</f>
        <v>1</v>
      </c>
      <c r="I1782" s="9"/>
      <c r="J1782" s="25"/>
      <c r="K1782" s="25">
        <f>Source!U1975</f>
        <v>52.923000000000002</v>
      </c>
    </row>
    <row r="1783" spans="1:22" ht="15" x14ac:dyDescent="0.25">
      <c r="A1783" s="29"/>
      <c r="B1783" s="29"/>
      <c r="C1783" s="29"/>
      <c r="D1783" s="29"/>
      <c r="E1783" s="29"/>
      <c r="F1783" s="29"/>
      <c r="G1783" s="29"/>
      <c r="H1783" s="29"/>
      <c r="I1783" s="44">
        <f>J1773+J1774+J1776+J1779+J1780+J1781+SUM(J1777:J1778)</f>
        <v>152781.76000000001</v>
      </c>
      <c r="J1783" s="44"/>
      <c r="K1783" s="30">
        <f>IF(Source!I1975&lt;&gt;0, ROUND(I1783/Source!I1975, 2), 0)</f>
        <v>39174.81</v>
      </c>
      <c r="P1783" s="28">
        <f>I1783</f>
        <v>152781.76000000001</v>
      </c>
    </row>
    <row r="1784" spans="1:22" ht="57" x14ac:dyDescent="0.2">
      <c r="A1784" s="20" t="str">
        <f>Source!E1978</f>
        <v>21</v>
      </c>
      <c r="B1784" s="21" t="str">
        <f>Source!F1978</f>
        <v>5.3-3103-11-1/1</v>
      </c>
      <c r="C1784" s="21" t="str">
        <f>Source!G1978</f>
        <v>Устройство наливного полиуретанового покрытия спортивных площадок и беговых дорожек толщиной 10 мм</v>
      </c>
      <c r="D1784" s="22" t="str">
        <f>Source!H1978</f>
        <v>100 м2</v>
      </c>
      <c r="E1784" s="9">
        <f>Source!I1978</f>
        <v>3.9</v>
      </c>
      <c r="F1784" s="24"/>
      <c r="G1784" s="23"/>
      <c r="H1784" s="9"/>
      <c r="I1784" s="9"/>
      <c r="J1784" s="25"/>
      <c r="K1784" s="25"/>
      <c r="Q1784">
        <f>ROUND((Source!BZ1978/100)*ROUND((Source!AF1978*Source!AV1978)*Source!I1978, 2), 2)</f>
        <v>11129.2</v>
      </c>
      <c r="R1784">
        <f>Source!X1978</f>
        <v>11129.2</v>
      </c>
      <c r="S1784">
        <f>ROUND((Source!CA1978/100)*ROUND((Source!AF1978*Source!AV1978)*Source!I1978, 2), 2)</f>
        <v>1589.89</v>
      </c>
      <c r="T1784">
        <f>Source!Y1978</f>
        <v>1589.89</v>
      </c>
      <c r="U1784">
        <f>ROUND((175/100)*ROUND((Source!AE1978*Source!AV1978)*Source!I1978, 2), 2)</f>
        <v>14083.11</v>
      </c>
      <c r="V1784">
        <f>ROUND((108/100)*ROUND(Source!CS1978*Source!I1978, 2), 2)</f>
        <v>8691.2900000000009</v>
      </c>
    </row>
    <row r="1785" spans="1:22" x14ac:dyDescent="0.2">
      <c r="C1785" s="26" t="str">
        <f>"Объем: "&amp;Source!I1978&amp;"=390/"&amp;"100"</f>
        <v>Объем: 3,9=390/100</v>
      </c>
    </row>
    <row r="1786" spans="1:22" ht="14.25" x14ac:dyDescent="0.2">
      <c r="A1786" s="20"/>
      <c r="B1786" s="21"/>
      <c r="C1786" s="21" t="s">
        <v>695</v>
      </c>
      <c r="D1786" s="22"/>
      <c r="E1786" s="9"/>
      <c r="F1786" s="24">
        <f>Source!AO1978</f>
        <v>4076.63</v>
      </c>
      <c r="G1786" s="23" t="str">
        <f>Source!DG1978</f>
        <v/>
      </c>
      <c r="H1786" s="9">
        <f>Source!AV1978</f>
        <v>1</v>
      </c>
      <c r="I1786" s="9">
        <f>IF(Source!BA1978&lt;&gt; 0, Source!BA1978, 1)</f>
        <v>1</v>
      </c>
      <c r="J1786" s="25">
        <f>Source!S1978</f>
        <v>15898.86</v>
      </c>
      <c r="K1786" s="25"/>
    </row>
    <row r="1787" spans="1:22" ht="14.25" x14ac:dyDescent="0.2">
      <c r="A1787" s="20"/>
      <c r="B1787" s="21"/>
      <c r="C1787" s="21" t="s">
        <v>696</v>
      </c>
      <c r="D1787" s="22"/>
      <c r="E1787" s="9"/>
      <c r="F1787" s="24">
        <f>Source!AM1978</f>
        <v>2617.25</v>
      </c>
      <c r="G1787" s="23" t="str">
        <f>Source!DE1978</f>
        <v/>
      </c>
      <c r="H1787" s="9">
        <f>Source!AV1978</f>
        <v>1</v>
      </c>
      <c r="I1787" s="9">
        <f>IF(Source!BB1978&lt;&gt; 0, Source!BB1978, 1)</f>
        <v>1</v>
      </c>
      <c r="J1787" s="25">
        <f>Source!Q1978</f>
        <v>10207.280000000001</v>
      </c>
      <c r="K1787" s="25"/>
    </row>
    <row r="1788" spans="1:22" ht="14.25" x14ac:dyDescent="0.2">
      <c r="A1788" s="20"/>
      <c r="B1788" s="21"/>
      <c r="C1788" s="21" t="s">
        <v>697</v>
      </c>
      <c r="D1788" s="22"/>
      <c r="E1788" s="9"/>
      <c r="F1788" s="24">
        <f>Source!AN1978</f>
        <v>2063.46</v>
      </c>
      <c r="G1788" s="23" t="str">
        <f>Source!DF1978</f>
        <v/>
      </c>
      <c r="H1788" s="9">
        <f>Source!AV1978</f>
        <v>1</v>
      </c>
      <c r="I1788" s="9">
        <f>IF(Source!BS1978&lt;&gt; 0, Source!BS1978, 1)</f>
        <v>1</v>
      </c>
      <c r="J1788" s="27">
        <f>Source!R1978</f>
        <v>8047.49</v>
      </c>
      <c r="K1788" s="25"/>
    </row>
    <row r="1789" spans="1:22" ht="14.25" x14ac:dyDescent="0.2">
      <c r="A1789" s="20"/>
      <c r="B1789" s="21"/>
      <c r="C1789" s="21" t="s">
        <v>698</v>
      </c>
      <c r="D1789" s="22"/>
      <c r="E1789" s="9"/>
      <c r="F1789" s="24">
        <f>Source!AL1978</f>
        <v>102359.62</v>
      </c>
      <c r="G1789" s="23" t="str">
        <f>Source!DD1978</f>
        <v/>
      </c>
      <c r="H1789" s="9">
        <f>Source!AW1978</f>
        <v>1</v>
      </c>
      <c r="I1789" s="9">
        <f>IF(Source!BC1978&lt;&gt; 0, Source!BC1978, 1)</f>
        <v>1</v>
      </c>
      <c r="J1789" s="25">
        <f>Source!P1978</f>
        <v>399202.52</v>
      </c>
      <c r="K1789" s="25"/>
    </row>
    <row r="1790" spans="1:22" ht="28.5" x14ac:dyDescent="0.2">
      <c r="A1790" s="20" t="str">
        <f>Source!E1979</f>
        <v>21,1</v>
      </c>
      <c r="B1790" s="21" t="str">
        <f>Source!F1979</f>
        <v>21.1-25-769</v>
      </c>
      <c r="C1790" s="21" t="str">
        <f>Source!G1979</f>
        <v>Крошка резиновая гранулированная, фракция 2-3 мм</v>
      </c>
      <c r="D1790" s="22" t="str">
        <f>Source!H1979</f>
        <v>кг</v>
      </c>
      <c r="E1790" s="9">
        <f>Source!I1979</f>
        <v>-2866.5</v>
      </c>
      <c r="F1790" s="24">
        <f>Source!AK1979</f>
        <v>17.77</v>
      </c>
      <c r="G1790" s="33" t="s">
        <v>3</v>
      </c>
      <c r="H1790" s="9">
        <f>Source!AW1979</f>
        <v>1</v>
      </c>
      <c r="I1790" s="9">
        <f>IF(Source!BC1979&lt;&gt; 0, Source!BC1979, 1)</f>
        <v>1</v>
      </c>
      <c r="J1790" s="25">
        <f>Source!O1979</f>
        <v>-50937.71</v>
      </c>
      <c r="K1790" s="25"/>
      <c r="Q1790">
        <f>ROUND((Source!BZ1979/100)*ROUND((Source!AF1979*Source!AV1979)*Source!I1979, 2), 2)</f>
        <v>0</v>
      </c>
      <c r="R1790">
        <f>Source!X1979</f>
        <v>0</v>
      </c>
      <c r="S1790">
        <f>ROUND((Source!CA1979/100)*ROUND((Source!AF1979*Source!AV1979)*Source!I1979, 2), 2)</f>
        <v>0</v>
      </c>
      <c r="T1790">
        <f>Source!Y1979</f>
        <v>0</v>
      </c>
      <c r="U1790">
        <f>ROUND((175/100)*ROUND((Source!AE1979*Source!AV1979)*Source!I1979, 2), 2)</f>
        <v>0</v>
      </c>
      <c r="V1790">
        <f>ROUND((108/100)*ROUND(Source!CS1979*Source!I1979, 2), 2)</f>
        <v>0</v>
      </c>
    </row>
    <row r="1791" spans="1:22" ht="42.75" x14ac:dyDescent="0.2">
      <c r="A1791" s="20" t="str">
        <f>Source!E1980</f>
        <v>21,2</v>
      </c>
      <c r="B1791" s="21" t="str">
        <f>Source!F1980</f>
        <v>21.1-25-770</v>
      </c>
      <c r="C1791" s="21" t="str">
        <f>Source!G1980</f>
        <v>Крошка каучуковая гранулированная, окрашенная в массе, фракция 2-3 мм, цвет черный</v>
      </c>
      <c r="D1791" s="22" t="str">
        <f>Source!H1980</f>
        <v>кг</v>
      </c>
      <c r="E1791" s="9">
        <f>Source!I1980</f>
        <v>2866.5</v>
      </c>
      <c r="F1791" s="24">
        <f>Source!AK1980</f>
        <v>94.72</v>
      </c>
      <c r="G1791" s="33" t="s">
        <v>3</v>
      </c>
      <c r="H1791" s="9">
        <f>Source!AW1980</f>
        <v>1</v>
      </c>
      <c r="I1791" s="9">
        <f>IF(Source!BC1980&lt;&gt; 0, Source!BC1980, 1)</f>
        <v>1</v>
      </c>
      <c r="J1791" s="25">
        <f>Source!O1980</f>
        <v>271514.88</v>
      </c>
      <c r="K1791" s="25"/>
      <c r="Q1791">
        <f>ROUND((Source!BZ1980/100)*ROUND((Source!AF1980*Source!AV1980)*Source!I1980, 2), 2)</f>
        <v>0</v>
      </c>
      <c r="R1791">
        <f>Source!X1980</f>
        <v>0</v>
      </c>
      <c r="S1791">
        <f>ROUND((Source!CA1980/100)*ROUND((Source!AF1980*Source!AV1980)*Source!I1980, 2), 2)</f>
        <v>0</v>
      </c>
      <c r="T1791">
        <f>Source!Y1980</f>
        <v>0</v>
      </c>
      <c r="U1791">
        <f>ROUND((175/100)*ROUND((Source!AE1980*Source!AV1980)*Source!I1980, 2), 2)</f>
        <v>0</v>
      </c>
      <c r="V1791">
        <f>ROUND((108/100)*ROUND(Source!CS1980*Source!I1980, 2), 2)</f>
        <v>0</v>
      </c>
    </row>
    <row r="1792" spans="1:22" ht="14.25" x14ac:dyDescent="0.2">
      <c r="A1792" s="20"/>
      <c r="B1792" s="21"/>
      <c r="C1792" s="21" t="s">
        <v>699</v>
      </c>
      <c r="D1792" s="22" t="s">
        <v>700</v>
      </c>
      <c r="E1792" s="9">
        <f>Source!AT1978</f>
        <v>70</v>
      </c>
      <c r="F1792" s="24"/>
      <c r="G1792" s="23"/>
      <c r="H1792" s="9"/>
      <c r="I1792" s="9"/>
      <c r="J1792" s="25">
        <f>SUM(R1784:R1791)</f>
        <v>11129.2</v>
      </c>
      <c r="K1792" s="25"/>
    </row>
    <row r="1793" spans="1:22" ht="14.25" x14ac:dyDescent="0.2">
      <c r="A1793" s="20"/>
      <c r="B1793" s="21"/>
      <c r="C1793" s="21" t="s">
        <v>701</v>
      </c>
      <c r="D1793" s="22" t="s">
        <v>700</v>
      </c>
      <c r="E1793" s="9">
        <f>Source!AU1978</f>
        <v>10</v>
      </c>
      <c r="F1793" s="24"/>
      <c r="G1793" s="23"/>
      <c r="H1793" s="9"/>
      <c r="I1793" s="9"/>
      <c r="J1793" s="25">
        <f>SUM(T1784:T1792)</f>
        <v>1589.89</v>
      </c>
      <c r="K1793" s="25"/>
    </row>
    <row r="1794" spans="1:22" ht="14.25" x14ac:dyDescent="0.2">
      <c r="A1794" s="20"/>
      <c r="B1794" s="21"/>
      <c r="C1794" s="21" t="s">
        <v>702</v>
      </c>
      <c r="D1794" s="22" t="s">
        <v>700</v>
      </c>
      <c r="E1794" s="9">
        <f>108</f>
        <v>108</v>
      </c>
      <c r="F1794" s="24"/>
      <c r="G1794" s="23"/>
      <c r="H1794" s="9"/>
      <c r="I1794" s="9"/>
      <c r="J1794" s="25">
        <f>SUM(V1784:V1793)</f>
        <v>8691.2900000000009</v>
      </c>
      <c r="K1794" s="25"/>
    </row>
    <row r="1795" spans="1:22" ht="14.25" x14ac:dyDescent="0.2">
      <c r="A1795" s="20"/>
      <c r="B1795" s="21"/>
      <c r="C1795" s="21" t="s">
        <v>703</v>
      </c>
      <c r="D1795" s="22" t="s">
        <v>704</v>
      </c>
      <c r="E1795" s="9">
        <f>Source!AQ1978</f>
        <v>18.440000000000001</v>
      </c>
      <c r="F1795" s="24"/>
      <c r="G1795" s="23" t="str">
        <f>Source!DI1978</f>
        <v/>
      </c>
      <c r="H1795" s="9">
        <f>Source!AV1978</f>
        <v>1</v>
      </c>
      <c r="I1795" s="9"/>
      <c r="J1795" s="25"/>
      <c r="K1795" s="25">
        <f>Source!U1978</f>
        <v>71.915999999999997</v>
      </c>
    </row>
    <row r="1796" spans="1:22" ht="15" x14ac:dyDescent="0.25">
      <c r="A1796" s="29"/>
      <c r="B1796" s="29"/>
      <c r="C1796" s="29"/>
      <c r="D1796" s="29"/>
      <c r="E1796" s="29"/>
      <c r="F1796" s="29"/>
      <c r="G1796" s="29"/>
      <c r="H1796" s="29"/>
      <c r="I1796" s="44">
        <f>J1786+J1787+J1789+J1792+J1793+J1794+SUM(J1790:J1791)</f>
        <v>667296.21000000008</v>
      </c>
      <c r="J1796" s="44"/>
      <c r="K1796" s="30">
        <f>IF(Source!I1978&lt;&gt;0, ROUND(I1796/Source!I1978, 2), 0)</f>
        <v>171101.59</v>
      </c>
      <c r="P1796" s="28">
        <f>I1796</f>
        <v>667296.21000000008</v>
      </c>
    </row>
    <row r="1797" spans="1:22" ht="71.25" x14ac:dyDescent="0.2">
      <c r="A1797" s="20" t="str">
        <f>Source!E1981</f>
        <v>22</v>
      </c>
      <c r="B1797" s="21" t="str">
        <f>Source!F1981</f>
        <v>5.3-3103-11-2/1</v>
      </c>
      <c r="C1797" s="21" t="str">
        <f>Source!G1981</f>
        <v>Устройство наливного полиуретанового покрытия спортивных площадок и беговых дорожек, добавляется на 2 мм толщины покрытия</v>
      </c>
      <c r="D1797" s="22" t="str">
        <f>Source!H1981</f>
        <v>100 м2</v>
      </c>
      <c r="E1797" s="9">
        <f>Source!I1981</f>
        <v>3.9</v>
      </c>
      <c r="F1797" s="24"/>
      <c r="G1797" s="23"/>
      <c r="H1797" s="9"/>
      <c r="I1797" s="9"/>
      <c r="J1797" s="25"/>
      <c r="K1797" s="25"/>
      <c r="Q1797">
        <f>ROUND((Source!BZ1981/100)*ROUND((Source!AF1981*Source!AV1981)*Source!I1981, 2), 2)</f>
        <v>1645.21</v>
      </c>
      <c r="R1797">
        <f>Source!X1981</f>
        <v>1645.21</v>
      </c>
      <c r="S1797">
        <f>ROUND((Source!CA1981/100)*ROUND((Source!AF1981*Source!AV1981)*Source!I1981, 2), 2)</f>
        <v>235.03</v>
      </c>
      <c r="T1797">
        <f>Source!Y1981</f>
        <v>235.03</v>
      </c>
      <c r="U1797">
        <f>ROUND((175/100)*ROUND((Source!AE1981*Source!AV1981)*Source!I1981, 2), 2)</f>
        <v>2659.16</v>
      </c>
      <c r="V1797">
        <f>ROUND((108/100)*ROUND(Source!CS1981*Source!I1981, 2), 2)</f>
        <v>1641.08</v>
      </c>
    </row>
    <row r="1798" spans="1:22" x14ac:dyDescent="0.2">
      <c r="C1798" s="26" t="str">
        <f>"Объем: "&amp;Source!I1981&amp;"=390/"&amp;"100"</f>
        <v>Объем: 3,9=390/100</v>
      </c>
    </row>
    <row r="1799" spans="1:22" ht="14.25" x14ac:dyDescent="0.2">
      <c r="A1799" s="20"/>
      <c r="B1799" s="21"/>
      <c r="C1799" s="21" t="s">
        <v>695</v>
      </c>
      <c r="D1799" s="22"/>
      <c r="E1799" s="9"/>
      <c r="F1799" s="24">
        <f>Source!AO1981</f>
        <v>602.64</v>
      </c>
      <c r="G1799" s="23" t="str">
        <f>Source!DG1981</f>
        <v/>
      </c>
      <c r="H1799" s="9">
        <f>Source!AV1981</f>
        <v>1</v>
      </c>
      <c r="I1799" s="9">
        <f>IF(Source!BA1981&lt;&gt; 0, Source!BA1981, 1)</f>
        <v>1</v>
      </c>
      <c r="J1799" s="25">
        <f>Source!S1981</f>
        <v>2350.3000000000002</v>
      </c>
      <c r="K1799" s="25"/>
    </row>
    <row r="1800" spans="1:22" ht="14.25" x14ac:dyDescent="0.2">
      <c r="A1800" s="20"/>
      <c r="B1800" s="21"/>
      <c r="C1800" s="21" t="s">
        <v>696</v>
      </c>
      <c r="D1800" s="22"/>
      <c r="E1800" s="9"/>
      <c r="F1800" s="24">
        <f>Source!AM1981</f>
        <v>492.86</v>
      </c>
      <c r="G1800" s="23" t="str">
        <f>Source!DE1981</f>
        <v/>
      </c>
      <c r="H1800" s="9">
        <f>Source!AV1981</f>
        <v>1</v>
      </c>
      <c r="I1800" s="9">
        <f>IF(Source!BB1981&lt;&gt; 0, Source!BB1981, 1)</f>
        <v>1</v>
      </c>
      <c r="J1800" s="25">
        <f>Source!Q1981</f>
        <v>1922.15</v>
      </c>
      <c r="K1800" s="25"/>
    </row>
    <row r="1801" spans="1:22" ht="14.25" x14ac:dyDescent="0.2">
      <c r="A1801" s="20"/>
      <c r="B1801" s="21"/>
      <c r="C1801" s="21" t="s">
        <v>697</v>
      </c>
      <c r="D1801" s="22"/>
      <c r="E1801" s="9"/>
      <c r="F1801" s="24">
        <f>Source!AN1981</f>
        <v>389.62</v>
      </c>
      <c r="G1801" s="23" t="str">
        <f>Source!DF1981</f>
        <v/>
      </c>
      <c r="H1801" s="9">
        <f>Source!AV1981</f>
        <v>1</v>
      </c>
      <c r="I1801" s="9">
        <f>IF(Source!BS1981&lt;&gt; 0, Source!BS1981, 1)</f>
        <v>1</v>
      </c>
      <c r="J1801" s="27">
        <f>Source!R1981</f>
        <v>1519.52</v>
      </c>
      <c r="K1801" s="25"/>
    </row>
    <row r="1802" spans="1:22" ht="14.25" x14ac:dyDescent="0.2">
      <c r="A1802" s="20"/>
      <c r="B1802" s="21"/>
      <c r="C1802" s="21" t="s">
        <v>698</v>
      </c>
      <c r="D1802" s="22"/>
      <c r="E1802" s="9"/>
      <c r="F1802" s="24">
        <f>Source!AL1981</f>
        <v>18967.62</v>
      </c>
      <c r="G1802" s="23" t="str">
        <f>Source!DD1981</f>
        <v/>
      </c>
      <c r="H1802" s="9">
        <f>Source!AW1981</f>
        <v>1</v>
      </c>
      <c r="I1802" s="9">
        <f>IF(Source!BC1981&lt;&gt; 0, Source!BC1981, 1)</f>
        <v>1</v>
      </c>
      <c r="J1802" s="25">
        <f>Source!P1981</f>
        <v>73973.72</v>
      </c>
      <c r="K1802" s="25"/>
    </row>
    <row r="1803" spans="1:22" ht="28.5" x14ac:dyDescent="0.2">
      <c r="A1803" s="20" t="str">
        <f>Source!E1982</f>
        <v>22,1</v>
      </c>
      <c r="B1803" s="21" t="str">
        <f>Source!F1982</f>
        <v>21.1-25-769</v>
      </c>
      <c r="C1803" s="21" t="str">
        <f>Source!G1982</f>
        <v>Крошка резиновая гранулированная, фракция 2-3 мм</v>
      </c>
      <c r="D1803" s="22" t="str">
        <f>Source!H1982</f>
        <v>кг</v>
      </c>
      <c r="E1803" s="9">
        <f>Source!I1982</f>
        <v>-573.29999999999995</v>
      </c>
      <c r="F1803" s="24">
        <f>Source!AK1982</f>
        <v>17.77</v>
      </c>
      <c r="G1803" s="33" t="s">
        <v>3</v>
      </c>
      <c r="H1803" s="9">
        <f>Source!AW1982</f>
        <v>1</v>
      </c>
      <c r="I1803" s="9">
        <f>IF(Source!BC1982&lt;&gt; 0, Source!BC1982, 1)</f>
        <v>1</v>
      </c>
      <c r="J1803" s="25">
        <f>Source!O1982</f>
        <v>-10187.540000000001</v>
      </c>
      <c r="K1803" s="25"/>
      <c r="Q1803">
        <f>ROUND((Source!BZ1982/100)*ROUND((Source!AF1982*Source!AV1982)*Source!I1982, 2), 2)</f>
        <v>0</v>
      </c>
      <c r="R1803">
        <f>Source!X1982</f>
        <v>0</v>
      </c>
      <c r="S1803">
        <f>ROUND((Source!CA1982/100)*ROUND((Source!AF1982*Source!AV1982)*Source!I1982, 2), 2)</f>
        <v>0</v>
      </c>
      <c r="T1803">
        <f>Source!Y1982</f>
        <v>0</v>
      </c>
      <c r="U1803">
        <f>ROUND((175/100)*ROUND((Source!AE1982*Source!AV1982)*Source!I1982, 2), 2)</f>
        <v>0</v>
      </c>
      <c r="V1803">
        <f>ROUND((108/100)*ROUND(Source!CS1982*Source!I1982, 2), 2)</f>
        <v>0</v>
      </c>
    </row>
    <row r="1804" spans="1:22" ht="42.75" x14ac:dyDescent="0.2">
      <c r="A1804" s="20" t="str">
        <f>Source!E1983</f>
        <v>22,2</v>
      </c>
      <c r="B1804" s="21" t="str">
        <f>Source!F1983</f>
        <v>21.1-25-770</v>
      </c>
      <c r="C1804" s="21" t="str">
        <f>Source!G1983</f>
        <v>Крошка каучуковая гранулированная, окрашенная в массе, фракция 2-3 мм, цвет черный</v>
      </c>
      <c r="D1804" s="22" t="str">
        <f>Source!H1983</f>
        <v>кг</v>
      </c>
      <c r="E1804" s="9">
        <f>Source!I1983</f>
        <v>573.29999999999995</v>
      </c>
      <c r="F1804" s="24">
        <f>Source!AK1983</f>
        <v>94.72</v>
      </c>
      <c r="G1804" s="33" t="s">
        <v>3</v>
      </c>
      <c r="H1804" s="9">
        <f>Source!AW1983</f>
        <v>1</v>
      </c>
      <c r="I1804" s="9">
        <f>IF(Source!BC1983&lt;&gt; 0, Source!BC1983, 1)</f>
        <v>1</v>
      </c>
      <c r="J1804" s="25">
        <f>Source!O1983</f>
        <v>54302.98</v>
      </c>
      <c r="K1804" s="25"/>
      <c r="Q1804">
        <f>ROUND((Source!BZ1983/100)*ROUND((Source!AF1983*Source!AV1983)*Source!I1983, 2), 2)</f>
        <v>0</v>
      </c>
      <c r="R1804">
        <f>Source!X1983</f>
        <v>0</v>
      </c>
      <c r="S1804">
        <f>ROUND((Source!CA1983/100)*ROUND((Source!AF1983*Source!AV1983)*Source!I1983, 2), 2)</f>
        <v>0</v>
      </c>
      <c r="T1804">
        <f>Source!Y1983</f>
        <v>0</v>
      </c>
      <c r="U1804">
        <f>ROUND((175/100)*ROUND((Source!AE1983*Source!AV1983)*Source!I1983, 2), 2)</f>
        <v>0</v>
      </c>
      <c r="V1804">
        <f>ROUND((108/100)*ROUND(Source!CS1983*Source!I1983, 2), 2)</f>
        <v>0</v>
      </c>
    </row>
    <row r="1805" spans="1:22" ht="14.25" x14ac:dyDescent="0.2">
      <c r="A1805" s="20"/>
      <c r="B1805" s="21"/>
      <c r="C1805" s="21" t="s">
        <v>699</v>
      </c>
      <c r="D1805" s="22" t="s">
        <v>700</v>
      </c>
      <c r="E1805" s="9">
        <f>Source!AT1981</f>
        <v>70</v>
      </c>
      <c r="F1805" s="24"/>
      <c r="G1805" s="23"/>
      <c r="H1805" s="9"/>
      <c r="I1805" s="9"/>
      <c r="J1805" s="25">
        <f>SUM(R1797:R1804)</f>
        <v>1645.21</v>
      </c>
      <c r="K1805" s="25"/>
    </row>
    <row r="1806" spans="1:22" ht="14.25" x14ac:dyDescent="0.2">
      <c r="A1806" s="20"/>
      <c r="B1806" s="21"/>
      <c r="C1806" s="21" t="s">
        <v>701</v>
      </c>
      <c r="D1806" s="22" t="s">
        <v>700</v>
      </c>
      <c r="E1806" s="9">
        <f>Source!AU1981</f>
        <v>10</v>
      </c>
      <c r="F1806" s="24"/>
      <c r="G1806" s="23"/>
      <c r="H1806" s="9"/>
      <c r="I1806" s="9"/>
      <c r="J1806" s="25">
        <f>SUM(T1797:T1805)</f>
        <v>235.03</v>
      </c>
      <c r="K1806" s="25"/>
    </row>
    <row r="1807" spans="1:22" ht="14.25" x14ac:dyDescent="0.2">
      <c r="A1807" s="20"/>
      <c r="B1807" s="21"/>
      <c r="C1807" s="21" t="s">
        <v>702</v>
      </c>
      <c r="D1807" s="22" t="s">
        <v>700</v>
      </c>
      <c r="E1807" s="9">
        <f>108</f>
        <v>108</v>
      </c>
      <c r="F1807" s="24"/>
      <c r="G1807" s="23"/>
      <c r="H1807" s="9"/>
      <c r="I1807" s="9"/>
      <c r="J1807" s="25">
        <f>SUM(V1797:V1806)</f>
        <v>1641.08</v>
      </c>
      <c r="K1807" s="25"/>
    </row>
    <row r="1808" spans="1:22" ht="14.25" x14ac:dyDescent="0.2">
      <c r="A1808" s="20"/>
      <c r="B1808" s="21"/>
      <c r="C1808" s="21" t="s">
        <v>703</v>
      </c>
      <c r="D1808" s="22" t="s">
        <v>704</v>
      </c>
      <c r="E1808" s="9">
        <f>Source!AQ1981</f>
        <v>2.65</v>
      </c>
      <c r="F1808" s="24"/>
      <c r="G1808" s="23" t="str">
        <f>Source!DI1981</f>
        <v/>
      </c>
      <c r="H1808" s="9">
        <f>Source!AV1981</f>
        <v>1</v>
      </c>
      <c r="I1808" s="9"/>
      <c r="J1808" s="25"/>
      <c r="K1808" s="25">
        <f>Source!U1981</f>
        <v>10.334999999999999</v>
      </c>
    </row>
    <row r="1809" spans="1:32" ht="15" x14ac:dyDescent="0.25">
      <c r="A1809" s="29"/>
      <c r="B1809" s="29"/>
      <c r="C1809" s="29"/>
      <c r="D1809" s="29"/>
      <c r="E1809" s="29"/>
      <c r="F1809" s="29"/>
      <c r="G1809" s="29"/>
      <c r="H1809" s="29"/>
      <c r="I1809" s="44">
        <f>J1799+J1800+J1802+J1805+J1806+J1807+SUM(J1803:J1804)</f>
        <v>125882.93000000001</v>
      </c>
      <c r="J1809" s="44"/>
      <c r="K1809" s="30">
        <f>IF(Source!I1981&lt;&gt;0, ROUND(I1809/Source!I1981, 2), 0)</f>
        <v>32277.67</v>
      </c>
      <c r="P1809" s="28">
        <f>I1809</f>
        <v>125882.93000000001</v>
      </c>
    </row>
    <row r="1810" spans="1:32" ht="42.75" x14ac:dyDescent="0.2">
      <c r="A1810" s="20" t="str">
        <f>Source!E1984</f>
        <v>23</v>
      </c>
      <c r="B1810" s="21" t="str">
        <f>Source!F1984</f>
        <v>2.1-3203-1-2/1</v>
      </c>
      <c r="C1810" s="21" t="str">
        <f>Source!G1984</f>
        <v>Установка бортовых камней бетонных марки БР 100.30.15 при других видах покрытий</v>
      </c>
      <c r="D1810" s="22" t="str">
        <f>Source!H1984</f>
        <v>100 м</v>
      </c>
      <c r="E1810" s="9">
        <f>Source!I1984</f>
        <v>0.9</v>
      </c>
      <c r="F1810" s="24"/>
      <c r="G1810" s="23"/>
      <c r="H1810" s="9"/>
      <c r="I1810" s="9"/>
      <c r="J1810" s="25"/>
      <c r="K1810" s="25"/>
      <c r="Q1810">
        <f>ROUND((Source!BZ1984/100)*ROUND((Source!AF1984*Source!AV1984)*Source!I1984, 2), 2)</f>
        <v>10006.82</v>
      </c>
      <c r="R1810">
        <f>Source!X1984</f>
        <v>10006.82</v>
      </c>
      <c r="S1810">
        <f>ROUND((Source!CA1984/100)*ROUND((Source!AF1984*Source!AV1984)*Source!I1984, 2), 2)</f>
        <v>1429.55</v>
      </c>
      <c r="T1810">
        <f>Source!Y1984</f>
        <v>1429.55</v>
      </c>
      <c r="U1810">
        <f>ROUND((175/100)*ROUND((Source!AE1984*Source!AV1984)*Source!I1984, 2), 2)</f>
        <v>0</v>
      </c>
      <c r="V1810">
        <f>ROUND((108/100)*ROUND(Source!CS1984*Source!I1984, 2), 2)</f>
        <v>0</v>
      </c>
    </row>
    <row r="1811" spans="1:32" x14ac:dyDescent="0.2">
      <c r="C1811" s="26" t="str">
        <f>"Объем: "&amp;Source!I1984&amp;"=90/"&amp;"100"</f>
        <v>Объем: 0,9=90/100</v>
      </c>
    </row>
    <row r="1812" spans="1:32" ht="14.25" x14ac:dyDescent="0.2">
      <c r="A1812" s="20"/>
      <c r="B1812" s="21"/>
      <c r="C1812" s="21" t="s">
        <v>695</v>
      </c>
      <c r="D1812" s="22"/>
      <c r="E1812" s="9"/>
      <c r="F1812" s="24">
        <f>Source!AO1984</f>
        <v>15883.83</v>
      </c>
      <c r="G1812" s="23" t="str">
        <f>Source!DG1984</f>
        <v/>
      </c>
      <c r="H1812" s="9">
        <f>Source!AV1984</f>
        <v>1</v>
      </c>
      <c r="I1812" s="9">
        <f>IF(Source!BA1984&lt;&gt; 0, Source!BA1984, 1)</f>
        <v>1</v>
      </c>
      <c r="J1812" s="25">
        <f>Source!S1984</f>
        <v>14295.45</v>
      </c>
      <c r="K1812" s="25"/>
    </row>
    <row r="1813" spans="1:32" ht="14.25" x14ac:dyDescent="0.2">
      <c r="A1813" s="20"/>
      <c r="B1813" s="21"/>
      <c r="C1813" s="21" t="s">
        <v>698</v>
      </c>
      <c r="D1813" s="22"/>
      <c r="E1813" s="9"/>
      <c r="F1813" s="24">
        <f>Source!AL1984</f>
        <v>55802.41</v>
      </c>
      <c r="G1813" s="23" t="str">
        <f>Source!DD1984</f>
        <v/>
      </c>
      <c r="H1813" s="9">
        <f>Source!AW1984</f>
        <v>1</v>
      </c>
      <c r="I1813" s="9">
        <f>IF(Source!BC1984&lt;&gt; 0, Source!BC1984, 1)</f>
        <v>1</v>
      </c>
      <c r="J1813" s="25">
        <f>Source!P1984</f>
        <v>50222.17</v>
      </c>
      <c r="K1813" s="25"/>
    </row>
    <row r="1814" spans="1:32" ht="28.5" x14ac:dyDescent="0.2">
      <c r="A1814" s="20" t="str">
        <f>Source!E1985</f>
        <v>23,1</v>
      </c>
      <c r="B1814" s="21" t="str">
        <f>Source!F1985</f>
        <v>21.5-3-13</v>
      </c>
      <c r="C1814" s="21" t="str">
        <f>Source!G1985</f>
        <v>Камни бетонные бортовые, марка БР 100.30.15</v>
      </c>
      <c r="D1814" s="22" t="str">
        <f>Source!H1985</f>
        <v>м3</v>
      </c>
      <c r="E1814" s="9">
        <f>Source!I1985</f>
        <v>-3.87</v>
      </c>
      <c r="F1814" s="24">
        <f>Source!AK1985</f>
        <v>7833.01</v>
      </c>
      <c r="G1814" s="33" t="s">
        <v>3</v>
      </c>
      <c r="H1814" s="9">
        <f>Source!AW1985</f>
        <v>1</v>
      </c>
      <c r="I1814" s="9">
        <f>IF(Source!BC1985&lt;&gt; 0, Source!BC1985, 1)</f>
        <v>1</v>
      </c>
      <c r="J1814" s="25">
        <f>Source!O1985</f>
        <v>-30313.75</v>
      </c>
      <c r="K1814" s="25"/>
      <c r="Q1814">
        <f>ROUND((Source!BZ1985/100)*ROUND((Source!AF1985*Source!AV1985)*Source!I1985, 2), 2)</f>
        <v>0</v>
      </c>
      <c r="R1814">
        <f>Source!X1985</f>
        <v>0</v>
      </c>
      <c r="S1814">
        <f>ROUND((Source!CA1985/100)*ROUND((Source!AF1985*Source!AV1985)*Source!I1985, 2), 2)</f>
        <v>0</v>
      </c>
      <c r="T1814">
        <f>Source!Y1985</f>
        <v>0</v>
      </c>
      <c r="U1814">
        <f>ROUND((175/100)*ROUND((Source!AE1985*Source!AV1985)*Source!I1985, 2), 2)</f>
        <v>0</v>
      </c>
      <c r="V1814">
        <f>ROUND((108/100)*ROUND(Source!CS1985*Source!I1985, 2), 2)</f>
        <v>0</v>
      </c>
    </row>
    <row r="1815" spans="1:32" ht="14.25" x14ac:dyDescent="0.2">
      <c r="A1815" s="20"/>
      <c r="B1815" s="21"/>
      <c r="C1815" s="21" t="s">
        <v>699</v>
      </c>
      <c r="D1815" s="22" t="s">
        <v>700</v>
      </c>
      <c r="E1815" s="9">
        <f>Source!AT1984</f>
        <v>70</v>
      </c>
      <c r="F1815" s="24"/>
      <c r="G1815" s="23"/>
      <c r="H1815" s="9"/>
      <c r="I1815" s="9"/>
      <c r="J1815" s="25">
        <f>SUM(R1810:R1814)</f>
        <v>10006.82</v>
      </c>
      <c r="K1815" s="25"/>
    </row>
    <row r="1816" spans="1:32" ht="14.25" x14ac:dyDescent="0.2">
      <c r="A1816" s="20"/>
      <c r="B1816" s="21"/>
      <c r="C1816" s="21" t="s">
        <v>701</v>
      </c>
      <c r="D1816" s="22" t="s">
        <v>700</v>
      </c>
      <c r="E1816" s="9">
        <f>Source!AU1984</f>
        <v>10</v>
      </c>
      <c r="F1816" s="24"/>
      <c r="G1816" s="23"/>
      <c r="H1816" s="9"/>
      <c r="I1816" s="9"/>
      <c r="J1816" s="25">
        <f>SUM(T1810:T1815)</f>
        <v>1429.55</v>
      </c>
      <c r="K1816" s="25"/>
    </row>
    <row r="1817" spans="1:32" ht="14.25" x14ac:dyDescent="0.2">
      <c r="A1817" s="20"/>
      <c r="B1817" s="21"/>
      <c r="C1817" s="21" t="s">
        <v>703</v>
      </c>
      <c r="D1817" s="22" t="s">
        <v>704</v>
      </c>
      <c r="E1817" s="9">
        <f>Source!AQ1984</f>
        <v>80.27</v>
      </c>
      <c r="F1817" s="24"/>
      <c r="G1817" s="23" t="str">
        <f>Source!DI1984</f>
        <v/>
      </c>
      <c r="H1817" s="9">
        <f>Source!AV1984</f>
        <v>1</v>
      </c>
      <c r="I1817" s="9"/>
      <c r="J1817" s="25"/>
      <c r="K1817" s="25">
        <f>Source!U1984</f>
        <v>72.242999999999995</v>
      </c>
    </row>
    <row r="1818" spans="1:32" ht="15" x14ac:dyDescent="0.25">
      <c r="A1818" s="29"/>
      <c r="B1818" s="29"/>
      <c r="C1818" s="29"/>
      <c r="D1818" s="29"/>
      <c r="E1818" s="29"/>
      <c r="F1818" s="29"/>
      <c r="G1818" s="29"/>
      <c r="H1818" s="29"/>
      <c r="I1818" s="44">
        <f>J1812+J1813+J1815+J1816+SUM(J1814:J1814)</f>
        <v>45640.240000000005</v>
      </c>
      <c r="J1818" s="44"/>
      <c r="K1818" s="30">
        <f>IF(Source!I1984&lt;&gt;0, ROUND(I1818/Source!I1984, 2), 0)</f>
        <v>50711.38</v>
      </c>
      <c r="P1818" s="28">
        <f>I1818</f>
        <v>45640.240000000005</v>
      </c>
    </row>
    <row r="1820" spans="1:32" ht="15" x14ac:dyDescent="0.25">
      <c r="A1820" s="42" t="str">
        <f>CONCATENATE("Итого по подразделу: ",IF(Source!G1988&lt;&gt;"Новый подраздел", Source!G1988, ""))</f>
        <v>Итого по подразделу: Устройство резинового покрытия   на детской площадке -390м2</v>
      </c>
      <c r="B1820" s="42"/>
      <c r="C1820" s="42"/>
      <c r="D1820" s="42"/>
      <c r="E1820" s="42"/>
      <c r="F1820" s="42"/>
      <c r="G1820" s="42"/>
      <c r="H1820" s="42"/>
      <c r="I1820" s="40">
        <f>SUM(P1725:P1819)</f>
        <v>1228122.23</v>
      </c>
      <c r="J1820" s="41"/>
      <c r="K1820" s="31"/>
      <c r="AF1820" s="34" t="str">
        <f>CONCATENATE("Итого по подразделу: ",IF(Source!G1988&lt;&gt;"Новый подраздел", Source!G1988, ""))</f>
        <v>Итого по подразделу: Устройство резинового покрытия   на детской площадке -390м2</v>
      </c>
    </row>
    <row r="1822" spans="1:32" ht="14.25" x14ac:dyDescent="0.2">
      <c r="C1822" s="38" t="str">
        <f>Source!H2016</f>
        <v>НДС 20%</v>
      </c>
      <c r="D1822" s="38"/>
      <c r="E1822" s="38"/>
      <c r="F1822" s="38"/>
      <c r="G1822" s="38"/>
      <c r="H1822" s="38"/>
      <c r="I1822" s="39">
        <f>IF(Source!F2016=0, "", Source!F2016)</f>
        <v>245624.45</v>
      </c>
      <c r="J1822" s="39"/>
    </row>
    <row r="1823" spans="1:32" ht="14.25" x14ac:dyDescent="0.2">
      <c r="C1823" s="38" t="str">
        <f>Source!H2017</f>
        <v>Итого с НДС</v>
      </c>
      <c r="D1823" s="38"/>
      <c r="E1823" s="38"/>
      <c r="F1823" s="38"/>
      <c r="G1823" s="38"/>
      <c r="H1823" s="38"/>
      <c r="I1823" s="39">
        <f>IF(Source!F2017=0, "", Source!F2017)</f>
        <v>1473746.68</v>
      </c>
      <c r="J1823" s="39"/>
    </row>
    <row r="1825" spans="1:32" ht="30" x14ac:dyDescent="0.25">
      <c r="A1825" s="42" t="str">
        <f>CONCATENATE("Итого по разделу: ",IF(Source!G2019&lt;&gt;"Новый раздел", Source!G2019,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камня-390м2</v>
      </c>
      <c r="B1825" s="42"/>
      <c r="C1825" s="42"/>
      <c r="D1825" s="42"/>
      <c r="E1825" s="42"/>
      <c r="F1825" s="42"/>
      <c r="G1825" s="42"/>
      <c r="H1825" s="42"/>
      <c r="I1825" s="40">
        <f>SUM(P1723:P1824)</f>
        <v>1228122.23</v>
      </c>
      <c r="J1825" s="41"/>
      <c r="K1825" s="31"/>
      <c r="AF1825" s="34" t="str">
        <f>CONCATENATE("Итого по разделу: ",IF(Source!G2019&lt;&gt;"Новый раздел", Source!G2019,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камня-390м2</v>
      </c>
    </row>
    <row r="1827" spans="1:32" ht="14.25" x14ac:dyDescent="0.2">
      <c r="C1827" s="38" t="str">
        <f>Source!H2047</f>
        <v>НДС 20%</v>
      </c>
      <c r="D1827" s="38"/>
      <c r="E1827" s="38"/>
      <c r="F1827" s="38"/>
      <c r="G1827" s="38"/>
      <c r="H1827" s="38"/>
      <c r="I1827" s="39">
        <f>IF(Source!F2047=0, "", Source!F2047)</f>
        <v>245624.45</v>
      </c>
      <c r="J1827" s="39"/>
    </row>
    <row r="1828" spans="1:32" ht="14.25" x14ac:dyDescent="0.2">
      <c r="C1828" s="38" t="str">
        <f>Source!H2048</f>
        <v>Итого с НДС</v>
      </c>
      <c r="D1828" s="38"/>
      <c r="E1828" s="38"/>
      <c r="F1828" s="38"/>
      <c r="G1828" s="38"/>
      <c r="H1828" s="38"/>
      <c r="I1828" s="39">
        <f>IF(Source!F2048=0, "", Source!F2048)</f>
        <v>1473746.68</v>
      </c>
      <c r="J1828" s="39"/>
    </row>
    <row r="1830" spans="1:32" ht="16.5" x14ac:dyDescent="0.25">
      <c r="A1830" s="43" t="str">
        <f>CONCATENATE("Раздел: ",IF(Source!G2050&lt;&gt;"Новый раздел", Source!G2050, ""))</f>
        <v>Раздел: Установка МАФ</v>
      </c>
      <c r="B1830" s="43"/>
      <c r="C1830" s="43"/>
      <c r="D1830" s="43"/>
      <c r="E1830" s="43"/>
      <c r="F1830" s="43"/>
      <c r="G1830" s="43"/>
      <c r="H1830" s="43"/>
      <c r="I1830" s="43"/>
      <c r="J1830" s="43"/>
      <c r="K1830" s="43"/>
    </row>
    <row r="1831" spans="1:32" ht="42.75" x14ac:dyDescent="0.2">
      <c r="A1831" s="20" t="str">
        <f>Source!E2054</f>
        <v>24</v>
      </c>
      <c r="B1831" s="21" t="str">
        <f>Source!F2054</f>
        <v>5.3-3203-4-2/1</v>
      </c>
      <c r="C1831" s="21" t="str">
        <f>Source!G2054</f>
        <v>Установка стоек металлического ограждения газонов из трубы, масса стоек до 5 кг</v>
      </c>
      <c r="D1831" s="22" t="str">
        <f>Source!H2054</f>
        <v>10 шт.</v>
      </c>
      <c r="E1831" s="9">
        <f>Source!I2054</f>
        <v>0.6</v>
      </c>
      <c r="F1831" s="24"/>
      <c r="G1831" s="23"/>
      <c r="H1831" s="9"/>
      <c r="I1831" s="9"/>
      <c r="J1831" s="25"/>
      <c r="K1831" s="25"/>
      <c r="Q1831">
        <f>ROUND((Source!BZ2054/100)*ROUND((Source!AF2054*Source!AV2054)*Source!I2054, 2), 2)</f>
        <v>492.58</v>
      </c>
      <c r="R1831">
        <f>Source!X2054</f>
        <v>492.58</v>
      </c>
      <c r="S1831">
        <f>ROUND((Source!CA2054/100)*ROUND((Source!AF2054*Source!AV2054)*Source!I2054, 2), 2)</f>
        <v>70.37</v>
      </c>
      <c r="T1831">
        <f>Source!Y2054</f>
        <v>70.37</v>
      </c>
      <c r="U1831">
        <f>ROUND((175/100)*ROUND((Source!AE2054*Source!AV2054)*Source!I2054, 2), 2)</f>
        <v>0</v>
      </c>
      <c r="V1831">
        <f>ROUND((108/100)*ROUND(Source!CS2054*Source!I2054, 2), 2)</f>
        <v>0</v>
      </c>
    </row>
    <row r="1832" spans="1:32" x14ac:dyDescent="0.2">
      <c r="C1832" s="26" t="str">
        <f>"Объем: "&amp;Source!I2054&amp;"=6/"&amp;"10"</f>
        <v>Объем: 0,6=6/10</v>
      </c>
    </row>
    <row r="1833" spans="1:32" ht="14.25" x14ac:dyDescent="0.2">
      <c r="A1833" s="20"/>
      <c r="B1833" s="21"/>
      <c r="C1833" s="21" t="s">
        <v>695</v>
      </c>
      <c r="D1833" s="22"/>
      <c r="E1833" s="9"/>
      <c r="F1833" s="24">
        <f>Source!AO2054</f>
        <v>1172.82</v>
      </c>
      <c r="G1833" s="23" t="str">
        <f>Source!DG2054</f>
        <v/>
      </c>
      <c r="H1833" s="9">
        <f>Source!AV2054</f>
        <v>1</v>
      </c>
      <c r="I1833" s="9">
        <f>IF(Source!BA2054&lt;&gt; 0, Source!BA2054, 1)</f>
        <v>1</v>
      </c>
      <c r="J1833" s="25">
        <f>Source!S2054</f>
        <v>703.69</v>
      </c>
      <c r="K1833" s="25"/>
    </row>
    <row r="1834" spans="1:32" ht="14.25" x14ac:dyDescent="0.2">
      <c r="A1834" s="20"/>
      <c r="B1834" s="21"/>
      <c r="C1834" s="21" t="s">
        <v>698</v>
      </c>
      <c r="D1834" s="22"/>
      <c r="E1834" s="9"/>
      <c r="F1834" s="24">
        <f>Source!AL2054</f>
        <v>2994.86</v>
      </c>
      <c r="G1834" s="23" t="str">
        <f>Source!DD2054</f>
        <v/>
      </c>
      <c r="H1834" s="9">
        <f>Source!AW2054</f>
        <v>1</v>
      </c>
      <c r="I1834" s="9">
        <f>IF(Source!BC2054&lt;&gt; 0, Source!BC2054, 1)</f>
        <v>1</v>
      </c>
      <c r="J1834" s="25">
        <f>Source!P2054</f>
        <v>1796.92</v>
      </c>
      <c r="K1834" s="25"/>
    </row>
    <row r="1835" spans="1:32" ht="14.25" x14ac:dyDescent="0.2">
      <c r="A1835" s="20"/>
      <c r="B1835" s="21"/>
      <c r="C1835" s="21" t="s">
        <v>699</v>
      </c>
      <c r="D1835" s="22" t="s">
        <v>700</v>
      </c>
      <c r="E1835" s="9">
        <f>Source!AT2054</f>
        <v>70</v>
      </c>
      <c r="F1835" s="24"/>
      <c r="G1835" s="23"/>
      <c r="H1835" s="9"/>
      <c r="I1835" s="9"/>
      <c r="J1835" s="25">
        <f>SUM(R1831:R1834)</f>
        <v>492.58</v>
      </c>
      <c r="K1835" s="25"/>
    </row>
    <row r="1836" spans="1:32" ht="14.25" x14ac:dyDescent="0.2">
      <c r="A1836" s="20"/>
      <c r="B1836" s="21"/>
      <c r="C1836" s="21" t="s">
        <v>701</v>
      </c>
      <c r="D1836" s="22" t="s">
        <v>700</v>
      </c>
      <c r="E1836" s="9">
        <f>Source!AU2054</f>
        <v>10</v>
      </c>
      <c r="F1836" s="24"/>
      <c r="G1836" s="23"/>
      <c r="H1836" s="9"/>
      <c r="I1836" s="9"/>
      <c r="J1836" s="25">
        <f>SUM(T1831:T1835)</f>
        <v>70.37</v>
      </c>
      <c r="K1836" s="25"/>
    </row>
    <row r="1837" spans="1:32" ht="14.25" x14ac:dyDescent="0.2">
      <c r="A1837" s="20"/>
      <c r="B1837" s="21"/>
      <c r="C1837" s="21" t="s">
        <v>703</v>
      </c>
      <c r="D1837" s="22" t="s">
        <v>704</v>
      </c>
      <c r="E1837" s="9">
        <f>Source!AQ2054</f>
        <v>6.22</v>
      </c>
      <c r="F1837" s="24"/>
      <c r="G1837" s="23" t="str">
        <f>Source!DI2054</f>
        <v/>
      </c>
      <c r="H1837" s="9">
        <f>Source!AV2054</f>
        <v>1</v>
      </c>
      <c r="I1837" s="9"/>
      <c r="J1837" s="25"/>
      <c r="K1837" s="25">
        <f>Source!U2054</f>
        <v>3.7319999999999998</v>
      </c>
    </row>
    <row r="1838" spans="1:32" ht="15" x14ac:dyDescent="0.25">
      <c r="A1838" s="29"/>
      <c r="B1838" s="29"/>
      <c r="C1838" s="29"/>
      <c r="D1838" s="29"/>
      <c r="E1838" s="29"/>
      <c r="F1838" s="29"/>
      <c r="G1838" s="29"/>
      <c r="H1838" s="29"/>
      <c r="I1838" s="44">
        <f>J1833+J1834+J1835+J1836</f>
        <v>3063.56</v>
      </c>
      <c r="J1838" s="44"/>
      <c r="K1838" s="30">
        <f>IF(Source!I2054&lt;&gt;0, ROUND(I1838/Source!I2054, 2), 0)</f>
        <v>5105.93</v>
      </c>
      <c r="P1838" s="28">
        <f>I1838</f>
        <v>3063.56</v>
      </c>
    </row>
    <row r="1839" spans="1:32" ht="57" x14ac:dyDescent="0.2">
      <c r="A1839" s="20" t="str">
        <f>Source!E2055</f>
        <v>25</v>
      </c>
      <c r="B1839" s="21" t="str">
        <f>Source!F2055</f>
        <v>коммерческое предложение</v>
      </c>
      <c r="C1839" s="21" t="s">
        <v>751</v>
      </c>
      <c r="D1839" s="22" t="str">
        <f>Source!H2055</f>
        <v>шт.</v>
      </c>
      <c r="E1839" s="9">
        <f>Source!I2055</f>
        <v>2</v>
      </c>
      <c r="F1839" s="24">
        <f>Source!AL2055</f>
        <v>34525</v>
      </c>
      <c r="G1839" s="23" t="str">
        <f>Source!DD2055</f>
        <v/>
      </c>
      <c r="H1839" s="9">
        <f>Source!AW2055</f>
        <v>1</v>
      </c>
      <c r="I1839" s="9">
        <f>IF(Source!BC2055&lt;&gt; 0, Source!BC2055, 1)</f>
        <v>1</v>
      </c>
      <c r="J1839" s="25">
        <f>Source!P2055</f>
        <v>69050</v>
      </c>
      <c r="K1839" s="25"/>
      <c r="Q1839">
        <f>ROUND((Source!BZ2055/100)*ROUND((Source!AF2055*Source!AV2055)*Source!I2055, 2), 2)</f>
        <v>0</v>
      </c>
      <c r="R1839">
        <f>Source!X2055</f>
        <v>0</v>
      </c>
      <c r="S1839">
        <f>ROUND((Source!CA2055/100)*ROUND((Source!AF2055*Source!AV2055)*Source!I2055, 2), 2)</f>
        <v>0</v>
      </c>
      <c r="T1839">
        <f>Source!Y2055</f>
        <v>0</v>
      </c>
      <c r="U1839">
        <f>ROUND((175/100)*ROUND((Source!AE2055*Source!AV2055)*Source!I2055, 2), 2)</f>
        <v>0</v>
      </c>
      <c r="V1839">
        <f>ROUND((108/100)*ROUND(Source!CS2055*Source!I2055, 2), 2)</f>
        <v>0</v>
      </c>
    </row>
    <row r="1840" spans="1:32" ht="15" x14ac:dyDescent="0.25">
      <c r="A1840" s="29"/>
      <c r="B1840" s="29"/>
      <c r="C1840" s="29"/>
      <c r="D1840" s="29"/>
      <c r="E1840" s="29"/>
      <c r="F1840" s="29"/>
      <c r="G1840" s="29"/>
      <c r="H1840" s="29"/>
      <c r="I1840" s="44">
        <f>J1839</f>
        <v>69050</v>
      </c>
      <c r="J1840" s="44"/>
      <c r="K1840" s="30">
        <f>IF(Source!I2055&lt;&gt;0, ROUND(I1840/Source!I2055, 2), 0)</f>
        <v>34525</v>
      </c>
      <c r="P1840" s="28">
        <f>I1840</f>
        <v>69050</v>
      </c>
    </row>
    <row r="1841" spans="1:22" ht="42.75" x14ac:dyDescent="0.2">
      <c r="A1841" s="20" t="str">
        <f>Source!E2056</f>
        <v>26</v>
      </c>
      <c r="B1841" s="21" t="str">
        <f>Source!F2056</f>
        <v>5.3-3203-4-2/1</v>
      </c>
      <c r="C1841" s="21" t="str">
        <f>Source!G2056</f>
        <v>Установка стоек металлического ограждения газонов из трубы, масса стоек до 5 кг</v>
      </c>
      <c r="D1841" s="22" t="str">
        <f>Source!H2056</f>
        <v>10 шт.</v>
      </c>
      <c r="E1841" s="9">
        <f>Source!I2056</f>
        <v>0.8</v>
      </c>
      <c r="F1841" s="24"/>
      <c r="G1841" s="23"/>
      <c r="H1841" s="9"/>
      <c r="I1841" s="9"/>
      <c r="J1841" s="25"/>
      <c r="K1841" s="25"/>
      <c r="Q1841">
        <f>ROUND((Source!BZ2056/100)*ROUND((Source!AF2056*Source!AV2056)*Source!I2056, 2), 2)</f>
        <v>656.78</v>
      </c>
      <c r="R1841">
        <f>Source!X2056</f>
        <v>656.78</v>
      </c>
      <c r="S1841">
        <f>ROUND((Source!CA2056/100)*ROUND((Source!AF2056*Source!AV2056)*Source!I2056, 2), 2)</f>
        <v>93.83</v>
      </c>
      <c r="T1841">
        <f>Source!Y2056</f>
        <v>93.83</v>
      </c>
      <c r="U1841">
        <f>ROUND((175/100)*ROUND((Source!AE2056*Source!AV2056)*Source!I2056, 2), 2)</f>
        <v>0</v>
      </c>
      <c r="V1841">
        <f>ROUND((108/100)*ROUND(Source!CS2056*Source!I2056, 2), 2)</f>
        <v>0</v>
      </c>
    </row>
    <row r="1842" spans="1:22" x14ac:dyDescent="0.2">
      <c r="C1842" s="26" t="str">
        <f>"Объем: "&amp;Source!I2056&amp;"=8/"&amp;"10"</f>
        <v>Объем: 0,8=8/10</v>
      </c>
    </row>
    <row r="1843" spans="1:22" ht="14.25" x14ac:dyDescent="0.2">
      <c r="A1843" s="20"/>
      <c r="B1843" s="21"/>
      <c r="C1843" s="21" t="s">
        <v>695</v>
      </c>
      <c r="D1843" s="22"/>
      <c r="E1843" s="9"/>
      <c r="F1843" s="24">
        <f>Source!AO2056</f>
        <v>1172.82</v>
      </c>
      <c r="G1843" s="23" t="str">
        <f>Source!DG2056</f>
        <v/>
      </c>
      <c r="H1843" s="9">
        <f>Source!AV2056</f>
        <v>1</v>
      </c>
      <c r="I1843" s="9">
        <f>IF(Source!BA2056&lt;&gt; 0, Source!BA2056, 1)</f>
        <v>1</v>
      </c>
      <c r="J1843" s="25">
        <f>Source!S2056</f>
        <v>938.26</v>
      </c>
      <c r="K1843" s="25"/>
    </row>
    <row r="1844" spans="1:22" ht="14.25" x14ac:dyDescent="0.2">
      <c r="A1844" s="20"/>
      <c r="B1844" s="21"/>
      <c r="C1844" s="21" t="s">
        <v>698</v>
      </c>
      <c r="D1844" s="22"/>
      <c r="E1844" s="9"/>
      <c r="F1844" s="24">
        <f>Source!AL2056</f>
        <v>2994.86</v>
      </c>
      <c r="G1844" s="23" t="str">
        <f>Source!DD2056</f>
        <v/>
      </c>
      <c r="H1844" s="9">
        <f>Source!AW2056</f>
        <v>1</v>
      </c>
      <c r="I1844" s="9">
        <f>IF(Source!BC2056&lt;&gt; 0, Source!BC2056, 1)</f>
        <v>1</v>
      </c>
      <c r="J1844" s="25">
        <f>Source!P2056</f>
        <v>2395.89</v>
      </c>
      <c r="K1844" s="25"/>
    </row>
    <row r="1845" spans="1:22" ht="14.25" x14ac:dyDescent="0.2">
      <c r="A1845" s="20"/>
      <c r="B1845" s="21"/>
      <c r="C1845" s="21" t="s">
        <v>699</v>
      </c>
      <c r="D1845" s="22" t="s">
        <v>700</v>
      </c>
      <c r="E1845" s="9">
        <f>Source!AT2056</f>
        <v>70</v>
      </c>
      <c r="F1845" s="24"/>
      <c r="G1845" s="23"/>
      <c r="H1845" s="9"/>
      <c r="I1845" s="9"/>
      <c r="J1845" s="25">
        <f>SUM(R1841:R1844)</f>
        <v>656.78</v>
      </c>
      <c r="K1845" s="25"/>
    </row>
    <row r="1846" spans="1:22" ht="14.25" x14ac:dyDescent="0.2">
      <c r="A1846" s="20"/>
      <c r="B1846" s="21"/>
      <c r="C1846" s="21" t="s">
        <v>701</v>
      </c>
      <c r="D1846" s="22" t="s">
        <v>700</v>
      </c>
      <c r="E1846" s="9">
        <f>Source!AU2056</f>
        <v>10</v>
      </c>
      <c r="F1846" s="24"/>
      <c r="G1846" s="23"/>
      <c r="H1846" s="9"/>
      <c r="I1846" s="9"/>
      <c r="J1846" s="25">
        <f>SUM(T1841:T1845)</f>
        <v>93.83</v>
      </c>
      <c r="K1846" s="25"/>
    </row>
    <row r="1847" spans="1:22" ht="14.25" x14ac:dyDescent="0.2">
      <c r="A1847" s="20"/>
      <c r="B1847" s="21"/>
      <c r="C1847" s="21" t="s">
        <v>703</v>
      </c>
      <c r="D1847" s="22" t="s">
        <v>704</v>
      </c>
      <c r="E1847" s="9">
        <f>Source!AQ2056</f>
        <v>6.22</v>
      </c>
      <c r="F1847" s="24"/>
      <c r="G1847" s="23" t="str">
        <f>Source!DI2056</f>
        <v/>
      </c>
      <c r="H1847" s="9">
        <f>Source!AV2056</f>
        <v>1</v>
      </c>
      <c r="I1847" s="9"/>
      <c r="J1847" s="25"/>
      <c r="K1847" s="25">
        <f>Source!U2056</f>
        <v>4.976</v>
      </c>
    </row>
    <row r="1848" spans="1:22" ht="15" x14ac:dyDescent="0.25">
      <c r="A1848" s="29"/>
      <c r="B1848" s="29"/>
      <c r="C1848" s="29"/>
      <c r="D1848" s="29"/>
      <c r="E1848" s="29"/>
      <c r="F1848" s="29"/>
      <c r="G1848" s="29"/>
      <c r="H1848" s="29"/>
      <c r="I1848" s="44">
        <f>J1843+J1844+J1845+J1846</f>
        <v>4084.7599999999993</v>
      </c>
      <c r="J1848" s="44"/>
      <c r="K1848" s="30">
        <f>IF(Source!I2056&lt;&gt;0, ROUND(I1848/Source!I2056, 2), 0)</f>
        <v>5105.95</v>
      </c>
      <c r="P1848" s="28">
        <f>I1848</f>
        <v>4084.7599999999993</v>
      </c>
    </row>
    <row r="1849" spans="1:22" ht="57" x14ac:dyDescent="0.2">
      <c r="A1849" s="20" t="str">
        <f>Source!E2057</f>
        <v>27</v>
      </c>
      <c r="B1849" s="21" t="str">
        <f>Source!F2057</f>
        <v>коммерческое предложение</v>
      </c>
      <c r="C1849" s="21" t="s">
        <v>752</v>
      </c>
      <c r="D1849" s="22" t="str">
        <f>Source!H2057</f>
        <v>шт.</v>
      </c>
      <c r="E1849" s="9">
        <f>Source!I2057</f>
        <v>2</v>
      </c>
      <c r="F1849" s="24">
        <f>Source!AL2057</f>
        <v>26861.67</v>
      </c>
      <c r="G1849" s="23" t="str">
        <f>Source!DD2057</f>
        <v/>
      </c>
      <c r="H1849" s="9">
        <f>Source!AW2057</f>
        <v>1</v>
      </c>
      <c r="I1849" s="9">
        <f>IF(Source!BC2057&lt;&gt; 0, Source!BC2057, 1)</f>
        <v>1</v>
      </c>
      <c r="J1849" s="25">
        <f>Source!P2057</f>
        <v>53723.34</v>
      </c>
      <c r="K1849" s="25"/>
      <c r="Q1849">
        <f>ROUND((Source!BZ2057/100)*ROUND((Source!AF2057*Source!AV2057)*Source!I2057, 2), 2)</f>
        <v>0</v>
      </c>
      <c r="R1849">
        <f>Source!X2057</f>
        <v>0</v>
      </c>
      <c r="S1849">
        <f>ROUND((Source!CA2057/100)*ROUND((Source!AF2057*Source!AV2057)*Source!I2057, 2), 2)</f>
        <v>0</v>
      </c>
      <c r="T1849">
        <f>Source!Y2057</f>
        <v>0</v>
      </c>
      <c r="U1849">
        <f>ROUND((175/100)*ROUND((Source!AE2057*Source!AV2057)*Source!I2057, 2), 2)</f>
        <v>0</v>
      </c>
      <c r="V1849">
        <f>ROUND((108/100)*ROUND(Source!CS2057*Source!I2057, 2), 2)</f>
        <v>0</v>
      </c>
    </row>
    <row r="1850" spans="1:22" ht="15" x14ac:dyDescent="0.25">
      <c r="A1850" s="29"/>
      <c r="B1850" s="29"/>
      <c r="C1850" s="29"/>
      <c r="D1850" s="29"/>
      <c r="E1850" s="29"/>
      <c r="F1850" s="29"/>
      <c r="G1850" s="29"/>
      <c r="H1850" s="29"/>
      <c r="I1850" s="44">
        <f>J1849</f>
        <v>53723.34</v>
      </c>
      <c r="J1850" s="44"/>
      <c r="K1850" s="30">
        <f>IF(Source!I2057&lt;&gt;0, ROUND(I1850/Source!I2057, 2), 0)</f>
        <v>26861.67</v>
      </c>
      <c r="P1850" s="28">
        <f>I1850</f>
        <v>53723.34</v>
      </c>
    </row>
    <row r="1851" spans="1:22" ht="42.75" x14ac:dyDescent="0.2">
      <c r="A1851" s="20" t="str">
        <f>Source!E2058</f>
        <v>28</v>
      </c>
      <c r="B1851" s="21" t="str">
        <f>Source!F2058</f>
        <v>5.3-3203-4-2/1</v>
      </c>
      <c r="C1851" s="21" t="str">
        <f>Source!G2058</f>
        <v>Установка стоек металлического ограждения газонов из трубы, масса стоек до 5 кг</v>
      </c>
      <c r="D1851" s="22" t="str">
        <f>Source!H2058</f>
        <v>10 шт.</v>
      </c>
      <c r="E1851" s="9">
        <f>Source!I2058</f>
        <v>0.2</v>
      </c>
      <c r="F1851" s="24"/>
      <c r="G1851" s="23"/>
      <c r="H1851" s="9"/>
      <c r="I1851" s="9"/>
      <c r="J1851" s="25"/>
      <c r="K1851" s="25"/>
      <c r="Q1851">
        <f>ROUND((Source!BZ2058/100)*ROUND((Source!AF2058*Source!AV2058)*Source!I2058, 2), 2)</f>
        <v>164.19</v>
      </c>
      <c r="R1851">
        <f>Source!X2058</f>
        <v>164.19</v>
      </c>
      <c r="S1851">
        <f>ROUND((Source!CA2058/100)*ROUND((Source!AF2058*Source!AV2058)*Source!I2058, 2), 2)</f>
        <v>23.46</v>
      </c>
      <c r="T1851">
        <f>Source!Y2058</f>
        <v>23.46</v>
      </c>
      <c r="U1851">
        <f>ROUND((175/100)*ROUND((Source!AE2058*Source!AV2058)*Source!I2058, 2), 2)</f>
        <v>0</v>
      </c>
      <c r="V1851">
        <f>ROUND((108/100)*ROUND(Source!CS2058*Source!I2058, 2), 2)</f>
        <v>0</v>
      </c>
    </row>
    <row r="1852" spans="1:22" x14ac:dyDescent="0.2">
      <c r="C1852" s="26" t="str">
        <f>"Объем: "&amp;Source!I2058&amp;"=2/"&amp;"10"</f>
        <v>Объем: 0,2=2/10</v>
      </c>
    </row>
    <row r="1853" spans="1:22" ht="14.25" x14ac:dyDescent="0.2">
      <c r="A1853" s="20"/>
      <c r="B1853" s="21"/>
      <c r="C1853" s="21" t="s">
        <v>695</v>
      </c>
      <c r="D1853" s="22"/>
      <c r="E1853" s="9"/>
      <c r="F1853" s="24">
        <f>Source!AO2058</f>
        <v>1172.82</v>
      </c>
      <c r="G1853" s="23" t="str">
        <f>Source!DG2058</f>
        <v/>
      </c>
      <c r="H1853" s="9">
        <f>Source!AV2058</f>
        <v>1</v>
      </c>
      <c r="I1853" s="9">
        <f>IF(Source!BA2058&lt;&gt; 0, Source!BA2058, 1)</f>
        <v>1</v>
      </c>
      <c r="J1853" s="25">
        <f>Source!S2058</f>
        <v>234.56</v>
      </c>
      <c r="K1853" s="25"/>
    </row>
    <row r="1854" spans="1:22" ht="14.25" x14ac:dyDescent="0.2">
      <c r="A1854" s="20"/>
      <c r="B1854" s="21"/>
      <c r="C1854" s="21" t="s">
        <v>698</v>
      </c>
      <c r="D1854" s="22"/>
      <c r="E1854" s="9"/>
      <c r="F1854" s="24">
        <f>Source!AL2058</f>
        <v>2994.86</v>
      </c>
      <c r="G1854" s="23" t="str">
        <f>Source!DD2058</f>
        <v/>
      </c>
      <c r="H1854" s="9">
        <f>Source!AW2058</f>
        <v>1</v>
      </c>
      <c r="I1854" s="9">
        <f>IF(Source!BC2058&lt;&gt; 0, Source!BC2058, 1)</f>
        <v>1</v>
      </c>
      <c r="J1854" s="25">
        <f>Source!P2058</f>
        <v>598.97</v>
      </c>
      <c r="K1854" s="25"/>
    </row>
    <row r="1855" spans="1:22" ht="14.25" x14ac:dyDescent="0.2">
      <c r="A1855" s="20"/>
      <c r="B1855" s="21"/>
      <c r="C1855" s="21" t="s">
        <v>699</v>
      </c>
      <c r="D1855" s="22" t="s">
        <v>700</v>
      </c>
      <c r="E1855" s="9">
        <f>Source!AT2058</f>
        <v>70</v>
      </c>
      <c r="F1855" s="24"/>
      <c r="G1855" s="23"/>
      <c r="H1855" s="9"/>
      <c r="I1855" s="9"/>
      <c r="J1855" s="25">
        <f>SUM(R1851:R1854)</f>
        <v>164.19</v>
      </c>
      <c r="K1855" s="25"/>
    </row>
    <row r="1856" spans="1:22" ht="14.25" x14ac:dyDescent="0.2">
      <c r="A1856" s="20"/>
      <c r="B1856" s="21"/>
      <c r="C1856" s="21" t="s">
        <v>701</v>
      </c>
      <c r="D1856" s="22" t="s">
        <v>700</v>
      </c>
      <c r="E1856" s="9">
        <f>Source!AU2058</f>
        <v>10</v>
      </c>
      <c r="F1856" s="24"/>
      <c r="G1856" s="23"/>
      <c r="H1856" s="9"/>
      <c r="I1856" s="9"/>
      <c r="J1856" s="25">
        <f>SUM(T1851:T1855)</f>
        <v>23.46</v>
      </c>
      <c r="K1856" s="25"/>
    </row>
    <row r="1857" spans="1:22" ht="14.25" x14ac:dyDescent="0.2">
      <c r="A1857" s="20"/>
      <c r="B1857" s="21"/>
      <c r="C1857" s="21" t="s">
        <v>703</v>
      </c>
      <c r="D1857" s="22" t="s">
        <v>704</v>
      </c>
      <c r="E1857" s="9">
        <f>Source!AQ2058</f>
        <v>6.22</v>
      </c>
      <c r="F1857" s="24"/>
      <c r="G1857" s="23" t="str">
        <f>Source!DI2058</f>
        <v/>
      </c>
      <c r="H1857" s="9">
        <f>Source!AV2058</f>
        <v>1</v>
      </c>
      <c r="I1857" s="9"/>
      <c r="J1857" s="25"/>
      <c r="K1857" s="25">
        <f>Source!U2058</f>
        <v>1.244</v>
      </c>
    </row>
    <row r="1858" spans="1:22" ht="15" x14ac:dyDescent="0.25">
      <c r="A1858" s="29"/>
      <c r="B1858" s="29"/>
      <c r="C1858" s="29"/>
      <c r="D1858" s="29"/>
      <c r="E1858" s="29"/>
      <c r="F1858" s="29"/>
      <c r="G1858" s="29"/>
      <c r="H1858" s="29"/>
      <c r="I1858" s="44">
        <f>J1853+J1854+J1855+J1856</f>
        <v>1021.1800000000001</v>
      </c>
      <c r="J1858" s="44"/>
      <c r="K1858" s="30">
        <f>IF(Source!I2058&lt;&gt;0, ROUND(I1858/Source!I2058, 2), 0)</f>
        <v>5105.8999999999996</v>
      </c>
      <c r="P1858" s="28">
        <f>I1858</f>
        <v>1021.1800000000001</v>
      </c>
    </row>
    <row r="1859" spans="1:22" ht="57" x14ac:dyDescent="0.2">
      <c r="A1859" s="20" t="str">
        <f>Source!E2059</f>
        <v>29</v>
      </c>
      <c r="B1859" s="21" t="str">
        <f>Source!F2059</f>
        <v>коммерческое предложение</v>
      </c>
      <c r="C1859" s="21" t="s">
        <v>753</v>
      </c>
      <c r="D1859" s="22" t="str">
        <f>Source!H2059</f>
        <v>шт.</v>
      </c>
      <c r="E1859" s="9">
        <f>Source!I2059</f>
        <v>1</v>
      </c>
      <c r="F1859" s="24">
        <f>Source!AL2059</f>
        <v>9941.67</v>
      </c>
      <c r="G1859" s="23" t="str">
        <f>Source!DD2059</f>
        <v/>
      </c>
      <c r="H1859" s="9">
        <f>Source!AW2059</f>
        <v>1</v>
      </c>
      <c r="I1859" s="9">
        <f>IF(Source!BC2059&lt;&gt; 0, Source!BC2059, 1)</f>
        <v>1</v>
      </c>
      <c r="J1859" s="25">
        <f>Source!P2059</f>
        <v>9941.67</v>
      </c>
      <c r="K1859" s="25"/>
      <c r="Q1859">
        <f>ROUND((Source!BZ2059/100)*ROUND((Source!AF2059*Source!AV2059)*Source!I2059, 2), 2)</f>
        <v>0</v>
      </c>
      <c r="R1859">
        <f>Source!X2059</f>
        <v>0</v>
      </c>
      <c r="S1859">
        <f>ROUND((Source!CA2059/100)*ROUND((Source!AF2059*Source!AV2059)*Source!I2059, 2), 2)</f>
        <v>0</v>
      </c>
      <c r="T1859">
        <f>Source!Y2059</f>
        <v>0</v>
      </c>
      <c r="U1859">
        <f>ROUND((175/100)*ROUND((Source!AE2059*Source!AV2059)*Source!I2059, 2), 2)</f>
        <v>0</v>
      </c>
      <c r="V1859">
        <f>ROUND((108/100)*ROUND(Source!CS2059*Source!I2059, 2), 2)</f>
        <v>0</v>
      </c>
    </row>
    <row r="1860" spans="1:22" ht="15" x14ac:dyDescent="0.25">
      <c r="A1860" s="29"/>
      <c r="B1860" s="29"/>
      <c r="C1860" s="29"/>
      <c r="D1860" s="29"/>
      <c r="E1860" s="29"/>
      <c r="F1860" s="29"/>
      <c r="G1860" s="29"/>
      <c r="H1860" s="29"/>
      <c r="I1860" s="44">
        <f>J1859</f>
        <v>9941.67</v>
      </c>
      <c r="J1860" s="44"/>
      <c r="K1860" s="30">
        <f>IF(Source!I2059&lt;&gt;0, ROUND(I1860/Source!I2059, 2), 0)</f>
        <v>9941.67</v>
      </c>
      <c r="P1860" s="28">
        <f>I1860</f>
        <v>9941.67</v>
      </c>
    </row>
    <row r="1862" spans="1:22" ht="15" x14ac:dyDescent="0.25">
      <c r="A1862" s="42" t="str">
        <f>CONCATENATE("Итого по разделу: ",IF(Source!G2061&lt;&gt;"Новый раздел", Source!G2061, ""))</f>
        <v>Итого по разделу: Установка МАФ</v>
      </c>
      <c r="B1862" s="42"/>
      <c r="C1862" s="42"/>
      <c r="D1862" s="42"/>
      <c r="E1862" s="42"/>
      <c r="F1862" s="42"/>
      <c r="G1862" s="42"/>
      <c r="H1862" s="42"/>
      <c r="I1862" s="40">
        <f>SUM(P1830:P1861)</f>
        <v>140884.50999999998</v>
      </c>
      <c r="J1862" s="41"/>
      <c r="K1862" s="31"/>
    </row>
    <row r="1864" spans="1:22" ht="14.25" x14ac:dyDescent="0.2">
      <c r="C1864" s="38" t="str">
        <f>Source!H2089</f>
        <v>НДС 20%</v>
      </c>
      <c r="D1864" s="38"/>
      <c r="E1864" s="38"/>
      <c r="F1864" s="38"/>
      <c r="G1864" s="38"/>
      <c r="H1864" s="38"/>
      <c r="I1864" s="39">
        <f>IF(Source!F2089=0, "", Source!F2089)</f>
        <v>28176.9</v>
      </c>
      <c r="J1864" s="39"/>
    </row>
    <row r="1865" spans="1:22" ht="14.25" x14ac:dyDescent="0.2">
      <c r="C1865" s="38" t="str">
        <f>Source!H2090</f>
        <v>Итого с НДС</v>
      </c>
      <c r="D1865" s="38"/>
      <c r="E1865" s="38"/>
      <c r="F1865" s="38"/>
      <c r="G1865" s="38"/>
      <c r="H1865" s="38"/>
      <c r="I1865" s="39">
        <f>IF(Source!F2090=0, "", Source!F2090)</f>
        <v>169061.41</v>
      </c>
      <c r="J1865" s="39"/>
    </row>
    <row r="1867" spans="1:22" ht="16.5" x14ac:dyDescent="0.25">
      <c r="A1867" s="43" t="str">
        <f>CONCATENATE("Раздел: ",IF(Source!G2092&lt;&gt;"Новый раздел", Source!G2092, ""))</f>
        <v>Раздел: Установка лавочек</v>
      </c>
      <c r="B1867" s="43"/>
      <c r="C1867" s="43"/>
      <c r="D1867" s="43"/>
      <c r="E1867" s="43"/>
      <c r="F1867" s="43"/>
      <c r="G1867" s="43"/>
      <c r="H1867" s="43"/>
      <c r="I1867" s="43"/>
      <c r="J1867" s="43"/>
      <c r="K1867" s="43"/>
    </row>
    <row r="1868" spans="1:22" ht="42.75" x14ac:dyDescent="0.2">
      <c r="A1868" s="20" t="str">
        <f>Source!E2096</f>
        <v>30</v>
      </c>
      <c r="B1868" s="21" t="str">
        <f>Source!F2096</f>
        <v>5.3-3203-4-2/1</v>
      </c>
      <c r="C1868" s="21" t="str">
        <f>Source!G2096</f>
        <v>Установка стоек металлического ограждения газонов из трубы, масса стоек до 5 кг</v>
      </c>
      <c r="D1868" s="22" t="str">
        <f>Source!H2096</f>
        <v>10 шт.</v>
      </c>
      <c r="E1868" s="9">
        <f>Source!I2096</f>
        <v>1.2</v>
      </c>
      <c r="F1868" s="24"/>
      <c r="G1868" s="23"/>
      <c r="H1868" s="9"/>
      <c r="I1868" s="9"/>
      <c r="J1868" s="25"/>
      <c r="K1868" s="25"/>
      <c r="Q1868">
        <f>ROUND((Source!BZ2096/100)*ROUND((Source!AF2096*Source!AV2096)*Source!I2096, 2), 2)</f>
        <v>985.17</v>
      </c>
      <c r="R1868">
        <f>Source!X2096</f>
        <v>985.17</v>
      </c>
      <c r="S1868">
        <f>ROUND((Source!CA2096/100)*ROUND((Source!AF2096*Source!AV2096)*Source!I2096, 2), 2)</f>
        <v>140.74</v>
      </c>
      <c r="T1868">
        <f>Source!Y2096</f>
        <v>140.74</v>
      </c>
      <c r="U1868">
        <f>ROUND((175/100)*ROUND((Source!AE2096*Source!AV2096)*Source!I2096, 2), 2)</f>
        <v>0</v>
      </c>
      <c r="V1868">
        <f>ROUND((108/100)*ROUND(Source!CS2096*Source!I2096, 2), 2)</f>
        <v>0</v>
      </c>
    </row>
    <row r="1869" spans="1:22" x14ac:dyDescent="0.2">
      <c r="C1869" s="26" t="str">
        <f>"Объем: "&amp;Source!I2096&amp;"=12/"&amp;"10"</f>
        <v>Объем: 1,2=12/10</v>
      </c>
    </row>
    <row r="1870" spans="1:22" ht="14.25" x14ac:dyDescent="0.2">
      <c r="A1870" s="20"/>
      <c r="B1870" s="21"/>
      <c r="C1870" s="21" t="s">
        <v>695</v>
      </c>
      <c r="D1870" s="22"/>
      <c r="E1870" s="9"/>
      <c r="F1870" s="24">
        <f>Source!AO2096</f>
        <v>1172.82</v>
      </c>
      <c r="G1870" s="23" t="str">
        <f>Source!DG2096</f>
        <v/>
      </c>
      <c r="H1870" s="9">
        <f>Source!AV2096</f>
        <v>1</v>
      </c>
      <c r="I1870" s="9">
        <f>IF(Source!BA2096&lt;&gt; 0, Source!BA2096, 1)</f>
        <v>1</v>
      </c>
      <c r="J1870" s="25">
        <f>Source!S2096</f>
        <v>1407.38</v>
      </c>
      <c r="K1870" s="25"/>
    </row>
    <row r="1871" spans="1:22" ht="14.25" x14ac:dyDescent="0.2">
      <c r="A1871" s="20"/>
      <c r="B1871" s="21"/>
      <c r="C1871" s="21" t="s">
        <v>698</v>
      </c>
      <c r="D1871" s="22"/>
      <c r="E1871" s="9"/>
      <c r="F1871" s="24">
        <f>Source!AL2096</f>
        <v>2994.86</v>
      </c>
      <c r="G1871" s="23" t="str">
        <f>Source!DD2096</f>
        <v/>
      </c>
      <c r="H1871" s="9">
        <f>Source!AW2096</f>
        <v>1</v>
      </c>
      <c r="I1871" s="9">
        <f>IF(Source!BC2096&lt;&gt; 0, Source!BC2096, 1)</f>
        <v>1</v>
      </c>
      <c r="J1871" s="25">
        <f>Source!P2096</f>
        <v>3593.83</v>
      </c>
      <c r="K1871" s="25"/>
    </row>
    <row r="1872" spans="1:22" ht="14.25" x14ac:dyDescent="0.2">
      <c r="A1872" s="20"/>
      <c r="B1872" s="21"/>
      <c r="C1872" s="21" t="s">
        <v>699</v>
      </c>
      <c r="D1872" s="22" t="s">
        <v>700</v>
      </c>
      <c r="E1872" s="9">
        <f>Source!AT2096</f>
        <v>70</v>
      </c>
      <c r="F1872" s="24"/>
      <c r="G1872" s="23"/>
      <c r="H1872" s="9"/>
      <c r="I1872" s="9"/>
      <c r="J1872" s="25">
        <f>SUM(R1868:R1871)</f>
        <v>985.17</v>
      </c>
      <c r="K1872" s="25"/>
    </row>
    <row r="1873" spans="1:22" ht="14.25" x14ac:dyDescent="0.2">
      <c r="A1873" s="20"/>
      <c r="B1873" s="21"/>
      <c r="C1873" s="21" t="s">
        <v>701</v>
      </c>
      <c r="D1873" s="22" t="s">
        <v>700</v>
      </c>
      <c r="E1873" s="9">
        <f>Source!AU2096</f>
        <v>10</v>
      </c>
      <c r="F1873" s="24"/>
      <c r="G1873" s="23"/>
      <c r="H1873" s="9"/>
      <c r="I1873" s="9"/>
      <c r="J1873" s="25">
        <f>SUM(T1868:T1872)</f>
        <v>140.74</v>
      </c>
      <c r="K1873" s="25"/>
    </row>
    <row r="1874" spans="1:22" ht="14.25" x14ac:dyDescent="0.2">
      <c r="A1874" s="20"/>
      <c r="B1874" s="21"/>
      <c r="C1874" s="21" t="s">
        <v>703</v>
      </c>
      <c r="D1874" s="22" t="s">
        <v>704</v>
      </c>
      <c r="E1874" s="9">
        <f>Source!AQ2096</f>
        <v>6.22</v>
      </c>
      <c r="F1874" s="24"/>
      <c r="G1874" s="23" t="str">
        <f>Source!DI2096</f>
        <v/>
      </c>
      <c r="H1874" s="9">
        <f>Source!AV2096</f>
        <v>1</v>
      </c>
      <c r="I1874" s="9"/>
      <c r="J1874" s="25"/>
      <c r="K1874" s="25">
        <f>Source!U2096</f>
        <v>7.4639999999999995</v>
      </c>
    </row>
    <row r="1875" spans="1:22" ht="15" x14ac:dyDescent="0.25">
      <c r="A1875" s="29"/>
      <c r="B1875" s="29"/>
      <c r="C1875" s="29"/>
      <c r="D1875" s="29"/>
      <c r="E1875" s="29"/>
      <c r="F1875" s="29"/>
      <c r="G1875" s="29"/>
      <c r="H1875" s="29"/>
      <c r="I1875" s="44">
        <f>J1870+J1871+J1872+J1873</f>
        <v>6127.12</v>
      </c>
      <c r="J1875" s="44"/>
      <c r="K1875" s="30">
        <f>IF(Source!I2096&lt;&gt;0, ROUND(I1875/Source!I2096, 2), 0)</f>
        <v>5105.93</v>
      </c>
      <c r="P1875" s="28">
        <f>I1875</f>
        <v>6127.12</v>
      </c>
    </row>
    <row r="1876" spans="1:22" ht="57" x14ac:dyDescent="0.2">
      <c r="A1876" s="20" t="str">
        <f>Source!E2097</f>
        <v>31</v>
      </c>
      <c r="B1876" s="21" t="str">
        <f>Source!F2097</f>
        <v>коммерческое предложение</v>
      </c>
      <c r="C1876" s="21" t="s">
        <v>722</v>
      </c>
      <c r="D1876" s="22" t="str">
        <f>Source!H2097</f>
        <v>шт.</v>
      </c>
      <c r="E1876" s="9">
        <f>Source!I2097</f>
        <v>3</v>
      </c>
      <c r="F1876" s="24">
        <f>Source!AL2097</f>
        <v>9075</v>
      </c>
      <c r="G1876" s="23" t="str">
        <f>Source!DD2097</f>
        <v/>
      </c>
      <c r="H1876" s="9">
        <f>Source!AW2097</f>
        <v>1</v>
      </c>
      <c r="I1876" s="9">
        <f>IF(Source!BC2097&lt;&gt; 0, Source!BC2097, 1)</f>
        <v>1</v>
      </c>
      <c r="J1876" s="25">
        <f>Source!P2097</f>
        <v>27225</v>
      </c>
      <c r="K1876" s="25"/>
      <c r="Q1876">
        <f>ROUND((Source!BZ2097/100)*ROUND((Source!AF2097*Source!AV2097)*Source!I2097, 2), 2)</f>
        <v>0</v>
      </c>
      <c r="R1876">
        <f>Source!X2097</f>
        <v>0</v>
      </c>
      <c r="S1876">
        <f>ROUND((Source!CA2097/100)*ROUND((Source!AF2097*Source!AV2097)*Source!I2097, 2), 2)</f>
        <v>0</v>
      </c>
      <c r="T1876">
        <f>Source!Y2097</f>
        <v>0</v>
      </c>
      <c r="U1876">
        <f>ROUND((175/100)*ROUND((Source!AE2097*Source!AV2097)*Source!I2097, 2), 2)</f>
        <v>0</v>
      </c>
      <c r="V1876">
        <f>ROUND((108/100)*ROUND(Source!CS2097*Source!I2097, 2), 2)</f>
        <v>0</v>
      </c>
    </row>
    <row r="1877" spans="1:22" ht="15" x14ac:dyDescent="0.25">
      <c r="A1877" s="29"/>
      <c r="B1877" s="29"/>
      <c r="C1877" s="29"/>
      <c r="D1877" s="29"/>
      <c r="E1877" s="29"/>
      <c r="F1877" s="29"/>
      <c r="G1877" s="29"/>
      <c r="H1877" s="29"/>
      <c r="I1877" s="44">
        <f>J1876</f>
        <v>27225</v>
      </c>
      <c r="J1877" s="44"/>
      <c r="K1877" s="30">
        <f>IF(Source!I2097&lt;&gt;0, ROUND(I1877/Source!I2097, 2), 0)</f>
        <v>9075</v>
      </c>
      <c r="P1877" s="28">
        <f>I1877</f>
        <v>27225</v>
      </c>
    </row>
    <row r="1879" spans="1:22" ht="15" x14ac:dyDescent="0.25">
      <c r="A1879" s="42" t="str">
        <f>CONCATENATE("Итого по разделу: ",IF(Source!G2099&lt;&gt;"Новый раздел", Source!G2099, ""))</f>
        <v>Итого по разделу: Установка лавочек</v>
      </c>
      <c r="B1879" s="42"/>
      <c r="C1879" s="42"/>
      <c r="D1879" s="42"/>
      <c r="E1879" s="42"/>
      <c r="F1879" s="42"/>
      <c r="G1879" s="42"/>
      <c r="H1879" s="42"/>
      <c r="I1879" s="40">
        <f>SUM(P1867:P1878)</f>
        <v>33352.120000000003</v>
      </c>
      <c r="J1879" s="41"/>
      <c r="K1879" s="31"/>
    </row>
    <row r="1881" spans="1:22" ht="14.25" x14ac:dyDescent="0.2">
      <c r="C1881" s="38" t="str">
        <f>Source!H2127</f>
        <v>НДС 20%</v>
      </c>
      <c r="D1881" s="38"/>
      <c r="E1881" s="38"/>
      <c r="F1881" s="38"/>
      <c r="G1881" s="38"/>
      <c r="H1881" s="38"/>
      <c r="I1881" s="39">
        <f>IF(Source!F2127=0, "", Source!F2127)</f>
        <v>6670.42</v>
      </c>
      <c r="J1881" s="39"/>
    </row>
    <row r="1882" spans="1:22" ht="14.25" x14ac:dyDescent="0.2">
      <c r="C1882" s="38" t="str">
        <f>Source!H2128</f>
        <v>Итого с НДС</v>
      </c>
      <c r="D1882" s="38"/>
      <c r="E1882" s="38"/>
      <c r="F1882" s="38"/>
      <c r="G1882" s="38"/>
      <c r="H1882" s="38"/>
      <c r="I1882" s="39">
        <f>IF(Source!F2128=0, "", Source!F2128)</f>
        <v>40022.54</v>
      </c>
      <c r="J1882" s="39"/>
    </row>
    <row r="1884" spans="1:22" ht="16.5" x14ac:dyDescent="0.25">
      <c r="A1884" s="43" t="str">
        <f>CONCATENATE("Раздел: ",IF(Source!G2130&lt;&gt;"Новый раздел", Source!G2130, ""))</f>
        <v>Раздел: Установка урн</v>
      </c>
      <c r="B1884" s="43"/>
      <c r="C1884" s="43"/>
      <c r="D1884" s="43"/>
      <c r="E1884" s="43"/>
      <c r="F1884" s="43"/>
      <c r="G1884" s="43"/>
      <c r="H1884" s="43"/>
      <c r="I1884" s="43"/>
      <c r="J1884" s="43"/>
      <c r="K1884" s="43"/>
    </row>
    <row r="1885" spans="1:22" ht="42.75" x14ac:dyDescent="0.2">
      <c r="A1885" s="20" t="str">
        <f>Source!E2134</f>
        <v>32</v>
      </c>
      <c r="B1885" s="21" t="str">
        <f>Source!F2134</f>
        <v>5.3-3203-4-2/1</v>
      </c>
      <c r="C1885" s="21" t="str">
        <f>Source!G2134</f>
        <v>Установка стоек металлического ограждения газонов из трубы, масса стоек до 5 кг</v>
      </c>
      <c r="D1885" s="22" t="str">
        <f>Source!H2134</f>
        <v>10 шт.</v>
      </c>
      <c r="E1885" s="9">
        <f>Source!I2134</f>
        <v>0.6</v>
      </c>
      <c r="F1885" s="24"/>
      <c r="G1885" s="23"/>
      <c r="H1885" s="9"/>
      <c r="I1885" s="9"/>
      <c r="J1885" s="25"/>
      <c r="K1885" s="25"/>
      <c r="Q1885">
        <f>ROUND((Source!BZ2134/100)*ROUND((Source!AF2134*Source!AV2134)*Source!I2134, 2), 2)</f>
        <v>492.58</v>
      </c>
      <c r="R1885">
        <f>Source!X2134</f>
        <v>492.58</v>
      </c>
      <c r="S1885">
        <f>ROUND((Source!CA2134/100)*ROUND((Source!AF2134*Source!AV2134)*Source!I2134, 2), 2)</f>
        <v>70.37</v>
      </c>
      <c r="T1885">
        <f>Source!Y2134</f>
        <v>70.37</v>
      </c>
      <c r="U1885">
        <f>ROUND((175/100)*ROUND((Source!AE2134*Source!AV2134)*Source!I2134, 2), 2)</f>
        <v>0</v>
      </c>
      <c r="V1885">
        <f>ROUND((108/100)*ROUND(Source!CS2134*Source!I2134, 2), 2)</f>
        <v>0</v>
      </c>
    </row>
    <row r="1886" spans="1:22" x14ac:dyDescent="0.2">
      <c r="C1886" s="26" t="str">
        <f>"Объем: "&amp;Source!I2134&amp;"=6/"&amp;"10"</f>
        <v>Объем: 0,6=6/10</v>
      </c>
    </row>
    <row r="1887" spans="1:22" ht="14.25" x14ac:dyDescent="0.2">
      <c r="A1887" s="20"/>
      <c r="B1887" s="21"/>
      <c r="C1887" s="21" t="s">
        <v>695</v>
      </c>
      <c r="D1887" s="22"/>
      <c r="E1887" s="9"/>
      <c r="F1887" s="24">
        <f>Source!AO2134</f>
        <v>1172.82</v>
      </c>
      <c r="G1887" s="23" t="str">
        <f>Source!DG2134</f>
        <v/>
      </c>
      <c r="H1887" s="9">
        <f>Source!AV2134</f>
        <v>1</v>
      </c>
      <c r="I1887" s="9">
        <f>IF(Source!BA2134&lt;&gt; 0, Source!BA2134, 1)</f>
        <v>1</v>
      </c>
      <c r="J1887" s="25">
        <f>Source!S2134</f>
        <v>703.69</v>
      </c>
      <c r="K1887" s="25"/>
    </row>
    <row r="1888" spans="1:22" ht="14.25" x14ac:dyDescent="0.2">
      <c r="A1888" s="20"/>
      <c r="B1888" s="21"/>
      <c r="C1888" s="21" t="s">
        <v>698</v>
      </c>
      <c r="D1888" s="22"/>
      <c r="E1888" s="9"/>
      <c r="F1888" s="24">
        <f>Source!AL2134</f>
        <v>2994.86</v>
      </c>
      <c r="G1888" s="23" t="str">
        <f>Source!DD2134</f>
        <v/>
      </c>
      <c r="H1888" s="9">
        <f>Source!AW2134</f>
        <v>1</v>
      </c>
      <c r="I1888" s="9">
        <f>IF(Source!BC2134&lt;&gt; 0, Source!BC2134, 1)</f>
        <v>1</v>
      </c>
      <c r="J1888" s="25">
        <f>Source!P2134</f>
        <v>1796.92</v>
      </c>
      <c r="K1888" s="25"/>
    </row>
    <row r="1889" spans="1:22" ht="14.25" x14ac:dyDescent="0.2">
      <c r="A1889" s="20"/>
      <c r="B1889" s="21"/>
      <c r="C1889" s="21" t="s">
        <v>699</v>
      </c>
      <c r="D1889" s="22" t="s">
        <v>700</v>
      </c>
      <c r="E1889" s="9">
        <f>Source!AT2134</f>
        <v>70</v>
      </c>
      <c r="F1889" s="24"/>
      <c r="G1889" s="23"/>
      <c r="H1889" s="9"/>
      <c r="I1889" s="9"/>
      <c r="J1889" s="25">
        <f>SUM(R1885:R1888)</f>
        <v>492.58</v>
      </c>
      <c r="K1889" s="25"/>
    </row>
    <row r="1890" spans="1:22" ht="14.25" x14ac:dyDescent="0.2">
      <c r="A1890" s="20"/>
      <c r="B1890" s="21"/>
      <c r="C1890" s="21" t="s">
        <v>701</v>
      </c>
      <c r="D1890" s="22" t="s">
        <v>700</v>
      </c>
      <c r="E1890" s="9">
        <f>Source!AU2134</f>
        <v>10</v>
      </c>
      <c r="F1890" s="24"/>
      <c r="G1890" s="23"/>
      <c r="H1890" s="9"/>
      <c r="I1890" s="9"/>
      <c r="J1890" s="25">
        <f>SUM(T1885:T1889)</f>
        <v>70.37</v>
      </c>
      <c r="K1890" s="25"/>
    </row>
    <row r="1891" spans="1:22" ht="14.25" x14ac:dyDescent="0.2">
      <c r="A1891" s="20"/>
      <c r="B1891" s="21"/>
      <c r="C1891" s="21" t="s">
        <v>703</v>
      </c>
      <c r="D1891" s="22" t="s">
        <v>704</v>
      </c>
      <c r="E1891" s="9">
        <f>Source!AQ2134</f>
        <v>6.22</v>
      </c>
      <c r="F1891" s="24"/>
      <c r="G1891" s="23" t="str">
        <f>Source!DI2134</f>
        <v/>
      </c>
      <c r="H1891" s="9">
        <f>Source!AV2134</f>
        <v>1</v>
      </c>
      <c r="I1891" s="9"/>
      <c r="J1891" s="25"/>
      <c r="K1891" s="25">
        <f>Source!U2134</f>
        <v>3.7319999999999998</v>
      </c>
    </row>
    <row r="1892" spans="1:22" ht="15" x14ac:dyDescent="0.25">
      <c r="A1892" s="29"/>
      <c r="B1892" s="29"/>
      <c r="C1892" s="29"/>
      <c r="D1892" s="29"/>
      <c r="E1892" s="29"/>
      <c r="F1892" s="29"/>
      <c r="G1892" s="29"/>
      <c r="H1892" s="29"/>
      <c r="I1892" s="44">
        <f>J1887+J1888+J1889+J1890</f>
        <v>3063.56</v>
      </c>
      <c r="J1892" s="44"/>
      <c r="K1892" s="30">
        <f>IF(Source!I2134&lt;&gt;0, ROUND(I1892/Source!I2134, 2), 0)</f>
        <v>5105.93</v>
      </c>
      <c r="P1892" s="28">
        <f>I1892</f>
        <v>3063.56</v>
      </c>
    </row>
    <row r="1893" spans="1:22" ht="57" x14ac:dyDescent="0.2">
      <c r="A1893" s="20" t="str">
        <f>Source!E2135</f>
        <v>33</v>
      </c>
      <c r="B1893" s="21" t="str">
        <f>Source!F2135</f>
        <v>коммерческое предложение</v>
      </c>
      <c r="C1893" s="21" t="s">
        <v>723</v>
      </c>
      <c r="D1893" s="22" t="str">
        <f>Source!H2135</f>
        <v>шт.</v>
      </c>
      <c r="E1893" s="9">
        <f>Source!I2135</f>
        <v>3</v>
      </c>
      <c r="F1893" s="24">
        <f>Source!AL2135</f>
        <v>1916.67</v>
      </c>
      <c r="G1893" s="23" t="str">
        <f>Source!DD2135</f>
        <v/>
      </c>
      <c r="H1893" s="9">
        <f>Source!AW2135</f>
        <v>1</v>
      </c>
      <c r="I1893" s="9">
        <f>IF(Source!BC2135&lt;&gt; 0, Source!BC2135, 1)</f>
        <v>1</v>
      </c>
      <c r="J1893" s="25">
        <f>Source!P2135</f>
        <v>5750.01</v>
      </c>
      <c r="K1893" s="25"/>
      <c r="Q1893">
        <f>ROUND((Source!BZ2135/100)*ROUND((Source!AF2135*Source!AV2135)*Source!I2135, 2), 2)</f>
        <v>0</v>
      </c>
      <c r="R1893">
        <f>Source!X2135</f>
        <v>0</v>
      </c>
      <c r="S1893">
        <f>ROUND((Source!CA2135/100)*ROUND((Source!AF2135*Source!AV2135)*Source!I2135, 2), 2)</f>
        <v>0</v>
      </c>
      <c r="T1893">
        <f>Source!Y2135</f>
        <v>0</v>
      </c>
      <c r="U1893">
        <f>ROUND((175/100)*ROUND((Source!AE2135*Source!AV2135)*Source!I2135, 2), 2)</f>
        <v>0</v>
      </c>
      <c r="V1893">
        <f>ROUND((108/100)*ROUND(Source!CS2135*Source!I2135, 2), 2)</f>
        <v>0</v>
      </c>
    </row>
    <row r="1894" spans="1:22" ht="15" x14ac:dyDescent="0.25">
      <c r="A1894" s="29"/>
      <c r="B1894" s="29"/>
      <c r="C1894" s="29"/>
      <c r="D1894" s="29"/>
      <c r="E1894" s="29"/>
      <c r="F1894" s="29"/>
      <c r="G1894" s="29"/>
      <c r="H1894" s="29"/>
      <c r="I1894" s="44">
        <f>J1893</f>
        <v>5750.01</v>
      </c>
      <c r="J1894" s="44"/>
      <c r="K1894" s="30">
        <f>IF(Source!I2135&lt;&gt;0, ROUND(I1894/Source!I2135, 2), 0)</f>
        <v>1916.67</v>
      </c>
      <c r="P1894" s="28">
        <f>I1894</f>
        <v>5750.01</v>
      </c>
    </row>
    <row r="1896" spans="1:22" ht="15" x14ac:dyDescent="0.25">
      <c r="A1896" s="42" t="str">
        <f>CONCATENATE("Итого по разделу: ",IF(Source!G2137&lt;&gt;"Новый раздел", Source!G2137, ""))</f>
        <v>Итого по разделу: Установка урн</v>
      </c>
      <c r="B1896" s="42"/>
      <c r="C1896" s="42"/>
      <c r="D1896" s="42"/>
      <c r="E1896" s="42"/>
      <c r="F1896" s="42"/>
      <c r="G1896" s="42"/>
      <c r="H1896" s="42"/>
      <c r="I1896" s="40">
        <f>SUM(P1884:P1895)</f>
        <v>8813.57</v>
      </c>
      <c r="J1896" s="41"/>
      <c r="K1896" s="31"/>
    </row>
    <row r="1898" spans="1:22" ht="14.25" x14ac:dyDescent="0.2">
      <c r="C1898" s="38" t="str">
        <f>Source!H2165</f>
        <v>НДС 20%</v>
      </c>
      <c r="D1898" s="38"/>
      <c r="E1898" s="38"/>
      <c r="F1898" s="38"/>
      <c r="G1898" s="38"/>
      <c r="H1898" s="38"/>
      <c r="I1898" s="39">
        <f>IF(Source!F2165=0, "", Source!F2165)</f>
        <v>1762.71</v>
      </c>
      <c r="J1898" s="39"/>
    </row>
    <row r="1899" spans="1:22" ht="14.25" x14ac:dyDescent="0.2">
      <c r="C1899" s="38" t="str">
        <f>Source!H2166</f>
        <v>Итого с НДС</v>
      </c>
      <c r="D1899" s="38"/>
      <c r="E1899" s="38"/>
      <c r="F1899" s="38"/>
      <c r="G1899" s="38"/>
      <c r="H1899" s="38"/>
      <c r="I1899" s="39">
        <f>IF(Source!F2166=0, "", Source!F2166)</f>
        <v>10576.28</v>
      </c>
      <c r="J1899" s="39"/>
    </row>
    <row r="1901" spans="1:22" ht="15" x14ac:dyDescent="0.25">
      <c r="A1901" s="42" t="str">
        <f>CONCATENATE("Итого по локальной смете: ",IF(Source!G2168&lt;&gt;"Новая локальная смета", Source!G2168, ""))</f>
        <v>Итого по локальной смете: Пересветов пер., д.3</v>
      </c>
      <c r="B1901" s="42"/>
      <c r="C1901" s="42"/>
      <c r="D1901" s="42"/>
      <c r="E1901" s="42"/>
      <c r="F1901" s="42"/>
      <c r="G1901" s="42"/>
      <c r="H1901" s="42"/>
      <c r="I1901" s="40">
        <f>SUM(P1603:P1900)</f>
        <v>3134559.84</v>
      </c>
      <c r="J1901" s="41"/>
      <c r="K1901" s="31"/>
    </row>
    <row r="1903" spans="1:22" ht="14.25" x14ac:dyDescent="0.2">
      <c r="C1903" s="38" t="str">
        <f>Source!H2196</f>
        <v>НДС 20%</v>
      </c>
      <c r="D1903" s="38"/>
      <c r="E1903" s="38"/>
      <c r="F1903" s="38"/>
      <c r="G1903" s="38"/>
      <c r="H1903" s="38"/>
      <c r="I1903" s="39">
        <f>IF(Source!F2196=0, "", Source!F2196)</f>
        <v>626911.97</v>
      </c>
      <c r="J1903" s="39"/>
    </row>
    <row r="1904" spans="1:22" ht="14.25" x14ac:dyDescent="0.2">
      <c r="C1904" s="38" t="str">
        <f>Source!H2197</f>
        <v>Итого с НДС</v>
      </c>
      <c r="D1904" s="38"/>
      <c r="E1904" s="38"/>
      <c r="F1904" s="38"/>
      <c r="G1904" s="38"/>
      <c r="H1904" s="38"/>
      <c r="I1904" s="39">
        <f>IF(Source!F2197=0, "", Source!F2197)</f>
        <v>3761471.81</v>
      </c>
      <c r="J1904" s="39"/>
    </row>
    <row r="1906" spans="1:22" ht="16.5" x14ac:dyDescent="0.25">
      <c r="A1906" s="43" t="str">
        <f>CONCATENATE("Локальная смета: ",IF(Source!G2199&lt;&gt;"Новая локальная смета", Source!G2199, ""))</f>
        <v>Локальная смета: Симоновский Вал ул., д. 10</v>
      </c>
      <c r="B1906" s="43"/>
      <c r="C1906" s="43"/>
      <c r="D1906" s="43"/>
      <c r="E1906" s="43"/>
      <c r="F1906" s="43"/>
      <c r="G1906" s="43"/>
      <c r="H1906" s="43"/>
      <c r="I1906" s="43"/>
      <c r="J1906" s="43"/>
      <c r="K1906" s="43"/>
    </row>
    <row r="1908" spans="1:22" ht="16.5" x14ac:dyDescent="0.25">
      <c r="A1908" s="43" t="str">
        <f>CONCATENATE("Раздел: ",IF(Source!G2203&lt;&gt;"Новый раздел", Source!G2203, ""))</f>
        <v>Раздел: Ремонт газона (рулонный)-1100м2</v>
      </c>
      <c r="B1908" s="43"/>
      <c r="C1908" s="43"/>
      <c r="D1908" s="43"/>
      <c r="E1908" s="43"/>
      <c r="F1908" s="43"/>
      <c r="G1908" s="43"/>
      <c r="H1908" s="43"/>
      <c r="I1908" s="43"/>
      <c r="J1908" s="43"/>
      <c r="K1908" s="43"/>
    </row>
    <row r="1909" spans="1:22" ht="71.25" x14ac:dyDescent="0.2">
      <c r="A1909" s="20" t="str">
        <f>Source!E2207</f>
        <v>1</v>
      </c>
      <c r="B1909" s="21" t="str">
        <f>Source!F2207</f>
        <v>5.4-3203-3-3/1</v>
      </c>
      <c r="C1909" s="21" t="str">
        <f>Source!G2207</f>
        <v>Подготовка почвы для устройства партерного и обыкновенного газонов с внесением растительной земли слоем 15 см механизированным способом (75%)</v>
      </c>
      <c r="D1909" s="22" t="str">
        <f>Source!H2207</f>
        <v>100 м2</v>
      </c>
      <c r="E1909" s="9">
        <f>Source!I2207</f>
        <v>8.25</v>
      </c>
      <c r="F1909" s="24"/>
      <c r="G1909" s="23"/>
      <c r="H1909" s="9"/>
      <c r="I1909" s="9"/>
      <c r="J1909" s="25"/>
      <c r="K1909" s="25"/>
      <c r="Q1909">
        <f>ROUND((Source!BZ2207/100)*ROUND((Source!AF2207*Source!AV2207)*Source!I2207, 2), 2)</f>
        <v>32909.53</v>
      </c>
      <c r="R1909">
        <f>Source!X2207</f>
        <v>32909.53</v>
      </c>
      <c r="S1909">
        <f>ROUND((Source!CA2207/100)*ROUND((Source!AF2207*Source!AV2207)*Source!I2207, 2), 2)</f>
        <v>4701.3599999999997</v>
      </c>
      <c r="T1909">
        <f>Source!Y2207</f>
        <v>4701.3599999999997</v>
      </c>
      <c r="U1909">
        <f>ROUND((175/100)*ROUND((Source!AE2207*Source!AV2207)*Source!I2207, 2), 2)</f>
        <v>320.95</v>
      </c>
      <c r="V1909">
        <f>ROUND((108/100)*ROUND(Source!CS2207*Source!I2207, 2), 2)</f>
        <v>198.07</v>
      </c>
    </row>
    <row r="1910" spans="1:22" x14ac:dyDescent="0.2">
      <c r="C1910" s="26" t="str">
        <f>"Объем: "&amp;Source!I2207&amp;"=825/"&amp;"100"</f>
        <v>Объем: 8,25=825/100</v>
      </c>
    </row>
    <row r="1911" spans="1:22" ht="14.25" x14ac:dyDescent="0.2">
      <c r="A1911" s="20"/>
      <c r="B1911" s="21"/>
      <c r="C1911" s="21" t="s">
        <v>695</v>
      </c>
      <c r="D1911" s="22"/>
      <c r="E1911" s="9"/>
      <c r="F1911" s="24">
        <f>Source!AO2207</f>
        <v>5698.62</v>
      </c>
      <c r="G1911" s="23" t="str">
        <f>Source!DG2207</f>
        <v/>
      </c>
      <c r="H1911" s="9">
        <f>Source!AV2207</f>
        <v>1</v>
      </c>
      <c r="I1911" s="9">
        <f>IF(Source!BA2207&lt;&gt; 0, Source!BA2207, 1)</f>
        <v>1</v>
      </c>
      <c r="J1911" s="25">
        <f>Source!S2207</f>
        <v>47013.62</v>
      </c>
      <c r="K1911" s="25"/>
    </row>
    <row r="1912" spans="1:22" ht="14.25" x14ac:dyDescent="0.2">
      <c r="A1912" s="20"/>
      <c r="B1912" s="21"/>
      <c r="C1912" s="21" t="s">
        <v>696</v>
      </c>
      <c r="D1912" s="22"/>
      <c r="E1912" s="9"/>
      <c r="F1912" s="24">
        <f>Source!AM2207</f>
        <v>60.76</v>
      </c>
      <c r="G1912" s="23" t="str">
        <f>Source!DE2207</f>
        <v/>
      </c>
      <c r="H1912" s="9">
        <f>Source!AV2207</f>
        <v>1</v>
      </c>
      <c r="I1912" s="9">
        <f>IF(Source!BB2207&lt;&gt; 0, Source!BB2207, 1)</f>
        <v>1</v>
      </c>
      <c r="J1912" s="25">
        <f>Source!Q2207</f>
        <v>501.27</v>
      </c>
      <c r="K1912" s="25"/>
    </row>
    <row r="1913" spans="1:22" ht="14.25" x14ac:dyDescent="0.2">
      <c r="A1913" s="20"/>
      <c r="B1913" s="21"/>
      <c r="C1913" s="21" t="s">
        <v>697</v>
      </c>
      <c r="D1913" s="22"/>
      <c r="E1913" s="9"/>
      <c r="F1913" s="24">
        <f>Source!AN2207</f>
        <v>22.23</v>
      </c>
      <c r="G1913" s="23" t="str">
        <f>Source!DF2207</f>
        <v/>
      </c>
      <c r="H1913" s="9">
        <f>Source!AV2207</f>
        <v>1</v>
      </c>
      <c r="I1913" s="9">
        <f>IF(Source!BS2207&lt;&gt; 0, Source!BS2207, 1)</f>
        <v>1</v>
      </c>
      <c r="J1913" s="27">
        <f>Source!R2207</f>
        <v>183.4</v>
      </c>
      <c r="K1913" s="25"/>
    </row>
    <row r="1914" spans="1:22" ht="14.25" x14ac:dyDescent="0.2">
      <c r="A1914" s="20"/>
      <c r="B1914" s="21"/>
      <c r="C1914" s="21" t="s">
        <v>698</v>
      </c>
      <c r="D1914" s="22"/>
      <c r="E1914" s="9"/>
      <c r="F1914" s="24">
        <f>Source!AL2207</f>
        <v>11305.05</v>
      </c>
      <c r="G1914" s="23" t="str">
        <f>Source!DD2207</f>
        <v/>
      </c>
      <c r="H1914" s="9">
        <f>Source!AW2207</f>
        <v>1</v>
      </c>
      <c r="I1914" s="9">
        <f>IF(Source!BC2207&lt;&gt; 0, Source!BC2207, 1)</f>
        <v>1</v>
      </c>
      <c r="J1914" s="25">
        <f>Source!P2207</f>
        <v>93266.66</v>
      </c>
      <c r="K1914" s="25"/>
    </row>
    <row r="1915" spans="1:22" ht="14.25" x14ac:dyDescent="0.2">
      <c r="A1915" s="20"/>
      <c r="B1915" s="21"/>
      <c r="C1915" s="21" t="s">
        <v>699</v>
      </c>
      <c r="D1915" s="22" t="s">
        <v>700</v>
      </c>
      <c r="E1915" s="9">
        <f>Source!AT2207</f>
        <v>70</v>
      </c>
      <c r="F1915" s="24"/>
      <c r="G1915" s="23"/>
      <c r="H1915" s="9"/>
      <c r="I1915" s="9"/>
      <c r="J1915" s="25">
        <f>SUM(R1909:R1914)</f>
        <v>32909.53</v>
      </c>
      <c r="K1915" s="25"/>
    </row>
    <row r="1916" spans="1:22" ht="14.25" x14ac:dyDescent="0.2">
      <c r="A1916" s="20"/>
      <c r="B1916" s="21"/>
      <c r="C1916" s="21" t="s">
        <v>701</v>
      </c>
      <c r="D1916" s="22" t="s">
        <v>700</v>
      </c>
      <c r="E1916" s="9">
        <f>Source!AU2207</f>
        <v>10</v>
      </c>
      <c r="F1916" s="24"/>
      <c r="G1916" s="23"/>
      <c r="H1916" s="9"/>
      <c r="I1916" s="9"/>
      <c r="J1916" s="25">
        <f>SUM(T1909:T1915)</f>
        <v>4701.3599999999997</v>
      </c>
      <c r="K1916" s="25"/>
    </row>
    <row r="1917" spans="1:22" ht="14.25" x14ac:dyDescent="0.2">
      <c r="A1917" s="20"/>
      <c r="B1917" s="21"/>
      <c r="C1917" s="21" t="s">
        <v>702</v>
      </c>
      <c r="D1917" s="22" t="s">
        <v>700</v>
      </c>
      <c r="E1917" s="9">
        <f>108</f>
        <v>108</v>
      </c>
      <c r="F1917" s="24"/>
      <c r="G1917" s="23"/>
      <c r="H1917" s="9"/>
      <c r="I1917" s="9"/>
      <c r="J1917" s="25">
        <f>SUM(V1909:V1916)</f>
        <v>198.07</v>
      </c>
      <c r="K1917" s="25"/>
    </row>
    <row r="1918" spans="1:22" ht="14.25" x14ac:dyDescent="0.2">
      <c r="A1918" s="20"/>
      <c r="B1918" s="21"/>
      <c r="C1918" s="21" t="s">
        <v>703</v>
      </c>
      <c r="D1918" s="22" t="s">
        <v>704</v>
      </c>
      <c r="E1918" s="9">
        <f>Source!AQ2207</f>
        <v>30.8</v>
      </c>
      <c r="F1918" s="24"/>
      <c r="G1918" s="23" t="str">
        <f>Source!DI2207</f>
        <v/>
      </c>
      <c r="H1918" s="9">
        <f>Source!AV2207</f>
        <v>1</v>
      </c>
      <c r="I1918" s="9"/>
      <c r="J1918" s="25"/>
      <c r="K1918" s="25">
        <f>Source!U2207</f>
        <v>254.1</v>
      </c>
    </row>
    <row r="1919" spans="1:22" ht="15" x14ac:dyDescent="0.25">
      <c r="A1919" s="29"/>
      <c r="B1919" s="29"/>
      <c r="C1919" s="29"/>
      <c r="D1919" s="29"/>
      <c r="E1919" s="29"/>
      <c r="F1919" s="29"/>
      <c r="G1919" s="29"/>
      <c r="H1919" s="29"/>
      <c r="I1919" s="44">
        <f>J1911+J1912+J1914+J1915+J1916+J1917</f>
        <v>178590.50999999998</v>
      </c>
      <c r="J1919" s="44"/>
      <c r="K1919" s="30">
        <f>IF(Source!I2207&lt;&gt;0, ROUND(I1919/Source!I2207, 2), 0)</f>
        <v>21647.33</v>
      </c>
      <c r="P1919" s="28">
        <f>I1919</f>
        <v>178590.50999999998</v>
      </c>
    </row>
    <row r="1920" spans="1:22" ht="57" x14ac:dyDescent="0.2">
      <c r="A1920" s="20" t="str">
        <f>Source!E2208</f>
        <v>2</v>
      </c>
      <c r="B1920" s="21" t="str">
        <f>Source!F2208</f>
        <v>5.4-3203-3-4/1</v>
      </c>
      <c r="C1920" s="21" t="str">
        <f>Source!G2208</f>
        <v>Подготовка почвы для устройства партерного и обыкновенного газонов с внесением растительной земли слоем 15 см вручную (25%)</v>
      </c>
      <c r="D1920" s="22" t="str">
        <f>Source!H2208</f>
        <v>100 м2</v>
      </c>
      <c r="E1920" s="9">
        <f>Source!I2208</f>
        <v>2.75</v>
      </c>
      <c r="F1920" s="24"/>
      <c r="G1920" s="23"/>
      <c r="H1920" s="9"/>
      <c r="I1920" s="9"/>
      <c r="J1920" s="25"/>
      <c r="K1920" s="25"/>
      <c r="Q1920">
        <f>ROUND((Source!BZ2208/100)*ROUND((Source!AF2208*Source!AV2208)*Source!I2208, 2), 2)</f>
        <v>16383.52</v>
      </c>
      <c r="R1920">
        <f>Source!X2208</f>
        <v>16383.52</v>
      </c>
      <c r="S1920">
        <f>ROUND((Source!CA2208/100)*ROUND((Source!AF2208*Source!AV2208)*Source!I2208, 2), 2)</f>
        <v>2340.5</v>
      </c>
      <c r="T1920">
        <f>Source!Y2208</f>
        <v>2340.5</v>
      </c>
      <c r="U1920">
        <f>ROUND((175/100)*ROUND((Source!AE2208*Source!AV2208)*Source!I2208, 2), 2)</f>
        <v>0</v>
      </c>
      <c r="V1920">
        <f>ROUND((108/100)*ROUND(Source!CS2208*Source!I2208, 2), 2)</f>
        <v>0</v>
      </c>
    </row>
    <row r="1921" spans="1:22" x14ac:dyDescent="0.2">
      <c r="C1921" s="26" t="str">
        <f>"Объем: "&amp;Source!I2208&amp;"=275/"&amp;"100"</f>
        <v>Объем: 2,75=275/100</v>
      </c>
    </row>
    <row r="1922" spans="1:22" ht="14.25" x14ac:dyDescent="0.2">
      <c r="A1922" s="20"/>
      <c r="B1922" s="21"/>
      <c r="C1922" s="21" t="s">
        <v>695</v>
      </c>
      <c r="D1922" s="22"/>
      <c r="E1922" s="9"/>
      <c r="F1922" s="24">
        <f>Source!AO2208</f>
        <v>8510.92</v>
      </c>
      <c r="G1922" s="23" t="str">
        <f>Source!DG2208</f>
        <v/>
      </c>
      <c r="H1922" s="9">
        <f>Source!AV2208</f>
        <v>1</v>
      </c>
      <c r="I1922" s="9">
        <f>IF(Source!BA2208&lt;&gt; 0, Source!BA2208, 1)</f>
        <v>1</v>
      </c>
      <c r="J1922" s="25">
        <f>Source!S2208</f>
        <v>23405.03</v>
      </c>
      <c r="K1922" s="25"/>
    </row>
    <row r="1923" spans="1:22" ht="14.25" x14ac:dyDescent="0.2">
      <c r="A1923" s="20"/>
      <c r="B1923" s="21"/>
      <c r="C1923" s="21" t="s">
        <v>698</v>
      </c>
      <c r="D1923" s="22"/>
      <c r="E1923" s="9"/>
      <c r="F1923" s="24">
        <f>Source!AL2208</f>
        <v>11305.05</v>
      </c>
      <c r="G1923" s="23" t="str">
        <f>Source!DD2208</f>
        <v/>
      </c>
      <c r="H1923" s="9">
        <f>Source!AW2208</f>
        <v>1</v>
      </c>
      <c r="I1923" s="9">
        <f>IF(Source!BC2208&lt;&gt; 0, Source!BC2208, 1)</f>
        <v>1</v>
      </c>
      <c r="J1923" s="25">
        <f>Source!P2208</f>
        <v>31088.89</v>
      </c>
      <c r="K1923" s="25"/>
    </row>
    <row r="1924" spans="1:22" ht="14.25" x14ac:dyDescent="0.2">
      <c r="A1924" s="20"/>
      <c r="B1924" s="21"/>
      <c r="C1924" s="21" t="s">
        <v>699</v>
      </c>
      <c r="D1924" s="22" t="s">
        <v>700</v>
      </c>
      <c r="E1924" s="9">
        <f>Source!AT2208</f>
        <v>70</v>
      </c>
      <c r="F1924" s="24"/>
      <c r="G1924" s="23"/>
      <c r="H1924" s="9"/>
      <c r="I1924" s="9"/>
      <c r="J1924" s="25">
        <f>SUM(R1920:R1923)</f>
        <v>16383.52</v>
      </c>
      <c r="K1924" s="25"/>
    </row>
    <row r="1925" spans="1:22" ht="14.25" x14ac:dyDescent="0.2">
      <c r="A1925" s="20"/>
      <c r="B1925" s="21"/>
      <c r="C1925" s="21" t="s">
        <v>701</v>
      </c>
      <c r="D1925" s="22" t="s">
        <v>700</v>
      </c>
      <c r="E1925" s="9">
        <f>Source!AU2208</f>
        <v>10</v>
      </c>
      <c r="F1925" s="24"/>
      <c r="G1925" s="23"/>
      <c r="H1925" s="9"/>
      <c r="I1925" s="9"/>
      <c r="J1925" s="25">
        <f>SUM(T1920:T1924)</f>
        <v>2340.5</v>
      </c>
      <c r="K1925" s="25"/>
    </row>
    <row r="1926" spans="1:22" ht="14.25" x14ac:dyDescent="0.2">
      <c r="A1926" s="20"/>
      <c r="B1926" s="21"/>
      <c r="C1926" s="21" t="s">
        <v>703</v>
      </c>
      <c r="D1926" s="22" t="s">
        <v>704</v>
      </c>
      <c r="E1926" s="9">
        <f>Source!AQ2208</f>
        <v>46</v>
      </c>
      <c r="F1926" s="24"/>
      <c r="G1926" s="23" t="str">
        <f>Source!DI2208</f>
        <v/>
      </c>
      <c r="H1926" s="9">
        <f>Source!AV2208</f>
        <v>1</v>
      </c>
      <c r="I1926" s="9"/>
      <c r="J1926" s="25"/>
      <c r="K1926" s="25">
        <f>Source!U2208</f>
        <v>126.5</v>
      </c>
    </row>
    <row r="1927" spans="1:22" ht="15" x14ac:dyDescent="0.25">
      <c r="A1927" s="29"/>
      <c r="B1927" s="29"/>
      <c r="C1927" s="29"/>
      <c r="D1927" s="29"/>
      <c r="E1927" s="29"/>
      <c r="F1927" s="29"/>
      <c r="G1927" s="29"/>
      <c r="H1927" s="29"/>
      <c r="I1927" s="44">
        <f>J1922+J1923+J1924+J1925</f>
        <v>73217.94</v>
      </c>
      <c r="J1927" s="44"/>
      <c r="K1927" s="30">
        <f>IF(Source!I2208&lt;&gt;0, ROUND(I1927/Source!I2208, 2), 0)</f>
        <v>26624.71</v>
      </c>
      <c r="P1927" s="28">
        <f>I1927</f>
        <v>73217.94</v>
      </c>
    </row>
    <row r="1928" spans="1:22" ht="57" x14ac:dyDescent="0.2">
      <c r="A1928" s="20" t="str">
        <f>Source!E2209</f>
        <v>3</v>
      </c>
      <c r="B1928" s="21" t="str">
        <f>Source!F2209</f>
        <v>5.4-3203-3-5/1</v>
      </c>
      <c r="C1928" s="21" t="str">
        <f>Source!G2209</f>
        <v>Подготовка почвы для устройства партерного и обыкновенного газонов на каждые 5 см изменения толщины слоя добавлять или исключать</v>
      </c>
      <c r="D1928" s="22" t="str">
        <f>Source!H2209</f>
        <v>100 м2</v>
      </c>
      <c r="E1928" s="9">
        <f>Source!I2209</f>
        <v>-11</v>
      </c>
      <c r="F1928" s="24"/>
      <c r="G1928" s="23"/>
      <c r="H1928" s="9"/>
      <c r="I1928" s="9"/>
      <c r="J1928" s="25"/>
      <c r="K1928" s="25"/>
      <c r="Q1928">
        <f>ROUND((Source!BZ2209/100)*ROUND((Source!AF2209*Source!AV2209)*Source!I2209, 2), 2)</f>
        <v>-8961.11</v>
      </c>
      <c r="R1928">
        <f>Source!X2209</f>
        <v>-8961.11</v>
      </c>
      <c r="S1928">
        <f>ROUND((Source!CA2209/100)*ROUND((Source!AF2209*Source!AV2209)*Source!I2209, 2), 2)</f>
        <v>-1280.1600000000001</v>
      </c>
      <c r="T1928">
        <f>Source!Y2209</f>
        <v>-1280.1600000000001</v>
      </c>
      <c r="U1928">
        <f>ROUND((175/100)*ROUND((Source!AE2209*Source!AV2209)*Source!I2209, 2), 2)</f>
        <v>0</v>
      </c>
      <c r="V1928">
        <f>ROUND((108/100)*ROUND(Source!CS2209*Source!I2209, 2), 2)</f>
        <v>0</v>
      </c>
    </row>
    <row r="1929" spans="1:22" x14ac:dyDescent="0.2">
      <c r="C1929" s="26" t="str">
        <f>"Объем: "&amp;Source!I2209&amp;"=-"&amp;"1100/"&amp;"100"</f>
        <v>Объем: -11=-1100/100</v>
      </c>
    </row>
    <row r="1930" spans="1:22" ht="14.25" x14ac:dyDescent="0.2">
      <c r="A1930" s="20"/>
      <c r="B1930" s="21"/>
      <c r="C1930" s="21" t="s">
        <v>695</v>
      </c>
      <c r="D1930" s="22"/>
      <c r="E1930" s="9"/>
      <c r="F1930" s="24">
        <f>Source!AO2209</f>
        <v>1163.78</v>
      </c>
      <c r="G1930" s="23" t="str">
        <f>Source!DG2209</f>
        <v/>
      </c>
      <c r="H1930" s="9">
        <f>Source!AV2209</f>
        <v>1</v>
      </c>
      <c r="I1930" s="9">
        <f>IF(Source!BA2209&lt;&gt; 0, Source!BA2209, 1)</f>
        <v>1</v>
      </c>
      <c r="J1930" s="25">
        <f>Source!S2209</f>
        <v>-12801.58</v>
      </c>
      <c r="K1930" s="25"/>
    </row>
    <row r="1931" spans="1:22" ht="14.25" x14ac:dyDescent="0.2">
      <c r="A1931" s="20"/>
      <c r="B1931" s="21"/>
      <c r="C1931" s="21" t="s">
        <v>698</v>
      </c>
      <c r="D1931" s="22"/>
      <c r="E1931" s="9"/>
      <c r="F1931" s="24">
        <f>Source!AL2209</f>
        <v>3768.35</v>
      </c>
      <c r="G1931" s="23" t="str">
        <f>Source!DD2209</f>
        <v/>
      </c>
      <c r="H1931" s="9">
        <f>Source!AW2209</f>
        <v>1</v>
      </c>
      <c r="I1931" s="9">
        <f>IF(Source!BC2209&lt;&gt; 0, Source!BC2209, 1)</f>
        <v>1</v>
      </c>
      <c r="J1931" s="25">
        <f>Source!P2209</f>
        <v>-41451.85</v>
      </c>
      <c r="K1931" s="25"/>
    </row>
    <row r="1932" spans="1:22" ht="14.25" x14ac:dyDescent="0.2">
      <c r="A1932" s="20"/>
      <c r="B1932" s="21"/>
      <c r="C1932" s="21" t="s">
        <v>699</v>
      </c>
      <c r="D1932" s="22" t="s">
        <v>700</v>
      </c>
      <c r="E1932" s="9">
        <f>Source!AT2209</f>
        <v>70</v>
      </c>
      <c r="F1932" s="24"/>
      <c r="G1932" s="23"/>
      <c r="H1932" s="9"/>
      <c r="I1932" s="9"/>
      <c r="J1932" s="25">
        <f>SUM(R1928:R1931)</f>
        <v>-8961.11</v>
      </c>
      <c r="K1932" s="25"/>
    </row>
    <row r="1933" spans="1:22" ht="14.25" x14ac:dyDescent="0.2">
      <c r="A1933" s="20"/>
      <c r="B1933" s="21"/>
      <c r="C1933" s="21" t="s">
        <v>701</v>
      </c>
      <c r="D1933" s="22" t="s">
        <v>700</v>
      </c>
      <c r="E1933" s="9">
        <f>Source!AU2209</f>
        <v>10</v>
      </c>
      <c r="F1933" s="24"/>
      <c r="G1933" s="23"/>
      <c r="H1933" s="9"/>
      <c r="I1933" s="9"/>
      <c r="J1933" s="25">
        <f>SUM(T1928:T1932)</f>
        <v>-1280.1600000000001</v>
      </c>
      <c r="K1933" s="25"/>
    </row>
    <row r="1934" spans="1:22" ht="14.25" x14ac:dyDescent="0.2">
      <c r="A1934" s="20"/>
      <c r="B1934" s="21"/>
      <c r="C1934" s="21" t="s">
        <v>703</v>
      </c>
      <c r="D1934" s="22" t="s">
        <v>704</v>
      </c>
      <c r="E1934" s="9">
        <f>Source!AQ2209</f>
        <v>6.29</v>
      </c>
      <c r="F1934" s="24"/>
      <c r="G1934" s="23" t="str">
        <f>Source!DI2209</f>
        <v/>
      </c>
      <c r="H1934" s="9">
        <f>Source!AV2209</f>
        <v>1</v>
      </c>
      <c r="I1934" s="9"/>
      <c r="J1934" s="25"/>
      <c r="K1934" s="25">
        <f>Source!U2209</f>
        <v>-69.19</v>
      </c>
    </row>
    <row r="1935" spans="1:22" ht="15" x14ac:dyDescent="0.25">
      <c r="A1935" s="29"/>
      <c r="B1935" s="29"/>
      <c r="C1935" s="29"/>
      <c r="D1935" s="29"/>
      <c r="E1935" s="29"/>
      <c r="F1935" s="29"/>
      <c r="G1935" s="29"/>
      <c r="H1935" s="29"/>
      <c r="I1935" s="44">
        <f>J1930+J1931+J1932+J1933</f>
        <v>-64494.700000000004</v>
      </c>
      <c r="J1935" s="44"/>
      <c r="K1935" s="30">
        <f>IF(Source!I2209&lt;&gt;0, ROUND(I1935/Source!I2209, 2), 0)</f>
        <v>5863.15</v>
      </c>
      <c r="P1935" s="28">
        <f>I1935</f>
        <v>-64494.700000000004</v>
      </c>
    </row>
    <row r="1936" spans="1:22" ht="57" x14ac:dyDescent="0.2">
      <c r="A1936" s="20" t="str">
        <f>Source!E2210</f>
        <v>4</v>
      </c>
      <c r="B1936" s="21" t="str">
        <f>Source!F2210</f>
        <v>5.4-3203-12-1/1</v>
      </c>
      <c r="C1936" s="21" t="str">
        <f>Source!G2210</f>
        <v>Сплошная укладка готового газона в рулонах на горизонтальных поверхностях или откосах с уклоном на круче 1:2</v>
      </c>
      <c r="D1936" s="22" t="str">
        <f>Source!H2210</f>
        <v>100 м2</v>
      </c>
      <c r="E1936" s="9">
        <f>Source!I2210</f>
        <v>11</v>
      </c>
      <c r="F1936" s="24"/>
      <c r="G1936" s="23"/>
      <c r="H1936" s="9"/>
      <c r="I1936" s="9"/>
      <c r="J1936" s="25"/>
      <c r="K1936" s="25"/>
      <c r="Q1936">
        <f>ROUND((Source!BZ2210/100)*ROUND((Source!AF2210*Source!AV2210)*Source!I2210, 2), 2)</f>
        <v>19941.689999999999</v>
      </c>
      <c r="R1936">
        <f>Source!X2210</f>
        <v>19941.689999999999</v>
      </c>
      <c r="S1936">
        <f>ROUND((Source!CA2210/100)*ROUND((Source!AF2210*Source!AV2210)*Source!I2210, 2), 2)</f>
        <v>2848.81</v>
      </c>
      <c r="T1936">
        <f>Source!Y2210</f>
        <v>2848.81</v>
      </c>
      <c r="U1936">
        <f>ROUND((175/100)*ROUND((Source!AE2210*Source!AV2210)*Source!I2210, 2), 2)</f>
        <v>0</v>
      </c>
      <c r="V1936">
        <f>ROUND((108/100)*ROUND(Source!CS2210*Source!I2210, 2), 2)</f>
        <v>0</v>
      </c>
    </row>
    <row r="1937" spans="1:22" x14ac:dyDescent="0.2">
      <c r="C1937" s="26" t="str">
        <f>"Объем: "&amp;Source!I2210&amp;"=1100/"&amp;"100"</f>
        <v>Объем: 11=1100/100</v>
      </c>
    </row>
    <row r="1938" spans="1:22" ht="14.25" x14ac:dyDescent="0.2">
      <c r="A1938" s="20"/>
      <c r="B1938" s="21"/>
      <c r="C1938" s="21" t="s">
        <v>695</v>
      </c>
      <c r="D1938" s="22"/>
      <c r="E1938" s="9"/>
      <c r="F1938" s="24">
        <f>Source!AO2210</f>
        <v>2589.83</v>
      </c>
      <c r="G1938" s="23" t="str">
        <f>Source!DG2210</f>
        <v/>
      </c>
      <c r="H1938" s="9">
        <f>Source!AV2210</f>
        <v>1</v>
      </c>
      <c r="I1938" s="9">
        <f>IF(Source!BA2210&lt;&gt; 0, Source!BA2210, 1)</f>
        <v>1</v>
      </c>
      <c r="J1938" s="25">
        <f>Source!S2210</f>
        <v>28488.13</v>
      </c>
      <c r="K1938" s="25"/>
    </row>
    <row r="1939" spans="1:22" ht="14.25" x14ac:dyDescent="0.2">
      <c r="A1939" s="20"/>
      <c r="B1939" s="21"/>
      <c r="C1939" s="21" t="s">
        <v>698</v>
      </c>
      <c r="D1939" s="22"/>
      <c r="E1939" s="9"/>
      <c r="F1939" s="24">
        <f>Source!AL2210</f>
        <v>14000.73</v>
      </c>
      <c r="G1939" s="23" t="str">
        <f>Source!DD2210</f>
        <v/>
      </c>
      <c r="H1939" s="9">
        <f>Source!AW2210</f>
        <v>1</v>
      </c>
      <c r="I1939" s="9">
        <f>IF(Source!BC2210&lt;&gt; 0, Source!BC2210, 1)</f>
        <v>1</v>
      </c>
      <c r="J1939" s="25">
        <f>Source!P2210</f>
        <v>154008.03</v>
      </c>
      <c r="K1939" s="25"/>
    </row>
    <row r="1940" spans="1:22" ht="14.25" x14ac:dyDescent="0.2">
      <c r="A1940" s="20"/>
      <c r="B1940" s="21"/>
      <c r="C1940" s="21" t="s">
        <v>699</v>
      </c>
      <c r="D1940" s="22" t="s">
        <v>700</v>
      </c>
      <c r="E1940" s="9">
        <f>Source!AT2210</f>
        <v>70</v>
      </c>
      <c r="F1940" s="24"/>
      <c r="G1940" s="23"/>
      <c r="H1940" s="9"/>
      <c r="I1940" s="9"/>
      <c r="J1940" s="25">
        <f>SUM(R1936:R1939)</f>
        <v>19941.689999999999</v>
      </c>
      <c r="K1940" s="25"/>
    </row>
    <row r="1941" spans="1:22" ht="14.25" x14ac:dyDescent="0.2">
      <c r="A1941" s="20"/>
      <c r="B1941" s="21"/>
      <c r="C1941" s="21" t="s">
        <v>701</v>
      </c>
      <c r="D1941" s="22" t="s">
        <v>700</v>
      </c>
      <c r="E1941" s="9">
        <f>Source!AU2210</f>
        <v>10</v>
      </c>
      <c r="F1941" s="24"/>
      <c r="G1941" s="23"/>
      <c r="H1941" s="9"/>
      <c r="I1941" s="9"/>
      <c r="J1941" s="25">
        <f>SUM(T1936:T1940)</f>
        <v>2848.81</v>
      </c>
      <c r="K1941" s="25"/>
    </row>
    <row r="1942" spans="1:22" ht="14.25" x14ac:dyDescent="0.2">
      <c r="A1942" s="20"/>
      <c r="B1942" s="21"/>
      <c r="C1942" s="21" t="s">
        <v>703</v>
      </c>
      <c r="D1942" s="22" t="s">
        <v>704</v>
      </c>
      <c r="E1942" s="9">
        <f>Source!AQ2210</f>
        <v>13.42</v>
      </c>
      <c r="F1942" s="24"/>
      <c r="G1942" s="23" t="str">
        <f>Source!DI2210</f>
        <v/>
      </c>
      <c r="H1942" s="9">
        <f>Source!AV2210</f>
        <v>1</v>
      </c>
      <c r="I1942" s="9"/>
      <c r="J1942" s="25"/>
      <c r="K1942" s="25">
        <f>Source!U2210</f>
        <v>147.62</v>
      </c>
    </row>
    <row r="1943" spans="1:22" ht="15" x14ac:dyDescent="0.25">
      <c r="A1943" s="29"/>
      <c r="B1943" s="29"/>
      <c r="C1943" s="29"/>
      <c r="D1943" s="29"/>
      <c r="E1943" s="29"/>
      <c r="F1943" s="29"/>
      <c r="G1943" s="29"/>
      <c r="H1943" s="29"/>
      <c r="I1943" s="44">
        <f>J1938+J1939+J1940+J1941</f>
        <v>205286.66</v>
      </c>
      <c r="J1943" s="44"/>
      <c r="K1943" s="30">
        <f>IF(Source!I2210&lt;&gt;0, ROUND(I1943/Source!I2210, 2), 0)</f>
        <v>18662.419999999998</v>
      </c>
      <c r="P1943" s="28">
        <f>I1943</f>
        <v>205286.66</v>
      </c>
    </row>
    <row r="1945" spans="1:22" ht="15" x14ac:dyDescent="0.25">
      <c r="A1945" s="42" t="str">
        <f>CONCATENATE("Итого по разделу: ",IF(Source!G2212&lt;&gt;"Новый раздел", Source!G2212, ""))</f>
        <v>Итого по разделу: Ремонт газона (рулонный)-1100м2</v>
      </c>
      <c r="B1945" s="42"/>
      <c r="C1945" s="42"/>
      <c r="D1945" s="42"/>
      <c r="E1945" s="42"/>
      <c r="F1945" s="42"/>
      <c r="G1945" s="42"/>
      <c r="H1945" s="42"/>
      <c r="I1945" s="40">
        <f>SUM(P1908:P1944)</f>
        <v>392600.41</v>
      </c>
      <c r="J1945" s="41"/>
      <c r="K1945" s="31"/>
    </row>
    <row r="1947" spans="1:22" ht="14.25" x14ac:dyDescent="0.2">
      <c r="C1947" s="38" t="str">
        <f>Source!H2240</f>
        <v>НДС 20%</v>
      </c>
      <c r="D1947" s="38"/>
      <c r="E1947" s="38"/>
      <c r="F1947" s="38"/>
      <c r="G1947" s="38"/>
      <c r="H1947" s="38"/>
      <c r="I1947" s="39">
        <f>IF(Source!F2240=0, "", Source!F2240)</f>
        <v>78520.08</v>
      </c>
      <c r="J1947" s="39"/>
    </row>
    <row r="1948" spans="1:22" ht="14.25" x14ac:dyDescent="0.2">
      <c r="C1948" s="38" t="str">
        <f>Source!H2241</f>
        <v>Итого с НДС</v>
      </c>
      <c r="D1948" s="38"/>
      <c r="E1948" s="38"/>
      <c r="F1948" s="38"/>
      <c r="G1948" s="38"/>
      <c r="H1948" s="38"/>
      <c r="I1948" s="39">
        <f>IF(Source!F2241=0, "", Source!F2241)</f>
        <v>471120.49</v>
      </c>
      <c r="J1948" s="39"/>
    </row>
    <row r="1950" spans="1:22" ht="16.5" x14ac:dyDescent="0.25">
      <c r="A1950" s="43" t="str">
        <f>CONCATENATE("Раздел: ",IF(Source!G2243&lt;&gt;"Новый раздел", Source!G2243, ""))</f>
        <v>Раздел: Установка ограждений -83п.м. Н-1м</v>
      </c>
      <c r="B1950" s="43"/>
      <c r="C1950" s="43"/>
      <c r="D1950" s="43"/>
      <c r="E1950" s="43"/>
      <c r="F1950" s="43"/>
      <c r="G1950" s="43"/>
      <c r="H1950" s="43"/>
      <c r="I1950" s="43"/>
      <c r="J1950" s="43"/>
      <c r="K1950" s="43"/>
    </row>
    <row r="1951" spans="1:22" ht="42.75" x14ac:dyDescent="0.2">
      <c r="A1951" s="20" t="str">
        <f>Source!E2247</f>
        <v>5</v>
      </c>
      <c r="B1951" s="21" t="str">
        <f>Source!F2247</f>
        <v>5.3-3203-4-2/1</v>
      </c>
      <c r="C1951" s="21" t="str">
        <f>Source!G2247</f>
        <v>Установка стоек металлического ограждения газонов из трубы, масса стоек до 5 кг</v>
      </c>
      <c r="D1951" s="22" t="str">
        <f>Source!H2247</f>
        <v>10 шт.</v>
      </c>
      <c r="E1951" s="9">
        <f>Source!I2247</f>
        <v>4.2</v>
      </c>
      <c r="F1951" s="24"/>
      <c r="G1951" s="23"/>
      <c r="H1951" s="9"/>
      <c r="I1951" s="9"/>
      <c r="J1951" s="25"/>
      <c r="K1951" s="25"/>
      <c r="Q1951">
        <f>ROUND((Source!BZ2247/100)*ROUND((Source!AF2247*Source!AV2247)*Source!I2247, 2), 2)</f>
        <v>3448.09</v>
      </c>
      <c r="R1951">
        <f>Source!X2247</f>
        <v>3448.09</v>
      </c>
      <c r="S1951">
        <f>ROUND((Source!CA2247/100)*ROUND((Source!AF2247*Source!AV2247)*Source!I2247, 2), 2)</f>
        <v>492.58</v>
      </c>
      <c r="T1951">
        <f>Source!Y2247</f>
        <v>492.58</v>
      </c>
      <c r="U1951">
        <f>ROUND((175/100)*ROUND((Source!AE2247*Source!AV2247)*Source!I2247, 2), 2)</f>
        <v>0</v>
      </c>
      <c r="V1951">
        <f>ROUND((108/100)*ROUND(Source!CS2247*Source!I2247, 2), 2)</f>
        <v>0</v>
      </c>
    </row>
    <row r="1952" spans="1:22" x14ac:dyDescent="0.2">
      <c r="C1952" s="26" t="str">
        <f>"Объем: "&amp;Source!I2247&amp;"=42/"&amp;"10"</f>
        <v>Объем: 4,2=42/10</v>
      </c>
    </row>
    <row r="1953" spans="1:31" ht="14.25" x14ac:dyDescent="0.2">
      <c r="A1953" s="20"/>
      <c r="B1953" s="21"/>
      <c r="C1953" s="21" t="s">
        <v>695</v>
      </c>
      <c r="D1953" s="22"/>
      <c r="E1953" s="9"/>
      <c r="F1953" s="24">
        <f>Source!AO2247</f>
        <v>1172.82</v>
      </c>
      <c r="G1953" s="23" t="str">
        <f>Source!DG2247</f>
        <v/>
      </c>
      <c r="H1953" s="9">
        <f>Source!AV2247</f>
        <v>1</v>
      </c>
      <c r="I1953" s="9">
        <f>IF(Source!BA2247&lt;&gt; 0, Source!BA2247, 1)</f>
        <v>1</v>
      </c>
      <c r="J1953" s="25">
        <f>Source!S2247</f>
        <v>4925.84</v>
      </c>
      <c r="K1953" s="25"/>
    </row>
    <row r="1954" spans="1:31" ht="14.25" x14ac:dyDescent="0.2">
      <c r="A1954" s="20"/>
      <c r="B1954" s="21"/>
      <c r="C1954" s="21" t="s">
        <v>698</v>
      </c>
      <c r="D1954" s="22"/>
      <c r="E1954" s="9"/>
      <c r="F1954" s="24">
        <f>Source!AL2247</f>
        <v>2994.86</v>
      </c>
      <c r="G1954" s="23" t="str">
        <f>Source!DD2247</f>
        <v/>
      </c>
      <c r="H1954" s="9">
        <f>Source!AW2247</f>
        <v>1</v>
      </c>
      <c r="I1954" s="9">
        <f>IF(Source!BC2247&lt;&gt; 0, Source!BC2247, 1)</f>
        <v>1</v>
      </c>
      <c r="J1954" s="25">
        <f>Source!P2247</f>
        <v>12578.41</v>
      </c>
      <c r="K1954" s="25"/>
    </row>
    <row r="1955" spans="1:31" ht="14.25" x14ac:dyDescent="0.2">
      <c r="A1955" s="20"/>
      <c r="B1955" s="21"/>
      <c r="C1955" s="21" t="s">
        <v>699</v>
      </c>
      <c r="D1955" s="22" t="s">
        <v>700</v>
      </c>
      <c r="E1955" s="9">
        <f>Source!AT2247</f>
        <v>70</v>
      </c>
      <c r="F1955" s="24"/>
      <c r="G1955" s="23"/>
      <c r="H1955" s="9"/>
      <c r="I1955" s="9"/>
      <c r="J1955" s="25">
        <f>SUM(R1951:R1954)</f>
        <v>3448.09</v>
      </c>
      <c r="K1955" s="25"/>
    </row>
    <row r="1956" spans="1:31" ht="14.25" x14ac:dyDescent="0.2">
      <c r="A1956" s="20"/>
      <c r="B1956" s="21"/>
      <c r="C1956" s="21" t="s">
        <v>701</v>
      </c>
      <c r="D1956" s="22" t="s">
        <v>700</v>
      </c>
      <c r="E1956" s="9">
        <f>Source!AU2247</f>
        <v>10</v>
      </c>
      <c r="F1956" s="24"/>
      <c r="G1956" s="23"/>
      <c r="H1956" s="9"/>
      <c r="I1956" s="9"/>
      <c r="J1956" s="25">
        <f>SUM(T1951:T1955)</f>
        <v>492.58</v>
      </c>
      <c r="K1956" s="25"/>
    </row>
    <row r="1957" spans="1:31" ht="14.25" x14ac:dyDescent="0.2">
      <c r="A1957" s="20"/>
      <c r="B1957" s="21"/>
      <c r="C1957" s="21" t="s">
        <v>703</v>
      </c>
      <c r="D1957" s="22" t="s">
        <v>704</v>
      </c>
      <c r="E1957" s="9">
        <f>Source!AQ2247</f>
        <v>6.22</v>
      </c>
      <c r="F1957" s="24"/>
      <c r="G1957" s="23" t="str">
        <f>Source!DI2247</f>
        <v/>
      </c>
      <c r="H1957" s="9">
        <f>Source!AV2247</f>
        <v>1</v>
      </c>
      <c r="I1957" s="9"/>
      <c r="J1957" s="25"/>
      <c r="K1957" s="25">
        <f>Source!U2247</f>
        <v>26.123999999999999</v>
      </c>
    </row>
    <row r="1958" spans="1:31" ht="15" x14ac:dyDescent="0.25">
      <c r="A1958" s="29"/>
      <c r="B1958" s="29"/>
      <c r="C1958" s="29"/>
      <c r="D1958" s="29"/>
      <c r="E1958" s="29"/>
      <c r="F1958" s="29"/>
      <c r="G1958" s="29"/>
      <c r="H1958" s="29"/>
      <c r="I1958" s="44">
        <f>J1953+J1954+J1955+J1956</f>
        <v>21444.920000000002</v>
      </c>
      <c r="J1958" s="44"/>
      <c r="K1958" s="30">
        <f>IF(Source!I2247&lt;&gt;0, ROUND(I1958/Source!I2247, 2), 0)</f>
        <v>5105.93</v>
      </c>
      <c r="P1958" s="28">
        <f>I1958</f>
        <v>21444.920000000002</v>
      </c>
    </row>
    <row r="1959" spans="1:31" ht="96.75" x14ac:dyDescent="0.2">
      <c r="A1959" s="20" t="str">
        <f>Source!E2248</f>
        <v>6</v>
      </c>
      <c r="B1959" s="21" t="str">
        <f>Source!F2248</f>
        <v>коммерческое предложение</v>
      </c>
      <c r="C1959" s="21" t="s">
        <v>754</v>
      </c>
      <c r="D1959" s="22" t="str">
        <f>Source!H2248</f>
        <v>м</v>
      </c>
      <c r="E1959" s="9">
        <f>Source!I2248</f>
        <v>83</v>
      </c>
      <c r="F1959" s="24">
        <f>Source!AL2248</f>
        <v>3375</v>
      </c>
      <c r="G1959" s="23" t="str">
        <f>Source!DD2248</f>
        <v/>
      </c>
      <c r="H1959" s="9">
        <f>Source!AW2248</f>
        <v>1</v>
      </c>
      <c r="I1959" s="9">
        <f>IF(Source!BC2248&lt;&gt; 0, Source!BC2248, 1)</f>
        <v>1</v>
      </c>
      <c r="J1959" s="25">
        <f>Source!P2248</f>
        <v>280125</v>
      </c>
      <c r="K1959" s="25"/>
      <c r="Q1959">
        <f>ROUND((Source!BZ2248/100)*ROUND((Source!AF2248*Source!AV2248)*Source!I2248, 2), 2)</f>
        <v>0</v>
      </c>
      <c r="R1959">
        <f>Source!X2248</f>
        <v>0</v>
      </c>
      <c r="S1959">
        <f>ROUND((Source!CA2248/100)*ROUND((Source!AF2248*Source!AV2248)*Source!I2248, 2), 2)</f>
        <v>0</v>
      </c>
      <c r="T1959">
        <f>Source!Y2248</f>
        <v>0</v>
      </c>
      <c r="U1959">
        <f>ROUND((175/100)*ROUND((Source!AE2248*Source!AV2248)*Source!I2248, 2), 2)</f>
        <v>0</v>
      </c>
      <c r="V1959">
        <f>ROUND((108/100)*ROUND(Source!CS2248*Source!I2248, 2), 2)</f>
        <v>0</v>
      </c>
    </row>
    <row r="1960" spans="1:31" ht="15" x14ac:dyDescent="0.25">
      <c r="A1960" s="29"/>
      <c r="B1960" s="29"/>
      <c r="C1960" s="29"/>
      <c r="D1960" s="29"/>
      <c r="E1960" s="29"/>
      <c r="F1960" s="29"/>
      <c r="G1960" s="29"/>
      <c r="H1960" s="29"/>
      <c r="I1960" s="44">
        <f>J1959</f>
        <v>280125</v>
      </c>
      <c r="J1960" s="44"/>
      <c r="K1960" s="30">
        <f>IF(Source!I2248&lt;&gt;0, ROUND(I1960/Source!I2248, 2), 0)</f>
        <v>3375</v>
      </c>
      <c r="P1960" s="28">
        <f>I1960</f>
        <v>280125</v>
      </c>
    </row>
    <row r="1962" spans="1:31" ht="15" x14ac:dyDescent="0.25">
      <c r="A1962" s="42" t="str">
        <f>CONCATENATE("Итого по разделу: ",IF(Source!G2250&lt;&gt;"Новый раздел", Source!G2250, ""))</f>
        <v>Итого по разделу: Установка ограждений -83п.м. Н-1м</v>
      </c>
      <c r="B1962" s="42"/>
      <c r="C1962" s="42"/>
      <c r="D1962" s="42"/>
      <c r="E1962" s="42"/>
      <c r="F1962" s="42"/>
      <c r="G1962" s="42"/>
      <c r="H1962" s="42"/>
      <c r="I1962" s="40">
        <f>SUM(P1950:P1961)</f>
        <v>301569.91999999998</v>
      </c>
      <c r="J1962" s="41"/>
      <c r="K1962" s="31"/>
    </row>
    <row r="1964" spans="1:31" ht="14.25" x14ac:dyDescent="0.2">
      <c r="C1964" s="38" t="str">
        <f>Source!H2278</f>
        <v>НДС 20%</v>
      </c>
      <c r="D1964" s="38"/>
      <c r="E1964" s="38"/>
      <c r="F1964" s="38"/>
      <c r="G1964" s="38"/>
      <c r="H1964" s="38"/>
      <c r="I1964" s="39">
        <f>IF(Source!F2278=0, "", Source!F2278)</f>
        <v>60313.98</v>
      </c>
      <c r="J1964" s="39"/>
    </row>
    <row r="1965" spans="1:31" ht="14.25" x14ac:dyDescent="0.2">
      <c r="C1965" s="38" t="str">
        <f>Source!H2279</f>
        <v>Итого с НДС</v>
      </c>
      <c r="D1965" s="38"/>
      <c r="E1965" s="38"/>
      <c r="F1965" s="38"/>
      <c r="G1965" s="38"/>
      <c r="H1965" s="38"/>
      <c r="I1965" s="39">
        <f>IF(Source!F2279=0, "", Source!F2279)</f>
        <v>361883.9</v>
      </c>
      <c r="J1965" s="39"/>
    </row>
    <row r="1967" spans="1:31" ht="33" x14ac:dyDescent="0.25">
      <c r="A1967" s="43" t="str">
        <f>CONCATENATE("Раздел: ",IF(Source!G2281&lt;&gt;"Новый раздел", Source!G2281,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камня-745м2</v>
      </c>
      <c r="B1967" s="43"/>
      <c r="C1967" s="43"/>
      <c r="D1967" s="43"/>
      <c r="E1967" s="43"/>
      <c r="F1967" s="43"/>
      <c r="G1967" s="43"/>
      <c r="H1967" s="43"/>
      <c r="I1967" s="43"/>
      <c r="J1967" s="43"/>
      <c r="K1967" s="43"/>
      <c r="AE1967" s="32" t="str">
        <f>CONCATENATE("Раздел: ",IF(Source!G2281&lt;&gt;"Новый раздел", Source!G2281,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камня-745м2</v>
      </c>
    </row>
    <row r="1969" spans="1:22" ht="16.5" x14ac:dyDescent="0.25">
      <c r="A1969" s="43" t="str">
        <f>CONCATENATE("Подраздел: ",IF(Source!G2285&lt;&gt;"Новый подраздел", Source!G2285, ""))</f>
        <v>Подраздел: Устройство резинового покрытия   на детской площадке -368м2</v>
      </c>
      <c r="B1969" s="43"/>
      <c r="C1969" s="43"/>
      <c r="D1969" s="43"/>
      <c r="E1969" s="43"/>
      <c r="F1969" s="43"/>
      <c r="G1969" s="43"/>
      <c r="H1969" s="43"/>
      <c r="I1969" s="43"/>
      <c r="J1969" s="43"/>
      <c r="K1969" s="43"/>
    </row>
    <row r="1970" spans="1:22" ht="57" x14ac:dyDescent="0.2">
      <c r="A1970" s="20" t="str">
        <f>Source!E2289</f>
        <v>7</v>
      </c>
      <c r="B1970" s="21" t="str">
        <f>Source!F2289</f>
        <v>2.49-3101-3-3/1</v>
      </c>
      <c r="C1970" s="21" t="str">
        <f>Source!G2289</f>
        <v>Разработка грунта с погрузкой на автомобили-самосвалы экскаваторами с ковшом вместимостью 0,5 м3, группа грунтов 1-3 (368м2*0,3*0,9)</v>
      </c>
      <c r="D1970" s="22" t="str">
        <f>Source!H2289</f>
        <v>100 м3</v>
      </c>
      <c r="E1970" s="9">
        <f>Source!I2289</f>
        <v>0.99360000000000004</v>
      </c>
      <c r="F1970" s="24"/>
      <c r="G1970" s="23"/>
      <c r="H1970" s="9"/>
      <c r="I1970" s="9"/>
      <c r="J1970" s="25"/>
      <c r="K1970" s="25"/>
      <c r="Q1970">
        <f>ROUND((Source!BZ2289/100)*ROUND((Source!AF2289*Source!AV2289)*Source!I2289, 2), 2)</f>
        <v>199.88</v>
      </c>
      <c r="R1970">
        <f>Source!X2289</f>
        <v>199.88</v>
      </c>
      <c r="S1970">
        <f>ROUND((Source!CA2289/100)*ROUND((Source!AF2289*Source!AV2289)*Source!I2289, 2), 2)</f>
        <v>28.55</v>
      </c>
      <c r="T1970">
        <f>Source!Y2289</f>
        <v>28.55</v>
      </c>
      <c r="U1970">
        <f>ROUND((175/100)*ROUND((Source!AE2289*Source!AV2289)*Source!I2289, 2), 2)</f>
        <v>5970.83</v>
      </c>
      <c r="V1970">
        <f>ROUND((108/100)*ROUND(Source!CS2289*Source!I2289, 2), 2)</f>
        <v>3684.85</v>
      </c>
    </row>
    <row r="1971" spans="1:22" x14ac:dyDescent="0.2">
      <c r="C1971" s="26" t="str">
        <f>"Объем: "&amp;Source!I2289&amp;"=99,36/"&amp;"100"</f>
        <v>Объем: 0,9936=99,36/100</v>
      </c>
    </row>
    <row r="1972" spans="1:22" ht="14.25" x14ac:dyDescent="0.2">
      <c r="A1972" s="20"/>
      <c r="B1972" s="21"/>
      <c r="C1972" s="21" t="s">
        <v>695</v>
      </c>
      <c r="D1972" s="22"/>
      <c r="E1972" s="9"/>
      <c r="F1972" s="24">
        <f>Source!AO2289</f>
        <v>287.38</v>
      </c>
      <c r="G1972" s="23" t="str">
        <f>Source!DG2289</f>
        <v/>
      </c>
      <c r="H1972" s="9">
        <f>Source!AV2289</f>
        <v>1</v>
      </c>
      <c r="I1972" s="9">
        <f>IF(Source!BA2289&lt;&gt; 0, Source!BA2289, 1)</f>
        <v>1</v>
      </c>
      <c r="J1972" s="25">
        <f>Source!S2289</f>
        <v>285.54000000000002</v>
      </c>
      <c r="K1972" s="25"/>
    </row>
    <row r="1973" spans="1:22" ht="14.25" x14ac:dyDescent="0.2">
      <c r="A1973" s="20"/>
      <c r="B1973" s="21"/>
      <c r="C1973" s="21" t="s">
        <v>696</v>
      </c>
      <c r="D1973" s="22"/>
      <c r="E1973" s="9"/>
      <c r="F1973" s="24">
        <f>Source!AM2289</f>
        <v>8779.01</v>
      </c>
      <c r="G1973" s="23" t="str">
        <f>Source!DE2289</f>
        <v/>
      </c>
      <c r="H1973" s="9">
        <f>Source!AV2289</f>
        <v>1</v>
      </c>
      <c r="I1973" s="9">
        <f>IF(Source!BB2289&lt;&gt; 0, Source!BB2289, 1)</f>
        <v>1</v>
      </c>
      <c r="J1973" s="25">
        <f>Source!Q2289</f>
        <v>8722.82</v>
      </c>
      <c r="K1973" s="25"/>
    </row>
    <row r="1974" spans="1:22" ht="14.25" x14ac:dyDescent="0.2">
      <c r="A1974" s="20"/>
      <c r="B1974" s="21"/>
      <c r="C1974" s="21" t="s">
        <v>697</v>
      </c>
      <c r="D1974" s="22"/>
      <c r="E1974" s="9"/>
      <c r="F1974" s="24">
        <f>Source!AN2289</f>
        <v>3433.88</v>
      </c>
      <c r="G1974" s="23" t="str">
        <f>Source!DF2289</f>
        <v/>
      </c>
      <c r="H1974" s="9">
        <f>Source!AV2289</f>
        <v>1</v>
      </c>
      <c r="I1974" s="9">
        <f>IF(Source!BS2289&lt;&gt; 0, Source!BS2289, 1)</f>
        <v>1</v>
      </c>
      <c r="J1974" s="27">
        <f>Source!R2289</f>
        <v>3411.9</v>
      </c>
      <c r="K1974" s="25"/>
    </row>
    <row r="1975" spans="1:22" ht="14.25" x14ac:dyDescent="0.2">
      <c r="A1975" s="20"/>
      <c r="B1975" s="21"/>
      <c r="C1975" s="21" t="s">
        <v>699</v>
      </c>
      <c r="D1975" s="22" t="s">
        <v>700</v>
      </c>
      <c r="E1975" s="9">
        <f>Source!AT2289</f>
        <v>70</v>
      </c>
      <c r="F1975" s="24"/>
      <c r="G1975" s="23"/>
      <c r="H1975" s="9"/>
      <c r="I1975" s="9"/>
      <c r="J1975" s="25">
        <f>SUM(R1970:R1974)</f>
        <v>199.88</v>
      </c>
      <c r="K1975" s="25"/>
    </row>
    <row r="1976" spans="1:22" ht="14.25" x14ac:dyDescent="0.2">
      <c r="A1976" s="20"/>
      <c r="B1976" s="21"/>
      <c r="C1976" s="21" t="s">
        <v>701</v>
      </c>
      <c r="D1976" s="22" t="s">
        <v>700</v>
      </c>
      <c r="E1976" s="9">
        <f>Source!AU2289</f>
        <v>10</v>
      </c>
      <c r="F1976" s="24"/>
      <c r="G1976" s="23"/>
      <c r="H1976" s="9"/>
      <c r="I1976" s="9"/>
      <c r="J1976" s="25">
        <f>SUM(T1970:T1975)</f>
        <v>28.55</v>
      </c>
      <c r="K1976" s="25"/>
    </row>
    <row r="1977" spans="1:22" ht="14.25" x14ac:dyDescent="0.2">
      <c r="A1977" s="20"/>
      <c r="B1977" s="21"/>
      <c r="C1977" s="21" t="s">
        <v>702</v>
      </c>
      <c r="D1977" s="22" t="s">
        <v>700</v>
      </c>
      <c r="E1977" s="9">
        <f>108</f>
        <v>108</v>
      </c>
      <c r="F1977" s="24"/>
      <c r="G1977" s="23"/>
      <c r="H1977" s="9"/>
      <c r="I1977" s="9"/>
      <c r="J1977" s="25">
        <f>SUM(V1970:V1976)</f>
        <v>3684.85</v>
      </c>
      <c r="K1977" s="25"/>
    </row>
    <row r="1978" spans="1:22" ht="14.25" x14ac:dyDescent="0.2">
      <c r="A1978" s="20"/>
      <c r="B1978" s="21"/>
      <c r="C1978" s="21" t="s">
        <v>703</v>
      </c>
      <c r="D1978" s="22" t="s">
        <v>704</v>
      </c>
      <c r="E1978" s="9">
        <f>Source!AQ2289</f>
        <v>1.59</v>
      </c>
      <c r="F1978" s="24"/>
      <c r="G1978" s="23" t="str">
        <f>Source!DI2289</f>
        <v/>
      </c>
      <c r="H1978" s="9">
        <f>Source!AV2289</f>
        <v>1</v>
      </c>
      <c r="I1978" s="9"/>
      <c r="J1978" s="25"/>
      <c r="K1978" s="25">
        <f>Source!U2289</f>
        <v>1.5798240000000001</v>
      </c>
    </row>
    <row r="1979" spans="1:22" ht="15" x14ac:dyDescent="0.25">
      <c r="A1979" s="29"/>
      <c r="B1979" s="29"/>
      <c r="C1979" s="29"/>
      <c r="D1979" s="29"/>
      <c r="E1979" s="29"/>
      <c r="F1979" s="29"/>
      <c r="G1979" s="29"/>
      <c r="H1979" s="29"/>
      <c r="I1979" s="44">
        <f>J1972+J1973+J1975+J1976+J1977</f>
        <v>12921.64</v>
      </c>
      <c r="J1979" s="44"/>
      <c r="K1979" s="30">
        <f>IF(Source!I2289&lt;&gt;0, ROUND(I1979/Source!I2289, 2), 0)</f>
        <v>13004.87</v>
      </c>
      <c r="P1979" s="28">
        <f>I1979</f>
        <v>12921.64</v>
      </c>
    </row>
    <row r="1980" spans="1:22" ht="71.25" x14ac:dyDescent="0.2">
      <c r="A1980" s="20" t="str">
        <f>Source!E2290</f>
        <v>8</v>
      </c>
      <c r="B1980" s="21" t="str">
        <f>Source!F2290</f>
        <v>2.49-3201-14-1/1</v>
      </c>
      <c r="C1980" s="21" t="str">
        <f>Source!G2290</f>
        <v>Разработка грунта вручную в траншеях глубиной до 2 м без креплений с откосами, группа грунтов 1-3   (с последующей планировкой) (368м2*0,3*0,1)</v>
      </c>
      <c r="D1980" s="22" t="str">
        <f>Source!H2290</f>
        <v>100 м3</v>
      </c>
      <c r="E1980" s="9">
        <f>Source!I2290</f>
        <v>0.1104</v>
      </c>
      <c r="F1980" s="24"/>
      <c r="G1980" s="23"/>
      <c r="H1980" s="9"/>
      <c r="I1980" s="9"/>
      <c r="J1980" s="25"/>
      <c r="K1980" s="25"/>
      <c r="Q1980">
        <f>ROUND((Source!BZ2290/100)*ROUND((Source!AF2290*Source!AV2290)*Source!I2290, 2), 2)</f>
        <v>3241.98</v>
      </c>
      <c r="R1980">
        <f>Source!X2290</f>
        <v>3241.98</v>
      </c>
      <c r="S1980">
        <f>ROUND((Source!CA2290/100)*ROUND((Source!AF2290*Source!AV2290)*Source!I2290, 2), 2)</f>
        <v>463.14</v>
      </c>
      <c r="T1980">
        <f>Source!Y2290</f>
        <v>463.14</v>
      </c>
      <c r="U1980">
        <f>ROUND((175/100)*ROUND((Source!AE2290*Source!AV2290)*Source!I2290, 2), 2)</f>
        <v>0</v>
      </c>
      <c r="V1980">
        <f>ROUND((108/100)*ROUND(Source!CS2290*Source!I2290, 2), 2)</f>
        <v>0</v>
      </c>
    </row>
    <row r="1981" spans="1:22" x14ac:dyDescent="0.2">
      <c r="C1981" s="26" t="str">
        <f>"Объем: "&amp;Source!I2290&amp;"=11,04/"&amp;"100"</f>
        <v>Объем: 0,1104=11,04/100</v>
      </c>
    </row>
    <row r="1982" spans="1:22" ht="14.25" x14ac:dyDescent="0.2">
      <c r="A1982" s="20"/>
      <c r="B1982" s="21"/>
      <c r="C1982" s="21" t="s">
        <v>695</v>
      </c>
      <c r="D1982" s="22"/>
      <c r="E1982" s="9"/>
      <c r="F1982" s="24">
        <f>Source!AO2290</f>
        <v>41951.1</v>
      </c>
      <c r="G1982" s="23" t="str">
        <f>Source!DG2290</f>
        <v/>
      </c>
      <c r="H1982" s="9">
        <f>Source!AV2290</f>
        <v>1</v>
      </c>
      <c r="I1982" s="9">
        <f>IF(Source!BA2290&lt;&gt; 0, Source!BA2290, 1)</f>
        <v>1</v>
      </c>
      <c r="J1982" s="25">
        <f>Source!S2290</f>
        <v>4631.3999999999996</v>
      </c>
      <c r="K1982" s="25"/>
    </row>
    <row r="1983" spans="1:22" ht="14.25" x14ac:dyDescent="0.2">
      <c r="A1983" s="20"/>
      <c r="B1983" s="21"/>
      <c r="C1983" s="21" t="s">
        <v>699</v>
      </c>
      <c r="D1983" s="22" t="s">
        <v>700</v>
      </c>
      <c r="E1983" s="9">
        <f>Source!AT2290</f>
        <v>70</v>
      </c>
      <c r="F1983" s="24"/>
      <c r="G1983" s="23"/>
      <c r="H1983" s="9"/>
      <c r="I1983" s="9"/>
      <c r="J1983" s="25">
        <f>SUM(R1980:R1982)</f>
        <v>3241.98</v>
      </c>
      <c r="K1983" s="25"/>
    </row>
    <row r="1984" spans="1:22" ht="14.25" x14ac:dyDescent="0.2">
      <c r="A1984" s="20"/>
      <c r="B1984" s="21"/>
      <c r="C1984" s="21" t="s">
        <v>701</v>
      </c>
      <c r="D1984" s="22" t="s">
        <v>700</v>
      </c>
      <c r="E1984" s="9">
        <f>Source!AU2290</f>
        <v>10</v>
      </c>
      <c r="F1984" s="24"/>
      <c r="G1984" s="23"/>
      <c r="H1984" s="9"/>
      <c r="I1984" s="9"/>
      <c r="J1984" s="25">
        <f>SUM(T1980:T1983)</f>
        <v>463.14</v>
      </c>
      <c r="K1984" s="25"/>
    </row>
    <row r="1985" spans="1:22" ht="14.25" x14ac:dyDescent="0.2">
      <c r="A1985" s="20"/>
      <c r="B1985" s="21"/>
      <c r="C1985" s="21" t="s">
        <v>703</v>
      </c>
      <c r="D1985" s="22" t="s">
        <v>704</v>
      </c>
      <c r="E1985" s="9">
        <f>Source!AQ2290</f>
        <v>221.6</v>
      </c>
      <c r="F1985" s="24"/>
      <c r="G1985" s="23" t="str">
        <f>Source!DI2290</f>
        <v/>
      </c>
      <c r="H1985" s="9">
        <f>Source!AV2290</f>
        <v>1</v>
      </c>
      <c r="I1985" s="9"/>
      <c r="J1985" s="25"/>
      <c r="K1985" s="25">
        <f>Source!U2290</f>
        <v>24.464639999999999</v>
      </c>
    </row>
    <row r="1986" spans="1:22" ht="15" x14ac:dyDescent="0.25">
      <c r="A1986" s="29"/>
      <c r="B1986" s="29"/>
      <c r="C1986" s="29"/>
      <c r="D1986" s="29"/>
      <c r="E1986" s="29"/>
      <c r="F1986" s="29"/>
      <c r="G1986" s="29"/>
      <c r="H1986" s="29"/>
      <c r="I1986" s="44">
        <f>J1982+J1983+J1984</f>
        <v>8336.5199999999986</v>
      </c>
      <c r="J1986" s="44"/>
      <c r="K1986" s="30">
        <f>IF(Source!I2290&lt;&gt;0, ROUND(I1986/Source!I2290, 2), 0)</f>
        <v>75511.960000000006</v>
      </c>
      <c r="P1986" s="28">
        <f>I1986</f>
        <v>8336.5199999999986</v>
      </c>
    </row>
    <row r="1987" spans="1:22" ht="42.75" x14ac:dyDescent="0.2">
      <c r="A1987" s="20" t="str">
        <f>Source!E2291</f>
        <v>9</v>
      </c>
      <c r="B1987" s="21" t="str">
        <f>Source!F2291</f>
        <v>5.4-3503-1-1/1</v>
      </c>
      <c r="C1987" s="21" t="str">
        <f>Source!G2291</f>
        <v>Планировка участка механизированным способом  (от разборки грунта) (99,36м3/0,2)</v>
      </c>
      <c r="D1987" s="22" t="str">
        <f>Source!H2291</f>
        <v>100 м2</v>
      </c>
      <c r="E1987" s="9">
        <f>Source!I2291</f>
        <v>4.968</v>
      </c>
      <c r="F1987" s="24"/>
      <c r="G1987" s="23"/>
      <c r="H1987" s="9"/>
      <c r="I1987" s="9"/>
      <c r="J1987" s="25"/>
      <c r="K1987" s="25"/>
      <c r="Q1987">
        <f>ROUND((Source!BZ2291/100)*ROUND((Source!AF2291*Source!AV2291)*Source!I2291, 2), 2)</f>
        <v>0</v>
      </c>
      <c r="R1987">
        <f>Source!X2291</f>
        <v>0</v>
      </c>
      <c r="S1987">
        <f>ROUND((Source!CA2291/100)*ROUND((Source!AF2291*Source!AV2291)*Source!I2291, 2), 2)</f>
        <v>0</v>
      </c>
      <c r="T1987">
        <f>Source!Y2291</f>
        <v>0</v>
      </c>
      <c r="U1987">
        <f>ROUND((175/100)*ROUND((Source!AE2291*Source!AV2291)*Source!I2291, 2), 2)</f>
        <v>968.77</v>
      </c>
      <c r="V1987">
        <f>ROUND((108/100)*ROUND(Source!CS2291*Source!I2291, 2), 2)</f>
        <v>597.87</v>
      </c>
    </row>
    <row r="1988" spans="1:22" x14ac:dyDescent="0.2">
      <c r="C1988" s="26" t="str">
        <f>"Объем: "&amp;Source!I2291&amp;"=496,8/"&amp;"100"</f>
        <v>Объем: 4,968=496,8/100</v>
      </c>
    </row>
    <row r="1989" spans="1:22" ht="14.25" x14ac:dyDescent="0.2">
      <c r="A1989" s="20"/>
      <c r="B1989" s="21"/>
      <c r="C1989" s="21" t="s">
        <v>696</v>
      </c>
      <c r="D1989" s="22"/>
      <c r="E1989" s="9"/>
      <c r="F1989" s="24">
        <f>Source!AM2291</f>
        <v>296.60000000000002</v>
      </c>
      <c r="G1989" s="23" t="str">
        <f>Source!DE2291</f>
        <v/>
      </c>
      <c r="H1989" s="9">
        <f>Source!AV2291</f>
        <v>1</v>
      </c>
      <c r="I1989" s="9">
        <f>IF(Source!BB2291&lt;&gt; 0, Source!BB2291, 1)</f>
        <v>1</v>
      </c>
      <c r="J1989" s="25">
        <f>Source!Q2291</f>
        <v>1473.51</v>
      </c>
      <c r="K1989" s="25"/>
    </row>
    <row r="1990" spans="1:22" ht="14.25" x14ac:dyDescent="0.2">
      <c r="A1990" s="20"/>
      <c r="B1990" s="21"/>
      <c r="C1990" s="21" t="s">
        <v>697</v>
      </c>
      <c r="D1990" s="22"/>
      <c r="E1990" s="9"/>
      <c r="F1990" s="24">
        <f>Source!AN2291</f>
        <v>111.43</v>
      </c>
      <c r="G1990" s="23" t="str">
        <f>Source!DF2291</f>
        <v/>
      </c>
      <c r="H1990" s="9">
        <f>Source!AV2291</f>
        <v>1</v>
      </c>
      <c r="I1990" s="9">
        <f>IF(Source!BS2291&lt;&gt; 0, Source!BS2291, 1)</f>
        <v>1</v>
      </c>
      <c r="J1990" s="27">
        <f>Source!R2291</f>
        <v>553.58000000000004</v>
      </c>
      <c r="K1990" s="25"/>
    </row>
    <row r="1991" spans="1:22" ht="14.25" x14ac:dyDescent="0.2">
      <c r="A1991" s="20"/>
      <c r="B1991" s="21"/>
      <c r="C1991" s="21" t="s">
        <v>702</v>
      </c>
      <c r="D1991" s="22" t="s">
        <v>700</v>
      </c>
      <c r="E1991" s="9">
        <f>108</f>
        <v>108</v>
      </c>
      <c r="F1991" s="24"/>
      <c r="G1991" s="23"/>
      <c r="H1991" s="9"/>
      <c r="I1991" s="9"/>
      <c r="J1991" s="25">
        <f>SUM(V1987:V1990)</f>
        <v>597.87</v>
      </c>
      <c r="K1991" s="25"/>
    </row>
    <row r="1992" spans="1:22" ht="15" x14ac:dyDescent="0.25">
      <c r="A1992" s="29"/>
      <c r="B1992" s="29"/>
      <c r="C1992" s="29"/>
      <c r="D1992" s="29"/>
      <c r="E1992" s="29"/>
      <c r="F1992" s="29"/>
      <c r="G1992" s="29"/>
      <c r="H1992" s="29"/>
      <c r="I1992" s="44">
        <f>J1989+J1991</f>
        <v>2071.38</v>
      </c>
      <c r="J1992" s="44"/>
      <c r="K1992" s="30">
        <f>IF(Source!I2291&lt;&gt;0, ROUND(I1992/Source!I2291, 2), 0)</f>
        <v>416.94</v>
      </c>
      <c r="P1992" s="28">
        <f>I1992</f>
        <v>2071.38</v>
      </c>
    </row>
    <row r="1993" spans="1:22" ht="42.75" x14ac:dyDescent="0.2">
      <c r="A1993" s="20" t="str">
        <f>Source!E2292</f>
        <v>10</v>
      </c>
      <c r="B1993" s="21" t="str">
        <f>Source!F2292</f>
        <v>2.1-3303-1-1/1</v>
      </c>
      <c r="C1993" s="21" t="str">
        <f>Source!G2292</f>
        <v>Устройство подстилающих и выравнивающих слоев оснований из песка, 10см</v>
      </c>
      <c r="D1993" s="22" t="str">
        <f>Source!H2292</f>
        <v>100 м3</v>
      </c>
      <c r="E1993" s="9">
        <f>Source!I2292</f>
        <v>0.36799999999999999</v>
      </c>
      <c r="F1993" s="24"/>
      <c r="G1993" s="23"/>
      <c r="H1993" s="9"/>
      <c r="I1993" s="9"/>
      <c r="J1993" s="25"/>
      <c r="K1993" s="25"/>
      <c r="Q1993">
        <f>ROUND((Source!BZ2292/100)*ROUND((Source!AF2292*Source!AV2292)*Source!I2292, 2), 2)</f>
        <v>798.44</v>
      </c>
      <c r="R1993">
        <f>Source!X2292</f>
        <v>798.44</v>
      </c>
      <c r="S1993">
        <f>ROUND((Source!CA2292/100)*ROUND((Source!AF2292*Source!AV2292)*Source!I2292, 2), 2)</f>
        <v>114.06</v>
      </c>
      <c r="T1993">
        <f>Source!Y2292</f>
        <v>114.06</v>
      </c>
      <c r="U1993">
        <f>ROUND((175/100)*ROUND((Source!AE2292*Source!AV2292)*Source!I2292, 2), 2)</f>
        <v>2075.61</v>
      </c>
      <c r="V1993">
        <f>ROUND((108/100)*ROUND(Source!CS2292*Source!I2292, 2), 2)</f>
        <v>1280.94</v>
      </c>
    </row>
    <row r="1994" spans="1:22" x14ac:dyDescent="0.2">
      <c r="C1994" s="26" t="str">
        <f>"Объем: "&amp;Source!I2292&amp;"=36,8/"&amp;"100"</f>
        <v>Объем: 0,368=36,8/100</v>
      </c>
    </row>
    <row r="1995" spans="1:22" ht="14.25" x14ac:dyDescent="0.2">
      <c r="A1995" s="20"/>
      <c r="B1995" s="21"/>
      <c r="C1995" s="21" t="s">
        <v>695</v>
      </c>
      <c r="D1995" s="22"/>
      <c r="E1995" s="9"/>
      <c r="F1995" s="24">
        <f>Source!AO2292</f>
        <v>3099.54</v>
      </c>
      <c r="G1995" s="23" t="str">
        <f>Source!DG2292</f>
        <v/>
      </c>
      <c r="H1995" s="9">
        <f>Source!AV2292</f>
        <v>1</v>
      </c>
      <c r="I1995" s="9">
        <f>IF(Source!BA2292&lt;&gt; 0, Source!BA2292, 1)</f>
        <v>1</v>
      </c>
      <c r="J1995" s="25">
        <f>Source!S2292</f>
        <v>1140.6300000000001</v>
      </c>
      <c r="K1995" s="25"/>
    </row>
    <row r="1996" spans="1:22" ht="14.25" x14ac:dyDescent="0.2">
      <c r="A1996" s="20"/>
      <c r="B1996" s="21"/>
      <c r="C1996" s="21" t="s">
        <v>696</v>
      </c>
      <c r="D1996" s="22"/>
      <c r="E1996" s="9"/>
      <c r="F1996" s="24">
        <f>Source!AM2292</f>
        <v>7602.23</v>
      </c>
      <c r="G1996" s="23" t="str">
        <f>Source!DE2292</f>
        <v/>
      </c>
      <c r="H1996" s="9">
        <f>Source!AV2292</f>
        <v>1</v>
      </c>
      <c r="I1996" s="9">
        <f>IF(Source!BB2292&lt;&gt; 0, Source!BB2292, 1)</f>
        <v>1</v>
      </c>
      <c r="J1996" s="25">
        <f>Source!Q2292</f>
        <v>2797.62</v>
      </c>
      <c r="K1996" s="25"/>
    </row>
    <row r="1997" spans="1:22" ht="14.25" x14ac:dyDescent="0.2">
      <c r="A1997" s="20"/>
      <c r="B1997" s="21"/>
      <c r="C1997" s="21" t="s">
        <v>697</v>
      </c>
      <c r="D1997" s="22"/>
      <c r="E1997" s="9"/>
      <c r="F1997" s="24">
        <f>Source!AN2292</f>
        <v>3222.98</v>
      </c>
      <c r="G1997" s="23" t="str">
        <f>Source!DF2292</f>
        <v/>
      </c>
      <c r="H1997" s="9">
        <f>Source!AV2292</f>
        <v>1</v>
      </c>
      <c r="I1997" s="9">
        <f>IF(Source!BS2292&lt;&gt; 0, Source!BS2292, 1)</f>
        <v>1</v>
      </c>
      <c r="J1997" s="27">
        <f>Source!R2292</f>
        <v>1186.06</v>
      </c>
      <c r="K1997" s="25"/>
    </row>
    <row r="1998" spans="1:22" ht="14.25" x14ac:dyDescent="0.2">
      <c r="A1998" s="20"/>
      <c r="B1998" s="21"/>
      <c r="C1998" s="21" t="s">
        <v>698</v>
      </c>
      <c r="D1998" s="22"/>
      <c r="E1998" s="9"/>
      <c r="F1998" s="24">
        <f>Source!AL2292</f>
        <v>65162.05</v>
      </c>
      <c r="G1998" s="23" t="str">
        <f>Source!DD2292</f>
        <v/>
      </c>
      <c r="H1998" s="9">
        <f>Source!AW2292</f>
        <v>1</v>
      </c>
      <c r="I1998" s="9">
        <f>IF(Source!BC2292&lt;&gt; 0, Source!BC2292, 1)</f>
        <v>1</v>
      </c>
      <c r="J1998" s="25">
        <f>Source!P2292</f>
        <v>23979.63</v>
      </c>
      <c r="K1998" s="25"/>
    </row>
    <row r="1999" spans="1:22" ht="14.25" x14ac:dyDescent="0.2">
      <c r="A1999" s="20"/>
      <c r="B1999" s="21"/>
      <c r="C1999" s="21" t="s">
        <v>699</v>
      </c>
      <c r="D1999" s="22" t="s">
        <v>700</v>
      </c>
      <c r="E1999" s="9">
        <f>Source!AT2292</f>
        <v>70</v>
      </c>
      <c r="F1999" s="24"/>
      <c r="G1999" s="23"/>
      <c r="H1999" s="9"/>
      <c r="I1999" s="9"/>
      <c r="J1999" s="25">
        <f>SUM(R1993:R1998)</f>
        <v>798.44</v>
      </c>
      <c r="K1999" s="25"/>
    </row>
    <row r="2000" spans="1:22" ht="14.25" x14ac:dyDescent="0.2">
      <c r="A2000" s="20"/>
      <c r="B2000" s="21"/>
      <c r="C2000" s="21" t="s">
        <v>701</v>
      </c>
      <c r="D2000" s="22" t="s">
        <v>700</v>
      </c>
      <c r="E2000" s="9">
        <f>Source!AU2292</f>
        <v>10</v>
      </c>
      <c r="F2000" s="24"/>
      <c r="G2000" s="23"/>
      <c r="H2000" s="9"/>
      <c r="I2000" s="9"/>
      <c r="J2000" s="25">
        <f>SUM(T1993:T1999)</f>
        <v>114.06</v>
      </c>
      <c r="K2000" s="25"/>
    </row>
    <row r="2001" spans="1:22" ht="14.25" x14ac:dyDescent="0.2">
      <c r="A2001" s="20"/>
      <c r="B2001" s="21"/>
      <c r="C2001" s="21" t="s">
        <v>702</v>
      </c>
      <c r="D2001" s="22" t="s">
        <v>700</v>
      </c>
      <c r="E2001" s="9">
        <f>108</f>
        <v>108</v>
      </c>
      <c r="F2001" s="24"/>
      <c r="G2001" s="23"/>
      <c r="H2001" s="9"/>
      <c r="I2001" s="9"/>
      <c r="J2001" s="25">
        <f>SUM(V1993:V2000)</f>
        <v>1280.94</v>
      </c>
      <c r="K2001" s="25"/>
    </row>
    <row r="2002" spans="1:22" ht="14.25" x14ac:dyDescent="0.2">
      <c r="A2002" s="20"/>
      <c r="B2002" s="21"/>
      <c r="C2002" s="21" t="s">
        <v>703</v>
      </c>
      <c r="D2002" s="22" t="s">
        <v>704</v>
      </c>
      <c r="E2002" s="9">
        <f>Source!AQ2292</f>
        <v>16.559999999999999</v>
      </c>
      <c r="F2002" s="24"/>
      <c r="G2002" s="23" t="str">
        <f>Source!DI2292</f>
        <v/>
      </c>
      <c r="H2002" s="9">
        <f>Source!AV2292</f>
        <v>1</v>
      </c>
      <c r="I2002" s="9"/>
      <c r="J2002" s="25"/>
      <c r="K2002" s="25">
        <f>Source!U2292</f>
        <v>6.0940799999999991</v>
      </c>
    </row>
    <row r="2003" spans="1:22" ht="15" x14ac:dyDescent="0.25">
      <c r="A2003" s="29"/>
      <c r="B2003" s="29"/>
      <c r="C2003" s="29"/>
      <c r="D2003" s="29"/>
      <c r="E2003" s="29"/>
      <c r="F2003" s="29"/>
      <c r="G2003" s="29"/>
      <c r="H2003" s="29"/>
      <c r="I2003" s="44">
        <f>J1995+J1996+J1998+J1999+J2000+J2001</f>
        <v>30111.32</v>
      </c>
      <c r="J2003" s="44"/>
      <c r="K2003" s="30">
        <f>IF(Source!I2292&lt;&gt;0, ROUND(I2003/Source!I2292, 2), 0)</f>
        <v>81824.240000000005</v>
      </c>
      <c r="P2003" s="28">
        <f>I2003</f>
        <v>30111.32</v>
      </c>
    </row>
    <row r="2004" spans="1:22" ht="42.75" x14ac:dyDescent="0.2">
      <c r="A2004" s="20" t="str">
        <f>Source!E2293</f>
        <v>11</v>
      </c>
      <c r="B2004" s="21" t="str">
        <f>Source!F2293</f>
        <v>2.1-3303-1-2/1</v>
      </c>
      <c r="C2004" s="21" t="str">
        <f>Source!G2293</f>
        <v>Устройство подстилающих и выравнивающих слоев оснований из щебня, 15см</v>
      </c>
      <c r="D2004" s="22" t="str">
        <f>Source!H2293</f>
        <v>100 м3</v>
      </c>
      <c r="E2004" s="9">
        <f>Source!I2293</f>
        <v>0.55200000000000005</v>
      </c>
      <c r="F2004" s="24"/>
      <c r="G2004" s="23"/>
      <c r="H2004" s="9"/>
      <c r="I2004" s="9"/>
      <c r="J2004" s="25"/>
      <c r="K2004" s="25"/>
      <c r="Q2004">
        <f>ROUND((Source!BZ2293/100)*ROUND((Source!AF2293*Source!AV2293)*Source!I2293, 2), 2)</f>
        <v>1796.49</v>
      </c>
      <c r="R2004">
        <f>Source!X2293</f>
        <v>1796.49</v>
      </c>
      <c r="S2004">
        <f>ROUND((Source!CA2293/100)*ROUND((Source!AF2293*Source!AV2293)*Source!I2293, 2), 2)</f>
        <v>256.64</v>
      </c>
      <c r="T2004">
        <f>Source!Y2293</f>
        <v>256.64</v>
      </c>
      <c r="U2004">
        <f>ROUND((175/100)*ROUND((Source!AE2293*Source!AV2293)*Source!I2293, 2), 2)</f>
        <v>20493.810000000001</v>
      </c>
      <c r="V2004">
        <f>ROUND((108/100)*ROUND(Source!CS2293*Source!I2293, 2), 2)</f>
        <v>12647.61</v>
      </c>
    </row>
    <row r="2005" spans="1:22" x14ac:dyDescent="0.2">
      <c r="C2005" s="26" t="str">
        <f>"Объем: "&amp;Source!I2293&amp;"=55,2/"&amp;"100"</f>
        <v>Объем: 0,552=55,2/100</v>
      </c>
    </row>
    <row r="2006" spans="1:22" ht="14.25" x14ac:dyDescent="0.2">
      <c r="A2006" s="20"/>
      <c r="B2006" s="21"/>
      <c r="C2006" s="21" t="s">
        <v>695</v>
      </c>
      <c r="D2006" s="22"/>
      <c r="E2006" s="9"/>
      <c r="F2006" s="24">
        <f>Source!AO2293</f>
        <v>4649.3</v>
      </c>
      <c r="G2006" s="23" t="str">
        <f>Source!DG2293</f>
        <v/>
      </c>
      <c r="H2006" s="9">
        <f>Source!AV2293</f>
        <v>1</v>
      </c>
      <c r="I2006" s="9">
        <f>IF(Source!BA2293&lt;&gt; 0, Source!BA2293, 1)</f>
        <v>1</v>
      </c>
      <c r="J2006" s="25">
        <f>Source!S2293</f>
        <v>2566.41</v>
      </c>
      <c r="K2006" s="25"/>
    </row>
    <row r="2007" spans="1:22" ht="14.25" x14ac:dyDescent="0.2">
      <c r="A2007" s="20"/>
      <c r="B2007" s="21"/>
      <c r="C2007" s="21" t="s">
        <v>696</v>
      </c>
      <c r="D2007" s="22"/>
      <c r="E2007" s="9"/>
      <c r="F2007" s="24">
        <f>Source!AM2293</f>
        <v>53736.02</v>
      </c>
      <c r="G2007" s="23" t="str">
        <f>Source!DE2293</f>
        <v/>
      </c>
      <c r="H2007" s="9">
        <f>Source!AV2293</f>
        <v>1</v>
      </c>
      <c r="I2007" s="9">
        <f>IF(Source!BB2293&lt;&gt; 0, Source!BB2293, 1)</f>
        <v>1</v>
      </c>
      <c r="J2007" s="25">
        <f>Source!Q2293</f>
        <v>29662.28</v>
      </c>
      <c r="K2007" s="25"/>
    </row>
    <row r="2008" spans="1:22" ht="14.25" x14ac:dyDescent="0.2">
      <c r="A2008" s="20"/>
      <c r="B2008" s="21"/>
      <c r="C2008" s="21" t="s">
        <v>697</v>
      </c>
      <c r="D2008" s="22"/>
      <c r="E2008" s="9"/>
      <c r="F2008" s="24">
        <f>Source!AN2293</f>
        <v>21215.13</v>
      </c>
      <c r="G2008" s="23" t="str">
        <f>Source!DF2293</f>
        <v/>
      </c>
      <c r="H2008" s="9">
        <f>Source!AV2293</f>
        <v>1</v>
      </c>
      <c r="I2008" s="9">
        <f>IF(Source!BS2293&lt;&gt; 0, Source!BS2293, 1)</f>
        <v>1</v>
      </c>
      <c r="J2008" s="27">
        <f>Source!R2293</f>
        <v>11710.75</v>
      </c>
      <c r="K2008" s="25"/>
    </row>
    <row r="2009" spans="1:22" ht="14.25" x14ac:dyDescent="0.2">
      <c r="A2009" s="20"/>
      <c r="B2009" s="21"/>
      <c r="C2009" s="21" t="s">
        <v>698</v>
      </c>
      <c r="D2009" s="22"/>
      <c r="E2009" s="9"/>
      <c r="F2009" s="24">
        <f>Source!AL2293</f>
        <v>222479.25</v>
      </c>
      <c r="G2009" s="23" t="str">
        <f>Source!DD2293</f>
        <v/>
      </c>
      <c r="H2009" s="9">
        <f>Source!AW2293</f>
        <v>1</v>
      </c>
      <c r="I2009" s="9">
        <f>IF(Source!BC2293&lt;&gt; 0, Source!BC2293, 1)</f>
        <v>1</v>
      </c>
      <c r="J2009" s="25">
        <f>Source!P2293</f>
        <v>122808.55</v>
      </c>
      <c r="K2009" s="25"/>
    </row>
    <row r="2010" spans="1:22" ht="14.25" x14ac:dyDescent="0.2">
      <c r="A2010" s="20"/>
      <c r="B2010" s="21"/>
      <c r="C2010" s="21" t="s">
        <v>699</v>
      </c>
      <c r="D2010" s="22" t="s">
        <v>700</v>
      </c>
      <c r="E2010" s="9">
        <f>Source!AT2293</f>
        <v>70</v>
      </c>
      <c r="F2010" s="24"/>
      <c r="G2010" s="23"/>
      <c r="H2010" s="9"/>
      <c r="I2010" s="9"/>
      <c r="J2010" s="25">
        <f>SUM(R2004:R2009)</f>
        <v>1796.49</v>
      </c>
      <c r="K2010" s="25"/>
    </row>
    <row r="2011" spans="1:22" ht="14.25" x14ac:dyDescent="0.2">
      <c r="A2011" s="20"/>
      <c r="B2011" s="21"/>
      <c r="C2011" s="21" t="s">
        <v>701</v>
      </c>
      <c r="D2011" s="22" t="s">
        <v>700</v>
      </c>
      <c r="E2011" s="9">
        <f>Source!AU2293</f>
        <v>10</v>
      </c>
      <c r="F2011" s="24"/>
      <c r="G2011" s="23"/>
      <c r="H2011" s="9"/>
      <c r="I2011" s="9"/>
      <c r="J2011" s="25">
        <f>SUM(T2004:T2010)</f>
        <v>256.64</v>
      </c>
      <c r="K2011" s="25"/>
    </row>
    <row r="2012" spans="1:22" ht="14.25" x14ac:dyDescent="0.2">
      <c r="A2012" s="20"/>
      <c r="B2012" s="21"/>
      <c r="C2012" s="21" t="s">
        <v>702</v>
      </c>
      <c r="D2012" s="22" t="s">
        <v>700</v>
      </c>
      <c r="E2012" s="9">
        <f>108</f>
        <v>108</v>
      </c>
      <c r="F2012" s="24"/>
      <c r="G2012" s="23"/>
      <c r="H2012" s="9"/>
      <c r="I2012" s="9"/>
      <c r="J2012" s="25">
        <f>SUM(V2004:V2011)</f>
        <v>12647.61</v>
      </c>
      <c r="K2012" s="25"/>
    </row>
    <row r="2013" spans="1:22" ht="14.25" x14ac:dyDescent="0.2">
      <c r="A2013" s="20"/>
      <c r="B2013" s="21"/>
      <c r="C2013" s="21" t="s">
        <v>703</v>
      </c>
      <c r="D2013" s="22" t="s">
        <v>704</v>
      </c>
      <c r="E2013" s="9">
        <f>Source!AQ2293</f>
        <v>24.84</v>
      </c>
      <c r="F2013" s="24"/>
      <c r="G2013" s="23" t="str">
        <f>Source!DI2293</f>
        <v/>
      </c>
      <c r="H2013" s="9">
        <f>Source!AV2293</f>
        <v>1</v>
      </c>
      <c r="I2013" s="9"/>
      <c r="J2013" s="25"/>
      <c r="K2013" s="25">
        <f>Source!U2293</f>
        <v>13.711680000000001</v>
      </c>
    </row>
    <row r="2014" spans="1:22" ht="15" x14ac:dyDescent="0.25">
      <c r="A2014" s="29"/>
      <c r="B2014" s="29"/>
      <c r="C2014" s="29"/>
      <c r="D2014" s="29"/>
      <c r="E2014" s="29"/>
      <c r="F2014" s="29"/>
      <c r="G2014" s="29"/>
      <c r="H2014" s="29"/>
      <c r="I2014" s="44">
        <f>J2006+J2007+J2009+J2010+J2011+J2012</f>
        <v>169737.97999999998</v>
      </c>
      <c r="J2014" s="44"/>
      <c r="K2014" s="30">
        <f>IF(Source!I2293&lt;&gt;0, ROUND(I2014/Source!I2293, 2), 0)</f>
        <v>307496.34000000003</v>
      </c>
      <c r="P2014" s="28">
        <f>I2014</f>
        <v>169737.97999999998</v>
      </c>
    </row>
    <row r="2015" spans="1:22" ht="42.75" x14ac:dyDescent="0.2">
      <c r="A2015" s="20" t="str">
        <f>Source!E2294</f>
        <v>12</v>
      </c>
      <c r="B2015" s="21" t="str">
        <f>Source!F2294</f>
        <v>2.1-3103-18-1/1</v>
      </c>
      <c r="C2015" s="21" t="str">
        <f>Source!G2294</f>
        <v>Устройство покрытий из асфальтобетонных смесей вручную, толщина 4 см / 5см</v>
      </c>
      <c r="D2015" s="22" t="str">
        <f>Source!H2294</f>
        <v>100 м2</v>
      </c>
      <c r="E2015" s="9">
        <f>Source!I2294</f>
        <v>3.68</v>
      </c>
      <c r="F2015" s="24"/>
      <c r="G2015" s="23"/>
      <c r="H2015" s="9"/>
      <c r="I2015" s="9"/>
      <c r="J2015" s="25"/>
      <c r="K2015" s="25"/>
      <c r="Q2015">
        <f>ROUND((Source!BZ2294/100)*ROUND((Source!AF2294*Source!AV2294)*Source!I2294, 2), 2)</f>
        <v>7992.4</v>
      </c>
      <c r="R2015">
        <f>Source!X2294</f>
        <v>7992.4</v>
      </c>
      <c r="S2015">
        <f>ROUND((Source!CA2294/100)*ROUND((Source!AF2294*Source!AV2294)*Source!I2294, 2), 2)</f>
        <v>1141.77</v>
      </c>
      <c r="T2015">
        <f>Source!Y2294</f>
        <v>1141.77</v>
      </c>
      <c r="U2015">
        <f>ROUND((175/100)*ROUND((Source!AE2294*Source!AV2294)*Source!I2294, 2), 2)</f>
        <v>5955.65</v>
      </c>
      <c r="V2015">
        <f>ROUND((108/100)*ROUND(Source!CS2294*Source!I2294, 2), 2)</f>
        <v>3675.49</v>
      </c>
    </row>
    <row r="2016" spans="1:22" x14ac:dyDescent="0.2">
      <c r="C2016" s="26" t="str">
        <f>"Объем: "&amp;Source!I2294&amp;"=368/"&amp;"100"</f>
        <v>Объем: 3,68=368/100</v>
      </c>
    </row>
    <row r="2017" spans="1:22" ht="14.25" x14ac:dyDescent="0.2">
      <c r="A2017" s="20"/>
      <c r="B2017" s="21"/>
      <c r="C2017" s="21" t="s">
        <v>695</v>
      </c>
      <c r="D2017" s="22"/>
      <c r="E2017" s="9"/>
      <c r="F2017" s="24">
        <f>Source!AO2294</f>
        <v>3102.64</v>
      </c>
      <c r="G2017" s="23" t="str">
        <f>Source!DG2294</f>
        <v/>
      </c>
      <c r="H2017" s="9">
        <f>Source!AV2294</f>
        <v>1</v>
      </c>
      <c r="I2017" s="9">
        <f>IF(Source!BA2294&lt;&gt; 0, Source!BA2294, 1)</f>
        <v>1</v>
      </c>
      <c r="J2017" s="25">
        <f>Source!S2294</f>
        <v>11417.72</v>
      </c>
      <c r="K2017" s="25"/>
    </row>
    <row r="2018" spans="1:22" ht="14.25" x14ac:dyDescent="0.2">
      <c r="A2018" s="20"/>
      <c r="B2018" s="21"/>
      <c r="C2018" s="21" t="s">
        <v>696</v>
      </c>
      <c r="D2018" s="22"/>
      <c r="E2018" s="9"/>
      <c r="F2018" s="24">
        <f>Source!AM2294</f>
        <v>1632.78</v>
      </c>
      <c r="G2018" s="23" t="str">
        <f>Source!DE2294</f>
        <v/>
      </c>
      <c r="H2018" s="9">
        <f>Source!AV2294</f>
        <v>1</v>
      </c>
      <c r="I2018" s="9">
        <f>IF(Source!BB2294&lt;&gt; 0, Source!BB2294, 1)</f>
        <v>1</v>
      </c>
      <c r="J2018" s="25">
        <f>Source!Q2294</f>
        <v>6008.63</v>
      </c>
      <c r="K2018" s="25"/>
    </row>
    <row r="2019" spans="1:22" ht="14.25" x14ac:dyDescent="0.2">
      <c r="A2019" s="20"/>
      <c r="B2019" s="21"/>
      <c r="C2019" s="21" t="s">
        <v>697</v>
      </c>
      <c r="D2019" s="22"/>
      <c r="E2019" s="9"/>
      <c r="F2019" s="24">
        <f>Source!AN2294</f>
        <v>924.79</v>
      </c>
      <c r="G2019" s="23" t="str">
        <f>Source!DF2294</f>
        <v/>
      </c>
      <c r="H2019" s="9">
        <f>Source!AV2294</f>
        <v>1</v>
      </c>
      <c r="I2019" s="9">
        <f>IF(Source!BS2294&lt;&gt; 0, Source!BS2294, 1)</f>
        <v>1</v>
      </c>
      <c r="J2019" s="27">
        <f>Source!R2294</f>
        <v>3403.23</v>
      </c>
      <c r="K2019" s="25"/>
    </row>
    <row r="2020" spans="1:22" ht="14.25" x14ac:dyDescent="0.2">
      <c r="A2020" s="20"/>
      <c r="B2020" s="21"/>
      <c r="C2020" s="21" t="s">
        <v>698</v>
      </c>
      <c r="D2020" s="22"/>
      <c r="E2020" s="9"/>
      <c r="F2020" s="24">
        <f>Source!AL2294</f>
        <v>25772.98</v>
      </c>
      <c r="G2020" s="23" t="str">
        <f>Source!DD2294</f>
        <v/>
      </c>
      <c r="H2020" s="9">
        <f>Source!AW2294</f>
        <v>1</v>
      </c>
      <c r="I2020" s="9">
        <f>IF(Source!BC2294&lt;&gt; 0, Source!BC2294, 1)</f>
        <v>1</v>
      </c>
      <c r="J2020" s="25">
        <f>Source!P2294</f>
        <v>94844.57</v>
      </c>
      <c r="K2020" s="25"/>
    </row>
    <row r="2021" spans="1:22" ht="42.75" x14ac:dyDescent="0.2">
      <c r="A2021" s="20" t="str">
        <f>Source!E2295</f>
        <v>12,1</v>
      </c>
      <c r="B2021" s="21" t="str">
        <f>Source!F2295</f>
        <v>21.3-3-18</v>
      </c>
      <c r="C2021" s="21" t="str">
        <f>Source!G2295</f>
        <v>Смеси асфальтобетонные дорожные горячие мелкозернистые, марка I, тип Б</v>
      </c>
      <c r="D2021" s="22" t="str">
        <f>Source!H2295</f>
        <v>т</v>
      </c>
      <c r="E2021" s="9">
        <f>Source!I2295</f>
        <v>-35.254399999999997</v>
      </c>
      <c r="F2021" s="24">
        <f>Source!AK2295</f>
        <v>2690.29</v>
      </c>
      <c r="G2021" s="33" t="s">
        <v>3</v>
      </c>
      <c r="H2021" s="9">
        <f>Source!AW2295</f>
        <v>1</v>
      </c>
      <c r="I2021" s="9">
        <f>IF(Source!BC2295&lt;&gt; 0, Source!BC2295, 1)</f>
        <v>1</v>
      </c>
      <c r="J2021" s="25">
        <f>Source!O2295</f>
        <v>-94844.56</v>
      </c>
      <c r="K2021" s="25"/>
      <c r="Q2021">
        <f>ROUND((Source!BZ2295/100)*ROUND((Source!AF2295*Source!AV2295)*Source!I2295, 2), 2)</f>
        <v>0</v>
      </c>
      <c r="R2021">
        <f>Source!X2295</f>
        <v>0</v>
      </c>
      <c r="S2021">
        <f>ROUND((Source!CA2295/100)*ROUND((Source!AF2295*Source!AV2295)*Source!I2295, 2), 2)</f>
        <v>0</v>
      </c>
      <c r="T2021">
        <f>Source!Y2295</f>
        <v>0</v>
      </c>
      <c r="U2021">
        <f>ROUND((175/100)*ROUND((Source!AE2295*Source!AV2295)*Source!I2295, 2), 2)</f>
        <v>0</v>
      </c>
      <c r="V2021">
        <f>ROUND((108/100)*ROUND(Source!CS2295*Source!I2295, 2), 2)</f>
        <v>0</v>
      </c>
    </row>
    <row r="2022" spans="1:22" ht="42.75" x14ac:dyDescent="0.2">
      <c r="A2022" s="20" t="str">
        <f>Source!E2296</f>
        <v>12,2</v>
      </c>
      <c r="B2022" s="21" t="str">
        <f>Source!F2296</f>
        <v>21.3-3-19</v>
      </c>
      <c r="C2022" s="21" t="str">
        <f>Source!G2296</f>
        <v>Смеси асфальтобетонные дорожные горячие мелкозернистые, марка II, тип В</v>
      </c>
      <c r="D2022" s="22" t="str">
        <f>Source!H2296</f>
        <v>т</v>
      </c>
      <c r="E2022" s="9">
        <f>Source!I2296</f>
        <v>44.4544</v>
      </c>
      <c r="F2022" s="24">
        <f>Source!AK2296</f>
        <v>2562.79</v>
      </c>
      <c r="G2022" s="33" t="s">
        <v>3</v>
      </c>
      <c r="H2022" s="9">
        <f>Source!AW2296</f>
        <v>1</v>
      </c>
      <c r="I2022" s="9">
        <f>IF(Source!BC2296&lt;&gt; 0, Source!BC2296, 1)</f>
        <v>1</v>
      </c>
      <c r="J2022" s="25">
        <f>Source!O2296</f>
        <v>113927.29</v>
      </c>
      <c r="K2022" s="25"/>
      <c r="Q2022">
        <f>ROUND((Source!BZ2296/100)*ROUND((Source!AF2296*Source!AV2296)*Source!I2296, 2), 2)</f>
        <v>0</v>
      </c>
      <c r="R2022">
        <f>Source!X2296</f>
        <v>0</v>
      </c>
      <c r="S2022">
        <f>ROUND((Source!CA2296/100)*ROUND((Source!AF2296*Source!AV2296)*Source!I2296, 2), 2)</f>
        <v>0</v>
      </c>
      <c r="T2022">
        <f>Source!Y2296</f>
        <v>0</v>
      </c>
      <c r="U2022">
        <f>ROUND((175/100)*ROUND((Source!AE2296*Source!AV2296)*Source!I2296, 2), 2)</f>
        <v>0</v>
      </c>
      <c r="V2022">
        <f>ROUND((108/100)*ROUND(Source!CS2296*Source!I2296, 2), 2)</f>
        <v>0</v>
      </c>
    </row>
    <row r="2023" spans="1:22" ht="14.25" x14ac:dyDescent="0.2">
      <c r="A2023" s="20"/>
      <c r="B2023" s="21"/>
      <c r="C2023" s="21" t="s">
        <v>699</v>
      </c>
      <c r="D2023" s="22" t="s">
        <v>700</v>
      </c>
      <c r="E2023" s="9">
        <f>Source!AT2294</f>
        <v>70</v>
      </c>
      <c r="F2023" s="24"/>
      <c r="G2023" s="23"/>
      <c r="H2023" s="9"/>
      <c r="I2023" s="9"/>
      <c r="J2023" s="25">
        <f>SUM(R2015:R2022)</f>
        <v>7992.4</v>
      </c>
      <c r="K2023" s="25"/>
    </row>
    <row r="2024" spans="1:22" ht="14.25" x14ac:dyDescent="0.2">
      <c r="A2024" s="20"/>
      <c r="B2024" s="21"/>
      <c r="C2024" s="21" t="s">
        <v>701</v>
      </c>
      <c r="D2024" s="22" t="s">
        <v>700</v>
      </c>
      <c r="E2024" s="9">
        <f>Source!AU2294</f>
        <v>10</v>
      </c>
      <c r="F2024" s="24"/>
      <c r="G2024" s="23"/>
      <c r="H2024" s="9"/>
      <c r="I2024" s="9"/>
      <c r="J2024" s="25">
        <f>SUM(T2015:T2023)</f>
        <v>1141.77</v>
      </c>
      <c r="K2024" s="25"/>
    </row>
    <row r="2025" spans="1:22" ht="14.25" x14ac:dyDescent="0.2">
      <c r="A2025" s="20"/>
      <c r="B2025" s="21"/>
      <c r="C2025" s="21" t="s">
        <v>702</v>
      </c>
      <c r="D2025" s="22" t="s">
        <v>700</v>
      </c>
      <c r="E2025" s="9">
        <f>108</f>
        <v>108</v>
      </c>
      <c r="F2025" s="24"/>
      <c r="G2025" s="23"/>
      <c r="H2025" s="9"/>
      <c r="I2025" s="9"/>
      <c r="J2025" s="25">
        <f>SUM(V2015:V2024)</f>
        <v>3675.49</v>
      </c>
      <c r="K2025" s="25"/>
    </row>
    <row r="2026" spans="1:22" ht="14.25" x14ac:dyDescent="0.2">
      <c r="A2026" s="20"/>
      <c r="B2026" s="21"/>
      <c r="C2026" s="21" t="s">
        <v>703</v>
      </c>
      <c r="D2026" s="22" t="s">
        <v>704</v>
      </c>
      <c r="E2026" s="9">
        <f>Source!AQ2294</f>
        <v>13.57</v>
      </c>
      <c r="F2026" s="24"/>
      <c r="G2026" s="23" t="str">
        <f>Source!DI2294</f>
        <v/>
      </c>
      <c r="H2026" s="9">
        <f>Source!AV2294</f>
        <v>1</v>
      </c>
      <c r="I2026" s="9"/>
      <c r="J2026" s="25"/>
      <c r="K2026" s="25">
        <f>Source!U2294</f>
        <v>49.937600000000003</v>
      </c>
    </row>
    <row r="2027" spans="1:22" ht="15" x14ac:dyDescent="0.25">
      <c r="A2027" s="29"/>
      <c r="B2027" s="29"/>
      <c r="C2027" s="29"/>
      <c r="D2027" s="29"/>
      <c r="E2027" s="29"/>
      <c r="F2027" s="29"/>
      <c r="G2027" s="29"/>
      <c r="H2027" s="29"/>
      <c r="I2027" s="44">
        <f>J2017+J2018+J2020+J2023+J2024+J2025+SUM(J2021:J2022)</f>
        <v>144163.31</v>
      </c>
      <c r="J2027" s="44"/>
      <c r="K2027" s="30">
        <f>IF(Source!I2294&lt;&gt;0, ROUND(I2027/Source!I2294, 2), 0)</f>
        <v>39174.81</v>
      </c>
      <c r="P2027" s="28">
        <f>I2027</f>
        <v>144163.31</v>
      </c>
    </row>
    <row r="2028" spans="1:22" ht="57" x14ac:dyDescent="0.2">
      <c r="A2028" s="20" t="str">
        <f>Source!E2297</f>
        <v>13</v>
      </c>
      <c r="B2028" s="21" t="str">
        <f>Source!F2297</f>
        <v>5.3-3103-11-1/1</v>
      </c>
      <c r="C2028" s="21" t="str">
        <f>Source!G2297</f>
        <v>Устройство наливного полиуретанового покрытия спортивных площадок и беговых дорожек толщиной 10 мм</v>
      </c>
      <c r="D2028" s="22" t="str">
        <f>Source!H2297</f>
        <v>100 м2</v>
      </c>
      <c r="E2028" s="9">
        <f>Source!I2297</f>
        <v>3.68</v>
      </c>
      <c r="F2028" s="24"/>
      <c r="G2028" s="23"/>
      <c r="H2028" s="9"/>
      <c r="I2028" s="9"/>
      <c r="J2028" s="25"/>
      <c r="K2028" s="25"/>
      <c r="Q2028">
        <f>ROUND((Source!BZ2297/100)*ROUND((Source!AF2297*Source!AV2297)*Source!I2297, 2), 2)</f>
        <v>10501.4</v>
      </c>
      <c r="R2028">
        <f>Source!X2297</f>
        <v>10501.4</v>
      </c>
      <c r="S2028">
        <f>ROUND((Source!CA2297/100)*ROUND((Source!AF2297*Source!AV2297)*Source!I2297, 2), 2)</f>
        <v>1500.2</v>
      </c>
      <c r="T2028">
        <f>Source!Y2297</f>
        <v>1500.2</v>
      </c>
      <c r="U2028">
        <f>ROUND((175/100)*ROUND((Source!AE2297*Source!AV2297)*Source!I2297, 2), 2)</f>
        <v>13288.68</v>
      </c>
      <c r="V2028">
        <f>ROUND((108/100)*ROUND(Source!CS2297*Source!I2297, 2), 2)</f>
        <v>8201.01</v>
      </c>
    </row>
    <row r="2029" spans="1:22" x14ac:dyDescent="0.2">
      <c r="C2029" s="26" t="str">
        <f>"Объем: "&amp;Source!I2297&amp;"=368/"&amp;"100"</f>
        <v>Объем: 3,68=368/100</v>
      </c>
    </row>
    <row r="2030" spans="1:22" ht="14.25" x14ac:dyDescent="0.2">
      <c r="A2030" s="20"/>
      <c r="B2030" s="21"/>
      <c r="C2030" s="21" t="s">
        <v>695</v>
      </c>
      <c r="D2030" s="22"/>
      <c r="E2030" s="9"/>
      <c r="F2030" s="24">
        <f>Source!AO2297</f>
        <v>4076.63</v>
      </c>
      <c r="G2030" s="23" t="str">
        <f>Source!DG2297</f>
        <v/>
      </c>
      <c r="H2030" s="9">
        <f>Source!AV2297</f>
        <v>1</v>
      </c>
      <c r="I2030" s="9">
        <f>IF(Source!BA2297&lt;&gt; 0, Source!BA2297, 1)</f>
        <v>1</v>
      </c>
      <c r="J2030" s="25">
        <f>Source!S2297</f>
        <v>15002</v>
      </c>
      <c r="K2030" s="25"/>
    </row>
    <row r="2031" spans="1:22" ht="14.25" x14ac:dyDescent="0.2">
      <c r="A2031" s="20"/>
      <c r="B2031" s="21"/>
      <c r="C2031" s="21" t="s">
        <v>696</v>
      </c>
      <c r="D2031" s="22"/>
      <c r="E2031" s="9"/>
      <c r="F2031" s="24">
        <f>Source!AM2297</f>
        <v>2617.25</v>
      </c>
      <c r="G2031" s="23" t="str">
        <f>Source!DE2297</f>
        <v/>
      </c>
      <c r="H2031" s="9">
        <f>Source!AV2297</f>
        <v>1</v>
      </c>
      <c r="I2031" s="9">
        <f>IF(Source!BB2297&lt;&gt; 0, Source!BB2297, 1)</f>
        <v>1</v>
      </c>
      <c r="J2031" s="25">
        <f>Source!Q2297</f>
        <v>9631.48</v>
      </c>
      <c r="K2031" s="25"/>
    </row>
    <row r="2032" spans="1:22" ht="14.25" x14ac:dyDescent="0.2">
      <c r="A2032" s="20"/>
      <c r="B2032" s="21"/>
      <c r="C2032" s="21" t="s">
        <v>697</v>
      </c>
      <c r="D2032" s="22"/>
      <c r="E2032" s="9"/>
      <c r="F2032" s="24">
        <f>Source!AN2297</f>
        <v>2063.46</v>
      </c>
      <c r="G2032" s="23" t="str">
        <f>Source!DF2297</f>
        <v/>
      </c>
      <c r="H2032" s="9">
        <f>Source!AV2297</f>
        <v>1</v>
      </c>
      <c r="I2032" s="9">
        <f>IF(Source!BS2297&lt;&gt; 0, Source!BS2297, 1)</f>
        <v>1</v>
      </c>
      <c r="J2032" s="27">
        <f>Source!R2297</f>
        <v>7593.53</v>
      </c>
      <c r="K2032" s="25"/>
    </row>
    <row r="2033" spans="1:22" ht="14.25" x14ac:dyDescent="0.2">
      <c r="A2033" s="20"/>
      <c r="B2033" s="21"/>
      <c r="C2033" s="21" t="s">
        <v>698</v>
      </c>
      <c r="D2033" s="22"/>
      <c r="E2033" s="9"/>
      <c r="F2033" s="24">
        <f>Source!AL2297</f>
        <v>102359.62</v>
      </c>
      <c r="G2033" s="23" t="str">
        <f>Source!DD2297</f>
        <v/>
      </c>
      <c r="H2033" s="9">
        <f>Source!AW2297</f>
        <v>1</v>
      </c>
      <c r="I2033" s="9">
        <f>IF(Source!BC2297&lt;&gt; 0, Source!BC2297, 1)</f>
        <v>1</v>
      </c>
      <c r="J2033" s="25">
        <f>Source!P2297</f>
        <v>376683.4</v>
      </c>
      <c r="K2033" s="25"/>
    </row>
    <row r="2034" spans="1:22" ht="28.5" x14ac:dyDescent="0.2">
      <c r="A2034" s="20" t="str">
        <f>Source!E2298</f>
        <v>13,1</v>
      </c>
      <c r="B2034" s="21" t="str">
        <f>Source!F2298</f>
        <v>21.1-25-769</v>
      </c>
      <c r="C2034" s="21" t="str">
        <f>Source!G2298</f>
        <v>Крошка резиновая гранулированная, фракция 2-3 мм</v>
      </c>
      <c r="D2034" s="22" t="str">
        <f>Source!H2298</f>
        <v>кг</v>
      </c>
      <c r="E2034" s="9">
        <f>Source!I2298</f>
        <v>-2704.8</v>
      </c>
      <c r="F2034" s="24">
        <f>Source!AK2298</f>
        <v>17.77</v>
      </c>
      <c r="G2034" s="33" t="s">
        <v>3</v>
      </c>
      <c r="H2034" s="9">
        <f>Source!AW2298</f>
        <v>1</v>
      </c>
      <c r="I2034" s="9">
        <f>IF(Source!BC2298&lt;&gt; 0, Source!BC2298, 1)</f>
        <v>1</v>
      </c>
      <c r="J2034" s="25">
        <f>Source!O2298</f>
        <v>-48064.3</v>
      </c>
      <c r="K2034" s="25"/>
      <c r="Q2034">
        <f>ROUND((Source!BZ2298/100)*ROUND((Source!AF2298*Source!AV2298)*Source!I2298, 2), 2)</f>
        <v>0</v>
      </c>
      <c r="R2034">
        <f>Source!X2298</f>
        <v>0</v>
      </c>
      <c r="S2034">
        <f>ROUND((Source!CA2298/100)*ROUND((Source!AF2298*Source!AV2298)*Source!I2298, 2), 2)</f>
        <v>0</v>
      </c>
      <c r="T2034">
        <f>Source!Y2298</f>
        <v>0</v>
      </c>
      <c r="U2034">
        <f>ROUND((175/100)*ROUND((Source!AE2298*Source!AV2298)*Source!I2298, 2), 2)</f>
        <v>0</v>
      </c>
      <c r="V2034">
        <f>ROUND((108/100)*ROUND(Source!CS2298*Source!I2298, 2), 2)</f>
        <v>0</v>
      </c>
    </row>
    <row r="2035" spans="1:22" ht="28.5" x14ac:dyDescent="0.2">
      <c r="A2035" s="20" t="str">
        <f>Source!E2299</f>
        <v>13,2</v>
      </c>
      <c r="B2035" s="21" t="str">
        <f>Source!F2299</f>
        <v>21.1-6-101</v>
      </c>
      <c r="C2035" s="21" t="str">
        <f>Source!G2299</f>
        <v>Пигменты сухие для красок, кислотный желтый</v>
      </c>
      <c r="D2035" s="22" t="str">
        <f>Source!H2299</f>
        <v>т</v>
      </c>
      <c r="E2035" s="9">
        <f>Source!I2299</f>
        <v>-0.19320000000000001</v>
      </c>
      <c r="F2035" s="24">
        <f>Source!AK2299</f>
        <v>748299.67</v>
      </c>
      <c r="G2035" s="33" t="s">
        <v>3</v>
      </c>
      <c r="H2035" s="9">
        <f>Source!AW2299</f>
        <v>1</v>
      </c>
      <c r="I2035" s="9">
        <f>IF(Source!BC2299&lt;&gt; 0, Source!BC2299, 1)</f>
        <v>1</v>
      </c>
      <c r="J2035" s="25">
        <f>Source!O2299</f>
        <v>-144571.5</v>
      </c>
      <c r="K2035" s="25"/>
      <c r="Q2035">
        <f>ROUND((Source!BZ2299/100)*ROUND((Source!AF2299*Source!AV2299)*Source!I2299, 2), 2)</f>
        <v>0</v>
      </c>
      <c r="R2035">
        <f>Source!X2299</f>
        <v>0</v>
      </c>
      <c r="S2035">
        <f>ROUND((Source!CA2299/100)*ROUND((Source!AF2299*Source!AV2299)*Source!I2299, 2), 2)</f>
        <v>0</v>
      </c>
      <c r="T2035">
        <f>Source!Y2299</f>
        <v>0</v>
      </c>
      <c r="U2035">
        <f>ROUND((175/100)*ROUND((Source!AE2299*Source!AV2299)*Source!I2299, 2), 2)</f>
        <v>0</v>
      </c>
      <c r="V2035">
        <f>ROUND((108/100)*ROUND(Source!CS2299*Source!I2299, 2), 2)</f>
        <v>0</v>
      </c>
    </row>
    <row r="2036" spans="1:22" ht="42.75" x14ac:dyDescent="0.2">
      <c r="A2036" s="20" t="str">
        <f>Source!E2300</f>
        <v>13,3</v>
      </c>
      <c r="B2036" s="21" t="str">
        <f>Source!F2300</f>
        <v>21.1-25-770</v>
      </c>
      <c r="C2036" s="21" t="str">
        <f>Source!G2300</f>
        <v>Крошка каучуковая гранулированная, окрашенная в массе, фракция 2-3 мм, цветная</v>
      </c>
      <c r="D2036" s="22" t="str">
        <f>Source!H2300</f>
        <v>кг</v>
      </c>
      <c r="E2036" s="9">
        <f>Source!I2300</f>
        <v>2704.8</v>
      </c>
      <c r="F2036" s="24">
        <f>Source!AK2300</f>
        <v>94.72</v>
      </c>
      <c r="G2036" s="33" t="s">
        <v>3</v>
      </c>
      <c r="H2036" s="9">
        <f>Source!AW2300</f>
        <v>1</v>
      </c>
      <c r="I2036" s="9">
        <f>IF(Source!BC2300&lt;&gt; 0, Source!BC2300, 1)</f>
        <v>1</v>
      </c>
      <c r="J2036" s="25">
        <f>Source!O2300</f>
        <v>256198.66</v>
      </c>
      <c r="K2036" s="25"/>
      <c r="Q2036">
        <f>ROUND((Source!BZ2300/100)*ROUND((Source!AF2300*Source!AV2300)*Source!I2300, 2), 2)</f>
        <v>0</v>
      </c>
      <c r="R2036">
        <f>Source!X2300</f>
        <v>0</v>
      </c>
      <c r="S2036">
        <f>ROUND((Source!CA2300/100)*ROUND((Source!AF2300*Source!AV2300)*Source!I2300, 2), 2)</f>
        <v>0</v>
      </c>
      <c r="T2036">
        <f>Source!Y2300</f>
        <v>0</v>
      </c>
      <c r="U2036">
        <f>ROUND((175/100)*ROUND((Source!AE2300*Source!AV2300)*Source!I2300, 2), 2)</f>
        <v>0</v>
      </c>
      <c r="V2036">
        <f>ROUND((108/100)*ROUND(Source!CS2300*Source!I2300, 2), 2)</f>
        <v>0</v>
      </c>
    </row>
    <row r="2037" spans="1:22" ht="14.25" x14ac:dyDescent="0.2">
      <c r="A2037" s="20"/>
      <c r="B2037" s="21"/>
      <c r="C2037" s="21" t="s">
        <v>699</v>
      </c>
      <c r="D2037" s="22" t="s">
        <v>700</v>
      </c>
      <c r="E2037" s="9">
        <f>Source!AT2297</f>
        <v>70</v>
      </c>
      <c r="F2037" s="24"/>
      <c r="G2037" s="23"/>
      <c r="H2037" s="9"/>
      <c r="I2037" s="9"/>
      <c r="J2037" s="25">
        <f>SUM(R2028:R2036)</f>
        <v>10501.4</v>
      </c>
      <c r="K2037" s="25"/>
    </row>
    <row r="2038" spans="1:22" ht="14.25" x14ac:dyDescent="0.2">
      <c r="A2038" s="20"/>
      <c r="B2038" s="21"/>
      <c r="C2038" s="21" t="s">
        <v>701</v>
      </c>
      <c r="D2038" s="22" t="s">
        <v>700</v>
      </c>
      <c r="E2038" s="9">
        <f>Source!AU2297</f>
        <v>10</v>
      </c>
      <c r="F2038" s="24"/>
      <c r="G2038" s="23"/>
      <c r="H2038" s="9"/>
      <c r="I2038" s="9"/>
      <c r="J2038" s="25">
        <f>SUM(T2028:T2037)</f>
        <v>1500.2</v>
      </c>
      <c r="K2038" s="25"/>
    </row>
    <row r="2039" spans="1:22" ht="14.25" x14ac:dyDescent="0.2">
      <c r="A2039" s="20"/>
      <c r="B2039" s="21"/>
      <c r="C2039" s="21" t="s">
        <v>702</v>
      </c>
      <c r="D2039" s="22" t="s">
        <v>700</v>
      </c>
      <c r="E2039" s="9">
        <f>108</f>
        <v>108</v>
      </c>
      <c r="F2039" s="24"/>
      <c r="G2039" s="23"/>
      <c r="H2039" s="9"/>
      <c r="I2039" s="9"/>
      <c r="J2039" s="25">
        <f>SUM(V2028:V2038)</f>
        <v>8201.01</v>
      </c>
      <c r="K2039" s="25"/>
    </row>
    <row r="2040" spans="1:22" ht="14.25" x14ac:dyDescent="0.2">
      <c r="A2040" s="20"/>
      <c r="B2040" s="21"/>
      <c r="C2040" s="21" t="s">
        <v>703</v>
      </c>
      <c r="D2040" s="22" t="s">
        <v>704</v>
      </c>
      <c r="E2040" s="9">
        <f>Source!AQ2297</f>
        <v>18.440000000000001</v>
      </c>
      <c r="F2040" s="24"/>
      <c r="G2040" s="23" t="str">
        <f>Source!DI2297</f>
        <v/>
      </c>
      <c r="H2040" s="9">
        <f>Source!AV2297</f>
        <v>1</v>
      </c>
      <c r="I2040" s="9"/>
      <c r="J2040" s="25"/>
      <c r="K2040" s="25">
        <f>Source!U2297</f>
        <v>67.859200000000001</v>
      </c>
    </row>
    <row r="2041" spans="1:22" ht="15" x14ac:dyDescent="0.25">
      <c r="A2041" s="29"/>
      <c r="B2041" s="29"/>
      <c r="C2041" s="29"/>
      <c r="D2041" s="29"/>
      <c r="E2041" s="29"/>
      <c r="F2041" s="29"/>
      <c r="G2041" s="29"/>
      <c r="H2041" s="29"/>
      <c r="I2041" s="44">
        <f>J2030+J2031+J2033+J2037+J2038+J2039+SUM(J2034:J2036)</f>
        <v>485082.35000000009</v>
      </c>
      <c r="J2041" s="44"/>
      <c r="K2041" s="30">
        <f>IF(Source!I2297&lt;&gt;0, ROUND(I2041/Source!I2297, 2), 0)</f>
        <v>131815.85999999999</v>
      </c>
      <c r="P2041" s="28">
        <f>I2041</f>
        <v>485082.35000000009</v>
      </c>
    </row>
    <row r="2042" spans="1:22" ht="71.25" x14ac:dyDescent="0.2">
      <c r="A2042" s="20" t="str">
        <f>Source!E2301</f>
        <v>14</v>
      </c>
      <c r="B2042" s="21" t="str">
        <f>Source!F2301</f>
        <v>5.3-3103-11-2/1</v>
      </c>
      <c r="C2042" s="21" t="str">
        <f>Source!G2301</f>
        <v>Устройство наливного полиуретанового покрытия спортивных площадок и беговых дорожек, добавляется на 2 мм толщины покрытия</v>
      </c>
      <c r="D2042" s="22" t="str">
        <f>Source!H2301</f>
        <v>100 м2</v>
      </c>
      <c r="E2042" s="9">
        <f>Source!I2301</f>
        <v>3.68</v>
      </c>
      <c r="F2042" s="24"/>
      <c r="G2042" s="23"/>
      <c r="H2042" s="9"/>
      <c r="I2042" s="9"/>
      <c r="J2042" s="25"/>
      <c r="K2042" s="25"/>
      <c r="Q2042">
        <f>ROUND((Source!BZ2301/100)*ROUND((Source!AF2301*Source!AV2301)*Source!I2301, 2), 2)</f>
        <v>1552.4</v>
      </c>
      <c r="R2042">
        <f>Source!X2301</f>
        <v>1552.4</v>
      </c>
      <c r="S2042">
        <f>ROUND((Source!CA2301/100)*ROUND((Source!AF2301*Source!AV2301)*Source!I2301, 2), 2)</f>
        <v>221.77</v>
      </c>
      <c r="T2042">
        <f>Source!Y2301</f>
        <v>221.77</v>
      </c>
      <c r="U2042">
        <f>ROUND((175/100)*ROUND((Source!AE2301*Source!AV2301)*Source!I2301, 2), 2)</f>
        <v>2509.15</v>
      </c>
      <c r="V2042">
        <f>ROUND((108/100)*ROUND(Source!CS2301*Source!I2301, 2), 2)</f>
        <v>1548.5</v>
      </c>
    </row>
    <row r="2043" spans="1:22" x14ac:dyDescent="0.2">
      <c r="C2043" s="26" t="str">
        <f>"Объем: "&amp;Source!I2301&amp;"=368/"&amp;"100"</f>
        <v>Объем: 3,68=368/100</v>
      </c>
    </row>
    <row r="2044" spans="1:22" ht="14.25" x14ac:dyDescent="0.2">
      <c r="A2044" s="20"/>
      <c r="B2044" s="21"/>
      <c r="C2044" s="21" t="s">
        <v>695</v>
      </c>
      <c r="D2044" s="22"/>
      <c r="E2044" s="9"/>
      <c r="F2044" s="24">
        <f>Source!AO2301</f>
        <v>602.64</v>
      </c>
      <c r="G2044" s="23" t="str">
        <f>Source!DG2301</f>
        <v/>
      </c>
      <c r="H2044" s="9">
        <f>Source!AV2301</f>
        <v>1</v>
      </c>
      <c r="I2044" s="9">
        <f>IF(Source!BA2301&lt;&gt; 0, Source!BA2301, 1)</f>
        <v>1</v>
      </c>
      <c r="J2044" s="25">
        <f>Source!S2301</f>
        <v>2217.7199999999998</v>
      </c>
      <c r="K2044" s="25"/>
    </row>
    <row r="2045" spans="1:22" ht="14.25" x14ac:dyDescent="0.2">
      <c r="A2045" s="20"/>
      <c r="B2045" s="21"/>
      <c r="C2045" s="21" t="s">
        <v>696</v>
      </c>
      <c r="D2045" s="22"/>
      <c r="E2045" s="9"/>
      <c r="F2045" s="24">
        <f>Source!AM2301</f>
        <v>492.86</v>
      </c>
      <c r="G2045" s="23" t="str">
        <f>Source!DE2301</f>
        <v/>
      </c>
      <c r="H2045" s="9">
        <f>Source!AV2301</f>
        <v>1</v>
      </c>
      <c r="I2045" s="9">
        <f>IF(Source!BB2301&lt;&gt; 0, Source!BB2301, 1)</f>
        <v>1</v>
      </c>
      <c r="J2045" s="25">
        <f>Source!Q2301</f>
        <v>1813.72</v>
      </c>
      <c r="K2045" s="25"/>
    </row>
    <row r="2046" spans="1:22" ht="14.25" x14ac:dyDescent="0.2">
      <c r="A2046" s="20"/>
      <c r="B2046" s="21"/>
      <c r="C2046" s="21" t="s">
        <v>697</v>
      </c>
      <c r="D2046" s="22"/>
      <c r="E2046" s="9"/>
      <c r="F2046" s="24">
        <f>Source!AN2301</f>
        <v>389.62</v>
      </c>
      <c r="G2046" s="23" t="str">
        <f>Source!DF2301</f>
        <v/>
      </c>
      <c r="H2046" s="9">
        <f>Source!AV2301</f>
        <v>1</v>
      </c>
      <c r="I2046" s="9">
        <f>IF(Source!BS2301&lt;&gt; 0, Source!BS2301, 1)</f>
        <v>1</v>
      </c>
      <c r="J2046" s="27">
        <f>Source!R2301</f>
        <v>1433.8</v>
      </c>
      <c r="K2046" s="25"/>
    </row>
    <row r="2047" spans="1:22" ht="14.25" x14ac:dyDescent="0.2">
      <c r="A2047" s="20"/>
      <c r="B2047" s="21"/>
      <c r="C2047" s="21" t="s">
        <v>698</v>
      </c>
      <c r="D2047" s="22"/>
      <c r="E2047" s="9"/>
      <c r="F2047" s="24">
        <f>Source!AL2301</f>
        <v>18967.62</v>
      </c>
      <c r="G2047" s="23" t="str">
        <f>Source!DD2301</f>
        <v/>
      </c>
      <c r="H2047" s="9">
        <f>Source!AW2301</f>
        <v>1</v>
      </c>
      <c r="I2047" s="9">
        <f>IF(Source!BC2301&lt;&gt; 0, Source!BC2301, 1)</f>
        <v>1</v>
      </c>
      <c r="J2047" s="25">
        <f>Source!P2301</f>
        <v>69800.84</v>
      </c>
      <c r="K2047" s="25"/>
    </row>
    <row r="2048" spans="1:22" ht="28.5" x14ac:dyDescent="0.2">
      <c r="A2048" s="20" t="str">
        <f>Source!E2302</f>
        <v>14,1</v>
      </c>
      <c r="B2048" s="21" t="str">
        <f>Source!F2302</f>
        <v>21.1-25-769</v>
      </c>
      <c r="C2048" s="21" t="str">
        <f>Source!G2302</f>
        <v>Крошка резиновая гранулированная, фракция 2-3 мм</v>
      </c>
      <c r="D2048" s="22" t="str">
        <f>Source!H2302</f>
        <v>кг</v>
      </c>
      <c r="E2048" s="9">
        <f>Source!I2302</f>
        <v>-540.96</v>
      </c>
      <c r="F2048" s="24">
        <f>Source!AK2302</f>
        <v>17.77</v>
      </c>
      <c r="G2048" s="33" t="s">
        <v>3</v>
      </c>
      <c r="H2048" s="9">
        <f>Source!AW2302</f>
        <v>1</v>
      </c>
      <c r="I2048" s="9">
        <f>IF(Source!BC2302&lt;&gt; 0, Source!BC2302, 1)</f>
        <v>1</v>
      </c>
      <c r="J2048" s="25">
        <f>Source!O2302</f>
        <v>-9612.86</v>
      </c>
      <c r="K2048" s="25"/>
      <c r="Q2048">
        <f>ROUND((Source!BZ2302/100)*ROUND((Source!AF2302*Source!AV2302)*Source!I2302, 2), 2)</f>
        <v>0</v>
      </c>
      <c r="R2048">
        <f>Source!X2302</f>
        <v>0</v>
      </c>
      <c r="S2048">
        <f>ROUND((Source!CA2302/100)*ROUND((Source!AF2302*Source!AV2302)*Source!I2302, 2), 2)</f>
        <v>0</v>
      </c>
      <c r="T2048">
        <f>Source!Y2302</f>
        <v>0</v>
      </c>
      <c r="U2048">
        <f>ROUND((175/100)*ROUND((Source!AE2302*Source!AV2302)*Source!I2302, 2), 2)</f>
        <v>0</v>
      </c>
      <c r="V2048">
        <f>ROUND((108/100)*ROUND(Source!CS2302*Source!I2302, 2), 2)</f>
        <v>0</v>
      </c>
    </row>
    <row r="2049" spans="1:22" ht="42.75" x14ac:dyDescent="0.2">
      <c r="A2049" s="20" t="str">
        <f>Source!E2303</f>
        <v>14,2</v>
      </c>
      <c r="B2049" s="21" t="str">
        <f>Source!F2303</f>
        <v>21.1-25-770</v>
      </c>
      <c r="C2049" s="21" t="str">
        <f>Source!G2303</f>
        <v>Крошка каучуковая гранулированная, окрашенная в массе, фракция 2-3 мм, цветная</v>
      </c>
      <c r="D2049" s="22" t="str">
        <f>Source!H2303</f>
        <v>кг</v>
      </c>
      <c r="E2049" s="9">
        <f>Source!I2303</f>
        <v>540.96</v>
      </c>
      <c r="F2049" s="24">
        <f>Source!AK2303</f>
        <v>94.72</v>
      </c>
      <c r="G2049" s="33" t="s">
        <v>3</v>
      </c>
      <c r="H2049" s="9">
        <f>Source!AW2303</f>
        <v>1</v>
      </c>
      <c r="I2049" s="9">
        <f>IF(Source!BC2303&lt;&gt; 0, Source!BC2303, 1)</f>
        <v>1</v>
      </c>
      <c r="J2049" s="25">
        <f>Source!O2303</f>
        <v>51239.73</v>
      </c>
      <c r="K2049" s="25"/>
      <c r="Q2049">
        <f>ROUND((Source!BZ2303/100)*ROUND((Source!AF2303*Source!AV2303)*Source!I2303, 2), 2)</f>
        <v>0</v>
      </c>
      <c r="R2049">
        <f>Source!X2303</f>
        <v>0</v>
      </c>
      <c r="S2049">
        <f>ROUND((Source!CA2303/100)*ROUND((Source!AF2303*Source!AV2303)*Source!I2303, 2), 2)</f>
        <v>0</v>
      </c>
      <c r="T2049">
        <f>Source!Y2303</f>
        <v>0</v>
      </c>
      <c r="U2049">
        <f>ROUND((175/100)*ROUND((Source!AE2303*Source!AV2303)*Source!I2303, 2), 2)</f>
        <v>0</v>
      </c>
      <c r="V2049">
        <f>ROUND((108/100)*ROUND(Source!CS2303*Source!I2303, 2), 2)</f>
        <v>0</v>
      </c>
    </row>
    <row r="2050" spans="1:22" ht="14.25" x14ac:dyDescent="0.2">
      <c r="A2050" s="20"/>
      <c r="B2050" s="21"/>
      <c r="C2050" s="21" t="s">
        <v>699</v>
      </c>
      <c r="D2050" s="22" t="s">
        <v>700</v>
      </c>
      <c r="E2050" s="9">
        <f>Source!AT2301</f>
        <v>70</v>
      </c>
      <c r="F2050" s="24"/>
      <c r="G2050" s="23"/>
      <c r="H2050" s="9"/>
      <c r="I2050" s="9"/>
      <c r="J2050" s="25">
        <f>SUM(R2042:R2049)</f>
        <v>1552.4</v>
      </c>
      <c r="K2050" s="25"/>
    </row>
    <row r="2051" spans="1:22" ht="14.25" x14ac:dyDescent="0.2">
      <c r="A2051" s="20"/>
      <c r="B2051" s="21"/>
      <c r="C2051" s="21" t="s">
        <v>701</v>
      </c>
      <c r="D2051" s="22" t="s">
        <v>700</v>
      </c>
      <c r="E2051" s="9">
        <f>Source!AU2301</f>
        <v>10</v>
      </c>
      <c r="F2051" s="24"/>
      <c r="G2051" s="23"/>
      <c r="H2051" s="9"/>
      <c r="I2051" s="9"/>
      <c r="J2051" s="25">
        <f>SUM(T2042:T2050)</f>
        <v>221.77</v>
      </c>
      <c r="K2051" s="25"/>
    </row>
    <row r="2052" spans="1:22" ht="14.25" x14ac:dyDescent="0.2">
      <c r="A2052" s="20"/>
      <c r="B2052" s="21"/>
      <c r="C2052" s="21" t="s">
        <v>702</v>
      </c>
      <c r="D2052" s="22" t="s">
        <v>700</v>
      </c>
      <c r="E2052" s="9">
        <f>108</f>
        <v>108</v>
      </c>
      <c r="F2052" s="24"/>
      <c r="G2052" s="23"/>
      <c r="H2052" s="9"/>
      <c r="I2052" s="9"/>
      <c r="J2052" s="25">
        <f>SUM(V2042:V2051)</f>
        <v>1548.5</v>
      </c>
      <c r="K2052" s="25"/>
    </row>
    <row r="2053" spans="1:22" ht="14.25" x14ac:dyDescent="0.2">
      <c r="A2053" s="20"/>
      <c r="B2053" s="21"/>
      <c r="C2053" s="21" t="s">
        <v>703</v>
      </c>
      <c r="D2053" s="22" t="s">
        <v>704</v>
      </c>
      <c r="E2053" s="9">
        <f>Source!AQ2301</f>
        <v>2.65</v>
      </c>
      <c r="F2053" s="24"/>
      <c r="G2053" s="23" t="str">
        <f>Source!DI2301</f>
        <v/>
      </c>
      <c r="H2053" s="9">
        <f>Source!AV2301</f>
        <v>1</v>
      </c>
      <c r="I2053" s="9"/>
      <c r="J2053" s="25"/>
      <c r="K2053" s="25">
        <f>Source!U2301</f>
        <v>9.7520000000000007</v>
      </c>
    </row>
    <row r="2054" spans="1:22" ht="15" x14ac:dyDescent="0.25">
      <c r="A2054" s="29"/>
      <c r="B2054" s="29"/>
      <c r="C2054" s="29"/>
      <c r="D2054" s="29"/>
      <c r="E2054" s="29"/>
      <c r="F2054" s="29"/>
      <c r="G2054" s="29"/>
      <c r="H2054" s="29"/>
      <c r="I2054" s="44">
        <f>J2044+J2045+J2047+J2050+J2051+J2052+SUM(J2048:J2049)</f>
        <v>118781.82</v>
      </c>
      <c r="J2054" s="44"/>
      <c r="K2054" s="30">
        <f>IF(Source!I2301&lt;&gt;0, ROUND(I2054/Source!I2301, 2), 0)</f>
        <v>32277.67</v>
      </c>
      <c r="P2054" s="28">
        <f>I2054</f>
        <v>118781.82</v>
      </c>
    </row>
    <row r="2055" spans="1:22" ht="42.75" x14ac:dyDescent="0.2">
      <c r="A2055" s="20" t="str">
        <f>Source!E2304</f>
        <v>15</v>
      </c>
      <c r="B2055" s="21" t="str">
        <f>Source!F2304</f>
        <v>2.1-3203-1-2/1</v>
      </c>
      <c r="C2055" s="21" t="str">
        <f>Source!G2304</f>
        <v>Установка бортовых камней бетонных марки БР 100.30.15 при других видах покрытий</v>
      </c>
      <c r="D2055" s="22" t="str">
        <f>Source!H2304</f>
        <v>100 м</v>
      </c>
      <c r="E2055" s="9">
        <f>Source!I2304</f>
        <v>0.9</v>
      </c>
      <c r="F2055" s="24"/>
      <c r="G2055" s="23"/>
      <c r="H2055" s="9"/>
      <c r="I2055" s="9"/>
      <c r="J2055" s="25"/>
      <c r="K2055" s="25"/>
      <c r="Q2055">
        <f>ROUND((Source!BZ2304/100)*ROUND((Source!AF2304*Source!AV2304)*Source!I2304, 2), 2)</f>
        <v>10006.82</v>
      </c>
      <c r="R2055">
        <f>Source!X2304</f>
        <v>10006.82</v>
      </c>
      <c r="S2055">
        <f>ROUND((Source!CA2304/100)*ROUND((Source!AF2304*Source!AV2304)*Source!I2304, 2), 2)</f>
        <v>1429.55</v>
      </c>
      <c r="T2055">
        <f>Source!Y2304</f>
        <v>1429.55</v>
      </c>
      <c r="U2055">
        <f>ROUND((175/100)*ROUND((Source!AE2304*Source!AV2304)*Source!I2304, 2), 2)</f>
        <v>0</v>
      </c>
      <c r="V2055">
        <f>ROUND((108/100)*ROUND(Source!CS2304*Source!I2304, 2), 2)</f>
        <v>0</v>
      </c>
    </row>
    <row r="2056" spans="1:22" x14ac:dyDescent="0.2">
      <c r="C2056" s="26" t="str">
        <f>"Объем: "&amp;Source!I2304&amp;"=90/"&amp;"100"</f>
        <v>Объем: 0,9=90/100</v>
      </c>
    </row>
    <row r="2057" spans="1:22" ht="14.25" x14ac:dyDescent="0.2">
      <c r="A2057" s="20"/>
      <c r="B2057" s="21"/>
      <c r="C2057" s="21" t="s">
        <v>695</v>
      </c>
      <c r="D2057" s="22"/>
      <c r="E2057" s="9"/>
      <c r="F2057" s="24">
        <f>Source!AO2304</f>
        <v>15883.83</v>
      </c>
      <c r="G2057" s="23" t="str">
        <f>Source!DG2304</f>
        <v/>
      </c>
      <c r="H2057" s="9">
        <f>Source!AV2304</f>
        <v>1</v>
      </c>
      <c r="I2057" s="9">
        <f>IF(Source!BA2304&lt;&gt; 0, Source!BA2304, 1)</f>
        <v>1</v>
      </c>
      <c r="J2057" s="25">
        <f>Source!S2304</f>
        <v>14295.45</v>
      </c>
      <c r="K2057" s="25"/>
    </row>
    <row r="2058" spans="1:22" ht="14.25" x14ac:dyDescent="0.2">
      <c r="A2058" s="20"/>
      <c r="B2058" s="21"/>
      <c r="C2058" s="21" t="s">
        <v>698</v>
      </c>
      <c r="D2058" s="22"/>
      <c r="E2058" s="9"/>
      <c r="F2058" s="24">
        <f>Source!AL2304</f>
        <v>55802.41</v>
      </c>
      <c r="G2058" s="23" t="str">
        <f>Source!DD2304</f>
        <v/>
      </c>
      <c r="H2058" s="9">
        <f>Source!AW2304</f>
        <v>1</v>
      </c>
      <c r="I2058" s="9">
        <f>IF(Source!BC2304&lt;&gt; 0, Source!BC2304, 1)</f>
        <v>1</v>
      </c>
      <c r="J2058" s="25">
        <f>Source!P2304</f>
        <v>50222.17</v>
      </c>
      <c r="K2058" s="25"/>
    </row>
    <row r="2059" spans="1:22" ht="28.5" x14ac:dyDescent="0.2">
      <c r="A2059" s="20" t="str">
        <f>Source!E2305</f>
        <v>15,1</v>
      </c>
      <c r="B2059" s="21" t="str">
        <f>Source!F2305</f>
        <v>21.5-3-13</v>
      </c>
      <c r="C2059" s="21" t="str">
        <f>Source!G2305</f>
        <v>Камни бетонные бортовые, марка БР 100.30.15</v>
      </c>
      <c r="D2059" s="22" t="str">
        <f>Source!H2305</f>
        <v>м3</v>
      </c>
      <c r="E2059" s="9">
        <f>Source!I2305</f>
        <v>-3.87</v>
      </c>
      <c r="F2059" s="24">
        <f>Source!AK2305</f>
        <v>7833.01</v>
      </c>
      <c r="G2059" s="33" t="s">
        <v>3</v>
      </c>
      <c r="H2059" s="9">
        <f>Source!AW2305</f>
        <v>1</v>
      </c>
      <c r="I2059" s="9">
        <f>IF(Source!BC2305&lt;&gt; 0, Source!BC2305, 1)</f>
        <v>1</v>
      </c>
      <c r="J2059" s="25">
        <f>Source!O2305</f>
        <v>-30313.75</v>
      </c>
      <c r="K2059" s="25"/>
      <c r="Q2059">
        <f>ROUND((Source!BZ2305/100)*ROUND((Source!AF2305*Source!AV2305)*Source!I2305, 2), 2)</f>
        <v>0</v>
      </c>
      <c r="R2059">
        <f>Source!X2305</f>
        <v>0</v>
      </c>
      <c r="S2059">
        <f>ROUND((Source!CA2305/100)*ROUND((Source!AF2305*Source!AV2305)*Source!I2305, 2), 2)</f>
        <v>0</v>
      </c>
      <c r="T2059">
        <f>Source!Y2305</f>
        <v>0</v>
      </c>
      <c r="U2059">
        <f>ROUND((175/100)*ROUND((Source!AE2305*Source!AV2305)*Source!I2305, 2), 2)</f>
        <v>0</v>
      </c>
      <c r="V2059">
        <f>ROUND((108/100)*ROUND(Source!CS2305*Source!I2305, 2), 2)</f>
        <v>0</v>
      </c>
    </row>
    <row r="2060" spans="1:22" ht="14.25" x14ac:dyDescent="0.2">
      <c r="A2060" s="20"/>
      <c r="B2060" s="21"/>
      <c r="C2060" s="21" t="s">
        <v>699</v>
      </c>
      <c r="D2060" s="22" t="s">
        <v>700</v>
      </c>
      <c r="E2060" s="9">
        <f>Source!AT2304</f>
        <v>70</v>
      </c>
      <c r="F2060" s="24"/>
      <c r="G2060" s="23"/>
      <c r="H2060" s="9"/>
      <c r="I2060" s="9"/>
      <c r="J2060" s="25">
        <f>SUM(R2055:R2059)</f>
        <v>10006.82</v>
      </c>
      <c r="K2060" s="25"/>
    </row>
    <row r="2061" spans="1:22" ht="14.25" x14ac:dyDescent="0.2">
      <c r="A2061" s="20"/>
      <c r="B2061" s="21"/>
      <c r="C2061" s="21" t="s">
        <v>701</v>
      </c>
      <c r="D2061" s="22" t="s">
        <v>700</v>
      </c>
      <c r="E2061" s="9">
        <f>Source!AU2304</f>
        <v>10</v>
      </c>
      <c r="F2061" s="24"/>
      <c r="G2061" s="23"/>
      <c r="H2061" s="9"/>
      <c r="I2061" s="9"/>
      <c r="J2061" s="25">
        <f>SUM(T2055:T2060)</f>
        <v>1429.55</v>
      </c>
      <c r="K2061" s="25"/>
    </row>
    <row r="2062" spans="1:22" ht="14.25" x14ac:dyDescent="0.2">
      <c r="A2062" s="20"/>
      <c r="B2062" s="21"/>
      <c r="C2062" s="21" t="s">
        <v>703</v>
      </c>
      <c r="D2062" s="22" t="s">
        <v>704</v>
      </c>
      <c r="E2062" s="9">
        <f>Source!AQ2304</f>
        <v>80.27</v>
      </c>
      <c r="F2062" s="24"/>
      <c r="G2062" s="23" t="str">
        <f>Source!DI2304</f>
        <v/>
      </c>
      <c r="H2062" s="9">
        <f>Source!AV2304</f>
        <v>1</v>
      </c>
      <c r="I2062" s="9"/>
      <c r="J2062" s="25"/>
      <c r="K2062" s="25">
        <f>Source!U2304</f>
        <v>72.242999999999995</v>
      </c>
    </row>
    <row r="2063" spans="1:22" ht="15" x14ac:dyDescent="0.25">
      <c r="A2063" s="29"/>
      <c r="B2063" s="29"/>
      <c r="C2063" s="29"/>
      <c r="D2063" s="29"/>
      <c r="E2063" s="29"/>
      <c r="F2063" s="29"/>
      <c r="G2063" s="29"/>
      <c r="H2063" s="29"/>
      <c r="I2063" s="44">
        <f>J2057+J2058+J2060+J2061+SUM(J2059:J2059)</f>
        <v>45640.240000000005</v>
      </c>
      <c r="J2063" s="44"/>
      <c r="K2063" s="30">
        <f>IF(Source!I2304&lt;&gt;0, ROUND(I2063/Source!I2304, 2), 0)</f>
        <v>50711.38</v>
      </c>
      <c r="P2063" s="28">
        <f>I2063</f>
        <v>45640.240000000005</v>
      </c>
    </row>
    <row r="2065" spans="1:32" ht="15" x14ac:dyDescent="0.25">
      <c r="A2065" s="42" t="str">
        <f>CONCATENATE("Итого по подразделу: ",IF(Source!G2308&lt;&gt;"Новый подраздел", Source!G2308, ""))</f>
        <v>Итого по подразделу: Устройство резинового покрытия   на детской площадке -368м2</v>
      </c>
      <c r="B2065" s="42"/>
      <c r="C2065" s="42"/>
      <c r="D2065" s="42"/>
      <c r="E2065" s="42"/>
      <c r="F2065" s="42"/>
      <c r="G2065" s="42"/>
      <c r="H2065" s="42"/>
      <c r="I2065" s="40">
        <f>SUM(P1969:P2064)</f>
        <v>1016846.56</v>
      </c>
      <c r="J2065" s="41"/>
      <c r="K2065" s="31"/>
      <c r="AF2065" s="34" t="str">
        <f>CONCATENATE("Итого по подразделу: ",IF(Source!G2308&lt;&gt;"Новый подраздел", Source!G2308, ""))</f>
        <v>Итого по подразделу: Устройство резинового покрытия   на детской площадке -368м2</v>
      </c>
    </row>
    <row r="2067" spans="1:32" ht="14.25" x14ac:dyDescent="0.2">
      <c r="C2067" s="38" t="str">
        <f>Source!H2336</f>
        <v>НДС 20%</v>
      </c>
      <c r="D2067" s="38"/>
      <c r="E2067" s="38"/>
      <c r="F2067" s="38"/>
      <c r="G2067" s="38"/>
      <c r="H2067" s="38"/>
      <c r="I2067" s="39">
        <f>IF(Source!F2336=0, "", Source!F2336)</f>
        <v>203369.31</v>
      </c>
      <c r="J2067" s="39"/>
    </row>
    <row r="2068" spans="1:32" ht="14.25" x14ac:dyDescent="0.2">
      <c r="C2068" s="38" t="str">
        <f>Source!H2337</f>
        <v>Итого с НДС</v>
      </c>
      <c r="D2068" s="38"/>
      <c r="E2068" s="38"/>
      <c r="F2068" s="38"/>
      <c r="G2068" s="38"/>
      <c r="H2068" s="38"/>
      <c r="I2068" s="39">
        <f>IF(Source!F2337=0, "", Source!F2337)</f>
        <v>1220215.8700000001</v>
      </c>
      <c r="J2068" s="39"/>
    </row>
    <row r="2070" spans="1:32" ht="30" x14ac:dyDescent="0.25">
      <c r="A2070" s="42" t="str">
        <f>CONCATENATE("Итого по разделу: ",IF(Source!G2339&lt;&gt;"Новый раздел", Source!G2339,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камня-745м2</v>
      </c>
      <c r="B2070" s="42"/>
      <c r="C2070" s="42"/>
      <c r="D2070" s="42"/>
      <c r="E2070" s="42"/>
      <c r="F2070" s="42"/>
      <c r="G2070" s="42"/>
      <c r="H2070" s="42"/>
      <c r="I2070" s="40">
        <f>SUM(P1967:P2069)</f>
        <v>1016846.56</v>
      </c>
      <c r="J2070" s="41"/>
      <c r="K2070" s="31"/>
      <c r="AF2070" s="34" t="str">
        <f>CONCATENATE("Итого по разделу: ",IF(Source!G2339&lt;&gt;"Новый раздел", Source!G2339,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камня-745м2</v>
      </c>
    </row>
    <row r="2072" spans="1:32" ht="14.25" x14ac:dyDescent="0.2">
      <c r="C2072" s="38" t="str">
        <f>Source!H2367</f>
        <v>НДС 20%</v>
      </c>
      <c r="D2072" s="38"/>
      <c r="E2072" s="38"/>
      <c r="F2072" s="38"/>
      <c r="G2072" s="38"/>
      <c r="H2072" s="38"/>
      <c r="I2072" s="39">
        <f>IF(Source!F2367=0, "", Source!F2367)</f>
        <v>203369.31</v>
      </c>
      <c r="J2072" s="39"/>
    </row>
    <row r="2073" spans="1:32" ht="14.25" x14ac:dyDescent="0.2">
      <c r="C2073" s="38" t="str">
        <f>Source!H2368</f>
        <v>Итого с НДС</v>
      </c>
      <c r="D2073" s="38"/>
      <c r="E2073" s="38"/>
      <c r="F2073" s="38"/>
      <c r="G2073" s="38"/>
      <c r="H2073" s="38"/>
      <c r="I2073" s="39">
        <f>IF(Source!F2368=0, "", Source!F2368)</f>
        <v>1220215.8700000001</v>
      </c>
      <c r="J2073" s="39"/>
    </row>
    <row r="2075" spans="1:32" ht="16.5" x14ac:dyDescent="0.25">
      <c r="A2075" s="43" t="str">
        <f>CONCATENATE("Раздел: ",IF(Source!G2370&lt;&gt;"Новый раздел", Source!G2370, ""))</f>
        <v>Раздел: Установка игрового комплекса</v>
      </c>
      <c r="B2075" s="43"/>
      <c r="C2075" s="43"/>
      <c r="D2075" s="43"/>
      <c r="E2075" s="43"/>
      <c r="F2075" s="43"/>
      <c r="G2075" s="43"/>
      <c r="H2075" s="43"/>
      <c r="I2075" s="43"/>
      <c r="J2075" s="43"/>
      <c r="K2075" s="43"/>
    </row>
    <row r="2076" spans="1:32" ht="28.5" x14ac:dyDescent="0.2">
      <c r="A2076" s="20" t="str">
        <f>Source!E2374</f>
        <v>16</v>
      </c>
      <c r="B2076" s="21" t="str">
        <f>Source!F2374</f>
        <v>1.1-3101-5-2/1</v>
      </c>
      <c r="C2076" s="21" t="str">
        <f>Source!G2374</f>
        <v>Рытье ям для установки стоек и столбов глубина 0,7 м</v>
      </c>
      <c r="D2076" s="22" t="str">
        <f>Source!H2374</f>
        <v>100 ям</v>
      </c>
      <c r="E2076" s="9">
        <f>Source!I2374</f>
        <v>0.16</v>
      </c>
      <c r="F2076" s="24"/>
      <c r="G2076" s="23"/>
      <c r="H2076" s="9"/>
      <c r="I2076" s="9"/>
      <c r="J2076" s="25"/>
      <c r="K2076" s="25"/>
      <c r="Q2076">
        <f>ROUND((Source!BZ2374/100)*ROUND((Source!AF2374*Source!AV2374)*Source!I2374, 2), 2)</f>
        <v>11022.61</v>
      </c>
      <c r="R2076">
        <f>Source!X2374</f>
        <v>11022.61</v>
      </c>
      <c r="S2076">
        <f>ROUND((Source!CA2374/100)*ROUND((Source!AF2374*Source!AV2374)*Source!I2374, 2), 2)</f>
        <v>1574.66</v>
      </c>
      <c r="T2076">
        <f>Source!Y2374</f>
        <v>1574.66</v>
      </c>
      <c r="U2076">
        <f>ROUND((175/100)*ROUND((Source!AE2374*Source!AV2374)*Source!I2374, 2), 2)</f>
        <v>0</v>
      </c>
      <c r="V2076">
        <f>ROUND((108/100)*ROUND(Source!CS2374*Source!I2374, 2), 2)</f>
        <v>0</v>
      </c>
    </row>
    <row r="2077" spans="1:32" x14ac:dyDescent="0.2">
      <c r="C2077" s="26" t="str">
        <f>"Объем: "&amp;Source!I2374&amp;"=16/"&amp;"100"</f>
        <v>Объем: 0,16=16/100</v>
      </c>
    </row>
    <row r="2078" spans="1:32" ht="14.25" x14ac:dyDescent="0.2">
      <c r="A2078" s="20"/>
      <c r="B2078" s="21"/>
      <c r="C2078" s="21" t="s">
        <v>695</v>
      </c>
      <c r="D2078" s="22"/>
      <c r="E2078" s="9"/>
      <c r="F2078" s="24">
        <f>Source!AO2374</f>
        <v>98416.2</v>
      </c>
      <c r="G2078" s="23" t="str">
        <f>Source!DG2374</f>
        <v/>
      </c>
      <c r="H2078" s="9">
        <f>Source!AV2374</f>
        <v>1</v>
      </c>
      <c r="I2078" s="9">
        <f>IF(Source!BA2374&lt;&gt; 0, Source!BA2374, 1)</f>
        <v>1</v>
      </c>
      <c r="J2078" s="25">
        <f>Source!S2374</f>
        <v>15746.59</v>
      </c>
      <c r="K2078" s="25"/>
    </row>
    <row r="2079" spans="1:32" ht="14.25" x14ac:dyDescent="0.2">
      <c r="A2079" s="20"/>
      <c r="B2079" s="21"/>
      <c r="C2079" s="21" t="s">
        <v>699</v>
      </c>
      <c r="D2079" s="22" t="s">
        <v>700</v>
      </c>
      <c r="E2079" s="9">
        <f>Source!AT2374</f>
        <v>70</v>
      </c>
      <c r="F2079" s="24"/>
      <c r="G2079" s="23"/>
      <c r="H2079" s="9"/>
      <c r="I2079" s="9"/>
      <c r="J2079" s="25">
        <f>SUM(R2076:R2078)</f>
        <v>11022.61</v>
      </c>
      <c r="K2079" s="25"/>
    </row>
    <row r="2080" spans="1:32" ht="14.25" x14ac:dyDescent="0.2">
      <c r="A2080" s="20"/>
      <c r="B2080" s="21"/>
      <c r="C2080" s="21" t="s">
        <v>701</v>
      </c>
      <c r="D2080" s="22" t="s">
        <v>700</v>
      </c>
      <c r="E2080" s="9">
        <f>Source!AU2374</f>
        <v>10</v>
      </c>
      <c r="F2080" s="24"/>
      <c r="G2080" s="23"/>
      <c r="H2080" s="9"/>
      <c r="I2080" s="9"/>
      <c r="J2080" s="25">
        <f>SUM(T2076:T2079)</f>
        <v>1574.66</v>
      </c>
      <c r="K2080" s="25"/>
    </row>
    <row r="2081" spans="1:22" ht="14.25" x14ac:dyDescent="0.2">
      <c r="A2081" s="20"/>
      <c r="B2081" s="21"/>
      <c r="C2081" s="21" t="s">
        <v>703</v>
      </c>
      <c r="D2081" s="22" t="s">
        <v>704</v>
      </c>
      <c r="E2081" s="9">
        <f>Source!AQ2374</f>
        <v>582</v>
      </c>
      <c r="F2081" s="24"/>
      <c r="G2081" s="23" t="str">
        <f>Source!DI2374</f>
        <v/>
      </c>
      <c r="H2081" s="9">
        <f>Source!AV2374</f>
        <v>1</v>
      </c>
      <c r="I2081" s="9"/>
      <c r="J2081" s="25"/>
      <c r="K2081" s="25">
        <f>Source!U2374</f>
        <v>93.12</v>
      </c>
    </row>
    <row r="2082" spans="1:22" ht="15" x14ac:dyDescent="0.25">
      <c r="A2082" s="29"/>
      <c r="B2082" s="29"/>
      <c r="C2082" s="29"/>
      <c r="D2082" s="29"/>
      <c r="E2082" s="29"/>
      <c r="F2082" s="29"/>
      <c r="G2082" s="29"/>
      <c r="H2082" s="29"/>
      <c r="I2082" s="44">
        <f>J2078+J2079+J2080</f>
        <v>28343.86</v>
      </c>
      <c r="J2082" s="44"/>
      <c r="K2082" s="30">
        <f>IF(Source!I2374&lt;&gt;0, ROUND(I2082/Source!I2374, 2), 0)</f>
        <v>177149.13</v>
      </c>
      <c r="P2082" s="28">
        <f>I2082</f>
        <v>28343.86</v>
      </c>
    </row>
    <row r="2083" spans="1:22" ht="28.5" x14ac:dyDescent="0.2">
      <c r="A2083" s="20" t="str">
        <f>Source!E2375</f>
        <v>17</v>
      </c>
      <c r="B2083" s="21" t="str">
        <f>Source!F2375</f>
        <v>1.1-3101-6-1/1</v>
      </c>
      <c r="C2083" s="21" t="str">
        <f>Source!G2375</f>
        <v>Погрузка грунта вручную в автомобили-самосвалы с выгрузкой (0,4*0,4*0,9*16)</v>
      </c>
      <c r="D2083" s="22" t="str">
        <f>Source!H2375</f>
        <v>100 м3</v>
      </c>
      <c r="E2083" s="9">
        <f>Source!I2375</f>
        <v>2.3E-2</v>
      </c>
      <c r="F2083" s="24"/>
      <c r="G2083" s="23"/>
      <c r="H2083" s="9"/>
      <c r="I2083" s="9"/>
      <c r="J2083" s="25"/>
      <c r="K2083" s="25"/>
      <c r="Q2083">
        <f>ROUND((Source!BZ2375/100)*ROUND((Source!AF2375*Source!AV2375)*Source!I2375, 2), 2)</f>
        <v>179.2</v>
      </c>
      <c r="R2083">
        <f>Source!X2375</f>
        <v>179.2</v>
      </c>
      <c r="S2083">
        <f>ROUND((Source!CA2375/100)*ROUND((Source!AF2375*Source!AV2375)*Source!I2375, 2), 2)</f>
        <v>25.6</v>
      </c>
      <c r="T2083">
        <f>Source!Y2375</f>
        <v>25.6</v>
      </c>
      <c r="U2083">
        <f>ROUND((175/100)*ROUND((Source!AE2375*Source!AV2375)*Source!I2375, 2), 2)</f>
        <v>0</v>
      </c>
      <c r="V2083">
        <f>ROUND((108/100)*ROUND(Source!CS2375*Source!I2375, 2), 2)</f>
        <v>0</v>
      </c>
    </row>
    <row r="2084" spans="1:22" x14ac:dyDescent="0.2">
      <c r="C2084" s="26" t="str">
        <f>"Объем: "&amp;Source!I2375&amp;"=2,3/"&amp;"100"</f>
        <v>Объем: 0,023=2,3/100</v>
      </c>
    </row>
    <row r="2085" spans="1:22" ht="14.25" x14ac:dyDescent="0.2">
      <c r="A2085" s="20"/>
      <c r="B2085" s="21"/>
      <c r="C2085" s="21" t="s">
        <v>695</v>
      </c>
      <c r="D2085" s="22"/>
      <c r="E2085" s="9"/>
      <c r="F2085" s="24">
        <f>Source!AO2375</f>
        <v>11130.3</v>
      </c>
      <c r="G2085" s="23" t="str">
        <f>Source!DG2375</f>
        <v/>
      </c>
      <c r="H2085" s="9">
        <f>Source!AV2375</f>
        <v>1</v>
      </c>
      <c r="I2085" s="9">
        <f>IF(Source!BA2375&lt;&gt; 0, Source!BA2375, 1)</f>
        <v>1</v>
      </c>
      <c r="J2085" s="25">
        <f>Source!S2375</f>
        <v>256</v>
      </c>
      <c r="K2085" s="25"/>
    </row>
    <row r="2086" spans="1:22" ht="14.25" x14ac:dyDescent="0.2">
      <c r="A2086" s="20"/>
      <c r="B2086" s="21"/>
      <c r="C2086" s="21" t="s">
        <v>699</v>
      </c>
      <c r="D2086" s="22" t="s">
        <v>700</v>
      </c>
      <c r="E2086" s="9">
        <f>Source!AT2375</f>
        <v>70</v>
      </c>
      <c r="F2086" s="24"/>
      <c r="G2086" s="23"/>
      <c r="H2086" s="9"/>
      <c r="I2086" s="9"/>
      <c r="J2086" s="25">
        <f>SUM(R2083:R2085)</f>
        <v>179.2</v>
      </c>
      <c r="K2086" s="25"/>
    </row>
    <row r="2087" spans="1:22" ht="14.25" x14ac:dyDescent="0.2">
      <c r="A2087" s="20"/>
      <c r="B2087" s="21"/>
      <c r="C2087" s="21" t="s">
        <v>701</v>
      </c>
      <c r="D2087" s="22" t="s">
        <v>700</v>
      </c>
      <c r="E2087" s="9">
        <f>Source!AU2375</f>
        <v>10</v>
      </c>
      <c r="F2087" s="24"/>
      <c r="G2087" s="23"/>
      <c r="H2087" s="9"/>
      <c r="I2087" s="9"/>
      <c r="J2087" s="25">
        <f>SUM(T2083:T2086)</f>
        <v>25.6</v>
      </c>
      <c r="K2087" s="25"/>
    </row>
    <row r="2088" spans="1:22" ht="14.25" x14ac:dyDescent="0.2">
      <c r="A2088" s="20"/>
      <c r="B2088" s="21"/>
      <c r="C2088" s="21" t="s">
        <v>703</v>
      </c>
      <c r="D2088" s="22" t="s">
        <v>704</v>
      </c>
      <c r="E2088" s="9">
        <f>Source!AQ2375</f>
        <v>83</v>
      </c>
      <c r="F2088" s="24"/>
      <c r="G2088" s="23" t="str">
        <f>Source!DI2375</f>
        <v/>
      </c>
      <c r="H2088" s="9">
        <f>Source!AV2375</f>
        <v>1</v>
      </c>
      <c r="I2088" s="9"/>
      <c r="J2088" s="25"/>
      <c r="K2088" s="25">
        <f>Source!U2375</f>
        <v>1.909</v>
      </c>
    </row>
    <row r="2089" spans="1:22" ht="15" x14ac:dyDescent="0.25">
      <c r="A2089" s="29"/>
      <c r="B2089" s="29"/>
      <c r="C2089" s="29"/>
      <c r="D2089" s="29"/>
      <c r="E2089" s="29"/>
      <c r="F2089" s="29"/>
      <c r="G2089" s="29"/>
      <c r="H2089" s="29"/>
      <c r="I2089" s="44">
        <f>J2085+J2086+J2087</f>
        <v>460.8</v>
      </c>
      <c r="J2089" s="44"/>
      <c r="K2089" s="30">
        <f>IF(Source!I2375&lt;&gt;0, ROUND(I2089/Source!I2375, 2), 0)</f>
        <v>20034.78</v>
      </c>
      <c r="P2089" s="28">
        <f>I2089</f>
        <v>460.8</v>
      </c>
    </row>
    <row r="2090" spans="1:22" ht="42.75" x14ac:dyDescent="0.2">
      <c r="A2090" s="20" t="str">
        <f>Source!E2376</f>
        <v>18</v>
      </c>
      <c r="B2090" s="21" t="str">
        <f>Source!F2376</f>
        <v>2.49-3401-1-1/1</v>
      </c>
      <c r="C2090" s="21" t="str">
        <f>Source!G2376</f>
        <v>Перевозка грунта автосамосвалами грузоподъемностью до 10 т на расстояние 1 км</v>
      </c>
      <c r="D2090" s="22" t="str">
        <f>Source!H2376</f>
        <v>м3</v>
      </c>
      <c r="E2090" s="9">
        <f>Source!I2376</f>
        <v>2.2999999999999998</v>
      </c>
      <c r="F2090" s="24"/>
      <c r="G2090" s="23"/>
      <c r="H2090" s="9"/>
      <c r="I2090" s="9"/>
      <c r="J2090" s="25"/>
      <c r="K2090" s="25"/>
      <c r="Q2090">
        <f>ROUND((Source!BZ2376/100)*ROUND((Source!AF2376*Source!AV2376)*Source!I2376, 2), 2)</f>
        <v>0</v>
      </c>
      <c r="R2090">
        <f>Source!X2376</f>
        <v>0</v>
      </c>
      <c r="S2090">
        <f>ROUND((Source!CA2376/100)*ROUND((Source!AF2376*Source!AV2376)*Source!I2376, 2), 2)</f>
        <v>0</v>
      </c>
      <c r="T2090">
        <f>Source!Y2376</f>
        <v>0</v>
      </c>
      <c r="U2090">
        <f>ROUND((175/100)*ROUND((Source!AE2376*Source!AV2376)*Source!I2376, 2), 2)</f>
        <v>103.29</v>
      </c>
      <c r="V2090">
        <f>ROUND((108/100)*ROUND(Source!CS2376*Source!I2376, 2), 2)</f>
        <v>63.74</v>
      </c>
    </row>
    <row r="2091" spans="1:22" ht="14.25" x14ac:dyDescent="0.2">
      <c r="A2091" s="20"/>
      <c r="B2091" s="21"/>
      <c r="C2091" s="21" t="s">
        <v>696</v>
      </c>
      <c r="D2091" s="22"/>
      <c r="E2091" s="9"/>
      <c r="F2091" s="24">
        <f>Source!AM2376</f>
        <v>47.27</v>
      </c>
      <c r="G2091" s="23" t="str">
        <f>Source!DE2376</f>
        <v/>
      </c>
      <c r="H2091" s="9">
        <f>Source!AV2376</f>
        <v>1</v>
      </c>
      <c r="I2091" s="9">
        <f>IF(Source!BB2376&lt;&gt; 0, Source!BB2376, 1)</f>
        <v>1</v>
      </c>
      <c r="J2091" s="25">
        <f>Source!Q2376</f>
        <v>108.72</v>
      </c>
      <c r="K2091" s="25"/>
    </row>
    <row r="2092" spans="1:22" ht="14.25" x14ac:dyDescent="0.2">
      <c r="A2092" s="20"/>
      <c r="B2092" s="21"/>
      <c r="C2092" s="21" t="s">
        <v>697</v>
      </c>
      <c r="D2092" s="22"/>
      <c r="E2092" s="9"/>
      <c r="F2092" s="24">
        <f>Source!AN2376</f>
        <v>25.66</v>
      </c>
      <c r="G2092" s="23" t="str">
        <f>Source!DF2376</f>
        <v/>
      </c>
      <c r="H2092" s="9">
        <f>Source!AV2376</f>
        <v>1</v>
      </c>
      <c r="I2092" s="9">
        <f>IF(Source!BS2376&lt;&gt; 0, Source!BS2376, 1)</f>
        <v>1</v>
      </c>
      <c r="J2092" s="27">
        <f>Source!R2376</f>
        <v>59.02</v>
      </c>
      <c r="K2092" s="25"/>
    </row>
    <row r="2093" spans="1:22" ht="15" x14ac:dyDescent="0.25">
      <c r="A2093" s="29"/>
      <c r="B2093" s="29"/>
      <c r="C2093" s="29"/>
      <c r="D2093" s="29"/>
      <c r="E2093" s="29"/>
      <c r="F2093" s="29"/>
      <c r="G2093" s="29"/>
      <c r="H2093" s="29"/>
      <c r="I2093" s="44">
        <f>J2091</f>
        <v>108.72</v>
      </c>
      <c r="J2093" s="44"/>
      <c r="K2093" s="30">
        <f>IF(Source!I2376&lt;&gt;0, ROUND(I2093/Source!I2376, 2), 0)</f>
        <v>47.27</v>
      </c>
      <c r="P2093" s="28">
        <f>I2093</f>
        <v>108.72</v>
      </c>
    </row>
    <row r="2094" spans="1:22" ht="57" x14ac:dyDescent="0.2">
      <c r="A2094" s="20" t="str">
        <f>Source!E2377</f>
        <v>19</v>
      </c>
      <c r="B2094" s="21" t="str">
        <f>Source!F2377</f>
        <v>2.49-3401-1-2/1</v>
      </c>
      <c r="C2094" s="21" t="str">
        <f>Source!G2377</f>
        <v>Перевозка грунта автосамосвалами грузоподъемностью до 10 т - добавляется на каждый последующий 1 км до 100 км (к поз. 49-3401-1-1)</v>
      </c>
      <c r="D2094" s="22" t="str">
        <f>Source!H2377</f>
        <v>м3</v>
      </c>
      <c r="E2094" s="9">
        <f>Source!I2377</f>
        <v>2.2999999999999998</v>
      </c>
      <c r="F2094" s="24"/>
      <c r="G2094" s="23"/>
      <c r="H2094" s="9"/>
      <c r="I2094" s="9"/>
      <c r="J2094" s="25"/>
      <c r="K2094" s="25"/>
      <c r="Q2094">
        <f>ROUND((Source!BZ2377/100)*ROUND((Source!AF2377*Source!AV2377)*Source!I2377, 2), 2)</f>
        <v>0</v>
      </c>
      <c r="R2094">
        <f>Source!X2377</f>
        <v>0</v>
      </c>
      <c r="S2094">
        <f>ROUND((Source!CA2377/100)*ROUND((Source!AF2377*Source!AV2377)*Source!I2377, 2), 2)</f>
        <v>0</v>
      </c>
      <c r="T2094">
        <f>Source!Y2377</f>
        <v>0</v>
      </c>
      <c r="U2094">
        <f>ROUND((175/100)*ROUND((Source!AE2377*Source!AV2377)*Source!I2377, 2), 2)</f>
        <v>33.32</v>
      </c>
      <c r="V2094">
        <f>ROUND((108/100)*ROUND(Source!CS2377*Source!I2377, 2), 2)</f>
        <v>20.56</v>
      </c>
    </row>
    <row r="2095" spans="1:22" ht="14.25" x14ac:dyDescent="0.2">
      <c r="A2095" s="20"/>
      <c r="B2095" s="21"/>
      <c r="C2095" s="21" t="s">
        <v>696</v>
      </c>
      <c r="D2095" s="22"/>
      <c r="E2095" s="9"/>
      <c r="F2095" s="24">
        <f>Source!AM2377</f>
        <v>15.25</v>
      </c>
      <c r="G2095" s="23" t="str">
        <f>Source!DE2377</f>
        <v/>
      </c>
      <c r="H2095" s="9">
        <f>Source!AV2377</f>
        <v>1</v>
      </c>
      <c r="I2095" s="9">
        <f>IF(Source!BB2377&lt;&gt; 0, Source!BB2377, 1)</f>
        <v>1</v>
      </c>
      <c r="J2095" s="25">
        <f>Source!Q2377</f>
        <v>35.08</v>
      </c>
      <c r="K2095" s="25"/>
    </row>
    <row r="2096" spans="1:22" ht="14.25" x14ac:dyDescent="0.2">
      <c r="A2096" s="20"/>
      <c r="B2096" s="21"/>
      <c r="C2096" s="21" t="s">
        <v>697</v>
      </c>
      <c r="D2096" s="22"/>
      <c r="E2096" s="9"/>
      <c r="F2096" s="24">
        <f>Source!AN2377</f>
        <v>8.2799999999999994</v>
      </c>
      <c r="G2096" s="23" t="str">
        <f>Source!DF2377</f>
        <v/>
      </c>
      <c r="H2096" s="9">
        <f>Source!AV2377</f>
        <v>1</v>
      </c>
      <c r="I2096" s="9">
        <f>IF(Source!BS2377&lt;&gt; 0, Source!BS2377, 1)</f>
        <v>1</v>
      </c>
      <c r="J2096" s="27">
        <f>Source!R2377</f>
        <v>19.04</v>
      </c>
      <c r="K2096" s="25"/>
    </row>
    <row r="2097" spans="1:22" ht="15" x14ac:dyDescent="0.25">
      <c r="A2097" s="29"/>
      <c r="B2097" s="29"/>
      <c r="C2097" s="29"/>
      <c r="D2097" s="29"/>
      <c r="E2097" s="29"/>
      <c r="F2097" s="29"/>
      <c r="G2097" s="29"/>
      <c r="H2097" s="29"/>
      <c r="I2097" s="44">
        <f>J2095</f>
        <v>35.08</v>
      </c>
      <c r="J2097" s="44"/>
      <c r="K2097" s="30">
        <f>IF(Source!I2377&lt;&gt;0, ROUND(I2097/Source!I2377, 2), 0)</f>
        <v>15.25</v>
      </c>
      <c r="P2097" s="28">
        <f>I2097</f>
        <v>35.08</v>
      </c>
    </row>
    <row r="2098" spans="1:22" ht="28.5" x14ac:dyDescent="0.2">
      <c r="A2098" s="20" t="str">
        <f>Source!E2378</f>
        <v>20</v>
      </c>
      <c r="B2098" s="21" t="str">
        <f>Source!F2378</f>
        <v>1.2-3103-2-1/1</v>
      </c>
      <c r="C2098" s="21" t="str">
        <f>Source!G2378</f>
        <v>Устройство бетонной подготовки</v>
      </c>
      <c r="D2098" s="22" t="str">
        <f>Source!H2378</f>
        <v>100 м3</v>
      </c>
      <c r="E2098" s="9">
        <f>Source!I2378</f>
        <v>2.3E-2</v>
      </c>
      <c r="F2098" s="24"/>
      <c r="G2098" s="23"/>
      <c r="H2098" s="9"/>
      <c r="I2098" s="9"/>
      <c r="J2098" s="25"/>
      <c r="K2098" s="25"/>
      <c r="Q2098">
        <f>ROUND((Source!BZ2378/100)*ROUND((Source!AF2378*Source!AV2378)*Source!I2378, 2), 2)</f>
        <v>451.77</v>
      </c>
      <c r="R2098">
        <f>Source!X2378</f>
        <v>451.77</v>
      </c>
      <c r="S2098">
        <f>ROUND((Source!CA2378/100)*ROUND((Source!AF2378*Source!AV2378)*Source!I2378, 2), 2)</f>
        <v>64.540000000000006</v>
      </c>
      <c r="T2098">
        <f>Source!Y2378</f>
        <v>64.540000000000006</v>
      </c>
      <c r="U2098">
        <f>ROUND((175/100)*ROUND((Source!AE2378*Source!AV2378)*Source!I2378, 2), 2)</f>
        <v>0</v>
      </c>
      <c r="V2098">
        <f>ROUND((108/100)*ROUND(Source!CS2378*Source!I2378, 2), 2)</f>
        <v>0</v>
      </c>
    </row>
    <row r="2099" spans="1:22" x14ac:dyDescent="0.2">
      <c r="C2099" s="26" t="str">
        <f>"Объем: "&amp;Source!I2378&amp;"=2,3/"&amp;"100"</f>
        <v>Объем: 0,023=2,3/100</v>
      </c>
    </row>
    <row r="2100" spans="1:22" ht="14.25" x14ac:dyDescent="0.2">
      <c r="A2100" s="20"/>
      <c r="B2100" s="21"/>
      <c r="C2100" s="21" t="s">
        <v>695</v>
      </c>
      <c r="D2100" s="22"/>
      <c r="E2100" s="9"/>
      <c r="F2100" s="24">
        <f>Source!AO2378</f>
        <v>28059.89</v>
      </c>
      <c r="G2100" s="23" t="str">
        <f>Source!DG2378</f>
        <v/>
      </c>
      <c r="H2100" s="9">
        <f>Source!AV2378</f>
        <v>1</v>
      </c>
      <c r="I2100" s="9">
        <f>IF(Source!BA2378&lt;&gt; 0, Source!BA2378, 1)</f>
        <v>1</v>
      </c>
      <c r="J2100" s="25">
        <f>Source!S2378</f>
        <v>645.38</v>
      </c>
      <c r="K2100" s="25"/>
    </row>
    <row r="2101" spans="1:22" ht="14.25" x14ac:dyDescent="0.2">
      <c r="A2101" s="20"/>
      <c r="B2101" s="21"/>
      <c r="C2101" s="21" t="s">
        <v>696</v>
      </c>
      <c r="D2101" s="22"/>
      <c r="E2101" s="9"/>
      <c r="F2101" s="24">
        <f>Source!AM2378</f>
        <v>28.45</v>
      </c>
      <c r="G2101" s="23" t="str">
        <f>Source!DE2378</f>
        <v/>
      </c>
      <c r="H2101" s="9">
        <f>Source!AV2378</f>
        <v>1</v>
      </c>
      <c r="I2101" s="9">
        <f>IF(Source!BB2378&lt;&gt; 0, Source!BB2378, 1)</f>
        <v>1</v>
      </c>
      <c r="J2101" s="25">
        <f>Source!Q2378</f>
        <v>0.65</v>
      </c>
      <c r="K2101" s="25"/>
    </row>
    <row r="2102" spans="1:22" ht="14.25" x14ac:dyDescent="0.2">
      <c r="A2102" s="20"/>
      <c r="B2102" s="21"/>
      <c r="C2102" s="21" t="s">
        <v>698</v>
      </c>
      <c r="D2102" s="22"/>
      <c r="E2102" s="9"/>
      <c r="F2102" s="24">
        <f>Source!AL2378</f>
        <v>354251.65</v>
      </c>
      <c r="G2102" s="23" t="str">
        <f>Source!DD2378</f>
        <v/>
      </c>
      <c r="H2102" s="9">
        <f>Source!AW2378</f>
        <v>1</v>
      </c>
      <c r="I2102" s="9">
        <f>IF(Source!BC2378&lt;&gt; 0, Source!BC2378, 1)</f>
        <v>1</v>
      </c>
      <c r="J2102" s="25">
        <f>Source!P2378</f>
        <v>8147.79</v>
      </c>
      <c r="K2102" s="25"/>
    </row>
    <row r="2103" spans="1:22" ht="14.25" x14ac:dyDescent="0.2">
      <c r="A2103" s="20"/>
      <c r="B2103" s="21"/>
      <c r="C2103" s="21" t="s">
        <v>699</v>
      </c>
      <c r="D2103" s="22" t="s">
        <v>700</v>
      </c>
      <c r="E2103" s="9">
        <f>Source!AT2378</f>
        <v>70</v>
      </c>
      <c r="F2103" s="24"/>
      <c r="G2103" s="23"/>
      <c r="H2103" s="9"/>
      <c r="I2103" s="9"/>
      <c r="J2103" s="25">
        <f>SUM(R2098:R2102)</f>
        <v>451.77</v>
      </c>
      <c r="K2103" s="25"/>
    </row>
    <row r="2104" spans="1:22" ht="14.25" x14ac:dyDescent="0.2">
      <c r="A2104" s="20"/>
      <c r="B2104" s="21"/>
      <c r="C2104" s="21" t="s">
        <v>701</v>
      </c>
      <c r="D2104" s="22" t="s">
        <v>700</v>
      </c>
      <c r="E2104" s="9">
        <f>Source!AU2378</f>
        <v>10</v>
      </c>
      <c r="F2104" s="24"/>
      <c r="G2104" s="23"/>
      <c r="H2104" s="9"/>
      <c r="I2104" s="9"/>
      <c r="J2104" s="25">
        <f>SUM(T2098:T2103)</f>
        <v>64.540000000000006</v>
      </c>
      <c r="K2104" s="25"/>
    </row>
    <row r="2105" spans="1:22" ht="14.25" x14ac:dyDescent="0.2">
      <c r="A2105" s="20"/>
      <c r="B2105" s="21"/>
      <c r="C2105" s="21" t="s">
        <v>703</v>
      </c>
      <c r="D2105" s="22" t="s">
        <v>704</v>
      </c>
      <c r="E2105" s="9">
        <f>Source!AQ2378</f>
        <v>155.25</v>
      </c>
      <c r="F2105" s="24"/>
      <c r="G2105" s="23" t="str">
        <f>Source!DI2378</f>
        <v/>
      </c>
      <c r="H2105" s="9">
        <f>Source!AV2378</f>
        <v>1</v>
      </c>
      <c r="I2105" s="9"/>
      <c r="J2105" s="25"/>
      <c r="K2105" s="25">
        <f>Source!U2378</f>
        <v>3.5707499999999999</v>
      </c>
    </row>
    <row r="2106" spans="1:22" ht="15" x14ac:dyDescent="0.25">
      <c r="A2106" s="29"/>
      <c r="B2106" s="29"/>
      <c r="C2106" s="29"/>
      <c r="D2106" s="29"/>
      <c r="E2106" s="29"/>
      <c r="F2106" s="29"/>
      <c r="G2106" s="29"/>
      <c r="H2106" s="29"/>
      <c r="I2106" s="44">
        <f>J2100+J2101+J2102+J2103+J2104</f>
        <v>9310.130000000001</v>
      </c>
      <c r="J2106" s="44"/>
      <c r="K2106" s="30">
        <f>IF(Source!I2378&lt;&gt;0, ROUND(I2106/Source!I2378, 2), 0)</f>
        <v>404788.26</v>
      </c>
      <c r="P2106" s="28">
        <f>I2106</f>
        <v>9310.130000000001</v>
      </c>
    </row>
    <row r="2107" spans="1:22" ht="28.5" x14ac:dyDescent="0.2">
      <c r="A2107" s="20" t="str">
        <f>Source!E2379</f>
        <v>21</v>
      </c>
      <c r="B2107" s="21" t="str">
        <f>Source!F2379</f>
        <v>1.50-3203-3-7/1</v>
      </c>
      <c r="C2107" s="21" t="str">
        <f>Source!G2379</f>
        <v>Установка закладных деталей весом до 4 кг (0,004*16)</v>
      </c>
      <c r="D2107" s="22" t="str">
        <f>Source!H2379</f>
        <v>т</v>
      </c>
      <c r="E2107" s="9">
        <f>Source!I2379</f>
        <v>6.4000000000000001E-2</v>
      </c>
      <c r="F2107" s="24"/>
      <c r="G2107" s="23"/>
      <c r="H2107" s="9"/>
      <c r="I2107" s="9"/>
      <c r="J2107" s="25"/>
      <c r="K2107" s="25"/>
      <c r="Q2107">
        <f>ROUND((Source!BZ2379/100)*ROUND((Source!AF2379*Source!AV2379)*Source!I2379, 2), 2)</f>
        <v>2287.36</v>
      </c>
      <c r="R2107">
        <f>Source!X2379</f>
        <v>2287.36</v>
      </c>
      <c r="S2107">
        <f>ROUND((Source!CA2379/100)*ROUND((Source!AF2379*Source!AV2379)*Source!I2379, 2), 2)</f>
        <v>326.77</v>
      </c>
      <c r="T2107">
        <f>Source!Y2379</f>
        <v>326.77</v>
      </c>
      <c r="U2107">
        <f>ROUND((175/100)*ROUND((Source!AE2379*Source!AV2379)*Source!I2379, 2), 2)</f>
        <v>0</v>
      </c>
      <c r="V2107">
        <f>ROUND((108/100)*ROUND(Source!CS2379*Source!I2379, 2), 2)</f>
        <v>0</v>
      </c>
    </row>
    <row r="2108" spans="1:22" ht="14.25" x14ac:dyDescent="0.2">
      <c r="A2108" s="20"/>
      <c r="B2108" s="21"/>
      <c r="C2108" s="21" t="s">
        <v>695</v>
      </c>
      <c r="D2108" s="22"/>
      <c r="E2108" s="9"/>
      <c r="F2108" s="24">
        <f>Source!AO2379</f>
        <v>51057.17</v>
      </c>
      <c r="G2108" s="23" t="str">
        <f>Source!DG2379</f>
        <v/>
      </c>
      <c r="H2108" s="9">
        <f>Source!AV2379</f>
        <v>1</v>
      </c>
      <c r="I2108" s="9">
        <f>IF(Source!BA2379&lt;&gt; 0, Source!BA2379, 1)</f>
        <v>1</v>
      </c>
      <c r="J2108" s="25">
        <f>Source!S2379</f>
        <v>3267.66</v>
      </c>
      <c r="K2108" s="25"/>
    </row>
    <row r="2109" spans="1:22" ht="14.25" x14ac:dyDescent="0.2">
      <c r="A2109" s="20"/>
      <c r="B2109" s="21"/>
      <c r="C2109" s="21" t="s">
        <v>698</v>
      </c>
      <c r="D2109" s="22"/>
      <c r="E2109" s="9"/>
      <c r="F2109" s="24">
        <f>Source!AL2379</f>
        <v>53233.52</v>
      </c>
      <c r="G2109" s="23" t="str">
        <f>Source!DD2379</f>
        <v/>
      </c>
      <c r="H2109" s="9">
        <f>Source!AW2379</f>
        <v>1</v>
      </c>
      <c r="I2109" s="9">
        <f>IF(Source!BC2379&lt;&gt; 0, Source!BC2379, 1)</f>
        <v>1</v>
      </c>
      <c r="J2109" s="25">
        <f>Source!P2379</f>
        <v>3406.95</v>
      </c>
      <c r="K2109" s="25"/>
    </row>
    <row r="2110" spans="1:22" ht="14.25" x14ac:dyDescent="0.2">
      <c r="A2110" s="20"/>
      <c r="B2110" s="21"/>
      <c r="C2110" s="21" t="s">
        <v>699</v>
      </c>
      <c r="D2110" s="22" t="s">
        <v>700</v>
      </c>
      <c r="E2110" s="9">
        <f>Source!AT2379</f>
        <v>70</v>
      </c>
      <c r="F2110" s="24"/>
      <c r="G2110" s="23"/>
      <c r="H2110" s="9"/>
      <c r="I2110" s="9"/>
      <c r="J2110" s="25">
        <f>SUM(R2107:R2109)</f>
        <v>2287.36</v>
      </c>
      <c r="K2110" s="25"/>
    </row>
    <row r="2111" spans="1:22" ht="14.25" x14ac:dyDescent="0.2">
      <c r="A2111" s="20"/>
      <c r="B2111" s="21"/>
      <c r="C2111" s="21" t="s">
        <v>701</v>
      </c>
      <c r="D2111" s="22" t="s">
        <v>700</v>
      </c>
      <c r="E2111" s="9">
        <f>Source!AU2379</f>
        <v>10</v>
      </c>
      <c r="F2111" s="24"/>
      <c r="G2111" s="23"/>
      <c r="H2111" s="9"/>
      <c r="I2111" s="9"/>
      <c r="J2111" s="25">
        <f>SUM(T2107:T2110)</f>
        <v>326.77</v>
      </c>
      <c r="K2111" s="25"/>
    </row>
    <row r="2112" spans="1:22" ht="14.25" x14ac:dyDescent="0.2">
      <c r="A2112" s="20"/>
      <c r="B2112" s="21"/>
      <c r="C2112" s="21" t="s">
        <v>703</v>
      </c>
      <c r="D2112" s="22" t="s">
        <v>704</v>
      </c>
      <c r="E2112" s="9">
        <f>Source!AQ2379</f>
        <v>227.7</v>
      </c>
      <c r="F2112" s="24"/>
      <c r="G2112" s="23" t="str">
        <f>Source!DI2379</f>
        <v/>
      </c>
      <c r="H2112" s="9">
        <f>Source!AV2379</f>
        <v>1</v>
      </c>
      <c r="I2112" s="9"/>
      <c r="J2112" s="25"/>
      <c r="K2112" s="25">
        <f>Source!U2379</f>
        <v>14.572799999999999</v>
      </c>
    </row>
    <row r="2113" spans="1:22" ht="15" x14ac:dyDescent="0.25">
      <c r="A2113" s="29"/>
      <c r="B2113" s="29"/>
      <c r="C2113" s="29"/>
      <c r="D2113" s="29"/>
      <c r="E2113" s="29"/>
      <c r="F2113" s="29"/>
      <c r="G2113" s="29"/>
      <c r="H2113" s="29"/>
      <c r="I2113" s="44">
        <f>J2108+J2109+J2110+J2111</f>
        <v>9288.74</v>
      </c>
      <c r="J2113" s="44"/>
      <c r="K2113" s="30">
        <f>IF(Source!I2379&lt;&gt;0, ROUND(I2113/Source!I2379, 2), 0)</f>
        <v>145136.56</v>
      </c>
      <c r="P2113" s="28">
        <f>I2113</f>
        <v>9288.74</v>
      </c>
    </row>
    <row r="2114" spans="1:22" ht="28.5" x14ac:dyDescent="0.2">
      <c r="A2114" s="20" t="str">
        <f>Source!E2380</f>
        <v>22</v>
      </c>
      <c r="B2114" s="21" t="str">
        <f>Source!F2380</f>
        <v>1.50-3203-10-4/1</v>
      </c>
      <c r="C2114" s="21" t="str">
        <f>Source!G2380</f>
        <v>Установка монтажных изделий массой свыше 20 кг (0.872 т)</v>
      </c>
      <c r="D2114" s="22" t="str">
        <f>Source!H2380</f>
        <v>т</v>
      </c>
      <c r="E2114" s="9">
        <f>Source!I2380</f>
        <v>0.872</v>
      </c>
      <c r="F2114" s="24"/>
      <c r="G2114" s="23"/>
      <c r="H2114" s="9"/>
      <c r="I2114" s="9"/>
      <c r="J2114" s="25"/>
      <c r="K2114" s="25"/>
      <c r="Q2114">
        <f>ROUND((Source!BZ2380/100)*ROUND((Source!AF2380*Source!AV2380)*Source!I2380, 2), 2)</f>
        <v>5752.85</v>
      </c>
      <c r="R2114">
        <f>Source!X2380</f>
        <v>5752.85</v>
      </c>
      <c r="S2114">
        <f>ROUND((Source!CA2380/100)*ROUND((Source!AF2380*Source!AV2380)*Source!I2380, 2), 2)</f>
        <v>821.84</v>
      </c>
      <c r="T2114">
        <f>Source!Y2380</f>
        <v>821.84</v>
      </c>
      <c r="U2114">
        <f>ROUND((175/100)*ROUND((Source!AE2380*Source!AV2380)*Source!I2380, 2), 2)</f>
        <v>1.68</v>
      </c>
      <c r="V2114">
        <f>ROUND((108/100)*ROUND(Source!CS2380*Source!I2380, 2), 2)</f>
        <v>1.04</v>
      </c>
    </row>
    <row r="2115" spans="1:22" ht="14.25" x14ac:dyDescent="0.2">
      <c r="A2115" s="20"/>
      <c r="B2115" s="21"/>
      <c r="C2115" s="21" t="s">
        <v>695</v>
      </c>
      <c r="D2115" s="22"/>
      <c r="E2115" s="9"/>
      <c r="F2115" s="24">
        <f>Source!AO2380</f>
        <v>9424.7099999999991</v>
      </c>
      <c r="G2115" s="23" t="str">
        <f>Source!DG2380</f>
        <v/>
      </c>
      <c r="H2115" s="9">
        <f>Source!AV2380</f>
        <v>1</v>
      </c>
      <c r="I2115" s="9">
        <f>IF(Source!BA2380&lt;&gt; 0, Source!BA2380, 1)</f>
        <v>1</v>
      </c>
      <c r="J2115" s="25">
        <f>Source!S2380</f>
        <v>8218.35</v>
      </c>
      <c r="K2115" s="25"/>
    </row>
    <row r="2116" spans="1:22" ht="14.25" x14ac:dyDescent="0.2">
      <c r="A2116" s="20"/>
      <c r="B2116" s="21"/>
      <c r="C2116" s="21" t="s">
        <v>696</v>
      </c>
      <c r="D2116" s="22"/>
      <c r="E2116" s="9"/>
      <c r="F2116" s="24">
        <f>Source!AM2380</f>
        <v>1197.3800000000001</v>
      </c>
      <c r="G2116" s="23" t="str">
        <f>Source!DE2380</f>
        <v/>
      </c>
      <c r="H2116" s="9">
        <f>Source!AV2380</f>
        <v>1</v>
      </c>
      <c r="I2116" s="9">
        <f>IF(Source!BB2380&lt;&gt; 0, Source!BB2380, 1)</f>
        <v>1</v>
      </c>
      <c r="J2116" s="25">
        <f>Source!Q2380</f>
        <v>1044.1199999999999</v>
      </c>
      <c r="K2116" s="25"/>
    </row>
    <row r="2117" spans="1:22" ht="14.25" x14ac:dyDescent="0.2">
      <c r="A2117" s="20"/>
      <c r="B2117" s="21"/>
      <c r="C2117" s="21" t="s">
        <v>697</v>
      </c>
      <c r="D2117" s="22"/>
      <c r="E2117" s="9"/>
      <c r="F2117" s="24">
        <f>Source!AN2380</f>
        <v>1.1000000000000001</v>
      </c>
      <c r="G2117" s="23" t="str">
        <f>Source!DF2380</f>
        <v/>
      </c>
      <c r="H2117" s="9">
        <f>Source!AV2380</f>
        <v>1</v>
      </c>
      <c r="I2117" s="9">
        <f>IF(Source!BS2380&lt;&gt; 0, Source!BS2380, 1)</f>
        <v>1</v>
      </c>
      <c r="J2117" s="27">
        <f>Source!R2380</f>
        <v>0.96</v>
      </c>
      <c r="K2117" s="25"/>
    </row>
    <row r="2118" spans="1:22" ht="14.25" x14ac:dyDescent="0.2">
      <c r="A2118" s="20"/>
      <c r="B2118" s="21"/>
      <c r="C2118" s="21" t="s">
        <v>698</v>
      </c>
      <c r="D2118" s="22"/>
      <c r="E2118" s="9"/>
      <c r="F2118" s="24">
        <f>Source!AL2380</f>
        <v>56556.95</v>
      </c>
      <c r="G2118" s="23" t="str">
        <f>Source!DD2380</f>
        <v/>
      </c>
      <c r="H2118" s="9">
        <f>Source!AW2380</f>
        <v>1</v>
      </c>
      <c r="I2118" s="9">
        <f>IF(Source!BC2380&lt;&gt; 0, Source!BC2380, 1)</f>
        <v>1</v>
      </c>
      <c r="J2118" s="25">
        <f>Source!P2380</f>
        <v>49317.66</v>
      </c>
      <c r="K2118" s="25"/>
    </row>
    <row r="2119" spans="1:22" ht="57" x14ac:dyDescent="0.2">
      <c r="A2119" s="20" t="str">
        <f>Source!E2381</f>
        <v>22,1</v>
      </c>
      <c r="B2119" s="21" t="str">
        <f>Source!F2381</f>
        <v>21.3-4-24</v>
      </c>
      <c r="C2119" s="21" t="str">
        <f>Source!G2381</f>
        <v>Арматурные заготовки (стержни, хомуты и т.п.), не собранные в каркасы или сетки, закладные и накладные детали, со сваркой</v>
      </c>
      <c r="D2119" s="22" t="str">
        <f>Source!H2381</f>
        <v>т</v>
      </c>
      <c r="E2119" s="9">
        <f>Source!I2381</f>
        <v>-0.872</v>
      </c>
      <c r="F2119" s="24">
        <f>Source!AK2381</f>
        <v>53233.52</v>
      </c>
      <c r="G2119" s="33" t="s">
        <v>3</v>
      </c>
      <c r="H2119" s="9">
        <f>Source!AW2381</f>
        <v>1</v>
      </c>
      <c r="I2119" s="9">
        <f>IF(Source!BC2381&lt;&gt; 0, Source!BC2381, 1)</f>
        <v>1</v>
      </c>
      <c r="J2119" s="25">
        <f>Source!O2381</f>
        <v>-46419.63</v>
      </c>
      <c r="K2119" s="25"/>
      <c r="Q2119">
        <f>ROUND((Source!BZ2381/100)*ROUND((Source!AF2381*Source!AV2381)*Source!I2381, 2), 2)</f>
        <v>0</v>
      </c>
      <c r="R2119">
        <f>Source!X2381</f>
        <v>0</v>
      </c>
      <c r="S2119">
        <f>ROUND((Source!CA2381/100)*ROUND((Source!AF2381*Source!AV2381)*Source!I2381, 2), 2)</f>
        <v>0</v>
      </c>
      <c r="T2119">
        <f>Source!Y2381</f>
        <v>0</v>
      </c>
      <c r="U2119">
        <f>ROUND((175/100)*ROUND((Source!AE2381*Source!AV2381)*Source!I2381, 2), 2)</f>
        <v>0</v>
      </c>
      <c r="V2119">
        <f>ROUND((108/100)*ROUND(Source!CS2381*Source!I2381, 2), 2)</f>
        <v>0</v>
      </c>
    </row>
    <row r="2120" spans="1:22" ht="14.25" x14ac:dyDescent="0.2">
      <c r="A2120" s="20"/>
      <c r="B2120" s="21"/>
      <c r="C2120" s="21" t="s">
        <v>699</v>
      </c>
      <c r="D2120" s="22" t="s">
        <v>700</v>
      </c>
      <c r="E2120" s="9">
        <f>Source!AT2380</f>
        <v>70</v>
      </c>
      <c r="F2120" s="24"/>
      <c r="G2120" s="23"/>
      <c r="H2120" s="9"/>
      <c r="I2120" s="9"/>
      <c r="J2120" s="25">
        <f>SUM(R2114:R2119)</f>
        <v>5752.85</v>
      </c>
      <c r="K2120" s="25"/>
    </row>
    <row r="2121" spans="1:22" ht="14.25" x14ac:dyDescent="0.2">
      <c r="A2121" s="20"/>
      <c r="B2121" s="21"/>
      <c r="C2121" s="21" t="s">
        <v>701</v>
      </c>
      <c r="D2121" s="22" t="s">
        <v>700</v>
      </c>
      <c r="E2121" s="9">
        <f>Source!AU2380</f>
        <v>10</v>
      </c>
      <c r="F2121" s="24"/>
      <c r="G2121" s="23"/>
      <c r="H2121" s="9"/>
      <c r="I2121" s="9"/>
      <c r="J2121" s="25">
        <f>SUM(T2114:T2120)</f>
        <v>821.84</v>
      </c>
      <c r="K2121" s="25"/>
    </row>
    <row r="2122" spans="1:22" ht="14.25" x14ac:dyDescent="0.2">
      <c r="A2122" s="20"/>
      <c r="B2122" s="21"/>
      <c r="C2122" s="21" t="s">
        <v>702</v>
      </c>
      <c r="D2122" s="22" t="s">
        <v>700</v>
      </c>
      <c r="E2122" s="9">
        <f>108</f>
        <v>108</v>
      </c>
      <c r="F2122" s="24"/>
      <c r="G2122" s="23"/>
      <c r="H2122" s="9"/>
      <c r="I2122" s="9"/>
      <c r="J2122" s="25">
        <f>SUM(V2114:V2121)</f>
        <v>1.04</v>
      </c>
      <c r="K2122" s="25"/>
    </row>
    <row r="2123" spans="1:22" ht="14.25" x14ac:dyDescent="0.2">
      <c r="A2123" s="20"/>
      <c r="B2123" s="21"/>
      <c r="C2123" s="21" t="s">
        <v>703</v>
      </c>
      <c r="D2123" s="22" t="s">
        <v>704</v>
      </c>
      <c r="E2123" s="9">
        <f>Source!AQ2380</f>
        <v>36.11</v>
      </c>
      <c r="F2123" s="24"/>
      <c r="G2123" s="23" t="str">
        <f>Source!DI2380</f>
        <v/>
      </c>
      <c r="H2123" s="9">
        <f>Source!AV2380</f>
        <v>1</v>
      </c>
      <c r="I2123" s="9"/>
      <c r="J2123" s="25"/>
      <c r="K2123" s="25">
        <f>Source!U2380</f>
        <v>31.487919999999999</v>
      </c>
    </row>
    <row r="2124" spans="1:22" ht="15" x14ac:dyDescent="0.25">
      <c r="A2124" s="29"/>
      <c r="B2124" s="29"/>
      <c r="C2124" s="29"/>
      <c r="D2124" s="29"/>
      <c r="E2124" s="29"/>
      <c r="F2124" s="29"/>
      <c r="G2124" s="29"/>
      <c r="H2124" s="29"/>
      <c r="I2124" s="44">
        <f>J2115+J2116+J2118+J2120+J2121+J2122+SUM(J2119:J2119)</f>
        <v>18736.230000000003</v>
      </c>
      <c r="J2124" s="44"/>
      <c r="K2124" s="30">
        <f>IF(Source!I2380&lt;&gt;0, ROUND(I2124/Source!I2380, 2), 0)</f>
        <v>21486.5</v>
      </c>
      <c r="P2124" s="28">
        <f>I2124</f>
        <v>18736.230000000003</v>
      </c>
    </row>
    <row r="2125" spans="1:22" ht="68.25" x14ac:dyDescent="0.2">
      <c r="A2125" s="20" t="str">
        <f>Source!E2382</f>
        <v>23</v>
      </c>
      <c r="B2125" s="21" t="str">
        <f>Source!F2382</f>
        <v>Цена поставщика</v>
      </c>
      <c r="C2125" s="21" t="s">
        <v>755</v>
      </c>
      <c r="D2125" s="22" t="str">
        <f>Source!H2382</f>
        <v>шт.</v>
      </c>
      <c r="E2125" s="9">
        <f>Source!I2382</f>
        <v>1</v>
      </c>
      <c r="F2125" s="24">
        <f>Source!AL2382</f>
        <v>358958.33</v>
      </c>
      <c r="G2125" s="23" t="str">
        <f>Source!DD2382</f>
        <v/>
      </c>
      <c r="H2125" s="9">
        <f>Source!AW2382</f>
        <v>1</v>
      </c>
      <c r="I2125" s="9">
        <f>IF(Source!BC2382&lt;&gt; 0, Source!BC2382, 1)</f>
        <v>1</v>
      </c>
      <c r="J2125" s="25">
        <f>Source!P2382</f>
        <v>358958.33</v>
      </c>
      <c r="K2125" s="25"/>
      <c r="Q2125">
        <f>ROUND((Source!BZ2382/100)*ROUND((Source!AF2382*Source!AV2382)*Source!I2382, 2), 2)</f>
        <v>0</v>
      </c>
      <c r="R2125">
        <f>Source!X2382</f>
        <v>0</v>
      </c>
      <c r="S2125">
        <f>ROUND((Source!CA2382/100)*ROUND((Source!AF2382*Source!AV2382)*Source!I2382, 2), 2)</f>
        <v>0</v>
      </c>
      <c r="T2125">
        <f>Source!Y2382</f>
        <v>0</v>
      </c>
      <c r="U2125">
        <f>ROUND((175/100)*ROUND((Source!AE2382*Source!AV2382)*Source!I2382, 2), 2)</f>
        <v>0</v>
      </c>
      <c r="V2125">
        <f>ROUND((108/100)*ROUND(Source!CS2382*Source!I2382, 2), 2)</f>
        <v>0</v>
      </c>
    </row>
    <row r="2126" spans="1:22" ht="15" x14ac:dyDescent="0.25">
      <c r="A2126" s="29"/>
      <c r="B2126" s="29"/>
      <c r="C2126" s="29"/>
      <c r="D2126" s="29"/>
      <c r="E2126" s="29"/>
      <c r="F2126" s="29"/>
      <c r="G2126" s="29"/>
      <c r="H2126" s="29"/>
      <c r="I2126" s="44">
        <f>J2125</f>
        <v>358958.33</v>
      </c>
      <c r="J2126" s="44"/>
      <c r="K2126" s="30">
        <f>IF(Source!I2382&lt;&gt;0, ROUND(I2126/Source!I2382, 2), 0)</f>
        <v>358958.33</v>
      </c>
      <c r="P2126" s="28">
        <f>I2126</f>
        <v>358958.33</v>
      </c>
    </row>
    <row r="2128" spans="1:22" ht="15" x14ac:dyDescent="0.25">
      <c r="A2128" s="42" t="str">
        <f>CONCATENATE("Итого по разделу: ",IF(Source!G2384&lt;&gt;"Новый раздел", Source!G2384, ""))</f>
        <v>Итого по разделу: Установка игрового комплекса</v>
      </c>
      <c r="B2128" s="42"/>
      <c r="C2128" s="42"/>
      <c r="D2128" s="42"/>
      <c r="E2128" s="42"/>
      <c r="F2128" s="42"/>
      <c r="G2128" s="42"/>
      <c r="H2128" s="42"/>
      <c r="I2128" s="40">
        <f>SUM(P2075:P2127)</f>
        <v>425241.89</v>
      </c>
      <c r="J2128" s="41"/>
      <c r="K2128" s="31"/>
    </row>
    <row r="2130" spans="1:22" ht="14.25" x14ac:dyDescent="0.2">
      <c r="C2130" s="38" t="str">
        <f>Source!H2412</f>
        <v>НДС 20%</v>
      </c>
      <c r="D2130" s="38"/>
      <c r="E2130" s="38"/>
      <c r="F2130" s="38"/>
      <c r="G2130" s="38"/>
      <c r="H2130" s="38"/>
      <c r="I2130" s="39">
        <f>IF(Source!F2412=0, "", Source!F2412)</f>
        <v>85048.38</v>
      </c>
      <c r="J2130" s="39"/>
    </row>
    <row r="2131" spans="1:22" ht="14.25" x14ac:dyDescent="0.2">
      <c r="C2131" s="38" t="str">
        <f>Source!H2413</f>
        <v>Итого с НДС</v>
      </c>
      <c r="D2131" s="38"/>
      <c r="E2131" s="38"/>
      <c r="F2131" s="38"/>
      <c r="G2131" s="38"/>
      <c r="H2131" s="38"/>
      <c r="I2131" s="39">
        <f>IF(Source!F2413=0, "", Source!F2413)</f>
        <v>510290.27</v>
      </c>
      <c r="J2131" s="39"/>
    </row>
    <row r="2133" spans="1:22" ht="16.5" x14ac:dyDescent="0.25">
      <c r="A2133" s="43" t="str">
        <f>CONCATENATE("Раздел: ",IF(Source!G2415&lt;&gt;"Новый раздел", Source!G2415, ""))</f>
        <v>Раздел: Установка МАФ</v>
      </c>
      <c r="B2133" s="43"/>
      <c r="C2133" s="43"/>
      <c r="D2133" s="43"/>
      <c r="E2133" s="43"/>
      <c r="F2133" s="43"/>
      <c r="G2133" s="43"/>
      <c r="H2133" s="43"/>
      <c r="I2133" s="43"/>
      <c r="J2133" s="43"/>
      <c r="K2133" s="43"/>
    </row>
    <row r="2134" spans="1:22" ht="42.75" x14ac:dyDescent="0.2">
      <c r="A2134" s="20" t="str">
        <f>Source!E2419</f>
        <v>24</v>
      </c>
      <c r="B2134" s="21" t="str">
        <f>Source!F2419</f>
        <v>5.3-3203-4-2/1</v>
      </c>
      <c r="C2134" s="21" t="str">
        <f>Source!G2419</f>
        <v>Установка стоек металлического ограждения газонов из трубы, масса стоек до 5 кг</v>
      </c>
      <c r="D2134" s="22" t="str">
        <f>Source!H2419</f>
        <v>10 шт.</v>
      </c>
      <c r="E2134" s="9">
        <f>Source!I2419</f>
        <v>0.1</v>
      </c>
      <c r="F2134" s="24"/>
      <c r="G2134" s="23"/>
      <c r="H2134" s="9"/>
      <c r="I2134" s="9"/>
      <c r="J2134" s="25"/>
      <c r="K2134" s="25"/>
      <c r="Q2134">
        <f>ROUND((Source!BZ2419/100)*ROUND((Source!AF2419*Source!AV2419)*Source!I2419, 2), 2)</f>
        <v>82.1</v>
      </c>
      <c r="R2134">
        <f>Source!X2419</f>
        <v>82.1</v>
      </c>
      <c r="S2134">
        <f>ROUND((Source!CA2419/100)*ROUND((Source!AF2419*Source!AV2419)*Source!I2419, 2), 2)</f>
        <v>11.73</v>
      </c>
      <c r="T2134">
        <f>Source!Y2419</f>
        <v>11.73</v>
      </c>
      <c r="U2134">
        <f>ROUND((175/100)*ROUND((Source!AE2419*Source!AV2419)*Source!I2419, 2), 2)</f>
        <v>0</v>
      </c>
      <c r="V2134">
        <f>ROUND((108/100)*ROUND(Source!CS2419*Source!I2419, 2), 2)</f>
        <v>0</v>
      </c>
    </row>
    <row r="2135" spans="1:22" x14ac:dyDescent="0.2">
      <c r="C2135" s="26" t="str">
        <f>"Объем: "&amp;Source!I2419&amp;"=1/"&amp;"10"</f>
        <v>Объем: 0,1=1/10</v>
      </c>
    </row>
    <row r="2136" spans="1:22" ht="14.25" x14ac:dyDescent="0.2">
      <c r="A2136" s="20"/>
      <c r="B2136" s="21"/>
      <c r="C2136" s="21" t="s">
        <v>695</v>
      </c>
      <c r="D2136" s="22"/>
      <c r="E2136" s="9"/>
      <c r="F2136" s="24">
        <f>Source!AO2419</f>
        <v>1172.82</v>
      </c>
      <c r="G2136" s="23" t="str">
        <f>Source!DG2419</f>
        <v/>
      </c>
      <c r="H2136" s="9">
        <f>Source!AV2419</f>
        <v>1</v>
      </c>
      <c r="I2136" s="9">
        <f>IF(Source!BA2419&lt;&gt; 0, Source!BA2419, 1)</f>
        <v>1</v>
      </c>
      <c r="J2136" s="25">
        <f>Source!S2419</f>
        <v>117.28</v>
      </c>
      <c r="K2136" s="25"/>
    </row>
    <row r="2137" spans="1:22" ht="14.25" x14ac:dyDescent="0.2">
      <c r="A2137" s="20"/>
      <c r="B2137" s="21"/>
      <c r="C2137" s="21" t="s">
        <v>698</v>
      </c>
      <c r="D2137" s="22"/>
      <c r="E2137" s="9"/>
      <c r="F2137" s="24">
        <f>Source!AL2419</f>
        <v>2994.86</v>
      </c>
      <c r="G2137" s="23" t="str">
        <f>Source!DD2419</f>
        <v/>
      </c>
      <c r="H2137" s="9">
        <f>Source!AW2419</f>
        <v>1</v>
      </c>
      <c r="I2137" s="9">
        <f>IF(Source!BC2419&lt;&gt; 0, Source!BC2419, 1)</f>
        <v>1</v>
      </c>
      <c r="J2137" s="25">
        <f>Source!P2419</f>
        <v>299.49</v>
      </c>
      <c r="K2137" s="25"/>
    </row>
    <row r="2138" spans="1:22" ht="14.25" x14ac:dyDescent="0.2">
      <c r="A2138" s="20"/>
      <c r="B2138" s="21"/>
      <c r="C2138" s="21" t="s">
        <v>699</v>
      </c>
      <c r="D2138" s="22" t="s">
        <v>700</v>
      </c>
      <c r="E2138" s="9">
        <f>Source!AT2419</f>
        <v>70</v>
      </c>
      <c r="F2138" s="24"/>
      <c r="G2138" s="23"/>
      <c r="H2138" s="9"/>
      <c r="I2138" s="9"/>
      <c r="J2138" s="25">
        <f>SUM(R2134:R2137)</f>
        <v>82.1</v>
      </c>
      <c r="K2138" s="25"/>
    </row>
    <row r="2139" spans="1:22" ht="14.25" x14ac:dyDescent="0.2">
      <c r="A2139" s="20"/>
      <c r="B2139" s="21"/>
      <c r="C2139" s="21" t="s">
        <v>701</v>
      </c>
      <c r="D2139" s="22" t="s">
        <v>700</v>
      </c>
      <c r="E2139" s="9">
        <f>Source!AU2419</f>
        <v>10</v>
      </c>
      <c r="F2139" s="24"/>
      <c r="G2139" s="23"/>
      <c r="H2139" s="9"/>
      <c r="I2139" s="9"/>
      <c r="J2139" s="25">
        <f>SUM(T2134:T2138)</f>
        <v>11.73</v>
      </c>
      <c r="K2139" s="25"/>
    </row>
    <row r="2140" spans="1:22" ht="14.25" x14ac:dyDescent="0.2">
      <c r="A2140" s="20"/>
      <c r="B2140" s="21"/>
      <c r="C2140" s="21" t="s">
        <v>703</v>
      </c>
      <c r="D2140" s="22" t="s">
        <v>704</v>
      </c>
      <c r="E2140" s="9">
        <f>Source!AQ2419</f>
        <v>6.22</v>
      </c>
      <c r="F2140" s="24"/>
      <c r="G2140" s="23" t="str">
        <f>Source!DI2419</f>
        <v/>
      </c>
      <c r="H2140" s="9">
        <f>Source!AV2419</f>
        <v>1</v>
      </c>
      <c r="I2140" s="9"/>
      <c r="J2140" s="25"/>
      <c r="K2140" s="25">
        <f>Source!U2419</f>
        <v>0.622</v>
      </c>
    </row>
    <row r="2141" spans="1:22" ht="15" x14ac:dyDescent="0.25">
      <c r="A2141" s="29"/>
      <c r="B2141" s="29"/>
      <c r="C2141" s="29"/>
      <c r="D2141" s="29"/>
      <c r="E2141" s="29"/>
      <c r="F2141" s="29"/>
      <c r="G2141" s="29"/>
      <c r="H2141" s="29"/>
      <c r="I2141" s="44">
        <f>J2136+J2137+J2138+J2139</f>
        <v>510.6</v>
      </c>
      <c r="J2141" s="44"/>
      <c r="K2141" s="30">
        <f>IF(Source!I2419&lt;&gt;0, ROUND(I2141/Source!I2419, 2), 0)</f>
        <v>5106</v>
      </c>
      <c r="P2141" s="28">
        <f>I2141</f>
        <v>510.6</v>
      </c>
    </row>
    <row r="2142" spans="1:22" ht="54" x14ac:dyDescent="0.2">
      <c r="A2142" s="20" t="str">
        <f>Source!E2420</f>
        <v>25</v>
      </c>
      <c r="B2142" s="21" t="str">
        <f>Source!F2420</f>
        <v>Цена поставщика</v>
      </c>
      <c r="C2142" s="21" t="s">
        <v>756</v>
      </c>
      <c r="D2142" s="22" t="str">
        <f>Source!H2420</f>
        <v>шт.</v>
      </c>
      <c r="E2142" s="9">
        <f>Source!I2420</f>
        <v>1</v>
      </c>
      <c r="F2142" s="24">
        <f>Source!AL2420</f>
        <v>18831.669999999998</v>
      </c>
      <c r="G2142" s="23" t="str">
        <f>Source!DD2420</f>
        <v/>
      </c>
      <c r="H2142" s="9">
        <f>Source!AW2420</f>
        <v>1</v>
      </c>
      <c r="I2142" s="9">
        <f>IF(Source!BC2420&lt;&gt; 0, Source!BC2420, 1)</f>
        <v>1</v>
      </c>
      <c r="J2142" s="25">
        <f>Source!P2420</f>
        <v>18831.669999999998</v>
      </c>
      <c r="K2142" s="25"/>
      <c r="Q2142">
        <f>ROUND((Source!BZ2420/100)*ROUND((Source!AF2420*Source!AV2420)*Source!I2420, 2), 2)</f>
        <v>0</v>
      </c>
      <c r="R2142">
        <f>Source!X2420</f>
        <v>0</v>
      </c>
      <c r="S2142">
        <f>ROUND((Source!CA2420/100)*ROUND((Source!AF2420*Source!AV2420)*Source!I2420, 2), 2)</f>
        <v>0</v>
      </c>
      <c r="T2142">
        <f>Source!Y2420</f>
        <v>0</v>
      </c>
      <c r="U2142">
        <f>ROUND((175/100)*ROUND((Source!AE2420*Source!AV2420)*Source!I2420, 2), 2)</f>
        <v>0</v>
      </c>
      <c r="V2142">
        <f>ROUND((108/100)*ROUND(Source!CS2420*Source!I2420, 2), 2)</f>
        <v>0</v>
      </c>
    </row>
    <row r="2143" spans="1:22" ht="15" x14ac:dyDescent="0.25">
      <c r="A2143" s="29"/>
      <c r="B2143" s="29"/>
      <c r="C2143" s="29"/>
      <c r="D2143" s="29"/>
      <c r="E2143" s="29"/>
      <c r="F2143" s="29"/>
      <c r="G2143" s="29"/>
      <c r="H2143" s="29"/>
      <c r="I2143" s="44">
        <f>J2142</f>
        <v>18831.669999999998</v>
      </c>
      <c r="J2143" s="44"/>
      <c r="K2143" s="30">
        <f>IF(Source!I2420&lt;&gt;0, ROUND(I2143/Source!I2420, 2), 0)</f>
        <v>18831.669999999998</v>
      </c>
      <c r="P2143" s="28">
        <f>I2143</f>
        <v>18831.669999999998</v>
      </c>
    </row>
    <row r="2144" spans="1:22" ht="42.75" x14ac:dyDescent="0.2">
      <c r="A2144" s="20" t="str">
        <f>Source!E2421</f>
        <v>26</v>
      </c>
      <c r="B2144" s="21" t="str">
        <f>Source!F2421</f>
        <v>5.3-3203-4-2/1</v>
      </c>
      <c r="C2144" s="21" t="str">
        <f>Source!G2421</f>
        <v>Установка стоек металлического ограждения газонов из трубы, масса стоек до 5 кг</v>
      </c>
      <c r="D2144" s="22" t="str">
        <f>Source!H2421</f>
        <v>10 шт.</v>
      </c>
      <c r="E2144" s="9">
        <f>Source!I2421</f>
        <v>0.1</v>
      </c>
      <c r="F2144" s="24"/>
      <c r="G2144" s="23"/>
      <c r="H2144" s="9"/>
      <c r="I2144" s="9"/>
      <c r="J2144" s="25"/>
      <c r="K2144" s="25"/>
      <c r="Q2144">
        <f>ROUND((Source!BZ2421/100)*ROUND((Source!AF2421*Source!AV2421)*Source!I2421, 2), 2)</f>
        <v>82.1</v>
      </c>
      <c r="R2144">
        <f>Source!X2421</f>
        <v>82.1</v>
      </c>
      <c r="S2144">
        <f>ROUND((Source!CA2421/100)*ROUND((Source!AF2421*Source!AV2421)*Source!I2421, 2), 2)</f>
        <v>11.73</v>
      </c>
      <c r="T2144">
        <f>Source!Y2421</f>
        <v>11.73</v>
      </c>
      <c r="U2144">
        <f>ROUND((175/100)*ROUND((Source!AE2421*Source!AV2421)*Source!I2421, 2), 2)</f>
        <v>0</v>
      </c>
      <c r="V2144">
        <f>ROUND((108/100)*ROUND(Source!CS2421*Source!I2421, 2), 2)</f>
        <v>0</v>
      </c>
    </row>
    <row r="2145" spans="1:22" x14ac:dyDescent="0.2">
      <c r="C2145" s="26" t="str">
        <f>"Объем: "&amp;Source!I2421&amp;"=1/"&amp;"10"</f>
        <v>Объем: 0,1=1/10</v>
      </c>
    </row>
    <row r="2146" spans="1:22" ht="14.25" x14ac:dyDescent="0.2">
      <c r="A2146" s="20"/>
      <c r="B2146" s="21"/>
      <c r="C2146" s="21" t="s">
        <v>695</v>
      </c>
      <c r="D2146" s="22"/>
      <c r="E2146" s="9"/>
      <c r="F2146" s="24">
        <f>Source!AO2421</f>
        <v>1172.82</v>
      </c>
      <c r="G2146" s="23" t="str">
        <f>Source!DG2421</f>
        <v/>
      </c>
      <c r="H2146" s="9">
        <f>Source!AV2421</f>
        <v>1</v>
      </c>
      <c r="I2146" s="9">
        <f>IF(Source!BA2421&lt;&gt; 0, Source!BA2421, 1)</f>
        <v>1</v>
      </c>
      <c r="J2146" s="25">
        <f>Source!S2421</f>
        <v>117.28</v>
      </c>
      <c r="K2146" s="25"/>
    </row>
    <row r="2147" spans="1:22" ht="14.25" x14ac:dyDescent="0.2">
      <c r="A2147" s="20"/>
      <c r="B2147" s="21"/>
      <c r="C2147" s="21" t="s">
        <v>698</v>
      </c>
      <c r="D2147" s="22"/>
      <c r="E2147" s="9"/>
      <c r="F2147" s="24">
        <f>Source!AL2421</f>
        <v>2994.86</v>
      </c>
      <c r="G2147" s="23" t="str">
        <f>Source!DD2421</f>
        <v/>
      </c>
      <c r="H2147" s="9">
        <f>Source!AW2421</f>
        <v>1</v>
      </c>
      <c r="I2147" s="9">
        <f>IF(Source!BC2421&lt;&gt; 0, Source!BC2421, 1)</f>
        <v>1</v>
      </c>
      <c r="J2147" s="25">
        <f>Source!P2421</f>
        <v>299.49</v>
      </c>
      <c r="K2147" s="25"/>
    </row>
    <row r="2148" spans="1:22" ht="14.25" x14ac:dyDescent="0.2">
      <c r="A2148" s="20"/>
      <c r="B2148" s="21"/>
      <c r="C2148" s="21" t="s">
        <v>699</v>
      </c>
      <c r="D2148" s="22" t="s">
        <v>700</v>
      </c>
      <c r="E2148" s="9">
        <f>Source!AT2421</f>
        <v>70</v>
      </c>
      <c r="F2148" s="24"/>
      <c r="G2148" s="23"/>
      <c r="H2148" s="9"/>
      <c r="I2148" s="9"/>
      <c r="J2148" s="25">
        <f>SUM(R2144:R2147)</f>
        <v>82.1</v>
      </c>
      <c r="K2148" s="25"/>
    </row>
    <row r="2149" spans="1:22" ht="14.25" x14ac:dyDescent="0.2">
      <c r="A2149" s="20"/>
      <c r="B2149" s="21"/>
      <c r="C2149" s="21" t="s">
        <v>701</v>
      </c>
      <c r="D2149" s="22" t="s">
        <v>700</v>
      </c>
      <c r="E2149" s="9">
        <f>Source!AU2421</f>
        <v>10</v>
      </c>
      <c r="F2149" s="24"/>
      <c r="G2149" s="23"/>
      <c r="H2149" s="9"/>
      <c r="I2149" s="9"/>
      <c r="J2149" s="25">
        <f>SUM(T2144:T2148)</f>
        <v>11.73</v>
      </c>
      <c r="K2149" s="25"/>
    </row>
    <row r="2150" spans="1:22" ht="14.25" x14ac:dyDescent="0.2">
      <c r="A2150" s="20"/>
      <c r="B2150" s="21"/>
      <c r="C2150" s="21" t="s">
        <v>703</v>
      </c>
      <c r="D2150" s="22" t="s">
        <v>704</v>
      </c>
      <c r="E2150" s="9">
        <f>Source!AQ2421</f>
        <v>6.22</v>
      </c>
      <c r="F2150" s="24"/>
      <c r="G2150" s="23" t="str">
        <f>Source!DI2421</f>
        <v/>
      </c>
      <c r="H2150" s="9">
        <f>Source!AV2421</f>
        <v>1</v>
      </c>
      <c r="I2150" s="9"/>
      <c r="J2150" s="25"/>
      <c r="K2150" s="25">
        <f>Source!U2421</f>
        <v>0.622</v>
      </c>
    </row>
    <row r="2151" spans="1:22" ht="15" x14ac:dyDescent="0.25">
      <c r="A2151" s="29"/>
      <c r="B2151" s="29"/>
      <c r="C2151" s="29"/>
      <c r="D2151" s="29"/>
      <c r="E2151" s="29"/>
      <c r="F2151" s="29"/>
      <c r="G2151" s="29"/>
      <c r="H2151" s="29"/>
      <c r="I2151" s="44">
        <f>J2146+J2147+J2148+J2149</f>
        <v>510.6</v>
      </c>
      <c r="J2151" s="44"/>
      <c r="K2151" s="30">
        <f>IF(Source!I2421&lt;&gt;0, ROUND(I2151/Source!I2421, 2), 0)</f>
        <v>5106</v>
      </c>
      <c r="P2151" s="28">
        <f>I2151</f>
        <v>510.6</v>
      </c>
    </row>
    <row r="2152" spans="1:22" ht="54" x14ac:dyDescent="0.2">
      <c r="A2152" s="20" t="str">
        <f>Source!E2422</f>
        <v>27</v>
      </c>
      <c r="B2152" s="21" t="str">
        <f>Source!F2422</f>
        <v>Цена поставщика</v>
      </c>
      <c r="C2152" s="21" t="s">
        <v>757</v>
      </c>
      <c r="D2152" s="22" t="str">
        <f>Source!H2422</f>
        <v>шт.</v>
      </c>
      <c r="E2152" s="9">
        <f>Source!I2422</f>
        <v>1</v>
      </c>
      <c r="F2152" s="24">
        <f>Source!AL2422</f>
        <v>29333.33</v>
      </c>
      <c r="G2152" s="23" t="str">
        <f>Source!DD2422</f>
        <v/>
      </c>
      <c r="H2152" s="9">
        <f>Source!AW2422</f>
        <v>1</v>
      </c>
      <c r="I2152" s="9">
        <f>IF(Source!BC2422&lt;&gt; 0, Source!BC2422, 1)</f>
        <v>1</v>
      </c>
      <c r="J2152" s="25">
        <f>Source!P2422</f>
        <v>29333.33</v>
      </c>
      <c r="K2152" s="25"/>
      <c r="Q2152">
        <f>ROUND((Source!BZ2422/100)*ROUND((Source!AF2422*Source!AV2422)*Source!I2422, 2), 2)</f>
        <v>0</v>
      </c>
      <c r="R2152">
        <f>Source!X2422</f>
        <v>0</v>
      </c>
      <c r="S2152">
        <f>ROUND((Source!CA2422/100)*ROUND((Source!AF2422*Source!AV2422)*Source!I2422, 2), 2)</f>
        <v>0</v>
      </c>
      <c r="T2152">
        <f>Source!Y2422</f>
        <v>0</v>
      </c>
      <c r="U2152">
        <f>ROUND((175/100)*ROUND((Source!AE2422*Source!AV2422)*Source!I2422, 2), 2)</f>
        <v>0</v>
      </c>
      <c r="V2152">
        <f>ROUND((108/100)*ROUND(Source!CS2422*Source!I2422, 2), 2)</f>
        <v>0</v>
      </c>
    </row>
    <row r="2153" spans="1:22" ht="15" x14ac:dyDescent="0.25">
      <c r="A2153" s="29"/>
      <c r="B2153" s="29"/>
      <c r="C2153" s="29"/>
      <c r="D2153" s="29"/>
      <c r="E2153" s="29"/>
      <c r="F2153" s="29"/>
      <c r="G2153" s="29"/>
      <c r="H2153" s="29"/>
      <c r="I2153" s="44">
        <f>J2152</f>
        <v>29333.33</v>
      </c>
      <c r="J2153" s="44"/>
      <c r="K2153" s="30">
        <f>IF(Source!I2422&lt;&gt;0, ROUND(I2153/Source!I2422, 2), 0)</f>
        <v>29333.33</v>
      </c>
      <c r="P2153" s="28">
        <f>I2153</f>
        <v>29333.33</v>
      </c>
    </row>
    <row r="2154" spans="1:22" ht="42.75" x14ac:dyDescent="0.2">
      <c r="A2154" s="20" t="str">
        <f>Source!E2423</f>
        <v>28</v>
      </c>
      <c r="B2154" s="21" t="str">
        <f>Source!F2423</f>
        <v>5.3-3203-4-2/1</v>
      </c>
      <c r="C2154" s="21" t="str">
        <f>Source!G2423</f>
        <v>Установка стоек металлического ограждения газонов из трубы, масса стоек до 5 кг</v>
      </c>
      <c r="D2154" s="22" t="str">
        <f>Source!H2423</f>
        <v>10 шт.</v>
      </c>
      <c r="E2154" s="9">
        <f>Source!I2423</f>
        <v>0.1</v>
      </c>
      <c r="F2154" s="24"/>
      <c r="G2154" s="23"/>
      <c r="H2154" s="9"/>
      <c r="I2154" s="9"/>
      <c r="J2154" s="25"/>
      <c r="K2154" s="25"/>
      <c r="Q2154">
        <f>ROUND((Source!BZ2423/100)*ROUND((Source!AF2423*Source!AV2423)*Source!I2423, 2), 2)</f>
        <v>82.1</v>
      </c>
      <c r="R2154">
        <f>Source!X2423</f>
        <v>82.1</v>
      </c>
      <c r="S2154">
        <f>ROUND((Source!CA2423/100)*ROUND((Source!AF2423*Source!AV2423)*Source!I2423, 2), 2)</f>
        <v>11.73</v>
      </c>
      <c r="T2154">
        <f>Source!Y2423</f>
        <v>11.73</v>
      </c>
      <c r="U2154">
        <f>ROUND((175/100)*ROUND((Source!AE2423*Source!AV2423)*Source!I2423, 2), 2)</f>
        <v>0</v>
      </c>
      <c r="V2154">
        <f>ROUND((108/100)*ROUND(Source!CS2423*Source!I2423, 2), 2)</f>
        <v>0</v>
      </c>
    </row>
    <row r="2155" spans="1:22" x14ac:dyDescent="0.2">
      <c r="C2155" s="26" t="str">
        <f>"Объем: "&amp;Source!I2423&amp;"=1/"&amp;"10"</f>
        <v>Объем: 0,1=1/10</v>
      </c>
    </row>
    <row r="2156" spans="1:22" ht="14.25" x14ac:dyDescent="0.2">
      <c r="A2156" s="20"/>
      <c r="B2156" s="21"/>
      <c r="C2156" s="21" t="s">
        <v>695</v>
      </c>
      <c r="D2156" s="22"/>
      <c r="E2156" s="9"/>
      <c r="F2156" s="24">
        <f>Source!AO2423</f>
        <v>1172.82</v>
      </c>
      <c r="G2156" s="23" t="str">
        <f>Source!DG2423</f>
        <v/>
      </c>
      <c r="H2156" s="9">
        <f>Source!AV2423</f>
        <v>1</v>
      </c>
      <c r="I2156" s="9">
        <f>IF(Source!BA2423&lt;&gt; 0, Source!BA2423, 1)</f>
        <v>1</v>
      </c>
      <c r="J2156" s="25">
        <f>Source!S2423</f>
        <v>117.28</v>
      </c>
      <c r="K2156" s="25"/>
    </row>
    <row r="2157" spans="1:22" ht="14.25" x14ac:dyDescent="0.2">
      <c r="A2157" s="20"/>
      <c r="B2157" s="21"/>
      <c r="C2157" s="21" t="s">
        <v>698</v>
      </c>
      <c r="D2157" s="22"/>
      <c r="E2157" s="9"/>
      <c r="F2157" s="24">
        <f>Source!AL2423</f>
        <v>2994.86</v>
      </c>
      <c r="G2157" s="23" t="str">
        <f>Source!DD2423</f>
        <v/>
      </c>
      <c r="H2157" s="9">
        <f>Source!AW2423</f>
        <v>1</v>
      </c>
      <c r="I2157" s="9">
        <f>IF(Source!BC2423&lt;&gt; 0, Source!BC2423, 1)</f>
        <v>1</v>
      </c>
      <c r="J2157" s="25">
        <f>Source!P2423</f>
        <v>299.49</v>
      </c>
      <c r="K2157" s="25"/>
    </row>
    <row r="2158" spans="1:22" ht="14.25" x14ac:dyDescent="0.2">
      <c r="A2158" s="20"/>
      <c r="B2158" s="21"/>
      <c r="C2158" s="21" t="s">
        <v>699</v>
      </c>
      <c r="D2158" s="22" t="s">
        <v>700</v>
      </c>
      <c r="E2158" s="9">
        <f>Source!AT2423</f>
        <v>70</v>
      </c>
      <c r="F2158" s="24"/>
      <c r="G2158" s="23"/>
      <c r="H2158" s="9"/>
      <c r="I2158" s="9"/>
      <c r="J2158" s="25">
        <f>SUM(R2154:R2157)</f>
        <v>82.1</v>
      </c>
      <c r="K2158" s="25"/>
    </row>
    <row r="2159" spans="1:22" ht="14.25" x14ac:dyDescent="0.2">
      <c r="A2159" s="20"/>
      <c r="B2159" s="21"/>
      <c r="C2159" s="21" t="s">
        <v>701</v>
      </c>
      <c r="D2159" s="22" t="s">
        <v>700</v>
      </c>
      <c r="E2159" s="9">
        <f>Source!AU2423</f>
        <v>10</v>
      </c>
      <c r="F2159" s="24"/>
      <c r="G2159" s="23"/>
      <c r="H2159" s="9"/>
      <c r="I2159" s="9"/>
      <c r="J2159" s="25">
        <f>SUM(T2154:T2158)</f>
        <v>11.73</v>
      </c>
      <c r="K2159" s="25"/>
    </row>
    <row r="2160" spans="1:22" ht="14.25" x14ac:dyDescent="0.2">
      <c r="A2160" s="20"/>
      <c r="B2160" s="21"/>
      <c r="C2160" s="21" t="s">
        <v>703</v>
      </c>
      <c r="D2160" s="22" t="s">
        <v>704</v>
      </c>
      <c r="E2160" s="9">
        <f>Source!AQ2423</f>
        <v>6.22</v>
      </c>
      <c r="F2160" s="24"/>
      <c r="G2160" s="23" t="str">
        <f>Source!DI2423</f>
        <v/>
      </c>
      <c r="H2160" s="9">
        <f>Source!AV2423</f>
        <v>1</v>
      </c>
      <c r="I2160" s="9"/>
      <c r="J2160" s="25"/>
      <c r="K2160" s="25">
        <f>Source!U2423</f>
        <v>0.622</v>
      </c>
    </row>
    <row r="2161" spans="1:22" ht="15" x14ac:dyDescent="0.25">
      <c r="A2161" s="29"/>
      <c r="B2161" s="29"/>
      <c r="C2161" s="29"/>
      <c r="D2161" s="29"/>
      <c r="E2161" s="29"/>
      <c r="F2161" s="29"/>
      <c r="G2161" s="29"/>
      <c r="H2161" s="29"/>
      <c r="I2161" s="44">
        <f>J2156+J2157+J2158+J2159</f>
        <v>510.6</v>
      </c>
      <c r="J2161" s="44"/>
      <c r="K2161" s="30">
        <f>IF(Source!I2423&lt;&gt;0, ROUND(I2161/Source!I2423, 2), 0)</f>
        <v>5106</v>
      </c>
      <c r="P2161" s="28">
        <f>I2161</f>
        <v>510.6</v>
      </c>
    </row>
    <row r="2162" spans="1:22" ht="54" x14ac:dyDescent="0.2">
      <c r="A2162" s="20" t="str">
        <f>Source!E2424</f>
        <v>29</v>
      </c>
      <c r="B2162" s="21" t="str">
        <f>Source!F2424</f>
        <v>Цена поставщика</v>
      </c>
      <c r="C2162" s="21" t="s">
        <v>758</v>
      </c>
      <c r="D2162" s="22" t="str">
        <f>Source!H2424</f>
        <v>шт.</v>
      </c>
      <c r="E2162" s="9">
        <f>Source!I2424</f>
        <v>1</v>
      </c>
      <c r="F2162" s="24">
        <f>Source!AL2424</f>
        <v>49701.67</v>
      </c>
      <c r="G2162" s="23" t="str">
        <f>Source!DD2424</f>
        <v/>
      </c>
      <c r="H2162" s="9">
        <f>Source!AW2424</f>
        <v>1</v>
      </c>
      <c r="I2162" s="9">
        <f>IF(Source!BC2424&lt;&gt; 0, Source!BC2424, 1)</f>
        <v>1</v>
      </c>
      <c r="J2162" s="25">
        <f>Source!P2424</f>
        <v>49701.67</v>
      </c>
      <c r="K2162" s="25"/>
      <c r="Q2162">
        <f>ROUND((Source!BZ2424/100)*ROUND((Source!AF2424*Source!AV2424)*Source!I2424, 2), 2)</f>
        <v>0</v>
      </c>
      <c r="R2162">
        <f>Source!X2424</f>
        <v>0</v>
      </c>
      <c r="S2162">
        <f>ROUND((Source!CA2424/100)*ROUND((Source!AF2424*Source!AV2424)*Source!I2424, 2), 2)</f>
        <v>0</v>
      </c>
      <c r="T2162">
        <f>Source!Y2424</f>
        <v>0</v>
      </c>
      <c r="U2162">
        <f>ROUND((175/100)*ROUND((Source!AE2424*Source!AV2424)*Source!I2424, 2), 2)</f>
        <v>0</v>
      </c>
      <c r="V2162">
        <f>ROUND((108/100)*ROUND(Source!CS2424*Source!I2424, 2), 2)</f>
        <v>0</v>
      </c>
    </row>
    <row r="2163" spans="1:22" ht="15" x14ac:dyDescent="0.25">
      <c r="A2163" s="29"/>
      <c r="B2163" s="29"/>
      <c r="C2163" s="29"/>
      <c r="D2163" s="29"/>
      <c r="E2163" s="29"/>
      <c r="F2163" s="29"/>
      <c r="G2163" s="29"/>
      <c r="H2163" s="29"/>
      <c r="I2163" s="44">
        <f>J2162</f>
        <v>49701.67</v>
      </c>
      <c r="J2163" s="44"/>
      <c r="K2163" s="30">
        <f>IF(Source!I2424&lt;&gt;0, ROUND(I2163/Source!I2424, 2), 0)</f>
        <v>49701.67</v>
      </c>
      <c r="P2163" s="28">
        <f>I2163</f>
        <v>49701.67</v>
      </c>
    </row>
    <row r="2164" spans="1:22" ht="42.75" x14ac:dyDescent="0.2">
      <c r="A2164" s="20" t="str">
        <f>Source!E2425</f>
        <v>30</v>
      </c>
      <c r="B2164" s="21" t="str">
        <f>Source!F2425</f>
        <v>5.3-3203-4-2/1</v>
      </c>
      <c r="C2164" s="21" t="str">
        <f>Source!G2425</f>
        <v>Установка стоек металлического ограждения газонов из трубы, масса стоек до 5 кг</v>
      </c>
      <c r="D2164" s="22" t="str">
        <f>Source!H2425</f>
        <v>10 шт.</v>
      </c>
      <c r="E2164" s="9">
        <f>Source!I2425</f>
        <v>0.4</v>
      </c>
      <c r="F2164" s="24"/>
      <c r="G2164" s="23"/>
      <c r="H2164" s="9"/>
      <c r="I2164" s="9"/>
      <c r="J2164" s="25"/>
      <c r="K2164" s="25"/>
      <c r="Q2164">
        <f>ROUND((Source!BZ2425/100)*ROUND((Source!AF2425*Source!AV2425)*Source!I2425, 2), 2)</f>
        <v>328.39</v>
      </c>
      <c r="R2164">
        <f>Source!X2425</f>
        <v>328.39</v>
      </c>
      <c r="S2164">
        <f>ROUND((Source!CA2425/100)*ROUND((Source!AF2425*Source!AV2425)*Source!I2425, 2), 2)</f>
        <v>46.91</v>
      </c>
      <c r="T2164">
        <f>Source!Y2425</f>
        <v>46.91</v>
      </c>
      <c r="U2164">
        <f>ROUND((175/100)*ROUND((Source!AE2425*Source!AV2425)*Source!I2425, 2), 2)</f>
        <v>0</v>
      </c>
      <c r="V2164">
        <f>ROUND((108/100)*ROUND(Source!CS2425*Source!I2425, 2), 2)</f>
        <v>0</v>
      </c>
    </row>
    <row r="2165" spans="1:22" x14ac:dyDescent="0.2">
      <c r="C2165" s="26" t="str">
        <f>"Объем: "&amp;Source!I2425&amp;"=4/"&amp;"10"</f>
        <v>Объем: 0,4=4/10</v>
      </c>
    </row>
    <row r="2166" spans="1:22" ht="14.25" x14ac:dyDescent="0.2">
      <c r="A2166" s="20"/>
      <c r="B2166" s="21"/>
      <c r="C2166" s="21" t="s">
        <v>695</v>
      </c>
      <c r="D2166" s="22"/>
      <c r="E2166" s="9"/>
      <c r="F2166" s="24">
        <f>Source!AO2425</f>
        <v>1172.82</v>
      </c>
      <c r="G2166" s="23" t="str">
        <f>Source!DG2425</f>
        <v/>
      </c>
      <c r="H2166" s="9">
        <f>Source!AV2425</f>
        <v>1</v>
      </c>
      <c r="I2166" s="9">
        <f>IF(Source!BA2425&lt;&gt; 0, Source!BA2425, 1)</f>
        <v>1</v>
      </c>
      <c r="J2166" s="25">
        <f>Source!S2425</f>
        <v>469.13</v>
      </c>
      <c r="K2166" s="25"/>
    </row>
    <row r="2167" spans="1:22" ht="14.25" x14ac:dyDescent="0.2">
      <c r="A2167" s="20"/>
      <c r="B2167" s="21"/>
      <c r="C2167" s="21" t="s">
        <v>698</v>
      </c>
      <c r="D2167" s="22"/>
      <c r="E2167" s="9"/>
      <c r="F2167" s="24">
        <f>Source!AL2425</f>
        <v>2994.86</v>
      </c>
      <c r="G2167" s="23" t="str">
        <f>Source!DD2425</f>
        <v/>
      </c>
      <c r="H2167" s="9">
        <f>Source!AW2425</f>
        <v>1</v>
      </c>
      <c r="I2167" s="9">
        <f>IF(Source!BC2425&lt;&gt; 0, Source!BC2425, 1)</f>
        <v>1</v>
      </c>
      <c r="J2167" s="25">
        <f>Source!P2425</f>
        <v>1197.94</v>
      </c>
      <c r="K2167" s="25"/>
    </row>
    <row r="2168" spans="1:22" ht="14.25" x14ac:dyDescent="0.2">
      <c r="A2168" s="20"/>
      <c r="B2168" s="21"/>
      <c r="C2168" s="21" t="s">
        <v>699</v>
      </c>
      <c r="D2168" s="22" t="s">
        <v>700</v>
      </c>
      <c r="E2168" s="9">
        <f>Source!AT2425</f>
        <v>70</v>
      </c>
      <c r="F2168" s="24"/>
      <c r="G2168" s="23"/>
      <c r="H2168" s="9"/>
      <c r="I2168" s="9"/>
      <c r="J2168" s="25">
        <f>SUM(R2164:R2167)</f>
        <v>328.39</v>
      </c>
      <c r="K2168" s="25"/>
    </row>
    <row r="2169" spans="1:22" ht="14.25" x14ac:dyDescent="0.2">
      <c r="A2169" s="20"/>
      <c r="B2169" s="21"/>
      <c r="C2169" s="21" t="s">
        <v>701</v>
      </c>
      <c r="D2169" s="22" t="s">
        <v>700</v>
      </c>
      <c r="E2169" s="9">
        <f>Source!AU2425</f>
        <v>10</v>
      </c>
      <c r="F2169" s="24"/>
      <c r="G2169" s="23"/>
      <c r="H2169" s="9"/>
      <c r="I2169" s="9"/>
      <c r="J2169" s="25">
        <f>SUM(T2164:T2168)</f>
        <v>46.91</v>
      </c>
      <c r="K2169" s="25"/>
    </row>
    <row r="2170" spans="1:22" ht="14.25" x14ac:dyDescent="0.2">
      <c r="A2170" s="20"/>
      <c r="B2170" s="21"/>
      <c r="C2170" s="21" t="s">
        <v>703</v>
      </c>
      <c r="D2170" s="22" t="s">
        <v>704</v>
      </c>
      <c r="E2170" s="9">
        <f>Source!AQ2425</f>
        <v>6.22</v>
      </c>
      <c r="F2170" s="24"/>
      <c r="G2170" s="23" t="str">
        <f>Source!DI2425</f>
        <v/>
      </c>
      <c r="H2170" s="9">
        <f>Source!AV2425</f>
        <v>1</v>
      </c>
      <c r="I2170" s="9"/>
      <c r="J2170" s="25"/>
      <c r="K2170" s="25">
        <f>Source!U2425</f>
        <v>2.488</v>
      </c>
    </row>
    <row r="2171" spans="1:22" ht="15" x14ac:dyDescent="0.25">
      <c r="A2171" s="29"/>
      <c r="B2171" s="29"/>
      <c r="C2171" s="29"/>
      <c r="D2171" s="29"/>
      <c r="E2171" s="29"/>
      <c r="F2171" s="29"/>
      <c r="G2171" s="29"/>
      <c r="H2171" s="29"/>
      <c r="I2171" s="44">
        <f>J2166+J2167+J2168+J2169</f>
        <v>2042.3700000000001</v>
      </c>
      <c r="J2171" s="44"/>
      <c r="K2171" s="30">
        <f>IF(Source!I2425&lt;&gt;0, ROUND(I2171/Source!I2425, 2), 0)</f>
        <v>5105.93</v>
      </c>
      <c r="P2171" s="28">
        <f>I2171</f>
        <v>2042.3700000000001</v>
      </c>
    </row>
    <row r="2172" spans="1:22" ht="54" x14ac:dyDescent="0.2">
      <c r="A2172" s="20" t="str">
        <f>Source!E2426</f>
        <v>31</v>
      </c>
      <c r="B2172" s="21" t="str">
        <f>Source!F2426</f>
        <v>Цена поставщика</v>
      </c>
      <c r="C2172" s="21" t="s">
        <v>759</v>
      </c>
      <c r="D2172" s="22" t="str">
        <f>Source!H2426</f>
        <v>шт.</v>
      </c>
      <c r="E2172" s="9">
        <f>Source!I2426</f>
        <v>1</v>
      </c>
      <c r="F2172" s="24">
        <f>Source!AL2426</f>
        <v>35312.5</v>
      </c>
      <c r="G2172" s="23" t="str">
        <f>Source!DD2426</f>
        <v/>
      </c>
      <c r="H2172" s="9">
        <f>Source!AW2426</f>
        <v>1</v>
      </c>
      <c r="I2172" s="9">
        <f>IF(Source!BC2426&lt;&gt; 0, Source!BC2426, 1)</f>
        <v>1</v>
      </c>
      <c r="J2172" s="25">
        <f>Source!P2426</f>
        <v>35312.5</v>
      </c>
      <c r="K2172" s="25"/>
      <c r="Q2172">
        <f>ROUND((Source!BZ2426/100)*ROUND((Source!AF2426*Source!AV2426)*Source!I2426, 2), 2)</f>
        <v>0</v>
      </c>
      <c r="R2172">
        <f>Source!X2426</f>
        <v>0</v>
      </c>
      <c r="S2172">
        <f>ROUND((Source!CA2426/100)*ROUND((Source!AF2426*Source!AV2426)*Source!I2426, 2), 2)</f>
        <v>0</v>
      </c>
      <c r="T2172">
        <f>Source!Y2426</f>
        <v>0</v>
      </c>
      <c r="U2172">
        <f>ROUND((175/100)*ROUND((Source!AE2426*Source!AV2426)*Source!I2426, 2), 2)</f>
        <v>0</v>
      </c>
      <c r="V2172">
        <f>ROUND((108/100)*ROUND(Source!CS2426*Source!I2426, 2), 2)</f>
        <v>0</v>
      </c>
    </row>
    <row r="2173" spans="1:22" ht="15" x14ac:dyDescent="0.25">
      <c r="A2173" s="29"/>
      <c r="B2173" s="29"/>
      <c r="C2173" s="29"/>
      <c r="D2173" s="29"/>
      <c r="E2173" s="29"/>
      <c r="F2173" s="29"/>
      <c r="G2173" s="29"/>
      <c r="H2173" s="29"/>
      <c r="I2173" s="44">
        <f>J2172</f>
        <v>35312.5</v>
      </c>
      <c r="J2173" s="44"/>
      <c r="K2173" s="30">
        <f>IF(Source!I2426&lt;&gt;0, ROUND(I2173/Source!I2426, 2), 0)</f>
        <v>35312.5</v>
      </c>
      <c r="P2173" s="28">
        <f>I2173</f>
        <v>35312.5</v>
      </c>
    </row>
    <row r="2174" spans="1:22" ht="42.75" x14ac:dyDescent="0.2">
      <c r="A2174" s="20" t="str">
        <f>Source!E2427</f>
        <v>32</v>
      </c>
      <c r="B2174" s="21" t="str">
        <f>Source!F2427</f>
        <v>5.3-3203-4-2/1</v>
      </c>
      <c r="C2174" s="21" t="str">
        <f>Source!G2427</f>
        <v>Установка стоек металлического ограждения газонов из трубы, масса стоек до 5 кг</v>
      </c>
      <c r="D2174" s="22" t="str">
        <f>Source!H2427</f>
        <v>10 шт.</v>
      </c>
      <c r="E2174" s="9">
        <f>Source!I2427</f>
        <v>0.4</v>
      </c>
      <c r="F2174" s="24"/>
      <c r="G2174" s="23"/>
      <c r="H2174" s="9"/>
      <c r="I2174" s="9"/>
      <c r="J2174" s="25"/>
      <c r="K2174" s="25"/>
      <c r="Q2174">
        <f>ROUND((Source!BZ2427/100)*ROUND((Source!AF2427*Source!AV2427)*Source!I2427, 2), 2)</f>
        <v>328.39</v>
      </c>
      <c r="R2174">
        <f>Source!X2427</f>
        <v>328.39</v>
      </c>
      <c r="S2174">
        <f>ROUND((Source!CA2427/100)*ROUND((Source!AF2427*Source!AV2427)*Source!I2427, 2), 2)</f>
        <v>46.91</v>
      </c>
      <c r="T2174">
        <f>Source!Y2427</f>
        <v>46.91</v>
      </c>
      <c r="U2174">
        <f>ROUND((175/100)*ROUND((Source!AE2427*Source!AV2427)*Source!I2427, 2), 2)</f>
        <v>0</v>
      </c>
      <c r="V2174">
        <f>ROUND((108/100)*ROUND(Source!CS2427*Source!I2427, 2), 2)</f>
        <v>0</v>
      </c>
    </row>
    <row r="2175" spans="1:22" x14ac:dyDescent="0.2">
      <c r="C2175" s="26" t="str">
        <f>"Объем: "&amp;Source!I2427&amp;"=4/"&amp;"10"</f>
        <v>Объем: 0,4=4/10</v>
      </c>
    </row>
    <row r="2176" spans="1:22" ht="14.25" x14ac:dyDescent="0.2">
      <c r="A2176" s="20"/>
      <c r="B2176" s="21"/>
      <c r="C2176" s="21" t="s">
        <v>695</v>
      </c>
      <c r="D2176" s="22"/>
      <c r="E2176" s="9"/>
      <c r="F2176" s="24">
        <f>Source!AO2427</f>
        <v>1172.82</v>
      </c>
      <c r="G2176" s="23" t="str">
        <f>Source!DG2427</f>
        <v/>
      </c>
      <c r="H2176" s="9">
        <f>Source!AV2427</f>
        <v>1</v>
      </c>
      <c r="I2176" s="9">
        <f>IF(Source!BA2427&lt;&gt; 0, Source!BA2427, 1)</f>
        <v>1</v>
      </c>
      <c r="J2176" s="25">
        <f>Source!S2427</f>
        <v>469.13</v>
      </c>
      <c r="K2176" s="25"/>
    </row>
    <row r="2177" spans="1:22" ht="14.25" x14ac:dyDescent="0.2">
      <c r="A2177" s="20"/>
      <c r="B2177" s="21"/>
      <c r="C2177" s="21" t="s">
        <v>698</v>
      </c>
      <c r="D2177" s="22"/>
      <c r="E2177" s="9"/>
      <c r="F2177" s="24">
        <f>Source!AL2427</f>
        <v>2994.86</v>
      </c>
      <c r="G2177" s="23" t="str">
        <f>Source!DD2427</f>
        <v/>
      </c>
      <c r="H2177" s="9">
        <f>Source!AW2427</f>
        <v>1</v>
      </c>
      <c r="I2177" s="9">
        <f>IF(Source!BC2427&lt;&gt; 0, Source!BC2427, 1)</f>
        <v>1</v>
      </c>
      <c r="J2177" s="25">
        <f>Source!P2427</f>
        <v>1197.94</v>
      </c>
      <c r="K2177" s="25"/>
    </row>
    <row r="2178" spans="1:22" ht="14.25" x14ac:dyDescent="0.2">
      <c r="A2178" s="20"/>
      <c r="B2178" s="21"/>
      <c r="C2178" s="21" t="s">
        <v>699</v>
      </c>
      <c r="D2178" s="22" t="s">
        <v>700</v>
      </c>
      <c r="E2178" s="9">
        <f>Source!AT2427</f>
        <v>70</v>
      </c>
      <c r="F2178" s="24"/>
      <c r="G2178" s="23"/>
      <c r="H2178" s="9"/>
      <c r="I2178" s="9"/>
      <c r="J2178" s="25">
        <f>SUM(R2174:R2177)</f>
        <v>328.39</v>
      </c>
      <c r="K2178" s="25"/>
    </row>
    <row r="2179" spans="1:22" ht="14.25" x14ac:dyDescent="0.2">
      <c r="A2179" s="20"/>
      <c r="B2179" s="21"/>
      <c r="C2179" s="21" t="s">
        <v>701</v>
      </c>
      <c r="D2179" s="22" t="s">
        <v>700</v>
      </c>
      <c r="E2179" s="9">
        <f>Source!AU2427</f>
        <v>10</v>
      </c>
      <c r="F2179" s="24"/>
      <c r="G2179" s="23"/>
      <c r="H2179" s="9"/>
      <c r="I2179" s="9"/>
      <c r="J2179" s="25">
        <f>SUM(T2174:T2178)</f>
        <v>46.91</v>
      </c>
      <c r="K2179" s="25"/>
    </row>
    <row r="2180" spans="1:22" ht="14.25" x14ac:dyDescent="0.2">
      <c r="A2180" s="20"/>
      <c r="B2180" s="21"/>
      <c r="C2180" s="21" t="s">
        <v>703</v>
      </c>
      <c r="D2180" s="22" t="s">
        <v>704</v>
      </c>
      <c r="E2180" s="9">
        <f>Source!AQ2427</f>
        <v>6.22</v>
      </c>
      <c r="F2180" s="24"/>
      <c r="G2180" s="23" t="str">
        <f>Source!DI2427</f>
        <v/>
      </c>
      <c r="H2180" s="9">
        <f>Source!AV2427</f>
        <v>1</v>
      </c>
      <c r="I2180" s="9"/>
      <c r="J2180" s="25"/>
      <c r="K2180" s="25">
        <f>Source!U2427</f>
        <v>2.488</v>
      </c>
    </row>
    <row r="2181" spans="1:22" ht="15" x14ac:dyDescent="0.25">
      <c r="A2181" s="29"/>
      <c r="B2181" s="29"/>
      <c r="C2181" s="29"/>
      <c r="D2181" s="29"/>
      <c r="E2181" s="29"/>
      <c r="F2181" s="29"/>
      <c r="G2181" s="29"/>
      <c r="H2181" s="29"/>
      <c r="I2181" s="44">
        <f>J2176+J2177+J2178+J2179</f>
        <v>2042.3700000000001</v>
      </c>
      <c r="J2181" s="44"/>
      <c r="K2181" s="30">
        <f>IF(Source!I2427&lt;&gt;0, ROUND(I2181/Source!I2427, 2), 0)</f>
        <v>5105.93</v>
      </c>
      <c r="P2181" s="28">
        <f>I2181</f>
        <v>2042.3700000000001</v>
      </c>
    </row>
    <row r="2182" spans="1:22" ht="54" x14ac:dyDescent="0.2">
      <c r="A2182" s="20" t="str">
        <f>Source!E2428</f>
        <v>33</v>
      </c>
      <c r="B2182" s="21" t="str">
        <f>Source!F2428</f>
        <v>Цена поставщика</v>
      </c>
      <c r="C2182" s="21" t="s">
        <v>760</v>
      </c>
      <c r="D2182" s="22" t="str">
        <f>Source!H2428</f>
        <v>шт.</v>
      </c>
      <c r="E2182" s="9">
        <f>Source!I2428</f>
        <v>1</v>
      </c>
      <c r="F2182" s="24">
        <f>Source!AL2428</f>
        <v>51776.67</v>
      </c>
      <c r="G2182" s="23" t="str">
        <f>Source!DD2428</f>
        <v/>
      </c>
      <c r="H2182" s="9">
        <f>Source!AW2428</f>
        <v>1</v>
      </c>
      <c r="I2182" s="9">
        <f>IF(Source!BC2428&lt;&gt; 0, Source!BC2428, 1)</f>
        <v>1</v>
      </c>
      <c r="J2182" s="25">
        <f>Source!P2428</f>
        <v>51776.67</v>
      </c>
      <c r="K2182" s="25"/>
      <c r="Q2182">
        <f>ROUND((Source!BZ2428/100)*ROUND((Source!AF2428*Source!AV2428)*Source!I2428, 2), 2)</f>
        <v>0</v>
      </c>
      <c r="R2182">
        <f>Source!X2428</f>
        <v>0</v>
      </c>
      <c r="S2182">
        <f>ROUND((Source!CA2428/100)*ROUND((Source!AF2428*Source!AV2428)*Source!I2428, 2), 2)</f>
        <v>0</v>
      </c>
      <c r="T2182">
        <f>Source!Y2428</f>
        <v>0</v>
      </c>
      <c r="U2182">
        <f>ROUND((175/100)*ROUND((Source!AE2428*Source!AV2428)*Source!I2428, 2), 2)</f>
        <v>0</v>
      </c>
      <c r="V2182">
        <f>ROUND((108/100)*ROUND(Source!CS2428*Source!I2428, 2), 2)</f>
        <v>0</v>
      </c>
    </row>
    <row r="2183" spans="1:22" ht="15" x14ac:dyDescent="0.25">
      <c r="A2183" s="29"/>
      <c r="B2183" s="29"/>
      <c r="C2183" s="29"/>
      <c r="D2183" s="29"/>
      <c r="E2183" s="29"/>
      <c r="F2183" s="29"/>
      <c r="G2183" s="29"/>
      <c r="H2183" s="29"/>
      <c r="I2183" s="44">
        <f>J2182</f>
        <v>51776.67</v>
      </c>
      <c r="J2183" s="44"/>
      <c r="K2183" s="30">
        <f>IF(Source!I2428&lt;&gt;0, ROUND(I2183/Source!I2428, 2), 0)</f>
        <v>51776.67</v>
      </c>
      <c r="P2183" s="28">
        <f>I2183</f>
        <v>51776.67</v>
      </c>
    </row>
    <row r="2184" spans="1:22" ht="42.75" x14ac:dyDescent="0.2">
      <c r="A2184" s="20" t="str">
        <f>Source!E2429</f>
        <v>34</v>
      </c>
      <c r="B2184" s="21" t="str">
        <f>Source!F2429</f>
        <v>5.3-3203-4-2/1</v>
      </c>
      <c r="C2184" s="21" t="str">
        <f>Source!G2429</f>
        <v>Установка стоек металлического ограждения газонов из трубы, масса стоек до 5 кг</v>
      </c>
      <c r="D2184" s="22" t="str">
        <f>Source!H2429</f>
        <v>10 шт.</v>
      </c>
      <c r="E2184" s="9">
        <f>Source!I2429</f>
        <v>0.2</v>
      </c>
      <c r="F2184" s="24"/>
      <c r="G2184" s="23"/>
      <c r="H2184" s="9"/>
      <c r="I2184" s="9"/>
      <c r="J2184" s="25"/>
      <c r="K2184" s="25"/>
      <c r="Q2184">
        <f>ROUND((Source!BZ2429/100)*ROUND((Source!AF2429*Source!AV2429)*Source!I2429, 2), 2)</f>
        <v>164.19</v>
      </c>
      <c r="R2184">
        <f>Source!X2429</f>
        <v>164.19</v>
      </c>
      <c r="S2184">
        <f>ROUND((Source!CA2429/100)*ROUND((Source!AF2429*Source!AV2429)*Source!I2429, 2), 2)</f>
        <v>23.46</v>
      </c>
      <c r="T2184">
        <f>Source!Y2429</f>
        <v>23.46</v>
      </c>
      <c r="U2184">
        <f>ROUND((175/100)*ROUND((Source!AE2429*Source!AV2429)*Source!I2429, 2), 2)</f>
        <v>0</v>
      </c>
      <c r="V2184">
        <f>ROUND((108/100)*ROUND(Source!CS2429*Source!I2429, 2), 2)</f>
        <v>0</v>
      </c>
    </row>
    <row r="2185" spans="1:22" x14ac:dyDescent="0.2">
      <c r="C2185" s="26" t="str">
        <f>"Объем: "&amp;Source!I2429&amp;"=2/"&amp;"10"</f>
        <v>Объем: 0,2=2/10</v>
      </c>
    </row>
    <row r="2186" spans="1:22" ht="14.25" x14ac:dyDescent="0.2">
      <c r="A2186" s="20"/>
      <c r="B2186" s="21"/>
      <c r="C2186" s="21" t="s">
        <v>695</v>
      </c>
      <c r="D2186" s="22"/>
      <c r="E2186" s="9"/>
      <c r="F2186" s="24">
        <f>Source!AO2429</f>
        <v>1172.82</v>
      </c>
      <c r="G2186" s="23" t="str">
        <f>Source!DG2429</f>
        <v/>
      </c>
      <c r="H2186" s="9">
        <f>Source!AV2429</f>
        <v>1</v>
      </c>
      <c r="I2186" s="9">
        <f>IF(Source!BA2429&lt;&gt; 0, Source!BA2429, 1)</f>
        <v>1</v>
      </c>
      <c r="J2186" s="25">
        <f>Source!S2429</f>
        <v>234.56</v>
      </c>
      <c r="K2186" s="25"/>
    </row>
    <row r="2187" spans="1:22" ht="14.25" x14ac:dyDescent="0.2">
      <c r="A2187" s="20"/>
      <c r="B2187" s="21"/>
      <c r="C2187" s="21" t="s">
        <v>698</v>
      </c>
      <c r="D2187" s="22"/>
      <c r="E2187" s="9"/>
      <c r="F2187" s="24">
        <f>Source!AL2429</f>
        <v>2994.86</v>
      </c>
      <c r="G2187" s="23" t="str">
        <f>Source!DD2429</f>
        <v/>
      </c>
      <c r="H2187" s="9">
        <f>Source!AW2429</f>
        <v>1</v>
      </c>
      <c r="I2187" s="9">
        <f>IF(Source!BC2429&lt;&gt; 0, Source!BC2429, 1)</f>
        <v>1</v>
      </c>
      <c r="J2187" s="25">
        <f>Source!P2429</f>
        <v>598.97</v>
      </c>
      <c r="K2187" s="25"/>
    </row>
    <row r="2188" spans="1:22" ht="14.25" x14ac:dyDescent="0.2">
      <c r="A2188" s="20"/>
      <c r="B2188" s="21"/>
      <c r="C2188" s="21" t="s">
        <v>699</v>
      </c>
      <c r="D2188" s="22" t="s">
        <v>700</v>
      </c>
      <c r="E2188" s="9">
        <f>Source!AT2429</f>
        <v>70</v>
      </c>
      <c r="F2188" s="24"/>
      <c r="G2188" s="23"/>
      <c r="H2188" s="9"/>
      <c r="I2188" s="9"/>
      <c r="J2188" s="25">
        <f>SUM(R2184:R2187)</f>
        <v>164.19</v>
      </c>
      <c r="K2188" s="25"/>
    </row>
    <row r="2189" spans="1:22" ht="14.25" x14ac:dyDescent="0.2">
      <c r="A2189" s="20"/>
      <c r="B2189" s="21"/>
      <c r="C2189" s="21" t="s">
        <v>701</v>
      </c>
      <c r="D2189" s="22" t="s">
        <v>700</v>
      </c>
      <c r="E2189" s="9">
        <f>Source!AU2429</f>
        <v>10</v>
      </c>
      <c r="F2189" s="24"/>
      <c r="G2189" s="23"/>
      <c r="H2189" s="9"/>
      <c r="I2189" s="9"/>
      <c r="J2189" s="25">
        <f>SUM(T2184:T2188)</f>
        <v>23.46</v>
      </c>
      <c r="K2189" s="25"/>
    </row>
    <row r="2190" spans="1:22" ht="14.25" x14ac:dyDescent="0.2">
      <c r="A2190" s="20"/>
      <c r="B2190" s="21"/>
      <c r="C2190" s="21" t="s">
        <v>703</v>
      </c>
      <c r="D2190" s="22" t="s">
        <v>704</v>
      </c>
      <c r="E2190" s="9">
        <f>Source!AQ2429</f>
        <v>6.22</v>
      </c>
      <c r="F2190" s="24"/>
      <c r="G2190" s="23" t="str">
        <f>Source!DI2429</f>
        <v/>
      </c>
      <c r="H2190" s="9">
        <f>Source!AV2429</f>
        <v>1</v>
      </c>
      <c r="I2190" s="9"/>
      <c r="J2190" s="25"/>
      <c r="K2190" s="25">
        <f>Source!U2429</f>
        <v>1.244</v>
      </c>
    </row>
    <row r="2191" spans="1:22" ht="15" x14ac:dyDescent="0.25">
      <c r="A2191" s="29"/>
      <c r="B2191" s="29"/>
      <c r="C2191" s="29"/>
      <c r="D2191" s="29"/>
      <c r="E2191" s="29"/>
      <c r="F2191" s="29"/>
      <c r="G2191" s="29"/>
      <c r="H2191" s="29"/>
      <c r="I2191" s="44">
        <f>J2186+J2187+J2188+J2189</f>
        <v>1021.1800000000001</v>
      </c>
      <c r="J2191" s="44"/>
      <c r="K2191" s="30">
        <f>IF(Source!I2429&lt;&gt;0, ROUND(I2191/Source!I2429, 2), 0)</f>
        <v>5105.8999999999996</v>
      </c>
      <c r="P2191" s="28">
        <f>I2191</f>
        <v>1021.1800000000001</v>
      </c>
    </row>
    <row r="2192" spans="1:22" ht="54" x14ac:dyDescent="0.2">
      <c r="A2192" s="20" t="str">
        <f>Source!E2430</f>
        <v>35</v>
      </c>
      <c r="B2192" s="21" t="str">
        <f>Source!F2430</f>
        <v>Цена поставщика</v>
      </c>
      <c r="C2192" s="21" t="s">
        <v>761</v>
      </c>
      <c r="D2192" s="22" t="str">
        <f>Source!H2430</f>
        <v>шт.</v>
      </c>
      <c r="E2192" s="9">
        <f>Source!I2430</f>
        <v>1</v>
      </c>
      <c r="F2192" s="24">
        <f>Source!AL2430</f>
        <v>29256.67</v>
      </c>
      <c r="G2192" s="23" t="str">
        <f>Source!DD2430</f>
        <v/>
      </c>
      <c r="H2192" s="9">
        <f>Source!AW2430</f>
        <v>1</v>
      </c>
      <c r="I2192" s="9">
        <f>IF(Source!BC2430&lt;&gt; 0, Source!BC2430, 1)</f>
        <v>1</v>
      </c>
      <c r="J2192" s="25">
        <f>Source!P2430</f>
        <v>29256.67</v>
      </c>
      <c r="K2192" s="25"/>
      <c r="Q2192">
        <f>ROUND((Source!BZ2430/100)*ROUND((Source!AF2430*Source!AV2430)*Source!I2430, 2), 2)</f>
        <v>0</v>
      </c>
      <c r="R2192">
        <f>Source!X2430</f>
        <v>0</v>
      </c>
      <c r="S2192">
        <f>ROUND((Source!CA2430/100)*ROUND((Source!AF2430*Source!AV2430)*Source!I2430, 2), 2)</f>
        <v>0</v>
      </c>
      <c r="T2192">
        <f>Source!Y2430</f>
        <v>0</v>
      </c>
      <c r="U2192">
        <f>ROUND((175/100)*ROUND((Source!AE2430*Source!AV2430)*Source!I2430, 2), 2)</f>
        <v>0</v>
      </c>
      <c r="V2192">
        <f>ROUND((108/100)*ROUND(Source!CS2430*Source!I2430, 2), 2)</f>
        <v>0</v>
      </c>
    </row>
    <row r="2193" spans="1:22" ht="15" x14ac:dyDescent="0.25">
      <c r="A2193" s="29"/>
      <c r="B2193" s="29"/>
      <c r="C2193" s="29"/>
      <c r="D2193" s="29"/>
      <c r="E2193" s="29"/>
      <c r="F2193" s="29"/>
      <c r="G2193" s="29"/>
      <c r="H2193" s="29"/>
      <c r="I2193" s="44">
        <f>J2192</f>
        <v>29256.67</v>
      </c>
      <c r="J2193" s="44"/>
      <c r="K2193" s="30">
        <f>IF(Source!I2430&lt;&gt;0, ROUND(I2193/Source!I2430, 2), 0)</f>
        <v>29256.67</v>
      </c>
      <c r="P2193" s="28">
        <f>I2193</f>
        <v>29256.67</v>
      </c>
    </row>
    <row r="2195" spans="1:22" ht="15" x14ac:dyDescent="0.25">
      <c r="A2195" s="42" t="str">
        <f>CONCATENATE("Итого по разделу: ",IF(Source!G2432&lt;&gt;"Новый раздел", Source!G2432, ""))</f>
        <v>Итого по разделу: Установка МАФ</v>
      </c>
      <c r="B2195" s="42"/>
      <c r="C2195" s="42"/>
      <c r="D2195" s="42"/>
      <c r="E2195" s="42"/>
      <c r="F2195" s="42"/>
      <c r="G2195" s="42"/>
      <c r="H2195" s="42"/>
      <c r="I2195" s="40">
        <f>SUM(P2133:P2194)</f>
        <v>220850.22999999998</v>
      </c>
      <c r="J2195" s="41"/>
      <c r="K2195" s="31"/>
    </row>
    <row r="2197" spans="1:22" ht="14.25" x14ac:dyDescent="0.2">
      <c r="C2197" s="38" t="str">
        <f>Source!H2460</f>
        <v>НДС 20%</v>
      </c>
      <c r="D2197" s="38"/>
      <c r="E2197" s="38"/>
      <c r="F2197" s="38"/>
      <c r="G2197" s="38"/>
      <c r="H2197" s="38"/>
      <c r="I2197" s="39">
        <f>IF(Source!F2460=0, "", Source!F2460)</f>
        <v>44170.05</v>
      </c>
      <c r="J2197" s="39"/>
    </row>
    <row r="2198" spans="1:22" ht="14.25" x14ac:dyDescent="0.2">
      <c r="C2198" s="38" t="str">
        <f>Source!H2461</f>
        <v>Итого с НДС</v>
      </c>
      <c r="D2198" s="38"/>
      <c r="E2198" s="38"/>
      <c r="F2198" s="38"/>
      <c r="G2198" s="38"/>
      <c r="H2198" s="38"/>
      <c r="I2198" s="39">
        <f>IF(Source!F2461=0, "", Source!F2461)</f>
        <v>265020.28000000003</v>
      </c>
      <c r="J2198" s="39"/>
    </row>
    <row r="2200" spans="1:22" ht="16.5" x14ac:dyDescent="0.25">
      <c r="A2200" s="43" t="str">
        <f>CONCATENATE("Раздел: ",IF(Source!G2463&lt;&gt;"Новый раздел", Source!G2463, ""))</f>
        <v>Раздел: Установка лавочек</v>
      </c>
      <c r="B2200" s="43"/>
      <c r="C2200" s="43"/>
      <c r="D2200" s="43"/>
      <c r="E2200" s="43"/>
      <c r="F2200" s="43"/>
      <c r="G2200" s="43"/>
      <c r="H2200" s="43"/>
      <c r="I2200" s="43"/>
      <c r="J2200" s="43"/>
      <c r="K2200" s="43"/>
    </row>
    <row r="2201" spans="1:22" ht="42.75" x14ac:dyDescent="0.2">
      <c r="A2201" s="20" t="str">
        <f>Source!E2467</f>
        <v>36</v>
      </c>
      <c r="B2201" s="21" t="str">
        <f>Source!F2467</f>
        <v>5.3-3203-4-2/1</v>
      </c>
      <c r="C2201" s="21" t="str">
        <f>Source!G2467</f>
        <v>Установка стоек металлического ограждения газонов из трубы, масса стоек до 5 кг</v>
      </c>
      <c r="D2201" s="22" t="str">
        <f>Source!H2467</f>
        <v>10 шт.</v>
      </c>
      <c r="E2201" s="9">
        <f>Source!I2467</f>
        <v>2</v>
      </c>
      <c r="F2201" s="24"/>
      <c r="G2201" s="23"/>
      <c r="H2201" s="9"/>
      <c r="I2201" s="9"/>
      <c r="J2201" s="25"/>
      <c r="K2201" s="25"/>
      <c r="Q2201">
        <f>ROUND((Source!BZ2467/100)*ROUND((Source!AF2467*Source!AV2467)*Source!I2467, 2), 2)</f>
        <v>1641.95</v>
      </c>
      <c r="R2201">
        <f>Source!X2467</f>
        <v>1641.95</v>
      </c>
      <c r="S2201">
        <f>ROUND((Source!CA2467/100)*ROUND((Source!AF2467*Source!AV2467)*Source!I2467, 2), 2)</f>
        <v>234.56</v>
      </c>
      <c r="T2201">
        <f>Source!Y2467</f>
        <v>234.56</v>
      </c>
      <c r="U2201">
        <f>ROUND((175/100)*ROUND((Source!AE2467*Source!AV2467)*Source!I2467, 2), 2)</f>
        <v>0</v>
      </c>
      <c r="V2201">
        <f>ROUND((108/100)*ROUND(Source!CS2467*Source!I2467, 2), 2)</f>
        <v>0</v>
      </c>
    </row>
    <row r="2202" spans="1:22" x14ac:dyDescent="0.2">
      <c r="C2202" s="26" t="str">
        <f>"Объем: "&amp;Source!I2467&amp;"=20/"&amp;"10"</f>
        <v>Объем: 2=20/10</v>
      </c>
    </row>
    <row r="2203" spans="1:22" ht="14.25" x14ac:dyDescent="0.2">
      <c r="A2203" s="20"/>
      <c r="B2203" s="21"/>
      <c r="C2203" s="21" t="s">
        <v>695</v>
      </c>
      <c r="D2203" s="22"/>
      <c r="E2203" s="9"/>
      <c r="F2203" s="24">
        <f>Source!AO2467</f>
        <v>1172.82</v>
      </c>
      <c r="G2203" s="23" t="str">
        <f>Source!DG2467</f>
        <v/>
      </c>
      <c r="H2203" s="9">
        <f>Source!AV2467</f>
        <v>1</v>
      </c>
      <c r="I2203" s="9">
        <f>IF(Source!BA2467&lt;&gt; 0, Source!BA2467, 1)</f>
        <v>1</v>
      </c>
      <c r="J2203" s="25">
        <f>Source!S2467</f>
        <v>2345.64</v>
      </c>
      <c r="K2203" s="25"/>
    </row>
    <row r="2204" spans="1:22" ht="14.25" x14ac:dyDescent="0.2">
      <c r="A2204" s="20"/>
      <c r="B2204" s="21"/>
      <c r="C2204" s="21" t="s">
        <v>698</v>
      </c>
      <c r="D2204" s="22"/>
      <c r="E2204" s="9"/>
      <c r="F2204" s="24">
        <f>Source!AL2467</f>
        <v>2994.86</v>
      </c>
      <c r="G2204" s="23" t="str">
        <f>Source!DD2467</f>
        <v/>
      </c>
      <c r="H2204" s="9">
        <f>Source!AW2467</f>
        <v>1</v>
      </c>
      <c r="I2204" s="9">
        <f>IF(Source!BC2467&lt;&gt; 0, Source!BC2467, 1)</f>
        <v>1</v>
      </c>
      <c r="J2204" s="25">
        <f>Source!P2467</f>
        <v>5989.72</v>
      </c>
      <c r="K2204" s="25"/>
    </row>
    <row r="2205" spans="1:22" ht="14.25" x14ac:dyDescent="0.2">
      <c r="A2205" s="20"/>
      <c r="B2205" s="21"/>
      <c r="C2205" s="21" t="s">
        <v>699</v>
      </c>
      <c r="D2205" s="22" t="s">
        <v>700</v>
      </c>
      <c r="E2205" s="9">
        <f>Source!AT2467</f>
        <v>70</v>
      </c>
      <c r="F2205" s="24"/>
      <c r="G2205" s="23"/>
      <c r="H2205" s="9"/>
      <c r="I2205" s="9"/>
      <c r="J2205" s="25">
        <f>SUM(R2201:R2204)</f>
        <v>1641.95</v>
      </c>
      <c r="K2205" s="25"/>
    </row>
    <row r="2206" spans="1:22" ht="14.25" x14ac:dyDescent="0.2">
      <c r="A2206" s="20"/>
      <c r="B2206" s="21"/>
      <c r="C2206" s="21" t="s">
        <v>701</v>
      </c>
      <c r="D2206" s="22" t="s">
        <v>700</v>
      </c>
      <c r="E2206" s="9">
        <f>Source!AU2467</f>
        <v>10</v>
      </c>
      <c r="F2206" s="24"/>
      <c r="G2206" s="23"/>
      <c r="H2206" s="9"/>
      <c r="I2206" s="9"/>
      <c r="J2206" s="25">
        <f>SUM(T2201:T2205)</f>
        <v>234.56</v>
      </c>
      <c r="K2206" s="25"/>
    </row>
    <row r="2207" spans="1:22" ht="14.25" x14ac:dyDescent="0.2">
      <c r="A2207" s="20"/>
      <c r="B2207" s="21"/>
      <c r="C2207" s="21" t="s">
        <v>703</v>
      </c>
      <c r="D2207" s="22" t="s">
        <v>704</v>
      </c>
      <c r="E2207" s="9">
        <f>Source!AQ2467</f>
        <v>6.22</v>
      </c>
      <c r="F2207" s="24"/>
      <c r="G2207" s="23" t="str">
        <f>Source!DI2467</f>
        <v/>
      </c>
      <c r="H2207" s="9">
        <f>Source!AV2467</f>
        <v>1</v>
      </c>
      <c r="I2207" s="9"/>
      <c r="J2207" s="25"/>
      <c r="K2207" s="25">
        <f>Source!U2467</f>
        <v>12.44</v>
      </c>
    </row>
    <row r="2208" spans="1:22" ht="15" x14ac:dyDescent="0.25">
      <c r="A2208" s="29"/>
      <c r="B2208" s="29"/>
      <c r="C2208" s="29"/>
      <c r="D2208" s="29"/>
      <c r="E2208" s="29"/>
      <c r="F2208" s="29"/>
      <c r="G2208" s="29"/>
      <c r="H2208" s="29"/>
      <c r="I2208" s="44">
        <f>J2203+J2204+J2205+J2206</f>
        <v>10211.870000000001</v>
      </c>
      <c r="J2208" s="44"/>
      <c r="K2208" s="30">
        <f>IF(Source!I2467&lt;&gt;0, ROUND(I2208/Source!I2467, 2), 0)</f>
        <v>5105.9399999999996</v>
      </c>
      <c r="P2208" s="28">
        <f>I2208</f>
        <v>10211.870000000001</v>
      </c>
    </row>
    <row r="2209" spans="1:22" ht="57" x14ac:dyDescent="0.2">
      <c r="A2209" s="20" t="str">
        <f>Source!E2468</f>
        <v>37</v>
      </c>
      <c r="B2209" s="21" t="str">
        <f>Source!F2468</f>
        <v>коммерческое предложение</v>
      </c>
      <c r="C2209" s="21" t="s">
        <v>762</v>
      </c>
      <c r="D2209" s="22" t="str">
        <f>Source!H2468</f>
        <v>шт.</v>
      </c>
      <c r="E2209" s="9">
        <f>Source!I2468</f>
        <v>5</v>
      </c>
      <c r="F2209" s="24">
        <f>Source!AL2468</f>
        <v>9775</v>
      </c>
      <c r="G2209" s="23" t="str">
        <f>Source!DD2468</f>
        <v/>
      </c>
      <c r="H2209" s="9">
        <f>Source!AW2468</f>
        <v>1</v>
      </c>
      <c r="I2209" s="9">
        <f>IF(Source!BC2468&lt;&gt; 0, Source!BC2468, 1)</f>
        <v>1</v>
      </c>
      <c r="J2209" s="25">
        <f>Source!P2468</f>
        <v>48875</v>
      </c>
      <c r="K2209" s="25"/>
      <c r="Q2209">
        <f>ROUND((Source!BZ2468/100)*ROUND((Source!AF2468*Source!AV2468)*Source!I2468, 2), 2)</f>
        <v>0</v>
      </c>
      <c r="R2209">
        <f>Source!X2468</f>
        <v>0</v>
      </c>
      <c r="S2209">
        <f>ROUND((Source!CA2468/100)*ROUND((Source!AF2468*Source!AV2468)*Source!I2468, 2), 2)</f>
        <v>0</v>
      </c>
      <c r="T2209">
        <f>Source!Y2468</f>
        <v>0</v>
      </c>
      <c r="U2209">
        <f>ROUND((175/100)*ROUND((Source!AE2468*Source!AV2468)*Source!I2468, 2), 2)</f>
        <v>0</v>
      </c>
      <c r="V2209">
        <f>ROUND((108/100)*ROUND(Source!CS2468*Source!I2468, 2), 2)</f>
        <v>0</v>
      </c>
    </row>
    <row r="2210" spans="1:22" ht="15" x14ac:dyDescent="0.25">
      <c r="A2210" s="29"/>
      <c r="B2210" s="29"/>
      <c r="C2210" s="29"/>
      <c r="D2210" s="29"/>
      <c r="E2210" s="29"/>
      <c r="F2210" s="29"/>
      <c r="G2210" s="29"/>
      <c r="H2210" s="29"/>
      <c r="I2210" s="44">
        <f>J2209</f>
        <v>48875</v>
      </c>
      <c r="J2210" s="44"/>
      <c r="K2210" s="30">
        <f>IF(Source!I2468&lt;&gt;0, ROUND(I2210/Source!I2468, 2), 0)</f>
        <v>9775</v>
      </c>
      <c r="P2210" s="28">
        <f>I2210</f>
        <v>48875</v>
      </c>
    </row>
    <row r="2212" spans="1:22" ht="15" x14ac:dyDescent="0.25">
      <c r="A2212" s="42" t="str">
        <f>CONCATENATE("Итого по разделу: ",IF(Source!G2470&lt;&gt;"Новый раздел", Source!G2470, ""))</f>
        <v>Итого по разделу: Установка лавочек</v>
      </c>
      <c r="B2212" s="42"/>
      <c r="C2212" s="42"/>
      <c r="D2212" s="42"/>
      <c r="E2212" s="42"/>
      <c r="F2212" s="42"/>
      <c r="G2212" s="42"/>
      <c r="H2212" s="42"/>
      <c r="I2212" s="40">
        <f>SUM(P2200:P2211)</f>
        <v>59086.87</v>
      </c>
      <c r="J2212" s="41"/>
      <c r="K2212" s="31"/>
    </row>
    <row r="2214" spans="1:22" ht="14.25" x14ac:dyDescent="0.2">
      <c r="C2214" s="38" t="str">
        <f>Source!H2498</f>
        <v>НДС 20%</v>
      </c>
      <c r="D2214" s="38"/>
      <c r="E2214" s="38"/>
      <c r="F2214" s="38"/>
      <c r="G2214" s="38"/>
      <c r="H2214" s="38"/>
      <c r="I2214" s="39">
        <f>IF(Source!F2498=0, "", Source!F2498)</f>
        <v>11817.37</v>
      </c>
      <c r="J2214" s="39"/>
    </row>
    <row r="2215" spans="1:22" ht="14.25" x14ac:dyDescent="0.2">
      <c r="C2215" s="38" t="str">
        <f>Source!H2499</f>
        <v>Итого с НДС</v>
      </c>
      <c r="D2215" s="38"/>
      <c r="E2215" s="38"/>
      <c r="F2215" s="38"/>
      <c r="G2215" s="38"/>
      <c r="H2215" s="38"/>
      <c r="I2215" s="39">
        <f>IF(Source!F2499=0, "", Source!F2499)</f>
        <v>70904.240000000005</v>
      </c>
      <c r="J2215" s="39"/>
    </row>
    <row r="2217" spans="1:22" ht="16.5" x14ac:dyDescent="0.25">
      <c r="A2217" s="43" t="str">
        <f>CONCATENATE("Раздел: ",IF(Source!G2501&lt;&gt;"Новый раздел", Source!G2501, ""))</f>
        <v>Раздел: Установка урн</v>
      </c>
      <c r="B2217" s="43"/>
      <c r="C2217" s="43"/>
      <c r="D2217" s="43"/>
      <c r="E2217" s="43"/>
      <c r="F2217" s="43"/>
      <c r="G2217" s="43"/>
      <c r="H2217" s="43"/>
      <c r="I2217" s="43"/>
      <c r="J2217" s="43"/>
      <c r="K2217" s="43"/>
    </row>
    <row r="2218" spans="1:22" ht="42.75" x14ac:dyDescent="0.2">
      <c r="A2218" s="20" t="str">
        <f>Source!E2505</f>
        <v>38</v>
      </c>
      <c r="B2218" s="21" t="str">
        <f>Source!F2505</f>
        <v>5.3-3203-4-2/1</v>
      </c>
      <c r="C2218" s="21" t="str">
        <f>Source!G2505</f>
        <v>Установка стоек металлического ограждения газонов из трубы, масса стоек до 5 кг</v>
      </c>
      <c r="D2218" s="22" t="str">
        <f>Source!H2505</f>
        <v>10 шт.</v>
      </c>
      <c r="E2218" s="9">
        <f>Source!I2505</f>
        <v>1</v>
      </c>
      <c r="F2218" s="24"/>
      <c r="G2218" s="23"/>
      <c r="H2218" s="9"/>
      <c r="I2218" s="9"/>
      <c r="J2218" s="25"/>
      <c r="K2218" s="25"/>
      <c r="Q2218">
        <f>ROUND((Source!BZ2505/100)*ROUND((Source!AF2505*Source!AV2505)*Source!I2505, 2), 2)</f>
        <v>820.97</v>
      </c>
      <c r="R2218">
        <f>Source!X2505</f>
        <v>820.97</v>
      </c>
      <c r="S2218">
        <f>ROUND((Source!CA2505/100)*ROUND((Source!AF2505*Source!AV2505)*Source!I2505, 2), 2)</f>
        <v>117.28</v>
      </c>
      <c r="T2218">
        <f>Source!Y2505</f>
        <v>117.28</v>
      </c>
      <c r="U2218">
        <f>ROUND((175/100)*ROUND((Source!AE2505*Source!AV2505)*Source!I2505, 2), 2)</f>
        <v>0</v>
      </c>
      <c r="V2218">
        <f>ROUND((108/100)*ROUND(Source!CS2505*Source!I2505, 2), 2)</f>
        <v>0</v>
      </c>
    </row>
    <row r="2219" spans="1:22" x14ac:dyDescent="0.2">
      <c r="C2219" s="26" t="str">
        <f>"Объем: "&amp;Source!I2505&amp;"=10/"&amp;"10"</f>
        <v>Объем: 1=10/10</v>
      </c>
    </row>
    <row r="2220" spans="1:22" ht="14.25" x14ac:dyDescent="0.2">
      <c r="A2220" s="20"/>
      <c r="B2220" s="21"/>
      <c r="C2220" s="21" t="s">
        <v>695</v>
      </c>
      <c r="D2220" s="22"/>
      <c r="E2220" s="9"/>
      <c r="F2220" s="24">
        <f>Source!AO2505</f>
        <v>1172.82</v>
      </c>
      <c r="G2220" s="23" t="str">
        <f>Source!DG2505</f>
        <v/>
      </c>
      <c r="H2220" s="9">
        <f>Source!AV2505</f>
        <v>1</v>
      </c>
      <c r="I2220" s="9">
        <f>IF(Source!BA2505&lt;&gt; 0, Source!BA2505, 1)</f>
        <v>1</v>
      </c>
      <c r="J2220" s="25">
        <f>Source!S2505</f>
        <v>1172.82</v>
      </c>
      <c r="K2220" s="25"/>
    </row>
    <row r="2221" spans="1:22" ht="14.25" x14ac:dyDescent="0.2">
      <c r="A2221" s="20"/>
      <c r="B2221" s="21"/>
      <c r="C2221" s="21" t="s">
        <v>698</v>
      </c>
      <c r="D2221" s="22"/>
      <c r="E2221" s="9"/>
      <c r="F2221" s="24">
        <f>Source!AL2505</f>
        <v>2994.86</v>
      </c>
      <c r="G2221" s="23" t="str">
        <f>Source!DD2505</f>
        <v/>
      </c>
      <c r="H2221" s="9">
        <f>Source!AW2505</f>
        <v>1</v>
      </c>
      <c r="I2221" s="9">
        <f>IF(Source!BC2505&lt;&gt; 0, Source!BC2505, 1)</f>
        <v>1</v>
      </c>
      <c r="J2221" s="25">
        <f>Source!P2505</f>
        <v>2994.86</v>
      </c>
      <c r="K2221" s="25"/>
    </row>
    <row r="2222" spans="1:22" ht="14.25" x14ac:dyDescent="0.2">
      <c r="A2222" s="20"/>
      <c r="B2222" s="21"/>
      <c r="C2222" s="21" t="s">
        <v>699</v>
      </c>
      <c r="D2222" s="22" t="s">
        <v>700</v>
      </c>
      <c r="E2222" s="9">
        <f>Source!AT2505</f>
        <v>70</v>
      </c>
      <c r="F2222" s="24"/>
      <c r="G2222" s="23"/>
      <c r="H2222" s="9"/>
      <c r="I2222" s="9"/>
      <c r="J2222" s="25">
        <f>SUM(R2218:R2221)</f>
        <v>820.97</v>
      </c>
      <c r="K2222" s="25"/>
    </row>
    <row r="2223" spans="1:22" ht="14.25" x14ac:dyDescent="0.2">
      <c r="A2223" s="20"/>
      <c r="B2223" s="21"/>
      <c r="C2223" s="21" t="s">
        <v>701</v>
      </c>
      <c r="D2223" s="22" t="s">
        <v>700</v>
      </c>
      <c r="E2223" s="9">
        <f>Source!AU2505</f>
        <v>10</v>
      </c>
      <c r="F2223" s="24"/>
      <c r="G2223" s="23"/>
      <c r="H2223" s="9"/>
      <c r="I2223" s="9"/>
      <c r="J2223" s="25">
        <f>SUM(T2218:T2222)</f>
        <v>117.28</v>
      </c>
      <c r="K2223" s="25"/>
    </row>
    <row r="2224" spans="1:22" ht="14.25" x14ac:dyDescent="0.2">
      <c r="A2224" s="20"/>
      <c r="B2224" s="21"/>
      <c r="C2224" s="21" t="s">
        <v>703</v>
      </c>
      <c r="D2224" s="22" t="s">
        <v>704</v>
      </c>
      <c r="E2224" s="9">
        <f>Source!AQ2505</f>
        <v>6.22</v>
      </c>
      <c r="F2224" s="24"/>
      <c r="G2224" s="23" t="str">
        <f>Source!DI2505</f>
        <v/>
      </c>
      <c r="H2224" s="9">
        <f>Source!AV2505</f>
        <v>1</v>
      </c>
      <c r="I2224" s="9"/>
      <c r="J2224" s="25"/>
      <c r="K2224" s="25">
        <f>Source!U2505</f>
        <v>6.22</v>
      </c>
    </row>
    <row r="2225" spans="1:22" ht="15" x14ac:dyDescent="0.25">
      <c r="A2225" s="29"/>
      <c r="B2225" s="29"/>
      <c r="C2225" s="29"/>
      <c r="D2225" s="29"/>
      <c r="E2225" s="29"/>
      <c r="F2225" s="29"/>
      <c r="G2225" s="29"/>
      <c r="H2225" s="29"/>
      <c r="I2225" s="44">
        <f>J2220+J2221+J2222+J2223</f>
        <v>5105.93</v>
      </c>
      <c r="J2225" s="44"/>
      <c r="K2225" s="30">
        <f>IF(Source!I2505&lt;&gt;0, ROUND(I2225/Source!I2505, 2), 0)</f>
        <v>5105.93</v>
      </c>
      <c r="P2225" s="28">
        <f>I2225</f>
        <v>5105.93</v>
      </c>
    </row>
    <row r="2226" spans="1:22" ht="57" x14ac:dyDescent="0.2">
      <c r="A2226" s="20" t="str">
        <f>Source!E2506</f>
        <v>39</v>
      </c>
      <c r="B2226" s="21" t="str">
        <f>Source!F2506</f>
        <v>коммерческое предложение</v>
      </c>
      <c r="C2226" s="21" t="s">
        <v>763</v>
      </c>
      <c r="D2226" s="22" t="str">
        <f>Source!H2506</f>
        <v>шт.</v>
      </c>
      <c r="E2226" s="9">
        <f>Source!I2506</f>
        <v>5</v>
      </c>
      <c r="F2226" s="24">
        <f>Source!AL2506</f>
        <v>2916.67</v>
      </c>
      <c r="G2226" s="23" t="str">
        <f>Source!DD2506</f>
        <v/>
      </c>
      <c r="H2226" s="9">
        <f>Source!AW2506</f>
        <v>1</v>
      </c>
      <c r="I2226" s="9">
        <f>IF(Source!BC2506&lt;&gt; 0, Source!BC2506, 1)</f>
        <v>1</v>
      </c>
      <c r="J2226" s="25">
        <f>Source!P2506</f>
        <v>14583.35</v>
      </c>
      <c r="K2226" s="25"/>
      <c r="Q2226">
        <f>ROUND((Source!BZ2506/100)*ROUND((Source!AF2506*Source!AV2506)*Source!I2506, 2), 2)</f>
        <v>0</v>
      </c>
      <c r="R2226">
        <f>Source!X2506</f>
        <v>0</v>
      </c>
      <c r="S2226">
        <f>ROUND((Source!CA2506/100)*ROUND((Source!AF2506*Source!AV2506)*Source!I2506, 2), 2)</f>
        <v>0</v>
      </c>
      <c r="T2226">
        <f>Source!Y2506</f>
        <v>0</v>
      </c>
      <c r="U2226">
        <f>ROUND((175/100)*ROUND((Source!AE2506*Source!AV2506)*Source!I2506, 2), 2)</f>
        <v>0</v>
      </c>
      <c r="V2226">
        <f>ROUND((108/100)*ROUND(Source!CS2506*Source!I2506, 2), 2)</f>
        <v>0</v>
      </c>
    </row>
    <row r="2227" spans="1:22" ht="15" x14ac:dyDescent="0.25">
      <c r="A2227" s="29"/>
      <c r="B2227" s="29"/>
      <c r="C2227" s="29"/>
      <c r="D2227" s="29"/>
      <c r="E2227" s="29"/>
      <c r="F2227" s="29"/>
      <c r="G2227" s="29"/>
      <c r="H2227" s="29"/>
      <c r="I2227" s="44">
        <f>J2226</f>
        <v>14583.35</v>
      </c>
      <c r="J2227" s="44"/>
      <c r="K2227" s="30">
        <f>IF(Source!I2506&lt;&gt;0, ROUND(I2227/Source!I2506, 2), 0)</f>
        <v>2916.67</v>
      </c>
      <c r="P2227" s="28">
        <f>I2227</f>
        <v>14583.35</v>
      </c>
    </row>
    <row r="2229" spans="1:22" ht="15" x14ac:dyDescent="0.25">
      <c r="A2229" s="42" t="str">
        <f>CONCATENATE("Итого по разделу: ",IF(Source!G2508&lt;&gt;"Новый раздел", Source!G2508, ""))</f>
        <v>Итого по разделу: Установка урн</v>
      </c>
      <c r="B2229" s="42"/>
      <c r="C2229" s="42"/>
      <c r="D2229" s="42"/>
      <c r="E2229" s="42"/>
      <c r="F2229" s="42"/>
      <c r="G2229" s="42"/>
      <c r="H2229" s="42"/>
      <c r="I2229" s="40">
        <f>SUM(P2217:P2228)</f>
        <v>19689.28</v>
      </c>
      <c r="J2229" s="41"/>
      <c r="K2229" s="31"/>
    </row>
    <row r="2231" spans="1:22" ht="14.25" x14ac:dyDescent="0.2">
      <c r="C2231" s="38" t="str">
        <f>Source!H2536</f>
        <v>НДС 20%</v>
      </c>
      <c r="D2231" s="38"/>
      <c r="E2231" s="38"/>
      <c r="F2231" s="38"/>
      <c r="G2231" s="38"/>
      <c r="H2231" s="38"/>
      <c r="I2231" s="39">
        <f>IF(Source!F2536=0, "", Source!F2536)</f>
        <v>3937.86</v>
      </c>
      <c r="J2231" s="39"/>
    </row>
    <row r="2232" spans="1:22" ht="14.25" x14ac:dyDescent="0.2">
      <c r="C2232" s="38" t="str">
        <f>Source!H2537</f>
        <v>Итого с НДС</v>
      </c>
      <c r="D2232" s="38"/>
      <c r="E2232" s="38"/>
      <c r="F2232" s="38"/>
      <c r="G2232" s="38"/>
      <c r="H2232" s="38"/>
      <c r="I2232" s="39">
        <f>IF(Source!F2537=0, "", Source!F2537)</f>
        <v>23627.14</v>
      </c>
      <c r="J2232" s="39"/>
    </row>
    <row r="2234" spans="1:22" ht="15" x14ac:dyDescent="0.25">
      <c r="A2234" s="42" t="str">
        <f>CONCATENATE("Итого по локальной смете: ",IF(Source!G2539&lt;&gt;"Новая локальная смета", Source!G2539, ""))</f>
        <v>Итого по локальной смете: Симоновский Вал ул., д. 10</v>
      </c>
      <c r="B2234" s="42"/>
      <c r="C2234" s="42"/>
      <c r="D2234" s="42"/>
      <c r="E2234" s="42"/>
      <c r="F2234" s="42"/>
      <c r="G2234" s="42"/>
      <c r="H2234" s="42"/>
      <c r="I2234" s="40">
        <f>SUM(P1906:P2233)</f>
        <v>2435885.1600000011</v>
      </c>
      <c r="J2234" s="41"/>
      <c r="K2234" s="31"/>
    </row>
    <row r="2236" spans="1:22" ht="14.25" x14ac:dyDescent="0.2">
      <c r="C2236" s="38" t="str">
        <f>Source!H2567</f>
        <v>НДС 20%</v>
      </c>
      <c r="D2236" s="38"/>
      <c r="E2236" s="38"/>
      <c r="F2236" s="38"/>
      <c r="G2236" s="38"/>
      <c r="H2236" s="38"/>
      <c r="I2236" s="39">
        <f>IF(Source!F2567=0, "", Source!F2567)</f>
        <v>487177.03</v>
      </c>
      <c r="J2236" s="39"/>
    </row>
    <row r="2237" spans="1:22" ht="14.25" x14ac:dyDescent="0.2">
      <c r="C2237" s="38" t="str">
        <f>Source!H2568</f>
        <v>Итого с НДС</v>
      </c>
      <c r="D2237" s="38"/>
      <c r="E2237" s="38"/>
      <c r="F2237" s="38"/>
      <c r="G2237" s="38"/>
      <c r="H2237" s="38"/>
      <c r="I2237" s="39">
        <f>IF(Source!F2568=0, "", Source!F2568)</f>
        <v>2923062.19</v>
      </c>
      <c r="J2237" s="39"/>
    </row>
    <row r="2239" spans="1:22" ht="16.5" x14ac:dyDescent="0.25">
      <c r="A2239" s="43" t="str">
        <f>CONCATENATE("Локальная смета: ",IF(Source!G2570&lt;&gt;"Новая локальная смета", Source!G2570, ""))</f>
        <v>Локальная смета: Трофимова ул. 4А</v>
      </c>
      <c r="B2239" s="43"/>
      <c r="C2239" s="43"/>
      <c r="D2239" s="43"/>
      <c r="E2239" s="43"/>
      <c r="F2239" s="43"/>
      <c r="G2239" s="43"/>
      <c r="H2239" s="43"/>
      <c r="I2239" s="43"/>
      <c r="J2239" s="43"/>
      <c r="K2239" s="43"/>
    </row>
    <row r="2241" spans="1:22" ht="16.5" x14ac:dyDescent="0.25">
      <c r="A2241" s="43" t="str">
        <f>CONCATENATE("Раздел: ",IF(Source!G2574&lt;&gt;"Новый раздел", Source!G2574, ""))</f>
        <v>Раздел: Установка ограждений -55п.м. Н-1м</v>
      </c>
      <c r="B2241" s="43"/>
      <c r="C2241" s="43"/>
      <c r="D2241" s="43"/>
      <c r="E2241" s="43"/>
      <c r="F2241" s="43"/>
      <c r="G2241" s="43"/>
      <c r="H2241" s="43"/>
      <c r="I2241" s="43"/>
      <c r="J2241" s="43"/>
      <c r="K2241" s="43"/>
    </row>
    <row r="2242" spans="1:22" ht="42.75" x14ac:dyDescent="0.2">
      <c r="A2242" s="20" t="str">
        <f>Source!E2578</f>
        <v>1</v>
      </c>
      <c r="B2242" s="21" t="str">
        <f>Source!F2578</f>
        <v>5.3-3203-4-2/1</v>
      </c>
      <c r="C2242" s="21" t="str">
        <f>Source!G2578</f>
        <v>Установка стоек металлического ограждения газонов из трубы, масса стоек до 5 кг</v>
      </c>
      <c r="D2242" s="22" t="str">
        <f>Source!H2578</f>
        <v>10 шт.</v>
      </c>
      <c r="E2242" s="9">
        <f>Source!I2578</f>
        <v>2.8</v>
      </c>
      <c r="F2242" s="24"/>
      <c r="G2242" s="23"/>
      <c r="H2242" s="9"/>
      <c r="I2242" s="9"/>
      <c r="J2242" s="25"/>
      <c r="K2242" s="25"/>
      <c r="Q2242">
        <f>ROUND((Source!BZ2578/100)*ROUND((Source!AF2578*Source!AV2578)*Source!I2578, 2), 2)</f>
        <v>2298.73</v>
      </c>
      <c r="R2242">
        <f>Source!X2578</f>
        <v>2298.73</v>
      </c>
      <c r="S2242">
        <f>ROUND((Source!CA2578/100)*ROUND((Source!AF2578*Source!AV2578)*Source!I2578, 2), 2)</f>
        <v>328.39</v>
      </c>
      <c r="T2242">
        <f>Source!Y2578</f>
        <v>328.39</v>
      </c>
      <c r="U2242">
        <f>ROUND((175/100)*ROUND((Source!AE2578*Source!AV2578)*Source!I2578, 2), 2)</f>
        <v>0</v>
      </c>
      <c r="V2242">
        <f>ROUND((108/100)*ROUND(Source!CS2578*Source!I2578, 2), 2)</f>
        <v>0</v>
      </c>
    </row>
    <row r="2243" spans="1:22" x14ac:dyDescent="0.2">
      <c r="C2243" s="26" t="str">
        <f>"Объем: "&amp;Source!I2578&amp;"=28/"&amp;"10"</f>
        <v>Объем: 2,8=28/10</v>
      </c>
    </row>
    <row r="2244" spans="1:22" ht="14.25" x14ac:dyDescent="0.2">
      <c r="A2244" s="20"/>
      <c r="B2244" s="21"/>
      <c r="C2244" s="21" t="s">
        <v>695</v>
      </c>
      <c r="D2244" s="22"/>
      <c r="E2244" s="9"/>
      <c r="F2244" s="24">
        <f>Source!AO2578</f>
        <v>1172.82</v>
      </c>
      <c r="G2244" s="23" t="str">
        <f>Source!DG2578</f>
        <v/>
      </c>
      <c r="H2244" s="9">
        <f>Source!AV2578</f>
        <v>1</v>
      </c>
      <c r="I2244" s="9">
        <f>IF(Source!BA2578&lt;&gt; 0, Source!BA2578, 1)</f>
        <v>1</v>
      </c>
      <c r="J2244" s="25">
        <f>Source!S2578</f>
        <v>3283.9</v>
      </c>
      <c r="K2244" s="25"/>
    </row>
    <row r="2245" spans="1:22" ht="14.25" x14ac:dyDescent="0.2">
      <c r="A2245" s="20"/>
      <c r="B2245" s="21"/>
      <c r="C2245" s="21" t="s">
        <v>698</v>
      </c>
      <c r="D2245" s="22"/>
      <c r="E2245" s="9"/>
      <c r="F2245" s="24">
        <f>Source!AL2578</f>
        <v>2994.86</v>
      </c>
      <c r="G2245" s="23" t="str">
        <f>Source!DD2578</f>
        <v/>
      </c>
      <c r="H2245" s="9">
        <f>Source!AW2578</f>
        <v>1</v>
      </c>
      <c r="I2245" s="9">
        <f>IF(Source!BC2578&lt;&gt; 0, Source!BC2578, 1)</f>
        <v>1</v>
      </c>
      <c r="J2245" s="25">
        <f>Source!P2578</f>
        <v>8385.61</v>
      </c>
      <c r="K2245" s="25"/>
    </row>
    <row r="2246" spans="1:22" ht="14.25" x14ac:dyDescent="0.2">
      <c r="A2246" s="20"/>
      <c r="B2246" s="21"/>
      <c r="C2246" s="21" t="s">
        <v>699</v>
      </c>
      <c r="D2246" s="22" t="s">
        <v>700</v>
      </c>
      <c r="E2246" s="9">
        <f>Source!AT2578</f>
        <v>70</v>
      </c>
      <c r="F2246" s="24"/>
      <c r="G2246" s="23"/>
      <c r="H2246" s="9"/>
      <c r="I2246" s="9"/>
      <c r="J2246" s="25">
        <f>SUM(R2242:R2245)</f>
        <v>2298.73</v>
      </c>
      <c r="K2246" s="25"/>
    </row>
    <row r="2247" spans="1:22" ht="14.25" x14ac:dyDescent="0.2">
      <c r="A2247" s="20"/>
      <c r="B2247" s="21"/>
      <c r="C2247" s="21" t="s">
        <v>701</v>
      </c>
      <c r="D2247" s="22" t="s">
        <v>700</v>
      </c>
      <c r="E2247" s="9">
        <f>Source!AU2578</f>
        <v>10</v>
      </c>
      <c r="F2247" s="24"/>
      <c r="G2247" s="23"/>
      <c r="H2247" s="9"/>
      <c r="I2247" s="9"/>
      <c r="J2247" s="25">
        <f>SUM(T2242:T2246)</f>
        <v>328.39</v>
      </c>
      <c r="K2247" s="25"/>
    </row>
    <row r="2248" spans="1:22" ht="14.25" x14ac:dyDescent="0.2">
      <c r="A2248" s="20"/>
      <c r="B2248" s="21"/>
      <c r="C2248" s="21" t="s">
        <v>703</v>
      </c>
      <c r="D2248" s="22" t="s">
        <v>704</v>
      </c>
      <c r="E2248" s="9">
        <f>Source!AQ2578</f>
        <v>6.22</v>
      </c>
      <c r="F2248" s="24"/>
      <c r="G2248" s="23" t="str">
        <f>Source!DI2578</f>
        <v/>
      </c>
      <c r="H2248" s="9">
        <f>Source!AV2578</f>
        <v>1</v>
      </c>
      <c r="I2248" s="9"/>
      <c r="J2248" s="25"/>
      <c r="K2248" s="25">
        <f>Source!U2578</f>
        <v>17.415999999999997</v>
      </c>
    </row>
    <row r="2249" spans="1:22" ht="15" x14ac:dyDescent="0.25">
      <c r="A2249" s="29"/>
      <c r="B2249" s="29"/>
      <c r="C2249" s="29"/>
      <c r="D2249" s="29"/>
      <c r="E2249" s="29"/>
      <c r="F2249" s="29"/>
      <c r="G2249" s="29"/>
      <c r="H2249" s="29"/>
      <c r="I2249" s="44">
        <f>J2244+J2245+J2246+J2247</f>
        <v>14296.63</v>
      </c>
      <c r="J2249" s="44"/>
      <c r="K2249" s="30">
        <f>IF(Source!I2578&lt;&gt;0, ROUND(I2249/Source!I2578, 2), 0)</f>
        <v>5105.9399999999996</v>
      </c>
      <c r="P2249" s="28">
        <f>I2249</f>
        <v>14296.63</v>
      </c>
    </row>
    <row r="2250" spans="1:22" ht="96.75" x14ac:dyDescent="0.2">
      <c r="A2250" s="20" t="str">
        <f>Source!E2579</f>
        <v>2</v>
      </c>
      <c r="B2250" s="21" t="str">
        <f>Source!F2579</f>
        <v>коммерческое предложение</v>
      </c>
      <c r="C2250" s="21" t="s">
        <v>764</v>
      </c>
      <c r="D2250" s="22" t="str">
        <f>Source!H2579</f>
        <v>м</v>
      </c>
      <c r="E2250" s="9">
        <f>Source!I2579</f>
        <v>55</v>
      </c>
      <c r="F2250" s="24">
        <f>Source!AL2579</f>
        <v>3375</v>
      </c>
      <c r="G2250" s="23" t="str">
        <f>Source!DD2579</f>
        <v/>
      </c>
      <c r="H2250" s="9">
        <f>Source!AW2579</f>
        <v>1</v>
      </c>
      <c r="I2250" s="9">
        <f>IF(Source!BC2579&lt;&gt; 0, Source!BC2579, 1)</f>
        <v>1</v>
      </c>
      <c r="J2250" s="25">
        <f>Source!P2579</f>
        <v>185625</v>
      </c>
      <c r="K2250" s="25"/>
      <c r="Q2250">
        <f>ROUND((Source!BZ2579/100)*ROUND((Source!AF2579*Source!AV2579)*Source!I2579, 2), 2)</f>
        <v>0</v>
      </c>
      <c r="R2250">
        <f>Source!X2579</f>
        <v>0</v>
      </c>
      <c r="S2250">
        <f>ROUND((Source!CA2579/100)*ROUND((Source!AF2579*Source!AV2579)*Source!I2579, 2), 2)</f>
        <v>0</v>
      </c>
      <c r="T2250">
        <f>Source!Y2579</f>
        <v>0</v>
      </c>
      <c r="U2250">
        <f>ROUND((175/100)*ROUND((Source!AE2579*Source!AV2579)*Source!I2579, 2), 2)</f>
        <v>0</v>
      </c>
      <c r="V2250">
        <f>ROUND((108/100)*ROUND(Source!CS2579*Source!I2579, 2), 2)</f>
        <v>0</v>
      </c>
    </row>
    <row r="2251" spans="1:22" ht="15" x14ac:dyDescent="0.25">
      <c r="A2251" s="29"/>
      <c r="B2251" s="29"/>
      <c r="C2251" s="29"/>
      <c r="D2251" s="29"/>
      <c r="E2251" s="29"/>
      <c r="F2251" s="29"/>
      <c r="G2251" s="29"/>
      <c r="H2251" s="29"/>
      <c r="I2251" s="44">
        <f>J2250</f>
        <v>185625</v>
      </c>
      <c r="J2251" s="44"/>
      <c r="K2251" s="30">
        <f>IF(Source!I2579&lt;&gt;0, ROUND(I2251/Source!I2579, 2), 0)</f>
        <v>3375</v>
      </c>
      <c r="P2251" s="28">
        <f>I2251</f>
        <v>185625</v>
      </c>
    </row>
    <row r="2253" spans="1:22" ht="15" x14ac:dyDescent="0.25">
      <c r="A2253" s="42" t="str">
        <f>CONCATENATE("Итого по разделу: ",IF(Source!G2581&lt;&gt;"Новый раздел", Source!G2581, ""))</f>
        <v>Итого по разделу: Установка ограждений -55п.м. Н-1м</v>
      </c>
      <c r="B2253" s="42"/>
      <c r="C2253" s="42"/>
      <c r="D2253" s="42"/>
      <c r="E2253" s="42"/>
      <c r="F2253" s="42"/>
      <c r="G2253" s="42"/>
      <c r="H2253" s="42"/>
      <c r="I2253" s="40">
        <f>SUM(P2241:P2252)</f>
        <v>199921.63</v>
      </c>
      <c r="J2253" s="41"/>
      <c r="K2253" s="31"/>
    </row>
    <row r="2255" spans="1:22" ht="14.25" x14ac:dyDescent="0.2">
      <c r="C2255" s="38" t="str">
        <f>Source!H2609</f>
        <v>НДС 20%</v>
      </c>
      <c r="D2255" s="38"/>
      <c r="E2255" s="38"/>
      <c r="F2255" s="38"/>
      <c r="G2255" s="38"/>
      <c r="H2255" s="38"/>
      <c r="I2255" s="39">
        <f>IF(Source!F2609=0, "", Source!F2609)</f>
        <v>39984.33</v>
      </c>
      <c r="J2255" s="39"/>
    </row>
    <row r="2256" spans="1:22" ht="14.25" x14ac:dyDescent="0.2">
      <c r="C2256" s="38" t="str">
        <f>Source!H2610</f>
        <v>Итого с НДС</v>
      </c>
      <c r="D2256" s="38"/>
      <c r="E2256" s="38"/>
      <c r="F2256" s="38"/>
      <c r="G2256" s="38"/>
      <c r="H2256" s="38"/>
      <c r="I2256" s="39">
        <f>IF(Source!F2610=0, "", Source!F2610)</f>
        <v>239905.96</v>
      </c>
      <c r="J2256" s="39"/>
    </row>
    <row r="2258" spans="1:31" ht="33" x14ac:dyDescent="0.25">
      <c r="A2258" s="43" t="str">
        <f>CONCATENATE("Раздел: ",IF(Source!G2612&lt;&gt;"Новый раздел", Source!G2612,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</v>
      </c>
      <c r="B2258" s="43"/>
      <c r="C2258" s="43"/>
      <c r="D2258" s="43"/>
      <c r="E2258" s="43"/>
      <c r="F2258" s="43"/>
      <c r="G2258" s="43"/>
      <c r="H2258" s="43"/>
      <c r="I2258" s="43"/>
      <c r="J2258" s="43"/>
      <c r="K2258" s="43"/>
      <c r="AE2258" s="32" t="str">
        <f>CONCATENATE("Раздел: ",IF(Source!G2612&lt;&gt;"Новый раздел", Source!G2612,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</v>
      </c>
    </row>
    <row r="2260" spans="1:31" ht="16.5" x14ac:dyDescent="0.25">
      <c r="A2260" s="43" t="str">
        <f>CONCATENATE("Подраздел: ",IF(Source!G2616&lt;&gt;"Новый подраздел", Source!G2616, ""))</f>
        <v>Подраздел: Устройство резинового покрытия   на детской площадке -152м2</v>
      </c>
      <c r="B2260" s="43"/>
      <c r="C2260" s="43"/>
      <c r="D2260" s="43"/>
      <c r="E2260" s="43"/>
      <c r="F2260" s="43"/>
      <c r="G2260" s="43"/>
      <c r="H2260" s="43"/>
      <c r="I2260" s="43"/>
      <c r="J2260" s="43"/>
      <c r="K2260" s="43"/>
    </row>
    <row r="2261" spans="1:31" ht="57" x14ac:dyDescent="0.2">
      <c r="A2261" s="20" t="str">
        <f>Source!E2620</f>
        <v>3</v>
      </c>
      <c r="B2261" s="21" t="str">
        <f>Source!F2620</f>
        <v>2.49-3101-3-3/1</v>
      </c>
      <c r="C2261" s="21" t="str">
        <f>Source!G2620</f>
        <v>Разработка грунта с погрузкой на автомобили-самосвалы экскаваторами с ковшом вместимостью 0,5 м3, группа грунтов 1-3 (152м2*0,3*0,9)</v>
      </c>
      <c r="D2261" s="22" t="str">
        <f>Source!H2620</f>
        <v>100 м3</v>
      </c>
      <c r="E2261" s="9">
        <f>Source!I2620</f>
        <v>0.41039999999999999</v>
      </c>
      <c r="F2261" s="24"/>
      <c r="G2261" s="23"/>
      <c r="H2261" s="9"/>
      <c r="I2261" s="9"/>
      <c r="J2261" s="25"/>
      <c r="K2261" s="25"/>
      <c r="Q2261">
        <f>ROUND((Source!BZ2620/100)*ROUND((Source!AF2620*Source!AV2620)*Source!I2620, 2), 2)</f>
        <v>82.56</v>
      </c>
      <c r="R2261">
        <f>Source!X2620</f>
        <v>82.56</v>
      </c>
      <c r="S2261">
        <f>ROUND((Source!CA2620/100)*ROUND((Source!AF2620*Source!AV2620)*Source!I2620, 2), 2)</f>
        <v>11.79</v>
      </c>
      <c r="T2261">
        <f>Source!Y2620</f>
        <v>11.79</v>
      </c>
      <c r="U2261">
        <f>ROUND((175/100)*ROUND((Source!AE2620*Source!AV2620)*Source!I2620, 2), 2)</f>
        <v>2466.21</v>
      </c>
      <c r="V2261">
        <f>ROUND((108/100)*ROUND(Source!CS2620*Source!I2620, 2), 2)</f>
        <v>1522</v>
      </c>
    </row>
    <row r="2262" spans="1:31" x14ac:dyDescent="0.2">
      <c r="C2262" s="26" t="str">
        <f>"Объем: "&amp;Source!I2620&amp;"=41,04/"&amp;"100"</f>
        <v>Объем: 0,4104=41,04/100</v>
      </c>
    </row>
    <row r="2263" spans="1:31" ht="14.25" x14ac:dyDescent="0.2">
      <c r="A2263" s="20"/>
      <c r="B2263" s="21"/>
      <c r="C2263" s="21" t="s">
        <v>695</v>
      </c>
      <c r="D2263" s="22"/>
      <c r="E2263" s="9"/>
      <c r="F2263" s="24">
        <f>Source!AO2620</f>
        <v>287.38</v>
      </c>
      <c r="G2263" s="23" t="str">
        <f>Source!DG2620</f>
        <v/>
      </c>
      <c r="H2263" s="9">
        <f>Source!AV2620</f>
        <v>1</v>
      </c>
      <c r="I2263" s="9">
        <f>IF(Source!BA2620&lt;&gt; 0, Source!BA2620, 1)</f>
        <v>1</v>
      </c>
      <c r="J2263" s="25">
        <f>Source!S2620</f>
        <v>117.94</v>
      </c>
      <c r="K2263" s="25"/>
    </row>
    <row r="2264" spans="1:31" ht="14.25" x14ac:dyDescent="0.2">
      <c r="A2264" s="20"/>
      <c r="B2264" s="21"/>
      <c r="C2264" s="21" t="s">
        <v>696</v>
      </c>
      <c r="D2264" s="22"/>
      <c r="E2264" s="9"/>
      <c r="F2264" s="24">
        <f>Source!AM2620</f>
        <v>8779.01</v>
      </c>
      <c r="G2264" s="23" t="str">
        <f>Source!DE2620</f>
        <v/>
      </c>
      <c r="H2264" s="9">
        <f>Source!AV2620</f>
        <v>1</v>
      </c>
      <c r="I2264" s="9">
        <f>IF(Source!BB2620&lt;&gt; 0, Source!BB2620, 1)</f>
        <v>1</v>
      </c>
      <c r="J2264" s="25">
        <f>Source!Q2620</f>
        <v>3602.91</v>
      </c>
      <c r="K2264" s="25"/>
    </row>
    <row r="2265" spans="1:31" ht="14.25" x14ac:dyDescent="0.2">
      <c r="A2265" s="20"/>
      <c r="B2265" s="21"/>
      <c r="C2265" s="21" t="s">
        <v>697</v>
      </c>
      <c r="D2265" s="22"/>
      <c r="E2265" s="9"/>
      <c r="F2265" s="24">
        <f>Source!AN2620</f>
        <v>3433.88</v>
      </c>
      <c r="G2265" s="23" t="str">
        <f>Source!DF2620</f>
        <v/>
      </c>
      <c r="H2265" s="9">
        <f>Source!AV2620</f>
        <v>1</v>
      </c>
      <c r="I2265" s="9">
        <f>IF(Source!BS2620&lt;&gt; 0, Source!BS2620, 1)</f>
        <v>1</v>
      </c>
      <c r="J2265" s="27">
        <f>Source!R2620</f>
        <v>1409.26</v>
      </c>
      <c r="K2265" s="25"/>
    </row>
    <row r="2266" spans="1:31" ht="14.25" x14ac:dyDescent="0.2">
      <c r="A2266" s="20"/>
      <c r="B2266" s="21"/>
      <c r="C2266" s="21" t="s">
        <v>699</v>
      </c>
      <c r="D2266" s="22" t="s">
        <v>700</v>
      </c>
      <c r="E2266" s="9">
        <f>Source!AT2620</f>
        <v>70</v>
      </c>
      <c r="F2266" s="24"/>
      <c r="G2266" s="23"/>
      <c r="H2266" s="9"/>
      <c r="I2266" s="9"/>
      <c r="J2266" s="25">
        <f>SUM(R2261:R2265)</f>
        <v>82.56</v>
      </c>
      <c r="K2266" s="25"/>
    </row>
    <row r="2267" spans="1:31" ht="14.25" x14ac:dyDescent="0.2">
      <c r="A2267" s="20"/>
      <c r="B2267" s="21"/>
      <c r="C2267" s="21" t="s">
        <v>701</v>
      </c>
      <c r="D2267" s="22" t="s">
        <v>700</v>
      </c>
      <c r="E2267" s="9">
        <f>Source!AU2620</f>
        <v>10</v>
      </c>
      <c r="F2267" s="24"/>
      <c r="G2267" s="23"/>
      <c r="H2267" s="9"/>
      <c r="I2267" s="9"/>
      <c r="J2267" s="25">
        <f>SUM(T2261:T2266)</f>
        <v>11.79</v>
      </c>
      <c r="K2267" s="25"/>
    </row>
    <row r="2268" spans="1:31" ht="14.25" x14ac:dyDescent="0.2">
      <c r="A2268" s="20"/>
      <c r="B2268" s="21"/>
      <c r="C2268" s="21" t="s">
        <v>702</v>
      </c>
      <c r="D2268" s="22" t="s">
        <v>700</v>
      </c>
      <c r="E2268" s="9">
        <f>108</f>
        <v>108</v>
      </c>
      <c r="F2268" s="24"/>
      <c r="G2268" s="23"/>
      <c r="H2268" s="9"/>
      <c r="I2268" s="9"/>
      <c r="J2268" s="25">
        <f>SUM(V2261:V2267)</f>
        <v>1522</v>
      </c>
      <c r="K2268" s="25"/>
    </row>
    <row r="2269" spans="1:31" ht="14.25" x14ac:dyDescent="0.2">
      <c r="A2269" s="20"/>
      <c r="B2269" s="21"/>
      <c r="C2269" s="21" t="s">
        <v>703</v>
      </c>
      <c r="D2269" s="22" t="s">
        <v>704</v>
      </c>
      <c r="E2269" s="9">
        <f>Source!AQ2620</f>
        <v>1.59</v>
      </c>
      <c r="F2269" s="24"/>
      <c r="G2269" s="23" t="str">
        <f>Source!DI2620</f>
        <v/>
      </c>
      <c r="H2269" s="9">
        <f>Source!AV2620</f>
        <v>1</v>
      </c>
      <c r="I2269" s="9"/>
      <c r="J2269" s="25"/>
      <c r="K2269" s="25">
        <f>Source!U2620</f>
        <v>0.652536</v>
      </c>
    </row>
    <row r="2270" spans="1:31" ht="15" x14ac:dyDescent="0.25">
      <c r="A2270" s="29"/>
      <c r="B2270" s="29"/>
      <c r="C2270" s="29"/>
      <c r="D2270" s="29"/>
      <c r="E2270" s="29"/>
      <c r="F2270" s="29"/>
      <c r="G2270" s="29"/>
      <c r="H2270" s="29"/>
      <c r="I2270" s="44">
        <f>J2263+J2264+J2266+J2267+J2268</f>
        <v>5337.2</v>
      </c>
      <c r="J2270" s="44"/>
      <c r="K2270" s="30">
        <f>IF(Source!I2620&lt;&gt;0, ROUND(I2270/Source!I2620, 2), 0)</f>
        <v>13004.87</v>
      </c>
      <c r="P2270" s="28">
        <f>I2270</f>
        <v>5337.2</v>
      </c>
    </row>
    <row r="2271" spans="1:31" ht="57" x14ac:dyDescent="0.2">
      <c r="A2271" s="20" t="str">
        <f>Source!E2621</f>
        <v>4</v>
      </c>
      <c r="B2271" s="21" t="str">
        <f>Source!F2621</f>
        <v>2.49-3201-14-1/1</v>
      </c>
      <c r="C2271" s="21" t="str">
        <f>Source!G2621</f>
        <v>Разработка грунта вручную в траншеях глубиной до 2 м без креплений с откосами, группа грунтов 1-3 (152м2*0,3*0,1)</v>
      </c>
      <c r="D2271" s="22" t="str">
        <f>Source!H2621</f>
        <v>100 м3</v>
      </c>
      <c r="E2271" s="9">
        <f>Source!I2621</f>
        <v>4.5600000000000002E-2</v>
      </c>
      <c r="F2271" s="24"/>
      <c r="G2271" s="23"/>
      <c r="H2271" s="9"/>
      <c r="I2271" s="9"/>
      <c r="J2271" s="25"/>
      <c r="K2271" s="25"/>
      <c r="Q2271">
        <f>ROUND((Source!BZ2621/100)*ROUND((Source!AF2621*Source!AV2621)*Source!I2621, 2), 2)</f>
        <v>1339.08</v>
      </c>
      <c r="R2271">
        <f>Source!X2621</f>
        <v>1339.08</v>
      </c>
      <c r="S2271">
        <f>ROUND((Source!CA2621/100)*ROUND((Source!AF2621*Source!AV2621)*Source!I2621, 2), 2)</f>
        <v>191.3</v>
      </c>
      <c r="T2271">
        <f>Source!Y2621</f>
        <v>191.3</v>
      </c>
      <c r="U2271">
        <f>ROUND((175/100)*ROUND((Source!AE2621*Source!AV2621)*Source!I2621, 2), 2)</f>
        <v>0</v>
      </c>
      <c r="V2271">
        <f>ROUND((108/100)*ROUND(Source!CS2621*Source!I2621, 2), 2)</f>
        <v>0</v>
      </c>
    </row>
    <row r="2272" spans="1:31" x14ac:dyDescent="0.2">
      <c r="C2272" s="26" t="str">
        <f>"Объем: "&amp;Source!I2621&amp;"=4,56/"&amp;"100"</f>
        <v>Объем: 0,0456=4,56/100</v>
      </c>
    </row>
    <row r="2273" spans="1:22" ht="14.25" x14ac:dyDescent="0.2">
      <c r="A2273" s="20"/>
      <c r="B2273" s="21"/>
      <c r="C2273" s="21" t="s">
        <v>695</v>
      </c>
      <c r="D2273" s="22"/>
      <c r="E2273" s="9"/>
      <c r="F2273" s="24">
        <f>Source!AO2621</f>
        <v>41951.1</v>
      </c>
      <c r="G2273" s="23" t="str">
        <f>Source!DG2621</f>
        <v/>
      </c>
      <c r="H2273" s="9">
        <f>Source!AV2621</f>
        <v>1</v>
      </c>
      <c r="I2273" s="9">
        <f>IF(Source!BA2621&lt;&gt; 0, Source!BA2621, 1)</f>
        <v>1</v>
      </c>
      <c r="J2273" s="25">
        <f>Source!S2621</f>
        <v>1912.97</v>
      </c>
      <c r="K2273" s="25"/>
    </row>
    <row r="2274" spans="1:22" ht="14.25" x14ac:dyDescent="0.2">
      <c r="A2274" s="20"/>
      <c r="B2274" s="21"/>
      <c r="C2274" s="21" t="s">
        <v>699</v>
      </c>
      <c r="D2274" s="22" t="s">
        <v>700</v>
      </c>
      <c r="E2274" s="9">
        <f>Source!AT2621</f>
        <v>70</v>
      </c>
      <c r="F2274" s="24"/>
      <c r="G2274" s="23"/>
      <c r="H2274" s="9"/>
      <c r="I2274" s="9"/>
      <c r="J2274" s="25">
        <f>SUM(R2271:R2273)</f>
        <v>1339.08</v>
      </c>
      <c r="K2274" s="25"/>
    </row>
    <row r="2275" spans="1:22" ht="14.25" x14ac:dyDescent="0.2">
      <c r="A2275" s="20"/>
      <c r="B2275" s="21"/>
      <c r="C2275" s="21" t="s">
        <v>701</v>
      </c>
      <c r="D2275" s="22" t="s">
        <v>700</v>
      </c>
      <c r="E2275" s="9">
        <f>Source!AU2621</f>
        <v>10</v>
      </c>
      <c r="F2275" s="24"/>
      <c r="G2275" s="23"/>
      <c r="H2275" s="9"/>
      <c r="I2275" s="9"/>
      <c r="J2275" s="25">
        <f>SUM(T2271:T2274)</f>
        <v>191.3</v>
      </c>
      <c r="K2275" s="25"/>
    </row>
    <row r="2276" spans="1:22" ht="14.25" x14ac:dyDescent="0.2">
      <c r="A2276" s="20"/>
      <c r="B2276" s="21"/>
      <c r="C2276" s="21" t="s">
        <v>703</v>
      </c>
      <c r="D2276" s="22" t="s">
        <v>704</v>
      </c>
      <c r="E2276" s="9">
        <f>Source!AQ2621</f>
        <v>221.6</v>
      </c>
      <c r="F2276" s="24"/>
      <c r="G2276" s="23" t="str">
        <f>Source!DI2621</f>
        <v/>
      </c>
      <c r="H2276" s="9">
        <f>Source!AV2621</f>
        <v>1</v>
      </c>
      <c r="I2276" s="9"/>
      <c r="J2276" s="25"/>
      <c r="K2276" s="25">
        <f>Source!U2621</f>
        <v>10.10496</v>
      </c>
    </row>
    <row r="2277" spans="1:22" ht="15" x14ac:dyDescent="0.25">
      <c r="A2277" s="29"/>
      <c r="B2277" s="29"/>
      <c r="C2277" s="29"/>
      <c r="D2277" s="29"/>
      <c r="E2277" s="29"/>
      <c r="F2277" s="29"/>
      <c r="G2277" s="29"/>
      <c r="H2277" s="29"/>
      <c r="I2277" s="44">
        <f>J2273+J2274+J2275</f>
        <v>3443.3500000000004</v>
      </c>
      <c r="J2277" s="44"/>
      <c r="K2277" s="30">
        <f>IF(Source!I2621&lt;&gt;0, ROUND(I2277/Source!I2621, 2), 0)</f>
        <v>75512.06</v>
      </c>
      <c r="P2277" s="28">
        <f>I2277</f>
        <v>3443.3500000000004</v>
      </c>
    </row>
    <row r="2278" spans="1:22" ht="42.75" x14ac:dyDescent="0.2">
      <c r="A2278" s="20" t="str">
        <f>Source!E2622</f>
        <v>5</v>
      </c>
      <c r="B2278" s="21" t="str">
        <f>Source!F2622</f>
        <v>5.4-3503-1-1/1</v>
      </c>
      <c r="C2278" s="21" t="str">
        <f>Source!G2622</f>
        <v>Планировка участка механизированным способом (от разборки грунта) (41,04м3/0,2)</v>
      </c>
      <c r="D2278" s="22" t="str">
        <f>Source!H2622</f>
        <v>100 м2</v>
      </c>
      <c r="E2278" s="9">
        <f>Source!I2622</f>
        <v>2.052</v>
      </c>
      <c r="F2278" s="24"/>
      <c r="G2278" s="23"/>
      <c r="H2278" s="9"/>
      <c r="I2278" s="9"/>
      <c r="J2278" s="25"/>
      <c r="K2278" s="25"/>
      <c r="Q2278">
        <f>ROUND((Source!BZ2622/100)*ROUND((Source!AF2622*Source!AV2622)*Source!I2622, 2), 2)</f>
        <v>0</v>
      </c>
      <c r="R2278">
        <f>Source!X2622</f>
        <v>0</v>
      </c>
      <c r="S2278">
        <f>ROUND((Source!CA2622/100)*ROUND((Source!AF2622*Source!AV2622)*Source!I2622, 2), 2)</f>
        <v>0</v>
      </c>
      <c r="T2278">
        <f>Source!Y2622</f>
        <v>0</v>
      </c>
      <c r="U2278">
        <f>ROUND((175/100)*ROUND((Source!AE2622*Source!AV2622)*Source!I2622, 2), 2)</f>
        <v>400.14</v>
      </c>
      <c r="V2278">
        <f>ROUND((108/100)*ROUND(Source!CS2622*Source!I2622, 2), 2)</f>
        <v>246.94</v>
      </c>
    </row>
    <row r="2279" spans="1:22" x14ac:dyDescent="0.2">
      <c r="C2279" s="26" t="str">
        <f>"Объем: "&amp;Source!I2622&amp;"=205,2/"&amp;"100"</f>
        <v>Объем: 2,052=205,2/100</v>
      </c>
    </row>
    <row r="2280" spans="1:22" ht="14.25" x14ac:dyDescent="0.2">
      <c r="A2280" s="20"/>
      <c r="B2280" s="21"/>
      <c r="C2280" s="21" t="s">
        <v>696</v>
      </c>
      <c r="D2280" s="22"/>
      <c r="E2280" s="9"/>
      <c r="F2280" s="24">
        <f>Source!AM2622</f>
        <v>296.60000000000002</v>
      </c>
      <c r="G2280" s="23" t="str">
        <f>Source!DE2622</f>
        <v/>
      </c>
      <c r="H2280" s="9">
        <f>Source!AV2622</f>
        <v>1</v>
      </c>
      <c r="I2280" s="9">
        <f>IF(Source!BB2622&lt;&gt; 0, Source!BB2622, 1)</f>
        <v>1</v>
      </c>
      <c r="J2280" s="25">
        <f>Source!Q2622</f>
        <v>608.62</v>
      </c>
      <c r="K2280" s="25"/>
    </row>
    <row r="2281" spans="1:22" ht="14.25" x14ac:dyDescent="0.2">
      <c r="A2281" s="20"/>
      <c r="B2281" s="21"/>
      <c r="C2281" s="21" t="s">
        <v>697</v>
      </c>
      <c r="D2281" s="22"/>
      <c r="E2281" s="9"/>
      <c r="F2281" s="24">
        <f>Source!AN2622</f>
        <v>111.43</v>
      </c>
      <c r="G2281" s="23" t="str">
        <f>Source!DF2622</f>
        <v/>
      </c>
      <c r="H2281" s="9">
        <f>Source!AV2622</f>
        <v>1</v>
      </c>
      <c r="I2281" s="9">
        <f>IF(Source!BS2622&lt;&gt; 0, Source!BS2622, 1)</f>
        <v>1</v>
      </c>
      <c r="J2281" s="27">
        <f>Source!R2622</f>
        <v>228.65</v>
      </c>
      <c r="K2281" s="25"/>
    </row>
    <row r="2282" spans="1:22" ht="14.25" x14ac:dyDescent="0.2">
      <c r="A2282" s="20"/>
      <c r="B2282" s="21"/>
      <c r="C2282" s="21" t="s">
        <v>702</v>
      </c>
      <c r="D2282" s="22" t="s">
        <v>700</v>
      </c>
      <c r="E2282" s="9">
        <f>108</f>
        <v>108</v>
      </c>
      <c r="F2282" s="24"/>
      <c r="G2282" s="23"/>
      <c r="H2282" s="9"/>
      <c r="I2282" s="9"/>
      <c r="J2282" s="25">
        <f>SUM(V2278:V2281)</f>
        <v>246.94</v>
      </c>
      <c r="K2282" s="25"/>
    </row>
    <row r="2283" spans="1:22" ht="15" x14ac:dyDescent="0.25">
      <c r="A2283" s="29"/>
      <c r="B2283" s="29"/>
      <c r="C2283" s="29"/>
      <c r="D2283" s="29"/>
      <c r="E2283" s="29"/>
      <c r="F2283" s="29"/>
      <c r="G2283" s="29"/>
      <c r="H2283" s="29"/>
      <c r="I2283" s="44">
        <f>J2280+J2282</f>
        <v>855.56</v>
      </c>
      <c r="J2283" s="44"/>
      <c r="K2283" s="30">
        <f>IF(Source!I2622&lt;&gt;0, ROUND(I2283/Source!I2622, 2), 0)</f>
        <v>416.94</v>
      </c>
      <c r="P2283" s="28">
        <f>I2283</f>
        <v>855.56</v>
      </c>
    </row>
    <row r="2284" spans="1:22" ht="42.75" x14ac:dyDescent="0.2">
      <c r="A2284" s="20" t="str">
        <f>Source!E2623</f>
        <v>6</v>
      </c>
      <c r="B2284" s="21" t="str">
        <f>Source!F2623</f>
        <v>2.1-3303-1-1/1</v>
      </c>
      <c r="C2284" s="21" t="str">
        <f>Source!G2623</f>
        <v>Устройство подстилающих и выравнивающих слоев оснований из песка, 10см</v>
      </c>
      <c r="D2284" s="22" t="str">
        <f>Source!H2623</f>
        <v>100 м3</v>
      </c>
      <c r="E2284" s="9">
        <f>Source!I2623</f>
        <v>0.152</v>
      </c>
      <c r="F2284" s="24"/>
      <c r="G2284" s="23"/>
      <c r="H2284" s="9"/>
      <c r="I2284" s="9"/>
      <c r="J2284" s="25"/>
      <c r="K2284" s="25"/>
      <c r="Q2284">
        <f>ROUND((Source!BZ2623/100)*ROUND((Source!AF2623*Source!AV2623)*Source!I2623, 2), 2)</f>
        <v>329.79</v>
      </c>
      <c r="R2284">
        <f>Source!X2623</f>
        <v>329.79</v>
      </c>
      <c r="S2284">
        <f>ROUND((Source!CA2623/100)*ROUND((Source!AF2623*Source!AV2623)*Source!I2623, 2), 2)</f>
        <v>47.11</v>
      </c>
      <c r="T2284">
        <f>Source!Y2623</f>
        <v>47.11</v>
      </c>
      <c r="U2284">
        <f>ROUND((175/100)*ROUND((Source!AE2623*Source!AV2623)*Source!I2623, 2), 2)</f>
        <v>857.31</v>
      </c>
      <c r="V2284">
        <f>ROUND((108/100)*ROUND(Source!CS2623*Source!I2623, 2), 2)</f>
        <v>529.08000000000004</v>
      </c>
    </row>
    <row r="2285" spans="1:22" x14ac:dyDescent="0.2">
      <c r="C2285" s="26" t="str">
        <f>"Объем: "&amp;Source!I2623&amp;"=15,2/"&amp;"100"</f>
        <v>Объем: 0,152=15,2/100</v>
      </c>
    </row>
    <row r="2286" spans="1:22" ht="14.25" x14ac:dyDescent="0.2">
      <c r="A2286" s="20"/>
      <c r="B2286" s="21"/>
      <c r="C2286" s="21" t="s">
        <v>695</v>
      </c>
      <c r="D2286" s="22"/>
      <c r="E2286" s="9"/>
      <c r="F2286" s="24">
        <f>Source!AO2623</f>
        <v>3099.54</v>
      </c>
      <c r="G2286" s="23" t="str">
        <f>Source!DG2623</f>
        <v/>
      </c>
      <c r="H2286" s="9">
        <f>Source!AV2623</f>
        <v>1</v>
      </c>
      <c r="I2286" s="9">
        <f>IF(Source!BA2623&lt;&gt; 0, Source!BA2623, 1)</f>
        <v>1</v>
      </c>
      <c r="J2286" s="25">
        <f>Source!S2623</f>
        <v>471.13</v>
      </c>
      <c r="K2286" s="25"/>
    </row>
    <row r="2287" spans="1:22" ht="14.25" x14ac:dyDescent="0.2">
      <c r="A2287" s="20"/>
      <c r="B2287" s="21"/>
      <c r="C2287" s="21" t="s">
        <v>696</v>
      </c>
      <c r="D2287" s="22"/>
      <c r="E2287" s="9"/>
      <c r="F2287" s="24">
        <f>Source!AM2623</f>
        <v>7602.23</v>
      </c>
      <c r="G2287" s="23" t="str">
        <f>Source!DE2623</f>
        <v/>
      </c>
      <c r="H2287" s="9">
        <f>Source!AV2623</f>
        <v>1</v>
      </c>
      <c r="I2287" s="9">
        <f>IF(Source!BB2623&lt;&gt; 0, Source!BB2623, 1)</f>
        <v>1</v>
      </c>
      <c r="J2287" s="25">
        <f>Source!Q2623</f>
        <v>1155.54</v>
      </c>
      <c r="K2287" s="25"/>
    </row>
    <row r="2288" spans="1:22" ht="14.25" x14ac:dyDescent="0.2">
      <c r="A2288" s="20"/>
      <c r="B2288" s="21"/>
      <c r="C2288" s="21" t="s">
        <v>697</v>
      </c>
      <c r="D2288" s="22"/>
      <c r="E2288" s="9"/>
      <c r="F2288" s="24">
        <f>Source!AN2623</f>
        <v>3222.98</v>
      </c>
      <c r="G2288" s="23" t="str">
        <f>Source!DF2623</f>
        <v/>
      </c>
      <c r="H2288" s="9">
        <f>Source!AV2623</f>
        <v>1</v>
      </c>
      <c r="I2288" s="9">
        <f>IF(Source!BS2623&lt;&gt; 0, Source!BS2623, 1)</f>
        <v>1</v>
      </c>
      <c r="J2288" s="27">
        <f>Source!R2623</f>
        <v>489.89</v>
      </c>
      <c r="K2288" s="25"/>
    </row>
    <row r="2289" spans="1:22" ht="14.25" x14ac:dyDescent="0.2">
      <c r="A2289" s="20"/>
      <c r="B2289" s="21"/>
      <c r="C2289" s="21" t="s">
        <v>698</v>
      </c>
      <c r="D2289" s="22"/>
      <c r="E2289" s="9"/>
      <c r="F2289" s="24">
        <f>Source!AL2623</f>
        <v>65162.05</v>
      </c>
      <c r="G2289" s="23" t="str">
        <f>Source!DD2623</f>
        <v/>
      </c>
      <c r="H2289" s="9">
        <f>Source!AW2623</f>
        <v>1</v>
      </c>
      <c r="I2289" s="9">
        <f>IF(Source!BC2623&lt;&gt; 0, Source!BC2623, 1)</f>
        <v>1</v>
      </c>
      <c r="J2289" s="25">
        <f>Source!P2623</f>
        <v>9904.6299999999992</v>
      </c>
      <c r="K2289" s="25"/>
    </row>
    <row r="2290" spans="1:22" ht="14.25" x14ac:dyDescent="0.2">
      <c r="A2290" s="20"/>
      <c r="B2290" s="21"/>
      <c r="C2290" s="21" t="s">
        <v>699</v>
      </c>
      <c r="D2290" s="22" t="s">
        <v>700</v>
      </c>
      <c r="E2290" s="9">
        <f>Source!AT2623</f>
        <v>70</v>
      </c>
      <c r="F2290" s="24"/>
      <c r="G2290" s="23"/>
      <c r="H2290" s="9"/>
      <c r="I2290" s="9"/>
      <c r="J2290" s="25">
        <f>SUM(R2284:R2289)</f>
        <v>329.79</v>
      </c>
      <c r="K2290" s="25"/>
    </row>
    <row r="2291" spans="1:22" ht="14.25" x14ac:dyDescent="0.2">
      <c r="A2291" s="20"/>
      <c r="B2291" s="21"/>
      <c r="C2291" s="21" t="s">
        <v>701</v>
      </c>
      <c r="D2291" s="22" t="s">
        <v>700</v>
      </c>
      <c r="E2291" s="9">
        <f>Source!AU2623</f>
        <v>10</v>
      </c>
      <c r="F2291" s="24"/>
      <c r="G2291" s="23"/>
      <c r="H2291" s="9"/>
      <c r="I2291" s="9"/>
      <c r="J2291" s="25">
        <f>SUM(T2284:T2290)</f>
        <v>47.11</v>
      </c>
      <c r="K2291" s="25"/>
    </row>
    <row r="2292" spans="1:22" ht="14.25" x14ac:dyDescent="0.2">
      <c r="A2292" s="20"/>
      <c r="B2292" s="21"/>
      <c r="C2292" s="21" t="s">
        <v>702</v>
      </c>
      <c r="D2292" s="22" t="s">
        <v>700</v>
      </c>
      <c r="E2292" s="9">
        <f>108</f>
        <v>108</v>
      </c>
      <c r="F2292" s="24"/>
      <c r="G2292" s="23"/>
      <c r="H2292" s="9"/>
      <c r="I2292" s="9"/>
      <c r="J2292" s="25">
        <f>SUM(V2284:V2291)</f>
        <v>529.08000000000004</v>
      </c>
      <c r="K2292" s="25"/>
    </row>
    <row r="2293" spans="1:22" ht="14.25" x14ac:dyDescent="0.2">
      <c r="A2293" s="20"/>
      <c r="B2293" s="21"/>
      <c r="C2293" s="21" t="s">
        <v>703</v>
      </c>
      <c r="D2293" s="22" t="s">
        <v>704</v>
      </c>
      <c r="E2293" s="9">
        <f>Source!AQ2623</f>
        <v>16.559999999999999</v>
      </c>
      <c r="F2293" s="24"/>
      <c r="G2293" s="23" t="str">
        <f>Source!DI2623</f>
        <v/>
      </c>
      <c r="H2293" s="9">
        <f>Source!AV2623</f>
        <v>1</v>
      </c>
      <c r="I2293" s="9"/>
      <c r="J2293" s="25"/>
      <c r="K2293" s="25">
        <f>Source!U2623</f>
        <v>2.5171199999999998</v>
      </c>
    </row>
    <row r="2294" spans="1:22" ht="15" x14ac:dyDescent="0.25">
      <c r="A2294" s="29"/>
      <c r="B2294" s="29"/>
      <c r="C2294" s="29"/>
      <c r="D2294" s="29"/>
      <c r="E2294" s="29"/>
      <c r="F2294" s="29"/>
      <c r="G2294" s="29"/>
      <c r="H2294" s="29"/>
      <c r="I2294" s="44">
        <f>J2286+J2287+J2289+J2290+J2291+J2292</f>
        <v>12437.28</v>
      </c>
      <c r="J2294" s="44"/>
      <c r="K2294" s="30">
        <f>IF(Source!I2623&lt;&gt;0, ROUND(I2294/Source!I2623, 2), 0)</f>
        <v>81824.210000000006</v>
      </c>
      <c r="P2294" s="28">
        <f>I2294</f>
        <v>12437.28</v>
      </c>
    </row>
    <row r="2295" spans="1:22" ht="42.75" x14ac:dyDescent="0.2">
      <c r="A2295" s="20" t="str">
        <f>Source!E2624</f>
        <v>7</v>
      </c>
      <c r="B2295" s="21" t="str">
        <f>Source!F2624</f>
        <v>2.1-3303-1-2/1</v>
      </c>
      <c r="C2295" s="21" t="str">
        <f>Source!G2624</f>
        <v>Устройство подстилающих и выравнивающих слоев оснований из щебня, 15см</v>
      </c>
      <c r="D2295" s="22" t="str">
        <f>Source!H2624</f>
        <v>100 м3</v>
      </c>
      <c r="E2295" s="9">
        <f>Source!I2624</f>
        <v>0.22800000000000001</v>
      </c>
      <c r="F2295" s="24"/>
      <c r="G2295" s="23"/>
      <c r="H2295" s="9"/>
      <c r="I2295" s="9"/>
      <c r="J2295" s="25"/>
      <c r="K2295" s="25"/>
      <c r="Q2295">
        <f>ROUND((Source!BZ2624/100)*ROUND((Source!AF2624*Source!AV2624)*Source!I2624, 2), 2)</f>
        <v>742.03</v>
      </c>
      <c r="R2295">
        <f>Source!X2624</f>
        <v>742.03</v>
      </c>
      <c r="S2295">
        <f>ROUND((Source!CA2624/100)*ROUND((Source!AF2624*Source!AV2624)*Source!I2624, 2), 2)</f>
        <v>106</v>
      </c>
      <c r="T2295">
        <f>Source!Y2624</f>
        <v>106</v>
      </c>
      <c r="U2295">
        <f>ROUND((175/100)*ROUND((Source!AE2624*Source!AV2624)*Source!I2624, 2), 2)</f>
        <v>8464.84</v>
      </c>
      <c r="V2295">
        <f>ROUND((108/100)*ROUND(Source!CS2624*Source!I2624, 2), 2)</f>
        <v>5224.01</v>
      </c>
    </row>
    <row r="2296" spans="1:22" x14ac:dyDescent="0.2">
      <c r="C2296" s="26" t="str">
        <f>"Объем: "&amp;Source!I2624&amp;"=22,8/"&amp;"100"</f>
        <v>Объем: 0,228=22,8/100</v>
      </c>
    </row>
    <row r="2297" spans="1:22" ht="14.25" x14ac:dyDescent="0.2">
      <c r="A2297" s="20"/>
      <c r="B2297" s="21"/>
      <c r="C2297" s="21" t="s">
        <v>695</v>
      </c>
      <c r="D2297" s="22"/>
      <c r="E2297" s="9"/>
      <c r="F2297" s="24">
        <f>Source!AO2624</f>
        <v>4649.3</v>
      </c>
      <c r="G2297" s="23" t="str">
        <f>Source!DG2624</f>
        <v/>
      </c>
      <c r="H2297" s="9">
        <f>Source!AV2624</f>
        <v>1</v>
      </c>
      <c r="I2297" s="9">
        <f>IF(Source!BA2624&lt;&gt; 0, Source!BA2624, 1)</f>
        <v>1</v>
      </c>
      <c r="J2297" s="25">
        <f>Source!S2624</f>
        <v>1060.04</v>
      </c>
      <c r="K2297" s="25"/>
    </row>
    <row r="2298" spans="1:22" ht="14.25" x14ac:dyDescent="0.2">
      <c r="A2298" s="20"/>
      <c r="B2298" s="21"/>
      <c r="C2298" s="21" t="s">
        <v>696</v>
      </c>
      <c r="D2298" s="22"/>
      <c r="E2298" s="9"/>
      <c r="F2298" s="24">
        <f>Source!AM2624</f>
        <v>53736.02</v>
      </c>
      <c r="G2298" s="23" t="str">
        <f>Source!DE2624</f>
        <v/>
      </c>
      <c r="H2298" s="9">
        <f>Source!AV2624</f>
        <v>1</v>
      </c>
      <c r="I2298" s="9">
        <f>IF(Source!BB2624&lt;&gt; 0, Source!BB2624, 1)</f>
        <v>1</v>
      </c>
      <c r="J2298" s="25">
        <f>Source!Q2624</f>
        <v>12251.81</v>
      </c>
      <c r="K2298" s="25"/>
    </row>
    <row r="2299" spans="1:22" ht="14.25" x14ac:dyDescent="0.2">
      <c r="A2299" s="20"/>
      <c r="B2299" s="21"/>
      <c r="C2299" s="21" t="s">
        <v>697</v>
      </c>
      <c r="D2299" s="22"/>
      <c r="E2299" s="9"/>
      <c r="F2299" s="24">
        <f>Source!AN2624</f>
        <v>21215.13</v>
      </c>
      <c r="G2299" s="23" t="str">
        <f>Source!DF2624</f>
        <v/>
      </c>
      <c r="H2299" s="9">
        <f>Source!AV2624</f>
        <v>1</v>
      </c>
      <c r="I2299" s="9">
        <f>IF(Source!BS2624&lt;&gt; 0, Source!BS2624, 1)</f>
        <v>1</v>
      </c>
      <c r="J2299" s="27">
        <f>Source!R2624</f>
        <v>4837.05</v>
      </c>
      <c r="K2299" s="25"/>
    </row>
    <row r="2300" spans="1:22" ht="14.25" x14ac:dyDescent="0.2">
      <c r="A2300" s="20"/>
      <c r="B2300" s="21"/>
      <c r="C2300" s="21" t="s">
        <v>698</v>
      </c>
      <c r="D2300" s="22"/>
      <c r="E2300" s="9"/>
      <c r="F2300" s="24">
        <f>Source!AL2624</f>
        <v>222479.25</v>
      </c>
      <c r="G2300" s="23" t="str">
        <f>Source!DD2624</f>
        <v/>
      </c>
      <c r="H2300" s="9">
        <f>Source!AW2624</f>
        <v>1</v>
      </c>
      <c r="I2300" s="9">
        <f>IF(Source!BC2624&lt;&gt; 0, Source!BC2624, 1)</f>
        <v>1</v>
      </c>
      <c r="J2300" s="25">
        <f>Source!P2624</f>
        <v>50725.27</v>
      </c>
      <c r="K2300" s="25"/>
    </row>
    <row r="2301" spans="1:22" ht="14.25" x14ac:dyDescent="0.2">
      <c r="A2301" s="20"/>
      <c r="B2301" s="21"/>
      <c r="C2301" s="21" t="s">
        <v>699</v>
      </c>
      <c r="D2301" s="22" t="s">
        <v>700</v>
      </c>
      <c r="E2301" s="9">
        <f>Source!AT2624</f>
        <v>70</v>
      </c>
      <c r="F2301" s="24"/>
      <c r="G2301" s="23"/>
      <c r="H2301" s="9"/>
      <c r="I2301" s="9"/>
      <c r="J2301" s="25">
        <f>SUM(R2295:R2300)</f>
        <v>742.03</v>
      </c>
      <c r="K2301" s="25"/>
    </row>
    <row r="2302" spans="1:22" ht="14.25" x14ac:dyDescent="0.2">
      <c r="A2302" s="20"/>
      <c r="B2302" s="21"/>
      <c r="C2302" s="21" t="s">
        <v>701</v>
      </c>
      <c r="D2302" s="22" t="s">
        <v>700</v>
      </c>
      <c r="E2302" s="9">
        <f>Source!AU2624</f>
        <v>10</v>
      </c>
      <c r="F2302" s="24"/>
      <c r="G2302" s="23"/>
      <c r="H2302" s="9"/>
      <c r="I2302" s="9"/>
      <c r="J2302" s="25">
        <f>SUM(T2295:T2301)</f>
        <v>106</v>
      </c>
      <c r="K2302" s="25"/>
    </row>
    <row r="2303" spans="1:22" ht="14.25" x14ac:dyDescent="0.2">
      <c r="A2303" s="20"/>
      <c r="B2303" s="21"/>
      <c r="C2303" s="21" t="s">
        <v>702</v>
      </c>
      <c r="D2303" s="22" t="s">
        <v>700</v>
      </c>
      <c r="E2303" s="9">
        <f>108</f>
        <v>108</v>
      </c>
      <c r="F2303" s="24"/>
      <c r="G2303" s="23"/>
      <c r="H2303" s="9"/>
      <c r="I2303" s="9"/>
      <c r="J2303" s="25">
        <f>SUM(V2295:V2302)</f>
        <v>5224.01</v>
      </c>
      <c r="K2303" s="25"/>
    </row>
    <row r="2304" spans="1:22" ht="14.25" x14ac:dyDescent="0.2">
      <c r="A2304" s="20"/>
      <c r="B2304" s="21"/>
      <c r="C2304" s="21" t="s">
        <v>703</v>
      </c>
      <c r="D2304" s="22" t="s">
        <v>704</v>
      </c>
      <c r="E2304" s="9">
        <f>Source!AQ2624</f>
        <v>24.84</v>
      </c>
      <c r="F2304" s="24"/>
      <c r="G2304" s="23" t="str">
        <f>Source!DI2624</f>
        <v/>
      </c>
      <c r="H2304" s="9">
        <f>Source!AV2624</f>
        <v>1</v>
      </c>
      <c r="I2304" s="9"/>
      <c r="J2304" s="25"/>
      <c r="K2304" s="25">
        <f>Source!U2624</f>
        <v>5.6635200000000001</v>
      </c>
    </row>
    <row r="2305" spans="1:22" ht="15" x14ac:dyDescent="0.25">
      <c r="A2305" s="29"/>
      <c r="B2305" s="29"/>
      <c r="C2305" s="29"/>
      <c r="D2305" s="29"/>
      <c r="E2305" s="29"/>
      <c r="F2305" s="29"/>
      <c r="G2305" s="29"/>
      <c r="H2305" s="29"/>
      <c r="I2305" s="44">
        <f>J2297+J2298+J2300+J2301+J2302+J2303</f>
        <v>70109.159999999989</v>
      </c>
      <c r="J2305" s="44"/>
      <c r="K2305" s="30">
        <f>IF(Source!I2624&lt;&gt;0, ROUND(I2305/Source!I2624, 2), 0)</f>
        <v>307496.32000000001</v>
      </c>
      <c r="P2305" s="28">
        <f>I2305</f>
        <v>70109.159999999989</v>
      </c>
    </row>
    <row r="2306" spans="1:22" ht="42.75" x14ac:dyDescent="0.2">
      <c r="A2306" s="20" t="str">
        <f>Source!E2625</f>
        <v>8</v>
      </c>
      <c r="B2306" s="21" t="str">
        <f>Source!F2625</f>
        <v>2.1-3103-18-1/1</v>
      </c>
      <c r="C2306" s="21" t="str">
        <f>Source!G2625</f>
        <v>Устройство покрытий из асфальтобетонных смесей вручную, толщина 4 см/5см</v>
      </c>
      <c r="D2306" s="22" t="str">
        <f>Source!H2625</f>
        <v>100 м2</v>
      </c>
      <c r="E2306" s="9">
        <f>Source!I2625</f>
        <v>1.52</v>
      </c>
      <c r="F2306" s="24"/>
      <c r="G2306" s="23"/>
      <c r="H2306" s="9"/>
      <c r="I2306" s="9"/>
      <c r="J2306" s="25"/>
      <c r="K2306" s="25"/>
      <c r="Q2306">
        <f>ROUND((Source!BZ2625/100)*ROUND((Source!AF2625*Source!AV2625)*Source!I2625, 2), 2)</f>
        <v>3301.21</v>
      </c>
      <c r="R2306">
        <f>Source!X2625</f>
        <v>3301.21</v>
      </c>
      <c r="S2306">
        <f>ROUND((Source!CA2625/100)*ROUND((Source!AF2625*Source!AV2625)*Source!I2625, 2), 2)</f>
        <v>471.6</v>
      </c>
      <c r="T2306">
        <f>Source!Y2625</f>
        <v>471.6</v>
      </c>
      <c r="U2306">
        <f>ROUND((175/100)*ROUND((Source!AE2625*Source!AV2625)*Source!I2625, 2), 2)</f>
        <v>2459.94</v>
      </c>
      <c r="V2306">
        <f>ROUND((108/100)*ROUND(Source!CS2625*Source!I2625, 2), 2)</f>
        <v>1518.13</v>
      </c>
    </row>
    <row r="2307" spans="1:22" x14ac:dyDescent="0.2">
      <c r="C2307" s="26" t="str">
        <f>"Объем: "&amp;Source!I2625&amp;"=152/"&amp;"100"</f>
        <v>Объем: 1,52=152/100</v>
      </c>
    </row>
    <row r="2308" spans="1:22" ht="14.25" x14ac:dyDescent="0.2">
      <c r="A2308" s="20"/>
      <c r="B2308" s="21"/>
      <c r="C2308" s="21" t="s">
        <v>695</v>
      </c>
      <c r="D2308" s="22"/>
      <c r="E2308" s="9"/>
      <c r="F2308" s="24">
        <f>Source!AO2625</f>
        <v>3102.64</v>
      </c>
      <c r="G2308" s="23" t="str">
        <f>Source!DG2625</f>
        <v/>
      </c>
      <c r="H2308" s="9">
        <f>Source!AV2625</f>
        <v>1</v>
      </c>
      <c r="I2308" s="9">
        <f>IF(Source!BA2625&lt;&gt; 0, Source!BA2625, 1)</f>
        <v>1</v>
      </c>
      <c r="J2308" s="25">
        <f>Source!S2625</f>
        <v>4716.01</v>
      </c>
      <c r="K2308" s="25"/>
    </row>
    <row r="2309" spans="1:22" ht="14.25" x14ac:dyDescent="0.2">
      <c r="A2309" s="20"/>
      <c r="B2309" s="21"/>
      <c r="C2309" s="21" t="s">
        <v>696</v>
      </c>
      <c r="D2309" s="22"/>
      <c r="E2309" s="9"/>
      <c r="F2309" s="24">
        <f>Source!AM2625</f>
        <v>1632.78</v>
      </c>
      <c r="G2309" s="23" t="str">
        <f>Source!DE2625</f>
        <v/>
      </c>
      <c r="H2309" s="9">
        <f>Source!AV2625</f>
        <v>1</v>
      </c>
      <c r="I2309" s="9">
        <f>IF(Source!BB2625&lt;&gt; 0, Source!BB2625, 1)</f>
        <v>1</v>
      </c>
      <c r="J2309" s="25">
        <f>Source!Q2625</f>
        <v>2481.83</v>
      </c>
      <c r="K2309" s="25"/>
    </row>
    <row r="2310" spans="1:22" ht="14.25" x14ac:dyDescent="0.2">
      <c r="A2310" s="20"/>
      <c r="B2310" s="21"/>
      <c r="C2310" s="21" t="s">
        <v>697</v>
      </c>
      <c r="D2310" s="22"/>
      <c r="E2310" s="9"/>
      <c r="F2310" s="24">
        <f>Source!AN2625</f>
        <v>924.79</v>
      </c>
      <c r="G2310" s="23" t="str">
        <f>Source!DF2625</f>
        <v/>
      </c>
      <c r="H2310" s="9">
        <f>Source!AV2625</f>
        <v>1</v>
      </c>
      <c r="I2310" s="9">
        <f>IF(Source!BS2625&lt;&gt; 0, Source!BS2625, 1)</f>
        <v>1</v>
      </c>
      <c r="J2310" s="27">
        <f>Source!R2625</f>
        <v>1405.68</v>
      </c>
      <c r="K2310" s="25"/>
    </row>
    <row r="2311" spans="1:22" ht="14.25" x14ac:dyDescent="0.2">
      <c r="A2311" s="20"/>
      <c r="B2311" s="21"/>
      <c r="C2311" s="21" t="s">
        <v>698</v>
      </c>
      <c r="D2311" s="22"/>
      <c r="E2311" s="9"/>
      <c r="F2311" s="24">
        <f>Source!AL2625</f>
        <v>25772.98</v>
      </c>
      <c r="G2311" s="23" t="str">
        <f>Source!DD2625</f>
        <v/>
      </c>
      <c r="H2311" s="9">
        <f>Source!AW2625</f>
        <v>1</v>
      </c>
      <c r="I2311" s="9">
        <f>IF(Source!BC2625&lt;&gt; 0, Source!BC2625, 1)</f>
        <v>1</v>
      </c>
      <c r="J2311" s="25">
        <f>Source!P2625</f>
        <v>39174.93</v>
      </c>
      <c r="K2311" s="25"/>
    </row>
    <row r="2312" spans="1:22" ht="42.75" x14ac:dyDescent="0.2">
      <c r="A2312" s="20" t="str">
        <f>Source!E2626</f>
        <v>8,1</v>
      </c>
      <c r="B2312" s="21" t="str">
        <f>Source!F2626</f>
        <v>21.3-3-18</v>
      </c>
      <c r="C2312" s="21" t="str">
        <f>Source!G2626</f>
        <v>Смеси асфальтобетонные дорожные горячие мелкозернистые, марка I, тип Б</v>
      </c>
      <c r="D2312" s="22" t="str">
        <f>Source!H2626</f>
        <v>т</v>
      </c>
      <c r="E2312" s="9">
        <f>Source!I2626</f>
        <v>-14.5616</v>
      </c>
      <c r="F2312" s="24">
        <f>Source!AK2626</f>
        <v>2690.29</v>
      </c>
      <c r="G2312" s="33" t="s">
        <v>3</v>
      </c>
      <c r="H2312" s="9">
        <f>Source!AW2626</f>
        <v>1</v>
      </c>
      <c r="I2312" s="9">
        <f>IF(Source!BC2626&lt;&gt; 0, Source!BC2626, 1)</f>
        <v>1</v>
      </c>
      <c r="J2312" s="25">
        <f>Source!O2626</f>
        <v>-39174.93</v>
      </c>
      <c r="K2312" s="25"/>
      <c r="Q2312">
        <f>ROUND((Source!BZ2626/100)*ROUND((Source!AF2626*Source!AV2626)*Source!I2626, 2), 2)</f>
        <v>0</v>
      </c>
      <c r="R2312">
        <f>Source!X2626</f>
        <v>0</v>
      </c>
      <c r="S2312">
        <f>ROUND((Source!CA2626/100)*ROUND((Source!AF2626*Source!AV2626)*Source!I2626, 2), 2)</f>
        <v>0</v>
      </c>
      <c r="T2312">
        <f>Source!Y2626</f>
        <v>0</v>
      </c>
      <c r="U2312">
        <f>ROUND((175/100)*ROUND((Source!AE2626*Source!AV2626)*Source!I2626, 2), 2)</f>
        <v>0</v>
      </c>
      <c r="V2312">
        <f>ROUND((108/100)*ROUND(Source!CS2626*Source!I2626, 2), 2)</f>
        <v>0</v>
      </c>
    </row>
    <row r="2313" spans="1:22" ht="42.75" x14ac:dyDescent="0.2">
      <c r="A2313" s="20" t="str">
        <f>Source!E2627</f>
        <v>8,2</v>
      </c>
      <c r="B2313" s="21" t="str">
        <f>Source!F2627</f>
        <v>21.3-3-19</v>
      </c>
      <c r="C2313" s="21" t="str">
        <f>Source!G2627</f>
        <v>Смеси асфальтобетонные дорожные горячие мелкозернистые, марка II, тип В</v>
      </c>
      <c r="D2313" s="22" t="str">
        <f>Source!H2627</f>
        <v>т</v>
      </c>
      <c r="E2313" s="9">
        <f>Source!I2627</f>
        <v>18.361599999999999</v>
      </c>
      <c r="F2313" s="24">
        <f>Source!AK2627</f>
        <v>2562.79</v>
      </c>
      <c r="G2313" s="33" t="s">
        <v>3</v>
      </c>
      <c r="H2313" s="9">
        <f>Source!AW2627</f>
        <v>1</v>
      </c>
      <c r="I2313" s="9">
        <f>IF(Source!BC2627&lt;&gt; 0, Source!BC2627, 1)</f>
        <v>1</v>
      </c>
      <c r="J2313" s="25">
        <f>Source!O2627</f>
        <v>47056.92</v>
      </c>
      <c r="K2313" s="25"/>
      <c r="Q2313">
        <f>ROUND((Source!BZ2627/100)*ROUND((Source!AF2627*Source!AV2627)*Source!I2627, 2), 2)</f>
        <v>0</v>
      </c>
      <c r="R2313">
        <f>Source!X2627</f>
        <v>0</v>
      </c>
      <c r="S2313">
        <f>ROUND((Source!CA2627/100)*ROUND((Source!AF2627*Source!AV2627)*Source!I2627, 2), 2)</f>
        <v>0</v>
      </c>
      <c r="T2313">
        <f>Source!Y2627</f>
        <v>0</v>
      </c>
      <c r="U2313">
        <f>ROUND((175/100)*ROUND((Source!AE2627*Source!AV2627)*Source!I2627, 2), 2)</f>
        <v>0</v>
      </c>
      <c r="V2313">
        <f>ROUND((108/100)*ROUND(Source!CS2627*Source!I2627, 2), 2)</f>
        <v>0</v>
      </c>
    </row>
    <row r="2314" spans="1:22" ht="14.25" x14ac:dyDescent="0.2">
      <c r="A2314" s="20"/>
      <c r="B2314" s="21"/>
      <c r="C2314" s="21" t="s">
        <v>699</v>
      </c>
      <c r="D2314" s="22" t="s">
        <v>700</v>
      </c>
      <c r="E2314" s="9">
        <f>Source!AT2625</f>
        <v>70</v>
      </c>
      <c r="F2314" s="24"/>
      <c r="G2314" s="23"/>
      <c r="H2314" s="9"/>
      <c r="I2314" s="9"/>
      <c r="J2314" s="25">
        <f>SUM(R2306:R2313)</f>
        <v>3301.21</v>
      </c>
      <c r="K2314" s="25"/>
    </row>
    <row r="2315" spans="1:22" ht="14.25" x14ac:dyDescent="0.2">
      <c r="A2315" s="20"/>
      <c r="B2315" s="21"/>
      <c r="C2315" s="21" t="s">
        <v>701</v>
      </c>
      <c r="D2315" s="22" t="s">
        <v>700</v>
      </c>
      <c r="E2315" s="9">
        <f>Source!AU2625</f>
        <v>10</v>
      </c>
      <c r="F2315" s="24"/>
      <c r="G2315" s="23"/>
      <c r="H2315" s="9"/>
      <c r="I2315" s="9"/>
      <c r="J2315" s="25">
        <f>SUM(T2306:T2314)</f>
        <v>471.6</v>
      </c>
      <c r="K2315" s="25"/>
    </row>
    <row r="2316" spans="1:22" ht="14.25" x14ac:dyDescent="0.2">
      <c r="A2316" s="20"/>
      <c r="B2316" s="21"/>
      <c r="C2316" s="21" t="s">
        <v>702</v>
      </c>
      <c r="D2316" s="22" t="s">
        <v>700</v>
      </c>
      <c r="E2316" s="9">
        <f>108</f>
        <v>108</v>
      </c>
      <c r="F2316" s="24"/>
      <c r="G2316" s="23"/>
      <c r="H2316" s="9"/>
      <c r="I2316" s="9"/>
      <c r="J2316" s="25">
        <f>SUM(V2306:V2315)</f>
        <v>1518.13</v>
      </c>
      <c r="K2316" s="25"/>
    </row>
    <row r="2317" spans="1:22" ht="14.25" x14ac:dyDescent="0.2">
      <c r="A2317" s="20"/>
      <c r="B2317" s="21"/>
      <c r="C2317" s="21" t="s">
        <v>703</v>
      </c>
      <c r="D2317" s="22" t="s">
        <v>704</v>
      </c>
      <c r="E2317" s="9">
        <f>Source!AQ2625</f>
        <v>13.57</v>
      </c>
      <c r="F2317" s="24"/>
      <c r="G2317" s="23" t="str">
        <f>Source!DI2625</f>
        <v/>
      </c>
      <c r="H2317" s="9">
        <f>Source!AV2625</f>
        <v>1</v>
      </c>
      <c r="I2317" s="9"/>
      <c r="J2317" s="25"/>
      <c r="K2317" s="25">
        <f>Source!U2625</f>
        <v>20.6264</v>
      </c>
    </row>
    <row r="2318" spans="1:22" ht="15" x14ac:dyDescent="0.25">
      <c r="A2318" s="29"/>
      <c r="B2318" s="29"/>
      <c r="C2318" s="29"/>
      <c r="D2318" s="29"/>
      <c r="E2318" s="29"/>
      <c r="F2318" s="29"/>
      <c r="G2318" s="29"/>
      <c r="H2318" s="29"/>
      <c r="I2318" s="44">
        <f>J2308+J2309+J2311+J2314+J2315+J2316+SUM(J2312:J2313)</f>
        <v>59545.7</v>
      </c>
      <c r="J2318" s="44"/>
      <c r="K2318" s="30">
        <f>IF(Source!I2625&lt;&gt;0, ROUND(I2318/Source!I2625, 2), 0)</f>
        <v>39174.800000000003</v>
      </c>
      <c r="P2318" s="28">
        <f>I2318</f>
        <v>59545.7</v>
      </c>
    </row>
    <row r="2319" spans="1:22" ht="57" x14ac:dyDescent="0.2">
      <c r="A2319" s="20" t="str">
        <f>Source!E2628</f>
        <v>9</v>
      </c>
      <c r="B2319" s="21" t="str">
        <f>Source!F2628</f>
        <v>5.3-3103-11-1/1</v>
      </c>
      <c r="C2319" s="21" t="str">
        <f>Source!G2628</f>
        <v>Устройство наливного полиуретанового покрытия спортивных площадок и беговых дорожек толщиной 10 мм</v>
      </c>
      <c r="D2319" s="22" t="str">
        <f>Source!H2628</f>
        <v>100 м2</v>
      </c>
      <c r="E2319" s="9">
        <f>Source!I2628</f>
        <v>1.52</v>
      </c>
      <c r="F2319" s="24"/>
      <c r="G2319" s="23"/>
      <c r="H2319" s="9"/>
      <c r="I2319" s="9"/>
      <c r="J2319" s="25"/>
      <c r="K2319" s="25"/>
      <c r="Q2319">
        <f>ROUND((Source!BZ2628/100)*ROUND((Source!AF2628*Source!AV2628)*Source!I2628, 2), 2)</f>
        <v>4337.54</v>
      </c>
      <c r="R2319">
        <f>Source!X2628</f>
        <v>4337.54</v>
      </c>
      <c r="S2319">
        <f>ROUND((Source!CA2628/100)*ROUND((Source!AF2628*Source!AV2628)*Source!I2628, 2), 2)</f>
        <v>619.65</v>
      </c>
      <c r="T2319">
        <f>Source!Y2628</f>
        <v>619.65</v>
      </c>
      <c r="U2319">
        <f>ROUND((175/100)*ROUND((Source!AE2628*Source!AV2628)*Source!I2628, 2), 2)</f>
        <v>5488.81</v>
      </c>
      <c r="V2319">
        <f>ROUND((108/100)*ROUND(Source!CS2628*Source!I2628, 2), 2)</f>
        <v>3387.38</v>
      </c>
    </row>
    <row r="2320" spans="1:22" x14ac:dyDescent="0.2">
      <c r="C2320" s="26" t="str">
        <f>"Объем: "&amp;Source!I2628&amp;"=152/"&amp;"100"</f>
        <v>Объем: 1,52=152/100</v>
      </c>
    </row>
    <row r="2321" spans="1:22" ht="14.25" x14ac:dyDescent="0.2">
      <c r="A2321" s="20"/>
      <c r="B2321" s="21"/>
      <c r="C2321" s="21" t="s">
        <v>695</v>
      </c>
      <c r="D2321" s="22"/>
      <c r="E2321" s="9"/>
      <c r="F2321" s="24">
        <f>Source!AO2628</f>
        <v>4076.63</v>
      </c>
      <c r="G2321" s="23" t="str">
        <f>Source!DG2628</f>
        <v/>
      </c>
      <c r="H2321" s="9">
        <f>Source!AV2628</f>
        <v>1</v>
      </c>
      <c r="I2321" s="9">
        <f>IF(Source!BA2628&lt;&gt; 0, Source!BA2628, 1)</f>
        <v>1</v>
      </c>
      <c r="J2321" s="25">
        <f>Source!S2628</f>
        <v>6196.48</v>
      </c>
      <c r="K2321" s="25"/>
    </row>
    <row r="2322" spans="1:22" ht="14.25" x14ac:dyDescent="0.2">
      <c r="A2322" s="20"/>
      <c r="B2322" s="21"/>
      <c r="C2322" s="21" t="s">
        <v>696</v>
      </c>
      <c r="D2322" s="22"/>
      <c r="E2322" s="9"/>
      <c r="F2322" s="24">
        <f>Source!AM2628</f>
        <v>2617.25</v>
      </c>
      <c r="G2322" s="23" t="str">
        <f>Source!DE2628</f>
        <v/>
      </c>
      <c r="H2322" s="9">
        <f>Source!AV2628</f>
        <v>1</v>
      </c>
      <c r="I2322" s="9">
        <f>IF(Source!BB2628&lt;&gt; 0, Source!BB2628, 1)</f>
        <v>1</v>
      </c>
      <c r="J2322" s="25">
        <f>Source!Q2628</f>
        <v>3978.22</v>
      </c>
      <c r="K2322" s="25"/>
    </row>
    <row r="2323" spans="1:22" ht="14.25" x14ac:dyDescent="0.2">
      <c r="A2323" s="20"/>
      <c r="B2323" s="21"/>
      <c r="C2323" s="21" t="s">
        <v>697</v>
      </c>
      <c r="D2323" s="22"/>
      <c r="E2323" s="9"/>
      <c r="F2323" s="24">
        <f>Source!AN2628</f>
        <v>2063.46</v>
      </c>
      <c r="G2323" s="23" t="str">
        <f>Source!DF2628</f>
        <v/>
      </c>
      <c r="H2323" s="9">
        <f>Source!AV2628</f>
        <v>1</v>
      </c>
      <c r="I2323" s="9">
        <f>IF(Source!BS2628&lt;&gt; 0, Source!BS2628, 1)</f>
        <v>1</v>
      </c>
      <c r="J2323" s="27">
        <f>Source!R2628</f>
        <v>3136.46</v>
      </c>
      <c r="K2323" s="25"/>
    </row>
    <row r="2324" spans="1:22" ht="14.25" x14ac:dyDescent="0.2">
      <c r="A2324" s="20"/>
      <c r="B2324" s="21"/>
      <c r="C2324" s="21" t="s">
        <v>698</v>
      </c>
      <c r="D2324" s="22"/>
      <c r="E2324" s="9"/>
      <c r="F2324" s="24">
        <f>Source!AL2628</f>
        <v>102359.62</v>
      </c>
      <c r="G2324" s="23" t="str">
        <f>Source!DD2628</f>
        <v/>
      </c>
      <c r="H2324" s="9">
        <f>Source!AW2628</f>
        <v>1</v>
      </c>
      <c r="I2324" s="9">
        <f>IF(Source!BC2628&lt;&gt; 0, Source!BC2628, 1)</f>
        <v>1</v>
      </c>
      <c r="J2324" s="25">
        <f>Source!P2628</f>
        <v>155586.62</v>
      </c>
      <c r="K2324" s="25"/>
    </row>
    <row r="2325" spans="1:22" ht="28.5" x14ac:dyDescent="0.2">
      <c r="A2325" s="20" t="str">
        <f>Source!E2629</f>
        <v>9,1</v>
      </c>
      <c r="B2325" s="21" t="str">
        <f>Source!F2629</f>
        <v>21.1-25-769</v>
      </c>
      <c r="C2325" s="21" t="str">
        <f>Source!G2629</f>
        <v>Крошка резиновая гранулированная, фракция 2-3 мм</v>
      </c>
      <c r="D2325" s="22" t="str">
        <f>Source!H2629</f>
        <v>кг</v>
      </c>
      <c r="E2325" s="9">
        <f>Source!I2629</f>
        <v>-1117.2</v>
      </c>
      <c r="F2325" s="24">
        <f>Source!AK2629</f>
        <v>17.77</v>
      </c>
      <c r="G2325" s="33" t="s">
        <v>3</v>
      </c>
      <c r="H2325" s="9">
        <f>Source!AW2629</f>
        <v>1</v>
      </c>
      <c r="I2325" s="9">
        <f>IF(Source!BC2629&lt;&gt; 0, Source!BC2629, 1)</f>
        <v>1</v>
      </c>
      <c r="J2325" s="25">
        <f>Source!O2629</f>
        <v>-19852.64</v>
      </c>
      <c r="K2325" s="25"/>
      <c r="Q2325">
        <f>ROUND((Source!BZ2629/100)*ROUND((Source!AF2629*Source!AV2629)*Source!I2629, 2), 2)</f>
        <v>0</v>
      </c>
      <c r="R2325">
        <f>Source!X2629</f>
        <v>0</v>
      </c>
      <c r="S2325">
        <f>ROUND((Source!CA2629/100)*ROUND((Source!AF2629*Source!AV2629)*Source!I2629, 2), 2)</f>
        <v>0</v>
      </c>
      <c r="T2325">
        <f>Source!Y2629</f>
        <v>0</v>
      </c>
      <c r="U2325">
        <f>ROUND((175/100)*ROUND((Source!AE2629*Source!AV2629)*Source!I2629, 2), 2)</f>
        <v>0</v>
      </c>
      <c r="V2325">
        <f>ROUND((108/100)*ROUND(Source!CS2629*Source!I2629, 2), 2)</f>
        <v>0</v>
      </c>
    </row>
    <row r="2326" spans="1:22" ht="28.5" x14ac:dyDescent="0.2">
      <c r="A2326" s="20" t="str">
        <f>Source!E2630</f>
        <v>9,2</v>
      </c>
      <c r="B2326" s="21" t="str">
        <f>Source!F2630</f>
        <v>21.1-6-101</v>
      </c>
      <c r="C2326" s="21" t="str">
        <f>Source!G2630</f>
        <v>Пигменты сухие для красок, кислотный желтый</v>
      </c>
      <c r="D2326" s="22" t="str">
        <f>Source!H2630</f>
        <v>т</v>
      </c>
      <c r="E2326" s="9">
        <f>Source!I2630</f>
        <v>-7.9799999999999996E-2</v>
      </c>
      <c r="F2326" s="24">
        <f>Source!AK2630</f>
        <v>748299.67</v>
      </c>
      <c r="G2326" s="33" t="s">
        <v>3</v>
      </c>
      <c r="H2326" s="9">
        <f>Source!AW2630</f>
        <v>1</v>
      </c>
      <c r="I2326" s="9">
        <f>IF(Source!BC2630&lt;&gt; 0, Source!BC2630, 1)</f>
        <v>1</v>
      </c>
      <c r="J2326" s="25">
        <f>Source!O2630</f>
        <v>-59714.31</v>
      </c>
      <c r="K2326" s="25"/>
      <c r="Q2326">
        <f>ROUND((Source!BZ2630/100)*ROUND((Source!AF2630*Source!AV2630)*Source!I2630, 2), 2)</f>
        <v>0</v>
      </c>
      <c r="R2326">
        <f>Source!X2630</f>
        <v>0</v>
      </c>
      <c r="S2326">
        <f>ROUND((Source!CA2630/100)*ROUND((Source!AF2630*Source!AV2630)*Source!I2630, 2), 2)</f>
        <v>0</v>
      </c>
      <c r="T2326">
        <f>Source!Y2630</f>
        <v>0</v>
      </c>
      <c r="U2326">
        <f>ROUND((175/100)*ROUND((Source!AE2630*Source!AV2630)*Source!I2630, 2), 2)</f>
        <v>0</v>
      </c>
      <c r="V2326">
        <f>ROUND((108/100)*ROUND(Source!CS2630*Source!I2630, 2), 2)</f>
        <v>0</v>
      </c>
    </row>
    <row r="2327" spans="1:22" ht="42.75" x14ac:dyDescent="0.2">
      <c r="A2327" s="20" t="str">
        <f>Source!E2631</f>
        <v>9,3</v>
      </c>
      <c r="B2327" s="21" t="str">
        <f>Source!F2631</f>
        <v>21.1-25-770</v>
      </c>
      <c r="C2327" s="21" t="str">
        <f>Source!G2631</f>
        <v>Крошка каучуковая гранулированная, окрашенная в массе, фракция 2-3 мм, цветная</v>
      </c>
      <c r="D2327" s="22" t="str">
        <f>Source!H2631</f>
        <v>кг</v>
      </c>
      <c r="E2327" s="9">
        <f>Source!I2631</f>
        <v>1117.2</v>
      </c>
      <c r="F2327" s="24">
        <f>Source!AK2631</f>
        <v>94.72</v>
      </c>
      <c r="G2327" s="33" t="s">
        <v>3</v>
      </c>
      <c r="H2327" s="9">
        <f>Source!AW2631</f>
        <v>1</v>
      </c>
      <c r="I2327" s="9">
        <f>IF(Source!BC2631&lt;&gt; 0, Source!BC2631, 1)</f>
        <v>1</v>
      </c>
      <c r="J2327" s="25">
        <f>Source!O2631</f>
        <v>105821.18</v>
      </c>
      <c r="K2327" s="25"/>
      <c r="Q2327">
        <f>ROUND((Source!BZ2631/100)*ROUND((Source!AF2631*Source!AV2631)*Source!I2631, 2), 2)</f>
        <v>0</v>
      </c>
      <c r="R2327">
        <f>Source!X2631</f>
        <v>0</v>
      </c>
      <c r="S2327">
        <f>ROUND((Source!CA2631/100)*ROUND((Source!AF2631*Source!AV2631)*Source!I2631, 2), 2)</f>
        <v>0</v>
      </c>
      <c r="T2327">
        <f>Source!Y2631</f>
        <v>0</v>
      </c>
      <c r="U2327">
        <f>ROUND((175/100)*ROUND((Source!AE2631*Source!AV2631)*Source!I2631, 2), 2)</f>
        <v>0</v>
      </c>
      <c r="V2327">
        <f>ROUND((108/100)*ROUND(Source!CS2631*Source!I2631, 2), 2)</f>
        <v>0</v>
      </c>
    </row>
    <row r="2328" spans="1:22" ht="14.25" x14ac:dyDescent="0.2">
      <c r="A2328" s="20"/>
      <c r="B2328" s="21"/>
      <c r="C2328" s="21" t="s">
        <v>699</v>
      </c>
      <c r="D2328" s="22" t="s">
        <v>700</v>
      </c>
      <c r="E2328" s="9">
        <f>Source!AT2628</f>
        <v>70</v>
      </c>
      <c r="F2328" s="24"/>
      <c r="G2328" s="23"/>
      <c r="H2328" s="9"/>
      <c r="I2328" s="9"/>
      <c r="J2328" s="25">
        <f>SUM(R2319:R2327)</f>
        <v>4337.54</v>
      </c>
      <c r="K2328" s="25"/>
    </row>
    <row r="2329" spans="1:22" ht="14.25" x14ac:dyDescent="0.2">
      <c r="A2329" s="20"/>
      <c r="B2329" s="21"/>
      <c r="C2329" s="21" t="s">
        <v>701</v>
      </c>
      <c r="D2329" s="22" t="s">
        <v>700</v>
      </c>
      <c r="E2329" s="9">
        <f>Source!AU2628</f>
        <v>10</v>
      </c>
      <c r="F2329" s="24"/>
      <c r="G2329" s="23"/>
      <c r="H2329" s="9"/>
      <c r="I2329" s="9"/>
      <c r="J2329" s="25">
        <f>SUM(T2319:T2328)</f>
        <v>619.65</v>
      </c>
      <c r="K2329" s="25"/>
    </row>
    <row r="2330" spans="1:22" ht="14.25" x14ac:dyDescent="0.2">
      <c r="A2330" s="20"/>
      <c r="B2330" s="21"/>
      <c r="C2330" s="21" t="s">
        <v>702</v>
      </c>
      <c r="D2330" s="22" t="s">
        <v>700</v>
      </c>
      <c r="E2330" s="9">
        <f>108</f>
        <v>108</v>
      </c>
      <c r="F2330" s="24"/>
      <c r="G2330" s="23"/>
      <c r="H2330" s="9"/>
      <c r="I2330" s="9"/>
      <c r="J2330" s="25">
        <f>SUM(V2319:V2329)</f>
        <v>3387.38</v>
      </c>
      <c r="K2330" s="25"/>
    </row>
    <row r="2331" spans="1:22" ht="14.25" x14ac:dyDescent="0.2">
      <c r="A2331" s="20"/>
      <c r="B2331" s="21"/>
      <c r="C2331" s="21" t="s">
        <v>703</v>
      </c>
      <c r="D2331" s="22" t="s">
        <v>704</v>
      </c>
      <c r="E2331" s="9">
        <f>Source!AQ2628</f>
        <v>18.440000000000001</v>
      </c>
      <c r="F2331" s="24"/>
      <c r="G2331" s="23" t="str">
        <f>Source!DI2628</f>
        <v/>
      </c>
      <c r="H2331" s="9">
        <f>Source!AV2628</f>
        <v>1</v>
      </c>
      <c r="I2331" s="9"/>
      <c r="J2331" s="25"/>
      <c r="K2331" s="25">
        <f>Source!U2628</f>
        <v>28.028800000000004</v>
      </c>
    </row>
    <row r="2332" spans="1:22" ht="15" x14ac:dyDescent="0.25">
      <c r="A2332" s="29"/>
      <c r="B2332" s="29"/>
      <c r="C2332" s="29"/>
      <c r="D2332" s="29"/>
      <c r="E2332" s="29"/>
      <c r="F2332" s="29"/>
      <c r="G2332" s="29"/>
      <c r="H2332" s="29"/>
      <c r="I2332" s="44">
        <f>J2321+J2322+J2324+J2328+J2329+J2330+SUM(J2325:J2327)</f>
        <v>200360.12</v>
      </c>
      <c r="J2332" s="44"/>
      <c r="K2332" s="30">
        <f>IF(Source!I2628&lt;&gt;0, ROUND(I2332/Source!I2628, 2), 0)</f>
        <v>131815.87</v>
      </c>
      <c r="P2332" s="28">
        <f>I2332</f>
        <v>200360.12</v>
      </c>
    </row>
    <row r="2333" spans="1:22" ht="71.25" x14ac:dyDescent="0.2">
      <c r="A2333" s="20" t="str">
        <f>Source!E2632</f>
        <v>10</v>
      </c>
      <c r="B2333" s="21" t="str">
        <f>Source!F2632</f>
        <v>5.3-3103-11-2/1</v>
      </c>
      <c r="C2333" s="21" t="str">
        <f>Source!G2632</f>
        <v>Устройство наливного полиуретанового покрытия спортивных площадок и беговых дорожек, добавляется на 2 мм толщины покрытия</v>
      </c>
      <c r="D2333" s="22" t="str">
        <f>Source!H2632</f>
        <v>100 м2</v>
      </c>
      <c r="E2333" s="9">
        <f>Source!I2632</f>
        <v>1.52</v>
      </c>
      <c r="F2333" s="24"/>
      <c r="G2333" s="23"/>
      <c r="H2333" s="9"/>
      <c r="I2333" s="9"/>
      <c r="J2333" s="25"/>
      <c r="K2333" s="25"/>
      <c r="Q2333">
        <f>ROUND((Source!BZ2632/100)*ROUND((Source!AF2632*Source!AV2632)*Source!I2632, 2), 2)</f>
        <v>641.21</v>
      </c>
      <c r="R2333">
        <f>Source!X2632</f>
        <v>641.21</v>
      </c>
      <c r="S2333">
        <f>ROUND((Source!CA2632/100)*ROUND((Source!AF2632*Source!AV2632)*Source!I2632, 2), 2)</f>
        <v>91.6</v>
      </c>
      <c r="T2333">
        <f>Source!Y2632</f>
        <v>91.6</v>
      </c>
      <c r="U2333">
        <f>ROUND((175/100)*ROUND((Source!AE2632*Source!AV2632)*Source!I2632, 2), 2)</f>
        <v>1036.3900000000001</v>
      </c>
      <c r="V2333">
        <f>ROUND((108/100)*ROUND(Source!CS2632*Source!I2632, 2), 2)</f>
        <v>639.6</v>
      </c>
    </row>
    <row r="2334" spans="1:22" x14ac:dyDescent="0.2">
      <c r="C2334" s="26" t="str">
        <f>"Объем: "&amp;Source!I2632&amp;"=152/"&amp;"100"</f>
        <v>Объем: 1,52=152/100</v>
      </c>
    </row>
    <row r="2335" spans="1:22" ht="14.25" x14ac:dyDescent="0.2">
      <c r="A2335" s="20"/>
      <c r="B2335" s="21"/>
      <c r="C2335" s="21" t="s">
        <v>695</v>
      </c>
      <c r="D2335" s="22"/>
      <c r="E2335" s="9"/>
      <c r="F2335" s="24">
        <f>Source!AO2632</f>
        <v>602.64</v>
      </c>
      <c r="G2335" s="23" t="str">
        <f>Source!DG2632</f>
        <v/>
      </c>
      <c r="H2335" s="9">
        <f>Source!AV2632</f>
        <v>1</v>
      </c>
      <c r="I2335" s="9">
        <f>IF(Source!BA2632&lt;&gt; 0, Source!BA2632, 1)</f>
        <v>1</v>
      </c>
      <c r="J2335" s="25">
        <f>Source!S2632</f>
        <v>916.01</v>
      </c>
      <c r="K2335" s="25"/>
    </row>
    <row r="2336" spans="1:22" ht="14.25" x14ac:dyDescent="0.2">
      <c r="A2336" s="20"/>
      <c r="B2336" s="21"/>
      <c r="C2336" s="21" t="s">
        <v>696</v>
      </c>
      <c r="D2336" s="22"/>
      <c r="E2336" s="9"/>
      <c r="F2336" s="24">
        <f>Source!AM2632</f>
        <v>492.86</v>
      </c>
      <c r="G2336" s="23" t="str">
        <f>Source!DE2632</f>
        <v/>
      </c>
      <c r="H2336" s="9">
        <f>Source!AV2632</f>
        <v>1</v>
      </c>
      <c r="I2336" s="9">
        <f>IF(Source!BB2632&lt;&gt; 0, Source!BB2632, 1)</f>
        <v>1</v>
      </c>
      <c r="J2336" s="25">
        <f>Source!Q2632</f>
        <v>749.15</v>
      </c>
      <c r="K2336" s="25"/>
    </row>
    <row r="2337" spans="1:22" ht="14.25" x14ac:dyDescent="0.2">
      <c r="A2337" s="20"/>
      <c r="B2337" s="21"/>
      <c r="C2337" s="21" t="s">
        <v>697</v>
      </c>
      <c r="D2337" s="22"/>
      <c r="E2337" s="9"/>
      <c r="F2337" s="24">
        <f>Source!AN2632</f>
        <v>389.62</v>
      </c>
      <c r="G2337" s="23" t="str">
        <f>Source!DF2632</f>
        <v/>
      </c>
      <c r="H2337" s="9">
        <f>Source!AV2632</f>
        <v>1</v>
      </c>
      <c r="I2337" s="9">
        <f>IF(Source!BS2632&lt;&gt; 0, Source!BS2632, 1)</f>
        <v>1</v>
      </c>
      <c r="J2337" s="27">
        <f>Source!R2632</f>
        <v>592.22</v>
      </c>
      <c r="K2337" s="25"/>
    </row>
    <row r="2338" spans="1:22" ht="14.25" x14ac:dyDescent="0.2">
      <c r="A2338" s="20"/>
      <c r="B2338" s="21"/>
      <c r="C2338" s="21" t="s">
        <v>698</v>
      </c>
      <c r="D2338" s="22"/>
      <c r="E2338" s="9"/>
      <c r="F2338" s="24">
        <f>Source!AL2632</f>
        <v>18967.62</v>
      </c>
      <c r="G2338" s="23" t="str">
        <f>Source!DD2632</f>
        <v/>
      </c>
      <c r="H2338" s="9">
        <f>Source!AW2632</f>
        <v>1</v>
      </c>
      <c r="I2338" s="9">
        <f>IF(Source!BC2632&lt;&gt; 0, Source!BC2632, 1)</f>
        <v>1</v>
      </c>
      <c r="J2338" s="25">
        <f>Source!P2632</f>
        <v>28830.78</v>
      </c>
      <c r="K2338" s="25"/>
    </row>
    <row r="2339" spans="1:22" ht="28.5" x14ac:dyDescent="0.2">
      <c r="A2339" s="20" t="str">
        <f>Source!E2633</f>
        <v>10,1</v>
      </c>
      <c r="B2339" s="21" t="str">
        <f>Source!F2633</f>
        <v>21.1-25-769</v>
      </c>
      <c r="C2339" s="21" t="str">
        <f>Source!G2633</f>
        <v>Крошка резиновая гранулированная, фракция 2-3 мм</v>
      </c>
      <c r="D2339" s="22" t="str">
        <f>Source!H2633</f>
        <v>кг</v>
      </c>
      <c r="E2339" s="9">
        <f>Source!I2633</f>
        <v>-223.44</v>
      </c>
      <c r="F2339" s="24">
        <f>Source!AK2633</f>
        <v>17.77</v>
      </c>
      <c r="G2339" s="33" t="s">
        <v>3</v>
      </c>
      <c r="H2339" s="9">
        <f>Source!AW2633</f>
        <v>1</v>
      </c>
      <c r="I2339" s="9">
        <f>IF(Source!BC2633&lt;&gt; 0, Source!BC2633, 1)</f>
        <v>1</v>
      </c>
      <c r="J2339" s="25">
        <f>Source!O2633</f>
        <v>-3970.53</v>
      </c>
      <c r="K2339" s="25"/>
      <c r="Q2339">
        <f>ROUND((Source!BZ2633/100)*ROUND((Source!AF2633*Source!AV2633)*Source!I2633, 2), 2)</f>
        <v>0</v>
      </c>
      <c r="R2339">
        <f>Source!X2633</f>
        <v>0</v>
      </c>
      <c r="S2339">
        <f>ROUND((Source!CA2633/100)*ROUND((Source!AF2633*Source!AV2633)*Source!I2633, 2), 2)</f>
        <v>0</v>
      </c>
      <c r="T2339">
        <f>Source!Y2633</f>
        <v>0</v>
      </c>
      <c r="U2339">
        <f>ROUND((175/100)*ROUND((Source!AE2633*Source!AV2633)*Source!I2633, 2), 2)</f>
        <v>0</v>
      </c>
      <c r="V2339">
        <f>ROUND((108/100)*ROUND(Source!CS2633*Source!I2633, 2), 2)</f>
        <v>0</v>
      </c>
    </row>
    <row r="2340" spans="1:22" ht="28.5" x14ac:dyDescent="0.2">
      <c r="A2340" s="20" t="str">
        <f>Source!E2634</f>
        <v>10,2</v>
      </c>
      <c r="B2340" s="21" t="str">
        <f>Source!F2634</f>
        <v>21.1-6-101</v>
      </c>
      <c r="C2340" s="21" t="str">
        <f>Source!G2634</f>
        <v>Пигменты сухие для красок, кислотный желтый</v>
      </c>
      <c r="D2340" s="22" t="str">
        <f>Source!H2634</f>
        <v>т</v>
      </c>
      <c r="E2340" s="9">
        <f>Source!I2634</f>
        <v>-1.5959999999999998E-2</v>
      </c>
      <c r="F2340" s="24">
        <f>Source!AK2634</f>
        <v>748299.67</v>
      </c>
      <c r="G2340" s="33" t="s">
        <v>3</v>
      </c>
      <c r="H2340" s="9">
        <f>Source!AW2634</f>
        <v>1</v>
      </c>
      <c r="I2340" s="9">
        <f>IF(Source!BC2634&lt;&gt; 0, Source!BC2634, 1)</f>
        <v>1</v>
      </c>
      <c r="J2340" s="25">
        <f>Source!O2634</f>
        <v>-11942.86</v>
      </c>
      <c r="K2340" s="25"/>
      <c r="Q2340">
        <f>ROUND((Source!BZ2634/100)*ROUND((Source!AF2634*Source!AV2634)*Source!I2634, 2), 2)</f>
        <v>0</v>
      </c>
      <c r="R2340">
        <f>Source!X2634</f>
        <v>0</v>
      </c>
      <c r="S2340">
        <f>ROUND((Source!CA2634/100)*ROUND((Source!AF2634*Source!AV2634)*Source!I2634, 2), 2)</f>
        <v>0</v>
      </c>
      <c r="T2340">
        <f>Source!Y2634</f>
        <v>0</v>
      </c>
      <c r="U2340">
        <f>ROUND((175/100)*ROUND((Source!AE2634*Source!AV2634)*Source!I2634, 2), 2)</f>
        <v>0</v>
      </c>
      <c r="V2340">
        <f>ROUND((108/100)*ROUND(Source!CS2634*Source!I2634, 2), 2)</f>
        <v>0</v>
      </c>
    </row>
    <row r="2341" spans="1:22" ht="42.75" x14ac:dyDescent="0.2">
      <c r="A2341" s="20" t="str">
        <f>Source!E2635</f>
        <v>10,3</v>
      </c>
      <c r="B2341" s="21" t="str">
        <f>Source!F2635</f>
        <v>21.1-25-770</v>
      </c>
      <c r="C2341" s="21" t="str">
        <f>Source!G2635</f>
        <v>Крошка каучуковая гранулированная, окрашенная в массе, фракция 2-3 мм, цветная</v>
      </c>
      <c r="D2341" s="22" t="str">
        <f>Source!H2635</f>
        <v>кг</v>
      </c>
      <c r="E2341" s="9">
        <f>Source!I2635</f>
        <v>223.44</v>
      </c>
      <c r="F2341" s="24">
        <f>Source!AK2635</f>
        <v>94.72</v>
      </c>
      <c r="G2341" s="33" t="s">
        <v>3</v>
      </c>
      <c r="H2341" s="9">
        <f>Source!AW2635</f>
        <v>1</v>
      </c>
      <c r="I2341" s="9">
        <f>IF(Source!BC2635&lt;&gt; 0, Source!BC2635, 1)</f>
        <v>1</v>
      </c>
      <c r="J2341" s="25">
        <f>Source!O2635</f>
        <v>21164.240000000002</v>
      </c>
      <c r="K2341" s="25"/>
      <c r="Q2341">
        <f>ROUND((Source!BZ2635/100)*ROUND((Source!AF2635*Source!AV2635)*Source!I2635, 2), 2)</f>
        <v>0</v>
      </c>
      <c r="R2341">
        <f>Source!X2635</f>
        <v>0</v>
      </c>
      <c r="S2341">
        <f>ROUND((Source!CA2635/100)*ROUND((Source!AF2635*Source!AV2635)*Source!I2635, 2), 2)</f>
        <v>0</v>
      </c>
      <c r="T2341">
        <f>Source!Y2635</f>
        <v>0</v>
      </c>
      <c r="U2341">
        <f>ROUND((175/100)*ROUND((Source!AE2635*Source!AV2635)*Source!I2635, 2), 2)</f>
        <v>0</v>
      </c>
      <c r="V2341">
        <f>ROUND((108/100)*ROUND(Source!CS2635*Source!I2635, 2), 2)</f>
        <v>0</v>
      </c>
    </row>
    <row r="2342" spans="1:22" ht="14.25" x14ac:dyDescent="0.2">
      <c r="A2342" s="20"/>
      <c r="B2342" s="21"/>
      <c r="C2342" s="21" t="s">
        <v>699</v>
      </c>
      <c r="D2342" s="22" t="s">
        <v>700</v>
      </c>
      <c r="E2342" s="9">
        <f>Source!AT2632</f>
        <v>70</v>
      </c>
      <c r="F2342" s="24"/>
      <c r="G2342" s="23"/>
      <c r="H2342" s="9"/>
      <c r="I2342" s="9"/>
      <c r="J2342" s="25">
        <f>SUM(R2333:R2341)</f>
        <v>641.21</v>
      </c>
      <c r="K2342" s="25"/>
    </row>
    <row r="2343" spans="1:22" ht="14.25" x14ac:dyDescent="0.2">
      <c r="A2343" s="20"/>
      <c r="B2343" s="21"/>
      <c r="C2343" s="21" t="s">
        <v>701</v>
      </c>
      <c r="D2343" s="22" t="s">
        <v>700</v>
      </c>
      <c r="E2343" s="9">
        <f>Source!AU2632</f>
        <v>10</v>
      </c>
      <c r="F2343" s="24"/>
      <c r="G2343" s="23"/>
      <c r="H2343" s="9"/>
      <c r="I2343" s="9"/>
      <c r="J2343" s="25">
        <f>SUM(T2333:T2342)</f>
        <v>91.6</v>
      </c>
      <c r="K2343" s="25"/>
    </row>
    <row r="2344" spans="1:22" ht="14.25" x14ac:dyDescent="0.2">
      <c r="A2344" s="20"/>
      <c r="B2344" s="21"/>
      <c r="C2344" s="21" t="s">
        <v>702</v>
      </c>
      <c r="D2344" s="22" t="s">
        <v>700</v>
      </c>
      <c r="E2344" s="9">
        <f>108</f>
        <v>108</v>
      </c>
      <c r="F2344" s="24"/>
      <c r="G2344" s="23"/>
      <c r="H2344" s="9"/>
      <c r="I2344" s="9"/>
      <c r="J2344" s="25">
        <f>SUM(V2333:V2343)</f>
        <v>639.6</v>
      </c>
      <c r="K2344" s="25"/>
    </row>
    <row r="2345" spans="1:22" ht="14.25" x14ac:dyDescent="0.2">
      <c r="A2345" s="20"/>
      <c r="B2345" s="21"/>
      <c r="C2345" s="21" t="s">
        <v>703</v>
      </c>
      <c r="D2345" s="22" t="s">
        <v>704</v>
      </c>
      <c r="E2345" s="9">
        <f>Source!AQ2632</f>
        <v>2.65</v>
      </c>
      <c r="F2345" s="24"/>
      <c r="G2345" s="23" t="str">
        <f>Source!DI2632</f>
        <v/>
      </c>
      <c r="H2345" s="9">
        <f>Source!AV2632</f>
        <v>1</v>
      </c>
      <c r="I2345" s="9"/>
      <c r="J2345" s="25"/>
      <c r="K2345" s="25">
        <f>Source!U2632</f>
        <v>4.0279999999999996</v>
      </c>
    </row>
    <row r="2346" spans="1:22" ht="15" x14ac:dyDescent="0.25">
      <c r="A2346" s="29"/>
      <c r="B2346" s="29"/>
      <c r="C2346" s="29"/>
      <c r="D2346" s="29"/>
      <c r="E2346" s="29"/>
      <c r="F2346" s="29"/>
      <c r="G2346" s="29"/>
      <c r="H2346" s="29"/>
      <c r="I2346" s="44">
        <f>J2335+J2336+J2338+J2342+J2343+J2344+SUM(J2339:J2341)</f>
        <v>37119.199999999997</v>
      </c>
      <c r="J2346" s="44"/>
      <c r="K2346" s="30">
        <f>IF(Source!I2632&lt;&gt;0, ROUND(I2346/Source!I2632, 2), 0)</f>
        <v>24420.53</v>
      </c>
      <c r="P2346" s="28">
        <f>I2346</f>
        <v>37119.199999999997</v>
      </c>
    </row>
    <row r="2347" spans="1:22" ht="42.75" x14ac:dyDescent="0.2">
      <c r="A2347" s="20" t="str">
        <f>Source!E2636</f>
        <v>11</v>
      </c>
      <c r="B2347" s="21" t="str">
        <f>Source!F2636</f>
        <v>2.1-3203-1-2/1</v>
      </c>
      <c r="C2347" s="21" t="str">
        <f>Source!G2636</f>
        <v>Установка бортовых камней бетонных марки БР 100.30.15 при других видах покрытий</v>
      </c>
      <c r="D2347" s="22" t="str">
        <f>Source!H2636</f>
        <v>100 м</v>
      </c>
      <c r="E2347" s="9">
        <f>Source!I2636</f>
        <v>1.01</v>
      </c>
      <c r="F2347" s="24"/>
      <c r="G2347" s="23"/>
      <c r="H2347" s="9"/>
      <c r="I2347" s="9"/>
      <c r="J2347" s="25"/>
      <c r="K2347" s="25"/>
      <c r="Q2347">
        <f>ROUND((Source!BZ2636/100)*ROUND((Source!AF2636*Source!AV2636)*Source!I2636, 2), 2)</f>
        <v>11229.87</v>
      </c>
      <c r="R2347">
        <f>Source!X2636</f>
        <v>11229.87</v>
      </c>
      <c r="S2347">
        <f>ROUND((Source!CA2636/100)*ROUND((Source!AF2636*Source!AV2636)*Source!I2636, 2), 2)</f>
        <v>1604.27</v>
      </c>
      <c r="T2347">
        <f>Source!Y2636</f>
        <v>1604.27</v>
      </c>
      <c r="U2347">
        <f>ROUND((175/100)*ROUND((Source!AE2636*Source!AV2636)*Source!I2636, 2), 2)</f>
        <v>0</v>
      </c>
      <c r="V2347">
        <f>ROUND((108/100)*ROUND(Source!CS2636*Source!I2636, 2), 2)</f>
        <v>0</v>
      </c>
    </row>
    <row r="2348" spans="1:22" x14ac:dyDescent="0.2">
      <c r="C2348" s="26" t="str">
        <f>"Объем: "&amp;Source!I2636&amp;"=101/"&amp;"100"</f>
        <v>Объем: 1,01=101/100</v>
      </c>
    </row>
    <row r="2349" spans="1:22" ht="14.25" x14ac:dyDescent="0.2">
      <c r="A2349" s="20"/>
      <c r="B2349" s="21"/>
      <c r="C2349" s="21" t="s">
        <v>695</v>
      </c>
      <c r="D2349" s="22"/>
      <c r="E2349" s="9"/>
      <c r="F2349" s="24">
        <f>Source!AO2636</f>
        <v>15883.83</v>
      </c>
      <c r="G2349" s="23" t="str">
        <f>Source!DG2636</f>
        <v/>
      </c>
      <c r="H2349" s="9">
        <f>Source!AV2636</f>
        <v>1</v>
      </c>
      <c r="I2349" s="9">
        <f>IF(Source!BA2636&lt;&gt; 0, Source!BA2636, 1)</f>
        <v>1</v>
      </c>
      <c r="J2349" s="25">
        <f>Source!S2636</f>
        <v>16042.67</v>
      </c>
      <c r="K2349" s="25"/>
    </row>
    <row r="2350" spans="1:22" ht="14.25" x14ac:dyDescent="0.2">
      <c r="A2350" s="20"/>
      <c r="B2350" s="21"/>
      <c r="C2350" s="21" t="s">
        <v>698</v>
      </c>
      <c r="D2350" s="22"/>
      <c r="E2350" s="9"/>
      <c r="F2350" s="24">
        <f>Source!AL2636</f>
        <v>55802.41</v>
      </c>
      <c r="G2350" s="23" t="str">
        <f>Source!DD2636</f>
        <v/>
      </c>
      <c r="H2350" s="9">
        <f>Source!AW2636</f>
        <v>1</v>
      </c>
      <c r="I2350" s="9">
        <f>IF(Source!BC2636&lt;&gt; 0, Source!BC2636, 1)</f>
        <v>1</v>
      </c>
      <c r="J2350" s="25">
        <f>Source!P2636</f>
        <v>56360.43</v>
      </c>
      <c r="K2350" s="25"/>
    </row>
    <row r="2351" spans="1:22" ht="28.5" x14ac:dyDescent="0.2">
      <c r="A2351" s="20" t="str">
        <f>Source!E2637</f>
        <v>11,1</v>
      </c>
      <c r="B2351" s="21" t="str">
        <f>Source!F2637</f>
        <v>21.5-3-13</v>
      </c>
      <c r="C2351" s="21" t="str">
        <f>Source!G2637</f>
        <v>Камни бетонные бортовые, марка БР 100.30.15</v>
      </c>
      <c r="D2351" s="22" t="str">
        <f>Source!H2637</f>
        <v>м3</v>
      </c>
      <c r="E2351" s="9">
        <f>Source!I2637</f>
        <v>-4.343</v>
      </c>
      <c r="F2351" s="24">
        <f>Source!AK2637</f>
        <v>7833.01</v>
      </c>
      <c r="G2351" s="33" t="s">
        <v>3</v>
      </c>
      <c r="H2351" s="9">
        <f>Source!AW2637</f>
        <v>1</v>
      </c>
      <c r="I2351" s="9">
        <f>IF(Source!BC2637&lt;&gt; 0, Source!BC2637, 1)</f>
        <v>1</v>
      </c>
      <c r="J2351" s="25">
        <f>Source!O2637</f>
        <v>-34018.76</v>
      </c>
      <c r="K2351" s="25"/>
      <c r="Q2351">
        <f>ROUND((Source!BZ2637/100)*ROUND((Source!AF2637*Source!AV2637)*Source!I2637, 2), 2)</f>
        <v>0</v>
      </c>
      <c r="R2351">
        <f>Source!X2637</f>
        <v>0</v>
      </c>
      <c r="S2351">
        <f>ROUND((Source!CA2637/100)*ROUND((Source!AF2637*Source!AV2637)*Source!I2637, 2), 2)</f>
        <v>0</v>
      </c>
      <c r="T2351">
        <f>Source!Y2637</f>
        <v>0</v>
      </c>
      <c r="U2351">
        <f>ROUND((175/100)*ROUND((Source!AE2637*Source!AV2637)*Source!I2637, 2), 2)</f>
        <v>0</v>
      </c>
      <c r="V2351">
        <f>ROUND((108/100)*ROUND(Source!CS2637*Source!I2637, 2), 2)</f>
        <v>0</v>
      </c>
    </row>
    <row r="2352" spans="1:22" ht="14.25" x14ac:dyDescent="0.2">
      <c r="A2352" s="20"/>
      <c r="B2352" s="21"/>
      <c r="C2352" s="21" t="s">
        <v>699</v>
      </c>
      <c r="D2352" s="22" t="s">
        <v>700</v>
      </c>
      <c r="E2352" s="9">
        <f>Source!AT2636</f>
        <v>70</v>
      </c>
      <c r="F2352" s="24"/>
      <c r="G2352" s="23"/>
      <c r="H2352" s="9"/>
      <c r="I2352" s="9"/>
      <c r="J2352" s="25">
        <f>SUM(R2347:R2351)</f>
        <v>11229.87</v>
      </c>
      <c r="K2352" s="25"/>
    </row>
    <row r="2353" spans="1:32" ht="14.25" x14ac:dyDescent="0.2">
      <c r="A2353" s="20"/>
      <c r="B2353" s="21"/>
      <c r="C2353" s="21" t="s">
        <v>701</v>
      </c>
      <c r="D2353" s="22" t="s">
        <v>700</v>
      </c>
      <c r="E2353" s="9">
        <f>Source!AU2636</f>
        <v>10</v>
      </c>
      <c r="F2353" s="24"/>
      <c r="G2353" s="23"/>
      <c r="H2353" s="9"/>
      <c r="I2353" s="9"/>
      <c r="J2353" s="25">
        <f>SUM(T2347:T2352)</f>
        <v>1604.27</v>
      </c>
      <c r="K2353" s="25"/>
    </row>
    <row r="2354" spans="1:32" ht="14.25" x14ac:dyDescent="0.2">
      <c r="A2354" s="20"/>
      <c r="B2354" s="21"/>
      <c r="C2354" s="21" t="s">
        <v>703</v>
      </c>
      <c r="D2354" s="22" t="s">
        <v>704</v>
      </c>
      <c r="E2354" s="9">
        <f>Source!AQ2636</f>
        <v>80.27</v>
      </c>
      <c r="F2354" s="24"/>
      <c r="G2354" s="23" t="str">
        <f>Source!DI2636</f>
        <v/>
      </c>
      <c r="H2354" s="9">
        <f>Source!AV2636</f>
        <v>1</v>
      </c>
      <c r="I2354" s="9"/>
      <c r="J2354" s="25"/>
      <c r="K2354" s="25">
        <f>Source!U2636</f>
        <v>81.072699999999998</v>
      </c>
    </row>
    <row r="2355" spans="1:32" ht="15" x14ac:dyDescent="0.25">
      <c r="A2355" s="29"/>
      <c r="B2355" s="29"/>
      <c r="C2355" s="29"/>
      <c r="D2355" s="29"/>
      <c r="E2355" s="29"/>
      <c r="F2355" s="29"/>
      <c r="G2355" s="29"/>
      <c r="H2355" s="29"/>
      <c r="I2355" s="44">
        <f>J2349+J2350+J2352+J2353+SUM(J2351:J2351)</f>
        <v>51218.48</v>
      </c>
      <c r="J2355" s="44"/>
      <c r="K2355" s="30">
        <f>IF(Source!I2636&lt;&gt;0, ROUND(I2355/Source!I2636, 2), 0)</f>
        <v>50711.37</v>
      </c>
      <c r="P2355" s="28">
        <f>I2355</f>
        <v>51218.48</v>
      </c>
    </row>
    <row r="2357" spans="1:32" ht="15" x14ac:dyDescent="0.25">
      <c r="A2357" s="42" t="str">
        <f>CONCATENATE("Итого по подразделу: ",IF(Source!G2640&lt;&gt;"Новый подраздел", Source!G2640, ""))</f>
        <v>Итого по подразделу: Устройство резинового покрытия   на детской площадке -152м2</v>
      </c>
      <c r="B2357" s="42"/>
      <c r="C2357" s="42"/>
      <c r="D2357" s="42"/>
      <c r="E2357" s="42"/>
      <c r="F2357" s="42"/>
      <c r="G2357" s="42"/>
      <c r="H2357" s="42"/>
      <c r="I2357" s="40">
        <f>SUM(P2260:P2356)</f>
        <v>440426.05</v>
      </c>
      <c r="J2357" s="41"/>
      <c r="K2357" s="31"/>
      <c r="AF2357" s="34" t="str">
        <f>CONCATENATE("Итого по подразделу: ",IF(Source!G2640&lt;&gt;"Новый подраздел", Source!G2640, ""))</f>
        <v>Итого по подразделу: Устройство резинового покрытия   на детской площадке -152м2</v>
      </c>
    </row>
    <row r="2359" spans="1:32" ht="14.25" x14ac:dyDescent="0.2">
      <c r="C2359" s="38" t="str">
        <f>Source!H2668</f>
        <v>НДС 20%</v>
      </c>
      <c r="D2359" s="38"/>
      <c r="E2359" s="38"/>
      <c r="F2359" s="38"/>
      <c r="G2359" s="38"/>
      <c r="H2359" s="38"/>
      <c r="I2359" s="39">
        <f>IF(Source!F2668=0, "", Source!F2668)</f>
        <v>88085.21</v>
      </c>
      <c r="J2359" s="39"/>
    </row>
    <row r="2360" spans="1:32" ht="14.25" x14ac:dyDescent="0.2">
      <c r="C2360" s="38" t="str">
        <f>Source!H2669</f>
        <v>Итого с НДС</v>
      </c>
      <c r="D2360" s="38"/>
      <c r="E2360" s="38"/>
      <c r="F2360" s="38"/>
      <c r="G2360" s="38"/>
      <c r="H2360" s="38"/>
      <c r="I2360" s="39">
        <f>IF(Source!F2669=0, "", Source!F2669)</f>
        <v>528511.26</v>
      </c>
      <c r="J2360" s="39"/>
    </row>
    <row r="2362" spans="1:32" ht="30" x14ac:dyDescent="0.25">
      <c r="A2362" s="42" t="str">
        <f>CONCATENATE("Итого по разделу: ",IF(Source!G2671&lt;&gt;"Новый раздел", Source!G2671,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</v>
      </c>
      <c r="B2362" s="42"/>
      <c r="C2362" s="42"/>
      <c r="D2362" s="42"/>
      <c r="E2362" s="42"/>
      <c r="F2362" s="42"/>
      <c r="G2362" s="42"/>
      <c r="H2362" s="42"/>
      <c r="I2362" s="40">
        <f>SUM(P2258:P2361)</f>
        <v>440426.05</v>
      </c>
      <c r="J2362" s="41"/>
      <c r="K2362" s="31"/>
      <c r="AF2362" s="34" t="str">
        <f>CONCATENATE("Итого по разделу: ",IF(Source!G2671&lt;&gt;"Новый раздел", Source!G2671,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</v>
      </c>
    </row>
    <row r="2364" spans="1:32" ht="14.25" x14ac:dyDescent="0.2">
      <c r="C2364" s="38" t="str">
        <f>Source!H2699</f>
        <v>НДС 20%</v>
      </c>
      <c r="D2364" s="38"/>
      <c r="E2364" s="38"/>
      <c r="F2364" s="38"/>
      <c r="G2364" s="38"/>
      <c r="H2364" s="38"/>
      <c r="I2364" s="39">
        <f>IF(Source!F2699=0, "", Source!F2699)</f>
        <v>88085.21</v>
      </c>
      <c r="J2364" s="39"/>
    </row>
    <row r="2365" spans="1:32" ht="14.25" x14ac:dyDescent="0.2">
      <c r="C2365" s="38" t="str">
        <f>Source!H2700</f>
        <v>Итого с НДС</v>
      </c>
      <c r="D2365" s="38"/>
      <c r="E2365" s="38"/>
      <c r="F2365" s="38"/>
      <c r="G2365" s="38"/>
      <c r="H2365" s="38"/>
      <c r="I2365" s="39">
        <f>IF(Source!F2700=0, "", Source!F2700)</f>
        <v>528511.26</v>
      </c>
      <c r="J2365" s="39"/>
    </row>
    <row r="2367" spans="1:32" ht="16.5" x14ac:dyDescent="0.25">
      <c r="A2367" s="43" t="str">
        <f>CONCATENATE("Раздел: ",IF(Source!G2702&lt;&gt;"Новый раздел", Source!G2702, ""))</f>
        <v>Раздел: Устройство / ремонт игрового комплекса</v>
      </c>
      <c r="B2367" s="43"/>
      <c r="C2367" s="43"/>
      <c r="D2367" s="43"/>
      <c r="E2367" s="43"/>
      <c r="F2367" s="43"/>
      <c r="G2367" s="43"/>
      <c r="H2367" s="43"/>
      <c r="I2367" s="43"/>
      <c r="J2367" s="43"/>
      <c r="K2367" s="43"/>
    </row>
    <row r="2368" spans="1:32" ht="28.5" x14ac:dyDescent="0.2">
      <c r="A2368" s="20" t="str">
        <f>Source!E2706</f>
        <v>12</v>
      </c>
      <c r="B2368" s="21" t="str">
        <f>Source!F2706</f>
        <v>1.1-3101-5-2/1</v>
      </c>
      <c r="C2368" s="21" t="str">
        <f>Source!G2706</f>
        <v>Рытье ям для установки стоек и столбов глубина 0,7 м</v>
      </c>
      <c r="D2368" s="22" t="str">
        <f>Source!H2706</f>
        <v>100 ям</v>
      </c>
      <c r="E2368" s="9">
        <f>Source!I2706</f>
        <v>0.22</v>
      </c>
      <c r="F2368" s="24"/>
      <c r="G2368" s="23"/>
      <c r="H2368" s="9"/>
      <c r="I2368" s="9"/>
      <c r="J2368" s="25"/>
      <c r="K2368" s="25"/>
      <c r="Q2368">
        <f>ROUND((Source!BZ2706/100)*ROUND((Source!AF2706*Source!AV2706)*Source!I2706, 2), 2)</f>
        <v>15156.09</v>
      </c>
      <c r="R2368">
        <f>Source!X2706</f>
        <v>15156.09</v>
      </c>
      <c r="S2368">
        <f>ROUND((Source!CA2706/100)*ROUND((Source!AF2706*Source!AV2706)*Source!I2706, 2), 2)</f>
        <v>2165.16</v>
      </c>
      <c r="T2368">
        <f>Source!Y2706</f>
        <v>2165.16</v>
      </c>
      <c r="U2368">
        <f>ROUND((175/100)*ROUND((Source!AE2706*Source!AV2706)*Source!I2706, 2), 2)</f>
        <v>0</v>
      </c>
      <c r="V2368">
        <f>ROUND((108/100)*ROUND(Source!CS2706*Source!I2706, 2), 2)</f>
        <v>0</v>
      </c>
    </row>
    <row r="2369" spans="1:22" x14ac:dyDescent="0.2">
      <c r="C2369" s="26" t="str">
        <f>"Объем: "&amp;Source!I2706&amp;"=22/"&amp;"100"</f>
        <v>Объем: 0,22=22/100</v>
      </c>
    </row>
    <row r="2370" spans="1:22" ht="14.25" x14ac:dyDescent="0.2">
      <c r="A2370" s="20"/>
      <c r="B2370" s="21"/>
      <c r="C2370" s="21" t="s">
        <v>695</v>
      </c>
      <c r="D2370" s="22"/>
      <c r="E2370" s="9"/>
      <c r="F2370" s="24">
        <f>Source!AO2706</f>
        <v>98416.2</v>
      </c>
      <c r="G2370" s="23" t="str">
        <f>Source!DG2706</f>
        <v/>
      </c>
      <c r="H2370" s="9">
        <f>Source!AV2706</f>
        <v>1</v>
      </c>
      <c r="I2370" s="9">
        <f>IF(Source!BA2706&lt;&gt; 0, Source!BA2706, 1)</f>
        <v>1</v>
      </c>
      <c r="J2370" s="25">
        <f>Source!S2706</f>
        <v>21651.56</v>
      </c>
      <c r="K2370" s="25"/>
    </row>
    <row r="2371" spans="1:22" ht="14.25" x14ac:dyDescent="0.2">
      <c r="A2371" s="20"/>
      <c r="B2371" s="21"/>
      <c r="C2371" s="21" t="s">
        <v>699</v>
      </c>
      <c r="D2371" s="22" t="s">
        <v>700</v>
      </c>
      <c r="E2371" s="9">
        <f>Source!AT2706</f>
        <v>70</v>
      </c>
      <c r="F2371" s="24"/>
      <c r="G2371" s="23"/>
      <c r="H2371" s="9"/>
      <c r="I2371" s="9"/>
      <c r="J2371" s="25">
        <f>SUM(R2368:R2370)</f>
        <v>15156.09</v>
      </c>
      <c r="K2371" s="25"/>
    </row>
    <row r="2372" spans="1:22" ht="14.25" x14ac:dyDescent="0.2">
      <c r="A2372" s="20"/>
      <c r="B2372" s="21"/>
      <c r="C2372" s="21" t="s">
        <v>701</v>
      </c>
      <c r="D2372" s="22" t="s">
        <v>700</v>
      </c>
      <c r="E2372" s="9">
        <f>Source!AU2706</f>
        <v>10</v>
      </c>
      <c r="F2372" s="24"/>
      <c r="G2372" s="23"/>
      <c r="H2372" s="9"/>
      <c r="I2372" s="9"/>
      <c r="J2372" s="25">
        <f>SUM(T2368:T2371)</f>
        <v>2165.16</v>
      </c>
      <c r="K2372" s="25"/>
    </row>
    <row r="2373" spans="1:22" ht="14.25" x14ac:dyDescent="0.2">
      <c r="A2373" s="20"/>
      <c r="B2373" s="21"/>
      <c r="C2373" s="21" t="s">
        <v>703</v>
      </c>
      <c r="D2373" s="22" t="s">
        <v>704</v>
      </c>
      <c r="E2373" s="9">
        <f>Source!AQ2706</f>
        <v>582</v>
      </c>
      <c r="F2373" s="24"/>
      <c r="G2373" s="23" t="str">
        <f>Source!DI2706</f>
        <v/>
      </c>
      <c r="H2373" s="9">
        <f>Source!AV2706</f>
        <v>1</v>
      </c>
      <c r="I2373" s="9"/>
      <c r="J2373" s="25"/>
      <c r="K2373" s="25">
        <f>Source!U2706</f>
        <v>128.04</v>
      </c>
    </row>
    <row r="2374" spans="1:22" ht="15" x14ac:dyDescent="0.25">
      <c r="A2374" s="29"/>
      <c r="B2374" s="29"/>
      <c r="C2374" s="29"/>
      <c r="D2374" s="29"/>
      <c r="E2374" s="29"/>
      <c r="F2374" s="29"/>
      <c r="G2374" s="29"/>
      <c r="H2374" s="29"/>
      <c r="I2374" s="44">
        <f>J2370+J2371+J2372</f>
        <v>38972.81</v>
      </c>
      <c r="J2374" s="44"/>
      <c r="K2374" s="30">
        <f>IF(Source!I2706&lt;&gt;0, ROUND(I2374/Source!I2706, 2), 0)</f>
        <v>177149.14</v>
      </c>
      <c r="P2374" s="28">
        <f>I2374</f>
        <v>38972.81</v>
      </c>
    </row>
    <row r="2375" spans="1:22" ht="28.5" x14ac:dyDescent="0.2">
      <c r="A2375" s="20" t="str">
        <f>Source!E2707</f>
        <v>13</v>
      </c>
      <c r="B2375" s="21" t="str">
        <f>Source!F2707</f>
        <v>1.1-3101-6-1/1</v>
      </c>
      <c r="C2375" s="21" t="str">
        <f>Source!G2707</f>
        <v>Погрузка грунта вручную в автомобили-самосвалы с выгрузкой (0,4*0,4*0,9*22)</v>
      </c>
      <c r="D2375" s="22" t="str">
        <f>Source!H2707</f>
        <v>100 м3</v>
      </c>
      <c r="E2375" s="9">
        <f>Source!I2707</f>
        <v>3.1600000000000003E-2</v>
      </c>
      <c r="F2375" s="24"/>
      <c r="G2375" s="23"/>
      <c r="H2375" s="9"/>
      <c r="I2375" s="9"/>
      <c r="J2375" s="25"/>
      <c r="K2375" s="25"/>
      <c r="Q2375">
        <f>ROUND((Source!BZ2707/100)*ROUND((Source!AF2707*Source!AV2707)*Source!I2707, 2), 2)</f>
        <v>246.2</v>
      </c>
      <c r="R2375">
        <f>Source!X2707</f>
        <v>246.2</v>
      </c>
      <c r="S2375">
        <f>ROUND((Source!CA2707/100)*ROUND((Source!AF2707*Source!AV2707)*Source!I2707, 2), 2)</f>
        <v>35.17</v>
      </c>
      <c r="T2375">
        <f>Source!Y2707</f>
        <v>35.17</v>
      </c>
      <c r="U2375">
        <f>ROUND((175/100)*ROUND((Source!AE2707*Source!AV2707)*Source!I2707, 2), 2)</f>
        <v>0</v>
      </c>
      <c r="V2375">
        <f>ROUND((108/100)*ROUND(Source!CS2707*Source!I2707, 2), 2)</f>
        <v>0</v>
      </c>
    </row>
    <row r="2376" spans="1:22" x14ac:dyDescent="0.2">
      <c r="C2376" s="26" t="str">
        <f>"Объем: "&amp;Source!I2707&amp;"=3,16/"&amp;"100"</f>
        <v>Объем: 0,0316=3,16/100</v>
      </c>
    </row>
    <row r="2377" spans="1:22" ht="14.25" x14ac:dyDescent="0.2">
      <c r="A2377" s="20"/>
      <c r="B2377" s="21"/>
      <c r="C2377" s="21" t="s">
        <v>695</v>
      </c>
      <c r="D2377" s="22"/>
      <c r="E2377" s="9"/>
      <c r="F2377" s="24">
        <f>Source!AO2707</f>
        <v>11130.3</v>
      </c>
      <c r="G2377" s="23" t="str">
        <f>Source!DG2707</f>
        <v/>
      </c>
      <c r="H2377" s="9">
        <f>Source!AV2707</f>
        <v>1</v>
      </c>
      <c r="I2377" s="9">
        <f>IF(Source!BA2707&lt;&gt; 0, Source!BA2707, 1)</f>
        <v>1</v>
      </c>
      <c r="J2377" s="25">
        <f>Source!S2707</f>
        <v>351.72</v>
      </c>
      <c r="K2377" s="25"/>
    </row>
    <row r="2378" spans="1:22" ht="14.25" x14ac:dyDescent="0.2">
      <c r="A2378" s="20"/>
      <c r="B2378" s="21"/>
      <c r="C2378" s="21" t="s">
        <v>699</v>
      </c>
      <c r="D2378" s="22" t="s">
        <v>700</v>
      </c>
      <c r="E2378" s="9">
        <f>Source!AT2707</f>
        <v>70</v>
      </c>
      <c r="F2378" s="24"/>
      <c r="G2378" s="23"/>
      <c r="H2378" s="9"/>
      <c r="I2378" s="9"/>
      <c r="J2378" s="25">
        <f>SUM(R2375:R2377)</f>
        <v>246.2</v>
      </c>
      <c r="K2378" s="25"/>
    </row>
    <row r="2379" spans="1:22" ht="14.25" x14ac:dyDescent="0.2">
      <c r="A2379" s="20"/>
      <c r="B2379" s="21"/>
      <c r="C2379" s="21" t="s">
        <v>701</v>
      </c>
      <c r="D2379" s="22" t="s">
        <v>700</v>
      </c>
      <c r="E2379" s="9">
        <f>Source!AU2707</f>
        <v>10</v>
      </c>
      <c r="F2379" s="24"/>
      <c r="G2379" s="23"/>
      <c r="H2379" s="9"/>
      <c r="I2379" s="9"/>
      <c r="J2379" s="25">
        <f>SUM(T2375:T2378)</f>
        <v>35.17</v>
      </c>
      <c r="K2379" s="25"/>
    </row>
    <row r="2380" spans="1:22" ht="14.25" x14ac:dyDescent="0.2">
      <c r="A2380" s="20"/>
      <c r="B2380" s="21"/>
      <c r="C2380" s="21" t="s">
        <v>703</v>
      </c>
      <c r="D2380" s="22" t="s">
        <v>704</v>
      </c>
      <c r="E2380" s="9">
        <f>Source!AQ2707</f>
        <v>83</v>
      </c>
      <c r="F2380" s="24"/>
      <c r="G2380" s="23" t="str">
        <f>Source!DI2707</f>
        <v/>
      </c>
      <c r="H2380" s="9">
        <f>Source!AV2707</f>
        <v>1</v>
      </c>
      <c r="I2380" s="9"/>
      <c r="J2380" s="25"/>
      <c r="K2380" s="25">
        <f>Source!U2707</f>
        <v>2.6228000000000002</v>
      </c>
    </row>
    <row r="2381" spans="1:22" ht="15" x14ac:dyDescent="0.25">
      <c r="A2381" s="29"/>
      <c r="B2381" s="29"/>
      <c r="C2381" s="29"/>
      <c r="D2381" s="29"/>
      <c r="E2381" s="29"/>
      <c r="F2381" s="29"/>
      <c r="G2381" s="29"/>
      <c r="H2381" s="29"/>
      <c r="I2381" s="44">
        <f>J2377+J2378+J2379</f>
        <v>633.09</v>
      </c>
      <c r="J2381" s="44"/>
      <c r="K2381" s="30">
        <f>IF(Source!I2707&lt;&gt;0, ROUND(I2381/Source!I2707, 2), 0)</f>
        <v>20034.490000000002</v>
      </c>
      <c r="P2381" s="28">
        <f>I2381</f>
        <v>633.09</v>
      </c>
    </row>
    <row r="2382" spans="1:22" ht="42.75" x14ac:dyDescent="0.2">
      <c r="A2382" s="20" t="str">
        <f>Source!E2708</f>
        <v>14</v>
      </c>
      <c r="B2382" s="21" t="str">
        <f>Source!F2708</f>
        <v>2.49-3401-1-1/1</v>
      </c>
      <c r="C2382" s="21" t="str">
        <f>Source!G2708</f>
        <v>Перевозка грунта автосамосвалами грузоподъемностью до 10 т на расстояние 1 км</v>
      </c>
      <c r="D2382" s="22" t="str">
        <f>Source!H2708</f>
        <v>м3</v>
      </c>
      <c r="E2382" s="9">
        <f>Source!I2708</f>
        <v>3.16</v>
      </c>
      <c r="F2382" s="24"/>
      <c r="G2382" s="23"/>
      <c r="H2382" s="9"/>
      <c r="I2382" s="9"/>
      <c r="J2382" s="25"/>
      <c r="K2382" s="25"/>
      <c r="Q2382">
        <f>ROUND((Source!BZ2708/100)*ROUND((Source!AF2708*Source!AV2708)*Source!I2708, 2), 2)</f>
        <v>0</v>
      </c>
      <c r="R2382">
        <f>Source!X2708</f>
        <v>0</v>
      </c>
      <c r="S2382">
        <f>ROUND((Source!CA2708/100)*ROUND((Source!AF2708*Source!AV2708)*Source!I2708, 2), 2)</f>
        <v>0</v>
      </c>
      <c r="T2382">
        <f>Source!Y2708</f>
        <v>0</v>
      </c>
      <c r="U2382">
        <f>ROUND((175/100)*ROUND((Source!AE2708*Source!AV2708)*Source!I2708, 2), 2)</f>
        <v>141.91</v>
      </c>
      <c r="V2382">
        <f>ROUND((108/100)*ROUND(Source!CS2708*Source!I2708, 2), 2)</f>
        <v>87.58</v>
      </c>
    </row>
    <row r="2383" spans="1:22" ht="14.25" x14ac:dyDescent="0.2">
      <c r="A2383" s="20"/>
      <c r="B2383" s="21"/>
      <c r="C2383" s="21" t="s">
        <v>696</v>
      </c>
      <c r="D2383" s="22"/>
      <c r="E2383" s="9"/>
      <c r="F2383" s="24">
        <f>Source!AM2708</f>
        <v>47.27</v>
      </c>
      <c r="G2383" s="23" t="str">
        <f>Source!DE2708</f>
        <v/>
      </c>
      <c r="H2383" s="9">
        <f>Source!AV2708</f>
        <v>1</v>
      </c>
      <c r="I2383" s="9">
        <f>IF(Source!BB2708&lt;&gt; 0, Source!BB2708, 1)</f>
        <v>1</v>
      </c>
      <c r="J2383" s="25">
        <f>Source!Q2708</f>
        <v>149.37</v>
      </c>
      <c r="K2383" s="25"/>
    </row>
    <row r="2384" spans="1:22" ht="14.25" x14ac:dyDescent="0.2">
      <c r="A2384" s="20"/>
      <c r="B2384" s="21"/>
      <c r="C2384" s="21" t="s">
        <v>697</v>
      </c>
      <c r="D2384" s="22"/>
      <c r="E2384" s="9"/>
      <c r="F2384" s="24">
        <f>Source!AN2708</f>
        <v>25.66</v>
      </c>
      <c r="G2384" s="23" t="str">
        <f>Source!DF2708</f>
        <v/>
      </c>
      <c r="H2384" s="9">
        <f>Source!AV2708</f>
        <v>1</v>
      </c>
      <c r="I2384" s="9">
        <f>IF(Source!BS2708&lt;&gt; 0, Source!BS2708, 1)</f>
        <v>1</v>
      </c>
      <c r="J2384" s="27">
        <f>Source!R2708</f>
        <v>81.09</v>
      </c>
      <c r="K2384" s="25"/>
    </row>
    <row r="2385" spans="1:22" ht="15" x14ac:dyDescent="0.25">
      <c r="A2385" s="29"/>
      <c r="B2385" s="29"/>
      <c r="C2385" s="29"/>
      <c r="D2385" s="29"/>
      <c r="E2385" s="29"/>
      <c r="F2385" s="29"/>
      <c r="G2385" s="29"/>
      <c r="H2385" s="29"/>
      <c r="I2385" s="44">
        <f>J2383</f>
        <v>149.37</v>
      </c>
      <c r="J2385" s="44"/>
      <c r="K2385" s="30">
        <f>IF(Source!I2708&lt;&gt;0, ROUND(I2385/Source!I2708, 2), 0)</f>
        <v>47.27</v>
      </c>
      <c r="P2385" s="28">
        <f>I2385</f>
        <v>149.37</v>
      </c>
    </row>
    <row r="2386" spans="1:22" ht="57" x14ac:dyDescent="0.2">
      <c r="A2386" s="20" t="str">
        <f>Source!E2709</f>
        <v>15</v>
      </c>
      <c r="B2386" s="21" t="str">
        <f>Source!F2709</f>
        <v>2.49-3401-1-2/1</v>
      </c>
      <c r="C2386" s="21" t="str">
        <f>Source!G2709</f>
        <v>Перевозка грунта автосамосвалами грузоподъемностью до 10 т - добавляется на каждый последующий 1 км до 100 км (к поз. 49-3401-1-1)</v>
      </c>
      <c r="D2386" s="22" t="str">
        <f>Source!H2709</f>
        <v>м3</v>
      </c>
      <c r="E2386" s="9">
        <f>Source!I2709</f>
        <v>3.16</v>
      </c>
      <c r="F2386" s="24"/>
      <c r="G2386" s="23"/>
      <c r="H2386" s="9"/>
      <c r="I2386" s="9"/>
      <c r="J2386" s="25"/>
      <c r="K2386" s="25"/>
      <c r="Q2386">
        <f>ROUND((Source!BZ2709/100)*ROUND((Source!AF2709*Source!AV2709)*Source!I2709, 2), 2)</f>
        <v>0</v>
      </c>
      <c r="R2386">
        <f>Source!X2709</f>
        <v>0</v>
      </c>
      <c r="S2386">
        <f>ROUND((Source!CA2709/100)*ROUND((Source!AF2709*Source!AV2709)*Source!I2709, 2), 2)</f>
        <v>0</v>
      </c>
      <c r="T2386">
        <f>Source!Y2709</f>
        <v>0</v>
      </c>
      <c r="U2386">
        <f>ROUND((175/100)*ROUND((Source!AE2709*Source!AV2709)*Source!I2709, 2), 2)</f>
        <v>45.78</v>
      </c>
      <c r="V2386">
        <f>ROUND((108/100)*ROUND(Source!CS2709*Source!I2709, 2), 2)</f>
        <v>28.25</v>
      </c>
    </row>
    <row r="2387" spans="1:22" ht="14.25" x14ac:dyDescent="0.2">
      <c r="A2387" s="20"/>
      <c r="B2387" s="21"/>
      <c r="C2387" s="21" t="s">
        <v>696</v>
      </c>
      <c r="D2387" s="22"/>
      <c r="E2387" s="9"/>
      <c r="F2387" s="24">
        <f>Source!AM2709</f>
        <v>15.25</v>
      </c>
      <c r="G2387" s="23" t="str">
        <f>Source!DE2709</f>
        <v/>
      </c>
      <c r="H2387" s="9">
        <f>Source!AV2709</f>
        <v>1</v>
      </c>
      <c r="I2387" s="9">
        <f>IF(Source!BB2709&lt;&gt; 0, Source!BB2709, 1)</f>
        <v>1</v>
      </c>
      <c r="J2387" s="25">
        <f>Source!Q2709</f>
        <v>48.19</v>
      </c>
      <c r="K2387" s="25"/>
    </row>
    <row r="2388" spans="1:22" ht="14.25" x14ac:dyDescent="0.2">
      <c r="A2388" s="20"/>
      <c r="B2388" s="21"/>
      <c r="C2388" s="21" t="s">
        <v>697</v>
      </c>
      <c r="D2388" s="22"/>
      <c r="E2388" s="9"/>
      <c r="F2388" s="24">
        <f>Source!AN2709</f>
        <v>8.2799999999999994</v>
      </c>
      <c r="G2388" s="23" t="str">
        <f>Source!DF2709</f>
        <v/>
      </c>
      <c r="H2388" s="9">
        <f>Source!AV2709</f>
        <v>1</v>
      </c>
      <c r="I2388" s="9">
        <f>IF(Source!BS2709&lt;&gt; 0, Source!BS2709, 1)</f>
        <v>1</v>
      </c>
      <c r="J2388" s="27">
        <f>Source!R2709</f>
        <v>26.16</v>
      </c>
      <c r="K2388" s="25"/>
    </row>
    <row r="2389" spans="1:22" ht="15" x14ac:dyDescent="0.25">
      <c r="A2389" s="29"/>
      <c r="B2389" s="29"/>
      <c r="C2389" s="29"/>
      <c r="D2389" s="29"/>
      <c r="E2389" s="29"/>
      <c r="F2389" s="29"/>
      <c r="G2389" s="29"/>
      <c r="H2389" s="29"/>
      <c r="I2389" s="44">
        <f>J2387</f>
        <v>48.19</v>
      </c>
      <c r="J2389" s="44"/>
      <c r="K2389" s="30">
        <f>IF(Source!I2709&lt;&gt;0, ROUND(I2389/Source!I2709, 2), 0)</f>
        <v>15.25</v>
      </c>
      <c r="P2389" s="28">
        <f>I2389</f>
        <v>48.19</v>
      </c>
    </row>
    <row r="2390" spans="1:22" ht="28.5" x14ac:dyDescent="0.2">
      <c r="A2390" s="20" t="str">
        <f>Source!E2710</f>
        <v>16</v>
      </c>
      <c r="B2390" s="21" t="str">
        <f>Source!F2710</f>
        <v>1.2-3103-2-1/1</v>
      </c>
      <c r="C2390" s="21" t="str">
        <f>Source!G2710</f>
        <v>Устройство бетонной подготовки</v>
      </c>
      <c r="D2390" s="22" t="str">
        <f>Source!H2710</f>
        <v>100 м3</v>
      </c>
      <c r="E2390" s="9">
        <f>Source!I2710</f>
        <v>3.1600000000000003E-2</v>
      </c>
      <c r="F2390" s="24"/>
      <c r="G2390" s="23"/>
      <c r="H2390" s="9"/>
      <c r="I2390" s="9"/>
      <c r="J2390" s="25"/>
      <c r="K2390" s="25"/>
      <c r="Q2390">
        <f>ROUND((Source!BZ2710/100)*ROUND((Source!AF2710*Source!AV2710)*Source!I2710, 2), 2)</f>
        <v>620.67999999999995</v>
      </c>
      <c r="R2390">
        <f>Source!X2710</f>
        <v>620.67999999999995</v>
      </c>
      <c r="S2390">
        <f>ROUND((Source!CA2710/100)*ROUND((Source!AF2710*Source!AV2710)*Source!I2710, 2), 2)</f>
        <v>88.67</v>
      </c>
      <c r="T2390">
        <f>Source!Y2710</f>
        <v>88.67</v>
      </c>
      <c r="U2390">
        <f>ROUND((175/100)*ROUND((Source!AE2710*Source!AV2710)*Source!I2710, 2), 2)</f>
        <v>0</v>
      </c>
      <c r="V2390">
        <f>ROUND((108/100)*ROUND(Source!CS2710*Source!I2710, 2), 2)</f>
        <v>0</v>
      </c>
    </row>
    <row r="2391" spans="1:22" x14ac:dyDescent="0.2">
      <c r="C2391" s="26" t="str">
        <f>"Объем: "&amp;Source!I2710&amp;"=3,16/"&amp;"100"</f>
        <v>Объем: 0,0316=3,16/100</v>
      </c>
    </row>
    <row r="2392" spans="1:22" ht="14.25" x14ac:dyDescent="0.2">
      <c r="A2392" s="20"/>
      <c r="B2392" s="21"/>
      <c r="C2392" s="21" t="s">
        <v>695</v>
      </c>
      <c r="D2392" s="22"/>
      <c r="E2392" s="9"/>
      <c r="F2392" s="24">
        <f>Source!AO2710</f>
        <v>28059.89</v>
      </c>
      <c r="G2392" s="23" t="str">
        <f>Source!DG2710</f>
        <v/>
      </c>
      <c r="H2392" s="9">
        <f>Source!AV2710</f>
        <v>1</v>
      </c>
      <c r="I2392" s="9">
        <f>IF(Source!BA2710&lt;&gt; 0, Source!BA2710, 1)</f>
        <v>1</v>
      </c>
      <c r="J2392" s="25">
        <f>Source!S2710</f>
        <v>886.69</v>
      </c>
      <c r="K2392" s="25"/>
    </row>
    <row r="2393" spans="1:22" ht="14.25" x14ac:dyDescent="0.2">
      <c r="A2393" s="20"/>
      <c r="B2393" s="21"/>
      <c r="C2393" s="21" t="s">
        <v>696</v>
      </c>
      <c r="D2393" s="22"/>
      <c r="E2393" s="9"/>
      <c r="F2393" s="24">
        <f>Source!AM2710</f>
        <v>28.45</v>
      </c>
      <c r="G2393" s="23" t="str">
        <f>Source!DE2710</f>
        <v/>
      </c>
      <c r="H2393" s="9">
        <f>Source!AV2710</f>
        <v>1</v>
      </c>
      <c r="I2393" s="9">
        <f>IF(Source!BB2710&lt;&gt; 0, Source!BB2710, 1)</f>
        <v>1</v>
      </c>
      <c r="J2393" s="25">
        <f>Source!Q2710</f>
        <v>0.9</v>
      </c>
      <c r="K2393" s="25"/>
    </row>
    <row r="2394" spans="1:22" ht="14.25" x14ac:dyDescent="0.2">
      <c r="A2394" s="20"/>
      <c r="B2394" s="21"/>
      <c r="C2394" s="21" t="s">
        <v>698</v>
      </c>
      <c r="D2394" s="22"/>
      <c r="E2394" s="9"/>
      <c r="F2394" s="24">
        <f>Source!AL2710</f>
        <v>354251.65</v>
      </c>
      <c r="G2394" s="23" t="str">
        <f>Source!DD2710</f>
        <v/>
      </c>
      <c r="H2394" s="9">
        <f>Source!AW2710</f>
        <v>1</v>
      </c>
      <c r="I2394" s="9">
        <f>IF(Source!BC2710&lt;&gt; 0, Source!BC2710, 1)</f>
        <v>1</v>
      </c>
      <c r="J2394" s="25">
        <f>Source!P2710</f>
        <v>11194.35</v>
      </c>
      <c r="K2394" s="25"/>
    </row>
    <row r="2395" spans="1:22" ht="14.25" x14ac:dyDescent="0.2">
      <c r="A2395" s="20"/>
      <c r="B2395" s="21"/>
      <c r="C2395" s="21" t="s">
        <v>699</v>
      </c>
      <c r="D2395" s="22" t="s">
        <v>700</v>
      </c>
      <c r="E2395" s="9">
        <f>Source!AT2710</f>
        <v>70</v>
      </c>
      <c r="F2395" s="24"/>
      <c r="G2395" s="23"/>
      <c r="H2395" s="9"/>
      <c r="I2395" s="9"/>
      <c r="J2395" s="25">
        <f>SUM(R2390:R2394)</f>
        <v>620.67999999999995</v>
      </c>
      <c r="K2395" s="25"/>
    </row>
    <row r="2396" spans="1:22" ht="14.25" x14ac:dyDescent="0.2">
      <c r="A2396" s="20"/>
      <c r="B2396" s="21"/>
      <c r="C2396" s="21" t="s">
        <v>701</v>
      </c>
      <c r="D2396" s="22" t="s">
        <v>700</v>
      </c>
      <c r="E2396" s="9">
        <f>Source!AU2710</f>
        <v>10</v>
      </c>
      <c r="F2396" s="24"/>
      <c r="G2396" s="23"/>
      <c r="H2396" s="9"/>
      <c r="I2396" s="9"/>
      <c r="J2396" s="25">
        <f>SUM(T2390:T2395)</f>
        <v>88.67</v>
      </c>
      <c r="K2396" s="25"/>
    </row>
    <row r="2397" spans="1:22" ht="14.25" x14ac:dyDescent="0.2">
      <c r="A2397" s="20"/>
      <c r="B2397" s="21"/>
      <c r="C2397" s="21" t="s">
        <v>703</v>
      </c>
      <c r="D2397" s="22" t="s">
        <v>704</v>
      </c>
      <c r="E2397" s="9">
        <f>Source!AQ2710</f>
        <v>155.25</v>
      </c>
      <c r="F2397" s="24"/>
      <c r="G2397" s="23" t="str">
        <f>Source!DI2710</f>
        <v/>
      </c>
      <c r="H2397" s="9">
        <f>Source!AV2710</f>
        <v>1</v>
      </c>
      <c r="I2397" s="9"/>
      <c r="J2397" s="25"/>
      <c r="K2397" s="25">
        <f>Source!U2710</f>
        <v>4.9059000000000008</v>
      </c>
    </row>
    <row r="2398" spans="1:22" ht="15" x14ac:dyDescent="0.25">
      <c r="A2398" s="29"/>
      <c r="B2398" s="29"/>
      <c r="C2398" s="29"/>
      <c r="D2398" s="29"/>
      <c r="E2398" s="29"/>
      <c r="F2398" s="29"/>
      <c r="G2398" s="29"/>
      <c r="H2398" s="29"/>
      <c r="I2398" s="44">
        <f>J2392+J2393+J2394+J2395+J2396</f>
        <v>12791.29</v>
      </c>
      <c r="J2398" s="44"/>
      <c r="K2398" s="30">
        <f>IF(Source!I2710&lt;&gt;0, ROUND(I2398/Source!I2710, 2), 0)</f>
        <v>404787.66</v>
      </c>
      <c r="P2398" s="28">
        <f>I2398</f>
        <v>12791.29</v>
      </c>
    </row>
    <row r="2399" spans="1:22" ht="28.5" x14ac:dyDescent="0.2">
      <c r="A2399" s="20" t="str">
        <f>Source!E2711</f>
        <v>17</v>
      </c>
      <c r="B2399" s="21" t="str">
        <f>Source!F2711</f>
        <v>1.50-3203-3-7/1</v>
      </c>
      <c r="C2399" s="21" t="str">
        <f>Source!G2711</f>
        <v>Установка закладных деталей весом до 4 кг (0,004*22)</v>
      </c>
      <c r="D2399" s="22" t="str">
        <f>Source!H2711</f>
        <v>т</v>
      </c>
      <c r="E2399" s="9">
        <f>Source!I2711</f>
        <v>8.7999999999999995E-2</v>
      </c>
      <c r="F2399" s="24"/>
      <c r="G2399" s="23"/>
      <c r="H2399" s="9"/>
      <c r="I2399" s="9"/>
      <c r="J2399" s="25"/>
      <c r="K2399" s="25"/>
      <c r="Q2399">
        <f>ROUND((Source!BZ2711/100)*ROUND((Source!AF2711*Source!AV2711)*Source!I2711, 2), 2)</f>
        <v>3145.12</v>
      </c>
      <c r="R2399">
        <f>Source!X2711</f>
        <v>3145.12</v>
      </c>
      <c r="S2399">
        <f>ROUND((Source!CA2711/100)*ROUND((Source!AF2711*Source!AV2711)*Source!I2711, 2), 2)</f>
        <v>449.3</v>
      </c>
      <c r="T2399">
        <f>Source!Y2711</f>
        <v>449.3</v>
      </c>
      <c r="U2399">
        <f>ROUND((175/100)*ROUND((Source!AE2711*Source!AV2711)*Source!I2711, 2), 2)</f>
        <v>0</v>
      </c>
      <c r="V2399">
        <f>ROUND((108/100)*ROUND(Source!CS2711*Source!I2711, 2), 2)</f>
        <v>0</v>
      </c>
    </row>
    <row r="2400" spans="1:22" ht="14.25" x14ac:dyDescent="0.2">
      <c r="A2400" s="20"/>
      <c r="B2400" s="21"/>
      <c r="C2400" s="21" t="s">
        <v>695</v>
      </c>
      <c r="D2400" s="22"/>
      <c r="E2400" s="9"/>
      <c r="F2400" s="24">
        <f>Source!AO2711</f>
        <v>51057.17</v>
      </c>
      <c r="G2400" s="23" t="str">
        <f>Source!DG2711</f>
        <v/>
      </c>
      <c r="H2400" s="9">
        <f>Source!AV2711</f>
        <v>1</v>
      </c>
      <c r="I2400" s="9">
        <f>IF(Source!BA2711&lt;&gt; 0, Source!BA2711, 1)</f>
        <v>1</v>
      </c>
      <c r="J2400" s="25">
        <f>Source!S2711</f>
        <v>4493.03</v>
      </c>
      <c r="K2400" s="25"/>
    </row>
    <row r="2401" spans="1:22" ht="14.25" x14ac:dyDescent="0.2">
      <c r="A2401" s="20"/>
      <c r="B2401" s="21"/>
      <c r="C2401" s="21" t="s">
        <v>698</v>
      </c>
      <c r="D2401" s="22"/>
      <c r="E2401" s="9"/>
      <c r="F2401" s="24">
        <f>Source!AL2711</f>
        <v>53233.52</v>
      </c>
      <c r="G2401" s="23" t="str">
        <f>Source!DD2711</f>
        <v/>
      </c>
      <c r="H2401" s="9">
        <f>Source!AW2711</f>
        <v>1</v>
      </c>
      <c r="I2401" s="9">
        <f>IF(Source!BC2711&lt;&gt; 0, Source!BC2711, 1)</f>
        <v>1</v>
      </c>
      <c r="J2401" s="25">
        <f>Source!P2711</f>
        <v>4684.55</v>
      </c>
      <c r="K2401" s="25"/>
    </row>
    <row r="2402" spans="1:22" ht="14.25" x14ac:dyDescent="0.2">
      <c r="A2402" s="20"/>
      <c r="B2402" s="21"/>
      <c r="C2402" s="21" t="s">
        <v>699</v>
      </c>
      <c r="D2402" s="22" t="s">
        <v>700</v>
      </c>
      <c r="E2402" s="9">
        <f>Source!AT2711</f>
        <v>70</v>
      </c>
      <c r="F2402" s="24"/>
      <c r="G2402" s="23"/>
      <c r="H2402" s="9"/>
      <c r="I2402" s="9"/>
      <c r="J2402" s="25">
        <f>SUM(R2399:R2401)</f>
        <v>3145.12</v>
      </c>
      <c r="K2402" s="25"/>
    </row>
    <row r="2403" spans="1:22" ht="14.25" x14ac:dyDescent="0.2">
      <c r="A2403" s="20"/>
      <c r="B2403" s="21"/>
      <c r="C2403" s="21" t="s">
        <v>701</v>
      </c>
      <c r="D2403" s="22" t="s">
        <v>700</v>
      </c>
      <c r="E2403" s="9">
        <f>Source!AU2711</f>
        <v>10</v>
      </c>
      <c r="F2403" s="24"/>
      <c r="G2403" s="23"/>
      <c r="H2403" s="9"/>
      <c r="I2403" s="9"/>
      <c r="J2403" s="25">
        <f>SUM(T2399:T2402)</f>
        <v>449.3</v>
      </c>
      <c r="K2403" s="25"/>
    </row>
    <row r="2404" spans="1:22" ht="14.25" x14ac:dyDescent="0.2">
      <c r="A2404" s="20"/>
      <c r="B2404" s="21"/>
      <c r="C2404" s="21" t="s">
        <v>703</v>
      </c>
      <c r="D2404" s="22" t="s">
        <v>704</v>
      </c>
      <c r="E2404" s="9">
        <f>Source!AQ2711</f>
        <v>227.7</v>
      </c>
      <c r="F2404" s="24"/>
      <c r="G2404" s="23" t="str">
        <f>Source!DI2711</f>
        <v/>
      </c>
      <c r="H2404" s="9">
        <f>Source!AV2711</f>
        <v>1</v>
      </c>
      <c r="I2404" s="9"/>
      <c r="J2404" s="25"/>
      <c r="K2404" s="25">
        <f>Source!U2711</f>
        <v>20.037599999999998</v>
      </c>
    </row>
    <row r="2405" spans="1:22" ht="15" x14ac:dyDescent="0.25">
      <c r="A2405" s="29"/>
      <c r="B2405" s="29"/>
      <c r="C2405" s="29"/>
      <c r="D2405" s="29"/>
      <c r="E2405" s="29"/>
      <c r="F2405" s="29"/>
      <c r="G2405" s="29"/>
      <c r="H2405" s="29"/>
      <c r="I2405" s="44">
        <f>J2400+J2401+J2402+J2403</f>
        <v>12772</v>
      </c>
      <c r="J2405" s="44"/>
      <c r="K2405" s="30">
        <f>IF(Source!I2711&lt;&gt;0, ROUND(I2405/Source!I2711, 2), 0)</f>
        <v>145136.35999999999</v>
      </c>
      <c r="P2405" s="28">
        <f>I2405</f>
        <v>12772</v>
      </c>
    </row>
    <row r="2406" spans="1:22" ht="28.5" x14ac:dyDescent="0.2">
      <c r="A2406" s="20" t="str">
        <f>Source!E2712</f>
        <v>18</v>
      </c>
      <c r="B2406" s="21" t="str">
        <f>Source!F2712</f>
        <v>1.50-3203-10-4/1</v>
      </c>
      <c r="C2406" s="21" t="str">
        <f>Source!G2712</f>
        <v>Установка монтажных изделий массой свыше 20 кг (1,120 т)</v>
      </c>
      <c r="D2406" s="22" t="str">
        <f>Source!H2712</f>
        <v>т</v>
      </c>
      <c r="E2406" s="9">
        <f>Source!I2712</f>
        <v>1.1200000000000001</v>
      </c>
      <c r="F2406" s="24"/>
      <c r="G2406" s="23"/>
      <c r="H2406" s="9"/>
      <c r="I2406" s="9"/>
      <c r="J2406" s="25"/>
      <c r="K2406" s="25"/>
      <c r="Q2406">
        <f>ROUND((Source!BZ2712/100)*ROUND((Source!AF2712*Source!AV2712)*Source!I2712, 2), 2)</f>
        <v>7388.98</v>
      </c>
      <c r="R2406">
        <f>Source!X2712</f>
        <v>7388.98</v>
      </c>
      <c r="S2406">
        <f>ROUND((Source!CA2712/100)*ROUND((Source!AF2712*Source!AV2712)*Source!I2712, 2), 2)</f>
        <v>1055.57</v>
      </c>
      <c r="T2406">
        <f>Source!Y2712</f>
        <v>1055.57</v>
      </c>
      <c r="U2406">
        <f>ROUND((175/100)*ROUND((Source!AE2712*Source!AV2712)*Source!I2712, 2), 2)</f>
        <v>2.15</v>
      </c>
      <c r="V2406">
        <f>ROUND((108/100)*ROUND(Source!CS2712*Source!I2712, 2), 2)</f>
        <v>1.33</v>
      </c>
    </row>
    <row r="2407" spans="1:22" ht="14.25" x14ac:dyDescent="0.2">
      <c r="A2407" s="20"/>
      <c r="B2407" s="21"/>
      <c r="C2407" s="21" t="s">
        <v>695</v>
      </c>
      <c r="D2407" s="22"/>
      <c r="E2407" s="9"/>
      <c r="F2407" s="24">
        <f>Source!AO2712</f>
        <v>9424.7099999999991</v>
      </c>
      <c r="G2407" s="23" t="str">
        <f>Source!DG2712</f>
        <v/>
      </c>
      <c r="H2407" s="9">
        <f>Source!AV2712</f>
        <v>1</v>
      </c>
      <c r="I2407" s="9">
        <f>IF(Source!BA2712&lt;&gt; 0, Source!BA2712, 1)</f>
        <v>1</v>
      </c>
      <c r="J2407" s="25">
        <f>Source!S2712</f>
        <v>10555.68</v>
      </c>
      <c r="K2407" s="25"/>
    </row>
    <row r="2408" spans="1:22" ht="14.25" x14ac:dyDescent="0.2">
      <c r="A2408" s="20"/>
      <c r="B2408" s="21"/>
      <c r="C2408" s="21" t="s">
        <v>696</v>
      </c>
      <c r="D2408" s="22"/>
      <c r="E2408" s="9"/>
      <c r="F2408" s="24">
        <f>Source!AM2712</f>
        <v>1197.3800000000001</v>
      </c>
      <c r="G2408" s="23" t="str">
        <f>Source!DE2712</f>
        <v/>
      </c>
      <c r="H2408" s="9">
        <f>Source!AV2712</f>
        <v>1</v>
      </c>
      <c r="I2408" s="9">
        <f>IF(Source!BB2712&lt;&gt; 0, Source!BB2712, 1)</f>
        <v>1</v>
      </c>
      <c r="J2408" s="25">
        <f>Source!Q2712</f>
        <v>1341.07</v>
      </c>
      <c r="K2408" s="25"/>
    </row>
    <row r="2409" spans="1:22" ht="14.25" x14ac:dyDescent="0.2">
      <c r="A2409" s="20"/>
      <c r="B2409" s="21"/>
      <c r="C2409" s="21" t="s">
        <v>697</v>
      </c>
      <c r="D2409" s="22"/>
      <c r="E2409" s="9"/>
      <c r="F2409" s="24">
        <f>Source!AN2712</f>
        <v>1.1000000000000001</v>
      </c>
      <c r="G2409" s="23" t="str">
        <f>Source!DF2712</f>
        <v/>
      </c>
      <c r="H2409" s="9">
        <f>Source!AV2712</f>
        <v>1</v>
      </c>
      <c r="I2409" s="9">
        <f>IF(Source!BS2712&lt;&gt; 0, Source!BS2712, 1)</f>
        <v>1</v>
      </c>
      <c r="J2409" s="27">
        <f>Source!R2712</f>
        <v>1.23</v>
      </c>
      <c r="K2409" s="25"/>
    </row>
    <row r="2410" spans="1:22" ht="14.25" x14ac:dyDescent="0.2">
      <c r="A2410" s="20"/>
      <c r="B2410" s="21"/>
      <c r="C2410" s="21" t="s">
        <v>698</v>
      </c>
      <c r="D2410" s="22"/>
      <c r="E2410" s="9"/>
      <c r="F2410" s="24">
        <f>Source!AL2712</f>
        <v>56556.95</v>
      </c>
      <c r="G2410" s="23" t="str">
        <f>Source!DD2712</f>
        <v/>
      </c>
      <c r="H2410" s="9">
        <f>Source!AW2712</f>
        <v>1</v>
      </c>
      <c r="I2410" s="9">
        <f>IF(Source!BC2712&lt;&gt; 0, Source!BC2712, 1)</f>
        <v>1</v>
      </c>
      <c r="J2410" s="25">
        <f>Source!P2712</f>
        <v>63343.78</v>
      </c>
      <c r="K2410" s="25"/>
    </row>
    <row r="2411" spans="1:22" ht="57" x14ac:dyDescent="0.2">
      <c r="A2411" s="20" t="str">
        <f>Source!E2713</f>
        <v>18,1</v>
      </c>
      <c r="B2411" s="21" t="str">
        <f>Source!F2713</f>
        <v>21.3-4-24</v>
      </c>
      <c r="C2411" s="21" t="str">
        <f>Source!G2713</f>
        <v>Арматурные заготовки (стержни, хомуты и т.п.), не собранные в каркасы или сетки, закладные и накладные детали, со сваркой</v>
      </c>
      <c r="D2411" s="22" t="str">
        <f>Source!H2713</f>
        <v>т</v>
      </c>
      <c r="E2411" s="9">
        <f>Source!I2713</f>
        <v>-1.1200000000000001</v>
      </c>
      <c r="F2411" s="24">
        <f>Source!AK2713</f>
        <v>53233.52</v>
      </c>
      <c r="G2411" s="33" t="s">
        <v>3</v>
      </c>
      <c r="H2411" s="9">
        <f>Source!AW2713</f>
        <v>1</v>
      </c>
      <c r="I2411" s="9">
        <f>IF(Source!BC2713&lt;&gt; 0, Source!BC2713, 1)</f>
        <v>1</v>
      </c>
      <c r="J2411" s="25">
        <f>Source!O2713</f>
        <v>-59621.54</v>
      </c>
      <c r="K2411" s="25"/>
      <c r="Q2411">
        <f>ROUND((Source!BZ2713/100)*ROUND((Source!AF2713*Source!AV2713)*Source!I2713, 2), 2)</f>
        <v>0</v>
      </c>
      <c r="R2411">
        <f>Source!X2713</f>
        <v>0</v>
      </c>
      <c r="S2411">
        <f>ROUND((Source!CA2713/100)*ROUND((Source!AF2713*Source!AV2713)*Source!I2713, 2), 2)</f>
        <v>0</v>
      </c>
      <c r="T2411">
        <f>Source!Y2713</f>
        <v>0</v>
      </c>
      <c r="U2411">
        <f>ROUND((175/100)*ROUND((Source!AE2713*Source!AV2713)*Source!I2713, 2), 2)</f>
        <v>0</v>
      </c>
      <c r="V2411">
        <f>ROUND((108/100)*ROUND(Source!CS2713*Source!I2713, 2), 2)</f>
        <v>0</v>
      </c>
    </row>
    <row r="2412" spans="1:22" ht="14.25" x14ac:dyDescent="0.2">
      <c r="A2412" s="20"/>
      <c r="B2412" s="21"/>
      <c r="C2412" s="21" t="s">
        <v>699</v>
      </c>
      <c r="D2412" s="22" t="s">
        <v>700</v>
      </c>
      <c r="E2412" s="9">
        <f>Source!AT2712</f>
        <v>70</v>
      </c>
      <c r="F2412" s="24"/>
      <c r="G2412" s="23"/>
      <c r="H2412" s="9"/>
      <c r="I2412" s="9"/>
      <c r="J2412" s="25">
        <f>SUM(R2406:R2411)</f>
        <v>7388.98</v>
      </c>
      <c r="K2412" s="25"/>
    </row>
    <row r="2413" spans="1:22" ht="14.25" x14ac:dyDescent="0.2">
      <c r="A2413" s="20"/>
      <c r="B2413" s="21"/>
      <c r="C2413" s="21" t="s">
        <v>701</v>
      </c>
      <c r="D2413" s="22" t="s">
        <v>700</v>
      </c>
      <c r="E2413" s="9">
        <f>Source!AU2712</f>
        <v>10</v>
      </c>
      <c r="F2413" s="24"/>
      <c r="G2413" s="23"/>
      <c r="H2413" s="9"/>
      <c r="I2413" s="9"/>
      <c r="J2413" s="25">
        <f>SUM(T2406:T2412)</f>
        <v>1055.57</v>
      </c>
      <c r="K2413" s="25"/>
    </row>
    <row r="2414" spans="1:22" ht="14.25" x14ac:dyDescent="0.2">
      <c r="A2414" s="20"/>
      <c r="B2414" s="21"/>
      <c r="C2414" s="21" t="s">
        <v>702</v>
      </c>
      <c r="D2414" s="22" t="s">
        <v>700</v>
      </c>
      <c r="E2414" s="9">
        <f>108</f>
        <v>108</v>
      </c>
      <c r="F2414" s="24"/>
      <c r="G2414" s="23"/>
      <c r="H2414" s="9"/>
      <c r="I2414" s="9"/>
      <c r="J2414" s="25">
        <f>SUM(V2406:V2413)</f>
        <v>1.33</v>
      </c>
      <c r="K2414" s="25"/>
    </row>
    <row r="2415" spans="1:22" ht="14.25" x14ac:dyDescent="0.2">
      <c r="A2415" s="20"/>
      <c r="B2415" s="21"/>
      <c r="C2415" s="21" t="s">
        <v>703</v>
      </c>
      <c r="D2415" s="22" t="s">
        <v>704</v>
      </c>
      <c r="E2415" s="9">
        <f>Source!AQ2712</f>
        <v>36.11</v>
      </c>
      <c r="F2415" s="24"/>
      <c r="G2415" s="23" t="str">
        <f>Source!DI2712</f>
        <v/>
      </c>
      <c r="H2415" s="9">
        <f>Source!AV2712</f>
        <v>1</v>
      </c>
      <c r="I2415" s="9"/>
      <c r="J2415" s="25"/>
      <c r="K2415" s="25">
        <f>Source!U2712</f>
        <v>40.443200000000004</v>
      </c>
    </row>
    <row r="2416" spans="1:22" ht="15" x14ac:dyDescent="0.25">
      <c r="A2416" s="29"/>
      <c r="B2416" s="29"/>
      <c r="C2416" s="29"/>
      <c r="D2416" s="29"/>
      <c r="E2416" s="29"/>
      <c r="F2416" s="29"/>
      <c r="G2416" s="29"/>
      <c r="H2416" s="29"/>
      <c r="I2416" s="44">
        <f>J2407+J2408+J2410+J2412+J2413+J2414+SUM(J2411:J2411)</f>
        <v>24064.870000000003</v>
      </c>
      <c r="J2416" s="44"/>
      <c r="K2416" s="30">
        <f>IF(Source!I2712&lt;&gt;0, ROUND(I2416/Source!I2712, 2), 0)</f>
        <v>21486.49</v>
      </c>
      <c r="P2416" s="28">
        <f>I2416</f>
        <v>24064.870000000003</v>
      </c>
    </row>
    <row r="2417" spans="1:22" ht="68.25" x14ac:dyDescent="0.2">
      <c r="A2417" s="20" t="str">
        <f>Source!E2714</f>
        <v>19</v>
      </c>
      <c r="B2417" s="21" t="str">
        <f>Source!F2714</f>
        <v>коммерческое предложение</v>
      </c>
      <c r="C2417" s="21" t="s">
        <v>765</v>
      </c>
      <c r="D2417" s="22" t="str">
        <f>Source!H2714</f>
        <v>шт.</v>
      </c>
      <c r="E2417" s="9">
        <f>Source!I2714</f>
        <v>1</v>
      </c>
      <c r="F2417" s="24">
        <f>Source!AL2714</f>
        <v>633426.67000000004</v>
      </c>
      <c r="G2417" s="23" t="str">
        <f>Source!DD2714</f>
        <v/>
      </c>
      <c r="H2417" s="9">
        <f>Source!AW2714</f>
        <v>1</v>
      </c>
      <c r="I2417" s="9">
        <f>IF(Source!BC2714&lt;&gt; 0, Source!BC2714, 1)</f>
        <v>1</v>
      </c>
      <c r="J2417" s="25">
        <f>Source!P2714</f>
        <v>633426.67000000004</v>
      </c>
      <c r="K2417" s="25"/>
      <c r="Q2417">
        <f>ROUND((Source!BZ2714/100)*ROUND((Source!AF2714*Source!AV2714)*Source!I2714, 2), 2)</f>
        <v>0</v>
      </c>
      <c r="R2417">
        <f>Source!X2714</f>
        <v>0</v>
      </c>
      <c r="S2417">
        <f>ROUND((Source!CA2714/100)*ROUND((Source!AF2714*Source!AV2714)*Source!I2714, 2), 2)</f>
        <v>0</v>
      </c>
      <c r="T2417">
        <f>Source!Y2714</f>
        <v>0</v>
      </c>
      <c r="U2417">
        <f>ROUND((175/100)*ROUND((Source!AE2714*Source!AV2714)*Source!I2714, 2), 2)</f>
        <v>0</v>
      </c>
      <c r="V2417">
        <f>ROUND((108/100)*ROUND(Source!CS2714*Source!I2714, 2), 2)</f>
        <v>0</v>
      </c>
    </row>
    <row r="2418" spans="1:22" ht="15" x14ac:dyDescent="0.25">
      <c r="A2418" s="29"/>
      <c r="B2418" s="29"/>
      <c r="C2418" s="29"/>
      <c r="D2418" s="29"/>
      <c r="E2418" s="29"/>
      <c r="F2418" s="29"/>
      <c r="G2418" s="29"/>
      <c r="H2418" s="29"/>
      <c r="I2418" s="44">
        <f>J2417</f>
        <v>633426.67000000004</v>
      </c>
      <c r="J2418" s="44"/>
      <c r="K2418" s="30">
        <f>IF(Source!I2714&lt;&gt;0, ROUND(I2418/Source!I2714, 2), 0)</f>
        <v>633426.67000000004</v>
      </c>
      <c r="P2418" s="28">
        <f>I2418</f>
        <v>633426.67000000004</v>
      </c>
    </row>
    <row r="2420" spans="1:22" ht="15" x14ac:dyDescent="0.25">
      <c r="A2420" s="42" t="str">
        <f>CONCATENATE("Итого по разделу: ",IF(Source!G2716&lt;&gt;"Новый раздел", Source!G2716, ""))</f>
        <v>Итого по разделу: Устройство / ремонт игрового комплекса</v>
      </c>
      <c r="B2420" s="42"/>
      <c r="C2420" s="42"/>
      <c r="D2420" s="42"/>
      <c r="E2420" s="42"/>
      <c r="F2420" s="42"/>
      <c r="G2420" s="42"/>
      <c r="H2420" s="42"/>
      <c r="I2420" s="40">
        <f>SUM(P2367:P2419)</f>
        <v>722858.29</v>
      </c>
      <c r="J2420" s="41"/>
      <c r="K2420" s="31"/>
    </row>
    <row r="2422" spans="1:22" ht="14.25" x14ac:dyDescent="0.2">
      <c r="C2422" s="38" t="str">
        <f>Source!H2744</f>
        <v>НДС 20%</v>
      </c>
      <c r="D2422" s="38"/>
      <c r="E2422" s="38"/>
      <c r="F2422" s="38"/>
      <c r="G2422" s="38"/>
      <c r="H2422" s="38"/>
      <c r="I2422" s="39">
        <f>IF(Source!F2744=0, "", Source!F2744)</f>
        <v>144571.66</v>
      </c>
      <c r="J2422" s="39"/>
    </row>
    <row r="2423" spans="1:22" ht="14.25" x14ac:dyDescent="0.2">
      <c r="C2423" s="38" t="str">
        <f>Source!H2745</f>
        <v>Итого с НДС</v>
      </c>
      <c r="D2423" s="38"/>
      <c r="E2423" s="38"/>
      <c r="F2423" s="38"/>
      <c r="G2423" s="38"/>
      <c r="H2423" s="38"/>
      <c r="I2423" s="39">
        <f>IF(Source!F2745=0, "", Source!F2745)</f>
        <v>867429.95</v>
      </c>
      <c r="J2423" s="39"/>
    </row>
    <row r="2425" spans="1:22" ht="16.5" x14ac:dyDescent="0.25">
      <c r="A2425" s="43" t="str">
        <f>CONCATENATE("Раздел: ",IF(Source!G2747&lt;&gt;"Новый раздел", Source!G2747, ""))</f>
        <v>Раздел: Установка МАФ</v>
      </c>
      <c r="B2425" s="43"/>
      <c r="C2425" s="43"/>
      <c r="D2425" s="43"/>
      <c r="E2425" s="43"/>
      <c r="F2425" s="43"/>
      <c r="G2425" s="43"/>
      <c r="H2425" s="43"/>
      <c r="I2425" s="43"/>
      <c r="J2425" s="43"/>
      <c r="K2425" s="43"/>
    </row>
    <row r="2426" spans="1:22" ht="42.75" x14ac:dyDescent="0.2">
      <c r="A2426" s="20" t="str">
        <f>Source!E2751</f>
        <v>20</v>
      </c>
      <c r="B2426" s="21" t="str">
        <f>Source!F2751</f>
        <v>5.3-3203-4-2/1</v>
      </c>
      <c r="C2426" s="21" t="str">
        <f>Source!G2751</f>
        <v>Установка стоек металлического ограждения газонов из трубы, масса стоек до 5 кг</v>
      </c>
      <c r="D2426" s="22" t="str">
        <f>Source!H2751</f>
        <v>10 шт.</v>
      </c>
      <c r="E2426" s="9">
        <f>Source!I2751</f>
        <v>0.4</v>
      </c>
      <c r="F2426" s="24"/>
      <c r="G2426" s="23"/>
      <c r="H2426" s="9"/>
      <c r="I2426" s="9"/>
      <c r="J2426" s="25"/>
      <c r="K2426" s="25"/>
      <c r="Q2426">
        <f>ROUND((Source!BZ2751/100)*ROUND((Source!AF2751*Source!AV2751)*Source!I2751, 2), 2)</f>
        <v>328.39</v>
      </c>
      <c r="R2426">
        <f>Source!X2751</f>
        <v>328.39</v>
      </c>
      <c r="S2426">
        <f>ROUND((Source!CA2751/100)*ROUND((Source!AF2751*Source!AV2751)*Source!I2751, 2), 2)</f>
        <v>46.91</v>
      </c>
      <c r="T2426">
        <f>Source!Y2751</f>
        <v>46.91</v>
      </c>
      <c r="U2426">
        <f>ROUND((175/100)*ROUND((Source!AE2751*Source!AV2751)*Source!I2751, 2), 2)</f>
        <v>0</v>
      </c>
      <c r="V2426">
        <f>ROUND((108/100)*ROUND(Source!CS2751*Source!I2751, 2), 2)</f>
        <v>0</v>
      </c>
    </row>
    <row r="2427" spans="1:22" x14ac:dyDescent="0.2">
      <c r="C2427" s="26" t="str">
        <f>"Объем: "&amp;Source!I2751&amp;"=4/"&amp;"10"</f>
        <v>Объем: 0,4=4/10</v>
      </c>
    </row>
    <row r="2428" spans="1:22" ht="14.25" x14ac:dyDescent="0.2">
      <c r="A2428" s="20"/>
      <c r="B2428" s="21"/>
      <c r="C2428" s="21" t="s">
        <v>695</v>
      </c>
      <c r="D2428" s="22"/>
      <c r="E2428" s="9"/>
      <c r="F2428" s="24">
        <f>Source!AO2751</f>
        <v>1172.82</v>
      </c>
      <c r="G2428" s="23" t="str">
        <f>Source!DG2751</f>
        <v/>
      </c>
      <c r="H2428" s="9">
        <f>Source!AV2751</f>
        <v>1</v>
      </c>
      <c r="I2428" s="9">
        <f>IF(Source!BA2751&lt;&gt; 0, Source!BA2751, 1)</f>
        <v>1</v>
      </c>
      <c r="J2428" s="25">
        <f>Source!S2751</f>
        <v>469.13</v>
      </c>
      <c r="K2428" s="25"/>
    </row>
    <row r="2429" spans="1:22" ht="14.25" x14ac:dyDescent="0.2">
      <c r="A2429" s="20"/>
      <c r="B2429" s="21"/>
      <c r="C2429" s="21" t="s">
        <v>698</v>
      </c>
      <c r="D2429" s="22"/>
      <c r="E2429" s="9"/>
      <c r="F2429" s="24">
        <f>Source!AL2751</f>
        <v>2994.86</v>
      </c>
      <c r="G2429" s="23" t="str">
        <f>Source!DD2751</f>
        <v/>
      </c>
      <c r="H2429" s="9">
        <f>Source!AW2751</f>
        <v>1</v>
      </c>
      <c r="I2429" s="9">
        <f>IF(Source!BC2751&lt;&gt; 0, Source!BC2751, 1)</f>
        <v>1</v>
      </c>
      <c r="J2429" s="25">
        <f>Source!P2751</f>
        <v>1197.94</v>
      </c>
      <c r="K2429" s="25"/>
    </row>
    <row r="2430" spans="1:22" ht="14.25" x14ac:dyDescent="0.2">
      <c r="A2430" s="20"/>
      <c r="B2430" s="21"/>
      <c r="C2430" s="21" t="s">
        <v>699</v>
      </c>
      <c r="D2430" s="22" t="s">
        <v>700</v>
      </c>
      <c r="E2430" s="9">
        <f>Source!AT2751</f>
        <v>70</v>
      </c>
      <c r="F2430" s="24"/>
      <c r="G2430" s="23"/>
      <c r="H2430" s="9"/>
      <c r="I2430" s="9"/>
      <c r="J2430" s="25">
        <f>SUM(R2426:R2429)</f>
        <v>328.39</v>
      </c>
      <c r="K2430" s="25"/>
    </row>
    <row r="2431" spans="1:22" ht="14.25" x14ac:dyDescent="0.2">
      <c r="A2431" s="20"/>
      <c r="B2431" s="21"/>
      <c r="C2431" s="21" t="s">
        <v>701</v>
      </c>
      <c r="D2431" s="22" t="s">
        <v>700</v>
      </c>
      <c r="E2431" s="9">
        <f>Source!AU2751</f>
        <v>10</v>
      </c>
      <c r="F2431" s="24"/>
      <c r="G2431" s="23"/>
      <c r="H2431" s="9"/>
      <c r="I2431" s="9"/>
      <c r="J2431" s="25">
        <f>SUM(T2426:T2430)</f>
        <v>46.91</v>
      </c>
      <c r="K2431" s="25"/>
    </row>
    <row r="2432" spans="1:22" ht="14.25" x14ac:dyDescent="0.2">
      <c r="A2432" s="20"/>
      <c r="B2432" s="21"/>
      <c r="C2432" s="21" t="s">
        <v>703</v>
      </c>
      <c r="D2432" s="22" t="s">
        <v>704</v>
      </c>
      <c r="E2432" s="9">
        <f>Source!AQ2751</f>
        <v>6.22</v>
      </c>
      <c r="F2432" s="24"/>
      <c r="G2432" s="23" t="str">
        <f>Source!DI2751</f>
        <v/>
      </c>
      <c r="H2432" s="9">
        <f>Source!AV2751</f>
        <v>1</v>
      </c>
      <c r="I2432" s="9"/>
      <c r="J2432" s="25"/>
      <c r="K2432" s="25">
        <f>Source!U2751</f>
        <v>2.488</v>
      </c>
    </row>
    <row r="2433" spans="1:22" ht="15" x14ac:dyDescent="0.25">
      <c r="A2433" s="29"/>
      <c r="B2433" s="29"/>
      <c r="C2433" s="29"/>
      <c r="D2433" s="29"/>
      <c r="E2433" s="29"/>
      <c r="F2433" s="29"/>
      <c r="G2433" s="29"/>
      <c r="H2433" s="29"/>
      <c r="I2433" s="44">
        <f>J2428+J2429+J2430+J2431</f>
        <v>2042.3700000000001</v>
      </c>
      <c r="J2433" s="44"/>
      <c r="K2433" s="30">
        <f>IF(Source!I2751&lt;&gt;0, ROUND(I2433/Source!I2751, 2), 0)</f>
        <v>5105.93</v>
      </c>
      <c r="P2433" s="28">
        <f>I2433</f>
        <v>2042.3700000000001</v>
      </c>
    </row>
    <row r="2434" spans="1:22" ht="57" x14ac:dyDescent="0.2">
      <c r="A2434" s="20" t="str">
        <f>Source!E2752</f>
        <v>21</v>
      </c>
      <c r="B2434" s="21" t="str">
        <f>Source!F2752</f>
        <v>коммерческое предложение</v>
      </c>
      <c r="C2434" s="21" t="s">
        <v>766</v>
      </c>
      <c r="D2434" s="22" t="str">
        <f>Source!H2752</f>
        <v>шт.</v>
      </c>
      <c r="E2434" s="9">
        <f>Source!I2752</f>
        <v>1</v>
      </c>
      <c r="F2434" s="24">
        <f>Source!AL2752</f>
        <v>51776.67</v>
      </c>
      <c r="G2434" s="23" t="str">
        <f>Source!DD2752</f>
        <v/>
      </c>
      <c r="H2434" s="9">
        <f>Source!AW2752</f>
        <v>1</v>
      </c>
      <c r="I2434" s="9">
        <f>IF(Source!BC2752&lt;&gt; 0, Source!BC2752, 1)</f>
        <v>1</v>
      </c>
      <c r="J2434" s="25">
        <f>Source!P2752</f>
        <v>51776.67</v>
      </c>
      <c r="K2434" s="25"/>
      <c r="Q2434">
        <f>ROUND((Source!BZ2752/100)*ROUND((Source!AF2752*Source!AV2752)*Source!I2752, 2), 2)</f>
        <v>0</v>
      </c>
      <c r="R2434">
        <f>Source!X2752</f>
        <v>0</v>
      </c>
      <c r="S2434">
        <f>ROUND((Source!CA2752/100)*ROUND((Source!AF2752*Source!AV2752)*Source!I2752, 2), 2)</f>
        <v>0</v>
      </c>
      <c r="T2434">
        <f>Source!Y2752</f>
        <v>0</v>
      </c>
      <c r="U2434">
        <f>ROUND((175/100)*ROUND((Source!AE2752*Source!AV2752)*Source!I2752, 2), 2)</f>
        <v>0</v>
      </c>
      <c r="V2434">
        <f>ROUND((108/100)*ROUND(Source!CS2752*Source!I2752, 2), 2)</f>
        <v>0</v>
      </c>
    </row>
    <row r="2435" spans="1:22" ht="15" x14ac:dyDescent="0.25">
      <c r="A2435" s="29"/>
      <c r="B2435" s="29"/>
      <c r="C2435" s="29"/>
      <c r="D2435" s="29"/>
      <c r="E2435" s="29"/>
      <c r="F2435" s="29"/>
      <c r="G2435" s="29"/>
      <c r="H2435" s="29"/>
      <c r="I2435" s="44">
        <f>J2434</f>
        <v>51776.67</v>
      </c>
      <c r="J2435" s="44"/>
      <c r="K2435" s="30">
        <f>IF(Source!I2752&lt;&gt;0, ROUND(I2435/Source!I2752, 2), 0)</f>
        <v>51776.67</v>
      </c>
      <c r="P2435" s="28">
        <f>I2435</f>
        <v>51776.67</v>
      </c>
    </row>
    <row r="2436" spans="1:22" ht="42.75" x14ac:dyDescent="0.2">
      <c r="A2436" s="20" t="str">
        <f>Source!E2753</f>
        <v>22</v>
      </c>
      <c r="B2436" s="21" t="str">
        <f>Source!F2753</f>
        <v>5.3-3203-4-2/1</v>
      </c>
      <c r="C2436" s="21" t="str">
        <f>Source!G2753</f>
        <v>Установка стоек металлического ограждения газонов из трубы, масса стоек до 5 кг</v>
      </c>
      <c r="D2436" s="22" t="str">
        <f>Source!H2753</f>
        <v>10 шт.</v>
      </c>
      <c r="E2436" s="9">
        <f>Source!I2753</f>
        <v>0.4</v>
      </c>
      <c r="F2436" s="24"/>
      <c r="G2436" s="23"/>
      <c r="H2436" s="9"/>
      <c r="I2436" s="9"/>
      <c r="J2436" s="25"/>
      <c r="K2436" s="25"/>
      <c r="Q2436">
        <f>ROUND((Source!BZ2753/100)*ROUND((Source!AF2753*Source!AV2753)*Source!I2753, 2), 2)</f>
        <v>328.39</v>
      </c>
      <c r="R2436">
        <f>Source!X2753</f>
        <v>328.39</v>
      </c>
      <c r="S2436">
        <f>ROUND((Source!CA2753/100)*ROUND((Source!AF2753*Source!AV2753)*Source!I2753, 2), 2)</f>
        <v>46.91</v>
      </c>
      <c r="T2436">
        <f>Source!Y2753</f>
        <v>46.91</v>
      </c>
      <c r="U2436">
        <f>ROUND((175/100)*ROUND((Source!AE2753*Source!AV2753)*Source!I2753, 2), 2)</f>
        <v>0</v>
      </c>
      <c r="V2436">
        <f>ROUND((108/100)*ROUND(Source!CS2753*Source!I2753, 2), 2)</f>
        <v>0</v>
      </c>
    </row>
    <row r="2437" spans="1:22" x14ac:dyDescent="0.2">
      <c r="C2437" s="26" t="str">
        <f>"Объем: "&amp;Source!I2753&amp;"=4/"&amp;"10"</f>
        <v>Объем: 0,4=4/10</v>
      </c>
    </row>
    <row r="2438" spans="1:22" ht="14.25" x14ac:dyDescent="0.2">
      <c r="A2438" s="20"/>
      <c r="B2438" s="21"/>
      <c r="C2438" s="21" t="s">
        <v>695</v>
      </c>
      <c r="D2438" s="22"/>
      <c r="E2438" s="9"/>
      <c r="F2438" s="24">
        <f>Source!AO2753</f>
        <v>1172.82</v>
      </c>
      <c r="G2438" s="23" t="str">
        <f>Source!DG2753</f>
        <v/>
      </c>
      <c r="H2438" s="9">
        <f>Source!AV2753</f>
        <v>1</v>
      </c>
      <c r="I2438" s="9">
        <f>IF(Source!BA2753&lt;&gt; 0, Source!BA2753, 1)</f>
        <v>1</v>
      </c>
      <c r="J2438" s="25">
        <f>Source!S2753</f>
        <v>469.13</v>
      </c>
      <c r="K2438" s="25"/>
    </row>
    <row r="2439" spans="1:22" ht="14.25" x14ac:dyDescent="0.2">
      <c r="A2439" s="20"/>
      <c r="B2439" s="21"/>
      <c r="C2439" s="21" t="s">
        <v>698</v>
      </c>
      <c r="D2439" s="22"/>
      <c r="E2439" s="9"/>
      <c r="F2439" s="24">
        <f>Source!AL2753</f>
        <v>2994.86</v>
      </c>
      <c r="G2439" s="23" t="str">
        <f>Source!DD2753</f>
        <v/>
      </c>
      <c r="H2439" s="9">
        <f>Source!AW2753</f>
        <v>1</v>
      </c>
      <c r="I2439" s="9">
        <f>IF(Source!BC2753&lt;&gt; 0, Source!BC2753, 1)</f>
        <v>1</v>
      </c>
      <c r="J2439" s="25">
        <f>Source!P2753</f>
        <v>1197.94</v>
      </c>
      <c r="K2439" s="25"/>
    </row>
    <row r="2440" spans="1:22" ht="14.25" x14ac:dyDescent="0.2">
      <c r="A2440" s="20"/>
      <c r="B2440" s="21"/>
      <c r="C2440" s="21" t="s">
        <v>699</v>
      </c>
      <c r="D2440" s="22" t="s">
        <v>700</v>
      </c>
      <c r="E2440" s="9">
        <f>Source!AT2753</f>
        <v>70</v>
      </c>
      <c r="F2440" s="24"/>
      <c r="G2440" s="23"/>
      <c r="H2440" s="9"/>
      <c r="I2440" s="9"/>
      <c r="J2440" s="25">
        <f>SUM(R2436:R2439)</f>
        <v>328.39</v>
      </c>
      <c r="K2440" s="25"/>
    </row>
    <row r="2441" spans="1:22" ht="14.25" x14ac:dyDescent="0.2">
      <c r="A2441" s="20"/>
      <c r="B2441" s="21"/>
      <c r="C2441" s="21" t="s">
        <v>701</v>
      </c>
      <c r="D2441" s="22" t="s">
        <v>700</v>
      </c>
      <c r="E2441" s="9">
        <f>Source!AU2753</f>
        <v>10</v>
      </c>
      <c r="F2441" s="24"/>
      <c r="G2441" s="23"/>
      <c r="H2441" s="9"/>
      <c r="I2441" s="9"/>
      <c r="J2441" s="25">
        <f>SUM(T2436:T2440)</f>
        <v>46.91</v>
      </c>
      <c r="K2441" s="25"/>
    </row>
    <row r="2442" spans="1:22" ht="14.25" x14ac:dyDescent="0.2">
      <c r="A2442" s="20"/>
      <c r="B2442" s="21"/>
      <c r="C2442" s="21" t="s">
        <v>703</v>
      </c>
      <c r="D2442" s="22" t="s">
        <v>704</v>
      </c>
      <c r="E2442" s="9">
        <f>Source!AQ2753</f>
        <v>6.22</v>
      </c>
      <c r="F2442" s="24"/>
      <c r="G2442" s="23" t="str">
        <f>Source!DI2753</f>
        <v/>
      </c>
      <c r="H2442" s="9">
        <f>Source!AV2753</f>
        <v>1</v>
      </c>
      <c r="I2442" s="9"/>
      <c r="J2442" s="25"/>
      <c r="K2442" s="25">
        <f>Source!U2753</f>
        <v>2.488</v>
      </c>
    </row>
    <row r="2443" spans="1:22" ht="15" x14ac:dyDescent="0.25">
      <c r="A2443" s="29"/>
      <c r="B2443" s="29"/>
      <c r="C2443" s="29"/>
      <c r="D2443" s="29"/>
      <c r="E2443" s="29"/>
      <c r="F2443" s="29"/>
      <c r="G2443" s="29"/>
      <c r="H2443" s="29"/>
      <c r="I2443" s="44">
        <f>J2438+J2439+J2440+J2441</f>
        <v>2042.3700000000001</v>
      </c>
      <c r="J2443" s="44"/>
      <c r="K2443" s="30">
        <f>IF(Source!I2753&lt;&gt;0, ROUND(I2443/Source!I2753, 2), 0)</f>
        <v>5105.93</v>
      </c>
      <c r="P2443" s="28">
        <f>I2443</f>
        <v>2042.3700000000001</v>
      </c>
    </row>
    <row r="2444" spans="1:22" ht="57" x14ac:dyDescent="0.2">
      <c r="A2444" s="20" t="str">
        <f>Source!E2754</f>
        <v>23</v>
      </c>
      <c r="B2444" s="21" t="str">
        <f>Source!F2754</f>
        <v>коммерческое предложение</v>
      </c>
      <c r="C2444" s="21" t="s">
        <v>767</v>
      </c>
      <c r="D2444" s="22" t="str">
        <f>Source!H2754</f>
        <v>шт.</v>
      </c>
      <c r="E2444" s="9">
        <f>Source!I2754</f>
        <v>1</v>
      </c>
      <c r="F2444" s="24">
        <f>Source!AL2754</f>
        <v>35312.5</v>
      </c>
      <c r="G2444" s="23" t="str">
        <f>Source!DD2754</f>
        <v/>
      </c>
      <c r="H2444" s="9">
        <f>Source!AW2754</f>
        <v>1</v>
      </c>
      <c r="I2444" s="9">
        <f>IF(Source!BC2754&lt;&gt; 0, Source!BC2754, 1)</f>
        <v>1</v>
      </c>
      <c r="J2444" s="25">
        <f>Source!P2754</f>
        <v>35312.5</v>
      </c>
      <c r="K2444" s="25"/>
      <c r="Q2444">
        <f>ROUND((Source!BZ2754/100)*ROUND((Source!AF2754*Source!AV2754)*Source!I2754, 2), 2)</f>
        <v>0</v>
      </c>
      <c r="R2444">
        <f>Source!X2754</f>
        <v>0</v>
      </c>
      <c r="S2444">
        <f>ROUND((Source!CA2754/100)*ROUND((Source!AF2754*Source!AV2754)*Source!I2754, 2), 2)</f>
        <v>0</v>
      </c>
      <c r="T2444">
        <f>Source!Y2754</f>
        <v>0</v>
      </c>
      <c r="U2444">
        <f>ROUND((175/100)*ROUND((Source!AE2754*Source!AV2754)*Source!I2754, 2), 2)</f>
        <v>0</v>
      </c>
      <c r="V2444">
        <f>ROUND((108/100)*ROUND(Source!CS2754*Source!I2754, 2), 2)</f>
        <v>0</v>
      </c>
    </row>
    <row r="2445" spans="1:22" ht="15" x14ac:dyDescent="0.25">
      <c r="A2445" s="29"/>
      <c r="B2445" s="29"/>
      <c r="C2445" s="29"/>
      <c r="D2445" s="29"/>
      <c r="E2445" s="29"/>
      <c r="F2445" s="29"/>
      <c r="G2445" s="29"/>
      <c r="H2445" s="29"/>
      <c r="I2445" s="44">
        <f>J2444</f>
        <v>35312.5</v>
      </c>
      <c r="J2445" s="44"/>
      <c r="K2445" s="30">
        <f>IF(Source!I2754&lt;&gt;0, ROUND(I2445/Source!I2754, 2), 0)</f>
        <v>35312.5</v>
      </c>
      <c r="P2445" s="28">
        <f>I2445</f>
        <v>35312.5</v>
      </c>
    </row>
    <row r="2446" spans="1:22" ht="42.75" x14ac:dyDescent="0.2">
      <c r="A2446" s="20" t="str">
        <f>Source!E2755</f>
        <v>24</v>
      </c>
      <c r="B2446" s="21" t="str">
        <f>Source!F2755</f>
        <v>5.3-3203-4-2/1</v>
      </c>
      <c r="C2446" s="21" t="str">
        <f>Source!G2755</f>
        <v>Установка стоек металлического ограждения газонов из трубы, масса стоек до 5 кг</v>
      </c>
      <c r="D2446" s="22" t="str">
        <f>Source!H2755</f>
        <v>10 шт.</v>
      </c>
      <c r="E2446" s="9">
        <f>Source!I2755</f>
        <v>0.1</v>
      </c>
      <c r="F2446" s="24"/>
      <c r="G2446" s="23"/>
      <c r="H2446" s="9"/>
      <c r="I2446" s="9"/>
      <c r="J2446" s="25"/>
      <c r="K2446" s="25"/>
      <c r="Q2446">
        <f>ROUND((Source!BZ2755/100)*ROUND((Source!AF2755*Source!AV2755)*Source!I2755, 2), 2)</f>
        <v>82.1</v>
      </c>
      <c r="R2446">
        <f>Source!X2755</f>
        <v>82.1</v>
      </c>
      <c r="S2446">
        <f>ROUND((Source!CA2755/100)*ROUND((Source!AF2755*Source!AV2755)*Source!I2755, 2), 2)</f>
        <v>11.73</v>
      </c>
      <c r="T2446">
        <f>Source!Y2755</f>
        <v>11.73</v>
      </c>
      <c r="U2446">
        <f>ROUND((175/100)*ROUND((Source!AE2755*Source!AV2755)*Source!I2755, 2), 2)</f>
        <v>0</v>
      </c>
      <c r="V2446">
        <f>ROUND((108/100)*ROUND(Source!CS2755*Source!I2755, 2), 2)</f>
        <v>0</v>
      </c>
    </row>
    <row r="2447" spans="1:22" x14ac:dyDescent="0.2">
      <c r="C2447" s="26" t="str">
        <f>"Объем: "&amp;Source!I2755&amp;"=1/"&amp;"10"</f>
        <v>Объем: 0,1=1/10</v>
      </c>
    </row>
    <row r="2448" spans="1:22" ht="14.25" x14ac:dyDescent="0.2">
      <c r="A2448" s="20"/>
      <c r="B2448" s="21"/>
      <c r="C2448" s="21" t="s">
        <v>695</v>
      </c>
      <c r="D2448" s="22"/>
      <c r="E2448" s="9"/>
      <c r="F2448" s="24">
        <f>Source!AO2755</f>
        <v>1172.82</v>
      </c>
      <c r="G2448" s="23" t="str">
        <f>Source!DG2755</f>
        <v/>
      </c>
      <c r="H2448" s="9">
        <f>Source!AV2755</f>
        <v>1</v>
      </c>
      <c r="I2448" s="9">
        <f>IF(Source!BA2755&lt;&gt; 0, Source!BA2755, 1)</f>
        <v>1</v>
      </c>
      <c r="J2448" s="25">
        <f>Source!S2755</f>
        <v>117.28</v>
      </c>
      <c r="K2448" s="25"/>
    </row>
    <row r="2449" spans="1:22" ht="14.25" x14ac:dyDescent="0.2">
      <c r="A2449" s="20"/>
      <c r="B2449" s="21"/>
      <c r="C2449" s="21" t="s">
        <v>698</v>
      </c>
      <c r="D2449" s="22"/>
      <c r="E2449" s="9"/>
      <c r="F2449" s="24">
        <f>Source!AL2755</f>
        <v>2994.86</v>
      </c>
      <c r="G2449" s="23" t="str">
        <f>Source!DD2755</f>
        <v/>
      </c>
      <c r="H2449" s="9">
        <f>Source!AW2755</f>
        <v>1</v>
      </c>
      <c r="I2449" s="9">
        <f>IF(Source!BC2755&lt;&gt; 0, Source!BC2755, 1)</f>
        <v>1</v>
      </c>
      <c r="J2449" s="25">
        <f>Source!P2755</f>
        <v>299.49</v>
      </c>
      <c r="K2449" s="25"/>
    </row>
    <row r="2450" spans="1:22" ht="14.25" x14ac:dyDescent="0.2">
      <c r="A2450" s="20"/>
      <c r="B2450" s="21"/>
      <c r="C2450" s="21" t="s">
        <v>699</v>
      </c>
      <c r="D2450" s="22" t="s">
        <v>700</v>
      </c>
      <c r="E2450" s="9">
        <f>Source!AT2755</f>
        <v>70</v>
      </c>
      <c r="F2450" s="24"/>
      <c r="G2450" s="23"/>
      <c r="H2450" s="9"/>
      <c r="I2450" s="9"/>
      <c r="J2450" s="25">
        <f>SUM(R2446:R2449)</f>
        <v>82.1</v>
      </c>
      <c r="K2450" s="25"/>
    </row>
    <row r="2451" spans="1:22" ht="14.25" x14ac:dyDescent="0.2">
      <c r="A2451" s="20"/>
      <c r="B2451" s="21"/>
      <c r="C2451" s="21" t="s">
        <v>701</v>
      </c>
      <c r="D2451" s="22" t="s">
        <v>700</v>
      </c>
      <c r="E2451" s="9">
        <f>Source!AU2755</f>
        <v>10</v>
      </c>
      <c r="F2451" s="24"/>
      <c r="G2451" s="23"/>
      <c r="H2451" s="9"/>
      <c r="I2451" s="9"/>
      <c r="J2451" s="25">
        <f>SUM(T2446:T2450)</f>
        <v>11.73</v>
      </c>
      <c r="K2451" s="25"/>
    </row>
    <row r="2452" spans="1:22" ht="14.25" x14ac:dyDescent="0.2">
      <c r="A2452" s="20"/>
      <c r="B2452" s="21"/>
      <c r="C2452" s="21" t="s">
        <v>703</v>
      </c>
      <c r="D2452" s="22" t="s">
        <v>704</v>
      </c>
      <c r="E2452" s="9">
        <f>Source!AQ2755</f>
        <v>6.22</v>
      </c>
      <c r="F2452" s="24"/>
      <c r="G2452" s="23" t="str">
        <f>Source!DI2755</f>
        <v/>
      </c>
      <c r="H2452" s="9">
        <f>Source!AV2755</f>
        <v>1</v>
      </c>
      <c r="I2452" s="9"/>
      <c r="J2452" s="25"/>
      <c r="K2452" s="25">
        <f>Source!U2755</f>
        <v>0.622</v>
      </c>
    </row>
    <row r="2453" spans="1:22" ht="15" x14ac:dyDescent="0.25">
      <c r="A2453" s="29"/>
      <c r="B2453" s="29"/>
      <c r="C2453" s="29"/>
      <c r="D2453" s="29"/>
      <c r="E2453" s="29"/>
      <c r="F2453" s="29"/>
      <c r="G2453" s="29"/>
      <c r="H2453" s="29"/>
      <c r="I2453" s="44">
        <f>J2448+J2449+J2450+J2451</f>
        <v>510.6</v>
      </c>
      <c r="J2453" s="44"/>
      <c r="K2453" s="30">
        <f>IF(Source!I2755&lt;&gt;0, ROUND(I2453/Source!I2755, 2), 0)</f>
        <v>5106</v>
      </c>
      <c r="P2453" s="28">
        <f>I2453</f>
        <v>510.6</v>
      </c>
    </row>
    <row r="2454" spans="1:22" ht="68.25" x14ac:dyDescent="0.2">
      <c r="A2454" s="20" t="str">
        <f>Source!E2756</f>
        <v>25</v>
      </c>
      <c r="B2454" s="21" t="str">
        <f>Source!F2756</f>
        <v>коммерческое предложение</v>
      </c>
      <c r="C2454" s="21" t="s">
        <v>768</v>
      </c>
      <c r="D2454" s="22" t="str">
        <f>Source!H2756</f>
        <v>шт.</v>
      </c>
      <c r="E2454" s="9">
        <f>Source!I2756</f>
        <v>1</v>
      </c>
      <c r="F2454" s="24">
        <f>Source!AL2756</f>
        <v>22910</v>
      </c>
      <c r="G2454" s="23" t="str">
        <f>Source!DD2756</f>
        <v/>
      </c>
      <c r="H2454" s="9">
        <f>Source!AW2756</f>
        <v>1</v>
      </c>
      <c r="I2454" s="9">
        <f>IF(Source!BC2756&lt;&gt; 0, Source!BC2756, 1)</f>
        <v>1</v>
      </c>
      <c r="J2454" s="25">
        <f>Source!P2756</f>
        <v>22910</v>
      </c>
      <c r="K2454" s="25"/>
      <c r="Q2454">
        <f>ROUND((Source!BZ2756/100)*ROUND((Source!AF2756*Source!AV2756)*Source!I2756, 2), 2)</f>
        <v>0</v>
      </c>
      <c r="R2454">
        <f>Source!X2756</f>
        <v>0</v>
      </c>
      <c r="S2454">
        <f>ROUND((Source!CA2756/100)*ROUND((Source!AF2756*Source!AV2756)*Source!I2756, 2), 2)</f>
        <v>0</v>
      </c>
      <c r="T2454">
        <f>Source!Y2756</f>
        <v>0</v>
      </c>
      <c r="U2454">
        <f>ROUND((175/100)*ROUND((Source!AE2756*Source!AV2756)*Source!I2756, 2), 2)</f>
        <v>0</v>
      </c>
      <c r="V2454">
        <f>ROUND((108/100)*ROUND(Source!CS2756*Source!I2756, 2), 2)</f>
        <v>0</v>
      </c>
    </row>
    <row r="2455" spans="1:22" ht="15" x14ac:dyDescent="0.25">
      <c r="A2455" s="29"/>
      <c r="B2455" s="29"/>
      <c r="C2455" s="29"/>
      <c r="D2455" s="29"/>
      <c r="E2455" s="29"/>
      <c r="F2455" s="29"/>
      <c r="G2455" s="29"/>
      <c r="H2455" s="29"/>
      <c r="I2455" s="44">
        <f>J2454</f>
        <v>22910</v>
      </c>
      <c r="J2455" s="44"/>
      <c r="K2455" s="30">
        <f>IF(Source!I2756&lt;&gt;0, ROUND(I2455/Source!I2756, 2), 0)</f>
        <v>22910</v>
      </c>
      <c r="P2455" s="28">
        <f>I2455</f>
        <v>22910</v>
      </c>
    </row>
    <row r="2456" spans="1:22" ht="42.75" x14ac:dyDescent="0.2">
      <c r="A2456" s="20" t="str">
        <f>Source!E2757</f>
        <v>26</v>
      </c>
      <c r="B2456" s="21" t="str">
        <f>Source!F2757</f>
        <v>5.3-3203-4-2/1</v>
      </c>
      <c r="C2456" s="21" t="str">
        <f>Source!G2757</f>
        <v>Установка стоек металлического ограждения газонов из трубы, масса стоек до 5 кг</v>
      </c>
      <c r="D2456" s="22" t="str">
        <f>Source!H2757</f>
        <v>10 шт.</v>
      </c>
      <c r="E2456" s="9">
        <f>Source!I2757</f>
        <v>0.4</v>
      </c>
      <c r="F2456" s="24"/>
      <c r="G2456" s="23"/>
      <c r="H2456" s="9"/>
      <c r="I2456" s="9"/>
      <c r="J2456" s="25"/>
      <c r="K2456" s="25"/>
      <c r="Q2456">
        <f>ROUND((Source!BZ2757/100)*ROUND((Source!AF2757*Source!AV2757)*Source!I2757, 2), 2)</f>
        <v>328.39</v>
      </c>
      <c r="R2456">
        <f>Source!X2757</f>
        <v>328.39</v>
      </c>
      <c r="S2456">
        <f>ROUND((Source!CA2757/100)*ROUND((Source!AF2757*Source!AV2757)*Source!I2757, 2), 2)</f>
        <v>46.91</v>
      </c>
      <c r="T2456">
        <f>Source!Y2757</f>
        <v>46.91</v>
      </c>
      <c r="U2456">
        <f>ROUND((175/100)*ROUND((Source!AE2757*Source!AV2757)*Source!I2757, 2), 2)</f>
        <v>0</v>
      </c>
      <c r="V2456">
        <f>ROUND((108/100)*ROUND(Source!CS2757*Source!I2757, 2), 2)</f>
        <v>0</v>
      </c>
    </row>
    <row r="2457" spans="1:22" x14ac:dyDescent="0.2">
      <c r="C2457" s="26" t="str">
        <f>"Объем: "&amp;Source!I2757&amp;"=4/"&amp;"10"</f>
        <v>Объем: 0,4=4/10</v>
      </c>
    </row>
    <row r="2458" spans="1:22" ht="14.25" x14ac:dyDescent="0.2">
      <c r="A2458" s="20"/>
      <c r="B2458" s="21"/>
      <c r="C2458" s="21" t="s">
        <v>695</v>
      </c>
      <c r="D2458" s="22"/>
      <c r="E2458" s="9"/>
      <c r="F2458" s="24">
        <f>Source!AO2757</f>
        <v>1172.82</v>
      </c>
      <c r="G2458" s="23" t="str">
        <f>Source!DG2757</f>
        <v/>
      </c>
      <c r="H2458" s="9">
        <f>Source!AV2757</f>
        <v>1</v>
      </c>
      <c r="I2458" s="9">
        <f>IF(Source!BA2757&lt;&gt; 0, Source!BA2757, 1)</f>
        <v>1</v>
      </c>
      <c r="J2458" s="25">
        <f>Source!S2757</f>
        <v>469.13</v>
      </c>
      <c r="K2458" s="25"/>
    </row>
    <row r="2459" spans="1:22" ht="14.25" x14ac:dyDescent="0.2">
      <c r="A2459" s="20"/>
      <c r="B2459" s="21"/>
      <c r="C2459" s="21" t="s">
        <v>698</v>
      </c>
      <c r="D2459" s="22"/>
      <c r="E2459" s="9"/>
      <c r="F2459" s="24">
        <f>Source!AL2757</f>
        <v>2994.86</v>
      </c>
      <c r="G2459" s="23" t="str">
        <f>Source!DD2757</f>
        <v/>
      </c>
      <c r="H2459" s="9">
        <f>Source!AW2757</f>
        <v>1</v>
      </c>
      <c r="I2459" s="9">
        <f>IF(Source!BC2757&lt;&gt; 0, Source!BC2757, 1)</f>
        <v>1</v>
      </c>
      <c r="J2459" s="25">
        <f>Source!P2757</f>
        <v>1197.94</v>
      </c>
      <c r="K2459" s="25"/>
    </row>
    <row r="2460" spans="1:22" ht="14.25" x14ac:dyDescent="0.2">
      <c r="A2460" s="20"/>
      <c r="B2460" s="21"/>
      <c r="C2460" s="21" t="s">
        <v>699</v>
      </c>
      <c r="D2460" s="22" t="s">
        <v>700</v>
      </c>
      <c r="E2460" s="9">
        <f>Source!AT2757</f>
        <v>70</v>
      </c>
      <c r="F2460" s="24"/>
      <c r="G2460" s="23"/>
      <c r="H2460" s="9"/>
      <c r="I2460" s="9"/>
      <c r="J2460" s="25">
        <f>SUM(R2456:R2459)</f>
        <v>328.39</v>
      </c>
      <c r="K2460" s="25"/>
    </row>
    <row r="2461" spans="1:22" ht="14.25" x14ac:dyDescent="0.2">
      <c r="A2461" s="20"/>
      <c r="B2461" s="21"/>
      <c r="C2461" s="21" t="s">
        <v>701</v>
      </c>
      <c r="D2461" s="22" t="s">
        <v>700</v>
      </c>
      <c r="E2461" s="9">
        <f>Source!AU2757</f>
        <v>10</v>
      </c>
      <c r="F2461" s="24"/>
      <c r="G2461" s="23"/>
      <c r="H2461" s="9"/>
      <c r="I2461" s="9"/>
      <c r="J2461" s="25">
        <f>SUM(T2456:T2460)</f>
        <v>46.91</v>
      </c>
      <c r="K2461" s="25"/>
    </row>
    <row r="2462" spans="1:22" ht="14.25" x14ac:dyDescent="0.2">
      <c r="A2462" s="20"/>
      <c r="B2462" s="21"/>
      <c r="C2462" s="21" t="s">
        <v>703</v>
      </c>
      <c r="D2462" s="22" t="s">
        <v>704</v>
      </c>
      <c r="E2462" s="9">
        <f>Source!AQ2757</f>
        <v>6.22</v>
      </c>
      <c r="F2462" s="24"/>
      <c r="G2462" s="23" t="str">
        <f>Source!DI2757</f>
        <v/>
      </c>
      <c r="H2462" s="9">
        <f>Source!AV2757</f>
        <v>1</v>
      </c>
      <c r="I2462" s="9"/>
      <c r="J2462" s="25"/>
      <c r="K2462" s="25">
        <f>Source!U2757</f>
        <v>2.488</v>
      </c>
    </row>
    <row r="2463" spans="1:22" ht="15" x14ac:dyDescent="0.25">
      <c r="A2463" s="29"/>
      <c r="B2463" s="29"/>
      <c r="C2463" s="29"/>
      <c r="D2463" s="29"/>
      <c r="E2463" s="29"/>
      <c r="F2463" s="29"/>
      <c r="G2463" s="29"/>
      <c r="H2463" s="29"/>
      <c r="I2463" s="44">
        <f>J2458+J2459+J2460+J2461</f>
        <v>2042.3700000000001</v>
      </c>
      <c r="J2463" s="44"/>
      <c r="K2463" s="30">
        <f>IF(Source!I2757&lt;&gt;0, ROUND(I2463/Source!I2757, 2), 0)</f>
        <v>5105.93</v>
      </c>
      <c r="P2463" s="28">
        <f>I2463</f>
        <v>2042.3700000000001</v>
      </c>
    </row>
    <row r="2464" spans="1:22" ht="57" x14ac:dyDescent="0.2">
      <c r="A2464" s="20" t="str">
        <f>Source!E2758</f>
        <v>27</v>
      </c>
      <c r="B2464" s="21" t="str">
        <f>Source!F2758</f>
        <v>коммерческое предложение</v>
      </c>
      <c r="C2464" s="21" t="s">
        <v>769</v>
      </c>
      <c r="D2464" s="22" t="str">
        <f>Source!H2758</f>
        <v>шт.</v>
      </c>
      <c r="E2464" s="9">
        <f>Source!I2758</f>
        <v>1</v>
      </c>
      <c r="F2464" s="24">
        <f>Source!AL2758</f>
        <v>20384.169999999998</v>
      </c>
      <c r="G2464" s="23" t="str">
        <f>Source!DD2758</f>
        <v/>
      </c>
      <c r="H2464" s="9">
        <f>Source!AW2758</f>
        <v>1</v>
      </c>
      <c r="I2464" s="9">
        <f>IF(Source!BC2758&lt;&gt; 0, Source!BC2758, 1)</f>
        <v>1</v>
      </c>
      <c r="J2464" s="25">
        <f>Source!P2758</f>
        <v>20384.169999999998</v>
      </c>
      <c r="K2464" s="25"/>
      <c r="Q2464">
        <f>ROUND((Source!BZ2758/100)*ROUND((Source!AF2758*Source!AV2758)*Source!I2758, 2), 2)</f>
        <v>0</v>
      </c>
      <c r="R2464">
        <f>Source!X2758</f>
        <v>0</v>
      </c>
      <c r="S2464">
        <f>ROUND((Source!CA2758/100)*ROUND((Source!AF2758*Source!AV2758)*Source!I2758, 2), 2)</f>
        <v>0</v>
      </c>
      <c r="T2464">
        <f>Source!Y2758</f>
        <v>0</v>
      </c>
      <c r="U2464">
        <f>ROUND((175/100)*ROUND((Source!AE2758*Source!AV2758)*Source!I2758, 2), 2)</f>
        <v>0</v>
      </c>
      <c r="V2464">
        <f>ROUND((108/100)*ROUND(Source!CS2758*Source!I2758, 2), 2)</f>
        <v>0</v>
      </c>
    </row>
    <row r="2465" spans="1:22" ht="15" x14ac:dyDescent="0.25">
      <c r="A2465" s="29"/>
      <c r="B2465" s="29"/>
      <c r="C2465" s="29"/>
      <c r="D2465" s="29"/>
      <c r="E2465" s="29"/>
      <c r="F2465" s="29"/>
      <c r="G2465" s="29"/>
      <c r="H2465" s="29"/>
      <c r="I2465" s="44">
        <f>J2464</f>
        <v>20384.169999999998</v>
      </c>
      <c r="J2465" s="44"/>
      <c r="K2465" s="30">
        <f>IF(Source!I2758&lt;&gt;0, ROUND(I2465/Source!I2758, 2), 0)</f>
        <v>20384.169999999998</v>
      </c>
      <c r="P2465" s="28">
        <f>I2465</f>
        <v>20384.169999999998</v>
      </c>
    </row>
    <row r="2467" spans="1:22" ht="15" x14ac:dyDescent="0.25">
      <c r="A2467" s="42" t="str">
        <f>CONCATENATE("Итого по разделу: ",IF(Source!G2760&lt;&gt;"Новый раздел", Source!G2760, ""))</f>
        <v>Итого по разделу: Установка МАФ</v>
      </c>
      <c r="B2467" s="42"/>
      <c r="C2467" s="42"/>
      <c r="D2467" s="42"/>
      <c r="E2467" s="42"/>
      <c r="F2467" s="42"/>
      <c r="G2467" s="42"/>
      <c r="H2467" s="42"/>
      <c r="I2467" s="40">
        <f>SUM(P2425:P2466)</f>
        <v>137021.04999999999</v>
      </c>
      <c r="J2467" s="41"/>
      <c r="K2467" s="31"/>
    </row>
    <row r="2469" spans="1:22" ht="14.25" x14ac:dyDescent="0.2">
      <c r="C2469" s="38" t="str">
        <f>Source!H2788</f>
        <v>НДС 20%</v>
      </c>
      <c r="D2469" s="38"/>
      <c r="E2469" s="38"/>
      <c r="F2469" s="38"/>
      <c r="G2469" s="38"/>
      <c r="H2469" s="38"/>
      <c r="I2469" s="39">
        <f>IF(Source!F2788=0, "", Source!F2788)</f>
        <v>27404.21</v>
      </c>
      <c r="J2469" s="39"/>
    </row>
    <row r="2470" spans="1:22" ht="14.25" x14ac:dyDescent="0.2">
      <c r="C2470" s="38" t="str">
        <f>Source!H2789</f>
        <v>Итого с НДС</v>
      </c>
      <c r="D2470" s="38"/>
      <c r="E2470" s="38"/>
      <c r="F2470" s="38"/>
      <c r="G2470" s="38"/>
      <c r="H2470" s="38"/>
      <c r="I2470" s="39">
        <f>IF(Source!F2789=0, "", Source!F2789)</f>
        <v>164425.26</v>
      </c>
      <c r="J2470" s="39"/>
    </row>
    <row r="2472" spans="1:22" ht="16.5" x14ac:dyDescent="0.25">
      <c r="A2472" s="43" t="str">
        <f>CONCATENATE("Раздел: ",IF(Source!G2791&lt;&gt;"Новый раздел", Source!G2791, ""))</f>
        <v>Раздел: Установка лавочек</v>
      </c>
      <c r="B2472" s="43"/>
      <c r="C2472" s="43"/>
      <c r="D2472" s="43"/>
      <c r="E2472" s="43"/>
      <c r="F2472" s="43"/>
      <c r="G2472" s="43"/>
      <c r="H2472" s="43"/>
      <c r="I2472" s="43"/>
      <c r="J2472" s="43"/>
      <c r="K2472" s="43"/>
    </row>
    <row r="2473" spans="1:22" ht="42.75" x14ac:dyDescent="0.2">
      <c r="A2473" s="20" t="str">
        <f>Source!E2795</f>
        <v>28</v>
      </c>
      <c r="B2473" s="21" t="str">
        <f>Source!F2795</f>
        <v>5.3-3203-4-2/1</v>
      </c>
      <c r="C2473" s="21" t="str">
        <f>Source!G2795</f>
        <v>Установка стоек металлического ограждения газонов из трубы, масса стоек до 5 кг</v>
      </c>
      <c r="D2473" s="22" t="str">
        <f>Source!H2795</f>
        <v>10 шт.</v>
      </c>
      <c r="E2473" s="9">
        <f>Source!I2795</f>
        <v>1.2</v>
      </c>
      <c r="F2473" s="24"/>
      <c r="G2473" s="23"/>
      <c r="H2473" s="9"/>
      <c r="I2473" s="9"/>
      <c r="J2473" s="25"/>
      <c r="K2473" s="25"/>
      <c r="Q2473">
        <f>ROUND((Source!BZ2795/100)*ROUND((Source!AF2795*Source!AV2795)*Source!I2795, 2), 2)</f>
        <v>985.17</v>
      </c>
      <c r="R2473">
        <f>Source!X2795</f>
        <v>985.17</v>
      </c>
      <c r="S2473">
        <f>ROUND((Source!CA2795/100)*ROUND((Source!AF2795*Source!AV2795)*Source!I2795, 2), 2)</f>
        <v>140.74</v>
      </c>
      <c r="T2473">
        <f>Source!Y2795</f>
        <v>140.74</v>
      </c>
      <c r="U2473">
        <f>ROUND((175/100)*ROUND((Source!AE2795*Source!AV2795)*Source!I2795, 2), 2)</f>
        <v>0</v>
      </c>
      <c r="V2473">
        <f>ROUND((108/100)*ROUND(Source!CS2795*Source!I2795, 2), 2)</f>
        <v>0</v>
      </c>
    </row>
    <row r="2474" spans="1:22" x14ac:dyDescent="0.2">
      <c r="C2474" s="26" t="str">
        <f>"Объем: "&amp;Source!I2795&amp;"=12/"&amp;"10"</f>
        <v>Объем: 1,2=12/10</v>
      </c>
    </row>
    <row r="2475" spans="1:22" ht="14.25" x14ac:dyDescent="0.2">
      <c r="A2475" s="20"/>
      <c r="B2475" s="21"/>
      <c r="C2475" s="21" t="s">
        <v>695</v>
      </c>
      <c r="D2475" s="22"/>
      <c r="E2475" s="9"/>
      <c r="F2475" s="24">
        <f>Source!AO2795</f>
        <v>1172.82</v>
      </c>
      <c r="G2475" s="23" t="str">
        <f>Source!DG2795</f>
        <v/>
      </c>
      <c r="H2475" s="9">
        <f>Source!AV2795</f>
        <v>1</v>
      </c>
      <c r="I2475" s="9">
        <f>IF(Source!BA2795&lt;&gt; 0, Source!BA2795, 1)</f>
        <v>1</v>
      </c>
      <c r="J2475" s="25">
        <f>Source!S2795</f>
        <v>1407.38</v>
      </c>
      <c r="K2475" s="25"/>
    </row>
    <row r="2476" spans="1:22" ht="14.25" x14ac:dyDescent="0.2">
      <c r="A2476" s="20"/>
      <c r="B2476" s="21"/>
      <c r="C2476" s="21" t="s">
        <v>698</v>
      </c>
      <c r="D2476" s="22"/>
      <c r="E2476" s="9"/>
      <c r="F2476" s="24">
        <f>Source!AL2795</f>
        <v>2994.86</v>
      </c>
      <c r="G2476" s="23" t="str">
        <f>Source!DD2795</f>
        <v/>
      </c>
      <c r="H2476" s="9">
        <f>Source!AW2795</f>
        <v>1</v>
      </c>
      <c r="I2476" s="9">
        <f>IF(Source!BC2795&lt;&gt; 0, Source!BC2795, 1)</f>
        <v>1</v>
      </c>
      <c r="J2476" s="25">
        <f>Source!P2795</f>
        <v>3593.83</v>
      </c>
      <c r="K2476" s="25"/>
    </row>
    <row r="2477" spans="1:22" ht="14.25" x14ac:dyDescent="0.2">
      <c r="A2477" s="20"/>
      <c r="B2477" s="21"/>
      <c r="C2477" s="21" t="s">
        <v>699</v>
      </c>
      <c r="D2477" s="22" t="s">
        <v>700</v>
      </c>
      <c r="E2477" s="9">
        <f>Source!AT2795</f>
        <v>70</v>
      </c>
      <c r="F2477" s="24"/>
      <c r="G2477" s="23"/>
      <c r="H2477" s="9"/>
      <c r="I2477" s="9"/>
      <c r="J2477" s="25">
        <f>SUM(R2473:R2476)</f>
        <v>985.17</v>
      </c>
      <c r="K2477" s="25"/>
    </row>
    <row r="2478" spans="1:22" ht="14.25" x14ac:dyDescent="0.2">
      <c r="A2478" s="20"/>
      <c r="B2478" s="21"/>
      <c r="C2478" s="21" t="s">
        <v>701</v>
      </c>
      <c r="D2478" s="22" t="s">
        <v>700</v>
      </c>
      <c r="E2478" s="9">
        <f>Source!AU2795</f>
        <v>10</v>
      </c>
      <c r="F2478" s="24"/>
      <c r="G2478" s="23"/>
      <c r="H2478" s="9"/>
      <c r="I2478" s="9"/>
      <c r="J2478" s="25">
        <f>SUM(T2473:T2477)</f>
        <v>140.74</v>
      </c>
      <c r="K2478" s="25"/>
    </row>
    <row r="2479" spans="1:22" ht="14.25" x14ac:dyDescent="0.2">
      <c r="A2479" s="20"/>
      <c r="B2479" s="21"/>
      <c r="C2479" s="21" t="s">
        <v>703</v>
      </c>
      <c r="D2479" s="22" t="s">
        <v>704</v>
      </c>
      <c r="E2479" s="9">
        <f>Source!AQ2795</f>
        <v>6.22</v>
      </c>
      <c r="F2479" s="24"/>
      <c r="G2479" s="23" t="str">
        <f>Source!DI2795</f>
        <v/>
      </c>
      <c r="H2479" s="9">
        <f>Source!AV2795</f>
        <v>1</v>
      </c>
      <c r="I2479" s="9"/>
      <c r="J2479" s="25"/>
      <c r="K2479" s="25">
        <f>Source!U2795</f>
        <v>7.4639999999999995</v>
      </c>
    </row>
    <row r="2480" spans="1:22" ht="15" x14ac:dyDescent="0.25">
      <c r="A2480" s="29"/>
      <c r="B2480" s="29"/>
      <c r="C2480" s="29"/>
      <c r="D2480" s="29"/>
      <c r="E2480" s="29"/>
      <c r="F2480" s="29"/>
      <c r="G2480" s="29"/>
      <c r="H2480" s="29"/>
      <c r="I2480" s="44">
        <f>J2475+J2476+J2477+J2478</f>
        <v>6127.12</v>
      </c>
      <c r="J2480" s="44"/>
      <c r="K2480" s="30">
        <f>IF(Source!I2795&lt;&gt;0, ROUND(I2480/Source!I2795, 2), 0)</f>
        <v>5105.93</v>
      </c>
      <c r="P2480" s="28">
        <f>I2480</f>
        <v>6127.12</v>
      </c>
    </row>
    <row r="2481" spans="1:22" ht="57" x14ac:dyDescent="0.2">
      <c r="A2481" s="20" t="str">
        <f>Source!E2796</f>
        <v>29</v>
      </c>
      <c r="B2481" s="21" t="str">
        <f>Source!F2796</f>
        <v>коммерческое предложение</v>
      </c>
      <c r="C2481" s="21" t="s">
        <v>770</v>
      </c>
      <c r="D2481" s="22" t="str">
        <f>Source!H2796</f>
        <v>шт.</v>
      </c>
      <c r="E2481" s="9">
        <f>Source!I2796</f>
        <v>3</v>
      </c>
      <c r="F2481" s="24">
        <f>Source!AL2796</f>
        <v>6054.17</v>
      </c>
      <c r="G2481" s="23" t="str">
        <f>Source!DD2796</f>
        <v/>
      </c>
      <c r="H2481" s="9">
        <f>Source!AW2796</f>
        <v>1</v>
      </c>
      <c r="I2481" s="9">
        <f>IF(Source!BC2796&lt;&gt; 0, Source!BC2796, 1)</f>
        <v>1</v>
      </c>
      <c r="J2481" s="25">
        <f>Source!P2796</f>
        <v>18162.509999999998</v>
      </c>
      <c r="K2481" s="25"/>
      <c r="Q2481">
        <f>ROUND((Source!BZ2796/100)*ROUND((Source!AF2796*Source!AV2796)*Source!I2796, 2), 2)</f>
        <v>0</v>
      </c>
      <c r="R2481">
        <f>Source!X2796</f>
        <v>0</v>
      </c>
      <c r="S2481">
        <f>ROUND((Source!CA2796/100)*ROUND((Source!AF2796*Source!AV2796)*Source!I2796, 2), 2)</f>
        <v>0</v>
      </c>
      <c r="T2481">
        <f>Source!Y2796</f>
        <v>0</v>
      </c>
      <c r="U2481">
        <f>ROUND((175/100)*ROUND((Source!AE2796*Source!AV2796)*Source!I2796, 2), 2)</f>
        <v>0</v>
      </c>
      <c r="V2481">
        <f>ROUND((108/100)*ROUND(Source!CS2796*Source!I2796, 2), 2)</f>
        <v>0</v>
      </c>
    </row>
    <row r="2482" spans="1:22" ht="15" x14ac:dyDescent="0.25">
      <c r="A2482" s="29"/>
      <c r="B2482" s="29"/>
      <c r="C2482" s="29"/>
      <c r="D2482" s="29"/>
      <c r="E2482" s="29"/>
      <c r="F2482" s="29"/>
      <c r="G2482" s="29"/>
      <c r="H2482" s="29"/>
      <c r="I2482" s="44">
        <f>J2481</f>
        <v>18162.509999999998</v>
      </c>
      <c r="J2482" s="44"/>
      <c r="K2482" s="30">
        <f>IF(Source!I2796&lt;&gt;0, ROUND(I2482/Source!I2796, 2), 0)</f>
        <v>6054.17</v>
      </c>
      <c r="P2482" s="28">
        <f>I2482</f>
        <v>18162.509999999998</v>
      </c>
    </row>
    <row r="2484" spans="1:22" ht="15" x14ac:dyDescent="0.25">
      <c r="A2484" s="42" t="str">
        <f>CONCATENATE("Итого по разделу: ",IF(Source!G2798&lt;&gt;"Новый раздел", Source!G2798, ""))</f>
        <v>Итого по разделу: Установка лавочек</v>
      </c>
      <c r="B2484" s="42"/>
      <c r="C2484" s="42"/>
      <c r="D2484" s="42"/>
      <c r="E2484" s="42"/>
      <c r="F2484" s="42"/>
      <c r="G2484" s="42"/>
      <c r="H2484" s="42"/>
      <c r="I2484" s="40">
        <f>SUM(P2472:P2483)</f>
        <v>24289.629999999997</v>
      </c>
      <c r="J2484" s="41"/>
      <c r="K2484" s="31"/>
    </row>
    <row r="2486" spans="1:22" ht="14.25" x14ac:dyDescent="0.2">
      <c r="C2486" s="38" t="str">
        <f>Source!H2826</f>
        <v>НДС 20%</v>
      </c>
      <c r="D2486" s="38"/>
      <c r="E2486" s="38"/>
      <c r="F2486" s="38"/>
      <c r="G2486" s="38"/>
      <c r="H2486" s="38"/>
      <c r="I2486" s="39">
        <f>IF(Source!F2826=0, "", Source!F2826)</f>
        <v>4857.93</v>
      </c>
      <c r="J2486" s="39"/>
    </row>
    <row r="2487" spans="1:22" ht="14.25" x14ac:dyDescent="0.2">
      <c r="C2487" s="38" t="str">
        <f>Source!H2827</f>
        <v>Итого с НДС</v>
      </c>
      <c r="D2487" s="38"/>
      <c r="E2487" s="38"/>
      <c r="F2487" s="38"/>
      <c r="G2487" s="38"/>
      <c r="H2487" s="38"/>
      <c r="I2487" s="39">
        <f>IF(Source!F2827=0, "", Source!F2827)</f>
        <v>29147.56</v>
      </c>
      <c r="J2487" s="39"/>
    </row>
    <row r="2489" spans="1:22" ht="16.5" x14ac:dyDescent="0.25">
      <c r="A2489" s="43" t="str">
        <f>CONCATENATE("Раздел: ",IF(Source!G2829&lt;&gt;"Новый раздел", Source!G2829, ""))</f>
        <v>Раздел: Установка урн</v>
      </c>
      <c r="B2489" s="43"/>
      <c r="C2489" s="43"/>
      <c r="D2489" s="43"/>
      <c r="E2489" s="43"/>
      <c r="F2489" s="43"/>
      <c r="G2489" s="43"/>
      <c r="H2489" s="43"/>
      <c r="I2489" s="43"/>
      <c r="J2489" s="43"/>
      <c r="K2489" s="43"/>
    </row>
    <row r="2490" spans="1:22" ht="42.75" x14ac:dyDescent="0.2">
      <c r="A2490" s="20" t="str">
        <f>Source!E2833</f>
        <v>30</v>
      </c>
      <c r="B2490" s="21" t="str">
        <f>Source!F2833</f>
        <v>5.3-3203-4-2/1</v>
      </c>
      <c r="C2490" s="21" t="str">
        <f>Source!G2833</f>
        <v>Установка стоек металлического ограждения газонов из трубы, масса стоек до 5 кг</v>
      </c>
      <c r="D2490" s="22" t="str">
        <f>Source!H2833</f>
        <v>10 шт.</v>
      </c>
      <c r="E2490" s="9">
        <f>Source!I2833</f>
        <v>0.6</v>
      </c>
      <c r="F2490" s="24"/>
      <c r="G2490" s="23"/>
      <c r="H2490" s="9"/>
      <c r="I2490" s="9"/>
      <c r="J2490" s="25"/>
      <c r="K2490" s="25"/>
      <c r="Q2490">
        <f>ROUND((Source!BZ2833/100)*ROUND((Source!AF2833*Source!AV2833)*Source!I2833, 2), 2)</f>
        <v>492.58</v>
      </c>
      <c r="R2490">
        <f>Source!X2833</f>
        <v>492.58</v>
      </c>
      <c r="S2490">
        <f>ROUND((Source!CA2833/100)*ROUND((Source!AF2833*Source!AV2833)*Source!I2833, 2), 2)</f>
        <v>70.37</v>
      </c>
      <c r="T2490">
        <f>Source!Y2833</f>
        <v>70.37</v>
      </c>
      <c r="U2490">
        <f>ROUND((175/100)*ROUND((Source!AE2833*Source!AV2833)*Source!I2833, 2), 2)</f>
        <v>0</v>
      </c>
      <c r="V2490">
        <f>ROUND((108/100)*ROUND(Source!CS2833*Source!I2833, 2), 2)</f>
        <v>0</v>
      </c>
    </row>
    <row r="2491" spans="1:22" x14ac:dyDescent="0.2">
      <c r="C2491" s="26" t="str">
        <f>"Объем: "&amp;Source!I2833&amp;"=6/"&amp;"10"</f>
        <v>Объем: 0,6=6/10</v>
      </c>
    </row>
    <row r="2492" spans="1:22" ht="14.25" x14ac:dyDescent="0.2">
      <c r="A2492" s="20"/>
      <c r="B2492" s="21"/>
      <c r="C2492" s="21" t="s">
        <v>695</v>
      </c>
      <c r="D2492" s="22"/>
      <c r="E2492" s="9"/>
      <c r="F2492" s="24">
        <f>Source!AO2833</f>
        <v>1172.82</v>
      </c>
      <c r="G2492" s="23" t="str">
        <f>Source!DG2833</f>
        <v/>
      </c>
      <c r="H2492" s="9">
        <f>Source!AV2833</f>
        <v>1</v>
      </c>
      <c r="I2492" s="9">
        <f>IF(Source!BA2833&lt;&gt; 0, Source!BA2833, 1)</f>
        <v>1</v>
      </c>
      <c r="J2492" s="25">
        <f>Source!S2833</f>
        <v>703.69</v>
      </c>
      <c r="K2492" s="25"/>
    </row>
    <row r="2493" spans="1:22" ht="14.25" x14ac:dyDescent="0.2">
      <c r="A2493" s="20"/>
      <c r="B2493" s="21"/>
      <c r="C2493" s="21" t="s">
        <v>698</v>
      </c>
      <c r="D2493" s="22"/>
      <c r="E2493" s="9"/>
      <c r="F2493" s="24">
        <f>Source!AL2833</f>
        <v>2994.86</v>
      </c>
      <c r="G2493" s="23" t="str">
        <f>Source!DD2833</f>
        <v/>
      </c>
      <c r="H2493" s="9">
        <f>Source!AW2833</f>
        <v>1</v>
      </c>
      <c r="I2493" s="9">
        <f>IF(Source!BC2833&lt;&gt; 0, Source!BC2833, 1)</f>
        <v>1</v>
      </c>
      <c r="J2493" s="25">
        <f>Source!P2833</f>
        <v>1796.92</v>
      </c>
      <c r="K2493" s="25"/>
    </row>
    <row r="2494" spans="1:22" ht="14.25" x14ac:dyDescent="0.2">
      <c r="A2494" s="20"/>
      <c r="B2494" s="21"/>
      <c r="C2494" s="21" t="s">
        <v>699</v>
      </c>
      <c r="D2494" s="22" t="s">
        <v>700</v>
      </c>
      <c r="E2494" s="9">
        <f>Source!AT2833</f>
        <v>70</v>
      </c>
      <c r="F2494" s="24"/>
      <c r="G2494" s="23"/>
      <c r="H2494" s="9"/>
      <c r="I2494" s="9"/>
      <c r="J2494" s="25">
        <f>SUM(R2490:R2493)</f>
        <v>492.58</v>
      </c>
      <c r="K2494" s="25"/>
    </row>
    <row r="2495" spans="1:22" ht="14.25" x14ac:dyDescent="0.2">
      <c r="A2495" s="20"/>
      <c r="B2495" s="21"/>
      <c r="C2495" s="21" t="s">
        <v>701</v>
      </c>
      <c r="D2495" s="22" t="s">
        <v>700</v>
      </c>
      <c r="E2495" s="9">
        <f>Source!AU2833</f>
        <v>10</v>
      </c>
      <c r="F2495" s="24"/>
      <c r="G2495" s="23"/>
      <c r="H2495" s="9"/>
      <c r="I2495" s="9"/>
      <c r="J2495" s="25">
        <f>SUM(T2490:T2494)</f>
        <v>70.37</v>
      </c>
      <c r="K2495" s="25"/>
    </row>
    <row r="2496" spans="1:22" ht="14.25" x14ac:dyDescent="0.2">
      <c r="A2496" s="20"/>
      <c r="B2496" s="21"/>
      <c r="C2496" s="21" t="s">
        <v>703</v>
      </c>
      <c r="D2496" s="22" t="s">
        <v>704</v>
      </c>
      <c r="E2496" s="9">
        <f>Source!AQ2833</f>
        <v>6.22</v>
      </c>
      <c r="F2496" s="24"/>
      <c r="G2496" s="23" t="str">
        <f>Source!DI2833</f>
        <v/>
      </c>
      <c r="H2496" s="9">
        <f>Source!AV2833</f>
        <v>1</v>
      </c>
      <c r="I2496" s="9"/>
      <c r="J2496" s="25"/>
      <c r="K2496" s="25">
        <f>Source!U2833</f>
        <v>3.7319999999999998</v>
      </c>
    </row>
    <row r="2497" spans="1:22" ht="15" x14ac:dyDescent="0.25">
      <c r="A2497" s="29"/>
      <c r="B2497" s="29"/>
      <c r="C2497" s="29"/>
      <c r="D2497" s="29"/>
      <c r="E2497" s="29"/>
      <c r="F2497" s="29"/>
      <c r="G2497" s="29"/>
      <c r="H2497" s="29"/>
      <c r="I2497" s="44">
        <f>J2492+J2493+J2494+J2495</f>
        <v>3063.56</v>
      </c>
      <c r="J2497" s="44"/>
      <c r="K2497" s="30">
        <f>IF(Source!I2833&lt;&gt;0, ROUND(I2497/Source!I2833, 2), 0)</f>
        <v>5105.93</v>
      </c>
      <c r="P2497" s="28">
        <f>I2497</f>
        <v>3063.56</v>
      </c>
    </row>
    <row r="2498" spans="1:22" ht="57" x14ac:dyDescent="0.2">
      <c r="A2498" s="20" t="str">
        <f>Source!E2834</f>
        <v>31</v>
      </c>
      <c r="B2498" s="21" t="str">
        <f>Source!F2834</f>
        <v>коммерческое предложение</v>
      </c>
      <c r="C2498" s="21" t="s">
        <v>771</v>
      </c>
      <c r="D2498" s="22" t="str">
        <f>Source!H2834</f>
        <v>шт.</v>
      </c>
      <c r="E2498" s="9">
        <f>Source!I2834</f>
        <v>3</v>
      </c>
      <c r="F2498" s="24">
        <f>Source!AL2834</f>
        <v>2916.67</v>
      </c>
      <c r="G2498" s="23" t="str">
        <f>Source!DD2834</f>
        <v/>
      </c>
      <c r="H2498" s="9">
        <f>Source!AW2834</f>
        <v>1</v>
      </c>
      <c r="I2498" s="9">
        <f>IF(Source!BC2834&lt;&gt; 0, Source!BC2834, 1)</f>
        <v>1</v>
      </c>
      <c r="J2498" s="25">
        <f>Source!P2834</f>
        <v>8750.01</v>
      </c>
      <c r="K2498" s="25"/>
      <c r="Q2498">
        <f>ROUND((Source!BZ2834/100)*ROUND((Source!AF2834*Source!AV2834)*Source!I2834, 2), 2)</f>
        <v>0</v>
      </c>
      <c r="R2498">
        <f>Source!X2834</f>
        <v>0</v>
      </c>
      <c r="S2498">
        <f>ROUND((Source!CA2834/100)*ROUND((Source!AF2834*Source!AV2834)*Source!I2834, 2), 2)</f>
        <v>0</v>
      </c>
      <c r="T2498">
        <f>Source!Y2834</f>
        <v>0</v>
      </c>
      <c r="U2498">
        <f>ROUND((175/100)*ROUND((Source!AE2834*Source!AV2834)*Source!I2834, 2), 2)</f>
        <v>0</v>
      </c>
      <c r="V2498">
        <f>ROUND((108/100)*ROUND(Source!CS2834*Source!I2834, 2), 2)</f>
        <v>0</v>
      </c>
    </row>
    <row r="2499" spans="1:22" ht="15" x14ac:dyDescent="0.25">
      <c r="A2499" s="29"/>
      <c r="B2499" s="29"/>
      <c r="C2499" s="29"/>
      <c r="D2499" s="29"/>
      <c r="E2499" s="29"/>
      <c r="F2499" s="29"/>
      <c r="G2499" s="29"/>
      <c r="H2499" s="29"/>
      <c r="I2499" s="44">
        <f>J2498</f>
        <v>8750.01</v>
      </c>
      <c r="J2499" s="44"/>
      <c r="K2499" s="30">
        <f>IF(Source!I2834&lt;&gt;0, ROUND(I2499/Source!I2834, 2), 0)</f>
        <v>2916.67</v>
      </c>
      <c r="P2499" s="28">
        <f>I2499</f>
        <v>8750.01</v>
      </c>
    </row>
    <row r="2501" spans="1:22" ht="15" x14ac:dyDescent="0.25">
      <c r="A2501" s="42" t="str">
        <f>CONCATENATE("Итого по разделу: ",IF(Source!G2836&lt;&gt;"Новый раздел", Source!G2836, ""))</f>
        <v>Итого по разделу: Установка урн</v>
      </c>
      <c r="B2501" s="42"/>
      <c r="C2501" s="42"/>
      <c r="D2501" s="42"/>
      <c r="E2501" s="42"/>
      <c r="F2501" s="42"/>
      <c r="G2501" s="42"/>
      <c r="H2501" s="42"/>
      <c r="I2501" s="40">
        <f>SUM(P2489:P2500)</f>
        <v>11813.57</v>
      </c>
      <c r="J2501" s="41"/>
      <c r="K2501" s="31"/>
    </row>
    <row r="2503" spans="1:22" ht="14.25" x14ac:dyDescent="0.2">
      <c r="C2503" s="38" t="str">
        <f>Source!H2864</f>
        <v>НДС 20%</v>
      </c>
      <c r="D2503" s="38"/>
      <c r="E2503" s="38"/>
      <c r="F2503" s="38"/>
      <c r="G2503" s="38"/>
      <c r="H2503" s="38"/>
      <c r="I2503" s="39">
        <f>IF(Source!F2864=0, "", Source!F2864)</f>
        <v>2362.71</v>
      </c>
      <c r="J2503" s="39"/>
    </row>
    <row r="2504" spans="1:22" ht="14.25" x14ac:dyDescent="0.2">
      <c r="C2504" s="38" t="str">
        <f>Source!H2865</f>
        <v>Итого с НДС</v>
      </c>
      <c r="D2504" s="38"/>
      <c r="E2504" s="38"/>
      <c r="F2504" s="38"/>
      <c r="G2504" s="38"/>
      <c r="H2504" s="38"/>
      <c r="I2504" s="39">
        <f>IF(Source!F2865=0, "", Source!F2865)</f>
        <v>14176.28</v>
      </c>
      <c r="J2504" s="39"/>
    </row>
    <row r="2506" spans="1:22" ht="15" x14ac:dyDescent="0.25">
      <c r="A2506" s="42" t="str">
        <f>CONCATENATE("Итого по локальной смете: ",IF(Source!G2867&lt;&gt;"Новая локальная смета", Source!G2867, ""))</f>
        <v>Итого по локальной смете: Трофимова ул. 4А</v>
      </c>
      <c r="B2506" s="42"/>
      <c r="C2506" s="42"/>
      <c r="D2506" s="42"/>
      <c r="E2506" s="42"/>
      <c r="F2506" s="42"/>
      <c r="G2506" s="42"/>
      <c r="H2506" s="42"/>
      <c r="I2506" s="40">
        <f>SUM(P2239:P2505)</f>
        <v>1536330.2200000004</v>
      </c>
      <c r="J2506" s="41"/>
      <c r="K2506" s="31"/>
    </row>
    <row r="2508" spans="1:22" ht="14.25" x14ac:dyDescent="0.2">
      <c r="C2508" s="38" t="str">
        <f>Source!H2895</f>
        <v>НДС 20%</v>
      </c>
      <c r="D2508" s="38"/>
      <c r="E2508" s="38"/>
      <c r="F2508" s="38"/>
      <c r="G2508" s="38"/>
      <c r="H2508" s="38"/>
      <c r="I2508" s="39">
        <f>IF(Source!F2895=0, "", Source!F2895)</f>
        <v>307266.03999999998</v>
      </c>
      <c r="J2508" s="39"/>
    </row>
    <row r="2509" spans="1:22" ht="14.25" x14ac:dyDescent="0.2">
      <c r="C2509" s="38" t="str">
        <f>Source!H2896</f>
        <v>Итого с НДС</v>
      </c>
      <c r="D2509" s="38"/>
      <c r="E2509" s="38"/>
      <c r="F2509" s="38"/>
      <c r="G2509" s="38"/>
      <c r="H2509" s="38"/>
      <c r="I2509" s="39">
        <f>IF(Source!F2896=0, "", Source!F2896)</f>
        <v>1843596.26</v>
      </c>
      <c r="J2509" s="39"/>
    </row>
    <row r="2511" spans="1:22" ht="16.5" x14ac:dyDescent="0.25">
      <c r="A2511" s="43" t="str">
        <f>CONCATENATE("Локальная смета: ",IF(Source!G2898&lt;&gt;"Новая локальная смета", Source!G2898, ""))</f>
        <v>Локальная смета: Трофимова ул. 5к. 2</v>
      </c>
      <c r="B2511" s="43"/>
      <c r="C2511" s="43"/>
      <c r="D2511" s="43"/>
      <c r="E2511" s="43"/>
      <c r="F2511" s="43"/>
      <c r="G2511" s="43"/>
      <c r="H2511" s="43"/>
      <c r="I2511" s="43"/>
      <c r="J2511" s="43"/>
      <c r="K2511" s="43"/>
    </row>
    <row r="2513" spans="1:22" ht="16.5" x14ac:dyDescent="0.25">
      <c r="A2513" s="43" t="str">
        <f>CONCATENATE("Раздел: ",IF(Source!G2902&lt;&gt;"Новый раздел", Source!G2902, ""))</f>
        <v>Раздел: Ремонт газона (рулонный)-500м2</v>
      </c>
      <c r="B2513" s="43"/>
      <c r="C2513" s="43"/>
      <c r="D2513" s="43"/>
      <c r="E2513" s="43"/>
      <c r="F2513" s="43"/>
      <c r="G2513" s="43"/>
      <c r="H2513" s="43"/>
      <c r="I2513" s="43"/>
      <c r="J2513" s="43"/>
      <c r="K2513" s="43"/>
    </row>
    <row r="2514" spans="1:22" ht="71.25" x14ac:dyDescent="0.2">
      <c r="A2514" s="20" t="str">
        <f>Source!E2906</f>
        <v>1</v>
      </c>
      <c r="B2514" s="21" t="str">
        <f>Source!F2906</f>
        <v>5.4-3203-3-3/1</v>
      </c>
      <c r="C2514" s="21" t="str">
        <f>Source!G2906</f>
        <v>Подготовка почвы для устройства партерного и обыкновенного газонов с внесением растительной земли слоем 15 см механизированным способом (75%)</v>
      </c>
      <c r="D2514" s="22" t="str">
        <f>Source!H2906</f>
        <v>100 м2</v>
      </c>
      <c r="E2514" s="9">
        <f>Source!I2906</f>
        <v>3.75</v>
      </c>
      <c r="F2514" s="24"/>
      <c r="G2514" s="23"/>
      <c r="H2514" s="9"/>
      <c r="I2514" s="9"/>
      <c r="J2514" s="25"/>
      <c r="K2514" s="25"/>
      <c r="Q2514">
        <f>ROUND((Source!BZ2906/100)*ROUND((Source!AF2906*Source!AV2906)*Source!I2906, 2), 2)</f>
        <v>14958.88</v>
      </c>
      <c r="R2514">
        <f>Source!X2906</f>
        <v>14958.88</v>
      </c>
      <c r="S2514">
        <f>ROUND((Source!CA2906/100)*ROUND((Source!AF2906*Source!AV2906)*Source!I2906, 2), 2)</f>
        <v>2136.98</v>
      </c>
      <c r="T2514">
        <f>Source!Y2906</f>
        <v>2136.98</v>
      </c>
      <c r="U2514">
        <f>ROUND((175/100)*ROUND((Source!AE2906*Source!AV2906)*Source!I2906, 2), 2)</f>
        <v>145.88</v>
      </c>
      <c r="V2514">
        <f>ROUND((108/100)*ROUND(Source!CS2906*Source!I2906, 2), 2)</f>
        <v>90.03</v>
      </c>
    </row>
    <row r="2515" spans="1:22" x14ac:dyDescent="0.2">
      <c r="C2515" s="26" t="str">
        <f>"Объем: "&amp;Source!I2906&amp;"=375/"&amp;"100"</f>
        <v>Объем: 3,75=375/100</v>
      </c>
    </row>
    <row r="2516" spans="1:22" ht="14.25" x14ac:dyDescent="0.2">
      <c r="A2516" s="20"/>
      <c r="B2516" s="21"/>
      <c r="C2516" s="21" t="s">
        <v>695</v>
      </c>
      <c r="D2516" s="22"/>
      <c r="E2516" s="9"/>
      <c r="F2516" s="24">
        <f>Source!AO2906</f>
        <v>5698.62</v>
      </c>
      <c r="G2516" s="23" t="str">
        <f>Source!DG2906</f>
        <v/>
      </c>
      <c r="H2516" s="9">
        <f>Source!AV2906</f>
        <v>1</v>
      </c>
      <c r="I2516" s="9">
        <f>IF(Source!BA2906&lt;&gt; 0, Source!BA2906, 1)</f>
        <v>1</v>
      </c>
      <c r="J2516" s="25">
        <f>Source!S2906</f>
        <v>21369.83</v>
      </c>
      <c r="K2516" s="25"/>
    </row>
    <row r="2517" spans="1:22" ht="14.25" x14ac:dyDescent="0.2">
      <c r="A2517" s="20"/>
      <c r="B2517" s="21"/>
      <c r="C2517" s="21" t="s">
        <v>696</v>
      </c>
      <c r="D2517" s="22"/>
      <c r="E2517" s="9"/>
      <c r="F2517" s="24">
        <f>Source!AM2906</f>
        <v>60.76</v>
      </c>
      <c r="G2517" s="23" t="str">
        <f>Source!DE2906</f>
        <v/>
      </c>
      <c r="H2517" s="9">
        <f>Source!AV2906</f>
        <v>1</v>
      </c>
      <c r="I2517" s="9">
        <f>IF(Source!BB2906&lt;&gt; 0, Source!BB2906, 1)</f>
        <v>1</v>
      </c>
      <c r="J2517" s="25">
        <f>Source!Q2906</f>
        <v>227.85</v>
      </c>
      <c r="K2517" s="25"/>
    </row>
    <row r="2518" spans="1:22" ht="14.25" x14ac:dyDescent="0.2">
      <c r="A2518" s="20"/>
      <c r="B2518" s="21"/>
      <c r="C2518" s="21" t="s">
        <v>697</v>
      </c>
      <c r="D2518" s="22"/>
      <c r="E2518" s="9"/>
      <c r="F2518" s="24">
        <f>Source!AN2906</f>
        <v>22.23</v>
      </c>
      <c r="G2518" s="23" t="str">
        <f>Source!DF2906</f>
        <v/>
      </c>
      <c r="H2518" s="9">
        <f>Source!AV2906</f>
        <v>1</v>
      </c>
      <c r="I2518" s="9">
        <f>IF(Source!BS2906&lt;&gt; 0, Source!BS2906, 1)</f>
        <v>1</v>
      </c>
      <c r="J2518" s="27">
        <f>Source!R2906</f>
        <v>83.36</v>
      </c>
      <c r="K2518" s="25"/>
    </row>
    <row r="2519" spans="1:22" ht="14.25" x14ac:dyDescent="0.2">
      <c r="A2519" s="20"/>
      <c r="B2519" s="21"/>
      <c r="C2519" s="21" t="s">
        <v>698</v>
      </c>
      <c r="D2519" s="22"/>
      <c r="E2519" s="9"/>
      <c r="F2519" s="24">
        <f>Source!AL2906</f>
        <v>11305.05</v>
      </c>
      <c r="G2519" s="23" t="str">
        <f>Source!DD2906</f>
        <v/>
      </c>
      <c r="H2519" s="9">
        <f>Source!AW2906</f>
        <v>1</v>
      </c>
      <c r="I2519" s="9">
        <f>IF(Source!BC2906&lt;&gt; 0, Source!BC2906, 1)</f>
        <v>1</v>
      </c>
      <c r="J2519" s="25">
        <f>Source!P2906</f>
        <v>42393.94</v>
      </c>
      <c r="K2519" s="25"/>
    </row>
    <row r="2520" spans="1:22" ht="14.25" x14ac:dyDescent="0.2">
      <c r="A2520" s="20"/>
      <c r="B2520" s="21"/>
      <c r="C2520" s="21" t="s">
        <v>699</v>
      </c>
      <c r="D2520" s="22" t="s">
        <v>700</v>
      </c>
      <c r="E2520" s="9">
        <f>Source!AT2906</f>
        <v>70</v>
      </c>
      <c r="F2520" s="24"/>
      <c r="G2520" s="23"/>
      <c r="H2520" s="9"/>
      <c r="I2520" s="9"/>
      <c r="J2520" s="25">
        <f>SUM(R2514:R2519)</f>
        <v>14958.88</v>
      </c>
      <c r="K2520" s="25"/>
    </row>
    <row r="2521" spans="1:22" ht="14.25" x14ac:dyDescent="0.2">
      <c r="A2521" s="20"/>
      <c r="B2521" s="21"/>
      <c r="C2521" s="21" t="s">
        <v>701</v>
      </c>
      <c r="D2521" s="22" t="s">
        <v>700</v>
      </c>
      <c r="E2521" s="9">
        <f>Source!AU2906</f>
        <v>10</v>
      </c>
      <c r="F2521" s="24"/>
      <c r="G2521" s="23"/>
      <c r="H2521" s="9"/>
      <c r="I2521" s="9"/>
      <c r="J2521" s="25">
        <f>SUM(T2514:T2520)</f>
        <v>2136.98</v>
      </c>
      <c r="K2521" s="25"/>
    </row>
    <row r="2522" spans="1:22" ht="14.25" x14ac:dyDescent="0.2">
      <c r="A2522" s="20"/>
      <c r="B2522" s="21"/>
      <c r="C2522" s="21" t="s">
        <v>702</v>
      </c>
      <c r="D2522" s="22" t="s">
        <v>700</v>
      </c>
      <c r="E2522" s="9">
        <f>108</f>
        <v>108</v>
      </c>
      <c r="F2522" s="24"/>
      <c r="G2522" s="23"/>
      <c r="H2522" s="9"/>
      <c r="I2522" s="9"/>
      <c r="J2522" s="25">
        <f>SUM(V2514:V2521)</f>
        <v>90.03</v>
      </c>
      <c r="K2522" s="25"/>
    </row>
    <row r="2523" spans="1:22" ht="14.25" x14ac:dyDescent="0.2">
      <c r="A2523" s="20"/>
      <c r="B2523" s="21"/>
      <c r="C2523" s="21" t="s">
        <v>703</v>
      </c>
      <c r="D2523" s="22" t="s">
        <v>704</v>
      </c>
      <c r="E2523" s="9">
        <f>Source!AQ2906</f>
        <v>30.8</v>
      </c>
      <c r="F2523" s="24"/>
      <c r="G2523" s="23" t="str">
        <f>Source!DI2906</f>
        <v/>
      </c>
      <c r="H2523" s="9">
        <f>Source!AV2906</f>
        <v>1</v>
      </c>
      <c r="I2523" s="9"/>
      <c r="J2523" s="25"/>
      <c r="K2523" s="25">
        <f>Source!U2906</f>
        <v>115.5</v>
      </c>
    </row>
    <row r="2524" spans="1:22" ht="15" x14ac:dyDescent="0.25">
      <c r="A2524" s="29"/>
      <c r="B2524" s="29"/>
      <c r="C2524" s="29"/>
      <c r="D2524" s="29"/>
      <c r="E2524" s="29"/>
      <c r="F2524" s="29"/>
      <c r="G2524" s="29"/>
      <c r="H2524" s="29"/>
      <c r="I2524" s="44">
        <f>J2516+J2517+J2519+J2520+J2521+J2522</f>
        <v>81177.509999999995</v>
      </c>
      <c r="J2524" s="44"/>
      <c r="K2524" s="30">
        <f>IF(Source!I2906&lt;&gt;0, ROUND(I2524/Source!I2906, 2), 0)</f>
        <v>21647.34</v>
      </c>
      <c r="P2524" s="28">
        <f>I2524</f>
        <v>81177.509999999995</v>
      </c>
    </row>
    <row r="2525" spans="1:22" ht="57" x14ac:dyDescent="0.2">
      <c r="A2525" s="20" t="str">
        <f>Source!E2907</f>
        <v>2</v>
      </c>
      <c r="B2525" s="21" t="str">
        <f>Source!F2907</f>
        <v>5.4-3203-3-4/1</v>
      </c>
      <c r="C2525" s="21" t="str">
        <f>Source!G2907</f>
        <v>Подготовка почвы для устройства партерного и обыкновенного газонов с внесением растительной земли слоем 15 см вручную (25%)</v>
      </c>
      <c r="D2525" s="22" t="str">
        <f>Source!H2907</f>
        <v>100 м2</v>
      </c>
      <c r="E2525" s="9">
        <f>Source!I2907</f>
        <v>1.25</v>
      </c>
      <c r="F2525" s="24"/>
      <c r="G2525" s="23"/>
      <c r="H2525" s="9"/>
      <c r="I2525" s="9"/>
      <c r="J2525" s="25"/>
      <c r="K2525" s="25"/>
      <c r="Q2525">
        <f>ROUND((Source!BZ2907/100)*ROUND((Source!AF2907*Source!AV2907)*Source!I2907, 2), 2)</f>
        <v>7447.06</v>
      </c>
      <c r="R2525">
        <f>Source!X2907</f>
        <v>7447.06</v>
      </c>
      <c r="S2525">
        <f>ROUND((Source!CA2907/100)*ROUND((Source!AF2907*Source!AV2907)*Source!I2907, 2), 2)</f>
        <v>1063.8699999999999</v>
      </c>
      <c r="T2525">
        <f>Source!Y2907</f>
        <v>1063.8699999999999</v>
      </c>
      <c r="U2525">
        <f>ROUND((175/100)*ROUND((Source!AE2907*Source!AV2907)*Source!I2907, 2), 2)</f>
        <v>0</v>
      </c>
      <c r="V2525">
        <f>ROUND((108/100)*ROUND(Source!CS2907*Source!I2907, 2), 2)</f>
        <v>0</v>
      </c>
    </row>
    <row r="2526" spans="1:22" x14ac:dyDescent="0.2">
      <c r="C2526" s="26" t="str">
        <f>"Объем: "&amp;Source!I2907&amp;"=125/"&amp;"100"</f>
        <v>Объем: 1,25=125/100</v>
      </c>
    </row>
    <row r="2527" spans="1:22" ht="14.25" x14ac:dyDescent="0.2">
      <c r="A2527" s="20"/>
      <c r="B2527" s="21"/>
      <c r="C2527" s="21" t="s">
        <v>695</v>
      </c>
      <c r="D2527" s="22"/>
      <c r="E2527" s="9"/>
      <c r="F2527" s="24">
        <f>Source!AO2907</f>
        <v>8510.92</v>
      </c>
      <c r="G2527" s="23" t="str">
        <f>Source!DG2907</f>
        <v/>
      </c>
      <c r="H2527" s="9">
        <f>Source!AV2907</f>
        <v>1</v>
      </c>
      <c r="I2527" s="9">
        <f>IF(Source!BA2907&lt;&gt; 0, Source!BA2907, 1)</f>
        <v>1</v>
      </c>
      <c r="J2527" s="25">
        <f>Source!S2907</f>
        <v>10638.65</v>
      </c>
      <c r="K2527" s="25"/>
    </row>
    <row r="2528" spans="1:22" ht="14.25" x14ac:dyDescent="0.2">
      <c r="A2528" s="20"/>
      <c r="B2528" s="21"/>
      <c r="C2528" s="21" t="s">
        <v>698</v>
      </c>
      <c r="D2528" s="22"/>
      <c r="E2528" s="9"/>
      <c r="F2528" s="24">
        <f>Source!AL2907</f>
        <v>11305.05</v>
      </c>
      <c r="G2528" s="23" t="str">
        <f>Source!DD2907</f>
        <v/>
      </c>
      <c r="H2528" s="9">
        <f>Source!AW2907</f>
        <v>1</v>
      </c>
      <c r="I2528" s="9">
        <f>IF(Source!BC2907&lt;&gt; 0, Source!BC2907, 1)</f>
        <v>1</v>
      </c>
      <c r="J2528" s="25">
        <f>Source!P2907</f>
        <v>14131.31</v>
      </c>
      <c r="K2528" s="25"/>
    </row>
    <row r="2529" spans="1:22" ht="14.25" x14ac:dyDescent="0.2">
      <c r="A2529" s="20"/>
      <c r="B2529" s="21"/>
      <c r="C2529" s="21" t="s">
        <v>699</v>
      </c>
      <c r="D2529" s="22" t="s">
        <v>700</v>
      </c>
      <c r="E2529" s="9">
        <f>Source!AT2907</f>
        <v>70</v>
      </c>
      <c r="F2529" s="24"/>
      <c r="G2529" s="23"/>
      <c r="H2529" s="9"/>
      <c r="I2529" s="9"/>
      <c r="J2529" s="25">
        <f>SUM(R2525:R2528)</f>
        <v>7447.06</v>
      </c>
      <c r="K2529" s="25"/>
    </row>
    <row r="2530" spans="1:22" ht="14.25" x14ac:dyDescent="0.2">
      <c r="A2530" s="20"/>
      <c r="B2530" s="21"/>
      <c r="C2530" s="21" t="s">
        <v>701</v>
      </c>
      <c r="D2530" s="22" t="s">
        <v>700</v>
      </c>
      <c r="E2530" s="9">
        <f>Source!AU2907</f>
        <v>10</v>
      </c>
      <c r="F2530" s="24"/>
      <c r="G2530" s="23"/>
      <c r="H2530" s="9"/>
      <c r="I2530" s="9"/>
      <c r="J2530" s="25">
        <f>SUM(T2525:T2529)</f>
        <v>1063.8699999999999</v>
      </c>
      <c r="K2530" s="25"/>
    </row>
    <row r="2531" spans="1:22" ht="14.25" x14ac:dyDescent="0.2">
      <c r="A2531" s="20"/>
      <c r="B2531" s="21"/>
      <c r="C2531" s="21" t="s">
        <v>703</v>
      </c>
      <c r="D2531" s="22" t="s">
        <v>704</v>
      </c>
      <c r="E2531" s="9">
        <f>Source!AQ2907</f>
        <v>46</v>
      </c>
      <c r="F2531" s="24"/>
      <c r="G2531" s="23" t="str">
        <f>Source!DI2907</f>
        <v/>
      </c>
      <c r="H2531" s="9">
        <f>Source!AV2907</f>
        <v>1</v>
      </c>
      <c r="I2531" s="9"/>
      <c r="J2531" s="25"/>
      <c r="K2531" s="25">
        <f>Source!U2907</f>
        <v>57.5</v>
      </c>
    </row>
    <row r="2532" spans="1:22" ht="15" x14ac:dyDescent="0.25">
      <c r="A2532" s="29"/>
      <c r="B2532" s="29"/>
      <c r="C2532" s="29"/>
      <c r="D2532" s="29"/>
      <c r="E2532" s="29"/>
      <c r="F2532" s="29"/>
      <c r="G2532" s="29"/>
      <c r="H2532" s="29"/>
      <c r="I2532" s="44">
        <f>J2527+J2528+J2529+J2530</f>
        <v>33280.89</v>
      </c>
      <c r="J2532" s="44"/>
      <c r="K2532" s="30">
        <f>IF(Source!I2907&lt;&gt;0, ROUND(I2532/Source!I2907, 2), 0)</f>
        <v>26624.71</v>
      </c>
      <c r="P2532" s="28">
        <f>I2532</f>
        <v>33280.89</v>
      </c>
    </row>
    <row r="2533" spans="1:22" ht="57" x14ac:dyDescent="0.2">
      <c r="A2533" s="20" t="str">
        <f>Source!E2908</f>
        <v>3</v>
      </c>
      <c r="B2533" s="21" t="str">
        <f>Source!F2908</f>
        <v>5.4-3203-3-5/1</v>
      </c>
      <c r="C2533" s="21" t="str">
        <f>Source!G2908</f>
        <v>Подготовка почвы для устройства партерного и обыкновенного газонов на каждые 5 см изменения толщины слоя добавлять или исключать</v>
      </c>
      <c r="D2533" s="22" t="str">
        <f>Source!H2908</f>
        <v>100 м2</v>
      </c>
      <c r="E2533" s="9">
        <f>Source!I2908</f>
        <v>-5</v>
      </c>
      <c r="F2533" s="24"/>
      <c r="G2533" s="23"/>
      <c r="H2533" s="9"/>
      <c r="I2533" s="9"/>
      <c r="J2533" s="25"/>
      <c r="K2533" s="25"/>
      <c r="Q2533">
        <f>ROUND((Source!BZ2908/100)*ROUND((Source!AF2908*Source!AV2908)*Source!I2908, 2), 2)</f>
        <v>-4073.23</v>
      </c>
      <c r="R2533">
        <f>Source!X2908</f>
        <v>-4073.23</v>
      </c>
      <c r="S2533">
        <f>ROUND((Source!CA2908/100)*ROUND((Source!AF2908*Source!AV2908)*Source!I2908, 2), 2)</f>
        <v>-581.89</v>
      </c>
      <c r="T2533">
        <f>Source!Y2908</f>
        <v>-581.89</v>
      </c>
      <c r="U2533">
        <f>ROUND((175/100)*ROUND((Source!AE2908*Source!AV2908)*Source!I2908, 2), 2)</f>
        <v>0</v>
      </c>
      <c r="V2533">
        <f>ROUND((108/100)*ROUND(Source!CS2908*Source!I2908, 2), 2)</f>
        <v>0</v>
      </c>
    </row>
    <row r="2534" spans="1:22" x14ac:dyDescent="0.2">
      <c r="C2534" s="26" t="str">
        <f>"Объем: "&amp;Source!I2908&amp;"=-"&amp;"500/"&amp;"100"</f>
        <v>Объем: -5=-500/100</v>
      </c>
    </row>
    <row r="2535" spans="1:22" ht="14.25" x14ac:dyDescent="0.2">
      <c r="A2535" s="20"/>
      <c r="B2535" s="21"/>
      <c r="C2535" s="21" t="s">
        <v>695</v>
      </c>
      <c r="D2535" s="22"/>
      <c r="E2535" s="9"/>
      <c r="F2535" s="24">
        <f>Source!AO2908</f>
        <v>1163.78</v>
      </c>
      <c r="G2535" s="23" t="str">
        <f>Source!DG2908</f>
        <v/>
      </c>
      <c r="H2535" s="9">
        <f>Source!AV2908</f>
        <v>1</v>
      </c>
      <c r="I2535" s="9">
        <f>IF(Source!BA2908&lt;&gt; 0, Source!BA2908, 1)</f>
        <v>1</v>
      </c>
      <c r="J2535" s="25">
        <f>Source!S2908</f>
        <v>-5818.9</v>
      </c>
      <c r="K2535" s="25"/>
    </row>
    <row r="2536" spans="1:22" ht="14.25" x14ac:dyDescent="0.2">
      <c r="A2536" s="20"/>
      <c r="B2536" s="21"/>
      <c r="C2536" s="21" t="s">
        <v>698</v>
      </c>
      <c r="D2536" s="22"/>
      <c r="E2536" s="9"/>
      <c r="F2536" s="24">
        <f>Source!AL2908</f>
        <v>3768.35</v>
      </c>
      <c r="G2536" s="23" t="str">
        <f>Source!DD2908</f>
        <v/>
      </c>
      <c r="H2536" s="9">
        <f>Source!AW2908</f>
        <v>1</v>
      </c>
      <c r="I2536" s="9">
        <f>IF(Source!BC2908&lt;&gt; 0, Source!BC2908, 1)</f>
        <v>1</v>
      </c>
      <c r="J2536" s="25">
        <f>Source!P2908</f>
        <v>-18841.75</v>
      </c>
      <c r="K2536" s="25"/>
    </row>
    <row r="2537" spans="1:22" ht="14.25" x14ac:dyDescent="0.2">
      <c r="A2537" s="20"/>
      <c r="B2537" s="21"/>
      <c r="C2537" s="21" t="s">
        <v>699</v>
      </c>
      <c r="D2537" s="22" t="s">
        <v>700</v>
      </c>
      <c r="E2537" s="9">
        <f>Source!AT2908</f>
        <v>70</v>
      </c>
      <c r="F2537" s="24"/>
      <c r="G2537" s="23"/>
      <c r="H2537" s="9"/>
      <c r="I2537" s="9"/>
      <c r="J2537" s="25">
        <f>SUM(R2533:R2536)</f>
        <v>-4073.23</v>
      </c>
      <c r="K2537" s="25"/>
    </row>
    <row r="2538" spans="1:22" ht="14.25" x14ac:dyDescent="0.2">
      <c r="A2538" s="20"/>
      <c r="B2538" s="21"/>
      <c r="C2538" s="21" t="s">
        <v>701</v>
      </c>
      <c r="D2538" s="22" t="s">
        <v>700</v>
      </c>
      <c r="E2538" s="9">
        <f>Source!AU2908</f>
        <v>10</v>
      </c>
      <c r="F2538" s="24"/>
      <c r="G2538" s="23"/>
      <c r="H2538" s="9"/>
      <c r="I2538" s="9"/>
      <c r="J2538" s="25">
        <f>SUM(T2533:T2537)</f>
        <v>-581.89</v>
      </c>
      <c r="K2538" s="25"/>
    </row>
    <row r="2539" spans="1:22" ht="14.25" x14ac:dyDescent="0.2">
      <c r="A2539" s="20"/>
      <c r="B2539" s="21"/>
      <c r="C2539" s="21" t="s">
        <v>703</v>
      </c>
      <c r="D2539" s="22" t="s">
        <v>704</v>
      </c>
      <c r="E2539" s="9">
        <f>Source!AQ2908</f>
        <v>6.29</v>
      </c>
      <c r="F2539" s="24"/>
      <c r="G2539" s="23" t="str">
        <f>Source!DI2908</f>
        <v/>
      </c>
      <c r="H2539" s="9">
        <f>Source!AV2908</f>
        <v>1</v>
      </c>
      <c r="I2539" s="9"/>
      <c r="J2539" s="25"/>
      <c r="K2539" s="25">
        <f>Source!U2908</f>
        <v>-31.45</v>
      </c>
    </row>
    <row r="2540" spans="1:22" ht="15" x14ac:dyDescent="0.25">
      <c r="A2540" s="29"/>
      <c r="B2540" s="29"/>
      <c r="C2540" s="29"/>
      <c r="D2540" s="29"/>
      <c r="E2540" s="29"/>
      <c r="F2540" s="29"/>
      <c r="G2540" s="29"/>
      <c r="H2540" s="29"/>
      <c r="I2540" s="44">
        <f>J2535+J2536+J2537+J2538</f>
        <v>-29315.77</v>
      </c>
      <c r="J2540" s="44"/>
      <c r="K2540" s="30">
        <f>IF(Source!I2908&lt;&gt;0, ROUND(I2540/Source!I2908, 2), 0)</f>
        <v>5863.15</v>
      </c>
      <c r="P2540" s="28">
        <f>I2540</f>
        <v>-29315.77</v>
      </c>
    </row>
    <row r="2541" spans="1:22" ht="57" x14ac:dyDescent="0.2">
      <c r="A2541" s="20" t="str">
        <f>Source!E2909</f>
        <v>4</v>
      </c>
      <c r="B2541" s="21" t="str">
        <f>Source!F2909</f>
        <v>5.4-3203-12-1/1</v>
      </c>
      <c r="C2541" s="21" t="str">
        <f>Source!G2909</f>
        <v>Сплошная укладка готового газона в рулонах на горизонтальных поверхностях или откосах с уклоном на круче 1:2</v>
      </c>
      <c r="D2541" s="22" t="str">
        <f>Source!H2909</f>
        <v>100 м2</v>
      </c>
      <c r="E2541" s="9">
        <f>Source!I2909</f>
        <v>5</v>
      </c>
      <c r="F2541" s="24"/>
      <c r="G2541" s="23"/>
      <c r="H2541" s="9"/>
      <c r="I2541" s="9"/>
      <c r="J2541" s="25"/>
      <c r="K2541" s="25"/>
      <c r="Q2541">
        <f>ROUND((Source!BZ2909/100)*ROUND((Source!AF2909*Source!AV2909)*Source!I2909, 2), 2)</f>
        <v>9064.41</v>
      </c>
      <c r="R2541">
        <f>Source!X2909</f>
        <v>9064.41</v>
      </c>
      <c r="S2541">
        <f>ROUND((Source!CA2909/100)*ROUND((Source!AF2909*Source!AV2909)*Source!I2909, 2), 2)</f>
        <v>1294.92</v>
      </c>
      <c r="T2541">
        <f>Source!Y2909</f>
        <v>1294.92</v>
      </c>
      <c r="U2541">
        <f>ROUND((175/100)*ROUND((Source!AE2909*Source!AV2909)*Source!I2909, 2), 2)</f>
        <v>0</v>
      </c>
      <c r="V2541">
        <f>ROUND((108/100)*ROUND(Source!CS2909*Source!I2909, 2), 2)</f>
        <v>0</v>
      </c>
    </row>
    <row r="2542" spans="1:22" x14ac:dyDescent="0.2">
      <c r="C2542" s="26" t="str">
        <f>"Объем: "&amp;Source!I2909&amp;"=500/"&amp;"100"</f>
        <v>Объем: 5=500/100</v>
      </c>
    </row>
    <row r="2543" spans="1:22" ht="14.25" x14ac:dyDescent="0.2">
      <c r="A2543" s="20"/>
      <c r="B2543" s="21"/>
      <c r="C2543" s="21" t="s">
        <v>695</v>
      </c>
      <c r="D2543" s="22"/>
      <c r="E2543" s="9"/>
      <c r="F2543" s="24">
        <f>Source!AO2909</f>
        <v>2589.83</v>
      </c>
      <c r="G2543" s="23" t="str">
        <f>Source!DG2909</f>
        <v/>
      </c>
      <c r="H2543" s="9">
        <f>Source!AV2909</f>
        <v>1</v>
      </c>
      <c r="I2543" s="9">
        <f>IF(Source!BA2909&lt;&gt; 0, Source!BA2909, 1)</f>
        <v>1</v>
      </c>
      <c r="J2543" s="25">
        <f>Source!S2909</f>
        <v>12949.15</v>
      </c>
      <c r="K2543" s="25"/>
    </row>
    <row r="2544" spans="1:22" ht="14.25" x14ac:dyDescent="0.2">
      <c r="A2544" s="20"/>
      <c r="B2544" s="21"/>
      <c r="C2544" s="21" t="s">
        <v>698</v>
      </c>
      <c r="D2544" s="22"/>
      <c r="E2544" s="9"/>
      <c r="F2544" s="24">
        <f>Source!AL2909</f>
        <v>14000.73</v>
      </c>
      <c r="G2544" s="23" t="str">
        <f>Source!DD2909</f>
        <v/>
      </c>
      <c r="H2544" s="9">
        <f>Source!AW2909</f>
        <v>1</v>
      </c>
      <c r="I2544" s="9">
        <f>IF(Source!BC2909&lt;&gt; 0, Source!BC2909, 1)</f>
        <v>1</v>
      </c>
      <c r="J2544" s="25">
        <f>Source!P2909</f>
        <v>70003.649999999994</v>
      </c>
      <c r="K2544" s="25"/>
    </row>
    <row r="2545" spans="1:22" ht="14.25" x14ac:dyDescent="0.2">
      <c r="A2545" s="20"/>
      <c r="B2545" s="21"/>
      <c r="C2545" s="21" t="s">
        <v>699</v>
      </c>
      <c r="D2545" s="22" t="s">
        <v>700</v>
      </c>
      <c r="E2545" s="9">
        <f>Source!AT2909</f>
        <v>70</v>
      </c>
      <c r="F2545" s="24"/>
      <c r="G2545" s="23"/>
      <c r="H2545" s="9"/>
      <c r="I2545" s="9"/>
      <c r="J2545" s="25">
        <f>SUM(R2541:R2544)</f>
        <v>9064.41</v>
      </c>
      <c r="K2545" s="25"/>
    </row>
    <row r="2546" spans="1:22" ht="14.25" x14ac:dyDescent="0.2">
      <c r="A2546" s="20"/>
      <c r="B2546" s="21"/>
      <c r="C2546" s="21" t="s">
        <v>701</v>
      </c>
      <c r="D2546" s="22" t="s">
        <v>700</v>
      </c>
      <c r="E2546" s="9">
        <f>Source!AU2909</f>
        <v>10</v>
      </c>
      <c r="F2546" s="24"/>
      <c r="G2546" s="23"/>
      <c r="H2546" s="9"/>
      <c r="I2546" s="9"/>
      <c r="J2546" s="25">
        <f>SUM(T2541:T2545)</f>
        <v>1294.92</v>
      </c>
      <c r="K2546" s="25"/>
    </row>
    <row r="2547" spans="1:22" ht="14.25" x14ac:dyDescent="0.2">
      <c r="A2547" s="20"/>
      <c r="B2547" s="21"/>
      <c r="C2547" s="21" t="s">
        <v>703</v>
      </c>
      <c r="D2547" s="22" t="s">
        <v>704</v>
      </c>
      <c r="E2547" s="9">
        <f>Source!AQ2909</f>
        <v>13.42</v>
      </c>
      <c r="F2547" s="24"/>
      <c r="G2547" s="23" t="str">
        <f>Source!DI2909</f>
        <v/>
      </c>
      <c r="H2547" s="9">
        <f>Source!AV2909</f>
        <v>1</v>
      </c>
      <c r="I2547" s="9"/>
      <c r="J2547" s="25"/>
      <c r="K2547" s="25">
        <f>Source!U2909</f>
        <v>67.099999999999994</v>
      </c>
    </row>
    <row r="2548" spans="1:22" ht="15" x14ac:dyDescent="0.25">
      <c r="A2548" s="29"/>
      <c r="B2548" s="29"/>
      <c r="C2548" s="29"/>
      <c r="D2548" s="29"/>
      <c r="E2548" s="29"/>
      <c r="F2548" s="29"/>
      <c r="G2548" s="29"/>
      <c r="H2548" s="29"/>
      <c r="I2548" s="44">
        <f>J2543+J2544+J2545+J2546</f>
        <v>93312.12999999999</v>
      </c>
      <c r="J2548" s="44"/>
      <c r="K2548" s="30">
        <f>IF(Source!I2909&lt;&gt;0, ROUND(I2548/Source!I2909, 2), 0)</f>
        <v>18662.43</v>
      </c>
      <c r="P2548" s="28">
        <f>I2548</f>
        <v>93312.12999999999</v>
      </c>
    </row>
    <row r="2550" spans="1:22" ht="15" x14ac:dyDescent="0.25">
      <c r="A2550" s="42" t="str">
        <f>CONCATENATE("Итого по разделу: ",IF(Source!G2911&lt;&gt;"Новый раздел", Source!G2911, ""))</f>
        <v>Итого по разделу: Ремонт газона (рулонный)-500м2</v>
      </c>
      <c r="B2550" s="42"/>
      <c r="C2550" s="42"/>
      <c r="D2550" s="42"/>
      <c r="E2550" s="42"/>
      <c r="F2550" s="42"/>
      <c r="G2550" s="42"/>
      <c r="H2550" s="42"/>
      <c r="I2550" s="40">
        <f>SUM(P2513:P2549)</f>
        <v>178454.75999999998</v>
      </c>
      <c r="J2550" s="41"/>
      <c r="K2550" s="31"/>
    </row>
    <row r="2552" spans="1:22" ht="14.25" x14ac:dyDescent="0.2">
      <c r="C2552" s="38" t="str">
        <f>Source!H2939</f>
        <v>НДС 20%</v>
      </c>
      <c r="D2552" s="38"/>
      <c r="E2552" s="38"/>
      <c r="F2552" s="38"/>
      <c r="G2552" s="38"/>
      <c r="H2552" s="38"/>
      <c r="I2552" s="39">
        <f>IF(Source!F2939=0, "", Source!F2939)</f>
        <v>35690.949999999997</v>
      </c>
      <c r="J2552" s="39"/>
    </row>
    <row r="2553" spans="1:22" ht="14.25" x14ac:dyDescent="0.2">
      <c r="C2553" s="38" t="str">
        <f>Source!H2940</f>
        <v>Итого с НДС</v>
      </c>
      <c r="D2553" s="38"/>
      <c r="E2553" s="38"/>
      <c r="F2553" s="38"/>
      <c r="G2553" s="38"/>
      <c r="H2553" s="38"/>
      <c r="I2553" s="39">
        <f>IF(Source!F2940=0, "", Source!F2940)</f>
        <v>214145.71</v>
      </c>
      <c r="J2553" s="39"/>
    </row>
    <row r="2555" spans="1:22" ht="16.5" x14ac:dyDescent="0.25">
      <c r="A2555" s="43" t="str">
        <f>CONCATENATE("Раздел: ",IF(Source!G2942&lt;&gt;"Новый раздел", Source!G2942, ""))</f>
        <v>Раздел: Установка ограждений -90п.м. Н-1м</v>
      </c>
      <c r="B2555" s="43"/>
      <c r="C2555" s="43"/>
      <c r="D2555" s="43"/>
      <c r="E2555" s="43"/>
      <c r="F2555" s="43"/>
      <c r="G2555" s="43"/>
      <c r="H2555" s="43"/>
      <c r="I2555" s="43"/>
      <c r="J2555" s="43"/>
      <c r="K2555" s="43"/>
    </row>
    <row r="2556" spans="1:22" ht="42.75" x14ac:dyDescent="0.2">
      <c r="A2556" s="20" t="str">
        <f>Source!E2946</f>
        <v>5</v>
      </c>
      <c r="B2556" s="21" t="str">
        <f>Source!F2946</f>
        <v>5.3-3203-4-2/1</v>
      </c>
      <c r="C2556" s="21" t="str">
        <f>Source!G2946</f>
        <v>Установка стоек металлического ограждения газонов из трубы, масса стоек до 5 кг</v>
      </c>
      <c r="D2556" s="22" t="str">
        <f>Source!H2946</f>
        <v>10 шт.</v>
      </c>
      <c r="E2556" s="9">
        <f>Source!I2946</f>
        <v>4.5</v>
      </c>
      <c r="F2556" s="24"/>
      <c r="G2556" s="23"/>
      <c r="H2556" s="9"/>
      <c r="I2556" s="9"/>
      <c r="J2556" s="25"/>
      <c r="K2556" s="25"/>
      <c r="Q2556">
        <f>ROUND((Source!BZ2946/100)*ROUND((Source!AF2946*Source!AV2946)*Source!I2946, 2), 2)</f>
        <v>3694.38</v>
      </c>
      <c r="R2556">
        <f>Source!X2946</f>
        <v>3694.38</v>
      </c>
      <c r="S2556">
        <f>ROUND((Source!CA2946/100)*ROUND((Source!AF2946*Source!AV2946)*Source!I2946, 2), 2)</f>
        <v>527.77</v>
      </c>
      <c r="T2556">
        <f>Source!Y2946</f>
        <v>527.77</v>
      </c>
      <c r="U2556">
        <f>ROUND((175/100)*ROUND((Source!AE2946*Source!AV2946)*Source!I2946, 2), 2)</f>
        <v>0</v>
      </c>
      <c r="V2556">
        <f>ROUND((108/100)*ROUND(Source!CS2946*Source!I2946, 2), 2)</f>
        <v>0</v>
      </c>
    </row>
    <row r="2557" spans="1:22" x14ac:dyDescent="0.2">
      <c r="C2557" s="26" t="str">
        <f>"Объем: "&amp;Source!I2946&amp;"=45/"&amp;"10"</f>
        <v>Объем: 4,5=45/10</v>
      </c>
    </row>
    <row r="2558" spans="1:22" ht="14.25" x14ac:dyDescent="0.2">
      <c r="A2558" s="20"/>
      <c r="B2558" s="21"/>
      <c r="C2558" s="21" t="s">
        <v>695</v>
      </c>
      <c r="D2558" s="22"/>
      <c r="E2558" s="9"/>
      <c r="F2558" s="24">
        <f>Source!AO2946</f>
        <v>1172.82</v>
      </c>
      <c r="G2558" s="23" t="str">
        <f>Source!DG2946</f>
        <v/>
      </c>
      <c r="H2558" s="9">
        <f>Source!AV2946</f>
        <v>1</v>
      </c>
      <c r="I2558" s="9">
        <f>IF(Source!BA2946&lt;&gt; 0, Source!BA2946, 1)</f>
        <v>1</v>
      </c>
      <c r="J2558" s="25">
        <f>Source!S2946</f>
        <v>5277.69</v>
      </c>
      <c r="K2558" s="25"/>
    </row>
    <row r="2559" spans="1:22" ht="14.25" x14ac:dyDescent="0.2">
      <c r="A2559" s="20"/>
      <c r="B2559" s="21"/>
      <c r="C2559" s="21" t="s">
        <v>698</v>
      </c>
      <c r="D2559" s="22"/>
      <c r="E2559" s="9"/>
      <c r="F2559" s="24">
        <f>Source!AL2946</f>
        <v>2994.86</v>
      </c>
      <c r="G2559" s="23" t="str">
        <f>Source!DD2946</f>
        <v/>
      </c>
      <c r="H2559" s="9">
        <f>Source!AW2946</f>
        <v>1</v>
      </c>
      <c r="I2559" s="9">
        <f>IF(Source!BC2946&lt;&gt; 0, Source!BC2946, 1)</f>
        <v>1</v>
      </c>
      <c r="J2559" s="25">
        <f>Source!P2946</f>
        <v>13476.87</v>
      </c>
      <c r="K2559" s="25"/>
    </row>
    <row r="2560" spans="1:22" ht="14.25" x14ac:dyDescent="0.2">
      <c r="A2560" s="20"/>
      <c r="B2560" s="21"/>
      <c r="C2560" s="21" t="s">
        <v>699</v>
      </c>
      <c r="D2560" s="22" t="s">
        <v>700</v>
      </c>
      <c r="E2560" s="9">
        <f>Source!AT2946</f>
        <v>70</v>
      </c>
      <c r="F2560" s="24"/>
      <c r="G2560" s="23"/>
      <c r="H2560" s="9"/>
      <c r="I2560" s="9"/>
      <c r="J2560" s="25">
        <f>SUM(R2556:R2559)</f>
        <v>3694.38</v>
      </c>
      <c r="K2560" s="25"/>
    </row>
    <row r="2561" spans="1:31" ht="14.25" x14ac:dyDescent="0.2">
      <c r="A2561" s="20"/>
      <c r="B2561" s="21"/>
      <c r="C2561" s="21" t="s">
        <v>701</v>
      </c>
      <c r="D2561" s="22" t="s">
        <v>700</v>
      </c>
      <c r="E2561" s="9">
        <f>Source!AU2946</f>
        <v>10</v>
      </c>
      <c r="F2561" s="24"/>
      <c r="G2561" s="23"/>
      <c r="H2561" s="9"/>
      <c r="I2561" s="9"/>
      <c r="J2561" s="25">
        <f>SUM(T2556:T2560)</f>
        <v>527.77</v>
      </c>
      <c r="K2561" s="25"/>
    </row>
    <row r="2562" spans="1:31" ht="14.25" x14ac:dyDescent="0.2">
      <c r="A2562" s="20"/>
      <c r="B2562" s="21"/>
      <c r="C2562" s="21" t="s">
        <v>703</v>
      </c>
      <c r="D2562" s="22" t="s">
        <v>704</v>
      </c>
      <c r="E2562" s="9">
        <f>Source!AQ2946</f>
        <v>6.22</v>
      </c>
      <c r="F2562" s="24"/>
      <c r="G2562" s="23" t="str">
        <f>Source!DI2946</f>
        <v/>
      </c>
      <c r="H2562" s="9">
        <f>Source!AV2946</f>
        <v>1</v>
      </c>
      <c r="I2562" s="9"/>
      <c r="J2562" s="25"/>
      <c r="K2562" s="25">
        <f>Source!U2946</f>
        <v>27.99</v>
      </c>
    </row>
    <row r="2563" spans="1:31" ht="15" x14ac:dyDescent="0.25">
      <c r="A2563" s="29"/>
      <c r="B2563" s="29"/>
      <c r="C2563" s="29"/>
      <c r="D2563" s="29"/>
      <c r="E2563" s="29"/>
      <c r="F2563" s="29"/>
      <c r="G2563" s="29"/>
      <c r="H2563" s="29"/>
      <c r="I2563" s="44">
        <f>J2558+J2559+J2560+J2561</f>
        <v>22976.710000000003</v>
      </c>
      <c r="J2563" s="44"/>
      <c r="K2563" s="30">
        <f>IF(Source!I2946&lt;&gt;0, ROUND(I2563/Source!I2946, 2), 0)</f>
        <v>5105.9399999999996</v>
      </c>
      <c r="P2563" s="28">
        <f>I2563</f>
        <v>22976.710000000003</v>
      </c>
    </row>
    <row r="2564" spans="1:31" ht="96.75" x14ac:dyDescent="0.2">
      <c r="A2564" s="20" t="str">
        <f>Source!E2947</f>
        <v>6</v>
      </c>
      <c r="B2564" s="21" t="str">
        <f>Source!F2947</f>
        <v>коммерческое предложение</v>
      </c>
      <c r="C2564" s="21" t="s">
        <v>772</v>
      </c>
      <c r="D2564" s="22" t="str">
        <f>Source!H2947</f>
        <v>м</v>
      </c>
      <c r="E2564" s="9">
        <f>Source!I2947</f>
        <v>90</v>
      </c>
      <c r="F2564" s="24">
        <f>Source!AL2947</f>
        <v>3375</v>
      </c>
      <c r="G2564" s="23" t="str">
        <f>Source!DD2947</f>
        <v/>
      </c>
      <c r="H2564" s="9">
        <f>Source!AW2947</f>
        <v>1</v>
      </c>
      <c r="I2564" s="9">
        <f>IF(Source!BC2947&lt;&gt; 0, Source!BC2947, 1)</f>
        <v>1</v>
      </c>
      <c r="J2564" s="25">
        <f>Source!P2947</f>
        <v>303750</v>
      </c>
      <c r="K2564" s="25"/>
      <c r="Q2564">
        <f>ROUND((Source!BZ2947/100)*ROUND((Source!AF2947*Source!AV2947)*Source!I2947, 2), 2)</f>
        <v>0</v>
      </c>
      <c r="R2564">
        <f>Source!X2947</f>
        <v>0</v>
      </c>
      <c r="S2564">
        <f>ROUND((Source!CA2947/100)*ROUND((Source!AF2947*Source!AV2947)*Source!I2947, 2), 2)</f>
        <v>0</v>
      </c>
      <c r="T2564">
        <f>Source!Y2947</f>
        <v>0</v>
      </c>
      <c r="U2564">
        <f>ROUND((175/100)*ROUND((Source!AE2947*Source!AV2947)*Source!I2947, 2), 2)</f>
        <v>0</v>
      </c>
      <c r="V2564">
        <f>ROUND((108/100)*ROUND(Source!CS2947*Source!I2947, 2), 2)</f>
        <v>0</v>
      </c>
    </row>
    <row r="2565" spans="1:31" ht="15" x14ac:dyDescent="0.25">
      <c r="A2565" s="29"/>
      <c r="B2565" s="29"/>
      <c r="C2565" s="29"/>
      <c r="D2565" s="29"/>
      <c r="E2565" s="29"/>
      <c r="F2565" s="29"/>
      <c r="G2565" s="29"/>
      <c r="H2565" s="29"/>
      <c r="I2565" s="44">
        <f>J2564</f>
        <v>303750</v>
      </c>
      <c r="J2565" s="44"/>
      <c r="K2565" s="30">
        <f>IF(Source!I2947&lt;&gt;0, ROUND(I2565/Source!I2947, 2), 0)</f>
        <v>3375</v>
      </c>
      <c r="P2565" s="28">
        <f>I2565</f>
        <v>303750</v>
      </c>
    </row>
    <row r="2567" spans="1:31" ht="15" x14ac:dyDescent="0.25">
      <c r="A2567" s="42" t="str">
        <f>CONCATENATE("Итого по разделу: ",IF(Source!G2949&lt;&gt;"Новый раздел", Source!G2949, ""))</f>
        <v>Итого по разделу: Установка ограждений -90п.м. Н-1м</v>
      </c>
      <c r="B2567" s="42"/>
      <c r="C2567" s="42"/>
      <c r="D2567" s="42"/>
      <c r="E2567" s="42"/>
      <c r="F2567" s="42"/>
      <c r="G2567" s="42"/>
      <c r="H2567" s="42"/>
      <c r="I2567" s="40">
        <f>SUM(P2555:P2566)</f>
        <v>326726.71000000002</v>
      </c>
      <c r="J2567" s="41"/>
      <c r="K2567" s="31"/>
    </row>
    <row r="2569" spans="1:31" ht="14.25" x14ac:dyDescent="0.2">
      <c r="C2569" s="38" t="str">
        <f>Source!H2977</f>
        <v>НДС 20%</v>
      </c>
      <c r="D2569" s="38"/>
      <c r="E2569" s="38"/>
      <c r="F2569" s="38"/>
      <c r="G2569" s="38"/>
      <c r="H2569" s="38"/>
      <c r="I2569" s="39">
        <f>IF(Source!F2977=0, "", Source!F2977)</f>
        <v>65345.34</v>
      </c>
      <c r="J2569" s="39"/>
    </row>
    <row r="2570" spans="1:31" ht="14.25" x14ac:dyDescent="0.2">
      <c r="C2570" s="38" t="str">
        <f>Source!H2978</f>
        <v>Итого с НДС</v>
      </c>
      <c r="D2570" s="38"/>
      <c r="E2570" s="38"/>
      <c r="F2570" s="38"/>
      <c r="G2570" s="38"/>
      <c r="H2570" s="38"/>
      <c r="I2570" s="39">
        <f>IF(Source!F2978=0, "", Source!F2978)</f>
        <v>392072.05</v>
      </c>
      <c r="J2570" s="39"/>
    </row>
    <row r="2572" spans="1:31" ht="33" x14ac:dyDescent="0.25">
      <c r="A2572" s="43" t="str">
        <f>CONCATENATE("Раздел: ",IF(Source!G2980&lt;&gt;"Новый раздел", Source!G2980,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</v>
      </c>
      <c r="B2572" s="43"/>
      <c r="C2572" s="43"/>
      <c r="D2572" s="43"/>
      <c r="E2572" s="43"/>
      <c r="F2572" s="43"/>
      <c r="G2572" s="43"/>
      <c r="H2572" s="43"/>
      <c r="I2572" s="43"/>
      <c r="J2572" s="43"/>
      <c r="K2572" s="43"/>
      <c r="AE2572" s="32" t="str">
        <f>CONCATENATE("Раздел: ",IF(Source!G2980&lt;&gt;"Новый раздел", Source!G2980, ""))</f>
        <v>Раздел: Устройство/замена синтетического покрытия на детской/спортивной площадке с устройством основания и установкой садового бортового камня</v>
      </c>
    </row>
    <row r="2574" spans="1:31" ht="16.5" x14ac:dyDescent="0.25">
      <c r="A2574" s="43" t="str">
        <f>CONCATENATE("Подраздел: ",IF(Source!G2984&lt;&gt;"Новый подраздел", Source!G2984, ""))</f>
        <v>Подраздел: Устройство резинового покрытия   на детской площадке -150м2</v>
      </c>
      <c r="B2574" s="43"/>
      <c r="C2574" s="43"/>
      <c r="D2574" s="43"/>
      <c r="E2574" s="43"/>
      <c r="F2574" s="43"/>
      <c r="G2574" s="43"/>
      <c r="H2574" s="43"/>
      <c r="I2574" s="43"/>
      <c r="J2574" s="43"/>
      <c r="K2574" s="43"/>
    </row>
    <row r="2575" spans="1:31" ht="57" x14ac:dyDescent="0.2">
      <c r="A2575" s="20" t="str">
        <f>Source!E2988</f>
        <v>7</v>
      </c>
      <c r="B2575" s="21" t="str">
        <f>Source!F2988</f>
        <v>2.49-3101-3-3/1</v>
      </c>
      <c r="C2575" s="21" t="str">
        <f>Source!G2988</f>
        <v>Разработка грунта с погрузкой на автомобили-самосвалы экскаваторами с ковшом вместимостью 0,5 м3, группа грунтов 1-3 (150м2*0,3*0,9)</v>
      </c>
      <c r="D2575" s="22" t="str">
        <f>Source!H2988</f>
        <v>100 м3</v>
      </c>
      <c r="E2575" s="9">
        <f>Source!I2988</f>
        <v>0.40500000000000003</v>
      </c>
      <c r="F2575" s="24"/>
      <c r="G2575" s="23"/>
      <c r="H2575" s="9"/>
      <c r="I2575" s="9"/>
      <c r="J2575" s="25"/>
      <c r="K2575" s="25"/>
      <c r="Q2575">
        <f>ROUND((Source!BZ2988/100)*ROUND((Source!AF2988*Source!AV2988)*Source!I2988, 2), 2)</f>
        <v>81.47</v>
      </c>
      <c r="R2575">
        <f>Source!X2988</f>
        <v>81.47</v>
      </c>
      <c r="S2575">
        <f>ROUND((Source!CA2988/100)*ROUND((Source!AF2988*Source!AV2988)*Source!I2988, 2), 2)</f>
        <v>11.64</v>
      </c>
      <c r="T2575">
        <f>Source!Y2988</f>
        <v>11.64</v>
      </c>
      <c r="U2575">
        <f>ROUND((175/100)*ROUND((Source!AE2988*Source!AV2988)*Source!I2988, 2), 2)</f>
        <v>2433.7600000000002</v>
      </c>
      <c r="V2575">
        <f>ROUND((108/100)*ROUND(Source!CS2988*Source!I2988, 2), 2)</f>
        <v>1501.98</v>
      </c>
    </row>
    <row r="2576" spans="1:31" x14ac:dyDescent="0.2">
      <c r="C2576" s="26" t="str">
        <f>"Объем: "&amp;Source!I2988&amp;"=40,5/"&amp;"100"</f>
        <v>Объем: 0,405=40,5/100</v>
      </c>
    </row>
    <row r="2577" spans="1:22" ht="14.25" x14ac:dyDescent="0.2">
      <c r="A2577" s="20"/>
      <c r="B2577" s="21"/>
      <c r="C2577" s="21" t="s">
        <v>695</v>
      </c>
      <c r="D2577" s="22"/>
      <c r="E2577" s="9"/>
      <c r="F2577" s="24">
        <f>Source!AO2988</f>
        <v>287.38</v>
      </c>
      <c r="G2577" s="23" t="str">
        <f>Source!DG2988</f>
        <v/>
      </c>
      <c r="H2577" s="9">
        <f>Source!AV2988</f>
        <v>1</v>
      </c>
      <c r="I2577" s="9">
        <f>IF(Source!BA2988&lt;&gt; 0, Source!BA2988, 1)</f>
        <v>1</v>
      </c>
      <c r="J2577" s="25">
        <f>Source!S2988</f>
        <v>116.39</v>
      </c>
      <c r="K2577" s="25"/>
    </row>
    <row r="2578" spans="1:22" ht="14.25" x14ac:dyDescent="0.2">
      <c r="A2578" s="20"/>
      <c r="B2578" s="21"/>
      <c r="C2578" s="21" t="s">
        <v>696</v>
      </c>
      <c r="D2578" s="22"/>
      <c r="E2578" s="9"/>
      <c r="F2578" s="24">
        <f>Source!AM2988</f>
        <v>8779.01</v>
      </c>
      <c r="G2578" s="23" t="str">
        <f>Source!DE2988</f>
        <v/>
      </c>
      <c r="H2578" s="9">
        <f>Source!AV2988</f>
        <v>1</v>
      </c>
      <c r="I2578" s="9">
        <f>IF(Source!BB2988&lt;&gt; 0, Source!BB2988, 1)</f>
        <v>1</v>
      </c>
      <c r="J2578" s="25">
        <f>Source!Q2988</f>
        <v>3555.5</v>
      </c>
      <c r="K2578" s="25"/>
    </row>
    <row r="2579" spans="1:22" ht="14.25" x14ac:dyDescent="0.2">
      <c r="A2579" s="20"/>
      <c r="B2579" s="21"/>
      <c r="C2579" s="21" t="s">
        <v>697</v>
      </c>
      <c r="D2579" s="22"/>
      <c r="E2579" s="9"/>
      <c r="F2579" s="24">
        <f>Source!AN2988</f>
        <v>3433.88</v>
      </c>
      <c r="G2579" s="23" t="str">
        <f>Source!DF2988</f>
        <v/>
      </c>
      <c r="H2579" s="9">
        <f>Source!AV2988</f>
        <v>1</v>
      </c>
      <c r="I2579" s="9">
        <f>IF(Source!BS2988&lt;&gt; 0, Source!BS2988, 1)</f>
        <v>1</v>
      </c>
      <c r="J2579" s="27">
        <f>Source!R2988</f>
        <v>1390.72</v>
      </c>
      <c r="K2579" s="25"/>
    </row>
    <row r="2580" spans="1:22" ht="14.25" x14ac:dyDescent="0.2">
      <c r="A2580" s="20"/>
      <c r="B2580" s="21"/>
      <c r="C2580" s="21" t="s">
        <v>699</v>
      </c>
      <c r="D2580" s="22" t="s">
        <v>700</v>
      </c>
      <c r="E2580" s="9">
        <f>Source!AT2988</f>
        <v>70</v>
      </c>
      <c r="F2580" s="24"/>
      <c r="G2580" s="23"/>
      <c r="H2580" s="9"/>
      <c r="I2580" s="9"/>
      <c r="J2580" s="25">
        <f>SUM(R2575:R2579)</f>
        <v>81.47</v>
      </c>
      <c r="K2580" s="25"/>
    </row>
    <row r="2581" spans="1:22" ht="14.25" x14ac:dyDescent="0.2">
      <c r="A2581" s="20"/>
      <c r="B2581" s="21"/>
      <c r="C2581" s="21" t="s">
        <v>701</v>
      </c>
      <c r="D2581" s="22" t="s">
        <v>700</v>
      </c>
      <c r="E2581" s="9">
        <f>Source!AU2988</f>
        <v>10</v>
      </c>
      <c r="F2581" s="24"/>
      <c r="G2581" s="23"/>
      <c r="H2581" s="9"/>
      <c r="I2581" s="9"/>
      <c r="J2581" s="25">
        <f>SUM(T2575:T2580)</f>
        <v>11.64</v>
      </c>
      <c r="K2581" s="25"/>
    </row>
    <row r="2582" spans="1:22" ht="14.25" x14ac:dyDescent="0.2">
      <c r="A2582" s="20"/>
      <c r="B2582" s="21"/>
      <c r="C2582" s="21" t="s">
        <v>702</v>
      </c>
      <c r="D2582" s="22" t="s">
        <v>700</v>
      </c>
      <c r="E2582" s="9">
        <f>108</f>
        <v>108</v>
      </c>
      <c r="F2582" s="24"/>
      <c r="G2582" s="23"/>
      <c r="H2582" s="9"/>
      <c r="I2582" s="9"/>
      <c r="J2582" s="25">
        <f>SUM(V2575:V2581)</f>
        <v>1501.98</v>
      </c>
      <c r="K2582" s="25"/>
    </row>
    <row r="2583" spans="1:22" ht="14.25" x14ac:dyDescent="0.2">
      <c r="A2583" s="20"/>
      <c r="B2583" s="21"/>
      <c r="C2583" s="21" t="s">
        <v>703</v>
      </c>
      <c r="D2583" s="22" t="s">
        <v>704</v>
      </c>
      <c r="E2583" s="9">
        <f>Source!AQ2988</f>
        <v>1.59</v>
      </c>
      <c r="F2583" s="24"/>
      <c r="G2583" s="23" t="str">
        <f>Source!DI2988</f>
        <v/>
      </c>
      <c r="H2583" s="9">
        <f>Source!AV2988</f>
        <v>1</v>
      </c>
      <c r="I2583" s="9"/>
      <c r="J2583" s="25"/>
      <c r="K2583" s="25">
        <f>Source!U2988</f>
        <v>0.64395000000000002</v>
      </c>
    </row>
    <row r="2584" spans="1:22" ht="15" x14ac:dyDescent="0.25">
      <c r="A2584" s="29"/>
      <c r="B2584" s="29"/>
      <c r="C2584" s="29"/>
      <c r="D2584" s="29"/>
      <c r="E2584" s="29"/>
      <c r="F2584" s="29"/>
      <c r="G2584" s="29"/>
      <c r="H2584" s="29"/>
      <c r="I2584" s="44">
        <f>J2577+J2578+J2580+J2581+J2582</f>
        <v>5266.98</v>
      </c>
      <c r="J2584" s="44"/>
      <c r="K2584" s="30">
        <f>IF(Source!I2988&lt;&gt;0, ROUND(I2584/Source!I2988, 2), 0)</f>
        <v>13004.89</v>
      </c>
      <c r="P2584" s="28">
        <f>I2584</f>
        <v>5266.98</v>
      </c>
    </row>
    <row r="2585" spans="1:22" ht="57" x14ac:dyDescent="0.2">
      <c r="A2585" s="20" t="str">
        <f>Source!E2989</f>
        <v>8</v>
      </c>
      <c r="B2585" s="21" t="str">
        <f>Source!F2989</f>
        <v>2.49-3201-14-1/1</v>
      </c>
      <c r="C2585" s="21" t="str">
        <f>Source!G2989</f>
        <v>Разработка грунта вручную в траншеях глубиной до 2 м без креплений с откосами, группа грунтов 1-3 (150м2*0,3*0,1)</v>
      </c>
      <c r="D2585" s="22" t="str">
        <f>Source!H2989</f>
        <v>100 м3</v>
      </c>
      <c r="E2585" s="9">
        <f>Source!I2989</f>
        <v>4.4999999999999998E-2</v>
      </c>
      <c r="F2585" s="24"/>
      <c r="G2585" s="23"/>
      <c r="H2585" s="9"/>
      <c r="I2585" s="9"/>
      <c r="J2585" s="25"/>
      <c r="K2585" s="25"/>
      <c r="Q2585">
        <f>ROUND((Source!BZ2989/100)*ROUND((Source!AF2989*Source!AV2989)*Source!I2989, 2), 2)</f>
        <v>1321.46</v>
      </c>
      <c r="R2585">
        <f>Source!X2989</f>
        <v>1321.46</v>
      </c>
      <c r="S2585">
        <f>ROUND((Source!CA2989/100)*ROUND((Source!AF2989*Source!AV2989)*Source!I2989, 2), 2)</f>
        <v>188.78</v>
      </c>
      <c r="T2585">
        <f>Source!Y2989</f>
        <v>188.78</v>
      </c>
      <c r="U2585">
        <f>ROUND((175/100)*ROUND((Source!AE2989*Source!AV2989)*Source!I2989, 2), 2)</f>
        <v>0</v>
      </c>
      <c r="V2585">
        <f>ROUND((108/100)*ROUND(Source!CS2989*Source!I2989, 2), 2)</f>
        <v>0</v>
      </c>
    </row>
    <row r="2586" spans="1:22" x14ac:dyDescent="0.2">
      <c r="C2586" s="26" t="str">
        <f>"Объем: "&amp;Source!I2989&amp;"=4,5/"&amp;"100"</f>
        <v>Объем: 0,045=4,5/100</v>
      </c>
    </row>
    <row r="2587" spans="1:22" ht="14.25" x14ac:dyDescent="0.2">
      <c r="A2587" s="20"/>
      <c r="B2587" s="21"/>
      <c r="C2587" s="21" t="s">
        <v>695</v>
      </c>
      <c r="D2587" s="22"/>
      <c r="E2587" s="9"/>
      <c r="F2587" s="24">
        <f>Source!AO2989</f>
        <v>41951.1</v>
      </c>
      <c r="G2587" s="23" t="str">
        <f>Source!DG2989</f>
        <v/>
      </c>
      <c r="H2587" s="9">
        <f>Source!AV2989</f>
        <v>1</v>
      </c>
      <c r="I2587" s="9">
        <f>IF(Source!BA2989&lt;&gt; 0, Source!BA2989, 1)</f>
        <v>1</v>
      </c>
      <c r="J2587" s="25">
        <f>Source!S2989</f>
        <v>1887.8</v>
      </c>
      <c r="K2587" s="25"/>
    </row>
    <row r="2588" spans="1:22" ht="14.25" x14ac:dyDescent="0.2">
      <c r="A2588" s="20"/>
      <c r="B2588" s="21"/>
      <c r="C2588" s="21" t="s">
        <v>699</v>
      </c>
      <c r="D2588" s="22" t="s">
        <v>700</v>
      </c>
      <c r="E2588" s="9">
        <f>Source!AT2989</f>
        <v>70</v>
      </c>
      <c r="F2588" s="24"/>
      <c r="G2588" s="23"/>
      <c r="H2588" s="9"/>
      <c r="I2588" s="9"/>
      <c r="J2588" s="25">
        <f>SUM(R2585:R2587)</f>
        <v>1321.46</v>
      </c>
      <c r="K2588" s="25"/>
    </row>
    <row r="2589" spans="1:22" ht="14.25" x14ac:dyDescent="0.2">
      <c r="A2589" s="20"/>
      <c r="B2589" s="21"/>
      <c r="C2589" s="21" t="s">
        <v>701</v>
      </c>
      <c r="D2589" s="22" t="s">
        <v>700</v>
      </c>
      <c r="E2589" s="9">
        <f>Source!AU2989</f>
        <v>10</v>
      </c>
      <c r="F2589" s="24"/>
      <c r="G2589" s="23"/>
      <c r="H2589" s="9"/>
      <c r="I2589" s="9"/>
      <c r="J2589" s="25">
        <f>SUM(T2585:T2588)</f>
        <v>188.78</v>
      </c>
      <c r="K2589" s="25"/>
    </row>
    <row r="2590" spans="1:22" ht="14.25" x14ac:dyDescent="0.2">
      <c r="A2590" s="20"/>
      <c r="B2590" s="21"/>
      <c r="C2590" s="21" t="s">
        <v>703</v>
      </c>
      <c r="D2590" s="22" t="s">
        <v>704</v>
      </c>
      <c r="E2590" s="9">
        <f>Source!AQ2989</f>
        <v>221.6</v>
      </c>
      <c r="F2590" s="24"/>
      <c r="G2590" s="23" t="str">
        <f>Source!DI2989</f>
        <v/>
      </c>
      <c r="H2590" s="9">
        <f>Source!AV2989</f>
        <v>1</v>
      </c>
      <c r="I2590" s="9"/>
      <c r="J2590" s="25"/>
      <c r="K2590" s="25">
        <f>Source!U2989</f>
        <v>9.9719999999999995</v>
      </c>
    </row>
    <row r="2591" spans="1:22" ht="15" x14ac:dyDescent="0.25">
      <c r="A2591" s="29"/>
      <c r="B2591" s="29"/>
      <c r="C2591" s="29"/>
      <c r="D2591" s="29"/>
      <c r="E2591" s="29"/>
      <c r="F2591" s="29"/>
      <c r="G2591" s="29"/>
      <c r="H2591" s="29"/>
      <c r="I2591" s="44">
        <f>J2587+J2588+J2589</f>
        <v>3398.0400000000004</v>
      </c>
      <c r="J2591" s="44"/>
      <c r="K2591" s="30">
        <f>IF(Source!I2989&lt;&gt;0, ROUND(I2591/Source!I2989, 2), 0)</f>
        <v>75512</v>
      </c>
      <c r="P2591" s="28">
        <f>I2591</f>
        <v>3398.0400000000004</v>
      </c>
    </row>
    <row r="2592" spans="1:22" ht="42.75" x14ac:dyDescent="0.2">
      <c r="A2592" s="20" t="str">
        <f>Source!E2990</f>
        <v>9</v>
      </c>
      <c r="B2592" s="21" t="str">
        <f>Source!F2990</f>
        <v>5.4-3503-1-1/1</v>
      </c>
      <c r="C2592" s="21" t="str">
        <f>Source!G2990</f>
        <v>Планировка участка механизированным способом (от разборки грунта) (40,5м3/0,2)</v>
      </c>
      <c r="D2592" s="22" t="str">
        <f>Source!H2990</f>
        <v>100 м2</v>
      </c>
      <c r="E2592" s="9">
        <f>Source!I2990</f>
        <v>2.0249999999999999</v>
      </c>
      <c r="F2592" s="24"/>
      <c r="G2592" s="23"/>
      <c r="H2592" s="9"/>
      <c r="I2592" s="9"/>
      <c r="J2592" s="25"/>
      <c r="K2592" s="25"/>
      <c r="Q2592">
        <f>ROUND((Source!BZ2990/100)*ROUND((Source!AF2990*Source!AV2990)*Source!I2990, 2), 2)</f>
        <v>0</v>
      </c>
      <c r="R2592">
        <f>Source!X2990</f>
        <v>0</v>
      </c>
      <c r="S2592">
        <f>ROUND((Source!CA2990/100)*ROUND((Source!AF2990*Source!AV2990)*Source!I2990, 2), 2)</f>
        <v>0</v>
      </c>
      <c r="T2592">
        <f>Source!Y2990</f>
        <v>0</v>
      </c>
      <c r="U2592">
        <f>ROUND((175/100)*ROUND((Source!AE2990*Source!AV2990)*Source!I2990, 2), 2)</f>
        <v>394.89</v>
      </c>
      <c r="V2592">
        <f>ROUND((108/100)*ROUND(Source!CS2990*Source!I2990, 2), 2)</f>
        <v>243.7</v>
      </c>
    </row>
    <row r="2593" spans="1:22" x14ac:dyDescent="0.2">
      <c r="C2593" s="26" t="str">
        <f>"Объем: "&amp;Source!I2990&amp;"=202,5/"&amp;"100"</f>
        <v>Объем: 2,025=202,5/100</v>
      </c>
    </row>
    <row r="2594" spans="1:22" ht="14.25" x14ac:dyDescent="0.2">
      <c r="A2594" s="20"/>
      <c r="B2594" s="21"/>
      <c r="C2594" s="21" t="s">
        <v>696</v>
      </c>
      <c r="D2594" s="22"/>
      <c r="E2594" s="9"/>
      <c r="F2594" s="24">
        <f>Source!AM2990</f>
        <v>296.60000000000002</v>
      </c>
      <c r="G2594" s="23" t="str">
        <f>Source!DE2990</f>
        <v/>
      </c>
      <c r="H2594" s="9">
        <f>Source!AV2990</f>
        <v>1</v>
      </c>
      <c r="I2594" s="9">
        <f>IF(Source!BB2990&lt;&gt; 0, Source!BB2990, 1)</f>
        <v>1</v>
      </c>
      <c r="J2594" s="25">
        <f>Source!Q2990</f>
        <v>600.62</v>
      </c>
      <c r="K2594" s="25"/>
    </row>
    <row r="2595" spans="1:22" ht="14.25" x14ac:dyDescent="0.2">
      <c r="A2595" s="20"/>
      <c r="B2595" s="21"/>
      <c r="C2595" s="21" t="s">
        <v>697</v>
      </c>
      <c r="D2595" s="22"/>
      <c r="E2595" s="9"/>
      <c r="F2595" s="24">
        <f>Source!AN2990</f>
        <v>111.43</v>
      </c>
      <c r="G2595" s="23" t="str">
        <f>Source!DF2990</f>
        <v/>
      </c>
      <c r="H2595" s="9">
        <f>Source!AV2990</f>
        <v>1</v>
      </c>
      <c r="I2595" s="9">
        <f>IF(Source!BS2990&lt;&gt; 0, Source!BS2990, 1)</f>
        <v>1</v>
      </c>
      <c r="J2595" s="27">
        <f>Source!R2990</f>
        <v>225.65</v>
      </c>
      <c r="K2595" s="25"/>
    </row>
    <row r="2596" spans="1:22" ht="14.25" x14ac:dyDescent="0.2">
      <c r="A2596" s="20"/>
      <c r="B2596" s="21"/>
      <c r="C2596" s="21" t="s">
        <v>702</v>
      </c>
      <c r="D2596" s="22" t="s">
        <v>700</v>
      </c>
      <c r="E2596" s="9">
        <f>108</f>
        <v>108</v>
      </c>
      <c r="F2596" s="24"/>
      <c r="G2596" s="23"/>
      <c r="H2596" s="9"/>
      <c r="I2596" s="9"/>
      <c r="J2596" s="25">
        <f>SUM(V2592:V2595)</f>
        <v>243.7</v>
      </c>
      <c r="K2596" s="25"/>
    </row>
    <row r="2597" spans="1:22" ht="15" x14ac:dyDescent="0.25">
      <c r="A2597" s="29"/>
      <c r="B2597" s="29"/>
      <c r="C2597" s="29"/>
      <c r="D2597" s="29"/>
      <c r="E2597" s="29"/>
      <c r="F2597" s="29"/>
      <c r="G2597" s="29"/>
      <c r="H2597" s="29"/>
      <c r="I2597" s="44">
        <f>J2594+J2596</f>
        <v>844.31999999999994</v>
      </c>
      <c r="J2597" s="44"/>
      <c r="K2597" s="30">
        <f>IF(Source!I2990&lt;&gt;0, ROUND(I2597/Source!I2990, 2), 0)</f>
        <v>416.95</v>
      </c>
      <c r="P2597" s="28">
        <f>I2597</f>
        <v>844.31999999999994</v>
      </c>
    </row>
    <row r="2598" spans="1:22" ht="42.75" x14ac:dyDescent="0.2">
      <c r="A2598" s="20" t="str">
        <f>Source!E2991</f>
        <v>10</v>
      </c>
      <c r="B2598" s="21" t="str">
        <f>Source!F2991</f>
        <v>2.1-3303-1-1/1</v>
      </c>
      <c r="C2598" s="21" t="str">
        <f>Source!G2991</f>
        <v>Устройство подстилающих и выравнивающих слоев оснований из песка, 10см</v>
      </c>
      <c r="D2598" s="22" t="str">
        <f>Source!H2991</f>
        <v>100 м3</v>
      </c>
      <c r="E2598" s="9">
        <f>Source!I2991</f>
        <v>0.15</v>
      </c>
      <c r="F2598" s="24"/>
      <c r="G2598" s="23"/>
      <c r="H2598" s="9"/>
      <c r="I2598" s="9"/>
      <c r="J2598" s="25"/>
      <c r="K2598" s="25"/>
      <c r="Q2598">
        <f>ROUND((Source!BZ2991/100)*ROUND((Source!AF2991*Source!AV2991)*Source!I2991, 2), 2)</f>
        <v>325.45</v>
      </c>
      <c r="R2598">
        <f>Source!X2991</f>
        <v>325.45</v>
      </c>
      <c r="S2598">
        <f>ROUND((Source!CA2991/100)*ROUND((Source!AF2991*Source!AV2991)*Source!I2991, 2), 2)</f>
        <v>46.49</v>
      </c>
      <c r="T2598">
        <f>Source!Y2991</f>
        <v>46.49</v>
      </c>
      <c r="U2598">
        <f>ROUND((175/100)*ROUND((Source!AE2991*Source!AV2991)*Source!I2991, 2), 2)</f>
        <v>846.04</v>
      </c>
      <c r="V2598">
        <f>ROUND((108/100)*ROUND(Source!CS2991*Source!I2991, 2), 2)</f>
        <v>522.13</v>
      </c>
    </row>
    <row r="2599" spans="1:22" x14ac:dyDescent="0.2">
      <c r="C2599" s="26" t="str">
        <f>"Объем: "&amp;Source!I2991&amp;"=15/"&amp;"100"</f>
        <v>Объем: 0,15=15/100</v>
      </c>
    </row>
    <row r="2600" spans="1:22" ht="14.25" x14ac:dyDescent="0.2">
      <c r="A2600" s="20"/>
      <c r="B2600" s="21"/>
      <c r="C2600" s="21" t="s">
        <v>695</v>
      </c>
      <c r="D2600" s="22"/>
      <c r="E2600" s="9"/>
      <c r="F2600" s="24">
        <f>Source!AO2991</f>
        <v>3099.54</v>
      </c>
      <c r="G2600" s="23" t="str">
        <f>Source!DG2991</f>
        <v/>
      </c>
      <c r="H2600" s="9">
        <f>Source!AV2991</f>
        <v>1</v>
      </c>
      <c r="I2600" s="9">
        <f>IF(Source!BA2991&lt;&gt; 0, Source!BA2991, 1)</f>
        <v>1</v>
      </c>
      <c r="J2600" s="25">
        <f>Source!S2991</f>
        <v>464.93</v>
      </c>
      <c r="K2600" s="25"/>
    </row>
    <row r="2601" spans="1:22" ht="14.25" x14ac:dyDescent="0.2">
      <c r="A2601" s="20"/>
      <c r="B2601" s="21"/>
      <c r="C2601" s="21" t="s">
        <v>696</v>
      </c>
      <c r="D2601" s="22"/>
      <c r="E2601" s="9"/>
      <c r="F2601" s="24">
        <f>Source!AM2991</f>
        <v>7602.23</v>
      </c>
      <c r="G2601" s="23" t="str">
        <f>Source!DE2991</f>
        <v/>
      </c>
      <c r="H2601" s="9">
        <f>Source!AV2991</f>
        <v>1</v>
      </c>
      <c r="I2601" s="9">
        <f>IF(Source!BB2991&lt;&gt; 0, Source!BB2991, 1)</f>
        <v>1</v>
      </c>
      <c r="J2601" s="25">
        <f>Source!Q2991</f>
        <v>1140.33</v>
      </c>
      <c r="K2601" s="25"/>
    </row>
    <row r="2602" spans="1:22" ht="14.25" x14ac:dyDescent="0.2">
      <c r="A2602" s="20"/>
      <c r="B2602" s="21"/>
      <c r="C2602" s="21" t="s">
        <v>697</v>
      </c>
      <c r="D2602" s="22"/>
      <c r="E2602" s="9"/>
      <c r="F2602" s="24">
        <f>Source!AN2991</f>
        <v>3222.98</v>
      </c>
      <c r="G2602" s="23" t="str">
        <f>Source!DF2991</f>
        <v/>
      </c>
      <c r="H2602" s="9">
        <f>Source!AV2991</f>
        <v>1</v>
      </c>
      <c r="I2602" s="9">
        <f>IF(Source!BS2991&lt;&gt; 0, Source!BS2991, 1)</f>
        <v>1</v>
      </c>
      <c r="J2602" s="27">
        <f>Source!R2991</f>
        <v>483.45</v>
      </c>
      <c r="K2602" s="25"/>
    </row>
    <row r="2603" spans="1:22" ht="14.25" x14ac:dyDescent="0.2">
      <c r="A2603" s="20"/>
      <c r="B2603" s="21"/>
      <c r="C2603" s="21" t="s">
        <v>698</v>
      </c>
      <c r="D2603" s="22"/>
      <c r="E2603" s="9"/>
      <c r="F2603" s="24">
        <f>Source!AL2991</f>
        <v>65162.05</v>
      </c>
      <c r="G2603" s="23" t="str">
        <f>Source!DD2991</f>
        <v/>
      </c>
      <c r="H2603" s="9">
        <f>Source!AW2991</f>
        <v>1</v>
      </c>
      <c r="I2603" s="9">
        <f>IF(Source!BC2991&lt;&gt; 0, Source!BC2991, 1)</f>
        <v>1</v>
      </c>
      <c r="J2603" s="25">
        <f>Source!P2991</f>
        <v>9774.31</v>
      </c>
      <c r="K2603" s="25"/>
    </row>
    <row r="2604" spans="1:22" ht="14.25" x14ac:dyDescent="0.2">
      <c r="A2604" s="20"/>
      <c r="B2604" s="21"/>
      <c r="C2604" s="21" t="s">
        <v>699</v>
      </c>
      <c r="D2604" s="22" t="s">
        <v>700</v>
      </c>
      <c r="E2604" s="9">
        <f>Source!AT2991</f>
        <v>70</v>
      </c>
      <c r="F2604" s="24"/>
      <c r="G2604" s="23"/>
      <c r="H2604" s="9"/>
      <c r="I2604" s="9"/>
      <c r="J2604" s="25">
        <f>SUM(R2598:R2603)</f>
        <v>325.45</v>
      </c>
      <c r="K2604" s="25"/>
    </row>
    <row r="2605" spans="1:22" ht="14.25" x14ac:dyDescent="0.2">
      <c r="A2605" s="20"/>
      <c r="B2605" s="21"/>
      <c r="C2605" s="21" t="s">
        <v>701</v>
      </c>
      <c r="D2605" s="22" t="s">
        <v>700</v>
      </c>
      <c r="E2605" s="9">
        <f>Source!AU2991</f>
        <v>10</v>
      </c>
      <c r="F2605" s="24"/>
      <c r="G2605" s="23"/>
      <c r="H2605" s="9"/>
      <c r="I2605" s="9"/>
      <c r="J2605" s="25">
        <f>SUM(T2598:T2604)</f>
        <v>46.49</v>
      </c>
      <c r="K2605" s="25"/>
    </row>
    <row r="2606" spans="1:22" ht="14.25" x14ac:dyDescent="0.2">
      <c r="A2606" s="20"/>
      <c r="B2606" s="21"/>
      <c r="C2606" s="21" t="s">
        <v>702</v>
      </c>
      <c r="D2606" s="22" t="s">
        <v>700</v>
      </c>
      <c r="E2606" s="9">
        <f>108</f>
        <v>108</v>
      </c>
      <c r="F2606" s="24"/>
      <c r="G2606" s="23"/>
      <c r="H2606" s="9"/>
      <c r="I2606" s="9"/>
      <c r="J2606" s="25">
        <f>SUM(V2598:V2605)</f>
        <v>522.13</v>
      </c>
      <c r="K2606" s="25"/>
    </row>
    <row r="2607" spans="1:22" ht="14.25" x14ac:dyDescent="0.2">
      <c r="A2607" s="20"/>
      <c r="B2607" s="21"/>
      <c r="C2607" s="21" t="s">
        <v>703</v>
      </c>
      <c r="D2607" s="22" t="s">
        <v>704</v>
      </c>
      <c r="E2607" s="9">
        <f>Source!AQ2991</f>
        <v>16.559999999999999</v>
      </c>
      <c r="F2607" s="24"/>
      <c r="G2607" s="23" t="str">
        <f>Source!DI2991</f>
        <v/>
      </c>
      <c r="H2607" s="9">
        <f>Source!AV2991</f>
        <v>1</v>
      </c>
      <c r="I2607" s="9"/>
      <c r="J2607" s="25"/>
      <c r="K2607" s="25">
        <f>Source!U2991</f>
        <v>2.4839999999999995</v>
      </c>
    </row>
    <row r="2608" spans="1:22" ht="15" x14ac:dyDescent="0.25">
      <c r="A2608" s="29"/>
      <c r="B2608" s="29"/>
      <c r="C2608" s="29"/>
      <c r="D2608" s="29"/>
      <c r="E2608" s="29"/>
      <c r="F2608" s="29"/>
      <c r="G2608" s="29"/>
      <c r="H2608" s="29"/>
      <c r="I2608" s="44">
        <f>J2600+J2601+J2603+J2604+J2605+J2606</f>
        <v>12273.64</v>
      </c>
      <c r="J2608" s="44"/>
      <c r="K2608" s="30">
        <f>IF(Source!I2991&lt;&gt;0, ROUND(I2608/Source!I2991, 2), 0)</f>
        <v>81824.27</v>
      </c>
      <c r="P2608" s="28">
        <f>I2608</f>
        <v>12273.64</v>
      </c>
    </row>
    <row r="2609" spans="1:22" ht="42.75" x14ac:dyDescent="0.2">
      <c r="A2609" s="20" t="str">
        <f>Source!E2992</f>
        <v>11</v>
      </c>
      <c r="B2609" s="21" t="str">
        <f>Source!F2992</f>
        <v>2.1-3303-1-2/1</v>
      </c>
      <c r="C2609" s="21" t="str">
        <f>Source!G2992</f>
        <v>Устройство подстилающих и выравнивающих слоев оснований из щебня, 15см</v>
      </c>
      <c r="D2609" s="22" t="str">
        <f>Source!H2992</f>
        <v>100 м3</v>
      </c>
      <c r="E2609" s="9">
        <f>Source!I2992</f>
        <v>0.22500000000000001</v>
      </c>
      <c r="F2609" s="24"/>
      <c r="G2609" s="23"/>
      <c r="H2609" s="9"/>
      <c r="I2609" s="9"/>
      <c r="J2609" s="25"/>
      <c r="K2609" s="25"/>
      <c r="Q2609">
        <f>ROUND((Source!BZ2992/100)*ROUND((Source!AF2992*Source!AV2992)*Source!I2992, 2), 2)</f>
        <v>732.26</v>
      </c>
      <c r="R2609">
        <f>Source!X2992</f>
        <v>732.26</v>
      </c>
      <c r="S2609">
        <f>ROUND((Source!CA2992/100)*ROUND((Source!AF2992*Source!AV2992)*Source!I2992, 2), 2)</f>
        <v>104.61</v>
      </c>
      <c r="T2609">
        <f>Source!Y2992</f>
        <v>104.61</v>
      </c>
      <c r="U2609">
        <f>ROUND((175/100)*ROUND((Source!AE2992*Source!AV2992)*Source!I2992, 2), 2)</f>
        <v>8353.4500000000007</v>
      </c>
      <c r="V2609">
        <f>ROUND((108/100)*ROUND(Source!CS2992*Source!I2992, 2), 2)</f>
        <v>5155.2700000000004</v>
      </c>
    </row>
    <row r="2610" spans="1:22" x14ac:dyDescent="0.2">
      <c r="C2610" s="26" t="str">
        <f>"Объем: "&amp;Source!I2992&amp;"=22,5/"&amp;"100"</f>
        <v>Объем: 0,225=22,5/100</v>
      </c>
    </row>
    <row r="2611" spans="1:22" ht="14.25" x14ac:dyDescent="0.2">
      <c r="A2611" s="20"/>
      <c r="B2611" s="21"/>
      <c r="C2611" s="21" t="s">
        <v>695</v>
      </c>
      <c r="D2611" s="22"/>
      <c r="E2611" s="9"/>
      <c r="F2611" s="24">
        <f>Source!AO2992</f>
        <v>4649.3</v>
      </c>
      <c r="G2611" s="23" t="str">
        <f>Source!DG2992</f>
        <v/>
      </c>
      <c r="H2611" s="9">
        <f>Source!AV2992</f>
        <v>1</v>
      </c>
      <c r="I2611" s="9">
        <f>IF(Source!BA2992&lt;&gt; 0, Source!BA2992, 1)</f>
        <v>1</v>
      </c>
      <c r="J2611" s="25">
        <f>Source!S2992</f>
        <v>1046.0899999999999</v>
      </c>
      <c r="K2611" s="25"/>
    </row>
    <row r="2612" spans="1:22" ht="14.25" x14ac:dyDescent="0.2">
      <c r="A2612" s="20"/>
      <c r="B2612" s="21"/>
      <c r="C2612" s="21" t="s">
        <v>696</v>
      </c>
      <c r="D2612" s="22"/>
      <c r="E2612" s="9"/>
      <c r="F2612" s="24">
        <f>Source!AM2992</f>
        <v>53736.02</v>
      </c>
      <c r="G2612" s="23" t="str">
        <f>Source!DE2992</f>
        <v/>
      </c>
      <c r="H2612" s="9">
        <f>Source!AV2992</f>
        <v>1</v>
      </c>
      <c r="I2612" s="9">
        <f>IF(Source!BB2992&lt;&gt; 0, Source!BB2992, 1)</f>
        <v>1</v>
      </c>
      <c r="J2612" s="25">
        <f>Source!Q2992</f>
        <v>12090.6</v>
      </c>
      <c r="K2612" s="25"/>
    </row>
    <row r="2613" spans="1:22" ht="14.25" x14ac:dyDescent="0.2">
      <c r="A2613" s="20"/>
      <c r="B2613" s="21"/>
      <c r="C2613" s="21" t="s">
        <v>697</v>
      </c>
      <c r="D2613" s="22"/>
      <c r="E2613" s="9"/>
      <c r="F2613" s="24">
        <f>Source!AN2992</f>
        <v>21215.13</v>
      </c>
      <c r="G2613" s="23" t="str">
        <f>Source!DF2992</f>
        <v/>
      </c>
      <c r="H2613" s="9">
        <f>Source!AV2992</f>
        <v>1</v>
      </c>
      <c r="I2613" s="9">
        <f>IF(Source!BS2992&lt;&gt; 0, Source!BS2992, 1)</f>
        <v>1</v>
      </c>
      <c r="J2613" s="27">
        <f>Source!R2992</f>
        <v>4773.3999999999996</v>
      </c>
      <c r="K2613" s="25"/>
    </row>
    <row r="2614" spans="1:22" ht="14.25" x14ac:dyDescent="0.2">
      <c r="A2614" s="20"/>
      <c r="B2614" s="21"/>
      <c r="C2614" s="21" t="s">
        <v>698</v>
      </c>
      <c r="D2614" s="22"/>
      <c r="E2614" s="9"/>
      <c r="F2614" s="24">
        <f>Source!AL2992</f>
        <v>222479.25</v>
      </c>
      <c r="G2614" s="23" t="str">
        <f>Source!DD2992</f>
        <v/>
      </c>
      <c r="H2614" s="9">
        <f>Source!AW2992</f>
        <v>1</v>
      </c>
      <c r="I2614" s="9">
        <f>IF(Source!BC2992&lt;&gt; 0, Source!BC2992, 1)</f>
        <v>1</v>
      </c>
      <c r="J2614" s="25">
        <f>Source!P2992</f>
        <v>50057.83</v>
      </c>
      <c r="K2614" s="25"/>
    </row>
    <row r="2615" spans="1:22" ht="14.25" x14ac:dyDescent="0.2">
      <c r="A2615" s="20"/>
      <c r="B2615" s="21"/>
      <c r="C2615" s="21" t="s">
        <v>699</v>
      </c>
      <c r="D2615" s="22" t="s">
        <v>700</v>
      </c>
      <c r="E2615" s="9">
        <f>Source!AT2992</f>
        <v>70</v>
      </c>
      <c r="F2615" s="24"/>
      <c r="G2615" s="23"/>
      <c r="H2615" s="9"/>
      <c r="I2615" s="9"/>
      <c r="J2615" s="25">
        <f>SUM(R2609:R2614)</f>
        <v>732.26</v>
      </c>
      <c r="K2615" s="25"/>
    </row>
    <row r="2616" spans="1:22" ht="14.25" x14ac:dyDescent="0.2">
      <c r="A2616" s="20"/>
      <c r="B2616" s="21"/>
      <c r="C2616" s="21" t="s">
        <v>701</v>
      </c>
      <c r="D2616" s="22" t="s">
        <v>700</v>
      </c>
      <c r="E2616" s="9">
        <f>Source!AU2992</f>
        <v>10</v>
      </c>
      <c r="F2616" s="24"/>
      <c r="G2616" s="23"/>
      <c r="H2616" s="9"/>
      <c r="I2616" s="9"/>
      <c r="J2616" s="25">
        <f>SUM(T2609:T2615)</f>
        <v>104.61</v>
      </c>
      <c r="K2616" s="25"/>
    </row>
    <row r="2617" spans="1:22" ht="14.25" x14ac:dyDescent="0.2">
      <c r="A2617" s="20"/>
      <c r="B2617" s="21"/>
      <c r="C2617" s="21" t="s">
        <v>702</v>
      </c>
      <c r="D2617" s="22" t="s">
        <v>700</v>
      </c>
      <c r="E2617" s="9">
        <f>108</f>
        <v>108</v>
      </c>
      <c r="F2617" s="24"/>
      <c r="G2617" s="23"/>
      <c r="H2617" s="9"/>
      <c r="I2617" s="9"/>
      <c r="J2617" s="25">
        <f>SUM(V2609:V2616)</f>
        <v>5155.2700000000004</v>
      </c>
      <c r="K2617" s="25"/>
    </row>
    <row r="2618" spans="1:22" ht="14.25" x14ac:dyDescent="0.2">
      <c r="A2618" s="20"/>
      <c r="B2618" s="21"/>
      <c r="C2618" s="21" t="s">
        <v>703</v>
      </c>
      <c r="D2618" s="22" t="s">
        <v>704</v>
      </c>
      <c r="E2618" s="9">
        <f>Source!AQ2992</f>
        <v>24.84</v>
      </c>
      <c r="F2618" s="24"/>
      <c r="G2618" s="23" t="str">
        <f>Source!DI2992</f>
        <v/>
      </c>
      <c r="H2618" s="9">
        <f>Source!AV2992</f>
        <v>1</v>
      </c>
      <c r="I2618" s="9"/>
      <c r="J2618" s="25"/>
      <c r="K2618" s="25">
        <f>Source!U2992</f>
        <v>5.5890000000000004</v>
      </c>
    </row>
    <row r="2619" spans="1:22" ht="15" x14ac:dyDescent="0.25">
      <c r="A2619" s="29"/>
      <c r="B2619" s="29"/>
      <c r="C2619" s="29"/>
      <c r="D2619" s="29"/>
      <c r="E2619" s="29"/>
      <c r="F2619" s="29"/>
      <c r="G2619" s="29"/>
      <c r="H2619" s="29"/>
      <c r="I2619" s="44">
        <f>J2611+J2612+J2614+J2615+J2616+J2617</f>
        <v>69186.66</v>
      </c>
      <c r="J2619" s="44"/>
      <c r="K2619" s="30">
        <f>IF(Source!I2992&lt;&gt;0, ROUND(I2619/Source!I2992, 2), 0)</f>
        <v>307496.27</v>
      </c>
      <c r="P2619" s="28">
        <f>I2619</f>
        <v>69186.66</v>
      </c>
    </row>
    <row r="2620" spans="1:22" ht="42.75" x14ac:dyDescent="0.2">
      <c r="A2620" s="20" t="str">
        <f>Source!E2993</f>
        <v>12</v>
      </c>
      <c r="B2620" s="21" t="str">
        <f>Source!F2993</f>
        <v>2.1-3103-18-1/1</v>
      </c>
      <c r="C2620" s="21" t="str">
        <f>Source!G2993</f>
        <v>Устройство покрытий из асфальтобетонных смесей вручную, толщина 4 см/5см</v>
      </c>
      <c r="D2620" s="22" t="str">
        <f>Source!H2993</f>
        <v>100 м2</v>
      </c>
      <c r="E2620" s="9">
        <f>Source!I2993</f>
        <v>1.5</v>
      </c>
      <c r="F2620" s="24"/>
      <c r="G2620" s="23"/>
      <c r="H2620" s="9"/>
      <c r="I2620" s="9"/>
      <c r="J2620" s="25"/>
      <c r="K2620" s="25"/>
      <c r="Q2620">
        <f>ROUND((Source!BZ2993/100)*ROUND((Source!AF2993*Source!AV2993)*Source!I2993, 2), 2)</f>
        <v>3257.77</v>
      </c>
      <c r="R2620">
        <f>Source!X2993</f>
        <v>3257.77</v>
      </c>
      <c r="S2620">
        <f>ROUND((Source!CA2993/100)*ROUND((Source!AF2993*Source!AV2993)*Source!I2993, 2), 2)</f>
        <v>465.4</v>
      </c>
      <c r="T2620">
        <f>Source!Y2993</f>
        <v>465.4</v>
      </c>
      <c r="U2620">
        <f>ROUND((175/100)*ROUND((Source!AE2993*Source!AV2993)*Source!I2993, 2), 2)</f>
        <v>2427.58</v>
      </c>
      <c r="V2620">
        <f>ROUND((108/100)*ROUND(Source!CS2993*Source!I2993, 2), 2)</f>
        <v>1498.17</v>
      </c>
    </row>
    <row r="2621" spans="1:22" x14ac:dyDescent="0.2">
      <c r="C2621" s="26" t="str">
        <f>"Объем: "&amp;Source!I2993&amp;"=150/"&amp;"100"</f>
        <v>Объем: 1,5=150/100</v>
      </c>
    </row>
    <row r="2622" spans="1:22" ht="14.25" x14ac:dyDescent="0.2">
      <c r="A2622" s="20"/>
      <c r="B2622" s="21"/>
      <c r="C2622" s="21" t="s">
        <v>695</v>
      </c>
      <c r="D2622" s="22"/>
      <c r="E2622" s="9"/>
      <c r="F2622" s="24">
        <f>Source!AO2993</f>
        <v>3102.64</v>
      </c>
      <c r="G2622" s="23" t="str">
        <f>Source!DG2993</f>
        <v/>
      </c>
      <c r="H2622" s="9">
        <f>Source!AV2993</f>
        <v>1</v>
      </c>
      <c r="I2622" s="9">
        <f>IF(Source!BA2993&lt;&gt; 0, Source!BA2993, 1)</f>
        <v>1</v>
      </c>
      <c r="J2622" s="25">
        <f>Source!S2993</f>
        <v>4653.96</v>
      </c>
      <c r="K2622" s="25"/>
    </row>
    <row r="2623" spans="1:22" ht="14.25" x14ac:dyDescent="0.2">
      <c r="A2623" s="20"/>
      <c r="B2623" s="21"/>
      <c r="C2623" s="21" t="s">
        <v>696</v>
      </c>
      <c r="D2623" s="22"/>
      <c r="E2623" s="9"/>
      <c r="F2623" s="24">
        <f>Source!AM2993</f>
        <v>1632.78</v>
      </c>
      <c r="G2623" s="23" t="str">
        <f>Source!DE2993</f>
        <v/>
      </c>
      <c r="H2623" s="9">
        <f>Source!AV2993</f>
        <v>1</v>
      </c>
      <c r="I2623" s="9">
        <f>IF(Source!BB2993&lt;&gt; 0, Source!BB2993, 1)</f>
        <v>1</v>
      </c>
      <c r="J2623" s="25">
        <f>Source!Q2993</f>
        <v>2449.17</v>
      </c>
      <c r="K2623" s="25"/>
    </row>
    <row r="2624" spans="1:22" ht="14.25" x14ac:dyDescent="0.2">
      <c r="A2624" s="20"/>
      <c r="B2624" s="21"/>
      <c r="C2624" s="21" t="s">
        <v>697</v>
      </c>
      <c r="D2624" s="22"/>
      <c r="E2624" s="9"/>
      <c r="F2624" s="24">
        <f>Source!AN2993</f>
        <v>924.79</v>
      </c>
      <c r="G2624" s="23" t="str">
        <f>Source!DF2993</f>
        <v/>
      </c>
      <c r="H2624" s="9">
        <f>Source!AV2993</f>
        <v>1</v>
      </c>
      <c r="I2624" s="9">
        <f>IF(Source!BS2993&lt;&gt; 0, Source!BS2993, 1)</f>
        <v>1</v>
      </c>
      <c r="J2624" s="27">
        <f>Source!R2993</f>
        <v>1387.19</v>
      </c>
      <c r="K2624" s="25"/>
    </row>
    <row r="2625" spans="1:22" ht="14.25" x14ac:dyDescent="0.2">
      <c r="A2625" s="20"/>
      <c r="B2625" s="21"/>
      <c r="C2625" s="21" t="s">
        <v>698</v>
      </c>
      <c r="D2625" s="22"/>
      <c r="E2625" s="9"/>
      <c r="F2625" s="24">
        <f>Source!AL2993</f>
        <v>25772.98</v>
      </c>
      <c r="G2625" s="23" t="str">
        <f>Source!DD2993</f>
        <v/>
      </c>
      <c r="H2625" s="9">
        <f>Source!AW2993</f>
        <v>1</v>
      </c>
      <c r="I2625" s="9">
        <f>IF(Source!BC2993&lt;&gt; 0, Source!BC2993, 1)</f>
        <v>1</v>
      </c>
      <c r="J2625" s="25">
        <f>Source!P2993</f>
        <v>38659.47</v>
      </c>
      <c r="K2625" s="25"/>
    </row>
    <row r="2626" spans="1:22" ht="42.75" x14ac:dyDescent="0.2">
      <c r="A2626" s="20" t="str">
        <f>Source!E2994</f>
        <v>12,1</v>
      </c>
      <c r="B2626" s="21" t="str">
        <f>Source!F2994</f>
        <v>21.3-3-18</v>
      </c>
      <c r="C2626" s="21" t="str">
        <f>Source!G2994</f>
        <v>Смеси асфальтобетонные дорожные горячие мелкозернистые, марка I, тип Б</v>
      </c>
      <c r="D2626" s="22" t="str">
        <f>Source!H2994</f>
        <v>т</v>
      </c>
      <c r="E2626" s="9">
        <f>Source!I2994</f>
        <v>-14.370000000000001</v>
      </c>
      <c r="F2626" s="24">
        <f>Source!AK2994</f>
        <v>2690.29</v>
      </c>
      <c r="G2626" s="33" t="s">
        <v>3</v>
      </c>
      <c r="H2626" s="9">
        <f>Source!AW2994</f>
        <v>1</v>
      </c>
      <c r="I2626" s="9">
        <f>IF(Source!BC2994&lt;&gt; 0, Source!BC2994, 1)</f>
        <v>1</v>
      </c>
      <c r="J2626" s="25">
        <f>Source!O2994</f>
        <v>-38659.47</v>
      </c>
      <c r="K2626" s="25"/>
      <c r="Q2626">
        <f>ROUND((Source!BZ2994/100)*ROUND((Source!AF2994*Source!AV2994)*Source!I2994, 2), 2)</f>
        <v>0</v>
      </c>
      <c r="R2626">
        <f>Source!X2994</f>
        <v>0</v>
      </c>
      <c r="S2626">
        <f>ROUND((Source!CA2994/100)*ROUND((Source!AF2994*Source!AV2994)*Source!I2994, 2), 2)</f>
        <v>0</v>
      </c>
      <c r="T2626">
        <f>Source!Y2994</f>
        <v>0</v>
      </c>
      <c r="U2626">
        <f>ROUND((175/100)*ROUND((Source!AE2994*Source!AV2994)*Source!I2994, 2), 2)</f>
        <v>0</v>
      </c>
      <c r="V2626">
        <f>ROUND((108/100)*ROUND(Source!CS2994*Source!I2994, 2), 2)</f>
        <v>0</v>
      </c>
    </row>
    <row r="2627" spans="1:22" ht="42.75" x14ac:dyDescent="0.2">
      <c r="A2627" s="20" t="str">
        <f>Source!E2995</f>
        <v>12,2</v>
      </c>
      <c r="B2627" s="21" t="str">
        <f>Source!F2995</f>
        <v>21.3-3-19</v>
      </c>
      <c r="C2627" s="21" t="str">
        <f>Source!G2995</f>
        <v>Смеси асфальтобетонные дорожные горячие мелкозернистые, марка II, тип В</v>
      </c>
      <c r="D2627" s="22" t="str">
        <f>Source!H2995</f>
        <v>т</v>
      </c>
      <c r="E2627" s="9">
        <f>Source!I2995</f>
        <v>18.12</v>
      </c>
      <c r="F2627" s="24">
        <f>Source!AK2995</f>
        <v>2562.79</v>
      </c>
      <c r="G2627" s="33" t="s">
        <v>3</v>
      </c>
      <c r="H2627" s="9">
        <f>Source!AW2995</f>
        <v>1</v>
      </c>
      <c r="I2627" s="9">
        <f>IF(Source!BC2995&lt;&gt; 0, Source!BC2995, 1)</f>
        <v>1</v>
      </c>
      <c r="J2627" s="25">
        <f>Source!O2995</f>
        <v>46437.75</v>
      </c>
      <c r="K2627" s="25"/>
      <c r="Q2627">
        <f>ROUND((Source!BZ2995/100)*ROUND((Source!AF2995*Source!AV2995)*Source!I2995, 2), 2)</f>
        <v>0</v>
      </c>
      <c r="R2627">
        <f>Source!X2995</f>
        <v>0</v>
      </c>
      <c r="S2627">
        <f>ROUND((Source!CA2995/100)*ROUND((Source!AF2995*Source!AV2995)*Source!I2995, 2), 2)</f>
        <v>0</v>
      </c>
      <c r="T2627">
        <f>Source!Y2995</f>
        <v>0</v>
      </c>
      <c r="U2627">
        <f>ROUND((175/100)*ROUND((Source!AE2995*Source!AV2995)*Source!I2995, 2), 2)</f>
        <v>0</v>
      </c>
      <c r="V2627">
        <f>ROUND((108/100)*ROUND(Source!CS2995*Source!I2995, 2), 2)</f>
        <v>0</v>
      </c>
    </row>
    <row r="2628" spans="1:22" ht="14.25" x14ac:dyDescent="0.2">
      <c r="A2628" s="20"/>
      <c r="B2628" s="21"/>
      <c r="C2628" s="21" t="s">
        <v>699</v>
      </c>
      <c r="D2628" s="22" t="s">
        <v>700</v>
      </c>
      <c r="E2628" s="9">
        <f>Source!AT2993</f>
        <v>70</v>
      </c>
      <c r="F2628" s="24"/>
      <c r="G2628" s="23"/>
      <c r="H2628" s="9"/>
      <c r="I2628" s="9"/>
      <c r="J2628" s="25">
        <f>SUM(R2620:R2627)</f>
        <v>3257.77</v>
      </c>
      <c r="K2628" s="25"/>
    </row>
    <row r="2629" spans="1:22" ht="14.25" x14ac:dyDescent="0.2">
      <c r="A2629" s="20"/>
      <c r="B2629" s="21"/>
      <c r="C2629" s="21" t="s">
        <v>701</v>
      </c>
      <c r="D2629" s="22" t="s">
        <v>700</v>
      </c>
      <c r="E2629" s="9">
        <f>Source!AU2993</f>
        <v>10</v>
      </c>
      <c r="F2629" s="24"/>
      <c r="G2629" s="23"/>
      <c r="H2629" s="9"/>
      <c r="I2629" s="9"/>
      <c r="J2629" s="25">
        <f>SUM(T2620:T2628)</f>
        <v>465.4</v>
      </c>
      <c r="K2629" s="25"/>
    </row>
    <row r="2630" spans="1:22" ht="14.25" x14ac:dyDescent="0.2">
      <c r="A2630" s="20"/>
      <c r="B2630" s="21"/>
      <c r="C2630" s="21" t="s">
        <v>702</v>
      </c>
      <c r="D2630" s="22" t="s">
        <v>700</v>
      </c>
      <c r="E2630" s="9">
        <f>108</f>
        <v>108</v>
      </c>
      <c r="F2630" s="24"/>
      <c r="G2630" s="23"/>
      <c r="H2630" s="9"/>
      <c r="I2630" s="9"/>
      <c r="J2630" s="25">
        <f>SUM(V2620:V2629)</f>
        <v>1498.17</v>
      </c>
      <c r="K2630" s="25"/>
    </row>
    <row r="2631" spans="1:22" ht="14.25" x14ac:dyDescent="0.2">
      <c r="A2631" s="20"/>
      <c r="B2631" s="21"/>
      <c r="C2631" s="21" t="s">
        <v>703</v>
      </c>
      <c r="D2631" s="22" t="s">
        <v>704</v>
      </c>
      <c r="E2631" s="9">
        <f>Source!AQ2993</f>
        <v>13.57</v>
      </c>
      <c r="F2631" s="24"/>
      <c r="G2631" s="23" t="str">
        <f>Source!DI2993</f>
        <v/>
      </c>
      <c r="H2631" s="9">
        <f>Source!AV2993</f>
        <v>1</v>
      </c>
      <c r="I2631" s="9"/>
      <c r="J2631" s="25"/>
      <c r="K2631" s="25">
        <f>Source!U2993</f>
        <v>20.355</v>
      </c>
    </row>
    <row r="2632" spans="1:22" ht="15" x14ac:dyDescent="0.25">
      <c r="A2632" s="29"/>
      <c r="B2632" s="29"/>
      <c r="C2632" s="29"/>
      <c r="D2632" s="29"/>
      <c r="E2632" s="29"/>
      <c r="F2632" s="29"/>
      <c r="G2632" s="29"/>
      <c r="H2632" s="29"/>
      <c r="I2632" s="44">
        <f>J2622+J2623+J2625+J2628+J2629+J2630+SUM(J2626:J2627)</f>
        <v>58762.219999999994</v>
      </c>
      <c r="J2632" s="44"/>
      <c r="K2632" s="30">
        <f>IF(Source!I2993&lt;&gt;0, ROUND(I2632/Source!I2993, 2), 0)</f>
        <v>39174.81</v>
      </c>
      <c r="P2632" s="28">
        <f>I2632</f>
        <v>58762.219999999994</v>
      </c>
    </row>
    <row r="2633" spans="1:22" ht="57" x14ac:dyDescent="0.2">
      <c r="A2633" s="20" t="str">
        <f>Source!E2996</f>
        <v>13</v>
      </c>
      <c r="B2633" s="21" t="str">
        <f>Source!F2996</f>
        <v>5.3-3103-11-1/1</v>
      </c>
      <c r="C2633" s="21" t="str">
        <f>Source!G2996</f>
        <v>Устройство наливного полиуретанового покрытия спортивных площадок и беговых дорожек толщиной 10 мм</v>
      </c>
      <c r="D2633" s="22" t="str">
        <f>Source!H2996</f>
        <v>100 м2</v>
      </c>
      <c r="E2633" s="9">
        <f>Source!I2996</f>
        <v>1.5</v>
      </c>
      <c r="F2633" s="24"/>
      <c r="G2633" s="23"/>
      <c r="H2633" s="9"/>
      <c r="I2633" s="9"/>
      <c r="J2633" s="25"/>
      <c r="K2633" s="25"/>
      <c r="Q2633">
        <f>ROUND((Source!BZ2996/100)*ROUND((Source!AF2996*Source!AV2996)*Source!I2996, 2), 2)</f>
        <v>4280.47</v>
      </c>
      <c r="R2633">
        <f>Source!X2996</f>
        <v>4280.47</v>
      </c>
      <c r="S2633">
        <f>ROUND((Source!CA2996/100)*ROUND((Source!AF2996*Source!AV2996)*Source!I2996, 2), 2)</f>
        <v>611.5</v>
      </c>
      <c r="T2633">
        <f>Source!Y2996</f>
        <v>611.5</v>
      </c>
      <c r="U2633">
        <f>ROUND((175/100)*ROUND((Source!AE2996*Source!AV2996)*Source!I2996, 2), 2)</f>
        <v>5416.58</v>
      </c>
      <c r="V2633">
        <f>ROUND((108/100)*ROUND(Source!CS2996*Source!I2996, 2), 2)</f>
        <v>3342.81</v>
      </c>
    </row>
    <row r="2634" spans="1:22" x14ac:dyDescent="0.2">
      <c r="C2634" s="26" t="str">
        <f>"Объем: "&amp;Source!I2996&amp;"=150/"&amp;"100"</f>
        <v>Объем: 1,5=150/100</v>
      </c>
    </row>
    <row r="2635" spans="1:22" ht="14.25" x14ac:dyDescent="0.2">
      <c r="A2635" s="20"/>
      <c r="B2635" s="21"/>
      <c r="C2635" s="21" t="s">
        <v>695</v>
      </c>
      <c r="D2635" s="22"/>
      <c r="E2635" s="9"/>
      <c r="F2635" s="24">
        <f>Source!AO2996</f>
        <v>4076.63</v>
      </c>
      <c r="G2635" s="23" t="str">
        <f>Source!DG2996</f>
        <v/>
      </c>
      <c r="H2635" s="9">
        <f>Source!AV2996</f>
        <v>1</v>
      </c>
      <c r="I2635" s="9">
        <f>IF(Source!BA2996&lt;&gt; 0, Source!BA2996, 1)</f>
        <v>1</v>
      </c>
      <c r="J2635" s="25">
        <f>Source!S2996</f>
        <v>6114.95</v>
      </c>
      <c r="K2635" s="25"/>
    </row>
    <row r="2636" spans="1:22" ht="14.25" x14ac:dyDescent="0.2">
      <c r="A2636" s="20"/>
      <c r="B2636" s="21"/>
      <c r="C2636" s="21" t="s">
        <v>696</v>
      </c>
      <c r="D2636" s="22"/>
      <c r="E2636" s="9"/>
      <c r="F2636" s="24">
        <f>Source!AM2996</f>
        <v>2617.25</v>
      </c>
      <c r="G2636" s="23" t="str">
        <f>Source!DE2996</f>
        <v/>
      </c>
      <c r="H2636" s="9">
        <f>Source!AV2996</f>
        <v>1</v>
      </c>
      <c r="I2636" s="9">
        <f>IF(Source!BB2996&lt;&gt; 0, Source!BB2996, 1)</f>
        <v>1</v>
      </c>
      <c r="J2636" s="25">
        <f>Source!Q2996</f>
        <v>3925.88</v>
      </c>
      <c r="K2636" s="25"/>
    </row>
    <row r="2637" spans="1:22" ht="14.25" x14ac:dyDescent="0.2">
      <c r="A2637" s="20"/>
      <c r="B2637" s="21"/>
      <c r="C2637" s="21" t="s">
        <v>697</v>
      </c>
      <c r="D2637" s="22"/>
      <c r="E2637" s="9"/>
      <c r="F2637" s="24">
        <f>Source!AN2996</f>
        <v>2063.46</v>
      </c>
      <c r="G2637" s="23" t="str">
        <f>Source!DF2996</f>
        <v/>
      </c>
      <c r="H2637" s="9">
        <f>Source!AV2996</f>
        <v>1</v>
      </c>
      <c r="I2637" s="9">
        <f>IF(Source!BS2996&lt;&gt; 0, Source!BS2996, 1)</f>
        <v>1</v>
      </c>
      <c r="J2637" s="27">
        <f>Source!R2996</f>
        <v>3095.19</v>
      </c>
      <c r="K2637" s="25"/>
    </row>
    <row r="2638" spans="1:22" ht="14.25" x14ac:dyDescent="0.2">
      <c r="A2638" s="20"/>
      <c r="B2638" s="21"/>
      <c r="C2638" s="21" t="s">
        <v>698</v>
      </c>
      <c r="D2638" s="22"/>
      <c r="E2638" s="9"/>
      <c r="F2638" s="24">
        <f>Source!AL2996</f>
        <v>102359.62</v>
      </c>
      <c r="G2638" s="23" t="str">
        <f>Source!DD2996</f>
        <v/>
      </c>
      <c r="H2638" s="9">
        <f>Source!AW2996</f>
        <v>1</v>
      </c>
      <c r="I2638" s="9">
        <f>IF(Source!BC2996&lt;&gt; 0, Source!BC2996, 1)</f>
        <v>1</v>
      </c>
      <c r="J2638" s="25">
        <f>Source!P2996</f>
        <v>153539.43</v>
      </c>
      <c r="K2638" s="25"/>
    </row>
    <row r="2639" spans="1:22" ht="28.5" x14ac:dyDescent="0.2">
      <c r="A2639" s="20" t="str">
        <f>Source!E2997</f>
        <v>13,1</v>
      </c>
      <c r="B2639" s="21" t="str">
        <f>Source!F2997</f>
        <v>21.1-25-769</v>
      </c>
      <c r="C2639" s="21" t="str">
        <f>Source!G2997</f>
        <v>Крошка резиновая гранулированная, фракция 2-3 мм</v>
      </c>
      <c r="D2639" s="22" t="str">
        <f>Source!H2997</f>
        <v>кг</v>
      </c>
      <c r="E2639" s="9">
        <f>Source!I2997</f>
        <v>-1102.5</v>
      </c>
      <c r="F2639" s="24">
        <f>Source!AK2997</f>
        <v>17.77</v>
      </c>
      <c r="G2639" s="33" t="s">
        <v>3</v>
      </c>
      <c r="H2639" s="9">
        <f>Source!AW2997</f>
        <v>1</v>
      </c>
      <c r="I2639" s="9">
        <f>IF(Source!BC2997&lt;&gt; 0, Source!BC2997, 1)</f>
        <v>1</v>
      </c>
      <c r="J2639" s="25">
        <f>Source!O2997</f>
        <v>-19591.43</v>
      </c>
      <c r="K2639" s="25"/>
      <c r="Q2639">
        <f>ROUND((Source!BZ2997/100)*ROUND((Source!AF2997*Source!AV2997)*Source!I2997, 2), 2)</f>
        <v>0</v>
      </c>
      <c r="R2639">
        <f>Source!X2997</f>
        <v>0</v>
      </c>
      <c r="S2639">
        <f>ROUND((Source!CA2997/100)*ROUND((Source!AF2997*Source!AV2997)*Source!I2997, 2), 2)</f>
        <v>0</v>
      </c>
      <c r="T2639">
        <f>Source!Y2997</f>
        <v>0</v>
      </c>
      <c r="U2639">
        <f>ROUND((175/100)*ROUND((Source!AE2997*Source!AV2997)*Source!I2997, 2), 2)</f>
        <v>0</v>
      </c>
      <c r="V2639">
        <f>ROUND((108/100)*ROUND(Source!CS2997*Source!I2997, 2), 2)</f>
        <v>0</v>
      </c>
    </row>
    <row r="2640" spans="1:22" ht="28.5" x14ac:dyDescent="0.2">
      <c r="A2640" s="20" t="str">
        <f>Source!E2998</f>
        <v>13,2</v>
      </c>
      <c r="B2640" s="21" t="str">
        <f>Source!F2998</f>
        <v>21.1-6-101</v>
      </c>
      <c r="C2640" s="21" t="str">
        <f>Source!G2998</f>
        <v>Пигменты сухие для красок, кислотный желтый</v>
      </c>
      <c r="D2640" s="22" t="str">
        <f>Source!H2998</f>
        <v>т</v>
      </c>
      <c r="E2640" s="9">
        <f>Source!I2998</f>
        <v>-7.8750000000000001E-2</v>
      </c>
      <c r="F2640" s="24">
        <f>Source!AK2998</f>
        <v>748299.67</v>
      </c>
      <c r="G2640" s="33" t="s">
        <v>3</v>
      </c>
      <c r="H2640" s="9">
        <f>Source!AW2998</f>
        <v>1</v>
      </c>
      <c r="I2640" s="9">
        <f>IF(Source!BC2998&lt;&gt; 0, Source!BC2998, 1)</f>
        <v>1</v>
      </c>
      <c r="J2640" s="25">
        <f>Source!O2998</f>
        <v>-58928.6</v>
      </c>
      <c r="K2640" s="25"/>
      <c r="Q2640">
        <f>ROUND((Source!BZ2998/100)*ROUND((Source!AF2998*Source!AV2998)*Source!I2998, 2), 2)</f>
        <v>0</v>
      </c>
      <c r="R2640">
        <f>Source!X2998</f>
        <v>0</v>
      </c>
      <c r="S2640">
        <f>ROUND((Source!CA2998/100)*ROUND((Source!AF2998*Source!AV2998)*Source!I2998, 2), 2)</f>
        <v>0</v>
      </c>
      <c r="T2640">
        <f>Source!Y2998</f>
        <v>0</v>
      </c>
      <c r="U2640">
        <f>ROUND((175/100)*ROUND((Source!AE2998*Source!AV2998)*Source!I2998, 2), 2)</f>
        <v>0</v>
      </c>
      <c r="V2640">
        <f>ROUND((108/100)*ROUND(Source!CS2998*Source!I2998, 2), 2)</f>
        <v>0</v>
      </c>
    </row>
    <row r="2641" spans="1:22" ht="42.75" x14ac:dyDescent="0.2">
      <c r="A2641" s="20" t="str">
        <f>Source!E2999</f>
        <v>13,3</v>
      </c>
      <c r="B2641" s="21" t="str">
        <f>Source!F2999</f>
        <v>21.1-25-770</v>
      </c>
      <c r="C2641" s="21" t="str">
        <f>Source!G2999</f>
        <v>Крошка каучуковая гранулированная, окрашенная в массе, фракция 2-3 мм, цветная</v>
      </c>
      <c r="D2641" s="22" t="str">
        <f>Source!H2999</f>
        <v>кг</v>
      </c>
      <c r="E2641" s="9">
        <f>Source!I2999</f>
        <v>1102.5</v>
      </c>
      <c r="F2641" s="24">
        <f>Source!AK2999</f>
        <v>94.72</v>
      </c>
      <c r="G2641" s="33" t="s">
        <v>3</v>
      </c>
      <c r="H2641" s="9">
        <f>Source!AW2999</f>
        <v>1</v>
      </c>
      <c r="I2641" s="9">
        <f>IF(Source!BC2999&lt;&gt; 0, Source!BC2999, 1)</f>
        <v>1</v>
      </c>
      <c r="J2641" s="25">
        <f>Source!O2999</f>
        <v>104428.8</v>
      </c>
      <c r="K2641" s="25"/>
      <c r="Q2641">
        <f>ROUND((Source!BZ2999/100)*ROUND((Source!AF2999*Source!AV2999)*Source!I2999, 2), 2)</f>
        <v>0</v>
      </c>
      <c r="R2641">
        <f>Source!X2999</f>
        <v>0</v>
      </c>
      <c r="S2641">
        <f>ROUND((Source!CA2999/100)*ROUND((Source!AF2999*Source!AV2999)*Source!I2999, 2), 2)</f>
        <v>0</v>
      </c>
      <c r="T2641">
        <f>Source!Y2999</f>
        <v>0</v>
      </c>
      <c r="U2641">
        <f>ROUND((175/100)*ROUND((Source!AE2999*Source!AV2999)*Source!I2999, 2), 2)</f>
        <v>0</v>
      </c>
      <c r="V2641">
        <f>ROUND((108/100)*ROUND(Source!CS2999*Source!I2999, 2), 2)</f>
        <v>0</v>
      </c>
    </row>
    <row r="2642" spans="1:22" ht="14.25" x14ac:dyDescent="0.2">
      <c r="A2642" s="20"/>
      <c r="B2642" s="21"/>
      <c r="C2642" s="21" t="s">
        <v>699</v>
      </c>
      <c r="D2642" s="22" t="s">
        <v>700</v>
      </c>
      <c r="E2642" s="9">
        <f>Source!AT2996</f>
        <v>70</v>
      </c>
      <c r="F2642" s="24"/>
      <c r="G2642" s="23"/>
      <c r="H2642" s="9"/>
      <c r="I2642" s="9"/>
      <c r="J2642" s="25">
        <f>SUM(R2633:R2641)</f>
        <v>4280.47</v>
      </c>
      <c r="K2642" s="25"/>
    </row>
    <row r="2643" spans="1:22" ht="14.25" x14ac:dyDescent="0.2">
      <c r="A2643" s="20"/>
      <c r="B2643" s="21"/>
      <c r="C2643" s="21" t="s">
        <v>701</v>
      </c>
      <c r="D2643" s="22" t="s">
        <v>700</v>
      </c>
      <c r="E2643" s="9">
        <f>Source!AU2996</f>
        <v>10</v>
      </c>
      <c r="F2643" s="24"/>
      <c r="G2643" s="23"/>
      <c r="H2643" s="9"/>
      <c r="I2643" s="9"/>
      <c r="J2643" s="25">
        <f>SUM(T2633:T2642)</f>
        <v>611.5</v>
      </c>
      <c r="K2643" s="25"/>
    </row>
    <row r="2644" spans="1:22" ht="14.25" x14ac:dyDescent="0.2">
      <c r="A2644" s="20"/>
      <c r="B2644" s="21"/>
      <c r="C2644" s="21" t="s">
        <v>702</v>
      </c>
      <c r="D2644" s="22" t="s">
        <v>700</v>
      </c>
      <c r="E2644" s="9">
        <f>108</f>
        <v>108</v>
      </c>
      <c r="F2644" s="24"/>
      <c r="G2644" s="23"/>
      <c r="H2644" s="9"/>
      <c r="I2644" s="9"/>
      <c r="J2644" s="25">
        <f>SUM(V2633:V2643)</f>
        <v>3342.81</v>
      </c>
      <c r="K2644" s="25"/>
    </row>
    <row r="2645" spans="1:22" ht="14.25" x14ac:dyDescent="0.2">
      <c r="A2645" s="20"/>
      <c r="B2645" s="21"/>
      <c r="C2645" s="21" t="s">
        <v>703</v>
      </c>
      <c r="D2645" s="22" t="s">
        <v>704</v>
      </c>
      <c r="E2645" s="9">
        <f>Source!AQ2996</f>
        <v>18.440000000000001</v>
      </c>
      <c r="F2645" s="24"/>
      <c r="G2645" s="23" t="str">
        <f>Source!DI2996</f>
        <v/>
      </c>
      <c r="H2645" s="9">
        <f>Source!AV2996</f>
        <v>1</v>
      </c>
      <c r="I2645" s="9"/>
      <c r="J2645" s="25"/>
      <c r="K2645" s="25">
        <f>Source!U2996</f>
        <v>27.660000000000004</v>
      </c>
    </row>
    <row r="2646" spans="1:22" ht="15" x14ac:dyDescent="0.25">
      <c r="A2646" s="29"/>
      <c r="B2646" s="29"/>
      <c r="C2646" s="29"/>
      <c r="D2646" s="29"/>
      <c r="E2646" s="29"/>
      <c r="F2646" s="29"/>
      <c r="G2646" s="29"/>
      <c r="H2646" s="29"/>
      <c r="I2646" s="44">
        <f>J2635+J2636+J2638+J2642+J2643+J2644+SUM(J2639:J2641)</f>
        <v>197723.81</v>
      </c>
      <c r="J2646" s="44"/>
      <c r="K2646" s="30">
        <f>IF(Source!I2996&lt;&gt;0, ROUND(I2646/Source!I2996, 2), 0)</f>
        <v>131815.87</v>
      </c>
      <c r="P2646" s="28">
        <f>I2646</f>
        <v>197723.81</v>
      </c>
    </row>
    <row r="2647" spans="1:22" ht="71.25" x14ac:dyDescent="0.2">
      <c r="A2647" s="20" t="str">
        <f>Source!E3000</f>
        <v>14</v>
      </c>
      <c r="B2647" s="21" t="str">
        <f>Source!F3000</f>
        <v>5.3-3103-11-2/1</v>
      </c>
      <c r="C2647" s="21" t="str">
        <f>Source!G3000</f>
        <v>Устройство наливного полиуретанового покрытия спортивных площадок и беговых дорожек, добавляется на 2 мм толщины покрытия</v>
      </c>
      <c r="D2647" s="22" t="str">
        <f>Source!H3000</f>
        <v>100 м2</v>
      </c>
      <c r="E2647" s="9">
        <f>Source!I3000</f>
        <v>1.5</v>
      </c>
      <c r="F2647" s="24"/>
      <c r="G2647" s="23"/>
      <c r="H2647" s="9"/>
      <c r="I2647" s="9"/>
      <c r="J2647" s="25"/>
      <c r="K2647" s="25"/>
      <c r="Q2647">
        <f>ROUND((Source!BZ3000/100)*ROUND((Source!AF3000*Source!AV3000)*Source!I3000, 2), 2)</f>
        <v>632.77</v>
      </c>
      <c r="R2647">
        <f>Source!X3000</f>
        <v>632.77</v>
      </c>
      <c r="S2647">
        <f>ROUND((Source!CA3000/100)*ROUND((Source!AF3000*Source!AV3000)*Source!I3000, 2), 2)</f>
        <v>90.4</v>
      </c>
      <c r="T2647">
        <f>Source!Y3000</f>
        <v>90.4</v>
      </c>
      <c r="U2647">
        <f>ROUND((175/100)*ROUND((Source!AE3000*Source!AV3000)*Source!I3000, 2), 2)</f>
        <v>1022.75</v>
      </c>
      <c r="V2647">
        <f>ROUND((108/100)*ROUND(Source!CS3000*Source!I3000, 2), 2)</f>
        <v>631.17999999999995</v>
      </c>
    </row>
    <row r="2648" spans="1:22" x14ac:dyDescent="0.2">
      <c r="C2648" s="26" t="str">
        <f>"Объем: "&amp;Source!I3000&amp;"=150/"&amp;"100"</f>
        <v>Объем: 1,5=150/100</v>
      </c>
    </row>
    <row r="2649" spans="1:22" ht="14.25" x14ac:dyDescent="0.2">
      <c r="A2649" s="20"/>
      <c r="B2649" s="21"/>
      <c r="C2649" s="21" t="s">
        <v>695</v>
      </c>
      <c r="D2649" s="22"/>
      <c r="E2649" s="9"/>
      <c r="F2649" s="24">
        <f>Source!AO3000</f>
        <v>602.64</v>
      </c>
      <c r="G2649" s="23" t="str">
        <f>Source!DG3000</f>
        <v/>
      </c>
      <c r="H2649" s="9">
        <f>Source!AV3000</f>
        <v>1</v>
      </c>
      <c r="I2649" s="9">
        <f>IF(Source!BA3000&lt;&gt; 0, Source!BA3000, 1)</f>
        <v>1</v>
      </c>
      <c r="J2649" s="25">
        <f>Source!S3000</f>
        <v>903.96</v>
      </c>
      <c r="K2649" s="25"/>
    </row>
    <row r="2650" spans="1:22" ht="14.25" x14ac:dyDescent="0.2">
      <c r="A2650" s="20"/>
      <c r="B2650" s="21"/>
      <c r="C2650" s="21" t="s">
        <v>696</v>
      </c>
      <c r="D2650" s="22"/>
      <c r="E2650" s="9"/>
      <c r="F2650" s="24">
        <f>Source!AM3000</f>
        <v>492.86</v>
      </c>
      <c r="G2650" s="23" t="str">
        <f>Source!DE3000</f>
        <v/>
      </c>
      <c r="H2650" s="9">
        <f>Source!AV3000</f>
        <v>1</v>
      </c>
      <c r="I2650" s="9">
        <f>IF(Source!BB3000&lt;&gt; 0, Source!BB3000, 1)</f>
        <v>1</v>
      </c>
      <c r="J2650" s="25">
        <f>Source!Q3000</f>
        <v>739.29</v>
      </c>
      <c r="K2650" s="25"/>
    </row>
    <row r="2651" spans="1:22" ht="14.25" x14ac:dyDescent="0.2">
      <c r="A2651" s="20"/>
      <c r="B2651" s="21"/>
      <c r="C2651" s="21" t="s">
        <v>697</v>
      </c>
      <c r="D2651" s="22"/>
      <c r="E2651" s="9"/>
      <c r="F2651" s="24">
        <f>Source!AN3000</f>
        <v>389.62</v>
      </c>
      <c r="G2651" s="23" t="str">
        <f>Source!DF3000</f>
        <v/>
      </c>
      <c r="H2651" s="9">
        <f>Source!AV3000</f>
        <v>1</v>
      </c>
      <c r="I2651" s="9">
        <f>IF(Source!BS3000&lt;&gt; 0, Source!BS3000, 1)</f>
        <v>1</v>
      </c>
      <c r="J2651" s="27">
        <f>Source!R3000</f>
        <v>584.42999999999995</v>
      </c>
      <c r="K2651" s="25"/>
    </row>
    <row r="2652" spans="1:22" ht="14.25" x14ac:dyDescent="0.2">
      <c r="A2652" s="20"/>
      <c r="B2652" s="21"/>
      <c r="C2652" s="21" t="s">
        <v>698</v>
      </c>
      <c r="D2652" s="22"/>
      <c r="E2652" s="9"/>
      <c r="F2652" s="24">
        <f>Source!AL3000</f>
        <v>18967.62</v>
      </c>
      <c r="G2652" s="23" t="str">
        <f>Source!DD3000</f>
        <v/>
      </c>
      <c r="H2652" s="9">
        <f>Source!AW3000</f>
        <v>1</v>
      </c>
      <c r="I2652" s="9">
        <f>IF(Source!BC3000&lt;&gt; 0, Source!BC3000, 1)</f>
        <v>1</v>
      </c>
      <c r="J2652" s="25">
        <f>Source!P3000</f>
        <v>28451.43</v>
      </c>
      <c r="K2652" s="25"/>
    </row>
    <row r="2653" spans="1:22" ht="28.5" x14ac:dyDescent="0.2">
      <c r="A2653" s="20" t="str">
        <f>Source!E3001</f>
        <v>14,1</v>
      </c>
      <c r="B2653" s="21" t="str">
        <f>Source!F3001</f>
        <v>21.1-25-769</v>
      </c>
      <c r="C2653" s="21" t="str">
        <f>Source!G3001</f>
        <v>Крошка резиновая гранулированная, фракция 2-3 мм</v>
      </c>
      <c r="D2653" s="22" t="str">
        <f>Source!H3001</f>
        <v>кг</v>
      </c>
      <c r="E2653" s="9">
        <f>Source!I3001</f>
        <v>-220.5</v>
      </c>
      <c r="F2653" s="24">
        <f>Source!AK3001</f>
        <v>17.77</v>
      </c>
      <c r="G2653" s="33" t="s">
        <v>3</v>
      </c>
      <c r="H2653" s="9">
        <f>Source!AW3001</f>
        <v>1</v>
      </c>
      <c r="I2653" s="9">
        <f>IF(Source!BC3001&lt;&gt; 0, Source!BC3001, 1)</f>
        <v>1</v>
      </c>
      <c r="J2653" s="25">
        <f>Source!O3001</f>
        <v>-3918.29</v>
      </c>
      <c r="K2653" s="25"/>
      <c r="Q2653">
        <f>ROUND((Source!BZ3001/100)*ROUND((Source!AF3001*Source!AV3001)*Source!I3001, 2), 2)</f>
        <v>0</v>
      </c>
      <c r="R2653">
        <f>Source!X3001</f>
        <v>0</v>
      </c>
      <c r="S2653">
        <f>ROUND((Source!CA3001/100)*ROUND((Source!AF3001*Source!AV3001)*Source!I3001, 2), 2)</f>
        <v>0</v>
      </c>
      <c r="T2653">
        <f>Source!Y3001</f>
        <v>0</v>
      </c>
      <c r="U2653">
        <f>ROUND((175/100)*ROUND((Source!AE3001*Source!AV3001)*Source!I3001, 2), 2)</f>
        <v>0</v>
      </c>
      <c r="V2653">
        <f>ROUND((108/100)*ROUND(Source!CS3001*Source!I3001, 2), 2)</f>
        <v>0</v>
      </c>
    </row>
    <row r="2654" spans="1:22" ht="28.5" x14ac:dyDescent="0.2">
      <c r="A2654" s="20" t="str">
        <f>Source!E3002</f>
        <v>14,2</v>
      </c>
      <c r="B2654" s="21" t="str">
        <f>Source!F3002</f>
        <v>21.1-6-101</v>
      </c>
      <c r="C2654" s="21" t="str">
        <f>Source!G3002</f>
        <v>Пигменты сухие для красок, кислотный желтый</v>
      </c>
      <c r="D2654" s="22" t="str">
        <f>Source!H3002</f>
        <v>т</v>
      </c>
      <c r="E2654" s="9">
        <f>Source!I3002</f>
        <v>-1.575E-2</v>
      </c>
      <c r="F2654" s="24">
        <f>Source!AK3002</f>
        <v>748299.67</v>
      </c>
      <c r="G2654" s="33" t="s">
        <v>3</v>
      </c>
      <c r="H2654" s="9">
        <f>Source!AW3002</f>
        <v>1</v>
      </c>
      <c r="I2654" s="9">
        <f>IF(Source!BC3002&lt;&gt; 0, Source!BC3002, 1)</f>
        <v>1</v>
      </c>
      <c r="J2654" s="25">
        <f>Source!O3002</f>
        <v>-11785.72</v>
      </c>
      <c r="K2654" s="25"/>
      <c r="Q2654">
        <f>ROUND((Source!BZ3002/100)*ROUND((Source!AF3002*Source!AV3002)*Source!I3002, 2), 2)</f>
        <v>0</v>
      </c>
      <c r="R2654">
        <f>Source!X3002</f>
        <v>0</v>
      </c>
      <c r="S2654">
        <f>ROUND((Source!CA3002/100)*ROUND((Source!AF3002*Source!AV3002)*Source!I3002, 2), 2)</f>
        <v>0</v>
      </c>
      <c r="T2654">
        <f>Source!Y3002</f>
        <v>0</v>
      </c>
      <c r="U2654">
        <f>ROUND((175/100)*ROUND((Source!AE3002*Source!AV3002)*Source!I3002, 2), 2)</f>
        <v>0</v>
      </c>
      <c r="V2654">
        <f>ROUND((108/100)*ROUND(Source!CS3002*Source!I3002, 2), 2)</f>
        <v>0</v>
      </c>
    </row>
    <row r="2655" spans="1:22" ht="42.75" x14ac:dyDescent="0.2">
      <c r="A2655" s="20" t="str">
        <f>Source!E3003</f>
        <v>14,3</v>
      </c>
      <c r="B2655" s="21" t="str">
        <f>Source!F3003</f>
        <v>21.1-25-770</v>
      </c>
      <c r="C2655" s="21" t="str">
        <f>Source!G3003</f>
        <v>Крошка каучуковая гранулированная, окрашенная в массе, фракция 2-3 мм, цветная</v>
      </c>
      <c r="D2655" s="22" t="str">
        <f>Source!H3003</f>
        <v>кг</v>
      </c>
      <c r="E2655" s="9">
        <f>Source!I3003</f>
        <v>220.5</v>
      </c>
      <c r="F2655" s="24">
        <f>Source!AK3003</f>
        <v>94.72</v>
      </c>
      <c r="G2655" s="33" t="s">
        <v>3</v>
      </c>
      <c r="H2655" s="9">
        <f>Source!AW3003</f>
        <v>1</v>
      </c>
      <c r="I2655" s="9">
        <f>IF(Source!BC3003&lt;&gt; 0, Source!BC3003, 1)</f>
        <v>1</v>
      </c>
      <c r="J2655" s="25">
        <f>Source!O3003</f>
        <v>20885.759999999998</v>
      </c>
      <c r="K2655" s="25"/>
      <c r="Q2655">
        <f>ROUND((Source!BZ3003/100)*ROUND((Source!AF3003*Source!AV3003)*Source!I3003, 2), 2)</f>
        <v>0</v>
      </c>
      <c r="R2655">
        <f>Source!X3003</f>
        <v>0</v>
      </c>
      <c r="S2655">
        <f>ROUND((Source!CA3003/100)*ROUND((Source!AF3003*Source!AV3003)*Source!I3003, 2), 2)</f>
        <v>0</v>
      </c>
      <c r="T2655">
        <f>Source!Y3003</f>
        <v>0</v>
      </c>
      <c r="U2655">
        <f>ROUND((175/100)*ROUND((Source!AE3003*Source!AV3003)*Source!I3003, 2), 2)</f>
        <v>0</v>
      </c>
      <c r="V2655">
        <f>ROUND((108/100)*ROUND(Source!CS3003*Source!I3003, 2), 2)</f>
        <v>0</v>
      </c>
    </row>
    <row r="2656" spans="1:22" ht="14.25" x14ac:dyDescent="0.2">
      <c r="A2656" s="20"/>
      <c r="B2656" s="21"/>
      <c r="C2656" s="21" t="s">
        <v>699</v>
      </c>
      <c r="D2656" s="22" t="s">
        <v>700</v>
      </c>
      <c r="E2656" s="9">
        <f>Source!AT3000</f>
        <v>70</v>
      </c>
      <c r="F2656" s="24"/>
      <c r="G2656" s="23"/>
      <c r="H2656" s="9"/>
      <c r="I2656" s="9"/>
      <c r="J2656" s="25">
        <f>SUM(R2647:R2655)</f>
        <v>632.77</v>
      </c>
      <c r="K2656" s="25"/>
    </row>
    <row r="2657" spans="1:32" ht="14.25" x14ac:dyDescent="0.2">
      <c r="A2657" s="20"/>
      <c r="B2657" s="21"/>
      <c r="C2657" s="21" t="s">
        <v>701</v>
      </c>
      <c r="D2657" s="22" t="s">
        <v>700</v>
      </c>
      <c r="E2657" s="9">
        <f>Source!AU3000</f>
        <v>10</v>
      </c>
      <c r="F2657" s="24"/>
      <c r="G2657" s="23"/>
      <c r="H2657" s="9"/>
      <c r="I2657" s="9"/>
      <c r="J2657" s="25">
        <f>SUM(T2647:T2656)</f>
        <v>90.4</v>
      </c>
      <c r="K2657" s="25"/>
    </row>
    <row r="2658" spans="1:32" ht="14.25" x14ac:dyDescent="0.2">
      <c r="A2658" s="20"/>
      <c r="B2658" s="21"/>
      <c r="C2658" s="21" t="s">
        <v>702</v>
      </c>
      <c r="D2658" s="22" t="s">
        <v>700</v>
      </c>
      <c r="E2658" s="9">
        <f>108</f>
        <v>108</v>
      </c>
      <c r="F2658" s="24"/>
      <c r="G2658" s="23"/>
      <c r="H2658" s="9"/>
      <c r="I2658" s="9"/>
      <c r="J2658" s="25">
        <f>SUM(V2647:V2657)</f>
        <v>631.17999999999995</v>
      </c>
      <c r="K2658" s="25"/>
    </row>
    <row r="2659" spans="1:32" ht="14.25" x14ac:dyDescent="0.2">
      <c r="A2659" s="20"/>
      <c r="B2659" s="21"/>
      <c r="C2659" s="21" t="s">
        <v>703</v>
      </c>
      <c r="D2659" s="22" t="s">
        <v>704</v>
      </c>
      <c r="E2659" s="9">
        <f>Source!AQ3000</f>
        <v>2.65</v>
      </c>
      <c r="F2659" s="24"/>
      <c r="G2659" s="23" t="str">
        <f>Source!DI3000</f>
        <v/>
      </c>
      <c r="H2659" s="9">
        <f>Source!AV3000</f>
        <v>1</v>
      </c>
      <c r="I2659" s="9"/>
      <c r="J2659" s="25"/>
      <c r="K2659" s="25">
        <f>Source!U3000</f>
        <v>3.9749999999999996</v>
      </c>
    </row>
    <row r="2660" spans="1:32" ht="15" x14ac:dyDescent="0.25">
      <c r="A2660" s="29"/>
      <c r="B2660" s="29"/>
      <c r="C2660" s="29"/>
      <c r="D2660" s="29"/>
      <c r="E2660" s="29"/>
      <c r="F2660" s="29"/>
      <c r="G2660" s="29"/>
      <c r="H2660" s="29"/>
      <c r="I2660" s="44">
        <f>J2649+J2650+J2652+J2656+J2657+J2658+SUM(J2653:J2655)</f>
        <v>36630.78</v>
      </c>
      <c r="J2660" s="44"/>
      <c r="K2660" s="30">
        <f>IF(Source!I3000&lt;&gt;0, ROUND(I2660/Source!I3000, 2), 0)</f>
        <v>24420.52</v>
      </c>
      <c r="P2660" s="28">
        <f>I2660</f>
        <v>36630.78</v>
      </c>
    </row>
    <row r="2661" spans="1:32" ht="42.75" x14ac:dyDescent="0.2">
      <c r="A2661" s="20" t="str">
        <f>Source!E3004</f>
        <v>15</v>
      </c>
      <c r="B2661" s="21" t="str">
        <f>Source!F3004</f>
        <v>2.1-3203-1-2/1</v>
      </c>
      <c r="C2661" s="21" t="str">
        <f>Source!G3004</f>
        <v>Установка бортовых камней бетонных марки БР 100.30.15 при других видах покрытий</v>
      </c>
      <c r="D2661" s="22" t="str">
        <f>Source!H3004</f>
        <v>100 м</v>
      </c>
      <c r="E2661" s="9">
        <f>Source!I3004</f>
        <v>0.85</v>
      </c>
      <c r="F2661" s="24"/>
      <c r="G2661" s="23"/>
      <c r="H2661" s="9"/>
      <c r="I2661" s="9"/>
      <c r="J2661" s="25"/>
      <c r="K2661" s="25"/>
      <c r="Q2661">
        <f>ROUND((Source!BZ3004/100)*ROUND((Source!AF3004*Source!AV3004)*Source!I3004, 2), 2)</f>
        <v>9450.8799999999992</v>
      </c>
      <c r="R2661">
        <f>Source!X3004</f>
        <v>9450.8799999999992</v>
      </c>
      <c r="S2661">
        <f>ROUND((Source!CA3004/100)*ROUND((Source!AF3004*Source!AV3004)*Source!I3004, 2), 2)</f>
        <v>1350.13</v>
      </c>
      <c r="T2661">
        <f>Source!Y3004</f>
        <v>1350.13</v>
      </c>
      <c r="U2661">
        <f>ROUND((175/100)*ROUND((Source!AE3004*Source!AV3004)*Source!I3004, 2), 2)</f>
        <v>0</v>
      </c>
      <c r="V2661">
        <f>ROUND((108/100)*ROUND(Source!CS3004*Source!I3004, 2), 2)</f>
        <v>0</v>
      </c>
    </row>
    <row r="2662" spans="1:32" x14ac:dyDescent="0.2">
      <c r="C2662" s="26" t="str">
        <f>"Объем: "&amp;Source!I3004&amp;"=85/"&amp;"100"</f>
        <v>Объем: 0,85=85/100</v>
      </c>
    </row>
    <row r="2663" spans="1:32" ht="14.25" x14ac:dyDescent="0.2">
      <c r="A2663" s="20"/>
      <c r="B2663" s="21"/>
      <c r="C2663" s="21" t="s">
        <v>695</v>
      </c>
      <c r="D2663" s="22"/>
      <c r="E2663" s="9"/>
      <c r="F2663" s="24">
        <f>Source!AO3004</f>
        <v>15883.83</v>
      </c>
      <c r="G2663" s="23" t="str">
        <f>Source!DG3004</f>
        <v/>
      </c>
      <c r="H2663" s="9">
        <f>Source!AV3004</f>
        <v>1</v>
      </c>
      <c r="I2663" s="9">
        <f>IF(Source!BA3004&lt;&gt; 0, Source!BA3004, 1)</f>
        <v>1</v>
      </c>
      <c r="J2663" s="25">
        <f>Source!S3004</f>
        <v>13501.26</v>
      </c>
      <c r="K2663" s="25"/>
    </row>
    <row r="2664" spans="1:32" ht="14.25" x14ac:dyDescent="0.2">
      <c r="A2664" s="20"/>
      <c r="B2664" s="21"/>
      <c r="C2664" s="21" t="s">
        <v>698</v>
      </c>
      <c r="D2664" s="22"/>
      <c r="E2664" s="9"/>
      <c r="F2664" s="24">
        <f>Source!AL3004</f>
        <v>55802.41</v>
      </c>
      <c r="G2664" s="23" t="str">
        <f>Source!DD3004</f>
        <v/>
      </c>
      <c r="H2664" s="9">
        <f>Source!AW3004</f>
        <v>1</v>
      </c>
      <c r="I2664" s="9">
        <f>IF(Source!BC3004&lt;&gt; 0, Source!BC3004, 1)</f>
        <v>1</v>
      </c>
      <c r="J2664" s="25">
        <f>Source!P3004</f>
        <v>47432.05</v>
      </c>
      <c r="K2664" s="25"/>
    </row>
    <row r="2665" spans="1:32" ht="28.5" x14ac:dyDescent="0.2">
      <c r="A2665" s="20" t="str">
        <f>Source!E3005</f>
        <v>15,1</v>
      </c>
      <c r="B2665" s="21" t="str">
        <f>Source!F3005</f>
        <v>21.5-3-13</v>
      </c>
      <c r="C2665" s="21" t="str">
        <f>Source!G3005</f>
        <v>Камни бетонные бортовые, марка БР 100.30.15</v>
      </c>
      <c r="D2665" s="22" t="str">
        <f>Source!H3005</f>
        <v>м3</v>
      </c>
      <c r="E2665" s="9">
        <f>Source!I3005</f>
        <v>-3.6549999999999998</v>
      </c>
      <c r="F2665" s="24">
        <f>Source!AK3005</f>
        <v>7833.01</v>
      </c>
      <c r="G2665" s="33" t="s">
        <v>3</v>
      </c>
      <c r="H2665" s="9">
        <f>Source!AW3005</f>
        <v>1</v>
      </c>
      <c r="I2665" s="9">
        <f>IF(Source!BC3005&lt;&gt; 0, Source!BC3005, 1)</f>
        <v>1</v>
      </c>
      <c r="J2665" s="25">
        <f>Source!O3005</f>
        <v>-28629.65</v>
      </c>
      <c r="K2665" s="25"/>
      <c r="Q2665">
        <f>ROUND((Source!BZ3005/100)*ROUND((Source!AF3005*Source!AV3005)*Source!I3005, 2), 2)</f>
        <v>0</v>
      </c>
      <c r="R2665">
        <f>Source!X3005</f>
        <v>0</v>
      </c>
      <c r="S2665">
        <f>ROUND((Source!CA3005/100)*ROUND((Source!AF3005*Source!AV3005)*Source!I3005, 2), 2)</f>
        <v>0</v>
      </c>
      <c r="T2665">
        <f>Source!Y3005</f>
        <v>0</v>
      </c>
      <c r="U2665">
        <f>ROUND((175/100)*ROUND((Source!AE3005*Source!AV3005)*Source!I3005, 2), 2)</f>
        <v>0</v>
      </c>
      <c r="V2665">
        <f>ROUND((108/100)*ROUND(Source!CS3005*Source!I3005, 2), 2)</f>
        <v>0</v>
      </c>
    </row>
    <row r="2666" spans="1:32" ht="14.25" x14ac:dyDescent="0.2">
      <c r="A2666" s="20"/>
      <c r="B2666" s="21"/>
      <c r="C2666" s="21" t="s">
        <v>699</v>
      </c>
      <c r="D2666" s="22" t="s">
        <v>700</v>
      </c>
      <c r="E2666" s="9">
        <f>Source!AT3004</f>
        <v>70</v>
      </c>
      <c r="F2666" s="24"/>
      <c r="G2666" s="23"/>
      <c r="H2666" s="9"/>
      <c r="I2666" s="9"/>
      <c r="J2666" s="25">
        <f>SUM(R2661:R2665)</f>
        <v>9450.8799999999992</v>
      </c>
      <c r="K2666" s="25"/>
    </row>
    <row r="2667" spans="1:32" ht="14.25" x14ac:dyDescent="0.2">
      <c r="A2667" s="20"/>
      <c r="B2667" s="21"/>
      <c r="C2667" s="21" t="s">
        <v>701</v>
      </c>
      <c r="D2667" s="22" t="s">
        <v>700</v>
      </c>
      <c r="E2667" s="9">
        <f>Source!AU3004</f>
        <v>10</v>
      </c>
      <c r="F2667" s="24"/>
      <c r="G2667" s="23"/>
      <c r="H2667" s="9"/>
      <c r="I2667" s="9"/>
      <c r="J2667" s="25">
        <f>SUM(T2661:T2666)</f>
        <v>1350.13</v>
      </c>
      <c r="K2667" s="25"/>
    </row>
    <row r="2668" spans="1:32" ht="14.25" x14ac:dyDescent="0.2">
      <c r="A2668" s="20"/>
      <c r="B2668" s="21"/>
      <c r="C2668" s="21" t="s">
        <v>703</v>
      </c>
      <c r="D2668" s="22" t="s">
        <v>704</v>
      </c>
      <c r="E2668" s="9">
        <f>Source!AQ3004</f>
        <v>80.27</v>
      </c>
      <c r="F2668" s="24"/>
      <c r="G2668" s="23" t="str">
        <f>Source!DI3004</f>
        <v/>
      </c>
      <c r="H2668" s="9">
        <f>Source!AV3004</f>
        <v>1</v>
      </c>
      <c r="I2668" s="9"/>
      <c r="J2668" s="25"/>
      <c r="K2668" s="25">
        <f>Source!U3004</f>
        <v>68.229500000000002</v>
      </c>
    </row>
    <row r="2669" spans="1:32" ht="15" x14ac:dyDescent="0.25">
      <c r="A2669" s="29"/>
      <c r="B2669" s="29"/>
      <c r="C2669" s="29"/>
      <c r="D2669" s="29"/>
      <c r="E2669" s="29"/>
      <c r="F2669" s="29"/>
      <c r="G2669" s="29"/>
      <c r="H2669" s="29"/>
      <c r="I2669" s="44">
        <f>J2663+J2664+J2666+J2667+SUM(J2665:J2665)</f>
        <v>43104.670000000006</v>
      </c>
      <c r="J2669" s="44"/>
      <c r="K2669" s="30">
        <f>IF(Source!I3004&lt;&gt;0, ROUND(I2669/Source!I3004, 2), 0)</f>
        <v>50711.38</v>
      </c>
      <c r="P2669" s="28">
        <f>I2669</f>
        <v>43104.670000000006</v>
      </c>
    </row>
    <row r="2671" spans="1:32" ht="15" x14ac:dyDescent="0.25">
      <c r="A2671" s="42" t="str">
        <f>CONCATENATE("Итого по подразделу: ",IF(Source!G3008&lt;&gt;"Новый подраздел", Source!G3008, ""))</f>
        <v>Итого по подразделу: Устройство резинового покрытия   на детской площадке -150м2</v>
      </c>
      <c r="B2671" s="42"/>
      <c r="C2671" s="42"/>
      <c r="D2671" s="42"/>
      <c r="E2671" s="42"/>
      <c r="F2671" s="42"/>
      <c r="G2671" s="42"/>
      <c r="H2671" s="42"/>
      <c r="I2671" s="40">
        <f>SUM(P2574:P2670)</f>
        <v>427191.11999999994</v>
      </c>
      <c r="J2671" s="41"/>
      <c r="K2671" s="31"/>
      <c r="AF2671" s="34" t="str">
        <f>CONCATENATE("Итого по подразделу: ",IF(Source!G3008&lt;&gt;"Новый подраздел", Source!G3008, ""))</f>
        <v>Итого по подразделу: Устройство резинового покрытия   на детской площадке -150м2</v>
      </c>
    </row>
    <row r="2673" spans="1:32" ht="14.25" x14ac:dyDescent="0.2">
      <c r="C2673" s="38" t="str">
        <f>Source!H3036</f>
        <v>НДС 20%</v>
      </c>
      <c r="D2673" s="38"/>
      <c r="E2673" s="38"/>
      <c r="F2673" s="38"/>
      <c r="G2673" s="38"/>
      <c r="H2673" s="38"/>
      <c r="I2673" s="39">
        <f>IF(Source!F3036=0, "", Source!F3036)</f>
        <v>85438.22</v>
      </c>
      <c r="J2673" s="39"/>
    </row>
    <row r="2674" spans="1:32" ht="14.25" x14ac:dyDescent="0.2">
      <c r="C2674" s="38" t="str">
        <f>Source!H3037</f>
        <v>Итого с НДС</v>
      </c>
      <c r="D2674" s="38"/>
      <c r="E2674" s="38"/>
      <c r="F2674" s="38"/>
      <c r="G2674" s="38"/>
      <c r="H2674" s="38"/>
      <c r="I2674" s="39">
        <f>IF(Source!F3037=0, "", Source!F3037)</f>
        <v>512629.34</v>
      </c>
      <c r="J2674" s="39"/>
    </row>
    <row r="2676" spans="1:32" ht="30" x14ac:dyDescent="0.25">
      <c r="A2676" s="42" t="str">
        <f>CONCATENATE("Итого по разделу: ",IF(Source!G3039&lt;&gt;"Новый раздел", Source!G3039,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</v>
      </c>
      <c r="B2676" s="42"/>
      <c r="C2676" s="42"/>
      <c r="D2676" s="42"/>
      <c r="E2676" s="42"/>
      <c r="F2676" s="42"/>
      <c r="G2676" s="42"/>
      <c r="H2676" s="42"/>
      <c r="I2676" s="40">
        <f>SUM(P2572:P2675)</f>
        <v>427191.11999999994</v>
      </c>
      <c r="J2676" s="41"/>
      <c r="K2676" s="31"/>
      <c r="AF2676" s="34" t="str">
        <f>CONCATENATE("Итого по разделу: ",IF(Source!G3039&lt;&gt;"Новый раздел", Source!G3039, ""))</f>
        <v>Итого по разделу: Устройство/замена синтетического покрытия на детской/спортивной площадке с устройством основания и установкой садового бортового камня</v>
      </c>
    </row>
    <row r="2678" spans="1:32" ht="14.25" x14ac:dyDescent="0.2">
      <c r="C2678" s="38" t="str">
        <f>Source!H3067</f>
        <v>НДС 20%</v>
      </c>
      <c r="D2678" s="38"/>
      <c r="E2678" s="38"/>
      <c r="F2678" s="38"/>
      <c r="G2678" s="38"/>
      <c r="H2678" s="38"/>
      <c r="I2678" s="39">
        <f>IF(Source!F3067=0, "", Source!F3067)</f>
        <v>85438.22</v>
      </c>
      <c r="J2678" s="39"/>
    </row>
    <row r="2679" spans="1:32" ht="14.25" x14ac:dyDescent="0.2">
      <c r="C2679" s="38" t="str">
        <f>Source!H3068</f>
        <v>Итого с НДС</v>
      </c>
      <c r="D2679" s="38"/>
      <c r="E2679" s="38"/>
      <c r="F2679" s="38"/>
      <c r="G2679" s="38"/>
      <c r="H2679" s="38"/>
      <c r="I2679" s="39">
        <f>IF(Source!F3068=0, "", Source!F3068)</f>
        <v>512629.34</v>
      </c>
      <c r="J2679" s="39"/>
    </row>
    <row r="2681" spans="1:32" ht="16.5" x14ac:dyDescent="0.25">
      <c r="A2681" s="43" t="str">
        <f>CONCATENATE("Раздел: ",IF(Source!G3070&lt;&gt;"Новый раздел", Source!G3070, ""))</f>
        <v>Раздел: Устройство / ремонт игрового комплекса</v>
      </c>
      <c r="B2681" s="43"/>
      <c r="C2681" s="43"/>
      <c r="D2681" s="43"/>
      <c r="E2681" s="43"/>
      <c r="F2681" s="43"/>
      <c r="G2681" s="43"/>
      <c r="H2681" s="43"/>
      <c r="I2681" s="43"/>
      <c r="J2681" s="43"/>
      <c r="K2681" s="43"/>
    </row>
    <row r="2682" spans="1:32" ht="28.5" x14ac:dyDescent="0.2">
      <c r="A2682" s="20" t="str">
        <f>Source!E3074</f>
        <v>16</v>
      </c>
      <c r="B2682" s="21" t="str">
        <f>Source!F3074</f>
        <v>1.1-3101-5-2/1</v>
      </c>
      <c r="C2682" s="21" t="str">
        <f>Source!G3074</f>
        <v>Рытье ям для установки стоек и столбов глубина 0,7 м</v>
      </c>
      <c r="D2682" s="22" t="str">
        <f>Source!H3074</f>
        <v>100 ям</v>
      </c>
      <c r="E2682" s="9">
        <f>Source!I3074</f>
        <v>0.14000000000000001</v>
      </c>
      <c r="F2682" s="24"/>
      <c r="G2682" s="23"/>
      <c r="H2682" s="9"/>
      <c r="I2682" s="9"/>
      <c r="J2682" s="25"/>
      <c r="K2682" s="25"/>
      <c r="Q2682">
        <f>ROUND((Source!BZ3074/100)*ROUND((Source!AF3074*Source!AV3074)*Source!I3074, 2), 2)</f>
        <v>9644.7900000000009</v>
      </c>
      <c r="R2682">
        <f>Source!X3074</f>
        <v>9644.7900000000009</v>
      </c>
      <c r="S2682">
        <f>ROUND((Source!CA3074/100)*ROUND((Source!AF3074*Source!AV3074)*Source!I3074, 2), 2)</f>
        <v>1377.83</v>
      </c>
      <c r="T2682">
        <f>Source!Y3074</f>
        <v>1377.83</v>
      </c>
      <c r="U2682">
        <f>ROUND((175/100)*ROUND((Source!AE3074*Source!AV3074)*Source!I3074, 2), 2)</f>
        <v>0</v>
      </c>
      <c r="V2682">
        <f>ROUND((108/100)*ROUND(Source!CS3074*Source!I3074, 2), 2)</f>
        <v>0</v>
      </c>
    </row>
    <row r="2683" spans="1:32" x14ac:dyDescent="0.2">
      <c r="C2683" s="26" t="str">
        <f>"Объем: "&amp;Source!I3074&amp;"=14/"&amp;"100"</f>
        <v>Объем: 0,14=14/100</v>
      </c>
    </row>
    <row r="2684" spans="1:32" ht="14.25" x14ac:dyDescent="0.2">
      <c r="A2684" s="20"/>
      <c r="B2684" s="21"/>
      <c r="C2684" s="21" t="s">
        <v>695</v>
      </c>
      <c r="D2684" s="22"/>
      <c r="E2684" s="9"/>
      <c r="F2684" s="24">
        <f>Source!AO3074</f>
        <v>98416.2</v>
      </c>
      <c r="G2684" s="23" t="str">
        <f>Source!DG3074</f>
        <v/>
      </c>
      <c r="H2684" s="9">
        <f>Source!AV3074</f>
        <v>1</v>
      </c>
      <c r="I2684" s="9">
        <f>IF(Source!BA3074&lt;&gt; 0, Source!BA3074, 1)</f>
        <v>1</v>
      </c>
      <c r="J2684" s="25">
        <f>Source!S3074</f>
        <v>13778.27</v>
      </c>
      <c r="K2684" s="25"/>
    </row>
    <row r="2685" spans="1:32" ht="14.25" x14ac:dyDescent="0.2">
      <c r="A2685" s="20"/>
      <c r="B2685" s="21"/>
      <c r="C2685" s="21" t="s">
        <v>699</v>
      </c>
      <c r="D2685" s="22" t="s">
        <v>700</v>
      </c>
      <c r="E2685" s="9">
        <f>Source!AT3074</f>
        <v>70</v>
      </c>
      <c r="F2685" s="24"/>
      <c r="G2685" s="23"/>
      <c r="H2685" s="9"/>
      <c r="I2685" s="9"/>
      <c r="J2685" s="25">
        <f>SUM(R2682:R2684)</f>
        <v>9644.7900000000009</v>
      </c>
      <c r="K2685" s="25"/>
    </row>
    <row r="2686" spans="1:32" ht="14.25" x14ac:dyDescent="0.2">
      <c r="A2686" s="20"/>
      <c r="B2686" s="21"/>
      <c r="C2686" s="21" t="s">
        <v>701</v>
      </c>
      <c r="D2686" s="22" t="s">
        <v>700</v>
      </c>
      <c r="E2686" s="9">
        <f>Source!AU3074</f>
        <v>10</v>
      </c>
      <c r="F2686" s="24"/>
      <c r="G2686" s="23"/>
      <c r="H2686" s="9"/>
      <c r="I2686" s="9"/>
      <c r="J2686" s="25">
        <f>SUM(T2682:T2685)</f>
        <v>1377.83</v>
      </c>
      <c r="K2686" s="25"/>
    </row>
    <row r="2687" spans="1:32" ht="14.25" x14ac:dyDescent="0.2">
      <c r="A2687" s="20"/>
      <c r="B2687" s="21"/>
      <c r="C2687" s="21" t="s">
        <v>703</v>
      </c>
      <c r="D2687" s="22" t="s">
        <v>704</v>
      </c>
      <c r="E2687" s="9">
        <f>Source!AQ3074</f>
        <v>582</v>
      </c>
      <c r="F2687" s="24"/>
      <c r="G2687" s="23" t="str">
        <f>Source!DI3074</f>
        <v/>
      </c>
      <c r="H2687" s="9">
        <f>Source!AV3074</f>
        <v>1</v>
      </c>
      <c r="I2687" s="9"/>
      <c r="J2687" s="25"/>
      <c r="K2687" s="25">
        <f>Source!U3074</f>
        <v>81.48</v>
      </c>
    </row>
    <row r="2688" spans="1:32" ht="15" x14ac:dyDescent="0.25">
      <c r="A2688" s="29"/>
      <c r="B2688" s="29"/>
      <c r="C2688" s="29"/>
      <c r="D2688" s="29"/>
      <c r="E2688" s="29"/>
      <c r="F2688" s="29"/>
      <c r="G2688" s="29"/>
      <c r="H2688" s="29"/>
      <c r="I2688" s="44">
        <f>J2684+J2685+J2686</f>
        <v>24800.89</v>
      </c>
      <c r="J2688" s="44"/>
      <c r="K2688" s="30">
        <f>IF(Source!I3074&lt;&gt;0, ROUND(I2688/Source!I3074, 2), 0)</f>
        <v>177149.21</v>
      </c>
      <c r="P2688" s="28">
        <f>I2688</f>
        <v>24800.89</v>
      </c>
    </row>
    <row r="2689" spans="1:22" ht="28.5" x14ac:dyDescent="0.2">
      <c r="A2689" s="20" t="str">
        <f>Source!E3075</f>
        <v>17</v>
      </c>
      <c r="B2689" s="21" t="str">
        <f>Source!F3075</f>
        <v>1.1-3101-6-1/1</v>
      </c>
      <c r="C2689" s="21" t="str">
        <f>Source!G3075</f>
        <v>Погрузка грунта вручную в автомобили-самосвалы с выгрузкой (0,4*0,4*0,9*14)</v>
      </c>
      <c r="D2689" s="22" t="str">
        <f>Source!H3075</f>
        <v>100 м3</v>
      </c>
      <c r="E2689" s="9">
        <f>Source!I3075</f>
        <v>2.01E-2</v>
      </c>
      <c r="F2689" s="24"/>
      <c r="G2689" s="23"/>
      <c r="H2689" s="9"/>
      <c r="I2689" s="9"/>
      <c r="J2689" s="25"/>
      <c r="K2689" s="25"/>
      <c r="Q2689">
        <f>ROUND((Source!BZ3075/100)*ROUND((Source!AF3075*Source!AV3075)*Source!I3075, 2), 2)</f>
        <v>156.6</v>
      </c>
      <c r="R2689">
        <f>Source!X3075</f>
        <v>156.6</v>
      </c>
      <c r="S2689">
        <f>ROUND((Source!CA3075/100)*ROUND((Source!AF3075*Source!AV3075)*Source!I3075, 2), 2)</f>
        <v>22.37</v>
      </c>
      <c r="T2689">
        <f>Source!Y3075</f>
        <v>22.37</v>
      </c>
      <c r="U2689">
        <f>ROUND((175/100)*ROUND((Source!AE3075*Source!AV3075)*Source!I3075, 2), 2)</f>
        <v>0</v>
      </c>
      <c r="V2689">
        <f>ROUND((108/100)*ROUND(Source!CS3075*Source!I3075, 2), 2)</f>
        <v>0</v>
      </c>
    </row>
    <row r="2690" spans="1:22" x14ac:dyDescent="0.2">
      <c r="C2690" s="26" t="str">
        <f>"Объем: "&amp;Source!I3075&amp;"=2,01/"&amp;"100"</f>
        <v>Объем: 0,0201=2,01/100</v>
      </c>
    </row>
    <row r="2691" spans="1:22" ht="14.25" x14ac:dyDescent="0.2">
      <c r="A2691" s="20"/>
      <c r="B2691" s="21"/>
      <c r="C2691" s="21" t="s">
        <v>695</v>
      </c>
      <c r="D2691" s="22"/>
      <c r="E2691" s="9"/>
      <c r="F2691" s="24">
        <f>Source!AO3075</f>
        <v>11130.3</v>
      </c>
      <c r="G2691" s="23" t="str">
        <f>Source!DG3075</f>
        <v/>
      </c>
      <c r="H2691" s="9">
        <f>Source!AV3075</f>
        <v>1</v>
      </c>
      <c r="I2691" s="9">
        <f>IF(Source!BA3075&lt;&gt; 0, Source!BA3075, 1)</f>
        <v>1</v>
      </c>
      <c r="J2691" s="25">
        <f>Source!S3075</f>
        <v>223.72</v>
      </c>
      <c r="K2691" s="25"/>
    </row>
    <row r="2692" spans="1:22" ht="14.25" x14ac:dyDescent="0.2">
      <c r="A2692" s="20"/>
      <c r="B2692" s="21"/>
      <c r="C2692" s="21" t="s">
        <v>699</v>
      </c>
      <c r="D2692" s="22" t="s">
        <v>700</v>
      </c>
      <c r="E2692" s="9">
        <f>Source!AT3075</f>
        <v>70</v>
      </c>
      <c r="F2692" s="24"/>
      <c r="G2692" s="23"/>
      <c r="H2692" s="9"/>
      <c r="I2692" s="9"/>
      <c r="J2692" s="25">
        <f>SUM(R2689:R2691)</f>
        <v>156.6</v>
      </c>
      <c r="K2692" s="25"/>
    </row>
    <row r="2693" spans="1:22" ht="14.25" x14ac:dyDescent="0.2">
      <c r="A2693" s="20"/>
      <c r="B2693" s="21"/>
      <c r="C2693" s="21" t="s">
        <v>701</v>
      </c>
      <c r="D2693" s="22" t="s">
        <v>700</v>
      </c>
      <c r="E2693" s="9">
        <f>Source!AU3075</f>
        <v>10</v>
      </c>
      <c r="F2693" s="24"/>
      <c r="G2693" s="23"/>
      <c r="H2693" s="9"/>
      <c r="I2693" s="9"/>
      <c r="J2693" s="25">
        <f>SUM(T2689:T2692)</f>
        <v>22.37</v>
      </c>
      <c r="K2693" s="25"/>
    </row>
    <row r="2694" spans="1:22" ht="14.25" x14ac:dyDescent="0.2">
      <c r="A2694" s="20"/>
      <c r="B2694" s="21"/>
      <c r="C2694" s="21" t="s">
        <v>703</v>
      </c>
      <c r="D2694" s="22" t="s">
        <v>704</v>
      </c>
      <c r="E2694" s="9">
        <f>Source!AQ3075</f>
        <v>83</v>
      </c>
      <c r="F2694" s="24"/>
      <c r="G2694" s="23" t="str">
        <f>Source!DI3075</f>
        <v/>
      </c>
      <c r="H2694" s="9">
        <f>Source!AV3075</f>
        <v>1</v>
      </c>
      <c r="I2694" s="9"/>
      <c r="J2694" s="25"/>
      <c r="K2694" s="25">
        <f>Source!U3075</f>
        <v>1.6682999999999999</v>
      </c>
    </row>
    <row r="2695" spans="1:22" ht="15" x14ac:dyDescent="0.25">
      <c r="A2695" s="29"/>
      <c r="B2695" s="29"/>
      <c r="C2695" s="29"/>
      <c r="D2695" s="29"/>
      <c r="E2695" s="29"/>
      <c r="F2695" s="29"/>
      <c r="G2695" s="29"/>
      <c r="H2695" s="29"/>
      <c r="I2695" s="44">
        <f>J2691+J2692+J2693</f>
        <v>402.69</v>
      </c>
      <c r="J2695" s="44"/>
      <c r="K2695" s="30">
        <f>IF(Source!I3075&lt;&gt;0, ROUND(I2695/Source!I3075, 2), 0)</f>
        <v>20034.330000000002</v>
      </c>
      <c r="P2695" s="28">
        <f>I2695</f>
        <v>402.69</v>
      </c>
    </row>
    <row r="2696" spans="1:22" ht="42.75" x14ac:dyDescent="0.2">
      <c r="A2696" s="20" t="str">
        <f>Source!E3076</f>
        <v>18</v>
      </c>
      <c r="B2696" s="21" t="str">
        <f>Source!F3076</f>
        <v>2.49-3401-1-1/1</v>
      </c>
      <c r="C2696" s="21" t="str">
        <f>Source!G3076</f>
        <v>Перевозка грунта автосамосвалами грузоподъемностью до 10 т на расстояние 1 км</v>
      </c>
      <c r="D2696" s="22" t="str">
        <f>Source!H3076</f>
        <v>м3</v>
      </c>
      <c r="E2696" s="9">
        <f>Source!I3076</f>
        <v>2.0099999999999998</v>
      </c>
      <c r="F2696" s="24"/>
      <c r="G2696" s="23"/>
      <c r="H2696" s="9"/>
      <c r="I2696" s="9"/>
      <c r="J2696" s="25"/>
      <c r="K2696" s="25"/>
      <c r="Q2696">
        <f>ROUND((Source!BZ3076/100)*ROUND((Source!AF3076*Source!AV3076)*Source!I3076, 2), 2)</f>
        <v>0</v>
      </c>
      <c r="R2696">
        <f>Source!X3076</f>
        <v>0</v>
      </c>
      <c r="S2696">
        <f>ROUND((Source!CA3076/100)*ROUND((Source!AF3076*Source!AV3076)*Source!I3076, 2), 2)</f>
        <v>0</v>
      </c>
      <c r="T2696">
        <f>Source!Y3076</f>
        <v>0</v>
      </c>
      <c r="U2696">
        <f>ROUND((175/100)*ROUND((Source!AE3076*Source!AV3076)*Source!I3076, 2), 2)</f>
        <v>90.27</v>
      </c>
      <c r="V2696">
        <f>ROUND((108/100)*ROUND(Source!CS3076*Source!I3076, 2), 2)</f>
        <v>55.71</v>
      </c>
    </row>
    <row r="2697" spans="1:22" ht="14.25" x14ac:dyDescent="0.2">
      <c r="A2697" s="20"/>
      <c r="B2697" s="21"/>
      <c r="C2697" s="21" t="s">
        <v>696</v>
      </c>
      <c r="D2697" s="22"/>
      <c r="E2697" s="9"/>
      <c r="F2697" s="24">
        <f>Source!AM3076</f>
        <v>47.27</v>
      </c>
      <c r="G2697" s="23" t="str">
        <f>Source!DE3076</f>
        <v/>
      </c>
      <c r="H2697" s="9">
        <f>Source!AV3076</f>
        <v>1</v>
      </c>
      <c r="I2697" s="9">
        <f>IF(Source!BB3076&lt;&gt; 0, Source!BB3076, 1)</f>
        <v>1</v>
      </c>
      <c r="J2697" s="25">
        <f>Source!Q3076</f>
        <v>95.01</v>
      </c>
      <c r="K2697" s="25"/>
    </row>
    <row r="2698" spans="1:22" ht="14.25" x14ac:dyDescent="0.2">
      <c r="A2698" s="20"/>
      <c r="B2698" s="21"/>
      <c r="C2698" s="21" t="s">
        <v>697</v>
      </c>
      <c r="D2698" s="22"/>
      <c r="E2698" s="9"/>
      <c r="F2698" s="24">
        <f>Source!AN3076</f>
        <v>25.66</v>
      </c>
      <c r="G2698" s="23" t="str">
        <f>Source!DF3076</f>
        <v/>
      </c>
      <c r="H2698" s="9">
        <f>Source!AV3076</f>
        <v>1</v>
      </c>
      <c r="I2698" s="9">
        <f>IF(Source!BS3076&lt;&gt; 0, Source!BS3076, 1)</f>
        <v>1</v>
      </c>
      <c r="J2698" s="27">
        <f>Source!R3076</f>
        <v>51.58</v>
      </c>
      <c r="K2698" s="25"/>
    </row>
    <row r="2699" spans="1:22" ht="15" x14ac:dyDescent="0.25">
      <c r="A2699" s="29"/>
      <c r="B2699" s="29"/>
      <c r="C2699" s="29"/>
      <c r="D2699" s="29"/>
      <c r="E2699" s="29"/>
      <c r="F2699" s="29"/>
      <c r="G2699" s="29"/>
      <c r="H2699" s="29"/>
      <c r="I2699" s="44">
        <f>J2697</f>
        <v>95.01</v>
      </c>
      <c r="J2699" s="44"/>
      <c r="K2699" s="30">
        <f>IF(Source!I3076&lt;&gt;0, ROUND(I2699/Source!I3076, 2), 0)</f>
        <v>47.27</v>
      </c>
      <c r="P2699" s="28">
        <f>I2699</f>
        <v>95.01</v>
      </c>
    </row>
    <row r="2700" spans="1:22" ht="57" x14ac:dyDescent="0.2">
      <c r="A2700" s="20" t="str">
        <f>Source!E3077</f>
        <v>19</v>
      </c>
      <c r="B2700" s="21" t="str">
        <f>Source!F3077</f>
        <v>2.49-3401-1-2/1</v>
      </c>
      <c r="C2700" s="21" t="str">
        <f>Source!G3077</f>
        <v>Перевозка грунта автосамосвалами грузоподъемностью до 10 т - добавляется на каждый последующий 1 км до 100 км (к поз. 49-3401-1-1)</v>
      </c>
      <c r="D2700" s="22" t="str">
        <f>Source!H3077</f>
        <v>м3</v>
      </c>
      <c r="E2700" s="9">
        <f>Source!I3077</f>
        <v>2.0099999999999998</v>
      </c>
      <c r="F2700" s="24"/>
      <c r="G2700" s="23"/>
      <c r="H2700" s="9"/>
      <c r="I2700" s="9"/>
      <c r="J2700" s="25"/>
      <c r="K2700" s="25"/>
      <c r="Q2700">
        <f>ROUND((Source!BZ3077/100)*ROUND((Source!AF3077*Source!AV3077)*Source!I3077, 2), 2)</f>
        <v>0</v>
      </c>
      <c r="R2700">
        <f>Source!X3077</f>
        <v>0</v>
      </c>
      <c r="S2700">
        <f>ROUND((Source!CA3077/100)*ROUND((Source!AF3077*Source!AV3077)*Source!I3077, 2), 2)</f>
        <v>0</v>
      </c>
      <c r="T2700">
        <f>Source!Y3077</f>
        <v>0</v>
      </c>
      <c r="U2700">
        <f>ROUND((175/100)*ROUND((Source!AE3077*Source!AV3077)*Source!I3077, 2), 2)</f>
        <v>29.12</v>
      </c>
      <c r="V2700">
        <f>ROUND((108/100)*ROUND(Source!CS3077*Source!I3077, 2), 2)</f>
        <v>17.97</v>
      </c>
    </row>
    <row r="2701" spans="1:22" ht="14.25" x14ac:dyDescent="0.2">
      <c r="A2701" s="20"/>
      <c r="B2701" s="21"/>
      <c r="C2701" s="21" t="s">
        <v>696</v>
      </c>
      <c r="D2701" s="22"/>
      <c r="E2701" s="9"/>
      <c r="F2701" s="24">
        <f>Source!AM3077</f>
        <v>15.25</v>
      </c>
      <c r="G2701" s="23" t="str">
        <f>Source!DE3077</f>
        <v/>
      </c>
      <c r="H2701" s="9">
        <f>Source!AV3077</f>
        <v>1</v>
      </c>
      <c r="I2701" s="9">
        <f>IF(Source!BB3077&lt;&gt; 0, Source!BB3077, 1)</f>
        <v>1</v>
      </c>
      <c r="J2701" s="25">
        <f>Source!Q3077</f>
        <v>30.65</v>
      </c>
      <c r="K2701" s="25"/>
    </row>
    <row r="2702" spans="1:22" ht="14.25" x14ac:dyDescent="0.2">
      <c r="A2702" s="20"/>
      <c r="B2702" s="21"/>
      <c r="C2702" s="21" t="s">
        <v>697</v>
      </c>
      <c r="D2702" s="22"/>
      <c r="E2702" s="9"/>
      <c r="F2702" s="24">
        <f>Source!AN3077</f>
        <v>8.2799999999999994</v>
      </c>
      <c r="G2702" s="23" t="str">
        <f>Source!DF3077</f>
        <v/>
      </c>
      <c r="H2702" s="9">
        <f>Source!AV3077</f>
        <v>1</v>
      </c>
      <c r="I2702" s="9">
        <f>IF(Source!BS3077&lt;&gt; 0, Source!BS3077, 1)</f>
        <v>1</v>
      </c>
      <c r="J2702" s="27">
        <f>Source!R3077</f>
        <v>16.64</v>
      </c>
      <c r="K2702" s="25"/>
    </row>
    <row r="2703" spans="1:22" ht="15" x14ac:dyDescent="0.25">
      <c r="A2703" s="29"/>
      <c r="B2703" s="29"/>
      <c r="C2703" s="29"/>
      <c r="D2703" s="29"/>
      <c r="E2703" s="29"/>
      <c r="F2703" s="29"/>
      <c r="G2703" s="29"/>
      <c r="H2703" s="29"/>
      <c r="I2703" s="44">
        <f>J2701</f>
        <v>30.65</v>
      </c>
      <c r="J2703" s="44"/>
      <c r="K2703" s="30">
        <f>IF(Source!I3077&lt;&gt;0, ROUND(I2703/Source!I3077, 2), 0)</f>
        <v>15.25</v>
      </c>
      <c r="P2703" s="28">
        <f>I2703</f>
        <v>30.65</v>
      </c>
    </row>
    <row r="2704" spans="1:22" ht="28.5" x14ac:dyDescent="0.2">
      <c r="A2704" s="20" t="str">
        <f>Source!E3078</f>
        <v>20</v>
      </c>
      <c r="B2704" s="21" t="str">
        <f>Source!F3078</f>
        <v>1.2-3103-2-1/1</v>
      </c>
      <c r="C2704" s="21" t="str">
        <f>Source!G3078</f>
        <v>Устройство бетонной подготовки</v>
      </c>
      <c r="D2704" s="22" t="str">
        <f>Source!H3078</f>
        <v>100 м3</v>
      </c>
      <c r="E2704" s="9">
        <f>Source!I3078</f>
        <v>2.01E-2</v>
      </c>
      <c r="F2704" s="24"/>
      <c r="G2704" s="23"/>
      <c r="H2704" s="9"/>
      <c r="I2704" s="9"/>
      <c r="J2704" s="25"/>
      <c r="K2704" s="25"/>
      <c r="Q2704">
        <f>ROUND((Source!BZ3078/100)*ROUND((Source!AF3078*Source!AV3078)*Source!I3078, 2), 2)</f>
        <v>394.8</v>
      </c>
      <c r="R2704">
        <f>Source!X3078</f>
        <v>394.8</v>
      </c>
      <c r="S2704">
        <f>ROUND((Source!CA3078/100)*ROUND((Source!AF3078*Source!AV3078)*Source!I3078, 2), 2)</f>
        <v>56.4</v>
      </c>
      <c r="T2704">
        <f>Source!Y3078</f>
        <v>56.4</v>
      </c>
      <c r="U2704">
        <f>ROUND((175/100)*ROUND((Source!AE3078*Source!AV3078)*Source!I3078, 2), 2)</f>
        <v>0</v>
      </c>
      <c r="V2704">
        <f>ROUND((108/100)*ROUND(Source!CS3078*Source!I3078, 2), 2)</f>
        <v>0</v>
      </c>
    </row>
    <row r="2705" spans="1:22" x14ac:dyDescent="0.2">
      <c r="C2705" s="26" t="str">
        <f>"Объем: "&amp;Source!I3078&amp;"=2,01/"&amp;"100"</f>
        <v>Объем: 0,0201=2,01/100</v>
      </c>
    </row>
    <row r="2706" spans="1:22" ht="14.25" x14ac:dyDescent="0.2">
      <c r="A2706" s="20"/>
      <c r="B2706" s="21"/>
      <c r="C2706" s="21" t="s">
        <v>695</v>
      </c>
      <c r="D2706" s="22"/>
      <c r="E2706" s="9"/>
      <c r="F2706" s="24">
        <f>Source!AO3078</f>
        <v>28059.89</v>
      </c>
      <c r="G2706" s="23" t="str">
        <f>Source!DG3078</f>
        <v/>
      </c>
      <c r="H2706" s="9">
        <f>Source!AV3078</f>
        <v>1</v>
      </c>
      <c r="I2706" s="9">
        <f>IF(Source!BA3078&lt;&gt; 0, Source!BA3078, 1)</f>
        <v>1</v>
      </c>
      <c r="J2706" s="25">
        <f>Source!S3078</f>
        <v>564</v>
      </c>
      <c r="K2706" s="25"/>
    </row>
    <row r="2707" spans="1:22" ht="14.25" x14ac:dyDescent="0.2">
      <c r="A2707" s="20"/>
      <c r="B2707" s="21"/>
      <c r="C2707" s="21" t="s">
        <v>696</v>
      </c>
      <c r="D2707" s="22"/>
      <c r="E2707" s="9"/>
      <c r="F2707" s="24">
        <f>Source!AM3078</f>
        <v>28.45</v>
      </c>
      <c r="G2707" s="23" t="str">
        <f>Source!DE3078</f>
        <v/>
      </c>
      <c r="H2707" s="9">
        <f>Source!AV3078</f>
        <v>1</v>
      </c>
      <c r="I2707" s="9">
        <f>IF(Source!BB3078&lt;&gt; 0, Source!BB3078, 1)</f>
        <v>1</v>
      </c>
      <c r="J2707" s="25">
        <f>Source!Q3078</f>
        <v>0.56999999999999995</v>
      </c>
      <c r="K2707" s="25"/>
    </row>
    <row r="2708" spans="1:22" ht="14.25" x14ac:dyDescent="0.2">
      <c r="A2708" s="20"/>
      <c r="B2708" s="21"/>
      <c r="C2708" s="21" t="s">
        <v>698</v>
      </c>
      <c r="D2708" s="22"/>
      <c r="E2708" s="9"/>
      <c r="F2708" s="24">
        <f>Source!AL3078</f>
        <v>354251.65</v>
      </c>
      <c r="G2708" s="23" t="str">
        <f>Source!DD3078</f>
        <v/>
      </c>
      <c r="H2708" s="9">
        <f>Source!AW3078</f>
        <v>1</v>
      </c>
      <c r="I2708" s="9">
        <f>IF(Source!BC3078&lt;&gt; 0, Source!BC3078, 1)</f>
        <v>1</v>
      </c>
      <c r="J2708" s="25">
        <f>Source!P3078</f>
        <v>7120.46</v>
      </c>
      <c r="K2708" s="25"/>
    </row>
    <row r="2709" spans="1:22" ht="14.25" x14ac:dyDescent="0.2">
      <c r="A2709" s="20"/>
      <c r="B2709" s="21"/>
      <c r="C2709" s="21" t="s">
        <v>699</v>
      </c>
      <c r="D2709" s="22" t="s">
        <v>700</v>
      </c>
      <c r="E2709" s="9">
        <f>Source!AT3078</f>
        <v>70</v>
      </c>
      <c r="F2709" s="24"/>
      <c r="G2709" s="23"/>
      <c r="H2709" s="9"/>
      <c r="I2709" s="9"/>
      <c r="J2709" s="25">
        <f>SUM(R2704:R2708)</f>
        <v>394.8</v>
      </c>
      <c r="K2709" s="25"/>
    </row>
    <row r="2710" spans="1:22" ht="14.25" x14ac:dyDescent="0.2">
      <c r="A2710" s="20"/>
      <c r="B2710" s="21"/>
      <c r="C2710" s="21" t="s">
        <v>701</v>
      </c>
      <c r="D2710" s="22" t="s">
        <v>700</v>
      </c>
      <c r="E2710" s="9">
        <f>Source!AU3078</f>
        <v>10</v>
      </c>
      <c r="F2710" s="24"/>
      <c r="G2710" s="23"/>
      <c r="H2710" s="9"/>
      <c r="I2710" s="9"/>
      <c r="J2710" s="25">
        <f>SUM(T2704:T2709)</f>
        <v>56.4</v>
      </c>
      <c r="K2710" s="25"/>
    </row>
    <row r="2711" spans="1:22" ht="14.25" x14ac:dyDescent="0.2">
      <c r="A2711" s="20"/>
      <c r="B2711" s="21"/>
      <c r="C2711" s="21" t="s">
        <v>703</v>
      </c>
      <c r="D2711" s="22" t="s">
        <v>704</v>
      </c>
      <c r="E2711" s="9">
        <f>Source!AQ3078</f>
        <v>155.25</v>
      </c>
      <c r="F2711" s="24"/>
      <c r="G2711" s="23" t="str">
        <f>Source!DI3078</f>
        <v/>
      </c>
      <c r="H2711" s="9">
        <f>Source!AV3078</f>
        <v>1</v>
      </c>
      <c r="I2711" s="9"/>
      <c r="J2711" s="25"/>
      <c r="K2711" s="25">
        <f>Source!U3078</f>
        <v>3.1205249999999998</v>
      </c>
    </row>
    <row r="2712" spans="1:22" ht="15" x14ac:dyDescent="0.25">
      <c r="A2712" s="29"/>
      <c r="B2712" s="29"/>
      <c r="C2712" s="29"/>
      <c r="D2712" s="29"/>
      <c r="E2712" s="29"/>
      <c r="F2712" s="29"/>
      <c r="G2712" s="29"/>
      <c r="H2712" s="29"/>
      <c r="I2712" s="44">
        <f>J2706+J2707+J2708+J2709+J2710</f>
        <v>8136.23</v>
      </c>
      <c r="J2712" s="44"/>
      <c r="K2712" s="30">
        <f>IF(Source!I3078&lt;&gt;0, ROUND(I2712/Source!I3078, 2), 0)</f>
        <v>404787.56</v>
      </c>
      <c r="P2712" s="28">
        <f>I2712</f>
        <v>8136.23</v>
      </c>
    </row>
    <row r="2713" spans="1:22" ht="28.5" x14ac:dyDescent="0.2">
      <c r="A2713" s="20" t="str">
        <f>Source!E3079</f>
        <v>21</v>
      </c>
      <c r="B2713" s="21" t="str">
        <f>Source!F3079</f>
        <v>1.50-3203-3-7/1</v>
      </c>
      <c r="C2713" s="21" t="str">
        <f>Source!G3079</f>
        <v>Установка закладных деталей весом до 4 кг (0,004*14)</v>
      </c>
      <c r="D2713" s="22" t="str">
        <f>Source!H3079</f>
        <v>т</v>
      </c>
      <c r="E2713" s="9">
        <f>Source!I3079</f>
        <v>5.6000000000000001E-2</v>
      </c>
      <c r="F2713" s="24"/>
      <c r="G2713" s="23"/>
      <c r="H2713" s="9"/>
      <c r="I2713" s="9"/>
      <c r="J2713" s="25"/>
      <c r="K2713" s="25"/>
      <c r="Q2713">
        <f>ROUND((Source!BZ3079/100)*ROUND((Source!AF3079*Source!AV3079)*Source!I3079, 2), 2)</f>
        <v>2001.44</v>
      </c>
      <c r="R2713">
        <f>Source!X3079</f>
        <v>2001.44</v>
      </c>
      <c r="S2713">
        <f>ROUND((Source!CA3079/100)*ROUND((Source!AF3079*Source!AV3079)*Source!I3079, 2), 2)</f>
        <v>285.92</v>
      </c>
      <c r="T2713">
        <f>Source!Y3079</f>
        <v>285.92</v>
      </c>
      <c r="U2713">
        <f>ROUND((175/100)*ROUND((Source!AE3079*Source!AV3079)*Source!I3079, 2), 2)</f>
        <v>0</v>
      </c>
      <c r="V2713">
        <f>ROUND((108/100)*ROUND(Source!CS3079*Source!I3079, 2), 2)</f>
        <v>0</v>
      </c>
    </row>
    <row r="2714" spans="1:22" ht="14.25" x14ac:dyDescent="0.2">
      <c r="A2714" s="20"/>
      <c r="B2714" s="21"/>
      <c r="C2714" s="21" t="s">
        <v>695</v>
      </c>
      <c r="D2714" s="22"/>
      <c r="E2714" s="9"/>
      <c r="F2714" s="24">
        <f>Source!AO3079</f>
        <v>51057.17</v>
      </c>
      <c r="G2714" s="23" t="str">
        <f>Source!DG3079</f>
        <v/>
      </c>
      <c r="H2714" s="9">
        <f>Source!AV3079</f>
        <v>1</v>
      </c>
      <c r="I2714" s="9">
        <f>IF(Source!BA3079&lt;&gt; 0, Source!BA3079, 1)</f>
        <v>1</v>
      </c>
      <c r="J2714" s="25">
        <f>Source!S3079</f>
        <v>2859.2</v>
      </c>
      <c r="K2714" s="25"/>
    </row>
    <row r="2715" spans="1:22" ht="14.25" x14ac:dyDescent="0.2">
      <c r="A2715" s="20"/>
      <c r="B2715" s="21"/>
      <c r="C2715" s="21" t="s">
        <v>698</v>
      </c>
      <c r="D2715" s="22"/>
      <c r="E2715" s="9"/>
      <c r="F2715" s="24">
        <f>Source!AL3079</f>
        <v>53233.52</v>
      </c>
      <c r="G2715" s="23" t="str">
        <f>Source!DD3079</f>
        <v/>
      </c>
      <c r="H2715" s="9">
        <f>Source!AW3079</f>
        <v>1</v>
      </c>
      <c r="I2715" s="9">
        <f>IF(Source!BC3079&lt;&gt; 0, Source!BC3079, 1)</f>
        <v>1</v>
      </c>
      <c r="J2715" s="25">
        <f>Source!P3079</f>
        <v>2981.08</v>
      </c>
      <c r="K2715" s="25"/>
    </row>
    <row r="2716" spans="1:22" ht="14.25" x14ac:dyDescent="0.2">
      <c r="A2716" s="20"/>
      <c r="B2716" s="21"/>
      <c r="C2716" s="21" t="s">
        <v>699</v>
      </c>
      <c r="D2716" s="22" t="s">
        <v>700</v>
      </c>
      <c r="E2716" s="9">
        <f>Source!AT3079</f>
        <v>70</v>
      </c>
      <c r="F2716" s="24"/>
      <c r="G2716" s="23"/>
      <c r="H2716" s="9"/>
      <c r="I2716" s="9"/>
      <c r="J2716" s="25">
        <f>SUM(R2713:R2715)</f>
        <v>2001.44</v>
      </c>
      <c r="K2716" s="25"/>
    </row>
    <row r="2717" spans="1:22" ht="14.25" x14ac:dyDescent="0.2">
      <c r="A2717" s="20"/>
      <c r="B2717" s="21"/>
      <c r="C2717" s="21" t="s">
        <v>701</v>
      </c>
      <c r="D2717" s="22" t="s">
        <v>700</v>
      </c>
      <c r="E2717" s="9">
        <f>Source!AU3079</f>
        <v>10</v>
      </c>
      <c r="F2717" s="24"/>
      <c r="G2717" s="23"/>
      <c r="H2717" s="9"/>
      <c r="I2717" s="9"/>
      <c r="J2717" s="25">
        <f>SUM(T2713:T2716)</f>
        <v>285.92</v>
      </c>
      <c r="K2717" s="25"/>
    </row>
    <row r="2718" spans="1:22" ht="14.25" x14ac:dyDescent="0.2">
      <c r="A2718" s="20"/>
      <c r="B2718" s="21"/>
      <c r="C2718" s="21" t="s">
        <v>703</v>
      </c>
      <c r="D2718" s="22" t="s">
        <v>704</v>
      </c>
      <c r="E2718" s="9">
        <f>Source!AQ3079</f>
        <v>227.7</v>
      </c>
      <c r="F2718" s="24"/>
      <c r="G2718" s="23" t="str">
        <f>Source!DI3079</f>
        <v/>
      </c>
      <c r="H2718" s="9">
        <f>Source!AV3079</f>
        <v>1</v>
      </c>
      <c r="I2718" s="9"/>
      <c r="J2718" s="25"/>
      <c r="K2718" s="25">
        <f>Source!U3079</f>
        <v>12.751199999999999</v>
      </c>
    </row>
    <row r="2719" spans="1:22" ht="15" x14ac:dyDescent="0.25">
      <c r="A2719" s="29"/>
      <c r="B2719" s="29"/>
      <c r="C2719" s="29"/>
      <c r="D2719" s="29"/>
      <c r="E2719" s="29"/>
      <c r="F2719" s="29"/>
      <c r="G2719" s="29"/>
      <c r="H2719" s="29"/>
      <c r="I2719" s="44">
        <f>J2714+J2715+J2716+J2717</f>
        <v>8127.6399999999994</v>
      </c>
      <c r="J2719" s="44"/>
      <c r="K2719" s="30">
        <f>IF(Source!I3079&lt;&gt;0, ROUND(I2719/Source!I3079, 2), 0)</f>
        <v>145136.43</v>
      </c>
      <c r="P2719" s="28">
        <f>I2719</f>
        <v>8127.6399999999994</v>
      </c>
    </row>
    <row r="2720" spans="1:22" ht="28.5" x14ac:dyDescent="0.2">
      <c r="A2720" s="20" t="str">
        <f>Source!E3080</f>
        <v>22</v>
      </c>
      <c r="B2720" s="21" t="str">
        <f>Source!F3080</f>
        <v>1.50-3203-10-4/1</v>
      </c>
      <c r="C2720" s="21" t="str">
        <f>Source!G3080</f>
        <v>Установка монтажных изделий массой свыше 20 кг (0,761 т)</v>
      </c>
      <c r="D2720" s="22" t="str">
        <f>Source!H3080</f>
        <v>т</v>
      </c>
      <c r="E2720" s="9">
        <f>Source!I3080</f>
        <v>0.76100000000000001</v>
      </c>
      <c r="F2720" s="24"/>
      <c r="G2720" s="23"/>
      <c r="H2720" s="9"/>
      <c r="I2720" s="9"/>
      <c r="J2720" s="25"/>
      <c r="K2720" s="25"/>
      <c r="Q2720">
        <f>ROUND((Source!BZ3080/100)*ROUND((Source!AF3080*Source!AV3080)*Source!I3080, 2), 2)</f>
        <v>5020.54</v>
      </c>
      <c r="R2720">
        <f>Source!X3080</f>
        <v>5020.54</v>
      </c>
      <c r="S2720">
        <f>ROUND((Source!CA3080/100)*ROUND((Source!AF3080*Source!AV3080)*Source!I3080, 2), 2)</f>
        <v>717.22</v>
      </c>
      <c r="T2720">
        <f>Source!Y3080</f>
        <v>717.22</v>
      </c>
      <c r="U2720">
        <f>ROUND((175/100)*ROUND((Source!AE3080*Source!AV3080)*Source!I3080, 2), 2)</f>
        <v>1.47</v>
      </c>
      <c r="V2720">
        <f>ROUND((108/100)*ROUND(Source!CS3080*Source!I3080, 2), 2)</f>
        <v>0.91</v>
      </c>
    </row>
    <row r="2721" spans="1:22" ht="14.25" x14ac:dyDescent="0.2">
      <c r="A2721" s="20"/>
      <c r="B2721" s="21"/>
      <c r="C2721" s="21" t="s">
        <v>695</v>
      </c>
      <c r="D2721" s="22"/>
      <c r="E2721" s="9"/>
      <c r="F2721" s="24">
        <f>Source!AO3080</f>
        <v>9424.7099999999991</v>
      </c>
      <c r="G2721" s="23" t="str">
        <f>Source!DG3080</f>
        <v/>
      </c>
      <c r="H2721" s="9">
        <f>Source!AV3080</f>
        <v>1</v>
      </c>
      <c r="I2721" s="9">
        <f>IF(Source!BA3080&lt;&gt; 0, Source!BA3080, 1)</f>
        <v>1</v>
      </c>
      <c r="J2721" s="25">
        <f>Source!S3080</f>
        <v>7172.2</v>
      </c>
      <c r="K2721" s="25"/>
    </row>
    <row r="2722" spans="1:22" ht="14.25" x14ac:dyDescent="0.2">
      <c r="A2722" s="20"/>
      <c r="B2722" s="21"/>
      <c r="C2722" s="21" t="s">
        <v>696</v>
      </c>
      <c r="D2722" s="22"/>
      <c r="E2722" s="9"/>
      <c r="F2722" s="24">
        <f>Source!AM3080</f>
        <v>1197.3800000000001</v>
      </c>
      <c r="G2722" s="23" t="str">
        <f>Source!DE3080</f>
        <v/>
      </c>
      <c r="H2722" s="9">
        <f>Source!AV3080</f>
        <v>1</v>
      </c>
      <c r="I2722" s="9">
        <f>IF(Source!BB3080&lt;&gt; 0, Source!BB3080, 1)</f>
        <v>1</v>
      </c>
      <c r="J2722" s="25">
        <f>Source!Q3080</f>
        <v>911.21</v>
      </c>
      <c r="K2722" s="25"/>
    </row>
    <row r="2723" spans="1:22" ht="14.25" x14ac:dyDescent="0.2">
      <c r="A2723" s="20"/>
      <c r="B2723" s="21"/>
      <c r="C2723" s="21" t="s">
        <v>697</v>
      </c>
      <c r="D2723" s="22"/>
      <c r="E2723" s="9"/>
      <c r="F2723" s="24">
        <f>Source!AN3080</f>
        <v>1.1000000000000001</v>
      </c>
      <c r="G2723" s="23" t="str">
        <f>Source!DF3080</f>
        <v/>
      </c>
      <c r="H2723" s="9">
        <f>Source!AV3080</f>
        <v>1</v>
      </c>
      <c r="I2723" s="9">
        <f>IF(Source!BS3080&lt;&gt; 0, Source!BS3080, 1)</f>
        <v>1</v>
      </c>
      <c r="J2723" s="27">
        <f>Source!R3080</f>
        <v>0.84</v>
      </c>
      <c r="K2723" s="25"/>
    </row>
    <row r="2724" spans="1:22" ht="14.25" x14ac:dyDescent="0.2">
      <c r="A2724" s="20"/>
      <c r="B2724" s="21"/>
      <c r="C2724" s="21" t="s">
        <v>698</v>
      </c>
      <c r="D2724" s="22"/>
      <c r="E2724" s="9"/>
      <c r="F2724" s="24">
        <f>Source!AL3080</f>
        <v>56556.95</v>
      </c>
      <c r="G2724" s="23" t="str">
        <f>Source!DD3080</f>
        <v/>
      </c>
      <c r="H2724" s="9">
        <f>Source!AW3080</f>
        <v>1</v>
      </c>
      <c r="I2724" s="9">
        <f>IF(Source!BC3080&lt;&gt; 0, Source!BC3080, 1)</f>
        <v>1</v>
      </c>
      <c r="J2724" s="25">
        <f>Source!P3080</f>
        <v>43039.839999999997</v>
      </c>
      <c r="K2724" s="25"/>
    </row>
    <row r="2725" spans="1:22" ht="57" x14ac:dyDescent="0.2">
      <c r="A2725" s="20" t="str">
        <f>Source!E3081</f>
        <v>22,1</v>
      </c>
      <c r="B2725" s="21" t="str">
        <f>Source!F3081</f>
        <v>21.3-4-24</v>
      </c>
      <c r="C2725" s="21" t="str">
        <f>Source!G3081</f>
        <v>Арматурные заготовки (стержни, хомуты и т.п.), не собранные в каркасы или сетки, закладные и накладные детали, со сваркой</v>
      </c>
      <c r="D2725" s="22" t="str">
        <f>Source!H3081</f>
        <v>т</v>
      </c>
      <c r="E2725" s="9">
        <f>Source!I3081</f>
        <v>-0.76100000000000001</v>
      </c>
      <c r="F2725" s="24">
        <f>Source!AK3081</f>
        <v>53233.52</v>
      </c>
      <c r="G2725" s="33" t="s">
        <v>3</v>
      </c>
      <c r="H2725" s="9">
        <f>Source!AW3081</f>
        <v>1</v>
      </c>
      <c r="I2725" s="9">
        <f>IF(Source!BC3081&lt;&gt; 0, Source!BC3081, 1)</f>
        <v>1</v>
      </c>
      <c r="J2725" s="25">
        <f>Source!O3081</f>
        <v>-40510.71</v>
      </c>
      <c r="K2725" s="25"/>
      <c r="Q2725">
        <f>ROUND((Source!BZ3081/100)*ROUND((Source!AF3081*Source!AV3081)*Source!I3081, 2), 2)</f>
        <v>0</v>
      </c>
      <c r="R2725">
        <f>Source!X3081</f>
        <v>0</v>
      </c>
      <c r="S2725">
        <f>ROUND((Source!CA3081/100)*ROUND((Source!AF3081*Source!AV3081)*Source!I3081, 2), 2)</f>
        <v>0</v>
      </c>
      <c r="T2725">
        <f>Source!Y3081</f>
        <v>0</v>
      </c>
      <c r="U2725">
        <f>ROUND((175/100)*ROUND((Source!AE3081*Source!AV3081)*Source!I3081, 2), 2)</f>
        <v>0</v>
      </c>
      <c r="V2725">
        <f>ROUND((108/100)*ROUND(Source!CS3081*Source!I3081, 2), 2)</f>
        <v>0</v>
      </c>
    </row>
    <row r="2726" spans="1:22" ht="14.25" x14ac:dyDescent="0.2">
      <c r="A2726" s="20"/>
      <c r="B2726" s="21"/>
      <c r="C2726" s="21" t="s">
        <v>699</v>
      </c>
      <c r="D2726" s="22" t="s">
        <v>700</v>
      </c>
      <c r="E2726" s="9">
        <f>Source!AT3080</f>
        <v>70</v>
      </c>
      <c r="F2726" s="24"/>
      <c r="G2726" s="23"/>
      <c r="H2726" s="9"/>
      <c r="I2726" s="9"/>
      <c r="J2726" s="25">
        <f>SUM(R2720:R2725)</f>
        <v>5020.54</v>
      </c>
      <c r="K2726" s="25"/>
    </row>
    <row r="2727" spans="1:22" ht="14.25" x14ac:dyDescent="0.2">
      <c r="A2727" s="20"/>
      <c r="B2727" s="21"/>
      <c r="C2727" s="21" t="s">
        <v>701</v>
      </c>
      <c r="D2727" s="22" t="s">
        <v>700</v>
      </c>
      <c r="E2727" s="9">
        <f>Source!AU3080</f>
        <v>10</v>
      </c>
      <c r="F2727" s="24"/>
      <c r="G2727" s="23"/>
      <c r="H2727" s="9"/>
      <c r="I2727" s="9"/>
      <c r="J2727" s="25">
        <f>SUM(T2720:T2726)</f>
        <v>717.22</v>
      </c>
      <c r="K2727" s="25"/>
    </row>
    <row r="2728" spans="1:22" ht="14.25" x14ac:dyDescent="0.2">
      <c r="A2728" s="20"/>
      <c r="B2728" s="21"/>
      <c r="C2728" s="21" t="s">
        <v>702</v>
      </c>
      <c r="D2728" s="22" t="s">
        <v>700</v>
      </c>
      <c r="E2728" s="9">
        <f>108</f>
        <v>108</v>
      </c>
      <c r="F2728" s="24"/>
      <c r="G2728" s="23"/>
      <c r="H2728" s="9"/>
      <c r="I2728" s="9"/>
      <c r="J2728" s="25">
        <f>SUM(V2720:V2727)</f>
        <v>0.91</v>
      </c>
      <c r="K2728" s="25"/>
    </row>
    <row r="2729" spans="1:22" ht="14.25" x14ac:dyDescent="0.2">
      <c r="A2729" s="20"/>
      <c r="B2729" s="21"/>
      <c r="C2729" s="21" t="s">
        <v>703</v>
      </c>
      <c r="D2729" s="22" t="s">
        <v>704</v>
      </c>
      <c r="E2729" s="9">
        <f>Source!AQ3080</f>
        <v>36.11</v>
      </c>
      <c r="F2729" s="24"/>
      <c r="G2729" s="23" t="str">
        <f>Source!DI3080</f>
        <v/>
      </c>
      <c r="H2729" s="9">
        <f>Source!AV3080</f>
        <v>1</v>
      </c>
      <c r="I2729" s="9"/>
      <c r="J2729" s="25"/>
      <c r="K2729" s="25">
        <f>Source!U3080</f>
        <v>27.479710000000001</v>
      </c>
    </row>
    <row r="2730" spans="1:22" ht="15" x14ac:dyDescent="0.25">
      <c r="A2730" s="29"/>
      <c r="B2730" s="29"/>
      <c r="C2730" s="29"/>
      <c r="D2730" s="29"/>
      <c r="E2730" s="29"/>
      <c r="F2730" s="29"/>
      <c r="G2730" s="29"/>
      <c r="H2730" s="29"/>
      <c r="I2730" s="44">
        <f>J2721+J2722+J2724+J2726+J2727+J2728+SUM(J2725:J2725)</f>
        <v>16351.210000000006</v>
      </c>
      <c r="J2730" s="44"/>
      <c r="K2730" s="30">
        <f>IF(Source!I3080&lt;&gt;0, ROUND(I2730/Source!I3080, 2), 0)</f>
        <v>21486.48</v>
      </c>
      <c r="P2730" s="28">
        <f>I2730</f>
        <v>16351.210000000006</v>
      </c>
    </row>
    <row r="2731" spans="1:22" ht="68.25" x14ac:dyDescent="0.2">
      <c r="A2731" s="20" t="str">
        <f>Source!E3082</f>
        <v>23</v>
      </c>
      <c r="B2731" s="21" t="str">
        <f>Source!F3082</f>
        <v>коммерческое предложение</v>
      </c>
      <c r="C2731" s="21" t="s">
        <v>773</v>
      </c>
      <c r="D2731" s="22" t="str">
        <f>Source!H3082</f>
        <v>шт.</v>
      </c>
      <c r="E2731" s="9">
        <f>Source!I3082</f>
        <v>1</v>
      </c>
      <c r="F2731" s="24">
        <f>Source!AL3082</f>
        <v>512500</v>
      </c>
      <c r="G2731" s="23" t="str">
        <f>Source!DD3082</f>
        <v/>
      </c>
      <c r="H2731" s="9">
        <f>Source!AW3082</f>
        <v>1</v>
      </c>
      <c r="I2731" s="9">
        <f>IF(Source!BC3082&lt;&gt; 0, Source!BC3082, 1)</f>
        <v>1</v>
      </c>
      <c r="J2731" s="25">
        <f>Source!P3082</f>
        <v>512500</v>
      </c>
      <c r="K2731" s="25"/>
      <c r="Q2731">
        <f>ROUND((Source!BZ3082/100)*ROUND((Source!AF3082*Source!AV3082)*Source!I3082, 2), 2)</f>
        <v>0</v>
      </c>
      <c r="R2731">
        <f>Source!X3082</f>
        <v>0</v>
      </c>
      <c r="S2731">
        <f>ROUND((Source!CA3082/100)*ROUND((Source!AF3082*Source!AV3082)*Source!I3082, 2), 2)</f>
        <v>0</v>
      </c>
      <c r="T2731">
        <f>Source!Y3082</f>
        <v>0</v>
      </c>
      <c r="U2731">
        <f>ROUND((175/100)*ROUND((Source!AE3082*Source!AV3082)*Source!I3082, 2), 2)</f>
        <v>0</v>
      </c>
      <c r="V2731">
        <f>ROUND((108/100)*ROUND(Source!CS3082*Source!I3082, 2), 2)</f>
        <v>0</v>
      </c>
    </row>
    <row r="2732" spans="1:22" ht="15" x14ac:dyDescent="0.25">
      <c r="A2732" s="29"/>
      <c r="B2732" s="29"/>
      <c r="C2732" s="29"/>
      <c r="D2732" s="29"/>
      <c r="E2732" s="29"/>
      <c r="F2732" s="29"/>
      <c r="G2732" s="29"/>
      <c r="H2732" s="29"/>
      <c r="I2732" s="44">
        <f>J2731</f>
        <v>512500</v>
      </c>
      <c r="J2732" s="44"/>
      <c r="K2732" s="30">
        <f>IF(Source!I3082&lt;&gt;0, ROUND(I2732/Source!I3082, 2), 0)</f>
        <v>512500</v>
      </c>
      <c r="P2732" s="28">
        <f>I2732</f>
        <v>512500</v>
      </c>
    </row>
    <row r="2734" spans="1:22" ht="15" x14ac:dyDescent="0.25">
      <c r="A2734" s="42" t="str">
        <f>CONCATENATE("Итого по разделу: ",IF(Source!G3084&lt;&gt;"Новый раздел", Source!G3084, ""))</f>
        <v>Итого по разделу: Устройство / ремонт игрового комплекса</v>
      </c>
      <c r="B2734" s="42"/>
      <c r="C2734" s="42"/>
      <c r="D2734" s="42"/>
      <c r="E2734" s="42"/>
      <c r="F2734" s="42"/>
      <c r="G2734" s="42"/>
      <c r="H2734" s="42"/>
      <c r="I2734" s="40">
        <f>SUM(P2681:P2733)</f>
        <v>570444.32000000007</v>
      </c>
      <c r="J2734" s="41"/>
      <c r="K2734" s="31"/>
    </row>
    <row r="2736" spans="1:22" ht="14.25" x14ac:dyDescent="0.2">
      <c r="C2736" s="38" t="str">
        <f>Source!H3112</f>
        <v>НДС 20%</v>
      </c>
      <c r="D2736" s="38"/>
      <c r="E2736" s="38"/>
      <c r="F2736" s="38"/>
      <c r="G2736" s="38"/>
      <c r="H2736" s="38"/>
      <c r="I2736" s="39">
        <f>IF(Source!F3112=0, "", Source!F3112)</f>
        <v>114088.86</v>
      </c>
      <c r="J2736" s="39"/>
    </row>
    <row r="2737" spans="1:22" ht="14.25" x14ac:dyDescent="0.2">
      <c r="C2737" s="38" t="str">
        <f>Source!H3113</f>
        <v>Итого с НДС</v>
      </c>
      <c r="D2737" s="38"/>
      <c r="E2737" s="38"/>
      <c r="F2737" s="38"/>
      <c r="G2737" s="38"/>
      <c r="H2737" s="38"/>
      <c r="I2737" s="39">
        <f>IF(Source!F3113=0, "", Source!F3113)</f>
        <v>684533.18</v>
      </c>
      <c r="J2737" s="39"/>
    </row>
    <row r="2739" spans="1:22" ht="16.5" x14ac:dyDescent="0.25">
      <c r="A2739" s="43" t="str">
        <f>CONCATENATE("Раздел: ",IF(Source!G3115&lt;&gt;"Новый раздел", Source!G3115, ""))</f>
        <v>Раздел: Установка МАФ</v>
      </c>
      <c r="B2739" s="43"/>
      <c r="C2739" s="43"/>
      <c r="D2739" s="43"/>
      <c r="E2739" s="43"/>
      <c r="F2739" s="43"/>
      <c r="G2739" s="43"/>
      <c r="H2739" s="43"/>
      <c r="I2739" s="43"/>
      <c r="J2739" s="43"/>
      <c r="K2739" s="43"/>
    </row>
    <row r="2740" spans="1:22" ht="42.75" x14ac:dyDescent="0.2">
      <c r="A2740" s="20" t="str">
        <f>Source!E3119</f>
        <v>24</v>
      </c>
      <c r="B2740" s="21" t="str">
        <f>Source!F3119</f>
        <v>5.3-3203-4-2/1</v>
      </c>
      <c r="C2740" s="21" t="str">
        <f>Source!G3119</f>
        <v>Установка стоек металлического ограждения газонов из трубы, масса стоек до 5 кг</v>
      </c>
      <c r="D2740" s="22" t="str">
        <f>Source!H3119</f>
        <v>10 шт.</v>
      </c>
      <c r="E2740" s="9">
        <f>Source!I3119</f>
        <v>0.4</v>
      </c>
      <c r="F2740" s="24"/>
      <c r="G2740" s="23"/>
      <c r="H2740" s="9"/>
      <c r="I2740" s="9"/>
      <c r="J2740" s="25"/>
      <c r="K2740" s="25"/>
      <c r="Q2740">
        <f>ROUND((Source!BZ3119/100)*ROUND((Source!AF3119*Source!AV3119)*Source!I3119, 2), 2)</f>
        <v>328.39</v>
      </c>
      <c r="R2740">
        <f>Source!X3119</f>
        <v>328.39</v>
      </c>
      <c r="S2740">
        <f>ROUND((Source!CA3119/100)*ROUND((Source!AF3119*Source!AV3119)*Source!I3119, 2), 2)</f>
        <v>46.91</v>
      </c>
      <c r="T2740">
        <f>Source!Y3119</f>
        <v>46.91</v>
      </c>
      <c r="U2740">
        <f>ROUND((175/100)*ROUND((Source!AE3119*Source!AV3119)*Source!I3119, 2), 2)</f>
        <v>0</v>
      </c>
      <c r="V2740">
        <f>ROUND((108/100)*ROUND(Source!CS3119*Source!I3119, 2), 2)</f>
        <v>0</v>
      </c>
    </row>
    <row r="2741" spans="1:22" x14ac:dyDescent="0.2">
      <c r="C2741" s="26" t="str">
        <f>"Объем: "&amp;Source!I3119&amp;"=4/"&amp;"10"</f>
        <v>Объем: 0,4=4/10</v>
      </c>
    </row>
    <row r="2742" spans="1:22" ht="14.25" x14ac:dyDescent="0.2">
      <c r="A2742" s="20"/>
      <c r="B2742" s="21"/>
      <c r="C2742" s="21" t="s">
        <v>695</v>
      </c>
      <c r="D2742" s="22"/>
      <c r="E2742" s="9"/>
      <c r="F2742" s="24">
        <f>Source!AO3119</f>
        <v>1172.82</v>
      </c>
      <c r="G2742" s="23" t="str">
        <f>Source!DG3119</f>
        <v/>
      </c>
      <c r="H2742" s="9">
        <f>Source!AV3119</f>
        <v>1</v>
      </c>
      <c r="I2742" s="9">
        <f>IF(Source!BA3119&lt;&gt; 0, Source!BA3119, 1)</f>
        <v>1</v>
      </c>
      <c r="J2742" s="25">
        <f>Source!S3119</f>
        <v>469.13</v>
      </c>
      <c r="K2742" s="25"/>
    </row>
    <row r="2743" spans="1:22" ht="14.25" x14ac:dyDescent="0.2">
      <c r="A2743" s="20"/>
      <c r="B2743" s="21"/>
      <c r="C2743" s="21" t="s">
        <v>698</v>
      </c>
      <c r="D2743" s="22"/>
      <c r="E2743" s="9"/>
      <c r="F2743" s="24">
        <f>Source!AL3119</f>
        <v>2994.86</v>
      </c>
      <c r="G2743" s="23" t="str">
        <f>Source!DD3119</f>
        <v/>
      </c>
      <c r="H2743" s="9">
        <f>Source!AW3119</f>
        <v>1</v>
      </c>
      <c r="I2743" s="9">
        <f>IF(Source!BC3119&lt;&gt; 0, Source!BC3119, 1)</f>
        <v>1</v>
      </c>
      <c r="J2743" s="25">
        <f>Source!P3119</f>
        <v>1197.94</v>
      </c>
      <c r="K2743" s="25"/>
    </row>
    <row r="2744" spans="1:22" ht="14.25" x14ac:dyDescent="0.2">
      <c r="A2744" s="20"/>
      <c r="B2744" s="21"/>
      <c r="C2744" s="21" t="s">
        <v>699</v>
      </c>
      <c r="D2744" s="22" t="s">
        <v>700</v>
      </c>
      <c r="E2744" s="9">
        <f>Source!AT3119</f>
        <v>70</v>
      </c>
      <c r="F2744" s="24"/>
      <c r="G2744" s="23"/>
      <c r="H2744" s="9"/>
      <c r="I2744" s="9"/>
      <c r="J2744" s="25">
        <f>SUM(R2740:R2743)</f>
        <v>328.39</v>
      </c>
      <c r="K2744" s="25"/>
    </row>
    <row r="2745" spans="1:22" ht="14.25" x14ac:dyDescent="0.2">
      <c r="A2745" s="20"/>
      <c r="B2745" s="21"/>
      <c r="C2745" s="21" t="s">
        <v>701</v>
      </c>
      <c r="D2745" s="22" t="s">
        <v>700</v>
      </c>
      <c r="E2745" s="9">
        <f>Source!AU3119</f>
        <v>10</v>
      </c>
      <c r="F2745" s="24"/>
      <c r="G2745" s="23"/>
      <c r="H2745" s="9"/>
      <c r="I2745" s="9"/>
      <c r="J2745" s="25">
        <f>SUM(T2740:T2744)</f>
        <v>46.91</v>
      </c>
      <c r="K2745" s="25"/>
    </row>
    <row r="2746" spans="1:22" ht="14.25" x14ac:dyDescent="0.2">
      <c r="A2746" s="20"/>
      <c r="B2746" s="21"/>
      <c r="C2746" s="21" t="s">
        <v>703</v>
      </c>
      <c r="D2746" s="22" t="s">
        <v>704</v>
      </c>
      <c r="E2746" s="9">
        <f>Source!AQ3119</f>
        <v>6.22</v>
      </c>
      <c r="F2746" s="24"/>
      <c r="G2746" s="23" t="str">
        <f>Source!DI3119</f>
        <v/>
      </c>
      <c r="H2746" s="9">
        <f>Source!AV3119</f>
        <v>1</v>
      </c>
      <c r="I2746" s="9"/>
      <c r="J2746" s="25"/>
      <c r="K2746" s="25">
        <f>Source!U3119</f>
        <v>2.488</v>
      </c>
    </row>
    <row r="2747" spans="1:22" ht="15" x14ac:dyDescent="0.25">
      <c r="A2747" s="29"/>
      <c r="B2747" s="29"/>
      <c r="C2747" s="29"/>
      <c r="D2747" s="29"/>
      <c r="E2747" s="29"/>
      <c r="F2747" s="29"/>
      <c r="G2747" s="29"/>
      <c r="H2747" s="29"/>
      <c r="I2747" s="44">
        <f>J2742+J2743+J2744+J2745</f>
        <v>2042.3700000000001</v>
      </c>
      <c r="J2747" s="44"/>
      <c r="K2747" s="30">
        <f>IF(Source!I3119&lt;&gt;0, ROUND(I2747/Source!I3119, 2), 0)</f>
        <v>5105.93</v>
      </c>
      <c r="P2747" s="28">
        <f>I2747</f>
        <v>2042.3700000000001</v>
      </c>
    </row>
    <row r="2748" spans="1:22" ht="57" x14ac:dyDescent="0.2">
      <c r="A2748" s="20" t="str">
        <f>Source!E3120</f>
        <v>25</v>
      </c>
      <c r="B2748" s="21" t="str">
        <f>Source!F3120</f>
        <v>коммерческое предложение</v>
      </c>
      <c r="C2748" s="21" t="s">
        <v>774</v>
      </c>
      <c r="D2748" s="22" t="str">
        <f>Source!H3120</f>
        <v>шт.</v>
      </c>
      <c r="E2748" s="9">
        <f>Source!I3120</f>
        <v>1</v>
      </c>
      <c r="F2748" s="24">
        <f>Source!AL3120</f>
        <v>51776.67</v>
      </c>
      <c r="G2748" s="23" t="str">
        <f>Source!DD3120</f>
        <v/>
      </c>
      <c r="H2748" s="9">
        <f>Source!AW3120</f>
        <v>1</v>
      </c>
      <c r="I2748" s="9">
        <f>IF(Source!BC3120&lt;&gt; 0, Source!BC3120, 1)</f>
        <v>1</v>
      </c>
      <c r="J2748" s="25">
        <f>Source!P3120</f>
        <v>51776.67</v>
      </c>
      <c r="K2748" s="25"/>
      <c r="Q2748">
        <f>ROUND((Source!BZ3120/100)*ROUND((Source!AF3120*Source!AV3120)*Source!I3120, 2), 2)</f>
        <v>0</v>
      </c>
      <c r="R2748">
        <f>Source!X3120</f>
        <v>0</v>
      </c>
      <c r="S2748">
        <f>ROUND((Source!CA3120/100)*ROUND((Source!AF3120*Source!AV3120)*Source!I3120, 2), 2)</f>
        <v>0</v>
      </c>
      <c r="T2748">
        <f>Source!Y3120</f>
        <v>0</v>
      </c>
      <c r="U2748">
        <f>ROUND((175/100)*ROUND((Source!AE3120*Source!AV3120)*Source!I3120, 2), 2)</f>
        <v>0</v>
      </c>
      <c r="V2748">
        <f>ROUND((108/100)*ROUND(Source!CS3120*Source!I3120, 2), 2)</f>
        <v>0</v>
      </c>
    </row>
    <row r="2749" spans="1:22" ht="15" x14ac:dyDescent="0.25">
      <c r="A2749" s="29"/>
      <c r="B2749" s="29"/>
      <c r="C2749" s="29"/>
      <c r="D2749" s="29"/>
      <c r="E2749" s="29"/>
      <c r="F2749" s="29"/>
      <c r="G2749" s="29"/>
      <c r="H2749" s="29"/>
      <c r="I2749" s="44">
        <f>J2748</f>
        <v>51776.67</v>
      </c>
      <c r="J2749" s="44"/>
      <c r="K2749" s="30">
        <f>IF(Source!I3120&lt;&gt;0, ROUND(I2749/Source!I3120, 2), 0)</f>
        <v>51776.67</v>
      </c>
      <c r="P2749" s="28">
        <f>I2749</f>
        <v>51776.67</v>
      </c>
    </row>
    <row r="2750" spans="1:22" ht="42.75" x14ac:dyDescent="0.2">
      <c r="A2750" s="20" t="str">
        <f>Source!E3121</f>
        <v>26</v>
      </c>
      <c r="B2750" s="21" t="str">
        <f>Source!F3121</f>
        <v>5.3-3203-4-2/1</v>
      </c>
      <c r="C2750" s="21" t="str">
        <f>Source!G3121</f>
        <v>Установка стоек металлического ограждения газонов из трубы, масса стоек до 5 кг</v>
      </c>
      <c r="D2750" s="22" t="str">
        <f>Source!H3121</f>
        <v>10 шт.</v>
      </c>
      <c r="E2750" s="9">
        <f>Source!I3121</f>
        <v>0.1</v>
      </c>
      <c r="F2750" s="24"/>
      <c r="G2750" s="23"/>
      <c r="H2750" s="9"/>
      <c r="I2750" s="9"/>
      <c r="J2750" s="25"/>
      <c r="K2750" s="25"/>
      <c r="Q2750">
        <f>ROUND((Source!BZ3121/100)*ROUND((Source!AF3121*Source!AV3121)*Source!I3121, 2), 2)</f>
        <v>82.1</v>
      </c>
      <c r="R2750">
        <f>Source!X3121</f>
        <v>82.1</v>
      </c>
      <c r="S2750">
        <f>ROUND((Source!CA3121/100)*ROUND((Source!AF3121*Source!AV3121)*Source!I3121, 2), 2)</f>
        <v>11.73</v>
      </c>
      <c r="T2750">
        <f>Source!Y3121</f>
        <v>11.73</v>
      </c>
      <c r="U2750">
        <f>ROUND((175/100)*ROUND((Source!AE3121*Source!AV3121)*Source!I3121, 2), 2)</f>
        <v>0</v>
      </c>
      <c r="V2750">
        <f>ROUND((108/100)*ROUND(Source!CS3121*Source!I3121, 2), 2)</f>
        <v>0</v>
      </c>
    </row>
    <row r="2751" spans="1:22" x14ac:dyDescent="0.2">
      <c r="C2751" s="26" t="str">
        <f>"Объем: "&amp;Source!I3121&amp;"=1/"&amp;"10"</f>
        <v>Объем: 0,1=1/10</v>
      </c>
    </row>
    <row r="2752" spans="1:22" ht="14.25" x14ac:dyDescent="0.2">
      <c r="A2752" s="20"/>
      <c r="B2752" s="21"/>
      <c r="C2752" s="21" t="s">
        <v>695</v>
      </c>
      <c r="D2752" s="22"/>
      <c r="E2752" s="9"/>
      <c r="F2752" s="24">
        <f>Source!AO3121</f>
        <v>1172.82</v>
      </c>
      <c r="G2752" s="23" t="str">
        <f>Source!DG3121</f>
        <v/>
      </c>
      <c r="H2752" s="9">
        <f>Source!AV3121</f>
        <v>1</v>
      </c>
      <c r="I2752" s="9">
        <f>IF(Source!BA3121&lt;&gt; 0, Source!BA3121, 1)</f>
        <v>1</v>
      </c>
      <c r="J2752" s="25">
        <f>Source!S3121</f>
        <v>117.28</v>
      </c>
      <c r="K2752" s="25"/>
    </row>
    <row r="2753" spans="1:22" ht="14.25" x14ac:dyDescent="0.2">
      <c r="A2753" s="20"/>
      <c r="B2753" s="21"/>
      <c r="C2753" s="21" t="s">
        <v>698</v>
      </c>
      <c r="D2753" s="22"/>
      <c r="E2753" s="9"/>
      <c r="F2753" s="24">
        <f>Source!AL3121</f>
        <v>2994.86</v>
      </c>
      <c r="G2753" s="23" t="str">
        <f>Source!DD3121</f>
        <v/>
      </c>
      <c r="H2753" s="9">
        <f>Source!AW3121</f>
        <v>1</v>
      </c>
      <c r="I2753" s="9">
        <f>IF(Source!BC3121&lt;&gt; 0, Source!BC3121, 1)</f>
        <v>1</v>
      </c>
      <c r="J2753" s="25">
        <f>Source!P3121</f>
        <v>299.49</v>
      </c>
      <c r="K2753" s="25"/>
    </row>
    <row r="2754" spans="1:22" ht="14.25" x14ac:dyDescent="0.2">
      <c r="A2754" s="20"/>
      <c r="B2754" s="21"/>
      <c r="C2754" s="21" t="s">
        <v>699</v>
      </c>
      <c r="D2754" s="22" t="s">
        <v>700</v>
      </c>
      <c r="E2754" s="9">
        <f>Source!AT3121</f>
        <v>70</v>
      </c>
      <c r="F2754" s="24"/>
      <c r="G2754" s="23"/>
      <c r="H2754" s="9"/>
      <c r="I2754" s="9"/>
      <c r="J2754" s="25">
        <f>SUM(R2750:R2753)</f>
        <v>82.1</v>
      </c>
      <c r="K2754" s="25"/>
    </row>
    <row r="2755" spans="1:22" ht="14.25" x14ac:dyDescent="0.2">
      <c r="A2755" s="20"/>
      <c r="B2755" s="21"/>
      <c r="C2755" s="21" t="s">
        <v>701</v>
      </c>
      <c r="D2755" s="22" t="s">
        <v>700</v>
      </c>
      <c r="E2755" s="9">
        <f>Source!AU3121</f>
        <v>10</v>
      </c>
      <c r="F2755" s="24"/>
      <c r="G2755" s="23"/>
      <c r="H2755" s="9"/>
      <c r="I2755" s="9"/>
      <c r="J2755" s="25">
        <f>SUM(T2750:T2754)</f>
        <v>11.73</v>
      </c>
      <c r="K2755" s="25"/>
    </row>
    <row r="2756" spans="1:22" ht="14.25" x14ac:dyDescent="0.2">
      <c r="A2756" s="20"/>
      <c r="B2756" s="21"/>
      <c r="C2756" s="21" t="s">
        <v>703</v>
      </c>
      <c r="D2756" s="22" t="s">
        <v>704</v>
      </c>
      <c r="E2756" s="9">
        <f>Source!AQ3121</f>
        <v>6.22</v>
      </c>
      <c r="F2756" s="24"/>
      <c r="G2756" s="23" t="str">
        <f>Source!DI3121</f>
        <v/>
      </c>
      <c r="H2756" s="9">
        <f>Source!AV3121</f>
        <v>1</v>
      </c>
      <c r="I2756" s="9"/>
      <c r="J2756" s="25"/>
      <c r="K2756" s="25">
        <f>Source!U3121</f>
        <v>0.622</v>
      </c>
    </row>
    <row r="2757" spans="1:22" ht="15" x14ac:dyDescent="0.25">
      <c r="A2757" s="29"/>
      <c r="B2757" s="29"/>
      <c r="C2757" s="29"/>
      <c r="D2757" s="29"/>
      <c r="E2757" s="29"/>
      <c r="F2757" s="29"/>
      <c r="G2757" s="29"/>
      <c r="H2757" s="29"/>
      <c r="I2757" s="44">
        <f>J2752+J2753+J2754+J2755</f>
        <v>510.6</v>
      </c>
      <c r="J2757" s="44"/>
      <c r="K2757" s="30">
        <f>IF(Source!I3121&lt;&gt;0, ROUND(I2757/Source!I3121, 2), 0)</f>
        <v>5106</v>
      </c>
      <c r="P2757" s="28">
        <f>I2757</f>
        <v>510.6</v>
      </c>
    </row>
    <row r="2758" spans="1:22" ht="57" x14ac:dyDescent="0.2">
      <c r="A2758" s="20" t="str">
        <f>Source!E3122</f>
        <v>27</v>
      </c>
      <c r="B2758" s="21" t="str">
        <f>Source!F3122</f>
        <v>коммерческое предложение</v>
      </c>
      <c r="C2758" s="21" t="s">
        <v>775</v>
      </c>
      <c r="D2758" s="22" t="str">
        <f>Source!H3122</f>
        <v>шт.</v>
      </c>
      <c r="E2758" s="9">
        <f>Source!I3122</f>
        <v>1</v>
      </c>
      <c r="F2758" s="24">
        <f>Source!AL3122</f>
        <v>75055.83</v>
      </c>
      <c r="G2758" s="23" t="str">
        <f>Source!DD3122</f>
        <v/>
      </c>
      <c r="H2758" s="9">
        <f>Source!AW3122</f>
        <v>1</v>
      </c>
      <c r="I2758" s="9">
        <f>IF(Source!BC3122&lt;&gt; 0, Source!BC3122, 1)</f>
        <v>1</v>
      </c>
      <c r="J2758" s="25">
        <f>Source!P3122</f>
        <v>75055.83</v>
      </c>
      <c r="K2758" s="25"/>
      <c r="Q2758">
        <f>ROUND((Source!BZ3122/100)*ROUND((Source!AF3122*Source!AV3122)*Source!I3122, 2), 2)</f>
        <v>0</v>
      </c>
      <c r="R2758">
        <f>Source!X3122</f>
        <v>0</v>
      </c>
      <c r="S2758">
        <f>ROUND((Source!CA3122/100)*ROUND((Source!AF3122*Source!AV3122)*Source!I3122, 2), 2)</f>
        <v>0</v>
      </c>
      <c r="T2758">
        <f>Source!Y3122</f>
        <v>0</v>
      </c>
      <c r="U2758">
        <f>ROUND((175/100)*ROUND((Source!AE3122*Source!AV3122)*Source!I3122, 2), 2)</f>
        <v>0</v>
      </c>
      <c r="V2758">
        <f>ROUND((108/100)*ROUND(Source!CS3122*Source!I3122, 2), 2)</f>
        <v>0</v>
      </c>
    </row>
    <row r="2759" spans="1:22" ht="15" x14ac:dyDescent="0.25">
      <c r="A2759" s="29"/>
      <c r="B2759" s="29"/>
      <c r="C2759" s="29"/>
      <c r="D2759" s="29"/>
      <c r="E2759" s="29"/>
      <c r="F2759" s="29"/>
      <c r="G2759" s="29"/>
      <c r="H2759" s="29"/>
      <c r="I2759" s="44">
        <f>J2758</f>
        <v>75055.83</v>
      </c>
      <c r="J2759" s="44"/>
      <c r="K2759" s="30">
        <f>IF(Source!I3122&lt;&gt;0, ROUND(I2759/Source!I3122, 2), 0)</f>
        <v>75055.83</v>
      </c>
      <c r="P2759" s="28">
        <f>I2759</f>
        <v>75055.83</v>
      </c>
    </row>
    <row r="2760" spans="1:22" ht="42.75" x14ac:dyDescent="0.2">
      <c r="A2760" s="20" t="str">
        <f>Source!E3123</f>
        <v>28</v>
      </c>
      <c r="B2760" s="21" t="str">
        <f>Source!F3123</f>
        <v>5.3-3203-4-2/1</v>
      </c>
      <c r="C2760" s="21" t="str">
        <f>Source!G3123</f>
        <v>Установка стоек металлического ограждения газонов из трубы, масса стоек до 5 кг</v>
      </c>
      <c r="D2760" s="22" t="str">
        <f>Source!H3123</f>
        <v>10 шт.</v>
      </c>
      <c r="E2760" s="9">
        <f>Source!I3123</f>
        <v>0.1</v>
      </c>
      <c r="F2760" s="24"/>
      <c r="G2760" s="23"/>
      <c r="H2760" s="9"/>
      <c r="I2760" s="9"/>
      <c r="J2760" s="25"/>
      <c r="K2760" s="25"/>
      <c r="Q2760">
        <f>ROUND((Source!BZ3123/100)*ROUND((Source!AF3123*Source!AV3123)*Source!I3123, 2), 2)</f>
        <v>82.1</v>
      </c>
      <c r="R2760">
        <f>Source!X3123</f>
        <v>82.1</v>
      </c>
      <c r="S2760">
        <f>ROUND((Source!CA3123/100)*ROUND((Source!AF3123*Source!AV3123)*Source!I3123, 2), 2)</f>
        <v>11.73</v>
      </c>
      <c r="T2760">
        <f>Source!Y3123</f>
        <v>11.73</v>
      </c>
      <c r="U2760">
        <f>ROUND((175/100)*ROUND((Source!AE3123*Source!AV3123)*Source!I3123, 2), 2)</f>
        <v>0</v>
      </c>
      <c r="V2760">
        <f>ROUND((108/100)*ROUND(Source!CS3123*Source!I3123, 2), 2)</f>
        <v>0</v>
      </c>
    </row>
    <row r="2761" spans="1:22" x14ac:dyDescent="0.2">
      <c r="C2761" s="26" t="str">
        <f>"Объем: "&amp;Source!I3123&amp;"=1/"&amp;"10"</f>
        <v>Объем: 0,1=1/10</v>
      </c>
    </row>
    <row r="2762" spans="1:22" ht="14.25" x14ac:dyDescent="0.2">
      <c r="A2762" s="20"/>
      <c r="B2762" s="21"/>
      <c r="C2762" s="21" t="s">
        <v>695</v>
      </c>
      <c r="D2762" s="22"/>
      <c r="E2762" s="9"/>
      <c r="F2762" s="24">
        <f>Source!AO3123</f>
        <v>1172.82</v>
      </c>
      <c r="G2762" s="23" t="str">
        <f>Source!DG3123</f>
        <v/>
      </c>
      <c r="H2762" s="9">
        <f>Source!AV3123</f>
        <v>1</v>
      </c>
      <c r="I2762" s="9">
        <f>IF(Source!BA3123&lt;&gt; 0, Source!BA3123, 1)</f>
        <v>1</v>
      </c>
      <c r="J2762" s="25">
        <f>Source!S3123</f>
        <v>117.28</v>
      </c>
      <c r="K2762" s="25"/>
    </row>
    <row r="2763" spans="1:22" ht="14.25" x14ac:dyDescent="0.2">
      <c r="A2763" s="20"/>
      <c r="B2763" s="21"/>
      <c r="C2763" s="21" t="s">
        <v>698</v>
      </c>
      <c r="D2763" s="22"/>
      <c r="E2763" s="9"/>
      <c r="F2763" s="24">
        <f>Source!AL3123</f>
        <v>2994.86</v>
      </c>
      <c r="G2763" s="23" t="str">
        <f>Source!DD3123</f>
        <v/>
      </c>
      <c r="H2763" s="9">
        <f>Source!AW3123</f>
        <v>1</v>
      </c>
      <c r="I2763" s="9">
        <f>IF(Source!BC3123&lt;&gt; 0, Source!BC3123, 1)</f>
        <v>1</v>
      </c>
      <c r="J2763" s="25">
        <f>Source!P3123</f>
        <v>299.49</v>
      </c>
      <c r="K2763" s="25"/>
    </row>
    <row r="2764" spans="1:22" ht="14.25" x14ac:dyDescent="0.2">
      <c r="A2764" s="20"/>
      <c r="B2764" s="21"/>
      <c r="C2764" s="21" t="s">
        <v>699</v>
      </c>
      <c r="D2764" s="22" t="s">
        <v>700</v>
      </c>
      <c r="E2764" s="9">
        <f>Source!AT3123</f>
        <v>70</v>
      </c>
      <c r="F2764" s="24"/>
      <c r="G2764" s="23"/>
      <c r="H2764" s="9"/>
      <c r="I2764" s="9"/>
      <c r="J2764" s="25">
        <f>SUM(R2760:R2763)</f>
        <v>82.1</v>
      </c>
      <c r="K2764" s="25"/>
    </row>
    <row r="2765" spans="1:22" ht="14.25" x14ac:dyDescent="0.2">
      <c r="A2765" s="20"/>
      <c r="B2765" s="21"/>
      <c r="C2765" s="21" t="s">
        <v>701</v>
      </c>
      <c r="D2765" s="22" t="s">
        <v>700</v>
      </c>
      <c r="E2765" s="9">
        <f>Source!AU3123</f>
        <v>10</v>
      </c>
      <c r="F2765" s="24"/>
      <c r="G2765" s="23"/>
      <c r="H2765" s="9"/>
      <c r="I2765" s="9"/>
      <c r="J2765" s="25">
        <f>SUM(T2760:T2764)</f>
        <v>11.73</v>
      </c>
      <c r="K2765" s="25"/>
    </row>
    <row r="2766" spans="1:22" ht="14.25" x14ac:dyDescent="0.2">
      <c r="A2766" s="20"/>
      <c r="B2766" s="21"/>
      <c r="C2766" s="21" t="s">
        <v>703</v>
      </c>
      <c r="D2766" s="22" t="s">
        <v>704</v>
      </c>
      <c r="E2766" s="9">
        <f>Source!AQ3123</f>
        <v>6.22</v>
      </c>
      <c r="F2766" s="24"/>
      <c r="G2766" s="23" t="str">
        <f>Source!DI3123</f>
        <v/>
      </c>
      <c r="H2766" s="9">
        <f>Source!AV3123</f>
        <v>1</v>
      </c>
      <c r="I2766" s="9"/>
      <c r="J2766" s="25"/>
      <c r="K2766" s="25">
        <f>Source!U3123</f>
        <v>0.622</v>
      </c>
    </row>
    <row r="2767" spans="1:22" ht="15" x14ac:dyDescent="0.25">
      <c r="A2767" s="29"/>
      <c r="B2767" s="29"/>
      <c r="C2767" s="29"/>
      <c r="D2767" s="29"/>
      <c r="E2767" s="29"/>
      <c r="F2767" s="29"/>
      <c r="G2767" s="29"/>
      <c r="H2767" s="29"/>
      <c r="I2767" s="44">
        <f>J2762+J2763+J2764+J2765</f>
        <v>510.6</v>
      </c>
      <c r="J2767" s="44"/>
      <c r="K2767" s="30">
        <f>IF(Source!I3123&lt;&gt;0, ROUND(I2767/Source!I3123, 2), 0)</f>
        <v>5106</v>
      </c>
      <c r="P2767" s="28">
        <f>I2767</f>
        <v>510.6</v>
      </c>
    </row>
    <row r="2768" spans="1:22" ht="57" x14ac:dyDescent="0.2">
      <c r="A2768" s="20" t="str">
        <f>Source!E3124</f>
        <v>29</v>
      </c>
      <c r="B2768" s="21" t="str">
        <f>Source!F3124</f>
        <v>коммерческое предложение</v>
      </c>
      <c r="C2768" s="21" t="s">
        <v>776</v>
      </c>
      <c r="D2768" s="22" t="str">
        <f>Source!H3124</f>
        <v>шт.</v>
      </c>
      <c r="E2768" s="9">
        <f>Source!I3124</f>
        <v>1</v>
      </c>
      <c r="F2768" s="24">
        <f>Source!AL3124</f>
        <v>26458.33</v>
      </c>
      <c r="G2768" s="23" t="str">
        <f>Source!DD3124</f>
        <v/>
      </c>
      <c r="H2768" s="9">
        <f>Source!AW3124</f>
        <v>1</v>
      </c>
      <c r="I2768" s="9">
        <f>IF(Source!BC3124&lt;&gt; 0, Source!BC3124, 1)</f>
        <v>1</v>
      </c>
      <c r="J2768" s="25">
        <f>Source!P3124</f>
        <v>26458.33</v>
      </c>
      <c r="K2768" s="25"/>
      <c r="Q2768">
        <f>ROUND((Source!BZ3124/100)*ROUND((Source!AF3124*Source!AV3124)*Source!I3124, 2), 2)</f>
        <v>0</v>
      </c>
      <c r="R2768">
        <f>Source!X3124</f>
        <v>0</v>
      </c>
      <c r="S2768">
        <f>ROUND((Source!CA3124/100)*ROUND((Source!AF3124*Source!AV3124)*Source!I3124, 2), 2)</f>
        <v>0</v>
      </c>
      <c r="T2768">
        <f>Source!Y3124</f>
        <v>0</v>
      </c>
      <c r="U2768">
        <f>ROUND((175/100)*ROUND((Source!AE3124*Source!AV3124)*Source!I3124, 2), 2)</f>
        <v>0</v>
      </c>
      <c r="V2768">
        <f>ROUND((108/100)*ROUND(Source!CS3124*Source!I3124, 2), 2)</f>
        <v>0</v>
      </c>
    </row>
    <row r="2769" spans="1:22" ht="15" x14ac:dyDescent="0.25">
      <c r="A2769" s="29"/>
      <c r="B2769" s="29"/>
      <c r="C2769" s="29"/>
      <c r="D2769" s="29"/>
      <c r="E2769" s="29"/>
      <c r="F2769" s="29"/>
      <c r="G2769" s="29"/>
      <c r="H2769" s="29"/>
      <c r="I2769" s="44">
        <f>J2768</f>
        <v>26458.33</v>
      </c>
      <c r="J2769" s="44"/>
      <c r="K2769" s="30">
        <f>IF(Source!I3124&lt;&gt;0, ROUND(I2769/Source!I3124, 2), 0)</f>
        <v>26458.33</v>
      </c>
      <c r="P2769" s="28">
        <f>I2769</f>
        <v>26458.33</v>
      </c>
    </row>
    <row r="2771" spans="1:22" ht="15" x14ac:dyDescent="0.25">
      <c r="A2771" s="42" t="str">
        <f>CONCATENATE("Итого по разделу: ",IF(Source!G3126&lt;&gt;"Новый раздел", Source!G3126, ""))</f>
        <v>Итого по разделу: Установка МАФ</v>
      </c>
      <c r="B2771" s="42"/>
      <c r="C2771" s="42"/>
      <c r="D2771" s="42"/>
      <c r="E2771" s="42"/>
      <c r="F2771" s="42"/>
      <c r="G2771" s="42"/>
      <c r="H2771" s="42"/>
      <c r="I2771" s="40">
        <f>SUM(P2739:P2770)</f>
        <v>156354.40000000002</v>
      </c>
      <c r="J2771" s="41"/>
      <c r="K2771" s="31"/>
    </row>
    <row r="2773" spans="1:22" ht="14.25" x14ac:dyDescent="0.2">
      <c r="C2773" s="38" t="str">
        <f>Source!H3154</f>
        <v>НДС 20%</v>
      </c>
      <c r="D2773" s="38"/>
      <c r="E2773" s="38"/>
      <c r="F2773" s="38"/>
      <c r="G2773" s="38"/>
      <c r="H2773" s="38"/>
      <c r="I2773" s="39">
        <f>IF(Source!F3154=0, "", Source!F3154)</f>
        <v>31270.880000000001</v>
      </c>
      <c r="J2773" s="39"/>
    </row>
    <row r="2774" spans="1:22" ht="14.25" x14ac:dyDescent="0.2">
      <c r="C2774" s="38" t="str">
        <f>Source!H3155</f>
        <v>Итого с НДС</v>
      </c>
      <c r="D2774" s="38"/>
      <c r="E2774" s="38"/>
      <c r="F2774" s="38"/>
      <c r="G2774" s="38"/>
      <c r="H2774" s="38"/>
      <c r="I2774" s="39">
        <f>IF(Source!F3155=0, "", Source!F3155)</f>
        <v>187625.28</v>
      </c>
      <c r="J2774" s="39"/>
    </row>
    <row r="2776" spans="1:22" ht="16.5" x14ac:dyDescent="0.25">
      <c r="A2776" s="43" t="str">
        <f>CONCATENATE("Раздел: ",IF(Source!G3157&lt;&gt;"Новый раздел", Source!G3157, ""))</f>
        <v>Раздел: Установка лавочек</v>
      </c>
      <c r="B2776" s="43"/>
      <c r="C2776" s="43"/>
      <c r="D2776" s="43"/>
      <c r="E2776" s="43"/>
      <c r="F2776" s="43"/>
      <c r="G2776" s="43"/>
      <c r="H2776" s="43"/>
      <c r="I2776" s="43"/>
      <c r="J2776" s="43"/>
      <c r="K2776" s="43"/>
    </row>
    <row r="2777" spans="1:22" ht="42.75" x14ac:dyDescent="0.2">
      <c r="A2777" s="20" t="str">
        <f>Source!E3161</f>
        <v>30</v>
      </c>
      <c r="B2777" s="21" t="str">
        <f>Source!F3161</f>
        <v>5.3-3203-4-2/1</v>
      </c>
      <c r="C2777" s="21" t="str">
        <f>Source!G3161</f>
        <v>Установка стоек металлического ограждения газонов из трубы, масса стоек до 5 кг</v>
      </c>
      <c r="D2777" s="22" t="str">
        <f>Source!H3161</f>
        <v>10 шт.</v>
      </c>
      <c r="E2777" s="9">
        <f>Source!I3161</f>
        <v>0.8</v>
      </c>
      <c r="F2777" s="24"/>
      <c r="G2777" s="23"/>
      <c r="H2777" s="9"/>
      <c r="I2777" s="9"/>
      <c r="J2777" s="25"/>
      <c r="K2777" s="25"/>
      <c r="Q2777">
        <f>ROUND((Source!BZ3161/100)*ROUND((Source!AF3161*Source!AV3161)*Source!I3161, 2), 2)</f>
        <v>656.78</v>
      </c>
      <c r="R2777">
        <f>Source!X3161</f>
        <v>656.78</v>
      </c>
      <c r="S2777">
        <f>ROUND((Source!CA3161/100)*ROUND((Source!AF3161*Source!AV3161)*Source!I3161, 2), 2)</f>
        <v>93.83</v>
      </c>
      <c r="T2777">
        <f>Source!Y3161</f>
        <v>93.83</v>
      </c>
      <c r="U2777">
        <f>ROUND((175/100)*ROUND((Source!AE3161*Source!AV3161)*Source!I3161, 2), 2)</f>
        <v>0</v>
      </c>
      <c r="V2777">
        <f>ROUND((108/100)*ROUND(Source!CS3161*Source!I3161, 2), 2)</f>
        <v>0</v>
      </c>
    </row>
    <row r="2778" spans="1:22" x14ac:dyDescent="0.2">
      <c r="C2778" s="26" t="str">
        <f>"Объем: "&amp;Source!I3161&amp;"=8/"&amp;"10"</f>
        <v>Объем: 0,8=8/10</v>
      </c>
    </row>
    <row r="2779" spans="1:22" ht="14.25" x14ac:dyDescent="0.2">
      <c r="A2779" s="20"/>
      <c r="B2779" s="21"/>
      <c r="C2779" s="21" t="s">
        <v>695</v>
      </c>
      <c r="D2779" s="22"/>
      <c r="E2779" s="9"/>
      <c r="F2779" s="24">
        <f>Source!AO3161</f>
        <v>1172.82</v>
      </c>
      <c r="G2779" s="23" t="str">
        <f>Source!DG3161</f>
        <v/>
      </c>
      <c r="H2779" s="9">
        <f>Source!AV3161</f>
        <v>1</v>
      </c>
      <c r="I2779" s="9">
        <f>IF(Source!BA3161&lt;&gt; 0, Source!BA3161, 1)</f>
        <v>1</v>
      </c>
      <c r="J2779" s="25">
        <f>Source!S3161</f>
        <v>938.26</v>
      </c>
      <c r="K2779" s="25"/>
    </row>
    <row r="2780" spans="1:22" ht="14.25" x14ac:dyDescent="0.2">
      <c r="A2780" s="20"/>
      <c r="B2780" s="21"/>
      <c r="C2780" s="21" t="s">
        <v>698</v>
      </c>
      <c r="D2780" s="22"/>
      <c r="E2780" s="9"/>
      <c r="F2780" s="24">
        <f>Source!AL3161</f>
        <v>2994.86</v>
      </c>
      <c r="G2780" s="23" t="str">
        <f>Source!DD3161</f>
        <v/>
      </c>
      <c r="H2780" s="9">
        <f>Source!AW3161</f>
        <v>1</v>
      </c>
      <c r="I2780" s="9">
        <f>IF(Source!BC3161&lt;&gt; 0, Source!BC3161, 1)</f>
        <v>1</v>
      </c>
      <c r="J2780" s="25">
        <f>Source!P3161</f>
        <v>2395.89</v>
      </c>
      <c r="K2780" s="25"/>
    </row>
    <row r="2781" spans="1:22" ht="14.25" x14ac:dyDescent="0.2">
      <c r="A2781" s="20"/>
      <c r="B2781" s="21"/>
      <c r="C2781" s="21" t="s">
        <v>699</v>
      </c>
      <c r="D2781" s="22" t="s">
        <v>700</v>
      </c>
      <c r="E2781" s="9">
        <f>Source!AT3161</f>
        <v>70</v>
      </c>
      <c r="F2781" s="24"/>
      <c r="G2781" s="23"/>
      <c r="H2781" s="9"/>
      <c r="I2781" s="9"/>
      <c r="J2781" s="25">
        <f>SUM(R2777:R2780)</f>
        <v>656.78</v>
      </c>
      <c r="K2781" s="25"/>
    </row>
    <row r="2782" spans="1:22" ht="14.25" x14ac:dyDescent="0.2">
      <c r="A2782" s="20"/>
      <c r="B2782" s="21"/>
      <c r="C2782" s="21" t="s">
        <v>701</v>
      </c>
      <c r="D2782" s="22" t="s">
        <v>700</v>
      </c>
      <c r="E2782" s="9">
        <f>Source!AU3161</f>
        <v>10</v>
      </c>
      <c r="F2782" s="24"/>
      <c r="G2782" s="23"/>
      <c r="H2782" s="9"/>
      <c r="I2782" s="9"/>
      <c r="J2782" s="25">
        <f>SUM(T2777:T2781)</f>
        <v>93.83</v>
      </c>
      <c r="K2782" s="25"/>
    </row>
    <row r="2783" spans="1:22" ht="14.25" x14ac:dyDescent="0.2">
      <c r="A2783" s="20"/>
      <c r="B2783" s="21"/>
      <c r="C2783" s="21" t="s">
        <v>703</v>
      </c>
      <c r="D2783" s="22" t="s">
        <v>704</v>
      </c>
      <c r="E2783" s="9">
        <f>Source!AQ3161</f>
        <v>6.22</v>
      </c>
      <c r="F2783" s="24"/>
      <c r="G2783" s="23" t="str">
        <f>Source!DI3161</f>
        <v/>
      </c>
      <c r="H2783" s="9">
        <f>Source!AV3161</f>
        <v>1</v>
      </c>
      <c r="I2783" s="9"/>
      <c r="J2783" s="25"/>
      <c r="K2783" s="25">
        <f>Source!U3161</f>
        <v>4.976</v>
      </c>
    </row>
    <row r="2784" spans="1:22" ht="15" x14ac:dyDescent="0.25">
      <c r="A2784" s="29"/>
      <c r="B2784" s="29"/>
      <c r="C2784" s="29"/>
      <c r="D2784" s="29"/>
      <c r="E2784" s="29"/>
      <c r="F2784" s="29"/>
      <c r="G2784" s="29"/>
      <c r="H2784" s="29"/>
      <c r="I2784" s="44">
        <f>J2779+J2780+J2781+J2782</f>
        <v>4084.7599999999993</v>
      </c>
      <c r="J2784" s="44"/>
      <c r="K2784" s="30">
        <f>IF(Source!I3161&lt;&gt;0, ROUND(I2784/Source!I3161, 2), 0)</f>
        <v>5105.95</v>
      </c>
      <c r="P2784" s="28">
        <f>I2784</f>
        <v>4084.7599999999993</v>
      </c>
    </row>
    <row r="2785" spans="1:22" ht="57" x14ac:dyDescent="0.2">
      <c r="A2785" s="20" t="str">
        <f>Source!E3162</f>
        <v>31</v>
      </c>
      <c r="B2785" s="21" t="str">
        <f>Source!F3162</f>
        <v>коммерческое предложение</v>
      </c>
      <c r="C2785" s="21" t="s">
        <v>770</v>
      </c>
      <c r="D2785" s="22" t="str">
        <f>Source!H3162</f>
        <v>шт.</v>
      </c>
      <c r="E2785" s="9">
        <f>Source!I3162</f>
        <v>2</v>
      </c>
      <c r="F2785" s="24">
        <f>Source!AL3162</f>
        <v>6054.17</v>
      </c>
      <c r="G2785" s="23" t="str">
        <f>Source!DD3162</f>
        <v/>
      </c>
      <c r="H2785" s="9">
        <f>Source!AW3162</f>
        <v>1</v>
      </c>
      <c r="I2785" s="9">
        <f>IF(Source!BC3162&lt;&gt; 0, Source!BC3162, 1)</f>
        <v>1</v>
      </c>
      <c r="J2785" s="25">
        <f>Source!P3162</f>
        <v>12108.34</v>
      </c>
      <c r="K2785" s="25"/>
      <c r="Q2785">
        <f>ROUND((Source!BZ3162/100)*ROUND((Source!AF3162*Source!AV3162)*Source!I3162, 2), 2)</f>
        <v>0</v>
      </c>
      <c r="R2785">
        <f>Source!X3162</f>
        <v>0</v>
      </c>
      <c r="S2785">
        <f>ROUND((Source!CA3162/100)*ROUND((Source!AF3162*Source!AV3162)*Source!I3162, 2), 2)</f>
        <v>0</v>
      </c>
      <c r="T2785">
        <f>Source!Y3162</f>
        <v>0</v>
      </c>
      <c r="U2785">
        <f>ROUND((175/100)*ROUND((Source!AE3162*Source!AV3162)*Source!I3162, 2), 2)</f>
        <v>0</v>
      </c>
      <c r="V2785">
        <f>ROUND((108/100)*ROUND(Source!CS3162*Source!I3162, 2), 2)</f>
        <v>0</v>
      </c>
    </row>
    <row r="2786" spans="1:22" ht="15" x14ac:dyDescent="0.25">
      <c r="A2786" s="29"/>
      <c r="B2786" s="29"/>
      <c r="C2786" s="29"/>
      <c r="D2786" s="29"/>
      <c r="E2786" s="29"/>
      <c r="F2786" s="29"/>
      <c r="G2786" s="29"/>
      <c r="H2786" s="29"/>
      <c r="I2786" s="44">
        <f>J2785</f>
        <v>12108.34</v>
      </c>
      <c r="J2786" s="44"/>
      <c r="K2786" s="30">
        <f>IF(Source!I3162&lt;&gt;0, ROUND(I2786/Source!I3162, 2), 0)</f>
        <v>6054.17</v>
      </c>
      <c r="P2786" s="28">
        <f>I2786</f>
        <v>12108.34</v>
      </c>
    </row>
    <row r="2788" spans="1:22" ht="15" x14ac:dyDescent="0.25">
      <c r="A2788" s="42" t="str">
        <f>CONCATENATE("Итого по разделу: ",IF(Source!G3164&lt;&gt;"Новый раздел", Source!G3164, ""))</f>
        <v>Итого по разделу: Установка лавочек</v>
      </c>
      <c r="B2788" s="42"/>
      <c r="C2788" s="42"/>
      <c r="D2788" s="42"/>
      <c r="E2788" s="42"/>
      <c r="F2788" s="42"/>
      <c r="G2788" s="42"/>
      <c r="H2788" s="42"/>
      <c r="I2788" s="40">
        <f>SUM(P2776:P2787)</f>
        <v>16193.099999999999</v>
      </c>
      <c r="J2788" s="41"/>
      <c r="K2788" s="31"/>
    </row>
    <row r="2790" spans="1:22" ht="14.25" x14ac:dyDescent="0.2">
      <c r="C2790" s="38" t="str">
        <f>Source!H3192</f>
        <v>НДС 20%</v>
      </c>
      <c r="D2790" s="38"/>
      <c r="E2790" s="38"/>
      <c r="F2790" s="38"/>
      <c r="G2790" s="38"/>
      <c r="H2790" s="38"/>
      <c r="I2790" s="39">
        <f>IF(Source!F3192=0, "", Source!F3192)</f>
        <v>3238.62</v>
      </c>
      <c r="J2790" s="39"/>
    </row>
    <row r="2791" spans="1:22" ht="14.25" x14ac:dyDescent="0.2">
      <c r="C2791" s="38" t="str">
        <f>Source!H3193</f>
        <v>Итого с НДС</v>
      </c>
      <c r="D2791" s="38"/>
      <c r="E2791" s="38"/>
      <c r="F2791" s="38"/>
      <c r="G2791" s="38"/>
      <c r="H2791" s="38"/>
      <c r="I2791" s="39">
        <f>IF(Source!F3193=0, "", Source!F3193)</f>
        <v>19431.72</v>
      </c>
      <c r="J2791" s="39"/>
    </row>
    <row r="2793" spans="1:22" ht="16.5" x14ac:dyDescent="0.25">
      <c r="A2793" s="43" t="str">
        <f>CONCATENATE("Раздел: ",IF(Source!G3195&lt;&gt;"Новый раздел", Source!G3195, ""))</f>
        <v>Раздел: Установка урн</v>
      </c>
      <c r="B2793" s="43"/>
      <c r="C2793" s="43"/>
      <c r="D2793" s="43"/>
      <c r="E2793" s="43"/>
      <c r="F2793" s="43"/>
      <c r="G2793" s="43"/>
      <c r="H2793" s="43"/>
      <c r="I2793" s="43"/>
      <c r="J2793" s="43"/>
      <c r="K2793" s="43"/>
    </row>
    <row r="2794" spans="1:22" ht="42.75" x14ac:dyDescent="0.2">
      <c r="A2794" s="20" t="str">
        <f>Source!E3199</f>
        <v>32</v>
      </c>
      <c r="B2794" s="21" t="str">
        <f>Source!F3199</f>
        <v>5.3-3203-4-2/1</v>
      </c>
      <c r="C2794" s="21" t="str">
        <f>Source!G3199</f>
        <v>Установка стоек металлического ограждения газонов из трубы, масса стоек до 5 кг</v>
      </c>
      <c r="D2794" s="22" t="str">
        <f>Source!H3199</f>
        <v>10 шт.</v>
      </c>
      <c r="E2794" s="9">
        <f>Source!I3199</f>
        <v>0.4</v>
      </c>
      <c r="F2794" s="24"/>
      <c r="G2794" s="23"/>
      <c r="H2794" s="9"/>
      <c r="I2794" s="9"/>
      <c r="J2794" s="25"/>
      <c r="K2794" s="25"/>
      <c r="Q2794">
        <f>ROUND((Source!BZ3199/100)*ROUND((Source!AF3199*Source!AV3199)*Source!I3199, 2), 2)</f>
        <v>328.39</v>
      </c>
      <c r="R2794">
        <f>Source!X3199</f>
        <v>328.39</v>
      </c>
      <c r="S2794">
        <f>ROUND((Source!CA3199/100)*ROUND((Source!AF3199*Source!AV3199)*Source!I3199, 2), 2)</f>
        <v>46.91</v>
      </c>
      <c r="T2794">
        <f>Source!Y3199</f>
        <v>46.91</v>
      </c>
      <c r="U2794">
        <f>ROUND((175/100)*ROUND((Source!AE3199*Source!AV3199)*Source!I3199, 2), 2)</f>
        <v>0</v>
      </c>
      <c r="V2794">
        <f>ROUND((108/100)*ROUND(Source!CS3199*Source!I3199, 2), 2)</f>
        <v>0</v>
      </c>
    </row>
    <row r="2795" spans="1:22" x14ac:dyDescent="0.2">
      <c r="C2795" s="26" t="str">
        <f>"Объем: "&amp;Source!I3199&amp;"=4/"&amp;"10"</f>
        <v>Объем: 0,4=4/10</v>
      </c>
    </row>
    <row r="2796" spans="1:22" ht="14.25" x14ac:dyDescent="0.2">
      <c r="A2796" s="20"/>
      <c r="B2796" s="21"/>
      <c r="C2796" s="21" t="s">
        <v>695</v>
      </c>
      <c r="D2796" s="22"/>
      <c r="E2796" s="9"/>
      <c r="F2796" s="24">
        <f>Source!AO3199</f>
        <v>1172.82</v>
      </c>
      <c r="G2796" s="23" t="str">
        <f>Source!DG3199</f>
        <v/>
      </c>
      <c r="H2796" s="9">
        <f>Source!AV3199</f>
        <v>1</v>
      </c>
      <c r="I2796" s="9">
        <f>IF(Source!BA3199&lt;&gt; 0, Source!BA3199, 1)</f>
        <v>1</v>
      </c>
      <c r="J2796" s="25">
        <f>Source!S3199</f>
        <v>469.13</v>
      </c>
      <c r="K2796" s="25"/>
    </row>
    <row r="2797" spans="1:22" ht="14.25" x14ac:dyDescent="0.2">
      <c r="A2797" s="20"/>
      <c r="B2797" s="21"/>
      <c r="C2797" s="21" t="s">
        <v>698</v>
      </c>
      <c r="D2797" s="22"/>
      <c r="E2797" s="9"/>
      <c r="F2797" s="24">
        <f>Source!AL3199</f>
        <v>2994.86</v>
      </c>
      <c r="G2797" s="23" t="str">
        <f>Source!DD3199</f>
        <v/>
      </c>
      <c r="H2797" s="9">
        <f>Source!AW3199</f>
        <v>1</v>
      </c>
      <c r="I2797" s="9">
        <f>IF(Source!BC3199&lt;&gt; 0, Source!BC3199, 1)</f>
        <v>1</v>
      </c>
      <c r="J2797" s="25">
        <f>Source!P3199</f>
        <v>1197.94</v>
      </c>
      <c r="K2797" s="25"/>
    </row>
    <row r="2798" spans="1:22" ht="14.25" x14ac:dyDescent="0.2">
      <c r="A2798" s="20"/>
      <c r="B2798" s="21"/>
      <c r="C2798" s="21" t="s">
        <v>699</v>
      </c>
      <c r="D2798" s="22" t="s">
        <v>700</v>
      </c>
      <c r="E2798" s="9">
        <f>Source!AT3199</f>
        <v>70</v>
      </c>
      <c r="F2798" s="24"/>
      <c r="G2798" s="23"/>
      <c r="H2798" s="9"/>
      <c r="I2798" s="9"/>
      <c r="J2798" s="25">
        <f>SUM(R2794:R2797)</f>
        <v>328.39</v>
      </c>
      <c r="K2798" s="25"/>
    </row>
    <row r="2799" spans="1:22" ht="14.25" x14ac:dyDescent="0.2">
      <c r="A2799" s="20"/>
      <c r="B2799" s="21"/>
      <c r="C2799" s="21" t="s">
        <v>701</v>
      </c>
      <c r="D2799" s="22" t="s">
        <v>700</v>
      </c>
      <c r="E2799" s="9">
        <f>Source!AU3199</f>
        <v>10</v>
      </c>
      <c r="F2799" s="24"/>
      <c r="G2799" s="23"/>
      <c r="H2799" s="9"/>
      <c r="I2799" s="9"/>
      <c r="J2799" s="25">
        <f>SUM(T2794:T2798)</f>
        <v>46.91</v>
      </c>
      <c r="K2799" s="25"/>
    </row>
    <row r="2800" spans="1:22" ht="14.25" x14ac:dyDescent="0.2">
      <c r="A2800" s="20"/>
      <c r="B2800" s="21"/>
      <c r="C2800" s="21" t="s">
        <v>703</v>
      </c>
      <c r="D2800" s="22" t="s">
        <v>704</v>
      </c>
      <c r="E2800" s="9">
        <f>Source!AQ3199</f>
        <v>6.22</v>
      </c>
      <c r="F2800" s="24"/>
      <c r="G2800" s="23" t="str">
        <f>Source!DI3199</f>
        <v/>
      </c>
      <c r="H2800" s="9">
        <f>Source!AV3199</f>
        <v>1</v>
      </c>
      <c r="I2800" s="9"/>
      <c r="J2800" s="25"/>
      <c r="K2800" s="25">
        <f>Source!U3199</f>
        <v>2.488</v>
      </c>
    </row>
    <row r="2801" spans="1:22" ht="15" x14ac:dyDescent="0.25">
      <c r="A2801" s="29"/>
      <c r="B2801" s="29"/>
      <c r="C2801" s="29"/>
      <c r="D2801" s="29"/>
      <c r="E2801" s="29"/>
      <c r="F2801" s="29"/>
      <c r="G2801" s="29"/>
      <c r="H2801" s="29"/>
      <c r="I2801" s="44">
        <f>J2796+J2797+J2798+J2799</f>
        <v>2042.3700000000001</v>
      </c>
      <c r="J2801" s="44"/>
      <c r="K2801" s="30">
        <f>IF(Source!I3199&lt;&gt;0, ROUND(I2801/Source!I3199, 2), 0)</f>
        <v>5105.93</v>
      </c>
      <c r="P2801" s="28">
        <f>I2801</f>
        <v>2042.3700000000001</v>
      </c>
    </row>
    <row r="2802" spans="1:22" ht="57" x14ac:dyDescent="0.2">
      <c r="A2802" s="20" t="str">
        <f>Source!E3200</f>
        <v>33</v>
      </c>
      <c r="B2802" s="21" t="str">
        <f>Source!F3200</f>
        <v>коммерческое предложение</v>
      </c>
      <c r="C2802" s="21" t="s">
        <v>771</v>
      </c>
      <c r="D2802" s="22" t="str">
        <f>Source!H3200</f>
        <v>шт.</v>
      </c>
      <c r="E2802" s="9">
        <f>Source!I3200</f>
        <v>2</v>
      </c>
      <c r="F2802" s="24">
        <f>Source!AL3200</f>
        <v>2916.67</v>
      </c>
      <c r="G2802" s="23" t="str">
        <f>Source!DD3200</f>
        <v/>
      </c>
      <c r="H2802" s="9">
        <f>Source!AW3200</f>
        <v>1</v>
      </c>
      <c r="I2802" s="9">
        <f>IF(Source!BC3200&lt;&gt; 0, Source!BC3200, 1)</f>
        <v>1</v>
      </c>
      <c r="J2802" s="25">
        <f>Source!P3200</f>
        <v>5833.34</v>
      </c>
      <c r="K2802" s="25"/>
      <c r="Q2802">
        <f>ROUND((Source!BZ3200/100)*ROUND((Source!AF3200*Source!AV3200)*Source!I3200, 2), 2)</f>
        <v>0</v>
      </c>
      <c r="R2802">
        <f>Source!X3200</f>
        <v>0</v>
      </c>
      <c r="S2802">
        <f>ROUND((Source!CA3200/100)*ROUND((Source!AF3200*Source!AV3200)*Source!I3200, 2), 2)</f>
        <v>0</v>
      </c>
      <c r="T2802">
        <f>Source!Y3200</f>
        <v>0</v>
      </c>
      <c r="U2802">
        <f>ROUND((175/100)*ROUND((Source!AE3200*Source!AV3200)*Source!I3200, 2), 2)</f>
        <v>0</v>
      </c>
      <c r="V2802">
        <f>ROUND((108/100)*ROUND(Source!CS3200*Source!I3200, 2), 2)</f>
        <v>0</v>
      </c>
    </row>
    <row r="2803" spans="1:22" ht="15" x14ac:dyDescent="0.25">
      <c r="A2803" s="29"/>
      <c r="B2803" s="29"/>
      <c r="C2803" s="29"/>
      <c r="D2803" s="29"/>
      <c r="E2803" s="29"/>
      <c r="F2803" s="29"/>
      <c r="G2803" s="29"/>
      <c r="H2803" s="29"/>
      <c r="I2803" s="44">
        <f>J2802</f>
        <v>5833.34</v>
      </c>
      <c r="J2803" s="44"/>
      <c r="K2803" s="30">
        <f>IF(Source!I3200&lt;&gt;0, ROUND(I2803/Source!I3200, 2), 0)</f>
        <v>2916.67</v>
      </c>
      <c r="P2803" s="28">
        <f>I2803</f>
        <v>5833.34</v>
      </c>
    </row>
    <row r="2805" spans="1:22" ht="15" x14ac:dyDescent="0.25">
      <c r="A2805" s="42" t="str">
        <f>CONCATENATE("Итого по разделу: ",IF(Source!G3202&lt;&gt;"Новый раздел", Source!G3202, ""))</f>
        <v>Итого по разделу: Установка урн</v>
      </c>
      <c r="B2805" s="42"/>
      <c r="C2805" s="42"/>
      <c r="D2805" s="42"/>
      <c r="E2805" s="42"/>
      <c r="F2805" s="42"/>
      <c r="G2805" s="42"/>
      <c r="H2805" s="42"/>
      <c r="I2805" s="40">
        <f>SUM(P2793:P2804)</f>
        <v>7875.71</v>
      </c>
      <c r="J2805" s="41"/>
      <c r="K2805" s="31"/>
    </row>
    <row r="2807" spans="1:22" ht="14.25" x14ac:dyDescent="0.2">
      <c r="C2807" s="38" t="str">
        <f>Source!H3230</f>
        <v>НДС 20%</v>
      </c>
      <c r="D2807" s="38"/>
      <c r="E2807" s="38"/>
      <c r="F2807" s="38"/>
      <c r="G2807" s="38"/>
      <c r="H2807" s="38"/>
      <c r="I2807" s="39">
        <f>IF(Source!F3230=0, "", Source!F3230)</f>
        <v>1575.14</v>
      </c>
      <c r="J2807" s="39"/>
    </row>
    <row r="2808" spans="1:22" ht="14.25" x14ac:dyDescent="0.2">
      <c r="C2808" s="38" t="str">
        <f>Source!H3231</f>
        <v>Итого с НДС</v>
      </c>
      <c r="D2808" s="38"/>
      <c r="E2808" s="38"/>
      <c r="F2808" s="38"/>
      <c r="G2808" s="38"/>
      <c r="H2808" s="38"/>
      <c r="I2808" s="39">
        <f>IF(Source!F3231=0, "", Source!F3231)</f>
        <v>9450.85</v>
      </c>
      <c r="J2808" s="39"/>
    </row>
    <row r="2810" spans="1:22" ht="15" x14ac:dyDescent="0.25">
      <c r="A2810" s="42" t="str">
        <f>CONCATENATE("Итого по локальной смете: ",IF(Source!G3233&lt;&gt;"Новая локальная смета", Source!G3233, ""))</f>
        <v>Итого по локальной смете: Трофимова ул. 5к. 2</v>
      </c>
      <c r="B2810" s="42"/>
      <c r="C2810" s="42"/>
      <c r="D2810" s="42"/>
      <c r="E2810" s="42"/>
      <c r="F2810" s="42"/>
      <c r="G2810" s="42"/>
      <c r="H2810" s="42"/>
      <c r="I2810" s="40">
        <f>SUM(P2511:P2809)</f>
        <v>1683240.1200000006</v>
      </c>
      <c r="J2810" s="41"/>
      <c r="K2810" s="31"/>
    </row>
    <row r="2812" spans="1:22" ht="14.25" x14ac:dyDescent="0.2">
      <c r="C2812" s="38" t="str">
        <f>Source!H3261</f>
        <v>НДС 20%</v>
      </c>
      <c r="D2812" s="38"/>
      <c r="E2812" s="38"/>
      <c r="F2812" s="38"/>
      <c r="G2812" s="38"/>
      <c r="H2812" s="38"/>
      <c r="I2812" s="39">
        <f>IF(Source!F3261=0, "", Source!F3261)</f>
        <v>336648.02</v>
      </c>
      <c r="J2812" s="39"/>
    </row>
    <row r="2813" spans="1:22" ht="14.25" x14ac:dyDescent="0.2">
      <c r="C2813" s="38" t="str">
        <f>Source!H3262</f>
        <v>Итого с НДС</v>
      </c>
      <c r="D2813" s="38"/>
      <c r="E2813" s="38"/>
      <c r="F2813" s="38"/>
      <c r="G2813" s="38"/>
      <c r="H2813" s="38"/>
      <c r="I2813" s="39">
        <f>IF(Source!F3262=0, "", Source!F3262)</f>
        <v>2019888.14</v>
      </c>
      <c r="J2813" s="39"/>
    </row>
    <row r="2815" spans="1:22" ht="15" x14ac:dyDescent="0.25">
      <c r="A2815" s="42" t="s">
        <v>814</v>
      </c>
      <c r="B2815" s="42"/>
      <c r="C2815" s="42"/>
      <c r="D2815" s="42"/>
      <c r="E2815" s="42"/>
      <c r="F2815" s="42"/>
      <c r="G2815" s="42"/>
      <c r="H2815" s="42"/>
      <c r="I2815" s="40">
        <f>SUM(P1:P2814)</f>
        <v>27451200.040000029</v>
      </c>
      <c r="J2815" s="41"/>
      <c r="K2815" s="31"/>
    </row>
    <row r="2816" spans="1:22" ht="14.25" x14ac:dyDescent="0.2">
      <c r="C2816" s="38" t="str">
        <f>Source!H3292</f>
        <v>НДС 20%</v>
      </c>
      <c r="D2816" s="38"/>
      <c r="E2816" s="38"/>
      <c r="F2816" s="38"/>
      <c r="G2816" s="38"/>
      <c r="H2816" s="38"/>
      <c r="I2816" s="39">
        <f>IF(Source!F3292=0, "", Source!F3292)</f>
        <v>5490240.0099999998</v>
      </c>
      <c r="J2816" s="39"/>
    </row>
    <row r="2817" spans="1:11" ht="14.25" x14ac:dyDescent="0.2">
      <c r="C2817" s="38" t="str">
        <f>Source!H3293</f>
        <v>Итого с НДС</v>
      </c>
      <c r="D2817" s="38"/>
      <c r="E2817" s="38"/>
      <c r="F2817" s="38"/>
      <c r="G2817" s="38"/>
      <c r="H2817" s="38"/>
      <c r="I2817" s="39">
        <f>IF(Source!F3293=0, "", Source!F3293)</f>
        <v>32941440.050000001</v>
      </c>
      <c r="J2817" s="39"/>
    </row>
    <row r="2820" spans="1:11" ht="14.25" x14ac:dyDescent="0.2">
      <c r="A2820" s="36" t="s">
        <v>777</v>
      </c>
      <c r="B2820" s="36"/>
      <c r="C2820" s="35" t="str">
        <f>IF(Source!AC12&lt;&gt;"", Source!AC12," ")</f>
        <v xml:space="preserve"> </v>
      </c>
      <c r="D2820" s="35"/>
      <c r="E2820" s="35"/>
      <c r="F2820" s="35"/>
      <c r="G2820" s="35"/>
      <c r="H2820" s="10" t="str">
        <f>IF(Source!AB12&lt;&gt;"", Source!AB12," ")</f>
        <v xml:space="preserve"> </v>
      </c>
      <c r="I2820" s="10"/>
      <c r="J2820" s="10"/>
      <c r="K2820" s="10"/>
    </row>
    <row r="2821" spans="1:11" ht="14.25" x14ac:dyDescent="0.2">
      <c r="A2821" s="10"/>
      <c r="B2821" s="10"/>
      <c r="C2821" s="37" t="s">
        <v>778</v>
      </c>
      <c r="D2821" s="37"/>
      <c r="E2821" s="37"/>
      <c r="F2821" s="37"/>
      <c r="G2821" s="37"/>
      <c r="H2821" s="10"/>
      <c r="I2821" s="10"/>
      <c r="J2821" s="10"/>
      <c r="K2821" s="10"/>
    </row>
    <row r="2822" spans="1:11" ht="14.25" x14ac:dyDescent="0.2">
      <c r="A2822" s="10"/>
      <c r="B2822" s="10"/>
      <c r="C2822" s="10"/>
      <c r="D2822" s="10"/>
      <c r="E2822" s="10"/>
      <c r="F2822" s="10"/>
      <c r="G2822" s="10"/>
      <c r="H2822" s="10"/>
      <c r="I2822" s="10"/>
      <c r="J2822" s="10"/>
      <c r="K2822" s="10"/>
    </row>
    <row r="2823" spans="1:11" ht="14.25" x14ac:dyDescent="0.2">
      <c r="A2823" s="36" t="s">
        <v>779</v>
      </c>
      <c r="B2823" s="36"/>
      <c r="C2823" s="35" t="str">
        <f>IF(Source!AE12&lt;&gt;"", Source!AE12," ")</f>
        <v xml:space="preserve"> </v>
      </c>
      <c r="D2823" s="35"/>
      <c r="E2823" s="35"/>
      <c r="F2823" s="35"/>
      <c r="G2823" s="35"/>
      <c r="H2823" s="10" t="str">
        <f>IF(Source!AD12&lt;&gt;"", Source!AD12," ")</f>
        <v xml:space="preserve"> </v>
      </c>
      <c r="I2823" s="10"/>
      <c r="J2823" s="10"/>
      <c r="K2823" s="10"/>
    </row>
    <row r="2824" spans="1:11" ht="14.25" x14ac:dyDescent="0.2">
      <c r="A2824" s="10"/>
      <c r="B2824" s="10"/>
      <c r="C2824" s="37" t="s">
        <v>778</v>
      </c>
      <c r="D2824" s="37"/>
      <c r="E2824" s="37"/>
      <c r="F2824" s="37"/>
      <c r="G2824" s="37"/>
      <c r="H2824" s="10"/>
      <c r="I2824" s="10"/>
      <c r="J2824" s="10"/>
      <c r="K2824" s="10"/>
    </row>
  </sheetData>
  <mergeCells count="920">
    <mergeCell ref="B7:E7"/>
    <mergeCell ref="G7:K7"/>
    <mergeCell ref="J2:K2"/>
    <mergeCell ref="A10:K10"/>
    <mergeCell ref="A11:K11"/>
    <mergeCell ref="A13:K13"/>
    <mergeCell ref="B3:E3"/>
    <mergeCell ref="G3:K3"/>
    <mergeCell ref="B4:E4"/>
    <mergeCell ref="G4:K4"/>
    <mergeCell ref="B6:E6"/>
    <mergeCell ref="G6:K6"/>
    <mergeCell ref="F21:H21"/>
    <mergeCell ref="I21:J21"/>
    <mergeCell ref="F22:H22"/>
    <mergeCell ref="I22:J22"/>
    <mergeCell ref="F23:H23"/>
    <mergeCell ref="I23:J23"/>
    <mergeCell ref="A15:K15"/>
    <mergeCell ref="A17:K17"/>
    <mergeCell ref="F19:H19"/>
    <mergeCell ref="I19:J19"/>
    <mergeCell ref="F20:H20"/>
    <mergeCell ref="I20:J20"/>
    <mergeCell ref="I26:I28"/>
    <mergeCell ref="J26:J28"/>
    <mergeCell ref="A31:K31"/>
    <mergeCell ref="A33:K33"/>
    <mergeCell ref="I44:J44"/>
    <mergeCell ref="I52:J52"/>
    <mergeCell ref="F24:H24"/>
    <mergeCell ref="I24:J24"/>
    <mergeCell ref="A26:A28"/>
    <mergeCell ref="B26:B28"/>
    <mergeCell ref="C26:C28"/>
    <mergeCell ref="D26:D28"/>
    <mergeCell ref="E26:E28"/>
    <mergeCell ref="F26:F28"/>
    <mergeCell ref="G26:G28"/>
    <mergeCell ref="H26:H28"/>
    <mergeCell ref="C73:H73"/>
    <mergeCell ref="I73:J73"/>
    <mergeCell ref="A75:K75"/>
    <mergeCell ref="I83:J83"/>
    <mergeCell ref="I85:J85"/>
    <mergeCell ref="I87:J87"/>
    <mergeCell ref="A87:H87"/>
    <mergeCell ref="I60:J60"/>
    <mergeCell ref="I68:J68"/>
    <mergeCell ref="I70:J70"/>
    <mergeCell ref="A70:H70"/>
    <mergeCell ref="C72:H72"/>
    <mergeCell ref="I72:J72"/>
    <mergeCell ref="I101:J101"/>
    <mergeCell ref="I108:J108"/>
    <mergeCell ref="I115:J115"/>
    <mergeCell ref="I120:J120"/>
    <mergeCell ref="I124:J124"/>
    <mergeCell ref="I128:J128"/>
    <mergeCell ref="C89:H89"/>
    <mergeCell ref="I89:J89"/>
    <mergeCell ref="C90:H90"/>
    <mergeCell ref="I90:J90"/>
    <mergeCell ref="A92:K92"/>
    <mergeCell ref="A94:K94"/>
    <mergeCell ref="C182:H182"/>
    <mergeCell ref="I182:J182"/>
    <mergeCell ref="C183:H183"/>
    <mergeCell ref="I183:J183"/>
    <mergeCell ref="I185:J185"/>
    <mergeCell ref="A185:H185"/>
    <mergeCell ref="I141:J141"/>
    <mergeCell ref="I155:J155"/>
    <mergeCell ref="I169:J169"/>
    <mergeCell ref="I178:J178"/>
    <mergeCell ref="I180:J180"/>
    <mergeCell ref="A180:H180"/>
    <mergeCell ref="I204:J204"/>
    <mergeCell ref="I208:J208"/>
    <mergeCell ref="I212:J212"/>
    <mergeCell ref="I221:J221"/>
    <mergeCell ref="I228:J228"/>
    <mergeCell ref="I239:J239"/>
    <mergeCell ref="C187:H187"/>
    <mergeCell ref="I187:J187"/>
    <mergeCell ref="C188:H188"/>
    <mergeCell ref="I188:J188"/>
    <mergeCell ref="A190:K190"/>
    <mergeCell ref="I197:J197"/>
    <mergeCell ref="A248:K248"/>
    <mergeCell ref="I256:J256"/>
    <mergeCell ref="I258:J258"/>
    <mergeCell ref="I266:J266"/>
    <mergeCell ref="I268:J268"/>
    <mergeCell ref="I276:J276"/>
    <mergeCell ref="I241:J241"/>
    <mergeCell ref="I243:J243"/>
    <mergeCell ref="A243:H243"/>
    <mergeCell ref="C245:H245"/>
    <mergeCell ref="I245:J245"/>
    <mergeCell ref="C246:H246"/>
    <mergeCell ref="I246:J246"/>
    <mergeCell ref="I308:J308"/>
    <mergeCell ref="I316:J316"/>
    <mergeCell ref="I318:J318"/>
    <mergeCell ref="I326:J326"/>
    <mergeCell ref="I328:J328"/>
    <mergeCell ref="I330:J330"/>
    <mergeCell ref="I278:J278"/>
    <mergeCell ref="I286:J286"/>
    <mergeCell ref="I288:J288"/>
    <mergeCell ref="I296:J296"/>
    <mergeCell ref="I298:J298"/>
    <mergeCell ref="I306:J306"/>
    <mergeCell ref="I343:J343"/>
    <mergeCell ref="I345:J345"/>
    <mergeCell ref="I347:J347"/>
    <mergeCell ref="A347:H347"/>
    <mergeCell ref="C349:H349"/>
    <mergeCell ref="I349:J349"/>
    <mergeCell ref="A330:H330"/>
    <mergeCell ref="C332:H332"/>
    <mergeCell ref="I332:J332"/>
    <mergeCell ref="C333:H333"/>
    <mergeCell ref="I333:J333"/>
    <mergeCell ref="A335:K335"/>
    <mergeCell ref="C366:H366"/>
    <mergeCell ref="I366:J366"/>
    <mergeCell ref="C367:H367"/>
    <mergeCell ref="I367:J367"/>
    <mergeCell ref="I369:J369"/>
    <mergeCell ref="A369:H369"/>
    <mergeCell ref="C350:H350"/>
    <mergeCell ref="I350:J350"/>
    <mergeCell ref="A352:K352"/>
    <mergeCell ref="I360:J360"/>
    <mergeCell ref="I362:J362"/>
    <mergeCell ref="I364:J364"/>
    <mergeCell ref="A364:H364"/>
    <mergeCell ref="I387:J387"/>
    <mergeCell ref="I395:J395"/>
    <mergeCell ref="I403:J403"/>
    <mergeCell ref="I411:J411"/>
    <mergeCell ref="I413:J413"/>
    <mergeCell ref="A413:H413"/>
    <mergeCell ref="C371:H371"/>
    <mergeCell ref="I371:J371"/>
    <mergeCell ref="C372:H372"/>
    <mergeCell ref="I372:J372"/>
    <mergeCell ref="A374:K374"/>
    <mergeCell ref="A376:K376"/>
    <mergeCell ref="I429:J429"/>
    <mergeCell ref="I431:J431"/>
    <mergeCell ref="I433:J433"/>
    <mergeCell ref="A433:H433"/>
    <mergeCell ref="C435:H435"/>
    <mergeCell ref="I435:J435"/>
    <mergeCell ref="C415:H415"/>
    <mergeCell ref="I415:J415"/>
    <mergeCell ref="C416:H416"/>
    <mergeCell ref="I416:J416"/>
    <mergeCell ref="A418:K418"/>
    <mergeCell ref="I427:J427"/>
    <mergeCell ref="I460:J460"/>
    <mergeCell ref="I469:J469"/>
    <mergeCell ref="I477:J477"/>
    <mergeCell ref="I488:J488"/>
    <mergeCell ref="I490:J490"/>
    <mergeCell ref="I492:J492"/>
    <mergeCell ref="C436:H436"/>
    <mergeCell ref="I436:J436"/>
    <mergeCell ref="A438:K438"/>
    <mergeCell ref="I445:J445"/>
    <mergeCell ref="I452:J452"/>
    <mergeCell ref="I456:J456"/>
    <mergeCell ref="I505:J505"/>
    <mergeCell ref="I507:J507"/>
    <mergeCell ref="I515:J515"/>
    <mergeCell ref="I517:J517"/>
    <mergeCell ref="I519:J519"/>
    <mergeCell ref="A519:H519"/>
    <mergeCell ref="A492:H492"/>
    <mergeCell ref="C494:H494"/>
    <mergeCell ref="I494:J494"/>
    <mergeCell ref="C495:H495"/>
    <mergeCell ref="I495:J495"/>
    <mergeCell ref="A497:K497"/>
    <mergeCell ref="I536:J536"/>
    <mergeCell ref="I543:J543"/>
    <mergeCell ref="I549:J549"/>
    <mergeCell ref="I560:J560"/>
    <mergeCell ref="I571:J571"/>
    <mergeCell ref="I584:J584"/>
    <mergeCell ref="C521:H521"/>
    <mergeCell ref="I521:J521"/>
    <mergeCell ref="C522:H522"/>
    <mergeCell ref="I522:J522"/>
    <mergeCell ref="A524:K524"/>
    <mergeCell ref="A526:K526"/>
    <mergeCell ref="C626:H626"/>
    <mergeCell ref="I626:J626"/>
    <mergeCell ref="I628:J628"/>
    <mergeCell ref="A628:H628"/>
    <mergeCell ref="C630:H630"/>
    <mergeCell ref="I630:J630"/>
    <mergeCell ref="I598:J598"/>
    <mergeCell ref="I612:J612"/>
    <mergeCell ref="I621:J621"/>
    <mergeCell ref="I623:J623"/>
    <mergeCell ref="A623:H623"/>
    <mergeCell ref="C625:H625"/>
    <mergeCell ref="I625:J625"/>
    <mergeCell ref="C647:H647"/>
    <mergeCell ref="I647:J647"/>
    <mergeCell ref="C648:H648"/>
    <mergeCell ref="I648:J648"/>
    <mergeCell ref="A650:K650"/>
    <mergeCell ref="I658:J658"/>
    <mergeCell ref="C631:H631"/>
    <mergeCell ref="I631:J631"/>
    <mergeCell ref="A633:K633"/>
    <mergeCell ref="I641:J641"/>
    <mergeCell ref="I643:J643"/>
    <mergeCell ref="I645:J645"/>
    <mergeCell ref="A645:H645"/>
    <mergeCell ref="I667:J667"/>
    <mergeCell ref="A667:H667"/>
    <mergeCell ref="C669:H669"/>
    <mergeCell ref="I669:J669"/>
    <mergeCell ref="C670:H670"/>
    <mergeCell ref="I670:J670"/>
    <mergeCell ref="I660:J660"/>
    <mergeCell ref="I662:J662"/>
    <mergeCell ref="A662:H662"/>
    <mergeCell ref="C664:H664"/>
    <mergeCell ref="I664:J664"/>
    <mergeCell ref="C665:H665"/>
    <mergeCell ref="I665:J665"/>
    <mergeCell ref="I711:J711"/>
    <mergeCell ref="A711:H711"/>
    <mergeCell ref="C713:H713"/>
    <mergeCell ref="I713:J713"/>
    <mergeCell ref="C714:H714"/>
    <mergeCell ref="I714:J714"/>
    <mergeCell ref="A672:K672"/>
    <mergeCell ref="A674:K674"/>
    <mergeCell ref="I685:J685"/>
    <mergeCell ref="I693:J693"/>
    <mergeCell ref="I701:J701"/>
    <mergeCell ref="I709:J709"/>
    <mergeCell ref="C731:H731"/>
    <mergeCell ref="I731:J731"/>
    <mergeCell ref="A733:K733"/>
    <mergeCell ref="I740:J740"/>
    <mergeCell ref="I747:J747"/>
    <mergeCell ref="I751:J751"/>
    <mergeCell ref="A716:K716"/>
    <mergeCell ref="I724:J724"/>
    <mergeCell ref="I726:J726"/>
    <mergeCell ref="I728:J728"/>
    <mergeCell ref="A728:H728"/>
    <mergeCell ref="C730:H730"/>
    <mergeCell ref="I730:J730"/>
    <mergeCell ref="I788:J788"/>
    <mergeCell ref="A788:H788"/>
    <mergeCell ref="C790:H790"/>
    <mergeCell ref="I790:J790"/>
    <mergeCell ref="C791:H791"/>
    <mergeCell ref="I791:J791"/>
    <mergeCell ref="I755:J755"/>
    <mergeCell ref="I764:J764"/>
    <mergeCell ref="I771:J771"/>
    <mergeCell ref="I782:J782"/>
    <mergeCell ref="I784:J784"/>
    <mergeCell ref="I786:J786"/>
    <mergeCell ref="I823:J823"/>
    <mergeCell ref="I831:J831"/>
    <mergeCell ref="I833:J833"/>
    <mergeCell ref="I835:J835"/>
    <mergeCell ref="I837:J837"/>
    <mergeCell ref="I845:J845"/>
    <mergeCell ref="A793:K793"/>
    <mergeCell ref="I801:J801"/>
    <mergeCell ref="I803:J803"/>
    <mergeCell ref="I811:J811"/>
    <mergeCell ref="I813:J813"/>
    <mergeCell ref="I821:J821"/>
    <mergeCell ref="A869:H869"/>
    <mergeCell ref="C871:H871"/>
    <mergeCell ref="I871:J871"/>
    <mergeCell ref="C872:H872"/>
    <mergeCell ref="I872:J872"/>
    <mergeCell ref="A874:K874"/>
    <mergeCell ref="I847:J847"/>
    <mergeCell ref="I855:J855"/>
    <mergeCell ref="I857:J857"/>
    <mergeCell ref="I865:J865"/>
    <mergeCell ref="I867:J867"/>
    <mergeCell ref="I869:J869"/>
    <mergeCell ref="I934:J934"/>
    <mergeCell ref="I948:J948"/>
    <mergeCell ref="I962:J962"/>
    <mergeCell ref="I971:J971"/>
    <mergeCell ref="I973:J973"/>
    <mergeCell ref="A973:H973"/>
    <mergeCell ref="A876:K876"/>
    <mergeCell ref="I886:J886"/>
    <mergeCell ref="I893:J893"/>
    <mergeCell ref="I899:J899"/>
    <mergeCell ref="I910:J910"/>
    <mergeCell ref="I921:J921"/>
    <mergeCell ref="C980:H980"/>
    <mergeCell ref="I980:J980"/>
    <mergeCell ref="C981:H981"/>
    <mergeCell ref="I981:J981"/>
    <mergeCell ref="A983:K983"/>
    <mergeCell ref="I991:J991"/>
    <mergeCell ref="C975:H975"/>
    <mergeCell ref="I975:J975"/>
    <mergeCell ref="C976:H976"/>
    <mergeCell ref="I976:J976"/>
    <mergeCell ref="I978:J978"/>
    <mergeCell ref="A978:H978"/>
    <mergeCell ref="A1000:K1000"/>
    <mergeCell ref="I1008:J1008"/>
    <mergeCell ref="I1010:J1010"/>
    <mergeCell ref="I1012:J1012"/>
    <mergeCell ref="A1012:H1012"/>
    <mergeCell ref="C1014:H1014"/>
    <mergeCell ref="I1014:J1014"/>
    <mergeCell ref="I993:J993"/>
    <mergeCell ref="I995:J995"/>
    <mergeCell ref="A995:H995"/>
    <mergeCell ref="C997:H997"/>
    <mergeCell ref="I997:J997"/>
    <mergeCell ref="C998:H998"/>
    <mergeCell ref="I998:J998"/>
    <mergeCell ref="C1020:H1020"/>
    <mergeCell ref="I1020:J1020"/>
    <mergeCell ref="A1022:K1022"/>
    <mergeCell ref="A1024:K1024"/>
    <mergeCell ref="I1035:J1035"/>
    <mergeCell ref="I1043:J1043"/>
    <mergeCell ref="C1015:H1015"/>
    <mergeCell ref="I1015:J1015"/>
    <mergeCell ref="I1017:J1017"/>
    <mergeCell ref="A1017:H1017"/>
    <mergeCell ref="C1019:H1019"/>
    <mergeCell ref="I1019:J1019"/>
    <mergeCell ref="C1064:H1064"/>
    <mergeCell ref="I1064:J1064"/>
    <mergeCell ref="A1066:K1066"/>
    <mergeCell ref="I1073:J1073"/>
    <mergeCell ref="I1080:J1080"/>
    <mergeCell ref="I1084:J1084"/>
    <mergeCell ref="I1051:J1051"/>
    <mergeCell ref="I1059:J1059"/>
    <mergeCell ref="I1061:J1061"/>
    <mergeCell ref="A1061:H1061"/>
    <mergeCell ref="C1063:H1063"/>
    <mergeCell ref="I1063:J1063"/>
    <mergeCell ref="A1120:H1120"/>
    <mergeCell ref="C1122:H1122"/>
    <mergeCell ref="I1122:J1122"/>
    <mergeCell ref="C1123:H1123"/>
    <mergeCell ref="I1123:J1123"/>
    <mergeCell ref="A1125:K1125"/>
    <mergeCell ref="I1088:J1088"/>
    <mergeCell ref="I1097:J1097"/>
    <mergeCell ref="I1105:J1105"/>
    <mergeCell ref="I1116:J1116"/>
    <mergeCell ref="I1118:J1118"/>
    <mergeCell ref="I1120:J1120"/>
    <mergeCell ref="C1149:H1149"/>
    <mergeCell ref="I1149:J1149"/>
    <mergeCell ref="C1150:H1150"/>
    <mergeCell ref="I1150:J1150"/>
    <mergeCell ref="A1152:K1152"/>
    <mergeCell ref="A1154:K1154"/>
    <mergeCell ref="I1133:J1133"/>
    <mergeCell ref="I1135:J1135"/>
    <mergeCell ref="I1143:J1143"/>
    <mergeCell ref="I1145:J1145"/>
    <mergeCell ref="I1147:J1147"/>
    <mergeCell ref="A1147:H1147"/>
    <mergeCell ref="I1201:J1201"/>
    <mergeCell ref="I1215:J1215"/>
    <mergeCell ref="I1229:J1229"/>
    <mergeCell ref="I1238:J1238"/>
    <mergeCell ref="I1240:J1240"/>
    <mergeCell ref="A1240:H1240"/>
    <mergeCell ref="I1161:J1161"/>
    <mergeCell ref="I1168:J1168"/>
    <mergeCell ref="I1175:J1175"/>
    <mergeCell ref="I1180:J1180"/>
    <mergeCell ref="I1184:J1184"/>
    <mergeCell ref="I1188:J1188"/>
    <mergeCell ref="C1247:H1247"/>
    <mergeCell ref="I1247:J1247"/>
    <mergeCell ref="C1248:H1248"/>
    <mergeCell ref="I1248:J1248"/>
    <mergeCell ref="A1250:K1250"/>
    <mergeCell ref="I1258:J1258"/>
    <mergeCell ref="C1242:H1242"/>
    <mergeCell ref="I1242:J1242"/>
    <mergeCell ref="C1243:H1243"/>
    <mergeCell ref="I1243:J1243"/>
    <mergeCell ref="I1245:J1245"/>
    <mergeCell ref="A1245:H1245"/>
    <mergeCell ref="A1267:K1267"/>
    <mergeCell ref="I1275:J1275"/>
    <mergeCell ref="I1277:J1277"/>
    <mergeCell ref="I1279:J1279"/>
    <mergeCell ref="A1279:H1279"/>
    <mergeCell ref="C1281:H1281"/>
    <mergeCell ref="I1281:J1281"/>
    <mergeCell ref="I1260:J1260"/>
    <mergeCell ref="I1262:J1262"/>
    <mergeCell ref="A1262:H1262"/>
    <mergeCell ref="C1264:H1264"/>
    <mergeCell ref="I1264:J1264"/>
    <mergeCell ref="C1265:H1265"/>
    <mergeCell ref="I1265:J1265"/>
    <mergeCell ref="C1287:H1287"/>
    <mergeCell ref="I1287:J1287"/>
    <mergeCell ref="A1289:K1289"/>
    <mergeCell ref="A1291:K1291"/>
    <mergeCell ref="I1302:J1302"/>
    <mergeCell ref="I1310:J1310"/>
    <mergeCell ref="C1282:H1282"/>
    <mergeCell ref="I1282:J1282"/>
    <mergeCell ref="I1284:J1284"/>
    <mergeCell ref="A1284:H1284"/>
    <mergeCell ref="C1286:H1286"/>
    <mergeCell ref="I1286:J1286"/>
    <mergeCell ref="C1331:H1331"/>
    <mergeCell ref="I1331:J1331"/>
    <mergeCell ref="A1333:K1333"/>
    <mergeCell ref="I1341:J1341"/>
    <mergeCell ref="I1343:J1343"/>
    <mergeCell ref="I1345:J1345"/>
    <mergeCell ref="A1345:H1345"/>
    <mergeCell ref="I1318:J1318"/>
    <mergeCell ref="I1326:J1326"/>
    <mergeCell ref="I1328:J1328"/>
    <mergeCell ref="A1328:H1328"/>
    <mergeCell ref="C1330:H1330"/>
    <mergeCell ref="I1330:J1330"/>
    <mergeCell ref="I1364:J1364"/>
    <mergeCell ref="I1368:J1368"/>
    <mergeCell ref="I1372:J1372"/>
    <mergeCell ref="I1381:J1381"/>
    <mergeCell ref="I1388:J1388"/>
    <mergeCell ref="I1399:J1399"/>
    <mergeCell ref="C1347:H1347"/>
    <mergeCell ref="I1347:J1347"/>
    <mergeCell ref="C1348:H1348"/>
    <mergeCell ref="I1348:J1348"/>
    <mergeCell ref="A1350:K1350"/>
    <mergeCell ref="I1357:J1357"/>
    <mergeCell ref="A1408:K1408"/>
    <mergeCell ref="I1416:J1416"/>
    <mergeCell ref="I1418:J1418"/>
    <mergeCell ref="I1426:J1426"/>
    <mergeCell ref="I1428:J1428"/>
    <mergeCell ref="I1436:J1436"/>
    <mergeCell ref="I1401:J1401"/>
    <mergeCell ref="I1403:J1403"/>
    <mergeCell ref="A1403:H1403"/>
    <mergeCell ref="C1405:H1405"/>
    <mergeCell ref="I1405:J1405"/>
    <mergeCell ref="C1406:H1406"/>
    <mergeCell ref="I1406:J1406"/>
    <mergeCell ref="C1453:H1453"/>
    <mergeCell ref="I1453:J1453"/>
    <mergeCell ref="A1455:K1455"/>
    <mergeCell ref="A1457:K1457"/>
    <mergeCell ref="I1467:J1467"/>
    <mergeCell ref="I1474:J1474"/>
    <mergeCell ref="I1438:J1438"/>
    <mergeCell ref="I1446:J1446"/>
    <mergeCell ref="I1448:J1448"/>
    <mergeCell ref="I1450:J1450"/>
    <mergeCell ref="A1450:H1450"/>
    <mergeCell ref="C1452:H1452"/>
    <mergeCell ref="I1452:J1452"/>
    <mergeCell ref="I1552:J1552"/>
    <mergeCell ref="I1554:J1554"/>
    <mergeCell ref="A1554:H1554"/>
    <mergeCell ref="C1556:H1556"/>
    <mergeCell ref="I1556:J1556"/>
    <mergeCell ref="C1557:H1557"/>
    <mergeCell ref="I1557:J1557"/>
    <mergeCell ref="I1480:J1480"/>
    <mergeCell ref="I1491:J1491"/>
    <mergeCell ref="I1502:J1502"/>
    <mergeCell ref="I1515:J1515"/>
    <mergeCell ref="I1529:J1529"/>
    <mergeCell ref="I1543:J1543"/>
    <mergeCell ref="A1564:K1564"/>
    <mergeCell ref="I1572:J1572"/>
    <mergeCell ref="I1574:J1574"/>
    <mergeCell ref="I1576:J1576"/>
    <mergeCell ref="A1576:H1576"/>
    <mergeCell ref="C1578:H1578"/>
    <mergeCell ref="I1578:J1578"/>
    <mergeCell ref="I1559:J1559"/>
    <mergeCell ref="A1559:H1559"/>
    <mergeCell ref="C1561:H1561"/>
    <mergeCell ref="I1561:J1561"/>
    <mergeCell ref="C1562:H1562"/>
    <mergeCell ref="I1562:J1562"/>
    <mergeCell ref="C1595:H1595"/>
    <mergeCell ref="I1595:J1595"/>
    <mergeCell ref="C1596:H1596"/>
    <mergeCell ref="I1596:J1596"/>
    <mergeCell ref="I1598:J1598"/>
    <mergeCell ref="A1598:H1598"/>
    <mergeCell ref="C1579:H1579"/>
    <mergeCell ref="I1579:J1579"/>
    <mergeCell ref="A1581:K1581"/>
    <mergeCell ref="I1589:J1589"/>
    <mergeCell ref="I1591:J1591"/>
    <mergeCell ref="I1593:J1593"/>
    <mergeCell ref="A1593:H1593"/>
    <mergeCell ref="I1616:J1616"/>
    <mergeCell ref="I1624:J1624"/>
    <mergeCell ref="I1632:J1632"/>
    <mergeCell ref="I1640:J1640"/>
    <mergeCell ref="I1642:J1642"/>
    <mergeCell ref="A1642:H1642"/>
    <mergeCell ref="C1600:H1600"/>
    <mergeCell ref="I1600:J1600"/>
    <mergeCell ref="C1601:H1601"/>
    <mergeCell ref="I1601:J1601"/>
    <mergeCell ref="A1603:K1603"/>
    <mergeCell ref="A1605:K1605"/>
    <mergeCell ref="I1657:J1657"/>
    <mergeCell ref="I1659:J1659"/>
    <mergeCell ref="A1659:H1659"/>
    <mergeCell ref="C1661:H1661"/>
    <mergeCell ref="I1661:J1661"/>
    <mergeCell ref="C1662:H1662"/>
    <mergeCell ref="I1662:J1662"/>
    <mergeCell ref="C1644:H1644"/>
    <mergeCell ref="I1644:J1644"/>
    <mergeCell ref="C1645:H1645"/>
    <mergeCell ref="I1645:J1645"/>
    <mergeCell ref="A1647:K1647"/>
    <mergeCell ref="I1655:J1655"/>
    <mergeCell ref="I1703:J1703"/>
    <mergeCell ref="I1714:J1714"/>
    <mergeCell ref="I1716:J1716"/>
    <mergeCell ref="I1718:J1718"/>
    <mergeCell ref="A1718:H1718"/>
    <mergeCell ref="C1720:H1720"/>
    <mergeCell ref="I1720:J1720"/>
    <mergeCell ref="A1664:K1664"/>
    <mergeCell ref="I1671:J1671"/>
    <mergeCell ref="I1678:J1678"/>
    <mergeCell ref="I1682:J1682"/>
    <mergeCell ref="I1686:J1686"/>
    <mergeCell ref="I1695:J1695"/>
    <mergeCell ref="I1748:J1748"/>
    <mergeCell ref="I1759:J1759"/>
    <mergeCell ref="I1770:J1770"/>
    <mergeCell ref="I1783:J1783"/>
    <mergeCell ref="I1796:J1796"/>
    <mergeCell ref="I1809:J1809"/>
    <mergeCell ref="C1721:H1721"/>
    <mergeCell ref="I1721:J1721"/>
    <mergeCell ref="A1723:K1723"/>
    <mergeCell ref="A1725:K1725"/>
    <mergeCell ref="I1735:J1735"/>
    <mergeCell ref="I1742:J1742"/>
    <mergeCell ref="I1825:J1825"/>
    <mergeCell ref="A1825:H1825"/>
    <mergeCell ref="C1827:H1827"/>
    <mergeCell ref="I1827:J1827"/>
    <mergeCell ref="C1828:H1828"/>
    <mergeCell ref="I1828:J1828"/>
    <mergeCell ref="I1818:J1818"/>
    <mergeCell ref="I1820:J1820"/>
    <mergeCell ref="A1820:H1820"/>
    <mergeCell ref="C1822:H1822"/>
    <mergeCell ref="I1822:J1822"/>
    <mergeCell ref="C1823:H1823"/>
    <mergeCell ref="I1823:J1823"/>
    <mergeCell ref="I1860:J1860"/>
    <mergeCell ref="I1862:J1862"/>
    <mergeCell ref="A1862:H1862"/>
    <mergeCell ref="C1864:H1864"/>
    <mergeCell ref="I1864:J1864"/>
    <mergeCell ref="C1865:H1865"/>
    <mergeCell ref="I1865:J1865"/>
    <mergeCell ref="A1830:K1830"/>
    <mergeCell ref="I1838:J1838"/>
    <mergeCell ref="I1840:J1840"/>
    <mergeCell ref="I1848:J1848"/>
    <mergeCell ref="I1850:J1850"/>
    <mergeCell ref="I1858:J1858"/>
    <mergeCell ref="C1882:H1882"/>
    <mergeCell ref="I1882:J1882"/>
    <mergeCell ref="A1884:K1884"/>
    <mergeCell ref="I1892:J1892"/>
    <mergeCell ref="I1894:J1894"/>
    <mergeCell ref="I1896:J1896"/>
    <mergeCell ref="A1896:H1896"/>
    <mergeCell ref="A1867:K1867"/>
    <mergeCell ref="I1875:J1875"/>
    <mergeCell ref="I1877:J1877"/>
    <mergeCell ref="I1879:J1879"/>
    <mergeCell ref="A1879:H1879"/>
    <mergeCell ref="C1881:H1881"/>
    <mergeCell ref="I1881:J1881"/>
    <mergeCell ref="C1903:H1903"/>
    <mergeCell ref="I1903:J1903"/>
    <mergeCell ref="C1904:H1904"/>
    <mergeCell ref="I1904:J1904"/>
    <mergeCell ref="A1906:K1906"/>
    <mergeCell ref="A1908:K1908"/>
    <mergeCell ref="C1898:H1898"/>
    <mergeCell ref="I1898:J1898"/>
    <mergeCell ref="C1899:H1899"/>
    <mergeCell ref="I1899:J1899"/>
    <mergeCell ref="I1901:J1901"/>
    <mergeCell ref="A1901:H1901"/>
    <mergeCell ref="C1947:H1947"/>
    <mergeCell ref="I1947:J1947"/>
    <mergeCell ref="C1948:H1948"/>
    <mergeCell ref="I1948:J1948"/>
    <mergeCell ref="A1950:K1950"/>
    <mergeCell ref="I1958:J1958"/>
    <mergeCell ref="I1919:J1919"/>
    <mergeCell ref="I1927:J1927"/>
    <mergeCell ref="I1935:J1935"/>
    <mergeCell ref="I1943:J1943"/>
    <mergeCell ref="I1945:J1945"/>
    <mergeCell ref="A1945:H1945"/>
    <mergeCell ref="A1967:K1967"/>
    <mergeCell ref="A1969:K1969"/>
    <mergeCell ref="I1979:J1979"/>
    <mergeCell ref="I1986:J1986"/>
    <mergeCell ref="I1992:J1992"/>
    <mergeCell ref="I2003:J2003"/>
    <mergeCell ref="I1960:J1960"/>
    <mergeCell ref="I1962:J1962"/>
    <mergeCell ref="A1962:H1962"/>
    <mergeCell ref="C1964:H1964"/>
    <mergeCell ref="I1964:J1964"/>
    <mergeCell ref="C1965:H1965"/>
    <mergeCell ref="I1965:J1965"/>
    <mergeCell ref="A2065:H2065"/>
    <mergeCell ref="C2067:H2067"/>
    <mergeCell ref="I2067:J2067"/>
    <mergeCell ref="C2068:H2068"/>
    <mergeCell ref="I2068:J2068"/>
    <mergeCell ref="I2070:J2070"/>
    <mergeCell ref="A2070:H2070"/>
    <mergeCell ref="I2014:J2014"/>
    <mergeCell ref="I2027:J2027"/>
    <mergeCell ref="I2041:J2041"/>
    <mergeCell ref="I2054:J2054"/>
    <mergeCell ref="I2063:J2063"/>
    <mergeCell ref="I2065:J2065"/>
    <mergeCell ref="I2089:J2089"/>
    <mergeCell ref="I2093:J2093"/>
    <mergeCell ref="I2097:J2097"/>
    <mergeCell ref="I2106:J2106"/>
    <mergeCell ref="I2113:J2113"/>
    <mergeCell ref="I2124:J2124"/>
    <mergeCell ref="C2072:H2072"/>
    <mergeCell ref="I2072:J2072"/>
    <mergeCell ref="C2073:H2073"/>
    <mergeCell ref="I2073:J2073"/>
    <mergeCell ref="A2075:K2075"/>
    <mergeCell ref="I2082:J2082"/>
    <mergeCell ref="A2133:K2133"/>
    <mergeCell ref="I2141:J2141"/>
    <mergeCell ref="I2143:J2143"/>
    <mergeCell ref="I2151:J2151"/>
    <mergeCell ref="I2153:J2153"/>
    <mergeCell ref="I2161:J2161"/>
    <mergeCell ref="I2126:J2126"/>
    <mergeCell ref="I2128:J2128"/>
    <mergeCell ref="A2128:H2128"/>
    <mergeCell ref="C2130:H2130"/>
    <mergeCell ref="I2130:J2130"/>
    <mergeCell ref="C2131:H2131"/>
    <mergeCell ref="I2131:J2131"/>
    <mergeCell ref="I2193:J2193"/>
    <mergeCell ref="I2195:J2195"/>
    <mergeCell ref="A2195:H2195"/>
    <mergeCell ref="C2197:H2197"/>
    <mergeCell ref="I2197:J2197"/>
    <mergeCell ref="C2198:H2198"/>
    <mergeCell ref="I2198:J2198"/>
    <mergeCell ref="I2163:J2163"/>
    <mergeCell ref="I2171:J2171"/>
    <mergeCell ref="I2173:J2173"/>
    <mergeCell ref="I2181:J2181"/>
    <mergeCell ref="I2183:J2183"/>
    <mergeCell ref="I2191:J2191"/>
    <mergeCell ref="C2215:H2215"/>
    <mergeCell ref="I2215:J2215"/>
    <mergeCell ref="A2217:K2217"/>
    <mergeCell ref="I2225:J2225"/>
    <mergeCell ref="I2227:J2227"/>
    <mergeCell ref="I2229:J2229"/>
    <mergeCell ref="A2229:H2229"/>
    <mergeCell ref="A2200:K2200"/>
    <mergeCell ref="I2208:J2208"/>
    <mergeCell ref="I2210:J2210"/>
    <mergeCell ref="I2212:J2212"/>
    <mergeCell ref="A2212:H2212"/>
    <mergeCell ref="C2214:H2214"/>
    <mergeCell ref="I2214:J2214"/>
    <mergeCell ref="C2236:H2236"/>
    <mergeCell ref="I2236:J2236"/>
    <mergeCell ref="C2237:H2237"/>
    <mergeCell ref="I2237:J2237"/>
    <mergeCell ref="A2239:K2239"/>
    <mergeCell ref="A2241:K2241"/>
    <mergeCell ref="C2231:H2231"/>
    <mergeCell ref="I2231:J2231"/>
    <mergeCell ref="C2232:H2232"/>
    <mergeCell ref="I2232:J2232"/>
    <mergeCell ref="I2234:J2234"/>
    <mergeCell ref="A2234:H2234"/>
    <mergeCell ref="C2256:H2256"/>
    <mergeCell ref="I2256:J2256"/>
    <mergeCell ref="A2258:K2258"/>
    <mergeCell ref="A2260:K2260"/>
    <mergeCell ref="I2270:J2270"/>
    <mergeCell ref="I2277:J2277"/>
    <mergeCell ref="I2249:J2249"/>
    <mergeCell ref="I2251:J2251"/>
    <mergeCell ref="I2253:J2253"/>
    <mergeCell ref="A2253:H2253"/>
    <mergeCell ref="C2255:H2255"/>
    <mergeCell ref="I2255:J2255"/>
    <mergeCell ref="I2355:J2355"/>
    <mergeCell ref="I2357:J2357"/>
    <mergeCell ref="A2357:H2357"/>
    <mergeCell ref="C2359:H2359"/>
    <mergeCell ref="I2359:J2359"/>
    <mergeCell ref="C2360:H2360"/>
    <mergeCell ref="I2360:J2360"/>
    <mergeCell ref="I2283:J2283"/>
    <mergeCell ref="I2294:J2294"/>
    <mergeCell ref="I2305:J2305"/>
    <mergeCell ref="I2318:J2318"/>
    <mergeCell ref="I2332:J2332"/>
    <mergeCell ref="I2346:J2346"/>
    <mergeCell ref="A2367:K2367"/>
    <mergeCell ref="I2374:J2374"/>
    <mergeCell ref="I2381:J2381"/>
    <mergeCell ref="I2385:J2385"/>
    <mergeCell ref="I2389:J2389"/>
    <mergeCell ref="I2398:J2398"/>
    <mergeCell ref="I2362:J2362"/>
    <mergeCell ref="A2362:H2362"/>
    <mergeCell ref="C2364:H2364"/>
    <mergeCell ref="I2364:J2364"/>
    <mergeCell ref="C2365:H2365"/>
    <mergeCell ref="I2365:J2365"/>
    <mergeCell ref="C2423:H2423"/>
    <mergeCell ref="I2423:J2423"/>
    <mergeCell ref="A2425:K2425"/>
    <mergeCell ref="I2433:J2433"/>
    <mergeCell ref="I2435:J2435"/>
    <mergeCell ref="I2443:J2443"/>
    <mergeCell ref="I2405:J2405"/>
    <mergeCell ref="I2416:J2416"/>
    <mergeCell ref="I2418:J2418"/>
    <mergeCell ref="I2420:J2420"/>
    <mergeCell ref="A2420:H2420"/>
    <mergeCell ref="C2422:H2422"/>
    <mergeCell ref="I2422:J2422"/>
    <mergeCell ref="A2467:H2467"/>
    <mergeCell ref="C2469:H2469"/>
    <mergeCell ref="I2469:J2469"/>
    <mergeCell ref="C2470:H2470"/>
    <mergeCell ref="I2470:J2470"/>
    <mergeCell ref="A2472:K2472"/>
    <mergeCell ref="I2445:J2445"/>
    <mergeCell ref="I2453:J2453"/>
    <mergeCell ref="I2455:J2455"/>
    <mergeCell ref="I2463:J2463"/>
    <mergeCell ref="I2465:J2465"/>
    <mergeCell ref="I2467:J2467"/>
    <mergeCell ref="C2487:H2487"/>
    <mergeCell ref="I2487:J2487"/>
    <mergeCell ref="A2489:K2489"/>
    <mergeCell ref="I2497:J2497"/>
    <mergeCell ref="I2499:J2499"/>
    <mergeCell ref="I2501:J2501"/>
    <mergeCell ref="A2501:H2501"/>
    <mergeCell ref="I2480:J2480"/>
    <mergeCell ref="I2482:J2482"/>
    <mergeCell ref="I2484:J2484"/>
    <mergeCell ref="A2484:H2484"/>
    <mergeCell ref="C2486:H2486"/>
    <mergeCell ref="I2486:J2486"/>
    <mergeCell ref="C2508:H2508"/>
    <mergeCell ref="I2508:J2508"/>
    <mergeCell ref="C2509:H2509"/>
    <mergeCell ref="I2509:J2509"/>
    <mergeCell ref="A2511:K2511"/>
    <mergeCell ref="A2513:K2513"/>
    <mergeCell ref="C2503:H2503"/>
    <mergeCell ref="I2503:J2503"/>
    <mergeCell ref="C2504:H2504"/>
    <mergeCell ref="I2504:J2504"/>
    <mergeCell ref="I2506:J2506"/>
    <mergeCell ref="A2506:H2506"/>
    <mergeCell ref="C2552:H2552"/>
    <mergeCell ref="I2552:J2552"/>
    <mergeCell ref="C2553:H2553"/>
    <mergeCell ref="I2553:J2553"/>
    <mergeCell ref="A2555:K2555"/>
    <mergeCell ref="I2563:J2563"/>
    <mergeCell ref="I2524:J2524"/>
    <mergeCell ref="I2532:J2532"/>
    <mergeCell ref="I2540:J2540"/>
    <mergeCell ref="I2548:J2548"/>
    <mergeCell ref="I2550:J2550"/>
    <mergeCell ref="A2550:H2550"/>
    <mergeCell ref="A2572:K2572"/>
    <mergeCell ref="A2574:K2574"/>
    <mergeCell ref="I2584:J2584"/>
    <mergeCell ref="I2591:J2591"/>
    <mergeCell ref="I2597:J2597"/>
    <mergeCell ref="I2608:J2608"/>
    <mergeCell ref="I2565:J2565"/>
    <mergeCell ref="I2567:J2567"/>
    <mergeCell ref="A2567:H2567"/>
    <mergeCell ref="C2569:H2569"/>
    <mergeCell ref="I2569:J2569"/>
    <mergeCell ref="C2570:H2570"/>
    <mergeCell ref="I2570:J2570"/>
    <mergeCell ref="A2671:H2671"/>
    <mergeCell ref="C2673:H2673"/>
    <mergeCell ref="I2673:J2673"/>
    <mergeCell ref="C2674:H2674"/>
    <mergeCell ref="I2674:J2674"/>
    <mergeCell ref="I2676:J2676"/>
    <mergeCell ref="A2676:H2676"/>
    <mergeCell ref="I2619:J2619"/>
    <mergeCell ref="I2632:J2632"/>
    <mergeCell ref="I2646:J2646"/>
    <mergeCell ref="I2660:J2660"/>
    <mergeCell ref="I2669:J2669"/>
    <mergeCell ref="I2671:J2671"/>
    <mergeCell ref="I2695:J2695"/>
    <mergeCell ref="I2699:J2699"/>
    <mergeCell ref="I2703:J2703"/>
    <mergeCell ref="I2712:J2712"/>
    <mergeCell ref="I2719:J2719"/>
    <mergeCell ref="I2730:J2730"/>
    <mergeCell ref="C2678:H2678"/>
    <mergeCell ref="I2678:J2678"/>
    <mergeCell ref="C2679:H2679"/>
    <mergeCell ref="I2679:J2679"/>
    <mergeCell ref="A2681:K2681"/>
    <mergeCell ref="I2688:J2688"/>
    <mergeCell ref="A2739:K2739"/>
    <mergeCell ref="I2747:J2747"/>
    <mergeCell ref="I2749:J2749"/>
    <mergeCell ref="I2757:J2757"/>
    <mergeCell ref="I2759:J2759"/>
    <mergeCell ref="I2767:J2767"/>
    <mergeCell ref="I2732:J2732"/>
    <mergeCell ref="I2734:J2734"/>
    <mergeCell ref="A2734:H2734"/>
    <mergeCell ref="C2736:H2736"/>
    <mergeCell ref="I2736:J2736"/>
    <mergeCell ref="C2737:H2737"/>
    <mergeCell ref="I2737:J2737"/>
    <mergeCell ref="A2776:K2776"/>
    <mergeCell ref="I2784:J2784"/>
    <mergeCell ref="I2786:J2786"/>
    <mergeCell ref="I2788:J2788"/>
    <mergeCell ref="A2788:H2788"/>
    <mergeCell ref="C2790:H2790"/>
    <mergeCell ref="I2790:J2790"/>
    <mergeCell ref="I2769:J2769"/>
    <mergeCell ref="I2771:J2771"/>
    <mergeCell ref="A2771:H2771"/>
    <mergeCell ref="C2773:H2773"/>
    <mergeCell ref="I2773:J2773"/>
    <mergeCell ref="C2774:H2774"/>
    <mergeCell ref="I2774:J2774"/>
    <mergeCell ref="C2807:H2807"/>
    <mergeCell ref="I2807:J2807"/>
    <mergeCell ref="C2808:H2808"/>
    <mergeCell ref="I2808:J2808"/>
    <mergeCell ref="I2810:J2810"/>
    <mergeCell ref="A2810:H2810"/>
    <mergeCell ref="C2791:H2791"/>
    <mergeCell ref="I2791:J2791"/>
    <mergeCell ref="A2793:K2793"/>
    <mergeCell ref="I2801:J2801"/>
    <mergeCell ref="I2803:J2803"/>
    <mergeCell ref="I2805:J2805"/>
    <mergeCell ref="A2805:H2805"/>
    <mergeCell ref="A2823:B2823"/>
    <mergeCell ref="C2824:G2824"/>
    <mergeCell ref="C2816:H2816"/>
    <mergeCell ref="I2816:J2816"/>
    <mergeCell ref="C2817:H2817"/>
    <mergeCell ref="I2817:J2817"/>
    <mergeCell ref="A2820:B2820"/>
    <mergeCell ref="C2821:G2821"/>
    <mergeCell ref="C2812:H2812"/>
    <mergeCell ref="I2812:J2812"/>
    <mergeCell ref="C2813:H2813"/>
    <mergeCell ref="I2813:J2813"/>
    <mergeCell ref="I2815:J2815"/>
    <mergeCell ref="A2815:H2815"/>
  </mergeCells>
  <pageMargins left="0.4" right="0.2" top="0.2" bottom="0.4" header="0.2" footer="0.2"/>
  <pageSetup paperSize="9" scale="64" fitToHeight="0" orientation="portrait" r:id="rId1"/>
  <headerFooter>
    <oddHeader>&amp;L&amp;8</oddHeader>
    <oddFooter>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51"/>
  <sheetViews>
    <sheetView workbookViewId="0"/>
  </sheetViews>
  <sheetFormatPr defaultRowHeight="12.75" x14ac:dyDescent="0.2"/>
  <sheetData>
    <row r="1" spans="1:23" x14ac:dyDescent="0.2">
      <c r="A1" t="s">
        <v>803</v>
      </c>
      <c r="B1" t="s">
        <v>804</v>
      </c>
      <c r="C1" t="s">
        <v>805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</row>
    <row r="2" spans="1:23" x14ac:dyDescent="0.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</row>
    <row r="4" spans="1:23" x14ac:dyDescent="0.2">
      <c r="A4" t="s">
        <v>780</v>
      </c>
      <c r="B4" t="s">
        <v>781</v>
      </c>
      <c r="C4" t="s">
        <v>782</v>
      </c>
      <c r="D4" t="s">
        <v>783</v>
      </c>
      <c r="E4" t="s">
        <v>784</v>
      </c>
      <c r="F4" t="s">
        <v>785</v>
      </c>
      <c r="G4" t="s">
        <v>786</v>
      </c>
      <c r="H4" t="s">
        <v>787</v>
      </c>
      <c r="I4" t="s">
        <v>788</v>
      </c>
      <c r="J4" t="s">
        <v>789</v>
      </c>
      <c r="K4" t="s">
        <v>790</v>
      </c>
      <c r="L4" t="s">
        <v>791</v>
      </c>
      <c r="M4" t="s">
        <v>792</v>
      </c>
      <c r="N4" t="s">
        <v>793</v>
      </c>
      <c r="O4" t="s">
        <v>794</v>
      </c>
      <c r="P4" t="s">
        <v>795</v>
      </c>
      <c r="Q4" t="s">
        <v>796</v>
      </c>
      <c r="R4" t="s">
        <v>797</v>
      </c>
      <c r="S4" t="s">
        <v>798</v>
      </c>
      <c r="T4" t="s">
        <v>799</v>
      </c>
      <c r="U4" t="s">
        <v>800</v>
      </c>
      <c r="V4" t="s">
        <v>801</v>
      </c>
      <c r="W4" t="s">
        <v>802</v>
      </c>
    </row>
    <row r="6" spans="1:23" x14ac:dyDescent="0.2">
      <c r="A6">
        <f>Source!A20</f>
        <v>3</v>
      </c>
      <c r="B6">
        <v>20</v>
      </c>
      <c r="G6" t="str">
        <f>Source!G20</f>
        <v>Автозаводская ул., д. 7</v>
      </c>
    </row>
    <row r="7" spans="1:23" x14ac:dyDescent="0.2">
      <c r="A7">
        <f>Source!A24</f>
        <v>4</v>
      </c>
      <c r="B7">
        <v>24</v>
      </c>
      <c r="G7" t="str">
        <f>Source!G24</f>
        <v>Ремонт газона (рулонный)-800м2</v>
      </c>
    </row>
    <row r="8" spans="1:23" x14ac:dyDescent="0.2">
      <c r="A8">
        <f>Source!A28</f>
        <v>17</v>
      </c>
      <c r="C8">
        <v>3</v>
      </c>
      <c r="D8">
        <v>0</v>
      </c>
      <c r="E8">
        <f>SmtRes!AV4</f>
        <v>0</v>
      </c>
      <c r="F8" t="str">
        <f>SmtRes!I4</f>
        <v>21.4-6-5</v>
      </c>
      <c r="G8" t="str">
        <f>SmtRes!K4</f>
        <v>Земля растительная</v>
      </c>
      <c r="H8" t="str">
        <f>SmtRes!O4</f>
        <v>м3</v>
      </c>
      <c r="I8">
        <f>SmtRes!Y4*Source!I28</f>
        <v>90</v>
      </c>
      <c r="J8">
        <f>SmtRes!AO4</f>
        <v>1</v>
      </c>
      <c r="K8">
        <f>SmtRes!AE4</f>
        <v>753.67</v>
      </c>
      <c r="L8">
        <f>SmtRes!DB4</f>
        <v>11305.05</v>
      </c>
      <c r="M8">
        <f>ROUND(ROUND(L8*Source!I28, 6)*1, 2)</f>
        <v>67830.3</v>
      </c>
      <c r="N8">
        <f>SmtRes!AA4</f>
        <v>753.67</v>
      </c>
      <c r="O8">
        <f>ROUND(ROUND(L8*Source!I28, 6)*SmtRes!DA4, 2)</f>
        <v>67830.3</v>
      </c>
      <c r="P8">
        <f>SmtRes!AG4</f>
        <v>0</v>
      </c>
      <c r="Q8">
        <f>SmtRes!DC4</f>
        <v>0</v>
      </c>
      <c r="R8">
        <f>ROUND(ROUND(Q8*Source!I28, 6)*1, 2)</f>
        <v>0</v>
      </c>
      <c r="S8">
        <f>SmtRes!AC4</f>
        <v>0</v>
      </c>
      <c r="T8">
        <f>ROUND(ROUND(Q8*Source!I28, 6)*SmtRes!AK4, 2)</f>
        <v>0</v>
      </c>
      <c r="U8">
        <f>SmtRes!X4</f>
        <v>-1277312656</v>
      </c>
      <c r="V8">
        <v>1365262818</v>
      </c>
      <c r="W8">
        <v>1365262818</v>
      </c>
    </row>
    <row r="9" spans="1:23" x14ac:dyDescent="0.2">
      <c r="A9">
        <f>Source!A28</f>
        <v>17</v>
      </c>
      <c r="C9">
        <v>2</v>
      </c>
      <c r="D9">
        <v>0</v>
      </c>
      <c r="E9">
        <f>SmtRes!AV3</f>
        <v>0</v>
      </c>
      <c r="F9" t="str">
        <f>SmtRes!I3</f>
        <v>22.1-2-7</v>
      </c>
      <c r="G9" t="str">
        <f>SmtRes!K3</f>
        <v>Тракторы на пневмоколесном ходу, мощность до 60 (81) кВт (л.с.)</v>
      </c>
      <c r="H9" t="str">
        <f>SmtRes!O3</f>
        <v>маш.-ч</v>
      </c>
      <c r="I9">
        <f>SmtRes!Y3*Source!I28</f>
        <v>0.36</v>
      </c>
      <c r="J9">
        <f>SmtRes!AO3</f>
        <v>1</v>
      </c>
      <c r="K9">
        <f>SmtRes!AF3</f>
        <v>991.89</v>
      </c>
      <c r="L9">
        <f>SmtRes!DB3</f>
        <v>59.51</v>
      </c>
      <c r="M9">
        <f>ROUND(ROUND(L9*Source!I28, 6)*1, 2)</f>
        <v>357.06</v>
      </c>
      <c r="N9">
        <f>SmtRes!AB3</f>
        <v>991.89</v>
      </c>
      <c r="O9">
        <f>ROUND(ROUND(L9*Source!I28, 6)*SmtRes!DA3, 2)</f>
        <v>357.06</v>
      </c>
      <c r="P9">
        <f>SmtRes!AG3</f>
        <v>360.79</v>
      </c>
      <c r="Q9">
        <f>SmtRes!DC3</f>
        <v>21.65</v>
      </c>
      <c r="R9">
        <f>ROUND(ROUND(Q9*Source!I28, 6)*1, 2)</f>
        <v>129.9</v>
      </c>
      <c r="S9">
        <f>SmtRes!AC3</f>
        <v>360.79</v>
      </c>
      <c r="T9">
        <f>ROUND(ROUND(Q9*Source!I28, 6)*SmtRes!AK3, 2)</f>
        <v>129.9</v>
      </c>
      <c r="U9">
        <f>SmtRes!X3</f>
        <v>277467460</v>
      </c>
      <c r="V9">
        <v>-1852844644</v>
      </c>
      <c r="W9">
        <v>-1852844644</v>
      </c>
    </row>
    <row r="10" spans="1:23" x14ac:dyDescent="0.2">
      <c r="A10">
        <f>Source!A28</f>
        <v>17</v>
      </c>
      <c r="C10">
        <v>2</v>
      </c>
      <c r="D10">
        <v>0</v>
      </c>
      <c r="E10">
        <f>SmtRes!AV2</f>
        <v>0</v>
      </c>
      <c r="F10" t="str">
        <f>SmtRes!I2</f>
        <v>22.1-17-39</v>
      </c>
      <c r="G10" t="str">
        <f>SmtRes!K2</f>
        <v>Плуги выкопочные (без трактора)</v>
      </c>
      <c r="H10" t="str">
        <f>SmtRes!O2</f>
        <v>маш.-ч</v>
      </c>
      <c r="I10">
        <f>SmtRes!Y2*Source!I28</f>
        <v>0.36</v>
      </c>
      <c r="J10">
        <f>SmtRes!AO2</f>
        <v>1</v>
      </c>
      <c r="K10">
        <f>SmtRes!AF2</f>
        <v>20.7</v>
      </c>
      <c r="L10">
        <f>SmtRes!DB2</f>
        <v>1.24</v>
      </c>
      <c r="M10">
        <f>ROUND(ROUND(L10*Source!I28, 6)*1, 2)</f>
        <v>7.44</v>
      </c>
      <c r="N10">
        <f>SmtRes!AB2</f>
        <v>20.7</v>
      </c>
      <c r="O10">
        <f>ROUND(ROUND(L10*Source!I28, 6)*SmtRes!DA2, 2)</f>
        <v>7.44</v>
      </c>
      <c r="P10">
        <f>SmtRes!AG2</f>
        <v>9.74</v>
      </c>
      <c r="Q10">
        <f>SmtRes!DC2</f>
        <v>0.57999999999999996</v>
      </c>
      <c r="R10">
        <f>ROUND(ROUND(Q10*Source!I28, 6)*1, 2)</f>
        <v>3.48</v>
      </c>
      <c r="S10">
        <f>SmtRes!AC2</f>
        <v>9.74</v>
      </c>
      <c r="T10">
        <f>ROUND(ROUND(Q10*Source!I28, 6)*SmtRes!AK2, 2)</f>
        <v>3.48</v>
      </c>
      <c r="U10">
        <f>SmtRes!X2</f>
        <v>526885268</v>
      </c>
      <c r="V10">
        <v>-57964362</v>
      </c>
      <c r="W10">
        <v>-57964362</v>
      </c>
    </row>
    <row r="11" spans="1:23" x14ac:dyDescent="0.2">
      <c r="A11">
        <f>Source!A29</f>
        <v>17</v>
      </c>
      <c r="C11">
        <v>3</v>
      </c>
      <c r="D11">
        <v>0</v>
      </c>
      <c r="E11">
        <f>SmtRes!AV6</f>
        <v>0</v>
      </c>
      <c r="F11" t="str">
        <f>SmtRes!I6</f>
        <v>21.4-6-5</v>
      </c>
      <c r="G11" t="str">
        <f>SmtRes!K6</f>
        <v>Земля растительная</v>
      </c>
      <c r="H11" t="str">
        <f>SmtRes!O6</f>
        <v>м3</v>
      </c>
      <c r="I11">
        <f>SmtRes!Y6*Source!I29</f>
        <v>30</v>
      </c>
      <c r="J11">
        <f>SmtRes!AO6</f>
        <v>1</v>
      </c>
      <c r="K11">
        <f>SmtRes!AE6</f>
        <v>753.67</v>
      </c>
      <c r="L11">
        <f>SmtRes!DB6</f>
        <v>11305.05</v>
      </c>
      <c r="M11">
        <f>ROUND(ROUND(L11*Source!I29, 6)*1, 2)</f>
        <v>22610.1</v>
      </c>
      <c r="N11">
        <f>SmtRes!AA6</f>
        <v>753.67</v>
      </c>
      <c r="O11">
        <f>ROUND(ROUND(L11*Source!I29, 6)*SmtRes!DA6, 2)</f>
        <v>22610.1</v>
      </c>
      <c r="P11">
        <f>SmtRes!AG6</f>
        <v>0</v>
      </c>
      <c r="Q11">
        <f>SmtRes!DC6</f>
        <v>0</v>
      </c>
      <c r="R11">
        <f>ROUND(ROUND(Q11*Source!I29, 6)*1, 2)</f>
        <v>0</v>
      </c>
      <c r="S11">
        <f>SmtRes!AC6</f>
        <v>0</v>
      </c>
      <c r="T11">
        <f>ROUND(ROUND(Q11*Source!I29, 6)*SmtRes!AK6, 2)</f>
        <v>0</v>
      </c>
      <c r="U11">
        <f>SmtRes!X6</f>
        <v>-1277312656</v>
      </c>
      <c r="V11">
        <v>1365262818</v>
      </c>
      <c r="W11">
        <v>1365262818</v>
      </c>
    </row>
    <row r="12" spans="1:23" x14ac:dyDescent="0.2">
      <c r="A12">
        <f>Source!A30</f>
        <v>17</v>
      </c>
      <c r="C12">
        <v>3</v>
      </c>
      <c r="D12">
        <v>0</v>
      </c>
      <c r="E12">
        <f>SmtRes!AV8</f>
        <v>0</v>
      </c>
      <c r="F12" t="str">
        <f>SmtRes!I8</f>
        <v>21.4-6-5</v>
      </c>
      <c r="G12" t="str">
        <f>SmtRes!K8</f>
        <v>Земля растительная</v>
      </c>
      <c r="H12" t="str">
        <f>SmtRes!O8</f>
        <v>м3</v>
      </c>
      <c r="I12">
        <f>SmtRes!Y8*Source!I30</f>
        <v>-40</v>
      </c>
      <c r="J12">
        <f>SmtRes!AO8</f>
        <v>1</v>
      </c>
      <c r="K12">
        <f>SmtRes!AE8</f>
        <v>753.67</v>
      </c>
      <c r="L12">
        <f>SmtRes!DB8</f>
        <v>3768.35</v>
      </c>
      <c r="M12">
        <f>ROUND(ROUND(L12*Source!I30, 6)*1, 2)</f>
        <v>-30146.799999999999</v>
      </c>
      <c r="N12">
        <f>SmtRes!AA8</f>
        <v>753.67</v>
      </c>
      <c r="O12">
        <f>ROUND(ROUND(L12*Source!I30, 6)*SmtRes!DA8, 2)</f>
        <v>-30146.799999999999</v>
      </c>
      <c r="P12">
        <f>SmtRes!AG8</f>
        <v>0</v>
      </c>
      <c r="Q12">
        <f>SmtRes!DC8</f>
        <v>0</v>
      </c>
      <c r="R12">
        <f>ROUND(ROUND(Q12*Source!I30, 6)*1, 2)</f>
        <v>0</v>
      </c>
      <c r="S12">
        <f>SmtRes!AC8</f>
        <v>0</v>
      </c>
      <c r="T12">
        <f>ROUND(ROUND(Q12*Source!I30, 6)*SmtRes!AK8, 2)</f>
        <v>0</v>
      </c>
      <c r="U12">
        <f>SmtRes!X8</f>
        <v>-1277312656</v>
      </c>
      <c r="V12">
        <v>1365262818</v>
      </c>
      <c r="W12">
        <v>1365262818</v>
      </c>
    </row>
    <row r="13" spans="1:23" x14ac:dyDescent="0.2">
      <c r="A13">
        <f>Source!A31</f>
        <v>17</v>
      </c>
      <c r="C13">
        <v>3</v>
      </c>
      <c r="D13">
        <v>0</v>
      </c>
      <c r="E13">
        <f>SmtRes!AV11</f>
        <v>0</v>
      </c>
      <c r="F13" t="str">
        <f>SmtRes!I11</f>
        <v>21.4-6-3</v>
      </c>
      <c r="G13" t="str">
        <f>SmtRes!K11</f>
        <v>Газон готовый в рулоне, размер рулона: длина 2,0 м, ширина 0,4 м</v>
      </c>
      <c r="H13" t="str">
        <f>SmtRes!O11</f>
        <v>м2</v>
      </c>
      <c r="I13">
        <f>SmtRes!Y11*Source!I31</f>
        <v>856</v>
      </c>
      <c r="J13">
        <f>SmtRes!AO11</f>
        <v>1</v>
      </c>
      <c r="K13">
        <f>SmtRes!AE11</f>
        <v>129.94999999999999</v>
      </c>
      <c r="L13">
        <f>SmtRes!DB11</f>
        <v>13904.65</v>
      </c>
      <c r="M13">
        <f>ROUND(ROUND(L13*Source!I31, 6)*1, 2)</f>
        <v>111237.2</v>
      </c>
      <c r="N13">
        <f>SmtRes!AA11</f>
        <v>129.94999999999999</v>
      </c>
      <c r="O13">
        <f>ROUND(ROUND(L13*Source!I31, 6)*SmtRes!DA11, 2)</f>
        <v>111237.2</v>
      </c>
      <c r="P13">
        <f>SmtRes!AG11</f>
        <v>0</v>
      </c>
      <c r="Q13">
        <f>SmtRes!DC11</f>
        <v>0</v>
      </c>
      <c r="R13">
        <f>ROUND(ROUND(Q13*Source!I31, 6)*1, 2)</f>
        <v>0</v>
      </c>
      <c r="S13">
        <f>SmtRes!AC11</f>
        <v>0</v>
      </c>
      <c r="T13">
        <f>ROUND(ROUND(Q13*Source!I31, 6)*SmtRes!AK11, 2)</f>
        <v>0</v>
      </c>
      <c r="U13">
        <f>SmtRes!X11</f>
        <v>-1862354824</v>
      </c>
      <c r="V13">
        <v>-1035959866</v>
      </c>
      <c r="W13">
        <v>-1035959866</v>
      </c>
    </row>
    <row r="14" spans="1:23" x14ac:dyDescent="0.2">
      <c r="A14">
        <f>Source!A31</f>
        <v>17</v>
      </c>
      <c r="C14">
        <v>3</v>
      </c>
      <c r="D14">
        <v>0</v>
      </c>
      <c r="E14">
        <f>SmtRes!AV10</f>
        <v>0</v>
      </c>
      <c r="F14" t="str">
        <f>SmtRes!I10</f>
        <v>21.1-9-39</v>
      </c>
      <c r="G14" t="str">
        <f>SmtRes!K10</f>
        <v>Доски хвойных пород, необрезные, длина 2-6,5 м, сорт III, толщина 13-16 мм</v>
      </c>
      <c r="H14" t="str">
        <f>SmtRes!O10</f>
        <v>м3</v>
      </c>
      <c r="I14">
        <f>SmtRes!Y10*Source!I31</f>
        <v>0.112</v>
      </c>
      <c r="J14">
        <f>SmtRes!AO10</f>
        <v>1</v>
      </c>
      <c r="K14">
        <f>SmtRes!AE10</f>
        <v>6863.19</v>
      </c>
      <c r="L14">
        <f>SmtRes!DB10</f>
        <v>96.08</v>
      </c>
      <c r="M14">
        <f>ROUND(ROUND(L14*Source!I31, 6)*1, 2)</f>
        <v>768.64</v>
      </c>
      <c r="N14">
        <f>SmtRes!AA10</f>
        <v>6863.19</v>
      </c>
      <c r="O14">
        <f>ROUND(ROUND(L14*Source!I31, 6)*SmtRes!DA10, 2)</f>
        <v>768.64</v>
      </c>
      <c r="P14">
        <f>SmtRes!AG10</f>
        <v>0</v>
      </c>
      <c r="Q14">
        <f>SmtRes!DC10</f>
        <v>0</v>
      </c>
      <c r="R14">
        <f>ROUND(ROUND(Q14*Source!I31, 6)*1, 2)</f>
        <v>0</v>
      </c>
      <c r="S14">
        <f>SmtRes!AC10</f>
        <v>0</v>
      </c>
      <c r="T14">
        <f>ROUND(ROUND(Q14*Source!I31, 6)*SmtRes!AK10, 2)</f>
        <v>0</v>
      </c>
      <c r="U14">
        <f>SmtRes!X10</f>
        <v>-288193286</v>
      </c>
      <c r="V14">
        <v>842221896</v>
      </c>
      <c r="W14">
        <v>842221896</v>
      </c>
    </row>
    <row r="15" spans="1:23" x14ac:dyDescent="0.2">
      <c r="A15">
        <f>Source!A64</f>
        <v>4</v>
      </c>
      <c r="B15">
        <v>64</v>
      </c>
      <c r="G15" t="str">
        <f>Source!G64</f>
        <v>Установка ограждений -132п.м. Н-1м</v>
      </c>
    </row>
    <row r="16" spans="1:23" x14ac:dyDescent="0.2">
      <c r="A16">
        <f>Source!A68</f>
        <v>17</v>
      </c>
      <c r="C16">
        <v>3</v>
      </c>
      <c r="D16">
        <v>0</v>
      </c>
      <c r="E16">
        <f>SmtRes!AV16</f>
        <v>0</v>
      </c>
      <c r="F16" t="str">
        <f>SmtRes!I16</f>
        <v>21.7-9-6</v>
      </c>
      <c r="G16" t="str">
        <f>SmtRes!K16</f>
        <v>Столбик для ограды газонной из трубы профильной 40х40 мм, высота 1000мм</v>
      </c>
      <c r="H16" t="str">
        <f>SmtRes!O16</f>
        <v>шт.</v>
      </c>
      <c r="I16">
        <f>SmtRes!Y16*Source!I68</f>
        <v>66</v>
      </c>
      <c r="J16">
        <f>SmtRes!AO16</f>
        <v>1</v>
      </c>
      <c r="K16">
        <f>SmtRes!AE16</f>
        <v>236.53</v>
      </c>
      <c r="L16">
        <f>SmtRes!DB16</f>
        <v>2365.3000000000002</v>
      </c>
      <c r="M16">
        <f>ROUND(ROUND(L16*Source!I68, 6)*1, 2)</f>
        <v>15610.98</v>
      </c>
      <c r="N16">
        <f>SmtRes!AA16</f>
        <v>236.53</v>
      </c>
      <c r="O16">
        <f>ROUND(ROUND(L16*Source!I68, 6)*SmtRes!DA16, 2)</f>
        <v>15610.98</v>
      </c>
      <c r="P16">
        <f>SmtRes!AG16</f>
        <v>0</v>
      </c>
      <c r="Q16">
        <f>SmtRes!DC16</f>
        <v>0</v>
      </c>
      <c r="R16">
        <f>ROUND(ROUND(Q16*Source!I68, 6)*1, 2)</f>
        <v>0</v>
      </c>
      <c r="S16">
        <f>SmtRes!AC16</f>
        <v>0</v>
      </c>
      <c r="T16">
        <f>ROUND(ROUND(Q16*Source!I68, 6)*SmtRes!AK16, 2)</f>
        <v>0</v>
      </c>
      <c r="U16">
        <f>SmtRes!X16</f>
        <v>-1873178035</v>
      </c>
      <c r="V16">
        <v>-820543880</v>
      </c>
      <c r="W16">
        <v>-820543880</v>
      </c>
    </row>
    <row r="17" spans="1:23" x14ac:dyDescent="0.2">
      <c r="A17">
        <f>Source!A68</f>
        <v>17</v>
      </c>
      <c r="C17">
        <v>3</v>
      </c>
      <c r="D17">
        <v>0</v>
      </c>
      <c r="E17">
        <f>SmtRes!AV15</f>
        <v>0</v>
      </c>
      <c r="F17" t="str">
        <f>SmtRes!I15</f>
        <v>21.1-25-13</v>
      </c>
      <c r="G17" t="str">
        <f>SmtRes!K15</f>
        <v>Вода</v>
      </c>
      <c r="H17" t="str">
        <f>SmtRes!O15</f>
        <v>м3</v>
      </c>
      <c r="I17">
        <f>SmtRes!Y15*Source!I68</f>
        <v>0.50819999999999999</v>
      </c>
      <c r="J17">
        <f>SmtRes!AO15</f>
        <v>1</v>
      </c>
      <c r="K17">
        <f>SmtRes!AE15</f>
        <v>35.25</v>
      </c>
      <c r="L17">
        <f>SmtRes!DB15</f>
        <v>2.71</v>
      </c>
      <c r="M17">
        <f>ROUND(ROUND(L17*Source!I68, 6)*1, 2)</f>
        <v>17.89</v>
      </c>
      <c r="N17">
        <f>SmtRes!AA15</f>
        <v>35.25</v>
      </c>
      <c r="O17">
        <f>ROUND(ROUND(L17*Source!I68, 6)*SmtRes!DA15, 2)</f>
        <v>17.89</v>
      </c>
      <c r="P17">
        <f>SmtRes!AG15</f>
        <v>0</v>
      </c>
      <c r="Q17">
        <f>SmtRes!DC15</f>
        <v>0</v>
      </c>
      <c r="R17">
        <f>ROUND(ROUND(Q17*Source!I68, 6)*1, 2)</f>
        <v>0</v>
      </c>
      <c r="S17">
        <f>SmtRes!AC15</f>
        <v>0</v>
      </c>
      <c r="T17">
        <f>ROUND(ROUND(Q17*Source!I68, 6)*SmtRes!AK15, 2)</f>
        <v>0</v>
      </c>
      <c r="U17">
        <f>SmtRes!X15</f>
        <v>1057803868</v>
      </c>
      <c r="V17">
        <v>-2043949916</v>
      </c>
      <c r="W17">
        <v>-2043949916</v>
      </c>
    </row>
    <row r="18" spans="1:23" x14ac:dyDescent="0.2">
      <c r="A18">
        <f>Source!A68</f>
        <v>17</v>
      </c>
      <c r="C18">
        <v>3</v>
      </c>
      <c r="D18">
        <v>0</v>
      </c>
      <c r="E18">
        <f>SmtRes!AV14</f>
        <v>0</v>
      </c>
      <c r="F18" t="str">
        <f>SmtRes!I14</f>
        <v>21.1-2-13</v>
      </c>
      <c r="G18" t="str">
        <f>SmtRes!K14</f>
        <v>Цемент общестроительный, портландцемент общего назначения, марка 400</v>
      </c>
      <c r="H18" t="str">
        <f>SmtRes!O14</f>
        <v>т</v>
      </c>
      <c r="I18">
        <f>SmtRes!Y14*Source!I68</f>
        <v>0.70619999999999994</v>
      </c>
      <c r="J18">
        <f>SmtRes!AO14</f>
        <v>1</v>
      </c>
      <c r="K18">
        <f>SmtRes!AE14</f>
        <v>4207.5</v>
      </c>
      <c r="L18">
        <f>SmtRes!DB14</f>
        <v>450.2</v>
      </c>
      <c r="M18">
        <f>ROUND(ROUND(L18*Source!I68, 6)*1, 2)</f>
        <v>2971.32</v>
      </c>
      <c r="N18">
        <f>SmtRes!AA14</f>
        <v>4207.5</v>
      </c>
      <c r="O18">
        <f>ROUND(ROUND(L18*Source!I68, 6)*SmtRes!DA14, 2)</f>
        <v>2971.32</v>
      </c>
      <c r="P18">
        <f>SmtRes!AG14</f>
        <v>0</v>
      </c>
      <c r="Q18">
        <f>SmtRes!DC14</f>
        <v>0</v>
      </c>
      <c r="R18">
        <f>ROUND(ROUND(Q18*Source!I68, 6)*1, 2)</f>
        <v>0</v>
      </c>
      <c r="S18">
        <f>SmtRes!AC14</f>
        <v>0</v>
      </c>
      <c r="T18">
        <f>ROUND(ROUND(Q18*Source!I68, 6)*SmtRes!AK14, 2)</f>
        <v>0</v>
      </c>
      <c r="U18">
        <f>SmtRes!X14</f>
        <v>381792092</v>
      </c>
      <c r="V18">
        <v>-1484058169</v>
      </c>
      <c r="W18">
        <v>-1484058169</v>
      </c>
    </row>
    <row r="19" spans="1:23" x14ac:dyDescent="0.2">
      <c r="A19">
        <f>Source!A68</f>
        <v>17</v>
      </c>
      <c r="C19">
        <v>3</v>
      </c>
      <c r="D19">
        <v>0</v>
      </c>
      <c r="E19">
        <f>SmtRes!AV13</f>
        <v>0</v>
      </c>
      <c r="F19" t="str">
        <f>SmtRes!I13</f>
        <v>21.1-12-11</v>
      </c>
      <c r="G19" t="str">
        <f>SmtRes!K13</f>
        <v>Песок для строительных работ, рядовой</v>
      </c>
      <c r="H19" t="str">
        <f>SmtRes!O13</f>
        <v>м3</v>
      </c>
      <c r="I19">
        <f>SmtRes!Y13*Source!I68</f>
        <v>1.9733999999999998</v>
      </c>
      <c r="J19">
        <f>SmtRes!AO13</f>
        <v>1</v>
      </c>
      <c r="K19">
        <f>SmtRes!AE13</f>
        <v>590.78</v>
      </c>
      <c r="L19">
        <f>SmtRes!DB13</f>
        <v>176.64</v>
      </c>
      <c r="M19">
        <f>ROUND(ROUND(L19*Source!I68, 6)*1, 2)</f>
        <v>1165.82</v>
      </c>
      <c r="N19">
        <f>SmtRes!AA13</f>
        <v>590.78</v>
      </c>
      <c r="O19">
        <f>ROUND(ROUND(L19*Source!I68, 6)*SmtRes!DA13, 2)</f>
        <v>1165.82</v>
      </c>
      <c r="P19">
        <f>SmtRes!AG13</f>
        <v>0</v>
      </c>
      <c r="Q19">
        <f>SmtRes!DC13</f>
        <v>0</v>
      </c>
      <c r="R19">
        <f>ROUND(ROUND(Q19*Source!I68, 6)*1, 2)</f>
        <v>0</v>
      </c>
      <c r="S19">
        <f>SmtRes!AC13</f>
        <v>0</v>
      </c>
      <c r="T19">
        <f>ROUND(ROUND(Q19*Source!I68, 6)*SmtRes!AK13, 2)</f>
        <v>0</v>
      </c>
      <c r="U19">
        <f>SmtRes!X13</f>
        <v>1817333636</v>
      </c>
      <c r="V19">
        <v>2132229025</v>
      </c>
      <c r="W19">
        <v>2132229025</v>
      </c>
    </row>
    <row r="20" spans="1:23" x14ac:dyDescent="0.2">
      <c r="A20">
        <f>Source!A69</f>
        <v>17</v>
      </c>
      <c r="C20">
        <v>3</v>
      </c>
      <c r="D20">
        <f>Source!BI69</f>
        <v>4</v>
      </c>
      <c r="E20">
        <f>Source!FS69</f>
        <v>0</v>
      </c>
      <c r="F20" t="str">
        <f>Source!F69</f>
        <v>коммерческое предложение</v>
      </c>
      <c r="G20" t="str">
        <f>Source!G69</f>
        <v>Газонное ограждение "Радуга" высотой 1м (секция 2мх1м заполнения профиль 40х20мм  со столбом Н-1,8м профиль 40х40мм) 28м  в т.ч.  66 столбов, цвет серый</v>
      </c>
      <c r="H20" t="str">
        <f>Source!H69</f>
        <v>м</v>
      </c>
      <c r="I20">
        <f>Source!I69</f>
        <v>132</v>
      </c>
      <c r="J20">
        <v>1</v>
      </c>
      <c r="K20">
        <f>Source!AC69</f>
        <v>3375</v>
      </c>
      <c r="M20">
        <f>ROUND(K20*I20, 2)</f>
        <v>445500</v>
      </c>
      <c r="N20">
        <f>Source!AC69*IF(Source!BC69&lt;&gt; 0, Source!BC69, 1)</f>
        <v>3375</v>
      </c>
      <c r="O20">
        <f>ROUND(N20*I20, 2)</f>
        <v>445500</v>
      </c>
      <c r="P20">
        <f>Source!AE69</f>
        <v>0</v>
      </c>
      <c r="R20">
        <f>ROUND(P20*I20, 2)</f>
        <v>0</v>
      </c>
      <c r="S20">
        <f>Source!AE69*IF(Source!BS69&lt;&gt; 0, Source!BS69, 1)</f>
        <v>0</v>
      </c>
      <c r="T20">
        <f>ROUND(S20*I20, 2)</f>
        <v>0</v>
      </c>
      <c r="U20">
        <f>Source!GF69</f>
        <v>-1313044476</v>
      </c>
      <c r="V20">
        <v>1068531124</v>
      </c>
      <c r="W20">
        <v>1068531124</v>
      </c>
    </row>
    <row r="21" spans="1:23" x14ac:dyDescent="0.2">
      <c r="A21">
        <f>Source!A102</f>
        <v>4</v>
      </c>
      <c r="B21">
        <v>102</v>
      </c>
      <c r="G21" t="str">
        <f>Source!G102</f>
        <v>Устройство/замена синтетического покрытия на детской/спортивной площадке с устройством основания и установкой садового бортового камня 988 м2</v>
      </c>
    </row>
    <row r="22" spans="1:23" x14ac:dyDescent="0.2">
      <c r="A22">
        <f>Source!A106</f>
        <v>5</v>
      </c>
      <c r="B22">
        <v>106</v>
      </c>
      <c r="G22" t="str">
        <f>Source!G106</f>
        <v>Замена резинового покрытия на детской площадке -988м2</v>
      </c>
    </row>
    <row r="23" spans="1:23" x14ac:dyDescent="0.2">
      <c r="A23">
        <f>Source!A113</f>
        <v>17</v>
      </c>
      <c r="C23">
        <v>2</v>
      </c>
      <c r="D23">
        <v>0</v>
      </c>
      <c r="E23">
        <f>SmtRes!AV20</f>
        <v>0</v>
      </c>
      <c r="F23" t="str">
        <f>SmtRes!I20</f>
        <v>22.1-1-5</v>
      </c>
      <c r="G23" t="str">
        <f>SmtRes!K20</f>
        <v>Экскаваторы на гусеничном ходу гидравлические, объем ковша до 0,65 м3</v>
      </c>
      <c r="H23" t="str">
        <f>SmtRes!O20</f>
        <v>маш.-ч</v>
      </c>
      <c r="I23">
        <f>SmtRes!Y20*Source!I113</f>
        <v>5.7099209999999996</v>
      </c>
      <c r="J23">
        <f>SmtRes!AO20</f>
        <v>1</v>
      </c>
      <c r="K23">
        <f>SmtRes!AF20</f>
        <v>1494.43</v>
      </c>
      <c r="L23">
        <f>SmtRes!DB20</f>
        <v>80.25</v>
      </c>
      <c r="M23">
        <f>ROUND(ROUND(L23*Source!I113, 6)*1, 2)</f>
        <v>8532.98</v>
      </c>
      <c r="N23">
        <f>SmtRes!AB20</f>
        <v>1494.43</v>
      </c>
      <c r="O23">
        <f>ROUND(ROUND(L23*Source!I113, 6)*SmtRes!DA20, 2)</f>
        <v>8532.98</v>
      </c>
      <c r="P23">
        <f>SmtRes!AG20</f>
        <v>481.21</v>
      </c>
      <c r="Q23">
        <f>SmtRes!DC20</f>
        <v>25.84</v>
      </c>
      <c r="R23">
        <f>ROUND(ROUND(Q23*Source!I113, 6)*1, 2)</f>
        <v>2747.57</v>
      </c>
      <c r="S23">
        <f>SmtRes!AC20</f>
        <v>481.21</v>
      </c>
      <c r="T23">
        <f>ROUND(ROUND(Q23*Source!I113, 6)*SmtRes!AK20, 2)</f>
        <v>2747.57</v>
      </c>
      <c r="U23">
        <f>SmtRes!X20</f>
        <v>770341722</v>
      </c>
      <c r="V23">
        <v>-2015274479</v>
      </c>
      <c r="W23">
        <v>-2015274479</v>
      </c>
    </row>
    <row r="24" spans="1:23" x14ac:dyDescent="0.2">
      <c r="A24">
        <f>Source!A114</f>
        <v>17</v>
      </c>
      <c r="C24">
        <v>2</v>
      </c>
      <c r="D24">
        <v>0</v>
      </c>
      <c r="E24">
        <f>SmtRes!AV22</f>
        <v>0</v>
      </c>
      <c r="F24" t="str">
        <f>SmtRes!I22</f>
        <v>22.1-18-13</v>
      </c>
      <c r="G24" t="str">
        <f>SmtRes!K22</f>
        <v>Автомобили-самосвалы, грузоподъемность до 10 т</v>
      </c>
      <c r="H24" t="str">
        <f>SmtRes!O22</f>
        <v>маш.-ч</v>
      </c>
      <c r="I24">
        <f>SmtRes!Y22*Source!I114</f>
        <v>1.9139399999999998</v>
      </c>
      <c r="J24">
        <f>SmtRes!AO22</f>
        <v>1</v>
      </c>
      <c r="K24">
        <f>SmtRes!AF22</f>
        <v>1014.12</v>
      </c>
      <c r="L24">
        <f>SmtRes!DB22</f>
        <v>18.25</v>
      </c>
      <c r="M24">
        <f>ROUND(ROUND(L24*Source!I114, 6)*1, 2)</f>
        <v>1940.52</v>
      </c>
      <c r="N24">
        <f>SmtRes!AB22</f>
        <v>1014.12</v>
      </c>
      <c r="O24">
        <f>ROUND(ROUND(L24*Source!I114, 6)*SmtRes!DA22, 2)</f>
        <v>1940.52</v>
      </c>
      <c r="P24">
        <f>SmtRes!AG22</f>
        <v>317.13</v>
      </c>
      <c r="Q24">
        <f>SmtRes!DC22</f>
        <v>5.71</v>
      </c>
      <c r="R24">
        <f>ROUND(ROUND(Q24*Source!I114, 6)*1, 2)</f>
        <v>607.14</v>
      </c>
      <c r="S24">
        <f>SmtRes!AC22</f>
        <v>317.13</v>
      </c>
      <c r="T24">
        <f>ROUND(ROUND(Q24*Source!I114, 6)*SmtRes!AK22, 2)</f>
        <v>607.14</v>
      </c>
      <c r="U24">
        <f>SmtRes!X22</f>
        <v>-1786200580</v>
      </c>
      <c r="V24">
        <v>-522295321</v>
      </c>
      <c r="W24">
        <v>-522295321</v>
      </c>
    </row>
    <row r="25" spans="1:23" x14ac:dyDescent="0.2">
      <c r="A25">
        <f>Source!A114</f>
        <v>17</v>
      </c>
      <c r="C25">
        <v>2</v>
      </c>
      <c r="D25">
        <v>0</v>
      </c>
      <c r="E25">
        <f>SmtRes!AV21</f>
        <v>0</v>
      </c>
      <c r="F25" t="str">
        <f>SmtRes!I21</f>
        <v>22.1-18-12</v>
      </c>
      <c r="G25" t="str">
        <f>SmtRes!K21</f>
        <v>Автомобили-самосвалы, грузоподъемность до 7 т</v>
      </c>
      <c r="H25" t="str">
        <f>SmtRes!O21</f>
        <v>маш.-ч</v>
      </c>
      <c r="I25">
        <f>SmtRes!Y21*Source!I114</f>
        <v>2.1265999999999998</v>
      </c>
      <c r="J25">
        <f>SmtRes!AO21</f>
        <v>1</v>
      </c>
      <c r="K25">
        <f>SmtRes!AF21</f>
        <v>1009.4</v>
      </c>
      <c r="L25">
        <f>SmtRes!DB21</f>
        <v>20.190000000000001</v>
      </c>
      <c r="M25">
        <f>ROUND(ROUND(L25*Source!I114, 6)*1, 2)</f>
        <v>2146.8000000000002</v>
      </c>
      <c r="N25">
        <f>SmtRes!AB21</f>
        <v>1009.4</v>
      </c>
      <c r="O25">
        <f>ROUND(ROUND(L25*Source!I114, 6)*SmtRes!DA21, 2)</f>
        <v>2146.8000000000002</v>
      </c>
      <c r="P25">
        <f>SmtRes!AG21</f>
        <v>316.82</v>
      </c>
      <c r="Q25">
        <f>SmtRes!DC21</f>
        <v>6.34</v>
      </c>
      <c r="R25">
        <f>ROUND(ROUND(Q25*Source!I114, 6)*1, 2)</f>
        <v>674.13</v>
      </c>
      <c r="S25">
        <f>SmtRes!AC21</f>
        <v>316.82</v>
      </c>
      <c r="T25">
        <f>ROUND(ROUND(Q25*Source!I114, 6)*SmtRes!AK21, 2)</f>
        <v>674.13</v>
      </c>
      <c r="U25">
        <f>SmtRes!X21</f>
        <v>238809398</v>
      </c>
      <c r="V25">
        <v>723112940</v>
      </c>
      <c r="W25">
        <v>723112940</v>
      </c>
    </row>
    <row r="26" spans="1:23" x14ac:dyDescent="0.2">
      <c r="A26">
        <f>Source!A115</f>
        <v>17</v>
      </c>
      <c r="C26">
        <v>2</v>
      </c>
      <c r="D26">
        <v>0</v>
      </c>
      <c r="E26">
        <f>SmtRes!AV24</f>
        <v>0</v>
      </c>
      <c r="F26" t="str">
        <f>SmtRes!I24</f>
        <v>22.1-18-13</v>
      </c>
      <c r="G26" t="str">
        <f>SmtRes!K24</f>
        <v>Автомобили-самосвалы, грузоподъемность до 10 т</v>
      </c>
      <c r="H26" t="str">
        <f>SmtRes!O24</f>
        <v>маш.-ч</v>
      </c>
      <c r="I26">
        <f>SmtRes!Y24*Source!I115</f>
        <v>43.382640000000002</v>
      </c>
      <c r="J26">
        <f>SmtRes!AO24</f>
        <v>1</v>
      </c>
      <c r="K26">
        <f>SmtRes!AF24</f>
        <v>1014.12</v>
      </c>
      <c r="L26">
        <f>SmtRes!DB24</f>
        <v>413.61</v>
      </c>
      <c r="M26">
        <f>ROUND(ROUND(L26*Source!I115, 6)*1, 2)</f>
        <v>43979.15</v>
      </c>
      <c r="N26">
        <f>SmtRes!AB24</f>
        <v>1014.12</v>
      </c>
      <c r="O26">
        <f>ROUND(ROUND(L26*Source!I115, 6)*SmtRes!DA24, 2)</f>
        <v>43979.15</v>
      </c>
      <c r="P26">
        <f>SmtRes!AG24</f>
        <v>317.13</v>
      </c>
      <c r="Q26">
        <f>SmtRes!DC24</f>
        <v>129.54</v>
      </c>
      <c r="R26">
        <f>ROUND(ROUND(Q26*Source!I115, 6)*1, 2)</f>
        <v>13773.99</v>
      </c>
      <c r="S26">
        <f>SmtRes!AC24</f>
        <v>317.13</v>
      </c>
      <c r="T26">
        <f>ROUND(ROUND(Q26*Source!I115, 6)*SmtRes!AK24, 2)</f>
        <v>13773.99</v>
      </c>
      <c r="U26">
        <f>SmtRes!X24</f>
        <v>-1786200580</v>
      </c>
      <c r="V26">
        <v>-522295321</v>
      </c>
      <c r="W26">
        <v>-522295321</v>
      </c>
    </row>
    <row r="27" spans="1:23" x14ac:dyDescent="0.2">
      <c r="A27">
        <f>Source!A115</f>
        <v>17</v>
      </c>
      <c r="C27">
        <v>2</v>
      </c>
      <c r="D27">
        <v>0</v>
      </c>
      <c r="E27">
        <f>SmtRes!AV23</f>
        <v>0</v>
      </c>
      <c r="F27" t="str">
        <f>SmtRes!I23</f>
        <v>22.1-18-12</v>
      </c>
      <c r="G27" t="str">
        <f>SmtRes!K23</f>
        <v>Автомобили-самосвалы, грузоподъемность до 7 т</v>
      </c>
      <c r="H27" t="str">
        <f>SmtRes!O23</f>
        <v>маш.-ч</v>
      </c>
      <c r="I27">
        <f>SmtRes!Y23*Source!I115</f>
        <v>54.228299999999997</v>
      </c>
      <c r="J27">
        <f>SmtRes!AO23</f>
        <v>1</v>
      </c>
      <c r="K27">
        <f>SmtRes!AF23</f>
        <v>1009.4</v>
      </c>
      <c r="L27">
        <f>SmtRes!DB23</f>
        <v>514.59</v>
      </c>
      <c r="M27">
        <f>ROUND(ROUND(L27*Source!I115, 6)*1, 2)</f>
        <v>54716.35</v>
      </c>
      <c r="N27">
        <f>SmtRes!AB23</f>
        <v>1009.4</v>
      </c>
      <c r="O27">
        <f>ROUND(ROUND(L27*Source!I115, 6)*SmtRes!DA23, 2)</f>
        <v>54716.35</v>
      </c>
      <c r="P27">
        <f>SmtRes!AG23</f>
        <v>316.82</v>
      </c>
      <c r="Q27">
        <f>SmtRes!DC23</f>
        <v>161.66999999999999</v>
      </c>
      <c r="R27">
        <f>ROUND(ROUND(Q27*Source!I115, 6)*1, 2)</f>
        <v>17190.37</v>
      </c>
      <c r="S27">
        <f>SmtRes!AC23</f>
        <v>316.82</v>
      </c>
      <c r="T27">
        <f>ROUND(ROUND(Q27*Source!I115, 6)*SmtRes!AK23, 2)</f>
        <v>17190.37</v>
      </c>
      <c r="U27">
        <f>SmtRes!X23</f>
        <v>238809398</v>
      </c>
      <c r="V27">
        <v>723112940</v>
      </c>
      <c r="W27">
        <v>723112940</v>
      </c>
    </row>
    <row r="28" spans="1:23" x14ac:dyDescent="0.2">
      <c r="A28">
        <f>Source!A116</f>
        <v>17</v>
      </c>
      <c r="C28">
        <v>2</v>
      </c>
      <c r="D28">
        <v>0</v>
      </c>
      <c r="E28">
        <f>SmtRes!AV27</f>
        <v>0</v>
      </c>
      <c r="F28" t="str">
        <f>SmtRes!I27</f>
        <v>22.1-5-5</v>
      </c>
      <c r="G28" t="str">
        <f>SmtRes!K27</f>
        <v>Катки дорожные самоходные статические, масса до 10 т</v>
      </c>
      <c r="H28" t="str">
        <f>SmtRes!O27</f>
        <v>маш.-ч</v>
      </c>
      <c r="I28">
        <f>SmtRes!Y27*Source!I116</f>
        <v>13.7332</v>
      </c>
      <c r="J28">
        <f>SmtRes!AO27</f>
        <v>1</v>
      </c>
      <c r="K28">
        <f>SmtRes!AF27</f>
        <v>880.59</v>
      </c>
      <c r="L28">
        <f>SmtRes!DB27</f>
        <v>1224.02</v>
      </c>
      <c r="M28">
        <f>ROUND(ROUND(L28*Source!I116, 6)*1, 2)</f>
        <v>12093.32</v>
      </c>
      <c r="N28">
        <f>SmtRes!AB27</f>
        <v>880.59</v>
      </c>
      <c r="O28">
        <f>ROUND(ROUND(L28*Source!I116, 6)*SmtRes!DA27, 2)</f>
        <v>12093.32</v>
      </c>
      <c r="P28">
        <f>SmtRes!AG27</f>
        <v>534.02</v>
      </c>
      <c r="Q28">
        <f>SmtRes!DC27</f>
        <v>742.29</v>
      </c>
      <c r="R28">
        <f>ROUND(ROUND(Q28*Source!I116, 6)*1, 2)</f>
        <v>7333.83</v>
      </c>
      <c r="S28">
        <f>SmtRes!AC27</f>
        <v>534.02</v>
      </c>
      <c r="T28">
        <f>ROUND(ROUND(Q28*Source!I116, 6)*SmtRes!AK27, 2)</f>
        <v>7333.83</v>
      </c>
      <c r="U28">
        <f>SmtRes!X27</f>
        <v>-784871617</v>
      </c>
      <c r="V28">
        <v>981158427</v>
      </c>
      <c r="W28">
        <v>981158427</v>
      </c>
    </row>
    <row r="29" spans="1:23" x14ac:dyDescent="0.2">
      <c r="A29">
        <f>Source!A116</f>
        <v>17</v>
      </c>
      <c r="C29">
        <v>2</v>
      </c>
      <c r="D29">
        <v>0</v>
      </c>
      <c r="E29">
        <f>SmtRes!AV26</f>
        <v>0</v>
      </c>
      <c r="F29" t="str">
        <f>SmtRes!I26</f>
        <v>22.1-5-4</v>
      </c>
      <c r="G29" t="str">
        <f>SmtRes!K26</f>
        <v>Катки дорожные самоходные статические, масса до 5 т</v>
      </c>
      <c r="H29" t="str">
        <f>SmtRes!O26</f>
        <v>маш.-ч</v>
      </c>
      <c r="I29">
        <f>SmtRes!Y26*Source!I116</f>
        <v>4.5448000000000004</v>
      </c>
      <c r="J29">
        <f>SmtRes!AO26</f>
        <v>1</v>
      </c>
      <c r="K29">
        <f>SmtRes!AF26</f>
        <v>888.61</v>
      </c>
      <c r="L29">
        <f>SmtRes!DB26</f>
        <v>408.76</v>
      </c>
      <c r="M29">
        <f>ROUND(ROUND(L29*Source!I116, 6)*1, 2)</f>
        <v>4038.55</v>
      </c>
      <c r="N29">
        <f>SmtRes!AB26</f>
        <v>888.61</v>
      </c>
      <c r="O29">
        <f>ROUND(ROUND(L29*Source!I116, 6)*SmtRes!DA26, 2)</f>
        <v>4038.55</v>
      </c>
      <c r="P29">
        <f>SmtRes!AG26</f>
        <v>396.74</v>
      </c>
      <c r="Q29">
        <f>SmtRes!DC26</f>
        <v>182.5</v>
      </c>
      <c r="R29">
        <f>ROUND(ROUND(Q29*Source!I116, 6)*1, 2)</f>
        <v>1803.1</v>
      </c>
      <c r="S29">
        <f>SmtRes!AC26</f>
        <v>396.74</v>
      </c>
      <c r="T29">
        <f>ROUND(ROUND(Q29*Source!I116, 6)*SmtRes!AK26, 2)</f>
        <v>1803.1</v>
      </c>
      <c r="U29">
        <f>SmtRes!X26</f>
        <v>-1085430917</v>
      </c>
      <c r="V29">
        <v>1407159038</v>
      </c>
      <c r="W29">
        <v>1407159038</v>
      </c>
    </row>
    <row r="30" spans="1:23" x14ac:dyDescent="0.2">
      <c r="A30">
        <f>Source!A118</f>
        <v>18</v>
      </c>
      <c r="C30">
        <v>3</v>
      </c>
      <c r="D30">
        <f>Source!BI118</f>
        <v>4</v>
      </c>
      <c r="E30">
        <f>Source!FS118</f>
        <v>0</v>
      </c>
      <c r="F30" t="str">
        <f>Source!F118</f>
        <v>21.3-3-19</v>
      </c>
      <c r="G30" t="str">
        <f>Source!G118</f>
        <v>Смеси асфальтобетонные дорожные горячие мелкозернистые, марка II, тип В</v>
      </c>
      <c r="H30" t="str">
        <f>Source!H118</f>
        <v>т</v>
      </c>
      <c r="I30">
        <f>Source!I118</f>
        <v>119.35039999999999</v>
      </c>
      <c r="J30">
        <v>1</v>
      </c>
      <c r="K30">
        <f>Source!AC118</f>
        <v>2562.79</v>
      </c>
      <c r="M30">
        <f>ROUND(K30*I30, 2)</f>
        <v>305870.01</v>
      </c>
      <c r="N30">
        <f>Source!AC118*IF(Source!BC118&lt;&gt; 0, Source!BC118, 1)</f>
        <v>2562.79</v>
      </c>
      <c r="O30">
        <f>ROUND(N30*I30, 2)</f>
        <v>305870.01</v>
      </c>
      <c r="P30">
        <f>Source!AE118</f>
        <v>0</v>
      </c>
      <c r="R30">
        <f>ROUND(P30*I30, 2)</f>
        <v>0</v>
      </c>
      <c r="S30">
        <f>Source!AE118*IF(Source!BS118&lt;&gt; 0, Source!BS118, 1)</f>
        <v>0</v>
      </c>
      <c r="T30">
        <f>ROUND(S30*I30, 2)</f>
        <v>0</v>
      </c>
      <c r="U30">
        <f>Source!GF118</f>
        <v>1103439754</v>
      </c>
      <c r="V30">
        <v>1846978656</v>
      </c>
      <c r="W30">
        <v>1846978656</v>
      </c>
    </row>
    <row r="31" spans="1:23" x14ac:dyDescent="0.2">
      <c r="A31">
        <f>Source!A119</f>
        <v>17</v>
      </c>
      <c r="C31">
        <v>3</v>
      </c>
      <c r="D31">
        <v>0</v>
      </c>
      <c r="E31">
        <f>SmtRes!AV39</f>
        <v>0</v>
      </c>
      <c r="F31" t="str">
        <f>SmtRes!I39</f>
        <v>21.1-25-776</v>
      </c>
      <c r="G31" t="str">
        <f>SmtRes!K39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31" t="str">
        <f>SmtRes!O39</f>
        <v>кг</v>
      </c>
      <c r="I31">
        <f>SmtRes!Y39*Source!I119</f>
        <v>2386.02</v>
      </c>
      <c r="J31">
        <f>SmtRes!AO39</f>
        <v>1</v>
      </c>
      <c r="K31">
        <f>SmtRes!AE39</f>
        <v>202.34</v>
      </c>
      <c r="L31">
        <f>SmtRes!DB39</f>
        <v>48865.11</v>
      </c>
      <c r="M31">
        <f>ROUND(ROUND(L31*Source!I119, 6)*1, 2)</f>
        <v>482787.29</v>
      </c>
      <c r="N31">
        <f>SmtRes!AA39</f>
        <v>202.34</v>
      </c>
      <c r="O31">
        <f>ROUND(ROUND(L31*Source!I119, 6)*SmtRes!DA39, 2)</f>
        <v>482787.29</v>
      </c>
      <c r="P31">
        <f>SmtRes!AG39</f>
        <v>0</v>
      </c>
      <c r="Q31">
        <f>SmtRes!DC39</f>
        <v>0</v>
      </c>
      <c r="R31">
        <f>ROUND(ROUND(Q31*Source!I119, 6)*1, 2)</f>
        <v>0</v>
      </c>
      <c r="S31">
        <f>SmtRes!AC39</f>
        <v>0</v>
      </c>
      <c r="T31">
        <f>ROUND(ROUND(Q31*Source!I119, 6)*SmtRes!AK39, 2)</f>
        <v>0</v>
      </c>
      <c r="U31">
        <f>SmtRes!X39</f>
        <v>1434584530</v>
      </c>
      <c r="V31">
        <v>2130616076</v>
      </c>
      <c r="W31">
        <v>2130616076</v>
      </c>
    </row>
    <row r="32" spans="1:23" x14ac:dyDescent="0.2">
      <c r="A32">
        <f>Source!A119</f>
        <v>17</v>
      </c>
      <c r="C32">
        <v>3</v>
      </c>
      <c r="D32">
        <v>0</v>
      </c>
      <c r="E32">
        <f>SmtRes!AV36</f>
        <v>0</v>
      </c>
      <c r="F32" t="str">
        <f>SmtRes!I36</f>
        <v>21.1-25-343</v>
      </c>
      <c r="G32" t="str">
        <f>SmtRes!K36</f>
        <v>Скипидар живичный</v>
      </c>
      <c r="H32" t="str">
        <f>SmtRes!O36</f>
        <v>т</v>
      </c>
      <c r="I32">
        <f>SmtRes!Y36*Source!I119</f>
        <v>3.1122000000000004E-2</v>
      </c>
      <c r="J32">
        <f>SmtRes!AO36</f>
        <v>1</v>
      </c>
      <c r="K32">
        <f>SmtRes!AE36</f>
        <v>343020.03</v>
      </c>
      <c r="L32">
        <f>SmtRes!DB36</f>
        <v>1080.51</v>
      </c>
      <c r="M32">
        <f>ROUND(ROUND(L32*Source!I119, 6)*1, 2)</f>
        <v>10675.44</v>
      </c>
      <c r="N32">
        <f>SmtRes!AA36</f>
        <v>343020.03</v>
      </c>
      <c r="O32">
        <f>ROUND(ROUND(L32*Source!I119, 6)*SmtRes!DA36, 2)</f>
        <v>10675.44</v>
      </c>
      <c r="P32">
        <f>SmtRes!AG36</f>
        <v>0</v>
      </c>
      <c r="Q32">
        <f>SmtRes!DC36</f>
        <v>0</v>
      </c>
      <c r="R32">
        <f>ROUND(ROUND(Q32*Source!I119, 6)*1, 2)</f>
        <v>0</v>
      </c>
      <c r="S32">
        <f>SmtRes!AC36</f>
        <v>0</v>
      </c>
      <c r="T32">
        <f>ROUND(ROUND(Q32*Source!I119, 6)*SmtRes!AK36, 2)</f>
        <v>0</v>
      </c>
      <c r="U32">
        <f>SmtRes!X36</f>
        <v>2135985724</v>
      </c>
      <c r="V32">
        <v>-588394673</v>
      </c>
      <c r="W32">
        <v>-588394673</v>
      </c>
    </row>
    <row r="33" spans="1:23" x14ac:dyDescent="0.2">
      <c r="A33">
        <f>Source!A119</f>
        <v>17</v>
      </c>
      <c r="C33">
        <v>3</v>
      </c>
      <c r="D33">
        <v>0</v>
      </c>
      <c r="E33">
        <f>SmtRes!AV35</f>
        <v>0</v>
      </c>
      <c r="F33" t="str">
        <f>SmtRes!I35</f>
        <v>21.1-25-255</v>
      </c>
      <c r="G33" t="str">
        <f>SmtRes!K35</f>
        <v>Пленка полиэтиленовая, толщина 0,12 - 0,15 мм</v>
      </c>
      <c r="H33" t="str">
        <f>SmtRes!O35</f>
        <v>м2</v>
      </c>
      <c r="I33">
        <f>SmtRes!Y35*Source!I119</f>
        <v>55.328000000000003</v>
      </c>
      <c r="J33">
        <f>SmtRes!AO35</f>
        <v>1</v>
      </c>
      <c r="K33">
        <f>SmtRes!AE35</f>
        <v>12.02</v>
      </c>
      <c r="L33">
        <f>SmtRes!DB35</f>
        <v>67.31</v>
      </c>
      <c r="M33">
        <f>ROUND(ROUND(L33*Source!I119, 6)*1, 2)</f>
        <v>665.02</v>
      </c>
      <c r="N33">
        <f>SmtRes!AA35</f>
        <v>12.02</v>
      </c>
      <c r="O33">
        <f>ROUND(ROUND(L33*Source!I119, 6)*SmtRes!DA35, 2)</f>
        <v>665.02</v>
      </c>
      <c r="P33">
        <f>SmtRes!AG35</f>
        <v>0</v>
      </c>
      <c r="Q33">
        <f>SmtRes!DC35</f>
        <v>0</v>
      </c>
      <c r="R33">
        <f>ROUND(ROUND(Q33*Source!I119, 6)*1, 2)</f>
        <v>0</v>
      </c>
      <c r="S33">
        <f>SmtRes!AC35</f>
        <v>0</v>
      </c>
      <c r="T33">
        <f>ROUND(ROUND(Q33*Source!I119, 6)*SmtRes!AK35, 2)</f>
        <v>0</v>
      </c>
      <c r="U33">
        <f>SmtRes!X35</f>
        <v>-656702110</v>
      </c>
      <c r="V33">
        <v>657210226</v>
      </c>
      <c r="W33">
        <v>657210226</v>
      </c>
    </row>
    <row r="34" spans="1:23" x14ac:dyDescent="0.2">
      <c r="A34">
        <f>Source!A119</f>
        <v>17</v>
      </c>
      <c r="C34">
        <v>2</v>
      </c>
      <c r="D34">
        <v>0</v>
      </c>
      <c r="E34">
        <f>SmtRes!AV34</f>
        <v>0</v>
      </c>
      <c r="F34" t="str">
        <f>SmtRes!I34</f>
        <v>22.1-6-68</v>
      </c>
      <c r="G34" t="str">
        <f>SmtRes!K34</f>
        <v>Растворосмесители стационарные, емкость до 250 л</v>
      </c>
      <c r="H34" t="str">
        <f>SmtRes!O34</f>
        <v>маш.-ч</v>
      </c>
      <c r="I34">
        <f>SmtRes!Y34*Source!I119</f>
        <v>26.083200000000005</v>
      </c>
      <c r="J34">
        <f>SmtRes!AO34</f>
        <v>1</v>
      </c>
      <c r="K34">
        <f>SmtRes!AF34</f>
        <v>454.31</v>
      </c>
      <c r="L34">
        <f>SmtRes!DB34</f>
        <v>1199.3800000000001</v>
      </c>
      <c r="M34">
        <f>ROUND(ROUND(L34*Source!I119, 6)*1, 2)</f>
        <v>11849.87</v>
      </c>
      <c r="N34">
        <f>SmtRes!AB34</f>
        <v>454.31</v>
      </c>
      <c r="O34">
        <f>ROUND(ROUND(L34*Source!I119, 6)*SmtRes!DA34, 2)</f>
        <v>11849.87</v>
      </c>
      <c r="P34">
        <f>SmtRes!AG34</f>
        <v>405.68</v>
      </c>
      <c r="Q34">
        <f>SmtRes!DC34</f>
        <v>1071</v>
      </c>
      <c r="R34">
        <f>ROUND(ROUND(Q34*Source!I119, 6)*1, 2)</f>
        <v>10581.48</v>
      </c>
      <c r="S34">
        <f>SmtRes!AC34</f>
        <v>405.68</v>
      </c>
      <c r="T34">
        <f>ROUND(ROUND(Q34*Source!I119, 6)*SmtRes!AK34, 2)</f>
        <v>10581.48</v>
      </c>
      <c r="U34">
        <f>SmtRes!X34</f>
        <v>1948933241</v>
      </c>
      <c r="V34">
        <v>4389697</v>
      </c>
      <c r="W34">
        <v>4389697</v>
      </c>
    </row>
    <row r="35" spans="1:23" x14ac:dyDescent="0.2">
      <c r="A35">
        <f>Source!A119</f>
        <v>17</v>
      </c>
      <c r="C35">
        <v>2</v>
      </c>
      <c r="D35">
        <v>0</v>
      </c>
      <c r="E35">
        <f>SmtRes!AV33</f>
        <v>0</v>
      </c>
      <c r="F35" t="str">
        <f>SmtRes!I33</f>
        <v>22.1-4-8</v>
      </c>
      <c r="G35" t="str">
        <f>SmtRes!K33</f>
        <v>Погрузчики на автомобильном ходу, грузоподъемность до 1 т</v>
      </c>
      <c r="H35" t="str">
        <f>SmtRes!O33</f>
        <v>маш.-ч</v>
      </c>
      <c r="I35">
        <f>SmtRes!Y33*Source!I119</f>
        <v>9.8800000000000013E-2</v>
      </c>
      <c r="J35">
        <f>SmtRes!AO33</f>
        <v>1</v>
      </c>
      <c r="K35">
        <f>SmtRes!AF33</f>
        <v>616.73</v>
      </c>
      <c r="L35">
        <f>SmtRes!DB33</f>
        <v>6.17</v>
      </c>
      <c r="M35">
        <f>ROUND(ROUND(L35*Source!I119, 6)*1, 2)</f>
        <v>60.96</v>
      </c>
      <c r="N35">
        <f>SmtRes!AB33</f>
        <v>616.73</v>
      </c>
      <c r="O35">
        <f>ROUND(ROUND(L35*Source!I119, 6)*SmtRes!DA33, 2)</f>
        <v>60.96</v>
      </c>
      <c r="P35">
        <f>SmtRes!AG33</f>
        <v>511.29</v>
      </c>
      <c r="Q35">
        <f>SmtRes!DC33</f>
        <v>5.1100000000000003</v>
      </c>
      <c r="R35">
        <f>ROUND(ROUND(Q35*Source!I119, 6)*1, 2)</f>
        <v>50.49</v>
      </c>
      <c r="S35">
        <f>SmtRes!AC33</f>
        <v>511.29</v>
      </c>
      <c r="T35">
        <f>ROUND(ROUND(Q35*Source!I119, 6)*SmtRes!AK33, 2)</f>
        <v>50.49</v>
      </c>
      <c r="U35">
        <f>SmtRes!X33</f>
        <v>-929482187</v>
      </c>
      <c r="V35">
        <v>-878210744</v>
      </c>
      <c r="W35">
        <v>-878210744</v>
      </c>
    </row>
    <row r="36" spans="1:23" x14ac:dyDescent="0.2">
      <c r="A36">
        <f>Source!A119</f>
        <v>17</v>
      </c>
      <c r="C36">
        <v>2</v>
      </c>
      <c r="D36">
        <v>0</v>
      </c>
      <c r="E36">
        <f>SmtRes!AV32</f>
        <v>0</v>
      </c>
      <c r="F36" t="str">
        <f>SmtRes!I32</f>
        <v>22.1-30-102</v>
      </c>
      <c r="G36" t="str">
        <f>SmtRes!K32</f>
        <v>Дрели электрические, двухскоростные, мощностью 600 Вт</v>
      </c>
      <c r="H36" t="str">
        <f>SmtRes!O32</f>
        <v>маш.-ч</v>
      </c>
      <c r="I36">
        <f>SmtRes!Y32*Source!I119</f>
        <v>11.6584</v>
      </c>
      <c r="J36">
        <f>SmtRes!AO32</f>
        <v>1</v>
      </c>
      <c r="K36">
        <f>SmtRes!AF32</f>
        <v>7.44</v>
      </c>
      <c r="L36">
        <f>SmtRes!DB32</f>
        <v>8.7799999999999994</v>
      </c>
      <c r="M36">
        <f>ROUND(ROUND(L36*Source!I119, 6)*1, 2)</f>
        <v>86.75</v>
      </c>
      <c r="N36">
        <f>SmtRes!AB32</f>
        <v>7.44</v>
      </c>
      <c r="O36">
        <f>ROUND(ROUND(L36*Source!I119, 6)*SmtRes!DA32, 2)</f>
        <v>86.75</v>
      </c>
      <c r="P36">
        <f>SmtRes!AG32</f>
        <v>0.98</v>
      </c>
      <c r="Q36">
        <f>SmtRes!DC32</f>
        <v>1.1599999999999999</v>
      </c>
      <c r="R36">
        <f>ROUND(ROUND(Q36*Source!I119, 6)*1, 2)</f>
        <v>11.46</v>
      </c>
      <c r="S36">
        <f>SmtRes!AC32</f>
        <v>0.98</v>
      </c>
      <c r="T36">
        <f>ROUND(ROUND(Q36*Source!I119, 6)*SmtRes!AK32, 2)</f>
        <v>11.46</v>
      </c>
      <c r="U36">
        <f>SmtRes!X32</f>
        <v>-1222982568</v>
      </c>
      <c r="V36">
        <v>-2110789947</v>
      </c>
      <c r="W36">
        <v>-2110789947</v>
      </c>
    </row>
    <row r="37" spans="1:23" x14ac:dyDescent="0.2">
      <c r="A37">
        <f>Source!A119</f>
        <v>17</v>
      </c>
      <c r="C37">
        <v>2</v>
      </c>
      <c r="D37">
        <v>0</v>
      </c>
      <c r="E37">
        <f>SmtRes!AV31</f>
        <v>0</v>
      </c>
      <c r="F37" t="str">
        <f>SmtRes!I31</f>
        <v>22.1-17-168</v>
      </c>
      <c r="G37" t="str">
        <f>SmtRes!K31</f>
        <v>Укладчики полимерных покрытий на игровых и спортивных площадках, производительность 10-50 м2/ч</v>
      </c>
      <c r="H37" t="str">
        <f>SmtRes!O31</f>
        <v>маш.-ч</v>
      </c>
      <c r="I37">
        <f>SmtRes!Y31*Source!I119</f>
        <v>26.083200000000005</v>
      </c>
      <c r="J37">
        <f>SmtRes!AO31</f>
        <v>1</v>
      </c>
      <c r="K37">
        <f>SmtRes!AF31</f>
        <v>531.41</v>
      </c>
      <c r="L37">
        <f>SmtRes!DB31</f>
        <v>1402.92</v>
      </c>
      <c r="M37">
        <f>ROUND(ROUND(L37*Source!I119, 6)*1, 2)</f>
        <v>13860.85</v>
      </c>
      <c r="N37">
        <f>SmtRes!AB31</f>
        <v>531.41</v>
      </c>
      <c r="O37">
        <f>ROUND(ROUND(L37*Source!I119, 6)*SmtRes!DA31, 2)</f>
        <v>13860.85</v>
      </c>
      <c r="P37">
        <f>SmtRes!AG31</f>
        <v>373.56</v>
      </c>
      <c r="Q37">
        <f>SmtRes!DC31</f>
        <v>986.2</v>
      </c>
      <c r="R37">
        <f>ROUND(ROUND(Q37*Source!I119, 6)*1, 2)</f>
        <v>9743.66</v>
      </c>
      <c r="S37">
        <f>SmtRes!AC31</f>
        <v>373.56</v>
      </c>
      <c r="T37">
        <f>ROUND(ROUND(Q37*Source!I119, 6)*SmtRes!AK31, 2)</f>
        <v>9743.66</v>
      </c>
      <c r="U37">
        <f>SmtRes!X31</f>
        <v>2028281919</v>
      </c>
      <c r="V37">
        <v>-1587432455</v>
      </c>
      <c r="W37">
        <v>-1587432455</v>
      </c>
    </row>
    <row r="38" spans="1:23" x14ac:dyDescent="0.2">
      <c r="A38">
        <f>Source!A122</f>
        <v>18</v>
      </c>
      <c r="C38">
        <v>3</v>
      </c>
      <c r="D38">
        <f>Source!BI122</f>
        <v>4</v>
      </c>
      <c r="E38">
        <f>Source!FS122</f>
        <v>0</v>
      </c>
      <c r="F38" t="str">
        <f>Source!F122</f>
        <v>21.1-25-770</v>
      </c>
      <c r="G38" t="str">
        <f>Source!G122</f>
        <v>Крошка каучуковая гранулированная, окрашенная в массе, фракция 2-3 мм, цветные</v>
      </c>
      <c r="H38" t="str">
        <f>Source!H122</f>
        <v>кг</v>
      </c>
      <c r="I38">
        <f>Source!I122</f>
        <v>7261.8</v>
      </c>
      <c r="J38">
        <v>1</v>
      </c>
      <c r="K38">
        <f>Source!AC122</f>
        <v>94.72</v>
      </c>
      <c r="M38">
        <f>ROUND(K38*I38, 2)</f>
        <v>687837.7</v>
      </c>
      <c r="N38">
        <f>Source!AC122*IF(Source!BC122&lt;&gt; 0, Source!BC122, 1)</f>
        <v>94.72</v>
      </c>
      <c r="O38">
        <f>ROUND(N38*I38, 2)</f>
        <v>687837.7</v>
      </c>
      <c r="P38">
        <f>Source!AE122</f>
        <v>0</v>
      </c>
      <c r="R38">
        <f>ROUND(P38*I38, 2)</f>
        <v>0</v>
      </c>
      <c r="S38">
        <f>Source!AE122*IF(Source!BS122&lt;&gt; 0, Source!BS122, 1)</f>
        <v>0</v>
      </c>
      <c r="T38">
        <f>ROUND(S38*I38, 2)</f>
        <v>0</v>
      </c>
      <c r="U38">
        <f>Source!GF122</f>
        <v>1294380160</v>
      </c>
      <c r="V38">
        <v>147830929</v>
      </c>
      <c r="W38">
        <v>147830929</v>
      </c>
    </row>
    <row r="39" spans="1:23" x14ac:dyDescent="0.2">
      <c r="A39">
        <f>Source!A123</f>
        <v>17</v>
      </c>
      <c r="C39">
        <v>3</v>
      </c>
      <c r="D39">
        <v>0</v>
      </c>
      <c r="E39">
        <f>SmtRes!AV46</f>
        <v>0</v>
      </c>
      <c r="F39" t="str">
        <f>SmtRes!I46</f>
        <v>21.1-25-776</v>
      </c>
      <c r="G39" t="str">
        <f>SmtRes!K46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39" t="str">
        <f>SmtRes!O46</f>
        <v>кг</v>
      </c>
      <c r="I39">
        <f>SmtRes!Y46*Source!I123</f>
        <v>414.96000000000004</v>
      </c>
      <c r="J39">
        <f>SmtRes!AO46</f>
        <v>1</v>
      </c>
      <c r="K39">
        <f>SmtRes!AE46</f>
        <v>202.34</v>
      </c>
      <c r="L39">
        <f>SmtRes!DB46</f>
        <v>8498.2800000000007</v>
      </c>
      <c r="M39">
        <f>ROUND(ROUND(L39*Source!I123, 6)*1, 2)</f>
        <v>83963.01</v>
      </c>
      <c r="N39">
        <f>SmtRes!AA46</f>
        <v>202.34</v>
      </c>
      <c r="O39">
        <f>ROUND(ROUND(L39*Source!I123, 6)*SmtRes!DA46, 2)</f>
        <v>83963.01</v>
      </c>
      <c r="P39">
        <f>SmtRes!AG46</f>
        <v>0</v>
      </c>
      <c r="Q39">
        <f>SmtRes!DC46</f>
        <v>0</v>
      </c>
      <c r="R39">
        <f>ROUND(ROUND(Q39*Source!I123, 6)*1, 2)</f>
        <v>0</v>
      </c>
      <c r="S39">
        <f>SmtRes!AC46</f>
        <v>0</v>
      </c>
      <c r="T39">
        <f>ROUND(ROUND(Q39*Source!I123, 6)*SmtRes!AK46, 2)</f>
        <v>0</v>
      </c>
      <c r="U39">
        <f>SmtRes!X46</f>
        <v>1434584530</v>
      </c>
      <c r="V39">
        <v>2130616076</v>
      </c>
      <c r="W39">
        <v>2130616076</v>
      </c>
    </row>
    <row r="40" spans="1:23" x14ac:dyDescent="0.2">
      <c r="A40">
        <f>Source!A123</f>
        <v>17</v>
      </c>
      <c r="C40">
        <v>2</v>
      </c>
      <c r="D40">
        <v>0</v>
      </c>
      <c r="E40">
        <f>SmtRes!AV43</f>
        <v>0</v>
      </c>
      <c r="F40" t="str">
        <f>SmtRes!I43</f>
        <v>22.1-6-68</v>
      </c>
      <c r="G40" t="str">
        <f>SmtRes!K43</f>
        <v>Растворосмесители стационарные, емкость до 250 л</v>
      </c>
      <c r="H40" t="str">
        <f>SmtRes!O43</f>
        <v>маш.-ч</v>
      </c>
      <c r="I40">
        <f>SmtRes!Y43*Source!I123</f>
        <v>4.9400000000000004</v>
      </c>
      <c r="J40">
        <f>SmtRes!AO43</f>
        <v>1</v>
      </c>
      <c r="K40">
        <f>SmtRes!AF43</f>
        <v>454.31</v>
      </c>
      <c r="L40">
        <f>SmtRes!DB43</f>
        <v>227.16</v>
      </c>
      <c r="M40">
        <f>ROUND(ROUND(L40*Source!I123, 6)*1, 2)</f>
        <v>2244.34</v>
      </c>
      <c r="N40">
        <f>SmtRes!AB43</f>
        <v>454.31</v>
      </c>
      <c r="O40">
        <f>ROUND(ROUND(L40*Source!I123, 6)*SmtRes!DA43, 2)</f>
        <v>2244.34</v>
      </c>
      <c r="P40">
        <f>SmtRes!AG43</f>
        <v>405.68</v>
      </c>
      <c r="Q40">
        <f>SmtRes!DC43</f>
        <v>202.84</v>
      </c>
      <c r="R40">
        <f>ROUND(ROUND(Q40*Source!I123, 6)*1, 2)</f>
        <v>2004.06</v>
      </c>
      <c r="S40">
        <f>SmtRes!AC43</f>
        <v>405.68</v>
      </c>
      <c r="T40">
        <f>ROUND(ROUND(Q40*Source!I123, 6)*SmtRes!AK43, 2)</f>
        <v>2004.06</v>
      </c>
      <c r="U40">
        <f>SmtRes!X43</f>
        <v>1948933241</v>
      </c>
      <c r="V40">
        <v>4389697</v>
      </c>
      <c r="W40">
        <v>4389697</v>
      </c>
    </row>
    <row r="41" spans="1:23" x14ac:dyDescent="0.2">
      <c r="A41">
        <f>Source!A123</f>
        <v>17</v>
      </c>
      <c r="C41">
        <v>2</v>
      </c>
      <c r="D41">
        <v>0</v>
      </c>
      <c r="E41">
        <f>SmtRes!AV42</f>
        <v>0</v>
      </c>
      <c r="F41" t="str">
        <f>SmtRes!I42</f>
        <v>22.1-17-168</v>
      </c>
      <c r="G41" t="str">
        <f>SmtRes!K42</f>
        <v>Укладчики полимерных покрытий на игровых и спортивных площадках, производительность 10-50 м2/ч</v>
      </c>
      <c r="H41" t="str">
        <f>SmtRes!O42</f>
        <v>маш.-ч</v>
      </c>
      <c r="I41">
        <f>SmtRes!Y42*Source!I123</f>
        <v>4.9400000000000004</v>
      </c>
      <c r="J41">
        <f>SmtRes!AO42</f>
        <v>1</v>
      </c>
      <c r="K41">
        <f>SmtRes!AF42</f>
        <v>531.41</v>
      </c>
      <c r="L41">
        <f>SmtRes!DB42</f>
        <v>265.70999999999998</v>
      </c>
      <c r="M41">
        <f>ROUND(ROUND(L41*Source!I123, 6)*1, 2)</f>
        <v>2625.21</v>
      </c>
      <c r="N41">
        <f>SmtRes!AB42</f>
        <v>531.41</v>
      </c>
      <c r="O41">
        <f>ROUND(ROUND(L41*Source!I123, 6)*SmtRes!DA42, 2)</f>
        <v>2625.21</v>
      </c>
      <c r="P41">
        <f>SmtRes!AG42</f>
        <v>373.56</v>
      </c>
      <c r="Q41">
        <f>SmtRes!DC42</f>
        <v>186.78</v>
      </c>
      <c r="R41">
        <f>ROUND(ROUND(Q41*Source!I123, 6)*1, 2)</f>
        <v>1845.39</v>
      </c>
      <c r="S41">
        <f>SmtRes!AC42</f>
        <v>373.56</v>
      </c>
      <c r="T41">
        <f>ROUND(ROUND(Q41*Source!I123, 6)*SmtRes!AK42, 2)</f>
        <v>1845.39</v>
      </c>
      <c r="U41">
        <f>SmtRes!X42</f>
        <v>2028281919</v>
      </c>
      <c r="V41">
        <v>-1587432455</v>
      </c>
      <c r="W41">
        <v>-1587432455</v>
      </c>
    </row>
    <row r="42" spans="1:23" x14ac:dyDescent="0.2">
      <c r="A42">
        <f>Source!A126</f>
        <v>18</v>
      </c>
      <c r="C42">
        <v>3</v>
      </c>
      <c r="D42">
        <f>Source!BI126</f>
        <v>4</v>
      </c>
      <c r="E42">
        <f>Source!FS126</f>
        <v>0</v>
      </c>
      <c r="F42" t="str">
        <f>Source!F126</f>
        <v>21.1-25-770</v>
      </c>
      <c r="G42" t="str">
        <f>Source!G126</f>
        <v>Крошка каучуковая гранулированная, окрашенная в массе, фракция 2-3 мм, цветные</v>
      </c>
      <c r="H42" t="str">
        <f>Source!H126</f>
        <v>кг</v>
      </c>
      <c r="I42">
        <f>Source!I126</f>
        <v>1452.36</v>
      </c>
      <c r="J42">
        <v>1</v>
      </c>
      <c r="K42">
        <f>Source!AC126</f>
        <v>94.72</v>
      </c>
      <c r="M42">
        <f>ROUND(K42*I42, 2)</f>
        <v>137567.54</v>
      </c>
      <c r="N42">
        <f>Source!AC126*IF(Source!BC126&lt;&gt; 0, Source!BC126, 1)</f>
        <v>94.72</v>
      </c>
      <c r="O42">
        <f>ROUND(N42*I42, 2)</f>
        <v>137567.54</v>
      </c>
      <c r="P42">
        <f>Source!AE126</f>
        <v>0</v>
      </c>
      <c r="R42">
        <f>ROUND(P42*I42, 2)</f>
        <v>0</v>
      </c>
      <c r="S42">
        <f>Source!AE126*IF(Source!BS126&lt;&gt; 0, Source!BS126, 1)</f>
        <v>0</v>
      </c>
      <c r="T42">
        <f>ROUND(S42*I42, 2)</f>
        <v>0</v>
      </c>
      <c r="U42">
        <f>Source!GF126</f>
        <v>1294380160</v>
      </c>
      <c r="V42">
        <v>147830929</v>
      </c>
      <c r="W42">
        <v>147830929</v>
      </c>
    </row>
    <row r="43" spans="1:23" x14ac:dyDescent="0.2">
      <c r="A43">
        <f>Source!A127</f>
        <v>17</v>
      </c>
      <c r="C43">
        <v>3</v>
      </c>
      <c r="D43">
        <v>0</v>
      </c>
      <c r="E43">
        <f>SmtRes!AV50</f>
        <v>0</v>
      </c>
      <c r="F43" t="str">
        <f>SmtRes!I50</f>
        <v>21.3-2-15</v>
      </c>
      <c r="G43" t="str">
        <f>SmtRes!K50</f>
        <v>Растворы цементные, марка 100</v>
      </c>
      <c r="H43" t="str">
        <f>SmtRes!O50</f>
        <v>м3</v>
      </c>
      <c r="I43">
        <f>SmtRes!Y50*Source!I127</f>
        <v>0.12</v>
      </c>
      <c r="J43">
        <f>SmtRes!AO50</f>
        <v>1</v>
      </c>
      <c r="K43">
        <f>SmtRes!AE50</f>
        <v>3392.59</v>
      </c>
      <c r="L43">
        <f>SmtRes!DB50</f>
        <v>203.56</v>
      </c>
      <c r="M43">
        <f>ROUND(ROUND(L43*Source!I127, 6)*1, 2)</f>
        <v>407.12</v>
      </c>
      <c r="N43">
        <f>SmtRes!AA50</f>
        <v>3392.59</v>
      </c>
      <c r="O43">
        <f>ROUND(ROUND(L43*Source!I127, 6)*SmtRes!DA50, 2)</f>
        <v>407.12</v>
      </c>
      <c r="P43">
        <f>SmtRes!AG50</f>
        <v>0</v>
      </c>
      <c r="Q43">
        <f>SmtRes!DC50</f>
        <v>0</v>
      </c>
      <c r="R43">
        <f>ROUND(ROUND(Q43*Source!I127, 6)*1, 2)</f>
        <v>0</v>
      </c>
      <c r="S43">
        <f>SmtRes!AC50</f>
        <v>0</v>
      </c>
      <c r="T43">
        <f>ROUND(ROUND(Q43*Source!I127, 6)*SmtRes!AK50, 2)</f>
        <v>0</v>
      </c>
      <c r="U43">
        <f>SmtRes!X50</f>
        <v>253260963</v>
      </c>
      <c r="V43">
        <v>1066234070</v>
      </c>
      <c r="W43">
        <v>1066234070</v>
      </c>
    </row>
    <row r="44" spans="1:23" x14ac:dyDescent="0.2">
      <c r="A44">
        <f>Source!A127</f>
        <v>17</v>
      </c>
      <c r="C44">
        <v>3</v>
      </c>
      <c r="D44">
        <v>0</v>
      </c>
      <c r="E44">
        <f>SmtRes!AV49</f>
        <v>0</v>
      </c>
      <c r="F44" t="str">
        <f>SmtRes!I49</f>
        <v>21.3-1-69</v>
      </c>
      <c r="G44" t="str">
        <f>SmtRes!K49</f>
        <v>Смеси бетонные, БСГ, тяжелого бетона на гранитном щебне, класс прочности: В15 (М200); П3, фракция 5-20, F50-100, W0-2</v>
      </c>
      <c r="H44" t="str">
        <f>SmtRes!O49</f>
        <v>м3</v>
      </c>
      <c r="I44">
        <f>SmtRes!Y49*Source!I127</f>
        <v>11.8</v>
      </c>
      <c r="J44">
        <f>SmtRes!AO49</f>
        <v>1</v>
      </c>
      <c r="K44">
        <f>SmtRes!AE49</f>
        <v>3714.73</v>
      </c>
      <c r="L44">
        <f>SmtRes!DB49</f>
        <v>21916.91</v>
      </c>
      <c r="M44">
        <f>ROUND(ROUND(L44*Source!I127, 6)*1, 2)</f>
        <v>43833.82</v>
      </c>
      <c r="N44">
        <f>SmtRes!AA49</f>
        <v>3714.73</v>
      </c>
      <c r="O44">
        <f>ROUND(ROUND(L44*Source!I127, 6)*SmtRes!DA49, 2)</f>
        <v>43833.82</v>
      </c>
      <c r="P44">
        <f>SmtRes!AG49</f>
        <v>0</v>
      </c>
      <c r="Q44">
        <f>SmtRes!DC49</f>
        <v>0</v>
      </c>
      <c r="R44">
        <f>ROUND(ROUND(Q44*Source!I127, 6)*1, 2)</f>
        <v>0</v>
      </c>
      <c r="S44">
        <f>SmtRes!AC49</f>
        <v>0</v>
      </c>
      <c r="T44">
        <f>ROUND(ROUND(Q44*Source!I127, 6)*SmtRes!AK49, 2)</f>
        <v>0</v>
      </c>
      <c r="U44">
        <f>SmtRes!X49</f>
        <v>-697630842</v>
      </c>
      <c r="V44">
        <v>-887866689</v>
      </c>
      <c r="W44">
        <v>-887866689</v>
      </c>
    </row>
    <row r="45" spans="1:23" x14ac:dyDescent="0.2">
      <c r="A45">
        <f>Source!A193</f>
        <v>4</v>
      </c>
      <c r="B45">
        <v>193</v>
      </c>
      <c r="G45" t="str">
        <f>Source!G193</f>
        <v>Установка игрового комплекса</v>
      </c>
    </row>
    <row r="46" spans="1:23" x14ac:dyDescent="0.2">
      <c r="A46">
        <f>Source!A199</f>
        <v>17</v>
      </c>
      <c r="C46">
        <v>2</v>
      </c>
      <c r="D46">
        <v>0</v>
      </c>
      <c r="E46">
        <f>SmtRes!AV55</f>
        <v>0</v>
      </c>
      <c r="F46" t="str">
        <f>SmtRes!I55</f>
        <v>22.1-18-13</v>
      </c>
      <c r="G46" t="str">
        <f>SmtRes!K55</f>
        <v>Автомобили-самосвалы, грузоподъемность до 10 т</v>
      </c>
      <c r="H46" t="str">
        <f>SmtRes!O55</f>
        <v>маш.-ч</v>
      </c>
      <c r="I46">
        <f>SmtRes!Y55*Source!I199</f>
        <v>0.13392000000000001</v>
      </c>
      <c r="J46">
        <f>SmtRes!AO55</f>
        <v>1</v>
      </c>
      <c r="K46">
        <f>SmtRes!AF55</f>
        <v>1014.12</v>
      </c>
      <c r="L46">
        <f>SmtRes!DB55</f>
        <v>31.44</v>
      </c>
      <c r="M46">
        <f>ROUND(ROUND(L46*Source!I199, 6)*1, 2)</f>
        <v>135.82</v>
      </c>
      <c r="N46">
        <f>SmtRes!AB55</f>
        <v>1014.12</v>
      </c>
      <c r="O46">
        <f>ROUND(ROUND(L46*Source!I199, 6)*SmtRes!DA55, 2)</f>
        <v>135.82</v>
      </c>
      <c r="P46">
        <f>SmtRes!AG55</f>
        <v>317.13</v>
      </c>
      <c r="Q46">
        <f>SmtRes!DC55</f>
        <v>9.83</v>
      </c>
      <c r="R46">
        <f>ROUND(ROUND(Q46*Source!I199, 6)*1, 2)</f>
        <v>42.47</v>
      </c>
      <c r="S46">
        <f>SmtRes!AC55</f>
        <v>317.13</v>
      </c>
      <c r="T46">
        <f>ROUND(ROUND(Q46*Source!I199, 6)*SmtRes!AK55, 2)</f>
        <v>42.47</v>
      </c>
      <c r="U46">
        <f>SmtRes!X55</f>
        <v>-1786200580</v>
      </c>
      <c r="V46">
        <v>-522295321</v>
      </c>
      <c r="W46">
        <v>-522295321</v>
      </c>
    </row>
    <row r="47" spans="1:23" x14ac:dyDescent="0.2">
      <c r="A47">
        <f>Source!A200</f>
        <v>17</v>
      </c>
      <c r="C47">
        <v>2</v>
      </c>
      <c r="D47">
        <v>0</v>
      </c>
      <c r="E47">
        <f>SmtRes!AV56</f>
        <v>0</v>
      </c>
      <c r="F47" t="str">
        <f>SmtRes!I56</f>
        <v>22.1-18-13</v>
      </c>
      <c r="G47" t="str">
        <f>SmtRes!K56</f>
        <v>Автомобили-самосвалы, грузоподъемность до 10 т</v>
      </c>
      <c r="H47" t="str">
        <f>SmtRes!O56</f>
        <v>маш.-ч</v>
      </c>
      <c r="I47">
        <f>SmtRes!Y56*Source!I200</f>
        <v>4.3200000000000002E-2</v>
      </c>
      <c r="J47">
        <f>SmtRes!AO56</f>
        <v>1</v>
      </c>
      <c r="K47">
        <f>SmtRes!AF56</f>
        <v>1014.12</v>
      </c>
      <c r="L47">
        <f>SmtRes!DB56</f>
        <v>10.14</v>
      </c>
      <c r="M47">
        <f>ROUND(ROUND(L47*Source!I200, 6)*1, 2)</f>
        <v>43.8</v>
      </c>
      <c r="N47">
        <f>SmtRes!AB56</f>
        <v>1014.12</v>
      </c>
      <c r="O47">
        <f>ROUND(ROUND(L47*Source!I200, 6)*SmtRes!DA56, 2)</f>
        <v>43.8</v>
      </c>
      <c r="P47">
        <f>SmtRes!AG56</f>
        <v>317.13</v>
      </c>
      <c r="Q47">
        <f>SmtRes!DC56</f>
        <v>3.17</v>
      </c>
      <c r="R47">
        <f>ROUND(ROUND(Q47*Source!I200, 6)*1, 2)</f>
        <v>13.69</v>
      </c>
      <c r="S47">
        <f>SmtRes!AC56</f>
        <v>317.13</v>
      </c>
      <c r="T47">
        <f>ROUND(ROUND(Q47*Source!I200, 6)*SmtRes!AK56, 2)</f>
        <v>13.69</v>
      </c>
      <c r="U47">
        <f>SmtRes!X56</f>
        <v>-1786200580</v>
      </c>
      <c r="V47">
        <v>-522295321</v>
      </c>
      <c r="W47">
        <v>-522295321</v>
      </c>
    </row>
    <row r="48" spans="1:23" x14ac:dyDescent="0.2">
      <c r="A48">
        <f>Source!A201</f>
        <v>17</v>
      </c>
      <c r="C48">
        <v>3</v>
      </c>
      <c r="D48">
        <v>0</v>
      </c>
      <c r="E48">
        <f>SmtRes!AV61</f>
        <v>0</v>
      </c>
      <c r="F48" t="str">
        <f>SmtRes!I61</f>
        <v>21.3-1-64</v>
      </c>
      <c r="G48" t="str">
        <f>SmtRes!K61</f>
        <v>Смеси бетонные, БСГ, тяжелого бетона на гранитном щебне, класс прочности: В7,5 (М100); П3, фракция 5-20</v>
      </c>
      <c r="H48" t="str">
        <f>SmtRes!O61</f>
        <v>м3</v>
      </c>
      <c r="I48">
        <f>SmtRes!Y61*Source!I201</f>
        <v>4.4064000000000005</v>
      </c>
      <c r="J48">
        <f>SmtRes!AO61</f>
        <v>1</v>
      </c>
      <c r="K48">
        <f>SmtRes!AE61</f>
        <v>3247.23</v>
      </c>
      <c r="L48">
        <f>SmtRes!DB61</f>
        <v>331217.46000000002</v>
      </c>
      <c r="M48">
        <f>ROUND(ROUND(L48*Source!I201, 6)*1, 2)</f>
        <v>14308.59</v>
      </c>
      <c r="N48">
        <f>SmtRes!AA61</f>
        <v>3247.23</v>
      </c>
      <c r="O48">
        <f>ROUND(ROUND(L48*Source!I201, 6)*SmtRes!DA61, 2)</f>
        <v>14308.59</v>
      </c>
      <c r="P48">
        <f>SmtRes!AG61</f>
        <v>0</v>
      </c>
      <c r="Q48">
        <f>SmtRes!DC61</f>
        <v>0</v>
      </c>
      <c r="R48">
        <f>ROUND(ROUND(Q48*Source!I201, 6)*1, 2)</f>
        <v>0</v>
      </c>
      <c r="S48">
        <f>SmtRes!AC61</f>
        <v>0</v>
      </c>
      <c r="T48">
        <f>ROUND(ROUND(Q48*Source!I201, 6)*SmtRes!AK61, 2)</f>
        <v>0</v>
      </c>
      <c r="U48">
        <f>SmtRes!X61</f>
        <v>339861588</v>
      </c>
      <c r="V48">
        <v>99845993</v>
      </c>
      <c r="W48">
        <v>99845993</v>
      </c>
    </row>
    <row r="49" spans="1:23" x14ac:dyDescent="0.2">
      <c r="A49">
        <f>Source!A201</f>
        <v>17</v>
      </c>
      <c r="C49">
        <v>3</v>
      </c>
      <c r="D49">
        <v>0</v>
      </c>
      <c r="E49">
        <f>SmtRes!AV60</f>
        <v>0</v>
      </c>
      <c r="F49" t="str">
        <f>SmtRes!I60</f>
        <v>21.1-25-13</v>
      </c>
      <c r="G49" t="str">
        <f>SmtRes!K60</f>
        <v>Вода</v>
      </c>
      <c r="H49" t="str">
        <f>SmtRes!O60</f>
        <v>м3</v>
      </c>
      <c r="I49">
        <f>SmtRes!Y60*Source!I201</f>
        <v>7.5600000000000001E-2</v>
      </c>
      <c r="J49">
        <f>SmtRes!AO60</f>
        <v>1</v>
      </c>
      <c r="K49">
        <f>SmtRes!AE60</f>
        <v>35.25</v>
      </c>
      <c r="L49">
        <f>SmtRes!DB60</f>
        <v>61.69</v>
      </c>
      <c r="M49">
        <f>ROUND(ROUND(L49*Source!I201, 6)*1, 2)</f>
        <v>2.67</v>
      </c>
      <c r="N49">
        <f>SmtRes!AA60</f>
        <v>35.25</v>
      </c>
      <c r="O49">
        <f>ROUND(ROUND(L49*Source!I201, 6)*SmtRes!DA60, 2)</f>
        <v>2.67</v>
      </c>
      <c r="P49">
        <f>SmtRes!AG60</f>
        <v>0</v>
      </c>
      <c r="Q49">
        <f>SmtRes!DC60</f>
        <v>0</v>
      </c>
      <c r="R49">
        <f>ROUND(ROUND(Q49*Source!I201, 6)*1, 2)</f>
        <v>0</v>
      </c>
      <c r="S49">
        <f>SmtRes!AC60</f>
        <v>0</v>
      </c>
      <c r="T49">
        <f>ROUND(ROUND(Q49*Source!I201, 6)*SmtRes!AK60, 2)</f>
        <v>0</v>
      </c>
      <c r="U49">
        <f>SmtRes!X60</f>
        <v>2028445372</v>
      </c>
      <c r="V49">
        <v>1411454429</v>
      </c>
      <c r="W49">
        <v>1411454429</v>
      </c>
    </row>
    <row r="50" spans="1:23" x14ac:dyDescent="0.2">
      <c r="A50">
        <f>Source!A201</f>
        <v>17</v>
      </c>
      <c r="C50">
        <v>3</v>
      </c>
      <c r="D50">
        <v>0</v>
      </c>
      <c r="E50">
        <f>SmtRes!AV59</f>
        <v>0</v>
      </c>
      <c r="F50" t="str">
        <f>SmtRes!I59</f>
        <v>21.1-20-17</v>
      </c>
      <c r="G50" t="str">
        <f>SmtRes!K59</f>
        <v>Мешковина</v>
      </c>
      <c r="H50" t="str">
        <f>SmtRes!O59</f>
        <v>м2</v>
      </c>
      <c r="I50">
        <f>SmtRes!Y59*Source!I201</f>
        <v>10.8</v>
      </c>
      <c r="J50">
        <f>SmtRes!AO59</f>
        <v>1</v>
      </c>
      <c r="K50">
        <f>SmtRes!AE59</f>
        <v>91.89</v>
      </c>
      <c r="L50">
        <f>SmtRes!DB59</f>
        <v>22972.5</v>
      </c>
      <c r="M50">
        <f>ROUND(ROUND(L50*Source!I201, 6)*1, 2)</f>
        <v>992.41</v>
      </c>
      <c r="N50">
        <f>SmtRes!AA59</f>
        <v>91.89</v>
      </c>
      <c r="O50">
        <f>ROUND(ROUND(L50*Source!I201, 6)*SmtRes!DA59, 2)</f>
        <v>992.41</v>
      </c>
      <c r="P50">
        <f>SmtRes!AG59</f>
        <v>0</v>
      </c>
      <c r="Q50">
        <f>SmtRes!DC59</f>
        <v>0</v>
      </c>
      <c r="R50">
        <f>ROUND(ROUND(Q50*Source!I201, 6)*1, 2)</f>
        <v>0</v>
      </c>
      <c r="S50">
        <f>SmtRes!AC59</f>
        <v>0</v>
      </c>
      <c r="T50">
        <f>ROUND(ROUND(Q50*Source!I201, 6)*SmtRes!AK59, 2)</f>
        <v>0</v>
      </c>
      <c r="U50">
        <f>SmtRes!X59</f>
        <v>-1493859615</v>
      </c>
      <c r="V50">
        <v>-1413124159</v>
      </c>
      <c r="W50">
        <v>-1413124159</v>
      </c>
    </row>
    <row r="51" spans="1:23" x14ac:dyDescent="0.2">
      <c r="A51">
        <f>Source!A201</f>
        <v>17</v>
      </c>
      <c r="C51">
        <v>2</v>
      </c>
      <c r="D51">
        <v>0</v>
      </c>
      <c r="E51">
        <f>SmtRes!AV58</f>
        <v>0</v>
      </c>
      <c r="F51" t="str">
        <f>SmtRes!I58</f>
        <v>22.1-6-51</v>
      </c>
      <c r="G51" t="str">
        <f>SmtRes!K58</f>
        <v>Вибраторы поверхностные</v>
      </c>
      <c r="H51" t="str">
        <f>SmtRes!O58</f>
        <v>маш.-ч</v>
      </c>
      <c r="I51">
        <f>SmtRes!Y58*Source!I201</f>
        <v>0.32011200000000001</v>
      </c>
      <c r="J51">
        <f>SmtRes!AO58</f>
        <v>1</v>
      </c>
      <c r="K51">
        <f>SmtRes!AF58</f>
        <v>3.84</v>
      </c>
      <c r="L51">
        <f>SmtRes!DB58</f>
        <v>28.45</v>
      </c>
      <c r="M51">
        <f>ROUND(ROUND(L51*Source!I201, 6)*1, 2)</f>
        <v>1.23</v>
      </c>
      <c r="N51">
        <f>SmtRes!AB58</f>
        <v>3.84</v>
      </c>
      <c r="O51">
        <f>ROUND(ROUND(L51*Source!I201, 6)*SmtRes!DA58, 2)</f>
        <v>1.23</v>
      </c>
      <c r="P51">
        <f>SmtRes!AG58</f>
        <v>0.01</v>
      </c>
      <c r="Q51">
        <f>SmtRes!DC58</f>
        <v>7.0000000000000007E-2</v>
      </c>
      <c r="R51">
        <f>ROUND(ROUND(Q51*Source!I201, 6)*1, 2)</f>
        <v>0</v>
      </c>
      <c r="S51">
        <f>SmtRes!AC58</f>
        <v>0.01</v>
      </c>
      <c r="T51">
        <f>ROUND(ROUND(Q51*Source!I201, 6)*SmtRes!AK58, 2)</f>
        <v>0</v>
      </c>
      <c r="U51">
        <f>SmtRes!X58</f>
        <v>-192782718</v>
      </c>
      <c r="V51">
        <v>540280896</v>
      </c>
      <c r="W51">
        <v>540280896</v>
      </c>
    </row>
    <row r="52" spans="1:23" x14ac:dyDescent="0.2">
      <c r="A52">
        <f>Source!A202</f>
        <v>17</v>
      </c>
      <c r="C52">
        <v>3</v>
      </c>
      <c r="D52">
        <v>0</v>
      </c>
      <c r="E52">
        <f>SmtRes!AV63</f>
        <v>0</v>
      </c>
      <c r="F52" t="str">
        <f>SmtRes!I63</f>
        <v>21.3-4-24</v>
      </c>
      <c r="G52" t="str">
        <f>SmtRes!K63</f>
        <v>Арматурные заготовки (стержни, хомуты и т.п.), не собранные в каркасы или сетки, закладные и накладные детали, со сваркой</v>
      </c>
      <c r="H52" t="str">
        <f>SmtRes!O63</f>
        <v>т</v>
      </c>
      <c r="I52">
        <f>SmtRes!Y63*Source!I202</f>
        <v>0.12</v>
      </c>
      <c r="J52">
        <f>SmtRes!AO63</f>
        <v>1</v>
      </c>
      <c r="K52">
        <f>SmtRes!AE63</f>
        <v>53233.52</v>
      </c>
      <c r="L52">
        <f>SmtRes!DB63</f>
        <v>53233.52</v>
      </c>
      <c r="M52">
        <f>ROUND(ROUND(L52*Source!I202, 6)*1, 2)</f>
        <v>6388.02</v>
      </c>
      <c r="N52">
        <f>SmtRes!AA63</f>
        <v>53233.52</v>
      </c>
      <c r="O52">
        <f>ROUND(ROUND(L52*Source!I202, 6)*SmtRes!DA63, 2)</f>
        <v>6388.02</v>
      </c>
      <c r="P52">
        <f>SmtRes!AG63</f>
        <v>0</v>
      </c>
      <c r="Q52">
        <f>SmtRes!DC63</f>
        <v>0</v>
      </c>
      <c r="R52">
        <f>ROUND(ROUND(Q52*Source!I202, 6)*1, 2)</f>
        <v>0</v>
      </c>
      <c r="S52">
        <f>SmtRes!AC63</f>
        <v>0</v>
      </c>
      <c r="T52">
        <f>ROUND(ROUND(Q52*Source!I202, 6)*SmtRes!AK63, 2)</f>
        <v>0</v>
      </c>
      <c r="U52">
        <f>SmtRes!X63</f>
        <v>588667335</v>
      </c>
      <c r="V52">
        <v>1124530016</v>
      </c>
      <c r="W52">
        <v>1124530016</v>
      </c>
    </row>
    <row r="53" spans="1:23" x14ac:dyDescent="0.2">
      <c r="A53">
        <f>Source!A203</f>
        <v>17</v>
      </c>
      <c r="C53">
        <v>3</v>
      </c>
      <c r="D53">
        <v>0</v>
      </c>
      <c r="E53">
        <f>SmtRes!AV66</f>
        <v>0</v>
      </c>
      <c r="F53" t="str">
        <f>SmtRes!I66</f>
        <v>21.1-23-9</v>
      </c>
      <c r="G53" t="str">
        <f>SmtRes!K66</f>
        <v>Электроды, тип Э-42, 46, 50, диаметр 4 - 6 мм</v>
      </c>
      <c r="H53" t="str">
        <f>SmtRes!O66</f>
        <v>т</v>
      </c>
      <c r="I53">
        <f>SmtRes!Y66*Source!I203</f>
        <v>7.2900000000000006E-2</v>
      </c>
      <c r="J53">
        <f>SmtRes!AO66</f>
        <v>1</v>
      </c>
      <c r="K53">
        <f>SmtRes!AE66</f>
        <v>110781.14</v>
      </c>
      <c r="L53">
        <f>SmtRes!DB66</f>
        <v>3323.43</v>
      </c>
      <c r="M53">
        <f>ROUND(ROUND(L53*Source!I203, 6)*1, 2)</f>
        <v>8075.93</v>
      </c>
      <c r="N53">
        <f>SmtRes!AA66</f>
        <v>110781.14</v>
      </c>
      <c r="O53">
        <f>ROUND(ROUND(L53*Source!I203, 6)*SmtRes!DA66, 2)</f>
        <v>8075.93</v>
      </c>
      <c r="P53">
        <f>SmtRes!AG66</f>
        <v>0</v>
      </c>
      <c r="Q53">
        <f>SmtRes!DC66</f>
        <v>0</v>
      </c>
      <c r="R53">
        <f>ROUND(ROUND(Q53*Source!I203, 6)*1, 2)</f>
        <v>0</v>
      </c>
      <c r="S53">
        <f>SmtRes!AC66</f>
        <v>0</v>
      </c>
      <c r="T53">
        <f>ROUND(ROUND(Q53*Source!I203, 6)*SmtRes!AK66, 2)</f>
        <v>0</v>
      </c>
      <c r="U53">
        <f>SmtRes!X66</f>
        <v>-941081254</v>
      </c>
      <c r="V53">
        <v>1991017595</v>
      </c>
      <c r="W53">
        <v>1991017595</v>
      </c>
    </row>
    <row r="54" spans="1:23" x14ac:dyDescent="0.2">
      <c r="A54">
        <f>Source!A203</f>
        <v>17</v>
      </c>
      <c r="C54">
        <v>2</v>
      </c>
      <c r="D54">
        <v>0</v>
      </c>
      <c r="E54">
        <f>SmtRes!AV65</f>
        <v>0</v>
      </c>
      <c r="F54" t="str">
        <f>SmtRes!I65</f>
        <v>22.1-13-10</v>
      </c>
      <c r="G54" t="str">
        <f>SmtRes!K65</f>
        <v>Агрегаты сварочные однопостовые для ручной электродуговой сварки</v>
      </c>
      <c r="H54" t="str">
        <f>SmtRes!O65</f>
        <v>маш.-ч</v>
      </c>
      <c r="I54">
        <f>SmtRes!Y65*Source!I203</f>
        <v>53.241300000000003</v>
      </c>
      <c r="J54">
        <f>SmtRes!AO65</f>
        <v>1</v>
      </c>
      <c r="K54">
        <f>SmtRes!AF65</f>
        <v>54.65</v>
      </c>
      <c r="L54">
        <f>SmtRes!DB65</f>
        <v>1197.3800000000001</v>
      </c>
      <c r="M54">
        <f>ROUND(ROUND(L54*Source!I203, 6)*1, 2)</f>
        <v>2909.63</v>
      </c>
      <c r="N54">
        <f>SmtRes!AB65</f>
        <v>54.65</v>
      </c>
      <c r="O54">
        <f>ROUND(ROUND(L54*Source!I203, 6)*SmtRes!DA65, 2)</f>
        <v>2909.63</v>
      </c>
      <c r="P54">
        <f>SmtRes!AG65</f>
        <v>0.05</v>
      </c>
      <c r="Q54">
        <f>SmtRes!DC65</f>
        <v>1.1000000000000001</v>
      </c>
      <c r="R54">
        <f>ROUND(ROUND(Q54*Source!I203, 6)*1, 2)</f>
        <v>2.67</v>
      </c>
      <c r="S54">
        <f>SmtRes!AC65</f>
        <v>0.05</v>
      </c>
      <c r="T54">
        <f>ROUND(ROUND(Q54*Source!I203, 6)*SmtRes!AK65, 2)</f>
        <v>2.67</v>
      </c>
      <c r="U54">
        <f>SmtRes!X65</f>
        <v>343943799</v>
      </c>
      <c r="V54">
        <v>-1676284724</v>
      </c>
      <c r="W54">
        <v>-1676284724</v>
      </c>
    </row>
    <row r="55" spans="1:23" x14ac:dyDescent="0.2">
      <c r="A55">
        <f>Source!A205</f>
        <v>17</v>
      </c>
      <c r="C55">
        <v>3</v>
      </c>
      <c r="D55">
        <f>Source!BI205</f>
        <v>1</v>
      </c>
      <c r="E55">
        <f>Source!FS205</f>
        <v>0</v>
      </c>
      <c r="F55" t="str">
        <f>Source!F205</f>
        <v>Цена поставщика</v>
      </c>
      <c r="G55" t="str">
        <f>Source!G205</f>
        <v>Эквивалент - Тематический игровой комплекс «Транспорт» мини ЛГИК-9.22.1  (737х1190x536)</v>
      </c>
      <c r="H55" t="str">
        <f>Source!H205</f>
        <v>шт.</v>
      </c>
      <c r="I55">
        <f>Source!I205</f>
        <v>1</v>
      </c>
      <c r="J55">
        <v>1</v>
      </c>
      <c r="K55">
        <f>Source!AC205</f>
        <v>1537500</v>
      </c>
      <c r="M55">
        <f>ROUND(K55*I55, 2)</f>
        <v>1537500</v>
      </c>
      <c r="N55">
        <f>Source!AC205*IF(Source!BC205&lt;&gt; 0, Source!BC205, 1)</f>
        <v>1537500</v>
      </c>
      <c r="O55">
        <f>ROUND(N55*I55, 2)</f>
        <v>1537500</v>
      </c>
      <c r="P55">
        <f>Source!AE205</f>
        <v>0</v>
      </c>
      <c r="R55">
        <f>ROUND(P55*I55, 2)</f>
        <v>0</v>
      </c>
      <c r="S55">
        <f>Source!AE205*IF(Source!BS205&lt;&gt; 0, Source!BS205, 1)</f>
        <v>0</v>
      </c>
      <c r="T55">
        <f>ROUND(S55*I55, 2)</f>
        <v>0</v>
      </c>
      <c r="U55">
        <f>Source!GF205</f>
        <v>452948105</v>
      </c>
      <c r="V55">
        <v>1176451580</v>
      </c>
      <c r="W55">
        <v>1176451580</v>
      </c>
    </row>
    <row r="56" spans="1:23" x14ac:dyDescent="0.2">
      <c r="A56">
        <f>Source!A238</f>
        <v>4</v>
      </c>
      <c r="B56">
        <v>238</v>
      </c>
      <c r="G56" t="str">
        <f>Source!G238</f>
        <v>Установка МАФ</v>
      </c>
    </row>
    <row r="57" spans="1:23" x14ac:dyDescent="0.2">
      <c r="A57">
        <f>Source!A242</f>
        <v>17</v>
      </c>
      <c r="C57">
        <v>3</v>
      </c>
      <c r="D57">
        <v>0</v>
      </c>
      <c r="E57">
        <f>SmtRes!AV72</f>
        <v>0</v>
      </c>
      <c r="F57" t="str">
        <f>SmtRes!I72</f>
        <v>21.7-9-6</v>
      </c>
      <c r="G57" t="str">
        <f>SmtRes!K72</f>
        <v>Столбик для ограды газонной из трубы профильной 40х40 мм, высота 1000мм</v>
      </c>
      <c r="H57" t="str">
        <f>SmtRes!O72</f>
        <v>шт.</v>
      </c>
      <c r="I57">
        <f>SmtRes!Y72*Source!I242</f>
        <v>4</v>
      </c>
      <c r="J57">
        <f>SmtRes!AO72</f>
        <v>1</v>
      </c>
      <c r="K57">
        <f>SmtRes!AE72</f>
        <v>236.53</v>
      </c>
      <c r="L57">
        <f>SmtRes!DB72</f>
        <v>2365.3000000000002</v>
      </c>
      <c r="M57">
        <f>ROUND(ROUND(L57*Source!I242, 6)*1, 2)</f>
        <v>946.12</v>
      </c>
      <c r="N57">
        <f>SmtRes!AA72</f>
        <v>236.53</v>
      </c>
      <c r="O57">
        <f>ROUND(ROUND(L57*Source!I242, 6)*SmtRes!DA72, 2)</f>
        <v>946.12</v>
      </c>
      <c r="P57">
        <f>SmtRes!AG72</f>
        <v>0</v>
      </c>
      <c r="Q57">
        <f>SmtRes!DC72</f>
        <v>0</v>
      </c>
      <c r="R57">
        <f>ROUND(ROUND(Q57*Source!I242, 6)*1, 2)</f>
        <v>0</v>
      </c>
      <c r="S57">
        <f>SmtRes!AC72</f>
        <v>0</v>
      </c>
      <c r="T57">
        <f>ROUND(ROUND(Q57*Source!I242, 6)*SmtRes!AK72, 2)</f>
        <v>0</v>
      </c>
      <c r="U57">
        <f>SmtRes!X72</f>
        <v>-1873178035</v>
      </c>
      <c r="V57">
        <v>-820543880</v>
      </c>
      <c r="W57">
        <v>-820543880</v>
      </c>
    </row>
    <row r="58" spans="1:23" x14ac:dyDescent="0.2">
      <c r="A58">
        <f>Source!A242</f>
        <v>17</v>
      </c>
      <c r="C58">
        <v>3</v>
      </c>
      <c r="D58">
        <v>0</v>
      </c>
      <c r="E58">
        <f>SmtRes!AV71</f>
        <v>0</v>
      </c>
      <c r="F58" t="str">
        <f>SmtRes!I71</f>
        <v>21.1-25-13</v>
      </c>
      <c r="G58" t="str">
        <f>SmtRes!K71</f>
        <v>Вода</v>
      </c>
      <c r="H58" t="str">
        <f>SmtRes!O71</f>
        <v>м3</v>
      </c>
      <c r="I58">
        <f>SmtRes!Y71*Source!I242</f>
        <v>3.0800000000000001E-2</v>
      </c>
      <c r="J58">
        <f>SmtRes!AO71</f>
        <v>1</v>
      </c>
      <c r="K58">
        <f>SmtRes!AE71</f>
        <v>35.25</v>
      </c>
      <c r="L58">
        <f>SmtRes!DB71</f>
        <v>2.71</v>
      </c>
      <c r="M58">
        <f>ROUND(ROUND(L58*Source!I242, 6)*1, 2)</f>
        <v>1.08</v>
      </c>
      <c r="N58">
        <f>SmtRes!AA71</f>
        <v>35.25</v>
      </c>
      <c r="O58">
        <f>ROUND(ROUND(L58*Source!I242, 6)*SmtRes!DA71, 2)</f>
        <v>1.08</v>
      </c>
      <c r="P58">
        <f>SmtRes!AG71</f>
        <v>0</v>
      </c>
      <c r="Q58">
        <f>SmtRes!DC71</f>
        <v>0</v>
      </c>
      <c r="R58">
        <f>ROUND(ROUND(Q58*Source!I242, 6)*1, 2)</f>
        <v>0</v>
      </c>
      <c r="S58">
        <f>SmtRes!AC71</f>
        <v>0</v>
      </c>
      <c r="T58">
        <f>ROUND(ROUND(Q58*Source!I242, 6)*SmtRes!AK71, 2)</f>
        <v>0</v>
      </c>
      <c r="U58">
        <f>SmtRes!X71</f>
        <v>1057803868</v>
      </c>
      <c r="V58">
        <v>-2043949916</v>
      </c>
      <c r="W58">
        <v>-2043949916</v>
      </c>
    </row>
    <row r="59" spans="1:23" x14ac:dyDescent="0.2">
      <c r="A59">
        <f>Source!A242</f>
        <v>17</v>
      </c>
      <c r="C59">
        <v>3</v>
      </c>
      <c r="D59">
        <v>0</v>
      </c>
      <c r="E59">
        <f>SmtRes!AV70</f>
        <v>0</v>
      </c>
      <c r="F59" t="str">
        <f>SmtRes!I70</f>
        <v>21.1-2-13</v>
      </c>
      <c r="G59" t="str">
        <f>SmtRes!K70</f>
        <v>Цемент общестроительный, портландцемент общего назначения, марка 400</v>
      </c>
      <c r="H59" t="str">
        <f>SmtRes!O70</f>
        <v>т</v>
      </c>
      <c r="I59">
        <f>SmtRes!Y70*Source!I242</f>
        <v>4.2800000000000005E-2</v>
      </c>
      <c r="J59">
        <f>SmtRes!AO70</f>
        <v>1</v>
      </c>
      <c r="K59">
        <f>SmtRes!AE70</f>
        <v>4207.5</v>
      </c>
      <c r="L59">
        <f>SmtRes!DB70</f>
        <v>450.2</v>
      </c>
      <c r="M59">
        <f>ROUND(ROUND(L59*Source!I242, 6)*1, 2)</f>
        <v>180.08</v>
      </c>
      <c r="N59">
        <f>SmtRes!AA70</f>
        <v>4207.5</v>
      </c>
      <c r="O59">
        <f>ROUND(ROUND(L59*Source!I242, 6)*SmtRes!DA70, 2)</f>
        <v>180.08</v>
      </c>
      <c r="P59">
        <f>SmtRes!AG70</f>
        <v>0</v>
      </c>
      <c r="Q59">
        <f>SmtRes!DC70</f>
        <v>0</v>
      </c>
      <c r="R59">
        <f>ROUND(ROUND(Q59*Source!I242, 6)*1, 2)</f>
        <v>0</v>
      </c>
      <c r="S59">
        <f>SmtRes!AC70</f>
        <v>0</v>
      </c>
      <c r="T59">
        <f>ROUND(ROUND(Q59*Source!I242, 6)*SmtRes!AK70, 2)</f>
        <v>0</v>
      </c>
      <c r="U59">
        <f>SmtRes!X70</f>
        <v>381792092</v>
      </c>
      <c r="V59">
        <v>-1484058169</v>
      </c>
      <c r="W59">
        <v>-1484058169</v>
      </c>
    </row>
    <row r="60" spans="1:23" x14ac:dyDescent="0.2">
      <c r="A60">
        <f>Source!A242</f>
        <v>17</v>
      </c>
      <c r="C60">
        <v>3</v>
      </c>
      <c r="D60">
        <v>0</v>
      </c>
      <c r="E60">
        <f>SmtRes!AV69</f>
        <v>0</v>
      </c>
      <c r="F60" t="str">
        <f>SmtRes!I69</f>
        <v>21.1-12-11</v>
      </c>
      <c r="G60" t="str">
        <f>SmtRes!K69</f>
        <v>Песок для строительных работ, рядовой</v>
      </c>
      <c r="H60" t="str">
        <f>SmtRes!O69</f>
        <v>м3</v>
      </c>
      <c r="I60">
        <f>SmtRes!Y69*Source!I242</f>
        <v>0.1196</v>
      </c>
      <c r="J60">
        <f>SmtRes!AO69</f>
        <v>1</v>
      </c>
      <c r="K60">
        <f>SmtRes!AE69</f>
        <v>590.78</v>
      </c>
      <c r="L60">
        <f>SmtRes!DB69</f>
        <v>176.64</v>
      </c>
      <c r="M60">
        <f>ROUND(ROUND(L60*Source!I242, 6)*1, 2)</f>
        <v>70.66</v>
      </c>
      <c r="N60">
        <f>SmtRes!AA69</f>
        <v>590.78</v>
      </c>
      <c r="O60">
        <f>ROUND(ROUND(L60*Source!I242, 6)*SmtRes!DA69, 2)</f>
        <v>70.66</v>
      </c>
      <c r="P60">
        <f>SmtRes!AG69</f>
        <v>0</v>
      </c>
      <c r="Q60">
        <f>SmtRes!DC69</f>
        <v>0</v>
      </c>
      <c r="R60">
        <f>ROUND(ROUND(Q60*Source!I242, 6)*1, 2)</f>
        <v>0</v>
      </c>
      <c r="S60">
        <f>SmtRes!AC69</f>
        <v>0</v>
      </c>
      <c r="T60">
        <f>ROUND(ROUND(Q60*Source!I242, 6)*SmtRes!AK69, 2)</f>
        <v>0</v>
      </c>
      <c r="U60">
        <f>SmtRes!X69</f>
        <v>1817333636</v>
      </c>
      <c r="V60">
        <v>2132229025</v>
      </c>
      <c r="W60">
        <v>2132229025</v>
      </c>
    </row>
    <row r="61" spans="1:23" x14ac:dyDescent="0.2">
      <c r="A61">
        <f>Source!A243</f>
        <v>17</v>
      </c>
      <c r="C61">
        <v>3</v>
      </c>
      <c r="D61">
        <f>Source!BI243</f>
        <v>1</v>
      </c>
      <c r="E61">
        <f>Source!FS243</f>
        <v>0</v>
      </c>
      <c r="F61" t="str">
        <f>Source!F243</f>
        <v>Цена поставщика</v>
      </c>
      <c r="G61" t="str">
        <f>Source!G243</f>
        <v>Эквивалент - Качели двойные на деревянных стойках на цепях  ЛГК-40.4  (170х340х210)</v>
      </c>
      <c r="H61" t="str">
        <f>Source!H243</f>
        <v>шт.</v>
      </c>
      <c r="I61">
        <f>Source!I243</f>
        <v>1</v>
      </c>
      <c r="J61">
        <v>1</v>
      </c>
      <c r="K61">
        <f>Source!AC243</f>
        <v>59062.5</v>
      </c>
      <c r="M61">
        <f>ROUND(K61*I61, 2)</f>
        <v>59062.5</v>
      </c>
      <c r="N61">
        <f>Source!AC243*IF(Source!BC243&lt;&gt; 0, Source!BC243, 1)</f>
        <v>59062.5</v>
      </c>
      <c r="O61">
        <f>ROUND(N61*I61, 2)</f>
        <v>59062.5</v>
      </c>
      <c r="P61">
        <f>Source!AE243</f>
        <v>0</v>
      </c>
      <c r="R61">
        <f>ROUND(P61*I61, 2)</f>
        <v>0</v>
      </c>
      <c r="S61">
        <f>Source!AE243*IF(Source!BS243&lt;&gt; 0, Source!BS243, 1)</f>
        <v>0</v>
      </c>
      <c r="T61">
        <f>ROUND(S61*I61, 2)</f>
        <v>0</v>
      </c>
      <c r="U61">
        <f>Source!GF243</f>
        <v>1550649034</v>
      </c>
      <c r="V61">
        <v>542038364</v>
      </c>
      <c r="W61">
        <v>542038364</v>
      </c>
    </row>
    <row r="62" spans="1:23" x14ac:dyDescent="0.2">
      <c r="A62">
        <f>Source!A244</f>
        <v>17</v>
      </c>
      <c r="C62">
        <v>3</v>
      </c>
      <c r="D62">
        <v>0</v>
      </c>
      <c r="E62">
        <f>SmtRes!AV77</f>
        <v>0</v>
      </c>
      <c r="F62" t="str">
        <f>SmtRes!I77</f>
        <v>21.7-9-6</v>
      </c>
      <c r="G62" t="str">
        <f>SmtRes!K77</f>
        <v>Столбик для ограды газонной из трубы профильной 40х40 мм, высота 1000мм</v>
      </c>
      <c r="H62" t="str">
        <f>SmtRes!O77</f>
        <v>шт.</v>
      </c>
      <c r="I62">
        <f>SmtRes!Y77*Source!I244</f>
        <v>4</v>
      </c>
      <c r="J62">
        <f>SmtRes!AO77</f>
        <v>1</v>
      </c>
      <c r="K62">
        <f>SmtRes!AE77</f>
        <v>236.53</v>
      </c>
      <c r="L62">
        <f>SmtRes!DB77</f>
        <v>2365.3000000000002</v>
      </c>
      <c r="M62">
        <f>ROUND(ROUND(L62*Source!I244, 6)*1, 2)</f>
        <v>946.12</v>
      </c>
      <c r="N62">
        <f>SmtRes!AA77</f>
        <v>236.53</v>
      </c>
      <c r="O62">
        <f>ROUND(ROUND(L62*Source!I244, 6)*SmtRes!DA77, 2)</f>
        <v>946.12</v>
      </c>
      <c r="P62">
        <f>SmtRes!AG77</f>
        <v>0</v>
      </c>
      <c r="Q62">
        <f>SmtRes!DC77</f>
        <v>0</v>
      </c>
      <c r="R62">
        <f>ROUND(ROUND(Q62*Source!I244, 6)*1, 2)</f>
        <v>0</v>
      </c>
      <c r="S62">
        <f>SmtRes!AC77</f>
        <v>0</v>
      </c>
      <c r="T62">
        <f>ROUND(ROUND(Q62*Source!I244, 6)*SmtRes!AK77, 2)</f>
        <v>0</v>
      </c>
      <c r="U62">
        <f>SmtRes!X77</f>
        <v>-1873178035</v>
      </c>
      <c r="V62">
        <v>-820543880</v>
      </c>
      <c r="W62">
        <v>-820543880</v>
      </c>
    </row>
    <row r="63" spans="1:23" x14ac:dyDescent="0.2">
      <c r="A63">
        <f>Source!A244</f>
        <v>17</v>
      </c>
      <c r="C63">
        <v>3</v>
      </c>
      <c r="D63">
        <v>0</v>
      </c>
      <c r="E63">
        <f>SmtRes!AV76</f>
        <v>0</v>
      </c>
      <c r="F63" t="str">
        <f>SmtRes!I76</f>
        <v>21.1-25-13</v>
      </c>
      <c r="G63" t="str">
        <f>SmtRes!K76</f>
        <v>Вода</v>
      </c>
      <c r="H63" t="str">
        <f>SmtRes!O76</f>
        <v>м3</v>
      </c>
      <c r="I63">
        <f>SmtRes!Y76*Source!I244</f>
        <v>3.0800000000000001E-2</v>
      </c>
      <c r="J63">
        <f>SmtRes!AO76</f>
        <v>1</v>
      </c>
      <c r="K63">
        <f>SmtRes!AE76</f>
        <v>35.25</v>
      </c>
      <c r="L63">
        <f>SmtRes!DB76</f>
        <v>2.71</v>
      </c>
      <c r="M63">
        <f>ROUND(ROUND(L63*Source!I244, 6)*1, 2)</f>
        <v>1.08</v>
      </c>
      <c r="N63">
        <f>SmtRes!AA76</f>
        <v>35.25</v>
      </c>
      <c r="O63">
        <f>ROUND(ROUND(L63*Source!I244, 6)*SmtRes!DA76, 2)</f>
        <v>1.08</v>
      </c>
      <c r="P63">
        <f>SmtRes!AG76</f>
        <v>0</v>
      </c>
      <c r="Q63">
        <f>SmtRes!DC76</f>
        <v>0</v>
      </c>
      <c r="R63">
        <f>ROUND(ROUND(Q63*Source!I244, 6)*1, 2)</f>
        <v>0</v>
      </c>
      <c r="S63">
        <f>SmtRes!AC76</f>
        <v>0</v>
      </c>
      <c r="T63">
        <f>ROUND(ROUND(Q63*Source!I244, 6)*SmtRes!AK76, 2)</f>
        <v>0</v>
      </c>
      <c r="U63">
        <f>SmtRes!X76</f>
        <v>1057803868</v>
      </c>
      <c r="V63">
        <v>-2043949916</v>
      </c>
      <c r="W63">
        <v>-2043949916</v>
      </c>
    </row>
    <row r="64" spans="1:23" x14ac:dyDescent="0.2">
      <c r="A64">
        <f>Source!A244</f>
        <v>17</v>
      </c>
      <c r="C64">
        <v>3</v>
      </c>
      <c r="D64">
        <v>0</v>
      </c>
      <c r="E64">
        <f>SmtRes!AV75</f>
        <v>0</v>
      </c>
      <c r="F64" t="str">
        <f>SmtRes!I75</f>
        <v>21.1-2-13</v>
      </c>
      <c r="G64" t="str">
        <f>SmtRes!K75</f>
        <v>Цемент общестроительный, портландцемент общего назначения, марка 400</v>
      </c>
      <c r="H64" t="str">
        <f>SmtRes!O75</f>
        <v>т</v>
      </c>
      <c r="I64">
        <f>SmtRes!Y75*Source!I244</f>
        <v>4.2800000000000005E-2</v>
      </c>
      <c r="J64">
        <f>SmtRes!AO75</f>
        <v>1</v>
      </c>
      <c r="K64">
        <f>SmtRes!AE75</f>
        <v>4207.5</v>
      </c>
      <c r="L64">
        <f>SmtRes!DB75</f>
        <v>450.2</v>
      </c>
      <c r="M64">
        <f>ROUND(ROUND(L64*Source!I244, 6)*1, 2)</f>
        <v>180.08</v>
      </c>
      <c r="N64">
        <f>SmtRes!AA75</f>
        <v>4207.5</v>
      </c>
      <c r="O64">
        <f>ROUND(ROUND(L64*Source!I244, 6)*SmtRes!DA75, 2)</f>
        <v>180.08</v>
      </c>
      <c r="P64">
        <f>SmtRes!AG75</f>
        <v>0</v>
      </c>
      <c r="Q64">
        <f>SmtRes!DC75</f>
        <v>0</v>
      </c>
      <c r="R64">
        <f>ROUND(ROUND(Q64*Source!I244, 6)*1, 2)</f>
        <v>0</v>
      </c>
      <c r="S64">
        <f>SmtRes!AC75</f>
        <v>0</v>
      </c>
      <c r="T64">
        <f>ROUND(ROUND(Q64*Source!I244, 6)*SmtRes!AK75, 2)</f>
        <v>0</v>
      </c>
      <c r="U64">
        <f>SmtRes!X75</f>
        <v>381792092</v>
      </c>
      <c r="V64">
        <v>-1484058169</v>
      </c>
      <c r="W64">
        <v>-1484058169</v>
      </c>
    </row>
    <row r="65" spans="1:23" x14ac:dyDescent="0.2">
      <c r="A65">
        <f>Source!A244</f>
        <v>17</v>
      </c>
      <c r="C65">
        <v>3</v>
      </c>
      <c r="D65">
        <v>0</v>
      </c>
      <c r="E65">
        <f>SmtRes!AV74</f>
        <v>0</v>
      </c>
      <c r="F65" t="str">
        <f>SmtRes!I74</f>
        <v>21.1-12-11</v>
      </c>
      <c r="G65" t="str">
        <f>SmtRes!K74</f>
        <v>Песок для строительных работ, рядовой</v>
      </c>
      <c r="H65" t="str">
        <f>SmtRes!O74</f>
        <v>м3</v>
      </c>
      <c r="I65">
        <f>SmtRes!Y74*Source!I244</f>
        <v>0.1196</v>
      </c>
      <c r="J65">
        <f>SmtRes!AO74</f>
        <v>1</v>
      </c>
      <c r="K65">
        <f>SmtRes!AE74</f>
        <v>590.78</v>
      </c>
      <c r="L65">
        <f>SmtRes!DB74</f>
        <v>176.64</v>
      </c>
      <c r="M65">
        <f>ROUND(ROUND(L65*Source!I244, 6)*1, 2)</f>
        <v>70.66</v>
      </c>
      <c r="N65">
        <f>SmtRes!AA74</f>
        <v>590.78</v>
      </c>
      <c r="O65">
        <f>ROUND(ROUND(L65*Source!I244, 6)*SmtRes!DA74, 2)</f>
        <v>70.66</v>
      </c>
      <c r="P65">
        <f>SmtRes!AG74</f>
        <v>0</v>
      </c>
      <c r="Q65">
        <f>SmtRes!DC74</f>
        <v>0</v>
      </c>
      <c r="R65">
        <f>ROUND(ROUND(Q65*Source!I244, 6)*1, 2)</f>
        <v>0</v>
      </c>
      <c r="S65">
        <f>SmtRes!AC74</f>
        <v>0</v>
      </c>
      <c r="T65">
        <f>ROUND(ROUND(Q65*Source!I244, 6)*SmtRes!AK74, 2)</f>
        <v>0</v>
      </c>
      <c r="U65">
        <f>SmtRes!X74</f>
        <v>1817333636</v>
      </c>
      <c r="V65">
        <v>2132229025</v>
      </c>
      <c r="W65">
        <v>2132229025</v>
      </c>
    </row>
    <row r="66" spans="1:23" x14ac:dyDescent="0.2">
      <c r="A66">
        <f>Source!A245</f>
        <v>17</v>
      </c>
      <c r="C66">
        <v>3</v>
      </c>
      <c r="D66">
        <f>Source!BI245</f>
        <v>1</v>
      </c>
      <c r="E66">
        <f>Source!FS245</f>
        <v>0</v>
      </c>
      <c r="F66" t="str">
        <f>Source!F245</f>
        <v>Цена поставщика</v>
      </c>
      <c r="G66" t="str">
        <f>Source!G245</f>
        <v>Эквивалент - Качели одинарные на цепях ЛГК-40.6М  (108х182,3х199)</v>
      </c>
      <c r="H66" t="str">
        <f>Source!H245</f>
        <v>шт.</v>
      </c>
      <c r="I66">
        <f>Source!I245</f>
        <v>1</v>
      </c>
      <c r="J66">
        <v>1</v>
      </c>
      <c r="K66">
        <f>Source!AC245</f>
        <v>35312.5</v>
      </c>
      <c r="M66">
        <f>ROUND(K66*I66, 2)</f>
        <v>35312.5</v>
      </c>
      <c r="N66">
        <f>Source!AC245*IF(Source!BC245&lt;&gt; 0, Source!BC245, 1)</f>
        <v>35312.5</v>
      </c>
      <c r="O66">
        <f>ROUND(N66*I66, 2)</f>
        <v>35312.5</v>
      </c>
      <c r="P66">
        <f>Source!AE245</f>
        <v>0</v>
      </c>
      <c r="R66">
        <f>ROUND(P66*I66, 2)</f>
        <v>0</v>
      </c>
      <c r="S66">
        <f>Source!AE245*IF(Source!BS245&lt;&gt; 0, Source!BS245, 1)</f>
        <v>0</v>
      </c>
      <c r="T66">
        <f>ROUND(S66*I66, 2)</f>
        <v>0</v>
      </c>
      <c r="U66">
        <f>Source!GF245</f>
        <v>-588500466</v>
      </c>
      <c r="V66">
        <v>-1936992836</v>
      </c>
      <c r="W66">
        <v>-1936992836</v>
      </c>
    </row>
    <row r="67" spans="1:23" x14ac:dyDescent="0.2">
      <c r="A67">
        <f>Source!A246</f>
        <v>17</v>
      </c>
      <c r="C67">
        <v>3</v>
      </c>
      <c r="D67">
        <v>0</v>
      </c>
      <c r="E67">
        <f>SmtRes!AV82</f>
        <v>0</v>
      </c>
      <c r="F67" t="str">
        <f>SmtRes!I82</f>
        <v>21.7-9-6</v>
      </c>
      <c r="G67" t="str">
        <f>SmtRes!K82</f>
        <v>Столбик для ограды газонной из трубы профильной 40х40 мм, высота 1000мм</v>
      </c>
      <c r="H67" t="str">
        <f>SmtRes!O82</f>
        <v>шт.</v>
      </c>
      <c r="I67">
        <f>SmtRes!Y82*Source!I246</f>
        <v>1</v>
      </c>
      <c r="J67">
        <f>SmtRes!AO82</f>
        <v>1</v>
      </c>
      <c r="K67">
        <f>SmtRes!AE82</f>
        <v>236.53</v>
      </c>
      <c r="L67">
        <f>SmtRes!DB82</f>
        <v>2365.3000000000002</v>
      </c>
      <c r="M67">
        <f>ROUND(ROUND(L67*Source!I246, 6)*1, 2)</f>
        <v>236.53</v>
      </c>
      <c r="N67">
        <f>SmtRes!AA82</f>
        <v>236.53</v>
      </c>
      <c r="O67">
        <f>ROUND(ROUND(L67*Source!I246, 6)*SmtRes!DA82, 2)</f>
        <v>236.53</v>
      </c>
      <c r="P67">
        <f>SmtRes!AG82</f>
        <v>0</v>
      </c>
      <c r="Q67">
        <f>SmtRes!DC82</f>
        <v>0</v>
      </c>
      <c r="R67">
        <f>ROUND(ROUND(Q67*Source!I246, 6)*1, 2)</f>
        <v>0</v>
      </c>
      <c r="S67">
        <f>SmtRes!AC82</f>
        <v>0</v>
      </c>
      <c r="T67">
        <f>ROUND(ROUND(Q67*Source!I246, 6)*SmtRes!AK82, 2)</f>
        <v>0</v>
      </c>
      <c r="U67">
        <f>SmtRes!X82</f>
        <v>-1873178035</v>
      </c>
      <c r="V67">
        <v>-820543880</v>
      </c>
      <c r="W67">
        <v>-820543880</v>
      </c>
    </row>
    <row r="68" spans="1:23" x14ac:dyDescent="0.2">
      <c r="A68">
        <f>Source!A246</f>
        <v>17</v>
      </c>
      <c r="C68">
        <v>3</v>
      </c>
      <c r="D68">
        <v>0</v>
      </c>
      <c r="E68">
        <f>SmtRes!AV81</f>
        <v>0</v>
      </c>
      <c r="F68" t="str">
        <f>SmtRes!I81</f>
        <v>21.1-25-13</v>
      </c>
      <c r="G68" t="str">
        <f>SmtRes!K81</f>
        <v>Вода</v>
      </c>
      <c r="H68" t="str">
        <f>SmtRes!O81</f>
        <v>м3</v>
      </c>
      <c r="I68">
        <f>SmtRes!Y81*Source!I246</f>
        <v>7.7000000000000002E-3</v>
      </c>
      <c r="J68">
        <f>SmtRes!AO81</f>
        <v>1</v>
      </c>
      <c r="K68">
        <f>SmtRes!AE81</f>
        <v>35.25</v>
      </c>
      <c r="L68">
        <f>SmtRes!DB81</f>
        <v>2.71</v>
      </c>
      <c r="M68">
        <f>ROUND(ROUND(L68*Source!I246, 6)*1, 2)</f>
        <v>0.27</v>
      </c>
      <c r="N68">
        <f>SmtRes!AA81</f>
        <v>35.25</v>
      </c>
      <c r="O68">
        <f>ROUND(ROUND(L68*Source!I246, 6)*SmtRes!DA81, 2)</f>
        <v>0.27</v>
      </c>
      <c r="P68">
        <f>SmtRes!AG81</f>
        <v>0</v>
      </c>
      <c r="Q68">
        <f>SmtRes!DC81</f>
        <v>0</v>
      </c>
      <c r="R68">
        <f>ROUND(ROUND(Q68*Source!I246, 6)*1, 2)</f>
        <v>0</v>
      </c>
      <c r="S68">
        <f>SmtRes!AC81</f>
        <v>0</v>
      </c>
      <c r="T68">
        <f>ROUND(ROUND(Q68*Source!I246, 6)*SmtRes!AK81, 2)</f>
        <v>0</v>
      </c>
      <c r="U68">
        <f>SmtRes!X81</f>
        <v>1057803868</v>
      </c>
      <c r="V68">
        <v>-2043949916</v>
      </c>
      <c r="W68">
        <v>-2043949916</v>
      </c>
    </row>
    <row r="69" spans="1:23" x14ac:dyDescent="0.2">
      <c r="A69">
        <f>Source!A246</f>
        <v>17</v>
      </c>
      <c r="C69">
        <v>3</v>
      </c>
      <c r="D69">
        <v>0</v>
      </c>
      <c r="E69">
        <f>SmtRes!AV80</f>
        <v>0</v>
      </c>
      <c r="F69" t="str">
        <f>SmtRes!I80</f>
        <v>21.1-2-13</v>
      </c>
      <c r="G69" t="str">
        <f>SmtRes!K80</f>
        <v>Цемент общестроительный, портландцемент общего назначения, марка 400</v>
      </c>
      <c r="H69" t="str">
        <f>SmtRes!O80</f>
        <v>т</v>
      </c>
      <c r="I69">
        <f>SmtRes!Y80*Source!I246</f>
        <v>1.0700000000000001E-2</v>
      </c>
      <c r="J69">
        <f>SmtRes!AO80</f>
        <v>1</v>
      </c>
      <c r="K69">
        <f>SmtRes!AE80</f>
        <v>4207.5</v>
      </c>
      <c r="L69">
        <f>SmtRes!DB80</f>
        <v>450.2</v>
      </c>
      <c r="M69">
        <f>ROUND(ROUND(L69*Source!I246, 6)*1, 2)</f>
        <v>45.02</v>
      </c>
      <c r="N69">
        <f>SmtRes!AA80</f>
        <v>4207.5</v>
      </c>
      <c r="O69">
        <f>ROUND(ROUND(L69*Source!I246, 6)*SmtRes!DA80, 2)</f>
        <v>45.02</v>
      </c>
      <c r="P69">
        <f>SmtRes!AG80</f>
        <v>0</v>
      </c>
      <c r="Q69">
        <f>SmtRes!DC80</f>
        <v>0</v>
      </c>
      <c r="R69">
        <f>ROUND(ROUND(Q69*Source!I246, 6)*1, 2)</f>
        <v>0</v>
      </c>
      <c r="S69">
        <f>SmtRes!AC80</f>
        <v>0</v>
      </c>
      <c r="T69">
        <f>ROUND(ROUND(Q69*Source!I246, 6)*SmtRes!AK80, 2)</f>
        <v>0</v>
      </c>
      <c r="U69">
        <f>SmtRes!X80</f>
        <v>381792092</v>
      </c>
      <c r="V69">
        <v>-1484058169</v>
      </c>
      <c r="W69">
        <v>-1484058169</v>
      </c>
    </row>
    <row r="70" spans="1:23" x14ac:dyDescent="0.2">
      <c r="A70">
        <f>Source!A246</f>
        <v>17</v>
      </c>
      <c r="C70">
        <v>3</v>
      </c>
      <c r="D70">
        <v>0</v>
      </c>
      <c r="E70">
        <f>SmtRes!AV79</f>
        <v>0</v>
      </c>
      <c r="F70" t="str">
        <f>SmtRes!I79</f>
        <v>21.1-12-11</v>
      </c>
      <c r="G70" t="str">
        <f>SmtRes!K79</f>
        <v>Песок для строительных работ, рядовой</v>
      </c>
      <c r="H70" t="str">
        <f>SmtRes!O79</f>
        <v>м3</v>
      </c>
      <c r="I70">
        <f>SmtRes!Y79*Source!I246</f>
        <v>2.9899999999999999E-2</v>
      </c>
      <c r="J70">
        <f>SmtRes!AO79</f>
        <v>1</v>
      </c>
      <c r="K70">
        <f>SmtRes!AE79</f>
        <v>590.78</v>
      </c>
      <c r="L70">
        <f>SmtRes!DB79</f>
        <v>176.64</v>
      </c>
      <c r="M70">
        <f>ROUND(ROUND(L70*Source!I246, 6)*1, 2)</f>
        <v>17.66</v>
      </c>
      <c r="N70">
        <f>SmtRes!AA79</f>
        <v>590.78</v>
      </c>
      <c r="O70">
        <f>ROUND(ROUND(L70*Source!I246, 6)*SmtRes!DA79, 2)</f>
        <v>17.66</v>
      </c>
      <c r="P70">
        <f>SmtRes!AG79</f>
        <v>0</v>
      </c>
      <c r="Q70">
        <f>SmtRes!DC79</f>
        <v>0</v>
      </c>
      <c r="R70">
        <f>ROUND(ROUND(Q70*Source!I246, 6)*1, 2)</f>
        <v>0</v>
      </c>
      <c r="S70">
        <f>SmtRes!AC79</f>
        <v>0</v>
      </c>
      <c r="T70">
        <f>ROUND(ROUND(Q70*Source!I246, 6)*SmtRes!AK79, 2)</f>
        <v>0</v>
      </c>
      <c r="U70">
        <f>SmtRes!X79</f>
        <v>1817333636</v>
      </c>
      <c r="V70">
        <v>2132229025</v>
      </c>
      <c r="W70">
        <v>2132229025</v>
      </c>
    </row>
    <row r="71" spans="1:23" x14ac:dyDescent="0.2">
      <c r="A71">
        <f>Source!A247</f>
        <v>17</v>
      </c>
      <c r="C71">
        <v>3</v>
      </c>
      <c r="D71">
        <f>Source!BI247</f>
        <v>1</v>
      </c>
      <c r="E71">
        <f>Source!FS247</f>
        <v>0</v>
      </c>
      <c r="F71" t="str">
        <f>Source!F247</f>
        <v>Цена поставщика</v>
      </c>
      <c r="G71" t="str">
        <f>Source!G247</f>
        <v>Эквивалент - Карусель "Кувшинка"  ЛГК-19.1 (196х196х816)</v>
      </c>
      <c r="H71" t="str">
        <f>Source!H247</f>
        <v>шт.</v>
      </c>
      <c r="I71">
        <f>Source!I247</f>
        <v>1</v>
      </c>
      <c r="J71">
        <v>1</v>
      </c>
      <c r="K71">
        <f>Source!AC247</f>
        <v>49701.67</v>
      </c>
      <c r="M71">
        <f>ROUND(K71*I71, 2)</f>
        <v>49701.67</v>
      </c>
      <c r="N71">
        <f>Source!AC247*IF(Source!BC247&lt;&gt; 0, Source!BC247, 1)</f>
        <v>49701.67</v>
      </c>
      <c r="O71">
        <f>ROUND(N71*I71, 2)</f>
        <v>49701.67</v>
      </c>
      <c r="P71">
        <f>Source!AE247</f>
        <v>0</v>
      </c>
      <c r="R71">
        <f>ROUND(P71*I71, 2)</f>
        <v>0</v>
      </c>
      <c r="S71">
        <f>Source!AE247*IF(Source!BS247&lt;&gt; 0, Source!BS247, 1)</f>
        <v>0</v>
      </c>
      <c r="T71">
        <f>ROUND(S71*I71, 2)</f>
        <v>0</v>
      </c>
      <c r="U71">
        <f>Source!GF247</f>
        <v>664022237</v>
      </c>
      <c r="V71">
        <v>-651569650</v>
      </c>
      <c r="W71">
        <v>-651569650</v>
      </c>
    </row>
    <row r="72" spans="1:23" x14ac:dyDescent="0.2">
      <c r="A72">
        <f>Source!A248</f>
        <v>17</v>
      </c>
      <c r="C72">
        <v>3</v>
      </c>
      <c r="D72">
        <v>0</v>
      </c>
      <c r="E72">
        <f>SmtRes!AV87</f>
        <v>0</v>
      </c>
      <c r="F72" t="str">
        <f>SmtRes!I87</f>
        <v>21.7-9-6</v>
      </c>
      <c r="G72" t="str">
        <f>SmtRes!K87</f>
        <v>Столбик для ограды газонной из трубы профильной 40х40 мм, высота 1000мм</v>
      </c>
      <c r="H72" t="str">
        <f>SmtRes!O87</f>
        <v>шт.</v>
      </c>
      <c r="I72">
        <f>SmtRes!Y87*Source!I248</f>
        <v>4</v>
      </c>
      <c r="J72">
        <f>SmtRes!AO87</f>
        <v>1</v>
      </c>
      <c r="K72">
        <f>SmtRes!AE87</f>
        <v>236.53</v>
      </c>
      <c r="L72">
        <f>SmtRes!DB87</f>
        <v>2365.3000000000002</v>
      </c>
      <c r="M72">
        <f>ROUND(ROUND(L72*Source!I248, 6)*1, 2)</f>
        <v>946.12</v>
      </c>
      <c r="N72">
        <f>SmtRes!AA87</f>
        <v>236.53</v>
      </c>
      <c r="O72">
        <f>ROUND(ROUND(L72*Source!I248, 6)*SmtRes!DA87, 2)</f>
        <v>946.12</v>
      </c>
      <c r="P72">
        <f>SmtRes!AG87</f>
        <v>0</v>
      </c>
      <c r="Q72">
        <f>SmtRes!DC87</f>
        <v>0</v>
      </c>
      <c r="R72">
        <f>ROUND(ROUND(Q72*Source!I248, 6)*1, 2)</f>
        <v>0</v>
      </c>
      <c r="S72">
        <f>SmtRes!AC87</f>
        <v>0</v>
      </c>
      <c r="T72">
        <f>ROUND(ROUND(Q72*Source!I248, 6)*SmtRes!AK87, 2)</f>
        <v>0</v>
      </c>
      <c r="U72">
        <f>SmtRes!X87</f>
        <v>-1873178035</v>
      </c>
      <c r="V72">
        <v>-820543880</v>
      </c>
      <c r="W72">
        <v>-820543880</v>
      </c>
    </row>
    <row r="73" spans="1:23" x14ac:dyDescent="0.2">
      <c r="A73">
        <f>Source!A248</f>
        <v>17</v>
      </c>
      <c r="C73">
        <v>3</v>
      </c>
      <c r="D73">
        <v>0</v>
      </c>
      <c r="E73">
        <f>SmtRes!AV86</f>
        <v>0</v>
      </c>
      <c r="F73" t="str">
        <f>SmtRes!I86</f>
        <v>21.1-25-13</v>
      </c>
      <c r="G73" t="str">
        <f>SmtRes!K86</f>
        <v>Вода</v>
      </c>
      <c r="H73" t="str">
        <f>SmtRes!O86</f>
        <v>м3</v>
      </c>
      <c r="I73">
        <f>SmtRes!Y86*Source!I248</f>
        <v>3.0800000000000001E-2</v>
      </c>
      <c r="J73">
        <f>SmtRes!AO86</f>
        <v>1</v>
      </c>
      <c r="K73">
        <f>SmtRes!AE86</f>
        <v>35.25</v>
      </c>
      <c r="L73">
        <f>SmtRes!DB86</f>
        <v>2.71</v>
      </c>
      <c r="M73">
        <f>ROUND(ROUND(L73*Source!I248, 6)*1, 2)</f>
        <v>1.08</v>
      </c>
      <c r="N73">
        <f>SmtRes!AA86</f>
        <v>35.25</v>
      </c>
      <c r="O73">
        <f>ROUND(ROUND(L73*Source!I248, 6)*SmtRes!DA86, 2)</f>
        <v>1.08</v>
      </c>
      <c r="P73">
        <f>SmtRes!AG86</f>
        <v>0</v>
      </c>
      <c r="Q73">
        <f>SmtRes!DC86</f>
        <v>0</v>
      </c>
      <c r="R73">
        <f>ROUND(ROUND(Q73*Source!I248, 6)*1, 2)</f>
        <v>0</v>
      </c>
      <c r="S73">
        <f>SmtRes!AC86</f>
        <v>0</v>
      </c>
      <c r="T73">
        <f>ROUND(ROUND(Q73*Source!I248, 6)*SmtRes!AK86, 2)</f>
        <v>0</v>
      </c>
      <c r="U73">
        <f>SmtRes!X86</f>
        <v>1057803868</v>
      </c>
      <c r="V73">
        <v>-2043949916</v>
      </c>
      <c r="W73">
        <v>-2043949916</v>
      </c>
    </row>
    <row r="74" spans="1:23" x14ac:dyDescent="0.2">
      <c r="A74">
        <f>Source!A248</f>
        <v>17</v>
      </c>
      <c r="C74">
        <v>3</v>
      </c>
      <c r="D74">
        <v>0</v>
      </c>
      <c r="E74">
        <f>SmtRes!AV85</f>
        <v>0</v>
      </c>
      <c r="F74" t="str">
        <f>SmtRes!I85</f>
        <v>21.1-2-13</v>
      </c>
      <c r="G74" t="str">
        <f>SmtRes!K85</f>
        <v>Цемент общестроительный, портландцемент общего назначения, марка 400</v>
      </c>
      <c r="H74" t="str">
        <f>SmtRes!O85</f>
        <v>т</v>
      </c>
      <c r="I74">
        <f>SmtRes!Y85*Source!I248</f>
        <v>4.2800000000000005E-2</v>
      </c>
      <c r="J74">
        <f>SmtRes!AO85</f>
        <v>1</v>
      </c>
      <c r="K74">
        <f>SmtRes!AE85</f>
        <v>4207.5</v>
      </c>
      <c r="L74">
        <f>SmtRes!DB85</f>
        <v>450.2</v>
      </c>
      <c r="M74">
        <f>ROUND(ROUND(L74*Source!I248, 6)*1, 2)</f>
        <v>180.08</v>
      </c>
      <c r="N74">
        <f>SmtRes!AA85</f>
        <v>4207.5</v>
      </c>
      <c r="O74">
        <f>ROUND(ROUND(L74*Source!I248, 6)*SmtRes!DA85, 2)</f>
        <v>180.08</v>
      </c>
      <c r="P74">
        <f>SmtRes!AG85</f>
        <v>0</v>
      </c>
      <c r="Q74">
        <f>SmtRes!DC85</f>
        <v>0</v>
      </c>
      <c r="R74">
        <f>ROUND(ROUND(Q74*Source!I248, 6)*1, 2)</f>
        <v>0</v>
      </c>
      <c r="S74">
        <f>SmtRes!AC85</f>
        <v>0</v>
      </c>
      <c r="T74">
        <f>ROUND(ROUND(Q74*Source!I248, 6)*SmtRes!AK85, 2)</f>
        <v>0</v>
      </c>
      <c r="U74">
        <f>SmtRes!X85</f>
        <v>381792092</v>
      </c>
      <c r="V74">
        <v>-1484058169</v>
      </c>
      <c r="W74">
        <v>-1484058169</v>
      </c>
    </row>
    <row r="75" spans="1:23" x14ac:dyDescent="0.2">
      <c r="A75">
        <f>Source!A248</f>
        <v>17</v>
      </c>
      <c r="C75">
        <v>3</v>
      </c>
      <c r="D75">
        <v>0</v>
      </c>
      <c r="E75">
        <f>SmtRes!AV84</f>
        <v>0</v>
      </c>
      <c r="F75" t="str">
        <f>SmtRes!I84</f>
        <v>21.1-12-11</v>
      </c>
      <c r="G75" t="str">
        <f>SmtRes!K84</f>
        <v>Песок для строительных работ, рядовой</v>
      </c>
      <c r="H75" t="str">
        <f>SmtRes!O84</f>
        <v>м3</v>
      </c>
      <c r="I75">
        <f>SmtRes!Y84*Source!I248</f>
        <v>0.1196</v>
      </c>
      <c r="J75">
        <f>SmtRes!AO84</f>
        <v>1</v>
      </c>
      <c r="K75">
        <f>SmtRes!AE84</f>
        <v>590.78</v>
      </c>
      <c r="L75">
        <f>SmtRes!DB84</f>
        <v>176.64</v>
      </c>
      <c r="M75">
        <f>ROUND(ROUND(L75*Source!I248, 6)*1, 2)</f>
        <v>70.66</v>
      </c>
      <c r="N75">
        <f>SmtRes!AA84</f>
        <v>590.78</v>
      </c>
      <c r="O75">
        <f>ROUND(ROUND(L75*Source!I248, 6)*SmtRes!DA84, 2)</f>
        <v>70.66</v>
      </c>
      <c r="P75">
        <f>SmtRes!AG84</f>
        <v>0</v>
      </c>
      <c r="Q75">
        <f>SmtRes!DC84</f>
        <v>0</v>
      </c>
      <c r="R75">
        <f>ROUND(ROUND(Q75*Source!I248, 6)*1, 2)</f>
        <v>0</v>
      </c>
      <c r="S75">
        <f>SmtRes!AC84</f>
        <v>0</v>
      </c>
      <c r="T75">
        <f>ROUND(ROUND(Q75*Source!I248, 6)*SmtRes!AK84, 2)</f>
        <v>0</v>
      </c>
      <c r="U75">
        <f>SmtRes!X84</f>
        <v>1817333636</v>
      </c>
      <c r="V75">
        <v>2132229025</v>
      </c>
      <c r="W75">
        <v>2132229025</v>
      </c>
    </row>
    <row r="76" spans="1:23" x14ac:dyDescent="0.2">
      <c r="A76">
        <f>Source!A249</f>
        <v>17</v>
      </c>
      <c r="C76">
        <v>3</v>
      </c>
      <c r="D76">
        <f>Source!BI249</f>
        <v>1</v>
      </c>
      <c r="E76">
        <f>Source!FS249</f>
        <v>0</v>
      </c>
      <c r="F76" t="str">
        <f>Source!F249</f>
        <v>Цена поставщика</v>
      </c>
      <c r="G76" t="str">
        <f>Source!G249</f>
        <v>Эквивалент - Качели-балансир ЛГК-04 (50х214х80)</v>
      </c>
      <c r="H76" t="str">
        <f>Source!H249</f>
        <v>шт.</v>
      </c>
      <c r="I76">
        <f>Source!I249</f>
        <v>1</v>
      </c>
      <c r="J76">
        <v>1</v>
      </c>
      <c r="K76">
        <f>Source!AC249</f>
        <v>20384.169999999998</v>
      </c>
      <c r="M76">
        <f>ROUND(K76*I76, 2)</f>
        <v>20384.169999999998</v>
      </c>
      <c r="N76">
        <f>Source!AC249*IF(Source!BC249&lt;&gt; 0, Source!BC249, 1)</f>
        <v>20384.169999999998</v>
      </c>
      <c r="O76">
        <f>ROUND(N76*I76, 2)</f>
        <v>20384.169999999998</v>
      </c>
      <c r="P76">
        <f>Source!AE249</f>
        <v>0</v>
      </c>
      <c r="R76">
        <f>ROUND(P76*I76, 2)</f>
        <v>0</v>
      </c>
      <c r="S76">
        <f>Source!AE249*IF(Source!BS249&lt;&gt; 0, Source!BS249, 1)</f>
        <v>0</v>
      </c>
      <c r="T76">
        <f>ROUND(S76*I76, 2)</f>
        <v>0</v>
      </c>
      <c r="U76">
        <f>Source!GF249</f>
        <v>-373321720</v>
      </c>
      <c r="V76">
        <v>337367336</v>
      </c>
      <c r="W76">
        <v>337367336</v>
      </c>
    </row>
    <row r="77" spans="1:23" x14ac:dyDescent="0.2">
      <c r="A77">
        <f>Source!A250</f>
        <v>17</v>
      </c>
      <c r="C77">
        <v>3</v>
      </c>
      <c r="D77">
        <v>0</v>
      </c>
      <c r="E77">
        <f>SmtRes!AV92</f>
        <v>0</v>
      </c>
      <c r="F77" t="str">
        <f>SmtRes!I92</f>
        <v>21.7-9-6</v>
      </c>
      <c r="G77" t="str">
        <f>SmtRes!K92</f>
        <v>Столбик для ограды газонной из трубы профильной 40х40 мм, высота 1000мм</v>
      </c>
      <c r="H77" t="str">
        <f>SmtRes!O92</f>
        <v>шт.</v>
      </c>
      <c r="I77">
        <f>SmtRes!Y92*Source!I250</f>
        <v>4</v>
      </c>
      <c r="J77">
        <f>SmtRes!AO92</f>
        <v>1</v>
      </c>
      <c r="K77">
        <f>SmtRes!AE92</f>
        <v>236.53</v>
      </c>
      <c r="L77">
        <f>SmtRes!DB92</f>
        <v>2365.3000000000002</v>
      </c>
      <c r="M77">
        <f>ROUND(ROUND(L77*Source!I250, 6)*1, 2)</f>
        <v>946.12</v>
      </c>
      <c r="N77">
        <f>SmtRes!AA92</f>
        <v>236.53</v>
      </c>
      <c r="O77">
        <f>ROUND(ROUND(L77*Source!I250, 6)*SmtRes!DA92, 2)</f>
        <v>946.12</v>
      </c>
      <c r="P77">
        <f>SmtRes!AG92</f>
        <v>0</v>
      </c>
      <c r="Q77">
        <f>SmtRes!DC92</f>
        <v>0</v>
      </c>
      <c r="R77">
        <f>ROUND(ROUND(Q77*Source!I250, 6)*1, 2)</f>
        <v>0</v>
      </c>
      <c r="S77">
        <f>SmtRes!AC92</f>
        <v>0</v>
      </c>
      <c r="T77">
        <f>ROUND(ROUND(Q77*Source!I250, 6)*SmtRes!AK92, 2)</f>
        <v>0</v>
      </c>
      <c r="U77">
        <f>SmtRes!X92</f>
        <v>-1873178035</v>
      </c>
      <c r="V77">
        <v>-820543880</v>
      </c>
      <c r="W77">
        <v>-820543880</v>
      </c>
    </row>
    <row r="78" spans="1:23" x14ac:dyDescent="0.2">
      <c r="A78">
        <f>Source!A250</f>
        <v>17</v>
      </c>
      <c r="C78">
        <v>3</v>
      </c>
      <c r="D78">
        <v>0</v>
      </c>
      <c r="E78">
        <f>SmtRes!AV91</f>
        <v>0</v>
      </c>
      <c r="F78" t="str">
        <f>SmtRes!I91</f>
        <v>21.1-25-13</v>
      </c>
      <c r="G78" t="str">
        <f>SmtRes!K91</f>
        <v>Вода</v>
      </c>
      <c r="H78" t="str">
        <f>SmtRes!O91</f>
        <v>м3</v>
      </c>
      <c r="I78">
        <f>SmtRes!Y91*Source!I250</f>
        <v>3.0800000000000001E-2</v>
      </c>
      <c r="J78">
        <f>SmtRes!AO91</f>
        <v>1</v>
      </c>
      <c r="K78">
        <f>SmtRes!AE91</f>
        <v>35.25</v>
      </c>
      <c r="L78">
        <f>SmtRes!DB91</f>
        <v>2.71</v>
      </c>
      <c r="M78">
        <f>ROUND(ROUND(L78*Source!I250, 6)*1, 2)</f>
        <v>1.08</v>
      </c>
      <c r="N78">
        <f>SmtRes!AA91</f>
        <v>35.25</v>
      </c>
      <c r="O78">
        <f>ROUND(ROUND(L78*Source!I250, 6)*SmtRes!DA91, 2)</f>
        <v>1.08</v>
      </c>
      <c r="P78">
        <f>SmtRes!AG91</f>
        <v>0</v>
      </c>
      <c r="Q78">
        <f>SmtRes!DC91</f>
        <v>0</v>
      </c>
      <c r="R78">
        <f>ROUND(ROUND(Q78*Source!I250, 6)*1, 2)</f>
        <v>0</v>
      </c>
      <c r="S78">
        <f>SmtRes!AC91</f>
        <v>0</v>
      </c>
      <c r="T78">
        <f>ROUND(ROUND(Q78*Source!I250, 6)*SmtRes!AK91, 2)</f>
        <v>0</v>
      </c>
      <c r="U78">
        <f>SmtRes!X91</f>
        <v>1057803868</v>
      </c>
      <c r="V78">
        <v>-2043949916</v>
      </c>
      <c r="W78">
        <v>-2043949916</v>
      </c>
    </row>
    <row r="79" spans="1:23" x14ac:dyDescent="0.2">
      <c r="A79">
        <f>Source!A250</f>
        <v>17</v>
      </c>
      <c r="C79">
        <v>3</v>
      </c>
      <c r="D79">
        <v>0</v>
      </c>
      <c r="E79">
        <f>SmtRes!AV90</f>
        <v>0</v>
      </c>
      <c r="F79" t="str">
        <f>SmtRes!I90</f>
        <v>21.1-2-13</v>
      </c>
      <c r="G79" t="str">
        <f>SmtRes!K90</f>
        <v>Цемент общестроительный, портландцемент общего назначения, марка 400</v>
      </c>
      <c r="H79" t="str">
        <f>SmtRes!O90</f>
        <v>т</v>
      </c>
      <c r="I79">
        <f>SmtRes!Y90*Source!I250</f>
        <v>4.2800000000000005E-2</v>
      </c>
      <c r="J79">
        <f>SmtRes!AO90</f>
        <v>1</v>
      </c>
      <c r="K79">
        <f>SmtRes!AE90</f>
        <v>4207.5</v>
      </c>
      <c r="L79">
        <f>SmtRes!DB90</f>
        <v>450.2</v>
      </c>
      <c r="M79">
        <f>ROUND(ROUND(L79*Source!I250, 6)*1, 2)</f>
        <v>180.08</v>
      </c>
      <c r="N79">
        <f>SmtRes!AA90</f>
        <v>4207.5</v>
      </c>
      <c r="O79">
        <f>ROUND(ROUND(L79*Source!I250, 6)*SmtRes!DA90, 2)</f>
        <v>180.08</v>
      </c>
      <c r="P79">
        <f>SmtRes!AG90</f>
        <v>0</v>
      </c>
      <c r="Q79">
        <f>SmtRes!DC90</f>
        <v>0</v>
      </c>
      <c r="R79">
        <f>ROUND(ROUND(Q79*Source!I250, 6)*1, 2)</f>
        <v>0</v>
      </c>
      <c r="S79">
        <f>SmtRes!AC90</f>
        <v>0</v>
      </c>
      <c r="T79">
        <f>ROUND(ROUND(Q79*Source!I250, 6)*SmtRes!AK90, 2)</f>
        <v>0</v>
      </c>
      <c r="U79">
        <f>SmtRes!X90</f>
        <v>381792092</v>
      </c>
      <c r="V79">
        <v>-1484058169</v>
      </c>
      <c r="W79">
        <v>-1484058169</v>
      </c>
    </row>
    <row r="80" spans="1:23" x14ac:dyDescent="0.2">
      <c r="A80">
        <f>Source!A250</f>
        <v>17</v>
      </c>
      <c r="C80">
        <v>3</v>
      </c>
      <c r="D80">
        <v>0</v>
      </c>
      <c r="E80">
        <f>SmtRes!AV89</f>
        <v>0</v>
      </c>
      <c r="F80" t="str">
        <f>SmtRes!I89</f>
        <v>21.1-12-11</v>
      </c>
      <c r="G80" t="str">
        <f>SmtRes!K89</f>
        <v>Песок для строительных работ, рядовой</v>
      </c>
      <c r="H80" t="str">
        <f>SmtRes!O89</f>
        <v>м3</v>
      </c>
      <c r="I80">
        <f>SmtRes!Y89*Source!I250</f>
        <v>0.1196</v>
      </c>
      <c r="J80">
        <f>SmtRes!AO89</f>
        <v>1</v>
      </c>
      <c r="K80">
        <f>SmtRes!AE89</f>
        <v>590.78</v>
      </c>
      <c r="L80">
        <f>SmtRes!DB89</f>
        <v>176.64</v>
      </c>
      <c r="M80">
        <f>ROUND(ROUND(L80*Source!I250, 6)*1, 2)</f>
        <v>70.66</v>
      </c>
      <c r="N80">
        <f>SmtRes!AA89</f>
        <v>590.78</v>
      </c>
      <c r="O80">
        <f>ROUND(ROUND(L80*Source!I250, 6)*SmtRes!DA89, 2)</f>
        <v>70.66</v>
      </c>
      <c r="P80">
        <f>SmtRes!AG89</f>
        <v>0</v>
      </c>
      <c r="Q80">
        <f>SmtRes!DC89</f>
        <v>0</v>
      </c>
      <c r="R80">
        <f>ROUND(ROUND(Q80*Source!I250, 6)*1, 2)</f>
        <v>0</v>
      </c>
      <c r="S80">
        <f>SmtRes!AC89</f>
        <v>0</v>
      </c>
      <c r="T80">
        <f>ROUND(ROUND(Q80*Source!I250, 6)*SmtRes!AK89, 2)</f>
        <v>0</v>
      </c>
      <c r="U80">
        <f>SmtRes!X89</f>
        <v>1817333636</v>
      </c>
      <c r="V80">
        <v>2132229025</v>
      </c>
      <c r="W80">
        <v>2132229025</v>
      </c>
    </row>
    <row r="81" spans="1:23" x14ac:dyDescent="0.2">
      <c r="A81">
        <f>Source!A251</f>
        <v>17</v>
      </c>
      <c r="C81">
        <v>3</v>
      </c>
      <c r="D81">
        <f>Source!BI251</f>
        <v>1</v>
      </c>
      <c r="E81">
        <f>Source!FS251</f>
        <v>0</v>
      </c>
      <c r="F81" t="str">
        <f>Source!F251</f>
        <v>Цена поставщика</v>
      </c>
      <c r="G81" t="str">
        <f>Source!G251</f>
        <v>Песочница с крышкой на петлях  ЛГП-02 (150х310х24)</v>
      </c>
      <c r="H81" t="str">
        <f>Source!H251</f>
        <v>шт.</v>
      </c>
      <c r="I81">
        <f>Source!I251</f>
        <v>2</v>
      </c>
      <c r="J81">
        <v>1</v>
      </c>
      <c r="K81">
        <f>Source!AC251</f>
        <v>51776.67</v>
      </c>
      <c r="M81">
        <f>ROUND(K81*I81, 2)</f>
        <v>103553.34</v>
      </c>
      <c r="N81">
        <f>Source!AC251*IF(Source!BC251&lt;&gt; 0, Source!BC251, 1)</f>
        <v>51776.67</v>
      </c>
      <c r="O81">
        <f>ROUND(N81*I81, 2)</f>
        <v>103553.34</v>
      </c>
      <c r="P81">
        <f>Source!AE251</f>
        <v>0</v>
      </c>
      <c r="R81">
        <f>ROUND(P81*I81, 2)</f>
        <v>0</v>
      </c>
      <c r="S81">
        <f>Source!AE251*IF(Source!BS251&lt;&gt; 0, Source!BS251, 1)</f>
        <v>0</v>
      </c>
      <c r="T81">
        <f>ROUND(S81*I81, 2)</f>
        <v>0</v>
      </c>
      <c r="U81">
        <f>Source!GF251</f>
        <v>468766935</v>
      </c>
      <c r="V81">
        <v>478136896</v>
      </c>
      <c r="W81">
        <v>478136896</v>
      </c>
    </row>
    <row r="82" spans="1:23" x14ac:dyDescent="0.2">
      <c r="A82">
        <f>Source!A252</f>
        <v>17</v>
      </c>
      <c r="C82">
        <v>3</v>
      </c>
      <c r="D82">
        <v>0</v>
      </c>
      <c r="E82">
        <f>SmtRes!AV97</f>
        <v>0</v>
      </c>
      <c r="F82" t="str">
        <f>SmtRes!I97</f>
        <v>21.7-9-6</v>
      </c>
      <c r="G82" t="str">
        <f>SmtRes!K97</f>
        <v>Столбик для ограды газонной из трубы профильной 40х40 мм, высота 1000мм</v>
      </c>
      <c r="H82" t="str">
        <f>SmtRes!O97</f>
        <v>шт.</v>
      </c>
      <c r="I82">
        <f>SmtRes!Y97*Source!I252</f>
        <v>9</v>
      </c>
      <c r="J82">
        <f>SmtRes!AO97</f>
        <v>1</v>
      </c>
      <c r="K82">
        <f>SmtRes!AE97</f>
        <v>236.53</v>
      </c>
      <c r="L82">
        <f>SmtRes!DB97</f>
        <v>2365.3000000000002</v>
      </c>
      <c r="M82">
        <f>ROUND(ROUND(L82*Source!I252, 6)*1, 2)</f>
        <v>2128.77</v>
      </c>
      <c r="N82">
        <f>SmtRes!AA97</f>
        <v>236.53</v>
      </c>
      <c r="O82">
        <f>ROUND(ROUND(L82*Source!I252, 6)*SmtRes!DA97, 2)</f>
        <v>2128.77</v>
      </c>
      <c r="P82">
        <f>SmtRes!AG97</f>
        <v>0</v>
      </c>
      <c r="Q82">
        <f>SmtRes!DC97</f>
        <v>0</v>
      </c>
      <c r="R82">
        <f>ROUND(ROUND(Q82*Source!I252, 6)*1, 2)</f>
        <v>0</v>
      </c>
      <c r="S82">
        <f>SmtRes!AC97</f>
        <v>0</v>
      </c>
      <c r="T82">
        <f>ROUND(ROUND(Q82*Source!I252, 6)*SmtRes!AK97, 2)</f>
        <v>0</v>
      </c>
      <c r="U82">
        <f>SmtRes!X97</f>
        <v>-1873178035</v>
      </c>
      <c r="V82">
        <v>-820543880</v>
      </c>
      <c r="W82">
        <v>-820543880</v>
      </c>
    </row>
    <row r="83" spans="1:23" x14ac:dyDescent="0.2">
      <c r="A83">
        <f>Source!A252</f>
        <v>17</v>
      </c>
      <c r="C83">
        <v>3</v>
      </c>
      <c r="D83">
        <v>0</v>
      </c>
      <c r="E83">
        <f>SmtRes!AV96</f>
        <v>0</v>
      </c>
      <c r="F83" t="str">
        <f>SmtRes!I96</f>
        <v>21.1-25-13</v>
      </c>
      <c r="G83" t="str">
        <f>SmtRes!K96</f>
        <v>Вода</v>
      </c>
      <c r="H83" t="str">
        <f>SmtRes!O96</f>
        <v>м3</v>
      </c>
      <c r="I83">
        <f>SmtRes!Y96*Source!I252</f>
        <v>6.93E-2</v>
      </c>
      <c r="J83">
        <f>SmtRes!AO96</f>
        <v>1</v>
      </c>
      <c r="K83">
        <f>SmtRes!AE96</f>
        <v>35.25</v>
      </c>
      <c r="L83">
        <f>SmtRes!DB96</f>
        <v>2.71</v>
      </c>
      <c r="M83">
        <f>ROUND(ROUND(L83*Source!I252, 6)*1, 2)</f>
        <v>2.44</v>
      </c>
      <c r="N83">
        <f>SmtRes!AA96</f>
        <v>35.25</v>
      </c>
      <c r="O83">
        <f>ROUND(ROUND(L83*Source!I252, 6)*SmtRes!DA96, 2)</f>
        <v>2.44</v>
      </c>
      <c r="P83">
        <f>SmtRes!AG96</f>
        <v>0</v>
      </c>
      <c r="Q83">
        <f>SmtRes!DC96</f>
        <v>0</v>
      </c>
      <c r="R83">
        <f>ROUND(ROUND(Q83*Source!I252, 6)*1, 2)</f>
        <v>0</v>
      </c>
      <c r="S83">
        <f>SmtRes!AC96</f>
        <v>0</v>
      </c>
      <c r="T83">
        <f>ROUND(ROUND(Q83*Source!I252, 6)*SmtRes!AK96, 2)</f>
        <v>0</v>
      </c>
      <c r="U83">
        <f>SmtRes!X96</f>
        <v>1057803868</v>
      </c>
      <c r="V83">
        <v>-2043949916</v>
      </c>
      <c r="W83">
        <v>-2043949916</v>
      </c>
    </row>
    <row r="84" spans="1:23" x14ac:dyDescent="0.2">
      <c r="A84">
        <f>Source!A252</f>
        <v>17</v>
      </c>
      <c r="C84">
        <v>3</v>
      </c>
      <c r="D84">
        <v>0</v>
      </c>
      <c r="E84">
        <f>SmtRes!AV95</f>
        <v>0</v>
      </c>
      <c r="F84" t="str">
        <f>SmtRes!I95</f>
        <v>21.1-2-13</v>
      </c>
      <c r="G84" t="str">
        <f>SmtRes!K95</f>
        <v>Цемент общестроительный, портландцемент общего назначения, марка 400</v>
      </c>
      <c r="H84" t="str">
        <f>SmtRes!O95</f>
        <v>т</v>
      </c>
      <c r="I84">
        <f>SmtRes!Y95*Source!I252</f>
        <v>9.6299999999999997E-2</v>
      </c>
      <c r="J84">
        <f>SmtRes!AO95</f>
        <v>1</v>
      </c>
      <c r="K84">
        <f>SmtRes!AE95</f>
        <v>4207.5</v>
      </c>
      <c r="L84">
        <f>SmtRes!DB95</f>
        <v>450.2</v>
      </c>
      <c r="M84">
        <f>ROUND(ROUND(L84*Source!I252, 6)*1, 2)</f>
        <v>405.18</v>
      </c>
      <c r="N84">
        <f>SmtRes!AA95</f>
        <v>4207.5</v>
      </c>
      <c r="O84">
        <f>ROUND(ROUND(L84*Source!I252, 6)*SmtRes!DA95, 2)</f>
        <v>405.18</v>
      </c>
      <c r="P84">
        <f>SmtRes!AG95</f>
        <v>0</v>
      </c>
      <c r="Q84">
        <f>SmtRes!DC95</f>
        <v>0</v>
      </c>
      <c r="R84">
        <f>ROUND(ROUND(Q84*Source!I252, 6)*1, 2)</f>
        <v>0</v>
      </c>
      <c r="S84">
        <f>SmtRes!AC95</f>
        <v>0</v>
      </c>
      <c r="T84">
        <f>ROUND(ROUND(Q84*Source!I252, 6)*SmtRes!AK95, 2)</f>
        <v>0</v>
      </c>
      <c r="U84">
        <f>SmtRes!X95</f>
        <v>381792092</v>
      </c>
      <c r="V84">
        <v>-1484058169</v>
      </c>
      <c r="W84">
        <v>-1484058169</v>
      </c>
    </row>
    <row r="85" spans="1:23" x14ac:dyDescent="0.2">
      <c r="A85">
        <f>Source!A252</f>
        <v>17</v>
      </c>
      <c r="C85">
        <v>3</v>
      </c>
      <c r="D85">
        <v>0</v>
      </c>
      <c r="E85">
        <f>SmtRes!AV94</f>
        <v>0</v>
      </c>
      <c r="F85" t="str">
        <f>SmtRes!I94</f>
        <v>21.1-12-11</v>
      </c>
      <c r="G85" t="str">
        <f>SmtRes!K94</f>
        <v>Песок для строительных работ, рядовой</v>
      </c>
      <c r="H85" t="str">
        <f>SmtRes!O94</f>
        <v>м3</v>
      </c>
      <c r="I85">
        <f>SmtRes!Y94*Source!I252</f>
        <v>0.26910000000000001</v>
      </c>
      <c r="J85">
        <f>SmtRes!AO94</f>
        <v>1</v>
      </c>
      <c r="K85">
        <f>SmtRes!AE94</f>
        <v>590.78</v>
      </c>
      <c r="L85">
        <f>SmtRes!DB94</f>
        <v>176.64</v>
      </c>
      <c r="M85">
        <f>ROUND(ROUND(L85*Source!I252, 6)*1, 2)</f>
        <v>158.97999999999999</v>
      </c>
      <c r="N85">
        <f>SmtRes!AA94</f>
        <v>590.78</v>
      </c>
      <c r="O85">
        <f>ROUND(ROUND(L85*Source!I252, 6)*SmtRes!DA94, 2)</f>
        <v>158.97999999999999</v>
      </c>
      <c r="P85">
        <f>SmtRes!AG94</f>
        <v>0</v>
      </c>
      <c r="Q85">
        <f>SmtRes!DC94</f>
        <v>0</v>
      </c>
      <c r="R85">
        <f>ROUND(ROUND(Q85*Source!I252, 6)*1, 2)</f>
        <v>0</v>
      </c>
      <c r="S85">
        <f>SmtRes!AC94</f>
        <v>0</v>
      </c>
      <c r="T85">
        <f>ROUND(ROUND(Q85*Source!I252, 6)*SmtRes!AK94, 2)</f>
        <v>0</v>
      </c>
      <c r="U85">
        <f>SmtRes!X94</f>
        <v>1817333636</v>
      </c>
      <c r="V85">
        <v>2132229025</v>
      </c>
      <c r="W85">
        <v>2132229025</v>
      </c>
    </row>
    <row r="86" spans="1:23" x14ac:dyDescent="0.2">
      <c r="A86">
        <f>Source!A253</f>
        <v>17</v>
      </c>
      <c r="C86">
        <v>3</v>
      </c>
      <c r="D86">
        <f>Source!BI253</f>
        <v>1</v>
      </c>
      <c r="E86">
        <f>Source!FS253</f>
        <v>0</v>
      </c>
      <c r="F86" t="str">
        <f>Source!F253</f>
        <v>Цена поставщика</v>
      </c>
      <c r="G86" t="str">
        <f>Source!G253</f>
        <v>Эквивалент - Лабиринт (4 секции)  ЛГД-33 (230х230х120)</v>
      </c>
      <c r="H86" t="str">
        <f>Source!H253</f>
        <v>шт.</v>
      </c>
      <c r="I86">
        <f>Source!I253</f>
        <v>1</v>
      </c>
      <c r="J86">
        <v>1</v>
      </c>
      <c r="K86">
        <f>Source!AC253</f>
        <v>104635</v>
      </c>
      <c r="M86">
        <f>ROUND(K86*I86, 2)</f>
        <v>104635</v>
      </c>
      <c r="N86">
        <f>Source!AC253*IF(Source!BC253&lt;&gt; 0, Source!BC253, 1)</f>
        <v>104635</v>
      </c>
      <c r="O86">
        <f>ROUND(N86*I86, 2)</f>
        <v>104635</v>
      </c>
      <c r="P86">
        <f>Source!AE253</f>
        <v>0</v>
      </c>
      <c r="R86">
        <f>ROUND(P86*I86, 2)</f>
        <v>0</v>
      </c>
      <c r="S86">
        <f>Source!AE253*IF(Source!BS253&lt;&gt; 0, Source!BS253, 1)</f>
        <v>0</v>
      </c>
      <c r="T86">
        <f>ROUND(S86*I86, 2)</f>
        <v>0</v>
      </c>
      <c r="U86">
        <f>Source!GF253</f>
        <v>-2132438919</v>
      </c>
      <c r="V86">
        <v>766314213</v>
      </c>
      <c r="W86">
        <v>766314213</v>
      </c>
    </row>
    <row r="87" spans="1:23" x14ac:dyDescent="0.2">
      <c r="A87">
        <f>Source!A254</f>
        <v>17</v>
      </c>
      <c r="C87">
        <v>3</v>
      </c>
      <c r="D87">
        <v>0</v>
      </c>
      <c r="E87">
        <f>SmtRes!AV102</f>
        <v>0</v>
      </c>
      <c r="F87" t="str">
        <f>SmtRes!I102</f>
        <v>21.7-9-6</v>
      </c>
      <c r="G87" t="str">
        <f>SmtRes!K102</f>
        <v>Столбик для ограды газонной из трубы профильной 40х40 мм, высота 1000мм</v>
      </c>
      <c r="H87" t="str">
        <f>SmtRes!O102</f>
        <v>шт.</v>
      </c>
      <c r="I87">
        <f>SmtRes!Y102*Source!I254</f>
        <v>1</v>
      </c>
      <c r="J87">
        <f>SmtRes!AO102</f>
        <v>1</v>
      </c>
      <c r="K87">
        <f>SmtRes!AE102</f>
        <v>236.53</v>
      </c>
      <c r="L87">
        <f>SmtRes!DB102</f>
        <v>2365.3000000000002</v>
      </c>
      <c r="M87">
        <f>ROUND(ROUND(L87*Source!I254, 6)*1, 2)</f>
        <v>236.53</v>
      </c>
      <c r="N87">
        <f>SmtRes!AA102</f>
        <v>236.53</v>
      </c>
      <c r="O87">
        <f>ROUND(ROUND(L87*Source!I254, 6)*SmtRes!DA102, 2)</f>
        <v>236.53</v>
      </c>
      <c r="P87">
        <f>SmtRes!AG102</f>
        <v>0</v>
      </c>
      <c r="Q87">
        <f>SmtRes!DC102</f>
        <v>0</v>
      </c>
      <c r="R87">
        <f>ROUND(ROUND(Q87*Source!I254, 6)*1, 2)</f>
        <v>0</v>
      </c>
      <c r="S87">
        <f>SmtRes!AC102</f>
        <v>0</v>
      </c>
      <c r="T87">
        <f>ROUND(ROUND(Q87*Source!I254, 6)*SmtRes!AK102, 2)</f>
        <v>0</v>
      </c>
      <c r="U87">
        <f>SmtRes!X102</f>
        <v>-1873178035</v>
      </c>
      <c r="V87">
        <v>-820543880</v>
      </c>
      <c r="W87">
        <v>-820543880</v>
      </c>
    </row>
    <row r="88" spans="1:23" x14ac:dyDescent="0.2">
      <c r="A88">
        <f>Source!A254</f>
        <v>17</v>
      </c>
      <c r="C88">
        <v>3</v>
      </c>
      <c r="D88">
        <v>0</v>
      </c>
      <c r="E88">
        <f>SmtRes!AV101</f>
        <v>0</v>
      </c>
      <c r="F88" t="str">
        <f>SmtRes!I101</f>
        <v>21.1-25-13</v>
      </c>
      <c r="G88" t="str">
        <f>SmtRes!K101</f>
        <v>Вода</v>
      </c>
      <c r="H88" t="str">
        <f>SmtRes!O101</f>
        <v>м3</v>
      </c>
      <c r="I88">
        <f>SmtRes!Y101*Source!I254</f>
        <v>7.7000000000000002E-3</v>
      </c>
      <c r="J88">
        <f>SmtRes!AO101</f>
        <v>1</v>
      </c>
      <c r="K88">
        <f>SmtRes!AE101</f>
        <v>35.25</v>
      </c>
      <c r="L88">
        <f>SmtRes!DB101</f>
        <v>2.71</v>
      </c>
      <c r="M88">
        <f>ROUND(ROUND(L88*Source!I254, 6)*1, 2)</f>
        <v>0.27</v>
      </c>
      <c r="N88">
        <f>SmtRes!AA101</f>
        <v>35.25</v>
      </c>
      <c r="O88">
        <f>ROUND(ROUND(L88*Source!I254, 6)*SmtRes!DA101, 2)</f>
        <v>0.27</v>
      </c>
      <c r="P88">
        <f>SmtRes!AG101</f>
        <v>0</v>
      </c>
      <c r="Q88">
        <f>SmtRes!DC101</f>
        <v>0</v>
      </c>
      <c r="R88">
        <f>ROUND(ROUND(Q88*Source!I254, 6)*1, 2)</f>
        <v>0</v>
      </c>
      <c r="S88">
        <f>SmtRes!AC101</f>
        <v>0</v>
      </c>
      <c r="T88">
        <f>ROUND(ROUND(Q88*Source!I254, 6)*SmtRes!AK101, 2)</f>
        <v>0</v>
      </c>
      <c r="U88">
        <f>SmtRes!X101</f>
        <v>1057803868</v>
      </c>
      <c r="V88">
        <v>-2043949916</v>
      </c>
      <c r="W88">
        <v>-2043949916</v>
      </c>
    </row>
    <row r="89" spans="1:23" x14ac:dyDescent="0.2">
      <c r="A89">
        <f>Source!A254</f>
        <v>17</v>
      </c>
      <c r="C89">
        <v>3</v>
      </c>
      <c r="D89">
        <v>0</v>
      </c>
      <c r="E89">
        <f>SmtRes!AV100</f>
        <v>0</v>
      </c>
      <c r="F89" t="str">
        <f>SmtRes!I100</f>
        <v>21.1-2-13</v>
      </c>
      <c r="G89" t="str">
        <f>SmtRes!K100</f>
        <v>Цемент общестроительный, портландцемент общего назначения, марка 400</v>
      </c>
      <c r="H89" t="str">
        <f>SmtRes!O100</f>
        <v>т</v>
      </c>
      <c r="I89">
        <f>SmtRes!Y100*Source!I254</f>
        <v>1.0700000000000001E-2</v>
      </c>
      <c r="J89">
        <f>SmtRes!AO100</f>
        <v>1</v>
      </c>
      <c r="K89">
        <f>SmtRes!AE100</f>
        <v>4207.5</v>
      </c>
      <c r="L89">
        <f>SmtRes!DB100</f>
        <v>450.2</v>
      </c>
      <c r="M89">
        <f>ROUND(ROUND(L89*Source!I254, 6)*1, 2)</f>
        <v>45.02</v>
      </c>
      <c r="N89">
        <f>SmtRes!AA100</f>
        <v>4207.5</v>
      </c>
      <c r="O89">
        <f>ROUND(ROUND(L89*Source!I254, 6)*SmtRes!DA100, 2)</f>
        <v>45.02</v>
      </c>
      <c r="P89">
        <f>SmtRes!AG100</f>
        <v>0</v>
      </c>
      <c r="Q89">
        <f>SmtRes!DC100</f>
        <v>0</v>
      </c>
      <c r="R89">
        <f>ROUND(ROUND(Q89*Source!I254, 6)*1, 2)</f>
        <v>0</v>
      </c>
      <c r="S89">
        <f>SmtRes!AC100</f>
        <v>0</v>
      </c>
      <c r="T89">
        <f>ROUND(ROUND(Q89*Source!I254, 6)*SmtRes!AK100, 2)</f>
        <v>0</v>
      </c>
      <c r="U89">
        <f>SmtRes!X100</f>
        <v>381792092</v>
      </c>
      <c r="V89">
        <v>-1484058169</v>
      </c>
      <c r="W89">
        <v>-1484058169</v>
      </c>
    </row>
    <row r="90" spans="1:23" x14ac:dyDescent="0.2">
      <c r="A90">
        <f>Source!A254</f>
        <v>17</v>
      </c>
      <c r="C90">
        <v>3</v>
      </c>
      <c r="D90">
        <v>0</v>
      </c>
      <c r="E90">
        <f>SmtRes!AV99</f>
        <v>0</v>
      </c>
      <c r="F90" t="str">
        <f>SmtRes!I99</f>
        <v>21.1-12-11</v>
      </c>
      <c r="G90" t="str">
        <f>SmtRes!K99</f>
        <v>Песок для строительных работ, рядовой</v>
      </c>
      <c r="H90" t="str">
        <f>SmtRes!O99</f>
        <v>м3</v>
      </c>
      <c r="I90">
        <f>SmtRes!Y99*Source!I254</f>
        <v>2.9899999999999999E-2</v>
      </c>
      <c r="J90">
        <f>SmtRes!AO99</f>
        <v>1</v>
      </c>
      <c r="K90">
        <f>SmtRes!AE99</f>
        <v>590.78</v>
      </c>
      <c r="L90">
        <f>SmtRes!DB99</f>
        <v>176.64</v>
      </c>
      <c r="M90">
        <f>ROUND(ROUND(L90*Source!I254, 6)*1, 2)</f>
        <v>17.66</v>
      </c>
      <c r="N90">
        <f>SmtRes!AA99</f>
        <v>590.78</v>
      </c>
      <c r="O90">
        <f>ROUND(ROUND(L90*Source!I254, 6)*SmtRes!DA99, 2)</f>
        <v>17.66</v>
      </c>
      <c r="P90">
        <f>SmtRes!AG99</f>
        <v>0</v>
      </c>
      <c r="Q90">
        <f>SmtRes!DC99</f>
        <v>0</v>
      </c>
      <c r="R90">
        <f>ROUND(ROUND(Q90*Source!I254, 6)*1, 2)</f>
        <v>0</v>
      </c>
      <c r="S90">
        <f>SmtRes!AC99</f>
        <v>0</v>
      </c>
      <c r="T90">
        <f>ROUND(ROUND(Q90*Source!I254, 6)*SmtRes!AK99, 2)</f>
        <v>0</v>
      </c>
      <c r="U90">
        <f>SmtRes!X99</f>
        <v>1817333636</v>
      </c>
      <c r="V90">
        <v>2132229025</v>
      </c>
      <c r="W90">
        <v>2132229025</v>
      </c>
    </row>
    <row r="91" spans="1:23" x14ac:dyDescent="0.2">
      <c r="A91">
        <f>Source!A255</f>
        <v>17</v>
      </c>
      <c r="C91">
        <v>3</v>
      </c>
      <c r="D91">
        <f>Source!BI255</f>
        <v>1</v>
      </c>
      <c r="E91">
        <f>Source!FS255</f>
        <v>0</v>
      </c>
      <c r="F91" t="str">
        <f>Source!F255</f>
        <v>Цена поставщика</v>
      </c>
      <c r="G91" t="str">
        <f>Source!G255</f>
        <v>Эквивалент - Качалка на пружине "Бабочка" ЛГК-10 (40х64х80)</v>
      </c>
      <c r="H91" t="str">
        <f>Source!H255</f>
        <v>шт.</v>
      </c>
      <c r="I91">
        <f>Source!I255</f>
        <v>1</v>
      </c>
      <c r="J91">
        <v>1</v>
      </c>
      <c r="K91">
        <f>Source!AC255</f>
        <v>25937.5</v>
      </c>
      <c r="M91">
        <f>ROUND(K91*I91, 2)</f>
        <v>25937.5</v>
      </c>
      <c r="N91">
        <f>Source!AC255*IF(Source!BC255&lt;&gt; 0, Source!BC255, 1)</f>
        <v>25937.5</v>
      </c>
      <c r="O91">
        <f>ROUND(N91*I91, 2)</f>
        <v>25937.5</v>
      </c>
      <c r="P91">
        <f>Source!AE255</f>
        <v>0</v>
      </c>
      <c r="R91">
        <f>ROUND(P91*I91, 2)</f>
        <v>0</v>
      </c>
      <c r="S91">
        <f>Source!AE255*IF(Source!BS255&lt;&gt; 0, Source!BS255, 1)</f>
        <v>0</v>
      </c>
      <c r="T91">
        <f>ROUND(S91*I91, 2)</f>
        <v>0</v>
      </c>
      <c r="U91">
        <f>Source!GF255</f>
        <v>1913167326</v>
      </c>
      <c r="V91">
        <v>-1950854198</v>
      </c>
      <c r="W91">
        <v>-1950854198</v>
      </c>
    </row>
    <row r="92" spans="1:23" x14ac:dyDescent="0.2">
      <c r="A92">
        <f>Source!A256</f>
        <v>17</v>
      </c>
      <c r="C92">
        <v>3</v>
      </c>
      <c r="D92">
        <v>0</v>
      </c>
      <c r="E92">
        <f>SmtRes!AV107</f>
        <v>0</v>
      </c>
      <c r="F92" t="str">
        <f>SmtRes!I107</f>
        <v>21.7-9-6</v>
      </c>
      <c r="G92" t="str">
        <f>SmtRes!K107</f>
        <v>Столбик для ограды газонной из трубы профильной 40х40 мм, высота 1000мм</v>
      </c>
      <c r="H92" t="str">
        <f>SmtRes!O107</f>
        <v>шт.</v>
      </c>
      <c r="I92">
        <f>SmtRes!Y107*Source!I256</f>
        <v>1</v>
      </c>
      <c r="J92">
        <f>SmtRes!AO107</f>
        <v>1</v>
      </c>
      <c r="K92">
        <f>SmtRes!AE107</f>
        <v>236.53</v>
      </c>
      <c r="L92">
        <f>SmtRes!DB107</f>
        <v>2365.3000000000002</v>
      </c>
      <c r="M92">
        <f>ROUND(ROUND(L92*Source!I256, 6)*1, 2)</f>
        <v>236.53</v>
      </c>
      <c r="N92">
        <f>SmtRes!AA107</f>
        <v>236.53</v>
      </c>
      <c r="O92">
        <f>ROUND(ROUND(L92*Source!I256, 6)*SmtRes!DA107, 2)</f>
        <v>236.53</v>
      </c>
      <c r="P92">
        <f>SmtRes!AG107</f>
        <v>0</v>
      </c>
      <c r="Q92">
        <f>SmtRes!DC107</f>
        <v>0</v>
      </c>
      <c r="R92">
        <f>ROUND(ROUND(Q92*Source!I256, 6)*1, 2)</f>
        <v>0</v>
      </c>
      <c r="S92">
        <f>SmtRes!AC107</f>
        <v>0</v>
      </c>
      <c r="T92">
        <f>ROUND(ROUND(Q92*Source!I256, 6)*SmtRes!AK107, 2)</f>
        <v>0</v>
      </c>
      <c r="U92">
        <f>SmtRes!X107</f>
        <v>-1873178035</v>
      </c>
      <c r="V92">
        <v>-820543880</v>
      </c>
      <c r="W92">
        <v>-820543880</v>
      </c>
    </row>
    <row r="93" spans="1:23" x14ac:dyDescent="0.2">
      <c r="A93">
        <f>Source!A256</f>
        <v>17</v>
      </c>
      <c r="C93">
        <v>3</v>
      </c>
      <c r="D93">
        <v>0</v>
      </c>
      <c r="E93">
        <f>SmtRes!AV106</f>
        <v>0</v>
      </c>
      <c r="F93" t="str">
        <f>SmtRes!I106</f>
        <v>21.1-25-13</v>
      </c>
      <c r="G93" t="str">
        <f>SmtRes!K106</f>
        <v>Вода</v>
      </c>
      <c r="H93" t="str">
        <f>SmtRes!O106</f>
        <v>м3</v>
      </c>
      <c r="I93">
        <f>SmtRes!Y106*Source!I256</f>
        <v>7.7000000000000002E-3</v>
      </c>
      <c r="J93">
        <f>SmtRes!AO106</f>
        <v>1</v>
      </c>
      <c r="K93">
        <f>SmtRes!AE106</f>
        <v>35.25</v>
      </c>
      <c r="L93">
        <f>SmtRes!DB106</f>
        <v>2.71</v>
      </c>
      <c r="M93">
        <f>ROUND(ROUND(L93*Source!I256, 6)*1, 2)</f>
        <v>0.27</v>
      </c>
      <c r="N93">
        <f>SmtRes!AA106</f>
        <v>35.25</v>
      </c>
      <c r="O93">
        <f>ROUND(ROUND(L93*Source!I256, 6)*SmtRes!DA106, 2)</f>
        <v>0.27</v>
      </c>
      <c r="P93">
        <f>SmtRes!AG106</f>
        <v>0</v>
      </c>
      <c r="Q93">
        <f>SmtRes!DC106</f>
        <v>0</v>
      </c>
      <c r="R93">
        <f>ROUND(ROUND(Q93*Source!I256, 6)*1, 2)</f>
        <v>0</v>
      </c>
      <c r="S93">
        <f>SmtRes!AC106</f>
        <v>0</v>
      </c>
      <c r="T93">
        <f>ROUND(ROUND(Q93*Source!I256, 6)*SmtRes!AK106, 2)</f>
        <v>0</v>
      </c>
      <c r="U93">
        <f>SmtRes!X106</f>
        <v>1057803868</v>
      </c>
      <c r="V93">
        <v>-2043949916</v>
      </c>
      <c r="W93">
        <v>-2043949916</v>
      </c>
    </row>
    <row r="94" spans="1:23" x14ac:dyDescent="0.2">
      <c r="A94">
        <f>Source!A256</f>
        <v>17</v>
      </c>
      <c r="C94">
        <v>3</v>
      </c>
      <c r="D94">
        <v>0</v>
      </c>
      <c r="E94">
        <f>SmtRes!AV105</f>
        <v>0</v>
      </c>
      <c r="F94" t="str">
        <f>SmtRes!I105</f>
        <v>21.1-2-13</v>
      </c>
      <c r="G94" t="str">
        <f>SmtRes!K105</f>
        <v>Цемент общестроительный, портландцемент общего назначения, марка 400</v>
      </c>
      <c r="H94" t="str">
        <f>SmtRes!O105</f>
        <v>т</v>
      </c>
      <c r="I94">
        <f>SmtRes!Y105*Source!I256</f>
        <v>1.0700000000000001E-2</v>
      </c>
      <c r="J94">
        <f>SmtRes!AO105</f>
        <v>1</v>
      </c>
      <c r="K94">
        <f>SmtRes!AE105</f>
        <v>4207.5</v>
      </c>
      <c r="L94">
        <f>SmtRes!DB105</f>
        <v>450.2</v>
      </c>
      <c r="M94">
        <f>ROUND(ROUND(L94*Source!I256, 6)*1, 2)</f>
        <v>45.02</v>
      </c>
      <c r="N94">
        <f>SmtRes!AA105</f>
        <v>4207.5</v>
      </c>
      <c r="O94">
        <f>ROUND(ROUND(L94*Source!I256, 6)*SmtRes!DA105, 2)</f>
        <v>45.02</v>
      </c>
      <c r="P94">
        <f>SmtRes!AG105</f>
        <v>0</v>
      </c>
      <c r="Q94">
        <f>SmtRes!DC105</f>
        <v>0</v>
      </c>
      <c r="R94">
        <f>ROUND(ROUND(Q94*Source!I256, 6)*1, 2)</f>
        <v>0</v>
      </c>
      <c r="S94">
        <f>SmtRes!AC105</f>
        <v>0</v>
      </c>
      <c r="T94">
        <f>ROUND(ROUND(Q94*Source!I256, 6)*SmtRes!AK105, 2)</f>
        <v>0</v>
      </c>
      <c r="U94">
        <f>SmtRes!X105</f>
        <v>381792092</v>
      </c>
      <c r="V94">
        <v>-1484058169</v>
      </c>
      <c r="W94">
        <v>-1484058169</v>
      </c>
    </row>
    <row r="95" spans="1:23" x14ac:dyDescent="0.2">
      <c r="A95">
        <f>Source!A256</f>
        <v>17</v>
      </c>
      <c r="C95">
        <v>3</v>
      </c>
      <c r="D95">
        <v>0</v>
      </c>
      <c r="E95">
        <f>SmtRes!AV104</f>
        <v>0</v>
      </c>
      <c r="F95" t="str">
        <f>SmtRes!I104</f>
        <v>21.1-12-11</v>
      </c>
      <c r="G95" t="str">
        <f>SmtRes!K104</f>
        <v>Песок для строительных работ, рядовой</v>
      </c>
      <c r="H95" t="str">
        <f>SmtRes!O104</f>
        <v>м3</v>
      </c>
      <c r="I95">
        <f>SmtRes!Y104*Source!I256</f>
        <v>2.9899999999999999E-2</v>
      </c>
      <c r="J95">
        <f>SmtRes!AO104</f>
        <v>1</v>
      </c>
      <c r="K95">
        <f>SmtRes!AE104</f>
        <v>590.78</v>
      </c>
      <c r="L95">
        <f>SmtRes!DB104</f>
        <v>176.64</v>
      </c>
      <c r="M95">
        <f>ROUND(ROUND(L95*Source!I256, 6)*1, 2)</f>
        <v>17.66</v>
      </c>
      <c r="N95">
        <f>SmtRes!AA104</f>
        <v>590.78</v>
      </c>
      <c r="O95">
        <f>ROUND(ROUND(L95*Source!I256, 6)*SmtRes!DA104, 2)</f>
        <v>17.66</v>
      </c>
      <c r="P95">
        <f>SmtRes!AG104</f>
        <v>0</v>
      </c>
      <c r="Q95">
        <f>SmtRes!DC104</f>
        <v>0</v>
      </c>
      <c r="R95">
        <f>ROUND(ROUND(Q95*Source!I256, 6)*1, 2)</f>
        <v>0</v>
      </c>
      <c r="S95">
        <f>SmtRes!AC104</f>
        <v>0</v>
      </c>
      <c r="T95">
        <f>ROUND(ROUND(Q95*Source!I256, 6)*SmtRes!AK104, 2)</f>
        <v>0</v>
      </c>
      <c r="U95">
        <f>SmtRes!X104</f>
        <v>1817333636</v>
      </c>
      <c r="V95">
        <v>2132229025</v>
      </c>
      <c r="W95">
        <v>2132229025</v>
      </c>
    </row>
    <row r="96" spans="1:23" x14ac:dyDescent="0.2">
      <c r="A96">
        <f>Source!A257</f>
        <v>17</v>
      </c>
      <c r="C96">
        <v>3</v>
      </c>
      <c r="D96">
        <f>Source!BI257</f>
        <v>1</v>
      </c>
      <c r="E96">
        <f>Source!FS257</f>
        <v>0</v>
      </c>
      <c r="F96" t="str">
        <f>Source!F257</f>
        <v>Цена поставщика</v>
      </c>
      <c r="G96" t="str">
        <f>Source!G257</f>
        <v>Эквивалент - Качалка "Скутер"  ЛГК-16 (59х103х80)</v>
      </c>
      <c r="H96" t="str">
        <f>Source!H257</f>
        <v>шт.</v>
      </c>
      <c r="I96">
        <f>Source!I257</f>
        <v>1</v>
      </c>
      <c r="J96">
        <v>1</v>
      </c>
      <c r="K96">
        <f>Source!AC257</f>
        <v>26231.67</v>
      </c>
      <c r="M96">
        <f>ROUND(K96*I96, 2)</f>
        <v>26231.67</v>
      </c>
      <c r="N96">
        <f>Source!AC257*IF(Source!BC257&lt;&gt; 0, Source!BC257, 1)</f>
        <v>26231.67</v>
      </c>
      <c r="O96">
        <f>ROUND(N96*I96, 2)</f>
        <v>26231.67</v>
      </c>
      <c r="P96">
        <f>Source!AE257</f>
        <v>0</v>
      </c>
      <c r="R96">
        <f>ROUND(P96*I96, 2)</f>
        <v>0</v>
      </c>
      <c r="S96">
        <f>Source!AE257*IF(Source!BS257&lt;&gt; 0, Source!BS257, 1)</f>
        <v>0</v>
      </c>
      <c r="T96">
        <f>ROUND(S96*I96, 2)</f>
        <v>0</v>
      </c>
      <c r="U96">
        <f>Source!GF257</f>
        <v>2105389292</v>
      </c>
      <c r="V96">
        <v>95748841</v>
      </c>
      <c r="W96">
        <v>95748841</v>
      </c>
    </row>
    <row r="97" spans="1:23" x14ac:dyDescent="0.2">
      <c r="A97">
        <f>Source!A290</f>
        <v>4</v>
      </c>
      <c r="B97">
        <v>290</v>
      </c>
      <c r="G97" t="str">
        <f>Source!G290</f>
        <v>Установка лавочек</v>
      </c>
    </row>
    <row r="98" spans="1:23" x14ac:dyDescent="0.2">
      <c r="A98">
        <f>Source!A294</f>
        <v>17</v>
      </c>
      <c r="C98">
        <v>3</v>
      </c>
      <c r="D98">
        <v>0</v>
      </c>
      <c r="E98">
        <f>SmtRes!AV112</f>
        <v>0</v>
      </c>
      <c r="F98" t="str">
        <f>SmtRes!I112</f>
        <v>21.7-9-6</v>
      </c>
      <c r="G98" t="str">
        <f>SmtRes!K112</f>
        <v>Столбик для ограды газонной из трубы профильной 40х40 мм, высота 1000мм</v>
      </c>
      <c r="H98" t="str">
        <f>SmtRes!O112</f>
        <v>шт.</v>
      </c>
      <c r="I98">
        <f>SmtRes!Y112*Source!I294</f>
        <v>20</v>
      </c>
      <c r="J98">
        <f>SmtRes!AO112</f>
        <v>1</v>
      </c>
      <c r="K98">
        <f>SmtRes!AE112</f>
        <v>236.53</v>
      </c>
      <c r="L98">
        <f>SmtRes!DB112</f>
        <v>2365.3000000000002</v>
      </c>
      <c r="M98">
        <f>ROUND(ROUND(L98*Source!I294, 6)*1, 2)</f>
        <v>4730.6000000000004</v>
      </c>
      <c r="N98">
        <f>SmtRes!AA112</f>
        <v>236.53</v>
      </c>
      <c r="O98">
        <f>ROUND(ROUND(L98*Source!I294, 6)*SmtRes!DA112, 2)</f>
        <v>4730.6000000000004</v>
      </c>
      <c r="P98">
        <f>SmtRes!AG112</f>
        <v>0</v>
      </c>
      <c r="Q98">
        <f>SmtRes!DC112</f>
        <v>0</v>
      </c>
      <c r="R98">
        <f>ROUND(ROUND(Q98*Source!I294, 6)*1, 2)</f>
        <v>0</v>
      </c>
      <c r="S98">
        <f>SmtRes!AC112</f>
        <v>0</v>
      </c>
      <c r="T98">
        <f>ROUND(ROUND(Q98*Source!I294, 6)*SmtRes!AK112, 2)</f>
        <v>0</v>
      </c>
      <c r="U98">
        <f>SmtRes!X112</f>
        <v>-1873178035</v>
      </c>
      <c r="V98">
        <v>-820543880</v>
      </c>
      <c r="W98">
        <v>-820543880</v>
      </c>
    </row>
    <row r="99" spans="1:23" x14ac:dyDescent="0.2">
      <c r="A99">
        <f>Source!A294</f>
        <v>17</v>
      </c>
      <c r="C99">
        <v>3</v>
      </c>
      <c r="D99">
        <v>0</v>
      </c>
      <c r="E99">
        <f>SmtRes!AV111</f>
        <v>0</v>
      </c>
      <c r="F99" t="str">
        <f>SmtRes!I111</f>
        <v>21.1-25-13</v>
      </c>
      <c r="G99" t="str">
        <f>SmtRes!K111</f>
        <v>Вода</v>
      </c>
      <c r="H99" t="str">
        <f>SmtRes!O111</f>
        <v>м3</v>
      </c>
      <c r="I99">
        <f>SmtRes!Y111*Source!I294</f>
        <v>0.154</v>
      </c>
      <c r="J99">
        <f>SmtRes!AO111</f>
        <v>1</v>
      </c>
      <c r="K99">
        <f>SmtRes!AE111</f>
        <v>35.25</v>
      </c>
      <c r="L99">
        <f>SmtRes!DB111</f>
        <v>2.71</v>
      </c>
      <c r="M99">
        <f>ROUND(ROUND(L99*Source!I294, 6)*1, 2)</f>
        <v>5.42</v>
      </c>
      <c r="N99">
        <f>SmtRes!AA111</f>
        <v>35.25</v>
      </c>
      <c r="O99">
        <f>ROUND(ROUND(L99*Source!I294, 6)*SmtRes!DA111, 2)</f>
        <v>5.42</v>
      </c>
      <c r="P99">
        <f>SmtRes!AG111</f>
        <v>0</v>
      </c>
      <c r="Q99">
        <f>SmtRes!DC111</f>
        <v>0</v>
      </c>
      <c r="R99">
        <f>ROUND(ROUND(Q99*Source!I294, 6)*1, 2)</f>
        <v>0</v>
      </c>
      <c r="S99">
        <f>SmtRes!AC111</f>
        <v>0</v>
      </c>
      <c r="T99">
        <f>ROUND(ROUND(Q99*Source!I294, 6)*SmtRes!AK111, 2)</f>
        <v>0</v>
      </c>
      <c r="U99">
        <f>SmtRes!X111</f>
        <v>1057803868</v>
      </c>
      <c r="V99">
        <v>-2043949916</v>
      </c>
      <c r="W99">
        <v>-2043949916</v>
      </c>
    </row>
    <row r="100" spans="1:23" x14ac:dyDescent="0.2">
      <c r="A100">
        <f>Source!A294</f>
        <v>17</v>
      </c>
      <c r="C100">
        <v>3</v>
      </c>
      <c r="D100">
        <v>0</v>
      </c>
      <c r="E100">
        <f>SmtRes!AV110</f>
        <v>0</v>
      </c>
      <c r="F100" t="str">
        <f>SmtRes!I110</f>
        <v>21.1-2-13</v>
      </c>
      <c r="G100" t="str">
        <f>SmtRes!K110</f>
        <v>Цемент общестроительный, портландцемент общего назначения, марка 400</v>
      </c>
      <c r="H100" t="str">
        <f>SmtRes!O110</f>
        <v>т</v>
      </c>
      <c r="I100">
        <f>SmtRes!Y110*Source!I294</f>
        <v>0.214</v>
      </c>
      <c r="J100">
        <f>SmtRes!AO110</f>
        <v>1</v>
      </c>
      <c r="K100">
        <f>SmtRes!AE110</f>
        <v>4207.5</v>
      </c>
      <c r="L100">
        <f>SmtRes!DB110</f>
        <v>450.2</v>
      </c>
      <c r="M100">
        <f>ROUND(ROUND(L100*Source!I294, 6)*1, 2)</f>
        <v>900.4</v>
      </c>
      <c r="N100">
        <f>SmtRes!AA110</f>
        <v>4207.5</v>
      </c>
      <c r="O100">
        <f>ROUND(ROUND(L100*Source!I294, 6)*SmtRes!DA110, 2)</f>
        <v>900.4</v>
      </c>
      <c r="P100">
        <f>SmtRes!AG110</f>
        <v>0</v>
      </c>
      <c r="Q100">
        <f>SmtRes!DC110</f>
        <v>0</v>
      </c>
      <c r="R100">
        <f>ROUND(ROUND(Q100*Source!I294, 6)*1, 2)</f>
        <v>0</v>
      </c>
      <c r="S100">
        <f>SmtRes!AC110</f>
        <v>0</v>
      </c>
      <c r="T100">
        <f>ROUND(ROUND(Q100*Source!I294, 6)*SmtRes!AK110, 2)</f>
        <v>0</v>
      </c>
      <c r="U100">
        <f>SmtRes!X110</f>
        <v>381792092</v>
      </c>
      <c r="V100">
        <v>-1484058169</v>
      </c>
      <c r="W100">
        <v>-1484058169</v>
      </c>
    </row>
    <row r="101" spans="1:23" x14ac:dyDescent="0.2">
      <c r="A101">
        <f>Source!A294</f>
        <v>17</v>
      </c>
      <c r="C101">
        <v>3</v>
      </c>
      <c r="D101">
        <v>0</v>
      </c>
      <c r="E101">
        <f>SmtRes!AV109</f>
        <v>0</v>
      </c>
      <c r="F101" t="str">
        <f>SmtRes!I109</f>
        <v>21.1-12-11</v>
      </c>
      <c r="G101" t="str">
        <f>SmtRes!K109</f>
        <v>Песок для строительных работ, рядовой</v>
      </c>
      <c r="H101" t="str">
        <f>SmtRes!O109</f>
        <v>м3</v>
      </c>
      <c r="I101">
        <f>SmtRes!Y109*Source!I294</f>
        <v>0.59799999999999998</v>
      </c>
      <c r="J101">
        <f>SmtRes!AO109</f>
        <v>1</v>
      </c>
      <c r="K101">
        <f>SmtRes!AE109</f>
        <v>590.78</v>
      </c>
      <c r="L101">
        <f>SmtRes!DB109</f>
        <v>176.64</v>
      </c>
      <c r="M101">
        <f>ROUND(ROUND(L101*Source!I294, 6)*1, 2)</f>
        <v>353.28</v>
      </c>
      <c r="N101">
        <f>SmtRes!AA109</f>
        <v>590.78</v>
      </c>
      <c r="O101">
        <f>ROUND(ROUND(L101*Source!I294, 6)*SmtRes!DA109, 2)</f>
        <v>353.28</v>
      </c>
      <c r="P101">
        <f>SmtRes!AG109</f>
        <v>0</v>
      </c>
      <c r="Q101">
        <f>SmtRes!DC109</f>
        <v>0</v>
      </c>
      <c r="R101">
        <f>ROUND(ROUND(Q101*Source!I294, 6)*1, 2)</f>
        <v>0</v>
      </c>
      <c r="S101">
        <f>SmtRes!AC109</f>
        <v>0</v>
      </c>
      <c r="T101">
        <f>ROUND(ROUND(Q101*Source!I294, 6)*SmtRes!AK109, 2)</f>
        <v>0</v>
      </c>
      <c r="U101">
        <f>SmtRes!X109</f>
        <v>1817333636</v>
      </c>
      <c r="V101">
        <v>2132229025</v>
      </c>
      <c r="W101">
        <v>2132229025</v>
      </c>
    </row>
    <row r="102" spans="1:23" x14ac:dyDescent="0.2">
      <c r="A102">
        <f>Source!A295</f>
        <v>17</v>
      </c>
      <c r="C102">
        <v>3</v>
      </c>
      <c r="D102">
        <f>Source!BI295</f>
        <v>1</v>
      </c>
      <c r="E102">
        <f>Source!FS295</f>
        <v>0</v>
      </c>
      <c r="F102" t="str">
        <f>Source!F295</f>
        <v>коммерческое предложение</v>
      </c>
      <c r="G102" t="str">
        <f>Source!G295</f>
        <v>Эквивалент - Диван ЛГДП-06 (600х2000х890)</v>
      </c>
      <c r="H102" t="str">
        <f>Source!H295</f>
        <v>шт.</v>
      </c>
      <c r="I102">
        <f>Source!I295</f>
        <v>5</v>
      </c>
      <c r="J102">
        <v>1</v>
      </c>
      <c r="K102">
        <f>Source!AC295</f>
        <v>7975</v>
      </c>
      <c r="M102">
        <f>ROUND(K102*I102, 2)</f>
        <v>39875</v>
      </c>
      <c r="N102">
        <f>Source!AC295*IF(Source!BC295&lt;&gt; 0, Source!BC295, 1)</f>
        <v>7975</v>
      </c>
      <c r="O102">
        <f>ROUND(N102*I102, 2)</f>
        <v>39875</v>
      </c>
      <c r="P102">
        <f>Source!AE295</f>
        <v>0</v>
      </c>
      <c r="R102">
        <f>ROUND(P102*I102, 2)</f>
        <v>0</v>
      </c>
      <c r="S102">
        <f>Source!AE295*IF(Source!BS295&lt;&gt; 0, Source!BS295, 1)</f>
        <v>0</v>
      </c>
      <c r="T102">
        <f>ROUND(S102*I102, 2)</f>
        <v>0</v>
      </c>
      <c r="U102">
        <f>Source!GF295</f>
        <v>551525855</v>
      </c>
      <c r="V102">
        <v>547301622</v>
      </c>
      <c r="W102">
        <v>547301622</v>
      </c>
    </row>
    <row r="103" spans="1:23" x14ac:dyDescent="0.2">
      <c r="A103">
        <f>Source!A328</f>
        <v>4</v>
      </c>
      <c r="B103">
        <v>328</v>
      </c>
      <c r="G103" t="str">
        <f>Source!G328</f>
        <v>Установка урн</v>
      </c>
    </row>
    <row r="104" spans="1:23" x14ac:dyDescent="0.2">
      <c r="A104">
        <f>Source!A332</f>
        <v>17</v>
      </c>
      <c r="C104">
        <v>3</v>
      </c>
      <c r="D104">
        <v>0</v>
      </c>
      <c r="E104">
        <f>SmtRes!AV117</f>
        <v>0</v>
      </c>
      <c r="F104" t="str">
        <f>SmtRes!I117</f>
        <v>21.7-9-6</v>
      </c>
      <c r="G104" t="str">
        <f>SmtRes!K117</f>
        <v>Столбик для ограды газонной из трубы профильной 40х40 мм, высота 1000мм</v>
      </c>
      <c r="H104" t="str">
        <f>SmtRes!O117</f>
        <v>шт.</v>
      </c>
      <c r="I104">
        <f>SmtRes!Y117*Source!I332</f>
        <v>10</v>
      </c>
      <c r="J104">
        <f>SmtRes!AO117</f>
        <v>1</v>
      </c>
      <c r="K104">
        <f>SmtRes!AE117</f>
        <v>236.53</v>
      </c>
      <c r="L104">
        <f>SmtRes!DB117</f>
        <v>2365.3000000000002</v>
      </c>
      <c r="M104">
        <f>ROUND(ROUND(L104*Source!I332, 6)*1, 2)</f>
        <v>2365.3000000000002</v>
      </c>
      <c r="N104">
        <f>SmtRes!AA117</f>
        <v>236.53</v>
      </c>
      <c r="O104">
        <f>ROUND(ROUND(L104*Source!I332, 6)*SmtRes!DA117, 2)</f>
        <v>2365.3000000000002</v>
      </c>
      <c r="P104">
        <f>SmtRes!AG117</f>
        <v>0</v>
      </c>
      <c r="Q104">
        <f>SmtRes!DC117</f>
        <v>0</v>
      </c>
      <c r="R104">
        <f>ROUND(ROUND(Q104*Source!I332, 6)*1, 2)</f>
        <v>0</v>
      </c>
      <c r="S104">
        <f>SmtRes!AC117</f>
        <v>0</v>
      </c>
      <c r="T104">
        <f>ROUND(ROUND(Q104*Source!I332, 6)*SmtRes!AK117, 2)</f>
        <v>0</v>
      </c>
      <c r="U104">
        <f>SmtRes!X117</f>
        <v>-1873178035</v>
      </c>
      <c r="V104">
        <v>-820543880</v>
      </c>
      <c r="W104">
        <v>-820543880</v>
      </c>
    </row>
    <row r="105" spans="1:23" x14ac:dyDescent="0.2">
      <c r="A105">
        <f>Source!A332</f>
        <v>17</v>
      </c>
      <c r="C105">
        <v>3</v>
      </c>
      <c r="D105">
        <v>0</v>
      </c>
      <c r="E105">
        <f>SmtRes!AV116</f>
        <v>0</v>
      </c>
      <c r="F105" t="str">
        <f>SmtRes!I116</f>
        <v>21.1-25-13</v>
      </c>
      <c r="G105" t="str">
        <f>SmtRes!K116</f>
        <v>Вода</v>
      </c>
      <c r="H105" t="str">
        <f>SmtRes!O116</f>
        <v>м3</v>
      </c>
      <c r="I105">
        <f>SmtRes!Y116*Source!I332</f>
        <v>7.6999999999999999E-2</v>
      </c>
      <c r="J105">
        <f>SmtRes!AO116</f>
        <v>1</v>
      </c>
      <c r="K105">
        <f>SmtRes!AE116</f>
        <v>35.25</v>
      </c>
      <c r="L105">
        <f>SmtRes!DB116</f>
        <v>2.71</v>
      </c>
      <c r="M105">
        <f>ROUND(ROUND(L105*Source!I332, 6)*1, 2)</f>
        <v>2.71</v>
      </c>
      <c r="N105">
        <f>SmtRes!AA116</f>
        <v>35.25</v>
      </c>
      <c r="O105">
        <f>ROUND(ROUND(L105*Source!I332, 6)*SmtRes!DA116, 2)</f>
        <v>2.71</v>
      </c>
      <c r="P105">
        <f>SmtRes!AG116</f>
        <v>0</v>
      </c>
      <c r="Q105">
        <f>SmtRes!DC116</f>
        <v>0</v>
      </c>
      <c r="R105">
        <f>ROUND(ROUND(Q105*Source!I332, 6)*1, 2)</f>
        <v>0</v>
      </c>
      <c r="S105">
        <f>SmtRes!AC116</f>
        <v>0</v>
      </c>
      <c r="T105">
        <f>ROUND(ROUND(Q105*Source!I332, 6)*SmtRes!AK116, 2)</f>
        <v>0</v>
      </c>
      <c r="U105">
        <f>SmtRes!X116</f>
        <v>1057803868</v>
      </c>
      <c r="V105">
        <v>-2043949916</v>
      </c>
      <c r="W105">
        <v>-2043949916</v>
      </c>
    </row>
    <row r="106" spans="1:23" x14ac:dyDescent="0.2">
      <c r="A106">
        <f>Source!A332</f>
        <v>17</v>
      </c>
      <c r="C106">
        <v>3</v>
      </c>
      <c r="D106">
        <v>0</v>
      </c>
      <c r="E106">
        <f>SmtRes!AV115</f>
        <v>0</v>
      </c>
      <c r="F106" t="str">
        <f>SmtRes!I115</f>
        <v>21.1-2-13</v>
      </c>
      <c r="G106" t="str">
        <f>SmtRes!K115</f>
        <v>Цемент общестроительный, портландцемент общего назначения, марка 400</v>
      </c>
      <c r="H106" t="str">
        <f>SmtRes!O115</f>
        <v>т</v>
      </c>
      <c r="I106">
        <f>SmtRes!Y115*Source!I332</f>
        <v>0.107</v>
      </c>
      <c r="J106">
        <f>SmtRes!AO115</f>
        <v>1</v>
      </c>
      <c r="K106">
        <f>SmtRes!AE115</f>
        <v>4207.5</v>
      </c>
      <c r="L106">
        <f>SmtRes!DB115</f>
        <v>450.2</v>
      </c>
      <c r="M106">
        <f>ROUND(ROUND(L106*Source!I332, 6)*1, 2)</f>
        <v>450.2</v>
      </c>
      <c r="N106">
        <f>SmtRes!AA115</f>
        <v>4207.5</v>
      </c>
      <c r="O106">
        <f>ROUND(ROUND(L106*Source!I332, 6)*SmtRes!DA115, 2)</f>
        <v>450.2</v>
      </c>
      <c r="P106">
        <f>SmtRes!AG115</f>
        <v>0</v>
      </c>
      <c r="Q106">
        <f>SmtRes!DC115</f>
        <v>0</v>
      </c>
      <c r="R106">
        <f>ROUND(ROUND(Q106*Source!I332, 6)*1, 2)</f>
        <v>0</v>
      </c>
      <c r="S106">
        <f>SmtRes!AC115</f>
        <v>0</v>
      </c>
      <c r="T106">
        <f>ROUND(ROUND(Q106*Source!I332, 6)*SmtRes!AK115, 2)</f>
        <v>0</v>
      </c>
      <c r="U106">
        <f>SmtRes!X115</f>
        <v>381792092</v>
      </c>
      <c r="V106">
        <v>-1484058169</v>
      </c>
      <c r="W106">
        <v>-1484058169</v>
      </c>
    </row>
    <row r="107" spans="1:23" x14ac:dyDescent="0.2">
      <c r="A107">
        <f>Source!A332</f>
        <v>17</v>
      </c>
      <c r="C107">
        <v>3</v>
      </c>
      <c r="D107">
        <v>0</v>
      </c>
      <c r="E107">
        <f>SmtRes!AV114</f>
        <v>0</v>
      </c>
      <c r="F107" t="str">
        <f>SmtRes!I114</f>
        <v>21.1-12-11</v>
      </c>
      <c r="G107" t="str">
        <f>SmtRes!K114</f>
        <v>Песок для строительных работ, рядовой</v>
      </c>
      <c r="H107" t="str">
        <f>SmtRes!O114</f>
        <v>м3</v>
      </c>
      <c r="I107">
        <f>SmtRes!Y114*Source!I332</f>
        <v>0.29899999999999999</v>
      </c>
      <c r="J107">
        <f>SmtRes!AO114</f>
        <v>1</v>
      </c>
      <c r="K107">
        <f>SmtRes!AE114</f>
        <v>590.78</v>
      </c>
      <c r="L107">
        <f>SmtRes!DB114</f>
        <v>176.64</v>
      </c>
      <c r="M107">
        <f>ROUND(ROUND(L107*Source!I332, 6)*1, 2)</f>
        <v>176.64</v>
      </c>
      <c r="N107">
        <f>SmtRes!AA114</f>
        <v>590.78</v>
      </c>
      <c r="O107">
        <f>ROUND(ROUND(L107*Source!I332, 6)*SmtRes!DA114, 2)</f>
        <v>176.64</v>
      </c>
      <c r="P107">
        <f>SmtRes!AG114</f>
        <v>0</v>
      </c>
      <c r="Q107">
        <f>SmtRes!DC114</f>
        <v>0</v>
      </c>
      <c r="R107">
        <f>ROUND(ROUND(Q107*Source!I332, 6)*1, 2)</f>
        <v>0</v>
      </c>
      <c r="S107">
        <f>SmtRes!AC114</f>
        <v>0</v>
      </c>
      <c r="T107">
        <f>ROUND(ROUND(Q107*Source!I332, 6)*SmtRes!AK114, 2)</f>
        <v>0</v>
      </c>
      <c r="U107">
        <f>SmtRes!X114</f>
        <v>1817333636</v>
      </c>
      <c r="V107">
        <v>2132229025</v>
      </c>
      <c r="W107">
        <v>2132229025</v>
      </c>
    </row>
    <row r="108" spans="1:23" x14ac:dyDescent="0.2">
      <c r="A108">
        <f>Source!A333</f>
        <v>17</v>
      </c>
      <c r="C108">
        <v>3</v>
      </c>
      <c r="D108">
        <f>Source!BI333</f>
        <v>1</v>
      </c>
      <c r="E108">
        <f>Source!FS333</f>
        <v>0</v>
      </c>
      <c r="F108" t="str">
        <f>Source!F333</f>
        <v>коммерческое предложение</v>
      </c>
      <c r="G108" t="str">
        <f>Source!G333</f>
        <v>Эквивалент - Урна металлическая с крышкой ЛГУ -04 (280х330х970)</v>
      </c>
      <c r="H108" t="str">
        <f>Source!H333</f>
        <v>шт.</v>
      </c>
      <c r="I108">
        <f>Source!I333</f>
        <v>5</v>
      </c>
      <c r="J108">
        <v>1</v>
      </c>
      <c r="K108">
        <f>Source!AC333</f>
        <v>2916.67</v>
      </c>
      <c r="M108">
        <f>ROUND(K108*I108, 2)</f>
        <v>14583.35</v>
      </c>
      <c r="N108">
        <f>Source!AC333*IF(Source!BC333&lt;&gt; 0, Source!BC333, 1)</f>
        <v>2916.67</v>
      </c>
      <c r="O108">
        <f>ROUND(N108*I108, 2)</f>
        <v>14583.35</v>
      </c>
      <c r="P108">
        <f>Source!AE333</f>
        <v>0</v>
      </c>
      <c r="R108">
        <f>ROUND(P108*I108, 2)</f>
        <v>0</v>
      </c>
      <c r="S108">
        <f>Source!AE333*IF(Source!BS333&lt;&gt; 0, Source!BS333, 1)</f>
        <v>0</v>
      </c>
      <c r="T108">
        <f>ROUND(S108*I108, 2)</f>
        <v>0</v>
      </c>
      <c r="U108">
        <f>Source!GF333</f>
        <v>-1297840569</v>
      </c>
      <c r="V108">
        <v>-733515222</v>
      </c>
      <c r="W108">
        <v>-733515222</v>
      </c>
    </row>
    <row r="109" spans="1:23" x14ac:dyDescent="0.2">
      <c r="A109">
        <f>Source!A397</f>
        <v>3</v>
      </c>
      <c r="B109">
        <v>397</v>
      </c>
      <c r="G109" t="str">
        <f>Source!G397</f>
        <v>Автозаводская ул., д.5</v>
      </c>
    </row>
    <row r="110" spans="1:23" x14ac:dyDescent="0.2">
      <c r="A110">
        <f>Source!A401</f>
        <v>4</v>
      </c>
      <c r="B110">
        <v>401</v>
      </c>
      <c r="G110" t="str">
        <f>Source!G401</f>
        <v>Ремонт газона (рулонный)-660м2</v>
      </c>
    </row>
    <row r="111" spans="1:23" x14ac:dyDescent="0.2">
      <c r="A111">
        <f>Source!A405</f>
        <v>17</v>
      </c>
      <c r="C111">
        <v>3</v>
      </c>
      <c r="D111">
        <v>0</v>
      </c>
      <c r="E111">
        <f>SmtRes!AV121</f>
        <v>0</v>
      </c>
      <c r="F111" t="str">
        <f>SmtRes!I121</f>
        <v>21.4-6-5</v>
      </c>
      <c r="G111" t="str">
        <f>SmtRes!K121</f>
        <v>Земля растительная</v>
      </c>
      <c r="H111" t="str">
        <f>SmtRes!O121</f>
        <v>м3</v>
      </c>
      <c r="I111">
        <f>SmtRes!Y121*Source!I405</f>
        <v>74.25</v>
      </c>
      <c r="J111">
        <f>SmtRes!AO121</f>
        <v>1</v>
      </c>
      <c r="K111">
        <f>SmtRes!AE121</f>
        <v>753.67</v>
      </c>
      <c r="L111">
        <f>SmtRes!DB121</f>
        <v>11305.05</v>
      </c>
      <c r="M111">
        <f>ROUND(ROUND(L111*Source!I405, 6)*1, 2)</f>
        <v>55960</v>
      </c>
      <c r="N111">
        <f>SmtRes!AA121</f>
        <v>753.67</v>
      </c>
      <c r="O111">
        <f>ROUND(ROUND(L111*Source!I405, 6)*SmtRes!DA121, 2)</f>
        <v>55960</v>
      </c>
      <c r="P111">
        <f>SmtRes!AG121</f>
        <v>0</v>
      </c>
      <c r="Q111">
        <f>SmtRes!DC121</f>
        <v>0</v>
      </c>
      <c r="R111">
        <f>ROUND(ROUND(Q111*Source!I405, 6)*1, 2)</f>
        <v>0</v>
      </c>
      <c r="S111">
        <f>SmtRes!AC121</f>
        <v>0</v>
      </c>
      <c r="T111">
        <f>ROUND(ROUND(Q111*Source!I405, 6)*SmtRes!AK121, 2)</f>
        <v>0</v>
      </c>
      <c r="U111">
        <f>SmtRes!X121</f>
        <v>-1277312656</v>
      </c>
      <c r="V111">
        <v>1365262818</v>
      </c>
      <c r="W111">
        <v>1365262818</v>
      </c>
    </row>
    <row r="112" spans="1:23" x14ac:dyDescent="0.2">
      <c r="A112">
        <f>Source!A405</f>
        <v>17</v>
      </c>
      <c r="C112">
        <v>2</v>
      </c>
      <c r="D112">
        <v>0</v>
      </c>
      <c r="E112">
        <f>SmtRes!AV120</f>
        <v>0</v>
      </c>
      <c r="F112" t="str">
        <f>SmtRes!I120</f>
        <v>22.1-2-7</v>
      </c>
      <c r="G112" t="str">
        <f>SmtRes!K120</f>
        <v>Тракторы на пневмоколесном ходу, мощность до 60 (81) кВт (л.с.)</v>
      </c>
      <c r="H112" t="str">
        <f>SmtRes!O120</f>
        <v>маш.-ч</v>
      </c>
      <c r="I112">
        <f>SmtRes!Y120*Source!I405</f>
        <v>0.29699999999999999</v>
      </c>
      <c r="J112">
        <f>SmtRes!AO120</f>
        <v>1</v>
      </c>
      <c r="K112">
        <f>SmtRes!AF120</f>
        <v>991.89</v>
      </c>
      <c r="L112">
        <f>SmtRes!DB120</f>
        <v>59.51</v>
      </c>
      <c r="M112">
        <f>ROUND(ROUND(L112*Source!I405, 6)*1, 2)</f>
        <v>294.57</v>
      </c>
      <c r="N112">
        <f>SmtRes!AB120</f>
        <v>991.89</v>
      </c>
      <c r="O112">
        <f>ROUND(ROUND(L112*Source!I405, 6)*SmtRes!DA120, 2)</f>
        <v>294.57</v>
      </c>
      <c r="P112">
        <f>SmtRes!AG120</f>
        <v>360.79</v>
      </c>
      <c r="Q112">
        <f>SmtRes!DC120</f>
        <v>21.65</v>
      </c>
      <c r="R112">
        <f>ROUND(ROUND(Q112*Source!I405, 6)*1, 2)</f>
        <v>107.17</v>
      </c>
      <c r="S112">
        <f>SmtRes!AC120</f>
        <v>360.79</v>
      </c>
      <c r="T112">
        <f>ROUND(ROUND(Q112*Source!I405, 6)*SmtRes!AK120, 2)</f>
        <v>107.17</v>
      </c>
      <c r="U112">
        <f>SmtRes!X120</f>
        <v>277467460</v>
      </c>
      <c r="V112">
        <v>-1852844644</v>
      </c>
      <c r="W112">
        <v>-1852844644</v>
      </c>
    </row>
    <row r="113" spans="1:23" x14ac:dyDescent="0.2">
      <c r="A113">
        <f>Source!A405</f>
        <v>17</v>
      </c>
      <c r="C113">
        <v>2</v>
      </c>
      <c r="D113">
        <v>0</v>
      </c>
      <c r="E113">
        <f>SmtRes!AV119</f>
        <v>0</v>
      </c>
      <c r="F113" t="str">
        <f>SmtRes!I119</f>
        <v>22.1-17-39</v>
      </c>
      <c r="G113" t="str">
        <f>SmtRes!K119</f>
        <v>Плуги выкопочные (без трактора)</v>
      </c>
      <c r="H113" t="str">
        <f>SmtRes!O119</f>
        <v>маш.-ч</v>
      </c>
      <c r="I113">
        <f>SmtRes!Y119*Source!I405</f>
        <v>0.29699999999999999</v>
      </c>
      <c r="J113">
        <f>SmtRes!AO119</f>
        <v>1</v>
      </c>
      <c r="K113">
        <f>SmtRes!AF119</f>
        <v>20.7</v>
      </c>
      <c r="L113">
        <f>SmtRes!DB119</f>
        <v>1.24</v>
      </c>
      <c r="M113">
        <f>ROUND(ROUND(L113*Source!I405, 6)*1, 2)</f>
        <v>6.14</v>
      </c>
      <c r="N113">
        <f>SmtRes!AB119</f>
        <v>20.7</v>
      </c>
      <c r="O113">
        <f>ROUND(ROUND(L113*Source!I405, 6)*SmtRes!DA119, 2)</f>
        <v>6.14</v>
      </c>
      <c r="P113">
        <f>SmtRes!AG119</f>
        <v>9.74</v>
      </c>
      <c r="Q113">
        <f>SmtRes!DC119</f>
        <v>0.57999999999999996</v>
      </c>
      <c r="R113">
        <f>ROUND(ROUND(Q113*Source!I405, 6)*1, 2)</f>
        <v>2.87</v>
      </c>
      <c r="S113">
        <f>SmtRes!AC119</f>
        <v>9.74</v>
      </c>
      <c r="T113">
        <f>ROUND(ROUND(Q113*Source!I405, 6)*SmtRes!AK119, 2)</f>
        <v>2.87</v>
      </c>
      <c r="U113">
        <f>SmtRes!X119</f>
        <v>526885268</v>
      </c>
      <c r="V113">
        <v>-57964362</v>
      </c>
      <c r="W113">
        <v>-57964362</v>
      </c>
    </row>
    <row r="114" spans="1:23" x14ac:dyDescent="0.2">
      <c r="A114">
        <f>Source!A406</f>
        <v>17</v>
      </c>
      <c r="C114">
        <v>3</v>
      </c>
      <c r="D114">
        <v>0</v>
      </c>
      <c r="E114">
        <f>SmtRes!AV123</f>
        <v>0</v>
      </c>
      <c r="F114" t="str">
        <f>SmtRes!I123</f>
        <v>21.4-6-5</v>
      </c>
      <c r="G114" t="str">
        <f>SmtRes!K123</f>
        <v>Земля растительная</v>
      </c>
      <c r="H114" t="str">
        <f>SmtRes!O123</f>
        <v>м3</v>
      </c>
      <c r="I114">
        <f>SmtRes!Y123*Source!I406</f>
        <v>24.75</v>
      </c>
      <c r="J114">
        <f>SmtRes!AO123</f>
        <v>1</v>
      </c>
      <c r="K114">
        <f>SmtRes!AE123</f>
        <v>753.67</v>
      </c>
      <c r="L114">
        <f>SmtRes!DB123</f>
        <v>11305.05</v>
      </c>
      <c r="M114">
        <f>ROUND(ROUND(L114*Source!I406, 6)*1, 2)</f>
        <v>18653.330000000002</v>
      </c>
      <c r="N114">
        <f>SmtRes!AA123</f>
        <v>753.67</v>
      </c>
      <c r="O114">
        <f>ROUND(ROUND(L114*Source!I406, 6)*SmtRes!DA123, 2)</f>
        <v>18653.330000000002</v>
      </c>
      <c r="P114">
        <f>SmtRes!AG123</f>
        <v>0</v>
      </c>
      <c r="Q114">
        <f>SmtRes!DC123</f>
        <v>0</v>
      </c>
      <c r="R114">
        <f>ROUND(ROUND(Q114*Source!I406, 6)*1, 2)</f>
        <v>0</v>
      </c>
      <c r="S114">
        <f>SmtRes!AC123</f>
        <v>0</v>
      </c>
      <c r="T114">
        <f>ROUND(ROUND(Q114*Source!I406, 6)*SmtRes!AK123, 2)</f>
        <v>0</v>
      </c>
      <c r="U114">
        <f>SmtRes!X123</f>
        <v>-1277312656</v>
      </c>
      <c r="V114">
        <v>1365262818</v>
      </c>
      <c r="W114">
        <v>1365262818</v>
      </c>
    </row>
    <row r="115" spans="1:23" x14ac:dyDescent="0.2">
      <c r="A115">
        <f>Source!A407</f>
        <v>17</v>
      </c>
      <c r="C115">
        <v>3</v>
      </c>
      <c r="D115">
        <v>0</v>
      </c>
      <c r="E115">
        <f>SmtRes!AV125</f>
        <v>0</v>
      </c>
      <c r="F115" t="str">
        <f>SmtRes!I125</f>
        <v>21.4-6-5</v>
      </c>
      <c r="G115" t="str">
        <f>SmtRes!K125</f>
        <v>Земля растительная</v>
      </c>
      <c r="H115" t="str">
        <f>SmtRes!O125</f>
        <v>м3</v>
      </c>
      <c r="I115">
        <f>SmtRes!Y125*Source!I407</f>
        <v>-33</v>
      </c>
      <c r="J115">
        <f>SmtRes!AO125</f>
        <v>1</v>
      </c>
      <c r="K115">
        <f>SmtRes!AE125</f>
        <v>753.67</v>
      </c>
      <c r="L115">
        <f>SmtRes!DB125</f>
        <v>3768.35</v>
      </c>
      <c r="M115">
        <f>ROUND(ROUND(L115*Source!I407, 6)*1, 2)</f>
        <v>-24871.11</v>
      </c>
      <c r="N115">
        <f>SmtRes!AA125</f>
        <v>753.67</v>
      </c>
      <c r="O115">
        <f>ROUND(ROUND(L115*Source!I407, 6)*SmtRes!DA125, 2)</f>
        <v>-24871.11</v>
      </c>
      <c r="P115">
        <f>SmtRes!AG125</f>
        <v>0</v>
      </c>
      <c r="Q115">
        <f>SmtRes!DC125</f>
        <v>0</v>
      </c>
      <c r="R115">
        <f>ROUND(ROUND(Q115*Source!I407, 6)*1, 2)</f>
        <v>0</v>
      </c>
      <c r="S115">
        <f>SmtRes!AC125</f>
        <v>0</v>
      </c>
      <c r="T115">
        <f>ROUND(ROUND(Q115*Source!I407, 6)*SmtRes!AK125, 2)</f>
        <v>0</v>
      </c>
      <c r="U115">
        <f>SmtRes!X125</f>
        <v>-1277312656</v>
      </c>
      <c r="V115">
        <v>1365262818</v>
      </c>
      <c r="W115">
        <v>1365262818</v>
      </c>
    </row>
    <row r="116" spans="1:23" x14ac:dyDescent="0.2">
      <c r="A116">
        <f>Source!A408</f>
        <v>17</v>
      </c>
      <c r="C116">
        <v>3</v>
      </c>
      <c r="D116">
        <v>0</v>
      </c>
      <c r="E116">
        <f>SmtRes!AV128</f>
        <v>0</v>
      </c>
      <c r="F116" t="str">
        <f>SmtRes!I128</f>
        <v>21.4-6-3</v>
      </c>
      <c r="G116" t="str">
        <f>SmtRes!K128</f>
        <v>Газон готовый в рулоне, размер рулона: длина 2,0 м, ширина 0,4 м</v>
      </c>
      <c r="H116" t="str">
        <f>SmtRes!O128</f>
        <v>м2</v>
      </c>
      <c r="I116">
        <f>SmtRes!Y128*Source!I408</f>
        <v>706.19999999999993</v>
      </c>
      <c r="J116">
        <f>SmtRes!AO128</f>
        <v>1</v>
      </c>
      <c r="K116">
        <f>SmtRes!AE128</f>
        <v>129.94999999999999</v>
      </c>
      <c r="L116">
        <f>SmtRes!DB128</f>
        <v>13904.65</v>
      </c>
      <c r="M116">
        <f>ROUND(ROUND(L116*Source!I408, 6)*1, 2)</f>
        <v>91770.69</v>
      </c>
      <c r="N116">
        <f>SmtRes!AA128</f>
        <v>129.94999999999999</v>
      </c>
      <c r="O116">
        <f>ROUND(ROUND(L116*Source!I408, 6)*SmtRes!DA128, 2)</f>
        <v>91770.69</v>
      </c>
      <c r="P116">
        <f>SmtRes!AG128</f>
        <v>0</v>
      </c>
      <c r="Q116">
        <f>SmtRes!DC128</f>
        <v>0</v>
      </c>
      <c r="R116">
        <f>ROUND(ROUND(Q116*Source!I408, 6)*1, 2)</f>
        <v>0</v>
      </c>
      <c r="S116">
        <f>SmtRes!AC128</f>
        <v>0</v>
      </c>
      <c r="T116">
        <f>ROUND(ROUND(Q116*Source!I408, 6)*SmtRes!AK128, 2)</f>
        <v>0</v>
      </c>
      <c r="U116">
        <f>SmtRes!X128</f>
        <v>-1862354824</v>
      </c>
      <c r="V116">
        <v>-1035959866</v>
      </c>
      <c r="W116">
        <v>-1035959866</v>
      </c>
    </row>
    <row r="117" spans="1:23" x14ac:dyDescent="0.2">
      <c r="A117">
        <f>Source!A408</f>
        <v>17</v>
      </c>
      <c r="C117">
        <v>3</v>
      </c>
      <c r="D117">
        <v>0</v>
      </c>
      <c r="E117">
        <f>SmtRes!AV127</f>
        <v>0</v>
      </c>
      <c r="F117" t="str">
        <f>SmtRes!I127</f>
        <v>21.1-9-39</v>
      </c>
      <c r="G117" t="str">
        <f>SmtRes!K127</f>
        <v>Доски хвойных пород, необрезные, длина 2-6,5 м, сорт III, толщина 13-16 мм</v>
      </c>
      <c r="H117" t="str">
        <f>SmtRes!O127</f>
        <v>м3</v>
      </c>
      <c r="I117">
        <f>SmtRes!Y127*Source!I408</f>
        <v>9.2399999999999996E-2</v>
      </c>
      <c r="J117">
        <f>SmtRes!AO127</f>
        <v>1</v>
      </c>
      <c r="K117">
        <f>SmtRes!AE127</f>
        <v>6863.19</v>
      </c>
      <c r="L117">
        <f>SmtRes!DB127</f>
        <v>96.08</v>
      </c>
      <c r="M117">
        <f>ROUND(ROUND(L117*Source!I408, 6)*1, 2)</f>
        <v>634.13</v>
      </c>
      <c r="N117">
        <f>SmtRes!AA127</f>
        <v>6863.19</v>
      </c>
      <c r="O117">
        <f>ROUND(ROUND(L117*Source!I408, 6)*SmtRes!DA127, 2)</f>
        <v>634.13</v>
      </c>
      <c r="P117">
        <f>SmtRes!AG127</f>
        <v>0</v>
      </c>
      <c r="Q117">
        <f>SmtRes!DC127</f>
        <v>0</v>
      </c>
      <c r="R117">
        <f>ROUND(ROUND(Q117*Source!I408, 6)*1, 2)</f>
        <v>0</v>
      </c>
      <c r="S117">
        <f>SmtRes!AC127</f>
        <v>0</v>
      </c>
      <c r="T117">
        <f>ROUND(ROUND(Q117*Source!I408, 6)*SmtRes!AK127, 2)</f>
        <v>0</v>
      </c>
      <c r="U117">
        <f>SmtRes!X127</f>
        <v>-288193286</v>
      </c>
      <c r="V117">
        <v>842221896</v>
      </c>
      <c r="W117">
        <v>842221896</v>
      </c>
    </row>
    <row r="118" spans="1:23" x14ac:dyDescent="0.2">
      <c r="A118">
        <f>Source!A441</f>
        <v>4</v>
      </c>
      <c r="B118">
        <v>441</v>
      </c>
      <c r="G118" t="str">
        <f>Source!G441</f>
        <v>Установка ограждений -46,5п.м. Н-0,75м</v>
      </c>
    </row>
    <row r="119" spans="1:23" x14ac:dyDescent="0.2">
      <c r="A119">
        <f>Source!A445</f>
        <v>17</v>
      </c>
      <c r="C119">
        <v>3</v>
      </c>
      <c r="D119">
        <v>0</v>
      </c>
      <c r="E119">
        <f>SmtRes!AV132</f>
        <v>0</v>
      </c>
      <c r="F119" t="str">
        <f>SmtRes!I132</f>
        <v>21.1-25-13</v>
      </c>
      <c r="G119" t="str">
        <f>SmtRes!K132</f>
        <v>Вода</v>
      </c>
      <c r="H119" t="str">
        <f>SmtRes!O132</f>
        <v>м3</v>
      </c>
      <c r="I119">
        <f>SmtRes!Y132*Source!I445</f>
        <v>0.2079</v>
      </c>
      <c r="J119">
        <f>SmtRes!AO132</f>
        <v>1</v>
      </c>
      <c r="K119">
        <f>SmtRes!AE132</f>
        <v>35.25</v>
      </c>
      <c r="L119">
        <f>SmtRes!DB132</f>
        <v>2.71</v>
      </c>
      <c r="M119">
        <f>ROUND(ROUND(L119*Source!I445, 6)*1, 2)</f>
        <v>7.32</v>
      </c>
      <c r="N119">
        <f>SmtRes!AA132</f>
        <v>35.25</v>
      </c>
      <c r="O119">
        <f>ROUND(ROUND(L119*Source!I445, 6)*SmtRes!DA132, 2)</f>
        <v>7.32</v>
      </c>
      <c r="P119">
        <f>SmtRes!AG132</f>
        <v>0</v>
      </c>
      <c r="Q119">
        <f>SmtRes!DC132</f>
        <v>0</v>
      </c>
      <c r="R119">
        <f>ROUND(ROUND(Q119*Source!I445, 6)*1, 2)</f>
        <v>0</v>
      </c>
      <c r="S119">
        <f>SmtRes!AC132</f>
        <v>0</v>
      </c>
      <c r="T119">
        <f>ROUND(ROUND(Q119*Source!I445, 6)*SmtRes!AK132, 2)</f>
        <v>0</v>
      </c>
      <c r="U119">
        <f>SmtRes!X132</f>
        <v>1057803868</v>
      </c>
      <c r="V119">
        <v>-2043949916</v>
      </c>
      <c r="W119">
        <v>-2043949916</v>
      </c>
    </row>
    <row r="120" spans="1:23" x14ac:dyDescent="0.2">
      <c r="A120">
        <f>Source!A445</f>
        <v>17</v>
      </c>
      <c r="C120">
        <v>3</v>
      </c>
      <c r="D120">
        <v>0</v>
      </c>
      <c r="E120">
        <f>SmtRes!AV131</f>
        <v>0</v>
      </c>
      <c r="F120" t="str">
        <f>SmtRes!I131</f>
        <v>21.1-2-13</v>
      </c>
      <c r="G120" t="str">
        <f>SmtRes!K131</f>
        <v>Цемент общестроительный, портландцемент общего назначения, марка 400</v>
      </c>
      <c r="H120" t="str">
        <f>SmtRes!O131</f>
        <v>т</v>
      </c>
      <c r="I120">
        <f>SmtRes!Y131*Source!I445</f>
        <v>0.28889999999999999</v>
      </c>
      <c r="J120">
        <f>SmtRes!AO131</f>
        <v>1</v>
      </c>
      <c r="K120">
        <f>SmtRes!AE131</f>
        <v>4207.5</v>
      </c>
      <c r="L120">
        <f>SmtRes!DB131</f>
        <v>450.2</v>
      </c>
      <c r="M120">
        <f>ROUND(ROUND(L120*Source!I445, 6)*1, 2)</f>
        <v>1215.54</v>
      </c>
      <c r="N120">
        <f>SmtRes!AA131</f>
        <v>4207.5</v>
      </c>
      <c r="O120">
        <f>ROUND(ROUND(L120*Source!I445, 6)*SmtRes!DA131, 2)</f>
        <v>1215.54</v>
      </c>
      <c r="P120">
        <f>SmtRes!AG131</f>
        <v>0</v>
      </c>
      <c r="Q120">
        <f>SmtRes!DC131</f>
        <v>0</v>
      </c>
      <c r="R120">
        <f>ROUND(ROUND(Q120*Source!I445, 6)*1, 2)</f>
        <v>0</v>
      </c>
      <c r="S120">
        <f>SmtRes!AC131</f>
        <v>0</v>
      </c>
      <c r="T120">
        <f>ROUND(ROUND(Q120*Source!I445, 6)*SmtRes!AK131, 2)</f>
        <v>0</v>
      </c>
      <c r="U120">
        <f>SmtRes!X131</f>
        <v>381792092</v>
      </c>
      <c r="V120">
        <v>-1484058169</v>
      </c>
      <c r="W120">
        <v>-1484058169</v>
      </c>
    </row>
    <row r="121" spans="1:23" x14ac:dyDescent="0.2">
      <c r="A121">
        <f>Source!A445</f>
        <v>17</v>
      </c>
      <c r="C121">
        <v>3</v>
      </c>
      <c r="D121">
        <v>0</v>
      </c>
      <c r="E121">
        <f>SmtRes!AV130</f>
        <v>0</v>
      </c>
      <c r="F121" t="str">
        <f>SmtRes!I130</f>
        <v>21.1-12-11</v>
      </c>
      <c r="G121" t="str">
        <f>SmtRes!K130</f>
        <v>Песок для строительных работ, рядовой</v>
      </c>
      <c r="H121" t="str">
        <f>SmtRes!O130</f>
        <v>м3</v>
      </c>
      <c r="I121">
        <f>SmtRes!Y130*Source!I445</f>
        <v>0.80730000000000002</v>
      </c>
      <c r="J121">
        <f>SmtRes!AO130</f>
        <v>1</v>
      </c>
      <c r="K121">
        <f>SmtRes!AE130</f>
        <v>590.78</v>
      </c>
      <c r="L121">
        <f>SmtRes!DB130</f>
        <v>176.64</v>
      </c>
      <c r="M121">
        <f>ROUND(ROUND(L121*Source!I445, 6)*1, 2)</f>
        <v>476.93</v>
      </c>
      <c r="N121">
        <f>SmtRes!AA130</f>
        <v>590.78</v>
      </c>
      <c r="O121">
        <f>ROUND(ROUND(L121*Source!I445, 6)*SmtRes!DA130, 2)</f>
        <v>476.93</v>
      </c>
      <c r="P121">
        <f>SmtRes!AG130</f>
        <v>0</v>
      </c>
      <c r="Q121">
        <f>SmtRes!DC130</f>
        <v>0</v>
      </c>
      <c r="R121">
        <f>ROUND(ROUND(Q121*Source!I445, 6)*1, 2)</f>
        <v>0</v>
      </c>
      <c r="S121">
        <f>SmtRes!AC130</f>
        <v>0</v>
      </c>
      <c r="T121">
        <f>ROUND(ROUND(Q121*Source!I445, 6)*SmtRes!AK130, 2)</f>
        <v>0</v>
      </c>
      <c r="U121">
        <f>SmtRes!X130</f>
        <v>1817333636</v>
      </c>
      <c r="V121">
        <v>2132229025</v>
      </c>
      <c r="W121">
        <v>2132229025</v>
      </c>
    </row>
    <row r="122" spans="1:23" x14ac:dyDescent="0.2">
      <c r="A122">
        <f>Source!A447</f>
        <v>17</v>
      </c>
      <c r="C122">
        <v>3</v>
      </c>
      <c r="D122">
        <f>Source!BI447</f>
        <v>4</v>
      </c>
      <c r="E122">
        <f>Source!FS447</f>
        <v>0</v>
      </c>
      <c r="F122" t="str">
        <f>Source!F447</f>
        <v>коммерческое предложение</v>
      </c>
      <c r="G122" t="str">
        <f>Source!G447</f>
        <v>Ограждение детской  площадки "Мелки" ОГД018 высотой 750мм (секция 1936х47х750мм заполнения профиль 30х30х1,5мм  ) в т.ч.  цена с установкой и  доставкой</v>
      </c>
      <c r="H122" t="str">
        <f>Source!H447</f>
        <v>секция</v>
      </c>
      <c r="I122">
        <f>Source!I447</f>
        <v>24</v>
      </c>
      <c r="J122">
        <v>1</v>
      </c>
      <c r="K122">
        <f>Source!AC447</f>
        <v>7560</v>
      </c>
      <c r="M122">
        <f>ROUND(K122*I122, 2)</f>
        <v>181440</v>
      </c>
      <c r="N122">
        <f>Source!AC447*IF(Source!BC447&lt;&gt; 0, Source!BC447, 1)</f>
        <v>7560</v>
      </c>
      <c r="O122">
        <f>ROUND(N122*I122, 2)</f>
        <v>181440</v>
      </c>
      <c r="P122">
        <f>Source!AE447</f>
        <v>0</v>
      </c>
      <c r="R122">
        <f>ROUND(P122*I122, 2)</f>
        <v>0</v>
      </c>
      <c r="S122">
        <f>Source!AE447*IF(Source!BS447&lt;&gt; 0, Source!BS447, 1)</f>
        <v>0</v>
      </c>
      <c r="T122">
        <f>ROUND(S122*I122, 2)</f>
        <v>0</v>
      </c>
      <c r="U122">
        <f>Source!GF447</f>
        <v>91630175</v>
      </c>
      <c r="V122">
        <v>-640250823</v>
      </c>
      <c r="W122">
        <v>-640250823</v>
      </c>
    </row>
    <row r="123" spans="1:23" x14ac:dyDescent="0.2">
      <c r="A123">
        <f>Source!A448</f>
        <v>17</v>
      </c>
      <c r="C123">
        <v>3</v>
      </c>
      <c r="D123">
        <f>Source!BI448</f>
        <v>1</v>
      </c>
      <c r="E123">
        <f>Source!FS448</f>
        <v>0</v>
      </c>
      <c r="F123" t="str">
        <f>Source!F448</f>
        <v>коммерческое предложение</v>
      </c>
      <c r="G123" t="str">
        <f>Source!G448</f>
        <v>Столб круглый ОГД020  (57х750мм)  в т.ч.  цена с установкой и  доставкой</v>
      </c>
      <c r="H123" t="str">
        <f>Source!H448</f>
        <v>шт.</v>
      </c>
      <c r="I123">
        <f>Source!I448</f>
        <v>27</v>
      </c>
      <c r="J123">
        <v>1</v>
      </c>
      <c r="K123">
        <f>Source!AC448</f>
        <v>2555</v>
      </c>
      <c r="M123">
        <f>ROUND(K123*I123, 2)</f>
        <v>68985</v>
      </c>
      <c r="N123">
        <f>Source!AC448*IF(Source!BC448&lt;&gt; 0, Source!BC448, 1)</f>
        <v>2555</v>
      </c>
      <c r="O123">
        <f>ROUND(N123*I123, 2)</f>
        <v>68985</v>
      </c>
      <c r="P123">
        <f>Source!AE448</f>
        <v>0</v>
      </c>
      <c r="R123">
        <f>ROUND(P123*I123, 2)</f>
        <v>0</v>
      </c>
      <c r="S123">
        <f>Source!AE448*IF(Source!BS448&lt;&gt; 0, Source!BS448, 1)</f>
        <v>0</v>
      </c>
      <c r="T123">
        <f>ROUND(S123*I123, 2)</f>
        <v>0</v>
      </c>
      <c r="U123">
        <f>Source!GF448</f>
        <v>992556043</v>
      </c>
      <c r="V123">
        <v>-978152341</v>
      </c>
      <c r="W123">
        <v>-978152341</v>
      </c>
    </row>
    <row r="124" spans="1:23" x14ac:dyDescent="0.2">
      <c r="A124">
        <f>Source!A481</f>
        <v>4</v>
      </c>
      <c r="B124">
        <v>481</v>
      </c>
      <c r="G124" t="str">
        <f>Source!G481</f>
        <v>Устройство / ремонт спортивной площадки (коробка)</v>
      </c>
    </row>
    <row r="125" spans="1:23" x14ac:dyDescent="0.2">
      <c r="A125">
        <f>Source!A487</f>
        <v>17</v>
      </c>
      <c r="C125">
        <v>2</v>
      </c>
      <c r="D125">
        <v>0</v>
      </c>
      <c r="E125">
        <f>SmtRes!AV136</f>
        <v>0</v>
      </c>
      <c r="F125" t="str">
        <f>SmtRes!I136</f>
        <v>22.1-18-13</v>
      </c>
      <c r="G125" t="str">
        <f>SmtRes!K136</f>
        <v>Автомобили-самосвалы, грузоподъемность до 10 т</v>
      </c>
      <c r="H125" t="str">
        <f>SmtRes!O136</f>
        <v>маш.-ч</v>
      </c>
      <c r="I125">
        <f>SmtRes!Y136*Source!I487</f>
        <v>0.16058</v>
      </c>
      <c r="J125">
        <f>SmtRes!AO136</f>
        <v>1</v>
      </c>
      <c r="K125">
        <f>SmtRes!AF136</f>
        <v>1014.12</v>
      </c>
      <c r="L125">
        <f>SmtRes!DB136</f>
        <v>31.44</v>
      </c>
      <c r="M125">
        <f>ROUND(ROUND(L125*Source!I487, 6)*1, 2)</f>
        <v>162.86000000000001</v>
      </c>
      <c r="N125">
        <f>SmtRes!AB136</f>
        <v>1014.12</v>
      </c>
      <c r="O125">
        <f>ROUND(ROUND(L125*Source!I487, 6)*SmtRes!DA136, 2)</f>
        <v>162.86000000000001</v>
      </c>
      <c r="P125">
        <f>SmtRes!AG136</f>
        <v>317.13</v>
      </c>
      <c r="Q125">
        <f>SmtRes!DC136</f>
        <v>9.83</v>
      </c>
      <c r="R125">
        <f>ROUND(ROUND(Q125*Source!I487, 6)*1, 2)</f>
        <v>50.92</v>
      </c>
      <c r="S125">
        <f>SmtRes!AC136</f>
        <v>317.13</v>
      </c>
      <c r="T125">
        <f>ROUND(ROUND(Q125*Source!I487, 6)*SmtRes!AK136, 2)</f>
        <v>50.92</v>
      </c>
      <c r="U125">
        <f>SmtRes!X136</f>
        <v>-1786200580</v>
      </c>
      <c r="V125">
        <v>-522295321</v>
      </c>
      <c r="W125">
        <v>-522295321</v>
      </c>
    </row>
    <row r="126" spans="1:23" x14ac:dyDescent="0.2">
      <c r="A126">
        <f>Source!A488</f>
        <v>17</v>
      </c>
      <c r="C126">
        <v>2</v>
      </c>
      <c r="D126">
        <v>0</v>
      </c>
      <c r="E126">
        <f>SmtRes!AV137</f>
        <v>0</v>
      </c>
      <c r="F126" t="str">
        <f>SmtRes!I137</f>
        <v>22.1-18-13</v>
      </c>
      <c r="G126" t="str">
        <f>SmtRes!K137</f>
        <v>Автомобили-самосвалы, грузоподъемность до 10 т</v>
      </c>
      <c r="H126" t="str">
        <f>SmtRes!O137</f>
        <v>маш.-ч</v>
      </c>
      <c r="I126">
        <f>SmtRes!Y137*Source!I488</f>
        <v>5.1799999999999999E-2</v>
      </c>
      <c r="J126">
        <f>SmtRes!AO137</f>
        <v>1</v>
      </c>
      <c r="K126">
        <f>SmtRes!AF137</f>
        <v>1014.12</v>
      </c>
      <c r="L126">
        <f>SmtRes!DB137</f>
        <v>10.14</v>
      </c>
      <c r="M126">
        <f>ROUND(ROUND(L126*Source!I488, 6)*1, 2)</f>
        <v>52.53</v>
      </c>
      <c r="N126">
        <f>SmtRes!AB137</f>
        <v>1014.12</v>
      </c>
      <c r="O126">
        <f>ROUND(ROUND(L126*Source!I488, 6)*SmtRes!DA137, 2)</f>
        <v>52.53</v>
      </c>
      <c r="P126">
        <f>SmtRes!AG137</f>
        <v>317.13</v>
      </c>
      <c r="Q126">
        <f>SmtRes!DC137</f>
        <v>3.17</v>
      </c>
      <c r="R126">
        <f>ROUND(ROUND(Q126*Source!I488, 6)*1, 2)</f>
        <v>16.420000000000002</v>
      </c>
      <c r="S126">
        <f>SmtRes!AC137</f>
        <v>317.13</v>
      </c>
      <c r="T126">
        <f>ROUND(ROUND(Q126*Source!I488, 6)*SmtRes!AK137, 2)</f>
        <v>16.420000000000002</v>
      </c>
      <c r="U126">
        <f>SmtRes!X137</f>
        <v>-1786200580</v>
      </c>
      <c r="V126">
        <v>-522295321</v>
      </c>
      <c r="W126">
        <v>-522295321</v>
      </c>
    </row>
    <row r="127" spans="1:23" x14ac:dyDescent="0.2">
      <c r="A127">
        <f>Source!A489</f>
        <v>17</v>
      </c>
      <c r="C127">
        <v>3</v>
      </c>
      <c r="D127">
        <v>0</v>
      </c>
      <c r="E127">
        <f>SmtRes!AV142</f>
        <v>0</v>
      </c>
      <c r="F127" t="str">
        <f>SmtRes!I142</f>
        <v>21.3-1-64</v>
      </c>
      <c r="G127" t="str">
        <f>SmtRes!K142</f>
        <v>Смеси бетонные, БСГ, тяжелого бетона на гранитном щебне, класс прочности: В7,5 (М100); П3, фракция 5-20</v>
      </c>
      <c r="H127" t="str">
        <f>SmtRes!O142</f>
        <v>м3</v>
      </c>
      <c r="I127">
        <f>SmtRes!Y142*Source!I489</f>
        <v>5.2835999999999999</v>
      </c>
      <c r="J127">
        <f>SmtRes!AO142</f>
        <v>1</v>
      </c>
      <c r="K127">
        <f>SmtRes!AE142</f>
        <v>3247.23</v>
      </c>
      <c r="L127">
        <f>SmtRes!DB142</f>
        <v>331217.46000000002</v>
      </c>
      <c r="M127">
        <f>ROUND(ROUND(L127*Source!I489, 6)*1, 2)</f>
        <v>17157.060000000001</v>
      </c>
      <c r="N127">
        <f>SmtRes!AA142</f>
        <v>3247.23</v>
      </c>
      <c r="O127">
        <f>ROUND(ROUND(L127*Source!I489, 6)*SmtRes!DA142, 2)</f>
        <v>17157.060000000001</v>
      </c>
      <c r="P127">
        <f>SmtRes!AG142</f>
        <v>0</v>
      </c>
      <c r="Q127">
        <f>SmtRes!DC142</f>
        <v>0</v>
      </c>
      <c r="R127">
        <f>ROUND(ROUND(Q127*Source!I489, 6)*1, 2)</f>
        <v>0</v>
      </c>
      <c r="S127">
        <f>SmtRes!AC142</f>
        <v>0</v>
      </c>
      <c r="T127">
        <f>ROUND(ROUND(Q127*Source!I489, 6)*SmtRes!AK142, 2)</f>
        <v>0</v>
      </c>
      <c r="U127">
        <f>SmtRes!X142</f>
        <v>339861588</v>
      </c>
      <c r="V127">
        <v>99845993</v>
      </c>
      <c r="W127">
        <v>99845993</v>
      </c>
    </row>
    <row r="128" spans="1:23" x14ac:dyDescent="0.2">
      <c r="A128">
        <f>Source!A489</f>
        <v>17</v>
      </c>
      <c r="C128">
        <v>3</v>
      </c>
      <c r="D128">
        <v>0</v>
      </c>
      <c r="E128">
        <f>SmtRes!AV141</f>
        <v>0</v>
      </c>
      <c r="F128" t="str">
        <f>SmtRes!I141</f>
        <v>21.1-25-13</v>
      </c>
      <c r="G128" t="str">
        <f>SmtRes!K141</f>
        <v>Вода</v>
      </c>
      <c r="H128" t="str">
        <f>SmtRes!O141</f>
        <v>м3</v>
      </c>
      <c r="I128">
        <f>SmtRes!Y141*Source!I489</f>
        <v>9.0649999999999994E-2</v>
      </c>
      <c r="J128">
        <f>SmtRes!AO141</f>
        <v>1</v>
      </c>
      <c r="K128">
        <f>SmtRes!AE141</f>
        <v>35.25</v>
      </c>
      <c r="L128">
        <f>SmtRes!DB141</f>
        <v>61.69</v>
      </c>
      <c r="M128">
        <f>ROUND(ROUND(L128*Source!I489, 6)*1, 2)</f>
        <v>3.2</v>
      </c>
      <c r="N128">
        <f>SmtRes!AA141</f>
        <v>35.25</v>
      </c>
      <c r="O128">
        <f>ROUND(ROUND(L128*Source!I489, 6)*SmtRes!DA141, 2)</f>
        <v>3.2</v>
      </c>
      <c r="P128">
        <f>SmtRes!AG141</f>
        <v>0</v>
      </c>
      <c r="Q128">
        <f>SmtRes!DC141</f>
        <v>0</v>
      </c>
      <c r="R128">
        <f>ROUND(ROUND(Q128*Source!I489, 6)*1, 2)</f>
        <v>0</v>
      </c>
      <c r="S128">
        <f>SmtRes!AC141</f>
        <v>0</v>
      </c>
      <c r="T128">
        <f>ROUND(ROUND(Q128*Source!I489, 6)*SmtRes!AK141, 2)</f>
        <v>0</v>
      </c>
      <c r="U128">
        <f>SmtRes!X141</f>
        <v>2028445372</v>
      </c>
      <c r="V128">
        <v>1411454429</v>
      </c>
      <c r="W128">
        <v>1411454429</v>
      </c>
    </row>
    <row r="129" spans="1:23" x14ac:dyDescent="0.2">
      <c r="A129">
        <f>Source!A489</f>
        <v>17</v>
      </c>
      <c r="C129">
        <v>3</v>
      </c>
      <c r="D129">
        <v>0</v>
      </c>
      <c r="E129">
        <f>SmtRes!AV140</f>
        <v>0</v>
      </c>
      <c r="F129" t="str">
        <f>SmtRes!I140</f>
        <v>21.1-20-17</v>
      </c>
      <c r="G129" t="str">
        <f>SmtRes!K140</f>
        <v>Мешковина</v>
      </c>
      <c r="H129" t="str">
        <f>SmtRes!O140</f>
        <v>м2</v>
      </c>
      <c r="I129">
        <f>SmtRes!Y140*Source!I489</f>
        <v>12.95</v>
      </c>
      <c r="J129">
        <f>SmtRes!AO140</f>
        <v>1</v>
      </c>
      <c r="K129">
        <f>SmtRes!AE140</f>
        <v>91.89</v>
      </c>
      <c r="L129">
        <f>SmtRes!DB140</f>
        <v>22972.5</v>
      </c>
      <c r="M129">
        <f>ROUND(ROUND(L129*Source!I489, 6)*1, 2)</f>
        <v>1189.98</v>
      </c>
      <c r="N129">
        <f>SmtRes!AA140</f>
        <v>91.89</v>
      </c>
      <c r="O129">
        <f>ROUND(ROUND(L129*Source!I489, 6)*SmtRes!DA140, 2)</f>
        <v>1189.98</v>
      </c>
      <c r="P129">
        <f>SmtRes!AG140</f>
        <v>0</v>
      </c>
      <c r="Q129">
        <f>SmtRes!DC140</f>
        <v>0</v>
      </c>
      <c r="R129">
        <f>ROUND(ROUND(Q129*Source!I489, 6)*1, 2)</f>
        <v>0</v>
      </c>
      <c r="S129">
        <f>SmtRes!AC140</f>
        <v>0</v>
      </c>
      <c r="T129">
        <f>ROUND(ROUND(Q129*Source!I489, 6)*SmtRes!AK140, 2)</f>
        <v>0</v>
      </c>
      <c r="U129">
        <f>SmtRes!X140</f>
        <v>-1493859615</v>
      </c>
      <c r="V129">
        <v>-1413124159</v>
      </c>
      <c r="W129">
        <v>-1413124159</v>
      </c>
    </row>
    <row r="130" spans="1:23" x14ac:dyDescent="0.2">
      <c r="A130">
        <f>Source!A489</f>
        <v>17</v>
      </c>
      <c r="C130">
        <v>2</v>
      </c>
      <c r="D130">
        <v>0</v>
      </c>
      <c r="E130">
        <f>SmtRes!AV139</f>
        <v>0</v>
      </c>
      <c r="F130" t="str">
        <f>SmtRes!I139</f>
        <v>22.1-6-51</v>
      </c>
      <c r="G130" t="str">
        <f>SmtRes!K139</f>
        <v>Вибраторы поверхностные</v>
      </c>
      <c r="H130" t="str">
        <f>SmtRes!O139</f>
        <v>маш.-ч</v>
      </c>
      <c r="I130">
        <f>SmtRes!Y139*Source!I489</f>
        <v>0.38383800000000001</v>
      </c>
      <c r="J130">
        <f>SmtRes!AO139</f>
        <v>1</v>
      </c>
      <c r="K130">
        <f>SmtRes!AF139</f>
        <v>3.84</v>
      </c>
      <c r="L130">
        <f>SmtRes!DB139</f>
        <v>28.45</v>
      </c>
      <c r="M130">
        <f>ROUND(ROUND(L130*Source!I489, 6)*1, 2)</f>
        <v>1.47</v>
      </c>
      <c r="N130">
        <f>SmtRes!AB139</f>
        <v>3.84</v>
      </c>
      <c r="O130">
        <f>ROUND(ROUND(L130*Source!I489, 6)*SmtRes!DA139, 2)</f>
        <v>1.47</v>
      </c>
      <c r="P130">
        <f>SmtRes!AG139</f>
        <v>0.01</v>
      </c>
      <c r="Q130">
        <f>SmtRes!DC139</f>
        <v>7.0000000000000007E-2</v>
      </c>
      <c r="R130">
        <f>ROUND(ROUND(Q130*Source!I489, 6)*1, 2)</f>
        <v>0</v>
      </c>
      <c r="S130">
        <f>SmtRes!AC139</f>
        <v>0.01</v>
      </c>
      <c r="T130">
        <f>ROUND(ROUND(Q130*Source!I489, 6)*SmtRes!AK139, 2)</f>
        <v>0</v>
      </c>
      <c r="U130">
        <f>SmtRes!X139</f>
        <v>-192782718</v>
      </c>
      <c r="V130">
        <v>540280896</v>
      </c>
      <c r="W130">
        <v>540280896</v>
      </c>
    </row>
    <row r="131" spans="1:23" x14ac:dyDescent="0.2">
      <c r="A131">
        <f>Source!A490</f>
        <v>17</v>
      </c>
      <c r="C131">
        <v>3</v>
      </c>
      <c r="D131">
        <v>0</v>
      </c>
      <c r="E131">
        <f>SmtRes!AV144</f>
        <v>0</v>
      </c>
      <c r="F131" t="str">
        <f>SmtRes!I144</f>
        <v>21.3-4-24</v>
      </c>
      <c r="G131" t="str">
        <f>SmtRes!K144</f>
        <v>Арматурные заготовки (стержни, хомуты и т.п.), не собранные в каркасы или сетки, закладные и накладные детали, со сваркой</v>
      </c>
      <c r="H131" t="str">
        <f>SmtRes!O144</f>
        <v>т</v>
      </c>
      <c r="I131">
        <f>SmtRes!Y144*Source!I490</f>
        <v>0.14399999999999999</v>
      </c>
      <c r="J131">
        <f>SmtRes!AO144</f>
        <v>1</v>
      </c>
      <c r="K131">
        <f>SmtRes!AE144</f>
        <v>53233.52</v>
      </c>
      <c r="L131">
        <f>SmtRes!DB144</f>
        <v>53233.52</v>
      </c>
      <c r="M131">
        <f>ROUND(ROUND(L131*Source!I490, 6)*1, 2)</f>
        <v>7665.63</v>
      </c>
      <c r="N131">
        <f>SmtRes!AA144</f>
        <v>53233.52</v>
      </c>
      <c r="O131">
        <f>ROUND(ROUND(L131*Source!I490, 6)*SmtRes!DA144, 2)</f>
        <v>7665.63</v>
      </c>
      <c r="P131">
        <f>SmtRes!AG144</f>
        <v>0</v>
      </c>
      <c r="Q131">
        <f>SmtRes!DC144</f>
        <v>0</v>
      </c>
      <c r="R131">
        <f>ROUND(ROUND(Q131*Source!I490, 6)*1, 2)</f>
        <v>0</v>
      </c>
      <c r="S131">
        <f>SmtRes!AC144</f>
        <v>0</v>
      </c>
      <c r="T131">
        <f>ROUND(ROUND(Q131*Source!I490, 6)*SmtRes!AK144, 2)</f>
        <v>0</v>
      </c>
      <c r="U131">
        <f>SmtRes!X144</f>
        <v>588667335</v>
      </c>
      <c r="V131">
        <v>1124530016</v>
      </c>
      <c r="W131">
        <v>1124530016</v>
      </c>
    </row>
    <row r="132" spans="1:23" x14ac:dyDescent="0.2">
      <c r="A132">
        <f>Source!A491</f>
        <v>17</v>
      </c>
      <c r="C132">
        <v>3</v>
      </c>
      <c r="D132">
        <v>0</v>
      </c>
      <c r="E132">
        <f>SmtRes!AV147</f>
        <v>0</v>
      </c>
      <c r="F132" t="str">
        <f>SmtRes!I147</f>
        <v>21.1-23-9</v>
      </c>
      <c r="G132" t="str">
        <f>SmtRes!K147</f>
        <v>Электроды, тип Э-42, 46, 50, диаметр 4 - 6 мм</v>
      </c>
      <c r="H132" t="str">
        <f>SmtRes!O147</f>
        <v>т</v>
      </c>
      <c r="I132">
        <f>SmtRes!Y147*Source!I491</f>
        <v>5.9639999999999999E-2</v>
      </c>
      <c r="J132">
        <f>SmtRes!AO147</f>
        <v>1</v>
      </c>
      <c r="K132">
        <f>SmtRes!AE147</f>
        <v>110781.14</v>
      </c>
      <c r="L132">
        <f>SmtRes!DB147</f>
        <v>3323.43</v>
      </c>
      <c r="M132">
        <f>ROUND(ROUND(L132*Source!I491, 6)*1, 2)</f>
        <v>6606.98</v>
      </c>
      <c r="N132">
        <f>SmtRes!AA147</f>
        <v>110781.14</v>
      </c>
      <c r="O132">
        <f>ROUND(ROUND(L132*Source!I491, 6)*SmtRes!DA147, 2)</f>
        <v>6606.98</v>
      </c>
      <c r="P132">
        <f>SmtRes!AG147</f>
        <v>0</v>
      </c>
      <c r="Q132">
        <f>SmtRes!DC147</f>
        <v>0</v>
      </c>
      <c r="R132">
        <f>ROUND(ROUND(Q132*Source!I491, 6)*1, 2)</f>
        <v>0</v>
      </c>
      <c r="S132">
        <f>SmtRes!AC147</f>
        <v>0</v>
      </c>
      <c r="T132">
        <f>ROUND(ROUND(Q132*Source!I491, 6)*SmtRes!AK147, 2)</f>
        <v>0</v>
      </c>
      <c r="U132">
        <f>SmtRes!X147</f>
        <v>-941081254</v>
      </c>
      <c r="V132">
        <v>1991017595</v>
      </c>
      <c r="W132">
        <v>1991017595</v>
      </c>
    </row>
    <row r="133" spans="1:23" x14ac:dyDescent="0.2">
      <c r="A133">
        <f>Source!A491</f>
        <v>17</v>
      </c>
      <c r="C133">
        <v>2</v>
      </c>
      <c r="D133">
        <v>0</v>
      </c>
      <c r="E133">
        <f>SmtRes!AV146</f>
        <v>0</v>
      </c>
      <c r="F133" t="str">
        <f>SmtRes!I146</f>
        <v>22.1-13-10</v>
      </c>
      <c r="G133" t="str">
        <f>SmtRes!K146</f>
        <v>Агрегаты сварочные однопостовые для ручной электродуговой сварки</v>
      </c>
      <c r="H133" t="str">
        <f>SmtRes!O146</f>
        <v>маш.-ч</v>
      </c>
      <c r="I133">
        <f>SmtRes!Y146*Source!I491</f>
        <v>43.557079999999999</v>
      </c>
      <c r="J133">
        <f>SmtRes!AO146</f>
        <v>1</v>
      </c>
      <c r="K133">
        <f>SmtRes!AF146</f>
        <v>54.65</v>
      </c>
      <c r="L133">
        <f>SmtRes!DB146</f>
        <v>1197.3800000000001</v>
      </c>
      <c r="M133">
        <f>ROUND(ROUND(L133*Source!I491, 6)*1, 2)</f>
        <v>2380.39</v>
      </c>
      <c r="N133">
        <f>SmtRes!AB146</f>
        <v>54.65</v>
      </c>
      <c r="O133">
        <f>ROUND(ROUND(L133*Source!I491, 6)*SmtRes!DA146, 2)</f>
        <v>2380.39</v>
      </c>
      <c r="P133">
        <f>SmtRes!AG146</f>
        <v>0.05</v>
      </c>
      <c r="Q133">
        <f>SmtRes!DC146</f>
        <v>1.1000000000000001</v>
      </c>
      <c r="R133">
        <f>ROUND(ROUND(Q133*Source!I491, 6)*1, 2)</f>
        <v>2.19</v>
      </c>
      <c r="S133">
        <f>SmtRes!AC146</f>
        <v>0.05</v>
      </c>
      <c r="T133">
        <f>ROUND(ROUND(Q133*Source!I491, 6)*SmtRes!AK146, 2)</f>
        <v>2.19</v>
      </c>
      <c r="U133">
        <f>SmtRes!X146</f>
        <v>343943799</v>
      </c>
      <c r="V133">
        <v>-1676284724</v>
      </c>
      <c r="W133">
        <v>-1676284724</v>
      </c>
    </row>
    <row r="134" spans="1:23" x14ac:dyDescent="0.2">
      <c r="A134">
        <f>Source!A493</f>
        <v>17</v>
      </c>
      <c r="C134">
        <v>3</v>
      </c>
      <c r="D134">
        <f>Source!BI493</f>
        <v>1</v>
      </c>
      <c r="E134">
        <f>Source!FS493</f>
        <v>0</v>
      </c>
      <c r="F134" t="str">
        <f>Source!F493</f>
        <v>коммерческое предложение</v>
      </c>
      <c r="G134" t="str">
        <f>Source!G493</f>
        <v>Эквивалент - Ограждение хоккейной коробки из пластика 40х20 с защитной сеткой по периметру ЛГО-30.3   в т.ч. установка и доставка</v>
      </c>
      <c r="H134" t="str">
        <f>Source!H493</f>
        <v>шт.</v>
      </c>
      <c r="I134">
        <f>Source!I493</f>
        <v>1</v>
      </c>
      <c r="J134">
        <v>1</v>
      </c>
      <c r="K134">
        <f>Source!AC493</f>
        <v>924500</v>
      </c>
      <c r="M134">
        <f>ROUND(K134*I134, 2)</f>
        <v>924500</v>
      </c>
      <c r="N134">
        <f>Source!AC493*IF(Source!BC493&lt;&gt; 0, Source!BC493, 1)</f>
        <v>924500</v>
      </c>
      <c r="O134">
        <f>ROUND(N134*I134, 2)</f>
        <v>924500</v>
      </c>
      <c r="P134">
        <f>Source!AE493</f>
        <v>0</v>
      </c>
      <c r="R134">
        <f>ROUND(P134*I134, 2)</f>
        <v>0</v>
      </c>
      <c r="S134">
        <f>Source!AE493*IF(Source!BS493&lt;&gt; 0, Source!BS493, 1)</f>
        <v>0</v>
      </c>
      <c r="T134">
        <f>ROUND(S134*I134, 2)</f>
        <v>0</v>
      </c>
      <c r="U134">
        <f>Source!GF493</f>
        <v>-1563154297</v>
      </c>
      <c r="V134">
        <v>1245296477</v>
      </c>
      <c r="W134">
        <v>1245296477</v>
      </c>
    </row>
    <row r="135" spans="1:23" x14ac:dyDescent="0.2">
      <c r="A135">
        <f>Source!A526</f>
        <v>4</v>
      </c>
      <c r="B135">
        <v>526</v>
      </c>
      <c r="G135" t="str">
        <f>Source!G526</f>
        <v>Установка МАФ</v>
      </c>
    </row>
    <row r="136" spans="1:23" x14ac:dyDescent="0.2">
      <c r="A136">
        <f>Source!A530</f>
        <v>17</v>
      </c>
      <c r="C136">
        <v>3</v>
      </c>
      <c r="D136">
        <v>0</v>
      </c>
      <c r="E136">
        <f>SmtRes!AV153</f>
        <v>0</v>
      </c>
      <c r="F136" t="str">
        <f>SmtRes!I153</f>
        <v>21.7-9-6</v>
      </c>
      <c r="G136" t="str">
        <f>SmtRes!K153</f>
        <v>Столбик для ограды газонной из трубы профильной 40х40 мм, высота 1000мм</v>
      </c>
      <c r="H136" t="str">
        <f>SmtRes!O153</f>
        <v>шт.</v>
      </c>
      <c r="I136">
        <f>SmtRes!Y153*Source!I530</f>
        <v>6</v>
      </c>
      <c r="J136">
        <f>SmtRes!AO153</f>
        <v>1</v>
      </c>
      <c r="K136">
        <f>SmtRes!AE153</f>
        <v>236.53</v>
      </c>
      <c r="L136">
        <f>SmtRes!DB153</f>
        <v>2365.3000000000002</v>
      </c>
      <c r="M136">
        <f>ROUND(ROUND(L136*Source!I530, 6)*1, 2)</f>
        <v>1419.18</v>
      </c>
      <c r="N136">
        <f>SmtRes!AA153</f>
        <v>236.53</v>
      </c>
      <c r="O136">
        <f>ROUND(ROUND(L136*Source!I530, 6)*SmtRes!DA153, 2)</f>
        <v>1419.18</v>
      </c>
      <c r="P136">
        <f>SmtRes!AG153</f>
        <v>0</v>
      </c>
      <c r="Q136">
        <f>SmtRes!DC153</f>
        <v>0</v>
      </c>
      <c r="R136">
        <f>ROUND(ROUND(Q136*Source!I530, 6)*1, 2)</f>
        <v>0</v>
      </c>
      <c r="S136">
        <f>SmtRes!AC153</f>
        <v>0</v>
      </c>
      <c r="T136">
        <f>ROUND(ROUND(Q136*Source!I530, 6)*SmtRes!AK153, 2)</f>
        <v>0</v>
      </c>
      <c r="U136">
        <f>SmtRes!X153</f>
        <v>-1873178035</v>
      </c>
      <c r="V136">
        <v>-820543880</v>
      </c>
      <c r="W136">
        <v>-820543880</v>
      </c>
    </row>
    <row r="137" spans="1:23" x14ac:dyDescent="0.2">
      <c r="A137">
        <f>Source!A530</f>
        <v>17</v>
      </c>
      <c r="C137">
        <v>3</v>
      </c>
      <c r="D137">
        <v>0</v>
      </c>
      <c r="E137">
        <f>SmtRes!AV152</f>
        <v>0</v>
      </c>
      <c r="F137" t="str">
        <f>SmtRes!I152</f>
        <v>21.1-25-13</v>
      </c>
      <c r="G137" t="str">
        <f>SmtRes!K152</f>
        <v>Вода</v>
      </c>
      <c r="H137" t="str">
        <f>SmtRes!O152</f>
        <v>м3</v>
      </c>
      <c r="I137">
        <f>SmtRes!Y152*Source!I530</f>
        <v>4.6199999999999998E-2</v>
      </c>
      <c r="J137">
        <f>SmtRes!AO152</f>
        <v>1</v>
      </c>
      <c r="K137">
        <f>SmtRes!AE152</f>
        <v>35.25</v>
      </c>
      <c r="L137">
        <f>SmtRes!DB152</f>
        <v>2.71</v>
      </c>
      <c r="M137">
        <f>ROUND(ROUND(L137*Source!I530, 6)*1, 2)</f>
        <v>1.63</v>
      </c>
      <c r="N137">
        <f>SmtRes!AA152</f>
        <v>35.25</v>
      </c>
      <c r="O137">
        <f>ROUND(ROUND(L137*Source!I530, 6)*SmtRes!DA152, 2)</f>
        <v>1.63</v>
      </c>
      <c r="P137">
        <f>SmtRes!AG152</f>
        <v>0</v>
      </c>
      <c r="Q137">
        <f>SmtRes!DC152</f>
        <v>0</v>
      </c>
      <c r="R137">
        <f>ROUND(ROUND(Q137*Source!I530, 6)*1, 2)</f>
        <v>0</v>
      </c>
      <c r="S137">
        <f>SmtRes!AC152</f>
        <v>0</v>
      </c>
      <c r="T137">
        <f>ROUND(ROUND(Q137*Source!I530, 6)*SmtRes!AK152, 2)</f>
        <v>0</v>
      </c>
      <c r="U137">
        <f>SmtRes!X152</f>
        <v>1057803868</v>
      </c>
      <c r="V137">
        <v>-2043949916</v>
      </c>
      <c r="W137">
        <v>-2043949916</v>
      </c>
    </row>
    <row r="138" spans="1:23" x14ac:dyDescent="0.2">
      <c r="A138">
        <f>Source!A530</f>
        <v>17</v>
      </c>
      <c r="C138">
        <v>3</v>
      </c>
      <c r="D138">
        <v>0</v>
      </c>
      <c r="E138">
        <f>SmtRes!AV151</f>
        <v>0</v>
      </c>
      <c r="F138" t="str">
        <f>SmtRes!I151</f>
        <v>21.1-2-13</v>
      </c>
      <c r="G138" t="str">
        <f>SmtRes!K151</f>
        <v>Цемент общестроительный, портландцемент общего назначения, марка 400</v>
      </c>
      <c r="H138" t="str">
        <f>SmtRes!O151</f>
        <v>т</v>
      </c>
      <c r="I138">
        <f>SmtRes!Y151*Source!I530</f>
        <v>6.4199999999999993E-2</v>
      </c>
      <c r="J138">
        <f>SmtRes!AO151</f>
        <v>1</v>
      </c>
      <c r="K138">
        <f>SmtRes!AE151</f>
        <v>4207.5</v>
      </c>
      <c r="L138">
        <f>SmtRes!DB151</f>
        <v>450.2</v>
      </c>
      <c r="M138">
        <f>ROUND(ROUND(L138*Source!I530, 6)*1, 2)</f>
        <v>270.12</v>
      </c>
      <c r="N138">
        <f>SmtRes!AA151</f>
        <v>4207.5</v>
      </c>
      <c r="O138">
        <f>ROUND(ROUND(L138*Source!I530, 6)*SmtRes!DA151, 2)</f>
        <v>270.12</v>
      </c>
      <c r="P138">
        <f>SmtRes!AG151</f>
        <v>0</v>
      </c>
      <c r="Q138">
        <f>SmtRes!DC151</f>
        <v>0</v>
      </c>
      <c r="R138">
        <f>ROUND(ROUND(Q138*Source!I530, 6)*1, 2)</f>
        <v>0</v>
      </c>
      <c r="S138">
        <f>SmtRes!AC151</f>
        <v>0</v>
      </c>
      <c r="T138">
        <f>ROUND(ROUND(Q138*Source!I530, 6)*SmtRes!AK151, 2)</f>
        <v>0</v>
      </c>
      <c r="U138">
        <f>SmtRes!X151</f>
        <v>381792092</v>
      </c>
      <c r="V138">
        <v>-1484058169</v>
      </c>
      <c r="W138">
        <v>-1484058169</v>
      </c>
    </row>
    <row r="139" spans="1:23" x14ac:dyDescent="0.2">
      <c r="A139">
        <f>Source!A530</f>
        <v>17</v>
      </c>
      <c r="C139">
        <v>3</v>
      </c>
      <c r="D139">
        <v>0</v>
      </c>
      <c r="E139">
        <f>SmtRes!AV150</f>
        <v>0</v>
      </c>
      <c r="F139" t="str">
        <f>SmtRes!I150</f>
        <v>21.1-12-11</v>
      </c>
      <c r="G139" t="str">
        <f>SmtRes!K150</f>
        <v>Песок для строительных работ, рядовой</v>
      </c>
      <c r="H139" t="str">
        <f>SmtRes!O150</f>
        <v>м3</v>
      </c>
      <c r="I139">
        <f>SmtRes!Y150*Source!I530</f>
        <v>0.17939999999999998</v>
      </c>
      <c r="J139">
        <f>SmtRes!AO150</f>
        <v>1</v>
      </c>
      <c r="K139">
        <f>SmtRes!AE150</f>
        <v>590.78</v>
      </c>
      <c r="L139">
        <f>SmtRes!DB150</f>
        <v>176.64</v>
      </c>
      <c r="M139">
        <f>ROUND(ROUND(L139*Source!I530, 6)*1, 2)</f>
        <v>105.98</v>
      </c>
      <c r="N139">
        <f>SmtRes!AA150</f>
        <v>590.78</v>
      </c>
      <c r="O139">
        <f>ROUND(ROUND(L139*Source!I530, 6)*SmtRes!DA150, 2)</f>
        <v>105.98</v>
      </c>
      <c r="P139">
        <f>SmtRes!AG150</f>
        <v>0</v>
      </c>
      <c r="Q139">
        <f>SmtRes!DC150</f>
        <v>0</v>
      </c>
      <c r="R139">
        <f>ROUND(ROUND(Q139*Source!I530, 6)*1, 2)</f>
        <v>0</v>
      </c>
      <c r="S139">
        <f>SmtRes!AC150</f>
        <v>0</v>
      </c>
      <c r="T139">
        <f>ROUND(ROUND(Q139*Source!I530, 6)*SmtRes!AK150, 2)</f>
        <v>0</v>
      </c>
      <c r="U139">
        <f>SmtRes!X150</f>
        <v>1817333636</v>
      </c>
      <c r="V139">
        <v>2132229025</v>
      </c>
      <c r="W139">
        <v>2132229025</v>
      </c>
    </row>
    <row r="140" spans="1:23" x14ac:dyDescent="0.2">
      <c r="A140">
        <f>Source!A531</f>
        <v>17</v>
      </c>
      <c r="C140">
        <v>3</v>
      </c>
      <c r="D140">
        <f>Source!BI531</f>
        <v>1</v>
      </c>
      <c r="E140">
        <f>Source!FS531</f>
        <v>0</v>
      </c>
      <c r="F140" t="str">
        <f>Source!F531</f>
        <v>коммерческое предложение</v>
      </c>
      <c r="G140" t="str">
        <f>Source!G531</f>
        <v>Стойка с баскетбольным щитом ФК065.00 (Д 1,8 х Ш 2,2 х В 3,8)</v>
      </c>
      <c r="H140" t="str">
        <f>Source!H531</f>
        <v>шт.</v>
      </c>
      <c r="I140">
        <f>Source!I531</f>
        <v>2</v>
      </c>
      <c r="J140">
        <v>1</v>
      </c>
      <c r="K140">
        <f>Source!AC531</f>
        <v>34525</v>
      </c>
      <c r="M140">
        <f>ROUND(K140*I140, 2)</f>
        <v>69050</v>
      </c>
      <c r="N140">
        <f>Source!AC531*IF(Source!BC531&lt;&gt; 0, Source!BC531, 1)</f>
        <v>34525</v>
      </c>
      <c r="O140">
        <f>ROUND(N140*I140, 2)</f>
        <v>69050</v>
      </c>
      <c r="P140">
        <f>Source!AE531</f>
        <v>0</v>
      </c>
      <c r="R140">
        <f>ROUND(P140*I140, 2)</f>
        <v>0</v>
      </c>
      <c r="S140">
        <f>Source!AE531*IF(Source!BS531&lt;&gt; 0, Source!BS531, 1)</f>
        <v>0</v>
      </c>
      <c r="T140">
        <f>ROUND(S140*I140, 2)</f>
        <v>0</v>
      </c>
      <c r="U140">
        <f>Source!GF531</f>
        <v>-1080228747</v>
      </c>
      <c r="V140">
        <v>-55804045</v>
      </c>
      <c r="W140">
        <v>-55804045</v>
      </c>
    </row>
    <row r="141" spans="1:23" x14ac:dyDescent="0.2">
      <c r="A141">
        <f>Source!A532</f>
        <v>17</v>
      </c>
      <c r="C141">
        <v>3</v>
      </c>
      <c r="D141">
        <v>0</v>
      </c>
      <c r="E141">
        <f>SmtRes!AV158</f>
        <v>0</v>
      </c>
      <c r="F141" t="str">
        <f>SmtRes!I158</f>
        <v>21.7-9-6</v>
      </c>
      <c r="G141" t="str">
        <f>SmtRes!K158</f>
        <v>Столбик для ограды газонной из трубы профильной 40х40 мм, высота 1000мм</v>
      </c>
      <c r="H141" t="str">
        <f>SmtRes!O158</f>
        <v>шт.</v>
      </c>
      <c r="I141">
        <f>SmtRes!Y158*Source!I532</f>
        <v>8</v>
      </c>
      <c r="J141">
        <f>SmtRes!AO158</f>
        <v>1</v>
      </c>
      <c r="K141">
        <f>SmtRes!AE158</f>
        <v>236.53</v>
      </c>
      <c r="L141">
        <f>SmtRes!DB158</f>
        <v>2365.3000000000002</v>
      </c>
      <c r="M141">
        <f>ROUND(ROUND(L141*Source!I532, 6)*1, 2)</f>
        <v>1892.24</v>
      </c>
      <c r="N141">
        <f>SmtRes!AA158</f>
        <v>236.53</v>
      </c>
      <c r="O141">
        <f>ROUND(ROUND(L141*Source!I532, 6)*SmtRes!DA158, 2)</f>
        <v>1892.24</v>
      </c>
      <c r="P141">
        <f>SmtRes!AG158</f>
        <v>0</v>
      </c>
      <c r="Q141">
        <f>SmtRes!DC158</f>
        <v>0</v>
      </c>
      <c r="R141">
        <f>ROUND(ROUND(Q141*Source!I532, 6)*1, 2)</f>
        <v>0</v>
      </c>
      <c r="S141">
        <f>SmtRes!AC158</f>
        <v>0</v>
      </c>
      <c r="T141">
        <f>ROUND(ROUND(Q141*Source!I532, 6)*SmtRes!AK158, 2)</f>
        <v>0</v>
      </c>
      <c r="U141">
        <f>SmtRes!X158</f>
        <v>-1873178035</v>
      </c>
      <c r="V141">
        <v>-820543880</v>
      </c>
      <c r="W141">
        <v>-820543880</v>
      </c>
    </row>
    <row r="142" spans="1:23" x14ac:dyDescent="0.2">
      <c r="A142">
        <f>Source!A532</f>
        <v>17</v>
      </c>
      <c r="C142">
        <v>3</v>
      </c>
      <c r="D142">
        <v>0</v>
      </c>
      <c r="E142">
        <f>SmtRes!AV157</f>
        <v>0</v>
      </c>
      <c r="F142" t="str">
        <f>SmtRes!I157</f>
        <v>21.1-25-13</v>
      </c>
      <c r="G142" t="str">
        <f>SmtRes!K157</f>
        <v>Вода</v>
      </c>
      <c r="H142" t="str">
        <f>SmtRes!O157</f>
        <v>м3</v>
      </c>
      <c r="I142">
        <f>SmtRes!Y157*Source!I532</f>
        <v>6.1600000000000002E-2</v>
      </c>
      <c r="J142">
        <f>SmtRes!AO157</f>
        <v>1</v>
      </c>
      <c r="K142">
        <f>SmtRes!AE157</f>
        <v>35.25</v>
      </c>
      <c r="L142">
        <f>SmtRes!DB157</f>
        <v>2.71</v>
      </c>
      <c r="M142">
        <f>ROUND(ROUND(L142*Source!I532, 6)*1, 2)</f>
        <v>2.17</v>
      </c>
      <c r="N142">
        <f>SmtRes!AA157</f>
        <v>35.25</v>
      </c>
      <c r="O142">
        <f>ROUND(ROUND(L142*Source!I532, 6)*SmtRes!DA157, 2)</f>
        <v>2.17</v>
      </c>
      <c r="P142">
        <f>SmtRes!AG157</f>
        <v>0</v>
      </c>
      <c r="Q142">
        <f>SmtRes!DC157</f>
        <v>0</v>
      </c>
      <c r="R142">
        <f>ROUND(ROUND(Q142*Source!I532, 6)*1, 2)</f>
        <v>0</v>
      </c>
      <c r="S142">
        <f>SmtRes!AC157</f>
        <v>0</v>
      </c>
      <c r="T142">
        <f>ROUND(ROUND(Q142*Source!I532, 6)*SmtRes!AK157, 2)</f>
        <v>0</v>
      </c>
      <c r="U142">
        <f>SmtRes!X157</f>
        <v>1057803868</v>
      </c>
      <c r="V142">
        <v>-2043949916</v>
      </c>
      <c r="W142">
        <v>-2043949916</v>
      </c>
    </row>
    <row r="143" spans="1:23" x14ac:dyDescent="0.2">
      <c r="A143">
        <f>Source!A532</f>
        <v>17</v>
      </c>
      <c r="C143">
        <v>3</v>
      </c>
      <c r="D143">
        <v>0</v>
      </c>
      <c r="E143">
        <f>SmtRes!AV156</f>
        <v>0</v>
      </c>
      <c r="F143" t="str">
        <f>SmtRes!I156</f>
        <v>21.1-2-13</v>
      </c>
      <c r="G143" t="str">
        <f>SmtRes!K156</f>
        <v>Цемент общестроительный, портландцемент общего назначения, марка 400</v>
      </c>
      <c r="H143" t="str">
        <f>SmtRes!O156</f>
        <v>т</v>
      </c>
      <c r="I143">
        <f>SmtRes!Y156*Source!I532</f>
        <v>8.5600000000000009E-2</v>
      </c>
      <c r="J143">
        <f>SmtRes!AO156</f>
        <v>1</v>
      </c>
      <c r="K143">
        <f>SmtRes!AE156</f>
        <v>4207.5</v>
      </c>
      <c r="L143">
        <f>SmtRes!DB156</f>
        <v>450.2</v>
      </c>
      <c r="M143">
        <f>ROUND(ROUND(L143*Source!I532, 6)*1, 2)</f>
        <v>360.16</v>
      </c>
      <c r="N143">
        <f>SmtRes!AA156</f>
        <v>4207.5</v>
      </c>
      <c r="O143">
        <f>ROUND(ROUND(L143*Source!I532, 6)*SmtRes!DA156, 2)</f>
        <v>360.16</v>
      </c>
      <c r="P143">
        <f>SmtRes!AG156</f>
        <v>0</v>
      </c>
      <c r="Q143">
        <f>SmtRes!DC156</f>
        <v>0</v>
      </c>
      <c r="R143">
        <f>ROUND(ROUND(Q143*Source!I532, 6)*1, 2)</f>
        <v>0</v>
      </c>
      <c r="S143">
        <f>SmtRes!AC156</f>
        <v>0</v>
      </c>
      <c r="T143">
        <f>ROUND(ROUND(Q143*Source!I532, 6)*SmtRes!AK156, 2)</f>
        <v>0</v>
      </c>
      <c r="U143">
        <f>SmtRes!X156</f>
        <v>381792092</v>
      </c>
      <c r="V143">
        <v>-1484058169</v>
      </c>
      <c r="W143">
        <v>-1484058169</v>
      </c>
    </row>
    <row r="144" spans="1:23" x14ac:dyDescent="0.2">
      <c r="A144">
        <f>Source!A532</f>
        <v>17</v>
      </c>
      <c r="C144">
        <v>3</v>
      </c>
      <c r="D144">
        <v>0</v>
      </c>
      <c r="E144">
        <f>SmtRes!AV155</f>
        <v>0</v>
      </c>
      <c r="F144" t="str">
        <f>SmtRes!I155</f>
        <v>21.1-12-11</v>
      </c>
      <c r="G144" t="str">
        <f>SmtRes!K155</f>
        <v>Песок для строительных работ, рядовой</v>
      </c>
      <c r="H144" t="str">
        <f>SmtRes!O155</f>
        <v>м3</v>
      </c>
      <c r="I144">
        <f>SmtRes!Y155*Source!I532</f>
        <v>0.2392</v>
      </c>
      <c r="J144">
        <f>SmtRes!AO155</f>
        <v>1</v>
      </c>
      <c r="K144">
        <f>SmtRes!AE155</f>
        <v>590.78</v>
      </c>
      <c r="L144">
        <f>SmtRes!DB155</f>
        <v>176.64</v>
      </c>
      <c r="M144">
        <f>ROUND(ROUND(L144*Source!I532, 6)*1, 2)</f>
        <v>141.31</v>
      </c>
      <c r="N144">
        <f>SmtRes!AA155</f>
        <v>590.78</v>
      </c>
      <c r="O144">
        <f>ROUND(ROUND(L144*Source!I532, 6)*SmtRes!DA155, 2)</f>
        <v>141.31</v>
      </c>
      <c r="P144">
        <f>SmtRes!AG155</f>
        <v>0</v>
      </c>
      <c r="Q144">
        <f>SmtRes!DC155</f>
        <v>0</v>
      </c>
      <c r="R144">
        <f>ROUND(ROUND(Q144*Source!I532, 6)*1, 2)</f>
        <v>0</v>
      </c>
      <c r="S144">
        <f>SmtRes!AC155</f>
        <v>0</v>
      </c>
      <c r="T144">
        <f>ROUND(ROUND(Q144*Source!I532, 6)*SmtRes!AK155, 2)</f>
        <v>0</v>
      </c>
      <c r="U144">
        <f>SmtRes!X155</f>
        <v>1817333636</v>
      </c>
      <c r="V144">
        <v>2132229025</v>
      </c>
      <c r="W144">
        <v>2132229025</v>
      </c>
    </row>
    <row r="145" spans="1:23" x14ac:dyDescent="0.2">
      <c r="A145">
        <f>Source!A533</f>
        <v>17</v>
      </c>
      <c r="C145">
        <v>3</v>
      </c>
      <c r="D145">
        <f>Source!BI533</f>
        <v>1</v>
      </c>
      <c r="E145">
        <f>Source!FS533</f>
        <v>0</v>
      </c>
      <c r="F145" t="str">
        <f>Source!F533</f>
        <v>коммерческое предложение</v>
      </c>
      <c r="G145" t="str">
        <f>Source!G533</f>
        <v>Ворота для минифутбола  ФК061 (Д 3 х Ш 1 х В 2)</v>
      </c>
      <c r="H145" t="str">
        <f>Source!H533</f>
        <v>шт.</v>
      </c>
      <c r="I145">
        <f>Source!I533</f>
        <v>2</v>
      </c>
      <c r="J145">
        <v>1</v>
      </c>
      <c r="K145">
        <f>Source!AC533</f>
        <v>26861.67</v>
      </c>
      <c r="M145">
        <f>ROUND(K145*I145, 2)</f>
        <v>53723.34</v>
      </c>
      <c r="N145">
        <f>Source!AC533*IF(Source!BC533&lt;&gt; 0, Source!BC533, 1)</f>
        <v>26861.67</v>
      </c>
      <c r="O145">
        <f>ROUND(N145*I145, 2)</f>
        <v>53723.34</v>
      </c>
      <c r="P145">
        <f>Source!AE533</f>
        <v>0</v>
      </c>
      <c r="R145">
        <f>ROUND(P145*I145, 2)</f>
        <v>0</v>
      </c>
      <c r="S145">
        <f>Source!AE533*IF(Source!BS533&lt;&gt; 0, Source!BS533, 1)</f>
        <v>0</v>
      </c>
      <c r="T145">
        <f>ROUND(S145*I145, 2)</f>
        <v>0</v>
      </c>
      <c r="U145">
        <f>Source!GF533</f>
        <v>408656639</v>
      </c>
      <c r="V145">
        <v>-1758855676</v>
      </c>
      <c r="W145">
        <v>-1758855676</v>
      </c>
    </row>
    <row r="146" spans="1:23" x14ac:dyDescent="0.2">
      <c r="A146">
        <f>Source!A566</f>
        <v>4</v>
      </c>
      <c r="B146">
        <v>566</v>
      </c>
      <c r="G146" t="str">
        <f>Source!G566</f>
        <v>Устройство/замена синтетического покрытия на детской/спортивной площадке с устройством основания и установкой садового бортового камня-807м2</v>
      </c>
    </row>
    <row r="147" spans="1:23" x14ac:dyDescent="0.2">
      <c r="A147">
        <f>Source!A570</f>
        <v>5</v>
      </c>
      <c r="B147">
        <v>570</v>
      </c>
      <c r="G147" t="str">
        <f>Source!G570</f>
        <v>Устройство резинового покрытия   на детской площадке -807м2</v>
      </c>
    </row>
    <row r="148" spans="1:23" x14ac:dyDescent="0.2">
      <c r="A148">
        <f>Source!A574</f>
        <v>17</v>
      </c>
      <c r="C148">
        <v>2</v>
      </c>
      <c r="D148">
        <v>0</v>
      </c>
      <c r="E148">
        <f>SmtRes!AV161</f>
        <v>0</v>
      </c>
      <c r="F148" t="str">
        <f>SmtRes!I161</f>
        <v>22.1-1-44</v>
      </c>
      <c r="G148" t="str">
        <f>SmtRes!K161</f>
        <v>Бульдозеры гусеничные, мощность до 79 кВт (108 л.с.)</v>
      </c>
      <c r="H148" t="str">
        <f>SmtRes!O161</f>
        <v>маш.-ч</v>
      </c>
      <c r="I148">
        <f>SmtRes!Y161*Source!I574</f>
        <v>2.7236250000000002</v>
      </c>
      <c r="J148">
        <f>SmtRes!AO161</f>
        <v>1</v>
      </c>
      <c r="K148">
        <f>SmtRes!AF161</f>
        <v>1072.23</v>
      </c>
      <c r="L148">
        <f>SmtRes!DB161</f>
        <v>1340.29</v>
      </c>
      <c r="M148">
        <f>ROUND(ROUND(L148*Source!I574, 6)*1, 2)</f>
        <v>2920.36</v>
      </c>
      <c r="N148">
        <f>SmtRes!AB161</f>
        <v>1072.23</v>
      </c>
      <c r="O148">
        <f>ROUND(ROUND(L148*Source!I574, 6)*SmtRes!DA161, 2)</f>
        <v>2920.36</v>
      </c>
      <c r="P148">
        <f>SmtRes!AG161</f>
        <v>488.73</v>
      </c>
      <c r="Q148">
        <f>SmtRes!DC161</f>
        <v>610.91</v>
      </c>
      <c r="R148">
        <f>ROUND(ROUND(Q148*Source!I574, 6)*1, 2)</f>
        <v>1331.11</v>
      </c>
      <c r="S148">
        <f>SmtRes!AC161</f>
        <v>488.73</v>
      </c>
      <c r="T148">
        <f>ROUND(ROUND(Q148*Source!I574, 6)*SmtRes!AK161, 2)</f>
        <v>1331.11</v>
      </c>
      <c r="U148">
        <f>SmtRes!X161</f>
        <v>-888973741</v>
      </c>
      <c r="V148">
        <v>-1135609037</v>
      </c>
      <c r="W148">
        <v>-1135609037</v>
      </c>
    </row>
    <row r="149" spans="1:23" x14ac:dyDescent="0.2">
      <c r="A149">
        <f>Source!A574</f>
        <v>17</v>
      </c>
      <c r="C149">
        <v>2</v>
      </c>
      <c r="D149">
        <v>0</v>
      </c>
      <c r="E149">
        <f>SmtRes!AV160</f>
        <v>0</v>
      </c>
      <c r="F149" t="str">
        <f>SmtRes!I160</f>
        <v>22.1-1-4</v>
      </c>
      <c r="G149" t="str">
        <f>SmtRes!K160</f>
        <v>Экскаваторы на гусеничном ходу гидравлические, объем ковша до 0,5 м3</v>
      </c>
      <c r="H149" t="str">
        <f>SmtRes!O160</f>
        <v>маш.-ч</v>
      </c>
      <c r="I149">
        <f>SmtRes!Y160*Source!I574</f>
        <v>10.850922000000001</v>
      </c>
      <c r="J149">
        <f>SmtRes!AO160</f>
        <v>1</v>
      </c>
      <c r="K149">
        <f>SmtRes!AF160</f>
        <v>1493.72</v>
      </c>
      <c r="L149">
        <f>SmtRes!DB160</f>
        <v>7438.73</v>
      </c>
      <c r="M149">
        <f>ROUND(ROUND(L149*Source!I574, 6)*1, 2)</f>
        <v>16208.25</v>
      </c>
      <c r="N149">
        <f>SmtRes!AB160</f>
        <v>1493.72</v>
      </c>
      <c r="O149">
        <f>ROUND(ROUND(L149*Source!I574, 6)*SmtRes!DA160, 2)</f>
        <v>16208.25</v>
      </c>
      <c r="P149">
        <f>SmtRes!AG160</f>
        <v>566.86</v>
      </c>
      <c r="Q149">
        <f>SmtRes!DC160</f>
        <v>2822.96</v>
      </c>
      <c r="R149">
        <f>ROUND(ROUND(Q149*Source!I574, 6)*1, 2)</f>
        <v>6150.95</v>
      </c>
      <c r="S149">
        <f>SmtRes!AC160</f>
        <v>566.86</v>
      </c>
      <c r="T149">
        <f>ROUND(ROUND(Q149*Source!I574, 6)*SmtRes!AK160, 2)</f>
        <v>6150.95</v>
      </c>
      <c r="U149">
        <f>SmtRes!X160</f>
        <v>-903558812</v>
      </c>
      <c r="V149">
        <v>-646122345</v>
      </c>
      <c r="W149">
        <v>-646122345</v>
      </c>
    </row>
    <row r="150" spans="1:23" x14ac:dyDescent="0.2">
      <c r="A150">
        <f>Source!A576</f>
        <v>17</v>
      </c>
      <c r="C150">
        <v>2</v>
      </c>
      <c r="D150">
        <v>0</v>
      </c>
      <c r="E150">
        <f>SmtRes!AV163</f>
        <v>0</v>
      </c>
      <c r="F150" t="str">
        <f>SmtRes!I163</f>
        <v>22.1-1-43</v>
      </c>
      <c r="G150" t="str">
        <f>SmtRes!K163</f>
        <v>Бульдозеры гусеничные, мощность до 59 кВт (80 л.с.)</v>
      </c>
      <c r="H150" t="str">
        <f>SmtRes!O163</f>
        <v>маш.-ч</v>
      </c>
      <c r="I150">
        <f>SmtRes!Y163*Source!I576</f>
        <v>3.3772950000000002</v>
      </c>
      <c r="J150">
        <f>SmtRes!AO163</f>
        <v>1</v>
      </c>
      <c r="K150">
        <f>SmtRes!AF163</f>
        <v>956.79</v>
      </c>
      <c r="L150">
        <f>SmtRes!DB163</f>
        <v>296.60000000000002</v>
      </c>
      <c r="M150">
        <f>ROUND(ROUND(L150*Source!I576, 6)*1, 2)</f>
        <v>3231.31</v>
      </c>
      <c r="N150">
        <f>SmtRes!AB163</f>
        <v>956.79</v>
      </c>
      <c r="O150">
        <f>ROUND(ROUND(L150*Source!I576, 6)*SmtRes!DA163, 2)</f>
        <v>3231.31</v>
      </c>
      <c r="P150">
        <f>SmtRes!AG163</f>
        <v>359.44</v>
      </c>
      <c r="Q150">
        <f>SmtRes!DC163</f>
        <v>111.43</v>
      </c>
      <c r="R150">
        <f>ROUND(ROUND(Q150*Source!I576, 6)*1, 2)</f>
        <v>1213.97</v>
      </c>
      <c r="S150">
        <f>SmtRes!AC163</f>
        <v>359.44</v>
      </c>
      <c r="T150">
        <f>ROUND(ROUND(Q150*Source!I576, 6)*SmtRes!AK163, 2)</f>
        <v>1213.97</v>
      </c>
      <c r="U150">
        <f>SmtRes!X163</f>
        <v>974897901</v>
      </c>
      <c r="V150">
        <v>490068282</v>
      </c>
      <c r="W150">
        <v>490068282</v>
      </c>
    </row>
    <row r="151" spans="1:23" x14ac:dyDescent="0.2">
      <c r="A151">
        <f>Source!A577</f>
        <v>17</v>
      </c>
      <c r="C151">
        <v>3</v>
      </c>
      <c r="D151">
        <v>0</v>
      </c>
      <c r="E151">
        <f>SmtRes!AV171</f>
        <v>0</v>
      </c>
      <c r="F151" t="str">
        <f>SmtRes!I171</f>
        <v>21.1-25-13</v>
      </c>
      <c r="G151" t="str">
        <f>SmtRes!K171</f>
        <v>Вода</v>
      </c>
      <c r="H151" t="str">
        <f>SmtRes!O171</f>
        <v>м3</v>
      </c>
      <c r="I151">
        <f>SmtRes!Y171*Source!I577</f>
        <v>4.0350000000000001</v>
      </c>
      <c r="J151">
        <f>SmtRes!AO171</f>
        <v>1</v>
      </c>
      <c r="K151">
        <f>SmtRes!AE171</f>
        <v>35.25</v>
      </c>
      <c r="L151">
        <f>SmtRes!DB171</f>
        <v>176.25</v>
      </c>
      <c r="M151">
        <f>ROUND(ROUND(L151*Source!I577, 6)*1, 2)</f>
        <v>142.22999999999999</v>
      </c>
      <c r="N151">
        <f>SmtRes!AA171</f>
        <v>35.25</v>
      </c>
      <c r="O151">
        <f>ROUND(ROUND(L151*Source!I577, 6)*SmtRes!DA171, 2)</f>
        <v>142.22999999999999</v>
      </c>
      <c r="P151">
        <f>SmtRes!AG171</f>
        <v>0</v>
      </c>
      <c r="Q151">
        <f>SmtRes!DC171</f>
        <v>0</v>
      </c>
      <c r="R151">
        <f>ROUND(ROUND(Q151*Source!I577, 6)*1, 2)</f>
        <v>0</v>
      </c>
      <c r="S151">
        <f>SmtRes!AC171</f>
        <v>0</v>
      </c>
      <c r="T151">
        <f>ROUND(ROUND(Q151*Source!I577, 6)*SmtRes!AK171, 2)</f>
        <v>0</v>
      </c>
      <c r="U151">
        <f>SmtRes!X171</f>
        <v>2028445372</v>
      </c>
      <c r="V151">
        <v>1411454429</v>
      </c>
      <c r="W151">
        <v>1411454429</v>
      </c>
    </row>
    <row r="152" spans="1:23" x14ac:dyDescent="0.2">
      <c r="A152">
        <f>Source!A577</f>
        <v>17</v>
      </c>
      <c r="C152">
        <v>3</v>
      </c>
      <c r="D152">
        <v>0</v>
      </c>
      <c r="E152">
        <f>SmtRes!AV170</f>
        <v>0</v>
      </c>
      <c r="F152" t="str">
        <f>SmtRes!I170</f>
        <v>21.1-12-10</v>
      </c>
      <c r="G152" t="str">
        <f>SmtRes!K170</f>
        <v>Песок для дорожных работ, рядовой</v>
      </c>
      <c r="H152" t="str">
        <f>SmtRes!O170</f>
        <v>м3</v>
      </c>
      <c r="I152">
        <f>SmtRes!Y170*Source!I577</f>
        <v>88.77000000000001</v>
      </c>
      <c r="J152">
        <f>SmtRes!AO170</f>
        <v>1</v>
      </c>
      <c r="K152">
        <f>SmtRes!AE170</f>
        <v>590.78</v>
      </c>
      <c r="L152">
        <f>SmtRes!DB170</f>
        <v>64985.8</v>
      </c>
      <c r="M152">
        <f>ROUND(ROUND(L152*Source!I577, 6)*1, 2)</f>
        <v>52443.54</v>
      </c>
      <c r="N152">
        <f>SmtRes!AA170</f>
        <v>590.78</v>
      </c>
      <c r="O152">
        <f>ROUND(ROUND(L152*Source!I577, 6)*SmtRes!DA170, 2)</f>
        <v>52443.54</v>
      </c>
      <c r="P152">
        <f>SmtRes!AG170</f>
        <v>0</v>
      </c>
      <c r="Q152">
        <f>SmtRes!DC170</f>
        <v>0</v>
      </c>
      <c r="R152">
        <f>ROUND(ROUND(Q152*Source!I577, 6)*1, 2)</f>
        <v>0</v>
      </c>
      <c r="S152">
        <f>SmtRes!AC170</f>
        <v>0</v>
      </c>
      <c r="T152">
        <f>ROUND(ROUND(Q152*Source!I577, 6)*SmtRes!AK170, 2)</f>
        <v>0</v>
      </c>
      <c r="U152">
        <f>SmtRes!X170</f>
        <v>-840107338</v>
      </c>
      <c r="V152">
        <v>1585412624</v>
      </c>
      <c r="W152">
        <v>1585412624</v>
      </c>
    </row>
    <row r="153" spans="1:23" x14ac:dyDescent="0.2">
      <c r="A153">
        <f>Source!A577</f>
        <v>17</v>
      </c>
      <c r="C153">
        <v>2</v>
      </c>
      <c r="D153">
        <v>0</v>
      </c>
      <c r="E153">
        <f>SmtRes!AV169</f>
        <v>0</v>
      </c>
      <c r="F153" t="str">
        <f>SmtRes!I169</f>
        <v>22.1-5-7</v>
      </c>
      <c r="G153" t="str">
        <f>SmtRes!K169</f>
        <v>Катки дорожные самоходные на пневмоколесном ходу, масса до 16 т</v>
      </c>
      <c r="H153" t="str">
        <f>SmtRes!O169</f>
        <v>маш.-ч</v>
      </c>
      <c r="I153">
        <f>SmtRes!Y169*Source!I577</f>
        <v>0.52455000000000007</v>
      </c>
      <c r="J153">
        <f>SmtRes!AO169</f>
        <v>1</v>
      </c>
      <c r="K153">
        <f>SmtRes!AF169</f>
        <v>1213.3399999999999</v>
      </c>
      <c r="L153">
        <f>SmtRes!DB169</f>
        <v>788.67</v>
      </c>
      <c r="M153">
        <f>ROUND(ROUND(L153*Source!I577, 6)*1, 2)</f>
        <v>636.46</v>
      </c>
      <c r="N153">
        <f>SmtRes!AB169</f>
        <v>1213.3399999999999</v>
      </c>
      <c r="O153">
        <f>ROUND(ROUND(L153*Source!I577, 6)*SmtRes!DA169, 2)</f>
        <v>636.46</v>
      </c>
      <c r="P153">
        <f>SmtRes!AG169</f>
        <v>461.6</v>
      </c>
      <c r="Q153">
        <f>SmtRes!DC169</f>
        <v>300.04000000000002</v>
      </c>
      <c r="R153">
        <f>ROUND(ROUND(Q153*Source!I577, 6)*1, 2)</f>
        <v>242.13</v>
      </c>
      <c r="S153">
        <f>SmtRes!AC169</f>
        <v>461.6</v>
      </c>
      <c r="T153">
        <f>ROUND(ROUND(Q153*Source!I577, 6)*SmtRes!AK169, 2)</f>
        <v>242.13</v>
      </c>
      <c r="U153">
        <f>SmtRes!X169</f>
        <v>-1991511797</v>
      </c>
      <c r="V153">
        <v>-624233938</v>
      </c>
      <c r="W153">
        <v>-624233938</v>
      </c>
    </row>
    <row r="154" spans="1:23" x14ac:dyDescent="0.2">
      <c r="A154">
        <f>Source!A577</f>
        <v>17</v>
      </c>
      <c r="C154">
        <v>2</v>
      </c>
      <c r="D154">
        <v>0</v>
      </c>
      <c r="E154">
        <f>SmtRes!AV168</f>
        <v>0</v>
      </c>
      <c r="F154" t="str">
        <f>SmtRes!I168</f>
        <v>22.1-5-48</v>
      </c>
      <c r="G154" t="str">
        <f>SmtRes!K168</f>
        <v>Автогрейдеры, мощность 99-147 кВт (130-200 л.с.)</v>
      </c>
      <c r="H154" t="str">
        <f>SmtRes!O168</f>
        <v>маш.-ч</v>
      </c>
      <c r="I154">
        <f>SmtRes!Y168*Source!I577</f>
        <v>1.56558</v>
      </c>
      <c r="J154">
        <f>SmtRes!AO168</f>
        <v>1</v>
      </c>
      <c r="K154">
        <f>SmtRes!AF168</f>
        <v>1412.71</v>
      </c>
      <c r="L154">
        <f>SmtRes!DB168</f>
        <v>2740.66</v>
      </c>
      <c r="M154">
        <f>ROUND(ROUND(L154*Source!I577, 6)*1, 2)</f>
        <v>2211.71</v>
      </c>
      <c r="N154">
        <f>SmtRes!AB168</f>
        <v>1412.71</v>
      </c>
      <c r="O154">
        <f>ROUND(ROUND(L154*Source!I577, 6)*SmtRes!DA168, 2)</f>
        <v>2211.71</v>
      </c>
      <c r="P154">
        <f>SmtRes!AG168</f>
        <v>641.32000000000005</v>
      </c>
      <c r="Q154">
        <f>SmtRes!DC168</f>
        <v>1244.1600000000001</v>
      </c>
      <c r="R154">
        <f>ROUND(ROUND(Q154*Source!I577, 6)*1, 2)</f>
        <v>1004.04</v>
      </c>
      <c r="S154">
        <f>SmtRes!AC168</f>
        <v>641.32000000000005</v>
      </c>
      <c r="T154">
        <f>ROUND(ROUND(Q154*Source!I577, 6)*SmtRes!AK168, 2)</f>
        <v>1004.04</v>
      </c>
      <c r="U154">
        <f>SmtRes!X168</f>
        <v>41279402</v>
      </c>
      <c r="V154">
        <v>1949607561</v>
      </c>
      <c r="W154">
        <v>1949607561</v>
      </c>
    </row>
    <row r="155" spans="1:23" x14ac:dyDescent="0.2">
      <c r="A155">
        <f>Source!A577</f>
        <v>17</v>
      </c>
      <c r="C155">
        <v>2</v>
      </c>
      <c r="D155">
        <v>0</v>
      </c>
      <c r="E155">
        <f>SmtRes!AV167</f>
        <v>0</v>
      </c>
      <c r="F155" t="str">
        <f>SmtRes!I167</f>
        <v>22.1-5-18</v>
      </c>
      <c r="G155" t="str">
        <f>SmtRes!K167</f>
        <v>Поливомоечные машины, емкость цистерны более 5000 л</v>
      </c>
      <c r="H155" t="str">
        <f>SmtRes!O167</f>
        <v>маш.-ч</v>
      </c>
      <c r="I155">
        <f>SmtRes!Y167*Source!I577</f>
        <v>0.65367000000000008</v>
      </c>
      <c r="J155">
        <f>SmtRes!AO167</f>
        <v>1</v>
      </c>
      <c r="K155">
        <f>SmtRes!AF167</f>
        <v>2020.59</v>
      </c>
      <c r="L155">
        <f>SmtRes!DB167</f>
        <v>1636.68</v>
      </c>
      <c r="M155">
        <f>ROUND(ROUND(L155*Source!I577, 6)*1, 2)</f>
        <v>1320.8</v>
      </c>
      <c r="N155">
        <f>SmtRes!AB167</f>
        <v>2020.59</v>
      </c>
      <c r="O155">
        <f>ROUND(ROUND(L155*Source!I577, 6)*SmtRes!DA167, 2)</f>
        <v>1320.8</v>
      </c>
      <c r="P155">
        <f>SmtRes!AG167</f>
        <v>458.56</v>
      </c>
      <c r="Q155">
        <f>SmtRes!DC167</f>
        <v>371.43</v>
      </c>
      <c r="R155">
        <f>ROUND(ROUND(Q155*Source!I577, 6)*1, 2)</f>
        <v>299.74</v>
      </c>
      <c r="S155">
        <f>SmtRes!AC167</f>
        <v>458.56</v>
      </c>
      <c r="T155">
        <f>ROUND(ROUND(Q155*Source!I577, 6)*SmtRes!AK167, 2)</f>
        <v>299.74</v>
      </c>
      <c r="U155">
        <f>SmtRes!X167</f>
        <v>351519474</v>
      </c>
      <c r="V155">
        <v>332433507</v>
      </c>
      <c r="W155">
        <v>332433507</v>
      </c>
    </row>
    <row r="156" spans="1:23" x14ac:dyDescent="0.2">
      <c r="A156">
        <f>Source!A577</f>
        <v>17</v>
      </c>
      <c r="C156">
        <v>2</v>
      </c>
      <c r="D156">
        <v>0</v>
      </c>
      <c r="E156">
        <f>SmtRes!AV166</f>
        <v>0</v>
      </c>
      <c r="F156" t="str">
        <f>SmtRes!I166</f>
        <v>22.1-5-15</v>
      </c>
      <c r="G156" t="str">
        <f>SmtRes!K166</f>
        <v>Катки прицепные пневмоколесные, масса до 50 т</v>
      </c>
      <c r="H156" t="str">
        <f>SmtRes!O166</f>
        <v>маш.-ч</v>
      </c>
      <c r="I156">
        <f>SmtRes!Y166*Source!I577</f>
        <v>1.6785600000000001</v>
      </c>
      <c r="J156">
        <f>SmtRes!AO166</f>
        <v>1</v>
      </c>
      <c r="K156">
        <f>SmtRes!AF166</f>
        <v>430.32</v>
      </c>
      <c r="L156">
        <f>SmtRes!DB166</f>
        <v>895.07</v>
      </c>
      <c r="M156">
        <f>ROUND(ROUND(L156*Source!I577, 6)*1, 2)</f>
        <v>722.32</v>
      </c>
      <c r="N156">
        <f>SmtRes!AB166</f>
        <v>430.32</v>
      </c>
      <c r="O156">
        <f>ROUND(ROUND(L156*Source!I577, 6)*SmtRes!DA166, 2)</f>
        <v>722.32</v>
      </c>
      <c r="P156">
        <f>SmtRes!AG166</f>
        <v>215.31</v>
      </c>
      <c r="Q156">
        <f>SmtRes!DC166</f>
        <v>447.84</v>
      </c>
      <c r="R156">
        <f>ROUND(ROUND(Q156*Source!I577, 6)*1, 2)</f>
        <v>361.41</v>
      </c>
      <c r="S156">
        <f>SmtRes!AC166</f>
        <v>215.31</v>
      </c>
      <c r="T156">
        <f>ROUND(ROUND(Q156*Source!I577, 6)*SmtRes!AK166, 2)</f>
        <v>361.41</v>
      </c>
      <c r="U156">
        <f>SmtRes!X166</f>
        <v>1985690002</v>
      </c>
      <c r="V156">
        <v>-684730647</v>
      </c>
      <c r="W156">
        <v>-684730647</v>
      </c>
    </row>
    <row r="157" spans="1:23" x14ac:dyDescent="0.2">
      <c r="A157">
        <f>Source!A577</f>
        <v>17</v>
      </c>
      <c r="C157">
        <v>2</v>
      </c>
      <c r="D157">
        <v>0</v>
      </c>
      <c r="E157">
        <f>SmtRes!AV165</f>
        <v>0</v>
      </c>
      <c r="F157" t="str">
        <f>SmtRes!I165</f>
        <v>22.1-2-1</v>
      </c>
      <c r="G157" t="str">
        <f>SmtRes!K165</f>
        <v>Тракторы на гусеничном ходу, мощность до 60 (81) кВт (л.с.)</v>
      </c>
      <c r="H157" t="str">
        <f>SmtRes!O165</f>
        <v>маш.-ч</v>
      </c>
      <c r="I157">
        <f>SmtRes!Y165*Source!I577</f>
        <v>1.6785600000000001</v>
      </c>
      <c r="J157">
        <f>SmtRes!AO165</f>
        <v>1</v>
      </c>
      <c r="K157">
        <f>SmtRes!AF165</f>
        <v>740.94</v>
      </c>
      <c r="L157">
        <f>SmtRes!DB165</f>
        <v>1541.16</v>
      </c>
      <c r="M157">
        <f>ROUND(ROUND(L157*Source!I577, 6)*1, 2)</f>
        <v>1243.72</v>
      </c>
      <c r="N157">
        <f>SmtRes!AB165</f>
        <v>740.94</v>
      </c>
      <c r="O157">
        <f>ROUND(ROUND(L157*Source!I577, 6)*SmtRes!DA165, 2)</f>
        <v>1243.72</v>
      </c>
      <c r="P157">
        <f>SmtRes!AG165</f>
        <v>413.22</v>
      </c>
      <c r="Q157">
        <f>SmtRes!DC165</f>
        <v>859.5</v>
      </c>
      <c r="R157">
        <f>ROUND(ROUND(Q157*Source!I577, 6)*1, 2)</f>
        <v>693.62</v>
      </c>
      <c r="S157">
        <f>SmtRes!AC165</f>
        <v>413.22</v>
      </c>
      <c r="T157">
        <f>ROUND(ROUND(Q157*Source!I577, 6)*SmtRes!AK165, 2)</f>
        <v>693.62</v>
      </c>
      <c r="U157">
        <f>SmtRes!X165</f>
        <v>-714750861</v>
      </c>
      <c r="V157">
        <v>-1179145407</v>
      </c>
      <c r="W157">
        <v>-1179145407</v>
      </c>
    </row>
    <row r="158" spans="1:23" x14ac:dyDescent="0.2">
      <c r="A158">
        <f>Source!A578</f>
        <v>17</v>
      </c>
      <c r="C158">
        <v>3</v>
      </c>
      <c r="D158">
        <v>0</v>
      </c>
      <c r="E158">
        <f>SmtRes!AV180</f>
        <v>0</v>
      </c>
      <c r="F158" t="str">
        <f>SmtRes!I180</f>
        <v>21.1-25-13</v>
      </c>
      <c r="G158" t="str">
        <f>SmtRes!K180</f>
        <v>Вода</v>
      </c>
      <c r="H158" t="str">
        <f>SmtRes!O180</f>
        <v>м3</v>
      </c>
      <c r="I158">
        <f>SmtRes!Y180*Source!I578</f>
        <v>8.4734999999999996</v>
      </c>
      <c r="J158">
        <f>SmtRes!AO180</f>
        <v>1</v>
      </c>
      <c r="K158">
        <f>SmtRes!AE180</f>
        <v>35.25</v>
      </c>
      <c r="L158">
        <f>SmtRes!DB180</f>
        <v>246.75</v>
      </c>
      <c r="M158">
        <f>ROUND(ROUND(L158*Source!I578, 6)*1, 2)</f>
        <v>298.69</v>
      </c>
      <c r="N158">
        <f>SmtRes!AA180</f>
        <v>35.25</v>
      </c>
      <c r="O158">
        <f>ROUND(ROUND(L158*Source!I578, 6)*SmtRes!DA180, 2)</f>
        <v>298.69</v>
      </c>
      <c r="P158">
        <f>SmtRes!AG180</f>
        <v>0</v>
      </c>
      <c r="Q158">
        <f>SmtRes!DC180</f>
        <v>0</v>
      </c>
      <c r="R158">
        <f>ROUND(ROUND(Q158*Source!I578, 6)*1, 2)</f>
        <v>0</v>
      </c>
      <c r="S158">
        <f>SmtRes!AC180</f>
        <v>0</v>
      </c>
      <c r="T158">
        <f>ROUND(ROUND(Q158*Source!I578, 6)*SmtRes!AK180, 2)</f>
        <v>0</v>
      </c>
      <c r="U158">
        <f>SmtRes!X180</f>
        <v>2028445372</v>
      </c>
      <c r="V158">
        <v>1411454429</v>
      </c>
      <c r="W158">
        <v>1411454429</v>
      </c>
    </row>
    <row r="159" spans="1:23" x14ac:dyDescent="0.2">
      <c r="A159">
        <f>Source!A578</f>
        <v>17</v>
      </c>
      <c r="C159">
        <v>3</v>
      </c>
      <c r="D159">
        <v>0</v>
      </c>
      <c r="E159">
        <f>SmtRes!AV179</f>
        <v>0</v>
      </c>
      <c r="F159" t="str">
        <f>SmtRes!I179</f>
        <v>21.1-12-36</v>
      </c>
      <c r="G159" t="str">
        <f>SmtRes!K179</f>
        <v>Щебень из естественного камня для строительных работ, марка 1200-800, фракция 20-40 мм</v>
      </c>
      <c r="H159" t="str">
        <f>SmtRes!O179</f>
        <v>м3</v>
      </c>
      <c r="I159">
        <f>SmtRes!Y179*Source!I578</f>
        <v>152.523</v>
      </c>
      <c r="J159">
        <f>SmtRes!AO179</f>
        <v>1</v>
      </c>
      <c r="K159">
        <f>SmtRes!AE179</f>
        <v>1763.75</v>
      </c>
      <c r="L159">
        <f>SmtRes!DB179</f>
        <v>222232.5</v>
      </c>
      <c r="M159">
        <f>ROUND(ROUND(L159*Source!I578, 6)*1, 2)</f>
        <v>269012.44</v>
      </c>
      <c r="N159">
        <f>SmtRes!AA179</f>
        <v>1763.75</v>
      </c>
      <c r="O159">
        <f>ROUND(ROUND(L159*Source!I578, 6)*SmtRes!DA179, 2)</f>
        <v>269012.44</v>
      </c>
      <c r="P159">
        <f>SmtRes!AG179</f>
        <v>0</v>
      </c>
      <c r="Q159">
        <f>SmtRes!DC179</f>
        <v>0</v>
      </c>
      <c r="R159">
        <f>ROUND(ROUND(Q159*Source!I578, 6)*1, 2)</f>
        <v>0</v>
      </c>
      <c r="S159">
        <f>SmtRes!AC179</f>
        <v>0</v>
      </c>
      <c r="T159">
        <f>ROUND(ROUND(Q159*Source!I578, 6)*SmtRes!AK179, 2)</f>
        <v>0</v>
      </c>
      <c r="U159">
        <f>SmtRes!X179</f>
        <v>811973350</v>
      </c>
      <c r="V159">
        <v>-100050385</v>
      </c>
      <c r="W159">
        <v>-100050385</v>
      </c>
    </row>
    <row r="160" spans="1:23" x14ac:dyDescent="0.2">
      <c r="A160">
        <f>Source!A578</f>
        <v>17</v>
      </c>
      <c r="C160">
        <v>2</v>
      </c>
      <c r="D160">
        <v>0</v>
      </c>
      <c r="E160">
        <f>SmtRes!AV178</f>
        <v>0</v>
      </c>
      <c r="F160" t="str">
        <f>SmtRes!I178</f>
        <v>22.1-5-7</v>
      </c>
      <c r="G160" t="str">
        <f>SmtRes!K178</f>
        <v>Катки дорожные самоходные на пневмоколесном ходу, масса до 16 т</v>
      </c>
      <c r="H160" t="str">
        <f>SmtRes!O178</f>
        <v>маш.-ч</v>
      </c>
      <c r="I160">
        <f>SmtRes!Y178*Source!I578</f>
        <v>0.786825</v>
      </c>
      <c r="J160">
        <f>SmtRes!AO178</f>
        <v>1</v>
      </c>
      <c r="K160">
        <f>SmtRes!AF178</f>
        <v>1213.3399999999999</v>
      </c>
      <c r="L160">
        <f>SmtRes!DB178</f>
        <v>788.67</v>
      </c>
      <c r="M160">
        <f>ROUND(ROUND(L160*Source!I578, 6)*1, 2)</f>
        <v>954.69</v>
      </c>
      <c r="N160">
        <f>SmtRes!AB178</f>
        <v>1213.3399999999999</v>
      </c>
      <c r="O160">
        <f>ROUND(ROUND(L160*Source!I578, 6)*SmtRes!DA178, 2)</f>
        <v>954.69</v>
      </c>
      <c r="P160">
        <f>SmtRes!AG178</f>
        <v>461.6</v>
      </c>
      <c r="Q160">
        <f>SmtRes!DC178</f>
        <v>300.04000000000002</v>
      </c>
      <c r="R160">
        <f>ROUND(ROUND(Q160*Source!I578, 6)*1, 2)</f>
        <v>363.2</v>
      </c>
      <c r="S160">
        <f>SmtRes!AC178</f>
        <v>461.6</v>
      </c>
      <c r="T160">
        <f>ROUND(ROUND(Q160*Source!I578, 6)*SmtRes!AK178, 2)</f>
        <v>363.2</v>
      </c>
      <c r="U160">
        <f>SmtRes!X178</f>
        <v>-1991511797</v>
      </c>
      <c r="V160">
        <v>-624233938</v>
      </c>
      <c r="W160">
        <v>-624233938</v>
      </c>
    </row>
    <row r="161" spans="1:23" x14ac:dyDescent="0.2">
      <c r="A161">
        <f>Source!A578</f>
        <v>17</v>
      </c>
      <c r="C161">
        <v>2</v>
      </c>
      <c r="D161">
        <v>0</v>
      </c>
      <c r="E161">
        <f>SmtRes!AV177</f>
        <v>0</v>
      </c>
      <c r="F161" t="str">
        <f>SmtRes!I177</f>
        <v>22.1-5-48</v>
      </c>
      <c r="G161" t="str">
        <f>SmtRes!K177</f>
        <v>Автогрейдеры, мощность 99-147 кВт (130-200 л.с.)</v>
      </c>
      <c r="H161" t="str">
        <f>SmtRes!O177</f>
        <v>маш.-ч</v>
      </c>
      <c r="I161">
        <f>SmtRes!Y177*Source!I578</f>
        <v>2.7115200000000002</v>
      </c>
      <c r="J161">
        <f>SmtRes!AO177</f>
        <v>1</v>
      </c>
      <c r="K161">
        <f>SmtRes!AF177</f>
        <v>1412.71</v>
      </c>
      <c r="L161">
        <f>SmtRes!DB177</f>
        <v>3164.47</v>
      </c>
      <c r="M161">
        <f>ROUND(ROUND(L161*Source!I578, 6)*1, 2)</f>
        <v>3830.59</v>
      </c>
      <c r="N161">
        <f>SmtRes!AB177</f>
        <v>1412.71</v>
      </c>
      <c r="O161">
        <f>ROUND(ROUND(L161*Source!I578, 6)*SmtRes!DA177, 2)</f>
        <v>3830.59</v>
      </c>
      <c r="P161">
        <f>SmtRes!AG177</f>
        <v>641.32000000000005</v>
      </c>
      <c r="Q161">
        <f>SmtRes!DC177</f>
        <v>1436.56</v>
      </c>
      <c r="R161">
        <f>ROUND(ROUND(Q161*Source!I578, 6)*1, 2)</f>
        <v>1738.96</v>
      </c>
      <c r="S161">
        <f>SmtRes!AC177</f>
        <v>641.32000000000005</v>
      </c>
      <c r="T161">
        <f>ROUND(ROUND(Q161*Source!I578, 6)*SmtRes!AK177, 2)</f>
        <v>1738.96</v>
      </c>
      <c r="U161">
        <f>SmtRes!X177</f>
        <v>41279402</v>
      </c>
      <c r="V161">
        <v>1949607561</v>
      </c>
      <c r="W161">
        <v>1949607561</v>
      </c>
    </row>
    <row r="162" spans="1:23" x14ac:dyDescent="0.2">
      <c r="A162">
        <f>Source!A578</f>
        <v>17</v>
      </c>
      <c r="C162">
        <v>2</v>
      </c>
      <c r="D162">
        <v>0</v>
      </c>
      <c r="E162">
        <f>SmtRes!AV176</f>
        <v>0</v>
      </c>
      <c r="F162" t="str">
        <f>SmtRes!I176</f>
        <v>22.1-5-3</v>
      </c>
      <c r="G162" t="str">
        <f>SmtRes!K176</f>
        <v>Катки самоходные вибрационные, масса более 8 т</v>
      </c>
      <c r="H162" t="str">
        <f>SmtRes!O176</f>
        <v>маш.-ч</v>
      </c>
      <c r="I162">
        <f>SmtRes!Y176*Source!I578</f>
        <v>22.091624999999997</v>
      </c>
      <c r="J162">
        <f>SmtRes!AO176</f>
        <v>1</v>
      </c>
      <c r="K162">
        <f>SmtRes!AF176</f>
        <v>1827.95</v>
      </c>
      <c r="L162">
        <f>SmtRes!DB176</f>
        <v>33360.089999999997</v>
      </c>
      <c r="M162">
        <f>ROUND(ROUND(L162*Source!I578, 6)*1, 2)</f>
        <v>40382.39</v>
      </c>
      <c r="N162">
        <f>SmtRes!AB176</f>
        <v>1827.95</v>
      </c>
      <c r="O162">
        <f>ROUND(ROUND(L162*Source!I578, 6)*SmtRes!DA176, 2)</f>
        <v>40382.39</v>
      </c>
      <c r="P162">
        <f>SmtRes!AG176</f>
        <v>720.55</v>
      </c>
      <c r="Q162">
        <f>SmtRes!DC176</f>
        <v>13150.04</v>
      </c>
      <c r="R162">
        <f>ROUND(ROUND(Q162*Source!I578, 6)*1, 2)</f>
        <v>15918.12</v>
      </c>
      <c r="S162">
        <f>SmtRes!AC176</f>
        <v>720.55</v>
      </c>
      <c r="T162">
        <f>ROUND(ROUND(Q162*Source!I578, 6)*SmtRes!AK176, 2)</f>
        <v>15918.12</v>
      </c>
      <c r="U162">
        <f>SmtRes!X176</f>
        <v>1869206802</v>
      </c>
      <c r="V162">
        <v>-1332889247</v>
      </c>
      <c r="W162">
        <v>-1332889247</v>
      </c>
    </row>
    <row r="163" spans="1:23" x14ac:dyDescent="0.2">
      <c r="A163">
        <f>Source!A578</f>
        <v>17</v>
      </c>
      <c r="C163">
        <v>2</v>
      </c>
      <c r="D163">
        <v>0</v>
      </c>
      <c r="E163">
        <f>SmtRes!AV175</f>
        <v>0</v>
      </c>
      <c r="F163" t="str">
        <f>SmtRes!I175</f>
        <v>22.1-5-2</v>
      </c>
      <c r="G163" t="str">
        <f>SmtRes!K175</f>
        <v>Катки самоходные вибрационные, масса до 8 т</v>
      </c>
      <c r="H163" t="str">
        <f>SmtRes!O175</f>
        <v>маш.-ч</v>
      </c>
      <c r="I163">
        <f>SmtRes!Y175*Source!I578</f>
        <v>10.846080000000001</v>
      </c>
      <c r="J163">
        <f>SmtRes!AO175</f>
        <v>1</v>
      </c>
      <c r="K163">
        <f>SmtRes!AF175</f>
        <v>1261.8699999999999</v>
      </c>
      <c r="L163">
        <f>SmtRes!DB175</f>
        <v>11306.36</v>
      </c>
      <c r="M163">
        <f>ROUND(ROUND(L163*Source!I578, 6)*1, 2)</f>
        <v>13686.35</v>
      </c>
      <c r="N163">
        <f>SmtRes!AB175</f>
        <v>1261.8699999999999</v>
      </c>
      <c r="O163">
        <f>ROUND(ROUND(L163*Source!I578, 6)*SmtRes!DA175, 2)</f>
        <v>13686.35</v>
      </c>
      <c r="P163">
        <f>SmtRes!AG175</f>
        <v>530.02</v>
      </c>
      <c r="Q163">
        <f>SmtRes!DC175</f>
        <v>4748.9799999999996</v>
      </c>
      <c r="R163">
        <f>ROUND(ROUND(Q163*Source!I578, 6)*1, 2)</f>
        <v>5748.64</v>
      </c>
      <c r="S163">
        <f>SmtRes!AC175</f>
        <v>530.02</v>
      </c>
      <c r="T163">
        <f>ROUND(ROUND(Q163*Source!I578, 6)*SmtRes!AK175, 2)</f>
        <v>5748.64</v>
      </c>
      <c r="U163">
        <f>SmtRes!X175</f>
        <v>-1930120489</v>
      </c>
      <c r="V163">
        <v>1409836431</v>
      </c>
      <c r="W163">
        <v>1409836431</v>
      </c>
    </row>
    <row r="164" spans="1:23" x14ac:dyDescent="0.2">
      <c r="A164">
        <f>Source!A578</f>
        <v>17</v>
      </c>
      <c r="C164">
        <v>2</v>
      </c>
      <c r="D164">
        <v>0</v>
      </c>
      <c r="E164">
        <f>SmtRes!AV174</f>
        <v>0</v>
      </c>
      <c r="F164" t="str">
        <f>SmtRes!I174</f>
        <v>22.1-5-18</v>
      </c>
      <c r="G164" t="str">
        <f>SmtRes!K174</f>
        <v>Поливомоечные машины, емкость цистерны более 5000 л</v>
      </c>
      <c r="H164" t="str">
        <f>SmtRes!O174</f>
        <v>маш.-ч</v>
      </c>
      <c r="I164">
        <f>SmtRes!Y174*Source!I578</f>
        <v>1.3799699999999997</v>
      </c>
      <c r="J164">
        <f>SmtRes!AO174</f>
        <v>1</v>
      </c>
      <c r="K164">
        <f>SmtRes!AF174</f>
        <v>2020.59</v>
      </c>
      <c r="L164">
        <f>SmtRes!DB174</f>
        <v>2303.4699999999998</v>
      </c>
      <c r="M164">
        <f>ROUND(ROUND(L164*Source!I578, 6)*1, 2)</f>
        <v>2788.35</v>
      </c>
      <c r="N164">
        <f>SmtRes!AB174</f>
        <v>2020.59</v>
      </c>
      <c r="O164">
        <f>ROUND(ROUND(L164*Source!I578, 6)*SmtRes!DA174, 2)</f>
        <v>2788.35</v>
      </c>
      <c r="P164">
        <f>SmtRes!AG174</f>
        <v>458.56</v>
      </c>
      <c r="Q164">
        <f>SmtRes!DC174</f>
        <v>522.76</v>
      </c>
      <c r="R164">
        <f>ROUND(ROUND(Q164*Source!I578, 6)*1, 2)</f>
        <v>632.79999999999995</v>
      </c>
      <c r="S164">
        <f>SmtRes!AC174</f>
        <v>458.56</v>
      </c>
      <c r="T164">
        <f>ROUND(ROUND(Q164*Source!I578, 6)*SmtRes!AK174, 2)</f>
        <v>632.79999999999995</v>
      </c>
      <c r="U164">
        <f>SmtRes!X174</f>
        <v>351519474</v>
      </c>
      <c r="V164">
        <v>332433507</v>
      </c>
      <c r="W164">
        <v>332433507</v>
      </c>
    </row>
    <row r="165" spans="1:23" x14ac:dyDescent="0.2">
      <c r="A165">
        <f>Source!A578</f>
        <v>17</v>
      </c>
      <c r="C165">
        <v>2</v>
      </c>
      <c r="D165">
        <v>0</v>
      </c>
      <c r="E165">
        <f>SmtRes!AV173</f>
        <v>0</v>
      </c>
      <c r="F165" t="str">
        <f>SmtRes!I173</f>
        <v>22.1-1-43</v>
      </c>
      <c r="G165" t="str">
        <f>SmtRes!K173</f>
        <v>Бульдозеры гусеничные, мощность до 59 кВт (80 л.с.)</v>
      </c>
      <c r="H165" t="str">
        <f>SmtRes!O173</f>
        <v>маш.-ч</v>
      </c>
      <c r="I165">
        <f>SmtRes!Y173*Source!I578</f>
        <v>3.5588699999999998</v>
      </c>
      <c r="J165">
        <f>SmtRes!AO173</f>
        <v>1</v>
      </c>
      <c r="K165">
        <f>SmtRes!AF173</f>
        <v>956.79</v>
      </c>
      <c r="L165">
        <f>SmtRes!DB173</f>
        <v>2812.96</v>
      </c>
      <c r="M165">
        <f>ROUND(ROUND(L165*Source!I578, 6)*1, 2)</f>
        <v>3405.09</v>
      </c>
      <c r="N165">
        <f>SmtRes!AB173</f>
        <v>956.79</v>
      </c>
      <c r="O165">
        <f>ROUND(ROUND(L165*Source!I578, 6)*SmtRes!DA173, 2)</f>
        <v>3405.09</v>
      </c>
      <c r="P165">
        <f>SmtRes!AG173</f>
        <v>359.44</v>
      </c>
      <c r="Q165">
        <f>SmtRes!DC173</f>
        <v>1056.75</v>
      </c>
      <c r="R165">
        <f>ROUND(ROUND(Q165*Source!I578, 6)*1, 2)</f>
        <v>1279.2</v>
      </c>
      <c r="S165">
        <f>SmtRes!AC173</f>
        <v>359.44</v>
      </c>
      <c r="T165">
        <f>ROUND(ROUND(Q165*Source!I578, 6)*SmtRes!AK173, 2)</f>
        <v>1279.2</v>
      </c>
      <c r="U165">
        <f>SmtRes!X173</f>
        <v>974897901</v>
      </c>
      <c r="V165">
        <v>490068282</v>
      </c>
      <c r="W165">
        <v>490068282</v>
      </c>
    </row>
    <row r="166" spans="1:23" x14ac:dyDescent="0.2">
      <c r="A166">
        <f>Source!A579</f>
        <v>17</v>
      </c>
      <c r="C166">
        <v>2</v>
      </c>
      <c r="D166">
        <v>0</v>
      </c>
      <c r="E166">
        <f>SmtRes!AV183</f>
        <v>0</v>
      </c>
      <c r="F166" t="str">
        <f>SmtRes!I183</f>
        <v>22.1-5-5</v>
      </c>
      <c r="G166" t="str">
        <f>SmtRes!K183</f>
        <v>Катки дорожные самоходные статические, масса до 10 т</v>
      </c>
      <c r="H166" t="str">
        <f>SmtRes!O183</f>
        <v>маш.-ч</v>
      </c>
      <c r="I166">
        <f>SmtRes!Y183*Source!I579</f>
        <v>11.2173</v>
      </c>
      <c r="J166">
        <f>SmtRes!AO183</f>
        <v>1</v>
      </c>
      <c r="K166">
        <f>SmtRes!AF183</f>
        <v>880.59</v>
      </c>
      <c r="L166">
        <f>SmtRes!DB183</f>
        <v>1224.02</v>
      </c>
      <c r="M166">
        <f>ROUND(ROUND(L166*Source!I579, 6)*1, 2)</f>
        <v>9877.84</v>
      </c>
      <c r="N166">
        <f>SmtRes!AB183</f>
        <v>880.59</v>
      </c>
      <c r="O166">
        <f>ROUND(ROUND(L166*Source!I579, 6)*SmtRes!DA183, 2)</f>
        <v>9877.84</v>
      </c>
      <c r="P166">
        <f>SmtRes!AG183</f>
        <v>534.02</v>
      </c>
      <c r="Q166">
        <f>SmtRes!DC183</f>
        <v>742.29</v>
      </c>
      <c r="R166">
        <f>ROUND(ROUND(Q166*Source!I579, 6)*1, 2)</f>
        <v>5990.28</v>
      </c>
      <c r="S166">
        <f>SmtRes!AC183</f>
        <v>534.02</v>
      </c>
      <c r="T166">
        <f>ROUND(ROUND(Q166*Source!I579, 6)*SmtRes!AK183, 2)</f>
        <v>5990.28</v>
      </c>
      <c r="U166">
        <f>SmtRes!X183</f>
        <v>-784871617</v>
      </c>
      <c r="V166">
        <v>981158427</v>
      </c>
      <c r="W166">
        <v>981158427</v>
      </c>
    </row>
    <row r="167" spans="1:23" x14ac:dyDescent="0.2">
      <c r="A167">
        <f>Source!A579</f>
        <v>17</v>
      </c>
      <c r="C167">
        <v>2</v>
      </c>
      <c r="D167">
        <v>0</v>
      </c>
      <c r="E167">
        <f>SmtRes!AV182</f>
        <v>0</v>
      </c>
      <c r="F167" t="str">
        <f>SmtRes!I182</f>
        <v>22.1-5-4</v>
      </c>
      <c r="G167" t="str">
        <f>SmtRes!K182</f>
        <v>Катки дорожные самоходные статические, масса до 5 т</v>
      </c>
      <c r="H167" t="str">
        <f>SmtRes!O182</f>
        <v>маш.-ч</v>
      </c>
      <c r="I167">
        <f>SmtRes!Y182*Source!I579</f>
        <v>3.7122000000000002</v>
      </c>
      <c r="J167">
        <f>SmtRes!AO182</f>
        <v>1</v>
      </c>
      <c r="K167">
        <f>SmtRes!AF182</f>
        <v>888.61</v>
      </c>
      <c r="L167">
        <f>SmtRes!DB182</f>
        <v>408.76</v>
      </c>
      <c r="M167">
        <f>ROUND(ROUND(L167*Source!I579, 6)*1, 2)</f>
        <v>3298.69</v>
      </c>
      <c r="N167">
        <f>SmtRes!AB182</f>
        <v>888.61</v>
      </c>
      <c r="O167">
        <f>ROUND(ROUND(L167*Source!I579, 6)*SmtRes!DA182, 2)</f>
        <v>3298.69</v>
      </c>
      <c r="P167">
        <f>SmtRes!AG182</f>
        <v>396.74</v>
      </c>
      <c r="Q167">
        <f>SmtRes!DC182</f>
        <v>182.5</v>
      </c>
      <c r="R167">
        <f>ROUND(ROUND(Q167*Source!I579, 6)*1, 2)</f>
        <v>1472.78</v>
      </c>
      <c r="S167">
        <f>SmtRes!AC182</f>
        <v>396.74</v>
      </c>
      <c r="T167">
        <f>ROUND(ROUND(Q167*Source!I579, 6)*SmtRes!AK182, 2)</f>
        <v>1472.78</v>
      </c>
      <c r="U167">
        <f>SmtRes!X182</f>
        <v>-1085430917</v>
      </c>
      <c r="V167">
        <v>1407159038</v>
      </c>
      <c r="W167">
        <v>1407159038</v>
      </c>
    </row>
    <row r="168" spans="1:23" x14ac:dyDescent="0.2">
      <c r="A168">
        <f>Source!A581</f>
        <v>18</v>
      </c>
      <c r="C168">
        <v>3</v>
      </c>
      <c r="D168">
        <f>Source!BI581</f>
        <v>4</v>
      </c>
      <c r="E168">
        <f>Source!FS581</f>
        <v>0</v>
      </c>
      <c r="F168" t="str">
        <f>Source!F581</f>
        <v>21.3-3-19</v>
      </c>
      <c r="G168" t="str">
        <f>Source!G581</f>
        <v>Смеси асфальтобетонные дорожные горячие мелкозернистые, марка II, тип В</v>
      </c>
      <c r="H168" t="str">
        <f>Source!H581</f>
        <v>т</v>
      </c>
      <c r="I168">
        <f>Source!I581</f>
        <v>97.485600000000005</v>
      </c>
      <c r="J168">
        <v>1</v>
      </c>
      <c r="K168">
        <f>Source!AC581</f>
        <v>2562.79</v>
      </c>
      <c r="M168">
        <f>ROUND(K168*I168, 2)</f>
        <v>249835.12</v>
      </c>
      <c r="N168">
        <f>Source!AC581*IF(Source!BC581&lt;&gt; 0, Source!BC581, 1)</f>
        <v>2562.79</v>
      </c>
      <c r="O168">
        <f>ROUND(N168*I168, 2)</f>
        <v>249835.12</v>
      </c>
      <c r="P168">
        <f>Source!AE581</f>
        <v>0</v>
      </c>
      <c r="R168">
        <f>ROUND(P168*I168, 2)</f>
        <v>0</v>
      </c>
      <c r="S168">
        <f>Source!AE581*IF(Source!BS581&lt;&gt; 0, Source!BS581, 1)</f>
        <v>0</v>
      </c>
      <c r="T168">
        <f>ROUND(S168*I168, 2)</f>
        <v>0</v>
      </c>
      <c r="U168">
        <f>Source!GF581</f>
        <v>1103439754</v>
      </c>
      <c r="V168">
        <v>1846978656</v>
      </c>
      <c r="W168">
        <v>1846978656</v>
      </c>
    </row>
    <row r="169" spans="1:23" x14ac:dyDescent="0.2">
      <c r="A169">
        <f>Source!A582</f>
        <v>17</v>
      </c>
      <c r="C169">
        <v>3</v>
      </c>
      <c r="D169">
        <v>0</v>
      </c>
      <c r="E169">
        <f>SmtRes!AV195</f>
        <v>0</v>
      </c>
      <c r="F169" t="str">
        <f>SmtRes!I195</f>
        <v>21.1-25-776</v>
      </c>
      <c r="G169" t="str">
        <f>SmtRes!K195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169" t="str">
        <f>SmtRes!O195</f>
        <v>кг</v>
      </c>
      <c r="I169">
        <f>SmtRes!Y195*Source!I582</f>
        <v>1948.905</v>
      </c>
      <c r="J169">
        <f>SmtRes!AO195</f>
        <v>1</v>
      </c>
      <c r="K169">
        <f>SmtRes!AE195</f>
        <v>202.34</v>
      </c>
      <c r="L169">
        <f>SmtRes!DB195</f>
        <v>48865.11</v>
      </c>
      <c r="M169">
        <f>ROUND(ROUND(L169*Source!I582, 6)*1, 2)</f>
        <v>394341.44</v>
      </c>
      <c r="N169">
        <f>SmtRes!AA195</f>
        <v>202.34</v>
      </c>
      <c r="O169">
        <f>ROUND(ROUND(L169*Source!I582, 6)*SmtRes!DA195, 2)</f>
        <v>394341.44</v>
      </c>
      <c r="P169">
        <f>SmtRes!AG195</f>
        <v>0</v>
      </c>
      <c r="Q169">
        <f>SmtRes!DC195</f>
        <v>0</v>
      </c>
      <c r="R169">
        <f>ROUND(ROUND(Q169*Source!I582, 6)*1, 2)</f>
        <v>0</v>
      </c>
      <c r="S169">
        <f>SmtRes!AC195</f>
        <v>0</v>
      </c>
      <c r="T169">
        <f>ROUND(ROUND(Q169*Source!I582, 6)*SmtRes!AK195, 2)</f>
        <v>0</v>
      </c>
      <c r="U169">
        <f>SmtRes!X195</f>
        <v>1434584530</v>
      </c>
      <c r="V169">
        <v>2130616076</v>
      </c>
      <c r="W169">
        <v>2130616076</v>
      </c>
    </row>
    <row r="170" spans="1:23" x14ac:dyDescent="0.2">
      <c r="A170">
        <f>Source!A582</f>
        <v>17</v>
      </c>
      <c r="C170">
        <v>3</v>
      </c>
      <c r="D170">
        <v>0</v>
      </c>
      <c r="E170">
        <f>SmtRes!AV192</f>
        <v>0</v>
      </c>
      <c r="F170" t="str">
        <f>SmtRes!I192</f>
        <v>21.1-25-343</v>
      </c>
      <c r="G170" t="str">
        <f>SmtRes!K192</f>
        <v>Скипидар живичный</v>
      </c>
      <c r="H170" t="str">
        <f>SmtRes!O192</f>
        <v>т</v>
      </c>
      <c r="I170">
        <f>SmtRes!Y192*Source!I582</f>
        <v>2.5420500000000002E-2</v>
      </c>
      <c r="J170">
        <f>SmtRes!AO192</f>
        <v>1</v>
      </c>
      <c r="K170">
        <f>SmtRes!AE192</f>
        <v>343020.03</v>
      </c>
      <c r="L170">
        <f>SmtRes!DB192</f>
        <v>1080.51</v>
      </c>
      <c r="M170">
        <f>ROUND(ROUND(L170*Source!I582, 6)*1, 2)</f>
        <v>8719.7199999999993</v>
      </c>
      <c r="N170">
        <f>SmtRes!AA192</f>
        <v>343020.03</v>
      </c>
      <c r="O170">
        <f>ROUND(ROUND(L170*Source!I582, 6)*SmtRes!DA192, 2)</f>
        <v>8719.7199999999993</v>
      </c>
      <c r="P170">
        <f>SmtRes!AG192</f>
        <v>0</v>
      </c>
      <c r="Q170">
        <f>SmtRes!DC192</f>
        <v>0</v>
      </c>
      <c r="R170">
        <f>ROUND(ROUND(Q170*Source!I582, 6)*1, 2)</f>
        <v>0</v>
      </c>
      <c r="S170">
        <f>SmtRes!AC192</f>
        <v>0</v>
      </c>
      <c r="T170">
        <f>ROUND(ROUND(Q170*Source!I582, 6)*SmtRes!AK192, 2)</f>
        <v>0</v>
      </c>
      <c r="U170">
        <f>SmtRes!X192</f>
        <v>2135985724</v>
      </c>
      <c r="V170">
        <v>-588394673</v>
      </c>
      <c r="W170">
        <v>-588394673</v>
      </c>
    </row>
    <row r="171" spans="1:23" x14ac:dyDescent="0.2">
      <c r="A171">
        <f>Source!A582</f>
        <v>17</v>
      </c>
      <c r="C171">
        <v>3</v>
      </c>
      <c r="D171">
        <v>0</v>
      </c>
      <c r="E171">
        <f>SmtRes!AV191</f>
        <v>0</v>
      </c>
      <c r="F171" t="str">
        <f>SmtRes!I191</f>
        <v>21.1-25-255</v>
      </c>
      <c r="G171" t="str">
        <f>SmtRes!K191</f>
        <v>Пленка полиэтиленовая, толщина 0,12 - 0,15 мм</v>
      </c>
      <c r="H171" t="str">
        <f>SmtRes!O191</f>
        <v>м2</v>
      </c>
      <c r="I171">
        <f>SmtRes!Y191*Source!I582</f>
        <v>45.192</v>
      </c>
      <c r="J171">
        <f>SmtRes!AO191</f>
        <v>1</v>
      </c>
      <c r="K171">
        <f>SmtRes!AE191</f>
        <v>12.02</v>
      </c>
      <c r="L171">
        <f>SmtRes!DB191</f>
        <v>67.31</v>
      </c>
      <c r="M171">
        <f>ROUND(ROUND(L171*Source!I582, 6)*1, 2)</f>
        <v>543.19000000000005</v>
      </c>
      <c r="N171">
        <f>SmtRes!AA191</f>
        <v>12.02</v>
      </c>
      <c r="O171">
        <f>ROUND(ROUND(L171*Source!I582, 6)*SmtRes!DA191, 2)</f>
        <v>543.19000000000005</v>
      </c>
      <c r="P171">
        <f>SmtRes!AG191</f>
        <v>0</v>
      </c>
      <c r="Q171">
        <f>SmtRes!DC191</f>
        <v>0</v>
      </c>
      <c r="R171">
        <f>ROUND(ROUND(Q171*Source!I582, 6)*1, 2)</f>
        <v>0</v>
      </c>
      <c r="S171">
        <f>SmtRes!AC191</f>
        <v>0</v>
      </c>
      <c r="T171">
        <f>ROUND(ROUND(Q171*Source!I582, 6)*SmtRes!AK191, 2)</f>
        <v>0</v>
      </c>
      <c r="U171">
        <f>SmtRes!X191</f>
        <v>-656702110</v>
      </c>
      <c r="V171">
        <v>657210226</v>
      </c>
      <c r="W171">
        <v>657210226</v>
      </c>
    </row>
    <row r="172" spans="1:23" x14ac:dyDescent="0.2">
      <c r="A172">
        <f>Source!A582</f>
        <v>17</v>
      </c>
      <c r="C172">
        <v>2</v>
      </c>
      <c r="D172">
        <v>0</v>
      </c>
      <c r="E172">
        <f>SmtRes!AV190</f>
        <v>0</v>
      </c>
      <c r="F172" t="str">
        <f>SmtRes!I190</f>
        <v>22.1-6-68</v>
      </c>
      <c r="G172" t="str">
        <f>SmtRes!K190</f>
        <v>Растворосмесители стационарные, емкость до 250 л</v>
      </c>
      <c r="H172" t="str">
        <f>SmtRes!O190</f>
        <v>маш.-ч</v>
      </c>
      <c r="I172">
        <f>SmtRes!Y190*Source!I582</f>
        <v>21.3048</v>
      </c>
      <c r="J172">
        <f>SmtRes!AO190</f>
        <v>1</v>
      </c>
      <c r="K172">
        <f>SmtRes!AF190</f>
        <v>454.31</v>
      </c>
      <c r="L172">
        <f>SmtRes!DB190</f>
        <v>1199.3800000000001</v>
      </c>
      <c r="M172">
        <f>ROUND(ROUND(L172*Source!I582, 6)*1, 2)</f>
        <v>9679</v>
      </c>
      <c r="N172">
        <f>SmtRes!AB190</f>
        <v>454.31</v>
      </c>
      <c r="O172">
        <f>ROUND(ROUND(L172*Source!I582, 6)*SmtRes!DA190, 2)</f>
        <v>9679</v>
      </c>
      <c r="P172">
        <f>SmtRes!AG190</f>
        <v>405.68</v>
      </c>
      <c r="Q172">
        <f>SmtRes!DC190</f>
        <v>1071</v>
      </c>
      <c r="R172">
        <f>ROUND(ROUND(Q172*Source!I582, 6)*1, 2)</f>
        <v>8642.9699999999993</v>
      </c>
      <c r="S172">
        <f>SmtRes!AC190</f>
        <v>405.68</v>
      </c>
      <c r="T172">
        <f>ROUND(ROUND(Q172*Source!I582, 6)*SmtRes!AK190, 2)</f>
        <v>8642.9699999999993</v>
      </c>
      <c r="U172">
        <f>SmtRes!X190</f>
        <v>1948933241</v>
      </c>
      <c r="V172">
        <v>4389697</v>
      </c>
      <c r="W172">
        <v>4389697</v>
      </c>
    </row>
    <row r="173" spans="1:23" x14ac:dyDescent="0.2">
      <c r="A173">
        <f>Source!A582</f>
        <v>17</v>
      </c>
      <c r="C173">
        <v>2</v>
      </c>
      <c r="D173">
        <v>0</v>
      </c>
      <c r="E173">
        <f>SmtRes!AV189</f>
        <v>0</v>
      </c>
      <c r="F173" t="str">
        <f>SmtRes!I189</f>
        <v>22.1-4-8</v>
      </c>
      <c r="G173" t="str">
        <f>SmtRes!K189</f>
        <v>Погрузчики на автомобильном ходу, грузоподъемность до 1 т</v>
      </c>
      <c r="H173" t="str">
        <f>SmtRes!O189</f>
        <v>маш.-ч</v>
      </c>
      <c r="I173">
        <f>SmtRes!Y189*Source!I582</f>
        <v>8.0700000000000008E-2</v>
      </c>
      <c r="J173">
        <f>SmtRes!AO189</f>
        <v>1</v>
      </c>
      <c r="K173">
        <f>SmtRes!AF189</f>
        <v>616.73</v>
      </c>
      <c r="L173">
        <f>SmtRes!DB189</f>
        <v>6.17</v>
      </c>
      <c r="M173">
        <f>ROUND(ROUND(L173*Source!I582, 6)*1, 2)</f>
        <v>49.79</v>
      </c>
      <c r="N173">
        <f>SmtRes!AB189</f>
        <v>616.73</v>
      </c>
      <c r="O173">
        <f>ROUND(ROUND(L173*Source!I582, 6)*SmtRes!DA189, 2)</f>
        <v>49.79</v>
      </c>
      <c r="P173">
        <f>SmtRes!AG189</f>
        <v>511.29</v>
      </c>
      <c r="Q173">
        <f>SmtRes!DC189</f>
        <v>5.1100000000000003</v>
      </c>
      <c r="R173">
        <f>ROUND(ROUND(Q173*Source!I582, 6)*1, 2)</f>
        <v>41.24</v>
      </c>
      <c r="S173">
        <f>SmtRes!AC189</f>
        <v>511.29</v>
      </c>
      <c r="T173">
        <f>ROUND(ROUND(Q173*Source!I582, 6)*SmtRes!AK189, 2)</f>
        <v>41.24</v>
      </c>
      <c r="U173">
        <f>SmtRes!X189</f>
        <v>-929482187</v>
      </c>
      <c r="V173">
        <v>-878210744</v>
      </c>
      <c r="W173">
        <v>-878210744</v>
      </c>
    </row>
    <row r="174" spans="1:23" x14ac:dyDescent="0.2">
      <c r="A174">
        <f>Source!A582</f>
        <v>17</v>
      </c>
      <c r="C174">
        <v>2</v>
      </c>
      <c r="D174">
        <v>0</v>
      </c>
      <c r="E174">
        <f>SmtRes!AV188</f>
        <v>0</v>
      </c>
      <c r="F174" t="str">
        <f>SmtRes!I188</f>
        <v>22.1-30-102</v>
      </c>
      <c r="G174" t="str">
        <f>SmtRes!K188</f>
        <v>Дрели электрические, двухскоростные, мощностью 600 Вт</v>
      </c>
      <c r="H174" t="str">
        <f>SmtRes!O188</f>
        <v>маш.-ч</v>
      </c>
      <c r="I174">
        <f>SmtRes!Y188*Source!I582</f>
        <v>9.5226000000000006</v>
      </c>
      <c r="J174">
        <f>SmtRes!AO188</f>
        <v>1</v>
      </c>
      <c r="K174">
        <f>SmtRes!AF188</f>
        <v>7.44</v>
      </c>
      <c r="L174">
        <f>SmtRes!DB188</f>
        <v>8.7799999999999994</v>
      </c>
      <c r="M174">
        <f>ROUND(ROUND(L174*Source!I582, 6)*1, 2)</f>
        <v>70.849999999999994</v>
      </c>
      <c r="N174">
        <f>SmtRes!AB188</f>
        <v>7.44</v>
      </c>
      <c r="O174">
        <f>ROUND(ROUND(L174*Source!I582, 6)*SmtRes!DA188, 2)</f>
        <v>70.849999999999994</v>
      </c>
      <c r="P174">
        <f>SmtRes!AG188</f>
        <v>0.98</v>
      </c>
      <c r="Q174">
        <f>SmtRes!DC188</f>
        <v>1.1599999999999999</v>
      </c>
      <c r="R174">
        <f>ROUND(ROUND(Q174*Source!I582, 6)*1, 2)</f>
        <v>9.36</v>
      </c>
      <c r="S174">
        <f>SmtRes!AC188</f>
        <v>0.98</v>
      </c>
      <c r="T174">
        <f>ROUND(ROUND(Q174*Source!I582, 6)*SmtRes!AK188, 2)</f>
        <v>9.36</v>
      </c>
      <c r="U174">
        <f>SmtRes!X188</f>
        <v>-1222982568</v>
      </c>
      <c r="V174">
        <v>-2110789947</v>
      </c>
      <c r="W174">
        <v>-2110789947</v>
      </c>
    </row>
    <row r="175" spans="1:23" x14ac:dyDescent="0.2">
      <c r="A175">
        <f>Source!A582</f>
        <v>17</v>
      </c>
      <c r="C175">
        <v>2</v>
      </c>
      <c r="D175">
        <v>0</v>
      </c>
      <c r="E175">
        <f>SmtRes!AV187</f>
        <v>0</v>
      </c>
      <c r="F175" t="str">
        <f>SmtRes!I187</f>
        <v>22.1-17-168</v>
      </c>
      <c r="G175" t="str">
        <f>SmtRes!K187</f>
        <v>Укладчики полимерных покрытий на игровых и спортивных площадках, производительность 10-50 м2/ч</v>
      </c>
      <c r="H175" t="str">
        <f>SmtRes!O187</f>
        <v>маш.-ч</v>
      </c>
      <c r="I175">
        <f>SmtRes!Y187*Source!I582</f>
        <v>21.3048</v>
      </c>
      <c r="J175">
        <f>SmtRes!AO187</f>
        <v>1</v>
      </c>
      <c r="K175">
        <f>SmtRes!AF187</f>
        <v>531.41</v>
      </c>
      <c r="L175">
        <f>SmtRes!DB187</f>
        <v>1402.92</v>
      </c>
      <c r="M175">
        <f>ROUND(ROUND(L175*Source!I582, 6)*1, 2)</f>
        <v>11321.56</v>
      </c>
      <c r="N175">
        <f>SmtRes!AB187</f>
        <v>531.41</v>
      </c>
      <c r="O175">
        <f>ROUND(ROUND(L175*Source!I582, 6)*SmtRes!DA187, 2)</f>
        <v>11321.56</v>
      </c>
      <c r="P175">
        <f>SmtRes!AG187</f>
        <v>373.56</v>
      </c>
      <c r="Q175">
        <f>SmtRes!DC187</f>
        <v>986.2</v>
      </c>
      <c r="R175">
        <f>ROUND(ROUND(Q175*Source!I582, 6)*1, 2)</f>
        <v>7958.63</v>
      </c>
      <c r="S175">
        <f>SmtRes!AC187</f>
        <v>373.56</v>
      </c>
      <c r="T175">
        <f>ROUND(ROUND(Q175*Source!I582, 6)*SmtRes!AK187, 2)</f>
        <v>7958.63</v>
      </c>
      <c r="U175">
        <f>SmtRes!X187</f>
        <v>2028281919</v>
      </c>
      <c r="V175">
        <v>-1587432455</v>
      </c>
      <c r="W175">
        <v>-1587432455</v>
      </c>
    </row>
    <row r="176" spans="1:23" x14ac:dyDescent="0.2">
      <c r="A176">
        <f>Source!A585</f>
        <v>18</v>
      </c>
      <c r="C176">
        <v>3</v>
      </c>
      <c r="D176">
        <f>Source!BI585</f>
        <v>4</v>
      </c>
      <c r="E176">
        <f>Source!FS585</f>
        <v>0</v>
      </c>
      <c r="F176" t="str">
        <f>Source!F585</f>
        <v>21.1-25-770</v>
      </c>
      <c r="G176" t="str">
        <f>Source!G585</f>
        <v>Крошка каучуковая гранулированная, окрашенная в массе, фракция 2-3 мм, цветная</v>
      </c>
      <c r="H176" t="str">
        <f>Source!H585</f>
        <v>кг</v>
      </c>
      <c r="I176">
        <f>Source!I585</f>
        <v>5931.45</v>
      </c>
      <c r="J176">
        <v>1</v>
      </c>
      <c r="K176">
        <f>Source!AC585</f>
        <v>94.72</v>
      </c>
      <c r="M176">
        <f>ROUND(K176*I176, 2)</f>
        <v>561826.93999999994</v>
      </c>
      <c r="N176">
        <f>Source!AC585*IF(Source!BC585&lt;&gt; 0, Source!BC585, 1)</f>
        <v>94.72</v>
      </c>
      <c r="O176">
        <f>ROUND(N176*I176, 2)</f>
        <v>561826.93999999994</v>
      </c>
      <c r="P176">
        <f>Source!AE585</f>
        <v>0</v>
      </c>
      <c r="R176">
        <f>ROUND(P176*I176, 2)</f>
        <v>0</v>
      </c>
      <c r="S176">
        <f>Source!AE585*IF(Source!BS585&lt;&gt; 0, Source!BS585, 1)</f>
        <v>0</v>
      </c>
      <c r="T176">
        <f>ROUND(S176*I176, 2)</f>
        <v>0</v>
      </c>
      <c r="U176">
        <f>Source!GF585</f>
        <v>1362637907</v>
      </c>
      <c r="V176">
        <v>-1596697333</v>
      </c>
      <c r="W176">
        <v>-1596697333</v>
      </c>
    </row>
    <row r="177" spans="1:23" x14ac:dyDescent="0.2">
      <c r="A177">
        <f>Source!A586</f>
        <v>17</v>
      </c>
      <c r="C177">
        <v>3</v>
      </c>
      <c r="D177">
        <v>0</v>
      </c>
      <c r="E177">
        <f>SmtRes!AV202</f>
        <v>0</v>
      </c>
      <c r="F177" t="str">
        <f>SmtRes!I202</f>
        <v>21.1-25-776</v>
      </c>
      <c r="G177" t="str">
        <f>SmtRes!K202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177" t="str">
        <f>SmtRes!O202</f>
        <v>кг</v>
      </c>
      <c r="I177">
        <f>SmtRes!Y202*Source!I586</f>
        <v>338.94</v>
      </c>
      <c r="J177">
        <f>SmtRes!AO202</f>
        <v>1</v>
      </c>
      <c r="K177">
        <f>SmtRes!AE202</f>
        <v>202.34</v>
      </c>
      <c r="L177">
        <f>SmtRes!DB202</f>
        <v>8498.2800000000007</v>
      </c>
      <c r="M177">
        <f>ROUND(ROUND(L177*Source!I586, 6)*1, 2)</f>
        <v>68581.119999999995</v>
      </c>
      <c r="N177">
        <f>SmtRes!AA202</f>
        <v>202.34</v>
      </c>
      <c r="O177">
        <f>ROUND(ROUND(L177*Source!I586, 6)*SmtRes!DA202, 2)</f>
        <v>68581.119999999995</v>
      </c>
      <c r="P177">
        <f>SmtRes!AG202</f>
        <v>0</v>
      </c>
      <c r="Q177">
        <f>SmtRes!DC202</f>
        <v>0</v>
      </c>
      <c r="R177">
        <f>ROUND(ROUND(Q177*Source!I586, 6)*1, 2)</f>
        <v>0</v>
      </c>
      <c r="S177">
        <f>SmtRes!AC202</f>
        <v>0</v>
      </c>
      <c r="T177">
        <f>ROUND(ROUND(Q177*Source!I586, 6)*SmtRes!AK202, 2)</f>
        <v>0</v>
      </c>
      <c r="U177">
        <f>SmtRes!X202</f>
        <v>1434584530</v>
      </c>
      <c r="V177">
        <v>2130616076</v>
      </c>
      <c r="W177">
        <v>2130616076</v>
      </c>
    </row>
    <row r="178" spans="1:23" x14ac:dyDescent="0.2">
      <c r="A178">
        <f>Source!A586</f>
        <v>17</v>
      </c>
      <c r="C178">
        <v>2</v>
      </c>
      <c r="D178">
        <v>0</v>
      </c>
      <c r="E178">
        <f>SmtRes!AV199</f>
        <v>0</v>
      </c>
      <c r="F178" t="str">
        <f>SmtRes!I199</f>
        <v>22.1-6-68</v>
      </c>
      <c r="G178" t="str">
        <f>SmtRes!K199</f>
        <v>Растворосмесители стационарные, емкость до 250 л</v>
      </c>
      <c r="H178" t="str">
        <f>SmtRes!O199</f>
        <v>маш.-ч</v>
      </c>
      <c r="I178">
        <f>SmtRes!Y199*Source!I586</f>
        <v>4.0350000000000001</v>
      </c>
      <c r="J178">
        <f>SmtRes!AO199</f>
        <v>1</v>
      </c>
      <c r="K178">
        <f>SmtRes!AF199</f>
        <v>454.31</v>
      </c>
      <c r="L178">
        <f>SmtRes!DB199</f>
        <v>227.16</v>
      </c>
      <c r="M178">
        <f>ROUND(ROUND(L178*Source!I586, 6)*1, 2)</f>
        <v>1833.18</v>
      </c>
      <c r="N178">
        <f>SmtRes!AB199</f>
        <v>454.31</v>
      </c>
      <c r="O178">
        <f>ROUND(ROUND(L178*Source!I586, 6)*SmtRes!DA199, 2)</f>
        <v>1833.18</v>
      </c>
      <c r="P178">
        <f>SmtRes!AG199</f>
        <v>405.68</v>
      </c>
      <c r="Q178">
        <f>SmtRes!DC199</f>
        <v>202.84</v>
      </c>
      <c r="R178">
        <f>ROUND(ROUND(Q178*Source!I586, 6)*1, 2)</f>
        <v>1636.92</v>
      </c>
      <c r="S178">
        <f>SmtRes!AC199</f>
        <v>405.68</v>
      </c>
      <c r="T178">
        <f>ROUND(ROUND(Q178*Source!I586, 6)*SmtRes!AK199, 2)</f>
        <v>1636.92</v>
      </c>
      <c r="U178">
        <f>SmtRes!X199</f>
        <v>1948933241</v>
      </c>
      <c r="V178">
        <v>4389697</v>
      </c>
      <c r="W178">
        <v>4389697</v>
      </c>
    </row>
    <row r="179" spans="1:23" x14ac:dyDescent="0.2">
      <c r="A179">
        <f>Source!A586</f>
        <v>17</v>
      </c>
      <c r="C179">
        <v>2</v>
      </c>
      <c r="D179">
        <v>0</v>
      </c>
      <c r="E179">
        <f>SmtRes!AV198</f>
        <v>0</v>
      </c>
      <c r="F179" t="str">
        <f>SmtRes!I198</f>
        <v>22.1-17-168</v>
      </c>
      <c r="G179" t="str">
        <f>SmtRes!K198</f>
        <v>Укладчики полимерных покрытий на игровых и спортивных площадках, производительность 10-50 м2/ч</v>
      </c>
      <c r="H179" t="str">
        <f>SmtRes!O198</f>
        <v>маш.-ч</v>
      </c>
      <c r="I179">
        <f>SmtRes!Y198*Source!I586</f>
        <v>4.0350000000000001</v>
      </c>
      <c r="J179">
        <f>SmtRes!AO198</f>
        <v>1</v>
      </c>
      <c r="K179">
        <f>SmtRes!AF198</f>
        <v>531.41</v>
      </c>
      <c r="L179">
        <f>SmtRes!DB198</f>
        <v>265.70999999999998</v>
      </c>
      <c r="M179">
        <f>ROUND(ROUND(L179*Source!I586, 6)*1, 2)</f>
        <v>2144.2800000000002</v>
      </c>
      <c r="N179">
        <f>SmtRes!AB198</f>
        <v>531.41</v>
      </c>
      <c r="O179">
        <f>ROUND(ROUND(L179*Source!I586, 6)*SmtRes!DA198, 2)</f>
        <v>2144.2800000000002</v>
      </c>
      <c r="P179">
        <f>SmtRes!AG198</f>
        <v>373.56</v>
      </c>
      <c r="Q179">
        <f>SmtRes!DC198</f>
        <v>186.78</v>
      </c>
      <c r="R179">
        <f>ROUND(ROUND(Q179*Source!I586, 6)*1, 2)</f>
        <v>1507.31</v>
      </c>
      <c r="S179">
        <f>SmtRes!AC198</f>
        <v>373.56</v>
      </c>
      <c r="T179">
        <f>ROUND(ROUND(Q179*Source!I586, 6)*SmtRes!AK198, 2)</f>
        <v>1507.31</v>
      </c>
      <c r="U179">
        <f>SmtRes!X198</f>
        <v>2028281919</v>
      </c>
      <c r="V179">
        <v>-1587432455</v>
      </c>
      <c r="W179">
        <v>-1587432455</v>
      </c>
    </row>
    <row r="180" spans="1:23" x14ac:dyDescent="0.2">
      <c r="A180">
        <f>Source!A589</f>
        <v>18</v>
      </c>
      <c r="C180">
        <v>3</v>
      </c>
      <c r="D180">
        <f>Source!BI589</f>
        <v>4</v>
      </c>
      <c r="E180">
        <f>Source!FS589</f>
        <v>0</v>
      </c>
      <c r="F180" t="str">
        <f>Source!F589</f>
        <v>21.1-25-770</v>
      </c>
      <c r="G180" t="str">
        <f>Source!G589</f>
        <v>Крошка каучуковая гранулированная, окрашенная в массе, фракция 2-3 мм, цветная</v>
      </c>
      <c r="H180" t="str">
        <f>Source!H589</f>
        <v>кг</v>
      </c>
      <c r="I180">
        <f>Source!I589</f>
        <v>1186.29</v>
      </c>
      <c r="J180">
        <v>1</v>
      </c>
      <c r="K180">
        <f>Source!AC589</f>
        <v>94.72</v>
      </c>
      <c r="M180">
        <f>ROUND(K180*I180, 2)</f>
        <v>112365.39</v>
      </c>
      <c r="N180">
        <f>Source!AC589*IF(Source!BC589&lt;&gt; 0, Source!BC589, 1)</f>
        <v>94.72</v>
      </c>
      <c r="O180">
        <f>ROUND(N180*I180, 2)</f>
        <v>112365.39</v>
      </c>
      <c r="P180">
        <f>Source!AE589</f>
        <v>0</v>
      </c>
      <c r="R180">
        <f>ROUND(P180*I180, 2)</f>
        <v>0</v>
      </c>
      <c r="S180">
        <f>Source!AE589*IF(Source!BS589&lt;&gt; 0, Source!BS589, 1)</f>
        <v>0</v>
      </c>
      <c r="T180">
        <f>ROUND(S180*I180, 2)</f>
        <v>0</v>
      </c>
      <c r="U180">
        <f>Source!GF589</f>
        <v>1362637907</v>
      </c>
      <c r="V180">
        <v>-1596697333</v>
      </c>
      <c r="W180">
        <v>-1596697333</v>
      </c>
    </row>
    <row r="181" spans="1:23" x14ac:dyDescent="0.2">
      <c r="A181">
        <f>Source!A590</f>
        <v>17</v>
      </c>
      <c r="C181">
        <v>3</v>
      </c>
      <c r="D181">
        <v>0</v>
      </c>
      <c r="E181">
        <f>SmtRes!AV206</f>
        <v>0</v>
      </c>
      <c r="F181" t="str">
        <f>SmtRes!I206</f>
        <v>21.3-2-15</v>
      </c>
      <c r="G181" t="str">
        <f>SmtRes!K206</f>
        <v>Растворы цементные, марка 100</v>
      </c>
      <c r="H181" t="str">
        <f>SmtRes!O206</f>
        <v>м3</v>
      </c>
      <c r="I181">
        <f>SmtRes!Y206*Source!I590</f>
        <v>6.2399999999999997E-2</v>
      </c>
      <c r="J181">
        <f>SmtRes!AO206</f>
        <v>1</v>
      </c>
      <c r="K181">
        <f>SmtRes!AE206</f>
        <v>3392.59</v>
      </c>
      <c r="L181">
        <f>SmtRes!DB206</f>
        <v>203.56</v>
      </c>
      <c r="M181">
        <f>ROUND(ROUND(L181*Source!I590, 6)*1, 2)</f>
        <v>211.7</v>
      </c>
      <c r="N181">
        <f>SmtRes!AA206</f>
        <v>3392.59</v>
      </c>
      <c r="O181">
        <f>ROUND(ROUND(L181*Source!I590, 6)*SmtRes!DA206, 2)</f>
        <v>211.7</v>
      </c>
      <c r="P181">
        <f>SmtRes!AG206</f>
        <v>0</v>
      </c>
      <c r="Q181">
        <f>SmtRes!DC206</f>
        <v>0</v>
      </c>
      <c r="R181">
        <f>ROUND(ROUND(Q181*Source!I590, 6)*1, 2)</f>
        <v>0</v>
      </c>
      <c r="S181">
        <f>SmtRes!AC206</f>
        <v>0</v>
      </c>
      <c r="T181">
        <f>ROUND(ROUND(Q181*Source!I590, 6)*SmtRes!AK206, 2)</f>
        <v>0</v>
      </c>
      <c r="U181">
        <f>SmtRes!X206</f>
        <v>253260963</v>
      </c>
      <c r="V181">
        <v>1066234070</v>
      </c>
      <c r="W181">
        <v>1066234070</v>
      </c>
    </row>
    <row r="182" spans="1:23" x14ac:dyDescent="0.2">
      <c r="A182">
        <f>Source!A590</f>
        <v>17</v>
      </c>
      <c r="C182">
        <v>3</v>
      </c>
      <c r="D182">
        <v>0</v>
      </c>
      <c r="E182">
        <f>SmtRes!AV205</f>
        <v>0</v>
      </c>
      <c r="F182" t="str">
        <f>SmtRes!I205</f>
        <v>21.3-1-69</v>
      </c>
      <c r="G182" t="str">
        <f>SmtRes!K205</f>
        <v>Смеси бетонные, БСГ, тяжелого бетона на гранитном щебне, класс прочности: В15 (М200); П3, фракция 5-20, F50-100, W0-2</v>
      </c>
      <c r="H182" t="str">
        <f>SmtRes!O205</f>
        <v>м3</v>
      </c>
      <c r="I182">
        <f>SmtRes!Y205*Source!I590</f>
        <v>6.136000000000001</v>
      </c>
      <c r="J182">
        <f>SmtRes!AO205</f>
        <v>1</v>
      </c>
      <c r="K182">
        <f>SmtRes!AE205</f>
        <v>3714.73</v>
      </c>
      <c r="L182">
        <f>SmtRes!DB205</f>
        <v>21916.91</v>
      </c>
      <c r="M182">
        <f>ROUND(ROUND(L182*Source!I590, 6)*1, 2)</f>
        <v>22793.59</v>
      </c>
      <c r="N182">
        <f>SmtRes!AA205</f>
        <v>3714.73</v>
      </c>
      <c r="O182">
        <f>ROUND(ROUND(L182*Source!I590, 6)*SmtRes!DA205, 2)</f>
        <v>22793.59</v>
      </c>
      <c r="P182">
        <f>SmtRes!AG205</f>
        <v>0</v>
      </c>
      <c r="Q182">
        <f>SmtRes!DC205</f>
        <v>0</v>
      </c>
      <c r="R182">
        <f>ROUND(ROUND(Q182*Source!I590, 6)*1, 2)</f>
        <v>0</v>
      </c>
      <c r="S182">
        <f>SmtRes!AC205</f>
        <v>0</v>
      </c>
      <c r="T182">
        <f>ROUND(ROUND(Q182*Source!I590, 6)*SmtRes!AK205, 2)</f>
        <v>0</v>
      </c>
      <c r="U182">
        <f>SmtRes!X205</f>
        <v>-697630842</v>
      </c>
      <c r="V182">
        <v>-887866689</v>
      </c>
      <c r="W182">
        <v>-887866689</v>
      </c>
    </row>
    <row r="183" spans="1:23" x14ac:dyDescent="0.2">
      <c r="A183">
        <f>Source!A656</f>
        <v>4</v>
      </c>
      <c r="B183">
        <v>656</v>
      </c>
      <c r="G183" t="str">
        <f>Source!G656</f>
        <v>Установка лавочек</v>
      </c>
    </row>
    <row r="184" spans="1:23" x14ac:dyDescent="0.2">
      <c r="A184">
        <f>Source!A660</f>
        <v>17</v>
      </c>
      <c r="C184">
        <v>3</v>
      </c>
      <c r="D184">
        <v>0</v>
      </c>
      <c r="E184">
        <f>SmtRes!AV213</f>
        <v>0</v>
      </c>
      <c r="F184" t="str">
        <f>SmtRes!I213</f>
        <v>21.7-9-6</v>
      </c>
      <c r="G184" t="str">
        <f>SmtRes!K213</f>
        <v>Столбик для ограды газонной из трубы профильной 40х40 мм, высота 1000мм</v>
      </c>
      <c r="H184" t="str">
        <f>SmtRes!O213</f>
        <v>шт.</v>
      </c>
      <c r="I184">
        <f>SmtRes!Y213*Source!I660</f>
        <v>8</v>
      </c>
      <c r="J184">
        <f>SmtRes!AO213</f>
        <v>1</v>
      </c>
      <c r="K184">
        <f>SmtRes!AE213</f>
        <v>236.53</v>
      </c>
      <c r="L184">
        <f>SmtRes!DB213</f>
        <v>2365.3000000000002</v>
      </c>
      <c r="M184">
        <f>ROUND(ROUND(L184*Source!I660, 6)*1, 2)</f>
        <v>1892.24</v>
      </c>
      <c r="N184">
        <f>SmtRes!AA213</f>
        <v>236.53</v>
      </c>
      <c r="O184">
        <f>ROUND(ROUND(L184*Source!I660, 6)*SmtRes!DA213, 2)</f>
        <v>1892.24</v>
      </c>
      <c r="P184">
        <f>SmtRes!AG213</f>
        <v>0</v>
      </c>
      <c r="Q184">
        <f>SmtRes!DC213</f>
        <v>0</v>
      </c>
      <c r="R184">
        <f>ROUND(ROUND(Q184*Source!I660, 6)*1, 2)</f>
        <v>0</v>
      </c>
      <c r="S184">
        <f>SmtRes!AC213</f>
        <v>0</v>
      </c>
      <c r="T184">
        <f>ROUND(ROUND(Q184*Source!I660, 6)*SmtRes!AK213, 2)</f>
        <v>0</v>
      </c>
      <c r="U184">
        <f>SmtRes!X213</f>
        <v>-1873178035</v>
      </c>
      <c r="V184">
        <v>-820543880</v>
      </c>
      <c r="W184">
        <v>-820543880</v>
      </c>
    </row>
    <row r="185" spans="1:23" x14ac:dyDescent="0.2">
      <c r="A185">
        <f>Source!A660</f>
        <v>17</v>
      </c>
      <c r="C185">
        <v>3</v>
      </c>
      <c r="D185">
        <v>0</v>
      </c>
      <c r="E185">
        <f>SmtRes!AV212</f>
        <v>0</v>
      </c>
      <c r="F185" t="str">
        <f>SmtRes!I212</f>
        <v>21.1-25-13</v>
      </c>
      <c r="G185" t="str">
        <f>SmtRes!K212</f>
        <v>Вода</v>
      </c>
      <c r="H185" t="str">
        <f>SmtRes!O212</f>
        <v>м3</v>
      </c>
      <c r="I185">
        <f>SmtRes!Y212*Source!I660</f>
        <v>6.1600000000000002E-2</v>
      </c>
      <c r="J185">
        <f>SmtRes!AO212</f>
        <v>1</v>
      </c>
      <c r="K185">
        <f>SmtRes!AE212</f>
        <v>35.25</v>
      </c>
      <c r="L185">
        <f>SmtRes!DB212</f>
        <v>2.71</v>
      </c>
      <c r="M185">
        <f>ROUND(ROUND(L185*Source!I660, 6)*1, 2)</f>
        <v>2.17</v>
      </c>
      <c r="N185">
        <f>SmtRes!AA212</f>
        <v>35.25</v>
      </c>
      <c r="O185">
        <f>ROUND(ROUND(L185*Source!I660, 6)*SmtRes!DA212, 2)</f>
        <v>2.17</v>
      </c>
      <c r="P185">
        <f>SmtRes!AG212</f>
        <v>0</v>
      </c>
      <c r="Q185">
        <f>SmtRes!DC212</f>
        <v>0</v>
      </c>
      <c r="R185">
        <f>ROUND(ROUND(Q185*Source!I660, 6)*1, 2)</f>
        <v>0</v>
      </c>
      <c r="S185">
        <f>SmtRes!AC212</f>
        <v>0</v>
      </c>
      <c r="T185">
        <f>ROUND(ROUND(Q185*Source!I660, 6)*SmtRes!AK212, 2)</f>
        <v>0</v>
      </c>
      <c r="U185">
        <f>SmtRes!X212</f>
        <v>1057803868</v>
      </c>
      <c r="V185">
        <v>-2043949916</v>
      </c>
      <c r="W185">
        <v>-2043949916</v>
      </c>
    </row>
    <row r="186" spans="1:23" x14ac:dyDescent="0.2">
      <c r="A186">
        <f>Source!A660</f>
        <v>17</v>
      </c>
      <c r="C186">
        <v>3</v>
      </c>
      <c r="D186">
        <v>0</v>
      </c>
      <c r="E186">
        <f>SmtRes!AV211</f>
        <v>0</v>
      </c>
      <c r="F186" t="str">
        <f>SmtRes!I211</f>
        <v>21.1-2-13</v>
      </c>
      <c r="G186" t="str">
        <f>SmtRes!K211</f>
        <v>Цемент общестроительный, портландцемент общего назначения, марка 400</v>
      </c>
      <c r="H186" t="str">
        <f>SmtRes!O211</f>
        <v>т</v>
      </c>
      <c r="I186">
        <f>SmtRes!Y211*Source!I660</f>
        <v>8.5600000000000009E-2</v>
      </c>
      <c r="J186">
        <f>SmtRes!AO211</f>
        <v>1</v>
      </c>
      <c r="K186">
        <f>SmtRes!AE211</f>
        <v>4207.5</v>
      </c>
      <c r="L186">
        <f>SmtRes!DB211</f>
        <v>450.2</v>
      </c>
      <c r="M186">
        <f>ROUND(ROUND(L186*Source!I660, 6)*1, 2)</f>
        <v>360.16</v>
      </c>
      <c r="N186">
        <f>SmtRes!AA211</f>
        <v>4207.5</v>
      </c>
      <c r="O186">
        <f>ROUND(ROUND(L186*Source!I660, 6)*SmtRes!DA211, 2)</f>
        <v>360.16</v>
      </c>
      <c r="P186">
        <f>SmtRes!AG211</f>
        <v>0</v>
      </c>
      <c r="Q186">
        <f>SmtRes!DC211</f>
        <v>0</v>
      </c>
      <c r="R186">
        <f>ROUND(ROUND(Q186*Source!I660, 6)*1, 2)</f>
        <v>0</v>
      </c>
      <c r="S186">
        <f>SmtRes!AC211</f>
        <v>0</v>
      </c>
      <c r="T186">
        <f>ROUND(ROUND(Q186*Source!I660, 6)*SmtRes!AK211, 2)</f>
        <v>0</v>
      </c>
      <c r="U186">
        <f>SmtRes!X211</f>
        <v>381792092</v>
      </c>
      <c r="V186">
        <v>-1484058169</v>
      </c>
      <c r="W186">
        <v>-1484058169</v>
      </c>
    </row>
    <row r="187" spans="1:23" x14ac:dyDescent="0.2">
      <c r="A187">
        <f>Source!A660</f>
        <v>17</v>
      </c>
      <c r="C187">
        <v>3</v>
      </c>
      <c r="D187">
        <v>0</v>
      </c>
      <c r="E187">
        <f>SmtRes!AV210</f>
        <v>0</v>
      </c>
      <c r="F187" t="str">
        <f>SmtRes!I210</f>
        <v>21.1-12-11</v>
      </c>
      <c r="G187" t="str">
        <f>SmtRes!K210</f>
        <v>Песок для строительных работ, рядовой</v>
      </c>
      <c r="H187" t="str">
        <f>SmtRes!O210</f>
        <v>м3</v>
      </c>
      <c r="I187">
        <f>SmtRes!Y210*Source!I660</f>
        <v>0.2392</v>
      </c>
      <c r="J187">
        <f>SmtRes!AO210</f>
        <v>1</v>
      </c>
      <c r="K187">
        <f>SmtRes!AE210</f>
        <v>590.78</v>
      </c>
      <c r="L187">
        <f>SmtRes!DB210</f>
        <v>176.64</v>
      </c>
      <c r="M187">
        <f>ROUND(ROUND(L187*Source!I660, 6)*1, 2)</f>
        <v>141.31</v>
      </c>
      <c r="N187">
        <f>SmtRes!AA210</f>
        <v>590.78</v>
      </c>
      <c r="O187">
        <f>ROUND(ROUND(L187*Source!I660, 6)*SmtRes!DA210, 2)</f>
        <v>141.31</v>
      </c>
      <c r="P187">
        <f>SmtRes!AG210</f>
        <v>0</v>
      </c>
      <c r="Q187">
        <f>SmtRes!DC210</f>
        <v>0</v>
      </c>
      <c r="R187">
        <f>ROUND(ROUND(Q187*Source!I660, 6)*1, 2)</f>
        <v>0</v>
      </c>
      <c r="S187">
        <f>SmtRes!AC210</f>
        <v>0</v>
      </c>
      <c r="T187">
        <f>ROUND(ROUND(Q187*Source!I660, 6)*SmtRes!AK210, 2)</f>
        <v>0</v>
      </c>
      <c r="U187">
        <f>SmtRes!X210</f>
        <v>1817333636</v>
      </c>
      <c r="V187">
        <v>2132229025</v>
      </c>
      <c r="W187">
        <v>2132229025</v>
      </c>
    </row>
    <row r="188" spans="1:23" x14ac:dyDescent="0.2">
      <c r="A188">
        <f>Source!A661</f>
        <v>17</v>
      </c>
      <c r="C188">
        <v>3</v>
      </c>
      <c r="D188">
        <f>Source!BI661</f>
        <v>1</v>
      </c>
      <c r="E188">
        <f>Source!FS661</f>
        <v>0</v>
      </c>
      <c r="F188" t="str">
        <f>Source!F661</f>
        <v>коммерческое предложение</v>
      </c>
      <c r="G188" t="str">
        <f>Source!G661</f>
        <v>Диван парковый "Варшава" ДП003.00  (150 х 50х 80)</v>
      </c>
      <c r="H188" t="str">
        <f>Source!H661</f>
        <v>шт.</v>
      </c>
      <c r="I188">
        <f>Source!I661</f>
        <v>2</v>
      </c>
      <c r="J188">
        <v>1</v>
      </c>
      <c r="K188">
        <f>Source!AC661</f>
        <v>9075</v>
      </c>
      <c r="M188">
        <f>ROUND(K188*I188, 2)</f>
        <v>18150</v>
      </c>
      <c r="N188">
        <f>Source!AC661*IF(Source!BC661&lt;&gt; 0, Source!BC661, 1)</f>
        <v>9075</v>
      </c>
      <c r="O188">
        <f>ROUND(N188*I188, 2)</f>
        <v>18150</v>
      </c>
      <c r="P188">
        <f>Source!AE661</f>
        <v>0</v>
      </c>
      <c r="R188">
        <f>ROUND(P188*I188, 2)</f>
        <v>0</v>
      </c>
      <c r="S188">
        <f>Source!AE661*IF(Source!BS661&lt;&gt; 0, Source!BS661, 1)</f>
        <v>0</v>
      </c>
      <c r="T188">
        <f>ROUND(S188*I188, 2)</f>
        <v>0</v>
      </c>
      <c r="U188">
        <f>Source!GF661</f>
        <v>2114600390</v>
      </c>
      <c r="V188">
        <v>-2060036273</v>
      </c>
      <c r="W188">
        <v>-2060036273</v>
      </c>
    </row>
    <row r="189" spans="1:23" x14ac:dyDescent="0.2">
      <c r="A189">
        <f>Source!A694</f>
        <v>4</v>
      </c>
      <c r="B189">
        <v>694</v>
      </c>
      <c r="G189" t="str">
        <f>Source!G694</f>
        <v>Установка урн</v>
      </c>
    </row>
    <row r="190" spans="1:23" x14ac:dyDescent="0.2">
      <c r="A190">
        <f>Source!A698</f>
        <v>17</v>
      </c>
      <c r="C190">
        <v>3</v>
      </c>
      <c r="D190">
        <v>0</v>
      </c>
      <c r="E190">
        <f>SmtRes!AV218</f>
        <v>0</v>
      </c>
      <c r="F190" t="str">
        <f>SmtRes!I218</f>
        <v>21.7-9-6</v>
      </c>
      <c r="G190" t="str">
        <f>SmtRes!K218</f>
        <v>Столбик для ограды газонной из трубы профильной 40х40 мм, высота 1000мм</v>
      </c>
      <c r="H190" t="str">
        <f>SmtRes!O218</f>
        <v>шт.</v>
      </c>
      <c r="I190">
        <f>SmtRes!Y218*Source!I698</f>
        <v>4</v>
      </c>
      <c r="J190">
        <f>SmtRes!AO218</f>
        <v>1</v>
      </c>
      <c r="K190">
        <f>SmtRes!AE218</f>
        <v>236.53</v>
      </c>
      <c r="L190">
        <f>SmtRes!DB218</f>
        <v>2365.3000000000002</v>
      </c>
      <c r="M190">
        <f>ROUND(ROUND(L190*Source!I698, 6)*1, 2)</f>
        <v>946.12</v>
      </c>
      <c r="N190">
        <f>SmtRes!AA218</f>
        <v>236.53</v>
      </c>
      <c r="O190">
        <f>ROUND(ROUND(L190*Source!I698, 6)*SmtRes!DA218, 2)</f>
        <v>946.12</v>
      </c>
      <c r="P190">
        <f>SmtRes!AG218</f>
        <v>0</v>
      </c>
      <c r="Q190">
        <f>SmtRes!DC218</f>
        <v>0</v>
      </c>
      <c r="R190">
        <f>ROUND(ROUND(Q190*Source!I698, 6)*1, 2)</f>
        <v>0</v>
      </c>
      <c r="S190">
        <f>SmtRes!AC218</f>
        <v>0</v>
      </c>
      <c r="T190">
        <f>ROUND(ROUND(Q190*Source!I698, 6)*SmtRes!AK218, 2)</f>
        <v>0</v>
      </c>
      <c r="U190">
        <f>SmtRes!X218</f>
        <v>-1873178035</v>
      </c>
      <c r="V190">
        <v>-820543880</v>
      </c>
      <c r="W190">
        <v>-820543880</v>
      </c>
    </row>
    <row r="191" spans="1:23" x14ac:dyDescent="0.2">
      <c r="A191">
        <f>Source!A698</f>
        <v>17</v>
      </c>
      <c r="C191">
        <v>3</v>
      </c>
      <c r="D191">
        <v>0</v>
      </c>
      <c r="E191">
        <f>SmtRes!AV217</f>
        <v>0</v>
      </c>
      <c r="F191" t="str">
        <f>SmtRes!I217</f>
        <v>21.1-25-13</v>
      </c>
      <c r="G191" t="str">
        <f>SmtRes!K217</f>
        <v>Вода</v>
      </c>
      <c r="H191" t="str">
        <f>SmtRes!O217</f>
        <v>м3</v>
      </c>
      <c r="I191">
        <f>SmtRes!Y217*Source!I698</f>
        <v>3.0800000000000001E-2</v>
      </c>
      <c r="J191">
        <f>SmtRes!AO217</f>
        <v>1</v>
      </c>
      <c r="K191">
        <f>SmtRes!AE217</f>
        <v>35.25</v>
      </c>
      <c r="L191">
        <f>SmtRes!DB217</f>
        <v>2.71</v>
      </c>
      <c r="M191">
        <f>ROUND(ROUND(L191*Source!I698, 6)*1, 2)</f>
        <v>1.08</v>
      </c>
      <c r="N191">
        <f>SmtRes!AA217</f>
        <v>35.25</v>
      </c>
      <c r="O191">
        <f>ROUND(ROUND(L191*Source!I698, 6)*SmtRes!DA217, 2)</f>
        <v>1.08</v>
      </c>
      <c r="P191">
        <f>SmtRes!AG217</f>
        <v>0</v>
      </c>
      <c r="Q191">
        <f>SmtRes!DC217</f>
        <v>0</v>
      </c>
      <c r="R191">
        <f>ROUND(ROUND(Q191*Source!I698, 6)*1, 2)</f>
        <v>0</v>
      </c>
      <c r="S191">
        <f>SmtRes!AC217</f>
        <v>0</v>
      </c>
      <c r="T191">
        <f>ROUND(ROUND(Q191*Source!I698, 6)*SmtRes!AK217, 2)</f>
        <v>0</v>
      </c>
      <c r="U191">
        <f>SmtRes!X217</f>
        <v>1057803868</v>
      </c>
      <c r="V191">
        <v>-2043949916</v>
      </c>
      <c r="W191">
        <v>-2043949916</v>
      </c>
    </row>
    <row r="192" spans="1:23" x14ac:dyDescent="0.2">
      <c r="A192">
        <f>Source!A698</f>
        <v>17</v>
      </c>
      <c r="C192">
        <v>3</v>
      </c>
      <c r="D192">
        <v>0</v>
      </c>
      <c r="E192">
        <f>SmtRes!AV216</f>
        <v>0</v>
      </c>
      <c r="F192" t="str">
        <f>SmtRes!I216</f>
        <v>21.1-2-13</v>
      </c>
      <c r="G192" t="str">
        <f>SmtRes!K216</f>
        <v>Цемент общестроительный, портландцемент общего назначения, марка 400</v>
      </c>
      <c r="H192" t="str">
        <f>SmtRes!O216</f>
        <v>т</v>
      </c>
      <c r="I192">
        <f>SmtRes!Y216*Source!I698</f>
        <v>4.2800000000000005E-2</v>
      </c>
      <c r="J192">
        <f>SmtRes!AO216</f>
        <v>1</v>
      </c>
      <c r="K192">
        <f>SmtRes!AE216</f>
        <v>4207.5</v>
      </c>
      <c r="L192">
        <f>SmtRes!DB216</f>
        <v>450.2</v>
      </c>
      <c r="M192">
        <f>ROUND(ROUND(L192*Source!I698, 6)*1, 2)</f>
        <v>180.08</v>
      </c>
      <c r="N192">
        <f>SmtRes!AA216</f>
        <v>4207.5</v>
      </c>
      <c r="O192">
        <f>ROUND(ROUND(L192*Source!I698, 6)*SmtRes!DA216, 2)</f>
        <v>180.08</v>
      </c>
      <c r="P192">
        <f>SmtRes!AG216</f>
        <v>0</v>
      </c>
      <c r="Q192">
        <f>SmtRes!DC216</f>
        <v>0</v>
      </c>
      <c r="R192">
        <f>ROUND(ROUND(Q192*Source!I698, 6)*1, 2)</f>
        <v>0</v>
      </c>
      <c r="S192">
        <f>SmtRes!AC216</f>
        <v>0</v>
      </c>
      <c r="T192">
        <f>ROUND(ROUND(Q192*Source!I698, 6)*SmtRes!AK216, 2)</f>
        <v>0</v>
      </c>
      <c r="U192">
        <f>SmtRes!X216</f>
        <v>381792092</v>
      </c>
      <c r="V192">
        <v>-1484058169</v>
      </c>
      <c r="W192">
        <v>-1484058169</v>
      </c>
    </row>
    <row r="193" spans="1:23" x14ac:dyDescent="0.2">
      <c r="A193">
        <f>Source!A698</f>
        <v>17</v>
      </c>
      <c r="C193">
        <v>3</v>
      </c>
      <c r="D193">
        <v>0</v>
      </c>
      <c r="E193">
        <f>SmtRes!AV215</f>
        <v>0</v>
      </c>
      <c r="F193" t="str">
        <f>SmtRes!I215</f>
        <v>21.1-12-11</v>
      </c>
      <c r="G193" t="str">
        <f>SmtRes!K215</f>
        <v>Песок для строительных работ, рядовой</v>
      </c>
      <c r="H193" t="str">
        <f>SmtRes!O215</f>
        <v>м3</v>
      </c>
      <c r="I193">
        <f>SmtRes!Y215*Source!I698</f>
        <v>0.1196</v>
      </c>
      <c r="J193">
        <f>SmtRes!AO215</f>
        <v>1</v>
      </c>
      <c r="K193">
        <f>SmtRes!AE215</f>
        <v>590.78</v>
      </c>
      <c r="L193">
        <f>SmtRes!DB215</f>
        <v>176.64</v>
      </c>
      <c r="M193">
        <f>ROUND(ROUND(L193*Source!I698, 6)*1, 2)</f>
        <v>70.66</v>
      </c>
      <c r="N193">
        <f>SmtRes!AA215</f>
        <v>590.78</v>
      </c>
      <c r="O193">
        <f>ROUND(ROUND(L193*Source!I698, 6)*SmtRes!DA215, 2)</f>
        <v>70.66</v>
      </c>
      <c r="P193">
        <f>SmtRes!AG215</f>
        <v>0</v>
      </c>
      <c r="Q193">
        <f>SmtRes!DC215</f>
        <v>0</v>
      </c>
      <c r="R193">
        <f>ROUND(ROUND(Q193*Source!I698, 6)*1, 2)</f>
        <v>0</v>
      </c>
      <c r="S193">
        <f>SmtRes!AC215</f>
        <v>0</v>
      </c>
      <c r="T193">
        <f>ROUND(ROUND(Q193*Source!I698, 6)*SmtRes!AK215, 2)</f>
        <v>0</v>
      </c>
      <c r="U193">
        <f>SmtRes!X215</f>
        <v>1817333636</v>
      </c>
      <c r="V193">
        <v>2132229025</v>
      </c>
      <c r="W193">
        <v>2132229025</v>
      </c>
    </row>
    <row r="194" spans="1:23" x14ac:dyDescent="0.2">
      <c r="A194">
        <f>Source!A699</f>
        <v>17</v>
      </c>
      <c r="C194">
        <v>3</v>
      </c>
      <c r="D194">
        <f>Source!BI699</f>
        <v>1</v>
      </c>
      <c r="E194">
        <f>Source!FS699</f>
        <v>0</v>
      </c>
      <c r="F194" t="str">
        <f>Source!F699</f>
        <v>коммерческое предложение</v>
      </c>
      <c r="G194" t="str">
        <f>Source!G699</f>
        <v>Урна "Брюгге" УР001.00  (40 х 30 х 70)</v>
      </c>
      <c r="H194" t="str">
        <f>Source!H699</f>
        <v>шт.</v>
      </c>
      <c r="I194">
        <f>Source!I699</f>
        <v>2</v>
      </c>
      <c r="J194">
        <v>1</v>
      </c>
      <c r="K194">
        <f>Source!AC699</f>
        <v>1916.67</v>
      </c>
      <c r="M194">
        <f>ROUND(K194*I194, 2)</f>
        <v>3833.34</v>
      </c>
      <c r="N194">
        <f>Source!AC699*IF(Source!BC699&lt;&gt; 0, Source!BC699, 1)</f>
        <v>1916.67</v>
      </c>
      <c r="O194">
        <f>ROUND(N194*I194, 2)</f>
        <v>3833.34</v>
      </c>
      <c r="P194">
        <f>Source!AE699</f>
        <v>0</v>
      </c>
      <c r="R194">
        <f>ROUND(P194*I194, 2)</f>
        <v>0</v>
      </c>
      <c r="S194">
        <f>Source!AE699*IF(Source!BS699&lt;&gt; 0, Source!BS699, 1)</f>
        <v>0</v>
      </c>
      <c r="T194">
        <f>ROUND(S194*I194, 2)</f>
        <v>0</v>
      </c>
      <c r="U194">
        <f>Source!GF699</f>
        <v>2107991217</v>
      </c>
      <c r="V194">
        <v>-201310241</v>
      </c>
      <c r="W194">
        <v>-201310241</v>
      </c>
    </row>
    <row r="195" spans="1:23" x14ac:dyDescent="0.2">
      <c r="A195">
        <f>Source!A763</f>
        <v>3</v>
      </c>
      <c r="B195">
        <v>763</v>
      </c>
      <c r="G195" t="str">
        <f>Source!G763</f>
        <v>Лестева ул. 18</v>
      </c>
    </row>
    <row r="196" spans="1:23" x14ac:dyDescent="0.2">
      <c r="A196">
        <f>Source!A767</f>
        <v>4</v>
      </c>
      <c r="B196">
        <v>767</v>
      </c>
      <c r="G196" t="str">
        <f>Source!G767</f>
        <v>Ремонт газона (рулонный)-800м2</v>
      </c>
    </row>
    <row r="197" spans="1:23" x14ac:dyDescent="0.2">
      <c r="A197">
        <f>Source!A771</f>
        <v>17</v>
      </c>
      <c r="C197">
        <v>3</v>
      </c>
      <c r="D197">
        <v>0</v>
      </c>
      <c r="E197">
        <f>SmtRes!AV222</f>
        <v>0</v>
      </c>
      <c r="F197" t="str">
        <f>SmtRes!I222</f>
        <v>21.4-6-5</v>
      </c>
      <c r="G197" t="str">
        <f>SmtRes!K222</f>
        <v>Земля растительная</v>
      </c>
      <c r="H197" t="str">
        <f>SmtRes!O222</f>
        <v>м3</v>
      </c>
      <c r="I197">
        <f>SmtRes!Y222*Source!I771</f>
        <v>90</v>
      </c>
      <c r="J197">
        <f>SmtRes!AO222</f>
        <v>1</v>
      </c>
      <c r="K197">
        <f>SmtRes!AE222</f>
        <v>753.67</v>
      </c>
      <c r="L197">
        <f>SmtRes!DB222</f>
        <v>11305.05</v>
      </c>
      <c r="M197">
        <f>ROUND(ROUND(L197*Source!I771, 6)*1, 2)</f>
        <v>67830.3</v>
      </c>
      <c r="N197">
        <f>SmtRes!AA222</f>
        <v>753.67</v>
      </c>
      <c r="O197">
        <f>ROUND(ROUND(L197*Source!I771, 6)*SmtRes!DA222, 2)</f>
        <v>67830.3</v>
      </c>
      <c r="P197">
        <f>SmtRes!AG222</f>
        <v>0</v>
      </c>
      <c r="Q197">
        <f>SmtRes!DC222</f>
        <v>0</v>
      </c>
      <c r="R197">
        <f>ROUND(ROUND(Q197*Source!I771, 6)*1, 2)</f>
        <v>0</v>
      </c>
      <c r="S197">
        <f>SmtRes!AC222</f>
        <v>0</v>
      </c>
      <c r="T197">
        <f>ROUND(ROUND(Q197*Source!I771, 6)*SmtRes!AK222, 2)</f>
        <v>0</v>
      </c>
      <c r="U197">
        <f>SmtRes!X222</f>
        <v>-1277312656</v>
      </c>
      <c r="V197">
        <v>1365262818</v>
      </c>
      <c r="W197">
        <v>1365262818</v>
      </c>
    </row>
    <row r="198" spans="1:23" x14ac:dyDescent="0.2">
      <c r="A198">
        <f>Source!A771</f>
        <v>17</v>
      </c>
      <c r="C198">
        <v>2</v>
      </c>
      <c r="D198">
        <v>0</v>
      </c>
      <c r="E198">
        <f>SmtRes!AV221</f>
        <v>0</v>
      </c>
      <c r="F198" t="str">
        <f>SmtRes!I221</f>
        <v>22.1-2-7</v>
      </c>
      <c r="G198" t="str">
        <f>SmtRes!K221</f>
        <v>Тракторы на пневмоколесном ходу, мощность до 60 (81) кВт (л.с.)</v>
      </c>
      <c r="H198" t="str">
        <f>SmtRes!O221</f>
        <v>маш.-ч</v>
      </c>
      <c r="I198">
        <f>SmtRes!Y221*Source!I771</f>
        <v>0.36</v>
      </c>
      <c r="J198">
        <f>SmtRes!AO221</f>
        <v>1</v>
      </c>
      <c r="K198">
        <f>SmtRes!AF221</f>
        <v>991.89</v>
      </c>
      <c r="L198">
        <f>SmtRes!DB221</f>
        <v>59.51</v>
      </c>
      <c r="M198">
        <f>ROUND(ROUND(L198*Source!I771, 6)*1, 2)</f>
        <v>357.06</v>
      </c>
      <c r="N198">
        <f>SmtRes!AB221</f>
        <v>991.89</v>
      </c>
      <c r="O198">
        <f>ROUND(ROUND(L198*Source!I771, 6)*SmtRes!DA221, 2)</f>
        <v>357.06</v>
      </c>
      <c r="P198">
        <f>SmtRes!AG221</f>
        <v>360.79</v>
      </c>
      <c r="Q198">
        <f>SmtRes!DC221</f>
        <v>21.65</v>
      </c>
      <c r="R198">
        <f>ROUND(ROUND(Q198*Source!I771, 6)*1, 2)</f>
        <v>129.9</v>
      </c>
      <c r="S198">
        <f>SmtRes!AC221</f>
        <v>360.79</v>
      </c>
      <c r="T198">
        <f>ROUND(ROUND(Q198*Source!I771, 6)*SmtRes!AK221, 2)</f>
        <v>129.9</v>
      </c>
      <c r="U198">
        <f>SmtRes!X221</f>
        <v>277467460</v>
      </c>
      <c r="V198">
        <v>-1852844644</v>
      </c>
      <c r="W198">
        <v>-1852844644</v>
      </c>
    </row>
    <row r="199" spans="1:23" x14ac:dyDescent="0.2">
      <c r="A199">
        <f>Source!A771</f>
        <v>17</v>
      </c>
      <c r="C199">
        <v>2</v>
      </c>
      <c r="D199">
        <v>0</v>
      </c>
      <c r="E199">
        <f>SmtRes!AV220</f>
        <v>0</v>
      </c>
      <c r="F199" t="str">
        <f>SmtRes!I220</f>
        <v>22.1-17-39</v>
      </c>
      <c r="G199" t="str">
        <f>SmtRes!K220</f>
        <v>Плуги выкопочные (без трактора)</v>
      </c>
      <c r="H199" t="str">
        <f>SmtRes!O220</f>
        <v>маш.-ч</v>
      </c>
      <c r="I199">
        <f>SmtRes!Y220*Source!I771</f>
        <v>0.36</v>
      </c>
      <c r="J199">
        <f>SmtRes!AO220</f>
        <v>1</v>
      </c>
      <c r="K199">
        <f>SmtRes!AF220</f>
        <v>20.7</v>
      </c>
      <c r="L199">
        <f>SmtRes!DB220</f>
        <v>1.24</v>
      </c>
      <c r="M199">
        <f>ROUND(ROUND(L199*Source!I771, 6)*1, 2)</f>
        <v>7.44</v>
      </c>
      <c r="N199">
        <f>SmtRes!AB220</f>
        <v>20.7</v>
      </c>
      <c r="O199">
        <f>ROUND(ROUND(L199*Source!I771, 6)*SmtRes!DA220, 2)</f>
        <v>7.44</v>
      </c>
      <c r="P199">
        <f>SmtRes!AG220</f>
        <v>9.74</v>
      </c>
      <c r="Q199">
        <f>SmtRes!DC220</f>
        <v>0.57999999999999996</v>
      </c>
      <c r="R199">
        <f>ROUND(ROUND(Q199*Source!I771, 6)*1, 2)</f>
        <v>3.48</v>
      </c>
      <c r="S199">
        <f>SmtRes!AC220</f>
        <v>9.74</v>
      </c>
      <c r="T199">
        <f>ROUND(ROUND(Q199*Source!I771, 6)*SmtRes!AK220, 2)</f>
        <v>3.48</v>
      </c>
      <c r="U199">
        <f>SmtRes!X220</f>
        <v>526885268</v>
      </c>
      <c r="V199">
        <v>-57964362</v>
      </c>
      <c r="W199">
        <v>-57964362</v>
      </c>
    </row>
    <row r="200" spans="1:23" x14ac:dyDescent="0.2">
      <c r="A200">
        <f>Source!A772</f>
        <v>17</v>
      </c>
      <c r="C200">
        <v>3</v>
      </c>
      <c r="D200">
        <v>0</v>
      </c>
      <c r="E200">
        <f>SmtRes!AV224</f>
        <v>0</v>
      </c>
      <c r="F200" t="str">
        <f>SmtRes!I224</f>
        <v>21.4-6-5</v>
      </c>
      <c r="G200" t="str">
        <f>SmtRes!K224</f>
        <v>Земля растительная</v>
      </c>
      <c r="H200" t="str">
        <f>SmtRes!O224</f>
        <v>м3</v>
      </c>
      <c r="I200">
        <f>SmtRes!Y224*Source!I772</f>
        <v>30</v>
      </c>
      <c r="J200">
        <f>SmtRes!AO224</f>
        <v>1</v>
      </c>
      <c r="K200">
        <f>SmtRes!AE224</f>
        <v>753.67</v>
      </c>
      <c r="L200">
        <f>SmtRes!DB224</f>
        <v>11305.05</v>
      </c>
      <c r="M200">
        <f>ROUND(ROUND(L200*Source!I772, 6)*1, 2)</f>
        <v>22610.1</v>
      </c>
      <c r="N200">
        <f>SmtRes!AA224</f>
        <v>753.67</v>
      </c>
      <c r="O200">
        <f>ROUND(ROUND(L200*Source!I772, 6)*SmtRes!DA224, 2)</f>
        <v>22610.1</v>
      </c>
      <c r="P200">
        <f>SmtRes!AG224</f>
        <v>0</v>
      </c>
      <c r="Q200">
        <f>SmtRes!DC224</f>
        <v>0</v>
      </c>
      <c r="R200">
        <f>ROUND(ROUND(Q200*Source!I772, 6)*1, 2)</f>
        <v>0</v>
      </c>
      <c r="S200">
        <f>SmtRes!AC224</f>
        <v>0</v>
      </c>
      <c r="T200">
        <f>ROUND(ROUND(Q200*Source!I772, 6)*SmtRes!AK224, 2)</f>
        <v>0</v>
      </c>
      <c r="U200">
        <f>SmtRes!X224</f>
        <v>-1277312656</v>
      </c>
      <c r="V200">
        <v>1365262818</v>
      </c>
      <c r="W200">
        <v>1365262818</v>
      </c>
    </row>
    <row r="201" spans="1:23" x14ac:dyDescent="0.2">
      <c r="A201">
        <f>Source!A773</f>
        <v>17</v>
      </c>
      <c r="C201">
        <v>3</v>
      </c>
      <c r="D201">
        <v>0</v>
      </c>
      <c r="E201">
        <f>SmtRes!AV226</f>
        <v>0</v>
      </c>
      <c r="F201" t="str">
        <f>SmtRes!I226</f>
        <v>21.4-6-5</v>
      </c>
      <c r="G201" t="str">
        <f>SmtRes!K226</f>
        <v>Земля растительная</v>
      </c>
      <c r="H201" t="str">
        <f>SmtRes!O226</f>
        <v>м3</v>
      </c>
      <c r="I201">
        <f>SmtRes!Y226*Source!I773</f>
        <v>-40</v>
      </c>
      <c r="J201">
        <f>SmtRes!AO226</f>
        <v>1</v>
      </c>
      <c r="K201">
        <f>SmtRes!AE226</f>
        <v>753.67</v>
      </c>
      <c r="L201">
        <f>SmtRes!DB226</f>
        <v>3768.35</v>
      </c>
      <c r="M201">
        <f>ROUND(ROUND(L201*Source!I773, 6)*1, 2)</f>
        <v>-30146.799999999999</v>
      </c>
      <c r="N201">
        <f>SmtRes!AA226</f>
        <v>753.67</v>
      </c>
      <c r="O201">
        <f>ROUND(ROUND(L201*Source!I773, 6)*SmtRes!DA226, 2)</f>
        <v>-30146.799999999999</v>
      </c>
      <c r="P201">
        <f>SmtRes!AG226</f>
        <v>0</v>
      </c>
      <c r="Q201">
        <f>SmtRes!DC226</f>
        <v>0</v>
      </c>
      <c r="R201">
        <f>ROUND(ROUND(Q201*Source!I773, 6)*1, 2)</f>
        <v>0</v>
      </c>
      <c r="S201">
        <f>SmtRes!AC226</f>
        <v>0</v>
      </c>
      <c r="T201">
        <f>ROUND(ROUND(Q201*Source!I773, 6)*SmtRes!AK226, 2)</f>
        <v>0</v>
      </c>
      <c r="U201">
        <f>SmtRes!X226</f>
        <v>-1277312656</v>
      </c>
      <c r="V201">
        <v>1365262818</v>
      </c>
      <c r="W201">
        <v>1365262818</v>
      </c>
    </row>
    <row r="202" spans="1:23" x14ac:dyDescent="0.2">
      <c r="A202">
        <f>Source!A774</f>
        <v>17</v>
      </c>
      <c r="C202">
        <v>3</v>
      </c>
      <c r="D202">
        <v>0</v>
      </c>
      <c r="E202">
        <f>SmtRes!AV229</f>
        <v>0</v>
      </c>
      <c r="F202" t="str">
        <f>SmtRes!I229</f>
        <v>21.4-6-3</v>
      </c>
      <c r="G202" t="str">
        <f>SmtRes!K229</f>
        <v>Газон готовый в рулоне, размер рулона: длина 2,0 м, ширина 0,4 м</v>
      </c>
      <c r="H202" t="str">
        <f>SmtRes!O229</f>
        <v>м2</v>
      </c>
      <c r="I202">
        <f>SmtRes!Y229*Source!I774</f>
        <v>856</v>
      </c>
      <c r="J202">
        <f>SmtRes!AO229</f>
        <v>1</v>
      </c>
      <c r="K202">
        <f>SmtRes!AE229</f>
        <v>129.94999999999999</v>
      </c>
      <c r="L202">
        <f>SmtRes!DB229</f>
        <v>13904.65</v>
      </c>
      <c r="M202">
        <f>ROUND(ROUND(L202*Source!I774, 6)*1, 2)</f>
        <v>111237.2</v>
      </c>
      <c r="N202">
        <f>SmtRes!AA229</f>
        <v>129.94999999999999</v>
      </c>
      <c r="O202">
        <f>ROUND(ROUND(L202*Source!I774, 6)*SmtRes!DA229, 2)</f>
        <v>111237.2</v>
      </c>
      <c r="P202">
        <f>SmtRes!AG229</f>
        <v>0</v>
      </c>
      <c r="Q202">
        <f>SmtRes!DC229</f>
        <v>0</v>
      </c>
      <c r="R202">
        <f>ROUND(ROUND(Q202*Source!I774, 6)*1, 2)</f>
        <v>0</v>
      </c>
      <c r="S202">
        <f>SmtRes!AC229</f>
        <v>0</v>
      </c>
      <c r="T202">
        <f>ROUND(ROUND(Q202*Source!I774, 6)*SmtRes!AK229, 2)</f>
        <v>0</v>
      </c>
      <c r="U202">
        <f>SmtRes!X229</f>
        <v>-1862354824</v>
      </c>
      <c r="V202">
        <v>-1035959866</v>
      </c>
      <c r="W202">
        <v>-1035959866</v>
      </c>
    </row>
    <row r="203" spans="1:23" x14ac:dyDescent="0.2">
      <c r="A203">
        <f>Source!A774</f>
        <v>17</v>
      </c>
      <c r="C203">
        <v>3</v>
      </c>
      <c r="D203">
        <v>0</v>
      </c>
      <c r="E203">
        <f>SmtRes!AV228</f>
        <v>0</v>
      </c>
      <c r="F203" t="str">
        <f>SmtRes!I228</f>
        <v>21.1-9-39</v>
      </c>
      <c r="G203" t="str">
        <f>SmtRes!K228</f>
        <v>Доски хвойных пород, необрезные, длина 2-6,5 м, сорт III, толщина 13-16 мм</v>
      </c>
      <c r="H203" t="str">
        <f>SmtRes!O228</f>
        <v>м3</v>
      </c>
      <c r="I203">
        <f>SmtRes!Y228*Source!I774</f>
        <v>0.112</v>
      </c>
      <c r="J203">
        <f>SmtRes!AO228</f>
        <v>1</v>
      </c>
      <c r="K203">
        <f>SmtRes!AE228</f>
        <v>6863.19</v>
      </c>
      <c r="L203">
        <f>SmtRes!DB228</f>
        <v>96.08</v>
      </c>
      <c r="M203">
        <f>ROUND(ROUND(L203*Source!I774, 6)*1, 2)</f>
        <v>768.64</v>
      </c>
      <c r="N203">
        <f>SmtRes!AA228</f>
        <v>6863.19</v>
      </c>
      <c r="O203">
        <f>ROUND(ROUND(L203*Source!I774, 6)*SmtRes!DA228, 2)</f>
        <v>768.64</v>
      </c>
      <c r="P203">
        <f>SmtRes!AG228</f>
        <v>0</v>
      </c>
      <c r="Q203">
        <f>SmtRes!DC228</f>
        <v>0</v>
      </c>
      <c r="R203">
        <f>ROUND(ROUND(Q203*Source!I774, 6)*1, 2)</f>
        <v>0</v>
      </c>
      <c r="S203">
        <f>SmtRes!AC228</f>
        <v>0</v>
      </c>
      <c r="T203">
        <f>ROUND(ROUND(Q203*Source!I774, 6)*SmtRes!AK228, 2)</f>
        <v>0</v>
      </c>
      <c r="U203">
        <f>SmtRes!X228</f>
        <v>-288193286</v>
      </c>
      <c r="V203">
        <v>842221896</v>
      </c>
      <c r="W203">
        <v>842221896</v>
      </c>
    </row>
    <row r="204" spans="1:23" x14ac:dyDescent="0.2">
      <c r="A204">
        <f>Source!A807</f>
        <v>4</v>
      </c>
      <c r="B204">
        <v>807</v>
      </c>
      <c r="G204" t="str">
        <f>Source!G807</f>
        <v>Установка ограждений -109п.м. Н-1м</v>
      </c>
    </row>
    <row r="205" spans="1:23" x14ac:dyDescent="0.2">
      <c r="A205">
        <f>Source!A811</f>
        <v>17</v>
      </c>
      <c r="C205">
        <v>3</v>
      </c>
      <c r="D205">
        <v>0</v>
      </c>
      <c r="E205">
        <f>SmtRes!AV234</f>
        <v>0</v>
      </c>
      <c r="F205" t="str">
        <f>SmtRes!I234</f>
        <v>21.7-9-6</v>
      </c>
      <c r="G205" t="str">
        <f>SmtRes!K234</f>
        <v>Столбик для ограды газонной из трубы профильной 40х40 мм, высота 1000мм</v>
      </c>
      <c r="H205" t="str">
        <f>SmtRes!O234</f>
        <v>шт.</v>
      </c>
      <c r="I205">
        <f>SmtRes!Y234*Source!I811</f>
        <v>55</v>
      </c>
      <c r="J205">
        <f>SmtRes!AO234</f>
        <v>1</v>
      </c>
      <c r="K205">
        <f>SmtRes!AE234</f>
        <v>236.53</v>
      </c>
      <c r="L205">
        <f>SmtRes!DB234</f>
        <v>2365.3000000000002</v>
      </c>
      <c r="M205">
        <f>ROUND(ROUND(L205*Source!I811, 6)*1, 2)</f>
        <v>13009.15</v>
      </c>
      <c r="N205">
        <f>SmtRes!AA234</f>
        <v>236.53</v>
      </c>
      <c r="O205">
        <f>ROUND(ROUND(L205*Source!I811, 6)*SmtRes!DA234, 2)</f>
        <v>13009.15</v>
      </c>
      <c r="P205">
        <f>SmtRes!AG234</f>
        <v>0</v>
      </c>
      <c r="Q205">
        <f>SmtRes!DC234</f>
        <v>0</v>
      </c>
      <c r="R205">
        <f>ROUND(ROUND(Q205*Source!I811, 6)*1, 2)</f>
        <v>0</v>
      </c>
      <c r="S205">
        <f>SmtRes!AC234</f>
        <v>0</v>
      </c>
      <c r="T205">
        <f>ROUND(ROUND(Q205*Source!I811, 6)*SmtRes!AK234, 2)</f>
        <v>0</v>
      </c>
      <c r="U205">
        <f>SmtRes!X234</f>
        <v>-1873178035</v>
      </c>
      <c r="V205">
        <v>-820543880</v>
      </c>
      <c r="W205">
        <v>-820543880</v>
      </c>
    </row>
    <row r="206" spans="1:23" x14ac:dyDescent="0.2">
      <c r="A206">
        <f>Source!A811</f>
        <v>17</v>
      </c>
      <c r="C206">
        <v>3</v>
      </c>
      <c r="D206">
        <v>0</v>
      </c>
      <c r="E206">
        <f>SmtRes!AV233</f>
        <v>0</v>
      </c>
      <c r="F206" t="str">
        <f>SmtRes!I233</f>
        <v>21.1-25-13</v>
      </c>
      <c r="G206" t="str">
        <f>SmtRes!K233</f>
        <v>Вода</v>
      </c>
      <c r="H206" t="str">
        <f>SmtRes!O233</f>
        <v>м3</v>
      </c>
      <c r="I206">
        <f>SmtRes!Y233*Source!I811</f>
        <v>0.42349999999999999</v>
      </c>
      <c r="J206">
        <f>SmtRes!AO233</f>
        <v>1</v>
      </c>
      <c r="K206">
        <f>SmtRes!AE233</f>
        <v>35.25</v>
      </c>
      <c r="L206">
        <f>SmtRes!DB233</f>
        <v>2.71</v>
      </c>
      <c r="M206">
        <f>ROUND(ROUND(L206*Source!I811, 6)*1, 2)</f>
        <v>14.91</v>
      </c>
      <c r="N206">
        <f>SmtRes!AA233</f>
        <v>35.25</v>
      </c>
      <c r="O206">
        <f>ROUND(ROUND(L206*Source!I811, 6)*SmtRes!DA233, 2)</f>
        <v>14.91</v>
      </c>
      <c r="P206">
        <f>SmtRes!AG233</f>
        <v>0</v>
      </c>
      <c r="Q206">
        <f>SmtRes!DC233</f>
        <v>0</v>
      </c>
      <c r="R206">
        <f>ROUND(ROUND(Q206*Source!I811, 6)*1, 2)</f>
        <v>0</v>
      </c>
      <c r="S206">
        <f>SmtRes!AC233</f>
        <v>0</v>
      </c>
      <c r="T206">
        <f>ROUND(ROUND(Q206*Source!I811, 6)*SmtRes!AK233, 2)</f>
        <v>0</v>
      </c>
      <c r="U206">
        <f>SmtRes!X233</f>
        <v>1057803868</v>
      </c>
      <c r="V206">
        <v>-2043949916</v>
      </c>
      <c r="W206">
        <v>-2043949916</v>
      </c>
    </row>
    <row r="207" spans="1:23" x14ac:dyDescent="0.2">
      <c r="A207">
        <f>Source!A811</f>
        <v>17</v>
      </c>
      <c r="C207">
        <v>3</v>
      </c>
      <c r="D207">
        <v>0</v>
      </c>
      <c r="E207">
        <f>SmtRes!AV232</f>
        <v>0</v>
      </c>
      <c r="F207" t="str">
        <f>SmtRes!I232</f>
        <v>21.1-2-13</v>
      </c>
      <c r="G207" t="str">
        <f>SmtRes!K232</f>
        <v>Цемент общестроительный, портландцемент общего назначения, марка 400</v>
      </c>
      <c r="H207" t="str">
        <f>SmtRes!O232</f>
        <v>т</v>
      </c>
      <c r="I207">
        <f>SmtRes!Y232*Source!I811</f>
        <v>0.58850000000000002</v>
      </c>
      <c r="J207">
        <f>SmtRes!AO232</f>
        <v>1</v>
      </c>
      <c r="K207">
        <f>SmtRes!AE232</f>
        <v>4207.5</v>
      </c>
      <c r="L207">
        <f>SmtRes!DB232</f>
        <v>450.2</v>
      </c>
      <c r="M207">
        <f>ROUND(ROUND(L207*Source!I811, 6)*1, 2)</f>
        <v>2476.1</v>
      </c>
      <c r="N207">
        <f>SmtRes!AA232</f>
        <v>4207.5</v>
      </c>
      <c r="O207">
        <f>ROUND(ROUND(L207*Source!I811, 6)*SmtRes!DA232, 2)</f>
        <v>2476.1</v>
      </c>
      <c r="P207">
        <f>SmtRes!AG232</f>
        <v>0</v>
      </c>
      <c r="Q207">
        <f>SmtRes!DC232</f>
        <v>0</v>
      </c>
      <c r="R207">
        <f>ROUND(ROUND(Q207*Source!I811, 6)*1, 2)</f>
        <v>0</v>
      </c>
      <c r="S207">
        <f>SmtRes!AC232</f>
        <v>0</v>
      </c>
      <c r="T207">
        <f>ROUND(ROUND(Q207*Source!I811, 6)*SmtRes!AK232, 2)</f>
        <v>0</v>
      </c>
      <c r="U207">
        <f>SmtRes!X232</f>
        <v>381792092</v>
      </c>
      <c r="V207">
        <v>-1484058169</v>
      </c>
      <c r="W207">
        <v>-1484058169</v>
      </c>
    </row>
    <row r="208" spans="1:23" x14ac:dyDescent="0.2">
      <c r="A208">
        <f>Source!A811</f>
        <v>17</v>
      </c>
      <c r="C208">
        <v>3</v>
      </c>
      <c r="D208">
        <v>0</v>
      </c>
      <c r="E208">
        <f>SmtRes!AV231</f>
        <v>0</v>
      </c>
      <c r="F208" t="str">
        <f>SmtRes!I231</f>
        <v>21.1-12-11</v>
      </c>
      <c r="G208" t="str">
        <f>SmtRes!K231</f>
        <v>Песок для строительных работ, рядовой</v>
      </c>
      <c r="H208" t="str">
        <f>SmtRes!O231</f>
        <v>м3</v>
      </c>
      <c r="I208">
        <f>SmtRes!Y231*Source!I811</f>
        <v>1.6444999999999999</v>
      </c>
      <c r="J208">
        <f>SmtRes!AO231</f>
        <v>1</v>
      </c>
      <c r="K208">
        <f>SmtRes!AE231</f>
        <v>590.78</v>
      </c>
      <c r="L208">
        <f>SmtRes!DB231</f>
        <v>176.64</v>
      </c>
      <c r="M208">
        <f>ROUND(ROUND(L208*Source!I811, 6)*1, 2)</f>
        <v>971.52</v>
      </c>
      <c r="N208">
        <f>SmtRes!AA231</f>
        <v>590.78</v>
      </c>
      <c r="O208">
        <f>ROUND(ROUND(L208*Source!I811, 6)*SmtRes!DA231, 2)</f>
        <v>971.52</v>
      </c>
      <c r="P208">
        <f>SmtRes!AG231</f>
        <v>0</v>
      </c>
      <c r="Q208">
        <f>SmtRes!DC231</f>
        <v>0</v>
      </c>
      <c r="R208">
        <f>ROUND(ROUND(Q208*Source!I811, 6)*1, 2)</f>
        <v>0</v>
      </c>
      <c r="S208">
        <f>SmtRes!AC231</f>
        <v>0</v>
      </c>
      <c r="T208">
        <f>ROUND(ROUND(Q208*Source!I811, 6)*SmtRes!AK231, 2)</f>
        <v>0</v>
      </c>
      <c r="U208">
        <f>SmtRes!X231</f>
        <v>1817333636</v>
      </c>
      <c r="V208">
        <v>2132229025</v>
      </c>
      <c r="W208">
        <v>2132229025</v>
      </c>
    </row>
    <row r="209" spans="1:23" x14ac:dyDescent="0.2">
      <c r="A209">
        <f>Source!A812</f>
        <v>17</v>
      </c>
      <c r="C209">
        <v>3</v>
      </c>
      <c r="D209">
        <f>Source!BI812</f>
        <v>4</v>
      </c>
      <c r="E209">
        <f>Source!FS812</f>
        <v>0</v>
      </c>
      <c r="F209" t="str">
        <f>Source!F812</f>
        <v>коммерческое предложение</v>
      </c>
      <c r="G209" t="str">
        <f>Source!G812</f>
        <v>Газонное ограждение "Радуга" высотой 1м (секция 2мх1м заполнения профиль 40х20мм  со столбом Н-1,8м профиль 40х40мм) 28м  в т.ч.  55 столбов, цвет серый</v>
      </c>
      <c r="H209" t="str">
        <f>Source!H812</f>
        <v>м</v>
      </c>
      <c r="I209">
        <f>Source!I812</f>
        <v>109</v>
      </c>
      <c r="J209">
        <v>1</v>
      </c>
      <c r="K209">
        <f>Source!AC812</f>
        <v>3375</v>
      </c>
      <c r="M209">
        <f>ROUND(K209*I209, 2)</f>
        <v>367875</v>
      </c>
      <c r="N209">
        <f>Source!AC812*IF(Source!BC812&lt;&gt; 0, Source!BC812, 1)</f>
        <v>3375</v>
      </c>
      <c r="O209">
        <f>ROUND(N209*I209, 2)</f>
        <v>367875</v>
      </c>
      <c r="P209">
        <f>Source!AE812</f>
        <v>0</v>
      </c>
      <c r="R209">
        <f>ROUND(P209*I209, 2)</f>
        <v>0</v>
      </c>
      <c r="S209">
        <f>Source!AE812*IF(Source!BS812&lt;&gt; 0, Source!BS812, 1)</f>
        <v>0</v>
      </c>
      <c r="T209">
        <f>ROUND(S209*I209, 2)</f>
        <v>0</v>
      </c>
      <c r="U209">
        <f>Source!GF812</f>
        <v>-793465949</v>
      </c>
      <c r="V209">
        <v>-1707433134</v>
      </c>
      <c r="W209">
        <v>-1707433134</v>
      </c>
    </row>
    <row r="210" spans="1:23" x14ac:dyDescent="0.2">
      <c r="A210">
        <f>Source!A845</f>
        <v>4</v>
      </c>
      <c r="B210">
        <v>845</v>
      </c>
      <c r="G210" t="str">
        <f>Source!G845</f>
        <v>Устройство / ремонт игрового комплекса</v>
      </c>
    </row>
    <row r="211" spans="1:23" x14ac:dyDescent="0.2">
      <c r="A211">
        <f>Source!A851</f>
        <v>17</v>
      </c>
      <c r="C211">
        <v>2</v>
      </c>
      <c r="D211">
        <v>0</v>
      </c>
      <c r="E211">
        <f>SmtRes!AV237</f>
        <v>0</v>
      </c>
      <c r="F211" t="str">
        <f>SmtRes!I237</f>
        <v>22.1-18-13</v>
      </c>
      <c r="G211" t="str">
        <f>SmtRes!K237</f>
        <v>Автомобили-самосвалы, грузоподъемность до 10 т</v>
      </c>
      <c r="H211" t="str">
        <f>SmtRes!O237</f>
        <v>маш.-ч</v>
      </c>
      <c r="I211">
        <f>SmtRes!Y237*Source!I851</f>
        <v>0.10695</v>
      </c>
      <c r="J211">
        <f>SmtRes!AO237</f>
        <v>1</v>
      </c>
      <c r="K211">
        <f>SmtRes!AF237</f>
        <v>1014.12</v>
      </c>
      <c r="L211">
        <f>SmtRes!DB237</f>
        <v>31.44</v>
      </c>
      <c r="M211">
        <f>ROUND(ROUND(L211*Source!I851, 6)*1, 2)</f>
        <v>108.47</v>
      </c>
      <c r="N211">
        <f>SmtRes!AB237</f>
        <v>1014.12</v>
      </c>
      <c r="O211">
        <f>ROUND(ROUND(L211*Source!I851, 6)*SmtRes!DA237, 2)</f>
        <v>108.47</v>
      </c>
      <c r="P211">
        <f>SmtRes!AG237</f>
        <v>317.13</v>
      </c>
      <c r="Q211">
        <f>SmtRes!DC237</f>
        <v>9.83</v>
      </c>
      <c r="R211">
        <f>ROUND(ROUND(Q211*Source!I851, 6)*1, 2)</f>
        <v>33.909999999999997</v>
      </c>
      <c r="S211">
        <f>SmtRes!AC237</f>
        <v>317.13</v>
      </c>
      <c r="T211">
        <f>ROUND(ROUND(Q211*Source!I851, 6)*SmtRes!AK237, 2)</f>
        <v>33.909999999999997</v>
      </c>
      <c r="U211">
        <f>SmtRes!X237</f>
        <v>-1786200580</v>
      </c>
      <c r="V211">
        <v>-522295321</v>
      </c>
      <c r="W211">
        <v>-522295321</v>
      </c>
    </row>
    <row r="212" spans="1:23" x14ac:dyDescent="0.2">
      <c r="A212">
        <f>Source!A852</f>
        <v>17</v>
      </c>
      <c r="C212">
        <v>2</v>
      </c>
      <c r="D212">
        <v>0</v>
      </c>
      <c r="E212">
        <f>SmtRes!AV238</f>
        <v>0</v>
      </c>
      <c r="F212" t="str">
        <f>SmtRes!I238</f>
        <v>22.1-18-13</v>
      </c>
      <c r="G212" t="str">
        <f>SmtRes!K238</f>
        <v>Автомобили-самосвалы, грузоподъемность до 10 т</v>
      </c>
      <c r="H212" t="str">
        <f>SmtRes!O238</f>
        <v>маш.-ч</v>
      </c>
      <c r="I212">
        <f>SmtRes!Y238*Source!I852</f>
        <v>3.4500000000000003E-2</v>
      </c>
      <c r="J212">
        <f>SmtRes!AO238</f>
        <v>1</v>
      </c>
      <c r="K212">
        <f>SmtRes!AF238</f>
        <v>1014.12</v>
      </c>
      <c r="L212">
        <f>SmtRes!DB238</f>
        <v>10.14</v>
      </c>
      <c r="M212">
        <f>ROUND(ROUND(L212*Source!I852, 6)*1, 2)</f>
        <v>34.979999999999997</v>
      </c>
      <c r="N212">
        <f>SmtRes!AB238</f>
        <v>1014.12</v>
      </c>
      <c r="O212">
        <f>ROUND(ROUND(L212*Source!I852, 6)*SmtRes!DA238, 2)</f>
        <v>34.979999999999997</v>
      </c>
      <c r="P212">
        <f>SmtRes!AG238</f>
        <v>317.13</v>
      </c>
      <c r="Q212">
        <f>SmtRes!DC238</f>
        <v>3.17</v>
      </c>
      <c r="R212">
        <f>ROUND(ROUND(Q212*Source!I852, 6)*1, 2)</f>
        <v>10.94</v>
      </c>
      <c r="S212">
        <f>SmtRes!AC238</f>
        <v>317.13</v>
      </c>
      <c r="T212">
        <f>ROUND(ROUND(Q212*Source!I852, 6)*SmtRes!AK238, 2)</f>
        <v>10.94</v>
      </c>
      <c r="U212">
        <f>SmtRes!X238</f>
        <v>-1786200580</v>
      </c>
      <c r="V212">
        <v>-522295321</v>
      </c>
      <c r="W212">
        <v>-522295321</v>
      </c>
    </row>
    <row r="213" spans="1:23" x14ac:dyDescent="0.2">
      <c r="A213">
        <f>Source!A853</f>
        <v>17</v>
      </c>
      <c r="C213">
        <v>3</v>
      </c>
      <c r="D213">
        <v>0</v>
      </c>
      <c r="E213">
        <f>SmtRes!AV243</f>
        <v>0</v>
      </c>
      <c r="F213" t="str">
        <f>SmtRes!I243</f>
        <v>21.3-1-64</v>
      </c>
      <c r="G213" t="str">
        <f>SmtRes!K243</f>
        <v>Смеси бетонные, БСГ, тяжелого бетона на гранитном щебне, класс прочности: В7,5 (М100); П3, фракция 5-20</v>
      </c>
      <c r="H213" t="str">
        <f>SmtRes!O243</f>
        <v>м3</v>
      </c>
      <c r="I213">
        <f>SmtRes!Y243*Source!I853</f>
        <v>3.5190000000000001</v>
      </c>
      <c r="J213">
        <f>SmtRes!AO243</f>
        <v>1</v>
      </c>
      <c r="K213">
        <f>SmtRes!AE243</f>
        <v>3247.23</v>
      </c>
      <c r="L213">
        <f>SmtRes!DB243</f>
        <v>331217.46000000002</v>
      </c>
      <c r="M213">
        <f>ROUND(ROUND(L213*Source!I853, 6)*1, 2)</f>
        <v>11427</v>
      </c>
      <c r="N213">
        <f>SmtRes!AA243</f>
        <v>3247.23</v>
      </c>
      <c r="O213">
        <f>ROUND(ROUND(L213*Source!I853, 6)*SmtRes!DA243, 2)</f>
        <v>11427</v>
      </c>
      <c r="P213">
        <f>SmtRes!AG243</f>
        <v>0</v>
      </c>
      <c r="Q213">
        <f>SmtRes!DC243</f>
        <v>0</v>
      </c>
      <c r="R213">
        <f>ROUND(ROUND(Q213*Source!I853, 6)*1, 2)</f>
        <v>0</v>
      </c>
      <c r="S213">
        <f>SmtRes!AC243</f>
        <v>0</v>
      </c>
      <c r="T213">
        <f>ROUND(ROUND(Q213*Source!I853, 6)*SmtRes!AK243, 2)</f>
        <v>0</v>
      </c>
      <c r="U213">
        <f>SmtRes!X243</f>
        <v>339861588</v>
      </c>
      <c r="V213">
        <v>99845993</v>
      </c>
      <c r="W213">
        <v>99845993</v>
      </c>
    </row>
    <row r="214" spans="1:23" x14ac:dyDescent="0.2">
      <c r="A214">
        <f>Source!A853</f>
        <v>17</v>
      </c>
      <c r="C214">
        <v>3</v>
      </c>
      <c r="D214">
        <v>0</v>
      </c>
      <c r="E214">
        <f>SmtRes!AV242</f>
        <v>0</v>
      </c>
      <c r="F214" t="str">
        <f>SmtRes!I242</f>
        <v>21.1-25-13</v>
      </c>
      <c r="G214" t="str">
        <f>SmtRes!K242</f>
        <v>Вода</v>
      </c>
      <c r="H214" t="str">
        <f>SmtRes!O242</f>
        <v>м3</v>
      </c>
      <c r="I214">
        <f>SmtRes!Y242*Source!I853</f>
        <v>6.0375000000000005E-2</v>
      </c>
      <c r="J214">
        <f>SmtRes!AO242</f>
        <v>1</v>
      </c>
      <c r="K214">
        <f>SmtRes!AE242</f>
        <v>35.25</v>
      </c>
      <c r="L214">
        <f>SmtRes!DB242</f>
        <v>61.69</v>
      </c>
      <c r="M214">
        <f>ROUND(ROUND(L214*Source!I853, 6)*1, 2)</f>
        <v>2.13</v>
      </c>
      <c r="N214">
        <f>SmtRes!AA242</f>
        <v>35.25</v>
      </c>
      <c r="O214">
        <f>ROUND(ROUND(L214*Source!I853, 6)*SmtRes!DA242, 2)</f>
        <v>2.13</v>
      </c>
      <c r="P214">
        <f>SmtRes!AG242</f>
        <v>0</v>
      </c>
      <c r="Q214">
        <f>SmtRes!DC242</f>
        <v>0</v>
      </c>
      <c r="R214">
        <f>ROUND(ROUND(Q214*Source!I853, 6)*1, 2)</f>
        <v>0</v>
      </c>
      <c r="S214">
        <f>SmtRes!AC242</f>
        <v>0</v>
      </c>
      <c r="T214">
        <f>ROUND(ROUND(Q214*Source!I853, 6)*SmtRes!AK242, 2)</f>
        <v>0</v>
      </c>
      <c r="U214">
        <f>SmtRes!X242</f>
        <v>2028445372</v>
      </c>
      <c r="V214">
        <v>1411454429</v>
      </c>
      <c r="W214">
        <v>1411454429</v>
      </c>
    </row>
    <row r="215" spans="1:23" x14ac:dyDescent="0.2">
      <c r="A215">
        <f>Source!A853</f>
        <v>17</v>
      </c>
      <c r="C215">
        <v>3</v>
      </c>
      <c r="D215">
        <v>0</v>
      </c>
      <c r="E215">
        <f>SmtRes!AV241</f>
        <v>0</v>
      </c>
      <c r="F215" t="str">
        <f>SmtRes!I241</f>
        <v>21.1-20-17</v>
      </c>
      <c r="G215" t="str">
        <f>SmtRes!K241</f>
        <v>Мешковина</v>
      </c>
      <c r="H215" t="str">
        <f>SmtRes!O241</f>
        <v>м2</v>
      </c>
      <c r="I215">
        <f>SmtRes!Y241*Source!I853</f>
        <v>8.625</v>
      </c>
      <c r="J215">
        <f>SmtRes!AO241</f>
        <v>1</v>
      </c>
      <c r="K215">
        <f>SmtRes!AE241</f>
        <v>91.89</v>
      </c>
      <c r="L215">
        <f>SmtRes!DB241</f>
        <v>22972.5</v>
      </c>
      <c r="M215">
        <f>ROUND(ROUND(L215*Source!I853, 6)*1, 2)</f>
        <v>792.55</v>
      </c>
      <c r="N215">
        <f>SmtRes!AA241</f>
        <v>91.89</v>
      </c>
      <c r="O215">
        <f>ROUND(ROUND(L215*Source!I853, 6)*SmtRes!DA241, 2)</f>
        <v>792.55</v>
      </c>
      <c r="P215">
        <f>SmtRes!AG241</f>
        <v>0</v>
      </c>
      <c r="Q215">
        <f>SmtRes!DC241</f>
        <v>0</v>
      </c>
      <c r="R215">
        <f>ROUND(ROUND(Q215*Source!I853, 6)*1, 2)</f>
        <v>0</v>
      </c>
      <c r="S215">
        <f>SmtRes!AC241</f>
        <v>0</v>
      </c>
      <c r="T215">
        <f>ROUND(ROUND(Q215*Source!I853, 6)*SmtRes!AK241, 2)</f>
        <v>0</v>
      </c>
      <c r="U215">
        <f>SmtRes!X241</f>
        <v>-1493859615</v>
      </c>
      <c r="V215">
        <v>-1413124159</v>
      </c>
      <c r="W215">
        <v>-1413124159</v>
      </c>
    </row>
    <row r="216" spans="1:23" x14ac:dyDescent="0.2">
      <c r="A216">
        <f>Source!A853</f>
        <v>17</v>
      </c>
      <c r="C216">
        <v>2</v>
      </c>
      <c r="D216">
        <v>0</v>
      </c>
      <c r="E216">
        <f>SmtRes!AV240</f>
        <v>0</v>
      </c>
      <c r="F216" t="str">
        <f>SmtRes!I240</f>
        <v>22.1-6-51</v>
      </c>
      <c r="G216" t="str">
        <f>SmtRes!K240</f>
        <v>Вибраторы поверхностные</v>
      </c>
      <c r="H216" t="str">
        <f>SmtRes!O240</f>
        <v>маш.-ч</v>
      </c>
      <c r="I216">
        <f>SmtRes!Y240*Source!I853</f>
        <v>0.25564500000000001</v>
      </c>
      <c r="J216">
        <f>SmtRes!AO240</f>
        <v>1</v>
      </c>
      <c r="K216">
        <f>SmtRes!AF240</f>
        <v>3.84</v>
      </c>
      <c r="L216">
        <f>SmtRes!DB240</f>
        <v>28.45</v>
      </c>
      <c r="M216">
        <f>ROUND(ROUND(L216*Source!I853, 6)*1, 2)</f>
        <v>0.98</v>
      </c>
      <c r="N216">
        <f>SmtRes!AB240</f>
        <v>3.84</v>
      </c>
      <c r="O216">
        <f>ROUND(ROUND(L216*Source!I853, 6)*SmtRes!DA240, 2)</f>
        <v>0.98</v>
      </c>
      <c r="P216">
        <f>SmtRes!AG240</f>
        <v>0.01</v>
      </c>
      <c r="Q216">
        <f>SmtRes!DC240</f>
        <v>7.0000000000000007E-2</v>
      </c>
      <c r="R216">
        <f>ROUND(ROUND(Q216*Source!I853, 6)*1, 2)</f>
        <v>0</v>
      </c>
      <c r="S216">
        <f>SmtRes!AC240</f>
        <v>0.01</v>
      </c>
      <c r="T216">
        <f>ROUND(ROUND(Q216*Source!I853, 6)*SmtRes!AK240, 2)</f>
        <v>0</v>
      </c>
      <c r="U216">
        <f>SmtRes!X240</f>
        <v>-192782718</v>
      </c>
      <c r="V216">
        <v>540280896</v>
      </c>
      <c r="W216">
        <v>540280896</v>
      </c>
    </row>
    <row r="217" spans="1:23" x14ac:dyDescent="0.2">
      <c r="A217">
        <f>Source!A854</f>
        <v>17</v>
      </c>
      <c r="C217">
        <v>3</v>
      </c>
      <c r="D217">
        <v>0</v>
      </c>
      <c r="E217">
        <f>SmtRes!AV245</f>
        <v>0</v>
      </c>
      <c r="F217" t="str">
        <f>SmtRes!I245</f>
        <v>21.3-4-24</v>
      </c>
      <c r="G217" t="str">
        <f>SmtRes!K245</f>
        <v>Арматурные заготовки (стержни, хомуты и т.п.), не собранные в каркасы или сетки, закладные и накладные детали, со сваркой</v>
      </c>
      <c r="H217" t="str">
        <f>SmtRes!O245</f>
        <v>т</v>
      </c>
      <c r="I217">
        <f>SmtRes!Y245*Source!I854</f>
        <v>9.6000000000000002E-2</v>
      </c>
      <c r="J217">
        <f>SmtRes!AO245</f>
        <v>1</v>
      </c>
      <c r="K217">
        <f>SmtRes!AE245</f>
        <v>53233.52</v>
      </c>
      <c r="L217">
        <f>SmtRes!DB245</f>
        <v>53233.52</v>
      </c>
      <c r="M217">
        <f>ROUND(ROUND(L217*Source!I854, 6)*1, 2)</f>
        <v>5110.42</v>
      </c>
      <c r="N217">
        <f>SmtRes!AA245</f>
        <v>53233.52</v>
      </c>
      <c r="O217">
        <f>ROUND(ROUND(L217*Source!I854, 6)*SmtRes!DA245, 2)</f>
        <v>5110.42</v>
      </c>
      <c r="P217">
        <f>SmtRes!AG245</f>
        <v>0</v>
      </c>
      <c r="Q217">
        <f>SmtRes!DC245</f>
        <v>0</v>
      </c>
      <c r="R217">
        <f>ROUND(ROUND(Q217*Source!I854, 6)*1, 2)</f>
        <v>0</v>
      </c>
      <c r="S217">
        <f>SmtRes!AC245</f>
        <v>0</v>
      </c>
      <c r="T217">
        <f>ROUND(ROUND(Q217*Source!I854, 6)*SmtRes!AK245, 2)</f>
        <v>0</v>
      </c>
      <c r="U217">
        <f>SmtRes!X245</f>
        <v>588667335</v>
      </c>
      <c r="V217">
        <v>1124530016</v>
      </c>
      <c r="W217">
        <v>1124530016</v>
      </c>
    </row>
    <row r="218" spans="1:23" x14ac:dyDescent="0.2">
      <c r="A218">
        <f>Source!A855</f>
        <v>17</v>
      </c>
      <c r="C218">
        <v>3</v>
      </c>
      <c r="D218">
        <v>0</v>
      </c>
      <c r="E218">
        <f>SmtRes!AV248</f>
        <v>0</v>
      </c>
      <c r="F218" t="str">
        <f>SmtRes!I248</f>
        <v>21.1-23-9</v>
      </c>
      <c r="G218" t="str">
        <f>SmtRes!K248</f>
        <v>Электроды, тип Э-42, 46, 50, диаметр 4 - 6 мм</v>
      </c>
      <c r="H218" t="str">
        <f>SmtRes!O248</f>
        <v>т</v>
      </c>
      <c r="I218">
        <f>SmtRes!Y248*Source!I855</f>
        <v>9.7259999999999999E-2</v>
      </c>
      <c r="J218">
        <f>SmtRes!AO248</f>
        <v>1</v>
      </c>
      <c r="K218">
        <f>SmtRes!AE248</f>
        <v>110781.14</v>
      </c>
      <c r="L218">
        <f>SmtRes!DB248</f>
        <v>3323.43</v>
      </c>
      <c r="M218">
        <f>ROUND(ROUND(L218*Source!I855, 6)*1, 2)</f>
        <v>10774.56</v>
      </c>
      <c r="N218">
        <f>SmtRes!AA248</f>
        <v>110781.14</v>
      </c>
      <c r="O218">
        <f>ROUND(ROUND(L218*Source!I855, 6)*SmtRes!DA248, 2)</f>
        <v>10774.56</v>
      </c>
      <c r="P218">
        <f>SmtRes!AG248</f>
        <v>0</v>
      </c>
      <c r="Q218">
        <f>SmtRes!DC248</f>
        <v>0</v>
      </c>
      <c r="R218">
        <f>ROUND(ROUND(Q218*Source!I855, 6)*1, 2)</f>
        <v>0</v>
      </c>
      <c r="S218">
        <f>SmtRes!AC248</f>
        <v>0</v>
      </c>
      <c r="T218">
        <f>ROUND(ROUND(Q218*Source!I855, 6)*SmtRes!AK248, 2)</f>
        <v>0</v>
      </c>
      <c r="U218">
        <f>SmtRes!X248</f>
        <v>-941081254</v>
      </c>
      <c r="V218">
        <v>1991017595</v>
      </c>
      <c r="W218">
        <v>1991017595</v>
      </c>
    </row>
    <row r="219" spans="1:23" x14ac:dyDescent="0.2">
      <c r="A219">
        <f>Source!A855</f>
        <v>17</v>
      </c>
      <c r="C219">
        <v>2</v>
      </c>
      <c r="D219">
        <v>0</v>
      </c>
      <c r="E219">
        <f>SmtRes!AV247</f>
        <v>0</v>
      </c>
      <c r="F219" t="str">
        <f>SmtRes!I247</f>
        <v>22.1-13-10</v>
      </c>
      <c r="G219" t="str">
        <f>SmtRes!K247</f>
        <v>Агрегаты сварочные однопостовые для ручной электродуговой сварки</v>
      </c>
      <c r="H219" t="str">
        <f>SmtRes!O247</f>
        <v>маш.-ч</v>
      </c>
      <c r="I219">
        <f>SmtRes!Y247*Source!I855</f>
        <v>71.032219999999995</v>
      </c>
      <c r="J219">
        <f>SmtRes!AO247</f>
        <v>1</v>
      </c>
      <c r="K219">
        <f>SmtRes!AF247</f>
        <v>54.65</v>
      </c>
      <c r="L219">
        <f>SmtRes!DB247</f>
        <v>1197.3800000000001</v>
      </c>
      <c r="M219">
        <f>ROUND(ROUND(L219*Source!I855, 6)*1, 2)</f>
        <v>3881.91</v>
      </c>
      <c r="N219">
        <f>SmtRes!AB247</f>
        <v>54.65</v>
      </c>
      <c r="O219">
        <f>ROUND(ROUND(L219*Source!I855, 6)*SmtRes!DA247, 2)</f>
        <v>3881.91</v>
      </c>
      <c r="P219">
        <f>SmtRes!AG247</f>
        <v>0.05</v>
      </c>
      <c r="Q219">
        <f>SmtRes!DC247</f>
        <v>1.1000000000000001</v>
      </c>
      <c r="R219">
        <f>ROUND(ROUND(Q219*Source!I855, 6)*1, 2)</f>
        <v>3.57</v>
      </c>
      <c r="S219">
        <f>SmtRes!AC247</f>
        <v>0.05</v>
      </c>
      <c r="T219">
        <f>ROUND(ROUND(Q219*Source!I855, 6)*SmtRes!AK247, 2)</f>
        <v>3.57</v>
      </c>
      <c r="U219">
        <f>SmtRes!X247</f>
        <v>343943799</v>
      </c>
      <c r="V219">
        <v>-1676284724</v>
      </c>
      <c r="W219">
        <v>-1676284724</v>
      </c>
    </row>
    <row r="220" spans="1:23" x14ac:dyDescent="0.2">
      <c r="A220">
        <f>Source!A857</f>
        <v>17</v>
      </c>
      <c r="C220">
        <v>3</v>
      </c>
      <c r="D220">
        <f>Source!BI857</f>
        <v>1</v>
      </c>
      <c r="E220">
        <f>Source!FS857</f>
        <v>0</v>
      </c>
      <c r="F220" t="str">
        <f>Source!F857</f>
        <v>коммерческое предложение</v>
      </c>
      <c r="G220" t="str">
        <f>Source!G857</f>
        <v>Канатный игровой комплекс "Лотрек"  ЛГИК-8.204 (6500х7700х3050)</v>
      </c>
      <c r="H220" t="str">
        <f>Source!H857</f>
        <v>шт.</v>
      </c>
      <c r="I220">
        <f>Source!I857</f>
        <v>1</v>
      </c>
      <c r="J220">
        <v>1</v>
      </c>
      <c r="K220">
        <f>Source!AC857</f>
        <v>1091568.33</v>
      </c>
      <c r="M220">
        <f>ROUND(K220*I220, 2)</f>
        <v>1091568.33</v>
      </c>
      <c r="N220">
        <f>Source!AC857*IF(Source!BC857&lt;&gt; 0, Source!BC857, 1)</f>
        <v>1091568.33</v>
      </c>
      <c r="O220">
        <f>ROUND(N220*I220, 2)</f>
        <v>1091568.33</v>
      </c>
      <c r="P220">
        <f>Source!AE857</f>
        <v>0</v>
      </c>
      <c r="R220">
        <f>ROUND(P220*I220, 2)</f>
        <v>0</v>
      </c>
      <c r="S220">
        <f>Source!AE857*IF(Source!BS857&lt;&gt; 0, Source!BS857, 1)</f>
        <v>0</v>
      </c>
      <c r="T220">
        <f>ROUND(S220*I220, 2)</f>
        <v>0</v>
      </c>
      <c r="U220">
        <f>Source!GF857</f>
        <v>1792329981</v>
      </c>
      <c r="V220">
        <v>-1679389265</v>
      </c>
      <c r="W220">
        <v>-1679389265</v>
      </c>
    </row>
    <row r="221" spans="1:23" x14ac:dyDescent="0.2">
      <c r="A221">
        <f>Source!A858</f>
        <v>17</v>
      </c>
      <c r="C221">
        <v>3</v>
      </c>
      <c r="D221">
        <f>Source!BI858</f>
        <v>1</v>
      </c>
      <c r="E221">
        <f>Source!FS858</f>
        <v>0</v>
      </c>
      <c r="F221" t="str">
        <f>Source!F858</f>
        <v>коммерческое предложение</v>
      </c>
      <c r="G221" t="str">
        <f>Source!G858</f>
        <v>Эквивалент - Канатный комплекс "Серпинский" ЛГСК-11.0228 (4490х4490х3536)</v>
      </c>
      <c r="H221" t="str">
        <f>Source!H858</f>
        <v>шт.</v>
      </c>
      <c r="I221">
        <f>Source!I858</f>
        <v>1</v>
      </c>
      <c r="J221">
        <v>1</v>
      </c>
      <c r="K221">
        <f>Source!AC858</f>
        <v>584912.5</v>
      </c>
      <c r="M221">
        <f>ROUND(K221*I221, 2)</f>
        <v>584912.5</v>
      </c>
      <c r="N221">
        <f>Source!AC858*IF(Source!BC858&lt;&gt; 0, Source!BC858, 1)</f>
        <v>584912.5</v>
      </c>
      <c r="O221">
        <f>ROUND(N221*I221, 2)</f>
        <v>584912.5</v>
      </c>
      <c r="P221">
        <f>Source!AE858</f>
        <v>0</v>
      </c>
      <c r="R221">
        <f>ROUND(P221*I221, 2)</f>
        <v>0</v>
      </c>
      <c r="S221">
        <f>Source!AE858*IF(Source!BS858&lt;&gt; 0, Source!BS858, 1)</f>
        <v>0</v>
      </c>
      <c r="T221">
        <f>ROUND(S221*I221, 2)</f>
        <v>0</v>
      </c>
      <c r="U221">
        <f>Source!GF858</f>
        <v>-673495601</v>
      </c>
      <c r="V221">
        <v>-98317432</v>
      </c>
      <c r="W221">
        <v>-98317432</v>
      </c>
    </row>
    <row r="222" spans="1:23" x14ac:dyDescent="0.2">
      <c r="A222">
        <f>Source!A891</f>
        <v>4</v>
      </c>
      <c r="B222">
        <v>891</v>
      </c>
      <c r="G222" t="str">
        <f>Source!G891</f>
        <v>Установка МАФ</v>
      </c>
    </row>
    <row r="223" spans="1:23" x14ac:dyDescent="0.2">
      <c r="A223">
        <f>Source!A895</f>
        <v>17</v>
      </c>
      <c r="C223">
        <v>3</v>
      </c>
      <c r="D223">
        <v>0</v>
      </c>
      <c r="E223">
        <f>SmtRes!AV254</f>
        <v>0</v>
      </c>
      <c r="F223" t="str">
        <f>SmtRes!I254</f>
        <v>21.7-9-6</v>
      </c>
      <c r="G223" t="str">
        <f>SmtRes!K254</f>
        <v>Столбик для ограды газонной из трубы профильной 40х40 мм, высота 1000мм</v>
      </c>
      <c r="H223" t="str">
        <f>SmtRes!O254</f>
        <v>шт.</v>
      </c>
      <c r="I223">
        <f>SmtRes!Y254*Source!I895</f>
        <v>4</v>
      </c>
      <c r="J223">
        <f>SmtRes!AO254</f>
        <v>1</v>
      </c>
      <c r="K223">
        <f>SmtRes!AE254</f>
        <v>236.53</v>
      </c>
      <c r="L223">
        <f>SmtRes!DB254</f>
        <v>2365.3000000000002</v>
      </c>
      <c r="M223">
        <f>ROUND(ROUND(L223*Source!I895, 6)*1, 2)</f>
        <v>946.12</v>
      </c>
      <c r="N223">
        <f>SmtRes!AA254</f>
        <v>236.53</v>
      </c>
      <c r="O223">
        <f>ROUND(ROUND(L223*Source!I895, 6)*SmtRes!DA254, 2)</f>
        <v>946.12</v>
      </c>
      <c r="P223">
        <f>SmtRes!AG254</f>
        <v>0</v>
      </c>
      <c r="Q223">
        <f>SmtRes!DC254</f>
        <v>0</v>
      </c>
      <c r="R223">
        <f>ROUND(ROUND(Q223*Source!I895, 6)*1, 2)</f>
        <v>0</v>
      </c>
      <c r="S223">
        <f>SmtRes!AC254</f>
        <v>0</v>
      </c>
      <c r="T223">
        <f>ROUND(ROUND(Q223*Source!I895, 6)*SmtRes!AK254, 2)</f>
        <v>0</v>
      </c>
      <c r="U223">
        <f>SmtRes!X254</f>
        <v>-1873178035</v>
      </c>
      <c r="V223">
        <v>-820543880</v>
      </c>
      <c r="W223">
        <v>-820543880</v>
      </c>
    </row>
    <row r="224" spans="1:23" x14ac:dyDescent="0.2">
      <c r="A224">
        <f>Source!A895</f>
        <v>17</v>
      </c>
      <c r="C224">
        <v>3</v>
      </c>
      <c r="D224">
        <v>0</v>
      </c>
      <c r="E224">
        <f>SmtRes!AV253</f>
        <v>0</v>
      </c>
      <c r="F224" t="str">
        <f>SmtRes!I253</f>
        <v>21.1-25-13</v>
      </c>
      <c r="G224" t="str">
        <f>SmtRes!K253</f>
        <v>Вода</v>
      </c>
      <c r="H224" t="str">
        <f>SmtRes!O253</f>
        <v>м3</v>
      </c>
      <c r="I224">
        <f>SmtRes!Y253*Source!I895</f>
        <v>3.0800000000000001E-2</v>
      </c>
      <c r="J224">
        <f>SmtRes!AO253</f>
        <v>1</v>
      </c>
      <c r="K224">
        <f>SmtRes!AE253</f>
        <v>35.25</v>
      </c>
      <c r="L224">
        <f>SmtRes!DB253</f>
        <v>2.71</v>
      </c>
      <c r="M224">
        <f>ROUND(ROUND(L224*Source!I895, 6)*1, 2)</f>
        <v>1.08</v>
      </c>
      <c r="N224">
        <f>SmtRes!AA253</f>
        <v>35.25</v>
      </c>
      <c r="O224">
        <f>ROUND(ROUND(L224*Source!I895, 6)*SmtRes!DA253, 2)</f>
        <v>1.08</v>
      </c>
      <c r="P224">
        <f>SmtRes!AG253</f>
        <v>0</v>
      </c>
      <c r="Q224">
        <f>SmtRes!DC253</f>
        <v>0</v>
      </c>
      <c r="R224">
        <f>ROUND(ROUND(Q224*Source!I895, 6)*1, 2)</f>
        <v>0</v>
      </c>
      <c r="S224">
        <f>SmtRes!AC253</f>
        <v>0</v>
      </c>
      <c r="T224">
        <f>ROUND(ROUND(Q224*Source!I895, 6)*SmtRes!AK253, 2)</f>
        <v>0</v>
      </c>
      <c r="U224">
        <f>SmtRes!X253</f>
        <v>1057803868</v>
      </c>
      <c r="V224">
        <v>-2043949916</v>
      </c>
      <c r="W224">
        <v>-2043949916</v>
      </c>
    </row>
    <row r="225" spans="1:23" x14ac:dyDescent="0.2">
      <c r="A225">
        <f>Source!A895</f>
        <v>17</v>
      </c>
      <c r="C225">
        <v>3</v>
      </c>
      <c r="D225">
        <v>0</v>
      </c>
      <c r="E225">
        <f>SmtRes!AV252</f>
        <v>0</v>
      </c>
      <c r="F225" t="str">
        <f>SmtRes!I252</f>
        <v>21.1-2-13</v>
      </c>
      <c r="G225" t="str">
        <f>SmtRes!K252</f>
        <v>Цемент общестроительный, портландцемент общего назначения, марка 400</v>
      </c>
      <c r="H225" t="str">
        <f>SmtRes!O252</f>
        <v>т</v>
      </c>
      <c r="I225">
        <f>SmtRes!Y252*Source!I895</f>
        <v>4.2800000000000005E-2</v>
      </c>
      <c r="J225">
        <f>SmtRes!AO252</f>
        <v>1</v>
      </c>
      <c r="K225">
        <f>SmtRes!AE252</f>
        <v>4207.5</v>
      </c>
      <c r="L225">
        <f>SmtRes!DB252</f>
        <v>450.2</v>
      </c>
      <c r="M225">
        <f>ROUND(ROUND(L225*Source!I895, 6)*1, 2)</f>
        <v>180.08</v>
      </c>
      <c r="N225">
        <f>SmtRes!AA252</f>
        <v>4207.5</v>
      </c>
      <c r="O225">
        <f>ROUND(ROUND(L225*Source!I895, 6)*SmtRes!DA252, 2)</f>
        <v>180.08</v>
      </c>
      <c r="P225">
        <f>SmtRes!AG252</f>
        <v>0</v>
      </c>
      <c r="Q225">
        <f>SmtRes!DC252</f>
        <v>0</v>
      </c>
      <c r="R225">
        <f>ROUND(ROUND(Q225*Source!I895, 6)*1, 2)</f>
        <v>0</v>
      </c>
      <c r="S225">
        <f>SmtRes!AC252</f>
        <v>0</v>
      </c>
      <c r="T225">
        <f>ROUND(ROUND(Q225*Source!I895, 6)*SmtRes!AK252, 2)</f>
        <v>0</v>
      </c>
      <c r="U225">
        <f>SmtRes!X252</f>
        <v>381792092</v>
      </c>
      <c r="V225">
        <v>-1484058169</v>
      </c>
      <c r="W225">
        <v>-1484058169</v>
      </c>
    </row>
    <row r="226" spans="1:23" x14ac:dyDescent="0.2">
      <c r="A226">
        <f>Source!A895</f>
        <v>17</v>
      </c>
      <c r="C226">
        <v>3</v>
      </c>
      <c r="D226">
        <v>0</v>
      </c>
      <c r="E226">
        <f>SmtRes!AV251</f>
        <v>0</v>
      </c>
      <c r="F226" t="str">
        <f>SmtRes!I251</f>
        <v>21.1-12-11</v>
      </c>
      <c r="G226" t="str">
        <f>SmtRes!K251</f>
        <v>Песок для строительных работ, рядовой</v>
      </c>
      <c r="H226" t="str">
        <f>SmtRes!O251</f>
        <v>м3</v>
      </c>
      <c r="I226">
        <f>SmtRes!Y251*Source!I895</f>
        <v>0.1196</v>
      </c>
      <c r="J226">
        <f>SmtRes!AO251</f>
        <v>1</v>
      </c>
      <c r="K226">
        <f>SmtRes!AE251</f>
        <v>590.78</v>
      </c>
      <c r="L226">
        <f>SmtRes!DB251</f>
        <v>176.64</v>
      </c>
      <c r="M226">
        <f>ROUND(ROUND(L226*Source!I895, 6)*1, 2)</f>
        <v>70.66</v>
      </c>
      <c r="N226">
        <f>SmtRes!AA251</f>
        <v>590.78</v>
      </c>
      <c r="O226">
        <f>ROUND(ROUND(L226*Source!I895, 6)*SmtRes!DA251, 2)</f>
        <v>70.66</v>
      </c>
      <c r="P226">
        <f>SmtRes!AG251</f>
        <v>0</v>
      </c>
      <c r="Q226">
        <f>SmtRes!DC251</f>
        <v>0</v>
      </c>
      <c r="R226">
        <f>ROUND(ROUND(Q226*Source!I895, 6)*1, 2)</f>
        <v>0</v>
      </c>
      <c r="S226">
        <f>SmtRes!AC251</f>
        <v>0</v>
      </c>
      <c r="T226">
        <f>ROUND(ROUND(Q226*Source!I895, 6)*SmtRes!AK251, 2)</f>
        <v>0</v>
      </c>
      <c r="U226">
        <f>SmtRes!X251</f>
        <v>1817333636</v>
      </c>
      <c r="V226">
        <v>2132229025</v>
      </c>
      <c r="W226">
        <v>2132229025</v>
      </c>
    </row>
    <row r="227" spans="1:23" x14ac:dyDescent="0.2">
      <c r="A227">
        <f>Source!A896</f>
        <v>17</v>
      </c>
      <c r="C227">
        <v>3</v>
      </c>
      <c r="D227">
        <f>Source!BI896</f>
        <v>1</v>
      </c>
      <c r="E227">
        <f>Source!FS896</f>
        <v>0</v>
      </c>
      <c r="F227" t="str">
        <f>Source!F896</f>
        <v>коммерческое предложение</v>
      </c>
      <c r="G227" t="str">
        <f>Source!G896</f>
        <v>Эквивалент - Качели-балансир двойной  ЛГК-04 (500х2140х800)</v>
      </c>
      <c r="H227" t="str">
        <f>Source!H896</f>
        <v>шт.</v>
      </c>
      <c r="I227">
        <f>Source!I896</f>
        <v>1</v>
      </c>
      <c r="J227">
        <v>1</v>
      </c>
      <c r="K227">
        <f>Source!AC896</f>
        <v>20384.169999999998</v>
      </c>
      <c r="M227">
        <f>ROUND(K227*I227, 2)</f>
        <v>20384.169999999998</v>
      </c>
      <c r="N227">
        <f>Source!AC896*IF(Source!BC896&lt;&gt; 0, Source!BC896, 1)</f>
        <v>20384.169999999998</v>
      </c>
      <c r="O227">
        <f>ROUND(N227*I227, 2)</f>
        <v>20384.169999999998</v>
      </c>
      <c r="P227">
        <f>Source!AE896</f>
        <v>0</v>
      </c>
      <c r="R227">
        <f>ROUND(P227*I227, 2)</f>
        <v>0</v>
      </c>
      <c r="S227">
        <f>Source!AE896*IF(Source!BS896&lt;&gt; 0, Source!BS896, 1)</f>
        <v>0</v>
      </c>
      <c r="T227">
        <f>ROUND(S227*I227, 2)</f>
        <v>0</v>
      </c>
      <c r="U227">
        <f>Source!GF896</f>
        <v>474714053</v>
      </c>
      <c r="V227">
        <v>1228722496</v>
      </c>
      <c r="W227">
        <v>1228722496</v>
      </c>
    </row>
    <row r="228" spans="1:23" x14ac:dyDescent="0.2">
      <c r="A228">
        <f>Source!A897</f>
        <v>17</v>
      </c>
      <c r="C228">
        <v>3</v>
      </c>
      <c r="D228">
        <v>0</v>
      </c>
      <c r="E228">
        <f>SmtRes!AV259</f>
        <v>0</v>
      </c>
      <c r="F228" t="str">
        <f>SmtRes!I259</f>
        <v>21.7-9-6</v>
      </c>
      <c r="G228" t="str">
        <f>SmtRes!K259</f>
        <v>Столбик для ограды газонной из трубы профильной 40х40 мм, высота 1000мм</v>
      </c>
      <c r="H228" t="str">
        <f>SmtRes!O259</f>
        <v>шт.</v>
      </c>
      <c r="I228">
        <f>SmtRes!Y259*Source!I897</f>
        <v>1</v>
      </c>
      <c r="J228">
        <f>SmtRes!AO259</f>
        <v>1</v>
      </c>
      <c r="K228">
        <f>SmtRes!AE259</f>
        <v>236.53</v>
      </c>
      <c r="L228">
        <f>SmtRes!DB259</f>
        <v>2365.3000000000002</v>
      </c>
      <c r="M228">
        <f>ROUND(ROUND(L228*Source!I897, 6)*1, 2)</f>
        <v>236.53</v>
      </c>
      <c r="N228">
        <f>SmtRes!AA259</f>
        <v>236.53</v>
      </c>
      <c r="O228">
        <f>ROUND(ROUND(L228*Source!I897, 6)*SmtRes!DA259, 2)</f>
        <v>236.53</v>
      </c>
      <c r="P228">
        <f>SmtRes!AG259</f>
        <v>0</v>
      </c>
      <c r="Q228">
        <f>SmtRes!DC259</f>
        <v>0</v>
      </c>
      <c r="R228">
        <f>ROUND(ROUND(Q228*Source!I897, 6)*1, 2)</f>
        <v>0</v>
      </c>
      <c r="S228">
        <f>SmtRes!AC259</f>
        <v>0</v>
      </c>
      <c r="T228">
        <f>ROUND(ROUND(Q228*Source!I897, 6)*SmtRes!AK259, 2)</f>
        <v>0</v>
      </c>
      <c r="U228">
        <f>SmtRes!X259</f>
        <v>-1873178035</v>
      </c>
      <c r="V228">
        <v>-820543880</v>
      </c>
      <c r="W228">
        <v>-820543880</v>
      </c>
    </row>
    <row r="229" spans="1:23" x14ac:dyDescent="0.2">
      <c r="A229">
        <f>Source!A897</f>
        <v>17</v>
      </c>
      <c r="C229">
        <v>3</v>
      </c>
      <c r="D229">
        <v>0</v>
      </c>
      <c r="E229">
        <f>SmtRes!AV258</f>
        <v>0</v>
      </c>
      <c r="F229" t="str">
        <f>SmtRes!I258</f>
        <v>21.1-25-13</v>
      </c>
      <c r="G229" t="str">
        <f>SmtRes!K258</f>
        <v>Вода</v>
      </c>
      <c r="H229" t="str">
        <f>SmtRes!O258</f>
        <v>м3</v>
      </c>
      <c r="I229">
        <f>SmtRes!Y258*Source!I897</f>
        <v>7.7000000000000002E-3</v>
      </c>
      <c r="J229">
        <f>SmtRes!AO258</f>
        <v>1</v>
      </c>
      <c r="K229">
        <f>SmtRes!AE258</f>
        <v>35.25</v>
      </c>
      <c r="L229">
        <f>SmtRes!DB258</f>
        <v>2.71</v>
      </c>
      <c r="M229">
        <f>ROUND(ROUND(L229*Source!I897, 6)*1, 2)</f>
        <v>0.27</v>
      </c>
      <c r="N229">
        <f>SmtRes!AA258</f>
        <v>35.25</v>
      </c>
      <c r="O229">
        <f>ROUND(ROUND(L229*Source!I897, 6)*SmtRes!DA258, 2)</f>
        <v>0.27</v>
      </c>
      <c r="P229">
        <f>SmtRes!AG258</f>
        <v>0</v>
      </c>
      <c r="Q229">
        <f>SmtRes!DC258</f>
        <v>0</v>
      </c>
      <c r="R229">
        <f>ROUND(ROUND(Q229*Source!I897, 6)*1, 2)</f>
        <v>0</v>
      </c>
      <c r="S229">
        <f>SmtRes!AC258</f>
        <v>0</v>
      </c>
      <c r="T229">
        <f>ROUND(ROUND(Q229*Source!I897, 6)*SmtRes!AK258, 2)</f>
        <v>0</v>
      </c>
      <c r="U229">
        <f>SmtRes!X258</f>
        <v>1057803868</v>
      </c>
      <c r="V229">
        <v>-2043949916</v>
      </c>
      <c r="W229">
        <v>-2043949916</v>
      </c>
    </row>
    <row r="230" spans="1:23" x14ac:dyDescent="0.2">
      <c r="A230">
        <f>Source!A897</f>
        <v>17</v>
      </c>
      <c r="C230">
        <v>3</v>
      </c>
      <c r="D230">
        <v>0</v>
      </c>
      <c r="E230">
        <f>SmtRes!AV257</f>
        <v>0</v>
      </c>
      <c r="F230" t="str">
        <f>SmtRes!I257</f>
        <v>21.1-2-13</v>
      </c>
      <c r="G230" t="str">
        <f>SmtRes!K257</f>
        <v>Цемент общестроительный, портландцемент общего назначения, марка 400</v>
      </c>
      <c r="H230" t="str">
        <f>SmtRes!O257</f>
        <v>т</v>
      </c>
      <c r="I230">
        <f>SmtRes!Y257*Source!I897</f>
        <v>1.0700000000000001E-2</v>
      </c>
      <c r="J230">
        <f>SmtRes!AO257</f>
        <v>1</v>
      </c>
      <c r="K230">
        <f>SmtRes!AE257</f>
        <v>4207.5</v>
      </c>
      <c r="L230">
        <f>SmtRes!DB257</f>
        <v>450.2</v>
      </c>
      <c r="M230">
        <f>ROUND(ROUND(L230*Source!I897, 6)*1, 2)</f>
        <v>45.02</v>
      </c>
      <c r="N230">
        <f>SmtRes!AA257</f>
        <v>4207.5</v>
      </c>
      <c r="O230">
        <f>ROUND(ROUND(L230*Source!I897, 6)*SmtRes!DA257, 2)</f>
        <v>45.02</v>
      </c>
      <c r="P230">
        <f>SmtRes!AG257</f>
        <v>0</v>
      </c>
      <c r="Q230">
        <f>SmtRes!DC257</f>
        <v>0</v>
      </c>
      <c r="R230">
        <f>ROUND(ROUND(Q230*Source!I897, 6)*1, 2)</f>
        <v>0</v>
      </c>
      <c r="S230">
        <f>SmtRes!AC257</f>
        <v>0</v>
      </c>
      <c r="T230">
        <f>ROUND(ROUND(Q230*Source!I897, 6)*SmtRes!AK257, 2)</f>
        <v>0</v>
      </c>
      <c r="U230">
        <f>SmtRes!X257</f>
        <v>381792092</v>
      </c>
      <c r="V230">
        <v>-1484058169</v>
      </c>
      <c r="W230">
        <v>-1484058169</v>
      </c>
    </row>
    <row r="231" spans="1:23" x14ac:dyDescent="0.2">
      <c r="A231">
        <f>Source!A897</f>
        <v>17</v>
      </c>
      <c r="C231">
        <v>3</v>
      </c>
      <c r="D231">
        <v>0</v>
      </c>
      <c r="E231">
        <f>SmtRes!AV256</f>
        <v>0</v>
      </c>
      <c r="F231" t="str">
        <f>SmtRes!I256</f>
        <v>21.1-12-11</v>
      </c>
      <c r="G231" t="str">
        <f>SmtRes!K256</f>
        <v>Песок для строительных работ, рядовой</v>
      </c>
      <c r="H231" t="str">
        <f>SmtRes!O256</f>
        <v>м3</v>
      </c>
      <c r="I231">
        <f>SmtRes!Y256*Source!I897</f>
        <v>2.9899999999999999E-2</v>
      </c>
      <c r="J231">
        <f>SmtRes!AO256</f>
        <v>1</v>
      </c>
      <c r="K231">
        <f>SmtRes!AE256</f>
        <v>590.78</v>
      </c>
      <c r="L231">
        <f>SmtRes!DB256</f>
        <v>176.64</v>
      </c>
      <c r="M231">
        <f>ROUND(ROUND(L231*Source!I897, 6)*1, 2)</f>
        <v>17.66</v>
      </c>
      <c r="N231">
        <f>SmtRes!AA256</f>
        <v>590.78</v>
      </c>
      <c r="O231">
        <f>ROUND(ROUND(L231*Source!I897, 6)*SmtRes!DA256, 2)</f>
        <v>17.66</v>
      </c>
      <c r="P231">
        <f>SmtRes!AG256</f>
        <v>0</v>
      </c>
      <c r="Q231">
        <f>SmtRes!DC256</f>
        <v>0</v>
      </c>
      <c r="R231">
        <f>ROUND(ROUND(Q231*Source!I897, 6)*1, 2)</f>
        <v>0</v>
      </c>
      <c r="S231">
        <f>SmtRes!AC256</f>
        <v>0</v>
      </c>
      <c r="T231">
        <f>ROUND(ROUND(Q231*Source!I897, 6)*SmtRes!AK256, 2)</f>
        <v>0</v>
      </c>
      <c r="U231">
        <f>SmtRes!X256</f>
        <v>1817333636</v>
      </c>
      <c r="V231">
        <v>2132229025</v>
      </c>
      <c r="W231">
        <v>2132229025</v>
      </c>
    </row>
    <row r="232" spans="1:23" x14ac:dyDescent="0.2">
      <c r="A232">
        <f>Source!A898</f>
        <v>17</v>
      </c>
      <c r="C232">
        <v>3</v>
      </c>
      <c r="D232">
        <f>Source!BI898</f>
        <v>1</v>
      </c>
      <c r="E232">
        <f>Source!FS898</f>
        <v>0</v>
      </c>
      <c r="F232" t="str">
        <f>Source!F898</f>
        <v>коммерческое предложение</v>
      </c>
      <c r="G232" t="str">
        <f>Source!G898</f>
        <v>Эквивалент - Карусель с полом круговая ЛГК-21.7  (1650х1650х800)</v>
      </c>
      <c r="H232" t="str">
        <f>Source!H898</f>
        <v>шт.</v>
      </c>
      <c r="I232">
        <f>Source!I898</f>
        <v>1</v>
      </c>
      <c r="J232">
        <v>1</v>
      </c>
      <c r="K232">
        <f>Source!AC898</f>
        <v>50033.33</v>
      </c>
      <c r="M232">
        <f>ROUND(K232*I232, 2)</f>
        <v>50033.33</v>
      </c>
      <c r="N232">
        <f>Source!AC898*IF(Source!BC898&lt;&gt; 0, Source!BC898, 1)</f>
        <v>50033.33</v>
      </c>
      <c r="O232">
        <f>ROUND(N232*I232, 2)</f>
        <v>50033.33</v>
      </c>
      <c r="P232">
        <f>Source!AE898</f>
        <v>0</v>
      </c>
      <c r="R232">
        <f>ROUND(P232*I232, 2)</f>
        <v>0</v>
      </c>
      <c r="S232">
        <f>Source!AE898*IF(Source!BS898&lt;&gt; 0, Source!BS898, 1)</f>
        <v>0</v>
      </c>
      <c r="T232">
        <f>ROUND(S232*I232, 2)</f>
        <v>0</v>
      </c>
      <c r="U232">
        <f>Source!GF898</f>
        <v>-386888433</v>
      </c>
      <c r="V232">
        <v>-379316785</v>
      </c>
      <c r="W232">
        <v>-379316785</v>
      </c>
    </row>
    <row r="233" spans="1:23" x14ac:dyDescent="0.2">
      <c r="A233">
        <f>Source!A899</f>
        <v>17</v>
      </c>
      <c r="C233">
        <v>3</v>
      </c>
      <c r="D233">
        <v>0</v>
      </c>
      <c r="E233">
        <f>SmtRes!AV264</f>
        <v>0</v>
      </c>
      <c r="F233" t="str">
        <f>SmtRes!I264</f>
        <v>21.7-9-6</v>
      </c>
      <c r="G233" t="str">
        <f>SmtRes!K264</f>
        <v>Столбик для ограды газонной из трубы профильной 40х40 мм, высота 1000мм</v>
      </c>
      <c r="H233" t="str">
        <f>SmtRes!O264</f>
        <v>шт.</v>
      </c>
      <c r="I233">
        <f>SmtRes!Y264*Source!I899</f>
        <v>2</v>
      </c>
      <c r="J233">
        <f>SmtRes!AO264</f>
        <v>1</v>
      </c>
      <c r="K233">
        <f>SmtRes!AE264</f>
        <v>236.53</v>
      </c>
      <c r="L233">
        <f>SmtRes!DB264</f>
        <v>2365.3000000000002</v>
      </c>
      <c r="M233">
        <f>ROUND(ROUND(L233*Source!I899, 6)*1, 2)</f>
        <v>473.06</v>
      </c>
      <c r="N233">
        <f>SmtRes!AA264</f>
        <v>236.53</v>
      </c>
      <c r="O233">
        <f>ROUND(ROUND(L233*Source!I899, 6)*SmtRes!DA264, 2)</f>
        <v>473.06</v>
      </c>
      <c r="P233">
        <f>SmtRes!AG264</f>
        <v>0</v>
      </c>
      <c r="Q233">
        <f>SmtRes!DC264</f>
        <v>0</v>
      </c>
      <c r="R233">
        <f>ROUND(ROUND(Q233*Source!I899, 6)*1, 2)</f>
        <v>0</v>
      </c>
      <c r="S233">
        <f>SmtRes!AC264</f>
        <v>0</v>
      </c>
      <c r="T233">
        <f>ROUND(ROUND(Q233*Source!I899, 6)*SmtRes!AK264, 2)</f>
        <v>0</v>
      </c>
      <c r="U233">
        <f>SmtRes!X264</f>
        <v>-1873178035</v>
      </c>
      <c r="V233">
        <v>-820543880</v>
      </c>
      <c r="W233">
        <v>-820543880</v>
      </c>
    </row>
    <row r="234" spans="1:23" x14ac:dyDescent="0.2">
      <c r="A234">
        <f>Source!A899</f>
        <v>17</v>
      </c>
      <c r="C234">
        <v>3</v>
      </c>
      <c r="D234">
        <v>0</v>
      </c>
      <c r="E234">
        <f>SmtRes!AV263</f>
        <v>0</v>
      </c>
      <c r="F234" t="str">
        <f>SmtRes!I263</f>
        <v>21.1-25-13</v>
      </c>
      <c r="G234" t="str">
        <f>SmtRes!K263</f>
        <v>Вода</v>
      </c>
      <c r="H234" t="str">
        <f>SmtRes!O263</f>
        <v>м3</v>
      </c>
      <c r="I234">
        <f>SmtRes!Y263*Source!I899</f>
        <v>1.54E-2</v>
      </c>
      <c r="J234">
        <f>SmtRes!AO263</f>
        <v>1</v>
      </c>
      <c r="K234">
        <f>SmtRes!AE263</f>
        <v>35.25</v>
      </c>
      <c r="L234">
        <f>SmtRes!DB263</f>
        <v>2.71</v>
      </c>
      <c r="M234">
        <f>ROUND(ROUND(L234*Source!I899, 6)*1, 2)</f>
        <v>0.54</v>
      </c>
      <c r="N234">
        <f>SmtRes!AA263</f>
        <v>35.25</v>
      </c>
      <c r="O234">
        <f>ROUND(ROUND(L234*Source!I899, 6)*SmtRes!DA263, 2)</f>
        <v>0.54</v>
      </c>
      <c r="P234">
        <f>SmtRes!AG263</f>
        <v>0</v>
      </c>
      <c r="Q234">
        <f>SmtRes!DC263</f>
        <v>0</v>
      </c>
      <c r="R234">
        <f>ROUND(ROUND(Q234*Source!I899, 6)*1, 2)</f>
        <v>0</v>
      </c>
      <c r="S234">
        <f>SmtRes!AC263</f>
        <v>0</v>
      </c>
      <c r="T234">
        <f>ROUND(ROUND(Q234*Source!I899, 6)*SmtRes!AK263, 2)</f>
        <v>0</v>
      </c>
      <c r="U234">
        <f>SmtRes!X263</f>
        <v>1057803868</v>
      </c>
      <c r="V234">
        <v>-2043949916</v>
      </c>
      <c r="W234">
        <v>-2043949916</v>
      </c>
    </row>
    <row r="235" spans="1:23" x14ac:dyDescent="0.2">
      <c r="A235">
        <f>Source!A899</f>
        <v>17</v>
      </c>
      <c r="C235">
        <v>3</v>
      </c>
      <c r="D235">
        <v>0</v>
      </c>
      <c r="E235">
        <f>SmtRes!AV262</f>
        <v>0</v>
      </c>
      <c r="F235" t="str">
        <f>SmtRes!I262</f>
        <v>21.1-2-13</v>
      </c>
      <c r="G235" t="str">
        <f>SmtRes!K262</f>
        <v>Цемент общестроительный, портландцемент общего назначения, марка 400</v>
      </c>
      <c r="H235" t="str">
        <f>SmtRes!O262</f>
        <v>т</v>
      </c>
      <c r="I235">
        <f>SmtRes!Y262*Source!I899</f>
        <v>2.1400000000000002E-2</v>
      </c>
      <c r="J235">
        <f>SmtRes!AO262</f>
        <v>1</v>
      </c>
      <c r="K235">
        <f>SmtRes!AE262</f>
        <v>4207.5</v>
      </c>
      <c r="L235">
        <f>SmtRes!DB262</f>
        <v>450.2</v>
      </c>
      <c r="M235">
        <f>ROUND(ROUND(L235*Source!I899, 6)*1, 2)</f>
        <v>90.04</v>
      </c>
      <c r="N235">
        <f>SmtRes!AA262</f>
        <v>4207.5</v>
      </c>
      <c r="O235">
        <f>ROUND(ROUND(L235*Source!I899, 6)*SmtRes!DA262, 2)</f>
        <v>90.04</v>
      </c>
      <c r="P235">
        <f>SmtRes!AG262</f>
        <v>0</v>
      </c>
      <c r="Q235">
        <f>SmtRes!DC262</f>
        <v>0</v>
      </c>
      <c r="R235">
        <f>ROUND(ROUND(Q235*Source!I899, 6)*1, 2)</f>
        <v>0</v>
      </c>
      <c r="S235">
        <f>SmtRes!AC262</f>
        <v>0</v>
      </c>
      <c r="T235">
        <f>ROUND(ROUND(Q235*Source!I899, 6)*SmtRes!AK262, 2)</f>
        <v>0</v>
      </c>
      <c r="U235">
        <f>SmtRes!X262</f>
        <v>381792092</v>
      </c>
      <c r="V235">
        <v>-1484058169</v>
      </c>
      <c r="W235">
        <v>-1484058169</v>
      </c>
    </row>
    <row r="236" spans="1:23" x14ac:dyDescent="0.2">
      <c r="A236">
        <f>Source!A899</f>
        <v>17</v>
      </c>
      <c r="C236">
        <v>3</v>
      </c>
      <c r="D236">
        <v>0</v>
      </c>
      <c r="E236">
        <f>SmtRes!AV261</f>
        <v>0</v>
      </c>
      <c r="F236" t="str">
        <f>SmtRes!I261</f>
        <v>21.1-12-11</v>
      </c>
      <c r="G236" t="str">
        <f>SmtRes!K261</f>
        <v>Песок для строительных работ, рядовой</v>
      </c>
      <c r="H236" t="str">
        <f>SmtRes!O261</f>
        <v>м3</v>
      </c>
      <c r="I236">
        <f>SmtRes!Y261*Source!I899</f>
        <v>5.9799999999999999E-2</v>
      </c>
      <c r="J236">
        <f>SmtRes!AO261</f>
        <v>1</v>
      </c>
      <c r="K236">
        <f>SmtRes!AE261</f>
        <v>590.78</v>
      </c>
      <c r="L236">
        <f>SmtRes!DB261</f>
        <v>176.64</v>
      </c>
      <c r="M236">
        <f>ROUND(ROUND(L236*Source!I899, 6)*1, 2)</f>
        <v>35.33</v>
      </c>
      <c r="N236">
        <f>SmtRes!AA261</f>
        <v>590.78</v>
      </c>
      <c r="O236">
        <f>ROUND(ROUND(L236*Source!I899, 6)*SmtRes!DA261, 2)</f>
        <v>35.33</v>
      </c>
      <c r="P236">
        <f>SmtRes!AG261</f>
        <v>0</v>
      </c>
      <c r="Q236">
        <f>SmtRes!DC261</f>
        <v>0</v>
      </c>
      <c r="R236">
        <f>ROUND(ROUND(Q236*Source!I899, 6)*1, 2)</f>
        <v>0</v>
      </c>
      <c r="S236">
        <f>SmtRes!AC261</f>
        <v>0</v>
      </c>
      <c r="T236">
        <f>ROUND(ROUND(Q236*Source!I899, 6)*SmtRes!AK261, 2)</f>
        <v>0</v>
      </c>
      <c r="U236">
        <f>SmtRes!X261</f>
        <v>1817333636</v>
      </c>
      <c r="V236">
        <v>2132229025</v>
      </c>
      <c r="W236">
        <v>2132229025</v>
      </c>
    </row>
    <row r="237" spans="1:23" x14ac:dyDescent="0.2">
      <c r="A237">
        <f>Source!A900</f>
        <v>17</v>
      </c>
      <c r="C237">
        <v>3</v>
      </c>
      <c r="D237">
        <f>Source!BI900</f>
        <v>1</v>
      </c>
      <c r="E237">
        <f>Source!FS900</f>
        <v>0</v>
      </c>
      <c r="F237" t="str">
        <f>Source!F900</f>
        <v>коммерческое предложение</v>
      </c>
      <c r="G237" t="str">
        <f>Source!G900</f>
        <v>Эквивалент - Качели на стойках с подвесом "Гнездо" ЛГК-114 (1000х3000х2300)</v>
      </c>
      <c r="H237" t="str">
        <f>Source!H900</f>
        <v>шт.</v>
      </c>
      <c r="I237">
        <f>Source!I900</f>
        <v>1</v>
      </c>
      <c r="J237">
        <v>1</v>
      </c>
      <c r="K237">
        <f>Source!AC900</f>
        <v>141843.32999999999</v>
      </c>
      <c r="M237">
        <f>ROUND(K237*I237, 2)</f>
        <v>141843.32999999999</v>
      </c>
      <c r="N237">
        <f>Source!AC900*IF(Source!BC900&lt;&gt; 0, Source!BC900, 1)</f>
        <v>141843.32999999999</v>
      </c>
      <c r="O237">
        <f>ROUND(N237*I237, 2)</f>
        <v>141843.32999999999</v>
      </c>
      <c r="P237">
        <f>Source!AE900</f>
        <v>0</v>
      </c>
      <c r="R237">
        <f>ROUND(P237*I237, 2)</f>
        <v>0</v>
      </c>
      <c r="S237">
        <f>Source!AE900*IF(Source!BS900&lt;&gt; 0, Source!BS900, 1)</f>
        <v>0</v>
      </c>
      <c r="T237">
        <f>ROUND(S237*I237, 2)</f>
        <v>0</v>
      </c>
      <c r="U237">
        <f>Source!GF900</f>
        <v>1094285143</v>
      </c>
      <c r="V237">
        <v>-97691405</v>
      </c>
      <c r="W237">
        <v>-97691405</v>
      </c>
    </row>
    <row r="238" spans="1:23" x14ac:dyDescent="0.2">
      <c r="A238">
        <f>Source!A901</f>
        <v>17</v>
      </c>
      <c r="C238">
        <v>3</v>
      </c>
      <c r="D238">
        <v>0</v>
      </c>
      <c r="E238">
        <f>SmtRes!AV269</f>
        <v>0</v>
      </c>
      <c r="F238" t="str">
        <f>SmtRes!I269</f>
        <v>21.7-9-6</v>
      </c>
      <c r="G238" t="str">
        <f>SmtRes!K269</f>
        <v>Столбик для ограды газонной из трубы профильной 40х40 мм, высота 1000мм</v>
      </c>
      <c r="H238" t="str">
        <f>SmtRes!O269</f>
        <v>шт.</v>
      </c>
      <c r="I238">
        <f>SmtRes!Y269*Source!I901</f>
        <v>4</v>
      </c>
      <c r="J238">
        <f>SmtRes!AO269</f>
        <v>1</v>
      </c>
      <c r="K238">
        <f>SmtRes!AE269</f>
        <v>236.53</v>
      </c>
      <c r="L238">
        <f>SmtRes!DB269</f>
        <v>2365.3000000000002</v>
      </c>
      <c r="M238">
        <f>ROUND(ROUND(L238*Source!I901, 6)*1, 2)</f>
        <v>946.12</v>
      </c>
      <c r="N238">
        <f>SmtRes!AA269</f>
        <v>236.53</v>
      </c>
      <c r="O238">
        <f>ROUND(ROUND(L238*Source!I901, 6)*SmtRes!DA269, 2)</f>
        <v>946.12</v>
      </c>
      <c r="P238">
        <f>SmtRes!AG269</f>
        <v>0</v>
      </c>
      <c r="Q238">
        <f>SmtRes!DC269</f>
        <v>0</v>
      </c>
      <c r="R238">
        <f>ROUND(ROUND(Q238*Source!I901, 6)*1, 2)</f>
        <v>0</v>
      </c>
      <c r="S238">
        <f>SmtRes!AC269</f>
        <v>0</v>
      </c>
      <c r="T238">
        <f>ROUND(ROUND(Q238*Source!I901, 6)*SmtRes!AK269, 2)</f>
        <v>0</v>
      </c>
      <c r="U238">
        <f>SmtRes!X269</f>
        <v>-1873178035</v>
      </c>
      <c r="V238">
        <v>-820543880</v>
      </c>
      <c r="W238">
        <v>-820543880</v>
      </c>
    </row>
    <row r="239" spans="1:23" x14ac:dyDescent="0.2">
      <c r="A239">
        <f>Source!A901</f>
        <v>17</v>
      </c>
      <c r="C239">
        <v>3</v>
      </c>
      <c r="D239">
        <v>0</v>
      </c>
      <c r="E239">
        <f>SmtRes!AV268</f>
        <v>0</v>
      </c>
      <c r="F239" t="str">
        <f>SmtRes!I268</f>
        <v>21.1-25-13</v>
      </c>
      <c r="G239" t="str">
        <f>SmtRes!K268</f>
        <v>Вода</v>
      </c>
      <c r="H239" t="str">
        <f>SmtRes!O268</f>
        <v>м3</v>
      </c>
      <c r="I239">
        <f>SmtRes!Y268*Source!I901</f>
        <v>3.0800000000000001E-2</v>
      </c>
      <c r="J239">
        <f>SmtRes!AO268</f>
        <v>1</v>
      </c>
      <c r="K239">
        <f>SmtRes!AE268</f>
        <v>35.25</v>
      </c>
      <c r="L239">
        <f>SmtRes!DB268</f>
        <v>2.71</v>
      </c>
      <c r="M239">
        <f>ROUND(ROUND(L239*Source!I901, 6)*1, 2)</f>
        <v>1.08</v>
      </c>
      <c r="N239">
        <f>SmtRes!AA268</f>
        <v>35.25</v>
      </c>
      <c r="O239">
        <f>ROUND(ROUND(L239*Source!I901, 6)*SmtRes!DA268, 2)</f>
        <v>1.08</v>
      </c>
      <c r="P239">
        <f>SmtRes!AG268</f>
        <v>0</v>
      </c>
      <c r="Q239">
        <f>SmtRes!DC268</f>
        <v>0</v>
      </c>
      <c r="R239">
        <f>ROUND(ROUND(Q239*Source!I901, 6)*1, 2)</f>
        <v>0</v>
      </c>
      <c r="S239">
        <f>SmtRes!AC268</f>
        <v>0</v>
      </c>
      <c r="T239">
        <f>ROUND(ROUND(Q239*Source!I901, 6)*SmtRes!AK268, 2)</f>
        <v>0</v>
      </c>
      <c r="U239">
        <f>SmtRes!X268</f>
        <v>1057803868</v>
      </c>
      <c r="V239">
        <v>-2043949916</v>
      </c>
      <c r="W239">
        <v>-2043949916</v>
      </c>
    </row>
    <row r="240" spans="1:23" x14ac:dyDescent="0.2">
      <c r="A240">
        <f>Source!A901</f>
        <v>17</v>
      </c>
      <c r="C240">
        <v>3</v>
      </c>
      <c r="D240">
        <v>0</v>
      </c>
      <c r="E240">
        <f>SmtRes!AV267</f>
        <v>0</v>
      </c>
      <c r="F240" t="str">
        <f>SmtRes!I267</f>
        <v>21.1-2-13</v>
      </c>
      <c r="G240" t="str">
        <f>SmtRes!K267</f>
        <v>Цемент общестроительный, портландцемент общего назначения, марка 400</v>
      </c>
      <c r="H240" t="str">
        <f>SmtRes!O267</f>
        <v>т</v>
      </c>
      <c r="I240">
        <f>SmtRes!Y267*Source!I901</f>
        <v>4.2800000000000005E-2</v>
      </c>
      <c r="J240">
        <f>SmtRes!AO267</f>
        <v>1</v>
      </c>
      <c r="K240">
        <f>SmtRes!AE267</f>
        <v>4207.5</v>
      </c>
      <c r="L240">
        <f>SmtRes!DB267</f>
        <v>450.2</v>
      </c>
      <c r="M240">
        <f>ROUND(ROUND(L240*Source!I901, 6)*1, 2)</f>
        <v>180.08</v>
      </c>
      <c r="N240">
        <f>SmtRes!AA267</f>
        <v>4207.5</v>
      </c>
      <c r="O240">
        <f>ROUND(ROUND(L240*Source!I901, 6)*SmtRes!DA267, 2)</f>
        <v>180.08</v>
      </c>
      <c r="P240">
        <f>SmtRes!AG267</f>
        <v>0</v>
      </c>
      <c r="Q240">
        <f>SmtRes!DC267</f>
        <v>0</v>
      </c>
      <c r="R240">
        <f>ROUND(ROUND(Q240*Source!I901, 6)*1, 2)</f>
        <v>0</v>
      </c>
      <c r="S240">
        <f>SmtRes!AC267</f>
        <v>0</v>
      </c>
      <c r="T240">
        <f>ROUND(ROUND(Q240*Source!I901, 6)*SmtRes!AK267, 2)</f>
        <v>0</v>
      </c>
      <c r="U240">
        <f>SmtRes!X267</f>
        <v>381792092</v>
      </c>
      <c r="V240">
        <v>-1484058169</v>
      </c>
      <c r="W240">
        <v>-1484058169</v>
      </c>
    </row>
    <row r="241" spans="1:23" x14ac:dyDescent="0.2">
      <c r="A241">
        <f>Source!A901</f>
        <v>17</v>
      </c>
      <c r="C241">
        <v>3</v>
      </c>
      <c r="D241">
        <v>0</v>
      </c>
      <c r="E241">
        <f>SmtRes!AV266</f>
        <v>0</v>
      </c>
      <c r="F241" t="str">
        <f>SmtRes!I266</f>
        <v>21.1-12-11</v>
      </c>
      <c r="G241" t="str">
        <f>SmtRes!K266</f>
        <v>Песок для строительных работ, рядовой</v>
      </c>
      <c r="H241" t="str">
        <f>SmtRes!O266</f>
        <v>м3</v>
      </c>
      <c r="I241">
        <f>SmtRes!Y266*Source!I901</f>
        <v>0.1196</v>
      </c>
      <c r="J241">
        <f>SmtRes!AO266</f>
        <v>1</v>
      </c>
      <c r="K241">
        <f>SmtRes!AE266</f>
        <v>590.78</v>
      </c>
      <c r="L241">
        <f>SmtRes!DB266</f>
        <v>176.64</v>
      </c>
      <c r="M241">
        <f>ROUND(ROUND(L241*Source!I901, 6)*1, 2)</f>
        <v>70.66</v>
      </c>
      <c r="N241">
        <f>SmtRes!AA266</f>
        <v>590.78</v>
      </c>
      <c r="O241">
        <f>ROUND(ROUND(L241*Source!I901, 6)*SmtRes!DA266, 2)</f>
        <v>70.66</v>
      </c>
      <c r="P241">
        <f>SmtRes!AG266</f>
        <v>0</v>
      </c>
      <c r="Q241">
        <f>SmtRes!DC266</f>
        <v>0</v>
      </c>
      <c r="R241">
        <f>ROUND(ROUND(Q241*Source!I901, 6)*1, 2)</f>
        <v>0</v>
      </c>
      <c r="S241">
        <f>SmtRes!AC266</f>
        <v>0</v>
      </c>
      <c r="T241">
        <f>ROUND(ROUND(Q241*Source!I901, 6)*SmtRes!AK266, 2)</f>
        <v>0</v>
      </c>
      <c r="U241">
        <f>SmtRes!X266</f>
        <v>1817333636</v>
      </c>
      <c r="V241">
        <v>2132229025</v>
      </c>
      <c r="W241">
        <v>2132229025</v>
      </c>
    </row>
    <row r="242" spans="1:23" x14ac:dyDescent="0.2">
      <c r="A242">
        <f>Source!A902</f>
        <v>17</v>
      </c>
      <c r="C242">
        <v>3</v>
      </c>
      <c r="D242">
        <f>Source!BI902</f>
        <v>1</v>
      </c>
      <c r="E242">
        <f>Source!FS902</f>
        <v>0</v>
      </c>
      <c r="F242" t="str">
        <f>Source!F902</f>
        <v>коммерческое предложение</v>
      </c>
      <c r="G242" t="str">
        <f>Source!G902</f>
        <v>Эквивалент - Двойная рама качелей металлических без подвесов ЛГК-212Р</v>
      </c>
      <c r="H242" t="str">
        <f>Source!H902</f>
        <v>шт.</v>
      </c>
      <c r="I242">
        <f>Source!I902</f>
        <v>1</v>
      </c>
      <c r="J242">
        <v>1</v>
      </c>
      <c r="K242">
        <f>Source!AC902</f>
        <v>27280.83</v>
      </c>
      <c r="M242">
        <f>ROUND(K242*I242, 2)</f>
        <v>27280.83</v>
      </c>
      <c r="N242">
        <f>Source!AC902*IF(Source!BC902&lt;&gt; 0, Source!BC902, 1)</f>
        <v>27280.83</v>
      </c>
      <c r="O242">
        <f>ROUND(N242*I242, 2)</f>
        <v>27280.83</v>
      </c>
      <c r="P242">
        <f>Source!AE902</f>
        <v>0</v>
      </c>
      <c r="R242">
        <f>ROUND(P242*I242, 2)</f>
        <v>0</v>
      </c>
      <c r="S242">
        <f>Source!AE902*IF(Source!BS902&lt;&gt; 0, Source!BS902, 1)</f>
        <v>0</v>
      </c>
      <c r="T242">
        <f>ROUND(S242*I242, 2)</f>
        <v>0</v>
      </c>
      <c r="U242">
        <f>Source!GF902</f>
        <v>-1962871346</v>
      </c>
      <c r="V242">
        <v>-45950282</v>
      </c>
      <c r="W242">
        <v>-45950282</v>
      </c>
    </row>
    <row r="243" spans="1:23" x14ac:dyDescent="0.2">
      <c r="A243">
        <f>Source!A903</f>
        <v>17</v>
      </c>
      <c r="C243">
        <v>3</v>
      </c>
      <c r="D243">
        <f>Source!BI903</f>
        <v>1</v>
      </c>
      <c r="E243">
        <f>Source!FS903</f>
        <v>0</v>
      </c>
      <c r="F243" t="str">
        <f>Source!F903</f>
        <v>коммерческое предложение</v>
      </c>
      <c r="G243" t="str">
        <f>Source!G903</f>
        <v>Подвес со спинкой ЛГК-214П (275х440х215)</v>
      </c>
      <c r="H243" t="str">
        <f>Source!H903</f>
        <v>шт.</v>
      </c>
      <c r="I243">
        <f>Source!I903</f>
        <v>1</v>
      </c>
      <c r="J243">
        <v>1</v>
      </c>
      <c r="K243">
        <f>Source!AC903</f>
        <v>11481.67</v>
      </c>
      <c r="M243">
        <f>ROUND(K243*I243, 2)</f>
        <v>11481.67</v>
      </c>
      <c r="N243">
        <f>Source!AC903*IF(Source!BC903&lt;&gt; 0, Source!BC903, 1)</f>
        <v>11481.67</v>
      </c>
      <c r="O243">
        <f>ROUND(N243*I243, 2)</f>
        <v>11481.67</v>
      </c>
      <c r="P243">
        <f>Source!AE903</f>
        <v>0</v>
      </c>
      <c r="R243">
        <f>ROUND(P243*I243, 2)</f>
        <v>0</v>
      </c>
      <c r="S243">
        <f>Source!AE903*IF(Source!BS903&lt;&gt; 0, Source!BS903, 1)</f>
        <v>0</v>
      </c>
      <c r="T243">
        <f>ROUND(S243*I243, 2)</f>
        <v>0</v>
      </c>
      <c r="U243">
        <f>Source!GF903</f>
        <v>1416564652</v>
      </c>
      <c r="V243">
        <v>-1535894609</v>
      </c>
      <c r="W243">
        <v>-1535894609</v>
      </c>
    </row>
    <row r="244" spans="1:23" x14ac:dyDescent="0.2">
      <c r="A244">
        <f>Source!A904</f>
        <v>17</v>
      </c>
      <c r="C244">
        <v>3</v>
      </c>
      <c r="D244">
        <f>Source!BI904</f>
        <v>1</v>
      </c>
      <c r="E244">
        <f>Source!FS904</f>
        <v>0</v>
      </c>
      <c r="F244" t="str">
        <f>Source!F904</f>
        <v>коммерческое предложение</v>
      </c>
      <c r="G244" t="str">
        <f>Source!G904</f>
        <v>Подвес люлька  ЛГК-204П (275х440х215)</v>
      </c>
      <c r="H244" t="str">
        <f>Source!H904</f>
        <v>шт.</v>
      </c>
      <c r="I244">
        <f>Source!I904</f>
        <v>1</v>
      </c>
      <c r="J244">
        <v>1</v>
      </c>
      <c r="K244">
        <f>Source!AC904</f>
        <v>12908.33</v>
      </c>
      <c r="M244">
        <f>ROUND(K244*I244, 2)</f>
        <v>12908.33</v>
      </c>
      <c r="N244">
        <f>Source!AC904*IF(Source!BC904&lt;&gt; 0, Source!BC904, 1)</f>
        <v>12908.33</v>
      </c>
      <c r="O244">
        <f>ROUND(N244*I244, 2)</f>
        <v>12908.33</v>
      </c>
      <c r="P244">
        <f>Source!AE904</f>
        <v>0</v>
      </c>
      <c r="R244">
        <f>ROUND(P244*I244, 2)</f>
        <v>0</v>
      </c>
      <c r="S244">
        <f>Source!AE904*IF(Source!BS904&lt;&gt; 0, Source!BS904, 1)</f>
        <v>0</v>
      </c>
      <c r="T244">
        <f>ROUND(S244*I244, 2)</f>
        <v>0</v>
      </c>
      <c r="U244">
        <f>Source!GF904</f>
        <v>309865211</v>
      </c>
      <c r="V244">
        <v>520944769</v>
      </c>
      <c r="W244">
        <v>520944769</v>
      </c>
    </row>
    <row r="245" spans="1:23" x14ac:dyDescent="0.2">
      <c r="A245">
        <f>Source!A905</f>
        <v>17</v>
      </c>
      <c r="C245">
        <v>3</v>
      </c>
      <c r="D245">
        <v>0</v>
      </c>
      <c r="E245">
        <f>SmtRes!AV274</f>
        <v>0</v>
      </c>
      <c r="F245" t="str">
        <f>SmtRes!I274</f>
        <v>21.7-9-6</v>
      </c>
      <c r="G245" t="str">
        <f>SmtRes!K274</f>
        <v>Столбик для ограды газонной из трубы профильной 40х40 мм, высота 1000мм</v>
      </c>
      <c r="H245" t="str">
        <f>SmtRes!O274</f>
        <v>шт.</v>
      </c>
      <c r="I245">
        <f>SmtRes!Y274*Source!I905</f>
        <v>4</v>
      </c>
      <c r="J245">
        <f>SmtRes!AO274</f>
        <v>1</v>
      </c>
      <c r="K245">
        <f>SmtRes!AE274</f>
        <v>236.53</v>
      </c>
      <c r="L245">
        <f>SmtRes!DB274</f>
        <v>2365.3000000000002</v>
      </c>
      <c r="M245">
        <f>ROUND(ROUND(L245*Source!I905, 6)*1, 2)</f>
        <v>946.12</v>
      </c>
      <c r="N245">
        <f>SmtRes!AA274</f>
        <v>236.53</v>
      </c>
      <c r="O245">
        <f>ROUND(ROUND(L245*Source!I905, 6)*SmtRes!DA274, 2)</f>
        <v>946.12</v>
      </c>
      <c r="P245">
        <f>SmtRes!AG274</f>
        <v>0</v>
      </c>
      <c r="Q245">
        <f>SmtRes!DC274</f>
        <v>0</v>
      </c>
      <c r="R245">
        <f>ROUND(ROUND(Q245*Source!I905, 6)*1, 2)</f>
        <v>0</v>
      </c>
      <c r="S245">
        <f>SmtRes!AC274</f>
        <v>0</v>
      </c>
      <c r="T245">
        <f>ROUND(ROUND(Q245*Source!I905, 6)*SmtRes!AK274, 2)</f>
        <v>0</v>
      </c>
      <c r="U245">
        <f>SmtRes!X274</f>
        <v>-1873178035</v>
      </c>
      <c r="V245">
        <v>-820543880</v>
      </c>
      <c r="W245">
        <v>-820543880</v>
      </c>
    </row>
    <row r="246" spans="1:23" x14ac:dyDescent="0.2">
      <c r="A246">
        <f>Source!A905</f>
        <v>17</v>
      </c>
      <c r="C246">
        <v>3</v>
      </c>
      <c r="D246">
        <v>0</v>
      </c>
      <c r="E246">
        <f>SmtRes!AV273</f>
        <v>0</v>
      </c>
      <c r="F246" t="str">
        <f>SmtRes!I273</f>
        <v>21.1-25-13</v>
      </c>
      <c r="G246" t="str">
        <f>SmtRes!K273</f>
        <v>Вода</v>
      </c>
      <c r="H246" t="str">
        <f>SmtRes!O273</f>
        <v>м3</v>
      </c>
      <c r="I246">
        <f>SmtRes!Y273*Source!I905</f>
        <v>3.0800000000000001E-2</v>
      </c>
      <c r="J246">
        <f>SmtRes!AO273</f>
        <v>1</v>
      </c>
      <c r="K246">
        <f>SmtRes!AE273</f>
        <v>35.25</v>
      </c>
      <c r="L246">
        <f>SmtRes!DB273</f>
        <v>2.71</v>
      </c>
      <c r="M246">
        <f>ROUND(ROUND(L246*Source!I905, 6)*1, 2)</f>
        <v>1.08</v>
      </c>
      <c r="N246">
        <f>SmtRes!AA273</f>
        <v>35.25</v>
      </c>
      <c r="O246">
        <f>ROUND(ROUND(L246*Source!I905, 6)*SmtRes!DA273, 2)</f>
        <v>1.08</v>
      </c>
      <c r="P246">
        <f>SmtRes!AG273</f>
        <v>0</v>
      </c>
      <c r="Q246">
        <f>SmtRes!DC273</f>
        <v>0</v>
      </c>
      <c r="R246">
        <f>ROUND(ROUND(Q246*Source!I905, 6)*1, 2)</f>
        <v>0</v>
      </c>
      <c r="S246">
        <f>SmtRes!AC273</f>
        <v>0</v>
      </c>
      <c r="T246">
        <f>ROUND(ROUND(Q246*Source!I905, 6)*SmtRes!AK273, 2)</f>
        <v>0</v>
      </c>
      <c r="U246">
        <f>SmtRes!X273</f>
        <v>1057803868</v>
      </c>
      <c r="V246">
        <v>-2043949916</v>
      </c>
      <c r="W246">
        <v>-2043949916</v>
      </c>
    </row>
    <row r="247" spans="1:23" x14ac:dyDescent="0.2">
      <c r="A247">
        <f>Source!A905</f>
        <v>17</v>
      </c>
      <c r="C247">
        <v>3</v>
      </c>
      <c r="D247">
        <v>0</v>
      </c>
      <c r="E247">
        <f>SmtRes!AV272</f>
        <v>0</v>
      </c>
      <c r="F247" t="str">
        <f>SmtRes!I272</f>
        <v>21.1-2-13</v>
      </c>
      <c r="G247" t="str">
        <f>SmtRes!K272</f>
        <v>Цемент общестроительный, портландцемент общего назначения, марка 400</v>
      </c>
      <c r="H247" t="str">
        <f>SmtRes!O272</f>
        <v>т</v>
      </c>
      <c r="I247">
        <f>SmtRes!Y272*Source!I905</f>
        <v>4.2800000000000005E-2</v>
      </c>
      <c r="J247">
        <f>SmtRes!AO272</f>
        <v>1</v>
      </c>
      <c r="K247">
        <f>SmtRes!AE272</f>
        <v>4207.5</v>
      </c>
      <c r="L247">
        <f>SmtRes!DB272</f>
        <v>450.2</v>
      </c>
      <c r="M247">
        <f>ROUND(ROUND(L247*Source!I905, 6)*1, 2)</f>
        <v>180.08</v>
      </c>
      <c r="N247">
        <f>SmtRes!AA272</f>
        <v>4207.5</v>
      </c>
      <c r="O247">
        <f>ROUND(ROUND(L247*Source!I905, 6)*SmtRes!DA272, 2)</f>
        <v>180.08</v>
      </c>
      <c r="P247">
        <f>SmtRes!AG272</f>
        <v>0</v>
      </c>
      <c r="Q247">
        <f>SmtRes!DC272</f>
        <v>0</v>
      </c>
      <c r="R247">
        <f>ROUND(ROUND(Q247*Source!I905, 6)*1, 2)</f>
        <v>0</v>
      </c>
      <c r="S247">
        <f>SmtRes!AC272</f>
        <v>0</v>
      </c>
      <c r="T247">
        <f>ROUND(ROUND(Q247*Source!I905, 6)*SmtRes!AK272, 2)</f>
        <v>0</v>
      </c>
      <c r="U247">
        <f>SmtRes!X272</f>
        <v>381792092</v>
      </c>
      <c r="V247">
        <v>-1484058169</v>
      </c>
      <c r="W247">
        <v>-1484058169</v>
      </c>
    </row>
    <row r="248" spans="1:23" x14ac:dyDescent="0.2">
      <c r="A248">
        <f>Source!A905</f>
        <v>17</v>
      </c>
      <c r="C248">
        <v>3</v>
      </c>
      <c r="D248">
        <v>0</v>
      </c>
      <c r="E248">
        <f>SmtRes!AV271</f>
        <v>0</v>
      </c>
      <c r="F248" t="str">
        <f>SmtRes!I271</f>
        <v>21.1-12-11</v>
      </c>
      <c r="G248" t="str">
        <f>SmtRes!K271</f>
        <v>Песок для строительных работ, рядовой</v>
      </c>
      <c r="H248" t="str">
        <f>SmtRes!O271</f>
        <v>м3</v>
      </c>
      <c r="I248">
        <f>SmtRes!Y271*Source!I905</f>
        <v>0.1196</v>
      </c>
      <c r="J248">
        <f>SmtRes!AO271</f>
        <v>1</v>
      </c>
      <c r="K248">
        <f>SmtRes!AE271</f>
        <v>590.78</v>
      </c>
      <c r="L248">
        <f>SmtRes!DB271</f>
        <v>176.64</v>
      </c>
      <c r="M248">
        <f>ROUND(ROUND(L248*Source!I905, 6)*1, 2)</f>
        <v>70.66</v>
      </c>
      <c r="N248">
        <f>SmtRes!AA271</f>
        <v>590.78</v>
      </c>
      <c r="O248">
        <f>ROUND(ROUND(L248*Source!I905, 6)*SmtRes!DA271, 2)</f>
        <v>70.66</v>
      </c>
      <c r="P248">
        <f>SmtRes!AG271</f>
        <v>0</v>
      </c>
      <c r="Q248">
        <f>SmtRes!DC271</f>
        <v>0</v>
      </c>
      <c r="R248">
        <f>ROUND(ROUND(Q248*Source!I905, 6)*1, 2)</f>
        <v>0</v>
      </c>
      <c r="S248">
        <f>SmtRes!AC271</f>
        <v>0</v>
      </c>
      <c r="T248">
        <f>ROUND(ROUND(Q248*Source!I905, 6)*SmtRes!AK271, 2)</f>
        <v>0</v>
      </c>
      <c r="U248">
        <f>SmtRes!X271</f>
        <v>1817333636</v>
      </c>
      <c r="V248">
        <v>2132229025</v>
      </c>
      <c r="W248">
        <v>2132229025</v>
      </c>
    </row>
    <row r="249" spans="1:23" x14ac:dyDescent="0.2">
      <c r="A249">
        <f>Source!A906</f>
        <v>17</v>
      </c>
      <c r="C249">
        <v>3</v>
      </c>
      <c r="D249">
        <f>Source!BI906</f>
        <v>1</v>
      </c>
      <c r="E249">
        <f>Source!FS906</f>
        <v>0</v>
      </c>
      <c r="F249" t="str">
        <f>Source!F906</f>
        <v>коммерческое предложение</v>
      </c>
      <c r="G249" t="str">
        <f>Source!G906</f>
        <v>Песочный дворик "Домик" ЛГП-20 (1400х1700х1800)</v>
      </c>
      <c r="H249" t="str">
        <f>Source!H906</f>
        <v>шт.</v>
      </c>
      <c r="I249">
        <f>Source!I906</f>
        <v>1</v>
      </c>
      <c r="J249">
        <v>1</v>
      </c>
      <c r="K249">
        <f>Source!AC906</f>
        <v>53348.33</v>
      </c>
      <c r="M249">
        <f>ROUND(K249*I249, 2)</f>
        <v>53348.33</v>
      </c>
      <c r="N249">
        <f>Source!AC906*IF(Source!BC906&lt;&gt; 0, Source!BC906, 1)</f>
        <v>53348.33</v>
      </c>
      <c r="O249">
        <f>ROUND(N249*I249, 2)</f>
        <v>53348.33</v>
      </c>
      <c r="P249">
        <f>Source!AE906</f>
        <v>0</v>
      </c>
      <c r="R249">
        <f>ROUND(P249*I249, 2)</f>
        <v>0</v>
      </c>
      <c r="S249">
        <f>Source!AE906*IF(Source!BS906&lt;&gt; 0, Source!BS906, 1)</f>
        <v>0</v>
      </c>
      <c r="T249">
        <f>ROUND(S249*I249, 2)</f>
        <v>0</v>
      </c>
      <c r="U249">
        <f>Source!GF906</f>
        <v>-1653296398</v>
      </c>
      <c r="V249">
        <v>1100592861</v>
      </c>
      <c r="W249">
        <v>1100592861</v>
      </c>
    </row>
    <row r="250" spans="1:23" x14ac:dyDescent="0.2">
      <c r="A250">
        <f>Source!A907</f>
        <v>17</v>
      </c>
      <c r="C250">
        <v>3</v>
      </c>
      <c r="D250">
        <v>0</v>
      </c>
      <c r="E250">
        <f>SmtRes!AV279</f>
        <v>0</v>
      </c>
      <c r="F250" t="str">
        <f>SmtRes!I279</f>
        <v>21.7-9-6</v>
      </c>
      <c r="G250" t="str">
        <f>SmtRes!K279</f>
        <v>Столбик для ограды газонной из трубы профильной 40х40 мм, высота 1000мм</v>
      </c>
      <c r="H250" t="str">
        <f>SmtRes!O279</f>
        <v>шт.</v>
      </c>
      <c r="I250">
        <f>SmtRes!Y279*Source!I907</f>
        <v>4</v>
      </c>
      <c r="J250">
        <f>SmtRes!AO279</f>
        <v>1</v>
      </c>
      <c r="K250">
        <f>SmtRes!AE279</f>
        <v>236.53</v>
      </c>
      <c r="L250">
        <f>SmtRes!DB279</f>
        <v>2365.3000000000002</v>
      </c>
      <c r="M250">
        <f>ROUND(ROUND(L250*Source!I907, 6)*1, 2)</f>
        <v>946.12</v>
      </c>
      <c r="N250">
        <f>SmtRes!AA279</f>
        <v>236.53</v>
      </c>
      <c r="O250">
        <f>ROUND(ROUND(L250*Source!I907, 6)*SmtRes!DA279, 2)</f>
        <v>946.12</v>
      </c>
      <c r="P250">
        <f>SmtRes!AG279</f>
        <v>0</v>
      </c>
      <c r="Q250">
        <f>SmtRes!DC279</f>
        <v>0</v>
      </c>
      <c r="R250">
        <f>ROUND(ROUND(Q250*Source!I907, 6)*1, 2)</f>
        <v>0</v>
      </c>
      <c r="S250">
        <f>SmtRes!AC279</f>
        <v>0</v>
      </c>
      <c r="T250">
        <f>ROUND(ROUND(Q250*Source!I907, 6)*SmtRes!AK279, 2)</f>
        <v>0</v>
      </c>
      <c r="U250">
        <f>SmtRes!X279</f>
        <v>-1873178035</v>
      </c>
      <c r="V250">
        <v>-820543880</v>
      </c>
      <c r="W250">
        <v>-820543880</v>
      </c>
    </row>
    <row r="251" spans="1:23" x14ac:dyDescent="0.2">
      <c r="A251">
        <f>Source!A907</f>
        <v>17</v>
      </c>
      <c r="C251">
        <v>3</v>
      </c>
      <c r="D251">
        <v>0</v>
      </c>
      <c r="E251">
        <f>SmtRes!AV278</f>
        <v>0</v>
      </c>
      <c r="F251" t="str">
        <f>SmtRes!I278</f>
        <v>21.1-25-13</v>
      </c>
      <c r="G251" t="str">
        <f>SmtRes!K278</f>
        <v>Вода</v>
      </c>
      <c r="H251" t="str">
        <f>SmtRes!O278</f>
        <v>м3</v>
      </c>
      <c r="I251">
        <f>SmtRes!Y278*Source!I907</f>
        <v>3.0800000000000001E-2</v>
      </c>
      <c r="J251">
        <f>SmtRes!AO278</f>
        <v>1</v>
      </c>
      <c r="K251">
        <f>SmtRes!AE278</f>
        <v>35.25</v>
      </c>
      <c r="L251">
        <f>SmtRes!DB278</f>
        <v>2.71</v>
      </c>
      <c r="M251">
        <f>ROUND(ROUND(L251*Source!I907, 6)*1, 2)</f>
        <v>1.08</v>
      </c>
      <c r="N251">
        <f>SmtRes!AA278</f>
        <v>35.25</v>
      </c>
      <c r="O251">
        <f>ROUND(ROUND(L251*Source!I907, 6)*SmtRes!DA278, 2)</f>
        <v>1.08</v>
      </c>
      <c r="P251">
        <f>SmtRes!AG278</f>
        <v>0</v>
      </c>
      <c r="Q251">
        <f>SmtRes!DC278</f>
        <v>0</v>
      </c>
      <c r="R251">
        <f>ROUND(ROUND(Q251*Source!I907, 6)*1, 2)</f>
        <v>0</v>
      </c>
      <c r="S251">
        <f>SmtRes!AC278</f>
        <v>0</v>
      </c>
      <c r="T251">
        <f>ROUND(ROUND(Q251*Source!I907, 6)*SmtRes!AK278, 2)</f>
        <v>0</v>
      </c>
      <c r="U251">
        <f>SmtRes!X278</f>
        <v>1057803868</v>
      </c>
      <c r="V251">
        <v>-2043949916</v>
      </c>
      <c r="W251">
        <v>-2043949916</v>
      </c>
    </row>
    <row r="252" spans="1:23" x14ac:dyDescent="0.2">
      <c r="A252">
        <f>Source!A907</f>
        <v>17</v>
      </c>
      <c r="C252">
        <v>3</v>
      </c>
      <c r="D252">
        <v>0</v>
      </c>
      <c r="E252">
        <f>SmtRes!AV277</f>
        <v>0</v>
      </c>
      <c r="F252" t="str">
        <f>SmtRes!I277</f>
        <v>21.1-2-13</v>
      </c>
      <c r="G252" t="str">
        <f>SmtRes!K277</f>
        <v>Цемент общестроительный, портландцемент общего назначения, марка 400</v>
      </c>
      <c r="H252" t="str">
        <f>SmtRes!O277</f>
        <v>т</v>
      </c>
      <c r="I252">
        <f>SmtRes!Y277*Source!I907</f>
        <v>4.2800000000000005E-2</v>
      </c>
      <c r="J252">
        <f>SmtRes!AO277</f>
        <v>1</v>
      </c>
      <c r="K252">
        <f>SmtRes!AE277</f>
        <v>4207.5</v>
      </c>
      <c r="L252">
        <f>SmtRes!DB277</f>
        <v>450.2</v>
      </c>
      <c r="M252">
        <f>ROUND(ROUND(L252*Source!I907, 6)*1, 2)</f>
        <v>180.08</v>
      </c>
      <c r="N252">
        <f>SmtRes!AA277</f>
        <v>4207.5</v>
      </c>
      <c r="O252">
        <f>ROUND(ROUND(L252*Source!I907, 6)*SmtRes!DA277, 2)</f>
        <v>180.08</v>
      </c>
      <c r="P252">
        <f>SmtRes!AG277</f>
        <v>0</v>
      </c>
      <c r="Q252">
        <f>SmtRes!DC277</f>
        <v>0</v>
      </c>
      <c r="R252">
        <f>ROUND(ROUND(Q252*Source!I907, 6)*1, 2)</f>
        <v>0</v>
      </c>
      <c r="S252">
        <f>SmtRes!AC277</f>
        <v>0</v>
      </c>
      <c r="T252">
        <f>ROUND(ROUND(Q252*Source!I907, 6)*SmtRes!AK277, 2)</f>
        <v>0</v>
      </c>
      <c r="U252">
        <f>SmtRes!X277</f>
        <v>381792092</v>
      </c>
      <c r="V252">
        <v>-1484058169</v>
      </c>
      <c r="W252">
        <v>-1484058169</v>
      </c>
    </row>
    <row r="253" spans="1:23" x14ac:dyDescent="0.2">
      <c r="A253">
        <f>Source!A907</f>
        <v>17</v>
      </c>
      <c r="C253">
        <v>3</v>
      </c>
      <c r="D253">
        <v>0</v>
      </c>
      <c r="E253">
        <f>SmtRes!AV276</f>
        <v>0</v>
      </c>
      <c r="F253" t="str">
        <f>SmtRes!I276</f>
        <v>21.1-12-11</v>
      </c>
      <c r="G253" t="str">
        <f>SmtRes!K276</f>
        <v>Песок для строительных работ, рядовой</v>
      </c>
      <c r="H253" t="str">
        <f>SmtRes!O276</f>
        <v>м3</v>
      </c>
      <c r="I253">
        <f>SmtRes!Y276*Source!I907</f>
        <v>0.1196</v>
      </c>
      <c r="J253">
        <f>SmtRes!AO276</f>
        <v>1</v>
      </c>
      <c r="K253">
        <f>SmtRes!AE276</f>
        <v>590.78</v>
      </c>
      <c r="L253">
        <f>SmtRes!DB276</f>
        <v>176.64</v>
      </c>
      <c r="M253">
        <f>ROUND(ROUND(L253*Source!I907, 6)*1, 2)</f>
        <v>70.66</v>
      </c>
      <c r="N253">
        <f>SmtRes!AA276</f>
        <v>590.78</v>
      </c>
      <c r="O253">
        <f>ROUND(ROUND(L253*Source!I907, 6)*SmtRes!DA276, 2)</f>
        <v>70.66</v>
      </c>
      <c r="P253">
        <f>SmtRes!AG276</f>
        <v>0</v>
      </c>
      <c r="Q253">
        <f>SmtRes!DC276</f>
        <v>0</v>
      </c>
      <c r="R253">
        <f>ROUND(ROUND(Q253*Source!I907, 6)*1, 2)</f>
        <v>0</v>
      </c>
      <c r="S253">
        <f>SmtRes!AC276</f>
        <v>0</v>
      </c>
      <c r="T253">
        <f>ROUND(ROUND(Q253*Source!I907, 6)*SmtRes!AK276, 2)</f>
        <v>0</v>
      </c>
      <c r="U253">
        <f>SmtRes!X276</f>
        <v>1817333636</v>
      </c>
      <c r="V253">
        <v>2132229025</v>
      </c>
      <c r="W253">
        <v>2132229025</v>
      </c>
    </row>
    <row r="254" spans="1:23" x14ac:dyDescent="0.2">
      <c r="A254">
        <f>Source!A908</f>
        <v>17</v>
      </c>
      <c r="C254">
        <v>3</v>
      </c>
      <c r="D254">
        <f>Source!BI908</f>
        <v>1</v>
      </c>
      <c r="E254">
        <f>Source!FS908</f>
        <v>0</v>
      </c>
      <c r="F254" t="str">
        <f>Source!F908</f>
        <v>коммерческое предложение</v>
      </c>
      <c r="G254" t="str">
        <f>Source!G908</f>
        <v>Брусья низкие параллельные двойные ЛГВО-08 (54х184х112)</v>
      </c>
      <c r="H254" t="str">
        <f>Source!H908</f>
        <v>шт.</v>
      </c>
      <c r="I254">
        <f>Source!I908</f>
        <v>1</v>
      </c>
      <c r="J254">
        <v>1</v>
      </c>
      <c r="K254">
        <f>Source!AC908</f>
        <v>22533.33</v>
      </c>
      <c r="M254">
        <f>ROUND(K254*I254, 2)</f>
        <v>22533.33</v>
      </c>
      <c r="N254">
        <f>Source!AC908*IF(Source!BC908&lt;&gt; 0, Source!BC908, 1)</f>
        <v>22533.33</v>
      </c>
      <c r="O254">
        <f>ROUND(N254*I254, 2)</f>
        <v>22533.33</v>
      </c>
      <c r="P254">
        <f>Source!AE908</f>
        <v>0</v>
      </c>
      <c r="R254">
        <f>ROUND(P254*I254, 2)</f>
        <v>0</v>
      </c>
      <c r="S254">
        <f>Source!AE908*IF(Source!BS908&lt;&gt; 0, Source!BS908, 1)</f>
        <v>0</v>
      </c>
      <c r="T254">
        <f>ROUND(S254*I254, 2)</f>
        <v>0</v>
      </c>
      <c r="U254">
        <f>Source!GF908</f>
        <v>1456849859</v>
      </c>
      <c r="V254">
        <v>176685656</v>
      </c>
      <c r="W254">
        <v>176685656</v>
      </c>
    </row>
    <row r="255" spans="1:23" x14ac:dyDescent="0.2">
      <c r="A255">
        <f>Source!A909</f>
        <v>17</v>
      </c>
      <c r="C255">
        <v>3</v>
      </c>
      <c r="D255">
        <v>0</v>
      </c>
      <c r="E255">
        <f>SmtRes!AV284</f>
        <v>0</v>
      </c>
      <c r="F255" t="str">
        <f>SmtRes!I284</f>
        <v>21.7-9-6</v>
      </c>
      <c r="G255" t="str">
        <f>SmtRes!K284</f>
        <v>Столбик для ограды газонной из трубы профильной 40х40 мм, высота 1000мм</v>
      </c>
      <c r="H255" t="str">
        <f>SmtRes!O284</f>
        <v>шт.</v>
      </c>
      <c r="I255">
        <f>SmtRes!Y284*Source!I909</f>
        <v>8</v>
      </c>
      <c r="J255">
        <f>SmtRes!AO284</f>
        <v>1</v>
      </c>
      <c r="K255">
        <f>SmtRes!AE284</f>
        <v>236.53</v>
      </c>
      <c r="L255">
        <f>SmtRes!DB284</f>
        <v>2365.3000000000002</v>
      </c>
      <c r="M255">
        <f>ROUND(ROUND(L255*Source!I909, 6)*1, 2)</f>
        <v>1892.24</v>
      </c>
      <c r="N255">
        <f>SmtRes!AA284</f>
        <v>236.53</v>
      </c>
      <c r="O255">
        <f>ROUND(ROUND(L255*Source!I909, 6)*SmtRes!DA284, 2)</f>
        <v>1892.24</v>
      </c>
      <c r="P255">
        <f>SmtRes!AG284</f>
        <v>0</v>
      </c>
      <c r="Q255">
        <f>SmtRes!DC284</f>
        <v>0</v>
      </c>
      <c r="R255">
        <f>ROUND(ROUND(Q255*Source!I909, 6)*1, 2)</f>
        <v>0</v>
      </c>
      <c r="S255">
        <f>SmtRes!AC284</f>
        <v>0</v>
      </c>
      <c r="T255">
        <f>ROUND(ROUND(Q255*Source!I909, 6)*SmtRes!AK284, 2)</f>
        <v>0</v>
      </c>
      <c r="U255">
        <f>SmtRes!X284</f>
        <v>-1873178035</v>
      </c>
      <c r="V255">
        <v>-820543880</v>
      </c>
      <c r="W255">
        <v>-820543880</v>
      </c>
    </row>
    <row r="256" spans="1:23" x14ac:dyDescent="0.2">
      <c r="A256">
        <f>Source!A909</f>
        <v>17</v>
      </c>
      <c r="C256">
        <v>3</v>
      </c>
      <c r="D256">
        <v>0</v>
      </c>
      <c r="E256">
        <f>SmtRes!AV283</f>
        <v>0</v>
      </c>
      <c r="F256" t="str">
        <f>SmtRes!I283</f>
        <v>21.1-25-13</v>
      </c>
      <c r="G256" t="str">
        <f>SmtRes!K283</f>
        <v>Вода</v>
      </c>
      <c r="H256" t="str">
        <f>SmtRes!O283</f>
        <v>м3</v>
      </c>
      <c r="I256">
        <f>SmtRes!Y283*Source!I909</f>
        <v>6.1600000000000002E-2</v>
      </c>
      <c r="J256">
        <f>SmtRes!AO283</f>
        <v>1</v>
      </c>
      <c r="K256">
        <f>SmtRes!AE283</f>
        <v>35.25</v>
      </c>
      <c r="L256">
        <f>SmtRes!DB283</f>
        <v>2.71</v>
      </c>
      <c r="M256">
        <f>ROUND(ROUND(L256*Source!I909, 6)*1, 2)</f>
        <v>2.17</v>
      </c>
      <c r="N256">
        <f>SmtRes!AA283</f>
        <v>35.25</v>
      </c>
      <c r="O256">
        <f>ROUND(ROUND(L256*Source!I909, 6)*SmtRes!DA283, 2)</f>
        <v>2.17</v>
      </c>
      <c r="P256">
        <f>SmtRes!AG283</f>
        <v>0</v>
      </c>
      <c r="Q256">
        <f>SmtRes!DC283</f>
        <v>0</v>
      </c>
      <c r="R256">
        <f>ROUND(ROUND(Q256*Source!I909, 6)*1, 2)</f>
        <v>0</v>
      </c>
      <c r="S256">
        <f>SmtRes!AC283</f>
        <v>0</v>
      </c>
      <c r="T256">
        <f>ROUND(ROUND(Q256*Source!I909, 6)*SmtRes!AK283, 2)</f>
        <v>0</v>
      </c>
      <c r="U256">
        <f>SmtRes!X283</f>
        <v>1057803868</v>
      </c>
      <c r="V256">
        <v>-2043949916</v>
      </c>
      <c r="W256">
        <v>-2043949916</v>
      </c>
    </row>
    <row r="257" spans="1:23" x14ac:dyDescent="0.2">
      <c r="A257">
        <f>Source!A909</f>
        <v>17</v>
      </c>
      <c r="C257">
        <v>3</v>
      </c>
      <c r="D257">
        <v>0</v>
      </c>
      <c r="E257">
        <f>SmtRes!AV282</f>
        <v>0</v>
      </c>
      <c r="F257" t="str">
        <f>SmtRes!I282</f>
        <v>21.1-2-13</v>
      </c>
      <c r="G257" t="str">
        <f>SmtRes!K282</f>
        <v>Цемент общестроительный, портландцемент общего назначения, марка 400</v>
      </c>
      <c r="H257" t="str">
        <f>SmtRes!O282</f>
        <v>т</v>
      </c>
      <c r="I257">
        <f>SmtRes!Y282*Source!I909</f>
        <v>8.5600000000000009E-2</v>
      </c>
      <c r="J257">
        <f>SmtRes!AO282</f>
        <v>1</v>
      </c>
      <c r="K257">
        <f>SmtRes!AE282</f>
        <v>4207.5</v>
      </c>
      <c r="L257">
        <f>SmtRes!DB282</f>
        <v>450.2</v>
      </c>
      <c r="M257">
        <f>ROUND(ROUND(L257*Source!I909, 6)*1, 2)</f>
        <v>360.16</v>
      </c>
      <c r="N257">
        <f>SmtRes!AA282</f>
        <v>4207.5</v>
      </c>
      <c r="O257">
        <f>ROUND(ROUND(L257*Source!I909, 6)*SmtRes!DA282, 2)</f>
        <v>360.16</v>
      </c>
      <c r="P257">
        <f>SmtRes!AG282</f>
        <v>0</v>
      </c>
      <c r="Q257">
        <f>SmtRes!DC282</f>
        <v>0</v>
      </c>
      <c r="R257">
        <f>ROUND(ROUND(Q257*Source!I909, 6)*1, 2)</f>
        <v>0</v>
      </c>
      <c r="S257">
        <f>SmtRes!AC282</f>
        <v>0</v>
      </c>
      <c r="T257">
        <f>ROUND(ROUND(Q257*Source!I909, 6)*SmtRes!AK282, 2)</f>
        <v>0</v>
      </c>
      <c r="U257">
        <f>SmtRes!X282</f>
        <v>381792092</v>
      </c>
      <c r="V257">
        <v>-1484058169</v>
      </c>
      <c r="W257">
        <v>-1484058169</v>
      </c>
    </row>
    <row r="258" spans="1:23" x14ac:dyDescent="0.2">
      <c r="A258">
        <f>Source!A909</f>
        <v>17</v>
      </c>
      <c r="C258">
        <v>3</v>
      </c>
      <c r="D258">
        <v>0</v>
      </c>
      <c r="E258">
        <f>SmtRes!AV281</f>
        <v>0</v>
      </c>
      <c r="F258" t="str">
        <f>SmtRes!I281</f>
        <v>21.1-12-11</v>
      </c>
      <c r="G258" t="str">
        <f>SmtRes!K281</f>
        <v>Песок для строительных работ, рядовой</v>
      </c>
      <c r="H258" t="str">
        <f>SmtRes!O281</f>
        <v>м3</v>
      </c>
      <c r="I258">
        <f>SmtRes!Y281*Source!I909</f>
        <v>0.2392</v>
      </c>
      <c r="J258">
        <f>SmtRes!AO281</f>
        <v>1</v>
      </c>
      <c r="K258">
        <f>SmtRes!AE281</f>
        <v>590.78</v>
      </c>
      <c r="L258">
        <f>SmtRes!DB281</f>
        <v>176.64</v>
      </c>
      <c r="M258">
        <f>ROUND(ROUND(L258*Source!I909, 6)*1, 2)</f>
        <v>141.31</v>
      </c>
      <c r="N258">
        <f>SmtRes!AA281</f>
        <v>590.78</v>
      </c>
      <c r="O258">
        <f>ROUND(ROUND(L258*Source!I909, 6)*SmtRes!DA281, 2)</f>
        <v>141.31</v>
      </c>
      <c r="P258">
        <f>SmtRes!AG281</f>
        <v>0</v>
      </c>
      <c r="Q258">
        <f>SmtRes!DC281</f>
        <v>0</v>
      </c>
      <c r="R258">
        <f>ROUND(ROUND(Q258*Source!I909, 6)*1, 2)</f>
        <v>0</v>
      </c>
      <c r="S258">
        <f>SmtRes!AC281</f>
        <v>0</v>
      </c>
      <c r="T258">
        <f>ROUND(ROUND(Q258*Source!I909, 6)*SmtRes!AK281, 2)</f>
        <v>0</v>
      </c>
      <c r="U258">
        <f>SmtRes!X281</f>
        <v>1817333636</v>
      </c>
      <c r="V258">
        <v>2132229025</v>
      </c>
      <c r="W258">
        <v>2132229025</v>
      </c>
    </row>
    <row r="259" spans="1:23" x14ac:dyDescent="0.2">
      <c r="A259">
        <f>Source!A910</f>
        <v>17</v>
      </c>
      <c r="C259">
        <v>3</v>
      </c>
      <c r="D259">
        <f>Source!BI910</f>
        <v>1</v>
      </c>
      <c r="E259">
        <f>Source!FS910</f>
        <v>0</v>
      </c>
      <c r="F259" t="str">
        <f>Source!F910</f>
        <v>коммерческое предложение</v>
      </c>
      <c r="G259" t="str">
        <f>Source!G910</f>
        <v>Эквивалент - Спортивный комплекс ЛГВО-24 (2920х3775х2600)</v>
      </c>
      <c r="H259" t="str">
        <f>Source!H910</f>
        <v>шт.</v>
      </c>
      <c r="I259">
        <f>Source!I910</f>
        <v>1</v>
      </c>
      <c r="J259">
        <v>1</v>
      </c>
      <c r="K259">
        <f>Source!AC910</f>
        <v>135408.32999999999</v>
      </c>
      <c r="M259">
        <f>ROUND(K259*I259, 2)</f>
        <v>135408.32999999999</v>
      </c>
      <c r="N259">
        <f>Source!AC910*IF(Source!BC910&lt;&gt; 0, Source!BC910, 1)</f>
        <v>135408.32999999999</v>
      </c>
      <c r="O259">
        <f>ROUND(N259*I259, 2)</f>
        <v>135408.32999999999</v>
      </c>
      <c r="P259">
        <f>Source!AE910</f>
        <v>0</v>
      </c>
      <c r="R259">
        <f>ROUND(P259*I259, 2)</f>
        <v>0</v>
      </c>
      <c r="S259">
        <f>Source!AE910*IF(Source!BS910&lt;&gt; 0, Source!BS910, 1)</f>
        <v>0</v>
      </c>
      <c r="T259">
        <f>ROUND(S259*I259, 2)</f>
        <v>0</v>
      </c>
      <c r="U259">
        <f>Source!GF910</f>
        <v>315934284</v>
      </c>
      <c r="V259">
        <v>-2065344477</v>
      </c>
      <c r="W259">
        <v>-2065344477</v>
      </c>
    </row>
    <row r="260" spans="1:23" x14ac:dyDescent="0.2">
      <c r="A260">
        <f>Source!A943</f>
        <v>4</v>
      </c>
      <c r="B260">
        <v>943</v>
      </c>
      <c r="G260" t="str">
        <f>Source!G943</f>
        <v>Устройство/замена синтетического покрытия на детской/спортивной площадке с устройством основания и установкой садового бортового камня</v>
      </c>
    </row>
    <row r="261" spans="1:23" x14ac:dyDescent="0.2">
      <c r="A261">
        <f>Source!A947</f>
        <v>5</v>
      </c>
      <c r="B261">
        <v>947</v>
      </c>
      <c r="G261" t="str">
        <f>Source!G947</f>
        <v>Устройство резинового покрытия   на детской площадке -440м2</v>
      </c>
    </row>
    <row r="262" spans="1:23" x14ac:dyDescent="0.2">
      <c r="A262">
        <f>Source!A951</f>
        <v>17</v>
      </c>
      <c r="C262">
        <v>2</v>
      </c>
      <c r="D262">
        <v>0</v>
      </c>
      <c r="E262">
        <f>SmtRes!AV287</f>
        <v>0</v>
      </c>
      <c r="F262" t="str">
        <f>SmtRes!I287</f>
        <v>22.1-1-44</v>
      </c>
      <c r="G262" t="str">
        <f>SmtRes!K287</f>
        <v>Бульдозеры гусеничные, мощность до 79 кВт (108 л.с.)</v>
      </c>
      <c r="H262" t="str">
        <f>SmtRes!O287</f>
        <v>маш.-ч</v>
      </c>
      <c r="I262">
        <f>SmtRes!Y287*Source!I951</f>
        <v>1.4849999999999999</v>
      </c>
      <c r="J262">
        <f>SmtRes!AO287</f>
        <v>1</v>
      </c>
      <c r="K262">
        <f>SmtRes!AF287</f>
        <v>1072.23</v>
      </c>
      <c r="L262">
        <f>SmtRes!DB287</f>
        <v>1340.29</v>
      </c>
      <c r="M262">
        <f>ROUND(ROUND(L262*Source!I951, 6)*1, 2)</f>
        <v>1592.26</v>
      </c>
      <c r="N262">
        <f>SmtRes!AB287</f>
        <v>1072.23</v>
      </c>
      <c r="O262">
        <f>ROUND(ROUND(L262*Source!I951, 6)*SmtRes!DA287, 2)</f>
        <v>1592.26</v>
      </c>
      <c r="P262">
        <f>SmtRes!AG287</f>
        <v>488.73</v>
      </c>
      <c r="Q262">
        <f>SmtRes!DC287</f>
        <v>610.91</v>
      </c>
      <c r="R262">
        <f>ROUND(ROUND(Q262*Source!I951, 6)*1, 2)</f>
        <v>725.76</v>
      </c>
      <c r="S262">
        <f>SmtRes!AC287</f>
        <v>488.73</v>
      </c>
      <c r="T262">
        <f>ROUND(ROUND(Q262*Source!I951, 6)*SmtRes!AK287, 2)</f>
        <v>725.76</v>
      </c>
      <c r="U262">
        <f>SmtRes!X287</f>
        <v>-888973741</v>
      </c>
      <c r="V262">
        <v>-1135609037</v>
      </c>
      <c r="W262">
        <v>-1135609037</v>
      </c>
    </row>
    <row r="263" spans="1:23" x14ac:dyDescent="0.2">
      <c r="A263">
        <f>Source!A951</f>
        <v>17</v>
      </c>
      <c r="C263">
        <v>2</v>
      </c>
      <c r="D263">
        <v>0</v>
      </c>
      <c r="E263">
        <f>SmtRes!AV286</f>
        <v>0</v>
      </c>
      <c r="F263" t="str">
        <f>SmtRes!I286</f>
        <v>22.1-1-4</v>
      </c>
      <c r="G263" t="str">
        <f>SmtRes!K286</f>
        <v>Экскаваторы на гусеничном ходу гидравлические, объем ковша до 0,5 м3</v>
      </c>
      <c r="H263" t="str">
        <f>SmtRes!O286</f>
        <v>маш.-ч</v>
      </c>
      <c r="I263">
        <f>SmtRes!Y286*Source!I951</f>
        <v>5.9162400000000002</v>
      </c>
      <c r="J263">
        <f>SmtRes!AO286</f>
        <v>1</v>
      </c>
      <c r="K263">
        <f>SmtRes!AF286</f>
        <v>1493.72</v>
      </c>
      <c r="L263">
        <f>SmtRes!DB286</f>
        <v>7438.73</v>
      </c>
      <c r="M263">
        <f>ROUND(ROUND(L263*Source!I951, 6)*1, 2)</f>
        <v>8837.2099999999991</v>
      </c>
      <c r="N263">
        <f>SmtRes!AB286</f>
        <v>1493.72</v>
      </c>
      <c r="O263">
        <f>ROUND(ROUND(L263*Source!I951, 6)*SmtRes!DA286, 2)</f>
        <v>8837.2099999999991</v>
      </c>
      <c r="P263">
        <f>SmtRes!AG286</f>
        <v>566.86</v>
      </c>
      <c r="Q263">
        <f>SmtRes!DC286</f>
        <v>2822.96</v>
      </c>
      <c r="R263">
        <f>ROUND(ROUND(Q263*Source!I951, 6)*1, 2)</f>
        <v>3353.68</v>
      </c>
      <c r="S263">
        <f>SmtRes!AC286</f>
        <v>566.86</v>
      </c>
      <c r="T263">
        <f>ROUND(ROUND(Q263*Source!I951, 6)*SmtRes!AK286, 2)</f>
        <v>3353.68</v>
      </c>
      <c r="U263">
        <f>SmtRes!X286</f>
        <v>-903558812</v>
      </c>
      <c r="V263">
        <v>-646122345</v>
      </c>
      <c r="W263">
        <v>-646122345</v>
      </c>
    </row>
    <row r="264" spans="1:23" x14ac:dyDescent="0.2">
      <c r="A264">
        <f>Source!A953</f>
        <v>17</v>
      </c>
      <c r="C264">
        <v>2</v>
      </c>
      <c r="D264">
        <v>0</v>
      </c>
      <c r="E264">
        <f>SmtRes!AV289</f>
        <v>0</v>
      </c>
      <c r="F264" t="str">
        <f>SmtRes!I289</f>
        <v>22.1-1-43</v>
      </c>
      <c r="G264" t="str">
        <f>SmtRes!K289</f>
        <v>Бульдозеры гусеничные, мощность до 59 кВт (80 л.с.)</v>
      </c>
      <c r="H264" t="str">
        <f>SmtRes!O289</f>
        <v>маш.-ч</v>
      </c>
      <c r="I264">
        <f>SmtRes!Y289*Source!I953</f>
        <v>1.8414000000000001</v>
      </c>
      <c r="J264">
        <f>SmtRes!AO289</f>
        <v>1</v>
      </c>
      <c r="K264">
        <f>SmtRes!AF289</f>
        <v>956.79</v>
      </c>
      <c r="L264">
        <f>SmtRes!DB289</f>
        <v>296.60000000000002</v>
      </c>
      <c r="M264">
        <f>ROUND(ROUND(L264*Source!I953, 6)*1, 2)</f>
        <v>1761.8</v>
      </c>
      <c r="N264">
        <f>SmtRes!AB289</f>
        <v>956.79</v>
      </c>
      <c r="O264">
        <f>ROUND(ROUND(L264*Source!I953, 6)*SmtRes!DA289, 2)</f>
        <v>1761.8</v>
      </c>
      <c r="P264">
        <f>SmtRes!AG289</f>
        <v>359.44</v>
      </c>
      <c r="Q264">
        <f>SmtRes!DC289</f>
        <v>111.43</v>
      </c>
      <c r="R264">
        <f>ROUND(ROUND(Q264*Source!I953, 6)*1, 2)</f>
        <v>661.89</v>
      </c>
      <c r="S264">
        <f>SmtRes!AC289</f>
        <v>359.44</v>
      </c>
      <c r="T264">
        <f>ROUND(ROUND(Q264*Source!I953, 6)*SmtRes!AK289, 2)</f>
        <v>661.89</v>
      </c>
      <c r="U264">
        <f>SmtRes!X289</f>
        <v>974897901</v>
      </c>
      <c r="V264">
        <v>490068282</v>
      </c>
      <c r="W264">
        <v>490068282</v>
      </c>
    </row>
    <row r="265" spans="1:23" x14ac:dyDescent="0.2">
      <c r="A265">
        <f>Source!A954</f>
        <v>17</v>
      </c>
      <c r="C265">
        <v>3</v>
      </c>
      <c r="D265">
        <v>0</v>
      </c>
      <c r="E265">
        <f>SmtRes!AV297</f>
        <v>0</v>
      </c>
      <c r="F265" t="str">
        <f>SmtRes!I297</f>
        <v>21.1-25-13</v>
      </c>
      <c r="G265" t="str">
        <f>SmtRes!K297</f>
        <v>Вода</v>
      </c>
      <c r="H265" t="str">
        <f>SmtRes!O297</f>
        <v>м3</v>
      </c>
      <c r="I265">
        <f>SmtRes!Y297*Source!I954</f>
        <v>2.2000000000000002</v>
      </c>
      <c r="J265">
        <f>SmtRes!AO297</f>
        <v>1</v>
      </c>
      <c r="K265">
        <f>SmtRes!AE297</f>
        <v>35.25</v>
      </c>
      <c r="L265">
        <f>SmtRes!DB297</f>
        <v>176.25</v>
      </c>
      <c r="M265">
        <f>ROUND(ROUND(L265*Source!I954, 6)*1, 2)</f>
        <v>77.55</v>
      </c>
      <c r="N265">
        <f>SmtRes!AA297</f>
        <v>35.25</v>
      </c>
      <c r="O265">
        <f>ROUND(ROUND(L265*Source!I954, 6)*SmtRes!DA297, 2)</f>
        <v>77.55</v>
      </c>
      <c r="P265">
        <f>SmtRes!AG297</f>
        <v>0</v>
      </c>
      <c r="Q265">
        <f>SmtRes!DC297</f>
        <v>0</v>
      </c>
      <c r="R265">
        <f>ROUND(ROUND(Q265*Source!I954, 6)*1, 2)</f>
        <v>0</v>
      </c>
      <c r="S265">
        <f>SmtRes!AC297</f>
        <v>0</v>
      </c>
      <c r="T265">
        <f>ROUND(ROUND(Q265*Source!I954, 6)*SmtRes!AK297, 2)</f>
        <v>0</v>
      </c>
      <c r="U265">
        <f>SmtRes!X297</f>
        <v>2028445372</v>
      </c>
      <c r="V265">
        <v>1411454429</v>
      </c>
      <c r="W265">
        <v>1411454429</v>
      </c>
    </row>
    <row r="266" spans="1:23" x14ac:dyDescent="0.2">
      <c r="A266">
        <f>Source!A954</f>
        <v>17</v>
      </c>
      <c r="C266">
        <v>3</v>
      </c>
      <c r="D266">
        <v>0</v>
      </c>
      <c r="E266">
        <f>SmtRes!AV296</f>
        <v>0</v>
      </c>
      <c r="F266" t="str">
        <f>SmtRes!I296</f>
        <v>21.1-12-10</v>
      </c>
      <c r="G266" t="str">
        <f>SmtRes!K296</f>
        <v>Песок для дорожных работ, рядовой</v>
      </c>
      <c r="H266" t="str">
        <f>SmtRes!O296</f>
        <v>м3</v>
      </c>
      <c r="I266">
        <f>SmtRes!Y296*Source!I954</f>
        <v>48.4</v>
      </c>
      <c r="J266">
        <f>SmtRes!AO296</f>
        <v>1</v>
      </c>
      <c r="K266">
        <f>SmtRes!AE296</f>
        <v>590.78</v>
      </c>
      <c r="L266">
        <f>SmtRes!DB296</f>
        <v>64985.8</v>
      </c>
      <c r="M266">
        <f>ROUND(ROUND(L266*Source!I954, 6)*1, 2)</f>
        <v>28593.75</v>
      </c>
      <c r="N266">
        <f>SmtRes!AA296</f>
        <v>590.78</v>
      </c>
      <c r="O266">
        <f>ROUND(ROUND(L266*Source!I954, 6)*SmtRes!DA296, 2)</f>
        <v>28593.75</v>
      </c>
      <c r="P266">
        <f>SmtRes!AG296</f>
        <v>0</v>
      </c>
      <c r="Q266">
        <f>SmtRes!DC296</f>
        <v>0</v>
      </c>
      <c r="R266">
        <f>ROUND(ROUND(Q266*Source!I954, 6)*1, 2)</f>
        <v>0</v>
      </c>
      <c r="S266">
        <f>SmtRes!AC296</f>
        <v>0</v>
      </c>
      <c r="T266">
        <f>ROUND(ROUND(Q266*Source!I954, 6)*SmtRes!AK296, 2)</f>
        <v>0</v>
      </c>
      <c r="U266">
        <f>SmtRes!X296</f>
        <v>-840107338</v>
      </c>
      <c r="V266">
        <v>1585412624</v>
      </c>
      <c r="W266">
        <v>1585412624</v>
      </c>
    </row>
    <row r="267" spans="1:23" x14ac:dyDescent="0.2">
      <c r="A267">
        <f>Source!A954</f>
        <v>17</v>
      </c>
      <c r="C267">
        <v>2</v>
      </c>
      <c r="D267">
        <v>0</v>
      </c>
      <c r="E267">
        <f>SmtRes!AV295</f>
        <v>0</v>
      </c>
      <c r="F267" t="str">
        <f>SmtRes!I295</f>
        <v>22.1-5-7</v>
      </c>
      <c r="G267" t="str">
        <f>SmtRes!K295</f>
        <v>Катки дорожные самоходные на пневмоколесном ходу, масса до 16 т</v>
      </c>
      <c r="H267" t="str">
        <f>SmtRes!O295</f>
        <v>маш.-ч</v>
      </c>
      <c r="I267">
        <f>SmtRes!Y295*Source!I954</f>
        <v>0.28600000000000003</v>
      </c>
      <c r="J267">
        <f>SmtRes!AO295</f>
        <v>1</v>
      </c>
      <c r="K267">
        <f>SmtRes!AF295</f>
        <v>1213.3399999999999</v>
      </c>
      <c r="L267">
        <f>SmtRes!DB295</f>
        <v>788.67</v>
      </c>
      <c r="M267">
        <f>ROUND(ROUND(L267*Source!I954, 6)*1, 2)</f>
        <v>347.01</v>
      </c>
      <c r="N267">
        <f>SmtRes!AB295</f>
        <v>1213.3399999999999</v>
      </c>
      <c r="O267">
        <f>ROUND(ROUND(L267*Source!I954, 6)*SmtRes!DA295, 2)</f>
        <v>347.01</v>
      </c>
      <c r="P267">
        <f>SmtRes!AG295</f>
        <v>461.6</v>
      </c>
      <c r="Q267">
        <f>SmtRes!DC295</f>
        <v>300.04000000000002</v>
      </c>
      <c r="R267">
        <f>ROUND(ROUND(Q267*Source!I954, 6)*1, 2)</f>
        <v>132.02000000000001</v>
      </c>
      <c r="S267">
        <f>SmtRes!AC295</f>
        <v>461.6</v>
      </c>
      <c r="T267">
        <f>ROUND(ROUND(Q267*Source!I954, 6)*SmtRes!AK295, 2)</f>
        <v>132.02000000000001</v>
      </c>
      <c r="U267">
        <f>SmtRes!X295</f>
        <v>-1991511797</v>
      </c>
      <c r="V267">
        <v>-624233938</v>
      </c>
      <c r="W267">
        <v>-624233938</v>
      </c>
    </row>
    <row r="268" spans="1:23" x14ac:dyDescent="0.2">
      <c r="A268">
        <f>Source!A954</f>
        <v>17</v>
      </c>
      <c r="C268">
        <v>2</v>
      </c>
      <c r="D268">
        <v>0</v>
      </c>
      <c r="E268">
        <f>SmtRes!AV294</f>
        <v>0</v>
      </c>
      <c r="F268" t="str">
        <f>SmtRes!I294</f>
        <v>22.1-5-48</v>
      </c>
      <c r="G268" t="str">
        <f>SmtRes!K294</f>
        <v>Автогрейдеры, мощность 99-147 кВт (130-200 л.с.)</v>
      </c>
      <c r="H268" t="str">
        <f>SmtRes!O294</f>
        <v>маш.-ч</v>
      </c>
      <c r="I268">
        <f>SmtRes!Y294*Source!I954</f>
        <v>0.85360000000000003</v>
      </c>
      <c r="J268">
        <f>SmtRes!AO294</f>
        <v>1</v>
      </c>
      <c r="K268">
        <f>SmtRes!AF294</f>
        <v>1412.71</v>
      </c>
      <c r="L268">
        <f>SmtRes!DB294</f>
        <v>2740.66</v>
      </c>
      <c r="M268">
        <f>ROUND(ROUND(L268*Source!I954, 6)*1, 2)</f>
        <v>1205.8900000000001</v>
      </c>
      <c r="N268">
        <f>SmtRes!AB294</f>
        <v>1412.71</v>
      </c>
      <c r="O268">
        <f>ROUND(ROUND(L268*Source!I954, 6)*SmtRes!DA294, 2)</f>
        <v>1205.8900000000001</v>
      </c>
      <c r="P268">
        <f>SmtRes!AG294</f>
        <v>641.32000000000005</v>
      </c>
      <c r="Q268">
        <f>SmtRes!DC294</f>
        <v>1244.1600000000001</v>
      </c>
      <c r="R268">
        <f>ROUND(ROUND(Q268*Source!I954, 6)*1, 2)</f>
        <v>547.42999999999995</v>
      </c>
      <c r="S268">
        <f>SmtRes!AC294</f>
        <v>641.32000000000005</v>
      </c>
      <c r="T268">
        <f>ROUND(ROUND(Q268*Source!I954, 6)*SmtRes!AK294, 2)</f>
        <v>547.42999999999995</v>
      </c>
      <c r="U268">
        <f>SmtRes!X294</f>
        <v>41279402</v>
      </c>
      <c r="V268">
        <v>1949607561</v>
      </c>
      <c r="W268">
        <v>1949607561</v>
      </c>
    </row>
    <row r="269" spans="1:23" x14ac:dyDescent="0.2">
      <c r="A269">
        <f>Source!A954</f>
        <v>17</v>
      </c>
      <c r="C269">
        <v>2</v>
      </c>
      <c r="D269">
        <v>0</v>
      </c>
      <c r="E269">
        <f>SmtRes!AV293</f>
        <v>0</v>
      </c>
      <c r="F269" t="str">
        <f>SmtRes!I293</f>
        <v>22.1-5-18</v>
      </c>
      <c r="G269" t="str">
        <f>SmtRes!K293</f>
        <v>Поливомоечные машины, емкость цистерны более 5000 л</v>
      </c>
      <c r="H269" t="str">
        <f>SmtRes!O293</f>
        <v>маш.-ч</v>
      </c>
      <c r="I269">
        <f>SmtRes!Y293*Source!I954</f>
        <v>0.35640000000000005</v>
      </c>
      <c r="J269">
        <f>SmtRes!AO293</f>
        <v>1</v>
      </c>
      <c r="K269">
        <f>SmtRes!AF293</f>
        <v>2020.59</v>
      </c>
      <c r="L269">
        <f>SmtRes!DB293</f>
        <v>1636.68</v>
      </c>
      <c r="M269">
        <f>ROUND(ROUND(L269*Source!I954, 6)*1, 2)</f>
        <v>720.14</v>
      </c>
      <c r="N269">
        <f>SmtRes!AB293</f>
        <v>2020.59</v>
      </c>
      <c r="O269">
        <f>ROUND(ROUND(L269*Source!I954, 6)*SmtRes!DA293, 2)</f>
        <v>720.14</v>
      </c>
      <c r="P269">
        <f>SmtRes!AG293</f>
        <v>458.56</v>
      </c>
      <c r="Q269">
        <f>SmtRes!DC293</f>
        <v>371.43</v>
      </c>
      <c r="R269">
        <f>ROUND(ROUND(Q269*Source!I954, 6)*1, 2)</f>
        <v>163.43</v>
      </c>
      <c r="S269">
        <f>SmtRes!AC293</f>
        <v>458.56</v>
      </c>
      <c r="T269">
        <f>ROUND(ROUND(Q269*Source!I954, 6)*SmtRes!AK293, 2)</f>
        <v>163.43</v>
      </c>
      <c r="U269">
        <f>SmtRes!X293</f>
        <v>351519474</v>
      </c>
      <c r="V269">
        <v>332433507</v>
      </c>
      <c r="W269">
        <v>332433507</v>
      </c>
    </row>
    <row r="270" spans="1:23" x14ac:dyDescent="0.2">
      <c r="A270">
        <f>Source!A954</f>
        <v>17</v>
      </c>
      <c r="C270">
        <v>2</v>
      </c>
      <c r="D270">
        <v>0</v>
      </c>
      <c r="E270">
        <f>SmtRes!AV292</f>
        <v>0</v>
      </c>
      <c r="F270" t="str">
        <f>SmtRes!I292</f>
        <v>22.1-5-15</v>
      </c>
      <c r="G270" t="str">
        <f>SmtRes!K292</f>
        <v>Катки прицепные пневмоколесные, масса до 50 т</v>
      </c>
      <c r="H270" t="str">
        <f>SmtRes!O292</f>
        <v>маш.-ч</v>
      </c>
      <c r="I270">
        <f>SmtRes!Y292*Source!I954</f>
        <v>0.91520000000000001</v>
      </c>
      <c r="J270">
        <f>SmtRes!AO292</f>
        <v>1</v>
      </c>
      <c r="K270">
        <f>SmtRes!AF292</f>
        <v>430.32</v>
      </c>
      <c r="L270">
        <f>SmtRes!DB292</f>
        <v>895.07</v>
      </c>
      <c r="M270">
        <f>ROUND(ROUND(L270*Source!I954, 6)*1, 2)</f>
        <v>393.83</v>
      </c>
      <c r="N270">
        <f>SmtRes!AB292</f>
        <v>430.32</v>
      </c>
      <c r="O270">
        <f>ROUND(ROUND(L270*Source!I954, 6)*SmtRes!DA292, 2)</f>
        <v>393.83</v>
      </c>
      <c r="P270">
        <f>SmtRes!AG292</f>
        <v>215.31</v>
      </c>
      <c r="Q270">
        <f>SmtRes!DC292</f>
        <v>447.84</v>
      </c>
      <c r="R270">
        <f>ROUND(ROUND(Q270*Source!I954, 6)*1, 2)</f>
        <v>197.05</v>
      </c>
      <c r="S270">
        <f>SmtRes!AC292</f>
        <v>215.31</v>
      </c>
      <c r="T270">
        <f>ROUND(ROUND(Q270*Source!I954, 6)*SmtRes!AK292, 2)</f>
        <v>197.05</v>
      </c>
      <c r="U270">
        <f>SmtRes!X292</f>
        <v>1985690002</v>
      </c>
      <c r="V270">
        <v>-684730647</v>
      </c>
      <c r="W270">
        <v>-684730647</v>
      </c>
    </row>
    <row r="271" spans="1:23" x14ac:dyDescent="0.2">
      <c r="A271">
        <f>Source!A954</f>
        <v>17</v>
      </c>
      <c r="C271">
        <v>2</v>
      </c>
      <c r="D271">
        <v>0</v>
      </c>
      <c r="E271">
        <f>SmtRes!AV291</f>
        <v>0</v>
      </c>
      <c r="F271" t="str">
        <f>SmtRes!I291</f>
        <v>22.1-2-1</v>
      </c>
      <c r="G271" t="str">
        <f>SmtRes!K291</f>
        <v>Тракторы на гусеничном ходу, мощность до 60 (81) кВт (л.с.)</v>
      </c>
      <c r="H271" t="str">
        <f>SmtRes!O291</f>
        <v>маш.-ч</v>
      </c>
      <c r="I271">
        <f>SmtRes!Y291*Source!I954</f>
        <v>0.91520000000000001</v>
      </c>
      <c r="J271">
        <f>SmtRes!AO291</f>
        <v>1</v>
      </c>
      <c r="K271">
        <f>SmtRes!AF291</f>
        <v>740.94</v>
      </c>
      <c r="L271">
        <f>SmtRes!DB291</f>
        <v>1541.16</v>
      </c>
      <c r="M271">
        <f>ROUND(ROUND(L271*Source!I954, 6)*1, 2)</f>
        <v>678.11</v>
      </c>
      <c r="N271">
        <f>SmtRes!AB291</f>
        <v>740.94</v>
      </c>
      <c r="O271">
        <f>ROUND(ROUND(L271*Source!I954, 6)*SmtRes!DA291, 2)</f>
        <v>678.11</v>
      </c>
      <c r="P271">
        <f>SmtRes!AG291</f>
        <v>413.22</v>
      </c>
      <c r="Q271">
        <f>SmtRes!DC291</f>
        <v>859.5</v>
      </c>
      <c r="R271">
        <f>ROUND(ROUND(Q271*Source!I954, 6)*1, 2)</f>
        <v>378.18</v>
      </c>
      <c r="S271">
        <f>SmtRes!AC291</f>
        <v>413.22</v>
      </c>
      <c r="T271">
        <f>ROUND(ROUND(Q271*Source!I954, 6)*SmtRes!AK291, 2)</f>
        <v>378.18</v>
      </c>
      <c r="U271">
        <f>SmtRes!X291</f>
        <v>-714750861</v>
      </c>
      <c r="V271">
        <v>-1179145407</v>
      </c>
      <c r="W271">
        <v>-1179145407</v>
      </c>
    </row>
    <row r="272" spans="1:23" x14ac:dyDescent="0.2">
      <c r="A272">
        <f>Source!A955</f>
        <v>17</v>
      </c>
      <c r="C272">
        <v>3</v>
      </c>
      <c r="D272">
        <v>0</v>
      </c>
      <c r="E272">
        <f>SmtRes!AV306</f>
        <v>0</v>
      </c>
      <c r="F272" t="str">
        <f>SmtRes!I306</f>
        <v>21.1-25-13</v>
      </c>
      <c r="G272" t="str">
        <f>SmtRes!K306</f>
        <v>Вода</v>
      </c>
      <c r="H272" t="str">
        <f>SmtRes!O306</f>
        <v>м3</v>
      </c>
      <c r="I272">
        <f>SmtRes!Y306*Source!I955</f>
        <v>4.62</v>
      </c>
      <c r="J272">
        <f>SmtRes!AO306</f>
        <v>1</v>
      </c>
      <c r="K272">
        <f>SmtRes!AE306</f>
        <v>35.25</v>
      </c>
      <c r="L272">
        <f>SmtRes!DB306</f>
        <v>246.75</v>
      </c>
      <c r="M272">
        <f>ROUND(ROUND(L272*Source!I955, 6)*1, 2)</f>
        <v>162.86000000000001</v>
      </c>
      <c r="N272">
        <f>SmtRes!AA306</f>
        <v>35.25</v>
      </c>
      <c r="O272">
        <f>ROUND(ROUND(L272*Source!I955, 6)*SmtRes!DA306, 2)</f>
        <v>162.86000000000001</v>
      </c>
      <c r="P272">
        <f>SmtRes!AG306</f>
        <v>0</v>
      </c>
      <c r="Q272">
        <f>SmtRes!DC306</f>
        <v>0</v>
      </c>
      <c r="R272">
        <f>ROUND(ROUND(Q272*Source!I955, 6)*1, 2)</f>
        <v>0</v>
      </c>
      <c r="S272">
        <f>SmtRes!AC306</f>
        <v>0</v>
      </c>
      <c r="T272">
        <f>ROUND(ROUND(Q272*Source!I955, 6)*SmtRes!AK306, 2)</f>
        <v>0</v>
      </c>
      <c r="U272">
        <f>SmtRes!X306</f>
        <v>2028445372</v>
      </c>
      <c r="V272">
        <v>1411454429</v>
      </c>
      <c r="W272">
        <v>1411454429</v>
      </c>
    </row>
    <row r="273" spans="1:23" x14ac:dyDescent="0.2">
      <c r="A273">
        <f>Source!A955</f>
        <v>17</v>
      </c>
      <c r="C273">
        <v>3</v>
      </c>
      <c r="D273">
        <v>0</v>
      </c>
      <c r="E273">
        <f>SmtRes!AV305</f>
        <v>0</v>
      </c>
      <c r="F273" t="str">
        <f>SmtRes!I305</f>
        <v>21.1-12-36</v>
      </c>
      <c r="G273" t="str">
        <f>SmtRes!K305</f>
        <v>Щебень из естественного камня для строительных работ, марка 1200-800, фракция 20-40 мм</v>
      </c>
      <c r="H273" t="str">
        <f>SmtRes!O305</f>
        <v>м3</v>
      </c>
      <c r="I273">
        <f>SmtRes!Y305*Source!I955</f>
        <v>83.160000000000011</v>
      </c>
      <c r="J273">
        <f>SmtRes!AO305</f>
        <v>1</v>
      </c>
      <c r="K273">
        <f>SmtRes!AE305</f>
        <v>1763.75</v>
      </c>
      <c r="L273">
        <f>SmtRes!DB305</f>
        <v>222232.5</v>
      </c>
      <c r="M273">
        <f>ROUND(ROUND(L273*Source!I955, 6)*1, 2)</f>
        <v>146673.45000000001</v>
      </c>
      <c r="N273">
        <f>SmtRes!AA305</f>
        <v>1763.75</v>
      </c>
      <c r="O273">
        <f>ROUND(ROUND(L273*Source!I955, 6)*SmtRes!DA305, 2)</f>
        <v>146673.45000000001</v>
      </c>
      <c r="P273">
        <f>SmtRes!AG305</f>
        <v>0</v>
      </c>
      <c r="Q273">
        <f>SmtRes!DC305</f>
        <v>0</v>
      </c>
      <c r="R273">
        <f>ROUND(ROUND(Q273*Source!I955, 6)*1, 2)</f>
        <v>0</v>
      </c>
      <c r="S273">
        <f>SmtRes!AC305</f>
        <v>0</v>
      </c>
      <c r="T273">
        <f>ROUND(ROUND(Q273*Source!I955, 6)*SmtRes!AK305, 2)</f>
        <v>0</v>
      </c>
      <c r="U273">
        <f>SmtRes!X305</f>
        <v>811973350</v>
      </c>
      <c r="V273">
        <v>-100050385</v>
      </c>
      <c r="W273">
        <v>-100050385</v>
      </c>
    </row>
    <row r="274" spans="1:23" x14ac:dyDescent="0.2">
      <c r="A274">
        <f>Source!A955</f>
        <v>17</v>
      </c>
      <c r="C274">
        <v>2</v>
      </c>
      <c r="D274">
        <v>0</v>
      </c>
      <c r="E274">
        <f>SmtRes!AV304</f>
        <v>0</v>
      </c>
      <c r="F274" t="str">
        <f>SmtRes!I304</f>
        <v>22.1-5-7</v>
      </c>
      <c r="G274" t="str">
        <f>SmtRes!K304</f>
        <v>Катки дорожные самоходные на пневмоколесном ходу, масса до 16 т</v>
      </c>
      <c r="H274" t="str">
        <f>SmtRes!O304</f>
        <v>маш.-ч</v>
      </c>
      <c r="I274">
        <f>SmtRes!Y304*Source!I955</f>
        <v>0.42900000000000005</v>
      </c>
      <c r="J274">
        <f>SmtRes!AO304</f>
        <v>1</v>
      </c>
      <c r="K274">
        <f>SmtRes!AF304</f>
        <v>1213.3399999999999</v>
      </c>
      <c r="L274">
        <f>SmtRes!DB304</f>
        <v>788.67</v>
      </c>
      <c r="M274">
        <f>ROUND(ROUND(L274*Source!I955, 6)*1, 2)</f>
        <v>520.52</v>
      </c>
      <c r="N274">
        <f>SmtRes!AB304</f>
        <v>1213.3399999999999</v>
      </c>
      <c r="O274">
        <f>ROUND(ROUND(L274*Source!I955, 6)*SmtRes!DA304, 2)</f>
        <v>520.52</v>
      </c>
      <c r="P274">
        <f>SmtRes!AG304</f>
        <v>461.6</v>
      </c>
      <c r="Q274">
        <f>SmtRes!DC304</f>
        <v>300.04000000000002</v>
      </c>
      <c r="R274">
        <f>ROUND(ROUND(Q274*Source!I955, 6)*1, 2)</f>
        <v>198.03</v>
      </c>
      <c r="S274">
        <f>SmtRes!AC304</f>
        <v>461.6</v>
      </c>
      <c r="T274">
        <f>ROUND(ROUND(Q274*Source!I955, 6)*SmtRes!AK304, 2)</f>
        <v>198.03</v>
      </c>
      <c r="U274">
        <f>SmtRes!X304</f>
        <v>-1991511797</v>
      </c>
      <c r="V274">
        <v>-624233938</v>
      </c>
      <c r="W274">
        <v>-624233938</v>
      </c>
    </row>
    <row r="275" spans="1:23" x14ac:dyDescent="0.2">
      <c r="A275">
        <f>Source!A955</f>
        <v>17</v>
      </c>
      <c r="C275">
        <v>2</v>
      </c>
      <c r="D275">
        <v>0</v>
      </c>
      <c r="E275">
        <f>SmtRes!AV303</f>
        <v>0</v>
      </c>
      <c r="F275" t="str">
        <f>SmtRes!I303</f>
        <v>22.1-5-48</v>
      </c>
      <c r="G275" t="str">
        <f>SmtRes!K303</f>
        <v>Автогрейдеры, мощность 99-147 кВт (130-200 л.с.)</v>
      </c>
      <c r="H275" t="str">
        <f>SmtRes!O303</f>
        <v>маш.-ч</v>
      </c>
      <c r="I275">
        <f>SmtRes!Y303*Source!I955</f>
        <v>1.4784000000000002</v>
      </c>
      <c r="J275">
        <f>SmtRes!AO303</f>
        <v>1</v>
      </c>
      <c r="K275">
        <f>SmtRes!AF303</f>
        <v>1412.71</v>
      </c>
      <c r="L275">
        <f>SmtRes!DB303</f>
        <v>3164.47</v>
      </c>
      <c r="M275">
        <f>ROUND(ROUND(L275*Source!I955, 6)*1, 2)</f>
        <v>2088.5500000000002</v>
      </c>
      <c r="N275">
        <f>SmtRes!AB303</f>
        <v>1412.71</v>
      </c>
      <c r="O275">
        <f>ROUND(ROUND(L275*Source!I955, 6)*SmtRes!DA303, 2)</f>
        <v>2088.5500000000002</v>
      </c>
      <c r="P275">
        <f>SmtRes!AG303</f>
        <v>641.32000000000005</v>
      </c>
      <c r="Q275">
        <f>SmtRes!DC303</f>
        <v>1436.56</v>
      </c>
      <c r="R275">
        <f>ROUND(ROUND(Q275*Source!I955, 6)*1, 2)</f>
        <v>948.13</v>
      </c>
      <c r="S275">
        <f>SmtRes!AC303</f>
        <v>641.32000000000005</v>
      </c>
      <c r="T275">
        <f>ROUND(ROUND(Q275*Source!I955, 6)*SmtRes!AK303, 2)</f>
        <v>948.13</v>
      </c>
      <c r="U275">
        <f>SmtRes!X303</f>
        <v>41279402</v>
      </c>
      <c r="V275">
        <v>1949607561</v>
      </c>
      <c r="W275">
        <v>1949607561</v>
      </c>
    </row>
    <row r="276" spans="1:23" x14ac:dyDescent="0.2">
      <c r="A276">
        <f>Source!A955</f>
        <v>17</v>
      </c>
      <c r="C276">
        <v>2</v>
      </c>
      <c r="D276">
        <v>0</v>
      </c>
      <c r="E276">
        <f>SmtRes!AV302</f>
        <v>0</v>
      </c>
      <c r="F276" t="str">
        <f>SmtRes!I302</f>
        <v>22.1-5-3</v>
      </c>
      <c r="G276" t="str">
        <f>SmtRes!K302</f>
        <v>Катки самоходные вибрационные, масса более 8 т</v>
      </c>
      <c r="H276" t="str">
        <f>SmtRes!O302</f>
        <v>маш.-ч</v>
      </c>
      <c r="I276">
        <f>SmtRes!Y302*Source!I955</f>
        <v>12.045</v>
      </c>
      <c r="J276">
        <f>SmtRes!AO302</f>
        <v>1</v>
      </c>
      <c r="K276">
        <f>SmtRes!AF302</f>
        <v>1827.95</v>
      </c>
      <c r="L276">
        <f>SmtRes!DB302</f>
        <v>33360.089999999997</v>
      </c>
      <c r="M276">
        <f>ROUND(ROUND(L276*Source!I955, 6)*1, 2)</f>
        <v>22017.66</v>
      </c>
      <c r="N276">
        <f>SmtRes!AB302</f>
        <v>1827.95</v>
      </c>
      <c r="O276">
        <f>ROUND(ROUND(L276*Source!I955, 6)*SmtRes!DA302, 2)</f>
        <v>22017.66</v>
      </c>
      <c r="P276">
        <f>SmtRes!AG302</f>
        <v>720.55</v>
      </c>
      <c r="Q276">
        <f>SmtRes!DC302</f>
        <v>13150.04</v>
      </c>
      <c r="R276">
        <f>ROUND(ROUND(Q276*Source!I955, 6)*1, 2)</f>
        <v>8679.0300000000007</v>
      </c>
      <c r="S276">
        <f>SmtRes!AC302</f>
        <v>720.55</v>
      </c>
      <c r="T276">
        <f>ROUND(ROUND(Q276*Source!I955, 6)*SmtRes!AK302, 2)</f>
        <v>8679.0300000000007</v>
      </c>
      <c r="U276">
        <f>SmtRes!X302</f>
        <v>1869206802</v>
      </c>
      <c r="V276">
        <v>-1332889247</v>
      </c>
      <c r="W276">
        <v>-1332889247</v>
      </c>
    </row>
    <row r="277" spans="1:23" x14ac:dyDescent="0.2">
      <c r="A277">
        <f>Source!A955</f>
        <v>17</v>
      </c>
      <c r="C277">
        <v>2</v>
      </c>
      <c r="D277">
        <v>0</v>
      </c>
      <c r="E277">
        <f>SmtRes!AV301</f>
        <v>0</v>
      </c>
      <c r="F277" t="str">
        <f>SmtRes!I301</f>
        <v>22.1-5-2</v>
      </c>
      <c r="G277" t="str">
        <f>SmtRes!K301</f>
        <v>Катки самоходные вибрационные, масса до 8 т</v>
      </c>
      <c r="H277" t="str">
        <f>SmtRes!O301</f>
        <v>маш.-ч</v>
      </c>
      <c r="I277">
        <f>SmtRes!Y301*Source!I955</f>
        <v>5.9136000000000006</v>
      </c>
      <c r="J277">
        <f>SmtRes!AO301</f>
        <v>1</v>
      </c>
      <c r="K277">
        <f>SmtRes!AF301</f>
        <v>1261.8699999999999</v>
      </c>
      <c r="L277">
        <f>SmtRes!DB301</f>
        <v>11306.36</v>
      </c>
      <c r="M277">
        <f>ROUND(ROUND(L277*Source!I955, 6)*1, 2)</f>
        <v>7462.2</v>
      </c>
      <c r="N277">
        <f>SmtRes!AB301</f>
        <v>1261.8699999999999</v>
      </c>
      <c r="O277">
        <f>ROUND(ROUND(L277*Source!I955, 6)*SmtRes!DA301, 2)</f>
        <v>7462.2</v>
      </c>
      <c r="P277">
        <f>SmtRes!AG301</f>
        <v>530.02</v>
      </c>
      <c r="Q277">
        <f>SmtRes!DC301</f>
        <v>4748.9799999999996</v>
      </c>
      <c r="R277">
        <f>ROUND(ROUND(Q277*Source!I955, 6)*1, 2)</f>
        <v>3134.33</v>
      </c>
      <c r="S277">
        <f>SmtRes!AC301</f>
        <v>530.02</v>
      </c>
      <c r="T277">
        <f>ROUND(ROUND(Q277*Source!I955, 6)*SmtRes!AK301, 2)</f>
        <v>3134.33</v>
      </c>
      <c r="U277">
        <f>SmtRes!X301</f>
        <v>-1930120489</v>
      </c>
      <c r="V277">
        <v>1409836431</v>
      </c>
      <c r="W277">
        <v>1409836431</v>
      </c>
    </row>
    <row r="278" spans="1:23" x14ac:dyDescent="0.2">
      <c r="A278">
        <f>Source!A955</f>
        <v>17</v>
      </c>
      <c r="C278">
        <v>2</v>
      </c>
      <c r="D278">
        <v>0</v>
      </c>
      <c r="E278">
        <f>SmtRes!AV300</f>
        <v>0</v>
      </c>
      <c r="F278" t="str">
        <f>SmtRes!I300</f>
        <v>22.1-5-18</v>
      </c>
      <c r="G278" t="str">
        <f>SmtRes!K300</f>
        <v>Поливомоечные машины, емкость цистерны более 5000 л</v>
      </c>
      <c r="H278" t="str">
        <f>SmtRes!O300</f>
        <v>маш.-ч</v>
      </c>
      <c r="I278">
        <f>SmtRes!Y300*Source!I955</f>
        <v>0.75239999999999996</v>
      </c>
      <c r="J278">
        <f>SmtRes!AO300</f>
        <v>1</v>
      </c>
      <c r="K278">
        <f>SmtRes!AF300</f>
        <v>2020.59</v>
      </c>
      <c r="L278">
        <f>SmtRes!DB300</f>
        <v>2303.4699999999998</v>
      </c>
      <c r="M278">
        <f>ROUND(ROUND(L278*Source!I955, 6)*1, 2)</f>
        <v>1520.29</v>
      </c>
      <c r="N278">
        <f>SmtRes!AB300</f>
        <v>2020.59</v>
      </c>
      <c r="O278">
        <f>ROUND(ROUND(L278*Source!I955, 6)*SmtRes!DA300, 2)</f>
        <v>1520.29</v>
      </c>
      <c r="P278">
        <f>SmtRes!AG300</f>
        <v>458.56</v>
      </c>
      <c r="Q278">
        <f>SmtRes!DC300</f>
        <v>522.76</v>
      </c>
      <c r="R278">
        <f>ROUND(ROUND(Q278*Source!I955, 6)*1, 2)</f>
        <v>345.02</v>
      </c>
      <c r="S278">
        <f>SmtRes!AC300</f>
        <v>458.56</v>
      </c>
      <c r="T278">
        <f>ROUND(ROUND(Q278*Source!I955, 6)*SmtRes!AK300, 2)</f>
        <v>345.02</v>
      </c>
      <c r="U278">
        <f>SmtRes!X300</f>
        <v>351519474</v>
      </c>
      <c r="V278">
        <v>332433507</v>
      </c>
      <c r="W278">
        <v>332433507</v>
      </c>
    </row>
    <row r="279" spans="1:23" x14ac:dyDescent="0.2">
      <c r="A279">
        <f>Source!A955</f>
        <v>17</v>
      </c>
      <c r="C279">
        <v>2</v>
      </c>
      <c r="D279">
        <v>0</v>
      </c>
      <c r="E279">
        <f>SmtRes!AV299</f>
        <v>0</v>
      </c>
      <c r="F279" t="str">
        <f>SmtRes!I299</f>
        <v>22.1-1-43</v>
      </c>
      <c r="G279" t="str">
        <f>SmtRes!K299</f>
        <v>Бульдозеры гусеничные, мощность до 59 кВт (80 л.с.)</v>
      </c>
      <c r="H279" t="str">
        <f>SmtRes!O299</f>
        <v>маш.-ч</v>
      </c>
      <c r="I279">
        <f>SmtRes!Y299*Source!I955</f>
        <v>1.9404000000000001</v>
      </c>
      <c r="J279">
        <f>SmtRes!AO299</f>
        <v>1</v>
      </c>
      <c r="K279">
        <f>SmtRes!AF299</f>
        <v>956.79</v>
      </c>
      <c r="L279">
        <f>SmtRes!DB299</f>
        <v>2812.96</v>
      </c>
      <c r="M279">
        <f>ROUND(ROUND(L279*Source!I955, 6)*1, 2)</f>
        <v>1856.55</v>
      </c>
      <c r="N279">
        <f>SmtRes!AB299</f>
        <v>956.79</v>
      </c>
      <c r="O279">
        <f>ROUND(ROUND(L279*Source!I955, 6)*SmtRes!DA299, 2)</f>
        <v>1856.55</v>
      </c>
      <c r="P279">
        <f>SmtRes!AG299</f>
        <v>359.44</v>
      </c>
      <c r="Q279">
        <f>SmtRes!DC299</f>
        <v>1056.75</v>
      </c>
      <c r="R279">
        <f>ROUND(ROUND(Q279*Source!I955, 6)*1, 2)</f>
        <v>697.46</v>
      </c>
      <c r="S279">
        <f>SmtRes!AC299</f>
        <v>359.44</v>
      </c>
      <c r="T279">
        <f>ROUND(ROUND(Q279*Source!I955, 6)*SmtRes!AK299, 2)</f>
        <v>697.46</v>
      </c>
      <c r="U279">
        <f>SmtRes!X299</f>
        <v>974897901</v>
      </c>
      <c r="V279">
        <v>490068282</v>
      </c>
      <c r="W279">
        <v>490068282</v>
      </c>
    </row>
    <row r="280" spans="1:23" x14ac:dyDescent="0.2">
      <c r="A280">
        <f>Source!A956</f>
        <v>17</v>
      </c>
      <c r="C280">
        <v>2</v>
      </c>
      <c r="D280">
        <v>0</v>
      </c>
      <c r="E280">
        <f>SmtRes!AV309</f>
        <v>0</v>
      </c>
      <c r="F280" t="str">
        <f>SmtRes!I309</f>
        <v>22.1-5-5</v>
      </c>
      <c r="G280" t="str">
        <f>SmtRes!K309</f>
        <v>Катки дорожные самоходные статические, масса до 10 т</v>
      </c>
      <c r="H280" t="str">
        <f>SmtRes!O309</f>
        <v>маш.-ч</v>
      </c>
      <c r="I280">
        <f>SmtRes!Y309*Source!I956</f>
        <v>6.1159999999999997</v>
      </c>
      <c r="J280">
        <f>SmtRes!AO309</f>
        <v>1</v>
      </c>
      <c r="K280">
        <f>SmtRes!AF309</f>
        <v>880.59</v>
      </c>
      <c r="L280">
        <f>SmtRes!DB309</f>
        <v>1224.02</v>
      </c>
      <c r="M280">
        <f>ROUND(ROUND(L280*Source!I956, 6)*1, 2)</f>
        <v>5385.69</v>
      </c>
      <c r="N280">
        <f>SmtRes!AB309</f>
        <v>880.59</v>
      </c>
      <c r="O280">
        <f>ROUND(ROUND(L280*Source!I956, 6)*SmtRes!DA309, 2)</f>
        <v>5385.69</v>
      </c>
      <c r="P280">
        <f>SmtRes!AG309</f>
        <v>534.02</v>
      </c>
      <c r="Q280">
        <f>SmtRes!DC309</f>
        <v>742.29</v>
      </c>
      <c r="R280">
        <f>ROUND(ROUND(Q280*Source!I956, 6)*1, 2)</f>
        <v>3266.08</v>
      </c>
      <c r="S280">
        <f>SmtRes!AC309</f>
        <v>534.02</v>
      </c>
      <c r="T280">
        <f>ROUND(ROUND(Q280*Source!I956, 6)*SmtRes!AK309, 2)</f>
        <v>3266.08</v>
      </c>
      <c r="U280">
        <f>SmtRes!X309</f>
        <v>-784871617</v>
      </c>
      <c r="V280">
        <v>981158427</v>
      </c>
      <c r="W280">
        <v>981158427</v>
      </c>
    </row>
    <row r="281" spans="1:23" x14ac:dyDescent="0.2">
      <c r="A281">
        <f>Source!A956</f>
        <v>17</v>
      </c>
      <c r="C281">
        <v>2</v>
      </c>
      <c r="D281">
        <v>0</v>
      </c>
      <c r="E281">
        <f>SmtRes!AV308</f>
        <v>0</v>
      </c>
      <c r="F281" t="str">
        <f>SmtRes!I308</f>
        <v>22.1-5-4</v>
      </c>
      <c r="G281" t="str">
        <f>SmtRes!K308</f>
        <v>Катки дорожные самоходные статические, масса до 5 т</v>
      </c>
      <c r="H281" t="str">
        <f>SmtRes!O308</f>
        <v>маш.-ч</v>
      </c>
      <c r="I281">
        <f>SmtRes!Y308*Source!I956</f>
        <v>2.0240000000000005</v>
      </c>
      <c r="J281">
        <f>SmtRes!AO308</f>
        <v>1</v>
      </c>
      <c r="K281">
        <f>SmtRes!AF308</f>
        <v>888.61</v>
      </c>
      <c r="L281">
        <f>SmtRes!DB308</f>
        <v>408.76</v>
      </c>
      <c r="M281">
        <f>ROUND(ROUND(L281*Source!I956, 6)*1, 2)</f>
        <v>1798.54</v>
      </c>
      <c r="N281">
        <f>SmtRes!AB308</f>
        <v>888.61</v>
      </c>
      <c r="O281">
        <f>ROUND(ROUND(L281*Source!I956, 6)*SmtRes!DA308, 2)</f>
        <v>1798.54</v>
      </c>
      <c r="P281">
        <f>SmtRes!AG308</f>
        <v>396.74</v>
      </c>
      <c r="Q281">
        <f>SmtRes!DC308</f>
        <v>182.5</v>
      </c>
      <c r="R281">
        <f>ROUND(ROUND(Q281*Source!I956, 6)*1, 2)</f>
        <v>803</v>
      </c>
      <c r="S281">
        <f>SmtRes!AC308</f>
        <v>396.74</v>
      </c>
      <c r="T281">
        <f>ROUND(ROUND(Q281*Source!I956, 6)*SmtRes!AK308, 2)</f>
        <v>803</v>
      </c>
      <c r="U281">
        <f>SmtRes!X308</f>
        <v>-1085430917</v>
      </c>
      <c r="V281">
        <v>1407159038</v>
      </c>
      <c r="W281">
        <v>1407159038</v>
      </c>
    </row>
    <row r="282" spans="1:23" x14ac:dyDescent="0.2">
      <c r="A282">
        <f>Source!A958</f>
        <v>18</v>
      </c>
      <c r="C282">
        <v>3</v>
      </c>
      <c r="D282">
        <f>Source!BI958</f>
        <v>4</v>
      </c>
      <c r="E282">
        <f>Source!FS958</f>
        <v>0</v>
      </c>
      <c r="F282" t="str">
        <f>Source!F958</f>
        <v>21.3-3-19</v>
      </c>
      <c r="G282" t="str">
        <f>Source!G958</f>
        <v>Смеси асфальтобетонные дорожные горячие мелкозернистые, марка II, тип В</v>
      </c>
      <c r="H282" t="str">
        <f>Source!H958</f>
        <v>т</v>
      </c>
      <c r="I282">
        <f>Source!I958</f>
        <v>53.152000000000008</v>
      </c>
      <c r="J282">
        <v>1</v>
      </c>
      <c r="K282">
        <f>Source!AC958</f>
        <v>2562.79</v>
      </c>
      <c r="M282">
        <f>ROUND(K282*I282, 2)</f>
        <v>136217.41</v>
      </c>
      <c r="N282">
        <f>Source!AC958*IF(Source!BC958&lt;&gt; 0, Source!BC958, 1)</f>
        <v>2562.79</v>
      </c>
      <c r="O282">
        <f>ROUND(N282*I282, 2)</f>
        <v>136217.41</v>
      </c>
      <c r="P282">
        <f>Source!AE958</f>
        <v>0</v>
      </c>
      <c r="R282">
        <f>ROUND(P282*I282, 2)</f>
        <v>0</v>
      </c>
      <c r="S282">
        <f>Source!AE958*IF(Source!BS958&lt;&gt; 0, Source!BS958, 1)</f>
        <v>0</v>
      </c>
      <c r="T282">
        <f>ROUND(S282*I282, 2)</f>
        <v>0</v>
      </c>
      <c r="U282">
        <f>Source!GF958</f>
        <v>1103439754</v>
      </c>
      <c r="V282">
        <v>1846978656</v>
      </c>
      <c r="W282">
        <v>1846978656</v>
      </c>
    </row>
    <row r="283" spans="1:23" x14ac:dyDescent="0.2">
      <c r="A283">
        <f>Source!A959</f>
        <v>17</v>
      </c>
      <c r="C283">
        <v>3</v>
      </c>
      <c r="D283">
        <v>0</v>
      </c>
      <c r="E283">
        <f>SmtRes!AV321</f>
        <v>0</v>
      </c>
      <c r="F283" t="str">
        <f>SmtRes!I321</f>
        <v>21.1-25-776</v>
      </c>
      <c r="G283" t="str">
        <f>SmtRes!K321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283" t="str">
        <f>SmtRes!O321</f>
        <v>кг</v>
      </c>
      <c r="I283">
        <f>SmtRes!Y321*Source!I959</f>
        <v>1062.6000000000001</v>
      </c>
      <c r="J283">
        <f>SmtRes!AO321</f>
        <v>1</v>
      </c>
      <c r="K283">
        <f>SmtRes!AE321</f>
        <v>202.34</v>
      </c>
      <c r="L283">
        <f>SmtRes!DB321</f>
        <v>48865.11</v>
      </c>
      <c r="M283">
        <f>ROUND(ROUND(L283*Source!I959, 6)*1, 2)</f>
        <v>215006.48</v>
      </c>
      <c r="N283">
        <f>SmtRes!AA321</f>
        <v>202.34</v>
      </c>
      <c r="O283">
        <f>ROUND(ROUND(L283*Source!I959, 6)*SmtRes!DA321, 2)</f>
        <v>215006.48</v>
      </c>
      <c r="P283">
        <f>SmtRes!AG321</f>
        <v>0</v>
      </c>
      <c r="Q283">
        <f>SmtRes!DC321</f>
        <v>0</v>
      </c>
      <c r="R283">
        <f>ROUND(ROUND(Q283*Source!I959, 6)*1, 2)</f>
        <v>0</v>
      </c>
      <c r="S283">
        <f>SmtRes!AC321</f>
        <v>0</v>
      </c>
      <c r="T283">
        <f>ROUND(ROUND(Q283*Source!I959, 6)*SmtRes!AK321, 2)</f>
        <v>0</v>
      </c>
      <c r="U283">
        <f>SmtRes!X321</f>
        <v>1434584530</v>
      </c>
      <c r="V283">
        <v>2130616076</v>
      </c>
      <c r="W283">
        <v>2130616076</v>
      </c>
    </row>
    <row r="284" spans="1:23" x14ac:dyDescent="0.2">
      <c r="A284">
        <f>Source!A959</f>
        <v>17</v>
      </c>
      <c r="C284">
        <v>3</v>
      </c>
      <c r="D284">
        <v>0</v>
      </c>
      <c r="E284">
        <f>SmtRes!AV318</f>
        <v>0</v>
      </c>
      <c r="F284" t="str">
        <f>SmtRes!I318</f>
        <v>21.1-25-343</v>
      </c>
      <c r="G284" t="str">
        <f>SmtRes!K318</f>
        <v>Скипидар живичный</v>
      </c>
      <c r="H284" t="str">
        <f>SmtRes!O318</f>
        <v>т</v>
      </c>
      <c r="I284">
        <f>SmtRes!Y318*Source!I959</f>
        <v>1.3860000000000001E-2</v>
      </c>
      <c r="J284">
        <f>SmtRes!AO318</f>
        <v>1</v>
      </c>
      <c r="K284">
        <f>SmtRes!AE318</f>
        <v>343020.03</v>
      </c>
      <c r="L284">
        <f>SmtRes!DB318</f>
        <v>1080.51</v>
      </c>
      <c r="M284">
        <f>ROUND(ROUND(L284*Source!I959, 6)*1, 2)</f>
        <v>4754.24</v>
      </c>
      <c r="N284">
        <f>SmtRes!AA318</f>
        <v>343020.03</v>
      </c>
      <c r="O284">
        <f>ROUND(ROUND(L284*Source!I959, 6)*SmtRes!DA318, 2)</f>
        <v>4754.24</v>
      </c>
      <c r="P284">
        <f>SmtRes!AG318</f>
        <v>0</v>
      </c>
      <c r="Q284">
        <f>SmtRes!DC318</f>
        <v>0</v>
      </c>
      <c r="R284">
        <f>ROUND(ROUND(Q284*Source!I959, 6)*1, 2)</f>
        <v>0</v>
      </c>
      <c r="S284">
        <f>SmtRes!AC318</f>
        <v>0</v>
      </c>
      <c r="T284">
        <f>ROUND(ROUND(Q284*Source!I959, 6)*SmtRes!AK318, 2)</f>
        <v>0</v>
      </c>
      <c r="U284">
        <f>SmtRes!X318</f>
        <v>2135985724</v>
      </c>
      <c r="V284">
        <v>-588394673</v>
      </c>
      <c r="W284">
        <v>-588394673</v>
      </c>
    </row>
    <row r="285" spans="1:23" x14ac:dyDescent="0.2">
      <c r="A285">
        <f>Source!A959</f>
        <v>17</v>
      </c>
      <c r="C285">
        <v>3</v>
      </c>
      <c r="D285">
        <v>0</v>
      </c>
      <c r="E285">
        <f>SmtRes!AV317</f>
        <v>0</v>
      </c>
      <c r="F285" t="str">
        <f>SmtRes!I317</f>
        <v>21.1-25-255</v>
      </c>
      <c r="G285" t="str">
        <f>SmtRes!K317</f>
        <v>Пленка полиэтиленовая, толщина 0,12 - 0,15 мм</v>
      </c>
      <c r="H285" t="str">
        <f>SmtRes!O317</f>
        <v>м2</v>
      </c>
      <c r="I285">
        <f>SmtRes!Y317*Source!I959</f>
        <v>24.64</v>
      </c>
      <c r="J285">
        <f>SmtRes!AO317</f>
        <v>1</v>
      </c>
      <c r="K285">
        <f>SmtRes!AE317</f>
        <v>12.02</v>
      </c>
      <c r="L285">
        <f>SmtRes!DB317</f>
        <v>67.31</v>
      </c>
      <c r="M285">
        <f>ROUND(ROUND(L285*Source!I959, 6)*1, 2)</f>
        <v>296.16000000000003</v>
      </c>
      <c r="N285">
        <f>SmtRes!AA317</f>
        <v>12.02</v>
      </c>
      <c r="O285">
        <f>ROUND(ROUND(L285*Source!I959, 6)*SmtRes!DA317, 2)</f>
        <v>296.16000000000003</v>
      </c>
      <c r="P285">
        <f>SmtRes!AG317</f>
        <v>0</v>
      </c>
      <c r="Q285">
        <f>SmtRes!DC317</f>
        <v>0</v>
      </c>
      <c r="R285">
        <f>ROUND(ROUND(Q285*Source!I959, 6)*1, 2)</f>
        <v>0</v>
      </c>
      <c r="S285">
        <f>SmtRes!AC317</f>
        <v>0</v>
      </c>
      <c r="T285">
        <f>ROUND(ROUND(Q285*Source!I959, 6)*SmtRes!AK317, 2)</f>
        <v>0</v>
      </c>
      <c r="U285">
        <f>SmtRes!X317</f>
        <v>-656702110</v>
      </c>
      <c r="V285">
        <v>657210226</v>
      </c>
      <c r="W285">
        <v>657210226</v>
      </c>
    </row>
    <row r="286" spans="1:23" x14ac:dyDescent="0.2">
      <c r="A286">
        <f>Source!A959</f>
        <v>17</v>
      </c>
      <c r="C286">
        <v>2</v>
      </c>
      <c r="D286">
        <v>0</v>
      </c>
      <c r="E286">
        <f>SmtRes!AV316</f>
        <v>0</v>
      </c>
      <c r="F286" t="str">
        <f>SmtRes!I316</f>
        <v>22.1-6-68</v>
      </c>
      <c r="G286" t="str">
        <f>SmtRes!K316</f>
        <v>Растворосмесители стационарные, емкость до 250 л</v>
      </c>
      <c r="H286" t="str">
        <f>SmtRes!O316</f>
        <v>маш.-ч</v>
      </c>
      <c r="I286">
        <f>SmtRes!Y316*Source!I959</f>
        <v>11.616000000000001</v>
      </c>
      <c r="J286">
        <f>SmtRes!AO316</f>
        <v>1</v>
      </c>
      <c r="K286">
        <f>SmtRes!AF316</f>
        <v>454.31</v>
      </c>
      <c r="L286">
        <f>SmtRes!DB316</f>
        <v>1199.3800000000001</v>
      </c>
      <c r="M286">
        <f>ROUND(ROUND(L286*Source!I959, 6)*1, 2)</f>
        <v>5277.27</v>
      </c>
      <c r="N286">
        <f>SmtRes!AB316</f>
        <v>454.31</v>
      </c>
      <c r="O286">
        <f>ROUND(ROUND(L286*Source!I959, 6)*SmtRes!DA316, 2)</f>
        <v>5277.27</v>
      </c>
      <c r="P286">
        <f>SmtRes!AG316</f>
        <v>405.68</v>
      </c>
      <c r="Q286">
        <f>SmtRes!DC316</f>
        <v>1071</v>
      </c>
      <c r="R286">
        <f>ROUND(ROUND(Q286*Source!I959, 6)*1, 2)</f>
        <v>4712.3999999999996</v>
      </c>
      <c r="S286">
        <f>SmtRes!AC316</f>
        <v>405.68</v>
      </c>
      <c r="T286">
        <f>ROUND(ROUND(Q286*Source!I959, 6)*SmtRes!AK316, 2)</f>
        <v>4712.3999999999996</v>
      </c>
      <c r="U286">
        <f>SmtRes!X316</f>
        <v>1948933241</v>
      </c>
      <c r="V286">
        <v>4389697</v>
      </c>
      <c r="W286">
        <v>4389697</v>
      </c>
    </row>
    <row r="287" spans="1:23" x14ac:dyDescent="0.2">
      <c r="A287">
        <f>Source!A959</f>
        <v>17</v>
      </c>
      <c r="C287">
        <v>2</v>
      </c>
      <c r="D287">
        <v>0</v>
      </c>
      <c r="E287">
        <f>SmtRes!AV315</f>
        <v>0</v>
      </c>
      <c r="F287" t="str">
        <f>SmtRes!I315</f>
        <v>22.1-4-8</v>
      </c>
      <c r="G287" t="str">
        <f>SmtRes!K315</f>
        <v>Погрузчики на автомобильном ходу, грузоподъемность до 1 т</v>
      </c>
      <c r="H287" t="str">
        <f>SmtRes!O315</f>
        <v>маш.-ч</v>
      </c>
      <c r="I287">
        <f>SmtRes!Y315*Source!I959</f>
        <v>4.4000000000000004E-2</v>
      </c>
      <c r="J287">
        <f>SmtRes!AO315</f>
        <v>1</v>
      </c>
      <c r="K287">
        <f>SmtRes!AF315</f>
        <v>616.73</v>
      </c>
      <c r="L287">
        <f>SmtRes!DB315</f>
        <v>6.17</v>
      </c>
      <c r="M287">
        <f>ROUND(ROUND(L287*Source!I959, 6)*1, 2)</f>
        <v>27.15</v>
      </c>
      <c r="N287">
        <f>SmtRes!AB315</f>
        <v>616.73</v>
      </c>
      <c r="O287">
        <f>ROUND(ROUND(L287*Source!I959, 6)*SmtRes!DA315, 2)</f>
        <v>27.15</v>
      </c>
      <c r="P287">
        <f>SmtRes!AG315</f>
        <v>511.29</v>
      </c>
      <c r="Q287">
        <f>SmtRes!DC315</f>
        <v>5.1100000000000003</v>
      </c>
      <c r="R287">
        <f>ROUND(ROUND(Q287*Source!I959, 6)*1, 2)</f>
        <v>22.48</v>
      </c>
      <c r="S287">
        <f>SmtRes!AC315</f>
        <v>511.29</v>
      </c>
      <c r="T287">
        <f>ROUND(ROUND(Q287*Source!I959, 6)*SmtRes!AK315, 2)</f>
        <v>22.48</v>
      </c>
      <c r="U287">
        <f>SmtRes!X315</f>
        <v>-929482187</v>
      </c>
      <c r="V287">
        <v>-878210744</v>
      </c>
      <c r="W287">
        <v>-878210744</v>
      </c>
    </row>
    <row r="288" spans="1:23" x14ac:dyDescent="0.2">
      <c r="A288">
        <f>Source!A959</f>
        <v>17</v>
      </c>
      <c r="C288">
        <v>2</v>
      </c>
      <c r="D288">
        <v>0</v>
      </c>
      <c r="E288">
        <f>SmtRes!AV314</f>
        <v>0</v>
      </c>
      <c r="F288" t="str">
        <f>SmtRes!I314</f>
        <v>22.1-30-102</v>
      </c>
      <c r="G288" t="str">
        <f>SmtRes!K314</f>
        <v>Дрели электрические, двухскоростные, мощностью 600 Вт</v>
      </c>
      <c r="H288" t="str">
        <f>SmtRes!O314</f>
        <v>маш.-ч</v>
      </c>
      <c r="I288">
        <f>SmtRes!Y314*Source!I959</f>
        <v>5.1920000000000002</v>
      </c>
      <c r="J288">
        <f>SmtRes!AO314</f>
        <v>1</v>
      </c>
      <c r="K288">
        <f>SmtRes!AF314</f>
        <v>7.44</v>
      </c>
      <c r="L288">
        <f>SmtRes!DB314</f>
        <v>8.7799999999999994</v>
      </c>
      <c r="M288">
        <f>ROUND(ROUND(L288*Source!I959, 6)*1, 2)</f>
        <v>38.630000000000003</v>
      </c>
      <c r="N288">
        <f>SmtRes!AB314</f>
        <v>7.44</v>
      </c>
      <c r="O288">
        <f>ROUND(ROUND(L288*Source!I959, 6)*SmtRes!DA314, 2)</f>
        <v>38.630000000000003</v>
      </c>
      <c r="P288">
        <f>SmtRes!AG314</f>
        <v>0.98</v>
      </c>
      <c r="Q288">
        <f>SmtRes!DC314</f>
        <v>1.1599999999999999</v>
      </c>
      <c r="R288">
        <f>ROUND(ROUND(Q288*Source!I959, 6)*1, 2)</f>
        <v>5.0999999999999996</v>
      </c>
      <c r="S288">
        <f>SmtRes!AC314</f>
        <v>0.98</v>
      </c>
      <c r="T288">
        <f>ROUND(ROUND(Q288*Source!I959, 6)*SmtRes!AK314, 2)</f>
        <v>5.0999999999999996</v>
      </c>
      <c r="U288">
        <f>SmtRes!X314</f>
        <v>-1222982568</v>
      </c>
      <c r="V288">
        <v>-2110789947</v>
      </c>
      <c r="W288">
        <v>-2110789947</v>
      </c>
    </row>
    <row r="289" spans="1:23" x14ac:dyDescent="0.2">
      <c r="A289">
        <f>Source!A959</f>
        <v>17</v>
      </c>
      <c r="C289">
        <v>2</v>
      </c>
      <c r="D289">
        <v>0</v>
      </c>
      <c r="E289">
        <f>SmtRes!AV313</f>
        <v>0</v>
      </c>
      <c r="F289" t="str">
        <f>SmtRes!I313</f>
        <v>22.1-17-168</v>
      </c>
      <c r="G289" t="str">
        <f>SmtRes!K313</f>
        <v>Укладчики полимерных покрытий на игровых и спортивных площадках, производительность 10-50 м2/ч</v>
      </c>
      <c r="H289" t="str">
        <f>SmtRes!O313</f>
        <v>маш.-ч</v>
      </c>
      <c r="I289">
        <f>SmtRes!Y313*Source!I959</f>
        <v>11.616000000000001</v>
      </c>
      <c r="J289">
        <f>SmtRes!AO313</f>
        <v>1</v>
      </c>
      <c r="K289">
        <f>SmtRes!AF313</f>
        <v>531.41</v>
      </c>
      <c r="L289">
        <f>SmtRes!DB313</f>
        <v>1402.92</v>
      </c>
      <c r="M289">
        <f>ROUND(ROUND(L289*Source!I959, 6)*1, 2)</f>
        <v>6172.85</v>
      </c>
      <c r="N289">
        <f>SmtRes!AB313</f>
        <v>531.41</v>
      </c>
      <c r="O289">
        <f>ROUND(ROUND(L289*Source!I959, 6)*SmtRes!DA313, 2)</f>
        <v>6172.85</v>
      </c>
      <c r="P289">
        <f>SmtRes!AG313</f>
        <v>373.56</v>
      </c>
      <c r="Q289">
        <f>SmtRes!DC313</f>
        <v>986.2</v>
      </c>
      <c r="R289">
        <f>ROUND(ROUND(Q289*Source!I959, 6)*1, 2)</f>
        <v>4339.28</v>
      </c>
      <c r="S289">
        <f>SmtRes!AC313</f>
        <v>373.56</v>
      </c>
      <c r="T289">
        <f>ROUND(ROUND(Q289*Source!I959, 6)*SmtRes!AK313, 2)</f>
        <v>4339.28</v>
      </c>
      <c r="U289">
        <f>SmtRes!X313</f>
        <v>2028281919</v>
      </c>
      <c r="V289">
        <v>-1587432455</v>
      </c>
      <c r="W289">
        <v>-1587432455</v>
      </c>
    </row>
    <row r="290" spans="1:23" x14ac:dyDescent="0.2">
      <c r="A290">
        <f>Source!A962</f>
        <v>18</v>
      </c>
      <c r="C290">
        <v>3</v>
      </c>
      <c r="D290">
        <f>Source!BI962</f>
        <v>4</v>
      </c>
      <c r="E290">
        <f>Source!FS962</f>
        <v>0</v>
      </c>
      <c r="F290" t="str">
        <f>Source!F962</f>
        <v>21.1-25-770</v>
      </c>
      <c r="G290" t="str">
        <f>Source!G962</f>
        <v>Крошка каучуковая гранулированная, окрашенная в массе, фракция 2-3 мм, цветная</v>
      </c>
      <c r="H290" t="str">
        <f>Source!H962</f>
        <v>кг</v>
      </c>
      <c r="I290">
        <f>Source!I962</f>
        <v>3233.9999999999995</v>
      </c>
      <c r="J290">
        <v>1</v>
      </c>
      <c r="K290">
        <f>Source!AC962</f>
        <v>94.72</v>
      </c>
      <c r="M290">
        <f>ROUND(K290*I290, 2)</f>
        <v>306324.47999999998</v>
      </c>
      <c r="N290">
        <f>Source!AC962*IF(Source!BC962&lt;&gt; 0, Source!BC962, 1)</f>
        <v>94.72</v>
      </c>
      <c r="O290">
        <f>ROUND(N290*I290, 2)</f>
        <v>306324.47999999998</v>
      </c>
      <c r="P290">
        <f>Source!AE962</f>
        <v>0</v>
      </c>
      <c r="R290">
        <f>ROUND(P290*I290, 2)</f>
        <v>0</v>
      </c>
      <c r="S290">
        <f>Source!AE962*IF(Source!BS962&lt;&gt; 0, Source!BS962, 1)</f>
        <v>0</v>
      </c>
      <c r="T290">
        <f>ROUND(S290*I290, 2)</f>
        <v>0</v>
      </c>
      <c r="U290">
        <f>Source!GF962</f>
        <v>1362637907</v>
      </c>
      <c r="V290">
        <v>-1596697333</v>
      </c>
      <c r="W290">
        <v>-1596697333</v>
      </c>
    </row>
    <row r="291" spans="1:23" x14ac:dyDescent="0.2">
      <c r="A291">
        <f>Source!A963</f>
        <v>17</v>
      </c>
      <c r="C291">
        <v>3</v>
      </c>
      <c r="D291">
        <v>0</v>
      </c>
      <c r="E291">
        <f>SmtRes!AV328</f>
        <v>0</v>
      </c>
      <c r="F291" t="str">
        <f>SmtRes!I328</f>
        <v>21.1-25-776</v>
      </c>
      <c r="G291" t="str">
        <f>SmtRes!K328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291" t="str">
        <f>SmtRes!O328</f>
        <v>кг</v>
      </c>
      <c r="I291">
        <f>SmtRes!Y328*Source!I963</f>
        <v>184.8</v>
      </c>
      <c r="J291">
        <f>SmtRes!AO328</f>
        <v>1</v>
      </c>
      <c r="K291">
        <f>SmtRes!AE328</f>
        <v>202.34</v>
      </c>
      <c r="L291">
        <f>SmtRes!DB328</f>
        <v>8498.2800000000007</v>
      </c>
      <c r="M291">
        <f>ROUND(ROUND(L291*Source!I963, 6)*1, 2)</f>
        <v>37392.43</v>
      </c>
      <c r="N291">
        <f>SmtRes!AA328</f>
        <v>202.34</v>
      </c>
      <c r="O291">
        <f>ROUND(ROUND(L291*Source!I963, 6)*SmtRes!DA328, 2)</f>
        <v>37392.43</v>
      </c>
      <c r="P291">
        <f>SmtRes!AG328</f>
        <v>0</v>
      </c>
      <c r="Q291">
        <f>SmtRes!DC328</f>
        <v>0</v>
      </c>
      <c r="R291">
        <f>ROUND(ROUND(Q291*Source!I963, 6)*1, 2)</f>
        <v>0</v>
      </c>
      <c r="S291">
        <f>SmtRes!AC328</f>
        <v>0</v>
      </c>
      <c r="T291">
        <f>ROUND(ROUND(Q291*Source!I963, 6)*SmtRes!AK328, 2)</f>
        <v>0</v>
      </c>
      <c r="U291">
        <f>SmtRes!X328</f>
        <v>1434584530</v>
      </c>
      <c r="V291">
        <v>2130616076</v>
      </c>
      <c r="W291">
        <v>2130616076</v>
      </c>
    </row>
    <row r="292" spans="1:23" x14ac:dyDescent="0.2">
      <c r="A292">
        <f>Source!A963</f>
        <v>17</v>
      </c>
      <c r="C292">
        <v>2</v>
      </c>
      <c r="D292">
        <v>0</v>
      </c>
      <c r="E292">
        <f>SmtRes!AV325</f>
        <v>0</v>
      </c>
      <c r="F292" t="str">
        <f>SmtRes!I325</f>
        <v>22.1-6-68</v>
      </c>
      <c r="G292" t="str">
        <f>SmtRes!K325</f>
        <v>Растворосмесители стационарные, емкость до 250 л</v>
      </c>
      <c r="H292" t="str">
        <f>SmtRes!O325</f>
        <v>маш.-ч</v>
      </c>
      <c r="I292">
        <f>SmtRes!Y325*Source!I963</f>
        <v>2.2000000000000002</v>
      </c>
      <c r="J292">
        <f>SmtRes!AO325</f>
        <v>1</v>
      </c>
      <c r="K292">
        <f>SmtRes!AF325</f>
        <v>454.31</v>
      </c>
      <c r="L292">
        <f>SmtRes!DB325</f>
        <v>227.16</v>
      </c>
      <c r="M292">
        <f>ROUND(ROUND(L292*Source!I963, 6)*1, 2)</f>
        <v>999.5</v>
      </c>
      <c r="N292">
        <f>SmtRes!AB325</f>
        <v>454.31</v>
      </c>
      <c r="O292">
        <f>ROUND(ROUND(L292*Source!I963, 6)*SmtRes!DA325, 2)</f>
        <v>999.5</v>
      </c>
      <c r="P292">
        <f>SmtRes!AG325</f>
        <v>405.68</v>
      </c>
      <c r="Q292">
        <f>SmtRes!DC325</f>
        <v>202.84</v>
      </c>
      <c r="R292">
        <f>ROUND(ROUND(Q292*Source!I963, 6)*1, 2)</f>
        <v>892.5</v>
      </c>
      <c r="S292">
        <f>SmtRes!AC325</f>
        <v>405.68</v>
      </c>
      <c r="T292">
        <f>ROUND(ROUND(Q292*Source!I963, 6)*SmtRes!AK325, 2)</f>
        <v>892.5</v>
      </c>
      <c r="U292">
        <f>SmtRes!X325</f>
        <v>1948933241</v>
      </c>
      <c r="V292">
        <v>4389697</v>
      </c>
      <c r="W292">
        <v>4389697</v>
      </c>
    </row>
    <row r="293" spans="1:23" x14ac:dyDescent="0.2">
      <c r="A293">
        <f>Source!A963</f>
        <v>17</v>
      </c>
      <c r="C293">
        <v>2</v>
      </c>
      <c r="D293">
        <v>0</v>
      </c>
      <c r="E293">
        <f>SmtRes!AV324</f>
        <v>0</v>
      </c>
      <c r="F293" t="str">
        <f>SmtRes!I324</f>
        <v>22.1-17-168</v>
      </c>
      <c r="G293" t="str">
        <f>SmtRes!K324</f>
        <v>Укладчики полимерных покрытий на игровых и спортивных площадках, производительность 10-50 м2/ч</v>
      </c>
      <c r="H293" t="str">
        <f>SmtRes!O324</f>
        <v>маш.-ч</v>
      </c>
      <c r="I293">
        <f>SmtRes!Y324*Source!I963</f>
        <v>2.2000000000000002</v>
      </c>
      <c r="J293">
        <f>SmtRes!AO324</f>
        <v>1</v>
      </c>
      <c r="K293">
        <f>SmtRes!AF324</f>
        <v>531.41</v>
      </c>
      <c r="L293">
        <f>SmtRes!DB324</f>
        <v>265.70999999999998</v>
      </c>
      <c r="M293">
        <f>ROUND(ROUND(L293*Source!I963, 6)*1, 2)</f>
        <v>1169.1199999999999</v>
      </c>
      <c r="N293">
        <f>SmtRes!AB324</f>
        <v>531.41</v>
      </c>
      <c r="O293">
        <f>ROUND(ROUND(L293*Source!I963, 6)*SmtRes!DA324, 2)</f>
        <v>1169.1199999999999</v>
      </c>
      <c r="P293">
        <f>SmtRes!AG324</f>
        <v>373.56</v>
      </c>
      <c r="Q293">
        <f>SmtRes!DC324</f>
        <v>186.78</v>
      </c>
      <c r="R293">
        <f>ROUND(ROUND(Q293*Source!I963, 6)*1, 2)</f>
        <v>821.83</v>
      </c>
      <c r="S293">
        <f>SmtRes!AC324</f>
        <v>373.56</v>
      </c>
      <c r="T293">
        <f>ROUND(ROUND(Q293*Source!I963, 6)*SmtRes!AK324, 2)</f>
        <v>821.83</v>
      </c>
      <c r="U293">
        <f>SmtRes!X324</f>
        <v>2028281919</v>
      </c>
      <c r="V293">
        <v>-1587432455</v>
      </c>
      <c r="W293">
        <v>-1587432455</v>
      </c>
    </row>
    <row r="294" spans="1:23" x14ac:dyDescent="0.2">
      <c r="A294">
        <f>Source!A966</f>
        <v>18</v>
      </c>
      <c r="C294">
        <v>3</v>
      </c>
      <c r="D294">
        <f>Source!BI966</f>
        <v>4</v>
      </c>
      <c r="E294">
        <f>Source!FS966</f>
        <v>0</v>
      </c>
      <c r="F294" t="str">
        <f>Source!F966</f>
        <v>21.1-25-770</v>
      </c>
      <c r="G294" t="str">
        <f>Source!G966</f>
        <v>Крошка каучуковая гранулированная, окрашенная в массе, фракция 2-3 мм, цветная</v>
      </c>
      <c r="H294" t="str">
        <f>Source!H966</f>
        <v>кг</v>
      </c>
      <c r="I294">
        <f>Source!I966</f>
        <v>646.79999999999995</v>
      </c>
      <c r="J294">
        <v>1</v>
      </c>
      <c r="K294">
        <f>Source!AC966</f>
        <v>94.72</v>
      </c>
      <c r="M294">
        <f>ROUND(K294*I294, 2)</f>
        <v>61264.9</v>
      </c>
      <c r="N294">
        <f>Source!AC966*IF(Source!BC966&lt;&gt; 0, Source!BC966, 1)</f>
        <v>94.72</v>
      </c>
      <c r="O294">
        <f>ROUND(N294*I294, 2)</f>
        <v>61264.9</v>
      </c>
      <c r="P294">
        <f>Source!AE966</f>
        <v>0</v>
      </c>
      <c r="R294">
        <f>ROUND(P294*I294, 2)</f>
        <v>0</v>
      </c>
      <c r="S294">
        <f>Source!AE966*IF(Source!BS966&lt;&gt; 0, Source!BS966, 1)</f>
        <v>0</v>
      </c>
      <c r="T294">
        <f>ROUND(S294*I294, 2)</f>
        <v>0</v>
      </c>
      <c r="U294">
        <f>Source!GF966</f>
        <v>1362637907</v>
      </c>
      <c r="V294">
        <v>-1596697333</v>
      </c>
      <c r="W294">
        <v>-1596697333</v>
      </c>
    </row>
    <row r="295" spans="1:23" x14ac:dyDescent="0.2">
      <c r="A295">
        <f>Source!A967</f>
        <v>17</v>
      </c>
      <c r="C295">
        <v>3</v>
      </c>
      <c r="D295">
        <v>0</v>
      </c>
      <c r="E295">
        <f>SmtRes!AV332</f>
        <v>0</v>
      </c>
      <c r="F295" t="str">
        <f>SmtRes!I332</f>
        <v>21.3-2-15</v>
      </c>
      <c r="G295" t="str">
        <f>SmtRes!K332</f>
        <v>Растворы цементные, марка 100</v>
      </c>
      <c r="H295" t="str">
        <f>SmtRes!O332</f>
        <v>м3</v>
      </c>
      <c r="I295">
        <f>SmtRes!Y332*Source!I967</f>
        <v>6.54E-2</v>
      </c>
      <c r="J295">
        <f>SmtRes!AO332</f>
        <v>1</v>
      </c>
      <c r="K295">
        <f>SmtRes!AE332</f>
        <v>3392.59</v>
      </c>
      <c r="L295">
        <f>SmtRes!DB332</f>
        <v>203.56</v>
      </c>
      <c r="M295">
        <f>ROUND(ROUND(L295*Source!I967, 6)*1, 2)</f>
        <v>221.88</v>
      </c>
      <c r="N295">
        <f>SmtRes!AA332</f>
        <v>3392.59</v>
      </c>
      <c r="O295">
        <f>ROUND(ROUND(L295*Source!I967, 6)*SmtRes!DA332, 2)</f>
        <v>221.88</v>
      </c>
      <c r="P295">
        <f>SmtRes!AG332</f>
        <v>0</v>
      </c>
      <c r="Q295">
        <f>SmtRes!DC332</f>
        <v>0</v>
      </c>
      <c r="R295">
        <f>ROUND(ROUND(Q295*Source!I967, 6)*1, 2)</f>
        <v>0</v>
      </c>
      <c r="S295">
        <f>SmtRes!AC332</f>
        <v>0</v>
      </c>
      <c r="T295">
        <f>ROUND(ROUND(Q295*Source!I967, 6)*SmtRes!AK332, 2)</f>
        <v>0</v>
      </c>
      <c r="U295">
        <f>SmtRes!X332</f>
        <v>253260963</v>
      </c>
      <c r="V295">
        <v>1066234070</v>
      </c>
      <c r="W295">
        <v>1066234070</v>
      </c>
    </row>
    <row r="296" spans="1:23" x14ac:dyDescent="0.2">
      <c r="A296">
        <f>Source!A967</f>
        <v>17</v>
      </c>
      <c r="C296">
        <v>3</v>
      </c>
      <c r="D296">
        <v>0</v>
      </c>
      <c r="E296">
        <f>SmtRes!AV331</f>
        <v>0</v>
      </c>
      <c r="F296" t="str">
        <f>SmtRes!I331</f>
        <v>21.3-1-69</v>
      </c>
      <c r="G296" t="str">
        <f>SmtRes!K331</f>
        <v>Смеси бетонные, БСГ, тяжелого бетона на гранитном щебне, класс прочности: В15 (М200); П3, фракция 5-20, F50-100, W0-2</v>
      </c>
      <c r="H296" t="str">
        <f>SmtRes!O331</f>
        <v>м3</v>
      </c>
      <c r="I296">
        <f>SmtRes!Y331*Source!I967</f>
        <v>6.4310000000000009</v>
      </c>
      <c r="J296">
        <f>SmtRes!AO331</f>
        <v>1</v>
      </c>
      <c r="K296">
        <f>SmtRes!AE331</f>
        <v>3714.73</v>
      </c>
      <c r="L296">
        <f>SmtRes!DB331</f>
        <v>21916.91</v>
      </c>
      <c r="M296">
        <f>ROUND(ROUND(L296*Source!I967, 6)*1, 2)</f>
        <v>23889.43</v>
      </c>
      <c r="N296">
        <f>SmtRes!AA331</f>
        <v>3714.73</v>
      </c>
      <c r="O296">
        <f>ROUND(ROUND(L296*Source!I967, 6)*SmtRes!DA331, 2)</f>
        <v>23889.43</v>
      </c>
      <c r="P296">
        <f>SmtRes!AG331</f>
        <v>0</v>
      </c>
      <c r="Q296">
        <f>SmtRes!DC331</f>
        <v>0</v>
      </c>
      <c r="R296">
        <f>ROUND(ROUND(Q296*Source!I967, 6)*1, 2)</f>
        <v>0</v>
      </c>
      <c r="S296">
        <f>SmtRes!AC331</f>
        <v>0</v>
      </c>
      <c r="T296">
        <f>ROUND(ROUND(Q296*Source!I967, 6)*SmtRes!AK331, 2)</f>
        <v>0</v>
      </c>
      <c r="U296">
        <f>SmtRes!X331</f>
        <v>-697630842</v>
      </c>
      <c r="V296">
        <v>-887866689</v>
      </c>
      <c r="W296">
        <v>-887866689</v>
      </c>
    </row>
    <row r="297" spans="1:23" x14ac:dyDescent="0.2">
      <c r="A297">
        <f>Source!A1033</f>
        <v>4</v>
      </c>
      <c r="B297">
        <v>1033</v>
      </c>
      <c r="G297" t="str">
        <f>Source!G1033</f>
        <v>Установка лавочек</v>
      </c>
    </row>
    <row r="298" spans="1:23" x14ac:dyDescent="0.2">
      <c r="A298">
        <f>Source!A1037</f>
        <v>17</v>
      </c>
      <c r="C298">
        <v>3</v>
      </c>
      <c r="D298">
        <v>0</v>
      </c>
      <c r="E298">
        <f>SmtRes!AV339</f>
        <v>0</v>
      </c>
      <c r="F298" t="str">
        <f>SmtRes!I339</f>
        <v>21.7-9-6</v>
      </c>
      <c r="G298" t="str">
        <f>SmtRes!K339</f>
        <v>Столбик для ограды газонной из трубы профильной 40х40 мм, высота 1000мм</v>
      </c>
      <c r="H298" t="str">
        <f>SmtRes!O339</f>
        <v>шт.</v>
      </c>
      <c r="I298">
        <f>SmtRes!Y339*Source!I1037</f>
        <v>20</v>
      </c>
      <c r="J298">
        <f>SmtRes!AO339</f>
        <v>1</v>
      </c>
      <c r="K298">
        <f>SmtRes!AE339</f>
        <v>236.53</v>
      </c>
      <c r="L298">
        <f>SmtRes!DB339</f>
        <v>2365.3000000000002</v>
      </c>
      <c r="M298">
        <f>ROUND(ROUND(L298*Source!I1037, 6)*1, 2)</f>
        <v>4730.6000000000004</v>
      </c>
      <c r="N298">
        <f>SmtRes!AA339</f>
        <v>236.53</v>
      </c>
      <c r="O298">
        <f>ROUND(ROUND(L298*Source!I1037, 6)*SmtRes!DA339, 2)</f>
        <v>4730.6000000000004</v>
      </c>
      <c r="P298">
        <f>SmtRes!AG339</f>
        <v>0</v>
      </c>
      <c r="Q298">
        <f>SmtRes!DC339</f>
        <v>0</v>
      </c>
      <c r="R298">
        <f>ROUND(ROUND(Q298*Source!I1037, 6)*1, 2)</f>
        <v>0</v>
      </c>
      <c r="S298">
        <f>SmtRes!AC339</f>
        <v>0</v>
      </c>
      <c r="T298">
        <f>ROUND(ROUND(Q298*Source!I1037, 6)*SmtRes!AK339, 2)</f>
        <v>0</v>
      </c>
      <c r="U298">
        <f>SmtRes!X339</f>
        <v>-1873178035</v>
      </c>
      <c r="V298">
        <v>-820543880</v>
      </c>
      <c r="W298">
        <v>-820543880</v>
      </c>
    </row>
    <row r="299" spans="1:23" x14ac:dyDescent="0.2">
      <c r="A299">
        <f>Source!A1037</f>
        <v>17</v>
      </c>
      <c r="C299">
        <v>3</v>
      </c>
      <c r="D299">
        <v>0</v>
      </c>
      <c r="E299">
        <f>SmtRes!AV338</f>
        <v>0</v>
      </c>
      <c r="F299" t="str">
        <f>SmtRes!I338</f>
        <v>21.1-25-13</v>
      </c>
      <c r="G299" t="str">
        <f>SmtRes!K338</f>
        <v>Вода</v>
      </c>
      <c r="H299" t="str">
        <f>SmtRes!O338</f>
        <v>м3</v>
      </c>
      <c r="I299">
        <f>SmtRes!Y338*Source!I1037</f>
        <v>0.154</v>
      </c>
      <c r="J299">
        <f>SmtRes!AO338</f>
        <v>1</v>
      </c>
      <c r="K299">
        <f>SmtRes!AE338</f>
        <v>35.25</v>
      </c>
      <c r="L299">
        <f>SmtRes!DB338</f>
        <v>2.71</v>
      </c>
      <c r="M299">
        <f>ROUND(ROUND(L299*Source!I1037, 6)*1, 2)</f>
        <v>5.42</v>
      </c>
      <c r="N299">
        <f>SmtRes!AA338</f>
        <v>35.25</v>
      </c>
      <c r="O299">
        <f>ROUND(ROUND(L299*Source!I1037, 6)*SmtRes!DA338, 2)</f>
        <v>5.42</v>
      </c>
      <c r="P299">
        <f>SmtRes!AG338</f>
        <v>0</v>
      </c>
      <c r="Q299">
        <f>SmtRes!DC338</f>
        <v>0</v>
      </c>
      <c r="R299">
        <f>ROUND(ROUND(Q299*Source!I1037, 6)*1, 2)</f>
        <v>0</v>
      </c>
      <c r="S299">
        <f>SmtRes!AC338</f>
        <v>0</v>
      </c>
      <c r="T299">
        <f>ROUND(ROUND(Q299*Source!I1037, 6)*SmtRes!AK338, 2)</f>
        <v>0</v>
      </c>
      <c r="U299">
        <f>SmtRes!X338</f>
        <v>1057803868</v>
      </c>
      <c r="V299">
        <v>-2043949916</v>
      </c>
      <c r="W299">
        <v>-2043949916</v>
      </c>
    </row>
    <row r="300" spans="1:23" x14ac:dyDescent="0.2">
      <c r="A300">
        <f>Source!A1037</f>
        <v>17</v>
      </c>
      <c r="C300">
        <v>3</v>
      </c>
      <c r="D300">
        <v>0</v>
      </c>
      <c r="E300">
        <f>SmtRes!AV337</f>
        <v>0</v>
      </c>
      <c r="F300" t="str">
        <f>SmtRes!I337</f>
        <v>21.1-2-13</v>
      </c>
      <c r="G300" t="str">
        <f>SmtRes!K337</f>
        <v>Цемент общестроительный, портландцемент общего назначения, марка 400</v>
      </c>
      <c r="H300" t="str">
        <f>SmtRes!O337</f>
        <v>т</v>
      </c>
      <c r="I300">
        <f>SmtRes!Y337*Source!I1037</f>
        <v>0.214</v>
      </c>
      <c r="J300">
        <f>SmtRes!AO337</f>
        <v>1</v>
      </c>
      <c r="K300">
        <f>SmtRes!AE337</f>
        <v>4207.5</v>
      </c>
      <c r="L300">
        <f>SmtRes!DB337</f>
        <v>450.2</v>
      </c>
      <c r="M300">
        <f>ROUND(ROUND(L300*Source!I1037, 6)*1, 2)</f>
        <v>900.4</v>
      </c>
      <c r="N300">
        <f>SmtRes!AA337</f>
        <v>4207.5</v>
      </c>
      <c r="O300">
        <f>ROUND(ROUND(L300*Source!I1037, 6)*SmtRes!DA337, 2)</f>
        <v>900.4</v>
      </c>
      <c r="P300">
        <f>SmtRes!AG337</f>
        <v>0</v>
      </c>
      <c r="Q300">
        <f>SmtRes!DC337</f>
        <v>0</v>
      </c>
      <c r="R300">
        <f>ROUND(ROUND(Q300*Source!I1037, 6)*1, 2)</f>
        <v>0</v>
      </c>
      <c r="S300">
        <f>SmtRes!AC337</f>
        <v>0</v>
      </c>
      <c r="T300">
        <f>ROUND(ROUND(Q300*Source!I1037, 6)*SmtRes!AK337, 2)</f>
        <v>0</v>
      </c>
      <c r="U300">
        <f>SmtRes!X337</f>
        <v>381792092</v>
      </c>
      <c r="V300">
        <v>-1484058169</v>
      </c>
      <c r="W300">
        <v>-1484058169</v>
      </c>
    </row>
    <row r="301" spans="1:23" x14ac:dyDescent="0.2">
      <c r="A301">
        <f>Source!A1037</f>
        <v>17</v>
      </c>
      <c r="C301">
        <v>3</v>
      </c>
      <c r="D301">
        <v>0</v>
      </c>
      <c r="E301">
        <f>SmtRes!AV336</f>
        <v>0</v>
      </c>
      <c r="F301" t="str">
        <f>SmtRes!I336</f>
        <v>21.1-12-11</v>
      </c>
      <c r="G301" t="str">
        <f>SmtRes!K336</f>
        <v>Песок для строительных работ, рядовой</v>
      </c>
      <c r="H301" t="str">
        <f>SmtRes!O336</f>
        <v>м3</v>
      </c>
      <c r="I301">
        <f>SmtRes!Y336*Source!I1037</f>
        <v>0.59799999999999998</v>
      </c>
      <c r="J301">
        <f>SmtRes!AO336</f>
        <v>1</v>
      </c>
      <c r="K301">
        <f>SmtRes!AE336</f>
        <v>590.78</v>
      </c>
      <c r="L301">
        <f>SmtRes!DB336</f>
        <v>176.64</v>
      </c>
      <c r="M301">
        <f>ROUND(ROUND(L301*Source!I1037, 6)*1, 2)</f>
        <v>353.28</v>
      </c>
      <c r="N301">
        <f>SmtRes!AA336</f>
        <v>590.78</v>
      </c>
      <c r="O301">
        <f>ROUND(ROUND(L301*Source!I1037, 6)*SmtRes!DA336, 2)</f>
        <v>353.28</v>
      </c>
      <c r="P301">
        <f>SmtRes!AG336</f>
        <v>0</v>
      </c>
      <c r="Q301">
        <f>SmtRes!DC336</f>
        <v>0</v>
      </c>
      <c r="R301">
        <f>ROUND(ROUND(Q301*Source!I1037, 6)*1, 2)</f>
        <v>0</v>
      </c>
      <c r="S301">
        <f>SmtRes!AC336</f>
        <v>0</v>
      </c>
      <c r="T301">
        <f>ROUND(ROUND(Q301*Source!I1037, 6)*SmtRes!AK336, 2)</f>
        <v>0</v>
      </c>
      <c r="U301">
        <f>SmtRes!X336</f>
        <v>1817333636</v>
      </c>
      <c r="V301">
        <v>2132229025</v>
      </c>
      <c r="W301">
        <v>2132229025</v>
      </c>
    </row>
    <row r="302" spans="1:23" x14ac:dyDescent="0.2">
      <c r="A302">
        <f>Source!A1038</f>
        <v>17</v>
      </c>
      <c r="C302">
        <v>3</v>
      </c>
      <c r="D302">
        <f>Source!BI1038</f>
        <v>1</v>
      </c>
      <c r="E302">
        <f>Source!FS1038</f>
        <v>0</v>
      </c>
      <c r="F302" t="str">
        <f>Source!F1038</f>
        <v>коммерческое предложение</v>
      </c>
      <c r="G302" t="str">
        <f>Source!G1038</f>
        <v>Эквивалент - Диван ЛГДП-06 (600х2000х890)</v>
      </c>
      <c r="H302" t="str">
        <f>Source!H1038</f>
        <v>шт.</v>
      </c>
      <c r="I302">
        <f>Source!I1038</f>
        <v>5</v>
      </c>
      <c r="J302">
        <v>1</v>
      </c>
      <c r="K302">
        <f>Source!AC1038</f>
        <v>7975</v>
      </c>
      <c r="M302">
        <f>ROUND(K302*I302, 2)</f>
        <v>39875</v>
      </c>
      <c r="N302">
        <f>Source!AC1038*IF(Source!BC1038&lt;&gt; 0, Source!BC1038, 1)</f>
        <v>7975</v>
      </c>
      <c r="O302">
        <f>ROUND(N302*I302, 2)</f>
        <v>39875</v>
      </c>
      <c r="P302">
        <f>Source!AE1038</f>
        <v>0</v>
      </c>
      <c r="R302">
        <f>ROUND(P302*I302, 2)</f>
        <v>0</v>
      </c>
      <c r="S302">
        <f>Source!AE1038*IF(Source!BS1038&lt;&gt; 0, Source!BS1038, 1)</f>
        <v>0</v>
      </c>
      <c r="T302">
        <f>ROUND(S302*I302, 2)</f>
        <v>0</v>
      </c>
      <c r="U302">
        <f>Source!GF1038</f>
        <v>551525855</v>
      </c>
      <c r="V302">
        <v>547301622</v>
      </c>
      <c r="W302">
        <v>547301622</v>
      </c>
    </row>
    <row r="303" spans="1:23" x14ac:dyDescent="0.2">
      <c r="A303">
        <f>Source!A1071</f>
        <v>4</v>
      </c>
      <c r="B303">
        <v>1071</v>
      </c>
      <c r="G303" t="str">
        <f>Source!G1071</f>
        <v>Установка урн</v>
      </c>
    </row>
    <row r="304" spans="1:23" x14ac:dyDescent="0.2">
      <c r="A304">
        <f>Source!A1075</f>
        <v>17</v>
      </c>
      <c r="C304">
        <v>3</v>
      </c>
      <c r="D304">
        <v>0</v>
      </c>
      <c r="E304">
        <f>SmtRes!AV344</f>
        <v>0</v>
      </c>
      <c r="F304" t="str">
        <f>SmtRes!I344</f>
        <v>21.7-9-6</v>
      </c>
      <c r="G304" t="str">
        <f>SmtRes!K344</f>
        <v>Столбик для ограды газонной из трубы профильной 40х40 мм, высота 1000мм</v>
      </c>
      <c r="H304" t="str">
        <f>SmtRes!O344</f>
        <v>шт.</v>
      </c>
      <c r="I304">
        <f>SmtRes!Y344*Source!I1075</f>
        <v>10</v>
      </c>
      <c r="J304">
        <f>SmtRes!AO344</f>
        <v>1</v>
      </c>
      <c r="K304">
        <f>SmtRes!AE344</f>
        <v>236.53</v>
      </c>
      <c r="L304">
        <f>SmtRes!DB344</f>
        <v>2365.3000000000002</v>
      </c>
      <c r="M304">
        <f>ROUND(ROUND(L304*Source!I1075, 6)*1, 2)</f>
        <v>2365.3000000000002</v>
      </c>
      <c r="N304">
        <f>SmtRes!AA344</f>
        <v>236.53</v>
      </c>
      <c r="O304">
        <f>ROUND(ROUND(L304*Source!I1075, 6)*SmtRes!DA344, 2)</f>
        <v>2365.3000000000002</v>
      </c>
      <c r="P304">
        <f>SmtRes!AG344</f>
        <v>0</v>
      </c>
      <c r="Q304">
        <f>SmtRes!DC344</f>
        <v>0</v>
      </c>
      <c r="R304">
        <f>ROUND(ROUND(Q304*Source!I1075, 6)*1, 2)</f>
        <v>0</v>
      </c>
      <c r="S304">
        <f>SmtRes!AC344</f>
        <v>0</v>
      </c>
      <c r="T304">
        <f>ROUND(ROUND(Q304*Source!I1075, 6)*SmtRes!AK344, 2)</f>
        <v>0</v>
      </c>
      <c r="U304">
        <f>SmtRes!X344</f>
        <v>-1873178035</v>
      </c>
      <c r="V304">
        <v>-820543880</v>
      </c>
      <c r="W304">
        <v>-820543880</v>
      </c>
    </row>
    <row r="305" spans="1:23" x14ac:dyDescent="0.2">
      <c r="A305">
        <f>Source!A1075</f>
        <v>17</v>
      </c>
      <c r="C305">
        <v>3</v>
      </c>
      <c r="D305">
        <v>0</v>
      </c>
      <c r="E305">
        <f>SmtRes!AV343</f>
        <v>0</v>
      </c>
      <c r="F305" t="str">
        <f>SmtRes!I343</f>
        <v>21.1-25-13</v>
      </c>
      <c r="G305" t="str">
        <f>SmtRes!K343</f>
        <v>Вода</v>
      </c>
      <c r="H305" t="str">
        <f>SmtRes!O343</f>
        <v>м3</v>
      </c>
      <c r="I305">
        <f>SmtRes!Y343*Source!I1075</f>
        <v>7.6999999999999999E-2</v>
      </c>
      <c r="J305">
        <f>SmtRes!AO343</f>
        <v>1</v>
      </c>
      <c r="K305">
        <f>SmtRes!AE343</f>
        <v>35.25</v>
      </c>
      <c r="L305">
        <f>SmtRes!DB343</f>
        <v>2.71</v>
      </c>
      <c r="M305">
        <f>ROUND(ROUND(L305*Source!I1075, 6)*1, 2)</f>
        <v>2.71</v>
      </c>
      <c r="N305">
        <f>SmtRes!AA343</f>
        <v>35.25</v>
      </c>
      <c r="O305">
        <f>ROUND(ROUND(L305*Source!I1075, 6)*SmtRes!DA343, 2)</f>
        <v>2.71</v>
      </c>
      <c r="P305">
        <f>SmtRes!AG343</f>
        <v>0</v>
      </c>
      <c r="Q305">
        <f>SmtRes!DC343</f>
        <v>0</v>
      </c>
      <c r="R305">
        <f>ROUND(ROUND(Q305*Source!I1075, 6)*1, 2)</f>
        <v>0</v>
      </c>
      <c r="S305">
        <f>SmtRes!AC343</f>
        <v>0</v>
      </c>
      <c r="T305">
        <f>ROUND(ROUND(Q305*Source!I1075, 6)*SmtRes!AK343, 2)</f>
        <v>0</v>
      </c>
      <c r="U305">
        <f>SmtRes!X343</f>
        <v>1057803868</v>
      </c>
      <c r="V305">
        <v>-2043949916</v>
      </c>
      <c r="W305">
        <v>-2043949916</v>
      </c>
    </row>
    <row r="306" spans="1:23" x14ac:dyDescent="0.2">
      <c r="A306">
        <f>Source!A1075</f>
        <v>17</v>
      </c>
      <c r="C306">
        <v>3</v>
      </c>
      <c r="D306">
        <v>0</v>
      </c>
      <c r="E306">
        <f>SmtRes!AV342</f>
        <v>0</v>
      </c>
      <c r="F306" t="str">
        <f>SmtRes!I342</f>
        <v>21.1-2-13</v>
      </c>
      <c r="G306" t="str">
        <f>SmtRes!K342</f>
        <v>Цемент общестроительный, портландцемент общего назначения, марка 400</v>
      </c>
      <c r="H306" t="str">
        <f>SmtRes!O342</f>
        <v>т</v>
      </c>
      <c r="I306">
        <f>SmtRes!Y342*Source!I1075</f>
        <v>0.107</v>
      </c>
      <c r="J306">
        <f>SmtRes!AO342</f>
        <v>1</v>
      </c>
      <c r="K306">
        <f>SmtRes!AE342</f>
        <v>4207.5</v>
      </c>
      <c r="L306">
        <f>SmtRes!DB342</f>
        <v>450.2</v>
      </c>
      <c r="M306">
        <f>ROUND(ROUND(L306*Source!I1075, 6)*1, 2)</f>
        <v>450.2</v>
      </c>
      <c r="N306">
        <f>SmtRes!AA342</f>
        <v>4207.5</v>
      </c>
      <c r="O306">
        <f>ROUND(ROUND(L306*Source!I1075, 6)*SmtRes!DA342, 2)</f>
        <v>450.2</v>
      </c>
      <c r="P306">
        <f>SmtRes!AG342</f>
        <v>0</v>
      </c>
      <c r="Q306">
        <f>SmtRes!DC342</f>
        <v>0</v>
      </c>
      <c r="R306">
        <f>ROUND(ROUND(Q306*Source!I1075, 6)*1, 2)</f>
        <v>0</v>
      </c>
      <c r="S306">
        <f>SmtRes!AC342</f>
        <v>0</v>
      </c>
      <c r="T306">
        <f>ROUND(ROUND(Q306*Source!I1075, 6)*SmtRes!AK342, 2)</f>
        <v>0</v>
      </c>
      <c r="U306">
        <f>SmtRes!X342</f>
        <v>381792092</v>
      </c>
      <c r="V306">
        <v>-1484058169</v>
      </c>
      <c r="W306">
        <v>-1484058169</v>
      </c>
    </row>
    <row r="307" spans="1:23" x14ac:dyDescent="0.2">
      <c r="A307">
        <f>Source!A1075</f>
        <v>17</v>
      </c>
      <c r="C307">
        <v>3</v>
      </c>
      <c r="D307">
        <v>0</v>
      </c>
      <c r="E307">
        <f>SmtRes!AV341</f>
        <v>0</v>
      </c>
      <c r="F307" t="str">
        <f>SmtRes!I341</f>
        <v>21.1-12-11</v>
      </c>
      <c r="G307" t="str">
        <f>SmtRes!K341</f>
        <v>Песок для строительных работ, рядовой</v>
      </c>
      <c r="H307" t="str">
        <f>SmtRes!O341</f>
        <v>м3</v>
      </c>
      <c r="I307">
        <f>SmtRes!Y341*Source!I1075</f>
        <v>0.29899999999999999</v>
      </c>
      <c r="J307">
        <f>SmtRes!AO341</f>
        <v>1</v>
      </c>
      <c r="K307">
        <f>SmtRes!AE341</f>
        <v>590.78</v>
      </c>
      <c r="L307">
        <f>SmtRes!DB341</f>
        <v>176.64</v>
      </c>
      <c r="M307">
        <f>ROUND(ROUND(L307*Source!I1075, 6)*1, 2)</f>
        <v>176.64</v>
      </c>
      <c r="N307">
        <f>SmtRes!AA341</f>
        <v>590.78</v>
      </c>
      <c r="O307">
        <f>ROUND(ROUND(L307*Source!I1075, 6)*SmtRes!DA341, 2)</f>
        <v>176.64</v>
      </c>
      <c r="P307">
        <f>SmtRes!AG341</f>
        <v>0</v>
      </c>
      <c r="Q307">
        <f>SmtRes!DC341</f>
        <v>0</v>
      </c>
      <c r="R307">
        <f>ROUND(ROUND(Q307*Source!I1075, 6)*1, 2)</f>
        <v>0</v>
      </c>
      <c r="S307">
        <f>SmtRes!AC341</f>
        <v>0</v>
      </c>
      <c r="T307">
        <f>ROUND(ROUND(Q307*Source!I1075, 6)*SmtRes!AK341, 2)</f>
        <v>0</v>
      </c>
      <c r="U307">
        <f>SmtRes!X341</f>
        <v>1817333636</v>
      </c>
      <c r="V307">
        <v>2132229025</v>
      </c>
      <c r="W307">
        <v>2132229025</v>
      </c>
    </row>
    <row r="308" spans="1:23" x14ac:dyDescent="0.2">
      <c r="A308">
        <f>Source!A1076</f>
        <v>17</v>
      </c>
      <c r="C308">
        <v>3</v>
      </c>
      <c r="D308">
        <f>Source!BI1076</f>
        <v>1</v>
      </c>
      <c r="E308">
        <f>Source!FS1076</f>
        <v>0</v>
      </c>
      <c r="F308" t="str">
        <f>Source!F1076</f>
        <v>коммерческое предложение</v>
      </c>
      <c r="G308" t="str">
        <f>Source!G1076</f>
        <v>Эквивалент - Урна металлическая с крышкой ЛГУ -04 (280х330х970)</v>
      </c>
      <c r="H308" t="str">
        <f>Source!H1076</f>
        <v>шт.</v>
      </c>
      <c r="I308">
        <f>Source!I1076</f>
        <v>5</v>
      </c>
      <c r="J308">
        <v>1</v>
      </c>
      <c r="K308">
        <f>Source!AC1076</f>
        <v>2916.67</v>
      </c>
      <c r="M308">
        <f>ROUND(K308*I308, 2)</f>
        <v>14583.35</v>
      </c>
      <c r="N308">
        <f>Source!AC1076*IF(Source!BC1076&lt;&gt; 0, Source!BC1076, 1)</f>
        <v>2916.67</v>
      </c>
      <c r="O308">
        <f>ROUND(N308*I308, 2)</f>
        <v>14583.35</v>
      </c>
      <c r="P308">
        <f>Source!AE1076</f>
        <v>0</v>
      </c>
      <c r="R308">
        <f>ROUND(P308*I308, 2)</f>
        <v>0</v>
      </c>
      <c r="S308">
        <f>Source!AE1076*IF(Source!BS1076&lt;&gt; 0, Source!BS1076, 1)</f>
        <v>0</v>
      </c>
      <c r="T308">
        <f>ROUND(S308*I308, 2)</f>
        <v>0</v>
      </c>
      <c r="U308">
        <f>Source!GF1076</f>
        <v>-1297840569</v>
      </c>
      <c r="V308">
        <v>-733515222</v>
      </c>
      <c r="W308">
        <v>-733515222</v>
      </c>
    </row>
    <row r="309" spans="1:23" x14ac:dyDescent="0.2">
      <c r="A309">
        <f>Source!A1140</f>
        <v>3</v>
      </c>
      <c r="B309">
        <v>1140</v>
      </c>
      <c r="G309" t="str">
        <f>Source!G1140</f>
        <v>Лестева ул. 20</v>
      </c>
    </row>
    <row r="310" spans="1:23" x14ac:dyDescent="0.2">
      <c r="A310">
        <f>Source!A1144</f>
        <v>4</v>
      </c>
      <c r="B310">
        <v>1144</v>
      </c>
      <c r="G310" t="str">
        <f>Source!G1144</f>
        <v>Ремонт газона (рулонный)-800м2</v>
      </c>
    </row>
    <row r="311" spans="1:23" x14ac:dyDescent="0.2">
      <c r="A311">
        <f>Source!A1148</f>
        <v>17</v>
      </c>
      <c r="C311">
        <v>3</v>
      </c>
      <c r="D311">
        <v>0</v>
      </c>
      <c r="E311">
        <f>SmtRes!AV348</f>
        <v>0</v>
      </c>
      <c r="F311" t="str">
        <f>SmtRes!I348</f>
        <v>21.4-6-5</v>
      </c>
      <c r="G311" t="str">
        <f>SmtRes!K348</f>
        <v>Земля растительная</v>
      </c>
      <c r="H311" t="str">
        <f>SmtRes!O348</f>
        <v>м3</v>
      </c>
      <c r="I311">
        <f>SmtRes!Y348*Source!I1148</f>
        <v>90</v>
      </c>
      <c r="J311">
        <f>SmtRes!AO348</f>
        <v>1</v>
      </c>
      <c r="K311">
        <f>SmtRes!AE348</f>
        <v>753.67</v>
      </c>
      <c r="L311">
        <f>SmtRes!DB348</f>
        <v>11305.05</v>
      </c>
      <c r="M311">
        <f>ROUND(ROUND(L311*Source!I1148, 6)*1, 2)</f>
        <v>67830.3</v>
      </c>
      <c r="N311">
        <f>SmtRes!AA348</f>
        <v>753.67</v>
      </c>
      <c r="O311">
        <f>ROUND(ROUND(L311*Source!I1148, 6)*SmtRes!DA348, 2)</f>
        <v>67830.3</v>
      </c>
      <c r="P311">
        <f>SmtRes!AG348</f>
        <v>0</v>
      </c>
      <c r="Q311">
        <f>SmtRes!DC348</f>
        <v>0</v>
      </c>
      <c r="R311">
        <f>ROUND(ROUND(Q311*Source!I1148, 6)*1, 2)</f>
        <v>0</v>
      </c>
      <c r="S311">
        <f>SmtRes!AC348</f>
        <v>0</v>
      </c>
      <c r="T311">
        <f>ROUND(ROUND(Q311*Source!I1148, 6)*SmtRes!AK348, 2)</f>
        <v>0</v>
      </c>
      <c r="U311">
        <f>SmtRes!X348</f>
        <v>-1277312656</v>
      </c>
      <c r="V311">
        <v>1365262818</v>
      </c>
      <c r="W311">
        <v>1365262818</v>
      </c>
    </row>
    <row r="312" spans="1:23" x14ac:dyDescent="0.2">
      <c r="A312">
        <f>Source!A1148</f>
        <v>17</v>
      </c>
      <c r="C312">
        <v>2</v>
      </c>
      <c r="D312">
        <v>0</v>
      </c>
      <c r="E312">
        <f>SmtRes!AV347</f>
        <v>0</v>
      </c>
      <c r="F312" t="str">
        <f>SmtRes!I347</f>
        <v>22.1-2-7</v>
      </c>
      <c r="G312" t="str">
        <f>SmtRes!K347</f>
        <v>Тракторы на пневмоколесном ходу, мощность до 60 (81) кВт (л.с.)</v>
      </c>
      <c r="H312" t="str">
        <f>SmtRes!O347</f>
        <v>маш.-ч</v>
      </c>
      <c r="I312">
        <f>SmtRes!Y347*Source!I1148</f>
        <v>0.36</v>
      </c>
      <c r="J312">
        <f>SmtRes!AO347</f>
        <v>1</v>
      </c>
      <c r="K312">
        <f>SmtRes!AF347</f>
        <v>991.89</v>
      </c>
      <c r="L312">
        <f>SmtRes!DB347</f>
        <v>59.51</v>
      </c>
      <c r="M312">
        <f>ROUND(ROUND(L312*Source!I1148, 6)*1, 2)</f>
        <v>357.06</v>
      </c>
      <c r="N312">
        <f>SmtRes!AB347</f>
        <v>991.89</v>
      </c>
      <c r="O312">
        <f>ROUND(ROUND(L312*Source!I1148, 6)*SmtRes!DA347, 2)</f>
        <v>357.06</v>
      </c>
      <c r="P312">
        <f>SmtRes!AG347</f>
        <v>360.79</v>
      </c>
      <c r="Q312">
        <f>SmtRes!DC347</f>
        <v>21.65</v>
      </c>
      <c r="R312">
        <f>ROUND(ROUND(Q312*Source!I1148, 6)*1, 2)</f>
        <v>129.9</v>
      </c>
      <c r="S312">
        <f>SmtRes!AC347</f>
        <v>360.79</v>
      </c>
      <c r="T312">
        <f>ROUND(ROUND(Q312*Source!I1148, 6)*SmtRes!AK347, 2)</f>
        <v>129.9</v>
      </c>
      <c r="U312">
        <f>SmtRes!X347</f>
        <v>277467460</v>
      </c>
      <c r="V312">
        <v>-1852844644</v>
      </c>
      <c r="W312">
        <v>-1852844644</v>
      </c>
    </row>
    <row r="313" spans="1:23" x14ac:dyDescent="0.2">
      <c r="A313">
        <f>Source!A1148</f>
        <v>17</v>
      </c>
      <c r="C313">
        <v>2</v>
      </c>
      <c r="D313">
        <v>0</v>
      </c>
      <c r="E313">
        <f>SmtRes!AV346</f>
        <v>0</v>
      </c>
      <c r="F313" t="str">
        <f>SmtRes!I346</f>
        <v>22.1-17-39</v>
      </c>
      <c r="G313" t="str">
        <f>SmtRes!K346</f>
        <v>Плуги выкопочные (без трактора)</v>
      </c>
      <c r="H313" t="str">
        <f>SmtRes!O346</f>
        <v>маш.-ч</v>
      </c>
      <c r="I313">
        <f>SmtRes!Y346*Source!I1148</f>
        <v>0.36</v>
      </c>
      <c r="J313">
        <f>SmtRes!AO346</f>
        <v>1</v>
      </c>
      <c r="K313">
        <f>SmtRes!AF346</f>
        <v>20.7</v>
      </c>
      <c r="L313">
        <f>SmtRes!DB346</f>
        <v>1.24</v>
      </c>
      <c r="M313">
        <f>ROUND(ROUND(L313*Source!I1148, 6)*1, 2)</f>
        <v>7.44</v>
      </c>
      <c r="N313">
        <f>SmtRes!AB346</f>
        <v>20.7</v>
      </c>
      <c r="O313">
        <f>ROUND(ROUND(L313*Source!I1148, 6)*SmtRes!DA346, 2)</f>
        <v>7.44</v>
      </c>
      <c r="P313">
        <f>SmtRes!AG346</f>
        <v>9.74</v>
      </c>
      <c r="Q313">
        <f>SmtRes!DC346</f>
        <v>0.57999999999999996</v>
      </c>
      <c r="R313">
        <f>ROUND(ROUND(Q313*Source!I1148, 6)*1, 2)</f>
        <v>3.48</v>
      </c>
      <c r="S313">
        <f>SmtRes!AC346</f>
        <v>9.74</v>
      </c>
      <c r="T313">
        <f>ROUND(ROUND(Q313*Source!I1148, 6)*SmtRes!AK346, 2)</f>
        <v>3.48</v>
      </c>
      <c r="U313">
        <f>SmtRes!X346</f>
        <v>526885268</v>
      </c>
      <c r="V313">
        <v>-57964362</v>
      </c>
      <c r="W313">
        <v>-57964362</v>
      </c>
    </row>
    <row r="314" spans="1:23" x14ac:dyDescent="0.2">
      <c r="A314">
        <f>Source!A1149</f>
        <v>17</v>
      </c>
      <c r="C314">
        <v>3</v>
      </c>
      <c r="D314">
        <v>0</v>
      </c>
      <c r="E314">
        <f>SmtRes!AV350</f>
        <v>0</v>
      </c>
      <c r="F314" t="str">
        <f>SmtRes!I350</f>
        <v>21.4-6-5</v>
      </c>
      <c r="G314" t="str">
        <f>SmtRes!K350</f>
        <v>Земля растительная</v>
      </c>
      <c r="H314" t="str">
        <f>SmtRes!O350</f>
        <v>м3</v>
      </c>
      <c r="I314">
        <f>SmtRes!Y350*Source!I1149</f>
        <v>30</v>
      </c>
      <c r="J314">
        <f>SmtRes!AO350</f>
        <v>1</v>
      </c>
      <c r="K314">
        <f>SmtRes!AE350</f>
        <v>753.67</v>
      </c>
      <c r="L314">
        <f>SmtRes!DB350</f>
        <v>11305.05</v>
      </c>
      <c r="M314">
        <f>ROUND(ROUND(L314*Source!I1149, 6)*1, 2)</f>
        <v>22610.1</v>
      </c>
      <c r="N314">
        <f>SmtRes!AA350</f>
        <v>753.67</v>
      </c>
      <c r="O314">
        <f>ROUND(ROUND(L314*Source!I1149, 6)*SmtRes!DA350, 2)</f>
        <v>22610.1</v>
      </c>
      <c r="P314">
        <f>SmtRes!AG350</f>
        <v>0</v>
      </c>
      <c r="Q314">
        <f>SmtRes!DC350</f>
        <v>0</v>
      </c>
      <c r="R314">
        <f>ROUND(ROUND(Q314*Source!I1149, 6)*1, 2)</f>
        <v>0</v>
      </c>
      <c r="S314">
        <f>SmtRes!AC350</f>
        <v>0</v>
      </c>
      <c r="T314">
        <f>ROUND(ROUND(Q314*Source!I1149, 6)*SmtRes!AK350, 2)</f>
        <v>0</v>
      </c>
      <c r="U314">
        <f>SmtRes!X350</f>
        <v>-1277312656</v>
      </c>
      <c r="V314">
        <v>1365262818</v>
      </c>
      <c r="W314">
        <v>1365262818</v>
      </c>
    </row>
    <row r="315" spans="1:23" x14ac:dyDescent="0.2">
      <c r="A315">
        <f>Source!A1150</f>
        <v>17</v>
      </c>
      <c r="C315">
        <v>3</v>
      </c>
      <c r="D315">
        <v>0</v>
      </c>
      <c r="E315">
        <f>SmtRes!AV352</f>
        <v>0</v>
      </c>
      <c r="F315" t="str">
        <f>SmtRes!I352</f>
        <v>21.4-6-5</v>
      </c>
      <c r="G315" t="str">
        <f>SmtRes!K352</f>
        <v>Земля растительная</v>
      </c>
      <c r="H315" t="str">
        <f>SmtRes!O352</f>
        <v>м3</v>
      </c>
      <c r="I315">
        <f>SmtRes!Y352*Source!I1150</f>
        <v>-40</v>
      </c>
      <c r="J315">
        <f>SmtRes!AO352</f>
        <v>1</v>
      </c>
      <c r="K315">
        <f>SmtRes!AE352</f>
        <v>753.67</v>
      </c>
      <c r="L315">
        <f>SmtRes!DB352</f>
        <v>3768.35</v>
      </c>
      <c r="M315">
        <f>ROUND(ROUND(L315*Source!I1150, 6)*1, 2)</f>
        <v>-30146.799999999999</v>
      </c>
      <c r="N315">
        <f>SmtRes!AA352</f>
        <v>753.67</v>
      </c>
      <c r="O315">
        <f>ROUND(ROUND(L315*Source!I1150, 6)*SmtRes!DA352, 2)</f>
        <v>-30146.799999999999</v>
      </c>
      <c r="P315">
        <f>SmtRes!AG352</f>
        <v>0</v>
      </c>
      <c r="Q315">
        <f>SmtRes!DC352</f>
        <v>0</v>
      </c>
      <c r="R315">
        <f>ROUND(ROUND(Q315*Source!I1150, 6)*1, 2)</f>
        <v>0</v>
      </c>
      <c r="S315">
        <f>SmtRes!AC352</f>
        <v>0</v>
      </c>
      <c r="T315">
        <f>ROUND(ROUND(Q315*Source!I1150, 6)*SmtRes!AK352, 2)</f>
        <v>0</v>
      </c>
      <c r="U315">
        <f>SmtRes!X352</f>
        <v>-1277312656</v>
      </c>
      <c r="V315">
        <v>1365262818</v>
      </c>
      <c r="W315">
        <v>1365262818</v>
      </c>
    </row>
    <row r="316" spans="1:23" x14ac:dyDescent="0.2">
      <c r="A316">
        <f>Source!A1151</f>
        <v>17</v>
      </c>
      <c r="C316">
        <v>3</v>
      </c>
      <c r="D316">
        <v>0</v>
      </c>
      <c r="E316">
        <f>SmtRes!AV355</f>
        <v>0</v>
      </c>
      <c r="F316" t="str">
        <f>SmtRes!I355</f>
        <v>21.4-6-3</v>
      </c>
      <c r="G316" t="str">
        <f>SmtRes!K355</f>
        <v>Газон готовый в рулоне, размер рулона: длина 2,0 м, ширина 0,4 м</v>
      </c>
      <c r="H316" t="str">
        <f>SmtRes!O355</f>
        <v>м2</v>
      </c>
      <c r="I316">
        <f>SmtRes!Y355*Source!I1151</f>
        <v>856</v>
      </c>
      <c r="J316">
        <f>SmtRes!AO355</f>
        <v>1</v>
      </c>
      <c r="K316">
        <f>SmtRes!AE355</f>
        <v>129.94999999999999</v>
      </c>
      <c r="L316">
        <f>SmtRes!DB355</f>
        <v>13904.65</v>
      </c>
      <c r="M316">
        <f>ROUND(ROUND(L316*Source!I1151, 6)*1, 2)</f>
        <v>111237.2</v>
      </c>
      <c r="N316">
        <f>SmtRes!AA355</f>
        <v>129.94999999999999</v>
      </c>
      <c r="O316">
        <f>ROUND(ROUND(L316*Source!I1151, 6)*SmtRes!DA355, 2)</f>
        <v>111237.2</v>
      </c>
      <c r="P316">
        <f>SmtRes!AG355</f>
        <v>0</v>
      </c>
      <c r="Q316">
        <f>SmtRes!DC355</f>
        <v>0</v>
      </c>
      <c r="R316">
        <f>ROUND(ROUND(Q316*Source!I1151, 6)*1, 2)</f>
        <v>0</v>
      </c>
      <c r="S316">
        <f>SmtRes!AC355</f>
        <v>0</v>
      </c>
      <c r="T316">
        <f>ROUND(ROUND(Q316*Source!I1151, 6)*SmtRes!AK355, 2)</f>
        <v>0</v>
      </c>
      <c r="U316">
        <f>SmtRes!X355</f>
        <v>-1862354824</v>
      </c>
      <c r="V316">
        <v>-1035959866</v>
      </c>
      <c r="W316">
        <v>-1035959866</v>
      </c>
    </row>
    <row r="317" spans="1:23" x14ac:dyDescent="0.2">
      <c r="A317">
        <f>Source!A1151</f>
        <v>17</v>
      </c>
      <c r="C317">
        <v>3</v>
      </c>
      <c r="D317">
        <v>0</v>
      </c>
      <c r="E317">
        <f>SmtRes!AV354</f>
        <v>0</v>
      </c>
      <c r="F317" t="str">
        <f>SmtRes!I354</f>
        <v>21.1-9-39</v>
      </c>
      <c r="G317" t="str">
        <f>SmtRes!K354</f>
        <v>Доски хвойных пород, необрезные, длина 2-6,5 м, сорт III, толщина 13-16 мм</v>
      </c>
      <c r="H317" t="str">
        <f>SmtRes!O354</f>
        <v>м3</v>
      </c>
      <c r="I317">
        <f>SmtRes!Y354*Source!I1151</f>
        <v>0.112</v>
      </c>
      <c r="J317">
        <f>SmtRes!AO354</f>
        <v>1</v>
      </c>
      <c r="K317">
        <f>SmtRes!AE354</f>
        <v>6863.19</v>
      </c>
      <c r="L317">
        <f>SmtRes!DB354</f>
        <v>96.08</v>
      </c>
      <c r="M317">
        <f>ROUND(ROUND(L317*Source!I1151, 6)*1, 2)</f>
        <v>768.64</v>
      </c>
      <c r="N317">
        <f>SmtRes!AA354</f>
        <v>6863.19</v>
      </c>
      <c r="O317">
        <f>ROUND(ROUND(L317*Source!I1151, 6)*SmtRes!DA354, 2)</f>
        <v>768.64</v>
      </c>
      <c r="P317">
        <f>SmtRes!AG354</f>
        <v>0</v>
      </c>
      <c r="Q317">
        <f>SmtRes!DC354</f>
        <v>0</v>
      </c>
      <c r="R317">
        <f>ROUND(ROUND(Q317*Source!I1151, 6)*1, 2)</f>
        <v>0</v>
      </c>
      <c r="S317">
        <f>SmtRes!AC354</f>
        <v>0</v>
      </c>
      <c r="T317">
        <f>ROUND(ROUND(Q317*Source!I1151, 6)*SmtRes!AK354, 2)</f>
        <v>0</v>
      </c>
      <c r="U317">
        <f>SmtRes!X354</f>
        <v>-288193286</v>
      </c>
      <c r="V317">
        <v>842221896</v>
      </c>
      <c r="W317">
        <v>842221896</v>
      </c>
    </row>
    <row r="318" spans="1:23" x14ac:dyDescent="0.2">
      <c r="A318">
        <f>Source!A1184</f>
        <v>4</v>
      </c>
      <c r="B318">
        <v>1184</v>
      </c>
      <c r="G318" t="str">
        <f>Source!G1184</f>
        <v>Устройство / ремонт спортивной площадки</v>
      </c>
    </row>
    <row r="319" spans="1:23" x14ac:dyDescent="0.2">
      <c r="A319">
        <f>Source!A1190</f>
        <v>17</v>
      </c>
      <c r="C319">
        <v>2</v>
      </c>
      <c r="D319">
        <v>0</v>
      </c>
      <c r="E319">
        <f>SmtRes!AV358</f>
        <v>0</v>
      </c>
      <c r="F319" t="str">
        <f>SmtRes!I358</f>
        <v>22.1-18-13</v>
      </c>
      <c r="G319" t="str">
        <f>SmtRes!K358</f>
        <v>Автомобили-самосвалы, грузоподъемность до 10 т</v>
      </c>
      <c r="H319" t="str">
        <f>SmtRes!O358</f>
        <v>маш.-ч</v>
      </c>
      <c r="I319">
        <f>SmtRes!Y358*Source!I1190</f>
        <v>0.16058</v>
      </c>
      <c r="J319">
        <f>SmtRes!AO358</f>
        <v>1</v>
      </c>
      <c r="K319">
        <f>SmtRes!AF358</f>
        <v>1014.12</v>
      </c>
      <c r="L319">
        <f>SmtRes!DB358</f>
        <v>31.44</v>
      </c>
      <c r="M319">
        <f>ROUND(ROUND(L319*Source!I1190, 6)*1, 2)</f>
        <v>162.86000000000001</v>
      </c>
      <c r="N319">
        <f>SmtRes!AB358</f>
        <v>1014.12</v>
      </c>
      <c r="O319">
        <f>ROUND(ROUND(L319*Source!I1190, 6)*SmtRes!DA358, 2)</f>
        <v>162.86000000000001</v>
      </c>
      <c r="P319">
        <f>SmtRes!AG358</f>
        <v>317.13</v>
      </c>
      <c r="Q319">
        <f>SmtRes!DC358</f>
        <v>9.83</v>
      </c>
      <c r="R319">
        <f>ROUND(ROUND(Q319*Source!I1190, 6)*1, 2)</f>
        <v>50.92</v>
      </c>
      <c r="S319">
        <f>SmtRes!AC358</f>
        <v>317.13</v>
      </c>
      <c r="T319">
        <f>ROUND(ROUND(Q319*Source!I1190, 6)*SmtRes!AK358, 2)</f>
        <v>50.92</v>
      </c>
      <c r="U319">
        <f>SmtRes!X358</f>
        <v>-1786200580</v>
      </c>
      <c r="V319">
        <v>-522295321</v>
      </c>
      <c r="W319">
        <v>-522295321</v>
      </c>
    </row>
    <row r="320" spans="1:23" x14ac:dyDescent="0.2">
      <c r="A320">
        <f>Source!A1191</f>
        <v>17</v>
      </c>
      <c r="C320">
        <v>2</v>
      </c>
      <c r="D320">
        <v>0</v>
      </c>
      <c r="E320">
        <f>SmtRes!AV359</f>
        <v>0</v>
      </c>
      <c r="F320" t="str">
        <f>SmtRes!I359</f>
        <v>22.1-18-13</v>
      </c>
      <c r="G320" t="str">
        <f>SmtRes!K359</f>
        <v>Автомобили-самосвалы, грузоподъемность до 10 т</v>
      </c>
      <c r="H320" t="str">
        <f>SmtRes!O359</f>
        <v>маш.-ч</v>
      </c>
      <c r="I320">
        <f>SmtRes!Y359*Source!I1191</f>
        <v>5.1799999999999999E-2</v>
      </c>
      <c r="J320">
        <f>SmtRes!AO359</f>
        <v>1</v>
      </c>
      <c r="K320">
        <f>SmtRes!AF359</f>
        <v>1014.12</v>
      </c>
      <c r="L320">
        <f>SmtRes!DB359</f>
        <v>10.14</v>
      </c>
      <c r="M320">
        <f>ROUND(ROUND(L320*Source!I1191, 6)*1, 2)</f>
        <v>52.53</v>
      </c>
      <c r="N320">
        <f>SmtRes!AB359</f>
        <v>1014.12</v>
      </c>
      <c r="O320">
        <f>ROUND(ROUND(L320*Source!I1191, 6)*SmtRes!DA359, 2)</f>
        <v>52.53</v>
      </c>
      <c r="P320">
        <f>SmtRes!AG359</f>
        <v>317.13</v>
      </c>
      <c r="Q320">
        <f>SmtRes!DC359</f>
        <v>3.17</v>
      </c>
      <c r="R320">
        <f>ROUND(ROUND(Q320*Source!I1191, 6)*1, 2)</f>
        <v>16.420000000000002</v>
      </c>
      <c r="S320">
        <f>SmtRes!AC359</f>
        <v>317.13</v>
      </c>
      <c r="T320">
        <f>ROUND(ROUND(Q320*Source!I1191, 6)*SmtRes!AK359, 2)</f>
        <v>16.420000000000002</v>
      </c>
      <c r="U320">
        <f>SmtRes!X359</f>
        <v>-1786200580</v>
      </c>
      <c r="V320">
        <v>-522295321</v>
      </c>
      <c r="W320">
        <v>-522295321</v>
      </c>
    </row>
    <row r="321" spans="1:23" x14ac:dyDescent="0.2">
      <c r="A321">
        <f>Source!A1192</f>
        <v>17</v>
      </c>
      <c r="C321">
        <v>3</v>
      </c>
      <c r="D321">
        <v>0</v>
      </c>
      <c r="E321">
        <f>SmtRes!AV364</f>
        <v>0</v>
      </c>
      <c r="F321" t="str">
        <f>SmtRes!I364</f>
        <v>21.3-1-64</v>
      </c>
      <c r="G321" t="str">
        <f>SmtRes!K364</f>
        <v>Смеси бетонные, БСГ, тяжелого бетона на гранитном щебне, класс прочности: В7,5 (М100); П3, фракция 5-20</v>
      </c>
      <c r="H321" t="str">
        <f>SmtRes!O364</f>
        <v>м3</v>
      </c>
      <c r="I321">
        <f>SmtRes!Y364*Source!I1192</f>
        <v>5.2835999999999999</v>
      </c>
      <c r="J321">
        <f>SmtRes!AO364</f>
        <v>1</v>
      </c>
      <c r="K321">
        <f>SmtRes!AE364</f>
        <v>3247.23</v>
      </c>
      <c r="L321">
        <f>SmtRes!DB364</f>
        <v>331217.46000000002</v>
      </c>
      <c r="M321">
        <f>ROUND(ROUND(L321*Source!I1192, 6)*1, 2)</f>
        <v>17157.060000000001</v>
      </c>
      <c r="N321">
        <f>SmtRes!AA364</f>
        <v>3247.23</v>
      </c>
      <c r="O321">
        <f>ROUND(ROUND(L321*Source!I1192, 6)*SmtRes!DA364, 2)</f>
        <v>17157.060000000001</v>
      </c>
      <c r="P321">
        <f>SmtRes!AG364</f>
        <v>0</v>
      </c>
      <c r="Q321">
        <f>SmtRes!DC364</f>
        <v>0</v>
      </c>
      <c r="R321">
        <f>ROUND(ROUND(Q321*Source!I1192, 6)*1, 2)</f>
        <v>0</v>
      </c>
      <c r="S321">
        <f>SmtRes!AC364</f>
        <v>0</v>
      </c>
      <c r="T321">
        <f>ROUND(ROUND(Q321*Source!I1192, 6)*SmtRes!AK364, 2)</f>
        <v>0</v>
      </c>
      <c r="U321">
        <f>SmtRes!X364</f>
        <v>339861588</v>
      </c>
      <c r="V321">
        <v>99845993</v>
      </c>
      <c r="W321">
        <v>99845993</v>
      </c>
    </row>
    <row r="322" spans="1:23" x14ac:dyDescent="0.2">
      <c r="A322">
        <f>Source!A1192</f>
        <v>17</v>
      </c>
      <c r="C322">
        <v>3</v>
      </c>
      <c r="D322">
        <v>0</v>
      </c>
      <c r="E322">
        <f>SmtRes!AV363</f>
        <v>0</v>
      </c>
      <c r="F322" t="str">
        <f>SmtRes!I363</f>
        <v>21.1-25-13</v>
      </c>
      <c r="G322" t="str">
        <f>SmtRes!K363</f>
        <v>Вода</v>
      </c>
      <c r="H322" t="str">
        <f>SmtRes!O363</f>
        <v>м3</v>
      </c>
      <c r="I322">
        <f>SmtRes!Y363*Source!I1192</f>
        <v>9.0649999999999994E-2</v>
      </c>
      <c r="J322">
        <f>SmtRes!AO363</f>
        <v>1</v>
      </c>
      <c r="K322">
        <f>SmtRes!AE363</f>
        <v>35.25</v>
      </c>
      <c r="L322">
        <f>SmtRes!DB363</f>
        <v>61.69</v>
      </c>
      <c r="M322">
        <f>ROUND(ROUND(L322*Source!I1192, 6)*1, 2)</f>
        <v>3.2</v>
      </c>
      <c r="N322">
        <f>SmtRes!AA363</f>
        <v>35.25</v>
      </c>
      <c r="O322">
        <f>ROUND(ROUND(L322*Source!I1192, 6)*SmtRes!DA363, 2)</f>
        <v>3.2</v>
      </c>
      <c r="P322">
        <f>SmtRes!AG363</f>
        <v>0</v>
      </c>
      <c r="Q322">
        <f>SmtRes!DC363</f>
        <v>0</v>
      </c>
      <c r="R322">
        <f>ROUND(ROUND(Q322*Source!I1192, 6)*1, 2)</f>
        <v>0</v>
      </c>
      <c r="S322">
        <f>SmtRes!AC363</f>
        <v>0</v>
      </c>
      <c r="T322">
        <f>ROUND(ROUND(Q322*Source!I1192, 6)*SmtRes!AK363, 2)</f>
        <v>0</v>
      </c>
      <c r="U322">
        <f>SmtRes!X363</f>
        <v>2028445372</v>
      </c>
      <c r="V322">
        <v>1411454429</v>
      </c>
      <c r="W322">
        <v>1411454429</v>
      </c>
    </row>
    <row r="323" spans="1:23" x14ac:dyDescent="0.2">
      <c r="A323">
        <f>Source!A1192</f>
        <v>17</v>
      </c>
      <c r="C323">
        <v>3</v>
      </c>
      <c r="D323">
        <v>0</v>
      </c>
      <c r="E323">
        <f>SmtRes!AV362</f>
        <v>0</v>
      </c>
      <c r="F323" t="str">
        <f>SmtRes!I362</f>
        <v>21.1-20-17</v>
      </c>
      <c r="G323" t="str">
        <f>SmtRes!K362</f>
        <v>Мешковина</v>
      </c>
      <c r="H323" t="str">
        <f>SmtRes!O362</f>
        <v>м2</v>
      </c>
      <c r="I323">
        <f>SmtRes!Y362*Source!I1192</f>
        <v>12.95</v>
      </c>
      <c r="J323">
        <f>SmtRes!AO362</f>
        <v>1</v>
      </c>
      <c r="K323">
        <f>SmtRes!AE362</f>
        <v>91.89</v>
      </c>
      <c r="L323">
        <f>SmtRes!DB362</f>
        <v>22972.5</v>
      </c>
      <c r="M323">
        <f>ROUND(ROUND(L323*Source!I1192, 6)*1, 2)</f>
        <v>1189.98</v>
      </c>
      <c r="N323">
        <f>SmtRes!AA362</f>
        <v>91.89</v>
      </c>
      <c r="O323">
        <f>ROUND(ROUND(L323*Source!I1192, 6)*SmtRes!DA362, 2)</f>
        <v>1189.98</v>
      </c>
      <c r="P323">
        <f>SmtRes!AG362</f>
        <v>0</v>
      </c>
      <c r="Q323">
        <f>SmtRes!DC362</f>
        <v>0</v>
      </c>
      <c r="R323">
        <f>ROUND(ROUND(Q323*Source!I1192, 6)*1, 2)</f>
        <v>0</v>
      </c>
      <c r="S323">
        <f>SmtRes!AC362</f>
        <v>0</v>
      </c>
      <c r="T323">
        <f>ROUND(ROUND(Q323*Source!I1192, 6)*SmtRes!AK362, 2)</f>
        <v>0</v>
      </c>
      <c r="U323">
        <f>SmtRes!X362</f>
        <v>-1493859615</v>
      </c>
      <c r="V323">
        <v>-1413124159</v>
      </c>
      <c r="W323">
        <v>-1413124159</v>
      </c>
    </row>
    <row r="324" spans="1:23" x14ac:dyDescent="0.2">
      <c r="A324">
        <f>Source!A1192</f>
        <v>17</v>
      </c>
      <c r="C324">
        <v>2</v>
      </c>
      <c r="D324">
        <v>0</v>
      </c>
      <c r="E324">
        <f>SmtRes!AV361</f>
        <v>0</v>
      </c>
      <c r="F324" t="str">
        <f>SmtRes!I361</f>
        <v>22.1-6-51</v>
      </c>
      <c r="G324" t="str">
        <f>SmtRes!K361</f>
        <v>Вибраторы поверхностные</v>
      </c>
      <c r="H324" t="str">
        <f>SmtRes!O361</f>
        <v>маш.-ч</v>
      </c>
      <c r="I324">
        <f>SmtRes!Y361*Source!I1192</f>
        <v>0.38383800000000001</v>
      </c>
      <c r="J324">
        <f>SmtRes!AO361</f>
        <v>1</v>
      </c>
      <c r="K324">
        <f>SmtRes!AF361</f>
        <v>3.84</v>
      </c>
      <c r="L324">
        <f>SmtRes!DB361</f>
        <v>28.45</v>
      </c>
      <c r="M324">
        <f>ROUND(ROUND(L324*Source!I1192, 6)*1, 2)</f>
        <v>1.47</v>
      </c>
      <c r="N324">
        <f>SmtRes!AB361</f>
        <v>3.84</v>
      </c>
      <c r="O324">
        <f>ROUND(ROUND(L324*Source!I1192, 6)*SmtRes!DA361, 2)</f>
        <v>1.47</v>
      </c>
      <c r="P324">
        <f>SmtRes!AG361</f>
        <v>0.01</v>
      </c>
      <c r="Q324">
        <f>SmtRes!DC361</f>
        <v>7.0000000000000007E-2</v>
      </c>
      <c r="R324">
        <f>ROUND(ROUND(Q324*Source!I1192, 6)*1, 2)</f>
        <v>0</v>
      </c>
      <c r="S324">
        <f>SmtRes!AC361</f>
        <v>0.01</v>
      </c>
      <c r="T324">
        <f>ROUND(ROUND(Q324*Source!I1192, 6)*SmtRes!AK361, 2)</f>
        <v>0</v>
      </c>
      <c r="U324">
        <f>SmtRes!X361</f>
        <v>-192782718</v>
      </c>
      <c r="V324">
        <v>540280896</v>
      </c>
      <c r="W324">
        <v>540280896</v>
      </c>
    </row>
    <row r="325" spans="1:23" x14ac:dyDescent="0.2">
      <c r="A325">
        <f>Source!A1193</f>
        <v>17</v>
      </c>
      <c r="C325">
        <v>3</v>
      </c>
      <c r="D325">
        <v>0</v>
      </c>
      <c r="E325">
        <f>SmtRes!AV366</f>
        <v>0</v>
      </c>
      <c r="F325" t="str">
        <f>SmtRes!I366</f>
        <v>21.3-4-24</v>
      </c>
      <c r="G325" t="str">
        <f>SmtRes!K366</f>
        <v>Арматурные заготовки (стержни, хомуты и т.п.), не собранные в каркасы или сетки, закладные и накладные детали, со сваркой</v>
      </c>
      <c r="H325" t="str">
        <f>SmtRes!O366</f>
        <v>т</v>
      </c>
      <c r="I325">
        <f>SmtRes!Y366*Source!I1193</f>
        <v>0.14399999999999999</v>
      </c>
      <c r="J325">
        <f>SmtRes!AO366</f>
        <v>1</v>
      </c>
      <c r="K325">
        <f>SmtRes!AE366</f>
        <v>53233.52</v>
      </c>
      <c r="L325">
        <f>SmtRes!DB366</f>
        <v>53233.52</v>
      </c>
      <c r="M325">
        <f>ROUND(ROUND(L325*Source!I1193, 6)*1, 2)</f>
        <v>7665.63</v>
      </c>
      <c r="N325">
        <f>SmtRes!AA366</f>
        <v>53233.52</v>
      </c>
      <c r="O325">
        <f>ROUND(ROUND(L325*Source!I1193, 6)*SmtRes!DA366, 2)</f>
        <v>7665.63</v>
      </c>
      <c r="P325">
        <f>SmtRes!AG366</f>
        <v>0</v>
      </c>
      <c r="Q325">
        <f>SmtRes!DC366</f>
        <v>0</v>
      </c>
      <c r="R325">
        <f>ROUND(ROUND(Q325*Source!I1193, 6)*1, 2)</f>
        <v>0</v>
      </c>
      <c r="S325">
        <f>SmtRes!AC366</f>
        <v>0</v>
      </c>
      <c r="T325">
        <f>ROUND(ROUND(Q325*Source!I1193, 6)*SmtRes!AK366, 2)</f>
        <v>0</v>
      </c>
      <c r="U325">
        <f>SmtRes!X366</f>
        <v>588667335</v>
      </c>
      <c r="V325">
        <v>1124530016</v>
      </c>
      <c r="W325">
        <v>1124530016</v>
      </c>
    </row>
    <row r="326" spans="1:23" x14ac:dyDescent="0.2">
      <c r="A326">
        <f>Source!A1194</f>
        <v>17</v>
      </c>
      <c r="C326">
        <v>3</v>
      </c>
      <c r="D326">
        <v>0</v>
      </c>
      <c r="E326">
        <f>SmtRes!AV369</f>
        <v>0</v>
      </c>
      <c r="F326" t="str">
        <f>SmtRes!I369</f>
        <v>21.1-23-9</v>
      </c>
      <c r="G326" t="str">
        <f>SmtRes!K369</f>
        <v>Электроды, тип Э-42, 46, 50, диаметр 4 - 6 мм</v>
      </c>
      <c r="H326" t="str">
        <f>SmtRes!O369</f>
        <v>т</v>
      </c>
      <c r="I326">
        <f>SmtRes!Y369*Source!I1194</f>
        <v>5.9639999999999999E-2</v>
      </c>
      <c r="J326">
        <f>SmtRes!AO369</f>
        <v>1</v>
      </c>
      <c r="K326">
        <f>SmtRes!AE369</f>
        <v>110781.14</v>
      </c>
      <c r="L326">
        <f>SmtRes!DB369</f>
        <v>3323.43</v>
      </c>
      <c r="M326">
        <f>ROUND(ROUND(L326*Source!I1194, 6)*1, 2)</f>
        <v>6606.98</v>
      </c>
      <c r="N326">
        <f>SmtRes!AA369</f>
        <v>110781.14</v>
      </c>
      <c r="O326">
        <f>ROUND(ROUND(L326*Source!I1194, 6)*SmtRes!DA369, 2)</f>
        <v>6606.98</v>
      </c>
      <c r="P326">
        <f>SmtRes!AG369</f>
        <v>0</v>
      </c>
      <c r="Q326">
        <f>SmtRes!DC369</f>
        <v>0</v>
      </c>
      <c r="R326">
        <f>ROUND(ROUND(Q326*Source!I1194, 6)*1, 2)</f>
        <v>0</v>
      </c>
      <c r="S326">
        <f>SmtRes!AC369</f>
        <v>0</v>
      </c>
      <c r="T326">
        <f>ROUND(ROUND(Q326*Source!I1194, 6)*SmtRes!AK369, 2)</f>
        <v>0</v>
      </c>
      <c r="U326">
        <f>SmtRes!X369</f>
        <v>-941081254</v>
      </c>
      <c r="V326">
        <v>1991017595</v>
      </c>
      <c r="W326">
        <v>1991017595</v>
      </c>
    </row>
    <row r="327" spans="1:23" x14ac:dyDescent="0.2">
      <c r="A327">
        <f>Source!A1194</f>
        <v>17</v>
      </c>
      <c r="C327">
        <v>2</v>
      </c>
      <c r="D327">
        <v>0</v>
      </c>
      <c r="E327">
        <f>SmtRes!AV368</f>
        <v>0</v>
      </c>
      <c r="F327" t="str">
        <f>SmtRes!I368</f>
        <v>22.1-13-10</v>
      </c>
      <c r="G327" t="str">
        <f>SmtRes!K368</f>
        <v>Агрегаты сварочные однопостовые для ручной электродуговой сварки</v>
      </c>
      <c r="H327" t="str">
        <f>SmtRes!O368</f>
        <v>маш.-ч</v>
      </c>
      <c r="I327">
        <f>SmtRes!Y368*Source!I1194</f>
        <v>43.557079999999999</v>
      </c>
      <c r="J327">
        <f>SmtRes!AO368</f>
        <v>1</v>
      </c>
      <c r="K327">
        <f>SmtRes!AF368</f>
        <v>54.65</v>
      </c>
      <c r="L327">
        <f>SmtRes!DB368</f>
        <v>1197.3800000000001</v>
      </c>
      <c r="M327">
        <f>ROUND(ROUND(L327*Source!I1194, 6)*1, 2)</f>
        <v>2380.39</v>
      </c>
      <c r="N327">
        <f>SmtRes!AB368</f>
        <v>54.65</v>
      </c>
      <c r="O327">
        <f>ROUND(ROUND(L327*Source!I1194, 6)*SmtRes!DA368, 2)</f>
        <v>2380.39</v>
      </c>
      <c r="P327">
        <f>SmtRes!AG368</f>
        <v>0.05</v>
      </c>
      <c r="Q327">
        <f>SmtRes!DC368</f>
        <v>1.1000000000000001</v>
      </c>
      <c r="R327">
        <f>ROUND(ROUND(Q327*Source!I1194, 6)*1, 2)</f>
        <v>2.19</v>
      </c>
      <c r="S327">
        <f>SmtRes!AC368</f>
        <v>0.05</v>
      </c>
      <c r="T327">
        <f>ROUND(ROUND(Q327*Source!I1194, 6)*SmtRes!AK368, 2)</f>
        <v>2.19</v>
      </c>
      <c r="U327">
        <f>SmtRes!X368</f>
        <v>343943799</v>
      </c>
      <c r="V327">
        <v>-1676284724</v>
      </c>
      <c r="W327">
        <v>-1676284724</v>
      </c>
    </row>
    <row r="328" spans="1:23" x14ac:dyDescent="0.2">
      <c r="A328">
        <f>Source!A1196</f>
        <v>17</v>
      </c>
      <c r="C328">
        <v>3</v>
      </c>
      <c r="D328">
        <f>Source!BI1196</f>
        <v>1</v>
      </c>
      <c r="E328">
        <f>Source!FS1196</f>
        <v>0</v>
      </c>
      <c r="F328" t="str">
        <f>Source!F1196</f>
        <v>коммерческое предложение</v>
      </c>
      <c r="G328" t="str">
        <f>Source!G1196</f>
        <v>Эквивалент -Ограждение хоккейной коробки из пластика 40х20 с защитной сеткой по периметру ЛГО-30.3</v>
      </c>
      <c r="H328" t="str">
        <f>Source!H1196</f>
        <v>шт.</v>
      </c>
      <c r="I328">
        <f>Source!I1196</f>
        <v>1</v>
      </c>
      <c r="J328">
        <v>1</v>
      </c>
      <c r="K328">
        <f>Source!AC1196</f>
        <v>924500</v>
      </c>
      <c r="M328">
        <f>ROUND(K328*I328, 2)</f>
        <v>924500</v>
      </c>
      <c r="N328">
        <f>Source!AC1196*IF(Source!BC1196&lt;&gt; 0, Source!BC1196, 1)</f>
        <v>924500</v>
      </c>
      <c r="O328">
        <f>ROUND(N328*I328, 2)</f>
        <v>924500</v>
      </c>
      <c r="P328">
        <f>Source!AE1196</f>
        <v>0</v>
      </c>
      <c r="R328">
        <f>ROUND(P328*I328, 2)</f>
        <v>0</v>
      </c>
      <c r="S328">
        <f>Source!AE1196*IF(Source!BS1196&lt;&gt; 0, Source!BS1196, 1)</f>
        <v>0</v>
      </c>
      <c r="T328">
        <f>ROUND(S328*I328, 2)</f>
        <v>0</v>
      </c>
      <c r="U328">
        <f>Source!GF1196</f>
        <v>1952807371</v>
      </c>
      <c r="V328">
        <v>-1845369795</v>
      </c>
      <c r="W328">
        <v>-1845369795</v>
      </c>
    </row>
    <row r="329" spans="1:23" x14ac:dyDescent="0.2">
      <c r="A329">
        <f>Source!A1229</f>
        <v>4</v>
      </c>
      <c r="B329">
        <v>1229</v>
      </c>
      <c r="G329" t="str">
        <f>Source!G1229</f>
        <v>Установка МАФ</v>
      </c>
    </row>
    <row r="330" spans="1:23" x14ac:dyDescent="0.2">
      <c r="A330">
        <f>Source!A1233</f>
        <v>17</v>
      </c>
      <c r="C330">
        <v>3</v>
      </c>
      <c r="D330">
        <v>0</v>
      </c>
      <c r="E330">
        <f>SmtRes!AV375</f>
        <v>0</v>
      </c>
      <c r="F330" t="str">
        <f>SmtRes!I375</f>
        <v>21.7-9-6</v>
      </c>
      <c r="G330" t="str">
        <f>SmtRes!K375</f>
        <v>Столбик для ограды газонной из трубы профильной 40х40 мм, высота 1000мм</v>
      </c>
      <c r="H330" t="str">
        <f>SmtRes!O375</f>
        <v>шт.</v>
      </c>
      <c r="I330">
        <f>SmtRes!Y375*Source!I1233</f>
        <v>4</v>
      </c>
      <c r="J330">
        <f>SmtRes!AO375</f>
        <v>1</v>
      </c>
      <c r="K330">
        <f>SmtRes!AE375</f>
        <v>236.53</v>
      </c>
      <c r="L330">
        <f>SmtRes!DB375</f>
        <v>2365.3000000000002</v>
      </c>
      <c r="M330">
        <f>ROUND(ROUND(L330*Source!I1233, 6)*1, 2)</f>
        <v>946.12</v>
      </c>
      <c r="N330">
        <f>SmtRes!AA375</f>
        <v>236.53</v>
      </c>
      <c r="O330">
        <f>ROUND(ROUND(L330*Source!I1233, 6)*SmtRes!DA375, 2)</f>
        <v>946.12</v>
      </c>
      <c r="P330">
        <f>SmtRes!AG375</f>
        <v>0</v>
      </c>
      <c r="Q330">
        <f>SmtRes!DC375</f>
        <v>0</v>
      </c>
      <c r="R330">
        <f>ROUND(ROUND(Q330*Source!I1233, 6)*1, 2)</f>
        <v>0</v>
      </c>
      <c r="S330">
        <f>SmtRes!AC375</f>
        <v>0</v>
      </c>
      <c r="T330">
        <f>ROUND(ROUND(Q330*Source!I1233, 6)*SmtRes!AK375, 2)</f>
        <v>0</v>
      </c>
      <c r="U330">
        <f>SmtRes!X375</f>
        <v>-1873178035</v>
      </c>
      <c r="V330">
        <v>-820543880</v>
      </c>
      <c r="W330">
        <v>-820543880</v>
      </c>
    </row>
    <row r="331" spans="1:23" x14ac:dyDescent="0.2">
      <c r="A331">
        <f>Source!A1233</f>
        <v>17</v>
      </c>
      <c r="C331">
        <v>3</v>
      </c>
      <c r="D331">
        <v>0</v>
      </c>
      <c r="E331">
        <f>SmtRes!AV374</f>
        <v>0</v>
      </c>
      <c r="F331" t="str">
        <f>SmtRes!I374</f>
        <v>21.1-25-13</v>
      </c>
      <c r="G331" t="str">
        <f>SmtRes!K374</f>
        <v>Вода</v>
      </c>
      <c r="H331" t="str">
        <f>SmtRes!O374</f>
        <v>м3</v>
      </c>
      <c r="I331">
        <f>SmtRes!Y374*Source!I1233</f>
        <v>3.0800000000000001E-2</v>
      </c>
      <c r="J331">
        <f>SmtRes!AO374</f>
        <v>1</v>
      </c>
      <c r="K331">
        <f>SmtRes!AE374</f>
        <v>35.25</v>
      </c>
      <c r="L331">
        <f>SmtRes!DB374</f>
        <v>2.71</v>
      </c>
      <c r="M331">
        <f>ROUND(ROUND(L331*Source!I1233, 6)*1, 2)</f>
        <v>1.08</v>
      </c>
      <c r="N331">
        <f>SmtRes!AA374</f>
        <v>35.25</v>
      </c>
      <c r="O331">
        <f>ROUND(ROUND(L331*Source!I1233, 6)*SmtRes!DA374, 2)</f>
        <v>1.08</v>
      </c>
      <c r="P331">
        <f>SmtRes!AG374</f>
        <v>0</v>
      </c>
      <c r="Q331">
        <f>SmtRes!DC374</f>
        <v>0</v>
      </c>
      <c r="R331">
        <f>ROUND(ROUND(Q331*Source!I1233, 6)*1, 2)</f>
        <v>0</v>
      </c>
      <c r="S331">
        <f>SmtRes!AC374</f>
        <v>0</v>
      </c>
      <c r="T331">
        <f>ROUND(ROUND(Q331*Source!I1233, 6)*SmtRes!AK374, 2)</f>
        <v>0</v>
      </c>
      <c r="U331">
        <f>SmtRes!X374</f>
        <v>1057803868</v>
      </c>
      <c r="V331">
        <v>-2043949916</v>
      </c>
      <c r="W331">
        <v>-2043949916</v>
      </c>
    </row>
    <row r="332" spans="1:23" x14ac:dyDescent="0.2">
      <c r="A332">
        <f>Source!A1233</f>
        <v>17</v>
      </c>
      <c r="C332">
        <v>3</v>
      </c>
      <c r="D332">
        <v>0</v>
      </c>
      <c r="E332">
        <f>SmtRes!AV373</f>
        <v>0</v>
      </c>
      <c r="F332" t="str">
        <f>SmtRes!I373</f>
        <v>21.1-2-13</v>
      </c>
      <c r="G332" t="str">
        <f>SmtRes!K373</f>
        <v>Цемент общестроительный, портландцемент общего назначения, марка 400</v>
      </c>
      <c r="H332" t="str">
        <f>SmtRes!O373</f>
        <v>т</v>
      </c>
      <c r="I332">
        <f>SmtRes!Y373*Source!I1233</f>
        <v>4.2800000000000005E-2</v>
      </c>
      <c r="J332">
        <f>SmtRes!AO373</f>
        <v>1</v>
      </c>
      <c r="K332">
        <f>SmtRes!AE373</f>
        <v>4207.5</v>
      </c>
      <c r="L332">
        <f>SmtRes!DB373</f>
        <v>450.2</v>
      </c>
      <c r="M332">
        <f>ROUND(ROUND(L332*Source!I1233, 6)*1, 2)</f>
        <v>180.08</v>
      </c>
      <c r="N332">
        <f>SmtRes!AA373</f>
        <v>4207.5</v>
      </c>
      <c r="O332">
        <f>ROUND(ROUND(L332*Source!I1233, 6)*SmtRes!DA373, 2)</f>
        <v>180.08</v>
      </c>
      <c r="P332">
        <f>SmtRes!AG373</f>
        <v>0</v>
      </c>
      <c r="Q332">
        <f>SmtRes!DC373</f>
        <v>0</v>
      </c>
      <c r="R332">
        <f>ROUND(ROUND(Q332*Source!I1233, 6)*1, 2)</f>
        <v>0</v>
      </c>
      <c r="S332">
        <f>SmtRes!AC373</f>
        <v>0</v>
      </c>
      <c r="T332">
        <f>ROUND(ROUND(Q332*Source!I1233, 6)*SmtRes!AK373, 2)</f>
        <v>0</v>
      </c>
      <c r="U332">
        <f>SmtRes!X373</f>
        <v>381792092</v>
      </c>
      <c r="V332">
        <v>-1484058169</v>
      </c>
      <c r="W332">
        <v>-1484058169</v>
      </c>
    </row>
    <row r="333" spans="1:23" x14ac:dyDescent="0.2">
      <c r="A333">
        <f>Source!A1233</f>
        <v>17</v>
      </c>
      <c r="C333">
        <v>3</v>
      </c>
      <c r="D333">
        <v>0</v>
      </c>
      <c r="E333">
        <f>SmtRes!AV372</f>
        <v>0</v>
      </c>
      <c r="F333" t="str">
        <f>SmtRes!I372</f>
        <v>21.1-12-11</v>
      </c>
      <c r="G333" t="str">
        <f>SmtRes!K372</f>
        <v>Песок для строительных работ, рядовой</v>
      </c>
      <c r="H333" t="str">
        <f>SmtRes!O372</f>
        <v>м3</v>
      </c>
      <c r="I333">
        <f>SmtRes!Y372*Source!I1233</f>
        <v>0.1196</v>
      </c>
      <c r="J333">
        <f>SmtRes!AO372</f>
        <v>1</v>
      </c>
      <c r="K333">
        <f>SmtRes!AE372</f>
        <v>590.78</v>
      </c>
      <c r="L333">
        <f>SmtRes!DB372</f>
        <v>176.64</v>
      </c>
      <c r="M333">
        <f>ROUND(ROUND(L333*Source!I1233, 6)*1, 2)</f>
        <v>70.66</v>
      </c>
      <c r="N333">
        <f>SmtRes!AA372</f>
        <v>590.78</v>
      </c>
      <c r="O333">
        <f>ROUND(ROUND(L333*Source!I1233, 6)*SmtRes!DA372, 2)</f>
        <v>70.66</v>
      </c>
      <c r="P333">
        <f>SmtRes!AG372</f>
        <v>0</v>
      </c>
      <c r="Q333">
        <f>SmtRes!DC372</f>
        <v>0</v>
      </c>
      <c r="R333">
        <f>ROUND(ROUND(Q333*Source!I1233, 6)*1, 2)</f>
        <v>0</v>
      </c>
      <c r="S333">
        <f>SmtRes!AC372</f>
        <v>0</v>
      </c>
      <c r="T333">
        <f>ROUND(ROUND(Q333*Source!I1233, 6)*SmtRes!AK372, 2)</f>
        <v>0</v>
      </c>
      <c r="U333">
        <f>SmtRes!X372</f>
        <v>1817333636</v>
      </c>
      <c r="V333">
        <v>2132229025</v>
      </c>
      <c r="W333">
        <v>2132229025</v>
      </c>
    </row>
    <row r="334" spans="1:23" x14ac:dyDescent="0.2">
      <c r="A334">
        <f>Source!A1234</f>
        <v>17</v>
      </c>
      <c r="C334">
        <v>3</v>
      </c>
      <c r="D334">
        <f>Source!BI1234</f>
        <v>1</v>
      </c>
      <c r="E334">
        <f>Source!FS1234</f>
        <v>0</v>
      </c>
      <c r="F334" t="str">
        <f>Source!F1234</f>
        <v>коммерческое предложение</v>
      </c>
      <c r="G334" t="str">
        <f>Source!G1234</f>
        <v>Эквивалент -Ворота хоккейные (с сеткой) ЛГС-11 (127х2450х1100)</v>
      </c>
      <c r="H334" t="str">
        <f>Source!H1234</f>
        <v>шт.</v>
      </c>
      <c r="I334">
        <f>Source!I1234</f>
        <v>2</v>
      </c>
      <c r="J334">
        <v>1</v>
      </c>
      <c r="K334">
        <f>Source!AC1234</f>
        <v>11936.67</v>
      </c>
      <c r="M334">
        <f>ROUND(K334*I334, 2)</f>
        <v>23873.34</v>
      </c>
      <c r="N334">
        <f>Source!AC1234*IF(Source!BC1234&lt;&gt; 0, Source!BC1234, 1)</f>
        <v>11936.67</v>
      </c>
      <c r="O334">
        <f>ROUND(N334*I334, 2)</f>
        <v>23873.34</v>
      </c>
      <c r="P334">
        <f>Source!AE1234</f>
        <v>0</v>
      </c>
      <c r="R334">
        <f>ROUND(P334*I334, 2)</f>
        <v>0</v>
      </c>
      <c r="S334">
        <f>Source!AE1234*IF(Source!BS1234&lt;&gt; 0, Source!BS1234, 1)</f>
        <v>0</v>
      </c>
      <c r="T334">
        <f>ROUND(S334*I334, 2)</f>
        <v>0</v>
      </c>
      <c r="U334">
        <f>Source!GF1234</f>
        <v>249704633</v>
      </c>
      <c r="V334">
        <v>215385861</v>
      </c>
      <c r="W334">
        <v>215385861</v>
      </c>
    </row>
    <row r="335" spans="1:23" x14ac:dyDescent="0.2">
      <c r="A335">
        <f>Source!A1235</f>
        <v>17</v>
      </c>
      <c r="C335">
        <v>3</v>
      </c>
      <c r="D335">
        <v>0</v>
      </c>
      <c r="E335">
        <f>SmtRes!AV380</f>
        <v>0</v>
      </c>
      <c r="F335" t="str">
        <f>SmtRes!I380</f>
        <v>21.7-9-6</v>
      </c>
      <c r="G335" t="str">
        <f>SmtRes!K380</f>
        <v>Столбик для ограды газонной из трубы профильной 40х40 мм, высота 1000мм</v>
      </c>
      <c r="H335" t="str">
        <f>SmtRes!O380</f>
        <v>шт.</v>
      </c>
      <c r="I335">
        <f>SmtRes!Y380*Source!I1235</f>
        <v>2</v>
      </c>
      <c r="J335">
        <f>SmtRes!AO380</f>
        <v>1</v>
      </c>
      <c r="K335">
        <f>SmtRes!AE380</f>
        <v>236.53</v>
      </c>
      <c r="L335">
        <f>SmtRes!DB380</f>
        <v>2365.3000000000002</v>
      </c>
      <c r="M335">
        <f>ROUND(ROUND(L335*Source!I1235, 6)*1, 2)</f>
        <v>473.06</v>
      </c>
      <c r="N335">
        <f>SmtRes!AA380</f>
        <v>236.53</v>
      </c>
      <c r="O335">
        <f>ROUND(ROUND(L335*Source!I1235, 6)*SmtRes!DA380, 2)</f>
        <v>473.06</v>
      </c>
      <c r="P335">
        <f>SmtRes!AG380</f>
        <v>0</v>
      </c>
      <c r="Q335">
        <f>SmtRes!DC380</f>
        <v>0</v>
      </c>
      <c r="R335">
        <f>ROUND(ROUND(Q335*Source!I1235, 6)*1, 2)</f>
        <v>0</v>
      </c>
      <c r="S335">
        <f>SmtRes!AC380</f>
        <v>0</v>
      </c>
      <c r="T335">
        <f>ROUND(ROUND(Q335*Source!I1235, 6)*SmtRes!AK380, 2)</f>
        <v>0</v>
      </c>
      <c r="U335">
        <f>SmtRes!X380</f>
        <v>-1873178035</v>
      </c>
      <c r="V335">
        <v>-820543880</v>
      </c>
      <c r="W335">
        <v>-820543880</v>
      </c>
    </row>
    <row r="336" spans="1:23" x14ac:dyDescent="0.2">
      <c r="A336">
        <f>Source!A1235</f>
        <v>17</v>
      </c>
      <c r="C336">
        <v>3</v>
      </c>
      <c r="D336">
        <v>0</v>
      </c>
      <c r="E336">
        <f>SmtRes!AV379</f>
        <v>0</v>
      </c>
      <c r="F336" t="str">
        <f>SmtRes!I379</f>
        <v>21.1-25-13</v>
      </c>
      <c r="G336" t="str">
        <f>SmtRes!K379</f>
        <v>Вода</v>
      </c>
      <c r="H336" t="str">
        <f>SmtRes!O379</f>
        <v>м3</v>
      </c>
      <c r="I336">
        <f>SmtRes!Y379*Source!I1235</f>
        <v>1.54E-2</v>
      </c>
      <c r="J336">
        <f>SmtRes!AO379</f>
        <v>1</v>
      </c>
      <c r="K336">
        <f>SmtRes!AE379</f>
        <v>35.25</v>
      </c>
      <c r="L336">
        <f>SmtRes!DB379</f>
        <v>2.71</v>
      </c>
      <c r="M336">
        <f>ROUND(ROUND(L336*Source!I1235, 6)*1, 2)</f>
        <v>0.54</v>
      </c>
      <c r="N336">
        <f>SmtRes!AA379</f>
        <v>35.25</v>
      </c>
      <c r="O336">
        <f>ROUND(ROUND(L336*Source!I1235, 6)*SmtRes!DA379, 2)</f>
        <v>0.54</v>
      </c>
      <c r="P336">
        <f>SmtRes!AG379</f>
        <v>0</v>
      </c>
      <c r="Q336">
        <f>SmtRes!DC379</f>
        <v>0</v>
      </c>
      <c r="R336">
        <f>ROUND(ROUND(Q336*Source!I1235, 6)*1, 2)</f>
        <v>0</v>
      </c>
      <c r="S336">
        <f>SmtRes!AC379</f>
        <v>0</v>
      </c>
      <c r="T336">
        <f>ROUND(ROUND(Q336*Source!I1235, 6)*SmtRes!AK379, 2)</f>
        <v>0</v>
      </c>
      <c r="U336">
        <f>SmtRes!X379</f>
        <v>1057803868</v>
      </c>
      <c r="V336">
        <v>-2043949916</v>
      </c>
      <c r="W336">
        <v>-2043949916</v>
      </c>
    </row>
    <row r="337" spans="1:23" x14ac:dyDescent="0.2">
      <c r="A337">
        <f>Source!A1235</f>
        <v>17</v>
      </c>
      <c r="C337">
        <v>3</v>
      </c>
      <c r="D337">
        <v>0</v>
      </c>
      <c r="E337">
        <f>SmtRes!AV378</f>
        <v>0</v>
      </c>
      <c r="F337" t="str">
        <f>SmtRes!I378</f>
        <v>21.1-2-13</v>
      </c>
      <c r="G337" t="str">
        <f>SmtRes!K378</f>
        <v>Цемент общестроительный, портландцемент общего назначения, марка 400</v>
      </c>
      <c r="H337" t="str">
        <f>SmtRes!O378</f>
        <v>т</v>
      </c>
      <c r="I337">
        <f>SmtRes!Y378*Source!I1235</f>
        <v>2.1400000000000002E-2</v>
      </c>
      <c r="J337">
        <f>SmtRes!AO378</f>
        <v>1</v>
      </c>
      <c r="K337">
        <f>SmtRes!AE378</f>
        <v>4207.5</v>
      </c>
      <c r="L337">
        <f>SmtRes!DB378</f>
        <v>450.2</v>
      </c>
      <c r="M337">
        <f>ROUND(ROUND(L337*Source!I1235, 6)*1, 2)</f>
        <v>90.04</v>
      </c>
      <c r="N337">
        <f>SmtRes!AA378</f>
        <v>4207.5</v>
      </c>
      <c r="O337">
        <f>ROUND(ROUND(L337*Source!I1235, 6)*SmtRes!DA378, 2)</f>
        <v>90.04</v>
      </c>
      <c r="P337">
        <f>SmtRes!AG378</f>
        <v>0</v>
      </c>
      <c r="Q337">
        <f>SmtRes!DC378</f>
        <v>0</v>
      </c>
      <c r="R337">
        <f>ROUND(ROUND(Q337*Source!I1235, 6)*1, 2)</f>
        <v>0</v>
      </c>
      <c r="S337">
        <f>SmtRes!AC378</f>
        <v>0</v>
      </c>
      <c r="T337">
        <f>ROUND(ROUND(Q337*Source!I1235, 6)*SmtRes!AK378, 2)</f>
        <v>0</v>
      </c>
      <c r="U337">
        <f>SmtRes!X378</f>
        <v>381792092</v>
      </c>
      <c r="V337">
        <v>-1484058169</v>
      </c>
      <c r="W337">
        <v>-1484058169</v>
      </c>
    </row>
    <row r="338" spans="1:23" x14ac:dyDescent="0.2">
      <c r="A338">
        <f>Source!A1235</f>
        <v>17</v>
      </c>
      <c r="C338">
        <v>3</v>
      </c>
      <c r="D338">
        <v>0</v>
      </c>
      <c r="E338">
        <f>SmtRes!AV377</f>
        <v>0</v>
      </c>
      <c r="F338" t="str">
        <f>SmtRes!I377</f>
        <v>21.1-12-11</v>
      </c>
      <c r="G338" t="str">
        <f>SmtRes!K377</f>
        <v>Песок для строительных работ, рядовой</v>
      </c>
      <c r="H338" t="str">
        <f>SmtRes!O377</f>
        <v>м3</v>
      </c>
      <c r="I338">
        <f>SmtRes!Y377*Source!I1235</f>
        <v>5.9799999999999999E-2</v>
      </c>
      <c r="J338">
        <f>SmtRes!AO377</f>
        <v>1</v>
      </c>
      <c r="K338">
        <f>SmtRes!AE377</f>
        <v>590.78</v>
      </c>
      <c r="L338">
        <f>SmtRes!DB377</f>
        <v>176.64</v>
      </c>
      <c r="M338">
        <f>ROUND(ROUND(L338*Source!I1235, 6)*1, 2)</f>
        <v>35.33</v>
      </c>
      <c r="N338">
        <f>SmtRes!AA377</f>
        <v>590.78</v>
      </c>
      <c r="O338">
        <f>ROUND(ROUND(L338*Source!I1235, 6)*SmtRes!DA377, 2)</f>
        <v>35.33</v>
      </c>
      <c r="P338">
        <f>SmtRes!AG377</f>
        <v>0</v>
      </c>
      <c r="Q338">
        <f>SmtRes!DC377</f>
        <v>0</v>
      </c>
      <c r="R338">
        <f>ROUND(ROUND(Q338*Source!I1235, 6)*1, 2)</f>
        <v>0</v>
      </c>
      <c r="S338">
        <f>SmtRes!AC377</f>
        <v>0</v>
      </c>
      <c r="T338">
        <f>ROUND(ROUND(Q338*Source!I1235, 6)*SmtRes!AK377, 2)</f>
        <v>0</v>
      </c>
      <c r="U338">
        <f>SmtRes!X377</f>
        <v>1817333636</v>
      </c>
      <c r="V338">
        <v>2132229025</v>
      </c>
      <c r="W338">
        <v>2132229025</v>
      </c>
    </row>
    <row r="339" spans="1:23" x14ac:dyDescent="0.2">
      <c r="A339">
        <f>Source!A1236</f>
        <v>17</v>
      </c>
      <c r="C339">
        <v>3</v>
      </c>
      <c r="D339">
        <f>Source!BI1236</f>
        <v>1</v>
      </c>
      <c r="E339">
        <f>Source!FS1236</f>
        <v>0</v>
      </c>
      <c r="F339" t="str">
        <f>Source!F1236</f>
        <v>коммерческое предложение</v>
      </c>
      <c r="G339" t="str">
        <f>Source!G1236</f>
        <v>Стойка баскетбольная щит оргстекло ЛГС-20.6 (1200х1800х3950)</v>
      </c>
      <c r="H339" t="str">
        <f>Source!H1236</f>
        <v>шт.</v>
      </c>
      <c r="I339">
        <f>Source!I1236</f>
        <v>2</v>
      </c>
      <c r="J339">
        <v>1</v>
      </c>
      <c r="K339">
        <f>Source!AC1236</f>
        <v>22244.17</v>
      </c>
      <c r="M339">
        <f>ROUND(K339*I339, 2)</f>
        <v>44488.34</v>
      </c>
      <c r="N339">
        <f>Source!AC1236*IF(Source!BC1236&lt;&gt; 0, Source!BC1236, 1)</f>
        <v>22244.17</v>
      </c>
      <c r="O339">
        <f>ROUND(N339*I339, 2)</f>
        <v>44488.34</v>
      </c>
      <c r="P339">
        <f>Source!AE1236</f>
        <v>0</v>
      </c>
      <c r="R339">
        <f>ROUND(P339*I339, 2)</f>
        <v>0</v>
      </c>
      <c r="S339">
        <f>Source!AE1236*IF(Source!BS1236&lt;&gt; 0, Source!BS1236, 1)</f>
        <v>0</v>
      </c>
      <c r="T339">
        <f>ROUND(S339*I339, 2)</f>
        <v>0</v>
      </c>
      <c r="U339">
        <f>Source!GF1236</f>
        <v>433744870</v>
      </c>
      <c r="V339">
        <v>1937152398</v>
      </c>
      <c r="W339">
        <v>1937152398</v>
      </c>
    </row>
    <row r="340" spans="1:23" x14ac:dyDescent="0.2">
      <c r="A340">
        <f>Source!A1269</f>
        <v>4</v>
      </c>
      <c r="B340">
        <v>1269</v>
      </c>
      <c r="G340" t="str">
        <f>Source!G1269</f>
        <v>Устройство/замена синтетического покрытия на детской/спортивной площадке с устройством основания и установкой садового бортового камня</v>
      </c>
    </row>
    <row r="341" spans="1:23" x14ac:dyDescent="0.2">
      <c r="A341">
        <f>Source!A1273</f>
        <v>5</v>
      </c>
      <c r="B341">
        <v>1273</v>
      </c>
      <c r="G341" t="str">
        <f>Source!G1273</f>
        <v>Замена резинового покрытия с ремонтом основания  на спортивной площадке -350м2</v>
      </c>
    </row>
    <row r="342" spans="1:23" x14ac:dyDescent="0.2">
      <c r="A342">
        <f>Source!A1280</f>
        <v>17</v>
      </c>
      <c r="C342">
        <v>2</v>
      </c>
      <c r="D342">
        <v>0</v>
      </c>
      <c r="E342">
        <f>SmtRes!AV384</f>
        <v>0</v>
      </c>
      <c r="F342" t="str">
        <f>SmtRes!I384</f>
        <v>22.1-1-5</v>
      </c>
      <c r="G342" t="str">
        <f>SmtRes!K384</f>
        <v>Экскаваторы на гусеничном ходу гидравлические, объем ковша до 0,65 м3</v>
      </c>
      <c r="H342" t="str">
        <f>SmtRes!O384</f>
        <v>маш.-ч</v>
      </c>
      <c r="I342">
        <f>SmtRes!Y384*Source!I1280</f>
        <v>2.0234160000000001</v>
      </c>
      <c r="J342">
        <f>SmtRes!AO384</f>
        <v>1</v>
      </c>
      <c r="K342">
        <f>SmtRes!AF384</f>
        <v>1494.43</v>
      </c>
      <c r="L342">
        <f>SmtRes!DB384</f>
        <v>80.25</v>
      </c>
      <c r="M342">
        <f>ROUND(ROUND(L342*Source!I1280, 6)*1, 2)</f>
        <v>3023.82</v>
      </c>
      <c r="N342">
        <f>SmtRes!AB384</f>
        <v>1494.43</v>
      </c>
      <c r="O342">
        <f>ROUND(ROUND(L342*Source!I1280, 6)*SmtRes!DA384, 2)</f>
        <v>3023.82</v>
      </c>
      <c r="P342">
        <f>SmtRes!AG384</f>
        <v>481.21</v>
      </c>
      <c r="Q342">
        <f>SmtRes!DC384</f>
        <v>25.84</v>
      </c>
      <c r="R342">
        <f>ROUND(ROUND(Q342*Source!I1280, 6)*1, 2)</f>
        <v>973.65</v>
      </c>
      <c r="S342">
        <f>SmtRes!AC384</f>
        <v>481.21</v>
      </c>
      <c r="T342">
        <f>ROUND(ROUND(Q342*Source!I1280, 6)*SmtRes!AK384, 2)</f>
        <v>973.65</v>
      </c>
      <c r="U342">
        <f>SmtRes!X384</f>
        <v>770341722</v>
      </c>
      <c r="V342">
        <v>-2015274479</v>
      </c>
      <c r="W342">
        <v>-2015274479</v>
      </c>
    </row>
    <row r="343" spans="1:23" x14ac:dyDescent="0.2">
      <c r="A343">
        <f>Source!A1281</f>
        <v>17</v>
      </c>
      <c r="C343">
        <v>2</v>
      </c>
      <c r="D343">
        <v>0</v>
      </c>
      <c r="E343">
        <f>SmtRes!AV386</f>
        <v>0</v>
      </c>
      <c r="F343" t="str">
        <f>SmtRes!I386</f>
        <v>22.1-18-13</v>
      </c>
      <c r="G343" t="str">
        <f>SmtRes!K386</f>
        <v>Автомобили-самосвалы, грузоподъемность до 10 т</v>
      </c>
      <c r="H343" t="str">
        <f>SmtRes!O386</f>
        <v>маш.-ч</v>
      </c>
      <c r="I343">
        <f>SmtRes!Y386*Source!I1281</f>
        <v>0.67823999999999995</v>
      </c>
      <c r="J343">
        <f>SmtRes!AO386</f>
        <v>1</v>
      </c>
      <c r="K343">
        <f>SmtRes!AF386</f>
        <v>1014.12</v>
      </c>
      <c r="L343">
        <f>SmtRes!DB386</f>
        <v>18.25</v>
      </c>
      <c r="M343">
        <f>ROUND(ROUND(L343*Source!I1281, 6)*1, 2)</f>
        <v>687.66</v>
      </c>
      <c r="N343">
        <f>SmtRes!AB386</f>
        <v>1014.12</v>
      </c>
      <c r="O343">
        <f>ROUND(ROUND(L343*Source!I1281, 6)*SmtRes!DA386, 2)</f>
        <v>687.66</v>
      </c>
      <c r="P343">
        <f>SmtRes!AG386</f>
        <v>317.13</v>
      </c>
      <c r="Q343">
        <f>SmtRes!DC386</f>
        <v>5.71</v>
      </c>
      <c r="R343">
        <f>ROUND(ROUND(Q343*Source!I1281, 6)*1, 2)</f>
        <v>215.15</v>
      </c>
      <c r="S343">
        <f>SmtRes!AC386</f>
        <v>317.13</v>
      </c>
      <c r="T343">
        <f>ROUND(ROUND(Q343*Source!I1281, 6)*SmtRes!AK386, 2)</f>
        <v>215.15</v>
      </c>
      <c r="U343">
        <f>SmtRes!X386</f>
        <v>-1786200580</v>
      </c>
      <c r="V343">
        <v>-522295321</v>
      </c>
      <c r="W343">
        <v>-522295321</v>
      </c>
    </row>
    <row r="344" spans="1:23" x14ac:dyDescent="0.2">
      <c r="A344">
        <f>Source!A1281</f>
        <v>17</v>
      </c>
      <c r="C344">
        <v>2</v>
      </c>
      <c r="D344">
        <v>0</v>
      </c>
      <c r="E344">
        <f>SmtRes!AV385</f>
        <v>0</v>
      </c>
      <c r="F344" t="str">
        <f>SmtRes!I385</f>
        <v>22.1-18-12</v>
      </c>
      <c r="G344" t="str">
        <f>SmtRes!K385</f>
        <v>Автомобили-самосвалы, грузоподъемность до 7 т</v>
      </c>
      <c r="H344" t="str">
        <f>SmtRes!O385</f>
        <v>маш.-ч</v>
      </c>
      <c r="I344">
        <f>SmtRes!Y385*Source!I1281</f>
        <v>0.75360000000000005</v>
      </c>
      <c r="J344">
        <f>SmtRes!AO385</f>
        <v>1</v>
      </c>
      <c r="K344">
        <f>SmtRes!AF385</f>
        <v>1009.4</v>
      </c>
      <c r="L344">
        <f>SmtRes!DB385</f>
        <v>20.190000000000001</v>
      </c>
      <c r="M344">
        <f>ROUND(ROUND(L344*Source!I1281, 6)*1, 2)</f>
        <v>760.76</v>
      </c>
      <c r="N344">
        <f>SmtRes!AB385</f>
        <v>1009.4</v>
      </c>
      <c r="O344">
        <f>ROUND(ROUND(L344*Source!I1281, 6)*SmtRes!DA385, 2)</f>
        <v>760.76</v>
      </c>
      <c r="P344">
        <f>SmtRes!AG385</f>
        <v>316.82</v>
      </c>
      <c r="Q344">
        <f>SmtRes!DC385</f>
        <v>6.34</v>
      </c>
      <c r="R344">
        <f>ROUND(ROUND(Q344*Source!I1281, 6)*1, 2)</f>
        <v>238.89</v>
      </c>
      <c r="S344">
        <f>SmtRes!AC385</f>
        <v>316.82</v>
      </c>
      <c r="T344">
        <f>ROUND(ROUND(Q344*Source!I1281, 6)*SmtRes!AK385, 2)</f>
        <v>238.89</v>
      </c>
      <c r="U344">
        <f>SmtRes!X385</f>
        <v>238809398</v>
      </c>
      <c r="V344">
        <v>723112940</v>
      </c>
      <c r="W344">
        <v>723112940</v>
      </c>
    </row>
    <row r="345" spans="1:23" x14ac:dyDescent="0.2">
      <c r="A345">
        <f>Source!A1282</f>
        <v>17</v>
      </c>
      <c r="C345">
        <v>2</v>
      </c>
      <c r="D345">
        <v>0</v>
      </c>
      <c r="E345">
        <f>SmtRes!AV388</f>
        <v>0</v>
      </c>
      <c r="F345" t="str">
        <f>SmtRes!I388</f>
        <v>22.1-18-13</v>
      </c>
      <c r="G345" t="str">
        <f>SmtRes!K388</f>
        <v>Автомобили-самосвалы, грузоподъемность до 10 т</v>
      </c>
      <c r="H345" t="str">
        <f>SmtRes!O388</f>
        <v>маш.-ч</v>
      </c>
      <c r="I345">
        <f>SmtRes!Y388*Source!I1282</f>
        <v>15.37344</v>
      </c>
      <c r="J345">
        <f>SmtRes!AO388</f>
        <v>1</v>
      </c>
      <c r="K345">
        <f>SmtRes!AF388</f>
        <v>1014.12</v>
      </c>
      <c r="L345">
        <f>SmtRes!DB388</f>
        <v>413.61</v>
      </c>
      <c r="M345">
        <f>ROUND(ROUND(L345*Source!I1282, 6)*1, 2)</f>
        <v>15584.82</v>
      </c>
      <c r="N345">
        <f>SmtRes!AB388</f>
        <v>1014.12</v>
      </c>
      <c r="O345">
        <f>ROUND(ROUND(L345*Source!I1282, 6)*SmtRes!DA388, 2)</f>
        <v>15584.82</v>
      </c>
      <c r="P345">
        <f>SmtRes!AG388</f>
        <v>317.13</v>
      </c>
      <c r="Q345">
        <f>SmtRes!DC388</f>
        <v>129.54</v>
      </c>
      <c r="R345">
        <f>ROUND(ROUND(Q345*Source!I1282, 6)*1, 2)</f>
        <v>4881.07</v>
      </c>
      <c r="S345">
        <f>SmtRes!AC388</f>
        <v>317.13</v>
      </c>
      <c r="T345">
        <f>ROUND(ROUND(Q345*Source!I1282, 6)*SmtRes!AK388, 2)</f>
        <v>4881.07</v>
      </c>
      <c r="U345">
        <f>SmtRes!X388</f>
        <v>-1786200580</v>
      </c>
      <c r="V345">
        <v>-522295321</v>
      </c>
      <c r="W345">
        <v>-522295321</v>
      </c>
    </row>
    <row r="346" spans="1:23" x14ac:dyDescent="0.2">
      <c r="A346">
        <f>Source!A1282</f>
        <v>17</v>
      </c>
      <c r="C346">
        <v>2</v>
      </c>
      <c r="D346">
        <v>0</v>
      </c>
      <c r="E346">
        <f>SmtRes!AV387</f>
        <v>0</v>
      </c>
      <c r="F346" t="str">
        <f>SmtRes!I387</f>
        <v>22.1-18-12</v>
      </c>
      <c r="G346" t="str">
        <f>SmtRes!K387</f>
        <v>Автомобили-самосвалы, грузоподъемность до 7 т</v>
      </c>
      <c r="H346" t="str">
        <f>SmtRes!O387</f>
        <v>маш.-ч</v>
      </c>
      <c r="I346">
        <f>SmtRes!Y387*Source!I1282</f>
        <v>19.216799999999999</v>
      </c>
      <c r="J346">
        <f>SmtRes!AO387</f>
        <v>1</v>
      </c>
      <c r="K346">
        <f>SmtRes!AF387</f>
        <v>1009.4</v>
      </c>
      <c r="L346">
        <f>SmtRes!DB387</f>
        <v>514.59</v>
      </c>
      <c r="M346">
        <f>ROUND(ROUND(L346*Source!I1282, 6)*1, 2)</f>
        <v>19389.75</v>
      </c>
      <c r="N346">
        <f>SmtRes!AB387</f>
        <v>1009.4</v>
      </c>
      <c r="O346">
        <f>ROUND(ROUND(L346*Source!I1282, 6)*SmtRes!DA387, 2)</f>
        <v>19389.75</v>
      </c>
      <c r="P346">
        <f>SmtRes!AG387</f>
        <v>316.82</v>
      </c>
      <c r="Q346">
        <f>SmtRes!DC387</f>
        <v>161.66999999999999</v>
      </c>
      <c r="R346">
        <f>ROUND(ROUND(Q346*Source!I1282, 6)*1, 2)</f>
        <v>6091.73</v>
      </c>
      <c r="S346">
        <f>SmtRes!AC387</f>
        <v>316.82</v>
      </c>
      <c r="T346">
        <f>ROUND(ROUND(Q346*Source!I1282, 6)*SmtRes!AK387, 2)</f>
        <v>6091.73</v>
      </c>
      <c r="U346">
        <f>SmtRes!X387</f>
        <v>238809398</v>
      </c>
      <c r="V346">
        <v>723112940</v>
      </c>
      <c r="W346">
        <v>723112940</v>
      </c>
    </row>
    <row r="347" spans="1:23" x14ac:dyDescent="0.2">
      <c r="A347">
        <f>Source!A1283</f>
        <v>17</v>
      </c>
      <c r="C347">
        <v>2</v>
      </c>
      <c r="D347">
        <v>0</v>
      </c>
      <c r="E347">
        <f>SmtRes!AV391</f>
        <v>0</v>
      </c>
      <c r="F347" t="str">
        <f>SmtRes!I391</f>
        <v>22.1-5-5</v>
      </c>
      <c r="G347" t="str">
        <f>SmtRes!K391</f>
        <v>Катки дорожные самоходные статические, масса до 10 т</v>
      </c>
      <c r="H347" t="str">
        <f>SmtRes!O391</f>
        <v>маш.-ч</v>
      </c>
      <c r="I347">
        <f>SmtRes!Y391*Source!I1283</f>
        <v>4.8649999999999993</v>
      </c>
      <c r="J347">
        <f>SmtRes!AO391</f>
        <v>1</v>
      </c>
      <c r="K347">
        <f>SmtRes!AF391</f>
        <v>880.59</v>
      </c>
      <c r="L347">
        <f>SmtRes!DB391</f>
        <v>1224.02</v>
      </c>
      <c r="M347">
        <f>ROUND(ROUND(L347*Source!I1283, 6)*1, 2)</f>
        <v>4284.07</v>
      </c>
      <c r="N347">
        <f>SmtRes!AB391</f>
        <v>880.59</v>
      </c>
      <c r="O347">
        <f>ROUND(ROUND(L347*Source!I1283, 6)*SmtRes!DA391, 2)</f>
        <v>4284.07</v>
      </c>
      <c r="P347">
        <f>SmtRes!AG391</f>
        <v>534.02</v>
      </c>
      <c r="Q347">
        <f>SmtRes!DC391</f>
        <v>742.29</v>
      </c>
      <c r="R347">
        <f>ROUND(ROUND(Q347*Source!I1283, 6)*1, 2)</f>
        <v>2598.02</v>
      </c>
      <c r="S347">
        <f>SmtRes!AC391</f>
        <v>534.02</v>
      </c>
      <c r="T347">
        <f>ROUND(ROUND(Q347*Source!I1283, 6)*SmtRes!AK391, 2)</f>
        <v>2598.02</v>
      </c>
      <c r="U347">
        <f>SmtRes!X391</f>
        <v>-784871617</v>
      </c>
      <c r="V347">
        <v>981158427</v>
      </c>
      <c r="W347">
        <v>981158427</v>
      </c>
    </row>
    <row r="348" spans="1:23" x14ac:dyDescent="0.2">
      <c r="A348">
        <f>Source!A1283</f>
        <v>17</v>
      </c>
      <c r="C348">
        <v>2</v>
      </c>
      <c r="D348">
        <v>0</v>
      </c>
      <c r="E348">
        <f>SmtRes!AV390</f>
        <v>0</v>
      </c>
      <c r="F348" t="str">
        <f>SmtRes!I390</f>
        <v>22.1-5-4</v>
      </c>
      <c r="G348" t="str">
        <f>SmtRes!K390</f>
        <v>Катки дорожные самоходные статические, масса до 5 т</v>
      </c>
      <c r="H348" t="str">
        <f>SmtRes!O390</f>
        <v>маш.-ч</v>
      </c>
      <c r="I348">
        <f>SmtRes!Y390*Source!I1283</f>
        <v>1.61</v>
      </c>
      <c r="J348">
        <f>SmtRes!AO390</f>
        <v>1</v>
      </c>
      <c r="K348">
        <f>SmtRes!AF390</f>
        <v>888.61</v>
      </c>
      <c r="L348">
        <f>SmtRes!DB390</f>
        <v>408.76</v>
      </c>
      <c r="M348">
        <f>ROUND(ROUND(L348*Source!I1283, 6)*1, 2)</f>
        <v>1430.66</v>
      </c>
      <c r="N348">
        <f>SmtRes!AB390</f>
        <v>888.61</v>
      </c>
      <c r="O348">
        <f>ROUND(ROUND(L348*Source!I1283, 6)*SmtRes!DA390, 2)</f>
        <v>1430.66</v>
      </c>
      <c r="P348">
        <f>SmtRes!AG390</f>
        <v>396.74</v>
      </c>
      <c r="Q348">
        <f>SmtRes!DC390</f>
        <v>182.5</v>
      </c>
      <c r="R348">
        <f>ROUND(ROUND(Q348*Source!I1283, 6)*1, 2)</f>
        <v>638.75</v>
      </c>
      <c r="S348">
        <f>SmtRes!AC390</f>
        <v>396.74</v>
      </c>
      <c r="T348">
        <f>ROUND(ROUND(Q348*Source!I1283, 6)*SmtRes!AK390, 2)</f>
        <v>638.75</v>
      </c>
      <c r="U348">
        <f>SmtRes!X390</f>
        <v>-1085430917</v>
      </c>
      <c r="V348">
        <v>1407159038</v>
      </c>
      <c r="W348">
        <v>1407159038</v>
      </c>
    </row>
    <row r="349" spans="1:23" x14ac:dyDescent="0.2">
      <c r="A349">
        <f>Source!A1285</f>
        <v>18</v>
      </c>
      <c r="C349">
        <v>3</v>
      </c>
      <c r="D349">
        <f>Source!BI1285</f>
        <v>4</v>
      </c>
      <c r="E349">
        <f>Source!FS1285</f>
        <v>0</v>
      </c>
      <c r="F349" t="str">
        <f>Source!F1285</f>
        <v>21.3-3-19</v>
      </c>
      <c r="G349" t="str">
        <f>Source!G1285</f>
        <v>Смеси асфальтобетонные дорожные горячие мелкозернистые, марка II, тип В</v>
      </c>
      <c r="H349" t="str">
        <f>Source!H1285</f>
        <v>т</v>
      </c>
      <c r="I349">
        <f>Source!I1285</f>
        <v>42.28</v>
      </c>
      <c r="J349">
        <v>1</v>
      </c>
      <c r="K349">
        <f>Source!AC1285</f>
        <v>2562.79</v>
      </c>
      <c r="M349">
        <f>ROUND(K349*I349, 2)</f>
        <v>108354.76</v>
      </c>
      <c r="N349">
        <f>Source!AC1285*IF(Source!BC1285&lt;&gt; 0, Source!BC1285, 1)</f>
        <v>2562.79</v>
      </c>
      <c r="O349">
        <f>ROUND(N349*I349, 2)</f>
        <v>108354.76</v>
      </c>
      <c r="P349">
        <f>Source!AE1285</f>
        <v>0</v>
      </c>
      <c r="R349">
        <f>ROUND(P349*I349, 2)</f>
        <v>0</v>
      </c>
      <c r="S349">
        <f>Source!AE1285*IF(Source!BS1285&lt;&gt; 0, Source!BS1285, 1)</f>
        <v>0</v>
      </c>
      <c r="T349">
        <f>ROUND(S349*I349, 2)</f>
        <v>0</v>
      </c>
      <c r="U349">
        <f>Source!GF1285</f>
        <v>1103439754</v>
      </c>
      <c r="V349">
        <v>1846978656</v>
      </c>
      <c r="W349">
        <v>1846978656</v>
      </c>
    </row>
    <row r="350" spans="1:23" x14ac:dyDescent="0.2">
      <c r="A350">
        <f>Source!A1286</f>
        <v>17</v>
      </c>
      <c r="C350">
        <v>3</v>
      </c>
      <c r="D350">
        <v>0</v>
      </c>
      <c r="E350">
        <f>SmtRes!AV403</f>
        <v>0</v>
      </c>
      <c r="F350" t="str">
        <f>SmtRes!I403</f>
        <v>21.1-25-776</v>
      </c>
      <c r="G350" t="str">
        <f>SmtRes!K403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350" t="str">
        <f>SmtRes!O403</f>
        <v>кг</v>
      </c>
      <c r="I350">
        <f>SmtRes!Y403*Source!I1286</f>
        <v>845.25</v>
      </c>
      <c r="J350">
        <f>SmtRes!AO403</f>
        <v>1</v>
      </c>
      <c r="K350">
        <f>SmtRes!AE403</f>
        <v>202.34</v>
      </c>
      <c r="L350">
        <f>SmtRes!DB403</f>
        <v>48865.11</v>
      </c>
      <c r="M350">
        <f>ROUND(ROUND(L350*Source!I1286, 6)*1, 2)</f>
        <v>171027.89</v>
      </c>
      <c r="N350">
        <f>SmtRes!AA403</f>
        <v>202.34</v>
      </c>
      <c r="O350">
        <f>ROUND(ROUND(L350*Source!I1286, 6)*SmtRes!DA403, 2)</f>
        <v>171027.89</v>
      </c>
      <c r="P350">
        <f>SmtRes!AG403</f>
        <v>0</v>
      </c>
      <c r="Q350">
        <f>SmtRes!DC403</f>
        <v>0</v>
      </c>
      <c r="R350">
        <f>ROUND(ROUND(Q350*Source!I1286, 6)*1, 2)</f>
        <v>0</v>
      </c>
      <c r="S350">
        <f>SmtRes!AC403</f>
        <v>0</v>
      </c>
      <c r="T350">
        <f>ROUND(ROUND(Q350*Source!I1286, 6)*SmtRes!AK403, 2)</f>
        <v>0</v>
      </c>
      <c r="U350">
        <f>SmtRes!X403</f>
        <v>1434584530</v>
      </c>
      <c r="V350">
        <v>2130616076</v>
      </c>
      <c r="W350">
        <v>2130616076</v>
      </c>
    </row>
    <row r="351" spans="1:23" x14ac:dyDescent="0.2">
      <c r="A351">
        <f>Source!A1286</f>
        <v>17</v>
      </c>
      <c r="C351">
        <v>3</v>
      </c>
      <c r="D351">
        <v>0</v>
      </c>
      <c r="E351">
        <f>SmtRes!AV400</f>
        <v>0</v>
      </c>
      <c r="F351" t="str">
        <f>SmtRes!I400</f>
        <v>21.1-25-343</v>
      </c>
      <c r="G351" t="str">
        <f>SmtRes!K400</f>
        <v>Скипидар живичный</v>
      </c>
      <c r="H351" t="str">
        <f>SmtRes!O400</f>
        <v>т</v>
      </c>
      <c r="I351">
        <f>SmtRes!Y400*Source!I1286</f>
        <v>1.1025E-2</v>
      </c>
      <c r="J351">
        <f>SmtRes!AO400</f>
        <v>1</v>
      </c>
      <c r="K351">
        <f>SmtRes!AE400</f>
        <v>343020.03</v>
      </c>
      <c r="L351">
        <f>SmtRes!DB400</f>
        <v>1080.51</v>
      </c>
      <c r="M351">
        <f>ROUND(ROUND(L351*Source!I1286, 6)*1, 2)</f>
        <v>3781.79</v>
      </c>
      <c r="N351">
        <f>SmtRes!AA400</f>
        <v>343020.03</v>
      </c>
      <c r="O351">
        <f>ROUND(ROUND(L351*Source!I1286, 6)*SmtRes!DA400, 2)</f>
        <v>3781.79</v>
      </c>
      <c r="P351">
        <f>SmtRes!AG400</f>
        <v>0</v>
      </c>
      <c r="Q351">
        <f>SmtRes!DC400</f>
        <v>0</v>
      </c>
      <c r="R351">
        <f>ROUND(ROUND(Q351*Source!I1286, 6)*1, 2)</f>
        <v>0</v>
      </c>
      <c r="S351">
        <f>SmtRes!AC400</f>
        <v>0</v>
      </c>
      <c r="T351">
        <f>ROUND(ROUND(Q351*Source!I1286, 6)*SmtRes!AK400, 2)</f>
        <v>0</v>
      </c>
      <c r="U351">
        <f>SmtRes!X400</f>
        <v>2135985724</v>
      </c>
      <c r="V351">
        <v>-588394673</v>
      </c>
      <c r="W351">
        <v>-588394673</v>
      </c>
    </row>
    <row r="352" spans="1:23" x14ac:dyDescent="0.2">
      <c r="A352">
        <f>Source!A1286</f>
        <v>17</v>
      </c>
      <c r="C352">
        <v>3</v>
      </c>
      <c r="D352">
        <v>0</v>
      </c>
      <c r="E352">
        <f>SmtRes!AV399</f>
        <v>0</v>
      </c>
      <c r="F352" t="str">
        <f>SmtRes!I399</f>
        <v>21.1-25-255</v>
      </c>
      <c r="G352" t="str">
        <f>SmtRes!K399</f>
        <v>Пленка полиэтиленовая, толщина 0,12 - 0,15 мм</v>
      </c>
      <c r="H352" t="str">
        <f>SmtRes!O399</f>
        <v>м2</v>
      </c>
      <c r="I352">
        <f>SmtRes!Y399*Source!I1286</f>
        <v>19.599999999999998</v>
      </c>
      <c r="J352">
        <f>SmtRes!AO399</f>
        <v>1</v>
      </c>
      <c r="K352">
        <f>SmtRes!AE399</f>
        <v>12.02</v>
      </c>
      <c r="L352">
        <f>SmtRes!DB399</f>
        <v>67.31</v>
      </c>
      <c r="M352">
        <f>ROUND(ROUND(L352*Source!I1286, 6)*1, 2)</f>
        <v>235.59</v>
      </c>
      <c r="N352">
        <f>SmtRes!AA399</f>
        <v>12.02</v>
      </c>
      <c r="O352">
        <f>ROUND(ROUND(L352*Source!I1286, 6)*SmtRes!DA399, 2)</f>
        <v>235.59</v>
      </c>
      <c r="P352">
        <f>SmtRes!AG399</f>
        <v>0</v>
      </c>
      <c r="Q352">
        <f>SmtRes!DC399</f>
        <v>0</v>
      </c>
      <c r="R352">
        <f>ROUND(ROUND(Q352*Source!I1286, 6)*1, 2)</f>
        <v>0</v>
      </c>
      <c r="S352">
        <f>SmtRes!AC399</f>
        <v>0</v>
      </c>
      <c r="T352">
        <f>ROUND(ROUND(Q352*Source!I1286, 6)*SmtRes!AK399, 2)</f>
        <v>0</v>
      </c>
      <c r="U352">
        <f>SmtRes!X399</f>
        <v>-656702110</v>
      </c>
      <c r="V352">
        <v>657210226</v>
      </c>
      <c r="W352">
        <v>657210226</v>
      </c>
    </row>
    <row r="353" spans="1:23" x14ac:dyDescent="0.2">
      <c r="A353">
        <f>Source!A1286</f>
        <v>17</v>
      </c>
      <c r="C353">
        <v>2</v>
      </c>
      <c r="D353">
        <v>0</v>
      </c>
      <c r="E353">
        <f>SmtRes!AV398</f>
        <v>0</v>
      </c>
      <c r="F353" t="str">
        <f>SmtRes!I398</f>
        <v>22.1-6-68</v>
      </c>
      <c r="G353" t="str">
        <f>SmtRes!K398</f>
        <v>Растворосмесители стационарные, емкость до 250 л</v>
      </c>
      <c r="H353" t="str">
        <f>SmtRes!O398</f>
        <v>маш.-ч</v>
      </c>
      <c r="I353">
        <f>SmtRes!Y398*Source!I1286</f>
        <v>9.24</v>
      </c>
      <c r="J353">
        <f>SmtRes!AO398</f>
        <v>1</v>
      </c>
      <c r="K353">
        <f>SmtRes!AF398</f>
        <v>454.31</v>
      </c>
      <c r="L353">
        <f>SmtRes!DB398</f>
        <v>1199.3800000000001</v>
      </c>
      <c r="M353">
        <f>ROUND(ROUND(L353*Source!I1286, 6)*1, 2)</f>
        <v>4197.83</v>
      </c>
      <c r="N353">
        <f>SmtRes!AB398</f>
        <v>454.31</v>
      </c>
      <c r="O353">
        <f>ROUND(ROUND(L353*Source!I1286, 6)*SmtRes!DA398, 2)</f>
        <v>4197.83</v>
      </c>
      <c r="P353">
        <f>SmtRes!AG398</f>
        <v>405.68</v>
      </c>
      <c r="Q353">
        <f>SmtRes!DC398</f>
        <v>1071</v>
      </c>
      <c r="R353">
        <f>ROUND(ROUND(Q353*Source!I1286, 6)*1, 2)</f>
        <v>3748.5</v>
      </c>
      <c r="S353">
        <f>SmtRes!AC398</f>
        <v>405.68</v>
      </c>
      <c r="T353">
        <f>ROUND(ROUND(Q353*Source!I1286, 6)*SmtRes!AK398, 2)</f>
        <v>3748.5</v>
      </c>
      <c r="U353">
        <f>SmtRes!X398</f>
        <v>1948933241</v>
      </c>
      <c r="V353">
        <v>4389697</v>
      </c>
      <c r="W353">
        <v>4389697</v>
      </c>
    </row>
    <row r="354" spans="1:23" x14ac:dyDescent="0.2">
      <c r="A354">
        <f>Source!A1286</f>
        <v>17</v>
      </c>
      <c r="C354">
        <v>2</v>
      </c>
      <c r="D354">
        <v>0</v>
      </c>
      <c r="E354">
        <f>SmtRes!AV397</f>
        <v>0</v>
      </c>
      <c r="F354" t="str">
        <f>SmtRes!I397</f>
        <v>22.1-4-8</v>
      </c>
      <c r="G354" t="str">
        <f>SmtRes!K397</f>
        <v>Погрузчики на автомобильном ходу, грузоподъемность до 1 т</v>
      </c>
      <c r="H354" t="str">
        <f>SmtRes!O397</f>
        <v>маш.-ч</v>
      </c>
      <c r="I354">
        <f>SmtRes!Y397*Source!I1286</f>
        <v>3.5000000000000003E-2</v>
      </c>
      <c r="J354">
        <f>SmtRes!AO397</f>
        <v>1</v>
      </c>
      <c r="K354">
        <f>SmtRes!AF397</f>
        <v>616.73</v>
      </c>
      <c r="L354">
        <f>SmtRes!DB397</f>
        <v>6.17</v>
      </c>
      <c r="M354">
        <f>ROUND(ROUND(L354*Source!I1286, 6)*1, 2)</f>
        <v>21.6</v>
      </c>
      <c r="N354">
        <f>SmtRes!AB397</f>
        <v>616.73</v>
      </c>
      <c r="O354">
        <f>ROUND(ROUND(L354*Source!I1286, 6)*SmtRes!DA397, 2)</f>
        <v>21.6</v>
      </c>
      <c r="P354">
        <f>SmtRes!AG397</f>
        <v>511.29</v>
      </c>
      <c r="Q354">
        <f>SmtRes!DC397</f>
        <v>5.1100000000000003</v>
      </c>
      <c r="R354">
        <f>ROUND(ROUND(Q354*Source!I1286, 6)*1, 2)</f>
        <v>17.89</v>
      </c>
      <c r="S354">
        <f>SmtRes!AC397</f>
        <v>511.29</v>
      </c>
      <c r="T354">
        <f>ROUND(ROUND(Q354*Source!I1286, 6)*SmtRes!AK397, 2)</f>
        <v>17.89</v>
      </c>
      <c r="U354">
        <f>SmtRes!X397</f>
        <v>-929482187</v>
      </c>
      <c r="V354">
        <v>-878210744</v>
      </c>
      <c r="W354">
        <v>-878210744</v>
      </c>
    </row>
    <row r="355" spans="1:23" x14ac:dyDescent="0.2">
      <c r="A355">
        <f>Source!A1286</f>
        <v>17</v>
      </c>
      <c r="C355">
        <v>2</v>
      </c>
      <c r="D355">
        <v>0</v>
      </c>
      <c r="E355">
        <f>SmtRes!AV396</f>
        <v>0</v>
      </c>
      <c r="F355" t="str">
        <f>SmtRes!I396</f>
        <v>22.1-30-102</v>
      </c>
      <c r="G355" t="str">
        <f>SmtRes!K396</f>
        <v>Дрели электрические, двухскоростные, мощностью 600 Вт</v>
      </c>
      <c r="H355" t="str">
        <f>SmtRes!O396</f>
        <v>маш.-ч</v>
      </c>
      <c r="I355">
        <f>SmtRes!Y396*Source!I1286</f>
        <v>4.13</v>
      </c>
      <c r="J355">
        <f>SmtRes!AO396</f>
        <v>1</v>
      </c>
      <c r="K355">
        <f>SmtRes!AF396</f>
        <v>7.44</v>
      </c>
      <c r="L355">
        <f>SmtRes!DB396</f>
        <v>8.7799999999999994</v>
      </c>
      <c r="M355">
        <f>ROUND(ROUND(L355*Source!I1286, 6)*1, 2)</f>
        <v>30.73</v>
      </c>
      <c r="N355">
        <f>SmtRes!AB396</f>
        <v>7.44</v>
      </c>
      <c r="O355">
        <f>ROUND(ROUND(L355*Source!I1286, 6)*SmtRes!DA396, 2)</f>
        <v>30.73</v>
      </c>
      <c r="P355">
        <f>SmtRes!AG396</f>
        <v>0.98</v>
      </c>
      <c r="Q355">
        <f>SmtRes!DC396</f>
        <v>1.1599999999999999</v>
      </c>
      <c r="R355">
        <f>ROUND(ROUND(Q355*Source!I1286, 6)*1, 2)</f>
        <v>4.0599999999999996</v>
      </c>
      <c r="S355">
        <f>SmtRes!AC396</f>
        <v>0.98</v>
      </c>
      <c r="T355">
        <f>ROUND(ROUND(Q355*Source!I1286, 6)*SmtRes!AK396, 2)</f>
        <v>4.0599999999999996</v>
      </c>
      <c r="U355">
        <f>SmtRes!X396</f>
        <v>-1222982568</v>
      </c>
      <c r="V355">
        <v>-2110789947</v>
      </c>
      <c r="W355">
        <v>-2110789947</v>
      </c>
    </row>
    <row r="356" spans="1:23" x14ac:dyDescent="0.2">
      <c r="A356">
        <f>Source!A1286</f>
        <v>17</v>
      </c>
      <c r="C356">
        <v>2</v>
      </c>
      <c r="D356">
        <v>0</v>
      </c>
      <c r="E356">
        <f>SmtRes!AV395</f>
        <v>0</v>
      </c>
      <c r="F356" t="str">
        <f>SmtRes!I395</f>
        <v>22.1-17-168</v>
      </c>
      <c r="G356" t="str">
        <f>SmtRes!K395</f>
        <v>Укладчики полимерных покрытий на игровых и спортивных площадках, производительность 10-50 м2/ч</v>
      </c>
      <c r="H356" t="str">
        <f>SmtRes!O395</f>
        <v>маш.-ч</v>
      </c>
      <c r="I356">
        <f>SmtRes!Y395*Source!I1286</f>
        <v>9.24</v>
      </c>
      <c r="J356">
        <f>SmtRes!AO395</f>
        <v>1</v>
      </c>
      <c r="K356">
        <f>SmtRes!AF395</f>
        <v>531.41</v>
      </c>
      <c r="L356">
        <f>SmtRes!DB395</f>
        <v>1402.92</v>
      </c>
      <c r="M356">
        <f>ROUND(ROUND(L356*Source!I1286, 6)*1, 2)</f>
        <v>4910.22</v>
      </c>
      <c r="N356">
        <f>SmtRes!AB395</f>
        <v>531.41</v>
      </c>
      <c r="O356">
        <f>ROUND(ROUND(L356*Source!I1286, 6)*SmtRes!DA395, 2)</f>
        <v>4910.22</v>
      </c>
      <c r="P356">
        <f>SmtRes!AG395</f>
        <v>373.56</v>
      </c>
      <c r="Q356">
        <f>SmtRes!DC395</f>
        <v>986.2</v>
      </c>
      <c r="R356">
        <f>ROUND(ROUND(Q356*Source!I1286, 6)*1, 2)</f>
        <v>3451.7</v>
      </c>
      <c r="S356">
        <f>SmtRes!AC395</f>
        <v>373.56</v>
      </c>
      <c r="T356">
        <f>ROUND(ROUND(Q356*Source!I1286, 6)*SmtRes!AK395, 2)</f>
        <v>3451.7</v>
      </c>
      <c r="U356">
        <f>SmtRes!X395</f>
        <v>2028281919</v>
      </c>
      <c r="V356">
        <v>-1587432455</v>
      </c>
      <c r="W356">
        <v>-1587432455</v>
      </c>
    </row>
    <row r="357" spans="1:23" x14ac:dyDescent="0.2">
      <c r="A357">
        <f>Source!A1289</f>
        <v>18</v>
      </c>
      <c r="C357">
        <v>3</v>
      </c>
      <c r="D357">
        <f>Source!BI1289</f>
        <v>4</v>
      </c>
      <c r="E357">
        <f>Source!FS1289</f>
        <v>0</v>
      </c>
      <c r="F357" t="str">
        <f>Source!F1289</f>
        <v>21.1-25-770</v>
      </c>
      <c r="G357" t="str">
        <f>Source!G1289</f>
        <v>Крошка каучуковая гранулированная, окрашенная в массе, фракция 2-3 мм, цветные</v>
      </c>
      <c r="H357" t="str">
        <f>Source!H1289</f>
        <v>кг</v>
      </c>
      <c r="I357">
        <f>Source!I1289</f>
        <v>2572.5</v>
      </c>
      <c r="J357">
        <v>1</v>
      </c>
      <c r="K357">
        <f>Source!AC1289</f>
        <v>94.72</v>
      </c>
      <c r="M357">
        <f>ROUND(K357*I357, 2)</f>
        <v>243667.20000000001</v>
      </c>
      <c r="N357">
        <f>Source!AC1289*IF(Source!BC1289&lt;&gt; 0, Source!BC1289, 1)</f>
        <v>94.72</v>
      </c>
      <c r="O357">
        <f>ROUND(N357*I357, 2)</f>
        <v>243667.20000000001</v>
      </c>
      <c r="P357">
        <f>Source!AE1289</f>
        <v>0</v>
      </c>
      <c r="R357">
        <f>ROUND(P357*I357, 2)</f>
        <v>0</v>
      </c>
      <c r="S357">
        <f>Source!AE1289*IF(Source!BS1289&lt;&gt; 0, Source!BS1289, 1)</f>
        <v>0</v>
      </c>
      <c r="T357">
        <f>ROUND(S357*I357, 2)</f>
        <v>0</v>
      </c>
      <c r="U357">
        <f>Source!GF1289</f>
        <v>1294380160</v>
      </c>
      <c r="V357">
        <v>147830929</v>
      </c>
      <c r="W357">
        <v>147830929</v>
      </c>
    </row>
    <row r="358" spans="1:23" x14ac:dyDescent="0.2">
      <c r="A358">
        <f>Source!A1290</f>
        <v>17</v>
      </c>
      <c r="C358">
        <v>3</v>
      </c>
      <c r="D358">
        <v>0</v>
      </c>
      <c r="E358">
        <f>SmtRes!AV410</f>
        <v>0</v>
      </c>
      <c r="F358" t="str">
        <f>SmtRes!I410</f>
        <v>21.1-25-776</v>
      </c>
      <c r="G358" t="str">
        <f>SmtRes!K410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358" t="str">
        <f>SmtRes!O410</f>
        <v>кг</v>
      </c>
      <c r="I358">
        <f>SmtRes!Y410*Source!I1290</f>
        <v>147</v>
      </c>
      <c r="J358">
        <f>SmtRes!AO410</f>
        <v>1</v>
      </c>
      <c r="K358">
        <f>SmtRes!AE410</f>
        <v>202.34</v>
      </c>
      <c r="L358">
        <f>SmtRes!DB410</f>
        <v>8498.2800000000007</v>
      </c>
      <c r="M358">
        <f>ROUND(ROUND(L358*Source!I1290, 6)*1, 2)</f>
        <v>29743.98</v>
      </c>
      <c r="N358">
        <f>SmtRes!AA410</f>
        <v>202.34</v>
      </c>
      <c r="O358">
        <f>ROUND(ROUND(L358*Source!I1290, 6)*SmtRes!DA410, 2)</f>
        <v>29743.98</v>
      </c>
      <c r="P358">
        <f>SmtRes!AG410</f>
        <v>0</v>
      </c>
      <c r="Q358">
        <f>SmtRes!DC410</f>
        <v>0</v>
      </c>
      <c r="R358">
        <f>ROUND(ROUND(Q358*Source!I1290, 6)*1, 2)</f>
        <v>0</v>
      </c>
      <c r="S358">
        <f>SmtRes!AC410</f>
        <v>0</v>
      </c>
      <c r="T358">
        <f>ROUND(ROUND(Q358*Source!I1290, 6)*SmtRes!AK410, 2)</f>
        <v>0</v>
      </c>
      <c r="U358">
        <f>SmtRes!X410</f>
        <v>1434584530</v>
      </c>
      <c r="V358">
        <v>2130616076</v>
      </c>
      <c r="W358">
        <v>2130616076</v>
      </c>
    </row>
    <row r="359" spans="1:23" x14ac:dyDescent="0.2">
      <c r="A359">
        <f>Source!A1290</f>
        <v>17</v>
      </c>
      <c r="C359">
        <v>2</v>
      </c>
      <c r="D359">
        <v>0</v>
      </c>
      <c r="E359">
        <f>SmtRes!AV407</f>
        <v>0</v>
      </c>
      <c r="F359" t="str">
        <f>SmtRes!I407</f>
        <v>22.1-6-68</v>
      </c>
      <c r="G359" t="str">
        <f>SmtRes!K407</f>
        <v>Растворосмесители стационарные, емкость до 250 л</v>
      </c>
      <c r="H359" t="str">
        <f>SmtRes!O407</f>
        <v>маш.-ч</v>
      </c>
      <c r="I359">
        <f>SmtRes!Y407*Source!I1290</f>
        <v>1.75</v>
      </c>
      <c r="J359">
        <f>SmtRes!AO407</f>
        <v>1</v>
      </c>
      <c r="K359">
        <f>SmtRes!AF407</f>
        <v>454.31</v>
      </c>
      <c r="L359">
        <f>SmtRes!DB407</f>
        <v>227.16</v>
      </c>
      <c r="M359">
        <f>ROUND(ROUND(L359*Source!I1290, 6)*1, 2)</f>
        <v>795.06</v>
      </c>
      <c r="N359">
        <f>SmtRes!AB407</f>
        <v>454.31</v>
      </c>
      <c r="O359">
        <f>ROUND(ROUND(L359*Source!I1290, 6)*SmtRes!DA407, 2)</f>
        <v>795.06</v>
      </c>
      <c r="P359">
        <f>SmtRes!AG407</f>
        <v>405.68</v>
      </c>
      <c r="Q359">
        <f>SmtRes!DC407</f>
        <v>202.84</v>
      </c>
      <c r="R359">
        <f>ROUND(ROUND(Q359*Source!I1290, 6)*1, 2)</f>
        <v>709.94</v>
      </c>
      <c r="S359">
        <f>SmtRes!AC407</f>
        <v>405.68</v>
      </c>
      <c r="T359">
        <f>ROUND(ROUND(Q359*Source!I1290, 6)*SmtRes!AK407, 2)</f>
        <v>709.94</v>
      </c>
      <c r="U359">
        <f>SmtRes!X407</f>
        <v>1948933241</v>
      </c>
      <c r="V359">
        <v>4389697</v>
      </c>
      <c r="W359">
        <v>4389697</v>
      </c>
    </row>
    <row r="360" spans="1:23" x14ac:dyDescent="0.2">
      <c r="A360">
        <f>Source!A1290</f>
        <v>17</v>
      </c>
      <c r="C360">
        <v>2</v>
      </c>
      <c r="D360">
        <v>0</v>
      </c>
      <c r="E360">
        <f>SmtRes!AV406</f>
        <v>0</v>
      </c>
      <c r="F360" t="str">
        <f>SmtRes!I406</f>
        <v>22.1-17-168</v>
      </c>
      <c r="G360" t="str">
        <f>SmtRes!K406</f>
        <v>Укладчики полимерных покрытий на игровых и спортивных площадках, производительность 10-50 м2/ч</v>
      </c>
      <c r="H360" t="str">
        <f>SmtRes!O406</f>
        <v>маш.-ч</v>
      </c>
      <c r="I360">
        <f>SmtRes!Y406*Source!I1290</f>
        <v>1.75</v>
      </c>
      <c r="J360">
        <f>SmtRes!AO406</f>
        <v>1</v>
      </c>
      <c r="K360">
        <f>SmtRes!AF406</f>
        <v>531.41</v>
      </c>
      <c r="L360">
        <f>SmtRes!DB406</f>
        <v>265.70999999999998</v>
      </c>
      <c r="M360">
        <f>ROUND(ROUND(L360*Source!I1290, 6)*1, 2)</f>
        <v>929.99</v>
      </c>
      <c r="N360">
        <f>SmtRes!AB406</f>
        <v>531.41</v>
      </c>
      <c r="O360">
        <f>ROUND(ROUND(L360*Source!I1290, 6)*SmtRes!DA406, 2)</f>
        <v>929.99</v>
      </c>
      <c r="P360">
        <f>SmtRes!AG406</f>
        <v>373.56</v>
      </c>
      <c r="Q360">
        <f>SmtRes!DC406</f>
        <v>186.78</v>
      </c>
      <c r="R360">
        <f>ROUND(ROUND(Q360*Source!I1290, 6)*1, 2)</f>
        <v>653.73</v>
      </c>
      <c r="S360">
        <f>SmtRes!AC406</f>
        <v>373.56</v>
      </c>
      <c r="T360">
        <f>ROUND(ROUND(Q360*Source!I1290, 6)*SmtRes!AK406, 2)</f>
        <v>653.73</v>
      </c>
      <c r="U360">
        <f>SmtRes!X406</f>
        <v>2028281919</v>
      </c>
      <c r="V360">
        <v>-1587432455</v>
      </c>
      <c r="W360">
        <v>-1587432455</v>
      </c>
    </row>
    <row r="361" spans="1:23" x14ac:dyDescent="0.2">
      <c r="A361">
        <f>Source!A1293</f>
        <v>18</v>
      </c>
      <c r="C361">
        <v>3</v>
      </c>
      <c r="D361">
        <f>Source!BI1293</f>
        <v>4</v>
      </c>
      <c r="E361">
        <f>Source!FS1293</f>
        <v>0</v>
      </c>
      <c r="F361" t="str">
        <f>Source!F1293</f>
        <v>21.1-25-770</v>
      </c>
      <c r="G361" t="str">
        <f>Source!G1293</f>
        <v>Крошка каучуковая гранулированная, окрашенная в массе, фракция 2-3 мм, цветные</v>
      </c>
      <c r="H361" t="str">
        <f>Source!H1293</f>
        <v>кг</v>
      </c>
      <c r="I361">
        <f>Source!I1293</f>
        <v>514.5</v>
      </c>
      <c r="J361">
        <v>1</v>
      </c>
      <c r="K361">
        <f>Source!AC1293</f>
        <v>94.72</v>
      </c>
      <c r="M361">
        <f>ROUND(K361*I361, 2)</f>
        <v>48733.440000000002</v>
      </c>
      <c r="N361">
        <f>Source!AC1293*IF(Source!BC1293&lt;&gt; 0, Source!BC1293, 1)</f>
        <v>94.72</v>
      </c>
      <c r="O361">
        <f>ROUND(N361*I361, 2)</f>
        <v>48733.440000000002</v>
      </c>
      <c r="P361">
        <f>Source!AE1293</f>
        <v>0</v>
      </c>
      <c r="R361">
        <f>ROUND(P361*I361, 2)</f>
        <v>0</v>
      </c>
      <c r="S361">
        <f>Source!AE1293*IF(Source!BS1293&lt;&gt; 0, Source!BS1293, 1)</f>
        <v>0</v>
      </c>
      <c r="T361">
        <f>ROUND(S361*I361, 2)</f>
        <v>0</v>
      </c>
      <c r="U361">
        <f>Source!GF1293</f>
        <v>1294380160</v>
      </c>
      <c r="V361">
        <v>147830929</v>
      </c>
      <c r="W361">
        <v>147830929</v>
      </c>
    </row>
    <row r="362" spans="1:23" x14ac:dyDescent="0.2">
      <c r="A362">
        <f>Source!A1294</f>
        <v>17</v>
      </c>
      <c r="C362">
        <v>3</v>
      </c>
      <c r="D362">
        <v>0</v>
      </c>
      <c r="E362">
        <f>SmtRes!AV414</f>
        <v>0</v>
      </c>
      <c r="F362" t="str">
        <f>SmtRes!I414</f>
        <v>21.3-2-15</v>
      </c>
      <c r="G362" t="str">
        <f>SmtRes!K414</f>
        <v>Растворы цементные, марка 100</v>
      </c>
      <c r="H362" t="str">
        <f>SmtRes!O414</f>
        <v>м3</v>
      </c>
      <c r="I362">
        <f>SmtRes!Y414*Source!I1294</f>
        <v>4.6800000000000001E-2</v>
      </c>
      <c r="J362">
        <f>SmtRes!AO414</f>
        <v>1</v>
      </c>
      <c r="K362">
        <f>SmtRes!AE414</f>
        <v>3392.59</v>
      </c>
      <c r="L362">
        <f>SmtRes!DB414</f>
        <v>203.56</v>
      </c>
      <c r="M362">
        <f>ROUND(ROUND(L362*Source!I1294, 6)*1, 2)</f>
        <v>158.78</v>
      </c>
      <c r="N362">
        <f>SmtRes!AA414</f>
        <v>3392.59</v>
      </c>
      <c r="O362">
        <f>ROUND(ROUND(L362*Source!I1294, 6)*SmtRes!DA414, 2)</f>
        <v>158.78</v>
      </c>
      <c r="P362">
        <f>SmtRes!AG414</f>
        <v>0</v>
      </c>
      <c r="Q362">
        <f>SmtRes!DC414</f>
        <v>0</v>
      </c>
      <c r="R362">
        <f>ROUND(ROUND(Q362*Source!I1294, 6)*1, 2)</f>
        <v>0</v>
      </c>
      <c r="S362">
        <f>SmtRes!AC414</f>
        <v>0</v>
      </c>
      <c r="T362">
        <f>ROUND(ROUND(Q362*Source!I1294, 6)*SmtRes!AK414, 2)</f>
        <v>0</v>
      </c>
      <c r="U362">
        <f>SmtRes!X414</f>
        <v>253260963</v>
      </c>
      <c r="V362">
        <v>1066234070</v>
      </c>
      <c r="W362">
        <v>1066234070</v>
      </c>
    </row>
    <row r="363" spans="1:23" x14ac:dyDescent="0.2">
      <c r="A363">
        <f>Source!A1294</f>
        <v>17</v>
      </c>
      <c r="C363">
        <v>3</v>
      </c>
      <c r="D363">
        <v>0</v>
      </c>
      <c r="E363">
        <f>SmtRes!AV413</f>
        <v>0</v>
      </c>
      <c r="F363" t="str">
        <f>SmtRes!I413</f>
        <v>21.3-1-69</v>
      </c>
      <c r="G363" t="str">
        <f>SmtRes!K413</f>
        <v>Смеси бетонные, БСГ, тяжелого бетона на гранитном щебне, класс прочности: В15 (М200); П3, фракция 5-20, F50-100, W0-2</v>
      </c>
      <c r="H363" t="str">
        <f>SmtRes!O413</f>
        <v>м3</v>
      </c>
      <c r="I363">
        <f>SmtRes!Y413*Source!I1294</f>
        <v>4.6020000000000003</v>
      </c>
      <c r="J363">
        <f>SmtRes!AO413</f>
        <v>1</v>
      </c>
      <c r="K363">
        <f>SmtRes!AE413</f>
        <v>3714.73</v>
      </c>
      <c r="L363">
        <f>SmtRes!DB413</f>
        <v>21916.91</v>
      </c>
      <c r="M363">
        <f>ROUND(ROUND(L363*Source!I1294, 6)*1, 2)</f>
        <v>17095.189999999999</v>
      </c>
      <c r="N363">
        <f>SmtRes!AA413</f>
        <v>3714.73</v>
      </c>
      <c r="O363">
        <f>ROUND(ROUND(L363*Source!I1294, 6)*SmtRes!DA413, 2)</f>
        <v>17095.189999999999</v>
      </c>
      <c r="P363">
        <f>SmtRes!AG413</f>
        <v>0</v>
      </c>
      <c r="Q363">
        <f>SmtRes!DC413</f>
        <v>0</v>
      </c>
      <c r="R363">
        <f>ROUND(ROUND(Q363*Source!I1294, 6)*1, 2)</f>
        <v>0</v>
      </c>
      <c r="S363">
        <f>SmtRes!AC413</f>
        <v>0</v>
      </c>
      <c r="T363">
        <f>ROUND(ROUND(Q363*Source!I1294, 6)*SmtRes!AK413, 2)</f>
        <v>0</v>
      </c>
      <c r="U363">
        <f>SmtRes!X413</f>
        <v>-697630842</v>
      </c>
      <c r="V363">
        <v>-887866689</v>
      </c>
      <c r="W363">
        <v>-887866689</v>
      </c>
    </row>
    <row r="364" spans="1:23" x14ac:dyDescent="0.2">
      <c r="A364">
        <f>Source!A1360</f>
        <v>4</v>
      </c>
      <c r="B364">
        <v>1360</v>
      </c>
      <c r="G364" t="str">
        <f>Source!G1360</f>
        <v>Установка лавочек</v>
      </c>
    </row>
    <row r="365" spans="1:23" x14ac:dyDescent="0.2">
      <c r="A365">
        <f>Source!A1364</f>
        <v>17</v>
      </c>
      <c r="C365">
        <v>3</v>
      </c>
      <c r="D365">
        <v>0</v>
      </c>
      <c r="E365">
        <f>SmtRes!AV421</f>
        <v>0</v>
      </c>
      <c r="F365" t="str">
        <f>SmtRes!I421</f>
        <v>21.7-9-6</v>
      </c>
      <c r="G365" t="str">
        <f>SmtRes!K421</f>
        <v>Столбик для ограды газонной из трубы профильной 40х40 мм, высота 1000мм</v>
      </c>
      <c r="H365" t="str">
        <f>SmtRes!O421</f>
        <v>шт.</v>
      </c>
      <c r="I365">
        <f>SmtRes!Y421*Source!I1364</f>
        <v>12</v>
      </c>
      <c r="J365">
        <f>SmtRes!AO421</f>
        <v>1</v>
      </c>
      <c r="K365">
        <f>SmtRes!AE421</f>
        <v>236.53</v>
      </c>
      <c r="L365">
        <f>SmtRes!DB421</f>
        <v>2365.3000000000002</v>
      </c>
      <c r="M365">
        <f>ROUND(ROUND(L365*Source!I1364, 6)*1, 2)</f>
        <v>2838.36</v>
      </c>
      <c r="N365">
        <f>SmtRes!AA421</f>
        <v>236.53</v>
      </c>
      <c r="O365">
        <f>ROUND(ROUND(L365*Source!I1364, 6)*SmtRes!DA421, 2)</f>
        <v>2838.36</v>
      </c>
      <c r="P365">
        <f>SmtRes!AG421</f>
        <v>0</v>
      </c>
      <c r="Q365">
        <f>SmtRes!DC421</f>
        <v>0</v>
      </c>
      <c r="R365">
        <f>ROUND(ROUND(Q365*Source!I1364, 6)*1, 2)</f>
        <v>0</v>
      </c>
      <c r="S365">
        <f>SmtRes!AC421</f>
        <v>0</v>
      </c>
      <c r="T365">
        <f>ROUND(ROUND(Q365*Source!I1364, 6)*SmtRes!AK421, 2)</f>
        <v>0</v>
      </c>
      <c r="U365">
        <f>SmtRes!X421</f>
        <v>-1873178035</v>
      </c>
      <c r="V365">
        <v>-820543880</v>
      </c>
      <c r="W365">
        <v>-820543880</v>
      </c>
    </row>
    <row r="366" spans="1:23" x14ac:dyDescent="0.2">
      <c r="A366">
        <f>Source!A1364</f>
        <v>17</v>
      </c>
      <c r="C366">
        <v>3</v>
      </c>
      <c r="D366">
        <v>0</v>
      </c>
      <c r="E366">
        <f>SmtRes!AV420</f>
        <v>0</v>
      </c>
      <c r="F366" t="str">
        <f>SmtRes!I420</f>
        <v>21.1-25-13</v>
      </c>
      <c r="G366" t="str">
        <f>SmtRes!K420</f>
        <v>Вода</v>
      </c>
      <c r="H366" t="str">
        <f>SmtRes!O420</f>
        <v>м3</v>
      </c>
      <c r="I366">
        <f>SmtRes!Y420*Source!I1364</f>
        <v>9.2399999999999996E-2</v>
      </c>
      <c r="J366">
        <f>SmtRes!AO420</f>
        <v>1</v>
      </c>
      <c r="K366">
        <f>SmtRes!AE420</f>
        <v>35.25</v>
      </c>
      <c r="L366">
        <f>SmtRes!DB420</f>
        <v>2.71</v>
      </c>
      <c r="M366">
        <f>ROUND(ROUND(L366*Source!I1364, 6)*1, 2)</f>
        <v>3.25</v>
      </c>
      <c r="N366">
        <f>SmtRes!AA420</f>
        <v>35.25</v>
      </c>
      <c r="O366">
        <f>ROUND(ROUND(L366*Source!I1364, 6)*SmtRes!DA420, 2)</f>
        <v>3.25</v>
      </c>
      <c r="P366">
        <f>SmtRes!AG420</f>
        <v>0</v>
      </c>
      <c r="Q366">
        <f>SmtRes!DC420</f>
        <v>0</v>
      </c>
      <c r="R366">
        <f>ROUND(ROUND(Q366*Source!I1364, 6)*1, 2)</f>
        <v>0</v>
      </c>
      <c r="S366">
        <f>SmtRes!AC420</f>
        <v>0</v>
      </c>
      <c r="T366">
        <f>ROUND(ROUND(Q366*Source!I1364, 6)*SmtRes!AK420, 2)</f>
        <v>0</v>
      </c>
      <c r="U366">
        <f>SmtRes!X420</f>
        <v>1057803868</v>
      </c>
      <c r="V366">
        <v>-2043949916</v>
      </c>
      <c r="W366">
        <v>-2043949916</v>
      </c>
    </row>
    <row r="367" spans="1:23" x14ac:dyDescent="0.2">
      <c r="A367">
        <f>Source!A1364</f>
        <v>17</v>
      </c>
      <c r="C367">
        <v>3</v>
      </c>
      <c r="D367">
        <v>0</v>
      </c>
      <c r="E367">
        <f>SmtRes!AV419</f>
        <v>0</v>
      </c>
      <c r="F367" t="str">
        <f>SmtRes!I419</f>
        <v>21.1-2-13</v>
      </c>
      <c r="G367" t="str">
        <f>SmtRes!K419</f>
        <v>Цемент общестроительный, портландцемент общего назначения, марка 400</v>
      </c>
      <c r="H367" t="str">
        <f>SmtRes!O419</f>
        <v>т</v>
      </c>
      <c r="I367">
        <f>SmtRes!Y419*Source!I1364</f>
        <v>0.12839999999999999</v>
      </c>
      <c r="J367">
        <f>SmtRes!AO419</f>
        <v>1</v>
      </c>
      <c r="K367">
        <f>SmtRes!AE419</f>
        <v>4207.5</v>
      </c>
      <c r="L367">
        <f>SmtRes!DB419</f>
        <v>450.2</v>
      </c>
      <c r="M367">
        <f>ROUND(ROUND(L367*Source!I1364, 6)*1, 2)</f>
        <v>540.24</v>
      </c>
      <c r="N367">
        <f>SmtRes!AA419</f>
        <v>4207.5</v>
      </c>
      <c r="O367">
        <f>ROUND(ROUND(L367*Source!I1364, 6)*SmtRes!DA419, 2)</f>
        <v>540.24</v>
      </c>
      <c r="P367">
        <f>SmtRes!AG419</f>
        <v>0</v>
      </c>
      <c r="Q367">
        <f>SmtRes!DC419</f>
        <v>0</v>
      </c>
      <c r="R367">
        <f>ROUND(ROUND(Q367*Source!I1364, 6)*1, 2)</f>
        <v>0</v>
      </c>
      <c r="S367">
        <f>SmtRes!AC419</f>
        <v>0</v>
      </c>
      <c r="T367">
        <f>ROUND(ROUND(Q367*Source!I1364, 6)*SmtRes!AK419, 2)</f>
        <v>0</v>
      </c>
      <c r="U367">
        <f>SmtRes!X419</f>
        <v>381792092</v>
      </c>
      <c r="V367">
        <v>-1484058169</v>
      </c>
      <c r="W367">
        <v>-1484058169</v>
      </c>
    </row>
    <row r="368" spans="1:23" x14ac:dyDescent="0.2">
      <c r="A368">
        <f>Source!A1364</f>
        <v>17</v>
      </c>
      <c r="C368">
        <v>3</v>
      </c>
      <c r="D368">
        <v>0</v>
      </c>
      <c r="E368">
        <f>SmtRes!AV418</f>
        <v>0</v>
      </c>
      <c r="F368" t="str">
        <f>SmtRes!I418</f>
        <v>21.1-12-11</v>
      </c>
      <c r="G368" t="str">
        <f>SmtRes!K418</f>
        <v>Песок для строительных работ, рядовой</v>
      </c>
      <c r="H368" t="str">
        <f>SmtRes!O418</f>
        <v>м3</v>
      </c>
      <c r="I368">
        <f>SmtRes!Y418*Source!I1364</f>
        <v>0.35879999999999995</v>
      </c>
      <c r="J368">
        <f>SmtRes!AO418</f>
        <v>1</v>
      </c>
      <c r="K368">
        <f>SmtRes!AE418</f>
        <v>590.78</v>
      </c>
      <c r="L368">
        <f>SmtRes!DB418</f>
        <v>176.64</v>
      </c>
      <c r="M368">
        <f>ROUND(ROUND(L368*Source!I1364, 6)*1, 2)</f>
        <v>211.97</v>
      </c>
      <c r="N368">
        <f>SmtRes!AA418</f>
        <v>590.78</v>
      </c>
      <c r="O368">
        <f>ROUND(ROUND(L368*Source!I1364, 6)*SmtRes!DA418, 2)</f>
        <v>211.97</v>
      </c>
      <c r="P368">
        <f>SmtRes!AG418</f>
        <v>0</v>
      </c>
      <c r="Q368">
        <f>SmtRes!DC418</f>
        <v>0</v>
      </c>
      <c r="R368">
        <f>ROUND(ROUND(Q368*Source!I1364, 6)*1, 2)</f>
        <v>0</v>
      </c>
      <c r="S368">
        <f>SmtRes!AC418</f>
        <v>0</v>
      </c>
      <c r="T368">
        <f>ROUND(ROUND(Q368*Source!I1364, 6)*SmtRes!AK418, 2)</f>
        <v>0</v>
      </c>
      <c r="U368">
        <f>SmtRes!X418</f>
        <v>1817333636</v>
      </c>
      <c r="V368">
        <v>2132229025</v>
      </c>
      <c r="W368">
        <v>2132229025</v>
      </c>
    </row>
    <row r="369" spans="1:23" x14ac:dyDescent="0.2">
      <c r="A369">
        <f>Source!A1365</f>
        <v>17</v>
      </c>
      <c r="C369">
        <v>3</v>
      </c>
      <c r="D369">
        <f>Source!BI1365</f>
        <v>1</v>
      </c>
      <c r="E369">
        <f>Source!FS1365</f>
        <v>0</v>
      </c>
      <c r="F369" t="str">
        <f>Source!F1365</f>
        <v>коммерческое предложение</v>
      </c>
      <c r="G369" t="str">
        <f>Source!G1365</f>
        <v>Эквивалент -Диван парковый ЛГДП-06 (600х2000х890)</v>
      </c>
      <c r="H369" t="str">
        <f>Source!H1365</f>
        <v>шт.</v>
      </c>
      <c r="I369">
        <f>Source!I1365</f>
        <v>3</v>
      </c>
      <c r="J369">
        <v>1</v>
      </c>
      <c r="K369">
        <f>Source!AC1365</f>
        <v>7975</v>
      </c>
      <c r="M369">
        <f>ROUND(K369*I369, 2)</f>
        <v>23925</v>
      </c>
      <c r="N369">
        <f>Source!AC1365*IF(Source!BC1365&lt;&gt; 0, Source!BC1365, 1)</f>
        <v>7975</v>
      </c>
      <c r="O369">
        <f>ROUND(N369*I369, 2)</f>
        <v>23925</v>
      </c>
      <c r="P369">
        <f>Source!AE1365</f>
        <v>0</v>
      </c>
      <c r="R369">
        <f>ROUND(P369*I369, 2)</f>
        <v>0</v>
      </c>
      <c r="S369">
        <f>Source!AE1365*IF(Source!BS1365&lt;&gt; 0, Source!BS1365, 1)</f>
        <v>0</v>
      </c>
      <c r="T369">
        <f>ROUND(S369*I369, 2)</f>
        <v>0</v>
      </c>
      <c r="U369">
        <f>Source!GF1365</f>
        <v>679434606</v>
      </c>
      <c r="V369">
        <v>-111779639</v>
      </c>
      <c r="W369">
        <v>-111779639</v>
      </c>
    </row>
    <row r="370" spans="1:23" x14ac:dyDescent="0.2">
      <c r="A370">
        <f>Source!A1398</f>
        <v>4</v>
      </c>
      <c r="B370">
        <v>1398</v>
      </c>
      <c r="G370" t="str">
        <f>Source!G1398</f>
        <v>Установка урн</v>
      </c>
    </row>
    <row r="371" spans="1:23" x14ac:dyDescent="0.2">
      <c r="A371">
        <f>Source!A1402</f>
        <v>17</v>
      </c>
      <c r="C371">
        <v>3</v>
      </c>
      <c r="D371">
        <v>0</v>
      </c>
      <c r="E371">
        <f>SmtRes!AV426</f>
        <v>0</v>
      </c>
      <c r="F371" t="str">
        <f>SmtRes!I426</f>
        <v>21.7-9-6</v>
      </c>
      <c r="G371" t="str">
        <f>SmtRes!K426</f>
        <v>Столбик для ограды газонной из трубы профильной 40х40 мм, высота 1000мм</v>
      </c>
      <c r="H371" t="str">
        <f>SmtRes!O426</f>
        <v>шт.</v>
      </c>
      <c r="I371">
        <f>SmtRes!Y426*Source!I1402</f>
        <v>6</v>
      </c>
      <c r="J371">
        <f>SmtRes!AO426</f>
        <v>1</v>
      </c>
      <c r="K371">
        <f>SmtRes!AE426</f>
        <v>236.53</v>
      </c>
      <c r="L371">
        <f>SmtRes!DB426</f>
        <v>2365.3000000000002</v>
      </c>
      <c r="M371">
        <f>ROUND(ROUND(L371*Source!I1402, 6)*1, 2)</f>
        <v>1419.18</v>
      </c>
      <c r="N371">
        <f>SmtRes!AA426</f>
        <v>236.53</v>
      </c>
      <c r="O371">
        <f>ROUND(ROUND(L371*Source!I1402, 6)*SmtRes!DA426, 2)</f>
        <v>1419.18</v>
      </c>
      <c r="P371">
        <f>SmtRes!AG426</f>
        <v>0</v>
      </c>
      <c r="Q371">
        <f>SmtRes!DC426</f>
        <v>0</v>
      </c>
      <c r="R371">
        <f>ROUND(ROUND(Q371*Source!I1402, 6)*1, 2)</f>
        <v>0</v>
      </c>
      <c r="S371">
        <f>SmtRes!AC426</f>
        <v>0</v>
      </c>
      <c r="T371">
        <f>ROUND(ROUND(Q371*Source!I1402, 6)*SmtRes!AK426, 2)</f>
        <v>0</v>
      </c>
      <c r="U371">
        <f>SmtRes!X426</f>
        <v>-1873178035</v>
      </c>
      <c r="V371">
        <v>-820543880</v>
      </c>
      <c r="W371">
        <v>-820543880</v>
      </c>
    </row>
    <row r="372" spans="1:23" x14ac:dyDescent="0.2">
      <c r="A372">
        <f>Source!A1402</f>
        <v>17</v>
      </c>
      <c r="C372">
        <v>3</v>
      </c>
      <c r="D372">
        <v>0</v>
      </c>
      <c r="E372">
        <f>SmtRes!AV425</f>
        <v>0</v>
      </c>
      <c r="F372" t="str">
        <f>SmtRes!I425</f>
        <v>21.1-25-13</v>
      </c>
      <c r="G372" t="str">
        <f>SmtRes!K425</f>
        <v>Вода</v>
      </c>
      <c r="H372" t="str">
        <f>SmtRes!O425</f>
        <v>м3</v>
      </c>
      <c r="I372">
        <f>SmtRes!Y425*Source!I1402</f>
        <v>4.6199999999999998E-2</v>
      </c>
      <c r="J372">
        <f>SmtRes!AO425</f>
        <v>1</v>
      </c>
      <c r="K372">
        <f>SmtRes!AE425</f>
        <v>35.25</v>
      </c>
      <c r="L372">
        <f>SmtRes!DB425</f>
        <v>2.71</v>
      </c>
      <c r="M372">
        <f>ROUND(ROUND(L372*Source!I1402, 6)*1, 2)</f>
        <v>1.63</v>
      </c>
      <c r="N372">
        <f>SmtRes!AA425</f>
        <v>35.25</v>
      </c>
      <c r="O372">
        <f>ROUND(ROUND(L372*Source!I1402, 6)*SmtRes!DA425, 2)</f>
        <v>1.63</v>
      </c>
      <c r="P372">
        <f>SmtRes!AG425</f>
        <v>0</v>
      </c>
      <c r="Q372">
        <f>SmtRes!DC425</f>
        <v>0</v>
      </c>
      <c r="R372">
        <f>ROUND(ROUND(Q372*Source!I1402, 6)*1, 2)</f>
        <v>0</v>
      </c>
      <c r="S372">
        <f>SmtRes!AC425</f>
        <v>0</v>
      </c>
      <c r="T372">
        <f>ROUND(ROUND(Q372*Source!I1402, 6)*SmtRes!AK425, 2)</f>
        <v>0</v>
      </c>
      <c r="U372">
        <f>SmtRes!X425</f>
        <v>1057803868</v>
      </c>
      <c r="V372">
        <v>-2043949916</v>
      </c>
      <c r="W372">
        <v>-2043949916</v>
      </c>
    </row>
    <row r="373" spans="1:23" x14ac:dyDescent="0.2">
      <c r="A373">
        <f>Source!A1402</f>
        <v>17</v>
      </c>
      <c r="C373">
        <v>3</v>
      </c>
      <c r="D373">
        <v>0</v>
      </c>
      <c r="E373">
        <f>SmtRes!AV424</f>
        <v>0</v>
      </c>
      <c r="F373" t="str">
        <f>SmtRes!I424</f>
        <v>21.1-2-13</v>
      </c>
      <c r="G373" t="str">
        <f>SmtRes!K424</f>
        <v>Цемент общестроительный, портландцемент общего назначения, марка 400</v>
      </c>
      <c r="H373" t="str">
        <f>SmtRes!O424</f>
        <v>т</v>
      </c>
      <c r="I373">
        <f>SmtRes!Y424*Source!I1402</f>
        <v>6.4199999999999993E-2</v>
      </c>
      <c r="J373">
        <f>SmtRes!AO424</f>
        <v>1</v>
      </c>
      <c r="K373">
        <f>SmtRes!AE424</f>
        <v>4207.5</v>
      </c>
      <c r="L373">
        <f>SmtRes!DB424</f>
        <v>450.2</v>
      </c>
      <c r="M373">
        <f>ROUND(ROUND(L373*Source!I1402, 6)*1, 2)</f>
        <v>270.12</v>
      </c>
      <c r="N373">
        <f>SmtRes!AA424</f>
        <v>4207.5</v>
      </c>
      <c r="O373">
        <f>ROUND(ROUND(L373*Source!I1402, 6)*SmtRes!DA424, 2)</f>
        <v>270.12</v>
      </c>
      <c r="P373">
        <f>SmtRes!AG424</f>
        <v>0</v>
      </c>
      <c r="Q373">
        <f>SmtRes!DC424</f>
        <v>0</v>
      </c>
      <c r="R373">
        <f>ROUND(ROUND(Q373*Source!I1402, 6)*1, 2)</f>
        <v>0</v>
      </c>
      <c r="S373">
        <f>SmtRes!AC424</f>
        <v>0</v>
      </c>
      <c r="T373">
        <f>ROUND(ROUND(Q373*Source!I1402, 6)*SmtRes!AK424, 2)</f>
        <v>0</v>
      </c>
      <c r="U373">
        <f>SmtRes!X424</f>
        <v>381792092</v>
      </c>
      <c r="V373">
        <v>-1484058169</v>
      </c>
      <c r="W373">
        <v>-1484058169</v>
      </c>
    </row>
    <row r="374" spans="1:23" x14ac:dyDescent="0.2">
      <c r="A374">
        <f>Source!A1402</f>
        <v>17</v>
      </c>
      <c r="C374">
        <v>3</v>
      </c>
      <c r="D374">
        <v>0</v>
      </c>
      <c r="E374">
        <f>SmtRes!AV423</f>
        <v>0</v>
      </c>
      <c r="F374" t="str">
        <f>SmtRes!I423</f>
        <v>21.1-12-11</v>
      </c>
      <c r="G374" t="str">
        <f>SmtRes!K423</f>
        <v>Песок для строительных работ, рядовой</v>
      </c>
      <c r="H374" t="str">
        <f>SmtRes!O423</f>
        <v>м3</v>
      </c>
      <c r="I374">
        <f>SmtRes!Y423*Source!I1402</f>
        <v>0.17939999999999998</v>
      </c>
      <c r="J374">
        <f>SmtRes!AO423</f>
        <v>1</v>
      </c>
      <c r="K374">
        <f>SmtRes!AE423</f>
        <v>590.78</v>
      </c>
      <c r="L374">
        <f>SmtRes!DB423</f>
        <v>176.64</v>
      </c>
      <c r="M374">
        <f>ROUND(ROUND(L374*Source!I1402, 6)*1, 2)</f>
        <v>105.98</v>
      </c>
      <c r="N374">
        <f>SmtRes!AA423</f>
        <v>590.78</v>
      </c>
      <c r="O374">
        <f>ROUND(ROUND(L374*Source!I1402, 6)*SmtRes!DA423, 2)</f>
        <v>105.98</v>
      </c>
      <c r="P374">
        <f>SmtRes!AG423</f>
        <v>0</v>
      </c>
      <c r="Q374">
        <f>SmtRes!DC423</f>
        <v>0</v>
      </c>
      <c r="R374">
        <f>ROUND(ROUND(Q374*Source!I1402, 6)*1, 2)</f>
        <v>0</v>
      </c>
      <c r="S374">
        <f>SmtRes!AC423</f>
        <v>0</v>
      </c>
      <c r="T374">
        <f>ROUND(ROUND(Q374*Source!I1402, 6)*SmtRes!AK423, 2)</f>
        <v>0</v>
      </c>
      <c r="U374">
        <f>SmtRes!X423</f>
        <v>1817333636</v>
      </c>
      <c r="V374">
        <v>2132229025</v>
      </c>
      <c r="W374">
        <v>2132229025</v>
      </c>
    </row>
    <row r="375" spans="1:23" x14ac:dyDescent="0.2">
      <c r="A375">
        <f>Source!A1403</f>
        <v>17</v>
      </c>
      <c r="C375">
        <v>3</v>
      </c>
      <c r="D375">
        <f>Source!BI1403</f>
        <v>1</v>
      </c>
      <c r="E375">
        <f>Source!FS1403</f>
        <v>0</v>
      </c>
      <c r="F375" t="str">
        <f>Source!F1403</f>
        <v>коммерческое предложение</v>
      </c>
      <c r="G375" t="str">
        <f>Source!G1403</f>
        <v>Эквивалент -Урна металлическая с крышкой ЛГУ-04 (280х330х970)</v>
      </c>
      <c r="H375" t="str">
        <f>Source!H1403</f>
        <v>шт.</v>
      </c>
      <c r="I375">
        <f>Source!I1403</f>
        <v>3</v>
      </c>
      <c r="J375">
        <v>1</v>
      </c>
      <c r="K375">
        <f>Source!AC1403</f>
        <v>2916.67</v>
      </c>
      <c r="M375">
        <f>ROUND(K375*I375, 2)</f>
        <v>8750.01</v>
      </c>
      <c r="N375">
        <f>Source!AC1403*IF(Source!BC1403&lt;&gt; 0, Source!BC1403, 1)</f>
        <v>2916.67</v>
      </c>
      <c r="O375">
        <f>ROUND(N375*I375, 2)</f>
        <v>8750.01</v>
      </c>
      <c r="P375">
        <f>Source!AE1403</f>
        <v>0</v>
      </c>
      <c r="R375">
        <f>ROUND(P375*I375, 2)</f>
        <v>0</v>
      </c>
      <c r="S375">
        <f>Source!AE1403*IF(Source!BS1403&lt;&gt; 0, Source!BS1403, 1)</f>
        <v>0</v>
      </c>
      <c r="T375">
        <f>ROUND(S375*I375, 2)</f>
        <v>0</v>
      </c>
      <c r="U375">
        <f>Source!GF1403</f>
        <v>235687491</v>
      </c>
      <c r="V375">
        <v>1151828233</v>
      </c>
      <c r="W375">
        <v>1151828233</v>
      </c>
    </row>
    <row r="376" spans="1:23" x14ac:dyDescent="0.2">
      <c r="A376">
        <f>Source!A1467</f>
        <v>3</v>
      </c>
      <c r="B376">
        <v>1467</v>
      </c>
      <c r="G376" t="str">
        <f>Source!G1467</f>
        <v>Пересветов пер. д. 7 к.1</v>
      </c>
    </row>
    <row r="377" spans="1:23" x14ac:dyDescent="0.2">
      <c r="A377">
        <f>Source!A1471</f>
        <v>4</v>
      </c>
      <c r="B377">
        <v>1471</v>
      </c>
      <c r="G377" t="str">
        <f>Source!G1471</f>
        <v>Ремонт газона (рулонный)-180м2</v>
      </c>
    </row>
    <row r="378" spans="1:23" x14ac:dyDescent="0.2">
      <c r="A378">
        <f>Source!A1475</f>
        <v>17</v>
      </c>
      <c r="C378">
        <v>3</v>
      </c>
      <c r="D378">
        <v>0</v>
      </c>
      <c r="E378">
        <f>SmtRes!AV430</f>
        <v>0</v>
      </c>
      <c r="F378" t="str">
        <f>SmtRes!I430</f>
        <v>21.4-6-5</v>
      </c>
      <c r="G378" t="str">
        <f>SmtRes!K430</f>
        <v>Земля растительная</v>
      </c>
      <c r="H378" t="str">
        <f>SmtRes!O430</f>
        <v>м3</v>
      </c>
      <c r="I378">
        <f>SmtRes!Y430*Source!I1475</f>
        <v>20.25</v>
      </c>
      <c r="J378">
        <f>SmtRes!AO430</f>
        <v>1</v>
      </c>
      <c r="K378">
        <f>SmtRes!AE430</f>
        <v>753.67</v>
      </c>
      <c r="L378">
        <f>SmtRes!DB430</f>
        <v>11305.05</v>
      </c>
      <c r="M378">
        <f>ROUND(ROUND(L378*Source!I1475, 6)*1, 2)</f>
        <v>15261.82</v>
      </c>
      <c r="N378">
        <f>SmtRes!AA430</f>
        <v>753.67</v>
      </c>
      <c r="O378">
        <f>ROUND(ROUND(L378*Source!I1475, 6)*SmtRes!DA430, 2)</f>
        <v>15261.82</v>
      </c>
      <c r="P378">
        <f>SmtRes!AG430</f>
        <v>0</v>
      </c>
      <c r="Q378">
        <f>SmtRes!DC430</f>
        <v>0</v>
      </c>
      <c r="R378">
        <f>ROUND(ROUND(Q378*Source!I1475, 6)*1, 2)</f>
        <v>0</v>
      </c>
      <c r="S378">
        <f>SmtRes!AC430</f>
        <v>0</v>
      </c>
      <c r="T378">
        <f>ROUND(ROUND(Q378*Source!I1475, 6)*SmtRes!AK430, 2)</f>
        <v>0</v>
      </c>
      <c r="U378">
        <f>SmtRes!X430</f>
        <v>-1277312656</v>
      </c>
      <c r="V378">
        <v>1365262818</v>
      </c>
      <c r="W378">
        <v>1365262818</v>
      </c>
    </row>
    <row r="379" spans="1:23" x14ac:dyDescent="0.2">
      <c r="A379">
        <f>Source!A1475</f>
        <v>17</v>
      </c>
      <c r="C379">
        <v>2</v>
      </c>
      <c r="D379">
        <v>0</v>
      </c>
      <c r="E379">
        <f>SmtRes!AV429</f>
        <v>0</v>
      </c>
      <c r="F379" t="str">
        <f>SmtRes!I429</f>
        <v>22.1-2-7</v>
      </c>
      <c r="G379" t="str">
        <f>SmtRes!K429</f>
        <v>Тракторы на пневмоколесном ходу, мощность до 60 (81) кВт (л.с.)</v>
      </c>
      <c r="H379" t="str">
        <f>SmtRes!O429</f>
        <v>маш.-ч</v>
      </c>
      <c r="I379">
        <f>SmtRes!Y429*Source!I1475</f>
        <v>8.1000000000000003E-2</v>
      </c>
      <c r="J379">
        <f>SmtRes!AO429</f>
        <v>1</v>
      </c>
      <c r="K379">
        <f>SmtRes!AF429</f>
        <v>991.89</v>
      </c>
      <c r="L379">
        <f>SmtRes!DB429</f>
        <v>59.51</v>
      </c>
      <c r="M379">
        <f>ROUND(ROUND(L379*Source!I1475, 6)*1, 2)</f>
        <v>80.34</v>
      </c>
      <c r="N379">
        <f>SmtRes!AB429</f>
        <v>991.89</v>
      </c>
      <c r="O379">
        <f>ROUND(ROUND(L379*Source!I1475, 6)*SmtRes!DA429, 2)</f>
        <v>80.34</v>
      </c>
      <c r="P379">
        <f>SmtRes!AG429</f>
        <v>360.79</v>
      </c>
      <c r="Q379">
        <f>SmtRes!DC429</f>
        <v>21.65</v>
      </c>
      <c r="R379">
        <f>ROUND(ROUND(Q379*Source!I1475, 6)*1, 2)</f>
        <v>29.23</v>
      </c>
      <c r="S379">
        <f>SmtRes!AC429</f>
        <v>360.79</v>
      </c>
      <c r="T379">
        <f>ROUND(ROUND(Q379*Source!I1475, 6)*SmtRes!AK429, 2)</f>
        <v>29.23</v>
      </c>
      <c r="U379">
        <f>SmtRes!X429</f>
        <v>277467460</v>
      </c>
      <c r="V379">
        <v>-1852844644</v>
      </c>
      <c r="W379">
        <v>-1852844644</v>
      </c>
    </row>
    <row r="380" spans="1:23" x14ac:dyDescent="0.2">
      <c r="A380">
        <f>Source!A1475</f>
        <v>17</v>
      </c>
      <c r="C380">
        <v>2</v>
      </c>
      <c r="D380">
        <v>0</v>
      </c>
      <c r="E380">
        <f>SmtRes!AV428</f>
        <v>0</v>
      </c>
      <c r="F380" t="str">
        <f>SmtRes!I428</f>
        <v>22.1-17-39</v>
      </c>
      <c r="G380" t="str">
        <f>SmtRes!K428</f>
        <v>Плуги выкопочные (без трактора)</v>
      </c>
      <c r="H380" t="str">
        <f>SmtRes!O428</f>
        <v>маш.-ч</v>
      </c>
      <c r="I380">
        <f>SmtRes!Y428*Source!I1475</f>
        <v>8.1000000000000003E-2</v>
      </c>
      <c r="J380">
        <f>SmtRes!AO428</f>
        <v>1</v>
      </c>
      <c r="K380">
        <f>SmtRes!AF428</f>
        <v>20.7</v>
      </c>
      <c r="L380">
        <f>SmtRes!DB428</f>
        <v>1.24</v>
      </c>
      <c r="M380">
        <f>ROUND(ROUND(L380*Source!I1475, 6)*1, 2)</f>
        <v>1.67</v>
      </c>
      <c r="N380">
        <f>SmtRes!AB428</f>
        <v>20.7</v>
      </c>
      <c r="O380">
        <f>ROUND(ROUND(L380*Source!I1475, 6)*SmtRes!DA428, 2)</f>
        <v>1.67</v>
      </c>
      <c r="P380">
        <f>SmtRes!AG428</f>
        <v>9.74</v>
      </c>
      <c r="Q380">
        <f>SmtRes!DC428</f>
        <v>0.57999999999999996</v>
      </c>
      <c r="R380">
        <f>ROUND(ROUND(Q380*Source!I1475, 6)*1, 2)</f>
        <v>0.78</v>
      </c>
      <c r="S380">
        <f>SmtRes!AC428</f>
        <v>9.74</v>
      </c>
      <c r="T380">
        <f>ROUND(ROUND(Q380*Source!I1475, 6)*SmtRes!AK428, 2)</f>
        <v>0.78</v>
      </c>
      <c r="U380">
        <f>SmtRes!X428</f>
        <v>526885268</v>
      </c>
      <c r="V380">
        <v>-57964362</v>
      </c>
      <c r="W380">
        <v>-57964362</v>
      </c>
    </row>
    <row r="381" spans="1:23" x14ac:dyDescent="0.2">
      <c r="A381">
        <f>Source!A1476</f>
        <v>17</v>
      </c>
      <c r="C381">
        <v>3</v>
      </c>
      <c r="D381">
        <v>0</v>
      </c>
      <c r="E381">
        <f>SmtRes!AV432</f>
        <v>0</v>
      </c>
      <c r="F381" t="str">
        <f>SmtRes!I432</f>
        <v>21.4-6-5</v>
      </c>
      <c r="G381" t="str">
        <f>SmtRes!K432</f>
        <v>Земля растительная</v>
      </c>
      <c r="H381" t="str">
        <f>SmtRes!O432</f>
        <v>м3</v>
      </c>
      <c r="I381">
        <f>SmtRes!Y432*Source!I1476</f>
        <v>6.75</v>
      </c>
      <c r="J381">
        <f>SmtRes!AO432</f>
        <v>1</v>
      </c>
      <c r="K381">
        <f>SmtRes!AE432</f>
        <v>753.67</v>
      </c>
      <c r="L381">
        <f>SmtRes!DB432</f>
        <v>11305.05</v>
      </c>
      <c r="M381">
        <f>ROUND(ROUND(L381*Source!I1476, 6)*1, 2)</f>
        <v>5087.2700000000004</v>
      </c>
      <c r="N381">
        <f>SmtRes!AA432</f>
        <v>753.67</v>
      </c>
      <c r="O381">
        <f>ROUND(ROUND(L381*Source!I1476, 6)*SmtRes!DA432, 2)</f>
        <v>5087.2700000000004</v>
      </c>
      <c r="P381">
        <f>SmtRes!AG432</f>
        <v>0</v>
      </c>
      <c r="Q381">
        <f>SmtRes!DC432</f>
        <v>0</v>
      </c>
      <c r="R381">
        <f>ROUND(ROUND(Q381*Source!I1476, 6)*1, 2)</f>
        <v>0</v>
      </c>
      <c r="S381">
        <f>SmtRes!AC432</f>
        <v>0</v>
      </c>
      <c r="T381">
        <f>ROUND(ROUND(Q381*Source!I1476, 6)*SmtRes!AK432, 2)</f>
        <v>0</v>
      </c>
      <c r="U381">
        <f>SmtRes!X432</f>
        <v>-1277312656</v>
      </c>
      <c r="V381">
        <v>1365262818</v>
      </c>
      <c r="W381">
        <v>1365262818</v>
      </c>
    </row>
    <row r="382" spans="1:23" x14ac:dyDescent="0.2">
      <c r="A382">
        <f>Source!A1477</f>
        <v>17</v>
      </c>
      <c r="C382">
        <v>3</v>
      </c>
      <c r="D382">
        <v>0</v>
      </c>
      <c r="E382">
        <f>SmtRes!AV434</f>
        <v>0</v>
      </c>
      <c r="F382" t="str">
        <f>SmtRes!I434</f>
        <v>21.4-6-5</v>
      </c>
      <c r="G382" t="str">
        <f>SmtRes!K434</f>
        <v>Земля растительная</v>
      </c>
      <c r="H382" t="str">
        <f>SmtRes!O434</f>
        <v>м3</v>
      </c>
      <c r="I382">
        <f>SmtRes!Y434*Source!I1477</f>
        <v>-9</v>
      </c>
      <c r="J382">
        <f>SmtRes!AO434</f>
        <v>1</v>
      </c>
      <c r="K382">
        <f>SmtRes!AE434</f>
        <v>753.67</v>
      </c>
      <c r="L382">
        <f>SmtRes!DB434</f>
        <v>3768.35</v>
      </c>
      <c r="M382">
        <f>ROUND(ROUND(L382*Source!I1477, 6)*1, 2)</f>
        <v>-6783.03</v>
      </c>
      <c r="N382">
        <f>SmtRes!AA434</f>
        <v>753.67</v>
      </c>
      <c r="O382">
        <f>ROUND(ROUND(L382*Source!I1477, 6)*SmtRes!DA434, 2)</f>
        <v>-6783.03</v>
      </c>
      <c r="P382">
        <f>SmtRes!AG434</f>
        <v>0</v>
      </c>
      <c r="Q382">
        <f>SmtRes!DC434</f>
        <v>0</v>
      </c>
      <c r="R382">
        <f>ROUND(ROUND(Q382*Source!I1477, 6)*1, 2)</f>
        <v>0</v>
      </c>
      <c r="S382">
        <f>SmtRes!AC434</f>
        <v>0</v>
      </c>
      <c r="T382">
        <f>ROUND(ROUND(Q382*Source!I1477, 6)*SmtRes!AK434, 2)</f>
        <v>0</v>
      </c>
      <c r="U382">
        <f>SmtRes!X434</f>
        <v>-1277312656</v>
      </c>
      <c r="V382">
        <v>1365262818</v>
      </c>
      <c r="W382">
        <v>1365262818</v>
      </c>
    </row>
    <row r="383" spans="1:23" x14ac:dyDescent="0.2">
      <c r="A383">
        <f>Source!A1478</f>
        <v>17</v>
      </c>
      <c r="C383">
        <v>3</v>
      </c>
      <c r="D383">
        <v>0</v>
      </c>
      <c r="E383">
        <f>SmtRes!AV437</f>
        <v>0</v>
      </c>
      <c r="F383" t="str">
        <f>SmtRes!I437</f>
        <v>21.4-6-3</v>
      </c>
      <c r="G383" t="str">
        <f>SmtRes!K437</f>
        <v>Газон готовый в рулоне, размер рулона: длина 2,0 м, ширина 0,4 м</v>
      </c>
      <c r="H383" t="str">
        <f>SmtRes!O437</f>
        <v>м2</v>
      </c>
      <c r="I383">
        <f>SmtRes!Y437*Source!I1478</f>
        <v>192.6</v>
      </c>
      <c r="J383">
        <f>SmtRes!AO437</f>
        <v>1</v>
      </c>
      <c r="K383">
        <f>SmtRes!AE437</f>
        <v>129.94999999999999</v>
      </c>
      <c r="L383">
        <f>SmtRes!DB437</f>
        <v>13904.65</v>
      </c>
      <c r="M383">
        <f>ROUND(ROUND(L383*Source!I1478, 6)*1, 2)</f>
        <v>25028.37</v>
      </c>
      <c r="N383">
        <f>SmtRes!AA437</f>
        <v>129.94999999999999</v>
      </c>
      <c r="O383">
        <f>ROUND(ROUND(L383*Source!I1478, 6)*SmtRes!DA437, 2)</f>
        <v>25028.37</v>
      </c>
      <c r="P383">
        <f>SmtRes!AG437</f>
        <v>0</v>
      </c>
      <c r="Q383">
        <f>SmtRes!DC437</f>
        <v>0</v>
      </c>
      <c r="R383">
        <f>ROUND(ROUND(Q383*Source!I1478, 6)*1, 2)</f>
        <v>0</v>
      </c>
      <c r="S383">
        <f>SmtRes!AC437</f>
        <v>0</v>
      </c>
      <c r="T383">
        <f>ROUND(ROUND(Q383*Source!I1478, 6)*SmtRes!AK437, 2)</f>
        <v>0</v>
      </c>
      <c r="U383">
        <f>SmtRes!X437</f>
        <v>-1862354824</v>
      </c>
      <c r="V383">
        <v>-1035959866</v>
      </c>
      <c r="W383">
        <v>-1035959866</v>
      </c>
    </row>
    <row r="384" spans="1:23" x14ac:dyDescent="0.2">
      <c r="A384">
        <f>Source!A1478</f>
        <v>17</v>
      </c>
      <c r="C384">
        <v>3</v>
      </c>
      <c r="D384">
        <v>0</v>
      </c>
      <c r="E384">
        <f>SmtRes!AV436</f>
        <v>0</v>
      </c>
      <c r="F384" t="str">
        <f>SmtRes!I436</f>
        <v>21.1-9-39</v>
      </c>
      <c r="G384" t="str">
        <f>SmtRes!K436</f>
        <v>Доски хвойных пород, необрезные, длина 2-6,5 м, сорт III, толщина 13-16 мм</v>
      </c>
      <c r="H384" t="str">
        <f>SmtRes!O436</f>
        <v>м3</v>
      </c>
      <c r="I384">
        <f>SmtRes!Y436*Source!I1478</f>
        <v>2.52E-2</v>
      </c>
      <c r="J384">
        <f>SmtRes!AO436</f>
        <v>1</v>
      </c>
      <c r="K384">
        <f>SmtRes!AE436</f>
        <v>6863.19</v>
      </c>
      <c r="L384">
        <f>SmtRes!DB436</f>
        <v>96.08</v>
      </c>
      <c r="M384">
        <f>ROUND(ROUND(L384*Source!I1478, 6)*1, 2)</f>
        <v>172.94</v>
      </c>
      <c r="N384">
        <f>SmtRes!AA436</f>
        <v>6863.19</v>
      </c>
      <c r="O384">
        <f>ROUND(ROUND(L384*Source!I1478, 6)*SmtRes!DA436, 2)</f>
        <v>172.94</v>
      </c>
      <c r="P384">
        <f>SmtRes!AG436</f>
        <v>0</v>
      </c>
      <c r="Q384">
        <f>SmtRes!DC436</f>
        <v>0</v>
      </c>
      <c r="R384">
        <f>ROUND(ROUND(Q384*Source!I1478, 6)*1, 2)</f>
        <v>0</v>
      </c>
      <c r="S384">
        <f>SmtRes!AC436</f>
        <v>0</v>
      </c>
      <c r="T384">
        <f>ROUND(ROUND(Q384*Source!I1478, 6)*SmtRes!AK436, 2)</f>
        <v>0</v>
      </c>
      <c r="U384">
        <f>SmtRes!X436</f>
        <v>-288193286</v>
      </c>
      <c r="V384">
        <v>842221896</v>
      </c>
      <c r="W384">
        <v>842221896</v>
      </c>
    </row>
    <row r="385" spans="1:23" x14ac:dyDescent="0.2">
      <c r="A385">
        <f>Source!A1511</f>
        <v>4</v>
      </c>
      <c r="B385">
        <v>1511</v>
      </c>
      <c r="G385" t="str">
        <f>Source!G1511</f>
        <v>Установка ограждений -75п.м. Н-1м</v>
      </c>
    </row>
    <row r="386" spans="1:23" x14ac:dyDescent="0.2">
      <c r="A386">
        <f>Source!A1515</f>
        <v>17</v>
      </c>
      <c r="C386">
        <v>3</v>
      </c>
      <c r="D386">
        <v>0</v>
      </c>
      <c r="E386">
        <f>SmtRes!AV442</f>
        <v>0</v>
      </c>
      <c r="F386" t="str">
        <f>SmtRes!I442</f>
        <v>21.7-9-6</v>
      </c>
      <c r="G386" t="str">
        <f>SmtRes!K442</f>
        <v>Столбик для ограды газонной из трубы профильной 40х40 мм, высота 1000мм</v>
      </c>
      <c r="H386" t="str">
        <f>SmtRes!O442</f>
        <v>шт.</v>
      </c>
      <c r="I386">
        <f>SmtRes!Y442*Source!I1515</f>
        <v>38</v>
      </c>
      <c r="J386">
        <f>SmtRes!AO442</f>
        <v>1</v>
      </c>
      <c r="K386">
        <f>SmtRes!AE442</f>
        <v>236.53</v>
      </c>
      <c r="L386">
        <f>SmtRes!DB442</f>
        <v>2365.3000000000002</v>
      </c>
      <c r="M386">
        <f>ROUND(ROUND(L386*Source!I1515, 6)*1, 2)</f>
        <v>8988.14</v>
      </c>
      <c r="N386">
        <f>SmtRes!AA442</f>
        <v>236.53</v>
      </c>
      <c r="O386">
        <f>ROUND(ROUND(L386*Source!I1515, 6)*SmtRes!DA442, 2)</f>
        <v>8988.14</v>
      </c>
      <c r="P386">
        <f>SmtRes!AG442</f>
        <v>0</v>
      </c>
      <c r="Q386">
        <f>SmtRes!DC442</f>
        <v>0</v>
      </c>
      <c r="R386">
        <f>ROUND(ROUND(Q386*Source!I1515, 6)*1, 2)</f>
        <v>0</v>
      </c>
      <c r="S386">
        <f>SmtRes!AC442</f>
        <v>0</v>
      </c>
      <c r="T386">
        <f>ROUND(ROUND(Q386*Source!I1515, 6)*SmtRes!AK442, 2)</f>
        <v>0</v>
      </c>
      <c r="U386">
        <f>SmtRes!X442</f>
        <v>-1873178035</v>
      </c>
      <c r="V386">
        <v>-820543880</v>
      </c>
      <c r="W386">
        <v>-820543880</v>
      </c>
    </row>
    <row r="387" spans="1:23" x14ac:dyDescent="0.2">
      <c r="A387">
        <f>Source!A1515</f>
        <v>17</v>
      </c>
      <c r="C387">
        <v>3</v>
      </c>
      <c r="D387">
        <v>0</v>
      </c>
      <c r="E387">
        <f>SmtRes!AV441</f>
        <v>0</v>
      </c>
      <c r="F387" t="str">
        <f>SmtRes!I441</f>
        <v>21.1-25-13</v>
      </c>
      <c r="G387" t="str">
        <f>SmtRes!K441</f>
        <v>Вода</v>
      </c>
      <c r="H387" t="str">
        <f>SmtRes!O441</f>
        <v>м3</v>
      </c>
      <c r="I387">
        <f>SmtRes!Y441*Source!I1515</f>
        <v>0.29259999999999997</v>
      </c>
      <c r="J387">
        <f>SmtRes!AO441</f>
        <v>1</v>
      </c>
      <c r="K387">
        <f>SmtRes!AE441</f>
        <v>35.25</v>
      </c>
      <c r="L387">
        <f>SmtRes!DB441</f>
        <v>2.71</v>
      </c>
      <c r="M387">
        <f>ROUND(ROUND(L387*Source!I1515, 6)*1, 2)</f>
        <v>10.3</v>
      </c>
      <c r="N387">
        <f>SmtRes!AA441</f>
        <v>35.25</v>
      </c>
      <c r="O387">
        <f>ROUND(ROUND(L387*Source!I1515, 6)*SmtRes!DA441, 2)</f>
        <v>10.3</v>
      </c>
      <c r="P387">
        <f>SmtRes!AG441</f>
        <v>0</v>
      </c>
      <c r="Q387">
        <f>SmtRes!DC441</f>
        <v>0</v>
      </c>
      <c r="R387">
        <f>ROUND(ROUND(Q387*Source!I1515, 6)*1, 2)</f>
        <v>0</v>
      </c>
      <c r="S387">
        <f>SmtRes!AC441</f>
        <v>0</v>
      </c>
      <c r="T387">
        <f>ROUND(ROUND(Q387*Source!I1515, 6)*SmtRes!AK441, 2)</f>
        <v>0</v>
      </c>
      <c r="U387">
        <f>SmtRes!X441</f>
        <v>1057803868</v>
      </c>
      <c r="V387">
        <v>-2043949916</v>
      </c>
      <c r="W387">
        <v>-2043949916</v>
      </c>
    </row>
    <row r="388" spans="1:23" x14ac:dyDescent="0.2">
      <c r="A388">
        <f>Source!A1515</f>
        <v>17</v>
      </c>
      <c r="C388">
        <v>3</v>
      </c>
      <c r="D388">
        <v>0</v>
      </c>
      <c r="E388">
        <f>SmtRes!AV440</f>
        <v>0</v>
      </c>
      <c r="F388" t="str">
        <f>SmtRes!I440</f>
        <v>21.1-2-13</v>
      </c>
      <c r="G388" t="str">
        <f>SmtRes!K440</f>
        <v>Цемент общестроительный, портландцемент общего назначения, марка 400</v>
      </c>
      <c r="H388" t="str">
        <f>SmtRes!O440</f>
        <v>т</v>
      </c>
      <c r="I388">
        <f>SmtRes!Y440*Source!I1515</f>
        <v>0.40659999999999996</v>
      </c>
      <c r="J388">
        <f>SmtRes!AO440</f>
        <v>1</v>
      </c>
      <c r="K388">
        <f>SmtRes!AE440</f>
        <v>4207.5</v>
      </c>
      <c r="L388">
        <f>SmtRes!DB440</f>
        <v>450.2</v>
      </c>
      <c r="M388">
        <f>ROUND(ROUND(L388*Source!I1515, 6)*1, 2)</f>
        <v>1710.76</v>
      </c>
      <c r="N388">
        <f>SmtRes!AA440</f>
        <v>4207.5</v>
      </c>
      <c r="O388">
        <f>ROUND(ROUND(L388*Source!I1515, 6)*SmtRes!DA440, 2)</f>
        <v>1710.76</v>
      </c>
      <c r="P388">
        <f>SmtRes!AG440</f>
        <v>0</v>
      </c>
      <c r="Q388">
        <f>SmtRes!DC440</f>
        <v>0</v>
      </c>
      <c r="R388">
        <f>ROUND(ROUND(Q388*Source!I1515, 6)*1, 2)</f>
        <v>0</v>
      </c>
      <c r="S388">
        <f>SmtRes!AC440</f>
        <v>0</v>
      </c>
      <c r="T388">
        <f>ROUND(ROUND(Q388*Source!I1515, 6)*SmtRes!AK440, 2)</f>
        <v>0</v>
      </c>
      <c r="U388">
        <f>SmtRes!X440</f>
        <v>381792092</v>
      </c>
      <c r="V388">
        <v>-1484058169</v>
      </c>
      <c r="W388">
        <v>-1484058169</v>
      </c>
    </row>
    <row r="389" spans="1:23" x14ac:dyDescent="0.2">
      <c r="A389">
        <f>Source!A1515</f>
        <v>17</v>
      </c>
      <c r="C389">
        <v>3</v>
      </c>
      <c r="D389">
        <v>0</v>
      </c>
      <c r="E389">
        <f>SmtRes!AV439</f>
        <v>0</v>
      </c>
      <c r="F389" t="str">
        <f>SmtRes!I439</f>
        <v>21.1-12-11</v>
      </c>
      <c r="G389" t="str">
        <f>SmtRes!K439</f>
        <v>Песок для строительных работ, рядовой</v>
      </c>
      <c r="H389" t="str">
        <f>SmtRes!O439</f>
        <v>м3</v>
      </c>
      <c r="I389">
        <f>SmtRes!Y439*Source!I1515</f>
        <v>1.1361999999999999</v>
      </c>
      <c r="J389">
        <f>SmtRes!AO439</f>
        <v>1</v>
      </c>
      <c r="K389">
        <f>SmtRes!AE439</f>
        <v>590.78</v>
      </c>
      <c r="L389">
        <f>SmtRes!DB439</f>
        <v>176.64</v>
      </c>
      <c r="M389">
        <f>ROUND(ROUND(L389*Source!I1515, 6)*1, 2)</f>
        <v>671.23</v>
      </c>
      <c r="N389">
        <f>SmtRes!AA439</f>
        <v>590.78</v>
      </c>
      <c r="O389">
        <f>ROUND(ROUND(L389*Source!I1515, 6)*SmtRes!DA439, 2)</f>
        <v>671.23</v>
      </c>
      <c r="P389">
        <f>SmtRes!AG439</f>
        <v>0</v>
      </c>
      <c r="Q389">
        <f>SmtRes!DC439</f>
        <v>0</v>
      </c>
      <c r="R389">
        <f>ROUND(ROUND(Q389*Source!I1515, 6)*1, 2)</f>
        <v>0</v>
      </c>
      <c r="S389">
        <f>SmtRes!AC439</f>
        <v>0</v>
      </c>
      <c r="T389">
        <f>ROUND(ROUND(Q389*Source!I1515, 6)*SmtRes!AK439, 2)</f>
        <v>0</v>
      </c>
      <c r="U389">
        <f>SmtRes!X439</f>
        <v>1817333636</v>
      </c>
      <c r="V389">
        <v>2132229025</v>
      </c>
      <c r="W389">
        <v>2132229025</v>
      </c>
    </row>
    <row r="390" spans="1:23" x14ac:dyDescent="0.2">
      <c r="A390">
        <f>Source!A1516</f>
        <v>17</v>
      </c>
      <c r="C390">
        <v>3</v>
      </c>
      <c r="D390">
        <f>Source!BI1516</f>
        <v>4</v>
      </c>
      <c r="E390">
        <f>Source!FS1516</f>
        <v>0</v>
      </c>
      <c r="F390" t="str">
        <f>Source!F1516</f>
        <v>коммерческое предложение</v>
      </c>
      <c r="G390" t="str">
        <f>Source!G1516</f>
        <v>Газонное ограждение "Радуга" высотой 1м (секция 2мх1м заполнения профиль 40х20мм  со столбом Н-1,8м профиль 40х40мм) 28м  в т.ч.  38 столбов, цвет серый,</v>
      </c>
      <c r="H390" t="str">
        <f>Source!H1516</f>
        <v>м</v>
      </c>
      <c r="I390">
        <f>Source!I1516</f>
        <v>75</v>
      </c>
      <c r="J390">
        <v>1</v>
      </c>
      <c r="K390">
        <f>Source!AC1516</f>
        <v>3375</v>
      </c>
      <c r="M390">
        <f>ROUND(K390*I390, 2)</f>
        <v>253125</v>
      </c>
      <c r="N390">
        <f>Source!AC1516*IF(Source!BC1516&lt;&gt; 0, Source!BC1516, 1)</f>
        <v>3375</v>
      </c>
      <c r="O390">
        <f>ROUND(N390*I390, 2)</f>
        <v>253125</v>
      </c>
      <c r="P390">
        <f>Source!AE1516</f>
        <v>0</v>
      </c>
      <c r="R390">
        <f>ROUND(P390*I390, 2)</f>
        <v>0</v>
      </c>
      <c r="S390">
        <f>Source!AE1516*IF(Source!BS1516&lt;&gt; 0, Source!BS1516, 1)</f>
        <v>0</v>
      </c>
      <c r="T390">
        <f>ROUND(S390*I390, 2)</f>
        <v>0</v>
      </c>
      <c r="U390">
        <f>Source!GF1516</f>
        <v>-1486509589</v>
      </c>
      <c r="V390">
        <v>-880591305</v>
      </c>
      <c r="W390">
        <v>-880591305</v>
      </c>
    </row>
    <row r="391" spans="1:23" x14ac:dyDescent="0.2">
      <c r="A391">
        <f>Source!A1549</f>
        <v>4</v>
      </c>
      <c r="B391">
        <v>1549</v>
      </c>
      <c r="G391" t="str">
        <f>Source!G1549</f>
        <v>Устройство / ремонт игрового комплекса</v>
      </c>
    </row>
    <row r="392" spans="1:23" x14ac:dyDescent="0.2">
      <c r="A392">
        <f>Source!A1555</f>
        <v>17</v>
      </c>
      <c r="C392">
        <v>2</v>
      </c>
      <c r="D392">
        <v>0</v>
      </c>
      <c r="E392">
        <f>SmtRes!AV445</f>
        <v>0</v>
      </c>
      <c r="F392" t="str">
        <f>SmtRes!I445</f>
        <v>22.1-18-13</v>
      </c>
      <c r="G392" t="str">
        <f>SmtRes!K445</f>
        <v>Автомобили-самосвалы, грузоподъемность до 10 т</v>
      </c>
      <c r="H392" t="str">
        <f>SmtRes!O445</f>
        <v>маш.-ч</v>
      </c>
      <c r="I392">
        <f>SmtRes!Y445*Source!I1555</f>
        <v>5.7970000000000001E-2</v>
      </c>
      <c r="J392">
        <f>SmtRes!AO445</f>
        <v>1</v>
      </c>
      <c r="K392">
        <f>SmtRes!AF445</f>
        <v>1014.12</v>
      </c>
      <c r="L392">
        <f>SmtRes!DB445</f>
        <v>31.44</v>
      </c>
      <c r="M392">
        <f>ROUND(ROUND(L392*Source!I1555, 6)*1, 2)</f>
        <v>58.79</v>
      </c>
      <c r="N392">
        <f>SmtRes!AB445</f>
        <v>1014.12</v>
      </c>
      <c r="O392">
        <f>ROUND(ROUND(L392*Source!I1555, 6)*SmtRes!DA445, 2)</f>
        <v>58.79</v>
      </c>
      <c r="P392">
        <f>SmtRes!AG445</f>
        <v>317.13</v>
      </c>
      <c r="Q392">
        <f>SmtRes!DC445</f>
        <v>9.83</v>
      </c>
      <c r="R392">
        <f>ROUND(ROUND(Q392*Source!I1555, 6)*1, 2)</f>
        <v>18.38</v>
      </c>
      <c r="S392">
        <f>SmtRes!AC445</f>
        <v>317.13</v>
      </c>
      <c r="T392">
        <f>ROUND(ROUND(Q392*Source!I1555, 6)*SmtRes!AK445, 2)</f>
        <v>18.38</v>
      </c>
      <c r="U392">
        <f>SmtRes!X445</f>
        <v>-1786200580</v>
      </c>
      <c r="V392">
        <v>-522295321</v>
      </c>
      <c r="W392">
        <v>-522295321</v>
      </c>
    </row>
    <row r="393" spans="1:23" x14ac:dyDescent="0.2">
      <c r="A393">
        <f>Source!A1556</f>
        <v>17</v>
      </c>
      <c r="C393">
        <v>2</v>
      </c>
      <c r="D393">
        <v>0</v>
      </c>
      <c r="E393">
        <f>SmtRes!AV446</f>
        <v>0</v>
      </c>
      <c r="F393" t="str">
        <f>SmtRes!I446</f>
        <v>22.1-18-13</v>
      </c>
      <c r="G393" t="str">
        <f>SmtRes!K446</f>
        <v>Автомобили-самосвалы, грузоподъемность до 10 т</v>
      </c>
      <c r="H393" t="str">
        <f>SmtRes!O446</f>
        <v>маш.-ч</v>
      </c>
      <c r="I393">
        <f>SmtRes!Y446*Source!I1556</f>
        <v>1.8700000000000001E-2</v>
      </c>
      <c r="J393">
        <f>SmtRes!AO446</f>
        <v>1</v>
      </c>
      <c r="K393">
        <f>SmtRes!AF446</f>
        <v>1014.12</v>
      </c>
      <c r="L393">
        <f>SmtRes!DB446</f>
        <v>10.14</v>
      </c>
      <c r="M393">
        <f>ROUND(ROUND(L393*Source!I1556, 6)*1, 2)</f>
        <v>18.96</v>
      </c>
      <c r="N393">
        <f>SmtRes!AB446</f>
        <v>1014.12</v>
      </c>
      <c r="O393">
        <f>ROUND(ROUND(L393*Source!I1556, 6)*SmtRes!DA446, 2)</f>
        <v>18.96</v>
      </c>
      <c r="P393">
        <f>SmtRes!AG446</f>
        <v>317.13</v>
      </c>
      <c r="Q393">
        <f>SmtRes!DC446</f>
        <v>3.17</v>
      </c>
      <c r="R393">
        <f>ROUND(ROUND(Q393*Source!I1556, 6)*1, 2)</f>
        <v>5.93</v>
      </c>
      <c r="S393">
        <f>SmtRes!AC446</f>
        <v>317.13</v>
      </c>
      <c r="T393">
        <f>ROUND(ROUND(Q393*Source!I1556, 6)*SmtRes!AK446, 2)</f>
        <v>5.93</v>
      </c>
      <c r="U393">
        <f>SmtRes!X446</f>
        <v>-1786200580</v>
      </c>
      <c r="V393">
        <v>-522295321</v>
      </c>
      <c r="W393">
        <v>-522295321</v>
      </c>
    </row>
    <row r="394" spans="1:23" x14ac:dyDescent="0.2">
      <c r="A394">
        <f>Source!A1557</f>
        <v>17</v>
      </c>
      <c r="C394">
        <v>3</v>
      </c>
      <c r="D394">
        <v>0</v>
      </c>
      <c r="E394">
        <f>SmtRes!AV451</f>
        <v>0</v>
      </c>
      <c r="F394" t="str">
        <f>SmtRes!I451</f>
        <v>21.3-1-64</v>
      </c>
      <c r="G394" t="str">
        <f>SmtRes!K451</f>
        <v>Смеси бетонные, БСГ, тяжелого бетона на гранитном щебне, класс прочности: В7,5 (М100); П3, фракция 5-20</v>
      </c>
      <c r="H394" t="str">
        <f>SmtRes!O451</f>
        <v>м3</v>
      </c>
      <c r="I394">
        <f>SmtRes!Y451*Source!I1557</f>
        <v>1.9074000000000002</v>
      </c>
      <c r="J394">
        <f>SmtRes!AO451</f>
        <v>1</v>
      </c>
      <c r="K394">
        <f>SmtRes!AE451</f>
        <v>3247.23</v>
      </c>
      <c r="L394">
        <f>SmtRes!DB451</f>
        <v>331217.46000000002</v>
      </c>
      <c r="M394">
        <f>ROUND(ROUND(L394*Source!I1557, 6)*1, 2)</f>
        <v>6193.77</v>
      </c>
      <c r="N394">
        <f>SmtRes!AA451</f>
        <v>3247.23</v>
      </c>
      <c r="O394">
        <f>ROUND(ROUND(L394*Source!I1557, 6)*SmtRes!DA451, 2)</f>
        <v>6193.77</v>
      </c>
      <c r="P394">
        <f>SmtRes!AG451</f>
        <v>0</v>
      </c>
      <c r="Q394">
        <f>SmtRes!DC451</f>
        <v>0</v>
      </c>
      <c r="R394">
        <f>ROUND(ROUND(Q394*Source!I1557, 6)*1, 2)</f>
        <v>0</v>
      </c>
      <c r="S394">
        <f>SmtRes!AC451</f>
        <v>0</v>
      </c>
      <c r="T394">
        <f>ROUND(ROUND(Q394*Source!I1557, 6)*SmtRes!AK451, 2)</f>
        <v>0</v>
      </c>
      <c r="U394">
        <f>SmtRes!X451</f>
        <v>339861588</v>
      </c>
      <c r="V394">
        <v>99845993</v>
      </c>
      <c r="W394">
        <v>99845993</v>
      </c>
    </row>
    <row r="395" spans="1:23" x14ac:dyDescent="0.2">
      <c r="A395">
        <f>Source!A1557</f>
        <v>17</v>
      </c>
      <c r="C395">
        <v>3</v>
      </c>
      <c r="D395">
        <v>0</v>
      </c>
      <c r="E395">
        <f>SmtRes!AV450</f>
        <v>0</v>
      </c>
      <c r="F395" t="str">
        <f>SmtRes!I450</f>
        <v>21.1-25-13</v>
      </c>
      <c r="G395" t="str">
        <f>SmtRes!K450</f>
        <v>Вода</v>
      </c>
      <c r="H395" t="str">
        <f>SmtRes!O450</f>
        <v>м3</v>
      </c>
      <c r="I395">
        <f>SmtRes!Y450*Source!I1557</f>
        <v>3.2725000000000004E-2</v>
      </c>
      <c r="J395">
        <f>SmtRes!AO450</f>
        <v>1</v>
      </c>
      <c r="K395">
        <f>SmtRes!AE450</f>
        <v>35.25</v>
      </c>
      <c r="L395">
        <f>SmtRes!DB450</f>
        <v>61.69</v>
      </c>
      <c r="M395">
        <f>ROUND(ROUND(L395*Source!I1557, 6)*1, 2)</f>
        <v>1.1499999999999999</v>
      </c>
      <c r="N395">
        <f>SmtRes!AA450</f>
        <v>35.25</v>
      </c>
      <c r="O395">
        <f>ROUND(ROUND(L395*Source!I1557, 6)*SmtRes!DA450, 2)</f>
        <v>1.1499999999999999</v>
      </c>
      <c r="P395">
        <f>SmtRes!AG450</f>
        <v>0</v>
      </c>
      <c r="Q395">
        <f>SmtRes!DC450</f>
        <v>0</v>
      </c>
      <c r="R395">
        <f>ROUND(ROUND(Q395*Source!I1557, 6)*1, 2)</f>
        <v>0</v>
      </c>
      <c r="S395">
        <f>SmtRes!AC450</f>
        <v>0</v>
      </c>
      <c r="T395">
        <f>ROUND(ROUND(Q395*Source!I1557, 6)*SmtRes!AK450, 2)</f>
        <v>0</v>
      </c>
      <c r="U395">
        <f>SmtRes!X450</f>
        <v>2028445372</v>
      </c>
      <c r="V395">
        <v>1411454429</v>
      </c>
      <c r="W395">
        <v>1411454429</v>
      </c>
    </row>
    <row r="396" spans="1:23" x14ac:dyDescent="0.2">
      <c r="A396">
        <f>Source!A1557</f>
        <v>17</v>
      </c>
      <c r="C396">
        <v>3</v>
      </c>
      <c r="D396">
        <v>0</v>
      </c>
      <c r="E396">
        <f>SmtRes!AV449</f>
        <v>0</v>
      </c>
      <c r="F396" t="str">
        <f>SmtRes!I449</f>
        <v>21.1-20-17</v>
      </c>
      <c r="G396" t="str">
        <f>SmtRes!K449</f>
        <v>Мешковина</v>
      </c>
      <c r="H396" t="str">
        <f>SmtRes!O449</f>
        <v>м2</v>
      </c>
      <c r="I396">
        <f>SmtRes!Y449*Source!I1557</f>
        <v>4.6750000000000007</v>
      </c>
      <c r="J396">
        <f>SmtRes!AO449</f>
        <v>1</v>
      </c>
      <c r="K396">
        <f>SmtRes!AE449</f>
        <v>91.89</v>
      </c>
      <c r="L396">
        <f>SmtRes!DB449</f>
        <v>22972.5</v>
      </c>
      <c r="M396">
        <f>ROUND(ROUND(L396*Source!I1557, 6)*1, 2)</f>
        <v>429.59</v>
      </c>
      <c r="N396">
        <f>SmtRes!AA449</f>
        <v>91.89</v>
      </c>
      <c r="O396">
        <f>ROUND(ROUND(L396*Source!I1557, 6)*SmtRes!DA449, 2)</f>
        <v>429.59</v>
      </c>
      <c r="P396">
        <f>SmtRes!AG449</f>
        <v>0</v>
      </c>
      <c r="Q396">
        <f>SmtRes!DC449</f>
        <v>0</v>
      </c>
      <c r="R396">
        <f>ROUND(ROUND(Q396*Source!I1557, 6)*1, 2)</f>
        <v>0</v>
      </c>
      <c r="S396">
        <f>SmtRes!AC449</f>
        <v>0</v>
      </c>
      <c r="T396">
        <f>ROUND(ROUND(Q396*Source!I1557, 6)*SmtRes!AK449, 2)</f>
        <v>0</v>
      </c>
      <c r="U396">
        <f>SmtRes!X449</f>
        <v>-1493859615</v>
      </c>
      <c r="V396">
        <v>-1413124159</v>
      </c>
      <c r="W396">
        <v>-1413124159</v>
      </c>
    </row>
    <row r="397" spans="1:23" x14ac:dyDescent="0.2">
      <c r="A397">
        <f>Source!A1557</f>
        <v>17</v>
      </c>
      <c r="C397">
        <v>2</v>
      </c>
      <c r="D397">
        <v>0</v>
      </c>
      <c r="E397">
        <f>SmtRes!AV448</f>
        <v>0</v>
      </c>
      <c r="F397" t="str">
        <f>SmtRes!I448</f>
        <v>22.1-6-51</v>
      </c>
      <c r="G397" t="str">
        <f>SmtRes!K448</f>
        <v>Вибраторы поверхностные</v>
      </c>
      <c r="H397" t="str">
        <f>SmtRes!O448</f>
        <v>маш.-ч</v>
      </c>
      <c r="I397">
        <f>SmtRes!Y448*Source!I1557</f>
        <v>0.13856700000000002</v>
      </c>
      <c r="J397">
        <f>SmtRes!AO448</f>
        <v>1</v>
      </c>
      <c r="K397">
        <f>SmtRes!AF448</f>
        <v>3.84</v>
      </c>
      <c r="L397">
        <f>SmtRes!DB448</f>
        <v>28.45</v>
      </c>
      <c r="M397">
        <f>ROUND(ROUND(L397*Source!I1557, 6)*1, 2)</f>
        <v>0.53</v>
      </c>
      <c r="N397">
        <f>SmtRes!AB448</f>
        <v>3.84</v>
      </c>
      <c r="O397">
        <f>ROUND(ROUND(L397*Source!I1557, 6)*SmtRes!DA448, 2)</f>
        <v>0.53</v>
      </c>
      <c r="P397">
        <f>SmtRes!AG448</f>
        <v>0.01</v>
      </c>
      <c r="Q397">
        <f>SmtRes!DC448</f>
        <v>7.0000000000000007E-2</v>
      </c>
      <c r="R397">
        <f>ROUND(ROUND(Q397*Source!I1557, 6)*1, 2)</f>
        <v>0</v>
      </c>
      <c r="S397">
        <f>SmtRes!AC448</f>
        <v>0.01</v>
      </c>
      <c r="T397">
        <f>ROUND(ROUND(Q397*Source!I1557, 6)*SmtRes!AK448, 2)</f>
        <v>0</v>
      </c>
      <c r="U397">
        <f>SmtRes!X448</f>
        <v>-192782718</v>
      </c>
      <c r="V397">
        <v>540280896</v>
      </c>
      <c r="W397">
        <v>540280896</v>
      </c>
    </row>
    <row r="398" spans="1:23" x14ac:dyDescent="0.2">
      <c r="A398">
        <f>Source!A1558</f>
        <v>17</v>
      </c>
      <c r="C398">
        <v>3</v>
      </c>
      <c r="D398">
        <v>0</v>
      </c>
      <c r="E398">
        <f>SmtRes!AV453</f>
        <v>0</v>
      </c>
      <c r="F398" t="str">
        <f>SmtRes!I453</f>
        <v>21.3-4-24</v>
      </c>
      <c r="G398" t="str">
        <f>SmtRes!K453</f>
        <v>Арматурные заготовки (стержни, хомуты и т.п.), не собранные в каркасы или сетки, закладные и накладные детали, со сваркой</v>
      </c>
      <c r="H398" t="str">
        <f>SmtRes!O453</f>
        <v>т</v>
      </c>
      <c r="I398">
        <f>SmtRes!Y453*Source!I1558</f>
        <v>5.1999999999999998E-2</v>
      </c>
      <c r="J398">
        <f>SmtRes!AO453</f>
        <v>1</v>
      </c>
      <c r="K398">
        <f>SmtRes!AE453</f>
        <v>53233.52</v>
      </c>
      <c r="L398">
        <f>SmtRes!DB453</f>
        <v>53233.52</v>
      </c>
      <c r="M398">
        <f>ROUND(ROUND(L398*Source!I1558, 6)*1, 2)</f>
        <v>2768.14</v>
      </c>
      <c r="N398">
        <f>SmtRes!AA453</f>
        <v>53233.52</v>
      </c>
      <c r="O398">
        <f>ROUND(ROUND(L398*Source!I1558, 6)*SmtRes!DA453, 2)</f>
        <v>2768.14</v>
      </c>
      <c r="P398">
        <f>SmtRes!AG453</f>
        <v>0</v>
      </c>
      <c r="Q398">
        <f>SmtRes!DC453</f>
        <v>0</v>
      </c>
      <c r="R398">
        <f>ROUND(ROUND(Q398*Source!I1558, 6)*1, 2)</f>
        <v>0</v>
      </c>
      <c r="S398">
        <f>SmtRes!AC453</f>
        <v>0</v>
      </c>
      <c r="T398">
        <f>ROUND(ROUND(Q398*Source!I1558, 6)*SmtRes!AK453, 2)</f>
        <v>0</v>
      </c>
      <c r="U398">
        <f>SmtRes!X453</f>
        <v>588667335</v>
      </c>
      <c r="V398">
        <v>1124530016</v>
      </c>
      <c r="W398">
        <v>1124530016</v>
      </c>
    </row>
    <row r="399" spans="1:23" x14ac:dyDescent="0.2">
      <c r="A399">
        <f>Source!A1559</f>
        <v>17</v>
      </c>
      <c r="C399">
        <v>3</v>
      </c>
      <c r="D399">
        <v>0</v>
      </c>
      <c r="E399">
        <f>SmtRes!AV456</f>
        <v>0</v>
      </c>
      <c r="F399" t="str">
        <f>SmtRes!I456</f>
        <v>21.1-23-9</v>
      </c>
      <c r="G399" t="str">
        <f>SmtRes!K456</f>
        <v>Электроды, тип Э-42, 46, 50, диаметр 4 - 6 мм</v>
      </c>
      <c r="H399" t="str">
        <f>SmtRes!O456</f>
        <v>т</v>
      </c>
      <c r="I399">
        <f>SmtRes!Y456*Source!I1559</f>
        <v>3.6090000000000004E-2</v>
      </c>
      <c r="J399">
        <f>SmtRes!AO456</f>
        <v>1</v>
      </c>
      <c r="K399">
        <f>SmtRes!AE456</f>
        <v>110781.14</v>
      </c>
      <c r="L399">
        <f>SmtRes!DB456</f>
        <v>3323.43</v>
      </c>
      <c r="M399">
        <f>ROUND(ROUND(L399*Source!I1559, 6)*1, 2)</f>
        <v>3998.09</v>
      </c>
      <c r="N399">
        <f>SmtRes!AA456</f>
        <v>110781.14</v>
      </c>
      <c r="O399">
        <f>ROUND(ROUND(L399*Source!I1559, 6)*SmtRes!DA456, 2)</f>
        <v>3998.09</v>
      </c>
      <c r="P399">
        <f>SmtRes!AG456</f>
        <v>0</v>
      </c>
      <c r="Q399">
        <f>SmtRes!DC456</f>
        <v>0</v>
      </c>
      <c r="R399">
        <f>ROUND(ROUND(Q399*Source!I1559, 6)*1, 2)</f>
        <v>0</v>
      </c>
      <c r="S399">
        <f>SmtRes!AC456</f>
        <v>0</v>
      </c>
      <c r="T399">
        <f>ROUND(ROUND(Q399*Source!I1559, 6)*SmtRes!AK456, 2)</f>
        <v>0</v>
      </c>
      <c r="U399">
        <f>SmtRes!X456</f>
        <v>-941081254</v>
      </c>
      <c r="V399">
        <v>1991017595</v>
      </c>
      <c r="W399">
        <v>1991017595</v>
      </c>
    </row>
    <row r="400" spans="1:23" x14ac:dyDescent="0.2">
      <c r="A400">
        <f>Source!A1559</f>
        <v>17</v>
      </c>
      <c r="C400">
        <v>2</v>
      </c>
      <c r="D400">
        <v>0</v>
      </c>
      <c r="E400">
        <f>SmtRes!AV455</f>
        <v>0</v>
      </c>
      <c r="F400" t="str">
        <f>SmtRes!I455</f>
        <v>22.1-13-10</v>
      </c>
      <c r="G400" t="str">
        <f>SmtRes!K455</f>
        <v>Агрегаты сварочные однопостовые для ручной электродуговой сварки</v>
      </c>
      <c r="H400" t="str">
        <f>SmtRes!O455</f>
        <v>маш.-ч</v>
      </c>
      <c r="I400">
        <f>SmtRes!Y455*Source!I1559</f>
        <v>26.35773</v>
      </c>
      <c r="J400">
        <f>SmtRes!AO455</f>
        <v>1</v>
      </c>
      <c r="K400">
        <f>SmtRes!AF455</f>
        <v>54.65</v>
      </c>
      <c r="L400">
        <f>SmtRes!DB455</f>
        <v>1197.3800000000001</v>
      </c>
      <c r="M400">
        <f>ROUND(ROUND(L400*Source!I1559, 6)*1, 2)</f>
        <v>1440.45</v>
      </c>
      <c r="N400">
        <f>SmtRes!AB455</f>
        <v>54.65</v>
      </c>
      <c r="O400">
        <f>ROUND(ROUND(L400*Source!I1559, 6)*SmtRes!DA455, 2)</f>
        <v>1440.45</v>
      </c>
      <c r="P400">
        <f>SmtRes!AG455</f>
        <v>0.05</v>
      </c>
      <c r="Q400">
        <f>SmtRes!DC455</f>
        <v>1.1000000000000001</v>
      </c>
      <c r="R400">
        <f>ROUND(ROUND(Q400*Source!I1559, 6)*1, 2)</f>
        <v>1.32</v>
      </c>
      <c r="S400">
        <f>SmtRes!AC455</f>
        <v>0.05</v>
      </c>
      <c r="T400">
        <f>ROUND(ROUND(Q400*Source!I1559, 6)*SmtRes!AK455, 2)</f>
        <v>1.32</v>
      </c>
      <c r="U400">
        <f>SmtRes!X455</f>
        <v>343943799</v>
      </c>
      <c r="V400">
        <v>-1676284724</v>
      </c>
      <c r="W400">
        <v>-1676284724</v>
      </c>
    </row>
    <row r="401" spans="1:23" x14ac:dyDescent="0.2">
      <c r="A401">
        <f>Source!A1561</f>
        <v>17</v>
      </c>
      <c r="C401">
        <v>3</v>
      </c>
      <c r="D401">
        <f>Source!BI1561</f>
        <v>1</v>
      </c>
      <c r="E401">
        <f>Source!FS1561</f>
        <v>0</v>
      </c>
      <c r="F401" t="str">
        <f>Source!F1561</f>
        <v>коммерческое предложение</v>
      </c>
      <c r="G401" t="str">
        <f>Source!G1561</f>
        <v>Игровой комплекс "Барий" ЛГИК-9.37 (5,245 х 5,044 х 6,023 м)</v>
      </c>
      <c r="H401" t="str">
        <f>Source!H1561</f>
        <v>шт.</v>
      </c>
      <c r="I401">
        <f>Source!I1561</f>
        <v>1</v>
      </c>
      <c r="J401">
        <v>1</v>
      </c>
      <c r="K401">
        <f>Source!AC1561</f>
        <v>1668185</v>
      </c>
      <c r="M401">
        <f>ROUND(K401*I401, 2)</f>
        <v>1668185</v>
      </c>
      <c r="N401">
        <f>Source!AC1561*IF(Source!BC1561&lt;&gt; 0, Source!BC1561, 1)</f>
        <v>1668185</v>
      </c>
      <c r="O401">
        <f>ROUND(N401*I401, 2)</f>
        <v>1668185</v>
      </c>
      <c r="P401">
        <f>Source!AE1561</f>
        <v>0</v>
      </c>
      <c r="R401">
        <f>ROUND(P401*I401, 2)</f>
        <v>0</v>
      </c>
      <c r="S401">
        <f>Source!AE1561*IF(Source!BS1561&lt;&gt; 0, Source!BS1561, 1)</f>
        <v>0</v>
      </c>
      <c r="T401">
        <f>ROUND(S401*I401, 2)</f>
        <v>0</v>
      </c>
      <c r="U401">
        <f>Source!GF1561</f>
        <v>704381953</v>
      </c>
      <c r="V401">
        <v>176075533</v>
      </c>
      <c r="W401">
        <v>176075533</v>
      </c>
    </row>
    <row r="402" spans="1:23" x14ac:dyDescent="0.2">
      <c r="A402">
        <f>Source!A1594</f>
        <v>4</v>
      </c>
      <c r="B402">
        <v>1594</v>
      </c>
      <c r="G402" t="str">
        <f>Source!G1594</f>
        <v>Установка МАФ</v>
      </c>
    </row>
    <row r="403" spans="1:23" x14ac:dyDescent="0.2">
      <c r="A403">
        <f>Source!A1598</f>
        <v>17</v>
      </c>
      <c r="C403">
        <v>3</v>
      </c>
      <c r="D403">
        <v>0</v>
      </c>
      <c r="E403">
        <f>SmtRes!AV462</f>
        <v>0</v>
      </c>
      <c r="F403" t="str">
        <f>SmtRes!I462</f>
        <v>21.7-9-6</v>
      </c>
      <c r="G403" t="str">
        <f>SmtRes!K462</f>
        <v>Столбик для ограды газонной из трубы профильной 40х40 мм, высота 1000мм</v>
      </c>
      <c r="H403" t="str">
        <f>SmtRes!O462</f>
        <v>шт.</v>
      </c>
      <c r="I403">
        <f>SmtRes!Y462*Source!I1598</f>
        <v>2</v>
      </c>
      <c r="J403">
        <f>SmtRes!AO462</f>
        <v>1</v>
      </c>
      <c r="K403">
        <f>SmtRes!AE462</f>
        <v>236.53</v>
      </c>
      <c r="L403">
        <f>SmtRes!DB462</f>
        <v>2365.3000000000002</v>
      </c>
      <c r="M403">
        <f>ROUND(ROUND(L403*Source!I1598, 6)*1, 2)</f>
        <v>473.06</v>
      </c>
      <c r="N403">
        <f>SmtRes!AA462</f>
        <v>236.53</v>
      </c>
      <c r="O403">
        <f>ROUND(ROUND(L403*Source!I1598, 6)*SmtRes!DA462, 2)</f>
        <v>473.06</v>
      </c>
      <c r="P403">
        <f>SmtRes!AG462</f>
        <v>0</v>
      </c>
      <c r="Q403">
        <f>SmtRes!DC462</f>
        <v>0</v>
      </c>
      <c r="R403">
        <f>ROUND(ROUND(Q403*Source!I1598, 6)*1, 2)</f>
        <v>0</v>
      </c>
      <c r="S403">
        <f>SmtRes!AC462</f>
        <v>0</v>
      </c>
      <c r="T403">
        <f>ROUND(ROUND(Q403*Source!I1598, 6)*SmtRes!AK462, 2)</f>
        <v>0</v>
      </c>
      <c r="U403">
        <f>SmtRes!X462</f>
        <v>-1873178035</v>
      </c>
      <c r="V403">
        <v>-820543880</v>
      </c>
      <c r="W403">
        <v>-820543880</v>
      </c>
    </row>
    <row r="404" spans="1:23" x14ac:dyDescent="0.2">
      <c r="A404">
        <f>Source!A1598</f>
        <v>17</v>
      </c>
      <c r="C404">
        <v>3</v>
      </c>
      <c r="D404">
        <v>0</v>
      </c>
      <c r="E404">
        <f>SmtRes!AV461</f>
        <v>0</v>
      </c>
      <c r="F404" t="str">
        <f>SmtRes!I461</f>
        <v>21.1-25-13</v>
      </c>
      <c r="G404" t="str">
        <f>SmtRes!K461</f>
        <v>Вода</v>
      </c>
      <c r="H404" t="str">
        <f>SmtRes!O461</f>
        <v>м3</v>
      </c>
      <c r="I404">
        <f>SmtRes!Y461*Source!I1598</f>
        <v>1.54E-2</v>
      </c>
      <c r="J404">
        <f>SmtRes!AO461</f>
        <v>1</v>
      </c>
      <c r="K404">
        <f>SmtRes!AE461</f>
        <v>35.25</v>
      </c>
      <c r="L404">
        <f>SmtRes!DB461</f>
        <v>2.71</v>
      </c>
      <c r="M404">
        <f>ROUND(ROUND(L404*Source!I1598, 6)*1, 2)</f>
        <v>0.54</v>
      </c>
      <c r="N404">
        <f>SmtRes!AA461</f>
        <v>35.25</v>
      </c>
      <c r="O404">
        <f>ROUND(ROUND(L404*Source!I1598, 6)*SmtRes!DA461, 2)</f>
        <v>0.54</v>
      </c>
      <c r="P404">
        <f>SmtRes!AG461</f>
        <v>0</v>
      </c>
      <c r="Q404">
        <f>SmtRes!DC461</f>
        <v>0</v>
      </c>
      <c r="R404">
        <f>ROUND(ROUND(Q404*Source!I1598, 6)*1, 2)</f>
        <v>0</v>
      </c>
      <c r="S404">
        <f>SmtRes!AC461</f>
        <v>0</v>
      </c>
      <c r="T404">
        <f>ROUND(ROUND(Q404*Source!I1598, 6)*SmtRes!AK461, 2)</f>
        <v>0</v>
      </c>
      <c r="U404">
        <f>SmtRes!X461</f>
        <v>1057803868</v>
      </c>
      <c r="V404">
        <v>-2043949916</v>
      </c>
      <c r="W404">
        <v>-2043949916</v>
      </c>
    </row>
    <row r="405" spans="1:23" x14ac:dyDescent="0.2">
      <c r="A405">
        <f>Source!A1598</f>
        <v>17</v>
      </c>
      <c r="C405">
        <v>3</v>
      </c>
      <c r="D405">
        <v>0</v>
      </c>
      <c r="E405">
        <f>SmtRes!AV460</f>
        <v>0</v>
      </c>
      <c r="F405" t="str">
        <f>SmtRes!I460</f>
        <v>21.1-2-13</v>
      </c>
      <c r="G405" t="str">
        <f>SmtRes!K460</f>
        <v>Цемент общестроительный, портландцемент общего назначения, марка 400</v>
      </c>
      <c r="H405" t="str">
        <f>SmtRes!O460</f>
        <v>т</v>
      </c>
      <c r="I405">
        <f>SmtRes!Y460*Source!I1598</f>
        <v>2.1400000000000002E-2</v>
      </c>
      <c r="J405">
        <f>SmtRes!AO460</f>
        <v>1</v>
      </c>
      <c r="K405">
        <f>SmtRes!AE460</f>
        <v>4207.5</v>
      </c>
      <c r="L405">
        <f>SmtRes!DB460</f>
        <v>450.2</v>
      </c>
      <c r="M405">
        <f>ROUND(ROUND(L405*Source!I1598, 6)*1, 2)</f>
        <v>90.04</v>
      </c>
      <c r="N405">
        <f>SmtRes!AA460</f>
        <v>4207.5</v>
      </c>
      <c r="O405">
        <f>ROUND(ROUND(L405*Source!I1598, 6)*SmtRes!DA460, 2)</f>
        <v>90.04</v>
      </c>
      <c r="P405">
        <f>SmtRes!AG460</f>
        <v>0</v>
      </c>
      <c r="Q405">
        <f>SmtRes!DC460</f>
        <v>0</v>
      </c>
      <c r="R405">
        <f>ROUND(ROUND(Q405*Source!I1598, 6)*1, 2)</f>
        <v>0</v>
      </c>
      <c r="S405">
        <f>SmtRes!AC460</f>
        <v>0</v>
      </c>
      <c r="T405">
        <f>ROUND(ROUND(Q405*Source!I1598, 6)*SmtRes!AK460, 2)</f>
        <v>0</v>
      </c>
      <c r="U405">
        <f>SmtRes!X460</f>
        <v>381792092</v>
      </c>
      <c r="V405">
        <v>-1484058169</v>
      </c>
      <c r="W405">
        <v>-1484058169</v>
      </c>
    </row>
    <row r="406" spans="1:23" x14ac:dyDescent="0.2">
      <c r="A406">
        <f>Source!A1598</f>
        <v>17</v>
      </c>
      <c r="C406">
        <v>3</v>
      </c>
      <c r="D406">
        <v>0</v>
      </c>
      <c r="E406">
        <f>SmtRes!AV459</f>
        <v>0</v>
      </c>
      <c r="F406" t="str">
        <f>SmtRes!I459</f>
        <v>21.1-12-11</v>
      </c>
      <c r="G406" t="str">
        <f>SmtRes!K459</f>
        <v>Песок для строительных работ, рядовой</v>
      </c>
      <c r="H406" t="str">
        <f>SmtRes!O459</f>
        <v>м3</v>
      </c>
      <c r="I406">
        <f>SmtRes!Y459*Source!I1598</f>
        <v>5.9799999999999999E-2</v>
      </c>
      <c r="J406">
        <f>SmtRes!AO459</f>
        <v>1</v>
      </c>
      <c r="K406">
        <f>SmtRes!AE459</f>
        <v>590.78</v>
      </c>
      <c r="L406">
        <f>SmtRes!DB459</f>
        <v>176.64</v>
      </c>
      <c r="M406">
        <f>ROUND(ROUND(L406*Source!I1598, 6)*1, 2)</f>
        <v>35.33</v>
      </c>
      <c r="N406">
        <f>SmtRes!AA459</f>
        <v>590.78</v>
      </c>
      <c r="O406">
        <f>ROUND(ROUND(L406*Source!I1598, 6)*SmtRes!DA459, 2)</f>
        <v>35.33</v>
      </c>
      <c r="P406">
        <f>SmtRes!AG459</f>
        <v>0</v>
      </c>
      <c r="Q406">
        <f>SmtRes!DC459</f>
        <v>0</v>
      </c>
      <c r="R406">
        <f>ROUND(ROUND(Q406*Source!I1598, 6)*1, 2)</f>
        <v>0</v>
      </c>
      <c r="S406">
        <f>SmtRes!AC459</f>
        <v>0</v>
      </c>
      <c r="T406">
        <f>ROUND(ROUND(Q406*Source!I1598, 6)*SmtRes!AK459, 2)</f>
        <v>0</v>
      </c>
      <c r="U406">
        <f>SmtRes!X459</f>
        <v>1817333636</v>
      </c>
      <c r="V406">
        <v>2132229025</v>
      </c>
      <c r="W406">
        <v>2132229025</v>
      </c>
    </row>
    <row r="407" spans="1:23" x14ac:dyDescent="0.2">
      <c r="A407">
        <f>Source!A1599</f>
        <v>17</v>
      </c>
      <c r="C407">
        <v>3</v>
      </c>
      <c r="D407">
        <f>Source!BI1599</f>
        <v>1</v>
      </c>
      <c r="E407">
        <f>Source!FS1599</f>
        <v>0</v>
      </c>
      <c r="F407" t="str">
        <f>Source!F1599</f>
        <v>коммерческое предложение</v>
      </c>
      <c r="G407" t="str">
        <f>Source!G1599</f>
        <v>Эквивалент - Качалка-балансир "Квебек" ЛГК-311 (0,55 х 2,5 х 0.72 м)</v>
      </c>
      <c r="H407" t="str">
        <f>Source!H1599</f>
        <v>шт.</v>
      </c>
      <c r="I407">
        <f>Source!I1599</f>
        <v>1</v>
      </c>
      <c r="J407">
        <v>1</v>
      </c>
      <c r="K407">
        <f>Source!AC1599</f>
        <v>28437.5</v>
      </c>
      <c r="M407">
        <f>ROUND(K407*I407, 2)</f>
        <v>28437.5</v>
      </c>
      <c r="N407">
        <f>Source!AC1599*IF(Source!BC1599&lt;&gt; 0, Source!BC1599, 1)</f>
        <v>28437.5</v>
      </c>
      <c r="O407">
        <f>ROUND(N407*I407, 2)</f>
        <v>28437.5</v>
      </c>
      <c r="P407">
        <f>Source!AE1599</f>
        <v>0</v>
      </c>
      <c r="R407">
        <f>ROUND(P407*I407, 2)</f>
        <v>0</v>
      </c>
      <c r="S407">
        <f>Source!AE1599*IF(Source!BS1599&lt;&gt; 0, Source!BS1599, 1)</f>
        <v>0</v>
      </c>
      <c r="T407">
        <f>ROUND(S407*I407, 2)</f>
        <v>0</v>
      </c>
      <c r="U407">
        <f>Source!GF1599</f>
        <v>-1004581583</v>
      </c>
      <c r="V407">
        <v>-616683416</v>
      </c>
      <c r="W407">
        <v>-616683416</v>
      </c>
    </row>
    <row r="408" spans="1:23" x14ac:dyDescent="0.2">
      <c r="A408">
        <f>Source!A1600</f>
        <v>17</v>
      </c>
      <c r="C408">
        <v>3</v>
      </c>
      <c r="D408">
        <v>0</v>
      </c>
      <c r="E408">
        <f>SmtRes!AV467</f>
        <v>0</v>
      </c>
      <c r="F408" t="str">
        <f>SmtRes!I467</f>
        <v>21.7-9-6</v>
      </c>
      <c r="G408" t="str">
        <f>SmtRes!K467</f>
        <v>Столбик для ограды газонной из трубы профильной 40х40 мм, высота 1000мм</v>
      </c>
      <c r="H408" t="str">
        <f>SmtRes!O467</f>
        <v>шт.</v>
      </c>
      <c r="I408">
        <f>SmtRes!Y467*Source!I1600</f>
        <v>1</v>
      </c>
      <c r="J408">
        <f>SmtRes!AO467</f>
        <v>1</v>
      </c>
      <c r="K408">
        <f>SmtRes!AE467</f>
        <v>236.53</v>
      </c>
      <c r="L408">
        <f>SmtRes!DB467</f>
        <v>2365.3000000000002</v>
      </c>
      <c r="M408">
        <f>ROUND(ROUND(L408*Source!I1600, 6)*1, 2)</f>
        <v>236.53</v>
      </c>
      <c r="N408">
        <f>SmtRes!AA467</f>
        <v>236.53</v>
      </c>
      <c r="O408">
        <f>ROUND(ROUND(L408*Source!I1600, 6)*SmtRes!DA467, 2)</f>
        <v>236.53</v>
      </c>
      <c r="P408">
        <f>SmtRes!AG467</f>
        <v>0</v>
      </c>
      <c r="Q408">
        <f>SmtRes!DC467</f>
        <v>0</v>
      </c>
      <c r="R408">
        <f>ROUND(ROUND(Q408*Source!I1600, 6)*1, 2)</f>
        <v>0</v>
      </c>
      <c r="S408">
        <f>SmtRes!AC467</f>
        <v>0</v>
      </c>
      <c r="T408">
        <f>ROUND(ROUND(Q408*Source!I1600, 6)*SmtRes!AK467, 2)</f>
        <v>0</v>
      </c>
      <c r="U408">
        <f>SmtRes!X467</f>
        <v>-1873178035</v>
      </c>
      <c r="V408">
        <v>-820543880</v>
      </c>
      <c r="W408">
        <v>-820543880</v>
      </c>
    </row>
    <row r="409" spans="1:23" x14ac:dyDescent="0.2">
      <c r="A409">
        <f>Source!A1600</f>
        <v>17</v>
      </c>
      <c r="C409">
        <v>3</v>
      </c>
      <c r="D409">
        <v>0</v>
      </c>
      <c r="E409">
        <f>SmtRes!AV466</f>
        <v>0</v>
      </c>
      <c r="F409" t="str">
        <f>SmtRes!I466</f>
        <v>21.1-25-13</v>
      </c>
      <c r="G409" t="str">
        <f>SmtRes!K466</f>
        <v>Вода</v>
      </c>
      <c r="H409" t="str">
        <f>SmtRes!O466</f>
        <v>м3</v>
      </c>
      <c r="I409">
        <f>SmtRes!Y466*Source!I1600</f>
        <v>7.7000000000000002E-3</v>
      </c>
      <c r="J409">
        <f>SmtRes!AO466</f>
        <v>1</v>
      </c>
      <c r="K409">
        <f>SmtRes!AE466</f>
        <v>35.25</v>
      </c>
      <c r="L409">
        <f>SmtRes!DB466</f>
        <v>2.71</v>
      </c>
      <c r="M409">
        <f>ROUND(ROUND(L409*Source!I1600, 6)*1, 2)</f>
        <v>0.27</v>
      </c>
      <c r="N409">
        <f>SmtRes!AA466</f>
        <v>35.25</v>
      </c>
      <c r="O409">
        <f>ROUND(ROUND(L409*Source!I1600, 6)*SmtRes!DA466, 2)</f>
        <v>0.27</v>
      </c>
      <c r="P409">
        <f>SmtRes!AG466</f>
        <v>0</v>
      </c>
      <c r="Q409">
        <f>SmtRes!DC466</f>
        <v>0</v>
      </c>
      <c r="R409">
        <f>ROUND(ROUND(Q409*Source!I1600, 6)*1, 2)</f>
        <v>0</v>
      </c>
      <c r="S409">
        <f>SmtRes!AC466</f>
        <v>0</v>
      </c>
      <c r="T409">
        <f>ROUND(ROUND(Q409*Source!I1600, 6)*SmtRes!AK466, 2)</f>
        <v>0</v>
      </c>
      <c r="U409">
        <f>SmtRes!X466</f>
        <v>1057803868</v>
      </c>
      <c r="V409">
        <v>-2043949916</v>
      </c>
      <c r="W409">
        <v>-2043949916</v>
      </c>
    </row>
    <row r="410" spans="1:23" x14ac:dyDescent="0.2">
      <c r="A410">
        <f>Source!A1600</f>
        <v>17</v>
      </c>
      <c r="C410">
        <v>3</v>
      </c>
      <c r="D410">
        <v>0</v>
      </c>
      <c r="E410">
        <f>SmtRes!AV465</f>
        <v>0</v>
      </c>
      <c r="F410" t="str">
        <f>SmtRes!I465</f>
        <v>21.1-2-13</v>
      </c>
      <c r="G410" t="str">
        <f>SmtRes!K465</f>
        <v>Цемент общестроительный, портландцемент общего назначения, марка 400</v>
      </c>
      <c r="H410" t="str">
        <f>SmtRes!O465</f>
        <v>т</v>
      </c>
      <c r="I410">
        <f>SmtRes!Y465*Source!I1600</f>
        <v>1.0700000000000001E-2</v>
      </c>
      <c r="J410">
        <f>SmtRes!AO465</f>
        <v>1</v>
      </c>
      <c r="K410">
        <f>SmtRes!AE465</f>
        <v>4207.5</v>
      </c>
      <c r="L410">
        <f>SmtRes!DB465</f>
        <v>450.2</v>
      </c>
      <c r="M410">
        <f>ROUND(ROUND(L410*Source!I1600, 6)*1, 2)</f>
        <v>45.02</v>
      </c>
      <c r="N410">
        <f>SmtRes!AA465</f>
        <v>4207.5</v>
      </c>
      <c r="O410">
        <f>ROUND(ROUND(L410*Source!I1600, 6)*SmtRes!DA465, 2)</f>
        <v>45.02</v>
      </c>
      <c r="P410">
        <f>SmtRes!AG465</f>
        <v>0</v>
      </c>
      <c r="Q410">
        <f>SmtRes!DC465</f>
        <v>0</v>
      </c>
      <c r="R410">
        <f>ROUND(ROUND(Q410*Source!I1600, 6)*1, 2)</f>
        <v>0</v>
      </c>
      <c r="S410">
        <f>SmtRes!AC465</f>
        <v>0</v>
      </c>
      <c r="T410">
        <f>ROUND(ROUND(Q410*Source!I1600, 6)*SmtRes!AK465, 2)</f>
        <v>0</v>
      </c>
      <c r="U410">
        <f>SmtRes!X465</f>
        <v>381792092</v>
      </c>
      <c r="V410">
        <v>-1484058169</v>
      </c>
      <c r="W410">
        <v>-1484058169</v>
      </c>
    </row>
    <row r="411" spans="1:23" x14ac:dyDescent="0.2">
      <c r="A411">
        <f>Source!A1600</f>
        <v>17</v>
      </c>
      <c r="C411">
        <v>3</v>
      </c>
      <c r="D411">
        <v>0</v>
      </c>
      <c r="E411">
        <f>SmtRes!AV464</f>
        <v>0</v>
      </c>
      <c r="F411" t="str">
        <f>SmtRes!I464</f>
        <v>21.1-12-11</v>
      </c>
      <c r="G411" t="str">
        <f>SmtRes!K464</f>
        <v>Песок для строительных работ, рядовой</v>
      </c>
      <c r="H411" t="str">
        <f>SmtRes!O464</f>
        <v>м3</v>
      </c>
      <c r="I411">
        <f>SmtRes!Y464*Source!I1600</f>
        <v>2.9899999999999999E-2</v>
      </c>
      <c r="J411">
        <f>SmtRes!AO464</f>
        <v>1</v>
      </c>
      <c r="K411">
        <f>SmtRes!AE464</f>
        <v>590.78</v>
      </c>
      <c r="L411">
        <f>SmtRes!DB464</f>
        <v>176.64</v>
      </c>
      <c r="M411">
        <f>ROUND(ROUND(L411*Source!I1600, 6)*1, 2)</f>
        <v>17.66</v>
      </c>
      <c r="N411">
        <f>SmtRes!AA464</f>
        <v>590.78</v>
      </c>
      <c r="O411">
        <f>ROUND(ROUND(L411*Source!I1600, 6)*SmtRes!DA464, 2)</f>
        <v>17.66</v>
      </c>
      <c r="P411">
        <f>SmtRes!AG464</f>
        <v>0</v>
      </c>
      <c r="Q411">
        <f>SmtRes!DC464</f>
        <v>0</v>
      </c>
      <c r="R411">
        <f>ROUND(ROUND(Q411*Source!I1600, 6)*1, 2)</f>
        <v>0</v>
      </c>
      <c r="S411">
        <f>SmtRes!AC464</f>
        <v>0</v>
      </c>
      <c r="T411">
        <f>ROUND(ROUND(Q411*Source!I1600, 6)*SmtRes!AK464, 2)</f>
        <v>0</v>
      </c>
      <c r="U411">
        <f>SmtRes!X464</f>
        <v>1817333636</v>
      </c>
      <c r="V411">
        <v>2132229025</v>
      </c>
      <c r="W411">
        <v>2132229025</v>
      </c>
    </row>
    <row r="412" spans="1:23" x14ac:dyDescent="0.2">
      <c r="A412">
        <f>Source!A1601</f>
        <v>17</v>
      </c>
      <c r="C412">
        <v>3</v>
      </c>
      <c r="D412">
        <f>Source!BI1601</f>
        <v>1</v>
      </c>
      <c r="E412">
        <f>Source!FS1601</f>
        <v>0</v>
      </c>
      <c r="F412" t="str">
        <f>Source!F1601</f>
        <v>коммерческое предложение</v>
      </c>
      <c r="G412" t="str">
        <f>Source!G1601</f>
        <v>Эквивалент - Карусель малая ЛГК-21.2 (0,8 х 0,8х  0.7 м)</v>
      </c>
      <c r="H412" t="str">
        <f>Source!H1601</f>
        <v>шт.</v>
      </c>
      <c r="I412">
        <f>Source!I1601</f>
        <v>1</v>
      </c>
      <c r="J412">
        <v>1</v>
      </c>
      <c r="K412">
        <f>Source!AC1601</f>
        <v>29438.33</v>
      </c>
      <c r="M412">
        <f>ROUND(K412*I412, 2)</f>
        <v>29438.33</v>
      </c>
      <c r="N412">
        <f>Source!AC1601*IF(Source!BC1601&lt;&gt; 0, Source!BC1601, 1)</f>
        <v>29438.33</v>
      </c>
      <c r="O412">
        <f>ROUND(N412*I412, 2)</f>
        <v>29438.33</v>
      </c>
      <c r="P412">
        <f>Source!AE1601</f>
        <v>0</v>
      </c>
      <c r="R412">
        <f>ROUND(P412*I412, 2)</f>
        <v>0</v>
      </c>
      <c r="S412">
        <f>Source!AE1601*IF(Source!BS1601&lt;&gt; 0, Source!BS1601, 1)</f>
        <v>0</v>
      </c>
      <c r="T412">
        <f>ROUND(S412*I412, 2)</f>
        <v>0</v>
      </c>
      <c r="U412">
        <f>Source!GF1601</f>
        <v>1570128627</v>
      </c>
      <c r="V412">
        <v>511832687</v>
      </c>
      <c r="W412">
        <v>511832687</v>
      </c>
    </row>
    <row r="413" spans="1:23" x14ac:dyDescent="0.2">
      <c r="A413">
        <f>Source!A1602</f>
        <v>17</v>
      </c>
      <c r="C413">
        <v>3</v>
      </c>
      <c r="D413">
        <v>0</v>
      </c>
      <c r="E413">
        <f>SmtRes!AV472</f>
        <v>0</v>
      </c>
      <c r="F413" t="str">
        <f>SmtRes!I472</f>
        <v>21.7-9-6</v>
      </c>
      <c r="G413" t="str">
        <f>SmtRes!K472</f>
        <v>Столбик для ограды газонной из трубы профильной 40х40 мм, высота 1000мм</v>
      </c>
      <c r="H413" t="str">
        <f>SmtRes!O472</f>
        <v>шт.</v>
      </c>
      <c r="I413">
        <f>SmtRes!Y472*Source!I1602</f>
        <v>2</v>
      </c>
      <c r="J413">
        <f>SmtRes!AO472</f>
        <v>1</v>
      </c>
      <c r="K413">
        <f>SmtRes!AE472</f>
        <v>236.53</v>
      </c>
      <c r="L413">
        <f>SmtRes!DB472</f>
        <v>2365.3000000000002</v>
      </c>
      <c r="M413">
        <f>ROUND(ROUND(L413*Source!I1602, 6)*1, 2)</f>
        <v>473.06</v>
      </c>
      <c r="N413">
        <f>SmtRes!AA472</f>
        <v>236.53</v>
      </c>
      <c r="O413">
        <f>ROUND(ROUND(L413*Source!I1602, 6)*SmtRes!DA472, 2)</f>
        <v>473.06</v>
      </c>
      <c r="P413">
        <f>SmtRes!AG472</f>
        <v>0</v>
      </c>
      <c r="Q413">
        <f>SmtRes!DC472</f>
        <v>0</v>
      </c>
      <c r="R413">
        <f>ROUND(ROUND(Q413*Source!I1602, 6)*1, 2)</f>
        <v>0</v>
      </c>
      <c r="S413">
        <f>SmtRes!AC472</f>
        <v>0</v>
      </c>
      <c r="T413">
        <f>ROUND(ROUND(Q413*Source!I1602, 6)*SmtRes!AK472, 2)</f>
        <v>0</v>
      </c>
      <c r="U413">
        <f>SmtRes!X472</f>
        <v>-1873178035</v>
      </c>
      <c r="V413">
        <v>-820543880</v>
      </c>
      <c r="W413">
        <v>-820543880</v>
      </c>
    </row>
    <row r="414" spans="1:23" x14ac:dyDescent="0.2">
      <c r="A414">
        <f>Source!A1602</f>
        <v>17</v>
      </c>
      <c r="C414">
        <v>3</v>
      </c>
      <c r="D414">
        <v>0</v>
      </c>
      <c r="E414">
        <f>SmtRes!AV471</f>
        <v>0</v>
      </c>
      <c r="F414" t="str">
        <f>SmtRes!I471</f>
        <v>21.1-25-13</v>
      </c>
      <c r="G414" t="str">
        <f>SmtRes!K471</f>
        <v>Вода</v>
      </c>
      <c r="H414" t="str">
        <f>SmtRes!O471</f>
        <v>м3</v>
      </c>
      <c r="I414">
        <f>SmtRes!Y471*Source!I1602</f>
        <v>1.54E-2</v>
      </c>
      <c r="J414">
        <f>SmtRes!AO471</f>
        <v>1</v>
      </c>
      <c r="K414">
        <f>SmtRes!AE471</f>
        <v>35.25</v>
      </c>
      <c r="L414">
        <f>SmtRes!DB471</f>
        <v>2.71</v>
      </c>
      <c r="M414">
        <f>ROUND(ROUND(L414*Source!I1602, 6)*1, 2)</f>
        <v>0.54</v>
      </c>
      <c r="N414">
        <f>SmtRes!AA471</f>
        <v>35.25</v>
      </c>
      <c r="O414">
        <f>ROUND(ROUND(L414*Source!I1602, 6)*SmtRes!DA471, 2)</f>
        <v>0.54</v>
      </c>
      <c r="P414">
        <f>SmtRes!AG471</f>
        <v>0</v>
      </c>
      <c r="Q414">
        <f>SmtRes!DC471</f>
        <v>0</v>
      </c>
      <c r="R414">
        <f>ROUND(ROUND(Q414*Source!I1602, 6)*1, 2)</f>
        <v>0</v>
      </c>
      <c r="S414">
        <f>SmtRes!AC471</f>
        <v>0</v>
      </c>
      <c r="T414">
        <f>ROUND(ROUND(Q414*Source!I1602, 6)*SmtRes!AK471, 2)</f>
        <v>0</v>
      </c>
      <c r="U414">
        <f>SmtRes!X471</f>
        <v>1057803868</v>
      </c>
      <c r="V414">
        <v>-2043949916</v>
      </c>
      <c r="W414">
        <v>-2043949916</v>
      </c>
    </row>
    <row r="415" spans="1:23" x14ac:dyDescent="0.2">
      <c r="A415">
        <f>Source!A1602</f>
        <v>17</v>
      </c>
      <c r="C415">
        <v>3</v>
      </c>
      <c r="D415">
        <v>0</v>
      </c>
      <c r="E415">
        <f>SmtRes!AV470</f>
        <v>0</v>
      </c>
      <c r="F415" t="str">
        <f>SmtRes!I470</f>
        <v>21.1-2-13</v>
      </c>
      <c r="G415" t="str">
        <f>SmtRes!K470</f>
        <v>Цемент общестроительный, портландцемент общего назначения, марка 400</v>
      </c>
      <c r="H415" t="str">
        <f>SmtRes!O470</f>
        <v>т</v>
      </c>
      <c r="I415">
        <f>SmtRes!Y470*Source!I1602</f>
        <v>2.1400000000000002E-2</v>
      </c>
      <c r="J415">
        <f>SmtRes!AO470</f>
        <v>1</v>
      </c>
      <c r="K415">
        <f>SmtRes!AE470</f>
        <v>4207.5</v>
      </c>
      <c r="L415">
        <f>SmtRes!DB470</f>
        <v>450.2</v>
      </c>
      <c r="M415">
        <f>ROUND(ROUND(L415*Source!I1602, 6)*1, 2)</f>
        <v>90.04</v>
      </c>
      <c r="N415">
        <f>SmtRes!AA470</f>
        <v>4207.5</v>
      </c>
      <c r="O415">
        <f>ROUND(ROUND(L415*Source!I1602, 6)*SmtRes!DA470, 2)</f>
        <v>90.04</v>
      </c>
      <c r="P415">
        <f>SmtRes!AG470</f>
        <v>0</v>
      </c>
      <c r="Q415">
        <f>SmtRes!DC470</f>
        <v>0</v>
      </c>
      <c r="R415">
        <f>ROUND(ROUND(Q415*Source!I1602, 6)*1, 2)</f>
        <v>0</v>
      </c>
      <c r="S415">
        <f>SmtRes!AC470</f>
        <v>0</v>
      </c>
      <c r="T415">
        <f>ROUND(ROUND(Q415*Source!I1602, 6)*SmtRes!AK470, 2)</f>
        <v>0</v>
      </c>
      <c r="U415">
        <f>SmtRes!X470</f>
        <v>381792092</v>
      </c>
      <c r="V415">
        <v>-1484058169</v>
      </c>
      <c r="W415">
        <v>-1484058169</v>
      </c>
    </row>
    <row r="416" spans="1:23" x14ac:dyDescent="0.2">
      <c r="A416">
        <f>Source!A1602</f>
        <v>17</v>
      </c>
      <c r="C416">
        <v>3</v>
      </c>
      <c r="D416">
        <v>0</v>
      </c>
      <c r="E416">
        <f>SmtRes!AV469</f>
        <v>0</v>
      </c>
      <c r="F416" t="str">
        <f>SmtRes!I469</f>
        <v>21.1-12-11</v>
      </c>
      <c r="G416" t="str">
        <f>SmtRes!K469</f>
        <v>Песок для строительных работ, рядовой</v>
      </c>
      <c r="H416" t="str">
        <f>SmtRes!O469</f>
        <v>м3</v>
      </c>
      <c r="I416">
        <f>SmtRes!Y469*Source!I1602</f>
        <v>5.9799999999999999E-2</v>
      </c>
      <c r="J416">
        <f>SmtRes!AO469</f>
        <v>1</v>
      </c>
      <c r="K416">
        <f>SmtRes!AE469</f>
        <v>590.78</v>
      </c>
      <c r="L416">
        <f>SmtRes!DB469</f>
        <v>176.64</v>
      </c>
      <c r="M416">
        <f>ROUND(ROUND(L416*Source!I1602, 6)*1, 2)</f>
        <v>35.33</v>
      </c>
      <c r="N416">
        <f>SmtRes!AA469</f>
        <v>590.78</v>
      </c>
      <c r="O416">
        <f>ROUND(ROUND(L416*Source!I1602, 6)*SmtRes!DA469, 2)</f>
        <v>35.33</v>
      </c>
      <c r="P416">
        <f>SmtRes!AG469</f>
        <v>0</v>
      </c>
      <c r="Q416">
        <f>SmtRes!DC469</f>
        <v>0</v>
      </c>
      <c r="R416">
        <f>ROUND(ROUND(Q416*Source!I1602, 6)*1, 2)</f>
        <v>0</v>
      </c>
      <c r="S416">
        <f>SmtRes!AC469</f>
        <v>0</v>
      </c>
      <c r="T416">
        <f>ROUND(ROUND(Q416*Source!I1602, 6)*SmtRes!AK469, 2)</f>
        <v>0</v>
      </c>
      <c r="U416">
        <f>SmtRes!X469</f>
        <v>1817333636</v>
      </c>
      <c r="V416">
        <v>2132229025</v>
      </c>
      <c r="W416">
        <v>2132229025</v>
      </c>
    </row>
    <row r="417" spans="1:23" x14ac:dyDescent="0.2">
      <c r="A417">
        <f>Source!A1603</f>
        <v>17</v>
      </c>
      <c r="C417">
        <v>3</v>
      </c>
      <c r="D417">
        <f>Source!BI1603</f>
        <v>1</v>
      </c>
      <c r="E417">
        <f>Source!FS1603</f>
        <v>0</v>
      </c>
      <c r="F417" t="str">
        <f>Source!F1603</f>
        <v>коммерческое предложение</v>
      </c>
      <c r="G417" t="str">
        <f>Source!G1603</f>
        <v>Эквивалент - Качели на стойках с подвесом «Гнездо» ЛГК-114 (1 х3 х2,3 м)</v>
      </c>
      <c r="H417" t="str">
        <f>Source!H1603</f>
        <v>шт.</v>
      </c>
      <c r="I417">
        <f>Source!I1603</f>
        <v>1</v>
      </c>
      <c r="J417">
        <v>1</v>
      </c>
      <c r="K417">
        <f>Source!AC1603</f>
        <v>141843.32999999999</v>
      </c>
      <c r="M417">
        <f>ROUND(K417*I417, 2)</f>
        <v>141843.32999999999</v>
      </c>
      <c r="N417">
        <f>Source!AC1603*IF(Source!BC1603&lt;&gt; 0, Source!BC1603, 1)</f>
        <v>141843.32999999999</v>
      </c>
      <c r="O417">
        <f>ROUND(N417*I417, 2)</f>
        <v>141843.32999999999</v>
      </c>
      <c r="P417">
        <f>Source!AE1603</f>
        <v>0</v>
      </c>
      <c r="R417">
        <f>ROUND(P417*I417, 2)</f>
        <v>0</v>
      </c>
      <c r="S417">
        <f>Source!AE1603*IF(Source!BS1603&lt;&gt; 0, Source!BS1603, 1)</f>
        <v>0</v>
      </c>
      <c r="T417">
        <f>ROUND(S417*I417, 2)</f>
        <v>0</v>
      </c>
      <c r="U417">
        <f>Source!GF1603</f>
        <v>-555729430</v>
      </c>
      <c r="V417">
        <v>1844914438</v>
      </c>
      <c r="W417">
        <v>1844914438</v>
      </c>
    </row>
    <row r="418" spans="1:23" x14ac:dyDescent="0.2">
      <c r="A418">
        <f>Source!A1604</f>
        <v>17</v>
      </c>
      <c r="C418">
        <v>3</v>
      </c>
      <c r="D418">
        <v>0</v>
      </c>
      <c r="E418">
        <f>SmtRes!AV477</f>
        <v>0</v>
      </c>
      <c r="F418" t="str">
        <f>SmtRes!I477</f>
        <v>21.7-9-6</v>
      </c>
      <c r="G418" t="str">
        <f>SmtRes!K477</f>
        <v>Столбик для ограды газонной из трубы профильной 40х40 мм, высота 1000мм</v>
      </c>
      <c r="H418" t="str">
        <f>SmtRes!O477</f>
        <v>шт.</v>
      </c>
      <c r="I418">
        <f>SmtRes!Y477*Source!I1604</f>
        <v>4</v>
      </c>
      <c r="J418">
        <f>SmtRes!AO477</f>
        <v>1</v>
      </c>
      <c r="K418">
        <f>SmtRes!AE477</f>
        <v>236.53</v>
      </c>
      <c r="L418">
        <f>SmtRes!DB477</f>
        <v>2365.3000000000002</v>
      </c>
      <c r="M418">
        <f>ROUND(ROUND(L418*Source!I1604, 6)*1, 2)</f>
        <v>946.12</v>
      </c>
      <c r="N418">
        <f>SmtRes!AA477</f>
        <v>236.53</v>
      </c>
      <c r="O418">
        <f>ROUND(ROUND(L418*Source!I1604, 6)*SmtRes!DA477, 2)</f>
        <v>946.12</v>
      </c>
      <c r="P418">
        <f>SmtRes!AG477</f>
        <v>0</v>
      </c>
      <c r="Q418">
        <f>SmtRes!DC477</f>
        <v>0</v>
      </c>
      <c r="R418">
        <f>ROUND(ROUND(Q418*Source!I1604, 6)*1, 2)</f>
        <v>0</v>
      </c>
      <c r="S418">
        <f>SmtRes!AC477</f>
        <v>0</v>
      </c>
      <c r="T418">
        <f>ROUND(ROUND(Q418*Source!I1604, 6)*SmtRes!AK477, 2)</f>
        <v>0</v>
      </c>
      <c r="U418">
        <f>SmtRes!X477</f>
        <v>-1873178035</v>
      </c>
      <c r="V418">
        <v>-820543880</v>
      </c>
      <c r="W418">
        <v>-820543880</v>
      </c>
    </row>
    <row r="419" spans="1:23" x14ac:dyDescent="0.2">
      <c r="A419">
        <f>Source!A1604</f>
        <v>17</v>
      </c>
      <c r="C419">
        <v>3</v>
      </c>
      <c r="D419">
        <v>0</v>
      </c>
      <c r="E419">
        <f>SmtRes!AV476</f>
        <v>0</v>
      </c>
      <c r="F419" t="str">
        <f>SmtRes!I476</f>
        <v>21.1-25-13</v>
      </c>
      <c r="G419" t="str">
        <f>SmtRes!K476</f>
        <v>Вода</v>
      </c>
      <c r="H419" t="str">
        <f>SmtRes!O476</f>
        <v>м3</v>
      </c>
      <c r="I419">
        <f>SmtRes!Y476*Source!I1604</f>
        <v>3.0800000000000001E-2</v>
      </c>
      <c r="J419">
        <f>SmtRes!AO476</f>
        <v>1</v>
      </c>
      <c r="K419">
        <f>SmtRes!AE476</f>
        <v>35.25</v>
      </c>
      <c r="L419">
        <f>SmtRes!DB476</f>
        <v>2.71</v>
      </c>
      <c r="M419">
        <f>ROUND(ROUND(L419*Source!I1604, 6)*1, 2)</f>
        <v>1.08</v>
      </c>
      <c r="N419">
        <f>SmtRes!AA476</f>
        <v>35.25</v>
      </c>
      <c r="O419">
        <f>ROUND(ROUND(L419*Source!I1604, 6)*SmtRes!DA476, 2)</f>
        <v>1.08</v>
      </c>
      <c r="P419">
        <f>SmtRes!AG476</f>
        <v>0</v>
      </c>
      <c r="Q419">
        <f>SmtRes!DC476</f>
        <v>0</v>
      </c>
      <c r="R419">
        <f>ROUND(ROUND(Q419*Source!I1604, 6)*1, 2)</f>
        <v>0</v>
      </c>
      <c r="S419">
        <f>SmtRes!AC476</f>
        <v>0</v>
      </c>
      <c r="T419">
        <f>ROUND(ROUND(Q419*Source!I1604, 6)*SmtRes!AK476, 2)</f>
        <v>0</v>
      </c>
      <c r="U419">
        <f>SmtRes!X476</f>
        <v>1057803868</v>
      </c>
      <c r="V419">
        <v>-2043949916</v>
      </c>
      <c r="W419">
        <v>-2043949916</v>
      </c>
    </row>
    <row r="420" spans="1:23" x14ac:dyDescent="0.2">
      <c r="A420">
        <f>Source!A1604</f>
        <v>17</v>
      </c>
      <c r="C420">
        <v>3</v>
      </c>
      <c r="D420">
        <v>0</v>
      </c>
      <c r="E420">
        <f>SmtRes!AV475</f>
        <v>0</v>
      </c>
      <c r="F420" t="str">
        <f>SmtRes!I475</f>
        <v>21.1-2-13</v>
      </c>
      <c r="G420" t="str">
        <f>SmtRes!K475</f>
        <v>Цемент общестроительный, портландцемент общего назначения, марка 400</v>
      </c>
      <c r="H420" t="str">
        <f>SmtRes!O475</f>
        <v>т</v>
      </c>
      <c r="I420">
        <f>SmtRes!Y475*Source!I1604</f>
        <v>4.2800000000000005E-2</v>
      </c>
      <c r="J420">
        <f>SmtRes!AO475</f>
        <v>1</v>
      </c>
      <c r="K420">
        <f>SmtRes!AE475</f>
        <v>4207.5</v>
      </c>
      <c r="L420">
        <f>SmtRes!DB475</f>
        <v>450.2</v>
      </c>
      <c r="M420">
        <f>ROUND(ROUND(L420*Source!I1604, 6)*1, 2)</f>
        <v>180.08</v>
      </c>
      <c r="N420">
        <f>SmtRes!AA475</f>
        <v>4207.5</v>
      </c>
      <c r="O420">
        <f>ROUND(ROUND(L420*Source!I1604, 6)*SmtRes!DA475, 2)</f>
        <v>180.08</v>
      </c>
      <c r="P420">
        <f>SmtRes!AG475</f>
        <v>0</v>
      </c>
      <c r="Q420">
        <f>SmtRes!DC475</f>
        <v>0</v>
      </c>
      <c r="R420">
        <f>ROUND(ROUND(Q420*Source!I1604, 6)*1, 2)</f>
        <v>0</v>
      </c>
      <c r="S420">
        <f>SmtRes!AC475</f>
        <v>0</v>
      </c>
      <c r="T420">
        <f>ROUND(ROUND(Q420*Source!I1604, 6)*SmtRes!AK475, 2)</f>
        <v>0</v>
      </c>
      <c r="U420">
        <f>SmtRes!X475</f>
        <v>381792092</v>
      </c>
      <c r="V420">
        <v>-1484058169</v>
      </c>
      <c r="W420">
        <v>-1484058169</v>
      </c>
    </row>
    <row r="421" spans="1:23" x14ac:dyDescent="0.2">
      <c r="A421">
        <f>Source!A1604</f>
        <v>17</v>
      </c>
      <c r="C421">
        <v>3</v>
      </c>
      <c r="D421">
        <v>0</v>
      </c>
      <c r="E421">
        <f>SmtRes!AV474</f>
        <v>0</v>
      </c>
      <c r="F421" t="str">
        <f>SmtRes!I474</f>
        <v>21.1-12-11</v>
      </c>
      <c r="G421" t="str">
        <f>SmtRes!K474</f>
        <v>Песок для строительных работ, рядовой</v>
      </c>
      <c r="H421" t="str">
        <f>SmtRes!O474</f>
        <v>м3</v>
      </c>
      <c r="I421">
        <f>SmtRes!Y474*Source!I1604</f>
        <v>0.1196</v>
      </c>
      <c r="J421">
        <f>SmtRes!AO474</f>
        <v>1</v>
      </c>
      <c r="K421">
        <f>SmtRes!AE474</f>
        <v>590.78</v>
      </c>
      <c r="L421">
        <f>SmtRes!DB474</f>
        <v>176.64</v>
      </c>
      <c r="M421">
        <f>ROUND(ROUND(L421*Source!I1604, 6)*1, 2)</f>
        <v>70.66</v>
      </c>
      <c r="N421">
        <f>SmtRes!AA474</f>
        <v>590.78</v>
      </c>
      <c r="O421">
        <f>ROUND(ROUND(L421*Source!I1604, 6)*SmtRes!DA474, 2)</f>
        <v>70.66</v>
      </c>
      <c r="P421">
        <f>SmtRes!AG474</f>
        <v>0</v>
      </c>
      <c r="Q421">
        <f>SmtRes!DC474</f>
        <v>0</v>
      </c>
      <c r="R421">
        <f>ROUND(ROUND(Q421*Source!I1604, 6)*1, 2)</f>
        <v>0</v>
      </c>
      <c r="S421">
        <f>SmtRes!AC474</f>
        <v>0</v>
      </c>
      <c r="T421">
        <f>ROUND(ROUND(Q421*Source!I1604, 6)*SmtRes!AK474, 2)</f>
        <v>0</v>
      </c>
      <c r="U421">
        <f>SmtRes!X474</f>
        <v>1817333636</v>
      </c>
      <c r="V421">
        <v>2132229025</v>
      </c>
      <c r="W421">
        <v>2132229025</v>
      </c>
    </row>
    <row r="422" spans="1:23" x14ac:dyDescent="0.2">
      <c r="A422">
        <f>Source!A1605</f>
        <v>17</v>
      </c>
      <c r="C422">
        <v>3</v>
      </c>
      <c r="D422">
        <f>Source!BI1605</f>
        <v>1</v>
      </c>
      <c r="E422">
        <f>Source!FS1605</f>
        <v>0</v>
      </c>
      <c r="F422" t="str">
        <f>Source!F1605</f>
        <v>коммерческое предложение</v>
      </c>
      <c r="G422" t="str">
        <f>Source!G1605</f>
        <v>Песочница с крышкой на петлях ЛГП-02  (1,5х  3,1 х 0,24 м)</v>
      </c>
      <c r="H422" t="str">
        <f>Source!H1605</f>
        <v>шт.</v>
      </c>
      <c r="I422">
        <f>Source!I1605</f>
        <v>1</v>
      </c>
      <c r="J422">
        <v>1</v>
      </c>
      <c r="K422">
        <f>Source!AC1605</f>
        <v>51776.67</v>
      </c>
      <c r="M422">
        <f>ROUND(K422*I422, 2)</f>
        <v>51776.67</v>
      </c>
      <c r="N422">
        <f>Source!AC1605*IF(Source!BC1605&lt;&gt; 0, Source!BC1605, 1)</f>
        <v>51776.67</v>
      </c>
      <c r="O422">
        <f>ROUND(N422*I422, 2)</f>
        <v>51776.67</v>
      </c>
      <c r="P422">
        <f>Source!AE1605</f>
        <v>0</v>
      </c>
      <c r="R422">
        <f>ROUND(P422*I422, 2)</f>
        <v>0</v>
      </c>
      <c r="S422">
        <f>Source!AE1605*IF(Source!BS1605&lt;&gt; 0, Source!BS1605, 1)</f>
        <v>0</v>
      </c>
      <c r="T422">
        <f>ROUND(S422*I422, 2)</f>
        <v>0</v>
      </c>
      <c r="U422">
        <f>Source!GF1605</f>
        <v>67520011</v>
      </c>
      <c r="V422">
        <v>1617591830</v>
      </c>
      <c r="W422">
        <v>1617591830</v>
      </c>
    </row>
    <row r="423" spans="1:23" x14ac:dyDescent="0.2">
      <c r="A423">
        <f>Source!A1638</f>
        <v>4</v>
      </c>
      <c r="B423">
        <v>1638</v>
      </c>
      <c r="G423" t="str">
        <f>Source!G1638</f>
        <v>Устройство/замена синтетического покрытия на детской/спортивной площадке с устройством основания и установкой садового бортового камня-261м2</v>
      </c>
    </row>
    <row r="424" spans="1:23" x14ac:dyDescent="0.2">
      <c r="A424">
        <f>Source!A1642</f>
        <v>5</v>
      </c>
      <c r="B424">
        <v>1642</v>
      </c>
      <c r="G424" t="str">
        <f>Source!G1642</f>
        <v>Устройство резинового покрытия   на детской площадке -261м2</v>
      </c>
    </row>
    <row r="425" spans="1:23" x14ac:dyDescent="0.2">
      <c r="A425">
        <f>Source!A1646</f>
        <v>17</v>
      </c>
      <c r="C425">
        <v>2</v>
      </c>
      <c r="D425">
        <v>0</v>
      </c>
      <c r="E425">
        <f>SmtRes!AV480</f>
        <v>0</v>
      </c>
      <c r="F425" t="str">
        <f>SmtRes!I480</f>
        <v>22.1-1-44</v>
      </c>
      <c r="G425" t="str">
        <f>SmtRes!K480</f>
        <v>Бульдозеры гусеничные, мощность до 79 кВт (108 л.с.)</v>
      </c>
      <c r="H425" t="str">
        <f>SmtRes!O480</f>
        <v>маш.-ч</v>
      </c>
      <c r="I425">
        <f>SmtRes!Y480*Source!I1646</f>
        <v>0.88087499999999996</v>
      </c>
      <c r="J425">
        <f>SmtRes!AO480</f>
        <v>1</v>
      </c>
      <c r="K425">
        <f>SmtRes!AF480</f>
        <v>1072.23</v>
      </c>
      <c r="L425">
        <f>SmtRes!DB480</f>
        <v>1340.29</v>
      </c>
      <c r="M425">
        <f>ROUND(ROUND(L425*Source!I1646, 6)*1, 2)</f>
        <v>944.5</v>
      </c>
      <c r="N425">
        <f>SmtRes!AB480</f>
        <v>1072.23</v>
      </c>
      <c r="O425">
        <f>ROUND(ROUND(L425*Source!I1646, 6)*SmtRes!DA480, 2)</f>
        <v>944.5</v>
      </c>
      <c r="P425">
        <f>SmtRes!AG480</f>
        <v>488.73</v>
      </c>
      <c r="Q425">
        <f>SmtRes!DC480</f>
        <v>610.91</v>
      </c>
      <c r="R425">
        <f>ROUND(ROUND(Q425*Source!I1646, 6)*1, 2)</f>
        <v>430.51</v>
      </c>
      <c r="S425">
        <f>SmtRes!AC480</f>
        <v>488.73</v>
      </c>
      <c r="T425">
        <f>ROUND(ROUND(Q425*Source!I1646, 6)*SmtRes!AK480, 2)</f>
        <v>430.51</v>
      </c>
      <c r="U425">
        <f>SmtRes!X480</f>
        <v>-888973741</v>
      </c>
      <c r="V425">
        <v>-1135609037</v>
      </c>
      <c r="W425">
        <v>-1135609037</v>
      </c>
    </row>
    <row r="426" spans="1:23" x14ac:dyDescent="0.2">
      <c r="A426">
        <f>Source!A1646</f>
        <v>17</v>
      </c>
      <c r="C426">
        <v>2</v>
      </c>
      <c r="D426">
        <v>0</v>
      </c>
      <c r="E426">
        <f>SmtRes!AV479</f>
        <v>0</v>
      </c>
      <c r="F426" t="str">
        <f>SmtRes!I479</f>
        <v>22.1-1-4</v>
      </c>
      <c r="G426" t="str">
        <f>SmtRes!K479</f>
        <v>Экскаваторы на гусеничном ходу гидравлические, объем ковша до 0,5 м3</v>
      </c>
      <c r="H426" t="str">
        <f>SmtRes!O479</f>
        <v>маш.-ч</v>
      </c>
      <c r="I426">
        <f>SmtRes!Y479*Source!I1646</f>
        <v>3.5094060000000002</v>
      </c>
      <c r="J426">
        <f>SmtRes!AO479</f>
        <v>1</v>
      </c>
      <c r="K426">
        <f>SmtRes!AF479</f>
        <v>1493.72</v>
      </c>
      <c r="L426">
        <f>SmtRes!DB479</f>
        <v>7438.73</v>
      </c>
      <c r="M426">
        <f>ROUND(ROUND(L426*Source!I1646, 6)*1, 2)</f>
        <v>5242.07</v>
      </c>
      <c r="N426">
        <f>SmtRes!AB479</f>
        <v>1493.72</v>
      </c>
      <c r="O426">
        <f>ROUND(ROUND(L426*Source!I1646, 6)*SmtRes!DA479, 2)</f>
        <v>5242.07</v>
      </c>
      <c r="P426">
        <f>SmtRes!AG479</f>
        <v>566.86</v>
      </c>
      <c r="Q426">
        <f>SmtRes!DC479</f>
        <v>2822.96</v>
      </c>
      <c r="R426">
        <f>ROUND(ROUND(Q426*Source!I1646, 6)*1, 2)</f>
        <v>1989.34</v>
      </c>
      <c r="S426">
        <f>SmtRes!AC479</f>
        <v>566.86</v>
      </c>
      <c r="T426">
        <f>ROUND(ROUND(Q426*Source!I1646, 6)*SmtRes!AK479, 2)</f>
        <v>1989.34</v>
      </c>
      <c r="U426">
        <f>SmtRes!X479</f>
        <v>-903558812</v>
      </c>
      <c r="V426">
        <v>-646122345</v>
      </c>
      <c r="W426">
        <v>-646122345</v>
      </c>
    </row>
    <row r="427" spans="1:23" x14ac:dyDescent="0.2">
      <c r="A427">
        <f>Source!A1648</f>
        <v>17</v>
      </c>
      <c r="C427">
        <v>2</v>
      </c>
      <c r="D427">
        <v>0</v>
      </c>
      <c r="E427">
        <f>SmtRes!AV482</f>
        <v>0</v>
      </c>
      <c r="F427" t="str">
        <f>SmtRes!I482</f>
        <v>22.1-1-43</v>
      </c>
      <c r="G427" t="str">
        <f>SmtRes!K482</f>
        <v>Бульдозеры гусеничные, мощность до 59 кВт (80 л.с.)</v>
      </c>
      <c r="H427" t="str">
        <f>SmtRes!O482</f>
        <v>маш.-ч</v>
      </c>
      <c r="I427">
        <f>SmtRes!Y482*Source!I1648</f>
        <v>1.092285</v>
      </c>
      <c r="J427">
        <f>SmtRes!AO482</f>
        <v>1</v>
      </c>
      <c r="K427">
        <f>SmtRes!AF482</f>
        <v>956.79</v>
      </c>
      <c r="L427">
        <f>SmtRes!DB482</f>
        <v>296.60000000000002</v>
      </c>
      <c r="M427">
        <f>ROUND(ROUND(L427*Source!I1648, 6)*1, 2)</f>
        <v>1045.07</v>
      </c>
      <c r="N427">
        <f>SmtRes!AB482</f>
        <v>956.79</v>
      </c>
      <c r="O427">
        <f>ROUND(ROUND(L427*Source!I1648, 6)*SmtRes!DA482, 2)</f>
        <v>1045.07</v>
      </c>
      <c r="P427">
        <f>SmtRes!AG482</f>
        <v>359.44</v>
      </c>
      <c r="Q427">
        <f>SmtRes!DC482</f>
        <v>111.43</v>
      </c>
      <c r="R427">
        <f>ROUND(ROUND(Q427*Source!I1648, 6)*1, 2)</f>
        <v>392.62</v>
      </c>
      <c r="S427">
        <f>SmtRes!AC482</f>
        <v>359.44</v>
      </c>
      <c r="T427">
        <f>ROUND(ROUND(Q427*Source!I1648, 6)*SmtRes!AK482, 2)</f>
        <v>392.62</v>
      </c>
      <c r="U427">
        <f>SmtRes!X482</f>
        <v>974897901</v>
      </c>
      <c r="V427">
        <v>490068282</v>
      </c>
      <c r="W427">
        <v>490068282</v>
      </c>
    </row>
    <row r="428" spans="1:23" x14ac:dyDescent="0.2">
      <c r="A428">
        <f>Source!A1649</f>
        <v>17</v>
      </c>
      <c r="C428">
        <v>3</v>
      </c>
      <c r="D428">
        <v>0</v>
      </c>
      <c r="E428">
        <f>SmtRes!AV490</f>
        <v>0</v>
      </c>
      <c r="F428" t="str">
        <f>SmtRes!I490</f>
        <v>21.1-25-13</v>
      </c>
      <c r="G428" t="str">
        <f>SmtRes!K490</f>
        <v>Вода</v>
      </c>
      <c r="H428" t="str">
        <f>SmtRes!O490</f>
        <v>м3</v>
      </c>
      <c r="I428">
        <f>SmtRes!Y490*Source!I1649</f>
        <v>1.3050000000000002</v>
      </c>
      <c r="J428">
        <f>SmtRes!AO490</f>
        <v>1</v>
      </c>
      <c r="K428">
        <f>SmtRes!AE490</f>
        <v>35.25</v>
      </c>
      <c r="L428">
        <f>SmtRes!DB490</f>
        <v>176.25</v>
      </c>
      <c r="M428">
        <f>ROUND(ROUND(L428*Source!I1649, 6)*1, 2)</f>
        <v>46</v>
      </c>
      <c r="N428">
        <f>SmtRes!AA490</f>
        <v>35.25</v>
      </c>
      <c r="O428">
        <f>ROUND(ROUND(L428*Source!I1649, 6)*SmtRes!DA490, 2)</f>
        <v>46</v>
      </c>
      <c r="P428">
        <f>SmtRes!AG490</f>
        <v>0</v>
      </c>
      <c r="Q428">
        <f>SmtRes!DC490</f>
        <v>0</v>
      </c>
      <c r="R428">
        <f>ROUND(ROUND(Q428*Source!I1649, 6)*1, 2)</f>
        <v>0</v>
      </c>
      <c r="S428">
        <f>SmtRes!AC490</f>
        <v>0</v>
      </c>
      <c r="T428">
        <f>ROUND(ROUND(Q428*Source!I1649, 6)*SmtRes!AK490, 2)</f>
        <v>0</v>
      </c>
      <c r="U428">
        <f>SmtRes!X490</f>
        <v>2028445372</v>
      </c>
      <c r="V428">
        <v>1411454429</v>
      </c>
      <c r="W428">
        <v>1411454429</v>
      </c>
    </row>
    <row r="429" spans="1:23" x14ac:dyDescent="0.2">
      <c r="A429">
        <f>Source!A1649</f>
        <v>17</v>
      </c>
      <c r="C429">
        <v>3</v>
      </c>
      <c r="D429">
        <v>0</v>
      </c>
      <c r="E429">
        <f>SmtRes!AV489</f>
        <v>0</v>
      </c>
      <c r="F429" t="str">
        <f>SmtRes!I489</f>
        <v>21.1-12-10</v>
      </c>
      <c r="G429" t="str">
        <f>SmtRes!K489</f>
        <v>Песок для дорожных работ, рядовой</v>
      </c>
      <c r="H429" t="str">
        <f>SmtRes!O489</f>
        <v>м3</v>
      </c>
      <c r="I429">
        <f>SmtRes!Y489*Source!I1649</f>
        <v>28.71</v>
      </c>
      <c r="J429">
        <f>SmtRes!AO489</f>
        <v>1</v>
      </c>
      <c r="K429">
        <f>SmtRes!AE489</f>
        <v>590.78</v>
      </c>
      <c r="L429">
        <f>SmtRes!DB489</f>
        <v>64985.8</v>
      </c>
      <c r="M429">
        <f>ROUND(ROUND(L429*Source!I1649, 6)*1, 2)</f>
        <v>16961.29</v>
      </c>
      <c r="N429">
        <f>SmtRes!AA489</f>
        <v>590.78</v>
      </c>
      <c r="O429">
        <f>ROUND(ROUND(L429*Source!I1649, 6)*SmtRes!DA489, 2)</f>
        <v>16961.29</v>
      </c>
      <c r="P429">
        <f>SmtRes!AG489</f>
        <v>0</v>
      </c>
      <c r="Q429">
        <f>SmtRes!DC489</f>
        <v>0</v>
      </c>
      <c r="R429">
        <f>ROUND(ROUND(Q429*Source!I1649, 6)*1, 2)</f>
        <v>0</v>
      </c>
      <c r="S429">
        <f>SmtRes!AC489</f>
        <v>0</v>
      </c>
      <c r="T429">
        <f>ROUND(ROUND(Q429*Source!I1649, 6)*SmtRes!AK489, 2)</f>
        <v>0</v>
      </c>
      <c r="U429">
        <f>SmtRes!X489</f>
        <v>-840107338</v>
      </c>
      <c r="V429">
        <v>1585412624</v>
      </c>
      <c r="W429">
        <v>1585412624</v>
      </c>
    </row>
    <row r="430" spans="1:23" x14ac:dyDescent="0.2">
      <c r="A430">
        <f>Source!A1649</f>
        <v>17</v>
      </c>
      <c r="C430">
        <v>2</v>
      </c>
      <c r="D430">
        <v>0</v>
      </c>
      <c r="E430">
        <f>SmtRes!AV488</f>
        <v>0</v>
      </c>
      <c r="F430" t="str">
        <f>SmtRes!I488</f>
        <v>22.1-5-7</v>
      </c>
      <c r="G430" t="str">
        <f>SmtRes!K488</f>
        <v>Катки дорожные самоходные на пневмоколесном ходу, масса до 16 т</v>
      </c>
      <c r="H430" t="str">
        <f>SmtRes!O488</f>
        <v>маш.-ч</v>
      </c>
      <c r="I430">
        <f>SmtRes!Y488*Source!I1649</f>
        <v>0.16965000000000002</v>
      </c>
      <c r="J430">
        <f>SmtRes!AO488</f>
        <v>1</v>
      </c>
      <c r="K430">
        <f>SmtRes!AF488</f>
        <v>1213.3399999999999</v>
      </c>
      <c r="L430">
        <f>SmtRes!DB488</f>
        <v>788.67</v>
      </c>
      <c r="M430">
        <f>ROUND(ROUND(L430*Source!I1649, 6)*1, 2)</f>
        <v>205.84</v>
      </c>
      <c r="N430">
        <f>SmtRes!AB488</f>
        <v>1213.3399999999999</v>
      </c>
      <c r="O430">
        <f>ROUND(ROUND(L430*Source!I1649, 6)*SmtRes!DA488, 2)</f>
        <v>205.84</v>
      </c>
      <c r="P430">
        <f>SmtRes!AG488</f>
        <v>461.6</v>
      </c>
      <c r="Q430">
        <f>SmtRes!DC488</f>
        <v>300.04000000000002</v>
      </c>
      <c r="R430">
        <f>ROUND(ROUND(Q430*Source!I1649, 6)*1, 2)</f>
        <v>78.31</v>
      </c>
      <c r="S430">
        <f>SmtRes!AC488</f>
        <v>461.6</v>
      </c>
      <c r="T430">
        <f>ROUND(ROUND(Q430*Source!I1649, 6)*SmtRes!AK488, 2)</f>
        <v>78.31</v>
      </c>
      <c r="U430">
        <f>SmtRes!X488</f>
        <v>-1991511797</v>
      </c>
      <c r="V430">
        <v>-624233938</v>
      </c>
      <c r="W430">
        <v>-624233938</v>
      </c>
    </row>
    <row r="431" spans="1:23" x14ac:dyDescent="0.2">
      <c r="A431">
        <f>Source!A1649</f>
        <v>17</v>
      </c>
      <c r="C431">
        <v>2</v>
      </c>
      <c r="D431">
        <v>0</v>
      </c>
      <c r="E431">
        <f>SmtRes!AV487</f>
        <v>0</v>
      </c>
      <c r="F431" t="str">
        <f>SmtRes!I487</f>
        <v>22.1-5-48</v>
      </c>
      <c r="G431" t="str">
        <f>SmtRes!K487</f>
        <v>Автогрейдеры, мощность 99-147 кВт (130-200 л.с.)</v>
      </c>
      <c r="H431" t="str">
        <f>SmtRes!O487</f>
        <v>маш.-ч</v>
      </c>
      <c r="I431">
        <f>SmtRes!Y487*Source!I1649</f>
        <v>0.50634000000000001</v>
      </c>
      <c r="J431">
        <f>SmtRes!AO487</f>
        <v>1</v>
      </c>
      <c r="K431">
        <f>SmtRes!AF487</f>
        <v>1412.71</v>
      </c>
      <c r="L431">
        <f>SmtRes!DB487</f>
        <v>2740.66</v>
      </c>
      <c r="M431">
        <f>ROUND(ROUND(L431*Source!I1649, 6)*1, 2)</f>
        <v>715.31</v>
      </c>
      <c r="N431">
        <f>SmtRes!AB487</f>
        <v>1412.71</v>
      </c>
      <c r="O431">
        <f>ROUND(ROUND(L431*Source!I1649, 6)*SmtRes!DA487, 2)</f>
        <v>715.31</v>
      </c>
      <c r="P431">
        <f>SmtRes!AG487</f>
        <v>641.32000000000005</v>
      </c>
      <c r="Q431">
        <f>SmtRes!DC487</f>
        <v>1244.1600000000001</v>
      </c>
      <c r="R431">
        <f>ROUND(ROUND(Q431*Source!I1649, 6)*1, 2)</f>
        <v>324.73</v>
      </c>
      <c r="S431">
        <f>SmtRes!AC487</f>
        <v>641.32000000000005</v>
      </c>
      <c r="T431">
        <f>ROUND(ROUND(Q431*Source!I1649, 6)*SmtRes!AK487, 2)</f>
        <v>324.73</v>
      </c>
      <c r="U431">
        <f>SmtRes!X487</f>
        <v>41279402</v>
      </c>
      <c r="V431">
        <v>1949607561</v>
      </c>
      <c r="W431">
        <v>1949607561</v>
      </c>
    </row>
    <row r="432" spans="1:23" x14ac:dyDescent="0.2">
      <c r="A432">
        <f>Source!A1649</f>
        <v>17</v>
      </c>
      <c r="C432">
        <v>2</v>
      </c>
      <c r="D432">
        <v>0</v>
      </c>
      <c r="E432">
        <f>SmtRes!AV486</f>
        <v>0</v>
      </c>
      <c r="F432" t="str">
        <f>SmtRes!I486</f>
        <v>22.1-5-18</v>
      </c>
      <c r="G432" t="str">
        <f>SmtRes!K486</f>
        <v>Поливомоечные машины, емкость цистерны более 5000 л</v>
      </c>
      <c r="H432" t="str">
        <f>SmtRes!O486</f>
        <v>маш.-ч</v>
      </c>
      <c r="I432">
        <f>SmtRes!Y486*Source!I1649</f>
        <v>0.21141000000000001</v>
      </c>
      <c r="J432">
        <f>SmtRes!AO486</f>
        <v>1</v>
      </c>
      <c r="K432">
        <f>SmtRes!AF486</f>
        <v>2020.59</v>
      </c>
      <c r="L432">
        <f>SmtRes!DB486</f>
        <v>1636.68</v>
      </c>
      <c r="M432">
        <f>ROUND(ROUND(L432*Source!I1649, 6)*1, 2)</f>
        <v>427.17</v>
      </c>
      <c r="N432">
        <f>SmtRes!AB486</f>
        <v>2020.59</v>
      </c>
      <c r="O432">
        <f>ROUND(ROUND(L432*Source!I1649, 6)*SmtRes!DA486, 2)</f>
        <v>427.17</v>
      </c>
      <c r="P432">
        <f>SmtRes!AG486</f>
        <v>458.56</v>
      </c>
      <c r="Q432">
        <f>SmtRes!DC486</f>
        <v>371.43</v>
      </c>
      <c r="R432">
        <f>ROUND(ROUND(Q432*Source!I1649, 6)*1, 2)</f>
        <v>96.94</v>
      </c>
      <c r="S432">
        <f>SmtRes!AC486</f>
        <v>458.56</v>
      </c>
      <c r="T432">
        <f>ROUND(ROUND(Q432*Source!I1649, 6)*SmtRes!AK486, 2)</f>
        <v>96.94</v>
      </c>
      <c r="U432">
        <f>SmtRes!X486</f>
        <v>351519474</v>
      </c>
      <c r="V432">
        <v>332433507</v>
      </c>
      <c r="W432">
        <v>332433507</v>
      </c>
    </row>
    <row r="433" spans="1:23" x14ac:dyDescent="0.2">
      <c r="A433">
        <f>Source!A1649</f>
        <v>17</v>
      </c>
      <c r="C433">
        <v>2</v>
      </c>
      <c r="D433">
        <v>0</v>
      </c>
      <c r="E433">
        <f>SmtRes!AV485</f>
        <v>0</v>
      </c>
      <c r="F433" t="str">
        <f>SmtRes!I485</f>
        <v>22.1-5-15</v>
      </c>
      <c r="G433" t="str">
        <f>SmtRes!K485</f>
        <v>Катки прицепные пневмоколесные, масса до 50 т</v>
      </c>
      <c r="H433" t="str">
        <f>SmtRes!O485</f>
        <v>маш.-ч</v>
      </c>
      <c r="I433">
        <f>SmtRes!Y485*Source!I1649</f>
        <v>0.54288000000000003</v>
      </c>
      <c r="J433">
        <f>SmtRes!AO485</f>
        <v>1</v>
      </c>
      <c r="K433">
        <f>SmtRes!AF485</f>
        <v>430.32</v>
      </c>
      <c r="L433">
        <f>SmtRes!DB485</f>
        <v>895.07</v>
      </c>
      <c r="M433">
        <f>ROUND(ROUND(L433*Source!I1649, 6)*1, 2)</f>
        <v>233.61</v>
      </c>
      <c r="N433">
        <f>SmtRes!AB485</f>
        <v>430.32</v>
      </c>
      <c r="O433">
        <f>ROUND(ROUND(L433*Source!I1649, 6)*SmtRes!DA485, 2)</f>
        <v>233.61</v>
      </c>
      <c r="P433">
        <f>SmtRes!AG485</f>
        <v>215.31</v>
      </c>
      <c r="Q433">
        <f>SmtRes!DC485</f>
        <v>447.84</v>
      </c>
      <c r="R433">
        <f>ROUND(ROUND(Q433*Source!I1649, 6)*1, 2)</f>
        <v>116.89</v>
      </c>
      <c r="S433">
        <f>SmtRes!AC485</f>
        <v>215.31</v>
      </c>
      <c r="T433">
        <f>ROUND(ROUND(Q433*Source!I1649, 6)*SmtRes!AK485, 2)</f>
        <v>116.89</v>
      </c>
      <c r="U433">
        <f>SmtRes!X485</f>
        <v>1985690002</v>
      </c>
      <c r="V433">
        <v>-684730647</v>
      </c>
      <c r="W433">
        <v>-684730647</v>
      </c>
    </row>
    <row r="434" spans="1:23" x14ac:dyDescent="0.2">
      <c r="A434">
        <f>Source!A1649</f>
        <v>17</v>
      </c>
      <c r="C434">
        <v>2</v>
      </c>
      <c r="D434">
        <v>0</v>
      </c>
      <c r="E434">
        <f>SmtRes!AV484</f>
        <v>0</v>
      </c>
      <c r="F434" t="str">
        <f>SmtRes!I484</f>
        <v>22.1-2-1</v>
      </c>
      <c r="G434" t="str">
        <f>SmtRes!K484</f>
        <v>Тракторы на гусеничном ходу, мощность до 60 (81) кВт (л.с.)</v>
      </c>
      <c r="H434" t="str">
        <f>SmtRes!O484</f>
        <v>маш.-ч</v>
      </c>
      <c r="I434">
        <f>SmtRes!Y484*Source!I1649</f>
        <v>0.54288000000000003</v>
      </c>
      <c r="J434">
        <f>SmtRes!AO484</f>
        <v>1</v>
      </c>
      <c r="K434">
        <f>SmtRes!AF484</f>
        <v>740.94</v>
      </c>
      <c r="L434">
        <f>SmtRes!DB484</f>
        <v>1541.16</v>
      </c>
      <c r="M434">
        <f>ROUND(ROUND(L434*Source!I1649, 6)*1, 2)</f>
        <v>402.24</v>
      </c>
      <c r="N434">
        <f>SmtRes!AB484</f>
        <v>740.94</v>
      </c>
      <c r="O434">
        <f>ROUND(ROUND(L434*Source!I1649, 6)*SmtRes!DA484, 2)</f>
        <v>402.24</v>
      </c>
      <c r="P434">
        <f>SmtRes!AG484</f>
        <v>413.22</v>
      </c>
      <c r="Q434">
        <f>SmtRes!DC484</f>
        <v>859.5</v>
      </c>
      <c r="R434">
        <f>ROUND(ROUND(Q434*Source!I1649, 6)*1, 2)</f>
        <v>224.33</v>
      </c>
      <c r="S434">
        <f>SmtRes!AC484</f>
        <v>413.22</v>
      </c>
      <c r="T434">
        <f>ROUND(ROUND(Q434*Source!I1649, 6)*SmtRes!AK484, 2)</f>
        <v>224.33</v>
      </c>
      <c r="U434">
        <f>SmtRes!X484</f>
        <v>-714750861</v>
      </c>
      <c r="V434">
        <v>-1179145407</v>
      </c>
      <c r="W434">
        <v>-1179145407</v>
      </c>
    </row>
    <row r="435" spans="1:23" x14ac:dyDescent="0.2">
      <c r="A435">
        <f>Source!A1650</f>
        <v>17</v>
      </c>
      <c r="C435">
        <v>3</v>
      </c>
      <c r="D435">
        <v>0</v>
      </c>
      <c r="E435">
        <f>SmtRes!AV499</f>
        <v>0</v>
      </c>
      <c r="F435" t="str">
        <f>SmtRes!I499</f>
        <v>21.1-25-13</v>
      </c>
      <c r="G435" t="str">
        <f>SmtRes!K499</f>
        <v>Вода</v>
      </c>
      <c r="H435" t="str">
        <f>SmtRes!O499</f>
        <v>м3</v>
      </c>
      <c r="I435">
        <f>SmtRes!Y499*Source!I1650</f>
        <v>2.7404999999999999</v>
      </c>
      <c r="J435">
        <f>SmtRes!AO499</f>
        <v>1</v>
      </c>
      <c r="K435">
        <f>SmtRes!AE499</f>
        <v>35.25</v>
      </c>
      <c r="L435">
        <f>SmtRes!DB499</f>
        <v>246.75</v>
      </c>
      <c r="M435">
        <f>ROUND(ROUND(L435*Source!I1650, 6)*1, 2)</f>
        <v>96.6</v>
      </c>
      <c r="N435">
        <f>SmtRes!AA499</f>
        <v>35.25</v>
      </c>
      <c r="O435">
        <f>ROUND(ROUND(L435*Source!I1650, 6)*SmtRes!DA499, 2)</f>
        <v>96.6</v>
      </c>
      <c r="P435">
        <f>SmtRes!AG499</f>
        <v>0</v>
      </c>
      <c r="Q435">
        <f>SmtRes!DC499</f>
        <v>0</v>
      </c>
      <c r="R435">
        <f>ROUND(ROUND(Q435*Source!I1650, 6)*1, 2)</f>
        <v>0</v>
      </c>
      <c r="S435">
        <f>SmtRes!AC499</f>
        <v>0</v>
      </c>
      <c r="T435">
        <f>ROUND(ROUND(Q435*Source!I1650, 6)*SmtRes!AK499, 2)</f>
        <v>0</v>
      </c>
      <c r="U435">
        <f>SmtRes!X499</f>
        <v>2028445372</v>
      </c>
      <c r="V435">
        <v>1411454429</v>
      </c>
      <c r="W435">
        <v>1411454429</v>
      </c>
    </row>
    <row r="436" spans="1:23" x14ac:dyDescent="0.2">
      <c r="A436">
        <f>Source!A1650</f>
        <v>17</v>
      </c>
      <c r="C436">
        <v>3</v>
      </c>
      <c r="D436">
        <v>0</v>
      </c>
      <c r="E436">
        <f>SmtRes!AV498</f>
        <v>0</v>
      </c>
      <c r="F436" t="str">
        <f>SmtRes!I498</f>
        <v>21.1-12-36</v>
      </c>
      <c r="G436" t="str">
        <f>SmtRes!K498</f>
        <v>Щебень из естественного камня для строительных работ, марка 1200-800, фракция 20-40 мм</v>
      </c>
      <c r="H436" t="str">
        <f>SmtRes!O498</f>
        <v>м3</v>
      </c>
      <c r="I436">
        <f>SmtRes!Y498*Source!I1650</f>
        <v>49.329000000000001</v>
      </c>
      <c r="J436">
        <f>SmtRes!AO498</f>
        <v>1</v>
      </c>
      <c r="K436">
        <f>SmtRes!AE498</f>
        <v>1763.75</v>
      </c>
      <c r="L436">
        <f>SmtRes!DB498</f>
        <v>222232.5</v>
      </c>
      <c r="M436">
        <f>ROUND(ROUND(L436*Source!I1650, 6)*1, 2)</f>
        <v>87004.02</v>
      </c>
      <c r="N436">
        <f>SmtRes!AA498</f>
        <v>1763.75</v>
      </c>
      <c r="O436">
        <f>ROUND(ROUND(L436*Source!I1650, 6)*SmtRes!DA498, 2)</f>
        <v>87004.02</v>
      </c>
      <c r="P436">
        <f>SmtRes!AG498</f>
        <v>0</v>
      </c>
      <c r="Q436">
        <f>SmtRes!DC498</f>
        <v>0</v>
      </c>
      <c r="R436">
        <f>ROUND(ROUND(Q436*Source!I1650, 6)*1, 2)</f>
        <v>0</v>
      </c>
      <c r="S436">
        <f>SmtRes!AC498</f>
        <v>0</v>
      </c>
      <c r="T436">
        <f>ROUND(ROUND(Q436*Source!I1650, 6)*SmtRes!AK498, 2)</f>
        <v>0</v>
      </c>
      <c r="U436">
        <f>SmtRes!X498</f>
        <v>811973350</v>
      </c>
      <c r="V436">
        <v>-100050385</v>
      </c>
      <c r="W436">
        <v>-100050385</v>
      </c>
    </row>
    <row r="437" spans="1:23" x14ac:dyDescent="0.2">
      <c r="A437">
        <f>Source!A1650</f>
        <v>17</v>
      </c>
      <c r="C437">
        <v>2</v>
      </c>
      <c r="D437">
        <v>0</v>
      </c>
      <c r="E437">
        <f>SmtRes!AV497</f>
        <v>0</v>
      </c>
      <c r="F437" t="str">
        <f>SmtRes!I497</f>
        <v>22.1-5-7</v>
      </c>
      <c r="G437" t="str">
        <f>SmtRes!K497</f>
        <v>Катки дорожные самоходные на пневмоколесном ходу, масса до 16 т</v>
      </c>
      <c r="H437" t="str">
        <f>SmtRes!O497</f>
        <v>маш.-ч</v>
      </c>
      <c r="I437">
        <f>SmtRes!Y497*Source!I1650</f>
        <v>0.25447500000000001</v>
      </c>
      <c r="J437">
        <f>SmtRes!AO497</f>
        <v>1</v>
      </c>
      <c r="K437">
        <f>SmtRes!AF497</f>
        <v>1213.3399999999999</v>
      </c>
      <c r="L437">
        <f>SmtRes!DB497</f>
        <v>788.67</v>
      </c>
      <c r="M437">
        <f>ROUND(ROUND(L437*Source!I1650, 6)*1, 2)</f>
        <v>308.76</v>
      </c>
      <c r="N437">
        <f>SmtRes!AB497</f>
        <v>1213.3399999999999</v>
      </c>
      <c r="O437">
        <f>ROUND(ROUND(L437*Source!I1650, 6)*SmtRes!DA497, 2)</f>
        <v>308.76</v>
      </c>
      <c r="P437">
        <f>SmtRes!AG497</f>
        <v>461.6</v>
      </c>
      <c r="Q437">
        <f>SmtRes!DC497</f>
        <v>300.04000000000002</v>
      </c>
      <c r="R437">
        <f>ROUND(ROUND(Q437*Source!I1650, 6)*1, 2)</f>
        <v>117.47</v>
      </c>
      <c r="S437">
        <f>SmtRes!AC497</f>
        <v>461.6</v>
      </c>
      <c r="T437">
        <f>ROUND(ROUND(Q437*Source!I1650, 6)*SmtRes!AK497, 2)</f>
        <v>117.47</v>
      </c>
      <c r="U437">
        <f>SmtRes!X497</f>
        <v>-1991511797</v>
      </c>
      <c r="V437">
        <v>-624233938</v>
      </c>
      <c r="W437">
        <v>-624233938</v>
      </c>
    </row>
    <row r="438" spans="1:23" x14ac:dyDescent="0.2">
      <c r="A438">
        <f>Source!A1650</f>
        <v>17</v>
      </c>
      <c r="C438">
        <v>2</v>
      </c>
      <c r="D438">
        <v>0</v>
      </c>
      <c r="E438">
        <f>SmtRes!AV496</f>
        <v>0</v>
      </c>
      <c r="F438" t="str">
        <f>SmtRes!I496</f>
        <v>22.1-5-48</v>
      </c>
      <c r="G438" t="str">
        <f>SmtRes!K496</f>
        <v>Автогрейдеры, мощность 99-147 кВт (130-200 л.с.)</v>
      </c>
      <c r="H438" t="str">
        <f>SmtRes!O496</f>
        <v>маш.-ч</v>
      </c>
      <c r="I438">
        <f>SmtRes!Y496*Source!I1650</f>
        <v>0.87696000000000007</v>
      </c>
      <c r="J438">
        <f>SmtRes!AO496</f>
        <v>1</v>
      </c>
      <c r="K438">
        <f>SmtRes!AF496</f>
        <v>1412.71</v>
      </c>
      <c r="L438">
        <f>SmtRes!DB496</f>
        <v>3164.47</v>
      </c>
      <c r="M438">
        <f>ROUND(ROUND(L438*Source!I1650, 6)*1, 2)</f>
        <v>1238.8900000000001</v>
      </c>
      <c r="N438">
        <f>SmtRes!AB496</f>
        <v>1412.71</v>
      </c>
      <c r="O438">
        <f>ROUND(ROUND(L438*Source!I1650, 6)*SmtRes!DA496, 2)</f>
        <v>1238.8900000000001</v>
      </c>
      <c r="P438">
        <f>SmtRes!AG496</f>
        <v>641.32000000000005</v>
      </c>
      <c r="Q438">
        <f>SmtRes!DC496</f>
        <v>1436.56</v>
      </c>
      <c r="R438">
        <f>ROUND(ROUND(Q438*Source!I1650, 6)*1, 2)</f>
        <v>562.41</v>
      </c>
      <c r="S438">
        <f>SmtRes!AC496</f>
        <v>641.32000000000005</v>
      </c>
      <c r="T438">
        <f>ROUND(ROUND(Q438*Source!I1650, 6)*SmtRes!AK496, 2)</f>
        <v>562.41</v>
      </c>
      <c r="U438">
        <f>SmtRes!X496</f>
        <v>41279402</v>
      </c>
      <c r="V438">
        <v>1949607561</v>
      </c>
      <c r="W438">
        <v>1949607561</v>
      </c>
    </row>
    <row r="439" spans="1:23" x14ac:dyDescent="0.2">
      <c r="A439">
        <f>Source!A1650</f>
        <v>17</v>
      </c>
      <c r="C439">
        <v>2</v>
      </c>
      <c r="D439">
        <v>0</v>
      </c>
      <c r="E439">
        <f>SmtRes!AV495</f>
        <v>0</v>
      </c>
      <c r="F439" t="str">
        <f>SmtRes!I495</f>
        <v>22.1-5-3</v>
      </c>
      <c r="G439" t="str">
        <f>SmtRes!K495</f>
        <v>Катки самоходные вибрационные, масса более 8 т</v>
      </c>
      <c r="H439" t="str">
        <f>SmtRes!O495</f>
        <v>маш.-ч</v>
      </c>
      <c r="I439">
        <f>SmtRes!Y495*Source!I1650</f>
        <v>7.1448749999999999</v>
      </c>
      <c r="J439">
        <f>SmtRes!AO495</f>
        <v>1</v>
      </c>
      <c r="K439">
        <f>SmtRes!AF495</f>
        <v>1827.95</v>
      </c>
      <c r="L439">
        <f>SmtRes!DB495</f>
        <v>33360.089999999997</v>
      </c>
      <c r="M439">
        <f>ROUND(ROUND(L439*Source!I1650, 6)*1, 2)</f>
        <v>13060.48</v>
      </c>
      <c r="N439">
        <f>SmtRes!AB495</f>
        <v>1827.95</v>
      </c>
      <c r="O439">
        <f>ROUND(ROUND(L439*Source!I1650, 6)*SmtRes!DA495, 2)</f>
        <v>13060.48</v>
      </c>
      <c r="P439">
        <f>SmtRes!AG495</f>
        <v>720.55</v>
      </c>
      <c r="Q439">
        <f>SmtRes!DC495</f>
        <v>13150.04</v>
      </c>
      <c r="R439">
        <f>ROUND(ROUND(Q439*Source!I1650, 6)*1, 2)</f>
        <v>5148.24</v>
      </c>
      <c r="S439">
        <f>SmtRes!AC495</f>
        <v>720.55</v>
      </c>
      <c r="T439">
        <f>ROUND(ROUND(Q439*Source!I1650, 6)*SmtRes!AK495, 2)</f>
        <v>5148.24</v>
      </c>
      <c r="U439">
        <f>SmtRes!X495</f>
        <v>1869206802</v>
      </c>
      <c r="V439">
        <v>-1332889247</v>
      </c>
      <c r="W439">
        <v>-1332889247</v>
      </c>
    </row>
    <row r="440" spans="1:23" x14ac:dyDescent="0.2">
      <c r="A440">
        <f>Source!A1650</f>
        <v>17</v>
      </c>
      <c r="C440">
        <v>2</v>
      </c>
      <c r="D440">
        <v>0</v>
      </c>
      <c r="E440">
        <f>SmtRes!AV494</f>
        <v>0</v>
      </c>
      <c r="F440" t="str">
        <f>SmtRes!I494</f>
        <v>22.1-5-2</v>
      </c>
      <c r="G440" t="str">
        <f>SmtRes!K494</f>
        <v>Катки самоходные вибрационные, масса до 8 т</v>
      </c>
      <c r="H440" t="str">
        <f>SmtRes!O494</f>
        <v>маш.-ч</v>
      </c>
      <c r="I440">
        <f>SmtRes!Y494*Source!I1650</f>
        <v>3.5078400000000003</v>
      </c>
      <c r="J440">
        <f>SmtRes!AO494</f>
        <v>1</v>
      </c>
      <c r="K440">
        <f>SmtRes!AF494</f>
        <v>1261.8699999999999</v>
      </c>
      <c r="L440">
        <f>SmtRes!DB494</f>
        <v>11306.36</v>
      </c>
      <c r="M440">
        <f>ROUND(ROUND(L440*Source!I1650, 6)*1, 2)</f>
        <v>4426.4399999999996</v>
      </c>
      <c r="N440">
        <f>SmtRes!AB494</f>
        <v>1261.8699999999999</v>
      </c>
      <c r="O440">
        <f>ROUND(ROUND(L440*Source!I1650, 6)*SmtRes!DA494, 2)</f>
        <v>4426.4399999999996</v>
      </c>
      <c r="P440">
        <f>SmtRes!AG494</f>
        <v>530.02</v>
      </c>
      <c r="Q440">
        <f>SmtRes!DC494</f>
        <v>4748.9799999999996</v>
      </c>
      <c r="R440">
        <f>ROUND(ROUND(Q440*Source!I1650, 6)*1, 2)</f>
        <v>1859.23</v>
      </c>
      <c r="S440">
        <f>SmtRes!AC494</f>
        <v>530.02</v>
      </c>
      <c r="T440">
        <f>ROUND(ROUND(Q440*Source!I1650, 6)*SmtRes!AK494, 2)</f>
        <v>1859.23</v>
      </c>
      <c r="U440">
        <f>SmtRes!X494</f>
        <v>-1930120489</v>
      </c>
      <c r="V440">
        <v>1409836431</v>
      </c>
      <c r="W440">
        <v>1409836431</v>
      </c>
    </row>
    <row r="441" spans="1:23" x14ac:dyDescent="0.2">
      <c r="A441">
        <f>Source!A1650</f>
        <v>17</v>
      </c>
      <c r="C441">
        <v>2</v>
      </c>
      <c r="D441">
        <v>0</v>
      </c>
      <c r="E441">
        <f>SmtRes!AV493</f>
        <v>0</v>
      </c>
      <c r="F441" t="str">
        <f>SmtRes!I493</f>
        <v>22.1-5-18</v>
      </c>
      <c r="G441" t="str">
        <f>SmtRes!K493</f>
        <v>Поливомоечные машины, емкость цистерны более 5000 л</v>
      </c>
      <c r="H441" t="str">
        <f>SmtRes!O493</f>
        <v>маш.-ч</v>
      </c>
      <c r="I441">
        <f>SmtRes!Y493*Source!I1650</f>
        <v>0.44630999999999998</v>
      </c>
      <c r="J441">
        <f>SmtRes!AO493</f>
        <v>1</v>
      </c>
      <c r="K441">
        <f>SmtRes!AF493</f>
        <v>2020.59</v>
      </c>
      <c r="L441">
        <f>SmtRes!DB493</f>
        <v>2303.4699999999998</v>
      </c>
      <c r="M441">
        <f>ROUND(ROUND(L441*Source!I1650, 6)*1, 2)</f>
        <v>901.81</v>
      </c>
      <c r="N441">
        <f>SmtRes!AB493</f>
        <v>2020.59</v>
      </c>
      <c r="O441">
        <f>ROUND(ROUND(L441*Source!I1650, 6)*SmtRes!DA493, 2)</f>
        <v>901.81</v>
      </c>
      <c r="P441">
        <f>SmtRes!AG493</f>
        <v>458.56</v>
      </c>
      <c r="Q441">
        <f>SmtRes!DC493</f>
        <v>522.76</v>
      </c>
      <c r="R441">
        <f>ROUND(ROUND(Q441*Source!I1650, 6)*1, 2)</f>
        <v>204.66</v>
      </c>
      <c r="S441">
        <f>SmtRes!AC493</f>
        <v>458.56</v>
      </c>
      <c r="T441">
        <f>ROUND(ROUND(Q441*Source!I1650, 6)*SmtRes!AK493, 2)</f>
        <v>204.66</v>
      </c>
      <c r="U441">
        <f>SmtRes!X493</f>
        <v>351519474</v>
      </c>
      <c r="V441">
        <v>332433507</v>
      </c>
      <c r="W441">
        <v>332433507</v>
      </c>
    </row>
    <row r="442" spans="1:23" x14ac:dyDescent="0.2">
      <c r="A442">
        <f>Source!A1650</f>
        <v>17</v>
      </c>
      <c r="C442">
        <v>2</v>
      </c>
      <c r="D442">
        <v>0</v>
      </c>
      <c r="E442">
        <f>SmtRes!AV492</f>
        <v>0</v>
      </c>
      <c r="F442" t="str">
        <f>SmtRes!I492</f>
        <v>22.1-1-43</v>
      </c>
      <c r="G442" t="str">
        <f>SmtRes!K492</f>
        <v>Бульдозеры гусеничные, мощность до 59 кВт (80 л.с.)</v>
      </c>
      <c r="H442" t="str">
        <f>SmtRes!O492</f>
        <v>маш.-ч</v>
      </c>
      <c r="I442">
        <f>SmtRes!Y492*Source!I1650</f>
        <v>1.1510100000000001</v>
      </c>
      <c r="J442">
        <f>SmtRes!AO492</f>
        <v>1</v>
      </c>
      <c r="K442">
        <f>SmtRes!AF492</f>
        <v>956.79</v>
      </c>
      <c r="L442">
        <f>SmtRes!DB492</f>
        <v>2812.96</v>
      </c>
      <c r="M442">
        <f>ROUND(ROUND(L442*Source!I1650, 6)*1, 2)</f>
        <v>1101.27</v>
      </c>
      <c r="N442">
        <f>SmtRes!AB492</f>
        <v>956.79</v>
      </c>
      <c r="O442">
        <f>ROUND(ROUND(L442*Source!I1650, 6)*SmtRes!DA492, 2)</f>
        <v>1101.27</v>
      </c>
      <c r="P442">
        <f>SmtRes!AG492</f>
        <v>359.44</v>
      </c>
      <c r="Q442">
        <f>SmtRes!DC492</f>
        <v>1056.75</v>
      </c>
      <c r="R442">
        <f>ROUND(ROUND(Q442*Source!I1650, 6)*1, 2)</f>
        <v>413.72</v>
      </c>
      <c r="S442">
        <f>SmtRes!AC492</f>
        <v>359.44</v>
      </c>
      <c r="T442">
        <f>ROUND(ROUND(Q442*Source!I1650, 6)*SmtRes!AK492, 2)</f>
        <v>413.72</v>
      </c>
      <c r="U442">
        <f>SmtRes!X492</f>
        <v>974897901</v>
      </c>
      <c r="V442">
        <v>490068282</v>
      </c>
      <c r="W442">
        <v>490068282</v>
      </c>
    </row>
    <row r="443" spans="1:23" x14ac:dyDescent="0.2">
      <c r="A443">
        <f>Source!A1651</f>
        <v>17</v>
      </c>
      <c r="C443">
        <v>2</v>
      </c>
      <c r="D443">
        <v>0</v>
      </c>
      <c r="E443">
        <f>SmtRes!AV502</f>
        <v>0</v>
      </c>
      <c r="F443" t="str">
        <f>SmtRes!I502</f>
        <v>22.1-5-5</v>
      </c>
      <c r="G443" t="str">
        <f>SmtRes!K502</f>
        <v>Катки дорожные самоходные статические, масса до 10 т</v>
      </c>
      <c r="H443" t="str">
        <f>SmtRes!O502</f>
        <v>маш.-ч</v>
      </c>
      <c r="I443">
        <f>SmtRes!Y502*Source!I1651</f>
        <v>3.6278999999999995</v>
      </c>
      <c r="J443">
        <f>SmtRes!AO502</f>
        <v>1</v>
      </c>
      <c r="K443">
        <f>SmtRes!AF502</f>
        <v>880.59</v>
      </c>
      <c r="L443">
        <f>SmtRes!DB502</f>
        <v>1224.02</v>
      </c>
      <c r="M443">
        <f>ROUND(ROUND(L443*Source!I1651, 6)*1, 2)</f>
        <v>3194.69</v>
      </c>
      <c r="N443">
        <f>SmtRes!AB502</f>
        <v>880.59</v>
      </c>
      <c r="O443">
        <f>ROUND(ROUND(L443*Source!I1651, 6)*SmtRes!DA502, 2)</f>
        <v>3194.69</v>
      </c>
      <c r="P443">
        <f>SmtRes!AG502</f>
        <v>534.02</v>
      </c>
      <c r="Q443">
        <f>SmtRes!DC502</f>
        <v>742.29</v>
      </c>
      <c r="R443">
        <f>ROUND(ROUND(Q443*Source!I1651, 6)*1, 2)</f>
        <v>1937.38</v>
      </c>
      <c r="S443">
        <f>SmtRes!AC502</f>
        <v>534.02</v>
      </c>
      <c r="T443">
        <f>ROUND(ROUND(Q443*Source!I1651, 6)*SmtRes!AK502, 2)</f>
        <v>1937.38</v>
      </c>
      <c r="U443">
        <f>SmtRes!X502</f>
        <v>-784871617</v>
      </c>
      <c r="V443">
        <v>981158427</v>
      </c>
      <c r="W443">
        <v>981158427</v>
      </c>
    </row>
    <row r="444" spans="1:23" x14ac:dyDescent="0.2">
      <c r="A444">
        <f>Source!A1651</f>
        <v>17</v>
      </c>
      <c r="C444">
        <v>2</v>
      </c>
      <c r="D444">
        <v>0</v>
      </c>
      <c r="E444">
        <f>SmtRes!AV501</f>
        <v>0</v>
      </c>
      <c r="F444" t="str">
        <f>SmtRes!I501</f>
        <v>22.1-5-4</v>
      </c>
      <c r="G444" t="str">
        <f>SmtRes!K501</f>
        <v>Катки дорожные самоходные статические, масса до 5 т</v>
      </c>
      <c r="H444" t="str">
        <f>SmtRes!O501</f>
        <v>маш.-ч</v>
      </c>
      <c r="I444">
        <f>SmtRes!Y501*Source!I1651</f>
        <v>1.2005999999999999</v>
      </c>
      <c r="J444">
        <f>SmtRes!AO501</f>
        <v>1</v>
      </c>
      <c r="K444">
        <f>SmtRes!AF501</f>
        <v>888.61</v>
      </c>
      <c r="L444">
        <f>SmtRes!DB501</f>
        <v>408.76</v>
      </c>
      <c r="M444">
        <f>ROUND(ROUND(L444*Source!I1651, 6)*1, 2)</f>
        <v>1066.8599999999999</v>
      </c>
      <c r="N444">
        <f>SmtRes!AB501</f>
        <v>888.61</v>
      </c>
      <c r="O444">
        <f>ROUND(ROUND(L444*Source!I1651, 6)*SmtRes!DA501, 2)</f>
        <v>1066.8599999999999</v>
      </c>
      <c r="P444">
        <f>SmtRes!AG501</f>
        <v>396.74</v>
      </c>
      <c r="Q444">
        <f>SmtRes!DC501</f>
        <v>182.5</v>
      </c>
      <c r="R444">
        <f>ROUND(ROUND(Q444*Source!I1651, 6)*1, 2)</f>
        <v>476.33</v>
      </c>
      <c r="S444">
        <f>SmtRes!AC501</f>
        <v>396.74</v>
      </c>
      <c r="T444">
        <f>ROUND(ROUND(Q444*Source!I1651, 6)*SmtRes!AK501, 2)</f>
        <v>476.33</v>
      </c>
      <c r="U444">
        <f>SmtRes!X501</f>
        <v>-1085430917</v>
      </c>
      <c r="V444">
        <v>1407159038</v>
      </c>
      <c r="W444">
        <v>1407159038</v>
      </c>
    </row>
    <row r="445" spans="1:23" x14ac:dyDescent="0.2">
      <c r="A445">
        <f>Source!A1653</f>
        <v>18</v>
      </c>
      <c r="C445">
        <v>3</v>
      </c>
      <c r="D445">
        <f>Source!BI1653</f>
        <v>4</v>
      </c>
      <c r="E445">
        <f>Source!FS1653</f>
        <v>0</v>
      </c>
      <c r="F445" t="str">
        <f>Source!F1653</f>
        <v>21.3-3-19</v>
      </c>
      <c r="G445" t="str">
        <f>Source!G1653</f>
        <v>Смеси асфальтобетонные дорожные горячие мелкозернистые, марка II, тип В</v>
      </c>
      <c r="H445" t="str">
        <f>Source!H1653</f>
        <v>т</v>
      </c>
      <c r="I445">
        <f>Source!I1653</f>
        <v>31.5288</v>
      </c>
      <c r="J445">
        <v>1</v>
      </c>
      <c r="K445">
        <f>Source!AC1653</f>
        <v>2562.79</v>
      </c>
      <c r="M445">
        <f>ROUND(K445*I445, 2)</f>
        <v>80801.69</v>
      </c>
      <c r="N445">
        <f>Source!AC1653*IF(Source!BC1653&lt;&gt; 0, Source!BC1653, 1)</f>
        <v>2562.79</v>
      </c>
      <c r="O445">
        <f>ROUND(N445*I445, 2)</f>
        <v>80801.69</v>
      </c>
      <c r="P445">
        <f>Source!AE1653</f>
        <v>0</v>
      </c>
      <c r="R445">
        <f>ROUND(P445*I445, 2)</f>
        <v>0</v>
      </c>
      <c r="S445">
        <f>Source!AE1653*IF(Source!BS1653&lt;&gt; 0, Source!BS1653, 1)</f>
        <v>0</v>
      </c>
      <c r="T445">
        <f>ROUND(S445*I445, 2)</f>
        <v>0</v>
      </c>
      <c r="U445">
        <f>Source!GF1653</f>
        <v>1103439754</v>
      </c>
      <c r="V445">
        <v>1846978656</v>
      </c>
      <c r="W445">
        <v>1846978656</v>
      </c>
    </row>
    <row r="446" spans="1:23" x14ac:dyDescent="0.2">
      <c r="A446">
        <f>Source!A1654</f>
        <v>17</v>
      </c>
      <c r="C446">
        <v>3</v>
      </c>
      <c r="D446">
        <v>0</v>
      </c>
      <c r="E446">
        <f>SmtRes!AV514</f>
        <v>0</v>
      </c>
      <c r="F446" t="str">
        <f>SmtRes!I514</f>
        <v>21.1-25-776</v>
      </c>
      <c r="G446" t="str">
        <f>SmtRes!K514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446" t="str">
        <f>SmtRes!O514</f>
        <v>кг</v>
      </c>
      <c r="I446">
        <f>SmtRes!Y514*Source!I1654</f>
        <v>630.31499999999994</v>
      </c>
      <c r="J446">
        <f>SmtRes!AO514</f>
        <v>1</v>
      </c>
      <c r="K446">
        <f>SmtRes!AE514</f>
        <v>202.34</v>
      </c>
      <c r="L446">
        <f>SmtRes!DB514</f>
        <v>48865.11</v>
      </c>
      <c r="M446">
        <f>ROUND(ROUND(L446*Source!I1654, 6)*1, 2)</f>
        <v>127537.94</v>
      </c>
      <c r="N446">
        <f>SmtRes!AA514</f>
        <v>202.34</v>
      </c>
      <c r="O446">
        <f>ROUND(ROUND(L446*Source!I1654, 6)*SmtRes!DA514, 2)</f>
        <v>127537.94</v>
      </c>
      <c r="P446">
        <f>SmtRes!AG514</f>
        <v>0</v>
      </c>
      <c r="Q446">
        <f>SmtRes!DC514</f>
        <v>0</v>
      </c>
      <c r="R446">
        <f>ROUND(ROUND(Q446*Source!I1654, 6)*1, 2)</f>
        <v>0</v>
      </c>
      <c r="S446">
        <f>SmtRes!AC514</f>
        <v>0</v>
      </c>
      <c r="T446">
        <f>ROUND(ROUND(Q446*Source!I1654, 6)*SmtRes!AK514, 2)</f>
        <v>0</v>
      </c>
      <c r="U446">
        <f>SmtRes!X514</f>
        <v>1434584530</v>
      </c>
      <c r="V446">
        <v>2130616076</v>
      </c>
      <c r="W446">
        <v>2130616076</v>
      </c>
    </row>
    <row r="447" spans="1:23" x14ac:dyDescent="0.2">
      <c r="A447">
        <f>Source!A1654</f>
        <v>17</v>
      </c>
      <c r="C447">
        <v>3</v>
      </c>
      <c r="D447">
        <v>0</v>
      </c>
      <c r="E447">
        <f>SmtRes!AV511</f>
        <v>0</v>
      </c>
      <c r="F447" t="str">
        <f>SmtRes!I511</f>
        <v>21.1-25-343</v>
      </c>
      <c r="G447" t="str">
        <f>SmtRes!K511</f>
        <v>Скипидар живичный</v>
      </c>
      <c r="H447" t="str">
        <f>SmtRes!O511</f>
        <v>т</v>
      </c>
      <c r="I447">
        <f>SmtRes!Y511*Source!I1654</f>
        <v>8.2214999999999996E-3</v>
      </c>
      <c r="J447">
        <f>SmtRes!AO511</f>
        <v>1</v>
      </c>
      <c r="K447">
        <f>SmtRes!AE511</f>
        <v>343020.03</v>
      </c>
      <c r="L447">
        <f>SmtRes!DB511</f>
        <v>1080.51</v>
      </c>
      <c r="M447">
        <f>ROUND(ROUND(L447*Source!I1654, 6)*1, 2)</f>
        <v>2820.13</v>
      </c>
      <c r="N447">
        <f>SmtRes!AA511</f>
        <v>343020.03</v>
      </c>
      <c r="O447">
        <f>ROUND(ROUND(L447*Source!I1654, 6)*SmtRes!DA511, 2)</f>
        <v>2820.13</v>
      </c>
      <c r="P447">
        <f>SmtRes!AG511</f>
        <v>0</v>
      </c>
      <c r="Q447">
        <f>SmtRes!DC511</f>
        <v>0</v>
      </c>
      <c r="R447">
        <f>ROUND(ROUND(Q447*Source!I1654, 6)*1, 2)</f>
        <v>0</v>
      </c>
      <c r="S447">
        <f>SmtRes!AC511</f>
        <v>0</v>
      </c>
      <c r="T447">
        <f>ROUND(ROUND(Q447*Source!I1654, 6)*SmtRes!AK511, 2)</f>
        <v>0</v>
      </c>
      <c r="U447">
        <f>SmtRes!X511</f>
        <v>2135985724</v>
      </c>
      <c r="V447">
        <v>-588394673</v>
      </c>
      <c r="W447">
        <v>-588394673</v>
      </c>
    </row>
    <row r="448" spans="1:23" x14ac:dyDescent="0.2">
      <c r="A448">
        <f>Source!A1654</f>
        <v>17</v>
      </c>
      <c r="C448">
        <v>3</v>
      </c>
      <c r="D448">
        <v>0</v>
      </c>
      <c r="E448">
        <f>SmtRes!AV510</f>
        <v>0</v>
      </c>
      <c r="F448" t="str">
        <f>SmtRes!I510</f>
        <v>21.1-25-255</v>
      </c>
      <c r="G448" t="str">
        <f>SmtRes!K510</f>
        <v>Пленка полиэтиленовая, толщина 0,12 - 0,15 мм</v>
      </c>
      <c r="H448" t="str">
        <f>SmtRes!O510</f>
        <v>м2</v>
      </c>
      <c r="I448">
        <f>SmtRes!Y510*Source!I1654</f>
        <v>14.615999999999998</v>
      </c>
      <c r="J448">
        <f>SmtRes!AO510</f>
        <v>1</v>
      </c>
      <c r="K448">
        <f>SmtRes!AE510</f>
        <v>12.02</v>
      </c>
      <c r="L448">
        <f>SmtRes!DB510</f>
        <v>67.31</v>
      </c>
      <c r="M448">
        <f>ROUND(ROUND(L448*Source!I1654, 6)*1, 2)</f>
        <v>175.68</v>
      </c>
      <c r="N448">
        <f>SmtRes!AA510</f>
        <v>12.02</v>
      </c>
      <c r="O448">
        <f>ROUND(ROUND(L448*Source!I1654, 6)*SmtRes!DA510, 2)</f>
        <v>175.68</v>
      </c>
      <c r="P448">
        <f>SmtRes!AG510</f>
        <v>0</v>
      </c>
      <c r="Q448">
        <f>SmtRes!DC510</f>
        <v>0</v>
      </c>
      <c r="R448">
        <f>ROUND(ROUND(Q448*Source!I1654, 6)*1, 2)</f>
        <v>0</v>
      </c>
      <c r="S448">
        <f>SmtRes!AC510</f>
        <v>0</v>
      </c>
      <c r="T448">
        <f>ROUND(ROUND(Q448*Source!I1654, 6)*SmtRes!AK510, 2)</f>
        <v>0</v>
      </c>
      <c r="U448">
        <f>SmtRes!X510</f>
        <v>-656702110</v>
      </c>
      <c r="V448">
        <v>657210226</v>
      </c>
      <c r="W448">
        <v>657210226</v>
      </c>
    </row>
    <row r="449" spans="1:23" x14ac:dyDescent="0.2">
      <c r="A449">
        <f>Source!A1654</f>
        <v>17</v>
      </c>
      <c r="C449">
        <v>2</v>
      </c>
      <c r="D449">
        <v>0</v>
      </c>
      <c r="E449">
        <f>SmtRes!AV509</f>
        <v>0</v>
      </c>
      <c r="F449" t="str">
        <f>SmtRes!I509</f>
        <v>22.1-6-68</v>
      </c>
      <c r="G449" t="str">
        <f>SmtRes!K509</f>
        <v>Растворосмесители стационарные, емкость до 250 л</v>
      </c>
      <c r="H449" t="str">
        <f>SmtRes!O509</f>
        <v>маш.-ч</v>
      </c>
      <c r="I449">
        <f>SmtRes!Y509*Source!I1654</f>
        <v>6.8903999999999996</v>
      </c>
      <c r="J449">
        <f>SmtRes!AO509</f>
        <v>1</v>
      </c>
      <c r="K449">
        <f>SmtRes!AF509</f>
        <v>454.31</v>
      </c>
      <c r="L449">
        <f>SmtRes!DB509</f>
        <v>1199.3800000000001</v>
      </c>
      <c r="M449">
        <f>ROUND(ROUND(L449*Source!I1654, 6)*1, 2)</f>
        <v>3130.38</v>
      </c>
      <c r="N449">
        <f>SmtRes!AB509</f>
        <v>454.31</v>
      </c>
      <c r="O449">
        <f>ROUND(ROUND(L449*Source!I1654, 6)*SmtRes!DA509, 2)</f>
        <v>3130.38</v>
      </c>
      <c r="P449">
        <f>SmtRes!AG509</f>
        <v>405.68</v>
      </c>
      <c r="Q449">
        <f>SmtRes!DC509</f>
        <v>1071</v>
      </c>
      <c r="R449">
        <f>ROUND(ROUND(Q449*Source!I1654, 6)*1, 2)</f>
        <v>2795.31</v>
      </c>
      <c r="S449">
        <f>SmtRes!AC509</f>
        <v>405.68</v>
      </c>
      <c r="T449">
        <f>ROUND(ROUND(Q449*Source!I1654, 6)*SmtRes!AK509, 2)</f>
        <v>2795.31</v>
      </c>
      <c r="U449">
        <f>SmtRes!X509</f>
        <v>1948933241</v>
      </c>
      <c r="V449">
        <v>4389697</v>
      </c>
      <c r="W449">
        <v>4389697</v>
      </c>
    </row>
    <row r="450" spans="1:23" x14ac:dyDescent="0.2">
      <c r="A450">
        <f>Source!A1654</f>
        <v>17</v>
      </c>
      <c r="C450">
        <v>2</v>
      </c>
      <c r="D450">
        <v>0</v>
      </c>
      <c r="E450">
        <f>SmtRes!AV508</f>
        <v>0</v>
      </c>
      <c r="F450" t="str">
        <f>SmtRes!I508</f>
        <v>22.1-4-8</v>
      </c>
      <c r="G450" t="str">
        <f>SmtRes!K508</f>
        <v>Погрузчики на автомобильном ходу, грузоподъемность до 1 т</v>
      </c>
      <c r="H450" t="str">
        <f>SmtRes!O508</f>
        <v>маш.-ч</v>
      </c>
      <c r="I450">
        <f>SmtRes!Y508*Source!I1654</f>
        <v>2.6099999999999998E-2</v>
      </c>
      <c r="J450">
        <f>SmtRes!AO508</f>
        <v>1</v>
      </c>
      <c r="K450">
        <f>SmtRes!AF508</f>
        <v>616.73</v>
      </c>
      <c r="L450">
        <f>SmtRes!DB508</f>
        <v>6.17</v>
      </c>
      <c r="M450">
        <f>ROUND(ROUND(L450*Source!I1654, 6)*1, 2)</f>
        <v>16.100000000000001</v>
      </c>
      <c r="N450">
        <f>SmtRes!AB508</f>
        <v>616.73</v>
      </c>
      <c r="O450">
        <f>ROUND(ROUND(L450*Source!I1654, 6)*SmtRes!DA508, 2)</f>
        <v>16.100000000000001</v>
      </c>
      <c r="P450">
        <f>SmtRes!AG508</f>
        <v>511.29</v>
      </c>
      <c r="Q450">
        <f>SmtRes!DC508</f>
        <v>5.1100000000000003</v>
      </c>
      <c r="R450">
        <f>ROUND(ROUND(Q450*Source!I1654, 6)*1, 2)</f>
        <v>13.34</v>
      </c>
      <c r="S450">
        <f>SmtRes!AC508</f>
        <v>511.29</v>
      </c>
      <c r="T450">
        <f>ROUND(ROUND(Q450*Source!I1654, 6)*SmtRes!AK508, 2)</f>
        <v>13.34</v>
      </c>
      <c r="U450">
        <f>SmtRes!X508</f>
        <v>-929482187</v>
      </c>
      <c r="V450">
        <v>-878210744</v>
      </c>
      <c r="W450">
        <v>-878210744</v>
      </c>
    </row>
    <row r="451" spans="1:23" x14ac:dyDescent="0.2">
      <c r="A451">
        <f>Source!A1654</f>
        <v>17</v>
      </c>
      <c r="C451">
        <v>2</v>
      </c>
      <c r="D451">
        <v>0</v>
      </c>
      <c r="E451">
        <f>SmtRes!AV507</f>
        <v>0</v>
      </c>
      <c r="F451" t="str">
        <f>SmtRes!I507</f>
        <v>22.1-30-102</v>
      </c>
      <c r="G451" t="str">
        <f>SmtRes!K507</f>
        <v>Дрели электрические, двухскоростные, мощностью 600 Вт</v>
      </c>
      <c r="H451" t="str">
        <f>SmtRes!O507</f>
        <v>маш.-ч</v>
      </c>
      <c r="I451">
        <f>SmtRes!Y507*Source!I1654</f>
        <v>3.0797999999999996</v>
      </c>
      <c r="J451">
        <f>SmtRes!AO507</f>
        <v>1</v>
      </c>
      <c r="K451">
        <f>SmtRes!AF507</f>
        <v>7.44</v>
      </c>
      <c r="L451">
        <f>SmtRes!DB507</f>
        <v>8.7799999999999994</v>
      </c>
      <c r="M451">
        <f>ROUND(ROUND(L451*Source!I1654, 6)*1, 2)</f>
        <v>22.92</v>
      </c>
      <c r="N451">
        <f>SmtRes!AB507</f>
        <v>7.44</v>
      </c>
      <c r="O451">
        <f>ROUND(ROUND(L451*Source!I1654, 6)*SmtRes!DA507, 2)</f>
        <v>22.92</v>
      </c>
      <c r="P451">
        <f>SmtRes!AG507</f>
        <v>0.98</v>
      </c>
      <c r="Q451">
        <f>SmtRes!DC507</f>
        <v>1.1599999999999999</v>
      </c>
      <c r="R451">
        <f>ROUND(ROUND(Q451*Source!I1654, 6)*1, 2)</f>
        <v>3.03</v>
      </c>
      <c r="S451">
        <f>SmtRes!AC507</f>
        <v>0.98</v>
      </c>
      <c r="T451">
        <f>ROUND(ROUND(Q451*Source!I1654, 6)*SmtRes!AK507, 2)</f>
        <v>3.03</v>
      </c>
      <c r="U451">
        <f>SmtRes!X507</f>
        <v>-1222982568</v>
      </c>
      <c r="V451">
        <v>-2110789947</v>
      </c>
      <c r="W451">
        <v>-2110789947</v>
      </c>
    </row>
    <row r="452" spans="1:23" x14ac:dyDescent="0.2">
      <c r="A452">
        <f>Source!A1654</f>
        <v>17</v>
      </c>
      <c r="C452">
        <v>2</v>
      </c>
      <c r="D452">
        <v>0</v>
      </c>
      <c r="E452">
        <f>SmtRes!AV506</f>
        <v>0</v>
      </c>
      <c r="F452" t="str">
        <f>SmtRes!I506</f>
        <v>22.1-17-168</v>
      </c>
      <c r="G452" t="str">
        <f>SmtRes!K506</f>
        <v>Укладчики полимерных покрытий на игровых и спортивных площадках, производительность 10-50 м2/ч</v>
      </c>
      <c r="H452" t="str">
        <f>SmtRes!O506</f>
        <v>маш.-ч</v>
      </c>
      <c r="I452">
        <f>SmtRes!Y506*Source!I1654</f>
        <v>6.8903999999999996</v>
      </c>
      <c r="J452">
        <f>SmtRes!AO506</f>
        <v>1</v>
      </c>
      <c r="K452">
        <f>SmtRes!AF506</f>
        <v>531.41</v>
      </c>
      <c r="L452">
        <f>SmtRes!DB506</f>
        <v>1402.92</v>
      </c>
      <c r="M452">
        <f>ROUND(ROUND(L452*Source!I1654, 6)*1, 2)</f>
        <v>3661.62</v>
      </c>
      <c r="N452">
        <f>SmtRes!AB506</f>
        <v>531.41</v>
      </c>
      <c r="O452">
        <f>ROUND(ROUND(L452*Source!I1654, 6)*SmtRes!DA506, 2)</f>
        <v>3661.62</v>
      </c>
      <c r="P452">
        <f>SmtRes!AG506</f>
        <v>373.56</v>
      </c>
      <c r="Q452">
        <f>SmtRes!DC506</f>
        <v>986.2</v>
      </c>
      <c r="R452">
        <f>ROUND(ROUND(Q452*Source!I1654, 6)*1, 2)</f>
        <v>2573.98</v>
      </c>
      <c r="S452">
        <f>SmtRes!AC506</f>
        <v>373.56</v>
      </c>
      <c r="T452">
        <f>ROUND(ROUND(Q452*Source!I1654, 6)*SmtRes!AK506, 2)</f>
        <v>2573.98</v>
      </c>
      <c r="U452">
        <f>SmtRes!X506</f>
        <v>2028281919</v>
      </c>
      <c r="V452">
        <v>-1587432455</v>
      </c>
      <c r="W452">
        <v>-1587432455</v>
      </c>
    </row>
    <row r="453" spans="1:23" x14ac:dyDescent="0.2">
      <c r="A453">
        <f>Source!A1656</f>
        <v>18</v>
      </c>
      <c r="C453">
        <v>3</v>
      </c>
      <c r="D453">
        <f>Source!BI1656</f>
        <v>4</v>
      </c>
      <c r="E453">
        <f>Source!FS1656</f>
        <v>0</v>
      </c>
      <c r="F453" t="str">
        <f>Source!F1656</f>
        <v>21.1-25-770</v>
      </c>
      <c r="G453" t="str">
        <f>Source!G1656</f>
        <v>Крошка каучуковая гранулированная, окрашенная в массе, фракция 2-3 мм, цветные</v>
      </c>
      <c r="H453" t="str">
        <f>Source!H1656</f>
        <v>кг</v>
      </c>
      <c r="I453">
        <f>Source!I1656</f>
        <v>1918.35</v>
      </c>
      <c r="J453">
        <v>1</v>
      </c>
      <c r="K453">
        <f>Source!AC1656</f>
        <v>94.72</v>
      </c>
      <c r="M453">
        <f>ROUND(K453*I453, 2)</f>
        <v>181706.11</v>
      </c>
      <c r="N453">
        <f>Source!AC1656*IF(Source!BC1656&lt;&gt; 0, Source!BC1656, 1)</f>
        <v>94.72</v>
      </c>
      <c r="O453">
        <f>ROUND(N453*I453, 2)</f>
        <v>181706.11</v>
      </c>
      <c r="P453">
        <f>Source!AE1656</f>
        <v>0</v>
      </c>
      <c r="R453">
        <f>ROUND(P453*I453, 2)</f>
        <v>0</v>
      </c>
      <c r="S453">
        <f>Source!AE1656*IF(Source!BS1656&lt;&gt; 0, Source!BS1656, 1)</f>
        <v>0</v>
      </c>
      <c r="T453">
        <f>ROUND(S453*I453, 2)</f>
        <v>0</v>
      </c>
      <c r="U453">
        <f>Source!GF1656</f>
        <v>1294380160</v>
      </c>
      <c r="V453">
        <v>147830929</v>
      </c>
      <c r="W453">
        <v>147830929</v>
      </c>
    </row>
    <row r="454" spans="1:23" x14ac:dyDescent="0.2">
      <c r="A454">
        <f>Source!A1658</f>
        <v>17</v>
      </c>
      <c r="C454">
        <v>3</v>
      </c>
      <c r="D454">
        <v>0</v>
      </c>
      <c r="E454">
        <f>SmtRes!AV521</f>
        <v>0</v>
      </c>
      <c r="F454" t="str">
        <f>SmtRes!I521</f>
        <v>21.1-25-776</v>
      </c>
      <c r="G454" t="str">
        <f>SmtRes!K521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454" t="str">
        <f>SmtRes!O521</f>
        <v>кг</v>
      </c>
      <c r="I454">
        <f>SmtRes!Y521*Source!I1658</f>
        <v>109.61999999999999</v>
      </c>
      <c r="J454">
        <f>SmtRes!AO521</f>
        <v>1</v>
      </c>
      <c r="K454">
        <f>SmtRes!AE521</f>
        <v>202.34</v>
      </c>
      <c r="L454">
        <f>SmtRes!DB521</f>
        <v>8498.2800000000007</v>
      </c>
      <c r="M454">
        <f>ROUND(ROUND(L454*Source!I1658, 6)*1, 2)</f>
        <v>22180.51</v>
      </c>
      <c r="N454">
        <f>SmtRes!AA521</f>
        <v>202.34</v>
      </c>
      <c r="O454">
        <f>ROUND(ROUND(L454*Source!I1658, 6)*SmtRes!DA521, 2)</f>
        <v>22180.51</v>
      </c>
      <c r="P454">
        <f>SmtRes!AG521</f>
        <v>0</v>
      </c>
      <c r="Q454">
        <f>SmtRes!DC521</f>
        <v>0</v>
      </c>
      <c r="R454">
        <f>ROUND(ROUND(Q454*Source!I1658, 6)*1, 2)</f>
        <v>0</v>
      </c>
      <c r="S454">
        <f>SmtRes!AC521</f>
        <v>0</v>
      </c>
      <c r="T454">
        <f>ROUND(ROUND(Q454*Source!I1658, 6)*SmtRes!AK521, 2)</f>
        <v>0</v>
      </c>
      <c r="U454">
        <f>SmtRes!X521</f>
        <v>1434584530</v>
      </c>
      <c r="V454">
        <v>2130616076</v>
      </c>
      <c r="W454">
        <v>2130616076</v>
      </c>
    </row>
    <row r="455" spans="1:23" x14ac:dyDescent="0.2">
      <c r="A455">
        <f>Source!A1658</f>
        <v>17</v>
      </c>
      <c r="C455">
        <v>2</v>
      </c>
      <c r="D455">
        <v>0</v>
      </c>
      <c r="E455">
        <f>SmtRes!AV518</f>
        <v>0</v>
      </c>
      <c r="F455" t="str">
        <f>SmtRes!I518</f>
        <v>22.1-6-68</v>
      </c>
      <c r="G455" t="str">
        <f>SmtRes!K518</f>
        <v>Растворосмесители стационарные, емкость до 250 л</v>
      </c>
      <c r="H455" t="str">
        <f>SmtRes!O518</f>
        <v>маш.-ч</v>
      </c>
      <c r="I455">
        <f>SmtRes!Y518*Source!I1658</f>
        <v>1.3049999999999999</v>
      </c>
      <c r="J455">
        <f>SmtRes!AO518</f>
        <v>1</v>
      </c>
      <c r="K455">
        <f>SmtRes!AF518</f>
        <v>454.31</v>
      </c>
      <c r="L455">
        <f>SmtRes!DB518</f>
        <v>227.16</v>
      </c>
      <c r="M455">
        <f>ROUND(ROUND(L455*Source!I1658, 6)*1, 2)</f>
        <v>592.89</v>
      </c>
      <c r="N455">
        <f>SmtRes!AB518</f>
        <v>454.31</v>
      </c>
      <c r="O455">
        <f>ROUND(ROUND(L455*Source!I1658, 6)*SmtRes!DA518, 2)</f>
        <v>592.89</v>
      </c>
      <c r="P455">
        <f>SmtRes!AG518</f>
        <v>405.68</v>
      </c>
      <c r="Q455">
        <f>SmtRes!DC518</f>
        <v>202.84</v>
      </c>
      <c r="R455">
        <f>ROUND(ROUND(Q455*Source!I1658, 6)*1, 2)</f>
        <v>529.41</v>
      </c>
      <c r="S455">
        <f>SmtRes!AC518</f>
        <v>405.68</v>
      </c>
      <c r="T455">
        <f>ROUND(ROUND(Q455*Source!I1658, 6)*SmtRes!AK518, 2)</f>
        <v>529.41</v>
      </c>
      <c r="U455">
        <f>SmtRes!X518</f>
        <v>1948933241</v>
      </c>
      <c r="V455">
        <v>4389697</v>
      </c>
      <c r="W455">
        <v>4389697</v>
      </c>
    </row>
    <row r="456" spans="1:23" x14ac:dyDescent="0.2">
      <c r="A456">
        <f>Source!A1658</f>
        <v>17</v>
      </c>
      <c r="C456">
        <v>2</v>
      </c>
      <c r="D456">
        <v>0</v>
      </c>
      <c r="E456">
        <f>SmtRes!AV517</f>
        <v>0</v>
      </c>
      <c r="F456" t="str">
        <f>SmtRes!I517</f>
        <v>22.1-17-168</v>
      </c>
      <c r="G456" t="str">
        <f>SmtRes!K517</f>
        <v>Укладчики полимерных покрытий на игровых и спортивных площадках, производительность 10-50 м2/ч</v>
      </c>
      <c r="H456" t="str">
        <f>SmtRes!O517</f>
        <v>маш.-ч</v>
      </c>
      <c r="I456">
        <f>SmtRes!Y517*Source!I1658</f>
        <v>1.3049999999999999</v>
      </c>
      <c r="J456">
        <f>SmtRes!AO517</f>
        <v>1</v>
      </c>
      <c r="K456">
        <f>SmtRes!AF517</f>
        <v>531.41</v>
      </c>
      <c r="L456">
        <f>SmtRes!DB517</f>
        <v>265.70999999999998</v>
      </c>
      <c r="M456">
        <f>ROUND(ROUND(L456*Source!I1658, 6)*1, 2)</f>
        <v>693.5</v>
      </c>
      <c r="N456">
        <f>SmtRes!AB517</f>
        <v>531.41</v>
      </c>
      <c r="O456">
        <f>ROUND(ROUND(L456*Source!I1658, 6)*SmtRes!DA517, 2)</f>
        <v>693.5</v>
      </c>
      <c r="P456">
        <f>SmtRes!AG517</f>
        <v>373.56</v>
      </c>
      <c r="Q456">
        <f>SmtRes!DC517</f>
        <v>186.78</v>
      </c>
      <c r="R456">
        <f>ROUND(ROUND(Q456*Source!I1658, 6)*1, 2)</f>
        <v>487.5</v>
      </c>
      <c r="S456">
        <f>SmtRes!AC517</f>
        <v>373.56</v>
      </c>
      <c r="T456">
        <f>ROUND(ROUND(Q456*Source!I1658, 6)*SmtRes!AK517, 2)</f>
        <v>487.5</v>
      </c>
      <c r="U456">
        <f>SmtRes!X517</f>
        <v>2028281919</v>
      </c>
      <c r="V456">
        <v>-1587432455</v>
      </c>
      <c r="W456">
        <v>-1587432455</v>
      </c>
    </row>
    <row r="457" spans="1:23" x14ac:dyDescent="0.2">
      <c r="A457">
        <f>Source!A1660</f>
        <v>18</v>
      </c>
      <c r="C457">
        <v>3</v>
      </c>
      <c r="D457">
        <f>Source!BI1660</f>
        <v>4</v>
      </c>
      <c r="E457">
        <f>Source!FS1660</f>
        <v>0</v>
      </c>
      <c r="F457" t="str">
        <f>Source!F1660</f>
        <v>21.1-25-770</v>
      </c>
      <c r="G457" t="str">
        <f>Source!G1660</f>
        <v>Крошка каучуковая гранулированная, окрашенная в массе, фракция 2-3 мм, цветные</v>
      </c>
      <c r="H457" t="str">
        <f>Source!H1660</f>
        <v>кг</v>
      </c>
      <c r="I457">
        <f>Source!I1660</f>
        <v>383.66999999999996</v>
      </c>
      <c r="J457">
        <v>1</v>
      </c>
      <c r="K457">
        <f>Source!AC1660</f>
        <v>94.72</v>
      </c>
      <c r="M457">
        <f>ROUND(K457*I457, 2)</f>
        <v>36341.22</v>
      </c>
      <c r="N457">
        <f>Source!AC1660*IF(Source!BC1660&lt;&gt; 0, Source!BC1660, 1)</f>
        <v>94.72</v>
      </c>
      <c r="O457">
        <f>ROUND(N457*I457, 2)</f>
        <v>36341.22</v>
      </c>
      <c r="P457">
        <f>Source!AE1660</f>
        <v>0</v>
      </c>
      <c r="R457">
        <f>ROUND(P457*I457, 2)</f>
        <v>0</v>
      </c>
      <c r="S457">
        <f>Source!AE1660*IF(Source!BS1660&lt;&gt; 0, Source!BS1660, 1)</f>
        <v>0</v>
      </c>
      <c r="T457">
        <f>ROUND(S457*I457, 2)</f>
        <v>0</v>
      </c>
      <c r="U457">
        <f>Source!GF1660</f>
        <v>1294380160</v>
      </c>
      <c r="V457">
        <v>147830929</v>
      </c>
      <c r="W457">
        <v>147830929</v>
      </c>
    </row>
    <row r="458" spans="1:23" x14ac:dyDescent="0.2">
      <c r="A458">
        <f>Source!A1662</f>
        <v>17</v>
      </c>
      <c r="C458">
        <v>3</v>
      </c>
      <c r="D458">
        <v>0</v>
      </c>
      <c r="E458">
        <f>SmtRes!AV525</f>
        <v>0</v>
      </c>
      <c r="F458" t="str">
        <f>SmtRes!I525</f>
        <v>21.3-2-15</v>
      </c>
      <c r="G458" t="str">
        <f>SmtRes!K525</f>
        <v>Растворы цементные, марка 100</v>
      </c>
      <c r="H458" t="str">
        <f>SmtRes!O525</f>
        <v>м3</v>
      </c>
      <c r="I458">
        <f>SmtRes!Y525*Source!I1662</f>
        <v>4.4999999999999998E-2</v>
      </c>
      <c r="J458">
        <f>SmtRes!AO525</f>
        <v>1</v>
      </c>
      <c r="K458">
        <f>SmtRes!AE525</f>
        <v>3392.59</v>
      </c>
      <c r="L458">
        <f>SmtRes!DB525</f>
        <v>203.56</v>
      </c>
      <c r="M458">
        <f>ROUND(ROUND(L458*Source!I1662, 6)*1, 2)</f>
        <v>152.66999999999999</v>
      </c>
      <c r="N458">
        <f>SmtRes!AA525</f>
        <v>3392.59</v>
      </c>
      <c r="O458">
        <f>ROUND(ROUND(L458*Source!I1662, 6)*SmtRes!DA525, 2)</f>
        <v>152.66999999999999</v>
      </c>
      <c r="P458">
        <f>SmtRes!AG525</f>
        <v>0</v>
      </c>
      <c r="Q458">
        <f>SmtRes!DC525</f>
        <v>0</v>
      </c>
      <c r="R458">
        <f>ROUND(ROUND(Q458*Source!I1662, 6)*1, 2)</f>
        <v>0</v>
      </c>
      <c r="S458">
        <f>SmtRes!AC525</f>
        <v>0</v>
      </c>
      <c r="T458">
        <f>ROUND(ROUND(Q458*Source!I1662, 6)*SmtRes!AK525, 2)</f>
        <v>0</v>
      </c>
      <c r="U458">
        <f>SmtRes!X525</f>
        <v>253260963</v>
      </c>
      <c r="V458">
        <v>1066234070</v>
      </c>
      <c r="W458">
        <v>1066234070</v>
      </c>
    </row>
    <row r="459" spans="1:23" x14ac:dyDescent="0.2">
      <c r="A459">
        <f>Source!A1662</f>
        <v>17</v>
      </c>
      <c r="C459">
        <v>3</v>
      </c>
      <c r="D459">
        <v>0</v>
      </c>
      <c r="E459">
        <f>SmtRes!AV524</f>
        <v>0</v>
      </c>
      <c r="F459" t="str">
        <f>SmtRes!I524</f>
        <v>21.3-1-69</v>
      </c>
      <c r="G459" t="str">
        <f>SmtRes!K524</f>
        <v>Смеси бетонные, БСГ, тяжелого бетона на гранитном щебне, класс прочности: В15 (М200); П3, фракция 5-20, F50-100, W0-2</v>
      </c>
      <c r="H459" t="str">
        <f>SmtRes!O524</f>
        <v>м3</v>
      </c>
      <c r="I459">
        <f>SmtRes!Y524*Source!I1662</f>
        <v>4.4250000000000007</v>
      </c>
      <c r="J459">
        <f>SmtRes!AO524</f>
        <v>1</v>
      </c>
      <c r="K459">
        <f>SmtRes!AE524</f>
        <v>3714.73</v>
      </c>
      <c r="L459">
        <f>SmtRes!DB524</f>
        <v>21916.91</v>
      </c>
      <c r="M459">
        <f>ROUND(ROUND(L459*Source!I1662, 6)*1, 2)</f>
        <v>16437.68</v>
      </c>
      <c r="N459">
        <f>SmtRes!AA524</f>
        <v>3714.73</v>
      </c>
      <c r="O459">
        <f>ROUND(ROUND(L459*Source!I1662, 6)*SmtRes!DA524, 2)</f>
        <v>16437.68</v>
      </c>
      <c r="P459">
        <f>SmtRes!AG524</f>
        <v>0</v>
      </c>
      <c r="Q459">
        <f>SmtRes!DC524</f>
        <v>0</v>
      </c>
      <c r="R459">
        <f>ROUND(ROUND(Q459*Source!I1662, 6)*1, 2)</f>
        <v>0</v>
      </c>
      <c r="S459">
        <f>SmtRes!AC524</f>
        <v>0</v>
      </c>
      <c r="T459">
        <f>ROUND(ROUND(Q459*Source!I1662, 6)*SmtRes!AK524, 2)</f>
        <v>0</v>
      </c>
      <c r="U459">
        <f>SmtRes!X524</f>
        <v>-697630842</v>
      </c>
      <c r="V459">
        <v>-887866689</v>
      </c>
      <c r="W459">
        <v>-887866689</v>
      </c>
    </row>
    <row r="460" spans="1:23" x14ac:dyDescent="0.2">
      <c r="A460">
        <f>Source!A1728</f>
        <v>4</v>
      </c>
      <c r="B460">
        <v>1728</v>
      </c>
      <c r="G460" t="str">
        <f>Source!G1728</f>
        <v>Установка лавочек</v>
      </c>
    </row>
    <row r="461" spans="1:23" x14ac:dyDescent="0.2">
      <c r="A461">
        <f>Source!A1732</f>
        <v>17</v>
      </c>
      <c r="C461">
        <v>3</v>
      </c>
      <c r="D461">
        <v>0</v>
      </c>
      <c r="E461">
        <f>SmtRes!AV532</f>
        <v>0</v>
      </c>
      <c r="F461" t="str">
        <f>SmtRes!I532</f>
        <v>21.7-9-6</v>
      </c>
      <c r="G461" t="str">
        <f>SmtRes!K532</f>
        <v>Столбик для ограды газонной из трубы профильной 40х40 мм, высота 1000мм</v>
      </c>
      <c r="H461" t="str">
        <f>SmtRes!O532</f>
        <v>шт.</v>
      </c>
      <c r="I461">
        <f>SmtRes!Y532*Source!I1732</f>
        <v>8</v>
      </c>
      <c r="J461">
        <f>SmtRes!AO532</f>
        <v>1</v>
      </c>
      <c r="K461">
        <f>SmtRes!AE532</f>
        <v>236.53</v>
      </c>
      <c r="L461">
        <f>SmtRes!DB532</f>
        <v>2365.3000000000002</v>
      </c>
      <c r="M461">
        <f>ROUND(ROUND(L461*Source!I1732, 6)*1, 2)</f>
        <v>1892.24</v>
      </c>
      <c r="N461">
        <f>SmtRes!AA532</f>
        <v>236.53</v>
      </c>
      <c r="O461">
        <f>ROUND(ROUND(L461*Source!I1732, 6)*SmtRes!DA532, 2)</f>
        <v>1892.24</v>
      </c>
      <c r="P461">
        <f>SmtRes!AG532</f>
        <v>0</v>
      </c>
      <c r="Q461">
        <f>SmtRes!DC532</f>
        <v>0</v>
      </c>
      <c r="R461">
        <f>ROUND(ROUND(Q461*Source!I1732, 6)*1, 2)</f>
        <v>0</v>
      </c>
      <c r="S461">
        <f>SmtRes!AC532</f>
        <v>0</v>
      </c>
      <c r="T461">
        <f>ROUND(ROUND(Q461*Source!I1732, 6)*SmtRes!AK532, 2)</f>
        <v>0</v>
      </c>
      <c r="U461">
        <f>SmtRes!X532</f>
        <v>-1873178035</v>
      </c>
      <c r="V461">
        <v>-820543880</v>
      </c>
      <c r="W461">
        <v>-820543880</v>
      </c>
    </row>
    <row r="462" spans="1:23" x14ac:dyDescent="0.2">
      <c r="A462">
        <f>Source!A1732</f>
        <v>17</v>
      </c>
      <c r="C462">
        <v>3</v>
      </c>
      <c r="D462">
        <v>0</v>
      </c>
      <c r="E462">
        <f>SmtRes!AV531</f>
        <v>0</v>
      </c>
      <c r="F462" t="str">
        <f>SmtRes!I531</f>
        <v>21.1-25-13</v>
      </c>
      <c r="G462" t="str">
        <f>SmtRes!K531</f>
        <v>Вода</v>
      </c>
      <c r="H462" t="str">
        <f>SmtRes!O531</f>
        <v>м3</v>
      </c>
      <c r="I462">
        <f>SmtRes!Y531*Source!I1732</f>
        <v>6.1600000000000002E-2</v>
      </c>
      <c r="J462">
        <f>SmtRes!AO531</f>
        <v>1</v>
      </c>
      <c r="K462">
        <f>SmtRes!AE531</f>
        <v>35.25</v>
      </c>
      <c r="L462">
        <f>SmtRes!DB531</f>
        <v>2.71</v>
      </c>
      <c r="M462">
        <f>ROUND(ROUND(L462*Source!I1732, 6)*1, 2)</f>
        <v>2.17</v>
      </c>
      <c r="N462">
        <f>SmtRes!AA531</f>
        <v>35.25</v>
      </c>
      <c r="O462">
        <f>ROUND(ROUND(L462*Source!I1732, 6)*SmtRes!DA531, 2)</f>
        <v>2.17</v>
      </c>
      <c r="P462">
        <f>SmtRes!AG531</f>
        <v>0</v>
      </c>
      <c r="Q462">
        <f>SmtRes!DC531</f>
        <v>0</v>
      </c>
      <c r="R462">
        <f>ROUND(ROUND(Q462*Source!I1732, 6)*1, 2)</f>
        <v>0</v>
      </c>
      <c r="S462">
        <f>SmtRes!AC531</f>
        <v>0</v>
      </c>
      <c r="T462">
        <f>ROUND(ROUND(Q462*Source!I1732, 6)*SmtRes!AK531, 2)</f>
        <v>0</v>
      </c>
      <c r="U462">
        <f>SmtRes!X531</f>
        <v>1057803868</v>
      </c>
      <c r="V462">
        <v>-2043949916</v>
      </c>
      <c r="W462">
        <v>-2043949916</v>
      </c>
    </row>
    <row r="463" spans="1:23" x14ac:dyDescent="0.2">
      <c r="A463">
        <f>Source!A1732</f>
        <v>17</v>
      </c>
      <c r="C463">
        <v>3</v>
      </c>
      <c r="D463">
        <v>0</v>
      </c>
      <c r="E463">
        <f>SmtRes!AV530</f>
        <v>0</v>
      </c>
      <c r="F463" t="str">
        <f>SmtRes!I530</f>
        <v>21.1-2-13</v>
      </c>
      <c r="G463" t="str">
        <f>SmtRes!K530</f>
        <v>Цемент общестроительный, портландцемент общего назначения, марка 400</v>
      </c>
      <c r="H463" t="str">
        <f>SmtRes!O530</f>
        <v>т</v>
      </c>
      <c r="I463">
        <f>SmtRes!Y530*Source!I1732</f>
        <v>8.5600000000000009E-2</v>
      </c>
      <c r="J463">
        <f>SmtRes!AO530</f>
        <v>1</v>
      </c>
      <c r="K463">
        <f>SmtRes!AE530</f>
        <v>4207.5</v>
      </c>
      <c r="L463">
        <f>SmtRes!DB530</f>
        <v>450.2</v>
      </c>
      <c r="M463">
        <f>ROUND(ROUND(L463*Source!I1732, 6)*1, 2)</f>
        <v>360.16</v>
      </c>
      <c r="N463">
        <f>SmtRes!AA530</f>
        <v>4207.5</v>
      </c>
      <c r="O463">
        <f>ROUND(ROUND(L463*Source!I1732, 6)*SmtRes!DA530, 2)</f>
        <v>360.16</v>
      </c>
      <c r="P463">
        <f>SmtRes!AG530</f>
        <v>0</v>
      </c>
      <c r="Q463">
        <f>SmtRes!DC530</f>
        <v>0</v>
      </c>
      <c r="R463">
        <f>ROUND(ROUND(Q463*Source!I1732, 6)*1, 2)</f>
        <v>0</v>
      </c>
      <c r="S463">
        <f>SmtRes!AC530</f>
        <v>0</v>
      </c>
      <c r="T463">
        <f>ROUND(ROUND(Q463*Source!I1732, 6)*SmtRes!AK530, 2)</f>
        <v>0</v>
      </c>
      <c r="U463">
        <f>SmtRes!X530</f>
        <v>381792092</v>
      </c>
      <c r="V463">
        <v>-1484058169</v>
      </c>
      <c r="W463">
        <v>-1484058169</v>
      </c>
    </row>
    <row r="464" spans="1:23" x14ac:dyDescent="0.2">
      <c r="A464">
        <f>Source!A1732</f>
        <v>17</v>
      </c>
      <c r="C464">
        <v>3</v>
      </c>
      <c r="D464">
        <v>0</v>
      </c>
      <c r="E464">
        <f>SmtRes!AV529</f>
        <v>0</v>
      </c>
      <c r="F464" t="str">
        <f>SmtRes!I529</f>
        <v>21.1-12-11</v>
      </c>
      <c r="G464" t="str">
        <f>SmtRes!K529</f>
        <v>Песок для строительных работ, рядовой</v>
      </c>
      <c r="H464" t="str">
        <f>SmtRes!O529</f>
        <v>м3</v>
      </c>
      <c r="I464">
        <f>SmtRes!Y529*Source!I1732</f>
        <v>0.2392</v>
      </c>
      <c r="J464">
        <f>SmtRes!AO529</f>
        <v>1</v>
      </c>
      <c r="K464">
        <f>SmtRes!AE529</f>
        <v>590.78</v>
      </c>
      <c r="L464">
        <f>SmtRes!DB529</f>
        <v>176.64</v>
      </c>
      <c r="M464">
        <f>ROUND(ROUND(L464*Source!I1732, 6)*1, 2)</f>
        <v>141.31</v>
      </c>
      <c r="N464">
        <f>SmtRes!AA529</f>
        <v>590.78</v>
      </c>
      <c r="O464">
        <f>ROUND(ROUND(L464*Source!I1732, 6)*SmtRes!DA529, 2)</f>
        <v>141.31</v>
      </c>
      <c r="P464">
        <f>SmtRes!AG529</f>
        <v>0</v>
      </c>
      <c r="Q464">
        <f>SmtRes!DC529</f>
        <v>0</v>
      </c>
      <c r="R464">
        <f>ROUND(ROUND(Q464*Source!I1732, 6)*1, 2)</f>
        <v>0</v>
      </c>
      <c r="S464">
        <f>SmtRes!AC529</f>
        <v>0</v>
      </c>
      <c r="T464">
        <f>ROUND(ROUND(Q464*Source!I1732, 6)*SmtRes!AK529, 2)</f>
        <v>0</v>
      </c>
      <c r="U464">
        <f>SmtRes!X529</f>
        <v>1817333636</v>
      </c>
      <c r="V464">
        <v>2132229025</v>
      </c>
      <c r="W464">
        <v>2132229025</v>
      </c>
    </row>
    <row r="465" spans="1:23" x14ac:dyDescent="0.2">
      <c r="A465">
        <f>Source!A1733</f>
        <v>17</v>
      </c>
      <c r="C465">
        <v>3</v>
      </c>
      <c r="D465">
        <f>Source!BI1733</f>
        <v>1</v>
      </c>
      <c r="E465">
        <f>Source!FS1733</f>
        <v>0</v>
      </c>
      <c r="F465" t="str">
        <f>Source!F1733</f>
        <v>коммерческое предложение</v>
      </c>
      <c r="G465" t="str">
        <f>Source!G1733</f>
        <v>Эквивалент - Диван парковый ЛГДП-06  (0,6 х 2 х 0,89 м)</v>
      </c>
      <c r="H465" t="str">
        <f>Source!H1733</f>
        <v>шт.</v>
      </c>
      <c r="I465">
        <f>Source!I1733</f>
        <v>4</v>
      </c>
      <c r="J465">
        <v>1</v>
      </c>
      <c r="K465">
        <f>Source!AC1733</f>
        <v>7975</v>
      </c>
      <c r="M465">
        <f>ROUND(K465*I465, 2)</f>
        <v>31900</v>
      </c>
      <c r="N465">
        <f>Source!AC1733*IF(Source!BC1733&lt;&gt; 0, Source!BC1733, 1)</f>
        <v>7975</v>
      </c>
      <c r="O465">
        <f>ROUND(N465*I465, 2)</f>
        <v>31900</v>
      </c>
      <c r="P465">
        <f>Source!AE1733</f>
        <v>0</v>
      </c>
      <c r="R465">
        <f>ROUND(P465*I465, 2)</f>
        <v>0</v>
      </c>
      <c r="S465">
        <f>Source!AE1733*IF(Source!BS1733&lt;&gt; 0, Source!BS1733, 1)</f>
        <v>0</v>
      </c>
      <c r="T465">
        <f>ROUND(S465*I465, 2)</f>
        <v>0</v>
      </c>
      <c r="U465">
        <f>Source!GF1733</f>
        <v>1361549163</v>
      </c>
      <c r="V465">
        <v>1271336431</v>
      </c>
      <c r="W465">
        <v>1271336431</v>
      </c>
    </row>
    <row r="466" spans="1:23" x14ac:dyDescent="0.2">
      <c r="A466">
        <f>Source!A1766</f>
        <v>4</v>
      </c>
      <c r="B466">
        <v>1766</v>
      </c>
      <c r="G466" t="str">
        <f>Source!G1766</f>
        <v>Установка урн</v>
      </c>
    </row>
    <row r="467" spans="1:23" x14ac:dyDescent="0.2">
      <c r="A467">
        <f>Source!A1770</f>
        <v>17</v>
      </c>
      <c r="C467">
        <v>3</v>
      </c>
      <c r="D467">
        <v>0</v>
      </c>
      <c r="E467">
        <f>SmtRes!AV537</f>
        <v>0</v>
      </c>
      <c r="F467" t="str">
        <f>SmtRes!I537</f>
        <v>21.7-9-6</v>
      </c>
      <c r="G467" t="str">
        <f>SmtRes!K537</f>
        <v>Столбик для ограды газонной из трубы профильной 40х40 мм, высота 1000мм</v>
      </c>
      <c r="H467" t="str">
        <f>SmtRes!O537</f>
        <v>шт.</v>
      </c>
      <c r="I467">
        <f>SmtRes!Y537*Source!I1770</f>
        <v>12</v>
      </c>
      <c r="J467">
        <f>SmtRes!AO537</f>
        <v>1</v>
      </c>
      <c r="K467">
        <f>SmtRes!AE537</f>
        <v>236.53</v>
      </c>
      <c r="L467">
        <f>SmtRes!DB537</f>
        <v>2365.3000000000002</v>
      </c>
      <c r="M467">
        <f>ROUND(ROUND(L467*Source!I1770, 6)*1, 2)</f>
        <v>2838.36</v>
      </c>
      <c r="N467">
        <f>SmtRes!AA537</f>
        <v>236.53</v>
      </c>
      <c r="O467">
        <f>ROUND(ROUND(L467*Source!I1770, 6)*SmtRes!DA537, 2)</f>
        <v>2838.36</v>
      </c>
      <c r="P467">
        <f>SmtRes!AG537</f>
        <v>0</v>
      </c>
      <c r="Q467">
        <f>SmtRes!DC537</f>
        <v>0</v>
      </c>
      <c r="R467">
        <f>ROUND(ROUND(Q467*Source!I1770, 6)*1, 2)</f>
        <v>0</v>
      </c>
      <c r="S467">
        <f>SmtRes!AC537</f>
        <v>0</v>
      </c>
      <c r="T467">
        <f>ROUND(ROUND(Q467*Source!I1770, 6)*SmtRes!AK537, 2)</f>
        <v>0</v>
      </c>
      <c r="U467">
        <f>SmtRes!X537</f>
        <v>-1873178035</v>
      </c>
      <c r="V467">
        <v>-820543880</v>
      </c>
      <c r="W467">
        <v>-820543880</v>
      </c>
    </row>
    <row r="468" spans="1:23" x14ac:dyDescent="0.2">
      <c r="A468">
        <f>Source!A1770</f>
        <v>17</v>
      </c>
      <c r="C468">
        <v>3</v>
      </c>
      <c r="D468">
        <v>0</v>
      </c>
      <c r="E468">
        <f>SmtRes!AV536</f>
        <v>0</v>
      </c>
      <c r="F468" t="str">
        <f>SmtRes!I536</f>
        <v>21.1-25-13</v>
      </c>
      <c r="G468" t="str">
        <f>SmtRes!K536</f>
        <v>Вода</v>
      </c>
      <c r="H468" t="str">
        <f>SmtRes!O536</f>
        <v>м3</v>
      </c>
      <c r="I468">
        <f>SmtRes!Y536*Source!I1770</f>
        <v>9.2399999999999996E-2</v>
      </c>
      <c r="J468">
        <f>SmtRes!AO536</f>
        <v>1</v>
      </c>
      <c r="K468">
        <f>SmtRes!AE536</f>
        <v>35.25</v>
      </c>
      <c r="L468">
        <f>SmtRes!DB536</f>
        <v>2.71</v>
      </c>
      <c r="M468">
        <f>ROUND(ROUND(L468*Source!I1770, 6)*1, 2)</f>
        <v>3.25</v>
      </c>
      <c r="N468">
        <f>SmtRes!AA536</f>
        <v>35.25</v>
      </c>
      <c r="O468">
        <f>ROUND(ROUND(L468*Source!I1770, 6)*SmtRes!DA536, 2)</f>
        <v>3.25</v>
      </c>
      <c r="P468">
        <f>SmtRes!AG536</f>
        <v>0</v>
      </c>
      <c r="Q468">
        <f>SmtRes!DC536</f>
        <v>0</v>
      </c>
      <c r="R468">
        <f>ROUND(ROUND(Q468*Source!I1770, 6)*1, 2)</f>
        <v>0</v>
      </c>
      <c r="S468">
        <f>SmtRes!AC536</f>
        <v>0</v>
      </c>
      <c r="T468">
        <f>ROUND(ROUND(Q468*Source!I1770, 6)*SmtRes!AK536, 2)</f>
        <v>0</v>
      </c>
      <c r="U468">
        <f>SmtRes!X536</f>
        <v>1057803868</v>
      </c>
      <c r="V468">
        <v>-2043949916</v>
      </c>
      <c r="W468">
        <v>-2043949916</v>
      </c>
    </row>
    <row r="469" spans="1:23" x14ac:dyDescent="0.2">
      <c r="A469">
        <f>Source!A1770</f>
        <v>17</v>
      </c>
      <c r="C469">
        <v>3</v>
      </c>
      <c r="D469">
        <v>0</v>
      </c>
      <c r="E469">
        <f>SmtRes!AV535</f>
        <v>0</v>
      </c>
      <c r="F469" t="str">
        <f>SmtRes!I535</f>
        <v>21.1-2-13</v>
      </c>
      <c r="G469" t="str">
        <f>SmtRes!K535</f>
        <v>Цемент общестроительный, портландцемент общего назначения, марка 400</v>
      </c>
      <c r="H469" t="str">
        <f>SmtRes!O535</f>
        <v>т</v>
      </c>
      <c r="I469">
        <f>SmtRes!Y535*Source!I1770</f>
        <v>0.12839999999999999</v>
      </c>
      <c r="J469">
        <f>SmtRes!AO535</f>
        <v>1</v>
      </c>
      <c r="K469">
        <f>SmtRes!AE535</f>
        <v>4207.5</v>
      </c>
      <c r="L469">
        <f>SmtRes!DB535</f>
        <v>450.2</v>
      </c>
      <c r="M469">
        <f>ROUND(ROUND(L469*Source!I1770, 6)*1, 2)</f>
        <v>540.24</v>
      </c>
      <c r="N469">
        <f>SmtRes!AA535</f>
        <v>4207.5</v>
      </c>
      <c r="O469">
        <f>ROUND(ROUND(L469*Source!I1770, 6)*SmtRes!DA535, 2)</f>
        <v>540.24</v>
      </c>
      <c r="P469">
        <f>SmtRes!AG535</f>
        <v>0</v>
      </c>
      <c r="Q469">
        <f>SmtRes!DC535</f>
        <v>0</v>
      </c>
      <c r="R469">
        <f>ROUND(ROUND(Q469*Source!I1770, 6)*1, 2)</f>
        <v>0</v>
      </c>
      <c r="S469">
        <f>SmtRes!AC535</f>
        <v>0</v>
      </c>
      <c r="T469">
        <f>ROUND(ROUND(Q469*Source!I1770, 6)*SmtRes!AK535, 2)</f>
        <v>0</v>
      </c>
      <c r="U469">
        <f>SmtRes!X535</f>
        <v>381792092</v>
      </c>
      <c r="V469">
        <v>-1484058169</v>
      </c>
      <c r="W469">
        <v>-1484058169</v>
      </c>
    </row>
    <row r="470" spans="1:23" x14ac:dyDescent="0.2">
      <c r="A470">
        <f>Source!A1770</f>
        <v>17</v>
      </c>
      <c r="C470">
        <v>3</v>
      </c>
      <c r="D470">
        <v>0</v>
      </c>
      <c r="E470">
        <f>SmtRes!AV534</f>
        <v>0</v>
      </c>
      <c r="F470" t="str">
        <f>SmtRes!I534</f>
        <v>21.1-12-11</v>
      </c>
      <c r="G470" t="str">
        <f>SmtRes!K534</f>
        <v>Песок для строительных работ, рядовой</v>
      </c>
      <c r="H470" t="str">
        <f>SmtRes!O534</f>
        <v>м3</v>
      </c>
      <c r="I470">
        <f>SmtRes!Y534*Source!I1770</f>
        <v>0.35879999999999995</v>
      </c>
      <c r="J470">
        <f>SmtRes!AO534</f>
        <v>1</v>
      </c>
      <c r="K470">
        <f>SmtRes!AE534</f>
        <v>590.78</v>
      </c>
      <c r="L470">
        <f>SmtRes!DB534</f>
        <v>176.64</v>
      </c>
      <c r="M470">
        <f>ROUND(ROUND(L470*Source!I1770, 6)*1, 2)</f>
        <v>211.97</v>
      </c>
      <c r="N470">
        <f>SmtRes!AA534</f>
        <v>590.78</v>
      </c>
      <c r="O470">
        <f>ROUND(ROUND(L470*Source!I1770, 6)*SmtRes!DA534, 2)</f>
        <v>211.97</v>
      </c>
      <c r="P470">
        <f>SmtRes!AG534</f>
        <v>0</v>
      </c>
      <c r="Q470">
        <f>SmtRes!DC534</f>
        <v>0</v>
      </c>
      <c r="R470">
        <f>ROUND(ROUND(Q470*Source!I1770, 6)*1, 2)</f>
        <v>0</v>
      </c>
      <c r="S470">
        <f>SmtRes!AC534</f>
        <v>0</v>
      </c>
      <c r="T470">
        <f>ROUND(ROUND(Q470*Source!I1770, 6)*SmtRes!AK534, 2)</f>
        <v>0</v>
      </c>
      <c r="U470">
        <f>SmtRes!X534</f>
        <v>1817333636</v>
      </c>
      <c r="V470">
        <v>2132229025</v>
      </c>
      <c r="W470">
        <v>2132229025</v>
      </c>
    </row>
    <row r="471" spans="1:23" x14ac:dyDescent="0.2">
      <c r="A471">
        <f>Source!A1771</f>
        <v>17</v>
      </c>
      <c r="C471">
        <v>3</v>
      </c>
      <c r="D471">
        <f>Source!BI1771</f>
        <v>1</v>
      </c>
      <c r="E471">
        <f>Source!FS1771</f>
        <v>0</v>
      </c>
      <c r="F471" t="str">
        <f>Source!F1771</f>
        <v>коммерческое предложение</v>
      </c>
      <c r="G471" t="str">
        <f>Source!G1771</f>
        <v>Эквивалент - Урна металлическая с крышкой ЛГУ-04 (0.26х  0.33х  0.95 м)</v>
      </c>
      <c r="H471" t="str">
        <f>Source!H1771</f>
        <v>шт.</v>
      </c>
      <c r="I471">
        <f>Source!I1771</f>
        <v>6</v>
      </c>
      <c r="J471">
        <v>1</v>
      </c>
      <c r="K471">
        <f>Source!AC1771</f>
        <v>2916.67</v>
      </c>
      <c r="M471">
        <f>ROUND(K471*I471, 2)</f>
        <v>17500.02</v>
      </c>
      <c r="N471">
        <f>Source!AC1771*IF(Source!BC1771&lt;&gt; 0, Source!BC1771, 1)</f>
        <v>2916.67</v>
      </c>
      <c r="O471">
        <f>ROUND(N471*I471, 2)</f>
        <v>17500.02</v>
      </c>
      <c r="P471">
        <f>Source!AE1771</f>
        <v>0</v>
      </c>
      <c r="R471">
        <f>ROUND(P471*I471, 2)</f>
        <v>0</v>
      </c>
      <c r="S471">
        <f>Source!AE1771*IF(Source!BS1771&lt;&gt; 0, Source!BS1771, 1)</f>
        <v>0</v>
      </c>
      <c r="T471">
        <f>ROUND(S471*I471, 2)</f>
        <v>0</v>
      </c>
      <c r="U471">
        <f>Source!GF1771</f>
        <v>1017999690</v>
      </c>
      <c r="V471">
        <v>-1623314374</v>
      </c>
      <c r="W471">
        <v>-1623314374</v>
      </c>
    </row>
    <row r="472" spans="1:23" x14ac:dyDescent="0.2">
      <c r="A472">
        <f>Source!A1835</f>
        <v>3</v>
      </c>
      <c r="B472">
        <v>1835</v>
      </c>
      <c r="G472" t="str">
        <f>Source!G1835</f>
        <v>Пересветов пер., д.3</v>
      </c>
    </row>
    <row r="473" spans="1:23" x14ac:dyDescent="0.2">
      <c r="A473">
        <f>Source!A1839</f>
        <v>4</v>
      </c>
      <c r="B473">
        <v>1839</v>
      </c>
      <c r="G473" t="str">
        <f>Source!G1839</f>
        <v>Ремонт газона (рулонный)-700м2</v>
      </c>
    </row>
    <row r="474" spans="1:23" x14ac:dyDescent="0.2">
      <c r="A474">
        <f>Source!A1843</f>
        <v>17</v>
      </c>
      <c r="C474">
        <v>3</v>
      </c>
      <c r="D474">
        <v>0</v>
      </c>
      <c r="E474">
        <f>SmtRes!AV541</f>
        <v>0</v>
      </c>
      <c r="F474" t="str">
        <f>SmtRes!I541</f>
        <v>21.4-6-5</v>
      </c>
      <c r="G474" t="str">
        <f>SmtRes!K541</f>
        <v>Земля растительная</v>
      </c>
      <c r="H474" t="str">
        <f>SmtRes!O541</f>
        <v>м3</v>
      </c>
      <c r="I474">
        <f>SmtRes!Y541*Source!I1843</f>
        <v>78.75</v>
      </c>
      <c r="J474">
        <f>SmtRes!AO541</f>
        <v>1</v>
      </c>
      <c r="K474">
        <f>SmtRes!AE541</f>
        <v>753.67</v>
      </c>
      <c r="L474">
        <f>SmtRes!DB541</f>
        <v>11305.05</v>
      </c>
      <c r="M474">
        <f>ROUND(ROUND(L474*Source!I1843, 6)*1, 2)</f>
        <v>59351.51</v>
      </c>
      <c r="N474">
        <f>SmtRes!AA541</f>
        <v>753.67</v>
      </c>
      <c r="O474">
        <f>ROUND(ROUND(L474*Source!I1843, 6)*SmtRes!DA541, 2)</f>
        <v>59351.51</v>
      </c>
      <c r="P474">
        <f>SmtRes!AG541</f>
        <v>0</v>
      </c>
      <c r="Q474">
        <f>SmtRes!DC541</f>
        <v>0</v>
      </c>
      <c r="R474">
        <f>ROUND(ROUND(Q474*Source!I1843, 6)*1, 2)</f>
        <v>0</v>
      </c>
      <c r="S474">
        <f>SmtRes!AC541</f>
        <v>0</v>
      </c>
      <c r="T474">
        <f>ROUND(ROUND(Q474*Source!I1843, 6)*SmtRes!AK541, 2)</f>
        <v>0</v>
      </c>
      <c r="U474">
        <f>SmtRes!X541</f>
        <v>-1277312656</v>
      </c>
      <c r="V474">
        <v>1365262818</v>
      </c>
      <c r="W474">
        <v>1365262818</v>
      </c>
    </row>
    <row r="475" spans="1:23" x14ac:dyDescent="0.2">
      <c r="A475">
        <f>Source!A1843</f>
        <v>17</v>
      </c>
      <c r="C475">
        <v>2</v>
      </c>
      <c r="D475">
        <v>0</v>
      </c>
      <c r="E475">
        <f>SmtRes!AV540</f>
        <v>0</v>
      </c>
      <c r="F475" t="str">
        <f>SmtRes!I540</f>
        <v>22.1-2-7</v>
      </c>
      <c r="G475" t="str">
        <f>SmtRes!K540</f>
        <v>Тракторы на пневмоколесном ходу, мощность до 60 (81) кВт (л.с.)</v>
      </c>
      <c r="H475" t="str">
        <f>SmtRes!O540</f>
        <v>маш.-ч</v>
      </c>
      <c r="I475">
        <f>SmtRes!Y540*Source!I1843</f>
        <v>0.315</v>
      </c>
      <c r="J475">
        <f>SmtRes!AO540</f>
        <v>1</v>
      </c>
      <c r="K475">
        <f>SmtRes!AF540</f>
        <v>991.89</v>
      </c>
      <c r="L475">
        <f>SmtRes!DB540</f>
        <v>59.51</v>
      </c>
      <c r="M475">
        <f>ROUND(ROUND(L475*Source!I1843, 6)*1, 2)</f>
        <v>312.43</v>
      </c>
      <c r="N475">
        <f>SmtRes!AB540</f>
        <v>991.89</v>
      </c>
      <c r="O475">
        <f>ROUND(ROUND(L475*Source!I1843, 6)*SmtRes!DA540, 2)</f>
        <v>312.43</v>
      </c>
      <c r="P475">
        <f>SmtRes!AG540</f>
        <v>360.79</v>
      </c>
      <c r="Q475">
        <f>SmtRes!DC540</f>
        <v>21.65</v>
      </c>
      <c r="R475">
        <f>ROUND(ROUND(Q475*Source!I1843, 6)*1, 2)</f>
        <v>113.66</v>
      </c>
      <c r="S475">
        <f>SmtRes!AC540</f>
        <v>360.79</v>
      </c>
      <c r="T475">
        <f>ROUND(ROUND(Q475*Source!I1843, 6)*SmtRes!AK540, 2)</f>
        <v>113.66</v>
      </c>
      <c r="U475">
        <f>SmtRes!X540</f>
        <v>277467460</v>
      </c>
      <c r="V475">
        <v>-1852844644</v>
      </c>
      <c r="W475">
        <v>-1852844644</v>
      </c>
    </row>
    <row r="476" spans="1:23" x14ac:dyDescent="0.2">
      <c r="A476">
        <f>Source!A1843</f>
        <v>17</v>
      </c>
      <c r="C476">
        <v>2</v>
      </c>
      <c r="D476">
        <v>0</v>
      </c>
      <c r="E476">
        <f>SmtRes!AV539</f>
        <v>0</v>
      </c>
      <c r="F476" t="str">
        <f>SmtRes!I539</f>
        <v>22.1-17-39</v>
      </c>
      <c r="G476" t="str">
        <f>SmtRes!K539</f>
        <v>Плуги выкопочные (без трактора)</v>
      </c>
      <c r="H476" t="str">
        <f>SmtRes!O539</f>
        <v>маш.-ч</v>
      </c>
      <c r="I476">
        <f>SmtRes!Y539*Source!I1843</f>
        <v>0.315</v>
      </c>
      <c r="J476">
        <f>SmtRes!AO539</f>
        <v>1</v>
      </c>
      <c r="K476">
        <f>SmtRes!AF539</f>
        <v>20.7</v>
      </c>
      <c r="L476">
        <f>SmtRes!DB539</f>
        <v>1.24</v>
      </c>
      <c r="M476">
        <f>ROUND(ROUND(L476*Source!I1843, 6)*1, 2)</f>
        <v>6.51</v>
      </c>
      <c r="N476">
        <f>SmtRes!AB539</f>
        <v>20.7</v>
      </c>
      <c r="O476">
        <f>ROUND(ROUND(L476*Source!I1843, 6)*SmtRes!DA539, 2)</f>
        <v>6.51</v>
      </c>
      <c r="P476">
        <f>SmtRes!AG539</f>
        <v>9.74</v>
      </c>
      <c r="Q476">
        <f>SmtRes!DC539</f>
        <v>0.57999999999999996</v>
      </c>
      <c r="R476">
        <f>ROUND(ROUND(Q476*Source!I1843, 6)*1, 2)</f>
        <v>3.05</v>
      </c>
      <c r="S476">
        <f>SmtRes!AC539</f>
        <v>9.74</v>
      </c>
      <c r="T476">
        <f>ROUND(ROUND(Q476*Source!I1843, 6)*SmtRes!AK539, 2)</f>
        <v>3.05</v>
      </c>
      <c r="U476">
        <f>SmtRes!X539</f>
        <v>526885268</v>
      </c>
      <c r="V476">
        <v>-57964362</v>
      </c>
      <c r="W476">
        <v>-57964362</v>
      </c>
    </row>
    <row r="477" spans="1:23" x14ac:dyDescent="0.2">
      <c r="A477">
        <f>Source!A1844</f>
        <v>17</v>
      </c>
      <c r="C477">
        <v>3</v>
      </c>
      <c r="D477">
        <v>0</v>
      </c>
      <c r="E477">
        <f>SmtRes!AV543</f>
        <v>0</v>
      </c>
      <c r="F477" t="str">
        <f>SmtRes!I543</f>
        <v>21.4-6-5</v>
      </c>
      <c r="G477" t="str">
        <f>SmtRes!K543</f>
        <v>Земля растительная</v>
      </c>
      <c r="H477" t="str">
        <f>SmtRes!O543</f>
        <v>м3</v>
      </c>
      <c r="I477">
        <f>SmtRes!Y543*Source!I1844</f>
        <v>26.25</v>
      </c>
      <c r="J477">
        <f>SmtRes!AO543</f>
        <v>1</v>
      </c>
      <c r="K477">
        <f>SmtRes!AE543</f>
        <v>753.67</v>
      </c>
      <c r="L477">
        <f>SmtRes!DB543</f>
        <v>11305.05</v>
      </c>
      <c r="M477">
        <f>ROUND(ROUND(L477*Source!I1844, 6)*1, 2)</f>
        <v>19783.84</v>
      </c>
      <c r="N477">
        <f>SmtRes!AA543</f>
        <v>753.67</v>
      </c>
      <c r="O477">
        <f>ROUND(ROUND(L477*Source!I1844, 6)*SmtRes!DA543, 2)</f>
        <v>19783.84</v>
      </c>
      <c r="P477">
        <f>SmtRes!AG543</f>
        <v>0</v>
      </c>
      <c r="Q477">
        <f>SmtRes!DC543</f>
        <v>0</v>
      </c>
      <c r="R477">
        <f>ROUND(ROUND(Q477*Source!I1844, 6)*1, 2)</f>
        <v>0</v>
      </c>
      <c r="S477">
        <f>SmtRes!AC543</f>
        <v>0</v>
      </c>
      <c r="T477">
        <f>ROUND(ROUND(Q477*Source!I1844, 6)*SmtRes!AK543, 2)</f>
        <v>0</v>
      </c>
      <c r="U477">
        <f>SmtRes!X543</f>
        <v>-1277312656</v>
      </c>
      <c r="V477">
        <v>1365262818</v>
      </c>
      <c r="W477">
        <v>1365262818</v>
      </c>
    </row>
    <row r="478" spans="1:23" x14ac:dyDescent="0.2">
      <c r="A478">
        <f>Source!A1845</f>
        <v>17</v>
      </c>
      <c r="C478">
        <v>3</v>
      </c>
      <c r="D478">
        <v>0</v>
      </c>
      <c r="E478">
        <f>SmtRes!AV545</f>
        <v>0</v>
      </c>
      <c r="F478" t="str">
        <f>SmtRes!I545</f>
        <v>21.4-6-5</v>
      </c>
      <c r="G478" t="str">
        <f>SmtRes!K545</f>
        <v>Земля растительная</v>
      </c>
      <c r="H478" t="str">
        <f>SmtRes!O545</f>
        <v>м3</v>
      </c>
      <c r="I478">
        <f>SmtRes!Y545*Source!I1845</f>
        <v>-35</v>
      </c>
      <c r="J478">
        <f>SmtRes!AO545</f>
        <v>1</v>
      </c>
      <c r="K478">
        <f>SmtRes!AE545</f>
        <v>753.67</v>
      </c>
      <c r="L478">
        <f>SmtRes!DB545</f>
        <v>3768.35</v>
      </c>
      <c r="M478">
        <f>ROUND(ROUND(L478*Source!I1845, 6)*1, 2)</f>
        <v>-26378.45</v>
      </c>
      <c r="N478">
        <f>SmtRes!AA545</f>
        <v>753.67</v>
      </c>
      <c r="O478">
        <f>ROUND(ROUND(L478*Source!I1845, 6)*SmtRes!DA545, 2)</f>
        <v>-26378.45</v>
      </c>
      <c r="P478">
        <f>SmtRes!AG545</f>
        <v>0</v>
      </c>
      <c r="Q478">
        <f>SmtRes!DC545</f>
        <v>0</v>
      </c>
      <c r="R478">
        <f>ROUND(ROUND(Q478*Source!I1845, 6)*1, 2)</f>
        <v>0</v>
      </c>
      <c r="S478">
        <f>SmtRes!AC545</f>
        <v>0</v>
      </c>
      <c r="T478">
        <f>ROUND(ROUND(Q478*Source!I1845, 6)*SmtRes!AK545, 2)</f>
        <v>0</v>
      </c>
      <c r="U478">
        <f>SmtRes!X545</f>
        <v>-1277312656</v>
      </c>
      <c r="V478">
        <v>1365262818</v>
      </c>
      <c r="W478">
        <v>1365262818</v>
      </c>
    </row>
    <row r="479" spans="1:23" x14ac:dyDescent="0.2">
      <c r="A479">
        <f>Source!A1846</f>
        <v>17</v>
      </c>
      <c r="C479">
        <v>3</v>
      </c>
      <c r="D479">
        <v>0</v>
      </c>
      <c r="E479">
        <f>SmtRes!AV548</f>
        <v>0</v>
      </c>
      <c r="F479" t="str">
        <f>SmtRes!I548</f>
        <v>21.4-6-3</v>
      </c>
      <c r="G479" t="str">
        <f>SmtRes!K548</f>
        <v>Газон готовый в рулоне, размер рулона: длина 2,0 м, ширина 0,4 м</v>
      </c>
      <c r="H479" t="str">
        <f>SmtRes!O548</f>
        <v>м2</v>
      </c>
      <c r="I479">
        <f>SmtRes!Y548*Source!I1846</f>
        <v>749</v>
      </c>
      <c r="J479">
        <f>SmtRes!AO548</f>
        <v>1</v>
      </c>
      <c r="K479">
        <f>SmtRes!AE548</f>
        <v>129.94999999999999</v>
      </c>
      <c r="L479">
        <f>SmtRes!DB548</f>
        <v>13904.65</v>
      </c>
      <c r="M479">
        <f>ROUND(ROUND(L479*Source!I1846, 6)*1, 2)</f>
        <v>97332.55</v>
      </c>
      <c r="N479">
        <f>SmtRes!AA548</f>
        <v>129.94999999999999</v>
      </c>
      <c r="O479">
        <f>ROUND(ROUND(L479*Source!I1846, 6)*SmtRes!DA548, 2)</f>
        <v>97332.55</v>
      </c>
      <c r="P479">
        <f>SmtRes!AG548</f>
        <v>0</v>
      </c>
      <c r="Q479">
        <f>SmtRes!DC548</f>
        <v>0</v>
      </c>
      <c r="R479">
        <f>ROUND(ROUND(Q479*Source!I1846, 6)*1, 2)</f>
        <v>0</v>
      </c>
      <c r="S479">
        <f>SmtRes!AC548</f>
        <v>0</v>
      </c>
      <c r="T479">
        <f>ROUND(ROUND(Q479*Source!I1846, 6)*SmtRes!AK548, 2)</f>
        <v>0</v>
      </c>
      <c r="U479">
        <f>SmtRes!X548</f>
        <v>-1862354824</v>
      </c>
      <c r="V479">
        <v>-1035959866</v>
      </c>
      <c r="W479">
        <v>-1035959866</v>
      </c>
    </row>
    <row r="480" spans="1:23" x14ac:dyDescent="0.2">
      <c r="A480">
        <f>Source!A1846</f>
        <v>17</v>
      </c>
      <c r="C480">
        <v>3</v>
      </c>
      <c r="D480">
        <v>0</v>
      </c>
      <c r="E480">
        <f>SmtRes!AV547</f>
        <v>0</v>
      </c>
      <c r="F480" t="str">
        <f>SmtRes!I547</f>
        <v>21.1-9-39</v>
      </c>
      <c r="G480" t="str">
        <f>SmtRes!K547</f>
        <v>Доски хвойных пород, необрезные, длина 2-6,5 м, сорт III, толщина 13-16 мм</v>
      </c>
      <c r="H480" t="str">
        <f>SmtRes!O547</f>
        <v>м3</v>
      </c>
      <c r="I480">
        <f>SmtRes!Y547*Source!I1846</f>
        <v>9.8000000000000004E-2</v>
      </c>
      <c r="J480">
        <f>SmtRes!AO547</f>
        <v>1</v>
      </c>
      <c r="K480">
        <f>SmtRes!AE547</f>
        <v>6863.19</v>
      </c>
      <c r="L480">
        <f>SmtRes!DB547</f>
        <v>96.08</v>
      </c>
      <c r="M480">
        <f>ROUND(ROUND(L480*Source!I1846, 6)*1, 2)</f>
        <v>672.56</v>
      </c>
      <c r="N480">
        <f>SmtRes!AA547</f>
        <v>6863.19</v>
      </c>
      <c r="O480">
        <f>ROUND(ROUND(L480*Source!I1846, 6)*SmtRes!DA547, 2)</f>
        <v>672.56</v>
      </c>
      <c r="P480">
        <f>SmtRes!AG547</f>
        <v>0</v>
      </c>
      <c r="Q480">
        <f>SmtRes!DC547</f>
        <v>0</v>
      </c>
      <c r="R480">
        <f>ROUND(ROUND(Q480*Source!I1846, 6)*1, 2)</f>
        <v>0</v>
      </c>
      <c r="S480">
        <f>SmtRes!AC547</f>
        <v>0</v>
      </c>
      <c r="T480">
        <f>ROUND(ROUND(Q480*Source!I1846, 6)*SmtRes!AK547, 2)</f>
        <v>0</v>
      </c>
      <c r="U480">
        <f>SmtRes!X547</f>
        <v>-288193286</v>
      </c>
      <c r="V480">
        <v>842221896</v>
      </c>
      <c r="W480">
        <v>842221896</v>
      </c>
    </row>
    <row r="481" spans="1:23" x14ac:dyDescent="0.2">
      <c r="A481">
        <f>Source!A1879</f>
        <v>4</v>
      </c>
      <c r="B481">
        <v>1879</v>
      </c>
      <c r="G481" t="str">
        <f>Source!G1879</f>
        <v>Установка ограждений -110п.м. Н-1м</v>
      </c>
    </row>
    <row r="482" spans="1:23" x14ac:dyDescent="0.2">
      <c r="A482">
        <f>Source!A1883</f>
        <v>17</v>
      </c>
      <c r="C482">
        <v>3</v>
      </c>
      <c r="D482">
        <v>0</v>
      </c>
      <c r="E482">
        <f>SmtRes!AV553</f>
        <v>0</v>
      </c>
      <c r="F482" t="str">
        <f>SmtRes!I553</f>
        <v>21.7-9-6</v>
      </c>
      <c r="G482" t="str">
        <f>SmtRes!K553</f>
        <v>Столбик для ограды газонной из трубы профильной 40х40 мм, высота 1000мм</v>
      </c>
      <c r="H482" t="str">
        <f>SmtRes!O553</f>
        <v>шт.</v>
      </c>
      <c r="I482">
        <f>SmtRes!Y553*Source!I1883</f>
        <v>55</v>
      </c>
      <c r="J482">
        <f>SmtRes!AO553</f>
        <v>1</v>
      </c>
      <c r="K482">
        <f>SmtRes!AE553</f>
        <v>236.53</v>
      </c>
      <c r="L482">
        <f>SmtRes!DB553</f>
        <v>2365.3000000000002</v>
      </c>
      <c r="M482">
        <f>ROUND(ROUND(L482*Source!I1883, 6)*1, 2)</f>
        <v>13009.15</v>
      </c>
      <c r="N482">
        <f>SmtRes!AA553</f>
        <v>236.53</v>
      </c>
      <c r="O482">
        <f>ROUND(ROUND(L482*Source!I1883, 6)*SmtRes!DA553, 2)</f>
        <v>13009.15</v>
      </c>
      <c r="P482">
        <f>SmtRes!AG553</f>
        <v>0</v>
      </c>
      <c r="Q482">
        <f>SmtRes!DC553</f>
        <v>0</v>
      </c>
      <c r="R482">
        <f>ROUND(ROUND(Q482*Source!I1883, 6)*1, 2)</f>
        <v>0</v>
      </c>
      <c r="S482">
        <f>SmtRes!AC553</f>
        <v>0</v>
      </c>
      <c r="T482">
        <f>ROUND(ROUND(Q482*Source!I1883, 6)*SmtRes!AK553, 2)</f>
        <v>0</v>
      </c>
      <c r="U482">
        <f>SmtRes!X553</f>
        <v>-1873178035</v>
      </c>
      <c r="V482">
        <v>-820543880</v>
      </c>
      <c r="W482">
        <v>-820543880</v>
      </c>
    </row>
    <row r="483" spans="1:23" x14ac:dyDescent="0.2">
      <c r="A483">
        <f>Source!A1883</f>
        <v>17</v>
      </c>
      <c r="C483">
        <v>3</v>
      </c>
      <c r="D483">
        <v>0</v>
      </c>
      <c r="E483">
        <f>SmtRes!AV552</f>
        <v>0</v>
      </c>
      <c r="F483" t="str">
        <f>SmtRes!I552</f>
        <v>21.1-25-13</v>
      </c>
      <c r="G483" t="str">
        <f>SmtRes!K552</f>
        <v>Вода</v>
      </c>
      <c r="H483" t="str">
        <f>SmtRes!O552</f>
        <v>м3</v>
      </c>
      <c r="I483">
        <f>SmtRes!Y552*Source!I1883</f>
        <v>0.42349999999999999</v>
      </c>
      <c r="J483">
        <f>SmtRes!AO552</f>
        <v>1</v>
      </c>
      <c r="K483">
        <f>SmtRes!AE552</f>
        <v>35.25</v>
      </c>
      <c r="L483">
        <f>SmtRes!DB552</f>
        <v>2.71</v>
      </c>
      <c r="M483">
        <f>ROUND(ROUND(L483*Source!I1883, 6)*1, 2)</f>
        <v>14.91</v>
      </c>
      <c r="N483">
        <f>SmtRes!AA552</f>
        <v>35.25</v>
      </c>
      <c r="O483">
        <f>ROUND(ROUND(L483*Source!I1883, 6)*SmtRes!DA552, 2)</f>
        <v>14.91</v>
      </c>
      <c r="P483">
        <f>SmtRes!AG552</f>
        <v>0</v>
      </c>
      <c r="Q483">
        <f>SmtRes!DC552</f>
        <v>0</v>
      </c>
      <c r="R483">
        <f>ROUND(ROUND(Q483*Source!I1883, 6)*1, 2)</f>
        <v>0</v>
      </c>
      <c r="S483">
        <f>SmtRes!AC552</f>
        <v>0</v>
      </c>
      <c r="T483">
        <f>ROUND(ROUND(Q483*Source!I1883, 6)*SmtRes!AK552, 2)</f>
        <v>0</v>
      </c>
      <c r="U483">
        <f>SmtRes!X552</f>
        <v>1057803868</v>
      </c>
      <c r="V483">
        <v>-2043949916</v>
      </c>
      <c r="W483">
        <v>-2043949916</v>
      </c>
    </row>
    <row r="484" spans="1:23" x14ac:dyDescent="0.2">
      <c r="A484">
        <f>Source!A1883</f>
        <v>17</v>
      </c>
      <c r="C484">
        <v>3</v>
      </c>
      <c r="D484">
        <v>0</v>
      </c>
      <c r="E484">
        <f>SmtRes!AV551</f>
        <v>0</v>
      </c>
      <c r="F484" t="str">
        <f>SmtRes!I551</f>
        <v>21.1-2-13</v>
      </c>
      <c r="G484" t="str">
        <f>SmtRes!K551</f>
        <v>Цемент общестроительный, портландцемент общего назначения, марка 400</v>
      </c>
      <c r="H484" t="str">
        <f>SmtRes!O551</f>
        <v>т</v>
      </c>
      <c r="I484">
        <f>SmtRes!Y551*Source!I1883</f>
        <v>0.58850000000000002</v>
      </c>
      <c r="J484">
        <f>SmtRes!AO551</f>
        <v>1</v>
      </c>
      <c r="K484">
        <f>SmtRes!AE551</f>
        <v>4207.5</v>
      </c>
      <c r="L484">
        <f>SmtRes!DB551</f>
        <v>450.2</v>
      </c>
      <c r="M484">
        <f>ROUND(ROUND(L484*Source!I1883, 6)*1, 2)</f>
        <v>2476.1</v>
      </c>
      <c r="N484">
        <f>SmtRes!AA551</f>
        <v>4207.5</v>
      </c>
      <c r="O484">
        <f>ROUND(ROUND(L484*Source!I1883, 6)*SmtRes!DA551, 2)</f>
        <v>2476.1</v>
      </c>
      <c r="P484">
        <f>SmtRes!AG551</f>
        <v>0</v>
      </c>
      <c r="Q484">
        <f>SmtRes!DC551</f>
        <v>0</v>
      </c>
      <c r="R484">
        <f>ROUND(ROUND(Q484*Source!I1883, 6)*1, 2)</f>
        <v>0</v>
      </c>
      <c r="S484">
        <f>SmtRes!AC551</f>
        <v>0</v>
      </c>
      <c r="T484">
        <f>ROUND(ROUND(Q484*Source!I1883, 6)*SmtRes!AK551, 2)</f>
        <v>0</v>
      </c>
      <c r="U484">
        <f>SmtRes!X551</f>
        <v>381792092</v>
      </c>
      <c r="V484">
        <v>-1484058169</v>
      </c>
      <c r="W484">
        <v>-1484058169</v>
      </c>
    </row>
    <row r="485" spans="1:23" x14ac:dyDescent="0.2">
      <c r="A485">
        <f>Source!A1883</f>
        <v>17</v>
      </c>
      <c r="C485">
        <v>3</v>
      </c>
      <c r="D485">
        <v>0</v>
      </c>
      <c r="E485">
        <f>SmtRes!AV550</f>
        <v>0</v>
      </c>
      <c r="F485" t="str">
        <f>SmtRes!I550</f>
        <v>21.1-12-11</v>
      </c>
      <c r="G485" t="str">
        <f>SmtRes!K550</f>
        <v>Песок для строительных работ, рядовой</v>
      </c>
      <c r="H485" t="str">
        <f>SmtRes!O550</f>
        <v>м3</v>
      </c>
      <c r="I485">
        <f>SmtRes!Y550*Source!I1883</f>
        <v>1.6444999999999999</v>
      </c>
      <c r="J485">
        <f>SmtRes!AO550</f>
        <v>1</v>
      </c>
      <c r="K485">
        <f>SmtRes!AE550</f>
        <v>590.78</v>
      </c>
      <c r="L485">
        <f>SmtRes!DB550</f>
        <v>176.64</v>
      </c>
      <c r="M485">
        <f>ROUND(ROUND(L485*Source!I1883, 6)*1, 2)</f>
        <v>971.52</v>
      </c>
      <c r="N485">
        <f>SmtRes!AA550</f>
        <v>590.78</v>
      </c>
      <c r="O485">
        <f>ROUND(ROUND(L485*Source!I1883, 6)*SmtRes!DA550, 2)</f>
        <v>971.52</v>
      </c>
      <c r="P485">
        <f>SmtRes!AG550</f>
        <v>0</v>
      </c>
      <c r="Q485">
        <f>SmtRes!DC550</f>
        <v>0</v>
      </c>
      <c r="R485">
        <f>ROUND(ROUND(Q485*Source!I1883, 6)*1, 2)</f>
        <v>0</v>
      </c>
      <c r="S485">
        <f>SmtRes!AC550</f>
        <v>0</v>
      </c>
      <c r="T485">
        <f>ROUND(ROUND(Q485*Source!I1883, 6)*SmtRes!AK550, 2)</f>
        <v>0</v>
      </c>
      <c r="U485">
        <f>SmtRes!X550</f>
        <v>1817333636</v>
      </c>
      <c r="V485">
        <v>2132229025</v>
      </c>
      <c r="W485">
        <v>2132229025</v>
      </c>
    </row>
    <row r="486" spans="1:23" x14ac:dyDescent="0.2">
      <c r="A486">
        <f>Source!A1884</f>
        <v>17</v>
      </c>
      <c r="C486">
        <v>3</v>
      </c>
      <c r="D486">
        <f>Source!BI1884</f>
        <v>4</v>
      </c>
      <c r="E486">
        <f>Source!FS1884</f>
        <v>0</v>
      </c>
      <c r="F486" t="str">
        <f>Source!F1884</f>
        <v>коммерческое предложение</v>
      </c>
      <c r="G486" t="str">
        <f>Source!G1884</f>
        <v>Газонное ограждение "Радуга" высотой 1м (секция 2мх1м заполнения профиль 40х20мм  со столбом Н-1,8м профиль 40х40мм) 28м  в т.ч.  55 столбов, цвет серый,</v>
      </c>
      <c r="H486" t="str">
        <f>Source!H1884</f>
        <v>м</v>
      </c>
      <c r="I486">
        <f>Source!I1884</f>
        <v>110</v>
      </c>
      <c r="J486">
        <v>1</v>
      </c>
      <c r="K486">
        <f>Source!AC1884</f>
        <v>3375</v>
      </c>
      <c r="M486">
        <f>ROUND(K486*I486, 2)</f>
        <v>371250</v>
      </c>
      <c r="N486">
        <f>Source!AC1884*IF(Source!BC1884&lt;&gt; 0, Source!BC1884, 1)</f>
        <v>3375</v>
      </c>
      <c r="O486">
        <f>ROUND(N486*I486, 2)</f>
        <v>371250</v>
      </c>
      <c r="P486">
        <f>Source!AE1884</f>
        <v>0</v>
      </c>
      <c r="R486">
        <f>ROUND(P486*I486, 2)</f>
        <v>0</v>
      </c>
      <c r="S486">
        <f>Source!AE1884*IF(Source!BS1884&lt;&gt; 0, Source!BS1884, 1)</f>
        <v>0</v>
      </c>
      <c r="T486">
        <f>ROUND(S486*I486, 2)</f>
        <v>0</v>
      </c>
      <c r="U486">
        <f>Source!GF1884</f>
        <v>-876016057</v>
      </c>
      <c r="V486">
        <v>-483657991</v>
      </c>
      <c r="W486">
        <v>-483657991</v>
      </c>
    </row>
    <row r="487" spans="1:23" x14ac:dyDescent="0.2">
      <c r="A487">
        <f>Source!A1917</f>
        <v>4</v>
      </c>
      <c r="B487">
        <v>1917</v>
      </c>
      <c r="G487" t="str">
        <f>Source!G1917</f>
        <v>Устройство / ремонт спортивной площадки</v>
      </c>
    </row>
    <row r="488" spans="1:23" x14ac:dyDescent="0.2">
      <c r="A488">
        <f>Source!A1923</f>
        <v>17</v>
      </c>
      <c r="C488">
        <v>2</v>
      </c>
      <c r="D488">
        <v>0</v>
      </c>
      <c r="E488">
        <f>SmtRes!AV556</f>
        <v>0</v>
      </c>
      <c r="F488" t="str">
        <f>SmtRes!I556</f>
        <v>22.1-18-13</v>
      </c>
      <c r="G488" t="str">
        <f>SmtRes!K556</f>
        <v>Автомобили-самосвалы, грузоподъемность до 10 т</v>
      </c>
      <c r="H488" t="str">
        <f>SmtRes!O556</f>
        <v>маш.-ч</v>
      </c>
      <c r="I488">
        <f>SmtRes!Y556*Source!I1923</f>
        <v>0.16058</v>
      </c>
      <c r="J488">
        <f>SmtRes!AO556</f>
        <v>1</v>
      </c>
      <c r="K488">
        <f>SmtRes!AF556</f>
        <v>1014.12</v>
      </c>
      <c r="L488">
        <f>SmtRes!DB556</f>
        <v>31.44</v>
      </c>
      <c r="M488">
        <f>ROUND(ROUND(L488*Source!I1923, 6)*1, 2)</f>
        <v>162.86000000000001</v>
      </c>
      <c r="N488">
        <f>SmtRes!AB556</f>
        <v>1014.12</v>
      </c>
      <c r="O488">
        <f>ROUND(ROUND(L488*Source!I1923, 6)*SmtRes!DA556, 2)</f>
        <v>162.86000000000001</v>
      </c>
      <c r="P488">
        <f>SmtRes!AG556</f>
        <v>317.13</v>
      </c>
      <c r="Q488">
        <f>SmtRes!DC556</f>
        <v>9.83</v>
      </c>
      <c r="R488">
        <f>ROUND(ROUND(Q488*Source!I1923, 6)*1, 2)</f>
        <v>50.92</v>
      </c>
      <c r="S488">
        <f>SmtRes!AC556</f>
        <v>317.13</v>
      </c>
      <c r="T488">
        <f>ROUND(ROUND(Q488*Source!I1923, 6)*SmtRes!AK556, 2)</f>
        <v>50.92</v>
      </c>
      <c r="U488">
        <f>SmtRes!X556</f>
        <v>-1786200580</v>
      </c>
      <c r="V488">
        <v>-522295321</v>
      </c>
      <c r="W488">
        <v>-522295321</v>
      </c>
    </row>
    <row r="489" spans="1:23" x14ac:dyDescent="0.2">
      <c r="A489">
        <f>Source!A1924</f>
        <v>17</v>
      </c>
      <c r="C489">
        <v>2</v>
      </c>
      <c r="D489">
        <v>0</v>
      </c>
      <c r="E489">
        <f>SmtRes!AV557</f>
        <v>0</v>
      </c>
      <c r="F489" t="str">
        <f>SmtRes!I557</f>
        <v>22.1-18-13</v>
      </c>
      <c r="G489" t="str">
        <f>SmtRes!K557</f>
        <v>Автомобили-самосвалы, грузоподъемность до 10 т</v>
      </c>
      <c r="H489" t="str">
        <f>SmtRes!O557</f>
        <v>маш.-ч</v>
      </c>
      <c r="I489">
        <f>SmtRes!Y557*Source!I1924</f>
        <v>5.1799999999999999E-2</v>
      </c>
      <c r="J489">
        <f>SmtRes!AO557</f>
        <v>1</v>
      </c>
      <c r="K489">
        <f>SmtRes!AF557</f>
        <v>1014.12</v>
      </c>
      <c r="L489">
        <f>SmtRes!DB557</f>
        <v>10.14</v>
      </c>
      <c r="M489">
        <f>ROUND(ROUND(L489*Source!I1924, 6)*1, 2)</f>
        <v>52.53</v>
      </c>
      <c r="N489">
        <f>SmtRes!AB557</f>
        <v>1014.12</v>
      </c>
      <c r="O489">
        <f>ROUND(ROUND(L489*Source!I1924, 6)*SmtRes!DA557, 2)</f>
        <v>52.53</v>
      </c>
      <c r="P489">
        <f>SmtRes!AG557</f>
        <v>317.13</v>
      </c>
      <c r="Q489">
        <f>SmtRes!DC557</f>
        <v>3.17</v>
      </c>
      <c r="R489">
        <f>ROUND(ROUND(Q489*Source!I1924, 6)*1, 2)</f>
        <v>16.420000000000002</v>
      </c>
      <c r="S489">
        <f>SmtRes!AC557</f>
        <v>317.13</v>
      </c>
      <c r="T489">
        <f>ROUND(ROUND(Q489*Source!I1924, 6)*SmtRes!AK557, 2)</f>
        <v>16.420000000000002</v>
      </c>
      <c r="U489">
        <f>SmtRes!X557</f>
        <v>-1786200580</v>
      </c>
      <c r="V489">
        <v>-522295321</v>
      </c>
      <c r="W489">
        <v>-522295321</v>
      </c>
    </row>
    <row r="490" spans="1:23" x14ac:dyDescent="0.2">
      <c r="A490">
        <f>Source!A1925</f>
        <v>17</v>
      </c>
      <c r="C490">
        <v>3</v>
      </c>
      <c r="D490">
        <v>0</v>
      </c>
      <c r="E490">
        <f>SmtRes!AV562</f>
        <v>0</v>
      </c>
      <c r="F490" t="str">
        <f>SmtRes!I562</f>
        <v>21.3-1-64</v>
      </c>
      <c r="G490" t="str">
        <f>SmtRes!K562</f>
        <v>Смеси бетонные, БСГ, тяжелого бетона на гранитном щебне, класс прочности: В7,5 (М100); П3, фракция 5-20</v>
      </c>
      <c r="H490" t="str">
        <f>SmtRes!O562</f>
        <v>м3</v>
      </c>
      <c r="I490">
        <f>SmtRes!Y562*Source!I1925</f>
        <v>5.2835999999999999</v>
      </c>
      <c r="J490">
        <f>SmtRes!AO562</f>
        <v>1</v>
      </c>
      <c r="K490">
        <f>SmtRes!AE562</f>
        <v>3247.23</v>
      </c>
      <c r="L490">
        <f>SmtRes!DB562</f>
        <v>331217.46000000002</v>
      </c>
      <c r="M490">
        <f>ROUND(ROUND(L490*Source!I1925, 6)*1, 2)</f>
        <v>17157.060000000001</v>
      </c>
      <c r="N490">
        <f>SmtRes!AA562</f>
        <v>3247.23</v>
      </c>
      <c r="O490">
        <f>ROUND(ROUND(L490*Source!I1925, 6)*SmtRes!DA562, 2)</f>
        <v>17157.060000000001</v>
      </c>
      <c r="P490">
        <f>SmtRes!AG562</f>
        <v>0</v>
      </c>
      <c r="Q490">
        <f>SmtRes!DC562</f>
        <v>0</v>
      </c>
      <c r="R490">
        <f>ROUND(ROUND(Q490*Source!I1925, 6)*1, 2)</f>
        <v>0</v>
      </c>
      <c r="S490">
        <f>SmtRes!AC562</f>
        <v>0</v>
      </c>
      <c r="T490">
        <f>ROUND(ROUND(Q490*Source!I1925, 6)*SmtRes!AK562, 2)</f>
        <v>0</v>
      </c>
      <c r="U490">
        <f>SmtRes!X562</f>
        <v>339861588</v>
      </c>
      <c r="V490">
        <v>99845993</v>
      </c>
      <c r="W490">
        <v>99845993</v>
      </c>
    </row>
    <row r="491" spans="1:23" x14ac:dyDescent="0.2">
      <c r="A491">
        <f>Source!A1925</f>
        <v>17</v>
      </c>
      <c r="C491">
        <v>3</v>
      </c>
      <c r="D491">
        <v>0</v>
      </c>
      <c r="E491">
        <f>SmtRes!AV561</f>
        <v>0</v>
      </c>
      <c r="F491" t="str">
        <f>SmtRes!I561</f>
        <v>21.1-25-13</v>
      </c>
      <c r="G491" t="str">
        <f>SmtRes!K561</f>
        <v>Вода</v>
      </c>
      <c r="H491" t="str">
        <f>SmtRes!O561</f>
        <v>м3</v>
      </c>
      <c r="I491">
        <f>SmtRes!Y561*Source!I1925</f>
        <v>9.0649999999999994E-2</v>
      </c>
      <c r="J491">
        <f>SmtRes!AO561</f>
        <v>1</v>
      </c>
      <c r="K491">
        <f>SmtRes!AE561</f>
        <v>35.25</v>
      </c>
      <c r="L491">
        <f>SmtRes!DB561</f>
        <v>61.69</v>
      </c>
      <c r="M491">
        <f>ROUND(ROUND(L491*Source!I1925, 6)*1, 2)</f>
        <v>3.2</v>
      </c>
      <c r="N491">
        <f>SmtRes!AA561</f>
        <v>35.25</v>
      </c>
      <c r="O491">
        <f>ROUND(ROUND(L491*Source!I1925, 6)*SmtRes!DA561, 2)</f>
        <v>3.2</v>
      </c>
      <c r="P491">
        <f>SmtRes!AG561</f>
        <v>0</v>
      </c>
      <c r="Q491">
        <f>SmtRes!DC561</f>
        <v>0</v>
      </c>
      <c r="R491">
        <f>ROUND(ROUND(Q491*Source!I1925, 6)*1, 2)</f>
        <v>0</v>
      </c>
      <c r="S491">
        <f>SmtRes!AC561</f>
        <v>0</v>
      </c>
      <c r="T491">
        <f>ROUND(ROUND(Q491*Source!I1925, 6)*SmtRes!AK561, 2)</f>
        <v>0</v>
      </c>
      <c r="U491">
        <f>SmtRes!X561</f>
        <v>2028445372</v>
      </c>
      <c r="V491">
        <v>1411454429</v>
      </c>
      <c r="W491">
        <v>1411454429</v>
      </c>
    </row>
    <row r="492" spans="1:23" x14ac:dyDescent="0.2">
      <c r="A492">
        <f>Source!A1925</f>
        <v>17</v>
      </c>
      <c r="C492">
        <v>3</v>
      </c>
      <c r="D492">
        <v>0</v>
      </c>
      <c r="E492">
        <f>SmtRes!AV560</f>
        <v>0</v>
      </c>
      <c r="F492" t="str">
        <f>SmtRes!I560</f>
        <v>21.1-20-17</v>
      </c>
      <c r="G492" t="str">
        <f>SmtRes!K560</f>
        <v>Мешковина</v>
      </c>
      <c r="H492" t="str">
        <f>SmtRes!O560</f>
        <v>м2</v>
      </c>
      <c r="I492">
        <f>SmtRes!Y560*Source!I1925</f>
        <v>12.95</v>
      </c>
      <c r="J492">
        <f>SmtRes!AO560</f>
        <v>1</v>
      </c>
      <c r="K492">
        <f>SmtRes!AE560</f>
        <v>91.89</v>
      </c>
      <c r="L492">
        <f>SmtRes!DB560</f>
        <v>22972.5</v>
      </c>
      <c r="M492">
        <f>ROUND(ROUND(L492*Source!I1925, 6)*1, 2)</f>
        <v>1189.98</v>
      </c>
      <c r="N492">
        <f>SmtRes!AA560</f>
        <v>91.89</v>
      </c>
      <c r="O492">
        <f>ROUND(ROUND(L492*Source!I1925, 6)*SmtRes!DA560, 2)</f>
        <v>1189.98</v>
      </c>
      <c r="P492">
        <f>SmtRes!AG560</f>
        <v>0</v>
      </c>
      <c r="Q492">
        <f>SmtRes!DC560</f>
        <v>0</v>
      </c>
      <c r="R492">
        <f>ROUND(ROUND(Q492*Source!I1925, 6)*1, 2)</f>
        <v>0</v>
      </c>
      <c r="S492">
        <f>SmtRes!AC560</f>
        <v>0</v>
      </c>
      <c r="T492">
        <f>ROUND(ROUND(Q492*Source!I1925, 6)*SmtRes!AK560, 2)</f>
        <v>0</v>
      </c>
      <c r="U492">
        <f>SmtRes!X560</f>
        <v>-1493859615</v>
      </c>
      <c r="V492">
        <v>-1413124159</v>
      </c>
      <c r="W492">
        <v>-1413124159</v>
      </c>
    </row>
    <row r="493" spans="1:23" x14ac:dyDescent="0.2">
      <c r="A493">
        <f>Source!A1925</f>
        <v>17</v>
      </c>
      <c r="C493">
        <v>2</v>
      </c>
      <c r="D493">
        <v>0</v>
      </c>
      <c r="E493">
        <f>SmtRes!AV559</f>
        <v>0</v>
      </c>
      <c r="F493" t="str">
        <f>SmtRes!I559</f>
        <v>22.1-6-51</v>
      </c>
      <c r="G493" t="str">
        <f>SmtRes!K559</f>
        <v>Вибраторы поверхностные</v>
      </c>
      <c r="H493" t="str">
        <f>SmtRes!O559</f>
        <v>маш.-ч</v>
      </c>
      <c r="I493">
        <f>SmtRes!Y559*Source!I1925</f>
        <v>0.38383800000000001</v>
      </c>
      <c r="J493">
        <f>SmtRes!AO559</f>
        <v>1</v>
      </c>
      <c r="K493">
        <f>SmtRes!AF559</f>
        <v>3.84</v>
      </c>
      <c r="L493">
        <f>SmtRes!DB559</f>
        <v>28.45</v>
      </c>
      <c r="M493">
        <f>ROUND(ROUND(L493*Source!I1925, 6)*1, 2)</f>
        <v>1.47</v>
      </c>
      <c r="N493">
        <f>SmtRes!AB559</f>
        <v>3.84</v>
      </c>
      <c r="O493">
        <f>ROUND(ROUND(L493*Source!I1925, 6)*SmtRes!DA559, 2)</f>
        <v>1.47</v>
      </c>
      <c r="P493">
        <f>SmtRes!AG559</f>
        <v>0.01</v>
      </c>
      <c r="Q493">
        <f>SmtRes!DC559</f>
        <v>7.0000000000000007E-2</v>
      </c>
      <c r="R493">
        <f>ROUND(ROUND(Q493*Source!I1925, 6)*1, 2)</f>
        <v>0</v>
      </c>
      <c r="S493">
        <f>SmtRes!AC559</f>
        <v>0.01</v>
      </c>
      <c r="T493">
        <f>ROUND(ROUND(Q493*Source!I1925, 6)*SmtRes!AK559, 2)</f>
        <v>0</v>
      </c>
      <c r="U493">
        <f>SmtRes!X559</f>
        <v>-192782718</v>
      </c>
      <c r="V493">
        <v>540280896</v>
      </c>
      <c r="W493">
        <v>540280896</v>
      </c>
    </row>
    <row r="494" spans="1:23" x14ac:dyDescent="0.2">
      <c r="A494">
        <f>Source!A1926</f>
        <v>17</v>
      </c>
      <c r="C494">
        <v>3</v>
      </c>
      <c r="D494">
        <v>0</v>
      </c>
      <c r="E494">
        <f>SmtRes!AV564</f>
        <v>0</v>
      </c>
      <c r="F494" t="str">
        <f>SmtRes!I564</f>
        <v>21.3-4-24</v>
      </c>
      <c r="G494" t="str">
        <f>SmtRes!K564</f>
        <v>Арматурные заготовки (стержни, хомуты и т.п.), не собранные в каркасы или сетки, закладные и накладные детали, со сваркой</v>
      </c>
      <c r="H494" t="str">
        <f>SmtRes!O564</f>
        <v>т</v>
      </c>
      <c r="I494">
        <f>SmtRes!Y564*Source!I1926</f>
        <v>0.14399999999999999</v>
      </c>
      <c r="J494">
        <f>SmtRes!AO564</f>
        <v>1</v>
      </c>
      <c r="K494">
        <f>SmtRes!AE564</f>
        <v>53233.52</v>
      </c>
      <c r="L494">
        <f>SmtRes!DB564</f>
        <v>53233.52</v>
      </c>
      <c r="M494">
        <f>ROUND(ROUND(L494*Source!I1926, 6)*1, 2)</f>
        <v>7665.63</v>
      </c>
      <c r="N494">
        <f>SmtRes!AA564</f>
        <v>53233.52</v>
      </c>
      <c r="O494">
        <f>ROUND(ROUND(L494*Source!I1926, 6)*SmtRes!DA564, 2)</f>
        <v>7665.63</v>
      </c>
      <c r="P494">
        <f>SmtRes!AG564</f>
        <v>0</v>
      </c>
      <c r="Q494">
        <f>SmtRes!DC564</f>
        <v>0</v>
      </c>
      <c r="R494">
        <f>ROUND(ROUND(Q494*Source!I1926, 6)*1, 2)</f>
        <v>0</v>
      </c>
      <c r="S494">
        <f>SmtRes!AC564</f>
        <v>0</v>
      </c>
      <c r="T494">
        <f>ROUND(ROUND(Q494*Source!I1926, 6)*SmtRes!AK564, 2)</f>
        <v>0</v>
      </c>
      <c r="U494">
        <f>SmtRes!X564</f>
        <v>588667335</v>
      </c>
      <c r="V494">
        <v>1124530016</v>
      </c>
      <c r="W494">
        <v>1124530016</v>
      </c>
    </row>
    <row r="495" spans="1:23" x14ac:dyDescent="0.2">
      <c r="A495">
        <f>Source!A1927</f>
        <v>17</v>
      </c>
      <c r="C495">
        <v>3</v>
      </c>
      <c r="D495">
        <v>0</v>
      </c>
      <c r="E495">
        <f>SmtRes!AV567</f>
        <v>0</v>
      </c>
      <c r="F495" t="str">
        <f>SmtRes!I567</f>
        <v>21.1-23-9</v>
      </c>
      <c r="G495" t="str">
        <f>SmtRes!K567</f>
        <v>Электроды, тип Э-42, 46, 50, диаметр 4 - 6 мм</v>
      </c>
      <c r="H495" t="str">
        <f>SmtRes!O567</f>
        <v>т</v>
      </c>
      <c r="I495">
        <f>SmtRes!Y567*Source!I1927</f>
        <v>5.9639999999999999E-2</v>
      </c>
      <c r="J495">
        <f>SmtRes!AO567</f>
        <v>1</v>
      </c>
      <c r="K495">
        <f>SmtRes!AE567</f>
        <v>110781.14</v>
      </c>
      <c r="L495">
        <f>SmtRes!DB567</f>
        <v>3323.43</v>
      </c>
      <c r="M495">
        <f>ROUND(ROUND(L495*Source!I1927, 6)*1, 2)</f>
        <v>6606.98</v>
      </c>
      <c r="N495">
        <f>SmtRes!AA567</f>
        <v>110781.14</v>
      </c>
      <c r="O495">
        <f>ROUND(ROUND(L495*Source!I1927, 6)*SmtRes!DA567, 2)</f>
        <v>6606.98</v>
      </c>
      <c r="P495">
        <f>SmtRes!AG567</f>
        <v>0</v>
      </c>
      <c r="Q495">
        <f>SmtRes!DC567</f>
        <v>0</v>
      </c>
      <c r="R495">
        <f>ROUND(ROUND(Q495*Source!I1927, 6)*1, 2)</f>
        <v>0</v>
      </c>
      <c r="S495">
        <f>SmtRes!AC567</f>
        <v>0</v>
      </c>
      <c r="T495">
        <f>ROUND(ROUND(Q495*Source!I1927, 6)*SmtRes!AK567, 2)</f>
        <v>0</v>
      </c>
      <c r="U495">
        <f>SmtRes!X567</f>
        <v>-941081254</v>
      </c>
      <c r="V495">
        <v>1991017595</v>
      </c>
      <c r="W495">
        <v>1991017595</v>
      </c>
    </row>
    <row r="496" spans="1:23" x14ac:dyDescent="0.2">
      <c r="A496">
        <f>Source!A1927</f>
        <v>17</v>
      </c>
      <c r="C496">
        <v>2</v>
      </c>
      <c r="D496">
        <v>0</v>
      </c>
      <c r="E496">
        <f>SmtRes!AV566</f>
        <v>0</v>
      </c>
      <c r="F496" t="str">
        <f>SmtRes!I566</f>
        <v>22.1-13-10</v>
      </c>
      <c r="G496" t="str">
        <f>SmtRes!K566</f>
        <v>Агрегаты сварочные однопостовые для ручной электродуговой сварки</v>
      </c>
      <c r="H496" t="str">
        <f>SmtRes!O566</f>
        <v>маш.-ч</v>
      </c>
      <c r="I496">
        <f>SmtRes!Y566*Source!I1927</f>
        <v>43.557079999999999</v>
      </c>
      <c r="J496">
        <f>SmtRes!AO566</f>
        <v>1</v>
      </c>
      <c r="K496">
        <f>SmtRes!AF566</f>
        <v>54.65</v>
      </c>
      <c r="L496">
        <f>SmtRes!DB566</f>
        <v>1197.3800000000001</v>
      </c>
      <c r="M496">
        <f>ROUND(ROUND(L496*Source!I1927, 6)*1, 2)</f>
        <v>2380.39</v>
      </c>
      <c r="N496">
        <f>SmtRes!AB566</f>
        <v>54.65</v>
      </c>
      <c r="O496">
        <f>ROUND(ROUND(L496*Source!I1927, 6)*SmtRes!DA566, 2)</f>
        <v>2380.39</v>
      </c>
      <c r="P496">
        <f>SmtRes!AG566</f>
        <v>0.05</v>
      </c>
      <c r="Q496">
        <f>SmtRes!DC566</f>
        <v>1.1000000000000001</v>
      </c>
      <c r="R496">
        <f>ROUND(ROUND(Q496*Source!I1927, 6)*1, 2)</f>
        <v>2.19</v>
      </c>
      <c r="S496">
        <f>SmtRes!AC566</f>
        <v>0.05</v>
      </c>
      <c r="T496">
        <f>ROUND(ROUND(Q496*Source!I1927, 6)*SmtRes!AK566, 2)</f>
        <v>2.19</v>
      </c>
      <c r="U496">
        <f>SmtRes!X566</f>
        <v>343943799</v>
      </c>
      <c r="V496">
        <v>-1676284724</v>
      </c>
      <c r="W496">
        <v>-1676284724</v>
      </c>
    </row>
    <row r="497" spans="1:23" x14ac:dyDescent="0.2">
      <c r="A497">
        <f>Source!A1929</f>
        <v>17</v>
      </c>
      <c r="C497">
        <v>3</v>
      </c>
      <c r="D497">
        <f>Source!BI1929</f>
        <v>1</v>
      </c>
      <c r="E497">
        <f>Source!FS1929</f>
        <v>0</v>
      </c>
      <c r="F497" t="str">
        <f>Source!F1929</f>
        <v>коммерческое предложение</v>
      </c>
      <c r="G497" t="str">
        <f>Source!G1929</f>
        <v>Эквивалент - Ограждение хоккейной коробки из пластика 40х20 с защитной сеткой по периметру ЛГО-30.3</v>
      </c>
      <c r="H497" t="str">
        <f>Source!H1929</f>
        <v>шт.</v>
      </c>
      <c r="I497">
        <f>Source!I1929</f>
        <v>1</v>
      </c>
      <c r="J497">
        <v>1</v>
      </c>
      <c r="K497">
        <f>Source!AC1929</f>
        <v>924500</v>
      </c>
      <c r="M497">
        <f>ROUND(K497*I497, 2)</f>
        <v>924500</v>
      </c>
      <c r="N497">
        <f>Source!AC1929*IF(Source!BC1929&lt;&gt; 0, Source!BC1929, 1)</f>
        <v>924500</v>
      </c>
      <c r="O497">
        <f>ROUND(N497*I497, 2)</f>
        <v>924500</v>
      </c>
      <c r="P497">
        <f>Source!AE1929</f>
        <v>0</v>
      </c>
      <c r="R497">
        <f>ROUND(P497*I497, 2)</f>
        <v>0</v>
      </c>
      <c r="S497">
        <f>Source!AE1929*IF(Source!BS1929&lt;&gt; 0, Source!BS1929, 1)</f>
        <v>0</v>
      </c>
      <c r="T497">
        <f>ROUND(S497*I497, 2)</f>
        <v>0</v>
      </c>
      <c r="U497">
        <f>Source!GF1929</f>
        <v>2029126391</v>
      </c>
      <c r="V497">
        <v>1652534976</v>
      </c>
      <c r="W497">
        <v>1652534976</v>
      </c>
    </row>
    <row r="498" spans="1:23" x14ac:dyDescent="0.2">
      <c r="A498">
        <f>Source!A1962</f>
        <v>4</v>
      </c>
      <c r="B498">
        <v>1962</v>
      </c>
      <c r="G498" t="str">
        <f>Source!G1962</f>
        <v>Устройство/замена синтетического покрытия на детской/спортивной площадке с устройством основания и установкой садового бортового камня-390м2</v>
      </c>
    </row>
    <row r="499" spans="1:23" x14ac:dyDescent="0.2">
      <c r="A499">
        <f>Source!A1966</f>
        <v>5</v>
      </c>
      <c r="B499">
        <v>1966</v>
      </c>
      <c r="G499" t="str">
        <f>Source!G1966</f>
        <v>Устройство резинового покрытия   на детской площадке -390м2</v>
      </c>
    </row>
    <row r="500" spans="1:23" x14ac:dyDescent="0.2">
      <c r="A500">
        <f>Source!A1970</f>
        <v>17</v>
      </c>
      <c r="C500">
        <v>2</v>
      </c>
      <c r="D500">
        <v>0</v>
      </c>
      <c r="E500">
        <f>SmtRes!AV571</f>
        <v>0</v>
      </c>
      <c r="F500" t="str">
        <f>SmtRes!I571</f>
        <v>22.1-1-44</v>
      </c>
      <c r="G500" t="str">
        <f>SmtRes!K571</f>
        <v>Бульдозеры гусеничные, мощность до 79 кВт (108 л.с.)</v>
      </c>
      <c r="H500" t="str">
        <f>SmtRes!O571</f>
        <v>маш.-ч</v>
      </c>
      <c r="I500">
        <f>SmtRes!Y571*Source!I1970</f>
        <v>1.3162499999999999</v>
      </c>
      <c r="J500">
        <f>SmtRes!AO571</f>
        <v>1</v>
      </c>
      <c r="K500">
        <f>SmtRes!AF571</f>
        <v>1072.23</v>
      </c>
      <c r="L500">
        <f>SmtRes!DB571</f>
        <v>1340.29</v>
      </c>
      <c r="M500">
        <f>ROUND(ROUND(L500*Source!I1970, 6)*1, 2)</f>
        <v>1411.33</v>
      </c>
      <c r="N500">
        <f>SmtRes!AB571</f>
        <v>1072.23</v>
      </c>
      <c r="O500">
        <f>ROUND(ROUND(L500*Source!I1970, 6)*SmtRes!DA571, 2)</f>
        <v>1411.33</v>
      </c>
      <c r="P500">
        <f>SmtRes!AG571</f>
        <v>488.73</v>
      </c>
      <c r="Q500">
        <f>SmtRes!DC571</f>
        <v>610.91</v>
      </c>
      <c r="R500">
        <f>ROUND(ROUND(Q500*Source!I1970, 6)*1, 2)</f>
        <v>643.29</v>
      </c>
      <c r="S500">
        <f>SmtRes!AC571</f>
        <v>488.73</v>
      </c>
      <c r="T500">
        <f>ROUND(ROUND(Q500*Source!I1970, 6)*SmtRes!AK571, 2)</f>
        <v>643.29</v>
      </c>
      <c r="U500">
        <f>SmtRes!X571</f>
        <v>-888973741</v>
      </c>
      <c r="V500">
        <v>-1135609037</v>
      </c>
      <c r="W500">
        <v>-1135609037</v>
      </c>
    </row>
    <row r="501" spans="1:23" x14ac:dyDescent="0.2">
      <c r="A501">
        <f>Source!A1970</f>
        <v>17</v>
      </c>
      <c r="C501">
        <v>2</v>
      </c>
      <c r="D501">
        <v>0</v>
      </c>
      <c r="E501">
        <f>SmtRes!AV570</f>
        <v>0</v>
      </c>
      <c r="F501" t="str">
        <f>SmtRes!I570</f>
        <v>22.1-1-4</v>
      </c>
      <c r="G501" t="str">
        <f>SmtRes!K570</f>
        <v>Экскаваторы на гусеничном ходу гидравлические, объем ковша до 0,5 м3</v>
      </c>
      <c r="H501" t="str">
        <f>SmtRes!O570</f>
        <v>маш.-ч</v>
      </c>
      <c r="I501">
        <f>SmtRes!Y570*Source!I1970</f>
        <v>5.2439400000000003</v>
      </c>
      <c r="J501">
        <f>SmtRes!AO570</f>
        <v>1</v>
      </c>
      <c r="K501">
        <f>SmtRes!AF570</f>
        <v>1493.72</v>
      </c>
      <c r="L501">
        <f>SmtRes!DB570</f>
        <v>7438.73</v>
      </c>
      <c r="M501">
        <f>ROUND(ROUND(L501*Source!I1970, 6)*1, 2)</f>
        <v>7832.98</v>
      </c>
      <c r="N501">
        <f>SmtRes!AB570</f>
        <v>1493.72</v>
      </c>
      <c r="O501">
        <f>ROUND(ROUND(L501*Source!I1970, 6)*SmtRes!DA570, 2)</f>
        <v>7832.98</v>
      </c>
      <c r="P501">
        <f>SmtRes!AG570</f>
        <v>566.86</v>
      </c>
      <c r="Q501">
        <f>SmtRes!DC570</f>
        <v>2822.96</v>
      </c>
      <c r="R501">
        <f>ROUND(ROUND(Q501*Source!I1970, 6)*1, 2)</f>
        <v>2972.58</v>
      </c>
      <c r="S501">
        <f>SmtRes!AC570</f>
        <v>566.86</v>
      </c>
      <c r="T501">
        <f>ROUND(ROUND(Q501*Source!I1970, 6)*SmtRes!AK570, 2)</f>
        <v>2972.58</v>
      </c>
      <c r="U501">
        <f>SmtRes!X570</f>
        <v>-903558812</v>
      </c>
      <c r="V501">
        <v>-646122345</v>
      </c>
      <c r="W501">
        <v>-646122345</v>
      </c>
    </row>
    <row r="502" spans="1:23" x14ac:dyDescent="0.2">
      <c r="A502">
        <f>Source!A1972</f>
        <v>17</v>
      </c>
      <c r="C502">
        <v>2</v>
      </c>
      <c r="D502">
        <v>0</v>
      </c>
      <c r="E502">
        <f>SmtRes!AV573</f>
        <v>0</v>
      </c>
      <c r="F502" t="str">
        <f>SmtRes!I573</f>
        <v>22.1-1-43</v>
      </c>
      <c r="G502" t="str">
        <f>SmtRes!K573</f>
        <v>Бульдозеры гусеничные, мощность до 59 кВт (80 л.с.)</v>
      </c>
      <c r="H502" t="str">
        <f>SmtRes!O573</f>
        <v>маш.-ч</v>
      </c>
      <c r="I502">
        <f>SmtRes!Y573*Source!I1972</f>
        <v>1.63215</v>
      </c>
      <c r="J502">
        <f>SmtRes!AO573</f>
        <v>1</v>
      </c>
      <c r="K502">
        <f>SmtRes!AF573</f>
        <v>956.79</v>
      </c>
      <c r="L502">
        <f>SmtRes!DB573</f>
        <v>296.60000000000002</v>
      </c>
      <c r="M502">
        <f>ROUND(ROUND(L502*Source!I1972, 6)*1, 2)</f>
        <v>1561.6</v>
      </c>
      <c r="N502">
        <f>SmtRes!AB573</f>
        <v>956.79</v>
      </c>
      <c r="O502">
        <f>ROUND(ROUND(L502*Source!I1972, 6)*SmtRes!DA573, 2)</f>
        <v>1561.6</v>
      </c>
      <c r="P502">
        <f>SmtRes!AG573</f>
        <v>359.44</v>
      </c>
      <c r="Q502">
        <f>SmtRes!DC573</f>
        <v>111.43</v>
      </c>
      <c r="R502">
        <f>ROUND(ROUND(Q502*Source!I1972, 6)*1, 2)</f>
        <v>586.67999999999995</v>
      </c>
      <c r="S502">
        <f>SmtRes!AC573</f>
        <v>359.44</v>
      </c>
      <c r="T502">
        <f>ROUND(ROUND(Q502*Source!I1972, 6)*SmtRes!AK573, 2)</f>
        <v>586.67999999999995</v>
      </c>
      <c r="U502">
        <f>SmtRes!X573</f>
        <v>974897901</v>
      </c>
      <c r="V502">
        <v>490068282</v>
      </c>
      <c r="W502">
        <v>490068282</v>
      </c>
    </row>
    <row r="503" spans="1:23" x14ac:dyDescent="0.2">
      <c r="A503">
        <f>Source!A1973</f>
        <v>17</v>
      </c>
      <c r="C503">
        <v>3</v>
      </c>
      <c r="D503">
        <v>0</v>
      </c>
      <c r="E503">
        <f>SmtRes!AV581</f>
        <v>0</v>
      </c>
      <c r="F503" t="str">
        <f>SmtRes!I581</f>
        <v>21.1-25-13</v>
      </c>
      <c r="G503" t="str">
        <f>SmtRes!K581</f>
        <v>Вода</v>
      </c>
      <c r="H503" t="str">
        <f>SmtRes!O581</f>
        <v>м3</v>
      </c>
      <c r="I503">
        <f>SmtRes!Y581*Source!I1973</f>
        <v>1.9500000000000002</v>
      </c>
      <c r="J503">
        <f>SmtRes!AO581</f>
        <v>1</v>
      </c>
      <c r="K503">
        <f>SmtRes!AE581</f>
        <v>35.25</v>
      </c>
      <c r="L503">
        <f>SmtRes!DB581</f>
        <v>176.25</v>
      </c>
      <c r="M503">
        <f>ROUND(ROUND(L503*Source!I1973, 6)*1, 2)</f>
        <v>68.739999999999995</v>
      </c>
      <c r="N503">
        <f>SmtRes!AA581</f>
        <v>35.25</v>
      </c>
      <c r="O503">
        <f>ROUND(ROUND(L503*Source!I1973, 6)*SmtRes!DA581, 2)</f>
        <v>68.739999999999995</v>
      </c>
      <c r="P503">
        <f>SmtRes!AG581</f>
        <v>0</v>
      </c>
      <c r="Q503">
        <f>SmtRes!DC581</f>
        <v>0</v>
      </c>
      <c r="R503">
        <f>ROUND(ROUND(Q503*Source!I1973, 6)*1, 2)</f>
        <v>0</v>
      </c>
      <c r="S503">
        <f>SmtRes!AC581</f>
        <v>0</v>
      </c>
      <c r="T503">
        <f>ROUND(ROUND(Q503*Source!I1973, 6)*SmtRes!AK581, 2)</f>
        <v>0</v>
      </c>
      <c r="U503">
        <f>SmtRes!X581</f>
        <v>2028445372</v>
      </c>
      <c r="V503">
        <v>1411454429</v>
      </c>
      <c r="W503">
        <v>1411454429</v>
      </c>
    </row>
    <row r="504" spans="1:23" x14ac:dyDescent="0.2">
      <c r="A504">
        <f>Source!A1973</f>
        <v>17</v>
      </c>
      <c r="C504">
        <v>3</v>
      </c>
      <c r="D504">
        <v>0</v>
      </c>
      <c r="E504">
        <f>SmtRes!AV580</f>
        <v>0</v>
      </c>
      <c r="F504" t="str">
        <f>SmtRes!I580</f>
        <v>21.1-12-10</v>
      </c>
      <c r="G504" t="str">
        <f>SmtRes!K580</f>
        <v>Песок для дорожных работ, рядовой</v>
      </c>
      <c r="H504" t="str">
        <f>SmtRes!O580</f>
        <v>м3</v>
      </c>
      <c r="I504">
        <f>SmtRes!Y580*Source!I1973</f>
        <v>42.9</v>
      </c>
      <c r="J504">
        <f>SmtRes!AO580</f>
        <v>1</v>
      </c>
      <c r="K504">
        <f>SmtRes!AE580</f>
        <v>590.78</v>
      </c>
      <c r="L504">
        <f>SmtRes!DB580</f>
        <v>64985.8</v>
      </c>
      <c r="M504">
        <f>ROUND(ROUND(L504*Source!I1973, 6)*1, 2)</f>
        <v>25344.46</v>
      </c>
      <c r="N504">
        <f>SmtRes!AA580</f>
        <v>590.78</v>
      </c>
      <c r="O504">
        <f>ROUND(ROUND(L504*Source!I1973, 6)*SmtRes!DA580, 2)</f>
        <v>25344.46</v>
      </c>
      <c r="P504">
        <f>SmtRes!AG580</f>
        <v>0</v>
      </c>
      <c r="Q504">
        <f>SmtRes!DC580</f>
        <v>0</v>
      </c>
      <c r="R504">
        <f>ROUND(ROUND(Q504*Source!I1973, 6)*1, 2)</f>
        <v>0</v>
      </c>
      <c r="S504">
        <f>SmtRes!AC580</f>
        <v>0</v>
      </c>
      <c r="T504">
        <f>ROUND(ROUND(Q504*Source!I1973, 6)*SmtRes!AK580, 2)</f>
        <v>0</v>
      </c>
      <c r="U504">
        <f>SmtRes!X580</f>
        <v>-840107338</v>
      </c>
      <c r="V504">
        <v>1585412624</v>
      </c>
      <c r="W504">
        <v>1585412624</v>
      </c>
    </row>
    <row r="505" spans="1:23" x14ac:dyDescent="0.2">
      <c r="A505">
        <f>Source!A1973</f>
        <v>17</v>
      </c>
      <c r="C505">
        <v>2</v>
      </c>
      <c r="D505">
        <v>0</v>
      </c>
      <c r="E505">
        <f>SmtRes!AV579</f>
        <v>0</v>
      </c>
      <c r="F505" t="str">
        <f>SmtRes!I579</f>
        <v>22.1-5-7</v>
      </c>
      <c r="G505" t="str">
        <f>SmtRes!K579</f>
        <v>Катки дорожные самоходные на пневмоколесном ходу, масса до 16 т</v>
      </c>
      <c r="H505" t="str">
        <f>SmtRes!O579</f>
        <v>маш.-ч</v>
      </c>
      <c r="I505">
        <f>SmtRes!Y579*Source!I1973</f>
        <v>0.2535</v>
      </c>
      <c r="J505">
        <f>SmtRes!AO579</f>
        <v>1</v>
      </c>
      <c r="K505">
        <f>SmtRes!AF579</f>
        <v>1213.3399999999999</v>
      </c>
      <c r="L505">
        <f>SmtRes!DB579</f>
        <v>788.67</v>
      </c>
      <c r="M505">
        <f>ROUND(ROUND(L505*Source!I1973, 6)*1, 2)</f>
        <v>307.58</v>
      </c>
      <c r="N505">
        <f>SmtRes!AB579</f>
        <v>1213.3399999999999</v>
      </c>
      <c r="O505">
        <f>ROUND(ROUND(L505*Source!I1973, 6)*SmtRes!DA579, 2)</f>
        <v>307.58</v>
      </c>
      <c r="P505">
        <f>SmtRes!AG579</f>
        <v>461.6</v>
      </c>
      <c r="Q505">
        <f>SmtRes!DC579</f>
        <v>300.04000000000002</v>
      </c>
      <c r="R505">
        <f>ROUND(ROUND(Q505*Source!I1973, 6)*1, 2)</f>
        <v>117.02</v>
      </c>
      <c r="S505">
        <f>SmtRes!AC579</f>
        <v>461.6</v>
      </c>
      <c r="T505">
        <f>ROUND(ROUND(Q505*Source!I1973, 6)*SmtRes!AK579, 2)</f>
        <v>117.02</v>
      </c>
      <c r="U505">
        <f>SmtRes!X579</f>
        <v>-1991511797</v>
      </c>
      <c r="V505">
        <v>-624233938</v>
      </c>
      <c r="W505">
        <v>-624233938</v>
      </c>
    </row>
    <row r="506" spans="1:23" x14ac:dyDescent="0.2">
      <c r="A506">
        <f>Source!A1973</f>
        <v>17</v>
      </c>
      <c r="C506">
        <v>2</v>
      </c>
      <c r="D506">
        <v>0</v>
      </c>
      <c r="E506">
        <f>SmtRes!AV578</f>
        <v>0</v>
      </c>
      <c r="F506" t="str">
        <f>SmtRes!I578</f>
        <v>22.1-5-48</v>
      </c>
      <c r="G506" t="str">
        <f>SmtRes!K578</f>
        <v>Автогрейдеры, мощность 99-147 кВт (130-200 л.с.)</v>
      </c>
      <c r="H506" t="str">
        <f>SmtRes!O578</f>
        <v>маш.-ч</v>
      </c>
      <c r="I506">
        <f>SmtRes!Y578*Source!I1973</f>
        <v>0.75660000000000005</v>
      </c>
      <c r="J506">
        <f>SmtRes!AO578</f>
        <v>1</v>
      </c>
      <c r="K506">
        <f>SmtRes!AF578</f>
        <v>1412.71</v>
      </c>
      <c r="L506">
        <f>SmtRes!DB578</f>
        <v>2740.66</v>
      </c>
      <c r="M506">
        <f>ROUND(ROUND(L506*Source!I1973, 6)*1, 2)</f>
        <v>1068.8599999999999</v>
      </c>
      <c r="N506">
        <f>SmtRes!AB578</f>
        <v>1412.71</v>
      </c>
      <c r="O506">
        <f>ROUND(ROUND(L506*Source!I1973, 6)*SmtRes!DA578, 2)</f>
        <v>1068.8599999999999</v>
      </c>
      <c r="P506">
        <f>SmtRes!AG578</f>
        <v>641.32000000000005</v>
      </c>
      <c r="Q506">
        <f>SmtRes!DC578</f>
        <v>1244.1600000000001</v>
      </c>
      <c r="R506">
        <f>ROUND(ROUND(Q506*Source!I1973, 6)*1, 2)</f>
        <v>485.22</v>
      </c>
      <c r="S506">
        <f>SmtRes!AC578</f>
        <v>641.32000000000005</v>
      </c>
      <c r="T506">
        <f>ROUND(ROUND(Q506*Source!I1973, 6)*SmtRes!AK578, 2)</f>
        <v>485.22</v>
      </c>
      <c r="U506">
        <f>SmtRes!X578</f>
        <v>41279402</v>
      </c>
      <c r="V506">
        <v>1949607561</v>
      </c>
      <c r="W506">
        <v>1949607561</v>
      </c>
    </row>
    <row r="507" spans="1:23" x14ac:dyDescent="0.2">
      <c r="A507">
        <f>Source!A1973</f>
        <v>17</v>
      </c>
      <c r="C507">
        <v>2</v>
      </c>
      <c r="D507">
        <v>0</v>
      </c>
      <c r="E507">
        <f>SmtRes!AV577</f>
        <v>0</v>
      </c>
      <c r="F507" t="str">
        <f>SmtRes!I577</f>
        <v>22.1-5-18</v>
      </c>
      <c r="G507" t="str">
        <f>SmtRes!K577</f>
        <v>Поливомоечные машины, емкость цистерны более 5000 л</v>
      </c>
      <c r="H507" t="str">
        <f>SmtRes!O577</f>
        <v>маш.-ч</v>
      </c>
      <c r="I507">
        <f>SmtRes!Y577*Source!I1973</f>
        <v>0.31590000000000001</v>
      </c>
      <c r="J507">
        <f>SmtRes!AO577</f>
        <v>1</v>
      </c>
      <c r="K507">
        <f>SmtRes!AF577</f>
        <v>2020.59</v>
      </c>
      <c r="L507">
        <f>SmtRes!DB577</f>
        <v>1636.68</v>
      </c>
      <c r="M507">
        <f>ROUND(ROUND(L507*Source!I1973, 6)*1, 2)</f>
        <v>638.30999999999995</v>
      </c>
      <c r="N507">
        <f>SmtRes!AB577</f>
        <v>2020.59</v>
      </c>
      <c r="O507">
        <f>ROUND(ROUND(L507*Source!I1973, 6)*SmtRes!DA577, 2)</f>
        <v>638.30999999999995</v>
      </c>
      <c r="P507">
        <f>SmtRes!AG577</f>
        <v>458.56</v>
      </c>
      <c r="Q507">
        <f>SmtRes!DC577</f>
        <v>371.43</v>
      </c>
      <c r="R507">
        <f>ROUND(ROUND(Q507*Source!I1973, 6)*1, 2)</f>
        <v>144.86000000000001</v>
      </c>
      <c r="S507">
        <f>SmtRes!AC577</f>
        <v>458.56</v>
      </c>
      <c r="T507">
        <f>ROUND(ROUND(Q507*Source!I1973, 6)*SmtRes!AK577, 2)</f>
        <v>144.86000000000001</v>
      </c>
      <c r="U507">
        <f>SmtRes!X577</f>
        <v>351519474</v>
      </c>
      <c r="V507">
        <v>332433507</v>
      </c>
      <c r="W507">
        <v>332433507</v>
      </c>
    </row>
    <row r="508" spans="1:23" x14ac:dyDescent="0.2">
      <c r="A508">
        <f>Source!A1973</f>
        <v>17</v>
      </c>
      <c r="C508">
        <v>2</v>
      </c>
      <c r="D508">
        <v>0</v>
      </c>
      <c r="E508">
        <f>SmtRes!AV576</f>
        <v>0</v>
      </c>
      <c r="F508" t="str">
        <f>SmtRes!I576</f>
        <v>22.1-5-15</v>
      </c>
      <c r="G508" t="str">
        <f>SmtRes!K576</f>
        <v>Катки прицепные пневмоколесные, масса до 50 т</v>
      </c>
      <c r="H508" t="str">
        <f>SmtRes!O576</f>
        <v>маш.-ч</v>
      </c>
      <c r="I508">
        <f>SmtRes!Y576*Source!I1973</f>
        <v>0.81120000000000003</v>
      </c>
      <c r="J508">
        <f>SmtRes!AO576</f>
        <v>1</v>
      </c>
      <c r="K508">
        <f>SmtRes!AF576</f>
        <v>430.32</v>
      </c>
      <c r="L508">
        <f>SmtRes!DB576</f>
        <v>895.07</v>
      </c>
      <c r="M508">
        <f>ROUND(ROUND(L508*Source!I1973, 6)*1, 2)</f>
        <v>349.08</v>
      </c>
      <c r="N508">
        <f>SmtRes!AB576</f>
        <v>430.32</v>
      </c>
      <c r="O508">
        <f>ROUND(ROUND(L508*Source!I1973, 6)*SmtRes!DA576, 2)</f>
        <v>349.08</v>
      </c>
      <c r="P508">
        <f>SmtRes!AG576</f>
        <v>215.31</v>
      </c>
      <c r="Q508">
        <f>SmtRes!DC576</f>
        <v>447.84</v>
      </c>
      <c r="R508">
        <f>ROUND(ROUND(Q508*Source!I1973, 6)*1, 2)</f>
        <v>174.66</v>
      </c>
      <c r="S508">
        <f>SmtRes!AC576</f>
        <v>215.31</v>
      </c>
      <c r="T508">
        <f>ROUND(ROUND(Q508*Source!I1973, 6)*SmtRes!AK576, 2)</f>
        <v>174.66</v>
      </c>
      <c r="U508">
        <f>SmtRes!X576</f>
        <v>1985690002</v>
      </c>
      <c r="V508">
        <v>-684730647</v>
      </c>
      <c r="W508">
        <v>-684730647</v>
      </c>
    </row>
    <row r="509" spans="1:23" x14ac:dyDescent="0.2">
      <c r="A509">
        <f>Source!A1973</f>
        <v>17</v>
      </c>
      <c r="C509">
        <v>2</v>
      </c>
      <c r="D509">
        <v>0</v>
      </c>
      <c r="E509">
        <f>SmtRes!AV575</f>
        <v>0</v>
      </c>
      <c r="F509" t="str">
        <f>SmtRes!I575</f>
        <v>22.1-2-1</v>
      </c>
      <c r="G509" t="str">
        <f>SmtRes!K575</f>
        <v>Тракторы на гусеничном ходу, мощность до 60 (81) кВт (л.с.)</v>
      </c>
      <c r="H509" t="str">
        <f>SmtRes!O575</f>
        <v>маш.-ч</v>
      </c>
      <c r="I509">
        <f>SmtRes!Y575*Source!I1973</f>
        <v>0.81120000000000003</v>
      </c>
      <c r="J509">
        <f>SmtRes!AO575</f>
        <v>1</v>
      </c>
      <c r="K509">
        <f>SmtRes!AF575</f>
        <v>740.94</v>
      </c>
      <c r="L509">
        <f>SmtRes!DB575</f>
        <v>1541.16</v>
      </c>
      <c r="M509">
        <f>ROUND(ROUND(L509*Source!I1973, 6)*1, 2)</f>
        <v>601.04999999999995</v>
      </c>
      <c r="N509">
        <f>SmtRes!AB575</f>
        <v>740.94</v>
      </c>
      <c r="O509">
        <f>ROUND(ROUND(L509*Source!I1973, 6)*SmtRes!DA575, 2)</f>
        <v>601.04999999999995</v>
      </c>
      <c r="P509">
        <f>SmtRes!AG575</f>
        <v>413.22</v>
      </c>
      <c r="Q509">
        <f>SmtRes!DC575</f>
        <v>859.5</v>
      </c>
      <c r="R509">
        <f>ROUND(ROUND(Q509*Source!I1973, 6)*1, 2)</f>
        <v>335.21</v>
      </c>
      <c r="S509">
        <f>SmtRes!AC575</f>
        <v>413.22</v>
      </c>
      <c r="T509">
        <f>ROUND(ROUND(Q509*Source!I1973, 6)*SmtRes!AK575, 2)</f>
        <v>335.21</v>
      </c>
      <c r="U509">
        <f>SmtRes!X575</f>
        <v>-714750861</v>
      </c>
      <c r="V509">
        <v>-1179145407</v>
      </c>
      <c r="W509">
        <v>-1179145407</v>
      </c>
    </row>
    <row r="510" spans="1:23" x14ac:dyDescent="0.2">
      <c r="A510">
        <f>Source!A1974</f>
        <v>17</v>
      </c>
      <c r="C510">
        <v>3</v>
      </c>
      <c r="D510">
        <v>0</v>
      </c>
      <c r="E510">
        <f>SmtRes!AV590</f>
        <v>0</v>
      </c>
      <c r="F510" t="str">
        <f>SmtRes!I590</f>
        <v>21.1-25-13</v>
      </c>
      <c r="G510" t="str">
        <f>SmtRes!K590</f>
        <v>Вода</v>
      </c>
      <c r="H510" t="str">
        <f>SmtRes!O590</f>
        <v>м3</v>
      </c>
      <c r="I510">
        <f>SmtRes!Y590*Source!I1974</f>
        <v>4.0949999999999998</v>
      </c>
      <c r="J510">
        <f>SmtRes!AO590</f>
        <v>1</v>
      </c>
      <c r="K510">
        <f>SmtRes!AE590</f>
        <v>35.25</v>
      </c>
      <c r="L510">
        <f>SmtRes!DB590</f>
        <v>246.75</v>
      </c>
      <c r="M510">
        <f>ROUND(ROUND(L510*Source!I1974, 6)*1, 2)</f>
        <v>144.35</v>
      </c>
      <c r="N510">
        <f>SmtRes!AA590</f>
        <v>35.25</v>
      </c>
      <c r="O510">
        <f>ROUND(ROUND(L510*Source!I1974, 6)*SmtRes!DA590, 2)</f>
        <v>144.35</v>
      </c>
      <c r="P510">
        <f>SmtRes!AG590</f>
        <v>0</v>
      </c>
      <c r="Q510">
        <f>SmtRes!DC590</f>
        <v>0</v>
      </c>
      <c r="R510">
        <f>ROUND(ROUND(Q510*Source!I1974, 6)*1, 2)</f>
        <v>0</v>
      </c>
      <c r="S510">
        <f>SmtRes!AC590</f>
        <v>0</v>
      </c>
      <c r="T510">
        <f>ROUND(ROUND(Q510*Source!I1974, 6)*SmtRes!AK590, 2)</f>
        <v>0</v>
      </c>
      <c r="U510">
        <f>SmtRes!X590</f>
        <v>2028445372</v>
      </c>
      <c r="V510">
        <v>1411454429</v>
      </c>
      <c r="W510">
        <v>1411454429</v>
      </c>
    </row>
    <row r="511" spans="1:23" x14ac:dyDescent="0.2">
      <c r="A511">
        <f>Source!A1974</f>
        <v>17</v>
      </c>
      <c r="C511">
        <v>3</v>
      </c>
      <c r="D511">
        <v>0</v>
      </c>
      <c r="E511">
        <f>SmtRes!AV589</f>
        <v>0</v>
      </c>
      <c r="F511" t="str">
        <f>SmtRes!I589</f>
        <v>21.1-12-36</v>
      </c>
      <c r="G511" t="str">
        <f>SmtRes!K589</f>
        <v>Щебень из естественного камня для строительных работ, марка 1200-800, фракция 20-40 мм</v>
      </c>
      <c r="H511" t="str">
        <f>SmtRes!O589</f>
        <v>м3</v>
      </c>
      <c r="I511">
        <f>SmtRes!Y589*Source!I1974</f>
        <v>73.709999999999994</v>
      </c>
      <c r="J511">
        <f>SmtRes!AO589</f>
        <v>1</v>
      </c>
      <c r="K511">
        <f>SmtRes!AE589</f>
        <v>1763.75</v>
      </c>
      <c r="L511">
        <f>SmtRes!DB589</f>
        <v>222232.5</v>
      </c>
      <c r="M511">
        <f>ROUND(ROUND(L511*Source!I1974, 6)*1, 2)</f>
        <v>130006.01</v>
      </c>
      <c r="N511">
        <f>SmtRes!AA589</f>
        <v>1763.75</v>
      </c>
      <c r="O511">
        <f>ROUND(ROUND(L511*Source!I1974, 6)*SmtRes!DA589, 2)</f>
        <v>130006.01</v>
      </c>
      <c r="P511">
        <f>SmtRes!AG589</f>
        <v>0</v>
      </c>
      <c r="Q511">
        <f>SmtRes!DC589</f>
        <v>0</v>
      </c>
      <c r="R511">
        <f>ROUND(ROUND(Q511*Source!I1974, 6)*1, 2)</f>
        <v>0</v>
      </c>
      <c r="S511">
        <f>SmtRes!AC589</f>
        <v>0</v>
      </c>
      <c r="T511">
        <f>ROUND(ROUND(Q511*Source!I1974, 6)*SmtRes!AK589, 2)</f>
        <v>0</v>
      </c>
      <c r="U511">
        <f>SmtRes!X589</f>
        <v>811973350</v>
      </c>
      <c r="V511">
        <v>-100050385</v>
      </c>
      <c r="W511">
        <v>-100050385</v>
      </c>
    </row>
    <row r="512" spans="1:23" x14ac:dyDescent="0.2">
      <c r="A512">
        <f>Source!A1974</f>
        <v>17</v>
      </c>
      <c r="C512">
        <v>2</v>
      </c>
      <c r="D512">
        <v>0</v>
      </c>
      <c r="E512">
        <f>SmtRes!AV588</f>
        <v>0</v>
      </c>
      <c r="F512" t="str">
        <f>SmtRes!I588</f>
        <v>22.1-5-7</v>
      </c>
      <c r="G512" t="str">
        <f>SmtRes!K588</f>
        <v>Катки дорожные самоходные на пневмоколесном ходу, масса до 16 т</v>
      </c>
      <c r="H512" t="str">
        <f>SmtRes!O588</f>
        <v>маш.-ч</v>
      </c>
      <c r="I512">
        <f>SmtRes!Y588*Source!I1974</f>
        <v>0.38024999999999998</v>
      </c>
      <c r="J512">
        <f>SmtRes!AO588</f>
        <v>1</v>
      </c>
      <c r="K512">
        <f>SmtRes!AF588</f>
        <v>1213.3399999999999</v>
      </c>
      <c r="L512">
        <f>SmtRes!DB588</f>
        <v>788.67</v>
      </c>
      <c r="M512">
        <f>ROUND(ROUND(L512*Source!I1974, 6)*1, 2)</f>
        <v>461.37</v>
      </c>
      <c r="N512">
        <f>SmtRes!AB588</f>
        <v>1213.3399999999999</v>
      </c>
      <c r="O512">
        <f>ROUND(ROUND(L512*Source!I1974, 6)*SmtRes!DA588, 2)</f>
        <v>461.37</v>
      </c>
      <c r="P512">
        <f>SmtRes!AG588</f>
        <v>461.6</v>
      </c>
      <c r="Q512">
        <f>SmtRes!DC588</f>
        <v>300.04000000000002</v>
      </c>
      <c r="R512">
        <f>ROUND(ROUND(Q512*Source!I1974, 6)*1, 2)</f>
        <v>175.52</v>
      </c>
      <c r="S512">
        <f>SmtRes!AC588</f>
        <v>461.6</v>
      </c>
      <c r="T512">
        <f>ROUND(ROUND(Q512*Source!I1974, 6)*SmtRes!AK588, 2)</f>
        <v>175.52</v>
      </c>
      <c r="U512">
        <f>SmtRes!X588</f>
        <v>-1991511797</v>
      </c>
      <c r="V512">
        <v>-624233938</v>
      </c>
      <c r="W512">
        <v>-624233938</v>
      </c>
    </row>
    <row r="513" spans="1:23" x14ac:dyDescent="0.2">
      <c r="A513">
        <f>Source!A1974</f>
        <v>17</v>
      </c>
      <c r="C513">
        <v>2</v>
      </c>
      <c r="D513">
        <v>0</v>
      </c>
      <c r="E513">
        <f>SmtRes!AV587</f>
        <v>0</v>
      </c>
      <c r="F513" t="str">
        <f>SmtRes!I587</f>
        <v>22.1-5-48</v>
      </c>
      <c r="G513" t="str">
        <f>SmtRes!K587</f>
        <v>Автогрейдеры, мощность 99-147 кВт (130-200 л.с.)</v>
      </c>
      <c r="H513" t="str">
        <f>SmtRes!O587</f>
        <v>маш.-ч</v>
      </c>
      <c r="I513">
        <f>SmtRes!Y587*Source!I1974</f>
        <v>1.3104</v>
      </c>
      <c r="J513">
        <f>SmtRes!AO587</f>
        <v>1</v>
      </c>
      <c r="K513">
        <f>SmtRes!AF587</f>
        <v>1412.71</v>
      </c>
      <c r="L513">
        <f>SmtRes!DB587</f>
        <v>3164.47</v>
      </c>
      <c r="M513">
        <f>ROUND(ROUND(L513*Source!I1974, 6)*1, 2)</f>
        <v>1851.21</v>
      </c>
      <c r="N513">
        <f>SmtRes!AB587</f>
        <v>1412.71</v>
      </c>
      <c r="O513">
        <f>ROUND(ROUND(L513*Source!I1974, 6)*SmtRes!DA587, 2)</f>
        <v>1851.21</v>
      </c>
      <c r="P513">
        <f>SmtRes!AG587</f>
        <v>641.32000000000005</v>
      </c>
      <c r="Q513">
        <f>SmtRes!DC587</f>
        <v>1436.56</v>
      </c>
      <c r="R513">
        <f>ROUND(ROUND(Q513*Source!I1974, 6)*1, 2)</f>
        <v>840.39</v>
      </c>
      <c r="S513">
        <f>SmtRes!AC587</f>
        <v>641.32000000000005</v>
      </c>
      <c r="T513">
        <f>ROUND(ROUND(Q513*Source!I1974, 6)*SmtRes!AK587, 2)</f>
        <v>840.39</v>
      </c>
      <c r="U513">
        <f>SmtRes!X587</f>
        <v>41279402</v>
      </c>
      <c r="V513">
        <v>1949607561</v>
      </c>
      <c r="W513">
        <v>1949607561</v>
      </c>
    </row>
    <row r="514" spans="1:23" x14ac:dyDescent="0.2">
      <c r="A514">
        <f>Source!A1974</f>
        <v>17</v>
      </c>
      <c r="C514">
        <v>2</v>
      </c>
      <c r="D514">
        <v>0</v>
      </c>
      <c r="E514">
        <f>SmtRes!AV586</f>
        <v>0</v>
      </c>
      <c r="F514" t="str">
        <f>SmtRes!I586</f>
        <v>22.1-5-3</v>
      </c>
      <c r="G514" t="str">
        <f>SmtRes!K586</f>
        <v>Катки самоходные вибрационные, масса более 8 т</v>
      </c>
      <c r="H514" t="str">
        <f>SmtRes!O586</f>
        <v>маш.-ч</v>
      </c>
      <c r="I514">
        <f>SmtRes!Y586*Source!I1974</f>
        <v>10.67625</v>
      </c>
      <c r="J514">
        <f>SmtRes!AO586</f>
        <v>1</v>
      </c>
      <c r="K514">
        <f>SmtRes!AF586</f>
        <v>1827.95</v>
      </c>
      <c r="L514">
        <f>SmtRes!DB586</f>
        <v>33360.089999999997</v>
      </c>
      <c r="M514">
        <f>ROUND(ROUND(L514*Source!I1974, 6)*1, 2)</f>
        <v>19515.650000000001</v>
      </c>
      <c r="N514">
        <f>SmtRes!AB586</f>
        <v>1827.95</v>
      </c>
      <c r="O514">
        <f>ROUND(ROUND(L514*Source!I1974, 6)*SmtRes!DA586, 2)</f>
        <v>19515.650000000001</v>
      </c>
      <c r="P514">
        <f>SmtRes!AG586</f>
        <v>720.55</v>
      </c>
      <c r="Q514">
        <f>SmtRes!DC586</f>
        <v>13150.04</v>
      </c>
      <c r="R514">
        <f>ROUND(ROUND(Q514*Source!I1974, 6)*1, 2)</f>
        <v>7692.77</v>
      </c>
      <c r="S514">
        <f>SmtRes!AC586</f>
        <v>720.55</v>
      </c>
      <c r="T514">
        <f>ROUND(ROUND(Q514*Source!I1974, 6)*SmtRes!AK586, 2)</f>
        <v>7692.77</v>
      </c>
      <c r="U514">
        <f>SmtRes!X586</f>
        <v>1869206802</v>
      </c>
      <c r="V514">
        <v>-1332889247</v>
      </c>
      <c r="W514">
        <v>-1332889247</v>
      </c>
    </row>
    <row r="515" spans="1:23" x14ac:dyDescent="0.2">
      <c r="A515">
        <f>Source!A1974</f>
        <v>17</v>
      </c>
      <c r="C515">
        <v>2</v>
      </c>
      <c r="D515">
        <v>0</v>
      </c>
      <c r="E515">
        <f>SmtRes!AV585</f>
        <v>0</v>
      </c>
      <c r="F515" t="str">
        <f>SmtRes!I585</f>
        <v>22.1-5-2</v>
      </c>
      <c r="G515" t="str">
        <f>SmtRes!K585</f>
        <v>Катки самоходные вибрационные, масса до 8 т</v>
      </c>
      <c r="H515" t="str">
        <f>SmtRes!O585</f>
        <v>маш.-ч</v>
      </c>
      <c r="I515">
        <f>SmtRes!Y585*Source!I1974</f>
        <v>5.2416</v>
      </c>
      <c r="J515">
        <f>SmtRes!AO585</f>
        <v>1</v>
      </c>
      <c r="K515">
        <f>SmtRes!AF585</f>
        <v>1261.8699999999999</v>
      </c>
      <c r="L515">
        <f>SmtRes!DB585</f>
        <v>11306.36</v>
      </c>
      <c r="M515">
        <f>ROUND(ROUND(L515*Source!I1974, 6)*1, 2)</f>
        <v>6614.22</v>
      </c>
      <c r="N515">
        <f>SmtRes!AB585</f>
        <v>1261.8699999999999</v>
      </c>
      <c r="O515">
        <f>ROUND(ROUND(L515*Source!I1974, 6)*SmtRes!DA585, 2)</f>
        <v>6614.22</v>
      </c>
      <c r="P515">
        <f>SmtRes!AG585</f>
        <v>530.02</v>
      </c>
      <c r="Q515">
        <f>SmtRes!DC585</f>
        <v>4748.9799999999996</v>
      </c>
      <c r="R515">
        <f>ROUND(ROUND(Q515*Source!I1974, 6)*1, 2)</f>
        <v>2778.15</v>
      </c>
      <c r="S515">
        <f>SmtRes!AC585</f>
        <v>530.02</v>
      </c>
      <c r="T515">
        <f>ROUND(ROUND(Q515*Source!I1974, 6)*SmtRes!AK585, 2)</f>
        <v>2778.15</v>
      </c>
      <c r="U515">
        <f>SmtRes!X585</f>
        <v>-1930120489</v>
      </c>
      <c r="V515">
        <v>1409836431</v>
      </c>
      <c r="W515">
        <v>1409836431</v>
      </c>
    </row>
    <row r="516" spans="1:23" x14ac:dyDescent="0.2">
      <c r="A516">
        <f>Source!A1974</f>
        <v>17</v>
      </c>
      <c r="C516">
        <v>2</v>
      </c>
      <c r="D516">
        <v>0</v>
      </c>
      <c r="E516">
        <f>SmtRes!AV584</f>
        <v>0</v>
      </c>
      <c r="F516" t="str">
        <f>SmtRes!I584</f>
        <v>22.1-5-18</v>
      </c>
      <c r="G516" t="str">
        <f>SmtRes!K584</f>
        <v>Поливомоечные машины, емкость цистерны более 5000 л</v>
      </c>
      <c r="H516" t="str">
        <f>SmtRes!O584</f>
        <v>маш.-ч</v>
      </c>
      <c r="I516">
        <f>SmtRes!Y584*Source!I1974</f>
        <v>0.66689999999999994</v>
      </c>
      <c r="J516">
        <f>SmtRes!AO584</f>
        <v>1</v>
      </c>
      <c r="K516">
        <f>SmtRes!AF584</f>
        <v>2020.59</v>
      </c>
      <c r="L516">
        <f>SmtRes!DB584</f>
        <v>2303.4699999999998</v>
      </c>
      <c r="M516">
        <f>ROUND(ROUND(L516*Source!I1974, 6)*1, 2)</f>
        <v>1347.53</v>
      </c>
      <c r="N516">
        <f>SmtRes!AB584</f>
        <v>2020.59</v>
      </c>
      <c r="O516">
        <f>ROUND(ROUND(L516*Source!I1974, 6)*SmtRes!DA584, 2)</f>
        <v>1347.53</v>
      </c>
      <c r="P516">
        <f>SmtRes!AG584</f>
        <v>458.56</v>
      </c>
      <c r="Q516">
        <f>SmtRes!DC584</f>
        <v>522.76</v>
      </c>
      <c r="R516">
        <f>ROUND(ROUND(Q516*Source!I1974, 6)*1, 2)</f>
        <v>305.81</v>
      </c>
      <c r="S516">
        <f>SmtRes!AC584</f>
        <v>458.56</v>
      </c>
      <c r="T516">
        <f>ROUND(ROUND(Q516*Source!I1974, 6)*SmtRes!AK584, 2)</f>
        <v>305.81</v>
      </c>
      <c r="U516">
        <f>SmtRes!X584</f>
        <v>351519474</v>
      </c>
      <c r="V516">
        <v>332433507</v>
      </c>
      <c r="W516">
        <v>332433507</v>
      </c>
    </row>
    <row r="517" spans="1:23" x14ac:dyDescent="0.2">
      <c r="A517">
        <f>Source!A1974</f>
        <v>17</v>
      </c>
      <c r="C517">
        <v>2</v>
      </c>
      <c r="D517">
        <v>0</v>
      </c>
      <c r="E517">
        <f>SmtRes!AV583</f>
        <v>0</v>
      </c>
      <c r="F517" t="str">
        <f>SmtRes!I583</f>
        <v>22.1-1-43</v>
      </c>
      <c r="G517" t="str">
        <f>SmtRes!K583</f>
        <v>Бульдозеры гусеничные, мощность до 59 кВт (80 л.с.)</v>
      </c>
      <c r="H517" t="str">
        <f>SmtRes!O583</f>
        <v>маш.-ч</v>
      </c>
      <c r="I517">
        <f>SmtRes!Y583*Source!I1974</f>
        <v>1.7198999999999998</v>
      </c>
      <c r="J517">
        <f>SmtRes!AO583</f>
        <v>1</v>
      </c>
      <c r="K517">
        <f>SmtRes!AF583</f>
        <v>956.79</v>
      </c>
      <c r="L517">
        <f>SmtRes!DB583</f>
        <v>2812.96</v>
      </c>
      <c r="M517">
        <f>ROUND(ROUND(L517*Source!I1974, 6)*1, 2)</f>
        <v>1645.58</v>
      </c>
      <c r="N517">
        <f>SmtRes!AB583</f>
        <v>956.79</v>
      </c>
      <c r="O517">
        <f>ROUND(ROUND(L517*Source!I1974, 6)*SmtRes!DA583, 2)</f>
        <v>1645.58</v>
      </c>
      <c r="P517">
        <f>SmtRes!AG583</f>
        <v>359.44</v>
      </c>
      <c r="Q517">
        <f>SmtRes!DC583</f>
        <v>1056.75</v>
      </c>
      <c r="R517">
        <f>ROUND(ROUND(Q517*Source!I1974, 6)*1, 2)</f>
        <v>618.20000000000005</v>
      </c>
      <c r="S517">
        <f>SmtRes!AC583</f>
        <v>359.44</v>
      </c>
      <c r="T517">
        <f>ROUND(ROUND(Q517*Source!I1974, 6)*SmtRes!AK583, 2)</f>
        <v>618.20000000000005</v>
      </c>
      <c r="U517">
        <f>SmtRes!X583</f>
        <v>974897901</v>
      </c>
      <c r="V517">
        <v>490068282</v>
      </c>
      <c r="W517">
        <v>490068282</v>
      </c>
    </row>
    <row r="518" spans="1:23" x14ac:dyDescent="0.2">
      <c r="A518">
        <f>Source!A1975</f>
        <v>17</v>
      </c>
      <c r="C518">
        <v>2</v>
      </c>
      <c r="D518">
        <v>0</v>
      </c>
      <c r="E518">
        <f>SmtRes!AV593</f>
        <v>0</v>
      </c>
      <c r="F518" t="str">
        <f>SmtRes!I593</f>
        <v>22.1-5-5</v>
      </c>
      <c r="G518" t="str">
        <f>SmtRes!K593</f>
        <v>Катки дорожные самоходные статические, масса до 10 т</v>
      </c>
      <c r="H518" t="str">
        <f>SmtRes!O593</f>
        <v>маш.-ч</v>
      </c>
      <c r="I518">
        <f>SmtRes!Y593*Source!I1975</f>
        <v>5.4209999999999994</v>
      </c>
      <c r="J518">
        <f>SmtRes!AO593</f>
        <v>1</v>
      </c>
      <c r="K518">
        <f>SmtRes!AF593</f>
        <v>880.59</v>
      </c>
      <c r="L518">
        <f>SmtRes!DB593</f>
        <v>1224.02</v>
      </c>
      <c r="M518">
        <f>ROUND(ROUND(L518*Source!I1975, 6)*1, 2)</f>
        <v>4773.68</v>
      </c>
      <c r="N518">
        <f>SmtRes!AB593</f>
        <v>880.59</v>
      </c>
      <c r="O518">
        <f>ROUND(ROUND(L518*Source!I1975, 6)*SmtRes!DA593, 2)</f>
        <v>4773.68</v>
      </c>
      <c r="P518">
        <f>SmtRes!AG593</f>
        <v>534.02</v>
      </c>
      <c r="Q518">
        <f>SmtRes!DC593</f>
        <v>742.29</v>
      </c>
      <c r="R518">
        <f>ROUND(ROUND(Q518*Source!I1975, 6)*1, 2)</f>
        <v>2894.93</v>
      </c>
      <c r="S518">
        <f>SmtRes!AC593</f>
        <v>534.02</v>
      </c>
      <c r="T518">
        <f>ROUND(ROUND(Q518*Source!I1975, 6)*SmtRes!AK593, 2)</f>
        <v>2894.93</v>
      </c>
      <c r="U518">
        <f>SmtRes!X593</f>
        <v>-784871617</v>
      </c>
      <c r="V518">
        <v>981158427</v>
      </c>
      <c r="W518">
        <v>981158427</v>
      </c>
    </row>
    <row r="519" spans="1:23" x14ac:dyDescent="0.2">
      <c r="A519">
        <f>Source!A1975</f>
        <v>17</v>
      </c>
      <c r="C519">
        <v>2</v>
      </c>
      <c r="D519">
        <v>0</v>
      </c>
      <c r="E519">
        <f>SmtRes!AV592</f>
        <v>0</v>
      </c>
      <c r="F519" t="str">
        <f>SmtRes!I592</f>
        <v>22.1-5-4</v>
      </c>
      <c r="G519" t="str">
        <f>SmtRes!K592</f>
        <v>Катки дорожные самоходные статические, масса до 5 т</v>
      </c>
      <c r="H519" t="str">
        <f>SmtRes!O592</f>
        <v>маш.-ч</v>
      </c>
      <c r="I519">
        <f>SmtRes!Y592*Source!I1975</f>
        <v>1.794</v>
      </c>
      <c r="J519">
        <f>SmtRes!AO592</f>
        <v>1</v>
      </c>
      <c r="K519">
        <f>SmtRes!AF592</f>
        <v>888.61</v>
      </c>
      <c r="L519">
        <f>SmtRes!DB592</f>
        <v>408.76</v>
      </c>
      <c r="M519">
        <f>ROUND(ROUND(L519*Source!I1975, 6)*1, 2)</f>
        <v>1594.16</v>
      </c>
      <c r="N519">
        <f>SmtRes!AB592</f>
        <v>888.61</v>
      </c>
      <c r="O519">
        <f>ROUND(ROUND(L519*Source!I1975, 6)*SmtRes!DA592, 2)</f>
        <v>1594.16</v>
      </c>
      <c r="P519">
        <f>SmtRes!AG592</f>
        <v>396.74</v>
      </c>
      <c r="Q519">
        <f>SmtRes!DC592</f>
        <v>182.5</v>
      </c>
      <c r="R519">
        <f>ROUND(ROUND(Q519*Source!I1975, 6)*1, 2)</f>
        <v>711.75</v>
      </c>
      <c r="S519">
        <f>SmtRes!AC592</f>
        <v>396.74</v>
      </c>
      <c r="T519">
        <f>ROUND(ROUND(Q519*Source!I1975, 6)*SmtRes!AK592, 2)</f>
        <v>711.75</v>
      </c>
      <c r="U519">
        <f>SmtRes!X592</f>
        <v>-1085430917</v>
      </c>
      <c r="V519">
        <v>1407159038</v>
      </c>
      <c r="W519">
        <v>1407159038</v>
      </c>
    </row>
    <row r="520" spans="1:23" x14ac:dyDescent="0.2">
      <c r="A520">
        <f>Source!A1977</f>
        <v>18</v>
      </c>
      <c r="C520">
        <v>3</v>
      </c>
      <c r="D520">
        <f>Source!BI1977</f>
        <v>4</v>
      </c>
      <c r="E520">
        <f>Source!FS1977</f>
        <v>0</v>
      </c>
      <c r="F520" t="str">
        <f>Source!F1977</f>
        <v>21.3-3-19</v>
      </c>
      <c r="G520" t="str">
        <f>Source!G1977</f>
        <v>Смеси асфальтобетонные дорожные горячие мелкозернистые, марка II, тип В</v>
      </c>
      <c r="H520" t="str">
        <f>Source!H1977</f>
        <v>т</v>
      </c>
      <c r="I520">
        <f>Source!I1977</f>
        <v>47.112000000000002</v>
      </c>
      <c r="J520">
        <v>1</v>
      </c>
      <c r="K520">
        <f>Source!AC1977</f>
        <v>2562.79</v>
      </c>
      <c r="M520">
        <f>ROUND(K520*I520, 2)</f>
        <v>120738.16</v>
      </c>
      <c r="N520">
        <f>Source!AC1977*IF(Source!BC1977&lt;&gt; 0, Source!BC1977, 1)</f>
        <v>2562.79</v>
      </c>
      <c r="O520">
        <f>ROUND(N520*I520, 2)</f>
        <v>120738.16</v>
      </c>
      <c r="P520">
        <f>Source!AE1977</f>
        <v>0</v>
      </c>
      <c r="R520">
        <f>ROUND(P520*I520, 2)</f>
        <v>0</v>
      </c>
      <c r="S520">
        <f>Source!AE1977*IF(Source!BS1977&lt;&gt; 0, Source!BS1977, 1)</f>
        <v>0</v>
      </c>
      <c r="T520">
        <f>ROUND(S520*I520, 2)</f>
        <v>0</v>
      </c>
      <c r="U520">
        <f>Source!GF1977</f>
        <v>1103439754</v>
      </c>
      <c r="V520">
        <v>1846978656</v>
      </c>
      <c r="W520">
        <v>1846978656</v>
      </c>
    </row>
    <row r="521" spans="1:23" x14ac:dyDescent="0.2">
      <c r="A521">
        <f>Source!A1978</f>
        <v>17</v>
      </c>
      <c r="C521">
        <v>3</v>
      </c>
      <c r="D521">
        <v>0</v>
      </c>
      <c r="E521">
        <f>SmtRes!AV606</f>
        <v>0</v>
      </c>
      <c r="F521" t="str">
        <f>SmtRes!I606</f>
        <v>21.1-6-101</v>
      </c>
      <c r="G521" t="str">
        <f>SmtRes!K606</f>
        <v>Пигменты сухие для красок, кислотный желтый</v>
      </c>
      <c r="H521" t="str">
        <f>SmtRes!O606</f>
        <v>т</v>
      </c>
      <c r="I521">
        <f>SmtRes!Y606*Source!I1978</f>
        <v>0.20474999999999999</v>
      </c>
      <c r="J521">
        <f>SmtRes!AO606</f>
        <v>1</v>
      </c>
      <c r="K521">
        <f>SmtRes!AE606</f>
        <v>748299.67</v>
      </c>
      <c r="L521">
        <f>SmtRes!DB606</f>
        <v>39285.730000000003</v>
      </c>
      <c r="M521">
        <f>ROUND(ROUND(L521*Source!I1978, 6)*1, 2)</f>
        <v>153214.35</v>
      </c>
      <c r="N521">
        <f>SmtRes!AA606</f>
        <v>748299.67</v>
      </c>
      <c r="O521">
        <f>ROUND(ROUND(L521*Source!I1978, 6)*SmtRes!DA606, 2)</f>
        <v>153214.35</v>
      </c>
      <c r="P521">
        <f>SmtRes!AG606</f>
        <v>0</v>
      </c>
      <c r="Q521">
        <f>SmtRes!DC606</f>
        <v>0</v>
      </c>
      <c r="R521">
        <f>ROUND(ROUND(Q521*Source!I1978, 6)*1, 2)</f>
        <v>0</v>
      </c>
      <c r="S521">
        <f>SmtRes!AC606</f>
        <v>0</v>
      </c>
      <c r="T521">
        <f>ROUND(ROUND(Q521*Source!I1978, 6)*SmtRes!AK606, 2)</f>
        <v>0</v>
      </c>
      <c r="U521">
        <f>SmtRes!X606</f>
        <v>-629368275</v>
      </c>
      <c r="V521">
        <v>-308535249</v>
      </c>
      <c r="W521">
        <v>-308535249</v>
      </c>
    </row>
    <row r="522" spans="1:23" x14ac:dyDescent="0.2">
      <c r="A522">
        <f>Source!A1978</f>
        <v>17</v>
      </c>
      <c r="C522">
        <v>3</v>
      </c>
      <c r="D522">
        <v>0</v>
      </c>
      <c r="E522">
        <f>SmtRes!AV605</f>
        <v>0</v>
      </c>
      <c r="F522" t="str">
        <f>SmtRes!I605</f>
        <v>21.1-25-776</v>
      </c>
      <c r="G522" t="str">
        <f>SmtRes!K605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522" t="str">
        <f>SmtRes!O605</f>
        <v>кг</v>
      </c>
      <c r="I522">
        <f>SmtRes!Y605*Source!I1978</f>
        <v>941.85</v>
      </c>
      <c r="J522">
        <f>SmtRes!AO605</f>
        <v>1</v>
      </c>
      <c r="K522">
        <f>SmtRes!AE605</f>
        <v>202.34</v>
      </c>
      <c r="L522">
        <f>SmtRes!DB605</f>
        <v>48865.11</v>
      </c>
      <c r="M522">
        <f>ROUND(ROUND(L522*Source!I1978, 6)*1, 2)</f>
        <v>190573.93</v>
      </c>
      <c r="N522">
        <f>SmtRes!AA605</f>
        <v>202.34</v>
      </c>
      <c r="O522">
        <f>ROUND(ROUND(L522*Source!I1978, 6)*SmtRes!DA605, 2)</f>
        <v>190573.93</v>
      </c>
      <c r="P522">
        <f>SmtRes!AG605</f>
        <v>0</v>
      </c>
      <c r="Q522">
        <f>SmtRes!DC605</f>
        <v>0</v>
      </c>
      <c r="R522">
        <f>ROUND(ROUND(Q522*Source!I1978, 6)*1, 2)</f>
        <v>0</v>
      </c>
      <c r="S522">
        <f>SmtRes!AC605</f>
        <v>0</v>
      </c>
      <c r="T522">
        <f>ROUND(ROUND(Q522*Source!I1978, 6)*SmtRes!AK605, 2)</f>
        <v>0</v>
      </c>
      <c r="U522">
        <f>SmtRes!X605</f>
        <v>1434584530</v>
      </c>
      <c r="V522">
        <v>2130616076</v>
      </c>
      <c r="W522">
        <v>2130616076</v>
      </c>
    </row>
    <row r="523" spans="1:23" x14ac:dyDescent="0.2">
      <c r="A523">
        <f>Source!A1978</f>
        <v>17</v>
      </c>
      <c r="C523">
        <v>3</v>
      </c>
      <c r="D523">
        <v>0</v>
      </c>
      <c r="E523">
        <f>SmtRes!AV602</f>
        <v>0</v>
      </c>
      <c r="F523" t="str">
        <f>SmtRes!I602</f>
        <v>21.1-25-343</v>
      </c>
      <c r="G523" t="str">
        <f>SmtRes!K602</f>
        <v>Скипидар живичный</v>
      </c>
      <c r="H523" t="str">
        <f>SmtRes!O602</f>
        <v>т</v>
      </c>
      <c r="I523">
        <f>SmtRes!Y602*Source!I1978</f>
        <v>1.2284999999999999E-2</v>
      </c>
      <c r="J523">
        <f>SmtRes!AO602</f>
        <v>1</v>
      </c>
      <c r="K523">
        <f>SmtRes!AE602</f>
        <v>343020.03</v>
      </c>
      <c r="L523">
        <f>SmtRes!DB602</f>
        <v>1080.51</v>
      </c>
      <c r="M523">
        <f>ROUND(ROUND(L523*Source!I1978, 6)*1, 2)</f>
        <v>4213.99</v>
      </c>
      <c r="N523">
        <f>SmtRes!AA602</f>
        <v>343020.03</v>
      </c>
      <c r="O523">
        <f>ROUND(ROUND(L523*Source!I1978, 6)*SmtRes!DA602, 2)</f>
        <v>4213.99</v>
      </c>
      <c r="P523">
        <f>SmtRes!AG602</f>
        <v>0</v>
      </c>
      <c r="Q523">
        <f>SmtRes!DC602</f>
        <v>0</v>
      </c>
      <c r="R523">
        <f>ROUND(ROUND(Q523*Source!I1978, 6)*1, 2)</f>
        <v>0</v>
      </c>
      <c r="S523">
        <f>SmtRes!AC602</f>
        <v>0</v>
      </c>
      <c r="T523">
        <f>ROUND(ROUND(Q523*Source!I1978, 6)*SmtRes!AK602, 2)</f>
        <v>0</v>
      </c>
      <c r="U523">
        <f>SmtRes!X602</f>
        <v>2135985724</v>
      </c>
      <c r="V523">
        <v>-588394673</v>
      </c>
      <c r="W523">
        <v>-588394673</v>
      </c>
    </row>
    <row r="524" spans="1:23" x14ac:dyDescent="0.2">
      <c r="A524">
        <f>Source!A1978</f>
        <v>17</v>
      </c>
      <c r="C524">
        <v>3</v>
      </c>
      <c r="D524">
        <v>0</v>
      </c>
      <c r="E524">
        <f>SmtRes!AV601</f>
        <v>0</v>
      </c>
      <c r="F524" t="str">
        <f>SmtRes!I601</f>
        <v>21.1-25-255</v>
      </c>
      <c r="G524" t="str">
        <f>SmtRes!K601</f>
        <v>Пленка полиэтиленовая, толщина 0,12 - 0,15 мм</v>
      </c>
      <c r="H524" t="str">
        <f>SmtRes!O601</f>
        <v>м2</v>
      </c>
      <c r="I524">
        <f>SmtRes!Y601*Source!I1978</f>
        <v>21.84</v>
      </c>
      <c r="J524">
        <f>SmtRes!AO601</f>
        <v>1</v>
      </c>
      <c r="K524">
        <f>SmtRes!AE601</f>
        <v>12.02</v>
      </c>
      <c r="L524">
        <f>SmtRes!DB601</f>
        <v>67.31</v>
      </c>
      <c r="M524">
        <f>ROUND(ROUND(L524*Source!I1978, 6)*1, 2)</f>
        <v>262.51</v>
      </c>
      <c r="N524">
        <f>SmtRes!AA601</f>
        <v>12.02</v>
      </c>
      <c r="O524">
        <f>ROUND(ROUND(L524*Source!I1978, 6)*SmtRes!DA601, 2)</f>
        <v>262.51</v>
      </c>
      <c r="P524">
        <f>SmtRes!AG601</f>
        <v>0</v>
      </c>
      <c r="Q524">
        <f>SmtRes!DC601</f>
        <v>0</v>
      </c>
      <c r="R524">
        <f>ROUND(ROUND(Q524*Source!I1978, 6)*1, 2)</f>
        <v>0</v>
      </c>
      <c r="S524">
        <f>SmtRes!AC601</f>
        <v>0</v>
      </c>
      <c r="T524">
        <f>ROUND(ROUND(Q524*Source!I1978, 6)*SmtRes!AK601, 2)</f>
        <v>0</v>
      </c>
      <c r="U524">
        <f>SmtRes!X601</f>
        <v>-656702110</v>
      </c>
      <c r="V524">
        <v>657210226</v>
      </c>
      <c r="W524">
        <v>657210226</v>
      </c>
    </row>
    <row r="525" spans="1:23" x14ac:dyDescent="0.2">
      <c r="A525">
        <f>Source!A1978</f>
        <v>17</v>
      </c>
      <c r="C525">
        <v>2</v>
      </c>
      <c r="D525">
        <v>0</v>
      </c>
      <c r="E525">
        <f>SmtRes!AV600</f>
        <v>0</v>
      </c>
      <c r="F525" t="str">
        <f>SmtRes!I600</f>
        <v>22.1-6-68</v>
      </c>
      <c r="G525" t="str">
        <f>SmtRes!K600</f>
        <v>Растворосмесители стационарные, емкость до 250 л</v>
      </c>
      <c r="H525" t="str">
        <f>SmtRes!O600</f>
        <v>маш.-ч</v>
      </c>
      <c r="I525">
        <f>SmtRes!Y600*Source!I1978</f>
        <v>10.295999999999999</v>
      </c>
      <c r="J525">
        <f>SmtRes!AO600</f>
        <v>1</v>
      </c>
      <c r="K525">
        <f>SmtRes!AF600</f>
        <v>454.31</v>
      </c>
      <c r="L525">
        <f>SmtRes!DB600</f>
        <v>1199.3800000000001</v>
      </c>
      <c r="M525">
        <f>ROUND(ROUND(L525*Source!I1978, 6)*1, 2)</f>
        <v>4677.58</v>
      </c>
      <c r="N525">
        <f>SmtRes!AB600</f>
        <v>454.31</v>
      </c>
      <c r="O525">
        <f>ROUND(ROUND(L525*Source!I1978, 6)*SmtRes!DA600, 2)</f>
        <v>4677.58</v>
      </c>
      <c r="P525">
        <f>SmtRes!AG600</f>
        <v>405.68</v>
      </c>
      <c r="Q525">
        <f>SmtRes!DC600</f>
        <v>1071</v>
      </c>
      <c r="R525">
        <f>ROUND(ROUND(Q525*Source!I1978, 6)*1, 2)</f>
        <v>4176.8999999999996</v>
      </c>
      <c r="S525">
        <f>SmtRes!AC600</f>
        <v>405.68</v>
      </c>
      <c r="T525">
        <f>ROUND(ROUND(Q525*Source!I1978, 6)*SmtRes!AK600, 2)</f>
        <v>4176.8999999999996</v>
      </c>
      <c r="U525">
        <f>SmtRes!X600</f>
        <v>1948933241</v>
      </c>
      <c r="V525">
        <v>4389697</v>
      </c>
      <c r="W525">
        <v>4389697</v>
      </c>
    </row>
    <row r="526" spans="1:23" x14ac:dyDescent="0.2">
      <c r="A526">
        <f>Source!A1978</f>
        <v>17</v>
      </c>
      <c r="C526">
        <v>2</v>
      </c>
      <c r="D526">
        <v>0</v>
      </c>
      <c r="E526">
        <f>SmtRes!AV599</f>
        <v>0</v>
      </c>
      <c r="F526" t="str">
        <f>SmtRes!I599</f>
        <v>22.1-4-8</v>
      </c>
      <c r="G526" t="str">
        <f>SmtRes!K599</f>
        <v>Погрузчики на автомобильном ходу, грузоподъемность до 1 т</v>
      </c>
      <c r="H526" t="str">
        <f>SmtRes!O599</f>
        <v>маш.-ч</v>
      </c>
      <c r="I526">
        <f>SmtRes!Y599*Source!I1978</f>
        <v>3.9E-2</v>
      </c>
      <c r="J526">
        <f>SmtRes!AO599</f>
        <v>1</v>
      </c>
      <c r="K526">
        <f>SmtRes!AF599</f>
        <v>616.73</v>
      </c>
      <c r="L526">
        <f>SmtRes!DB599</f>
        <v>6.17</v>
      </c>
      <c r="M526">
        <f>ROUND(ROUND(L526*Source!I1978, 6)*1, 2)</f>
        <v>24.06</v>
      </c>
      <c r="N526">
        <f>SmtRes!AB599</f>
        <v>616.73</v>
      </c>
      <c r="O526">
        <f>ROUND(ROUND(L526*Source!I1978, 6)*SmtRes!DA599, 2)</f>
        <v>24.06</v>
      </c>
      <c r="P526">
        <f>SmtRes!AG599</f>
        <v>511.29</v>
      </c>
      <c r="Q526">
        <f>SmtRes!DC599</f>
        <v>5.1100000000000003</v>
      </c>
      <c r="R526">
        <f>ROUND(ROUND(Q526*Source!I1978, 6)*1, 2)</f>
        <v>19.93</v>
      </c>
      <c r="S526">
        <f>SmtRes!AC599</f>
        <v>511.29</v>
      </c>
      <c r="T526">
        <f>ROUND(ROUND(Q526*Source!I1978, 6)*SmtRes!AK599, 2)</f>
        <v>19.93</v>
      </c>
      <c r="U526">
        <f>SmtRes!X599</f>
        <v>-929482187</v>
      </c>
      <c r="V526">
        <v>-878210744</v>
      </c>
      <c r="W526">
        <v>-878210744</v>
      </c>
    </row>
    <row r="527" spans="1:23" x14ac:dyDescent="0.2">
      <c r="A527">
        <f>Source!A1978</f>
        <v>17</v>
      </c>
      <c r="C527">
        <v>2</v>
      </c>
      <c r="D527">
        <v>0</v>
      </c>
      <c r="E527">
        <f>SmtRes!AV598</f>
        <v>0</v>
      </c>
      <c r="F527" t="str">
        <f>SmtRes!I598</f>
        <v>22.1-30-102</v>
      </c>
      <c r="G527" t="str">
        <f>SmtRes!K598</f>
        <v>Дрели электрические, двухскоростные, мощностью 600 Вт</v>
      </c>
      <c r="H527" t="str">
        <f>SmtRes!O598</f>
        <v>маш.-ч</v>
      </c>
      <c r="I527">
        <f>SmtRes!Y598*Source!I1978</f>
        <v>4.6019999999999994</v>
      </c>
      <c r="J527">
        <f>SmtRes!AO598</f>
        <v>1</v>
      </c>
      <c r="K527">
        <f>SmtRes!AF598</f>
        <v>7.44</v>
      </c>
      <c r="L527">
        <f>SmtRes!DB598</f>
        <v>8.7799999999999994</v>
      </c>
      <c r="M527">
        <f>ROUND(ROUND(L527*Source!I1978, 6)*1, 2)</f>
        <v>34.24</v>
      </c>
      <c r="N527">
        <f>SmtRes!AB598</f>
        <v>7.44</v>
      </c>
      <c r="O527">
        <f>ROUND(ROUND(L527*Source!I1978, 6)*SmtRes!DA598, 2)</f>
        <v>34.24</v>
      </c>
      <c r="P527">
        <f>SmtRes!AG598</f>
        <v>0.98</v>
      </c>
      <c r="Q527">
        <f>SmtRes!DC598</f>
        <v>1.1599999999999999</v>
      </c>
      <c r="R527">
        <f>ROUND(ROUND(Q527*Source!I1978, 6)*1, 2)</f>
        <v>4.5199999999999996</v>
      </c>
      <c r="S527">
        <f>SmtRes!AC598</f>
        <v>0.98</v>
      </c>
      <c r="T527">
        <f>ROUND(ROUND(Q527*Source!I1978, 6)*SmtRes!AK598, 2)</f>
        <v>4.5199999999999996</v>
      </c>
      <c r="U527">
        <f>SmtRes!X598</f>
        <v>-1222982568</v>
      </c>
      <c r="V527">
        <v>-2110789947</v>
      </c>
      <c r="W527">
        <v>-2110789947</v>
      </c>
    </row>
    <row r="528" spans="1:23" x14ac:dyDescent="0.2">
      <c r="A528">
        <f>Source!A1978</f>
        <v>17</v>
      </c>
      <c r="C528">
        <v>2</v>
      </c>
      <c r="D528">
        <v>0</v>
      </c>
      <c r="E528">
        <f>SmtRes!AV597</f>
        <v>0</v>
      </c>
      <c r="F528" t="str">
        <f>SmtRes!I597</f>
        <v>22.1-17-168</v>
      </c>
      <c r="G528" t="str">
        <f>SmtRes!K597</f>
        <v>Укладчики полимерных покрытий на игровых и спортивных площадках, производительность 10-50 м2/ч</v>
      </c>
      <c r="H528" t="str">
        <f>SmtRes!O597</f>
        <v>маш.-ч</v>
      </c>
      <c r="I528">
        <f>SmtRes!Y597*Source!I1978</f>
        <v>10.295999999999999</v>
      </c>
      <c r="J528">
        <f>SmtRes!AO597</f>
        <v>1</v>
      </c>
      <c r="K528">
        <f>SmtRes!AF597</f>
        <v>531.41</v>
      </c>
      <c r="L528">
        <f>SmtRes!DB597</f>
        <v>1402.92</v>
      </c>
      <c r="M528">
        <f>ROUND(ROUND(L528*Source!I1978, 6)*1, 2)</f>
        <v>5471.39</v>
      </c>
      <c r="N528">
        <f>SmtRes!AB597</f>
        <v>531.41</v>
      </c>
      <c r="O528">
        <f>ROUND(ROUND(L528*Source!I1978, 6)*SmtRes!DA597, 2)</f>
        <v>5471.39</v>
      </c>
      <c r="P528">
        <f>SmtRes!AG597</f>
        <v>373.56</v>
      </c>
      <c r="Q528">
        <f>SmtRes!DC597</f>
        <v>986.2</v>
      </c>
      <c r="R528">
        <f>ROUND(ROUND(Q528*Source!I1978, 6)*1, 2)</f>
        <v>3846.18</v>
      </c>
      <c r="S528">
        <f>SmtRes!AC597</f>
        <v>373.56</v>
      </c>
      <c r="T528">
        <f>ROUND(ROUND(Q528*Source!I1978, 6)*SmtRes!AK597, 2)</f>
        <v>3846.18</v>
      </c>
      <c r="U528">
        <f>SmtRes!X597</f>
        <v>2028281919</v>
      </c>
      <c r="V528">
        <v>-1587432455</v>
      </c>
      <c r="W528">
        <v>-1587432455</v>
      </c>
    </row>
    <row r="529" spans="1:23" x14ac:dyDescent="0.2">
      <c r="A529">
        <f>Source!A1980</f>
        <v>18</v>
      </c>
      <c r="C529">
        <v>3</v>
      </c>
      <c r="D529">
        <f>Source!BI1980</f>
        <v>4</v>
      </c>
      <c r="E529">
        <f>Source!FS1980</f>
        <v>0</v>
      </c>
      <c r="F529" t="str">
        <f>Source!F1980</f>
        <v>21.1-25-770</v>
      </c>
      <c r="G529" t="str">
        <f>Source!G1980</f>
        <v>Крошка каучуковая гранулированная, окрашенная в массе, фракция 2-3 мм, цвет черный</v>
      </c>
      <c r="H529" t="str">
        <f>Source!H1980</f>
        <v>кг</v>
      </c>
      <c r="I529">
        <f>Source!I1980</f>
        <v>2866.5</v>
      </c>
      <c r="J529">
        <v>1</v>
      </c>
      <c r="K529">
        <f>Source!AC1980</f>
        <v>94.72</v>
      </c>
      <c r="M529">
        <f>ROUND(K529*I529, 2)</f>
        <v>271514.88</v>
      </c>
      <c r="N529">
        <f>Source!AC1980*IF(Source!BC1980&lt;&gt; 0, Source!BC1980, 1)</f>
        <v>94.72</v>
      </c>
      <c r="O529">
        <f>ROUND(N529*I529, 2)</f>
        <v>271514.88</v>
      </c>
      <c r="P529">
        <f>Source!AE1980</f>
        <v>0</v>
      </c>
      <c r="R529">
        <f>ROUND(P529*I529, 2)</f>
        <v>0</v>
      </c>
      <c r="S529">
        <f>Source!AE1980*IF(Source!BS1980&lt;&gt; 0, Source!BS1980, 1)</f>
        <v>0</v>
      </c>
      <c r="T529">
        <f>ROUND(S529*I529, 2)</f>
        <v>0</v>
      </c>
      <c r="U529">
        <f>Source!GF1980</f>
        <v>1723842548</v>
      </c>
      <c r="V529">
        <v>886629262</v>
      </c>
      <c r="W529">
        <v>886629262</v>
      </c>
    </row>
    <row r="530" spans="1:23" x14ac:dyDescent="0.2">
      <c r="A530">
        <f>Source!A1981</f>
        <v>17</v>
      </c>
      <c r="C530">
        <v>3</v>
      </c>
      <c r="D530">
        <v>0</v>
      </c>
      <c r="E530">
        <f>SmtRes!AV613</f>
        <v>0</v>
      </c>
      <c r="F530" t="str">
        <f>SmtRes!I613</f>
        <v>21.1-6-101</v>
      </c>
      <c r="G530" t="str">
        <f>SmtRes!K613</f>
        <v>Пигменты сухие для красок, кислотный желтый</v>
      </c>
      <c r="H530" t="str">
        <f>SmtRes!O613</f>
        <v>т</v>
      </c>
      <c r="I530">
        <f>SmtRes!Y613*Source!I1981</f>
        <v>4.095E-2</v>
      </c>
      <c r="J530">
        <f>SmtRes!AO613</f>
        <v>1</v>
      </c>
      <c r="K530">
        <f>SmtRes!AE613</f>
        <v>748299.67</v>
      </c>
      <c r="L530">
        <f>SmtRes!DB613</f>
        <v>7857.15</v>
      </c>
      <c r="M530">
        <f>ROUND(ROUND(L530*Source!I1981, 6)*1, 2)</f>
        <v>30642.89</v>
      </c>
      <c r="N530">
        <f>SmtRes!AA613</f>
        <v>748299.67</v>
      </c>
      <c r="O530">
        <f>ROUND(ROUND(L530*Source!I1981, 6)*SmtRes!DA613, 2)</f>
        <v>30642.89</v>
      </c>
      <c r="P530">
        <f>SmtRes!AG613</f>
        <v>0</v>
      </c>
      <c r="Q530">
        <f>SmtRes!DC613</f>
        <v>0</v>
      </c>
      <c r="R530">
        <f>ROUND(ROUND(Q530*Source!I1981, 6)*1, 2)</f>
        <v>0</v>
      </c>
      <c r="S530">
        <f>SmtRes!AC613</f>
        <v>0</v>
      </c>
      <c r="T530">
        <f>ROUND(ROUND(Q530*Source!I1981, 6)*SmtRes!AK613, 2)</f>
        <v>0</v>
      </c>
      <c r="U530">
        <f>SmtRes!X613</f>
        <v>-629368275</v>
      </c>
      <c r="V530">
        <v>-308535249</v>
      </c>
      <c r="W530">
        <v>-308535249</v>
      </c>
    </row>
    <row r="531" spans="1:23" x14ac:dyDescent="0.2">
      <c r="A531">
        <f>Source!A1981</f>
        <v>17</v>
      </c>
      <c r="C531">
        <v>3</v>
      </c>
      <c r="D531">
        <v>0</v>
      </c>
      <c r="E531">
        <f>SmtRes!AV612</f>
        <v>0</v>
      </c>
      <c r="F531" t="str">
        <f>SmtRes!I612</f>
        <v>21.1-25-776</v>
      </c>
      <c r="G531" t="str">
        <f>SmtRes!K612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531" t="str">
        <f>SmtRes!O612</f>
        <v>кг</v>
      </c>
      <c r="I531">
        <f>SmtRes!Y612*Source!I1981</f>
        <v>163.79999999999998</v>
      </c>
      <c r="J531">
        <f>SmtRes!AO612</f>
        <v>1</v>
      </c>
      <c r="K531">
        <f>SmtRes!AE612</f>
        <v>202.34</v>
      </c>
      <c r="L531">
        <f>SmtRes!DB612</f>
        <v>8498.2800000000007</v>
      </c>
      <c r="M531">
        <f>ROUND(ROUND(L531*Source!I1981, 6)*1, 2)</f>
        <v>33143.29</v>
      </c>
      <c r="N531">
        <f>SmtRes!AA612</f>
        <v>202.34</v>
      </c>
      <c r="O531">
        <f>ROUND(ROUND(L531*Source!I1981, 6)*SmtRes!DA612, 2)</f>
        <v>33143.29</v>
      </c>
      <c r="P531">
        <f>SmtRes!AG612</f>
        <v>0</v>
      </c>
      <c r="Q531">
        <f>SmtRes!DC612</f>
        <v>0</v>
      </c>
      <c r="R531">
        <f>ROUND(ROUND(Q531*Source!I1981, 6)*1, 2)</f>
        <v>0</v>
      </c>
      <c r="S531">
        <f>SmtRes!AC612</f>
        <v>0</v>
      </c>
      <c r="T531">
        <f>ROUND(ROUND(Q531*Source!I1981, 6)*SmtRes!AK612, 2)</f>
        <v>0</v>
      </c>
      <c r="U531">
        <f>SmtRes!X612</f>
        <v>1434584530</v>
      </c>
      <c r="V531">
        <v>2130616076</v>
      </c>
      <c r="W531">
        <v>2130616076</v>
      </c>
    </row>
    <row r="532" spans="1:23" x14ac:dyDescent="0.2">
      <c r="A532">
        <f>Source!A1981</f>
        <v>17</v>
      </c>
      <c r="C532">
        <v>2</v>
      </c>
      <c r="D532">
        <v>0</v>
      </c>
      <c r="E532">
        <f>SmtRes!AV609</f>
        <v>0</v>
      </c>
      <c r="F532" t="str">
        <f>SmtRes!I609</f>
        <v>22.1-6-68</v>
      </c>
      <c r="G532" t="str">
        <f>SmtRes!K609</f>
        <v>Растворосмесители стационарные, емкость до 250 л</v>
      </c>
      <c r="H532" t="str">
        <f>SmtRes!O609</f>
        <v>маш.-ч</v>
      </c>
      <c r="I532">
        <f>SmtRes!Y609*Source!I1981</f>
        <v>1.95</v>
      </c>
      <c r="J532">
        <f>SmtRes!AO609</f>
        <v>1</v>
      </c>
      <c r="K532">
        <f>SmtRes!AF609</f>
        <v>454.31</v>
      </c>
      <c r="L532">
        <f>SmtRes!DB609</f>
        <v>227.16</v>
      </c>
      <c r="M532">
        <f>ROUND(ROUND(L532*Source!I1981, 6)*1, 2)</f>
        <v>885.92</v>
      </c>
      <c r="N532">
        <f>SmtRes!AB609</f>
        <v>454.31</v>
      </c>
      <c r="O532">
        <f>ROUND(ROUND(L532*Source!I1981, 6)*SmtRes!DA609, 2)</f>
        <v>885.92</v>
      </c>
      <c r="P532">
        <f>SmtRes!AG609</f>
        <v>405.68</v>
      </c>
      <c r="Q532">
        <f>SmtRes!DC609</f>
        <v>202.84</v>
      </c>
      <c r="R532">
        <f>ROUND(ROUND(Q532*Source!I1981, 6)*1, 2)</f>
        <v>791.08</v>
      </c>
      <c r="S532">
        <f>SmtRes!AC609</f>
        <v>405.68</v>
      </c>
      <c r="T532">
        <f>ROUND(ROUND(Q532*Source!I1981, 6)*SmtRes!AK609, 2)</f>
        <v>791.08</v>
      </c>
      <c r="U532">
        <f>SmtRes!X609</f>
        <v>1948933241</v>
      </c>
      <c r="V532">
        <v>4389697</v>
      </c>
      <c r="W532">
        <v>4389697</v>
      </c>
    </row>
    <row r="533" spans="1:23" x14ac:dyDescent="0.2">
      <c r="A533">
        <f>Source!A1981</f>
        <v>17</v>
      </c>
      <c r="C533">
        <v>2</v>
      </c>
      <c r="D533">
        <v>0</v>
      </c>
      <c r="E533">
        <f>SmtRes!AV608</f>
        <v>0</v>
      </c>
      <c r="F533" t="str">
        <f>SmtRes!I608</f>
        <v>22.1-17-168</v>
      </c>
      <c r="G533" t="str">
        <f>SmtRes!K608</f>
        <v>Укладчики полимерных покрытий на игровых и спортивных площадках, производительность 10-50 м2/ч</v>
      </c>
      <c r="H533" t="str">
        <f>SmtRes!O608</f>
        <v>маш.-ч</v>
      </c>
      <c r="I533">
        <f>SmtRes!Y608*Source!I1981</f>
        <v>1.95</v>
      </c>
      <c r="J533">
        <f>SmtRes!AO608</f>
        <v>1</v>
      </c>
      <c r="K533">
        <f>SmtRes!AF608</f>
        <v>531.41</v>
      </c>
      <c r="L533">
        <f>SmtRes!DB608</f>
        <v>265.70999999999998</v>
      </c>
      <c r="M533">
        <f>ROUND(ROUND(L533*Source!I1981, 6)*1, 2)</f>
        <v>1036.27</v>
      </c>
      <c r="N533">
        <f>SmtRes!AB608</f>
        <v>531.41</v>
      </c>
      <c r="O533">
        <f>ROUND(ROUND(L533*Source!I1981, 6)*SmtRes!DA608, 2)</f>
        <v>1036.27</v>
      </c>
      <c r="P533">
        <f>SmtRes!AG608</f>
        <v>373.56</v>
      </c>
      <c r="Q533">
        <f>SmtRes!DC608</f>
        <v>186.78</v>
      </c>
      <c r="R533">
        <f>ROUND(ROUND(Q533*Source!I1981, 6)*1, 2)</f>
        <v>728.44</v>
      </c>
      <c r="S533">
        <f>SmtRes!AC608</f>
        <v>373.56</v>
      </c>
      <c r="T533">
        <f>ROUND(ROUND(Q533*Source!I1981, 6)*SmtRes!AK608, 2)</f>
        <v>728.44</v>
      </c>
      <c r="U533">
        <f>SmtRes!X608</f>
        <v>2028281919</v>
      </c>
      <c r="V533">
        <v>-1587432455</v>
      </c>
      <c r="W533">
        <v>-1587432455</v>
      </c>
    </row>
    <row r="534" spans="1:23" x14ac:dyDescent="0.2">
      <c r="A534">
        <f>Source!A1983</f>
        <v>18</v>
      </c>
      <c r="C534">
        <v>3</v>
      </c>
      <c r="D534">
        <f>Source!BI1983</f>
        <v>4</v>
      </c>
      <c r="E534">
        <f>Source!FS1983</f>
        <v>0</v>
      </c>
      <c r="F534" t="str">
        <f>Source!F1983</f>
        <v>21.1-25-770</v>
      </c>
      <c r="G534" t="str">
        <f>Source!G1983</f>
        <v>Крошка каучуковая гранулированная, окрашенная в массе, фракция 2-3 мм, цвет черный</v>
      </c>
      <c r="H534" t="str">
        <f>Source!H1983</f>
        <v>кг</v>
      </c>
      <c r="I534">
        <f>Source!I1983</f>
        <v>573.29999999999995</v>
      </c>
      <c r="J534">
        <v>1</v>
      </c>
      <c r="K534">
        <f>Source!AC1983</f>
        <v>94.72</v>
      </c>
      <c r="M534">
        <f>ROUND(K534*I534, 2)</f>
        <v>54302.98</v>
      </c>
      <c r="N534">
        <f>Source!AC1983*IF(Source!BC1983&lt;&gt; 0, Source!BC1983, 1)</f>
        <v>94.72</v>
      </c>
      <c r="O534">
        <f>ROUND(N534*I534, 2)</f>
        <v>54302.98</v>
      </c>
      <c r="P534">
        <f>Source!AE1983</f>
        <v>0</v>
      </c>
      <c r="R534">
        <f>ROUND(P534*I534, 2)</f>
        <v>0</v>
      </c>
      <c r="S534">
        <f>Source!AE1983*IF(Source!BS1983&lt;&gt; 0, Source!BS1983, 1)</f>
        <v>0</v>
      </c>
      <c r="T534">
        <f>ROUND(S534*I534, 2)</f>
        <v>0</v>
      </c>
      <c r="U534">
        <f>Source!GF1983</f>
        <v>1723842548</v>
      </c>
      <c r="V534">
        <v>886629262</v>
      </c>
      <c r="W534">
        <v>886629262</v>
      </c>
    </row>
    <row r="535" spans="1:23" x14ac:dyDescent="0.2">
      <c r="A535">
        <f>Source!A1984</f>
        <v>17</v>
      </c>
      <c r="C535">
        <v>3</v>
      </c>
      <c r="D535">
        <v>0</v>
      </c>
      <c r="E535">
        <f>SmtRes!AV616</f>
        <v>0</v>
      </c>
      <c r="F535" t="str">
        <f>SmtRes!I616</f>
        <v>21.3-2-15</v>
      </c>
      <c r="G535" t="str">
        <f>SmtRes!K616</f>
        <v>Растворы цементные, марка 100</v>
      </c>
      <c r="H535" t="str">
        <f>SmtRes!O616</f>
        <v>м3</v>
      </c>
      <c r="I535">
        <f>SmtRes!Y616*Source!I1984</f>
        <v>5.3999999999999999E-2</v>
      </c>
      <c r="J535">
        <f>SmtRes!AO616</f>
        <v>1</v>
      </c>
      <c r="K535">
        <f>SmtRes!AE616</f>
        <v>3392.59</v>
      </c>
      <c r="L535">
        <f>SmtRes!DB616</f>
        <v>203.56</v>
      </c>
      <c r="M535">
        <f>ROUND(ROUND(L535*Source!I1984, 6)*1, 2)</f>
        <v>183.2</v>
      </c>
      <c r="N535">
        <f>SmtRes!AA616</f>
        <v>3392.59</v>
      </c>
      <c r="O535">
        <f>ROUND(ROUND(L535*Source!I1984, 6)*SmtRes!DA616, 2)</f>
        <v>183.2</v>
      </c>
      <c r="P535">
        <f>SmtRes!AG616</f>
        <v>0</v>
      </c>
      <c r="Q535">
        <f>SmtRes!DC616</f>
        <v>0</v>
      </c>
      <c r="R535">
        <f>ROUND(ROUND(Q535*Source!I1984, 6)*1, 2)</f>
        <v>0</v>
      </c>
      <c r="S535">
        <f>SmtRes!AC616</f>
        <v>0</v>
      </c>
      <c r="T535">
        <f>ROUND(ROUND(Q535*Source!I1984, 6)*SmtRes!AK616, 2)</f>
        <v>0</v>
      </c>
      <c r="U535">
        <f>SmtRes!X616</f>
        <v>253260963</v>
      </c>
      <c r="V535">
        <v>1066234070</v>
      </c>
      <c r="W535">
        <v>1066234070</v>
      </c>
    </row>
    <row r="536" spans="1:23" x14ac:dyDescent="0.2">
      <c r="A536">
        <f>Source!A1984</f>
        <v>17</v>
      </c>
      <c r="C536">
        <v>3</v>
      </c>
      <c r="D536">
        <v>0</v>
      </c>
      <c r="E536">
        <f>SmtRes!AV615</f>
        <v>0</v>
      </c>
      <c r="F536" t="str">
        <f>SmtRes!I615</f>
        <v>21.3-1-69</v>
      </c>
      <c r="G536" t="str">
        <f>SmtRes!K615</f>
        <v>Смеси бетонные, БСГ, тяжелого бетона на гранитном щебне, класс прочности: В15 (М200); П3, фракция 5-20, F50-100, W0-2</v>
      </c>
      <c r="H536" t="str">
        <f>SmtRes!O615</f>
        <v>м3</v>
      </c>
      <c r="I536">
        <f>SmtRes!Y615*Source!I1984</f>
        <v>5.3100000000000005</v>
      </c>
      <c r="J536">
        <f>SmtRes!AO615</f>
        <v>1</v>
      </c>
      <c r="K536">
        <f>SmtRes!AE615</f>
        <v>3714.73</v>
      </c>
      <c r="L536">
        <f>SmtRes!DB615</f>
        <v>21916.91</v>
      </c>
      <c r="M536">
        <f>ROUND(ROUND(L536*Source!I1984, 6)*1, 2)</f>
        <v>19725.22</v>
      </c>
      <c r="N536">
        <f>SmtRes!AA615</f>
        <v>3714.73</v>
      </c>
      <c r="O536">
        <f>ROUND(ROUND(L536*Source!I1984, 6)*SmtRes!DA615, 2)</f>
        <v>19725.22</v>
      </c>
      <c r="P536">
        <f>SmtRes!AG615</f>
        <v>0</v>
      </c>
      <c r="Q536">
        <f>SmtRes!DC615</f>
        <v>0</v>
      </c>
      <c r="R536">
        <f>ROUND(ROUND(Q536*Source!I1984, 6)*1, 2)</f>
        <v>0</v>
      </c>
      <c r="S536">
        <f>SmtRes!AC615</f>
        <v>0</v>
      </c>
      <c r="T536">
        <f>ROUND(ROUND(Q536*Source!I1984, 6)*SmtRes!AK615, 2)</f>
        <v>0</v>
      </c>
      <c r="U536">
        <f>SmtRes!X615</f>
        <v>-697630842</v>
      </c>
      <c r="V536">
        <v>-887866689</v>
      </c>
      <c r="W536">
        <v>-887866689</v>
      </c>
    </row>
    <row r="537" spans="1:23" x14ac:dyDescent="0.2">
      <c r="A537">
        <f>Source!A2050</f>
        <v>4</v>
      </c>
      <c r="B537">
        <v>2050</v>
      </c>
      <c r="G537" t="str">
        <f>Source!G2050</f>
        <v>Установка МАФ</v>
      </c>
    </row>
    <row r="538" spans="1:23" x14ac:dyDescent="0.2">
      <c r="A538">
        <f>Source!A2054</f>
        <v>17</v>
      </c>
      <c r="C538">
        <v>3</v>
      </c>
      <c r="D538">
        <v>0</v>
      </c>
      <c r="E538">
        <f>SmtRes!AV623</f>
        <v>0</v>
      </c>
      <c r="F538" t="str">
        <f>SmtRes!I623</f>
        <v>21.7-9-6</v>
      </c>
      <c r="G538" t="str">
        <f>SmtRes!K623</f>
        <v>Столбик для ограды газонной из трубы профильной 40х40 мм, высота 1000мм</v>
      </c>
      <c r="H538" t="str">
        <f>SmtRes!O623</f>
        <v>шт.</v>
      </c>
      <c r="I538">
        <f>SmtRes!Y623*Source!I2054</f>
        <v>6</v>
      </c>
      <c r="J538">
        <f>SmtRes!AO623</f>
        <v>1</v>
      </c>
      <c r="K538">
        <f>SmtRes!AE623</f>
        <v>236.53</v>
      </c>
      <c r="L538">
        <f>SmtRes!DB623</f>
        <v>2365.3000000000002</v>
      </c>
      <c r="M538">
        <f>ROUND(ROUND(L538*Source!I2054, 6)*1, 2)</f>
        <v>1419.18</v>
      </c>
      <c r="N538">
        <f>SmtRes!AA623</f>
        <v>236.53</v>
      </c>
      <c r="O538">
        <f>ROUND(ROUND(L538*Source!I2054, 6)*SmtRes!DA623, 2)</f>
        <v>1419.18</v>
      </c>
      <c r="P538">
        <f>SmtRes!AG623</f>
        <v>0</v>
      </c>
      <c r="Q538">
        <f>SmtRes!DC623</f>
        <v>0</v>
      </c>
      <c r="R538">
        <f>ROUND(ROUND(Q538*Source!I2054, 6)*1, 2)</f>
        <v>0</v>
      </c>
      <c r="S538">
        <f>SmtRes!AC623</f>
        <v>0</v>
      </c>
      <c r="T538">
        <f>ROUND(ROUND(Q538*Source!I2054, 6)*SmtRes!AK623, 2)</f>
        <v>0</v>
      </c>
      <c r="U538">
        <f>SmtRes!X623</f>
        <v>-1873178035</v>
      </c>
      <c r="V538">
        <v>-820543880</v>
      </c>
      <c r="W538">
        <v>-820543880</v>
      </c>
    </row>
    <row r="539" spans="1:23" x14ac:dyDescent="0.2">
      <c r="A539">
        <f>Source!A2054</f>
        <v>17</v>
      </c>
      <c r="C539">
        <v>3</v>
      </c>
      <c r="D539">
        <v>0</v>
      </c>
      <c r="E539">
        <f>SmtRes!AV622</f>
        <v>0</v>
      </c>
      <c r="F539" t="str">
        <f>SmtRes!I622</f>
        <v>21.1-25-13</v>
      </c>
      <c r="G539" t="str">
        <f>SmtRes!K622</f>
        <v>Вода</v>
      </c>
      <c r="H539" t="str">
        <f>SmtRes!O622</f>
        <v>м3</v>
      </c>
      <c r="I539">
        <f>SmtRes!Y622*Source!I2054</f>
        <v>4.6199999999999998E-2</v>
      </c>
      <c r="J539">
        <f>SmtRes!AO622</f>
        <v>1</v>
      </c>
      <c r="K539">
        <f>SmtRes!AE622</f>
        <v>35.25</v>
      </c>
      <c r="L539">
        <f>SmtRes!DB622</f>
        <v>2.71</v>
      </c>
      <c r="M539">
        <f>ROUND(ROUND(L539*Source!I2054, 6)*1, 2)</f>
        <v>1.63</v>
      </c>
      <c r="N539">
        <f>SmtRes!AA622</f>
        <v>35.25</v>
      </c>
      <c r="O539">
        <f>ROUND(ROUND(L539*Source!I2054, 6)*SmtRes!DA622, 2)</f>
        <v>1.63</v>
      </c>
      <c r="P539">
        <f>SmtRes!AG622</f>
        <v>0</v>
      </c>
      <c r="Q539">
        <f>SmtRes!DC622</f>
        <v>0</v>
      </c>
      <c r="R539">
        <f>ROUND(ROUND(Q539*Source!I2054, 6)*1, 2)</f>
        <v>0</v>
      </c>
      <c r="S539">
        <f>SmtRes!AC622</f>
        <v>0</v>
      </c>
      <c r="T539">
        <f>ROUND(ROUND(Q539*Source!I2054, 6)*SmtRes!AK622, 2)</f>
        <v>0</v>
      </c>
      <c r="U539">
        <f>SmtRes!X622</f>
        <v>1057803868</v>
      </c>
      <c r="V539">
        <v>-2043949916</v>
      </c>
      <c r="W539">
        <v>-2043949916</v>
      </c>
    </row>
    <row r="540" spans="1:23" x14ac:dyDescent="0.2">
      <c r="A540">
        <f>Source!A2054</f>
        <v>17</v>
      </c>
      <c r="C540">
        <v>3</v>
      </c>
      <c r="D540">
        <v>0</v>
      </c>
      <c r="E540">
        <f>SmtRes!AV621</f>
        <v>0</v>
      </c>
      <c r="F540" t="str">
        <f>SmtRes!I621</f>
        <v>21.1-2-13</v>
      </c>
      <c r="G540" t="str">
        <f>SmtRes!K621</f>
        <v>Цемент общестроительный, портландцемент общего назначения, марка 400</v>
      </c>
      <c r="H540" t="str">
        <f>SmtRes!O621</f>
        <v>т</v>
      </c>
      <c r="I540">
        <f>SmtRes!Y621*Source!I2054</f>
        <v>6.4199999999999993E-2</v>
      </c>
      <c r="J540">
        <f>SmtRes!AO621</f>
        <v>1</v>
      </c>
      <c r="K540">
        <f>SmtRes!AE621</f>
        <v>4207.5</v>
      </c>
      <c r="L540">
        <f>SmtRes!DB621</f>
        <v>450.2</v>
      </c>
      <c r="M540">
        <f>ROUND(ROUND(L540*Source!I2054, 6)*1, 2)</f>
        <v>270.12</v>
      </c>
      <c r="N540">
        <f>SmtRes!AA621</f>
        <v>4207.5</v>
      </c>
      <c r="O540">
        <f>ROUND(ROUND(L540*Source!I2054, 6)*SmtRes!DA621, 2)</f>
        <v>270.12</v>
      </c>
      <c r="P540">
        <f>SmtRes!AG621</f>
        <v>0</v>
      </c>
      <c r="Q540">
        <f>SmtRes!DC621</f>
        <v>0</v>
      </c>
      <c r="R540">
        <f>ROUND(ROUND(Q540*Source!I2054, 6)*1, 2)</f>
        <v>0</v>
      </c>
      <c r="S540">
        <f>SmtRes!AC621</f>
        <v>0</v>
      </c>
      <c r="T540">
        <f>ROUND(ROUND(Q540*Source!I2054, 6)*SmtRes!AK621, 2)</f>
        <v>0</v>
      </c>
      <c r="U540">
        <f>SmtRes!X621</f>
        <v>381792092</v>
      </c>
      <c r="V540">
        <v>-1484058169</v>
      </c>
      <c r="W540">
        <v>-1484058169</v>
      </c>
    </row>
    <row r="541" spans="1:23" x14ac:dyDescent="0.2">
      <c r="A541">
        <f>Source!A2054</f>
        <v>17</v>
      </c>
      <c r="C541">
        <v>3</v>
      </c>
      <c r="D541">
        <v>0</v>
      </c>
      <c r="E541">
        <f>SmtRes!AV620</f>
        <v>0</v>
      </c>
      <c r="F541" t="str">
        <f>SmtRes!I620</f>
        <v>21.1-12-11</v>
      </c>
      <c r="G541" t="str">
        <f>SmtRes!K620</f>
        <v>Песок для строительных работ, рядовой</v>
      </c>
      <c r="H541" t="str">
        <f>SmtRes!O620</f>
        <v>м3</v>
      </c>
      <c r="I541">
        <f>SmtRes!Y620*Source!I2054</f>
        <v>0.17939999999999998</v>
      </c>
      <c r="J541">
        <f>SmtRes!AO620</f>
        <v>1</v>
      </c>
      <c r="K541">
        <f>SmtRes!AE620</f>
        <v>590.78</v>
      </c>
      <c r="L541">
        <f>SmtRes!DB620</f>
        <v>176.64</v>
      </c>
      <c r="M541">
        <f>ROUND(ROUND(L541*Source!I2054, 6)*1, 2)</f>
        <v>105.98</v>
      </c>
      <c r="N541">
        <f>SmtRes!AA620</f>
        <v>590.78</v>
      </c>
      <c r="O541">
        <f>ROUND(ROUND(L541*Source!I2054, 6)*SmtRes!DA620, 2)</f>
        <v>105.98</v>
      </c>
      <c r="P541">
        <f>SmtRes!AG620</f>
        <v>0</v>
      </c>
      <c r="Q541">
        <f>SmtRes!DC620</f>
        <v>0</v>
      </c>
      <c r="R541">
        <f>ROUND(ROUND(Q541*Source!I2054, 6)*1, 2)</f>
        <v>0</v>
      </c>
      <c r="S541">
        <f>SmtRes!AC620</f>
        <v>0</v>
      </c>
      <c r="T541">
        <f>ROUND(ROUND(Q541*Source!I2054, 6)*SmtRes!AK620, 2)</f>
        <v>0</v>
      </c>
      <c r="U541">
        <f>SmtRes!X620</f>
        <v>1817333636</v>
      </c>
      <c r="V541">
        <v>2132229025</v>
      </c>
      <c r="W541">
        <v>2132229025</v>
      </c>
    </row>
    <row r="542" spans="1:23" x14ac:dyDescent="0.2">
      <c r="A542">
        <f>Source!A2055</f>
        <v>17</v>
      </c>
      <c r="C542">
        <v>3</v>
      </c>
      <c r="D542">
        <f>Source!BI2055</f>
        <v>1</v>
      </c>
      <c r="E542">
        <f>Source!FS2055</f>
        <v>0</v>
      </c>
      <c r="F542" t="str">
        <f>Source!F2055</f>
        <v>коммерческое предложение</v>
      </c>
      <c r="G542" t="str">
        <f>Source!G2055</f>
        <v>Стойка с баскетбольным щитом ФК065.00  (120 х 180 х 380)</v>
      </c>
      <c r="H542" t="str">
        <f>Source!H2055</f>
        <v>шт.</v>
      </c>
      <c r="I542">
        <f>Source!I2055</f>
        <v>2</v>
      </c>
      <c r="J542">
        <v>1</v>
      </c>
      <c r="K542">
        <f>Source!AC2055</f>
        <v>34525</v>
      </c>
      <c r="M542">
        <f>ROUND(K542*I542, 2)</f>
        <v>69050</v>
      </c>
      <c r="N542">
        <f>Source!AC2055*IF(Source!BC2055&lt;&gt; 0, Source!BC2055, 1)</f>
        <v>34525</v>
      </c>
      <c r="O542">
        <f>ROUND(N542*I542, 2)</f>
        <v>69050</v>
      </c>
      <c r="P542">
        <f>Source!AE2055</f>
        <v>0</v>
      </c>
      <c r="R542">
        <f>ROUND(P542*I542, 2)</f>
        <v>0</v>
      </c>
      <c r="S542">
        <f>Source!AE2055*IF(Source!BS2055&lt;&gt; 0, Source!BS2055, 1)</f>
        <v>0</v>
      </c>
      <c r="T542">
        <f>ROUND(S542*I542, 2)</f>
        <v>0</v>
      </c>
      <c r="U542">
        <f>Source!GF2055</f>
        <v>125087280</v>
      </c>
      <c r="V542">
        <v>931510172</v>
      </c>
      <c r="W542">
        <v>931510172</v>
      </c>
    </row>
    <row r="543" spans="1:23" x14ac:dyDescent="0.2">
      <c r="A543">
        <f>Source!A2056</f>
        <v>17</v>
      </c>
      <c r="C543">
        <v>3</v>
      </c>
      <c r="D543">
        <v>0</v>
      </c>
      <c r="E543">
        <f>SmtRes!AV628</f>
        <v>0</v>
      </c>
      <c r="F543" t="str">
        <f>SmtRes!I628</f>
        <v>21.7-9-6</v>
      </c>
      <c r="G543" t="str">
        <f>SmtRes!K628</f>
        <v>Столбик для ограды газонной из трубы профильной 40х40 мм, высота 1000мм</v>
      </c>
      <c r="H543" t="str">
        <f>SmtRes!O628</f>
        <v>шт.</v>
      </c>
      <c r="I543">
        <f>SmtRes!Y628*Source!I2056</f>
        <v>8</v>
      </c>
      <c r="J543">
        <f>SmtRes!AO628</f>
        <v>1</v>
      </c>
      <c r="K543">
        <f>SmtRes!AE628</f>
        <v>236.53</v>
      </c>
      <c r="L543">
        <f>SmtRes!DB628</f>
        <v>2365.3000000000002</v>
      </c>
      <c r="M543">
        <f>ROUND(ROUND(L543*Source!I2056, 6)*1, 2)</f>
        <v>1892.24</v>
      </c>
      <c r="N543">
        <f>SmtRes!AA628</f>
        <v>236.53</v>
      </c>
      <c r="O543">
        <f>ROUND(ROUND(L543*Source!I2056, 6)*SmtRes!DA628, 2)</f>
        <v>1892.24</v>
      </c>
      <c r="P543">
        <f>SmtRes!AG628</f>
        <v>0</v>
      </c>
      <c r="Q543">
        <f>SmtRes!DC628</f>
        <v>0</v>
      </c>
      <c r="R543">
        <f>ROUND(ROUND(Q543*Source!I2056, 6)*1, 2)</f>
        <v>0</v>
      </c>
      <c r="S543">
        <f>SmtRes!AC628</f>
        <v>0</v>
      </c>
      <c r="T543">
        <f>ROUND(ROUND(Q543*Source!I2056, 6)*SmtRes!AK628, 2)</f>
        <v>0</v>
      </c>
      <c r="U543">
        <f>SmtRes!X628</f>
        <v>-1873178035</v>
      </c>
      <c r="V543">
        <v>-820543880</v>
      </c>
      <c r="W543">
        <v>-820543880</v>
      </c>
    </row>
    <row r="544" spans="1:23" x14ac:dyDescent="0.2">
      <c r="A544">
        <f>Source!A2056</f>
        <v>17</v>
      </c>
      <c r="C544">
        <v>3</v>
      </c>
      <c r="D544">
        <v>0</v>
      </c>
      <c r="E544">
        <f>SmtRes!AV627</f>
        <v>0</v>
      </c>
      <c r="F544" t="str">
        <f>SmtRes!I627</f>
        <v>21.1-25-13</v>
      </c>
      <c r="G544" t="str">
        <f>SmtRes!K627</f>
        <v>Вода</v>
      </c>
      <c r="H544" t="str">
        <f>SmtRes!O627</f>
        <v>м3</v>
      </c>
      <c r="I544">
        <f>SmtRes!Y627*Source!I2056</f>
        <v>6.1600000000000002E-2</v>
      </c>
      <c r="J544">
        <f>SmtRes!AO627</f>
        <v>1</v>
      </c>
      <c r="K544">
        <f>SmtRes!AE627</f>
        <v>35.25</v>
      </c>
      <c r="L544">
        <f>SmtRes!DB627</f>
        <v>2.71</v>
      </c>
      <c r="M544">
        <f>ROUND(ROUND(L544*Source!I2056, 6)*1, 2)</f>
        <v>2.17</v>
      </c>
      <c r="N544">
        <f>SmtRes!AA627</f>
        <v>35.25</v>
      </c>
      <c r="O544">
        <f>ROUND(ROUND(L544*Source!I2056, 6)*SmtRes!DA627, 2)</f>
        <v>2.17</v>
      </c>
      <c r="P544">
        <f>SmtRes!AG627</f>
        <v>0</v>
      </c>
      <c r="Q544">
        <f>SmtRes!DC627</f>
        <v>0</v>
      </c>
      <c r="R544">
        <f>ROUND(ROUND(Q544*Source!I2056, 6)*1, 2)</f>
        <v>0</v>
      </c>
      <c r="S544">
        <f>SmtRes!AC627</f>
        <v>0</v>
      </c>
      <c r="T544">
        <f>ROUND(ROUND(Q544*Source!I2056, 6)*SmtRes!AK627, 2)</f>
        <v>0</v>
      </c>
      <c r="U544">
        <f>SmtRes!X627</f>
        <v>1057803868</v>
      </c>
      <c r="V544">
        <v>-2043949916</v>
      </c>
      <c r="W544">
        <v>-2043949916</v>
      </c>
    </row>
    <row r="545" spans="1:23" x14ac:dyDescent="0.2">
      <c r="A545">
        <f>Source!A2056</f>
        <v>17</v>
      </c>
      <c r="C545">
        <v>3</v>
      </c>
      <c r="D545">
        <v>0</v>
      </c>
      <c r="E545">
        <f>SmtRes!AV626</f>
        <v>0</v>
      </c>
      <c r="F545" t="str">
        <f>SmtRes!I626</f>
        <v>21.1-2-13</v>
      </c>
      <c r="G545" t="str">
        <f>SmtRes!K626</f>
        <v>Цемент общестроительный, портландцемент общего назначения, марка 400</v>
      </c>
      <c r="H545" t="str">
        <f>SmtRes!O626</f>
        <v>т</v>
      </c>
      <c r="I545">
        <f>SmtRes!Y626*Source!I2056</f>
        <v>8.5600000000000009E-2</v>
      </c>
      <c r="J545">
        <f>SmtRes!AO626</f>
        <v>1</v>
      </c>
      <c r="K545">
        <f>SmtRes!AE626</f>
        <v>4207.5</v>
      </c>
      <c r="L545">
        <f>SmtRes!DB626</f>
        <v>450.2</v>
      </c>
      <c r="M545">
        <f>ROUND(ROUND(L545*Source!I2056, 6)*1, 2)</f>
        <v>360.16</v>
      </c>
      <c r="N545">
        <f>SmtRes!AA626</f>
        <v>4207.5</v>
      </c>
      <c r="O545">
        <f>ROUND(ROUND(L545*Source!I2056, 6)*SmtRes!DA626, 2)</f>
        <v>360.16</v>
      </c>
      <c r="P545">
        <f>SmtRes!AG626</f>
        <v>0</v>
      </c>
      <c r="Q545">
        <f>SmtRes!DC626</f>
        <v>0</v>
      </c>
      <c r="R545">
        <f>ROUND(ROUND(Q545*Source!I2056, 6)*1, 2)</f>
        <v>0</v>
      </c>
      <c r="S545">
        <f>SmtRes!AC626</f>
        <v>0</v>
      </c>
      <c r="T545">
        <f>ROUND(ROUND(Q545*Source!I2056, 6)*SmtRes!AK626, 2)</f>
        <v>0</v>
      </c>
      <c r="U545">
        <f>SmtRes!X626</f>
        <v>381792092</v>
      </c>
      <c r="V545">
        <v>-1484058169</v>
      </c>
      <c r="W545">
        <v>-1484058169</v>
      </c>
    </row>
    <row r="546" spans="1:23" x14ac:dyDescent="0.2">
      <c r="A546">
        <f>Source!A2056</f>
        <v>17</v>
      </c>
      <c r="C546">
        <v>3</v>
      </c>
      <c r="D546">
        <v>0</v>
      </c>
      <c r="E546">
        <f>SmtRes!AV625</f>
        <v>0</v>
      </c>
      <c r="F546" t="str">
        <f>SmtRes!I625</f>
        <v>21.1-12-11</v>
      </c>
      <c r="G546" t="str">
        <f>SmtRes!K625</f>
        <v>Песок для строительных работ, рядовой</v>
      </c>
      <c r="H546" t="str">
        <f>SmtRes!O625</f>
        <v>м3</v>
      </c>
      <c r="I546">
        <f>SmtRes!Y625*Source!I2056</f>
        <v>0.2392</v>
      </c>
      <c r="J546">
        <f>SmtRes!AO625</f>
        <v>1</v>
      </c>
      <c r="K546">
        <f>SmtRes!AE625</f>
        <v>590.78</v>
      </c>
      <c r="L546">
        <f>SmtRes!DB625</f>
        <v>176.64</v>
      </c>
      <c r="M546">
        <f>ROUND(ROUND(L546*Source!I2056, 6)*1, 2)</f>
        <v>141.31</v>
      </c>
      <c r="N546">
        <f>SmtRes!AA625</f>
        <v>590.78</v>
      </c>
      <c r="O546">
        <f>ROUND(ROUND(L546*Source!I2056, 6)*SmtRes!DA625, 2)</f>
        <v>141.31</v>
      </c>
      <c r="P546">
        <f>SmtRes!AG625</f>
        <v>0</v>
      </c>
      <c r="Q546">
        <f>SmtRes!DC625</f>
        <v>0</v>
      </c>
      <c r="R546">
        <f>ROUND(ROUND(Q546*Source!I2056, 6)*1, 2)</f>
        <v>0</v>
      </c>
      <c r="S546">
        <f>SmtRes!AC625</f>
        <v>0</v>
      </c>
      <c r="T546">
        <f>ROUND(ROUND(Q546*Source!I2056, 6)*SmtRes!AK625, 2)</f>
        <v>0</v>
      </c>
      <c r="U546">
        <f>SmtRes!X625</f>
        <v>1817333636</v>
      </c>
      <c r="V546">
        <v>2132229025</v>
      </c>
      <c r="W546">
        <v>2132229025</v>
      </c>
    </row>
    <row r="547" spans="1:23" x14ac:dyDescent="0.2">
      <c r="A547">
        <f>Source!A2057</f>
        <v>17</v>
      </c>
      <c r="C547">
        <v>3</v>
      </c>
      <c r="D547">
        <f>Source!BI2057</f>
        <v>1</v>
      </c>
      <c r="E547">
        <f>Source!FS2057</f>
        <v>0</v>
      </c>
      <c r="F547" t="str">
        <f>Source!F2057</f>
        <v>коммерческое предложение</v>
      </c>
      <c r="G547" t="str">
        <f>Source!G2057</f>
        <v>Ворота для минифутбола и гандбола ФК061.00  (300 х 100 х 200)</v>
      </c>
      <c r="H547" t="str">
        <f>Source!H2057</f>
        <v>шт.</v>
      </c>
      <c r="I547">
        <f>Source!I2057</f>
        <v>2</v>
      </c>
      <c r="J547">
        <v>1</v>
      </c>
      <c r="K547">
        <f>Source!AC2057</f>
        <v>26861.67</v>
      </c>
      <c r="M547">
        <f>ROUND(K547*I547, 2)</f>
        <v>53723.34</v>
      </c>
      <c r="N547">
        <f>Source!AC2057*IF(Source!BC2057&lt;&gt; 0, Source!BC2057, 1)</f>
        <v>26861.67</v>
      </c>
      <c r="O547">
        <f>ROUND(N547*I547, 2)</f>
        <v>53723.34</v>
      </c>
      <c r="P547">
        <f>Source!AE2057</f>
        <v>0</v>
      </c>
      <c r="R547">
        <f>ROUND(P547*I547, 2)</f>
        <v>0</v>
      </c>
      <c r="S547">
        <f>Source!AE2057*IF(Source!BS2057&lt;&gt; 0, Source!BS2057, 1)</f>
        <v>0</v>
      </c>
      <c r="T547">
        <f>ROUND(S547*I547, 2)</f>
        <v>0</v>
      </c>
      <c r="U547">
        <f>Source!GF2057</f>
        <v>1850646689</v>
      </c>
      <c r="V547">
        <v>-1222698428</v>
      </c>
      <c r="W547">
        <v>-1222698428</v>
      </c>
    </row>
    <row r="548" spans="1:23" x14ac:dyDescent="0.2">
      <c r="A548">
        <f>Source!A2058</f>
        <v>17</v>
      </c>
      <c r="C548">
        <v>3</v>
      </c>
      <c r="D548">
        <v>0</v>
      </c>
      <c r="E548">
        <f>SmtRes!AV633</f>
        <v>0</v>
      </c>
      <c r="F548" t="str">
        <f>SmtRes!I633</f>
        <v>21.7-9-6</v>
      </c>
      <c r="G548" t="str">
        <f>SmtRes!K633</f>
        <v>Столбик для ограды газонной из трубы профильной 40х40 мм, высота 1000мм</v>
      </c>
      <c r="H548" t="str">
        <f>SmtRes!O633</f>
        <v>шт.</v>
      </c>
      <c r="I548">
        <f>SmtRes!Y633*Source!I2058</f>
        <v>2</v>
      </c>
      <c r="J548">
        <f>SmtRes!AO633</f>
        <v>1</v>
      </c>
      <c r="K548">
        <f>SmtRes!AE633</f>
        <v>236.53</v>
      </c>
      <c r="L548">
        <f>SmtRes!DB633</f>
        <v>2365.3000000000002</v>
      </c>
      <c r="M548">
        <f>ROUND(ROUND(L548*Source!I2058, 6)*1, 2)</f>
        <v>473.06</v>
      </c>
      <c r="N548">
        <f>SmtRes!AA633</f>
        <v>236.53</v>
      </c>
      <c r="O548">
        <f>ROUND(ROUND(L548*Source!I2058, 6)*SmtRes!DA633, 2)</f>
        <v>473.06</v>
      </c>
      <c r="P548">
        <f>SmtRes!AG633</f>
        <v>0</v>
      </c>
      <c r="Q548">
        <f>SmtRes!DC633</f>
        <v>0</v>
      </c>
      <c r="R548">
        <f>ROUND(ROUND(Q548*Source!I2058, 6)*1, 2)</f>
        <v>0</v>
      </c>
      <c r="S548">
        <f>SmtRes!AC633</f>
        <v>0</v>
      </c>
      <c r="T548">
        <f>ROUND(ROUND(Q548*Source!I2058, 6)*SmtRes!AK633, 2)</f>
        <v>0</v>
      </c>
      <c r="U548">
        <f>SmtRes!X633</f>
        <v>-1873178035</v>
      </c>
      <c r="V548">
        <v>-820543880</v>
      </c>
      <c r="W548">
        <v>-820543880</v>
      </c>
    </row>
    <row r="549" spans="1:23" x14ac:dyDescent="0.2">
      <c r="A549">
        <f>Source!A2058</f>
        <v>17</v>
      </c>
      <c r="C549">
        <v>3</v>
      </c>
      <c r="D549">
        <v>0</v>
      </c>
      <c r="E549">
        <f>SmtRes!AV632</f>
        <v>0</v>
      </c>
      <c r="F549" t="str">
        <f>SmtRes!I632</f>
        <v>21.1-25-13</v>
      </c>
      <c r="G549" t="str">
        <f>SmtRes!K632</f>
        <v>Вода</v>
      </c>
      <c r="H549" t="str">
        <f>SmtRes!O632</f>
        <v>м3</v>
      </c>
      <c r="I549">
        <f>SmtRes!Y632*Source!I2058</f>
        <v>1.54E-2</v>
      </c>
      <c r="J549">
        <f>SmtRes!AO632</f>
        <v>1</v>
      </c>
      <c r="K549">
        <f>SmtRes!AE632</f>
        <v>35.25</v>
      </c>
      <c r="L549">
        <f>SmtRes!DB632</f>
        <v>2.71</v>
      </c>
      <c r="M549">
        <f>ROUND(ROUND(L549*Source!I2058, 6)*1, 2)</f>
        <v>0.54</v>
      </c>
      <c r="N549">
        <f>SmtRes!AA632</f>
        <v>35.25</v>
      </c>
      <c r="O549">
        <f>ROUND(ROUND(L549*Source!I2058, 6)*SmtRes!DA632, 2)</f>
        <v>0.54</v>
      </c>
      <c r="P549">
        <f>SmtRes!AG632</f>
        <v>0</v>
      </c>
      <c r="Q549">
        <f>SmtRes!DC632</f>
        <v>0</v>
      </c>
      <c r="R549">
        <f>ROUND(ROUND(Q549*Source!I2058, 6)*1, 2)</f>
        <v>0</v>
      </c>
      <c r="S549">
        <f>SmtRes!AC632</f>
        <v>0</v>
      </c>
      <c r="T549">
        <f>ROUND(ROUND(Q549*Source!I2058, 6)*SmtRes!AK632, 2)</f>
        <v>0</v>
      </c>
      <c r="U549">
        <f>SmtRes!X632</f>
        <v>1057803868</v>
      </c>
      <c r="V549">
        <v>-2043949916</v>
      </c>
      <c r="W549">
        <v>-2043949916</v>
      </c>
    </row>
    <row r="550" spans="1:23" x14ac:dyDescent="0.2">
      <c r="A550">
        <f>Source!A2058</f>
        <v>17</v>
      </c>
      <c r="C550">
        <v>3</v>
      </c>
      <c r="D550">
        <v>0</v>
      </c>
      <c r="E550">
        <f>SmtRes!AV631</f>
        <v>0</v>
      </c>
      <c r="F550" t="str">
        <f>SmtRes!I631</f>
        <v>21.1-2-13</v>
      </c>
      <c r="G550" t="str">
        <f>SmtRes!K631</f>
        <v>Цемент общестроительный, портландцемент общего назначения, марка 400</v>
      </c>
      <c r="H550" t="str">
        <f>SmtRes!O631</f>
        <v>т</v>
      </c>
      <c r="I550">
        <f>SmtRes!Y631*Source!I2058</f>
        <v>2.1400000000000002E-2</v>
      </c>
      <c r="J550">
        <f>SmtRes!AO631</f>
        <v>1</v>
      </c>
      <c r="K550">
        <f>SmtRes!AE631</f>
        <v>4207.5</v>
      </c>
      <c r="L550">
        <f>SmtRes!DB631</f>
        <v>450.2</v>
      </c>
      <c r="M550">
        <f>ROUND(ROUND(L550*Source!I2058, 6)*1, 2)</f>
        <v>90.04</v>
      </c>
      <c r="N550">
        <f>SmtRes!AA631</f>
        <v>4207.5</v>
      </c>
      <c r="O550">
        <f>ROUND(ROUND(L550*Source!I2058, 6)*SmtRes!DA631, 2)</f>
        <v>90.04</v>
      </c>
      <c r="P550">
        <f>SmtRes!AG631</f>
        <v>0</v>
      </c>
      <c r="Q550">
        <f>SmtRes!DC631</f>
        <v>0</v>
      </c>
      <c r="R550">
        <f>ROUND(ROUND(Q550*Source!I2058, 6)*1, 2)</f>
        <v>0</v>
      </c>
      <c r="S550">
        <f>SmtRes!AC631</f>
        <v>0</v>
      </c>
      <c r="T550">
        <f>ROUND(ROUND(Q550*Source!I2058, 6)*SmtRes!AK631, 2)</f>
        <v>0</v>
      </c>
      <c r="U550">
        <f>SmtRes!X631</f>
        <v>381792092</v>
      </c>
      <c r="V550">
        <v>-1484058169</v>
      </c>
      <c r="W550">
        <v>-1484058169</v>
      </c>
    </row>
    <row r="551" spans="1:23" x14ac:dyDescent="0.2">
      <c r="A551">
        <f>Source!A2058</f>
        <v>17</v>
      </c>
      <c r="C551">
        <v>3</v>
      </c>
      <c r="D551">
        <v>0</v>
      </c>
      <c r="E551">
        <f>SmtRes!AV630</f>
        <v>0</v>
      </c>
      <c r="F551" t="str">
        <f>SmtRes!I630</f>
        <v>21.1-12-11</v>
      </c>
      <c r="G551" t="str">
        <f>SmtRes!K630</f>
        <v>Песок для строительных работ, рядовой</v>
      </c>
      <c r="H551" t="str">
        <f>SmtRes!O630</f>
        <v>м3</v>
      </c>
      <c r="I551">
        <f>SmtRes!Y630*Source!I2058</f>
        <v>5.9799999999999999E-2</v>
      </c>
      <c r="J551">
        <f>SmtRes!AO630</f>
        <v>1</v>
      </c>
      <c r="K551">
        <f>SmtRes!AE630</f>
        <v>590.78</v>
      </c>
      <c r="L551">
        <f>SmtRes!DB630</f>
        <v>176.64</v>
      </c>
      <c r="M551">
        <f>ROUND(ROUND(L551*Source!I2058, 6)*1, 2)</f>
        <v>35.33</v>
      </c>
      <c r="N551">
        <f>SmtRes!AA630</f>
        <v>590.78</v>
      </c>
      <c r="O551">
        <f>ROUND(ROUND(L551*Source!I2058, 6)*SmtRes!DA630, 2)</f>
        <v>35.33</v>
      </c>
      <c r="P551">
        <f>SmtRes!AG630</f>
        <v>0</v>
      </c>
      <c r="Q551">
        <f>SmtRes!DC630</f>
        <v>0</v>
      </c>
      <c r="R551">
        <f>ROUND(ROUND(Q551*Source!I2058, 6)*1, 2)</f>
        <v>0</v>
      </c>
      <c r="S551">
        <f>SmtRes!AC630</f>
        <v>0</v>
      </c>
      <c r="T551">
        <f>ROUND(ROUND(Q551*Source!I2058, 6)*SmtRes!AK630, 2)</f>
        <v>0</v>
      </c>
      <c r="U551">
        <f>SmtRes!X630</f>
        <v>1817333636</v>
      </c>
      <c r="V551">
        <v>2132229025</v>
      </c>
      <c r="W551">
        <v>2132229025</v>
      </c>
    </row>
    <row r="552" spans="1:23" x14ac:dyDescent="0.2">
      <c r="A552">
        <f>Source!A2059</f>
        <v>17</v>
      </c>
      <c r="C552">
        <v>3</v>
      </c>
      <c r="D552">
        <f>Source!BI2059</f>
        <v>1</v>
      </c>
      <c r="E552">
        <f>Source!FS2059</f>
        <v>0</v>
      </c>
      <c r="F552" t="str">
        <f>Source!F2059</f>
        <v>коммерческое предложение</v>
      </c>
      <c r="G552" t="str">
        <f>Source!G2059</f>
        <v>Информационный щит ИЩ003.00   (142 х 36 х 180)</v>
      </c>
      <c r="H552" t="str">
        <f>Source!H2059</f>
        <v>шт.</v>
      </c>
      <c r="I552">
        <f>Source!I2059</f>
        <v>1</v>
      </c>
      <c r="J552">
        <v>1</v>
      </c>
      <c r="K552">
        <f>Source!AC2059</f>
        <v>9941.67</v>
      </c>
      <c r="M552">
        <f>ROUND(K552*I552, 2)</f>
        <v>9941.67</v>
      </c>
      <c r="N552">
        <f>Source!AC2059*IF(Source!BC2059&lt;&gt; 0, Source!BC2059, 1)</f>
        <v>9941.67</v>
      </c>
      <c r="O552">
        <f>ROUND(N552*I552, 2)</f>
        <v>9941.67</v>
      </c>
      <c r="P552">
        <f>Source!AE2059</f>
        <v>0</v>
      </c>
      <c r="R552">
        <f>ROUND(P552*I552, 2)</f>
        <v>0</v>
      </c>
      <c r="S552">
        <f>Source!AE2059*IF(Source!BS2059&lt;&gt; 0, Source!BS2059, 1)</f>
        <v>0</v>
      </c>
      <c r="T552">
        <f>ROUND(S552*I552, 2)</f>
        <v>0</v>
      </c>
      <c r="U552">
        <f>Source!GF2059</f>
        <v>1722761227</v>
      </c>
      <c r="V552">
        <v>1673048203</v>
      </c>
      <c r="W552">
        <v>1673048203</v>
      </c>
    </row>
    <row r="553" spans="1:23" x14ac:dyDescent="0.2">
      <c r="A553">
        <f>Source!A2092</f>
        <v>4</v>
      </c>
      <c r="B553">
        <v>2092</v>
      </c>
      <c r="G553" t="str">
        <f>Source!G2092</f>
        <v>Установка лавочек</v>
      </c>
    </row>
    <row r="554" spans="1:23" x14ac:dyDescent="0.2">
      <c r="A554">
        <f>Source!A2096</f>
        <v>17</v>
      </c>
      <c r="C554">
        <v>3</v>
      </c>
      <c r="D554">
        <v>0</v>
      </c>
      <c r="E554">
        <f>SmtRes!AV638</f>
        <v>0</v>
      </c>
      <c r="F554" t="str">
        <f>SmtRes!I638</f>
        <v>21.7-9-6</v>
      </c>
      <c r="G554" t="str">
        <f>SmtRes!K638</f>
        <v>Столбик для ограды газонной из трубы профильной 40х40 мм, высота 1000мм</v>
      </c>
      <c r="H554" t="str">
        <f>SmtRes!O638</f>
        <v>шт.</v>
      </c>
      <c r="I554">
        <f>SmtRes!Y638*Source!I2096</f>
        <v>12</v>
      </c>
      <c r="J554">
        <f>SmtRes!AO638</f>
        <v>1</v>
      </c>
      <c r="K554">
        <f>SmtRes!AE638</f>
        <v>236.53</v>
      </c>
      <c r="L554">
        <f>SmtRes!DB638</f>
        <v>2365.3000000000002</v>
      </c>
      <c r="M554">
        <f>ROUND(ROUND(L554*Source!I2096, 6)*1, 2)</f>
        <v>2838.36</v>
      </c>
      <c r="N554">
        <f>SmtRes!AA638</f>
        <v>236.53</v>
      </c>
      <c r="O554">
        <f>ROUND(ROUND(L554*Source!I2096, 6)*SmtRes!DA638, 2)</f>
        <v>2838.36</v>
      </c>
      <c r="P554">
        <f>SmtRes!AG638</f>
        <v>0</v>
      </c>
      <c r="Q554">
        <f>SmtRes!DC638</f>
        <v>0</v>
      </c>
      <c r="R554">
        <f>ROUND(ROUND(Q554*Source!I2096, 6)*1, 2)</f>
        <v>0</v>
      </c>
      <c r="S554">
        <f>SmtRes!AC638</f>
        <v>0</v>
      </c>
      <c r="T554">
        <f>ROUND(ROUND(Q554*Source!I2096, 6)*SmtRes!AK638, 2)</f>
        <v>0</v>
      </c>
      <c r="U554">
        <f>SmtRes!X638</f>
        <v>-1873178035</v>
      </c>
      <c r="V554">
        <v>-820543880</v>
      </c>
      <c r="W554">
        <v>-820543880</v>
      </c>
    </row>
    <row r="555" spans="1:23" x14ac:dyDescent="0.2">
      <c r="A555">
        <f>Source!A2096</f>
        <v>17</v>
      </c>
      <c r="C555">
        <v>3</v>
      </c>
      <c r="D555">
        <v>0</v>
      </c>
      <c r="E555">
        <f>SmtRes!AV637</f>
        <v>0</v>
      </c>
      <c r="F555" t="str">
        <f>SmtRes!I637</f>
        <v>21.1-25-13</v>
      </c>
      <c r="G555" t="str">
        <f>SmtRes!K637</f>
        <v>Вода</v>
      </c>
      <c r="H555" t="str">
        <f>SmtRes!O637</f>
        <v>м3</v>
      </c>
      <c r="I555">
        <f>SmtRes!Y637*Source!I2096</f>
        <v>9.2399999999999996E-2</v>
      </c>
      <c r="J555">
        <f>SmtRes!AO637</f>
        <v>1</v>
      </c>
      <c r="K555">
        <f>SmtRes!AE637</f>
        <v>35.25</v>
      </c>
      <c r="L555">
        <f>SmtRes!DB637</f>
        <v>2.71</v>
      </c>
      <c r="M555">
        <f>ROUND(ROUND(L555*Source!I2096, 6)*1, 2)</f>
        <v>3.25</v>
      </c>
      <c r="N555">
        <f>SmtRes!AA637</f>
        <v>35.25</v>
      </c>
      <c r="O555">
        <f>ROUND(ROUND(L555*Source!I2096, 6)*SmtRes!DA637, 2)</f>
        <v>3.25</v>
      </c>
      <c r="P555">
        <f>SmtRes!AG637</f>
        <v>0</v>
      </c>
      <c r="Q555">
        <f>SmtRes!DC637</f>
        <v>0</v>
      </c>
      <c r="R555">
        <f>ROUND(ROUND(Q555*Source!I2096, 6)*1, 2)</f>
        <v>0</v>
      </c>
      <c r="S555">
        <f>SmtRes!AC637</f>
        <v>0</v>
      </c>
      <c r="T555">
        <f>ROUND(ROUND(Q555*Source!I2096, 6)*SmtRes!AK637, 2)</f>
        <v>0</v>
      </c>
      <c r="U555">
        <f>SmtRes!X637</f>
        <v>1057803868</v>
      </c>
      <c r="V555">
        <v>-2043949916</v>
      </c>
      <c r="W555">
        <v>-2043949916</v>
      </c>
    </row>
    <row r="556" spans="1:23" x14ac:dyDescent="0.2">
      <c r="A556">
        <f>Source!A2096</f>
        <v>17</v>
      </c>
      <c r="C556">
        <v>3</v>
      </c>
      <c r="D556">
        <v>0</v>
      </c>
      <c r="E556">
        <f>SmtRes!AV636</f>
        <v>0</v>
      </c>
      <c r="F556" t="str">
        <f>SmtRes!I636</f>
        <v>21.1-2-13</v>
      </c>
      <c r="G556" t="str">
        <f>SmtRes!K636</f>
        <v>Цемент общестроительный, портландцемент общего назначения, марка 400</v>
      </c>
      <c r="H556" t="str">
        <f>SmtRes!O636</f>
        <v>т</v>
      </c>
      <c r="I556">
        <f>SmtRes!Y636*Source!I2096</f>
        <v>0.12839999999999999</v>
      </c>
      <c r="J556">
        <f>SmtRes!AO636</f>
        <v>1</v>
      </c>
      <c r="K556">
        <f>SmtRes!AE636</f>
        <v>4207.5</v>
      </c>
      <c r="L556">
        <f>SmtRes!DB636</f>
        <v>450.2</v>
      </c>
      <c r="M556">
        <f>ROUND(ROUND(L556*Source!I2096, 6)*1, 2)</f>
        <v>540.24</v>
      </c>
      <c r="N556">
        <f>SmtRes!AA636</f>
        <v>4207.5</v>
      </c>
      <c r="O556">
        <f>ROUND(ROUND(L556*Source!I2096, 6)*SmtRes!DA636, 2)</f>
        <v>540.24</v>
      </c>
      <c r="P556">
        <f>SmtRes!AG636</f>
        <v>0</v>
      </c>
      <c r="Q556">
        <f>SmtRes!DC636</f>
        <v>0</v>
      </c>
      <c r="R556">
        <f>ROUND(ROUND(Q556*Source!I2096, 6)*1, 2)</f>
        <v>0</v>
      </c>
      <c r="S556">
        <f>SmtRes!AC636</f>
        <v>0</v>
      </c>
      <c r="T556">
        <f>ROUND(ROUND(Q556*Source!I2096, 6)*SmtRes!AK636, 2)</f>
        <v>0</v>
      </c>
      <c r="U556">
        <f>SmtRes!X636</f>
        <v>381792092</v>
      </c>
      <c r="V556">
        <v>-1484058169</v>
      </c>
      <c r="W556">
        <v>-1484058169</v>
      </c>
    </row>
    <row r="557" spans="1:23" x14ac:dyDescent="0.2">
      <c r="A557">
        <f>Source!A2096</f>
        <v>17</v>
      </c>
      <c r="C557">
        <v>3</v>
      </c>
      <c r="D557">
        <v>0</v>
      </c>
      <c r="E557">
        <f>SmtRes!AV635</f>
        <v>0</v>
      </c>
      <c r="F557" t="str">
        <f>SmtRes!I635</f>
        <v>21.1-12-11</v>
      </c>
      <c r="G557" t="str">
        <f>SmtRes!K635</f>
        <v>Песок для строительных работ, рядовой</v>
      </c>
      <c r="H557" t="str">
        <f>SmtRes!O635</f>
        <v>м3</v>
      </c>
      <c r="I557">
        <f>SmtRes!Y635*Source!I2096</f>
        <v>0.35879999999999995</v>
      </c>
      <c r="J557">
        <f>SmtRes!AO635</f>
        <v>1</v>
      </c>
      <c r="K557">
        <f>SmtRes!AE635</f>
        <v>590.78</v>
      </c>
      <c r="L557">
        <f>SmtRes!DB635</f>
        <v>176.64</v>
      </c>
      <c r="M557">
        <f>ROUND(ROUND(L557*Source!I2096, 6)*1, 2)</f>
        <v>211.97</v>
      </c>
      <c r="N557">
        <f>SmtRes!AA635</f>
        <v>590.78</v>
      </c>
      <c r="O557">
        <f>ROUND(ROUND(L557*Source!I2096, 6)*SmtRes!DA635, 2)</f>
        <v>211.97</v>
      </c>
      <c r="P557">
        <f>SmtRes!AG635</f>
        <v>0</v>
      </c>
      <c r="Q557">
        <f>SmtRes!DC635</f>
        <v>0</v>
      </c>
      <c r="R557">
        <f>ROUND(ROUND(Q557*Source!I2096, 6)*1, 2)</f>
        <v>0</v>
      </c>
      <c r="S557">
        <f>SmtRes!AC635</f>
        <v>0</v>
      </c>
      <c r="T557">
        <f>ROUND(ROUND(Q557*Source!I2096, 6)*SmtRes!AK635, 2)</f>
        <v>0</v>
      </c>
      <c r="U557">
        <f>SmtRes!X635</f>
        <v>1817333636</v>
      </c>
      <c r="V557">
        <v>2132229025</v>
      </c>
      <c r="W557">
        <v>2132229025</v>
      </c>
    </row>
    <row r="558" spans="1:23" x14ac:dyDescent="0.2">
      <c r="A558">
        <f>Source!A2097</f>
        <v>17</v>
      </c>
      <c r="C558">
        <v>3</v>
      </c>
      <c r="D558">
        <f>Source!BI2097</f>
        <v>1</v>
      </c>
      <c r="E558">
        <f>Source!FS2097</f>
        <v>0</v>
      </c>
      <c r="F558" t="str">
        <f>Source!F2097</f>
        <v>коммерческое предложение</v>
      </c>
      <c r="G558" t="str">
        <f>Source!G2097</f>
        <v>Диван парковый "Варшава" ДП003.00  (150 х 50х 80)</v>
      </c>
      <c r="H558" t="str">
        <f>Source!H2097</f>
        <v>шт.</v>
      </c>
      <c r="I558">
        <f>Source!I2097</f>
        <v>3</v>
      </c>
      <c r="J558">
        <v>1</v>
      </c>
      <c r="K558">
        <f>Source!AC2097</f>
        <v>9075</v>
      </c>
      <c r="M558">
        <f>ROUND(K558*I558, 2)</f>
        <v>27225</v>
      </c>
      <c r="N558">
        <f>Source!AC2097*IF(Source!BC2097&lt;&gt; 0, Source!BC2097, 1)</f>
        <v>9075</v>
      </c>
      <c r="O558">
        <f>ROUND(N558*I558, 2)</f>
        <v>27225</v>
      </c>
      <c r="P558">
        <f>Source!AE2097</f>
        <v>0</v>
      </c>
      <c r="R558">
        <f>ROUND(P558*I558, 2)</f>
        <v>0</v>
      </c>
      <c r="S558">
        <f>Source!AE2097*IF(Source!BS2097&lt;&gt; 0, Source!BS2097, 1)</f>
        <v>0</v>
      </c>
      <c r="T558">
        <f>ROUND(S558*I558, 2)</f>
        <v>0</v>
      </c>
      <c r="U558">
        <f>Source!GF2097</f>
        <v>2114600390</v>
      </c>
      <c r="V558">
        <v>-2060036273</v>
      </c>
      <c r="W558">
        <v>-2060036273</v>
      </c>
    </row>
    <row r="559" spans="1:23" x14ac:dyDescent="0.2">
      <c r="A559">
        <f>Source!A2130</f>
        <v>4</v>
      </c>
      <c r="B559">
        <v>2130</v>
      </c>
      <c r="G559" t="str">
        <f>Source!G2130</f>
        <v>Установка урн</v>
      </c>
    </row>
    <row r="560" spans="1:23" x14ac:dyDescent="0.2">
      <c r="A560">
        <f>Source!A2134</f>
        <v>17</v>
      </c>
      <c r="C560">
        <v>3</v>
      </c>
      <c r="D560">
        <v>0</v>
      </c>
      <c r="E560">
        <f>SmtRes!AV643</f>
        <v>0</v>
      </c>
      <c r="F560" t="str">
        <f>SmtRes!I643</f>
        <v>21.7-9-6</v>
      </c>
      <c r="G560" t="str">
        <f>SmtRes!K643</f>
        <v>Столбик для ограды газонной из трубы профильной 40х40 мм, высота 1000мм</v>
      </c>
      <c r="H560" t="str">
        <f>SmtRes!O643</f>
        <v>шт.</v>
      </c>
      <c r="I560">
        <f>SmtRes!Y643*Source!I2134</f>
        <v>6</v>
      </c>
      <c r="J560">
        <f>SmtRes!AO643</f>
        <v>1</v>
      </c>
      <c r="K560">
        <f>SmtRes!AE643</f>
        <v>236.53</v>
      </c>
      <c r="L560">
        <f>SmtRes!DB643</f>
        <v>2365.3000000000002</v>
      </c>
      <c r="M560">
        <f>ROUND(ROUND(L560*Source!I2134, 6)*1, 2)</f>
        <v>1419.18</v>
      </c>
      <c r="N560">
        <f>SmtRes!AA643</f>
        <v>236.53</v>
      </c>
      <c r="O560">
        <f>ROUND(ROUND(L560*Source!I2134, 6)*SmtRes!DA643, 2)</f>
        <v>1419.18</v>
      </c>
      <c r="P560">
        <f>SmtRes!AG643</f>
        <v>0</v>
      </c>
      <c r="Q560">
        <f>SmtRes!DC643</f>
        <v>0</v>
      </c>
      <c r="R560">
        <f>ROUND(ROUND(Q560*Source!I2134, 6)*1, 2)</f>
        <v>0</v>
      </c>
      <c r="S560">
        <f>SmtRes!AC643</f>
        <v>0</v>
      </c>
      <c r="T560">
        <f>ROUND(ROUND(Q560*Source!I2134, 6)*SmtRes!AK643, 2)</f>
        <v>0</v>
      </c>
      <c r="U560">
        <f>SmtRes!X643</f>
        <v>-1873178035</v>
      </c>
      <c r="V560">
        <v>-820543880</v>
      </c>
      <c r="W560">
        <v>-820543880</v>
      </c>
    </row>
    <row r="561" spans="1:23" x14ac:dyDescent="0.2">
      <c r="A561">
        <f>Source!A2134</f>
        <v>17</v>
      </c>
      <c r="C561">
        <v>3</v>
      </c>
      <c r="D561">
        <v>0</v>
      </c>
      <c r="E561">
        <f>SmtRes!AV642</f>
        <v>0</v>
      </c>
      <c r="F561" t="str">
        <f>SmtRes!I642</f>
        <v>21.1-25-13</v>
      </c>
      <c r="G561" t="str">
        <f>SmtRes!K642</f>
        <v>Вода</v>
      </c>
      <c r="H561" t="str">
        <f>SmtRes!O642</f>
        <v>м3</v>
      </c>
      <c r="I561">
        <f>SmtRes!Y642*Source!I2134</f>
        <v>4.6199999999999998E-2</v>
      </c>
      <c r="J561">
        <f>SmtRes!AO642</f>
        <v>1</v>
      </c>
      <c r="K561">
        <f>SmtRes!AE642</f>
        <v>35.25</v>
      </c>
      <c r="L561">
        <f>SmtRes!DB642</f>
        <v>2.71</v>
      </c>
      <c r="M561">
        <f>ROUND(ROUND(L561*Source!I2134, 6)*1, 2)</f>
        <v>1.63</v>
      </c>
      <c r="N561">
        <f>SmtRes!AA642</f>
        <v>35.25</v>
      </c>
      <c r="O561">
        <f>ROUND(ROUND(L561*Source!I2134, 6)*SmtRes!DA642, 2)</f>
        <v>1.63</v>
      </c>
      <c r="P561">
        <f>SmtRes!AG642</f>
        <v>0</v>
      </c>
      <c r="Q561">
        <f>SmtRes!DC642</f>
        <v>0</v>
      </c>
      <c r="R561">
        <f>ROUND(ROUND(Q561*Source!I2134, 6)*1, 2)</f>
        <v>0</v>
      </c>
      <c r="S561">
        <f>SmtRes!AC642</f>
        <v>0</v>
      </c>
      <c r="T561">
        <f>ROUND(ROUND(Q561*Source!I2134, 6)*SmtRes!AK642, 2)</f>
        <v>0</v>
      </c>
      <c r="U561">
        <f>SmtRes!X642</f>
        <v>1057803868</v>
      </c>
      <c r="V561">
        <v>-2043949916</v>
      </c>
      <c r="W561">
        <v>-2043949916</v>
      </c>
    </row>
    <row r="562" spans="1:23" x14ac:dyDescent="0.2">
      <c r="A562">
        <f>Source!A2134</f>
        <v>17</v>
      </c>
      <c r="C562">
        <v>3</v>
      </c>
      <c r="D562">
        <v>0</v>
      </c>
      <c r="E562">
        <f>SmtRes!AV641</f>
        <v>0</v>
      </c>
      <c r="F562" t="str">
        <f>SmtRes!I641</f>
        <v>21.1-2-13</v>
      </c>
      <c r="G562" t="str">
        <f>SmtRes!K641</f>
        <v>Цемент общестроительный, портландцемент общего назначения, марка 400</v>
      </c>
      <c r="H562" t="str">
        <f>SmtRes!O641</f>
        <v>т</v>
      </c>
      <c r="I562">
        <f>SmtRes!Y641*Source!I2134</f>
        <v>6.4199999999999993E-2</v>
      </c>
      <c r="J562">
        <f>SmtRes!AO641</f>
        <v>1</v>
      </c>
      <c r="K562">
        <f>SmtRes!AE641</f>
        <v>4207.5</v>
      </c>
      <c r="L562">
        <f>SmtRes!DB641</f>
        <v>450.2</v>
      </c>
      <c r="M562">
        <f>ROUND(ROUND(L562*Source!I2134, 6)*1, 2)</f>
        <v>270.12</v>
      </c>
      <c r="N562">
        <f>SmtRes!AA641</f>
        <v>4207.5</v>
      </c>
      <c r="O562">
        <f>ROUND(ROUND(L562*Source!I2134, 6)*SmtRes!DA641, 2)</f>
        <v>270.12</v>
      </c>
      <c r="P562">
        <f>SmtRes!AG641</f>
        <v>0</v>
      </c>
      <c r="Q562">
        <f>SmtRes!DC641</f>
        <v>0</v>
      </c>
      <c r="R562">
        <f>ROUND(ROUND(Q562*Source!I2134, 6)*1, 2)</f>
        <v>0</v>
      </c>
      <c r="S562">
        <f>SmtRes!AC641</f>
        <v>0</v>
      </c>
      <c r="T562">
        <f>ROUND(ROUND(Q562*Source!I2134, 6)*SmtRes!AK641, 2)</f>
        <v>0</v>
      </c>
      <c r="U562">
        <f>SmtRes!X641</f>
        <v>381792092</v>
      </c>
      <c r="V562">
        <v>-1484058169</v>
      </c>
      <c r="W562">
        <v>-1484058169</v>
      </c>
    </row>
    <row r="563" spans="1:23" x14ac:dyDescent="0.2">
      <c r="A563">
        <f>Source!A2134</f>
        <v>17</v>
      </c>
      <c r="C563">
        <v>3</v>
      </c>
      <c r="D563">
        <v>0</v>
      </c>
      <c r="E563">
        <f>SmtRes!AV640</f>
        <v>0</v>
      </c>
      <c r="F563" t="str">
        <f>SmtRes!I640</f>
        <v>21.1-12-11</v>
      </c>
      <c r="G563" t="str">
        <f>SmtRes!K640</f>
        <v>Песок для строительных работ, рядовой</v>
      </c>
      <c r="H563" t="str">
        <f>SmtRes!O640</f>
        <v>м3</v>
      </c>
      <c r="I563">
        <f>SmtRes!Y640*Source!I2134</f>
        <v>0.17939999999999998</v>
      </c>
      <c r="J563">
        <f>SmtRes!AO640</f>
        <v>1</v>
      </c>
      <c r="K563">
        <f>SmtRes!AE640</f>
        <v>590.78</v>
      </c>
      <c r="L563">
        <f>SmtRes!DB640</f>
        <v>176.64</v>
      </c>
      <c r="M563">
        <f>ROUND(ROUND(L563*Source!I2134, 6)*1, 2)</f>
        <v>105.98</v>
      </c>
      <c r="N563">
        <f>SmtRes!AA640</f>
        <v>590.78</v>
      </c>
      <c r="O563">
        <f>ROUND(ROUND(L563*Source!I2134, 6)*SmtRes!DA640, 2)</f>
        <v>105.98</v>
      </c>
      <c r="P563">
        <f>SmtRes!AG640</f>
        <v>0</v>
      </c>
      <c r="Q563">
        <f>SmtRes!DC640</f>
        <v>0</v>
      </c>
      <c r="R563">
        <f>ROUND(ROUND(Q563*Source!I2134, 6)*1, 2)</f>
        <v>0</v>
      </c>
      <c r="S563">
        <f>SmtRes!AC640</f>
        <v>0</v>
      </c>
      <c r="T563">
        <f>ROUND(ROUND(Q563*Source!I2134, 6)*SmtRes!AK640, 2)</f>
        <v>0</v>
      </c>
      <c r="U563">
        <f>SmtRes!X640</f>
        <v>1817333636</v>
      </c>
      <c r="V563">
        <v>2132229025</v>
      </c>
      <c r="W563">
        <v>2132229025</v>
      </c>
    </row>
    <row r="564" spans="1:23" x14ac:dyDescent="0.2">
      <c r="A564">
        <f>Source!A2135</f>
        <v>17</v>
      </c>
      <c r="C564">
        <v>3</v>
      </c>
      <c r="D564">
        <f>Source!BI2135</f>
        <v>1</v>
      </c>
      <c r="E564">
        <f>Source!FS2135</f>
        <v>0</v>
      </c>
      <c r="F564" t="str">
        <f>Source!F2135</f>
        <v>коммерческое предложение</v>
      </c>
      <c r="G564" t="str">
        <f>Source!G2135</f>
        <v>Урна "Брюгге" УР001.00  (40 х 30 х 70)</v>
      </c>
      <c r="H564" t="str">
        <f>Source!H2135</f>
        <v>шт.</v>
      </c>
      <c r="I564">
        <f>Source!I2135</f>
        <v>3</v>
      </c>
      <c r="J564">
        <v>1</v>
      </c>
      <c r="K564">
        <f>Source!AC2135</f>
        <v>1916.67</v>
      </c>
      <c r="M564">
        <f>ROUND(K564*I564, 2)</f>
        <v>5750.01</v>
      </c>
      <c r="N564">
        <f>Source!AC2135*IF(Source!BC2135&lt;&gt; 0, Source!BC2135, 1)</f>
        <v>1916.67</v>
      </c>
      <c r="O564">
        <f>ROUND(N564*I564, 2)</f>
        <v>5750.01</v>
      </c>
      <c r="P564">
        <f>Source!AE2135</f>
        <v>0</v>
      </c>
      <c r="R564">
        <f>ROUND(P564*I564, 2)</f>
        <v>0</v>
      </c>
      <c r="S564">
        <f>Source!AE2135*IF(Source!BS2135&lt;&gt; 0, Source!BS2135, 1)</f>
        <v>0</v>
      </c>
      <c r="T564">
        <f>ROUND(S564*I564, 2)</f>
        <v>0</v>
      </c>
      <c r="U564">
        <f>Source!GF2135</f>
        <v>2107991217</v>
      </c>
      <c r="V564">
        <v>-201310241</v>
      </c>
      <c r="W564">
        <v>-201310241</v>
      </c>
    </row>
    <row r="565" spans="1:23" x14ac:dyDescent="0.2">
      <c r="A565">
        <f>Source!A2199</f>
        <v>3</v>
      </c>
      <c r="B565">
        <v>2199</v>
      </c>
      <c r="G565" t="str">
        <f>Source!G2199</f>
        <v>Симоновский Вал ул., д. 10</v>
      </c>
    </row>
    <row r="566" spans="1:23" x14ac:dyDescent="0.2">
      <c r="A566">
        <f>Source!A2203</f>
        <v>4</v>
      </c>
      <c r="B566">
        <v>2203</v>
      </c>
      <c r="G566" t="str">
        <f>Source!G2203</f>
        <v>Ремонт газона (рулонный)-1100м2</v>
      </c>
    </row>
    <row r="567" spans="1:23" x14ac:dyDescent="0.2">
      <c r="A567">
        <f>Source!A2207</f>
        <v>17</v>
      </c>
      <c r="C567">
        <v>3</v>
      </c>
      <c r="D567">
        <v>0</v>
      </c>
      <c r="E567">
        <f>SmtRes!AV647</f>
        <v>0</v>
      </c>
      <c r="F567" t="str">
        <f>SmtRes!I647</f>
        <v>21.4-6-5</v>
      </c>
      <c r="G567" t="str">
        <f>SmtRes!K647</f>
        <v>Земля растительная</v>
      </c>
      <c r="H567" t="str">
        <f>SmtRes!O647</f>
        <v>м3</v>
      </c>
      <c r="I567">
        <f>SmtRes!Y647*Source!I2207</f>
        <v>123.75</v>
      </c>
      <c r="J567">
        <f>SmtRes!AO647</f>
        <v>1</v>
      </c>
      <c r="K567">
        <f>SmtRes!AE647</f>
        <v>753.67</v>
      </c>
      <c r="L567">
        <f>SmtRes!DB647</f>
        <v>11305.05</v>
      </c>
      <c r="M567">
        <f>ROUND(ROUND(L567*Source!I2207, 6)*1, 2)</f>
        <v>93266.66</v>
      </c>
      <c r="N567">
        <f>SmtRes!AA647</f>
        <v>753.67</v>
      </c>
      <c r="O567">
        <f>ROUND(ROUND(L567*Source!I2207, 6)*SmtRes!DA647, 2)</f>
        <v>93266.66</v>
      </c>
      <c r="P567">
        <f>SmtRes!AG647</f>
        <v>0</v>
      </c>
      <c r="Q567">
        <f>SmtRes!DC647</f>
        <v>0</v>
      </c>
      <c r="R567">
        <f>ROUND(ROUND(Q567*Source!I2207, 6)*1, 2)</f>
        <v>0</v>
      </c>
      <c r="S567">
        <f>SmtRes!AC647</f>
        <v>0</v>
      </c>
      <c r="T567">
        <f>ROUND(ROUND(Q567*Source!I2207, 6)*SmtRes!AK647, 2)</f>
        <v>0</v>
      </c>
      <c r="U567">
        <f>SmtRes!X647</f>
        <v>-1277312656</v>
      </c>
      <c r="V567">
        <v>1365262818</v>
      </c>
      <c r="W567">
        <v>1365262818</v>
      </c>
    </row>
    <row r="568" spans="1:23" x14ac:dyDescent="0.2">
      <c r="A568">
        <f>Source!A2207</f>
        <v>17</v>
      </c>
      <c r="C568">
        <v>2</v>
      </c>
      <c r="D568">
        <v>0</v>
      </c>
      <c r="E568">
        <f>SmtRes!AV646</f>
        <v>0</v>
      </c>
      <c r="F568" t="str">
        <f>SmtRes!I646</f>
        <v>22.1-2-7</v>
      </c>
      <c r="G568" t="str">
        <f>SmtRes!K646</f>
        <v>Тракторы на пневмоколесном ходу, мощность до 60 (81) кВт (л.с.)</v>
      </c>
      <c r="H568" t="str">
        <f>SmtRes!O646</f>
        <v>маш.-ч</v>
      </c>
      <c r="I568">
        <f>SmtRes!Y646*Source!I2207</f>
        <v>0.495</v>
      </c>
      <c r="J568">
        <f>SmtRes!AO646</f>
        <v>1</v>
      </c>
      <c r="K568">
        <f>SmtRes!AF646</f>
        <v>991.89</v>
      </c>
      <c r="L568">
        <f>SmtRes!DB646</f>
        <v>59.51</v>
      </c>
      <c r="M568">
        <f>ROUND(ROUND(L568*Source!I2207, 6)*1, 2)</f>
        <v>490.96</v>
      </c>
      <c r="N568">
        <f>SmtRes!AB646</f>
        <v>991.89</v>
      </c>
      <c r="O568">
        <f>ROUND(ROUND(L568*Source!I2207, 6)*SmtRes!DA646, 2)</f>
        <v>490.96</v>
      </c>
      <c r="P568">
        <f>SmtRes!AG646</f>
        <v>360.79</v>
      </c>
      <c r="Q568">
        <f>SmtRes!DC646</f>
        <v>21.65</v>
      </c>
      <c r="R568">
        <f>ROUND(ROUND(Q568*Source!I2207, 6)*1, 2)</f>
        <v>178.61</v>
      </c>
      <c r="S568">
        <f>SmtRes!AC646</f>
        <v>360.79</v>
      </c>
      <c r="T568">
        <f>ROUND(ROUND(Q568*Source!I2207, 6)*SmtRes!AK646, 2)</f>
        <v>178.61</v>
      </c>
      <c r="U568">
        <f>SmtRes!X646</f>
        <v>277467460</v>
      </c>
      <c r="V568">
        <v>-1852844644</v>
      </c>
      <c r="W568">
        <v>-1852844644</v>
      </c>
    </row>
    <row r="569" spans="1:23" x14ac:dyDescent="0.2">
      <c r="A569">
        <f>Source!A2207</f>
        <v>17</v>
      </c>
      <c r="C569">
        <v>2</v>
      </c>
      <c r="D569">
        <v>0</v>
      </c>
      <c r="E569">
        <f>SmtRes!AV645</f>
        <v>0</v>
      </c>
      <c r="F569" t="str">
        <f>SmtRes!I645</f>
        <v>22.1-17-39</v>
      </c>
      <c r="G569" t="str">
        <f>SmtRes!K645</f>
        <v>Плуги выкопочные (без трактора)</v>
      </c>
      <c r="H569" t="str">
        <f>SmtRes!O645</f>
        <v>маш.-ч</v>
      </c>
      <c r="I569">
        <f>SmtRes!Y645*Source!I2207</f>
        <v>0.495</v>
      </c>
      <c r="J569">
        <f>SmtRes!AO645</f>
        <v>1</v>
      </c>
      <c r="K569">
        <f>SmtRes!AF645</f>
        <v>20.7</v>
      </c>
      <c r="L569">
        <f>SmtRes!DB645</f>
        <v>1.24</v>
      </c>
      <c r="M569">
        <f>ROUND(ROUND(L569*Source!I2207, 6)*1, 2)</f>
        <v>10.23</v>
      </c>
      <c r="N569">
        <f>SmtRes!AB645</f>
        <v>20.7</v>
      </c>
      <c r="O569">
        <f>ROUND(ROUND(L569*Source!I2207, 6)*SmtRes!DA645, 2)</f>
        <v>10.23</v>
      </c>
      <c r="P569">
        <f>SmtRes!AG645</f>
        <v>9.74</v>
      </c>
      <c r="Q569">
        <f>SmtRes!DC645</f>
        <v>0.57999999999999996</v>
      </c>
      <c r="R569">
        <f>ROUND(ROUND(Q569*Source!I2207, 6)*1, 2)</f>
        <v>4.79</v>
      </c>
      <c r="S569">
        <f>SmtRes!AC645</f>
        <v>9.74</v>
      </c>
      <c r="T569">
        <f>ROUND(ROUND(Q569*Source!I2207, 6)*SmtRes!AK645, 2)</f>
        <v>4.79</v>
      </c>
      <c r="U569">
        <f>SmtRes!X645</f>
        <v>526885268</v>
      </c>
      <c r="V569">
        <v>-57964362</v>
      </c>
      <c r="W569">
        <v>-57964362</v>
      </c>
    </row>
    <row r="570" spans="1:23" x14ac:dyDescent="0.2">
      <c r="A570">
        <f>Source!A2208</f>
        <v>17</v>
      </c>
      <c r="C570">
        <v>3</v>
      </c>
      <c r="D570">
        <v>0</v>
      </c>
      <c r="E570">
        <f>SmtRes!AV649</f>
        <v>0</v>
      </c>
      <c r="F570" t="str">
        <f>SmtRes!I649</f>
        <v>21.4-6-5</v>
      </c>
      <c r="G570" t="str">
        <f>SmtRes!K649</f>
        <v>Земля растительная</v>
      </c>
      <c r="H570" t="str">
        <f>SmtRes!O649</f>
        <v>м3</v>
      </c>
      <c r="I570">
        <f>SmtRes!Y649*Source!I2208</f>
        <v>41.25</v>
      </c>
      <c r="J570">
        <f>SmtRes!AO649</f>
        <v>1</v>
      </c>
      <c r="K570">
        <f>SmtRes!AE649</f>
        <v>753.67</v>
      </c>
      <c r="L570">
        <f>SmtRes!DB649</f>
        <v>11305.05</v>
      </c>
      <c r="M570">
        <f>ROUND(ROUND(L570*Source!I2208, 6)*1, 2)</f>
        <v>31088.89</v>
      </c>
      <c r="N570">
        <f>SmtRes!AA649</f>
        <v>753.67</v>
      </c>
      <c r="O570">
        <f>ROUND(ROUND(L570*Source!I2208, 6)*SmtRes!DA649, 2)</f>
        <v>31088.89</v>
      </c>
      <c r="P570">
        <f>SmtRes!AG649</f>
        <v>0</v>
      </c>
      <c r="Q570">
        <f>SmtRes!DC649</f>
        <v>0</v>
      </c>
      <c r="R570">
        <f>ROUND(ROUND(Q570*Source!I2208, 6)*1, 2)</f>
        <v>0</v>
      </c>
      <c r="S570">
        <f>SmtRes!AC649</f>
        <v>0</v>
      </c>
      <c r="T570">
        <f>ROUND(ROUND(Q570*Source!I2208, 6)*SmtRes!AK649, 2)</f>
        <v>0</v>
      </c>
      <c r="U570">
        <f>SmtRes!X649</f>
        <v>-1277312656</v>
      </c>
      <c r="V570">
        <v>1365262818</v>
      </c>
      <c r="W570">
        <v>1365262818</v>
      </c>
    </row>
    <row r="571" spans="1:23" x14ac:dyDescent="0.2">
      <c r="A571">
        <f>Source!A2209</f>
        <v>17</v>
      </c>
      <c r="C571">
        <v>3</v>
      </c>
      <c r="D571">
        <v>0</v>
      </c>
      <c r="E571">
        <f>SmtRes!AV651</f>
        <v>0</v>
      </c>
      <c r="F571" t="str">
        <f>SmtRes!I651</f>
        <v>21.4-6-5</v>
      </c>
      <c r="G571" t="str">
        <f>SmtRes!K651</f>
        <v>Земля растительная</v>
      </c>
      <c r="H571" t="str">
        <f>SmtRes!O651</f>
        <v>м3</v>
      </c>
      <c r="I571">
        <f>SmtRes!Y651*Source!I2209</f>
        <v>-55</v>
      </c>
      <c r="J571">
        <f>SmtRes!AO651</f>
        <v>1</v>
      </c>
      <c r="K571">
        <f>SmtRes!AE651</f>
        <v>753.67</v>
      </c>
      <c r="L571">
        <f>SmtRes!DB651</f>
        <v>3768.35</v>
      </c>
      <c r="M571">
        <f>ROUND(ROUND(L571*Source!I2209, 6)*1, 2)</f>
        <v>-41451.85</v>
      </c>
      <c r="N571">
        <f>SmtRes!AA651</f>
        <v>753.67</v>
      </c>
      <c r="O571">
        <f>ROUND(ROUND(L571*Source!I2209, 6)*SmtRes!DA651, 2)</f>
        <v>-41451.85</v>
      </c>
      <c r="P571">
        <f>SmtRes!AG651</f>
        <v>0</v>
      </c>
      <c r="Q571">
        <f>SmtRes!DC651</f>
        <v>0</v>
      </c>
      <c r="R571">
        <f>ROUND(ROUND(Q571*Source!I2209, 6)*1, 2)</f>
        <v>0</v>
      </c>
      <c r="S571">
        <f>SmtRes!AC651</f>
        <v>0</v>
      </c>
      <c r="T571">
        <f>ROUND(ROUND(Q571*Source!I2209, 6)*SmtRes!AK651, 2)</f>
        <v>0</v>
      </c>
      <c r="U571">
        <f>SmtRes!X651</f>
        <v>-1277312656</v>
      </c>
      <c r="V571">
        <v>1365262818</v>
      </c>
      <c r="W571">
        <v>1365262818</v>
      </c>
    </row>
    <row r="572" spans="1:23" x14ac:dyDescent="0.2">
      <c r="A572">
        <f>Source!A2210</f>
        <v>17</v>
      </c>
      <c r="C572">
        <v>3</v>
      </c>
      <c r="D572">
        <v>0</v>
      </c>
      <c r="E572">
        <f>SmtRes!AV654</f>
        <v>0</v>
      </c>
      <c r="F572" t="str">
        <f>SmtRes!I654</f>
        <v>21.4-6-3</v>
      </c>
      <c r="G572" t="str">
        <f>SmtRes!K654</f>
        <v>Газон готовый в рулоне, размер рулона: длина 2,0 м, ширина 0,4 м</v>
      </c>
      <c r="H572" t="str">
        <f>SmtRes!O654</f>
        <v>м2</v>
      </c>
      <c r="I572">
        <f>SmtRes!Y654*Source!I2210</f>
        <v>1177</v>
      </c>
      <c r="J572">
        <f>SmtRes!AO654</f>
        <v>1</v>
      </c>
      <c r="K572">
        <f>SmtRes!AE654</f>
        <v>129.94999999999999</v>
      </c>
      <c r="L572">
        <f>SmtRes!DB654</f>
        <v>13904.65</v>
      </c>
      <c r="M572">
        <f>ROUND(ROUND(L572*Source!I2210, 6)*1, 2)</f>
        <v>152951.15</v>
      </c>
      <c r="N572">
        <f>SmtRes!AA654</f>
        <v>129.94999999999999</v>
      </c>
      <c r="O572">
        <f>ROUND(ROUND(L572*Source!I2210, 6)*SmtRes!DA654, 2)</f>
        <v>152951.15</v>
      </c>
      <c r="P572">
        <f>SmtRes!AG654</f>
        <v>0</v>
      </c>
      <c r="Q572">
        <f>SmtRes!DC654</f>
        <v>0</v>
      </c>
      <c r="R572">
        <f>ROUND(ROUND(Q572*Source!I2210, 6)*1, 2)</f>
        <v>0</v>
      </c>
      <c r="S572">
        <f>SmtRes!AC654</f>
        <v>0</v>
      </c>
      <c r="T572">
        <f>ROUND(ROUND(Q572*Source!I2210, 6)*SmtRes!AK654, 2)</f>
        <v>0</v>
      </c>
      <c r="U572">
        <f>SmtRes!X654</f>
        <v>-1862354824</v>
      </c>
      <c r="V572">
        <v>-1035959866</v>
      </c>
      <c r="W572">
        <v>-1035959866</v>
      </c>
    </row>
    <row r="573" spans="1:23" x14ac:dyDescent="0.2">
      <c r="A573">
        <f>Source!A2210</f>
        <v>17</v>
      </c>
      <c r="C573">
        <v>3</v>
      </c>
      <c r="D573">
        <v>0</v>
      </c>
      <c r="E573">
        <f>SmtRes!AV653</f>
        <v>0</v>
      </c>
      <c r="F573" t="str">
        <f>SmtRes!I653</f>
        <v>21.1-9-39</v>
      </c>
      <c r="G573" t="str">
        <f>SmtRes!K653</f>
        <v>Доски хвойных пород, необрезные, длина 2-6,5 м, сорт III, толщина 13-16 мм</v>
      </c>
      <c r="H573" t="str">
        <f>SmtRes!O653</f>
        <v>м3</v>
      </c>
      <c r="I573">
        <f>SmtRes!Y653*Source!I2210</f>
        <v>0.154</v>
      </c>
      <c r="J573">
        <f>SmtRes!AO653</f>
        <v>1</v>
      </c>
      <c r="K573">
        <f>SmtRes!AE653</f>
        <v>6863.19</v>
      </c>
      <c r="L573">
        <f>SmtRes!DB653</f>
        <v>96.08</v>
      </c>
      <c r="M573">
        <f>ROUND(ROUND(L573*Source!I2210, 6)*1, 2)</f>
        <v>1056.8800000000001</v>
      </c>
      <c r="N573">
        <f>SmtRes!AA653</f>
        <v>6863.19</v>
      </c>
      <c r="O573">
        <f>ROUND(ROUND(L573*Source!I2210, 6)*SmtRes!DA653, 2)</f>
        <v>1056.8800000000001</v>
      </c>
      <c r="P573">
        <f>SmtRes!AG653</f>
        <v>0</v>
      </c>
      <c r="Q573">
        <f>SmtRes!DC653</f>
        <v>0</v>
      </c>
      <c r="R573">
        <f>ROUND(ROUND(Q573*Source!I2210, 6)*1, 2)</f>
        <v>0</v>
      </c>
      <c r="S573">
        <f>SmtRes!AC653</f>
        <v>0</v>
      </c>
      <c r="T573">
        <f>ROUND(ROUND(Q573*Source!I2210, 6)*SmtRes!AK653, 2)</f>
        <v>0</v>
      </c>
      <c r="U573">
        <f>SmtRes!X653</f>
        <v>-288193286</v>
      </c>
      <c r="V573">
        <v>842221896</v>
      </c>
      <c r="W573">
        <v>842221896</v>
      </c>
    </row>
    <row r="574" spans="1:23" x14ac:dyDescent="0.2">
      <c r="A574">
        <f>Source!A2243</f>
        <v>4</v>
      </c>
      <c r="B574">
        <v>2243</v>
      </c>
      <c r="G574" t="str">
        <f>Source!G2243</f>
        <v>Установка ограждений -83п.м. Н-1м</v>
      </c>
    </row>
    <row r="575" spans="1:23" x14ac:dyDescent="0.2">
      <c r="A575">
        <f>Source!A2247</f>
        <v>17</v>
      </c>
      <c r="C575">
        <v>3</v>
      </c>
      <c r="D575">
        <v>0</v>
      </c>
      <c r="E575">
        <f>SmtRes!AV659</f>
        <v>0</v>
      </c>
      <c r="F575" t="str">
        <f>SmtRes!I659</f>
        <v>21.7-9-6</v>
      </c>
      <c r="G575" t="str">
        <f>SmtRes!K659</f>
        <v>Столбик для ограды газонной из трубы профильной 40х40 мм, высота 1000мм</v>
      </c>
      <c r="H575" t="str">
        <f>SmtRes!O659</f>
        <v>шт.</v>
      </c>
      <c r="I575">
        <f>SmtRes!Y659*Source!I2247</f>
        <v>42</v>
      </c>
      <c r="J575">
        <f>SmtRes!AO659</f>
        <v>1</v>
      </c>
      <c r="K575">
        <f>SmtRes!AE659</f>
        <v>236.53</v>
      </c>
      <c r="L575">
        <f>SmtRes!DB659</f>
        <v>2365.3000000000002</v>
      </c>
      <c r="M575">
        <f>ROUND(ROUND(L575*Source!I2247, 6)*1, 2)</f>
        <v>9934.26</v>
      </c>
      <c r="N575">
        <f>SmtRes!AA659</f>
        <v>236.53</v>
      </c>
      <c r="O575">
        <f>ROUND(ROUND(L575*Source!I2247, 6)*SmtRes!DA659, 2)</f>
        <v>9934.26</v>
      </c>
      <c r="P575">
        <f>SmtRes!AG659</f>
        <v>0</v>
      </c>
      <c r="Q575">
        <f>SmtRes!DC659</f>
        <v>0</v>
      </c>
      <c r="R575">
        <f>ROUND(ROUND(Q575*Source!I2247, 6)*1, 2)</f>
        <v>0</v>
      </c>
      <c r="S575">
        <f>SmtRes!AC659</f>
        <v>0</v>
      </c>
      <c r="T575">
        <f>ROUND(ROUND(Q575*Source!I2247, 6)*SmtRes!AK659, 2)</f>
        <v>0</v>
      </c>
      <c r="U575">
        <f>SmtRes!X659</f>
        <v>-1873178035</v>
      </c>
      <c r="V575">
        <v>-820543880</v>
      </c>
      <c r="W575">
        <v>-820543880</v>
      </c>
    </row>
    <row r="576" spans="1:23" x14ac:dyDescent="0.2">
      <c r="A576">
        <f>Source!A2247</f>
        <v>17</v>
      </c>
      <c r="C576">
        <v>3</v>
      </c>
      <c r="D576">
        <v>0</v>
      </c>
      <c r="E576">
        <f>SmtRes!AV658</f>
        <v>0</v>
      </c>
      <c r="F576" t="str">
        <f>SmtRes!I658</f>
        <v>21.1-25-13</v>
      </c>
      <c r="G576" t="str">
        <f>SmtRes!K658</f>
        <v>Вода</v>
      </c>
      <c r="H576" t="str">
        <f>SmtRes!O658</f>
        <v>м3</v>
      </c>
      <c r="I576">
        <f>SmtRes!Y658*Source!I2247</f>
        <v>0.32340000000000002</v>
      </c>
      <c r="J576">
        <f>SmtRes!AO658</f>
        <v>1</v>
      </c>
      <c r="K576">
        <f>SmtRes!AE658</f>
        <v>35.25</v>
      </c>
      <c r="L576">
        <f>SmtRes!DB658</f>
        <v>2.71</v>
      </c>
      <c r="M576">
        <f>ROUND(ROUND(L576*Source!I2247, 6)*1, 2)</f>
        <v>11.38</v>
      </c>
      <c r="N576">
        <f>SmtRes!AA658</f>
        <v>35.25</v>
      </c>
      <c r="O576">
        <f>ROUND(ROUND(L576*Source!I2247, 6)*SmtRes!DA658, 2)</f>
        <v>11.38</v>
      </c>
      <c r="P576">
        <f>SmtRes!AG658</f>
        <v>0</v>
      </c>
      <c r="Q576">
        <f>SmtRes!DC658</f>
        <v>0</v>
      </c>
      <c r="R576">
        <f>ROUND(ROUND(Q576*Source!I2247, 6)*1, 2)</f>
        <v>0</v>
      </c>
      <c r="S576">
        <f>SmtRes!AC658</f>
        <v>0</v>
      </c>
      <c r="T576">
        <f>ROUND(ROUND(Q576*Source!I2247, 6)*SmtRes!AK658, 2)</f>
        <v>0</v>
      </c>
      <c r="U576">
        <f>SmtRes!X658</f>
        <v>1057803868</v>
      </c>
      <c r="V576">
        <v>-2043949916</v>
      </c>
      <c r="W576">
        <v>-2043949916</v>
      </c>
    </row>
    <row r="577" spans="1:23" x14ac:dyDescent="0.2">
      <c r="A577">
        <f>Source!A2247</f>
        <v>17</v>
      </c>
      <c r="C577">
        <v>3</v>
      </c>
      <c r="D577">
        <v>0</v>
      </c>
      <c r="E577">
        <f>SmtRes!AV657</f>
        <v>0</v>
      </c>
      <c r="F577" t="str">
        <f>SmtRes!I657</f>
        <v>21.1-2-13</v>
      </c>
      <c r="G577" t="str">
        <f>SmtRes!K657</f>
        <v>Цемент общестроительный, портландцемент общего назначения, марка 400</v>
      </c>
      <c r="H577" t="str">
        <f>SmtRes!O657</f>
        <v>т</v>
      </c>
      <c r="I577">
        <f>SmtRes!Y657*Source!I2247</f>
        <v>0.44940000000000002</v>
      </c>
      <c r="J577">
        <f>SmtRes!AO657</f>
        <v>1</v>
      </c>
      <c r="K577">
        <f>SmtRes!AE657</f>
        <v>4207.5</v>
      </c>
      <c r="L577">
        <f>SmtRes!DB657</f>
        <v>450.2</v>
      </c>
      <c r="M577">
        <f>ROUND(ROUND(L577*Source!I2247, 6)*1, 2)</f>
        <v>1890.84</v>
      </c>
      <c r="N577">
        <f>SmtRes!AA657</f>
        <v>4207.5</v>
      </c>
      <c r="O577">
        <f>ROUND(ROUND(L577*Source!I2247, 6)*SmtRes!DA657, 2)</f>
        <v>1890.84</v>
      </c>
      <c r="P577">
        <f>SmtRes!AG657</f>
        <v>0</v>
      </c>
      <c r="Q577">
        <f>SmtRes!DC657</f>
        <v>0</v>
      </c>
      <c r="R577">
        <f>ROUND(ROUND(Q577*Source!I2247, 6)*1, 2)</f>
        <v>0</v>
      </c>
      <c r="S577">
        <f>SmtRes!AC657</f>
        <v>0</v>
      </c>
      <c r="T577">
        <f>ROUND(ROUND(Q577*Source!I2247, 6)*SmtRes!AK657, 2)</f>
        <v>0</v>
      </c>
      <c r="U577">
        <f>SmtRes!X657</f>
        <v>381792092</v>
      </c>
      <c r="V577">
        <v>-1484058169</v>
      </c>
      <c r="W577">
        <v>-1484058169</v>
      </c>
    </row>
    <row r="578" spans="1:23" x14ac:dyDescent="0.2">
      <c r="A578">
        <f>Source!A2247</f>
        <v>17</v>
      </c>
      <c r="C578">
        <v>3</v>
      </c>
      <c r="D578">
        <v>0</v>
      </c>
      <c r="E578">
        <f>SmtRes!AV656</f>
        <v>0</v>
      </c>
      <c r="F578" t="str">
        <f>SmtRes!I656</f>
        <v>21.1-12-11</v>
      </c>
      <c r="G578" t="str">
        <f>SmtRes!K656</f>
        <v>Песок для строительных работ, рядовой</v>
      </c>
      <c r="H578" t="str">
        <f>SmtRes!O656</f>
        <v>м3</v>
      </c>
      <c r="I578">
        <f>SmtRes!Y656*Source!I2247</f>
        <v>1.2558</v>
      </c>
      <c r="J578">
        <f>SmtRes!AO656</f>
        <v>1</v>
      </c>
      <c r="K578">
        <f>SmtRes!AE656</f>
        <v>590.78</v>
      </c>
      <c r="L578">
        <f>SmtRes!DB656</f>
        <v>176.64</v>
      </c>
      <c r="M578">
        <f>ROUND(ROUND(L578*Source!I2247, 6)*1, 2)</f>
        <v>741.89</v>
      </c>
      <c r="N578">
        <f>SmtRes!AA656</f>
        <v>590.78</v>
      </c>
      <c r="O578">
        <f>ROUND(ROUND(L578*Source!I2247, 6)*SmtRes!DA656, 2)</f>
        <v>741.89</v>
      </c>
      <c r="P578">
        <f>SmtRes!AG656</f>
        <v>0</v>
      </c>
      <c r="Q578">
        <f>SmtRes!DC656</f>
        <v>0</v>
      </c>
      <c r="R578">
        <f>ROUND(ROUND(Q578*Source!I2247, 6)*1, 2)</f>
        <v>0</v>
      </c>
      <c r="S578">
        <f>SmtRes!AC656</f>
        <v>0</v>
      </c>
      <c r="T578">
        <f>ROUND(ROUND(Q578*Source!I2247, 6)*SmtRes!AK656, 2)</f>
        <v>0</v>
      </c>
      <c r="U578">
        <f>SmtRes!X656</f>
        <v>1817333636</v>
      </c>
      <c r="V578">
        <v>2132229025</v>
      </c>
      <c r="W578">
        <v>2132229025</v>
      </c>
    </row>
    <row r="579" spans="1:23" x14ac:dyDescent="0.2">
      <c r="A579">
        <f>Source!A2248</f>
        <v>17</v>
      </c>
      <c r="C579">
        <v>3</v>
      </c>
      <c r="D579">
        <f>Source!BI2248</f>
        <v>4</v>
      </c>
      <c r="E579">
        <f>Source!FS2248</f>
        <v>0</v>
      </c>
      <c r="F579" t="str">
        <f>Source!F2248</f>
        <v>коммерческое предложение</v>
      </c>
      <c r="G579" t="str">
        <f>Source!G2248</f>
        <v>Газонное ограждение "Радуга" высотой 1м (секция 2мх1м заполнения профиль 40х20мм  со столбом Н-1,8м профиль 40х40мм) 28м  в т.ч.  42 столбов, цвет серый</v>
      </c>
      <c r="H579" t="str">
        <f>Source!H2248</f>
        <v>м</v>
      </c>
      <c r="I579">
        <f>Source!I2248</f>
        <v>83</v>
      </c>
      <c r="J579">
        <v>1</v>
      </c>
      <c r="K579">
        <f>Source!AC2248</f>
        <v>3375</v>
      </c>
      <c r="M579">
        <f>ROUND(K579*I579, 2)</f>
        <v>280125</v>
      </c>
      <c r="N579">
        <f>Source!AC2248*IF(Source!BC2248&lt;&gt; 0, Source!BC2248, 1)</f>
        <v>3375</v>
      </c>
      <c r="O579">
        <f>ROUND(N579*I579, 2)</f>
        <v>280125</v>
      </c>
      <c r="P579">
        <f>Source!AE2248</f>
        <v>0</v>
      </c>
      <c r="R579">
        <f>ROUND(P579*I579, 2)</f>
        <v>0</v>
      </c>
      <c r="S579">
        <f>Source!AE2248*IF(Source!BS2248&lt;&gt; 0, Source!BS2248, 1)</f>
        <v>0</v>
      </c>
      <c r="T579">
        <f>ROUND(S579*I579, 2)</f>
        <v>0</v>
      </c>
      <c r="U579">
        <f>Source!GF2248</f>
        <v>-1868374166</v>
      </c>
      <c r="V579">
        <v>-1239041894</v>
      </c>
      <c r="W579">
        <v>-1239041894</v>
      </c>
    </row>
    <row r="580" spans="1:23" x14ac:dyDescent="0.2">
      <c r="A580">
        <f>Source!A2281</f>
        <v>4</v>
      </c>
      <c r="B580">
        <v>2281</v>
      </c>
      <c r="G580" t="str">
        <f>Source!G2281</f>
        <v>Устройство/замена синтетического покрытия на детской/спортивной площадке с устройством основания и установкой садового бортового камня-745м2</v>
      </c>
    </row>
    <row r="581" spans="1:23" x14ac:dyDescent="0.2">
      <c r="A581">
        <f>Source!A2285</f>
        <v>5</v>
      </c>
      <c r="B581">
        <v>2285</v>
      </c>
      <c r="G581" t="str">
        <f>Source!G2285</f>
        <v>Устройство резинового покрытия   на детской площадке -368м2</v>
      </c>
    </row>
    <row r="582" spans="1:23" x14ac:dyDescent="0.2">
      <c r="A582">
        <f>Source!A2289</f>
        <v>17</v>
      </c>
      <c r="C582">
        <v>2</v>
      </c>
      <c r="D582">
        <v>0</v>
      </c>
      <c r="E582">
        <f>SmtRes!AV662</f>
        <v>0</v>
      </c>
      <c r="F582" t="str">
        <f>SmtRes!I662</f>
        <v>22.1-1-44</v>
      </c>
      <c r="G582" t="str">
        <f>SmtRes!K662</f>
        <v>Бульдозеры гусеничные, мощность до 79 кВт (108 л.с.)</v>
      </c>
      <c r="H582" t="str">
        <f>SmtRes!O662</f>
        <v>маш.-ч</v>
      </c>
      <c r="I582">
        <f>SmtRes!Y662*Source!I2289</f>
        <v>1.242</v>
      </c>
      <c r="J582">
        <f>SmtRes!AO662</f>
        <v>1</v>
      </c>
      <c r="K582">
        <f>SmtRes!AF662</f>
        <v>1072.23</v>
      </c>
      <c r="L582">
        <f>SmtRes!DB662</f>
        <v>1340.29</v>
      </c>
      <c r="M582">
        <f>ROUND(ROUND(L582*Source!I2289, 6)*1, 2)</f>
        <v>1331.71</v>
      </c>
      <c r="N582">
        <f>SmtRes!AB662</f>
        <v>1072.23</v>
      </c>
      <c r="O582">
        <f>ROUND(ROUND(L582*Source!I2289, 6)*SmtRes!DA662, 2)</f>
        <v>1331.71</v>
      </c>
      <c r="P582">
        <f>SmtRes!AG662</f>
        <v>488.73</v>
      </c>
      <c r="Q582">
        <f>SmtRes!DC662</f>
        <v>610.91</v>
      </c>
      <c r="R582">
        <f>ROUND(ROUND(Q582*Source!I2289, 6)*1, 2)</f>
        <v>607</v>
      </c>
      <c r="S582">
        <f>SmtRes!AC662</f>
        <v>488.73</v>
      </c>
      <c r="T582">
        <f>ROUND(ROUND(Q582*Source!I2289, 6)*SmtRes!AK662, 2)</f>
        <v>607</v>
      </c>
      <c r="U582">
        <f>SmtRes!X662</f>
        <v>1492604562</v>
      </c>
      <c r="V582">
        <v>-1215353327</v>
      </c>
      <c r="W582">
        <v>-1215353327</v>
      </c>
    </row>
    <row r="583" spans="1:23" x14ac:dyDescent="0.2">
      <c r="A583">
        <f>Source!A2289</f>
        <v>17</v>
      </c>
      <c r="C583">
        <v>2</v>
      </c>
      <c r="D583">
        <v>0</v>
      </c>
      <c r="E583">
        <f>SmtRes!AV661</f>
        <v>0</v>
      </c>
      <c r="F583" t="str">
        <f>SmtRes!I661</f>
        <v>22.1-1-4</v>
      </c>
      <c r="G583" t="str">
        <f>SmtRes!K661</f>
        <v>Экскаваторы на гусеничном ходу гидравлические, объем ковша до 0,5 м3</v>
      </c>
      <c r="H583" t="str">
        <f>SmtRes!O661</f>
        <v>маш.-ч</v>
      </c>
      <c r="I583">
        <f>SmtRes!Y661*Source!I2289</f>
        <v>4.9481280000000005</v>
      </c>
      <c r="J583">
        <f>SmtRes!AO661</f>
        <v>1</v>
      </c>
      <c r="K583">
        <f>SmtRes!AF661</f>
        <v>1493.72</v>
      </c>
      <c r="L583">
        <f>SmtRes!DB661</f>
        <v>7438.73</v>
      </c>
      <c r="M583">
        <f>ROUND(ROUND(L583*Source!I2289, 6)*1, 2)</f>
        <v>7391.12</v>
      </c>
      <c r="N583">
        <f>SmtRes!AB661</f>
        <v>1493.72</v>
      </c>
      <c r="O583">
        <f>ROUND(ROUND(L583*Source!I2289, 6)*SmtRes!DA661, 2)</f>
        <v>7391.12</v>
      </c>
      <c r="P583">
        <f>SmtRes!AG661</f>
        <v>566.86</v>
      </c>
      <c r="Q583">
        <f>SmtRes!DC661</f>
        <v>2822.96</v>
      </c>
      <c r="R583">
        <f>ROUND(ROUND(Q583*Source!I2289, 6)*1, 2)</f>
        <v>2804.89</v>
      </c>
      <c r="S583">
        <f>SmtRes!AC661</f>
        <v>566.86</v>
      </c>
      <c r="T583">
        <f>ROUND(ROUND(Q583*Source!I2289, 6)*SmtRes!AK661, 2)</f>
        <v>2804.89</v>
      </c>
      <c r="U583">
        <f>SmtRes!X661</f>
        <v>697980055</v>
      </c>
      <c r="V583">
        <v>1232101334</v>
      </c>
      <c r="W583">
        <v>1232101334</v>
      </c>
    </row>
    <row r="584" spans="1:23" x14ac:dyDescent="0.2">
      <c r="A584">
        <f>Source!A2291</f>
        <v>17</v>
      </c>
      <c r="C584">
        <v>2</v>
      </c>
      <c r="D584">
        <v>0</v>
      </c>
      <c r="E584">
        <f>SmtRes!AV664</f>
        <v>0</v>
      </c>
      <c r="F584" t="str">
        <f>SmtRes!I664</f>
        <v>22.1-1-43</v>
      </c>
      <c r="G584" t="str">
        <f>SmtRes!K664</f>
        <v>Бульдозеры гусеничные, мощность до 59 кВт (80 л.с.)</v>
      </c>
      <c r="H584" t="str">
        <f>SmtRes!O664</f>
        <v>маш.-ч</v>
      </c>
      <c r="I584">
        <f>SmtRes!Y664*Source!I2291</f>
        <v>1.5400799999999999</v>
      </c>
      <c r="J584">
        <f>SmtRes!AO664</f>
        <v>1</v>
      </c>
      <c r="K584">
        <f>SmtRes!AF664</f>
        <v>956.79</v>
      </c>
      <c r="L584">
        <f>SmtRes!DB664</f>
        <v>296.60000000000002</v>
      </c>
      <c r="M584">
        <f>ROUND(ROUND(L584*Source!I2291, 6)*1, 2)</f>
        <v>1473.51</v>
      </c>
      <c r="N584">
        <f>SmtRes!AB664</f>
        <v>956.79</v>
      </c>
      <c r="O584">
        <f>ROUND(ROUND(L584*Source!I2291, 6)*SmtRes!DA664, 2)</f>
        <v>1473.51</v>
      </c>
      <c r="P584">
        <f>SmtRes!AG664</f>
        <v>359.44</v>
      </c>
      <c r="Q584">
        <f>SmtRes!DC664</f>
        <v>111.43</v>
      </c>
      <c r="R584">
        <f>ROUND(ROUND(Q584*Source!I2291, 6)*1, 2)</f>
        <v>553.58000000000004</v>
      </c>
      <c r="S584">
        <f>SmtRes!AC664</f>
        <v>359.44</v>
      </c>
      <c r="T584">
        <f>ROUND(ROUND(Q584*Source!I2291, 6)*SmtRes!AK664, 2)</f>
        <v>553.58000000000004</v>
      </c>
      <c r="U584">
        <f>SmtRes!X664</f>
        <v>760588622</v>
      </c>
      <c r="V584">
        <v>-186859632</v>
      </c>
      <c r="W584">
        <v>-186859632</v>
      </c>
    </row>
    <row r="585" spans="1:23" x14ac:dyDescent="0.2">
      <c r="A585">
        <f>Source!A2292</f>
        <v>17</v>
      </c>
      <c r="C585">
        <v>3</v>
      </c>
      <c r="D585">
        <v>0</v>
      </c>
      <c r="E585">
        <f>SmtRes!AV672</f>
        <v>0</v>
      </c>
      <c r="F585" t="str">
        <f>SmtRes!I672</f>
        <v>21.1-25-13</v>
      </c>
      <c r="G585" t="str">
        <f>SmtRes!K672</f>
        <v>Вода</v>
      </c>
      <c r="H585" t="str">
        <f>SmtRes!O672</f>
        <v>м3</v>
      </c>
      <c r="I585">
        <f>SmtRes!Y672*Source!I2292</f>
        <v>1.8399999999999999</v>
      </c>
      <c r="J585">
        <f>SmtRes!AO672</f>
        <v>1</v>
      </c>
      <c r="K585">
        <f>SmtRes!AE672</f>
        <v>35.25</v>
      </c>
      <c r="L585">
        <f>SmtRes!DB672</f>
        <v>176.25</v>
      </c>
      <c r="M585">
        <f>ROUND(ROUND(L585*Source!I2292, 6)*1, 2)</f>
        <v>64.86</v>
      </c>
      <c r="N585">
        <f>SmtRes!AA672</f>
        <v>35.25</v>
      </c>
      <c r="O585">
        <f>ROUND(ROUND(L585*Source!I2292, 6)*SmtRes!DA672, 2)</f>
        <v>64.86</v>
      </c>
      <c r="P585">
        <f>SmtRes!AG672</f>
        <v>0</v>
      </c>
      <c r="Q585">
        <f>SmtRes!DC672</f>
        <v>0</v>
      </c>
      <c r="R585">
        <f>ROUND(ROUND(Q585*Source!I2292, 6)*1, 2)</f>
        <v>0</v>
      </c>
      <c r="S585">
        <f>SmtRes!AC672</f>
        <v>0</v>
      </c>
      <c r="T585">
        <f>ROUND(ROUND(Q585*Source!I2292, 6)*SmtRes!AK672, 2)</f>
        <v>0</v>
      </c>
      <c r="U585">
        <f>SmtRes!X672</f>
        <v>1927597627</v>
      </c>
      <c r="V585">
        <v>-1829664509</v>
      </c>
      <c r="W585">
        <v>-1829664509</v>
      </c>
    </row>
    <row r="586" spans="1:23" x14ac:dyDescent="0.2">
      <c r="A586">
        <f>Source!A2292</f>
        <v>17</v>
      </c>
      <c r="C586">
        <v>3</v>
      </c>
      <c r="D586">
        <v>0</v>
      </c>
      <c r="E586">
        <f>SmtRes!AV671</f>
        <v>0</v>
      </c>
      <c r="F586" t="str">
        <f>SmtRes!I671</f>
        <v>21.1-12-10</v>
      </c>
      <c r="G586" t="str">
        <f>SmtRes!K671</f>
        <v>Песок для дорожных работ, рядовой</v>
      </c>
      <c r="H586" t="str">
        <f>SmtRes!O671</f>
        <v>м3</v>
      </c>
      <c r="I586">
        <f>SmtRes!Y671*Source!I2292</f>
        <v>40.479999999999997</v>
      </c>
      <c r="J586">
        <f>SmtRes!AO671</f>
        <v>1</v>
      </c>
      <c r="K586">
        <f>SmtRes!AE671</f>
        <v>590.78</v>
      </c>
      <c r="L586">
        <f>SmtRes!DB671</f>
        <v>64985.8</v>
      </c>
      <c r="M586">
        <f>ROUND(ROUND(L586*Source!I2292, 6)*1, 2)</f>
        <v>23914.77</v>
      </c>
      <c r="N586">
        <f>SmtRes!AA671</f>
        <v>590.78</v>
      </c>
      <c r="O586">
        <f>ROUND(ROUND(L586*Source!I2292, 6)*SmtRes!DA671, 2)</f>
        <v>23914.77</v>
      </c>
      <c r="P586">
        <f>SmtRes!AG671</f>
        <v>0</v>
      </c>
      <c r="Q586">
        <f>SmtRes!DC671</f>
        <v>0</v>
      </c>
      <c r="R586">
        <f>ROUND(ROUND(Q586*Source!I2292, 6)*1, 2)</f>
        <v>0</v>
      </c>
      <c r="S586">
        <f>SmtRes!AC671</f>
        <v>0</v>
      </c>
      <c r="T586">
        <f>ROUND(ROUND(Q586*Source!I2292, 6)*SmtRes!AK671, 2)</f>
        <v>0</v>
      </c>
      <c r="U586">
        <f>SmtRes!X671</f>
        <v>1152750853</v>
      </c>
      <c r="V586">
        <v>-513833518</v>
      </c>
      <c r="W586">
        <v>-513833518</v>
      </c>
    </row>
    <row r="587" spans="1:23" x14ac:dyDescent="0.2">
      <c r="A587">
        <f>Source!A2292</f>
        <v>17</v>
      </c>
      <c r="C587">
        <v>2</v>
      </c>
      <c r="D587">
        <v>0</v>
      </c>
      <c r="E587">
        <f>SmtRes!AV670</f>
        <v>0</v>
      </c>
      <c r="F587" t="str">
        <f>SmtRes!I670</f>
        <v>22.1-5-7</v>
      </c>
      <c r="G587" t="str">
        <f>SmtRes!K670</f>
        <v>Катки дорожные самоходные на пневмоколесном ходу, масса до 16 т</v>
      </c>
      <c r="H587" t="str">
        <f>SmtRes!O670</f>
        <v>маш.-ч</v>
      </c>
      <c r="I587">
        <f>SmtRes!Y670*Source!I2292</f>
        <v>0.2392</v>
      </c>
      <c r="J587">
        <f>SmtRes!AO670</f>
        <v>1</v>
      </c>
      <c r="K587">
        <f>SmtRes!AF670</f>
        <v>1213.3399999999999</v>
      </c>
      <c r="L587">
        <f>SmtRes!DB670</f>
        <v>788.67</v>
      </c>
      <c r="M587">
        <f>ROUND(ROUND(L587*Source!I2292, 6)*1, 2)</f>
        <v>290.23</v>
      </c>
      <c r="N587">
        <f>SmtRes!AB670</f>
        <v>1213.3399999999999</v>
      </c>
      <c r="O587">
        <f>ROUND(ROUND(L587*Source!I2292, 6)*SmtRes!DA670, 2)</f>
        <v>290.23</v>
      </c>
      <c r="P587">
        <f>SmtRes!AG670</f>
        <v>461.6</v>
      </c>
      <c r="Q587">
        <f>SmtRes!DC670</f>
        <v>300.04000000000002</v>
      </c>
      <c r="R587">
        <f>ROUND(ROUND(Q587*Source!I2292, 6)*1, 2)</f>
        <v>110.41</v>
      </c>
      <c r="S587">
        <f>SmtRes!AC670</f>
        <v>461.6</v>
      </c>
      <c r="T587">
        <f>ROUND(ROUND(Q587*Source!I2292, 6)*SmtRes!AK670, 2)</f>
        <v>110.41</v>
      </c>
      <c r="U587">
        <f>SmtRes!X670</f>
        <v>2142121434</v>
      </c>
      <c r="V587">
        <v>-1456814567</v>
      </c>
      <c r="W587">
        <v>-1456814567</v>
      </c>
    </row>
    <row r="588" spans="1:23" x14ac:dyDescent="0.2">
      <c r="A588">
        <f>Source!A2292</f>
        <v>17</v>
      </c>
      <c r="C588">
        <v>2</v>
      </c>
      <c r="D588">
        <v>0</v>
      </c>
      <c r="E588">
        <f>SmtRes!AV669</f>
        <v>0</v>
      </c>
      <c r="F588" t="str">
        <f>SmtRes!I669</f>
        <v>22.1-5-48</v>
      </c>
      <c r="G588" t="str">
        <f>SmtRes!K669</f>
        <v>Автогрейдеры, мощность 99-147 кВт (130-200 л.с.)</v>
      </c>
      <c r="H588" t="str">
        <f>SmtRes!O669</f>
        <v>маш.-ч</v>
      </c>
      <c r="I588">
        <f>SmtRes!Y669*Source!I2292</f>
        <v>0.71392</v>
      </c>
      <c r="J588">
        <f>SmtRes!AO669</f>
        <v>1</v>
      </c>
      <c r="K588">
        <f>SmtRes!AF669</f>
        <v>1412.71</v>
      </c>
      <c r="L588">
        <f>SmtRes!DB669</f>
        <v>2740.66</v>
      </c>
      <c r="M588">
        <f>ROUND(ROUND(L588*Source!I2292, 6)*1, 2)</f>
        <v>1008.56</v>
      </c>
      <c r="N588">
        <f>SmtRes!AB669</f>
        <v>1412.71</v>
      </c>
      <c r="O588">
        <f>ROUND(ROUND(L588*Source!I2292, 6)*SmtRes!DA669, 2)</f>
        <v>1008.56</v>
      </c>
      <c r="P588">
        <f>SmtRes!AG669</f>
        <v>641.32000000000005</v>
      </c>
      <c r="Q588">
        <f>SmtRes!DC669</f>
        <v>1244.1600000000001</v>
      </c>
      <c r="R588">
        <f>ROUND(ROUND(Q588*Source!I2292, 6)*1, 2)</f>
        <v>457.85</v>
      </c>
      <c r="S588">
        <f>SmtRes!AC669</f>
        <v>641.32000000000005</v>
      </c>
      <c r="T588">
        <f>ROUND(ROUND(Q588*Source!I2292, 6)*SmtRes!AK669, 2)</f>
        <v>457.85</v>
      </c>
      <c r="U588">
        <f>SmtRes!X669</f>
        <v>1116182101</v>
      </c>
      <c r="V588">
        <v>-405216514</v>
      </c>
      <c r="W588">
        <v>-405216514</v>
      </c>
    </row>
    <row r="589" spans="1:23" x14ac:dyDescent="0.2">
      <c r="A589">
        <f>Source!A2292</f>
        <v>17</v>
      </c>
      <c r="C589">
        <v>2</v>
      </c>
      <c r="D589">
        <v>0</v>
      </c>
      <c r="E589">
        <f>SmtRes!AV668</f>
        <v>0</v>
      </c>
      <c r="F589" t="str">
        <f>SmtRes!I668</f>
        <v>22.1-5-18</v>
      </c>
      <c r="G589" t="str">
        <f>SmtRes!K668</f>
        <v>Поливомоечные машины, емкость цистерны более 5000 л</v>
      </c>
      <c r="H589" t="str">
        <f>SmtRes!O668</f>
        <v>маш.-ч</v>
      </c>
      <c r="I589">
        <f>SmtRes!Y668*Source!I2292</f>
        <v>0.29808000000000001</v>
      </c>
      <c r="J589">
        <f>SmtRes!AO668</f>
        <v>1</v>
      </c>
      <c r="K589">
        <f>SmtRes!AF668</f>
        <v>2020.59</v>
      </c>
      <c r="L589">
        <f>SmtRes!DB668</f>
        <v>1636.68</v>
      </c>
      <c r="M589">
        <f>ROUND(ROUND(L589*Source!I2292, 6)*1, 2)</f>
        <v>602.29999999999995</v>
      </c>
      <c r="N589">
        <f>SmtRes!AB668</f>
        <v>2020.59</v>
      </c>
      <c r="O589">
        <f>ROUND(ROUND(L589*Source!I2292, 6)*SmtRes!DA668, 2)</f>
        <v>602.29999999999995</v>
      </c>
      <c r="P589">
        <f>SmtRes!AG668</f>
        <v>458.56</v>
      </c>
      <c r="Q589">
        <f>SmtRes!DC668</f>
        <v>371.43</v>
      </c>
      <c r="R589">
        <f>ROUND(ROUND(Q589*Source!I2292, 6)*1, 2)</f>
        <v>136.69</v>
      </c>
      <c r="S589">
        <f>SmtRes!AC668</f>
        <v>458.56</v>
      </c>
      <c r="T589">
        <f>ROUND(ROUND(Q589*Source!I2292, 6)*SmtRes!AK668, 2)</f>
        <v>136.69</v>
      </c>
      <c r="U589">
        <f>SmtRes!X668</f>
        <v>2042885981</v>
      </c>
      <c r="V589">
        <v>-76628464</v>
      </c>
      <c r="W589">
        <v>-76628464</v>
      </c>
    </row>
    <row r="590" spans="1:23" x14ac:dyDescent="0.2">
      <c r="A590">
        <f>Source!A2292</f>
        <v>17</v>
      </c>
      <c r="C590">
        <v>2</v>
      </c>
      <c r="D590">
        <v>0</v>
      </c>
      <c r="E590">
        <f>SmtRes!AV667</f>
        <v>0</v>
      </c>
      <c r="F590" t="str">
        <f>SmtRes!I667</f>
        <v>22.1-5-15</v>
      </c>
      <c r="G590" t="str">
        <f>SmtRes!K667</f>
        <v>Катки прицепные пневмоколесные, масса до 50 т</v>
      </c>
      <c r="H590" t="str">
        <f>SmtRes!O667</f>
        <v>маш.-ч</v>
      </c>
      <c r="I590">
        <f>SmtRes!Y667*Source!I2292</f>
        <v>0.76544000000000001</v>
      </c>
      <c r="J590">
        <f>SmtRes!AO667</f>
        <v>1</v>
      </c>
      <c r="K590">
        <f>SmtRes!AF667</f>
        <v>430.32</v>
      </c>
      <c r="L590">
        <f>SmtRes!DB667</f>
        <v>895.07</v>
      </c>
      <c r="M590">
        <f>ROUND(ROUND(L590*Source!I2292, 6)*1, 2)</f>
        <v>329.39</v>
      </c>
      <c r="N590">
        <f>SmtRes!AB667</f>
        <v>430.32</v>
      </c>
      <c r="O590">
        <f>ROUND(ROUND(L590*Source!I2292, 6)*SmtRes!DA667, 2)</f>
        <v>329.39</v>
      </c>
      <c r="P590">
        <f>SmtRes!AG667</f>
        <v>215.31</v>
      </c>
      <c r="Q590">
        <f>SmtRes!DC667</f>
        <v>447.84</v>
      </c>
      <c r="R590">
        <f>ROUND(ROUND(Q590*Source!I2292, 6)*1, 2)</f>
        <v>164.81</v>
      </c>
      <c r="S590">
        <f>SmtRes!AC667</f>
        <v>215.31</v>
      </c>
      <c r="T590">
        <f>ROUND(ROUND(Q590*Source!I2292, 6)*SmtRes!AK667, 2)</f>
        <v>164.81</v>
      </c>
      <c r="U590">
        <f>SmtRes!X667</f>
        <v>-1512295274</v>
      </c>
      <c r="V590">
        <v>1130639003</v>
      </c>
      <c r="W590">
        <v>1130639003</v>
      </c>
    </row>
    <row r="591" spans="1:23" x14ac:dyDescent="0.2">
      <c r="A591">
        <f>Source!A2292</f>
        <v>17</v>
      </c>
      <c r="C591">
        <v>2</v>
      </c>
      <c r="D591">
        <v>0</v>
      </c>
      <c r="E591">
        <f>SmtRes!AV666</f>
        <v>0</v>
      </c>
      <c r="F591" t="str">
        <f>SmtRes!I666</f>
        <v>22.1-2-1</v>
      </c>
      <c r="G591" t="str">
        <f>SmtRes!K666</f>
        <v>Тракторы на гусеничном ходу, мощность до 60 (81) кВт (л.с.)</v>
      </c>
      <c r="H591" t="str">
        <f>SmtRes!O666</f>
        <v>маш.-ч</v>
      </c>
      <c r="I591">
        <f>SmtRes!Y666*Source!I2292</f>
        <v>0.76544000000000001</v>
      </c>
      <c r="J591">
        <f>SmtRes!AO666</f>
        <v>1</v>
      </c>
      <c r="K591">
        <f>SmtRes!AF666</f>
        <v>740.94</v>
      </c>
      <c r="L591">
        <f>SmtRes!DB666</f>
        <v>1541.16</v>
      </c>
      <c r="M591">
        <f>ROUND(ROUND(L591*Source!I2292, 6)*1, 2)</f>
        <v>567.15</v>
      </c>
      <c r="N591">
        <f>SmtRes!AB666</f>
        <v>740.94</v>
      </c>
      <c r="O591">
        <f>ROUND(ROUND(L591*Source!I2292, 6)*SmtRes!DA666, 2)</f>
        <v>567.15</v>
      </c>
      <c r="P591">
        <f>SmtRes!AG666</f>
        <v>413.22</v>
      </c>
      <c r="Q591">
        <f>SmtRes!DC666</f>
        <v>859.5</v>
      </c>
      <c r="R591">
        <f>ROUND(ROUND(Q591*Source!I2292, 6)*1, 2)</f>
        <v>316.3</v>
      </c>
      <c r="S591">
        <f>SmtRes!AC666</f>
        <v>413.22</v>
      </c>
      <c r="T591">
        <f>ROUND(ROUND(Q591*Source!I2292, 6)*SmtRes!AK666, 2)</f>
        <v>316.3</v>
      </c>
      <c r="U591">
        <f>SmtRes!X666</f>
        <v>2108619810</v>
      </c>
      <c r="V591">
        <v>2092061508</v>
      </c>
      <c r="W591">
        <v>2092061508</v>
      </c>
    </row>
    <row r="592" spans="1:23" x14ac:dyDescent="0.2">
      <c r="A592">
        <f>Source!A2293</f>
        <v>17</v>
      </c>
      <c r="C592">
        <v>3</v>
      </c>
      <c r="D592">
        <v>0</v>
      </c>
      <c r="E592">
        <f>SmtRes!AV681</f>
        <v>0</v>
      </c>
      <c r="F592" t="str">
        <f>SmtRes!I681</f>
        <v>21.1-25-13</v>
      </c>
      <c r="G592" t="str">
        <f>SmtRes!K681</f>
        <v>Вода</v>
      </c>
      <c r="H592" t="str">
        <f>SmtRes!O681</f>
        <v>м3</v>
      </c>
      <c r="I592">
        <f>SmtRes!Y681*Source!I2293</f>
        <v>3.8640000000000003</v>
      </c>
      <c r="J592">
        <f>SmtRes!AO681</f>
        <v>1</v>
      </c>
      <c r="K592">
        <f>SmtRes!AE681</f>
        <v>35.25</v>
      </c>
      <c r="L592">
        <f>SmtRes!DB681</f>
        <v>246.75</v>
      </c>
      <c r="M592">
        <f>ROUND(ROUND(L592*Source!I2293, 6)*1, 2)</f>
        <v>136.21</v>
      </c>
      <c r="N592">
        <f>SmtRes!AA681</f>
        <v>35.25</v>
      </c>
      <c r="O592">
        <f>ROUND(ROUND(L592*Source!I2293, 6)*SmtRes!DA681, 2)</f>
        <v>136.21</v>
      </c>
      <c r="P592">
        <f>SmtRes!AG681</f>
        <v>0</v>
      </c>
      <c r="Q592">
        <f>SmtRes!DC681</f>
        <v>0</v>
      </c>
      <c r="R592">
        <f>ROUND(ROUND(Q592*Source!I2293, 6)*1, 2)</f>
        <v>0</v>
      </c>
      <c r="S592">
        <f>SmtRes!AC681</f>
        <v>0</v>
      </c>
      <c r="T592">
        <f>ROUND(ROUND(Q592*Source!I2293, 6)*SmtRes!AK681, 2)</f>
        <v>0</v>
      </c>
      <c r="U592">
        <f>SmtRes!X681</f>
        <v>1927597627</v>
      </c>
      <c r="V592">
        <v>-1829664509</v>
      </c>
      <c r="W592">
        <v>-1829664509</v>
      </c>
    </row>
    <row r="593" spans="1:23" x14ac:dyDescent="0.2">
      <c r="A593">
        <f>Source!A2293</f>
        <v>17</v>
      </c>
      <c r="C593">
        <v>3</v>
      </c>
      <c r="D593">
        <v>0</v>
      </c>
      <c r="E593">
        <f>SmtRes!AV680</f>
        <v>0</v>
      </c>
      <c r="F593" t="str">
        <f>SmtRes!I680</f>
        <v>21.1-12-36</v>
      </c>
      <c r="G593" t="str">
        <f>SmtRes!K680</f>
        <v>Щебень из естественного камня для строительных работ, марка 1200-800, фракция 20-40 мм</v>
      </c>
      <c r="H593" t="str">
        <f>SmtRes!O680</f>
        <v>м3</v>
      </c>
      <c r="I593">
        <f>SmtRes!Y680*Source!I2293</f>
        <v>69.552000000000007</v>
      </c>
      <c r="J593">
        <f>SmtRes!AO680</f>
        <v>1</v>
      </c>
      <c r="K593">
        <f>SmtRes!AE680</f>
        <v>1763.75</v>
      </c>
      <c r="L593">
        <f>SmtRes!DB680</f>
        <v>222232.5</v>
      </c>
      <c r="M593">
        <f>ROUND(ROUND(L593*Source!I2293, 6)*1, 2)</f>
        <v>122672.34</v>
      </c>
      <c r="N593">
        <f>SmtRes!AA680</f>
        <v>1763.75</v>
      </c>
      <c r="O593">
        <f>ROUND(ROUND(L593*Source!I2293, 6)*SmtRes!DA680, 2)</f>
        <v>122672.34</v>
      </c>
      <c r="P593">
        <f>SmtRes!AG680</f>
        <v>0</v>
      </c>
      <c r="Q593">
        <f>SmtRes!DC680</f>
        <v>0</v>
      </c>
      <c r="R593">
        <f>ROUND(ROUND(Q593*Source!I2293, 6)*1, 2)</f>
        <v>0</v>
      </c>
      <c r="S593">
        <f>SmtRes!AC680</f>
        <v>0</v>
      </c>
      <c r="T593">
        <f>ROUND(ROUND(Q593*Source!I2293, 6)*SmtRes!AK680, 2)</f>
        <v>0</v>
      </c>
      <c r="U593">
        <f>SmtRes!X680</f>
        <v>-886425656</v>
      </c>
      <c r="V593">
        <v>-671760782</v>
      </c>
      <c r="W593">
        <v>-671760782</v>
      </c>
    </row>
    <row r="594" spans="1:23" x14ac:dyDescent="0.2">
      <c r="A594">
        <f>Source!A2293</f>
        <v>17</v>
      </c>
      <c r="C594">
        <v>2</v>
      </c>
      <c r="D594">
        <v>0</v>
      </c>
      <c r="E594">
        <f>SmtRes!AV679</f>
        <v>0</v>
      </c>
      <c r="F594" t="str">
        <f>SmtRes!I679</f>
        <v>22.1-5-7</v>
      </c>
      <c r="G594" t="str">
        <f>SmtRes!K679</f>
        <v>Катки дорожные самоходные на пневмоколесном ходу, масса до 16 т</v>
      </c>
      <c r="H594" t="str">
        <f>SmtRes!O679</f>
        <v>маш.-ч</v>
      </c>
      <c r="I594">
        <f>SmtRes!Y679*Source!I2293</f>
        <v>0.35880000000000006</v>
      </c>
      <c r="J594">
        <f>SmtRes!AO679</f>
        <v>1</v>
      </c>
      <c r="K594">
        <f>SmtRes!AF679</f>
        <v>1213.3399999999999</v>
      </c>
      <c r="L594">
        <f>SmtRes!DB679</f>
        <v>788.67</v>
      </c>
      <c r="M594">
        <f>ROUND(ROUND(L594*Source!I2293, 6)*1, 2)</f>
        <v>435.35</v>
      </c>
      <c r="N594">
        <f>SmtRes!AB679</f>
        <v>1213.3399999999999</v>
      </c>
      <c r="O594">
        <f>ROUND(ROUND(L594*Source!I2293, 6)*SmtRes!DA679, 2)</f>
        <v>435.35</v>
      </c>
      <c r="P594">
        <f>SmtRes!AG679</f>
        <v>461.6</v>
      </c>
      <c r="Q594">
        <f>SmtRes!DC679</f>
        <v>300.04000000000002</v>
      </c>
      <c r="R594">
        <f>ROUND(ROUND(Q594*Source!I2293, 6)*1, 2)</f>
        <v>165.62</v>
      </c>
      <c r="S594">
        <f>SmtRes!AC679</f>
        <v>461.6</v>
      </c>
      <c r="T594">
        <f>ROUND(ROUND(Q594*Source!I2293, 6)*SmtRes!AK679, 2)</f>
        <v>165.62</v>
      </c>
      <c r="U594">
        <f>SmtRes!X679</f>
        <v>2142121434</v>
      </c>
      <c r="V594">
        <v>-1456814567</v>
      </c>
      <c r="W594">
        <v>-1456814567</v>
      </c>
    </row>
    <row r="595" spans="1:23" x14ac:dyDescent="0.2">
      <c r="A595">
        <f>Source!A2293</f>
        <v>17</v>
      </c>
      <c r="C595">
        <v>2</v>
      </c>
      <c r="D595">
        <v>0</v>
      </c>
      <c r="E595">
        <f>SmtRes!AV678</f>
        <v>0</v>
      </c>
      <c r="F595" t="str">
        <f>SmtRes!I678</f>
        <v>22.1-5-48</v>
      </c>
      <c r="G595" t="str">
        <f>SmtRes!K678</f>
        <v>Автогрейдеры, мощность 99-147 кВт (130-200 л.с.)</v>
      </c>
      <c r="H595" t="str">
        <f>SmtRes!O678</f>
        <v>маш.-ч</v>
      </c>
      <c r="I595">
        <f>SmtRes!Y678*Source!I2293</f>
        <v>1.2364800000000002</v>
      </c>
      <c r="J595">
        <f>SmtRes!AO678</f>
        <v>1</v>
      </c>
      <c r="K595">
        <f>SmtRes!AF678</f>
        <v>1412.71</v>
      </c>
      <c r="L595">
        <f>SmtRes!DB678</f>
        <v>3164.47</v>
      </c>
      <c r="M595">
        <f>ROUND(ROUND(L595*Source!I2293, 6)*1, 2)</f>
        <v>1746.79</v>
      </c>
      <c r="N595">
        <f>SmtRes!AB678</f>
        <v>1412.71</v>
      </c>
      <c r="O595">
        <f>ROUND(ROUND(L595*Source!I2293, 6)*SmtRes!DA678, 2)</f>
        <v>1746.79</v>
      </c>
      <c r="P595">
        <f>SmtRes!AG678</f>
        <v>641.32000000000005</v>
      </c>
      <c r="Q595">
        <f>SmtRes!DC678</f>
        <v>1436.56</v>
      </c>
      <c r="R595">
        <f>ROUND(ROUND(Q595*Source!I2293, 6)*1, 2)</f>
        <v>792.98</v>
      </c>
      <c r="S595">
        <f>SmtRes!AC678</f>
        <v>641.32000000000005</v>
      </c>
      <c r="T595">
        <f>ROUND(ROUND(Q595*Source!I2293, 6)*SmtRes!AK678, 2)</f>
        <v>792.98</v>
      </c>
      <c r="U595">
        <f>SmtRes!X678</f>
        <v>1116182101</v>
      </c>
      <c r="V595">
        <v>-405216514</v>
      </c>
      <c r="W595">
        <v>-405216514</v>
      </c>
    </row>
    <row r="596" spans="1:23" x14ac:dyDescent="0.2">
      <c r="A596">
        <f>Source!A2293</f>
        <v>17</v>
      </c>
      <c r="C596">
        <v>2</v>
      </c>
      <c r="D596">
        <v>0</v>
      </c>
      <c r="E596">
        <f>SmtRes!AV677</f>
        <v>0</v>
      </c>
      <c r="F596" t="str">
        <f>SmtRes!I677</f>
        <v>22.1-5-3</v>
      </c>
      <c r="G596" t="str">
        <f>SmtRes!K677</f>
        <v>Катки самоходные вибрационные, масса более 8 т</v>
      </c>
      <c r="H596" t="str">
        <f>SmtRes!O677</f>
        <v>маш.-ч</v>
      </c>
      <c r="I596">
        <f>SmtRes!Y677*Source!I2293</f>
        <v>10.074000000000002</v>
      </c>
      <c r="J596">
        <f>SmtRes!AO677</f>
        <v>1</v>
      </c>
      <c r="K596">
        <f>SmtRes!AF677</f>
        <v>1827.95</v>
      </c>
      <c r="L596">
        <f>SmtRes!DB677</f>
        <v>33360.089999999997</v>
      </c>
      <c r="M596">
        <f>ROUND(ROUND(L596*Source!I2293, 6)*1, 2)</f>
        <v>18414.77</v>
      </c>
      <c r="N596">
        <f>SmtRes!AB677</f>
        <v>1827.95</v>
      </c>
      <c r="O596">
        <f>ROUND(ROUND(L596*Source!I2293, 6)*SmtRes!DA677, 2)</f>
        <v>18414.77</v>
      </c>
      <c r="P596">
        <f>SmtRes!AG677</f>
        <v>720.55</v>
      </c>
      <c r="Q596">
        <f>SmtRes!DC677</f>
        <v>13150.04</v>
      </c>
      <c r="R596">
        <f>ROUND(ROUND(Q596*Source!I2293, 6)*1, 2)</f>
        <v>7258.82</v>
      </c>
      <c r="S596">
        <f>SmtRes!AC677</f>
        <v>720.55</v>
      </c>
      <c r="T596">
        <f>ROUND(ROUND(Q596*Source!I2293, 6)*SmtRes!AK677, 2)</f>
        <v>7258.82</v>
      </c>
      <c r="U596">
        <f>SmtRes!X677</f>
        <v>189429854</v>
      </c>
      <c r="V596">
        <v>-999261968</v>
      </c>
      <c r="W596">
        <v>-999261968</v>
      </c>
    </row>
    <row r="597" spans="1:23" x14ac:dyDescent="0.2">
      <c r="A597">
        <f>Source!A2293</f>
        <v>17</v>
      </c>
      <c r="C597">
        <v>2</v>
      </c>
      <c r="D597">
        <v>0</v>
      </c>
      <c r="E597">
        <f>SmtRes!AV676</f>
        <v>0</v>
      </c>
      <c r="F597" t="str">
        <f>SmtRes!I676</f>
        <v>22.1-5-2</v>
      </c>
      <c r="G597" t="str">
        <f>SmtRes!K676</f>
        <v>Катки самоходные вибрационные, масса до 8 т</v>
      </c>
      <c r="H597" t="str">
        <f>SmtRes!O676</f>
        <v>маш.-ч</v>
      </c>
      <c r="I597">
        <f>SmtRes!Y676*Source!I2293</f>
        <v>4.945920000000001</v>
      </c>
      <c r="J597">
        <f>SmtRes!AO676</f>
        <v>1</v>
      </c>
      <c r="K597">
        <f>SmtRes!AF676</f>
        <v>1261.8699999999999</v>
      </c>
      <c r="L597">
        <f>SmtRes!DB676</f>
        <v>11306.36</v>
      </c>
      <c r="M597">
        <f>ROUND(ROUND(L597*Source!I2293, 6)*1, 2)</f>
        <v>6241.11</v>
      </c>
      <c r="N597">
        <f>SmtRes!AB676</f>
        <v>1261.8699999999999</v>
      </c>
      <c r="O597">
        <f>ROUND(ROUND(L597*Source!I2293, 6)*SmtRes!DA676, 2)</f>
        <v>6241.11</v>
      </c>
      <c r="P597">
        <f>SmtRes!AG676</f>
        <v>530.02</v>
      </c>
      <c r="Q597">
        <f>SmtRes!DC676</f>
        <v>4748.9799999999996</v>
      </c>
      <c r="R597">
        <f>ROUND(ROUND(Q597*Source!I2293, 6)*1, 2)</f>
        <v>2621.44</v>
      </c>
      <c r="S597">
        <f>SmtRes!AC676</f>
        <v>530.02</v>
      </c>
      <c r="T597">
        <f>ROUND(ROUND(Q597*Source!I2293, 6)*SmtRes!AK676, 2)</f>
        <v>2621.44</v>
      </c>
      <c r="U597">
        <f>SmtRes!X676</f>
        <v>-1043398787</v>
      </c>
      <c r="V597">
        <v>-791430524</v>
      </c>
      <c r="W597">
        <v>-791430524</v>
      </c>
    </row>
    <row r="598" spans="1:23" x14ac:dyDescent="0.2">
      <c r="A598">
        <f>Source!A2293</f>
        <v>17</v>
      </c>
      <c r="C598">
        <v>2</v>
      </c>
      <c r="D598">
        <v>0</v>
      </c>
      <c r="E598">
        <f>SmtRes!AV675</f>
        <v>0</v>
      </c>
      <c r="F598" t="str">
        <f>SmtRes!I675</f>
        <v>22.1-5-18</v>
      </c>
      <c r="G598" t="str">
        <f>SmtRes!K675</f>
        <v>Поливомоечные машины, емкость цистерны более 5000 л</v>
      </c>
      <c r="H598" t="str">
        <f>SmtRes!O675</f>
        <v>маш.-ч</v>
      </c>
      <c r="I598">
        <f>SmtRes!Y675*Source!I2293</f>
        <v>0.62927999999999995</v>
      </c>
      <c r="J598">
        <f>SmtRes!AO675</f>
        <v>1</v>
      </c>
      <c r="K598">
        <f>SmtRes!AF675</f>
        <v>2020.59</v>
      </c>
      <c r="L598">
        <f>SmtRes!DB675</f>
        <v>2303.4699999999998</v>
      </c>
      <c r="M598">
        <f>ROUND(ROUND(L598*Source!I2293, 6)*1, 2)</f>
        <v>1271.52</v>
      </c>
      <c r="N598">
        <f>SmtRes!AB675</f>
        <v>2020.59</v>
      </c>
      <c r="O598">
        <f>ROUND(ROUND(L598*Source!I2293, 6)*SmtRes!DA675, 2)</f>
        <v>1271.52</v>
      </c>
      <c r="P598">
        <f>SmtRes!AG675</f>
        <v>458.56</v>
      </c>
      <c r="Q598">
        <f>SmtRes!DC675</f>
        <v>522.76</v>
      </c>
      <c r="R598">
        <f>ROUND(ROUND(Q598*Source!I2293, 6)*1, 2)</f>
        <v>288.56</v>
      </c>
      <c r="S598">
        <f>SmtRes!AC675</f>
        <v>458.56</v>
      </c>
      <c r="T598">
        <f>ROUND(ROUND(Q598*Source!I2293, 6)*SmtRes!AK675, 2)</f>
        <v>288.56</v>
      </c>
      <c r="U598">
        <f>SmtRes!X675</f>
        <v>2042885981</v>
      </c>
      <c r="V598">
        <v>-76628464</v>
      </c>
      <c r="W598">
        <v>-76628464</v>
      </c>
    </row>
    <row r="599" spans="1:23" x14ac:dyDescent="0.2">
      <c r="A599">
        <f>Source!A2293</f>
        <v>17</v>
      </c>
      <c r="C599">
        <v>2</v>
      </c>
      <c r="D599">
        <v>0</v>
      </c>
      <c r="E599">
        <f>SmtRes!AV674</f>
        <v>0</v>
      </c>
      <c r="F599" t="str">
        <f>SmtRes!I674</f>
        <v>22.1-1-43</v>
      </c>
      <c r="G599" t="str">
        <f>SmtRes!K674</f>
        <v>Бульдозеры гусеничные, мощность до 59 кВт (80 л.с.)</v>
      </c>
      <c r="H599" t="str">
        <f>SmtRes!O674</f>
        <v>маш.-ч</v>
      </c>
      <c r="I599">
        <f>SmtRes!Y674*Source!I2293</f>
        <v>1.6228800000000001</v>
      </c>
      <c r="J599">
        <f>SmtRes!AO674</f>
        <v>1</v>
      </c>
      <c r="K599">
        <f>SmtRes!AF674</f>
        <v>956.79</v>
      </c>
      <c r="L599">
        <f>SmtRes!DB674</f>
        <v>2812.96</v>
      </c>
      <c r="M599">
        <f>ROUND(ROUND(L599*Source!I2293, 6)*1, 2)</f>
        <v>1552.75</v>
      </c>
      <c r="N599">
        <f>SmtRes!AB674</f>
        <v>956.79</v>
      </c>
      <c r="O599">
        <f>ROUND(ROUND(L599*Source!I2293, 6)*SmtRes!DA674, 2)</f>
        <v>1552.75</v>
      </c>
      <c r="P599">
        <f>SmtRes!AG674</f>
        <v>359.44</v>
      </c>
      <c r="Q599">
        <f>SmtRes!DC674</f>
        <v>1056.75</v>
      </c>
      <c r="R599">
        <f>ROUND(ROUND(Q599*Source!I2293, 6)*1, 2)</f>
        <v>583.33000000000004</v>
      </c>
      <c r="S599">
        <f>SmtRes!AC674</f>
        <v>359.44</v>
      </c>
      <c r="T599">
        <f>ROUND(ROUND(Q599*Source!I2293, 6)*SmtRes!AK674, 2)</f>
        <v>583.33000000000004</v>
      </c>
      <c r="U599">
        <f>SmtRes!X674</f>
        <v>760588622</v>
      </c>
      <c r="V599">
        <v>-186859632</v>
      </c>
      <c r="W599">
        <v>-186859632</v>
      </c>
    </row>
    <row r="600" spans="1:23" x14ac:dyDescent="0.2">
      <c r="A600">
        <f>Source!A2294</f>
        <v>17</v>
      </c>
      <c r="C600">
        <v>2</v>
      </c>
      <c r="D600">
        <v>0</v>
      </c>
      <c r="E600">
        <f>SmtRes!AV684</f>
        <v>0</v>
      </c>
      <c r="F600" t="str">
        <f>SmtRes!I684</f>
        <v>22.1-5-5</v>
      </c>
      <c r="G600" t="str">
        <f>SmtRes!K684</f>
        <v>Катки дорожные самоходные статические, масса до 10 т</v>
      </c>
      <c r="H600" t="str">
        <f>SmtRes!O684</f>
        <v>маш.-ч</v>
      </c>
      <c r="I600">
        <f>SmtRes!Y684*Source!I2294</f>
        <v>5.1151999999999997</v>
      </c>
      <c r="J600">
        <f>SmtRes!AO684</f>
        <v>1</v>
      </c>
      <c r="K600">
        <f>SmtRes!AF684</f>
        <v>880.59</v>
      </c>
      <c r="L600">
        <f>SmtRes!DB684</f>
        <v>1224.02</v>
      </c>
      <c r="M600">
        <f>ROUND(ROUND(L600*Source!I2294, 6)*1, 2)</f>
        <v>4504.3900000000003</v>
      </c>
      <c r="N600">
        <f>SmtRes!AB684</f>
        <v>880.59</v>
      </c>
      <c r="O600">
        <f>ROUND(ROUND(L600*Source!I2294, 6)*SmtRes!DA684, 2)</f>
        <v>4504.3900000000003</v>
      </c>
      <c r="P600">
        <f>SmtRes!AG684</f>
        <v>534.02</v>
      </c>
      <c r="Q600">
        <f>SmtRes!DC684</f>
        <v>742.29</v>
      </c>
      <c r="R600">
        <f>ROUND(ROUND(Q600*Source!I2294, 6)*1, 2)</f>
        <v>2731.63</v>
      </c>
      <c r="S600">
        <f>SmtRes!AC684</f>
        <v>534.02</v>
      </c>
      <c r="T600">
        <f>ROUND(ROUND(Q600*Source!I2294, 6)*SmtRes!AK684, 2)</f>
        <v>2731.63</v>
      </c>
      <c r="U600">
        <f>SmtRes!X684</f>
        <v>-784871617</v>
      </c>
      <c r="V600">
        <v>981158427</v>
      </c>
      <c r="W600">
        <v>981158427</v>
      </c>
    </row>
    <row r="601" spans="1:23" x14ac:dyDescent="0.2">
      <c r="A601">
        <f>Source!A2294</f>
        <v>17</v>
      </c>
      <c r="C601">
        <v>2</v>
      </c>
      <c r="D601">
        <v>0</v>
      </c>
      <c r="E601">
        <f>SmtRes!AV683</f>
        <v>0</v>
      </c>
      <c r="F601" t="str">
        <f>SmtRes!I683</f>
        <v>22.1-5-4</v>
      </c>
      <c r="G601" t="str">
        <f>SmtRes!K683</f>
        <v>Катки дорожные самоходные статические, масса до 5 т</v>
      </c>
      <c r="H601" t="str">
        <f>SmtRes!O683</f>
        <v>маш.-ч</v>
      </c>
      <c r="I601">
        <f>SmtRes!Y683*Source!I2294</f>
        <v>1.6928000000000001</v>
      </c>
      <c r="J601">
        <f>SmtRes!AO683</f>
        <v>1</v>
      </c>
      <c r="K601">
        <f>SmtRes!AF683</f>
        <v>888.61</v>
      </c>
      <c r="L601">
        <f>SmtRes!DB683</f>
        <v>408.76</v>
      </c>
      <c r="M601">
        <f>ROUND(ROUND(L601*Source!I2294, 6)*1, 2)</f>
        <v>1504.24</v>
      </c>
      <c r="N601">
        <f>SmtRes!AB683</f>
        <v>888.61</v>
      </c>
      <c r="O601">
        <f>ROUND(ROUND(L601*Source!I2294, 6)*SmtRes!DA683, 2)</f>
        <v>1504.24</v>
      </c>
      <c r="P601">
        <f>SmtRes!AG683</f>
        <v>396.74</v>
      </c>
      <c r="Q601">
        <f>SmtRes!DC683</f>
        <v>182.5</v>
      </c>
      <c r="R601">
        <f>ROUND(ROUND(Q601*Source!I2294, 6)*1, 2)</f>
        <v>671.6</v>
      </c>
      <c r="S601">
        <f>SmtRes!AC683</f>
        <v>396.74</v>
      </c>
      <c r="T601">
        <f>ROUND(ROUND(Q601*Source!I2294, 6)*SmtRes!AK683, 2)</f>
        <v>671.6</v>
      </c>
      <c r="U601">
        <f>SmtRes!X683</f>
        <v>-1085430917</v>
      </c>
      <c r="V601">
        <v>1407159038</v>
      </c>
      <c r="W601">
        <v>1407159038</v>
      </c>
    </row>
    <row r="602" spans="1:23" x14ac:dyDescent="0.2">
      <c r="A602">
        <f>Source!A2296</f>
        <v>18</v>
      </c>
      <c r="C602">
        <v>3</v>
      </c>
      <c r="D602">
        <f>Source!BI2296</f>
        <v>4</v>
      </c>
      <c r="E602">
        <f>Source!FS2296</f>
        <v>0</v>
      </c>
      <c r="F602" t="str">
        <f>Source!F2296</f>
        <v>21.3-3-19</v>
      </c>
      <c r="G602" t="str">
        <f>Source!G2296</f>
        <v>Смеси асфальтобетонные дорожные горячие мелкозернистые, марка II, тип В</v>
      </c>
      <c r="H602" t="str">
        <f>Source!H2296</f>
        <v>т</v>
      </c>
      <c r="I602">
        <f>Source!I2296</f>
        <v>44.4544</v>
      </c>
      <c r="J602">
        <v>1</v>
      </c>
      <c r="K602">
        <f>Source!AC2296</f>
        <v>2562.79</v>
      </c>
      <c r="M602">
        <f>ROUND(K602*I602, 2)</f>
        <v>113927.29</v>
      </c>
      <c r="N602">
        <f>Source!AC2296*IF(Source!BC2296&lt;&gt; 0, Source!BC2296, 1)</f>
        <v>2562.79</v>
      </c>
      <c r="O602">
        <f>ROUND(N602*I602, 2)</f>
        <v>113927.29</v>
      </c>
      <c r="P602">
        <f>Source!AE2296</f>
        <v>0</v>
      </c>
      <c r="R602">
        <f>ROUND(P602*I602, 2)</f>
        <v>0</v>
      </c>
      <c r="S602">
        <f>Source!AE2296*IF(Source!BS2296&lt;&gt; 0, Source!BS2296, 1)</f>
        <v>0</v>
      </c>
      <c r="T602">
        <f>ROUND(S602*I602, 2)</f>
        <v>0</v>
      </c>
      <c r="U602">
        <f>Source!GF2296</f>
        <v>1103439754</v>
      </c>
      <c r="V602">
        <v>1846978656</v>
      </c>
      <c r="W602">
        <v>1846978656</v>
      </c>
    </row>
    <row r="603" spans="1:23" x14ac:dyDescent="0.2">
      <c r="A603">
        <f>Source!A2297</f>
        <v>17</v>
      </c>
      <c r="C603">
        <v>3</v>
      </c>
      <c r="D603">
        <v>0</v>
      </c>
      <c r="E603">
        <f>SmtRes!AV696</f>
        <v>0</v>
      </c>
      <c r="F603" t="str">
        <f>SmtRes!I696</f>
        <v>21.1-25-776</v>
      </c>
      <c r="G603" t="str">
        <f>SmtRes!K696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603" t="str">
        <f>SmtRes!O696</f>
        <v>кг</v>
      </c>
      <c r="I603">
        <f>SmtRes!Y696*Source!I2297</f>
        <v>888.72</v>
      </c>
      <c r="J603">
        <f>SmtRes!AO696</f>
        <v>1</v>
      </c>
      <c r="K603">
        <f>SmtRes!AE696</f>
        <v>202.34</v>
      </c>
      <c r="L603">
        <f>SmtRes!DB696</f>
        <v>48865.11</v>
      </c>
      <c r="M603">
        <f>ROUND(ROUND(L603*Source!I2297, 6)*1, 2)</f>
        <v>179823.6</v>
      </c>
      <c r="N603">
        <f>SmtRes!AA696</f>
        <v>202.34</v>
      </c>
      <c r="O603">
        <f>ROUND(ROUND(L603*Source!I2297, 6)*SmtRes!DA696, 2)</f>
        <v>179823.6</v>
      </c>
      <c r="P603">
        <f>SmtRes!AG696</f>
        <v>0</v>
      </c>
      <c r="Q603">
        <f>SmtRes!DC696</f>
        <v>0</v>
      </c>
      <c r="R603">
        <f>ROUND(ROUND(Q603*Source!I2297, 6)*1, 2)</f>
        <v>0</v>
      </c>
      <c r="S603">
        <f>SmtRes!AC696</f>
        <v>0</v>
      </c>
      <c r="T603">
        <f>ROUND(ROUND(Q603*Source!I2297, 6)*SmtRes!AK696, 2)</f>
        <v>0</v>
      </c>
      <c r="U603">
        <f>SmtRes!X696</f>
        <v>1434584530</v>
      </c>
      <c r="V603">
        <v>2130616076</v>
      </c>
      <c r="W603">
        <v>2130616076</v>
      </c>
    </row>
    <row r="604" spans="1:23" x14ac:dyDescent="0.2">
      <c r="A604">
        <f>Source!A2297</f>
        <v>17</v>
      </c>
      <c r="C604">
        <v>3</v>
      </c>
      <c r="D604">
        <v>0</v>
      </c>
      <c r="E604">
        <f>SmtRes!AV693</f>
        <v>0</v>
      </c>
      <c r="F604" t="str">
        <f>SmtRes!I693</f>
        <v>21.1-25-343</v>
      </c>
      <c r="G604" t="str">
        <f>SmtRes!K693</f>
        <v>Скипидар живичный</v>
      </c>
      <c r="H604" t="str">
        <f>SmtRes!O693</f>
        <v>т</v>
      </c>
      <c r="I604">
        <f>SmtRes!Y693*Source!I2297</f>
        <v>1.1592E-2</v>
      </c>
      <c r="J604">
        <f>SmtRes!AO693</f>
        <v>1</v>
      </c>
      <c r="K604">
        <f>SmtRes!AE693</f>
        <v>343020.03</v>
      </c>
      <c r="L604">
        <f>SmtRes!DB693</f>
        <v>1080.51</v>
      </c>
      <c r="M604">
        <f>ROUND(ROUND(L604*Source!I2297, 6)*1, 2)</f>
        <v>3976.28</v>
      </c>
      <c r="N604">
        <f>SmtRes!AA693</f>
        <v>343020.03</v>
      </c>
      <c r="O604">
        <f>ROUND(ROUND(L604*Source!I2297, 6)*SmtRes!DA693, 2)</f>
        <v>3976.28</v>
      </c>
      <c r="P604">
        <f>SmtRes!AG693</f>
        <v>0</v>
      </c>
      <c r="Q604">
        <f>SmtRes!DC693</f>
        <v>0</v>
      </c>
      <c r="R604">
        <f>ROUND(ROUND(Q604*Source!I2297, 6)*1, 2)</f>
        <v>0</v>
      </c>
      <c r="S604">
        <f>SmtRes!AC693</f>
        <v>0</v>
      </c>
      <c r="T604">
        <f>ROUND(ROUND(Q604*Source!I2297, 6)*SmtRes!AK693, 2)</f>
        <v>0</v>
      </c>
      <c r="U604">
        <f>SmtRes!X693</f>
        <v>2135985724</v>
      </c>
      <c r="V604">
        <v>-588394673</v>
      </c>
      <c r="W604">
        <v>-588394673</v>
      </c>
    </row>
    <row r="605" spans="1:23" x14ac:dyDescent="0.2">
      <c r="A605">
        <f>Source!A2297</f>
        <v>17</v>
      </c>
      <c r="C605">
        <v>3</v>
      </c>
      <c r="D605">
        <v>0</v>
      </c>
      <c r="E605">
        <f>SmtRes!AV692</f>
        <v>0</v>
      </c>
      <c r="F605" t="str">
        <f>SmtRes!I692</f>
        <v>21.1-25-255</v>
      </c>
      <c r="G605" t="str">
        <f>SmtRes!K692</f>
        <v>Пленка полиэтиленовая, толщина 0,12 - 0,15 мм</v>
      </c>
      <c r="H605" t="str">
        <f>SmtRes!O692</f>
        <v>м2</v>
      </c>
      <c r="I605">
        <f>SmtRes!Y692*Source!I2297</f>
        <v>20.608000000000001</v>
      </c>
      <c r="J605">
        <f>SmtRes!AO692</f>
        <v>1</v>
      </c>
      <c r="K605">
        <f>SmtRes!AE692</f>
        <v>12.02</v>
      </c>
      <c r="L605">
        <f>SmtRes!DB692</f>
        <v>67.31</v>
      </c>
      <c r="M605">
        <f>ROUND(ROUND(L605*Source!I2297, 6)*1, 2)</f>
        <v>247.7</v>
      </c>
      <c r="N605">
        <f>SmtRes!AA692</f>
        <v>12.02</v>
      </c>
      <c r="O605">
        <f>ROUND(ROUND(L605*Source!I2297, 6)*SmtRes!DA692, 2)</f>
        <v>247.7</v>
      </c>
      <c r="P605">
        <f>SmtRes!AG692</f>
        <v>0</v>
      </c>
      <c r="Q605">
        <f>SmtRes!DC692</f>
        <v>0</v>
      </c>
      <c r="R605">
        <f>ROUND(ROUND(Q605*Source!I2297, 6)*1, 2)</f>
        <v>0</v>
      </c>
      <c r="S605">
        <f>SmtRes!AC692</f>
        <v>0</v>
      </c>
      <c r="T605">
        <f>ROUND(ROUND(Q605*Source!I2297, 6)*SmtRes!AK692, 2)</f>
        <v>0</v>
      </c>
      <c r="U605">
        <f>SmtRes!X692</f>
        <v>-656702110</v>
      </c>
      <c r="V605">
        <v>657210226</v>
      </c>
      <c r="W605">
        <v>657210226</v>
      </c>
    </row>
    <row r="606" spans="1:23" x14ac:dyDescent="0.2">
      <c r="A606">
        <f>Source!A2297</f>
        <v>17</v>
      </c>
      <c r="C606">
        <v>2</v>
      </c>
      <c r="D606">
        <v>0</v>
      </c>
      <c r="E606">
        <f>SmtRes!AV691</f>
        <v>0</v>
      </c>
      <c r="F606" t="str">
        <f>SmtRes!I691</f>
        <v>22.1-6-68</v>
      </c>
      <c r="G606" t="str">
        <f>SmtRes!K691</f>
        <v>Растворосмесители стационарные, емкость до 250 л</v>
      </c>
      <c r="H606" t="str">
        <f>SmtRes!O691</f>
        <v>маш.-ч</v>
      </c>
      <c r="I606">
        <f>SmtRes!Y691*Source!I2297</f>
        <v>9.7152000000000012</v>
      </c>
      <c r="J606">
        <f>SmtRes!AO691</f>
        <v>1</v>
      </c>
      <c r="K606">
        <f>SmtRes!AF691</f>
        <v>454.31</v>
      </c>
      <c r="L606">
        <f>SmtRes!DB691</f>
        <v>1199.3800000000001</v>
      </c>
      <c r="M606">
        <f>ROUND(ROUND(L606*Source!I2297, 6)*1, 2)</f>
        <v>4413.72</v>
      </c>
      <c r="N606">
        <f>SmtRes!AB691</f>
        <v>454.31</v>
      </c>
      <c r="O606">
        <f>ROUND(ROUND(L606*Source!I2297, 6)*SmtRes!DA691, 2)</f>
        <v>4413.72</v>
      </c>
      <c r="P606">
        <f>SmtRes!AG691</f>
        <v>405.68</v>
      </c>
      <c r="Q606">
        <f>SmtRes!DC691</f>
        <v>1071</v>
      </c>
      <c r="R606">
        <f>ROUND(ROUND(Q606*Source!I2297, 6)*1, 2)</f>
        <v>3941.28</v>
      </c>
      <c r="S606">
        <f>SmtRes!AC691</f>
        <v>405.68</v>
      </c>
      <c r="T606">
        <f>ROUND(ROUND(Q606*Source!I2297, 6)*SmtRes!AK691, 2)</f>
        <v>3941.28</v>
      </c>
      <c r="U606">
        <f>SmtRes!X691</f>
        <v>1948933241</v>
      </c>
      <c r="V606">
        <v>4389697</v>
      </c>
      <c r="W606">
        <v>4389697</v>
      </c>
    </row>
    <row r="607" spans="1:23" x14ac:dyDescent="0.2">
      <c r="A607">
        <f>Source!A2297</f>
        <v>17</v>
      </c>
      <c r="C607">
        <v>2</v>
      </c>
      <c r="D607">
        <v>0</v>
      </c>
      <c r="E607">
        <f>SmtRes!AV690</f>
        <v>0</v>
      </c>
      <c r="F607" t="str">
        <f>SmtRes!I690</f>
        <v>22.1-4-8</v>
      </c>
      <c r="G607" t="str">
        <f>SmtRes!K690</f>
        <v>Погрузчики на автомобильном ходу, грузоподъемность до 1 т</v>
      </c>
      <c r="H607" t="str">
        <f>SmtRes!O690</f>
        <v>маш.-ч</v>
      </c>
      <c r="I607">
        <f>SmtRes!Y690*Source!I2297</f>
        <v>3.6799999999999999E-2</v>
      </c>
      <c r="J607">
        <f>SmtRes!AO690</f>
        <v>1</v>
      </c>
      <c r="K607">
        <f>SmtRes!AF690</f>
        <v>616.73</v>
      </c>
      <c r="L607">
        <f>SmtRes!DB690</f>
        <v>6.17</v>
      </c>
      <c r="M607">
        <f>ROUND(ROUND(L607*Source!I2297, 6)*1, 2)</f>
        <v>22.71</v>
      </c>
      <c r="N607">
        <f>SmtRes!AB690</f>
        <v>616.73</v>
      </c>
      <c r="O607">
        <f>ROUND(ROUND(L607*Source!I2297, 6)*SmtRes!DA690, 2)</f>
        <v>22.71</v>
      </c>
      <c r="P607">
        <f>SmtRes!AG690</f>
        <v>511.29</v>
      </c>
      <c r="Q607">
        <f>SmtRes!DC690</f>
        <v>5.1100000000000003</v>
      </c>
      <c r="R607">
        <f>ROUND(ROUND(Q607*Source!I2297, 6)*1, 2)</f>
        <v>18.8</v>
      </c>
      <c r="S607">
        <f>SmtRes!AC690</f>
        <v>511.29</v>
      </c>
      <c r="T607">
        <f>ROUND(ROUND(Q607*Source!I2297, 6)*SmtRes!AK690, 2)</f>
        <v>18.8</v>
      </c>
      <c r="U607">
        <f>SmtRes!X690</f>
        <v>-929482187</v>
      </c>
      <c r="V607">
        <v>-878210744</v>
      </c>
      <c r="W607">
        <v>-878210744</v>
      </c>
    </row>
    <row r="608" spans="1:23" x14ac:dyDescent="0.2">
      <c r="A608">
        <f>Source!A2297</f>
        <v>17</v>
      </c>
      <c r="C608">
        <v>2</v>
      </c>
      <c r="D608">
        <v>0</v>
      </c>
      <c r="E608">
        <f>SmtRes!AV689</f>
        <v>0</v>
      </c>
      <c r="F608" t="str">
        <f>SmtRes!I689</f>
        <v>22.1-30-102</v>
      </c>
      <c r="G608" t="str">
        <f>SmtRes!K689</f>
        <v>Дрели электрические, двухскоростные, мощностью 600 Вт</v>
      </c>
      <c r="H608" t="str">
        <f>SmtRes!O689</f>
        <v>маш.-ч</v>
      </c>
      <c r="I608">
        <f>SmtRes!Y689*Source!I2297</f>
        <v>4.3423999999999996</v>
      </c>
      <c r="J608">
        <f>SmtRes!AO689</f>
        <v>1</v>
      </c>
      <c r="K608">
        <f>SmtRes!AF689</f>
        <v>7.44</v>
      </c>
      <c r="L608">
        <f>SmtRes!DB689</f>
        <v>8.7799999999999994</v>
      </c>
      <c r="M608">
        <f>ROUND(ROUND(L608*Source!I2297, 6)*1, 2)</f>
        <v>32.31</v>
      </c>
      <c r="N608">
        <f>SmtRes!AB689</f>
        <v>7.44</v>
      </c>
      <c r="O608">
        <f>ROUND(ROUND(L608*Source!I2297, 6)*SmtRes!DA689, 2)</f>
        <v>32.31</v>
      </c>
      <c r="P608">
        <f>SmtRes!AG689</f>
        <v>0.98</v>
      </c>
      <c r="Q608">
        <f>SmtRes!DC689</f>
        <v>1.1599999999999999</v>
      </c>
      <c r="R608">
        <f>ROUND(ROUND(Q608*Source!I2297, 6)*1, 2)</f>
        <v>4.2699999999999996</v>
      </c>
      <c r="S608">
        <f>SmtRes!AC689</f>
        <v>0.98</v>
      </c>
      <c r="T608">
        <f>ROUND(ROUND(Q608*Source!I2297, 6)*SmtRes!AK689, 2)</f>
        <v>4.2699999999999996</v>
      </c>
      <c r="U608">
        <f>SmtRes!X689</f>
        <v>-1222982568</v>
      </c>
      <c r="V608">
        <v>-2110789947</v>
      </c>
      <c r="W608">
        <v>-2110789947</v>
      </c>
    </row>
    <row r="609" spans="1:23" x14ac:dyDescent="0.2">
      <c r="A609">
        <f>Source!A2297</f>
        <v>17</v>
      </c>
      <c r="C609">
        <v>2</v>
      </c>
      <c r="D609">
        <v>0</v>
      </c>
      <c r="E609">
        <f>SmtRes!AV688</f>
        <v>0</v>
      </c>
      <c r="F609" t="str">
        <f>SmtRes!I688</f>
        <v>22.1-17-168</v>
      </c>
      <c r="G609" t="str">
        <f>SmtRes!K688</f>
        <v>Укладчики полимерных покрытий на игровых и спортивных площадках, производительность 10-50 м2/ч</v>
      </c>
      <c r="H609" t="str">
        <f>SmtRes!O688</f>
        <v>маш.-ч</v>
      </c>
      <c r="I609">
        <f>SmtRes!Y688*Source!I2297</f>
        <v>9.7152000000000012</v>
      </c>
      <c r="J609">
        <f>SmtRes!AO688</f>
        <v>1</v>
      </c>
      <c r="K609">
        <f>SmtRes!AF688</f>
        <v>531.41</v>
      </c>
      <c r="L609">
        <f>SmtRes!DB688</f>
        <v>1402.92</v>
      </c>
      <c r="M609">
        <f>ROUND(ROUND(L609*Source!I2297, 6)*1, 2)</f>
        <v>5162.75</v>
      </c>
      <c r="N609">
        <f>SmtRes!AB688</f>
        <v>531.41</v>
      </c>
      <c r="O609">
        <f>ROUND(ROUND(L609*Source!I2297, 6)*SmtRes!DA688, 2)</f>
        <v>5162.75</v>
      </c>
      <c r="P609">
        <f>SmtRes!AG688</f>
        <v>373.56</v>
      </c>
      <c r="Q609">
        <f>SmtRes!DC688</f>
        <v>986.2</v>
      </c>
      <c r="R609">
        <f>ROUND(ROUND(Q609*Source!I2297, 6)*1, 2)</f>
        <v>3629.22</v>
      </c>
      <c r="S609">
        <f>SmtRes!AC688</f>
        <v>373.56</v>
      </c>
      <c r="T609">
        <f>ROUND(ROUND(Q609*Source!I2297, 6)*SmtRes!AK688, 2)</f>
        <v>3629.22</v>
      </c>
      <c r="U609">
        <f>SmtRes!X688</f>
        <v>2028281919</v>
      </c>
      <c r="V609">
        <v>-1587432455</v>
      </c>
      <c r="W609">
        <v>-1587432455</v>
      </c>
    </row>
    <row r="610" spans="1:23" x14ac:dyDescent="0.2">
      <c r="A610">
        <f>Source!A2300</f>
        <v>18</v>
      </c>
      <c r="C610">
        <v>3</v>
      </c>
      <c r="D610">
        <f>Source!BI2300</f>
        <v>4</v>
      </c>
      <c r="E610">
        <f>Source!FS2300</f>
        <v>0</v>
      </c>
      <c r="F610" t="str">
        <f>Source!F2300</f>
        <v>21.1-25-770</v>
      </c>
      <c r="G610" t="str">
        <f>Source!G2300</f>
        <v>Крошка каучуковая гранулированная, окрашенная в массе, фракция 2-3 мм, цветная</v>
      </c>
      <c r="H610" t="str">
        <f>Source!H2300</f>
        <v>кг</v>
      </c>
      <c r="I610">
        <f>Source!I2300</f>
        <v>2704.8</v>
      </c>
      <c r="J610">
        <v>1</v>
      </c>
      <c r="K610">
        <f>Source!AC2300</f>
        <v>94.72</v>
      </c>
      <c r="M610">
        <f>ROUND(K610*I610, 2)</f>
        <v>256198.66</v>
      </c>
      <c r="N610">
        <f>Source!AC2300*IF(Source!BC2300&lt;&gt; 0, Source!BC2300, 1)</f>
        <v>94.72</v>
      </c>
      <c r="O610">
        <f>ROUND(N610*I610, 2)</f>
        <v>256198.66</v>
      </c>
      <c r="P610">
        <f>Source!AE2300</f>
        <v>0</v>
      </c>
      <c r="R610">
        <f>ROUND(P610*I610, 2)</f>
        <v>0</v>
      </c>
      <c r="S610">
        <f>Source!AE2300*IF(Source!BS2300&lt;&gt; 0, Source!BS2300, 1)</f>
        <v>0</v>
      </c>
      <c r="T610">
        <f>ROUND(S610*I610, 2)</f>
        <v>0</v>
      </c>
      <c r="U610">
        <f>Source!GF2300</f>
        <v>1362637907</v>
      </c>
      <c r="V610">
        <v>-1596697333</v>
      </c>
      <c r="W610">
        <v>-1596697333</v>
      </c>
    </row>
    <row r="611" spans="1:23" x14ac:dyDescent="0.2">
      <c r="A611">
        <f>Source!A2301</f>
        <v>17</v>
      </c>
      <c r="C611">
        <v>3</v>
      </c>
      <c r="D611">
        <v>0</v>
      </c>
      <c r="E611">
        <f>SmtRes!AV704</f>
        <v>0</v>
      </c>
      <c r="F611" t="str">
        <f>SmtRes!I704</f>
        <v>21.1-6-101</v>
      </c>
      <c r="G611" t="str">
        <f>SmtRes!K704</f>
        <v>Пигменты сухие для красок, кислотный желтый</v>
      </c>
      <c r="H611" t="str">
        <f>SmtRes!O704</f>
        <v>т</v>
      </c>
      <c r="I611">
        <f>SmtRes!Y704*Source!I2301</f>
        <v>3.8640000000000001E-2</v>
      </c>
      <c r="J611">
        <f>SmtRes!AO704</f>
        <v>1</v>
      </c>
      <c r="K611">
        <f>SmtRes!AE704</f>
        <v>748299.67</v>
      </c>
      <c r="L611">
        <f>SmtRes!DB704</f>
        <v>7857.15</v>
      </c>
      <c r="M611">
        <f>ROUND(ROUND(L611*Source!I2301, 6)*1, 2)</f>
        <v>28914.31</v>
      </c>
      <c r="N611">
        <f>SmtRes!AA704</f>
        <v>748299.67</v>
      </c>
      <c r="O611">
        <f>ROUND(ROUND(L611*Source!I2301, 6)*SmtRes!DA704, 2)</f>
        <v>28914.31</v>
      </c>
      <c r="P611">
        <f>SmtRes!AG704</f>
        <v>0</v>
      </c>
      <c r="Q611">
        <f>SmtRes!DC704</f>
        <v>0</v>
      </c>
      <c r="R611">
        <f>ROUND(ROUND(Q611*Source!I2301, 6)*1, 2)</f>
        <v>0</v>
      </c>
      <c r="S611">
        <f>SmtRes!AC704</f>
        <v>0</v>
      </c>
      <c r="T611">
        <f>ROUND(ROUND(Q611*Source!I2301, 6)*SmtRes!AK704, 2)</f>
        <v>0</v>
      </c>
      <c r="U611">
        <f>SmtRes!X704</f>
        <v>-629368275</v>
      </c>
      <c r="V611">
        <v>-308535249</v>
      </c>
      <c r="W611">
        <v>-308535249</v>
      </c>
    </row>
    <row r="612" spans="1:23" x14ac:dyDescent="0.2">
      <c r="A612">
        <f>Source!A2301</f>
        <v>17</v>
      </c>
      <c r="C612">
        <v>3</v>
      </c>
      <c r="D612">
        <v>0</v>
      </c>
      <c r="E612">
        <f>SmtRes!AV703</f>
        <v>0</v>
      </c>
      <c r="F612" t="str">
        <f>SmtRes!I703</f>
        <v>21.1-25-776</v>
      </c>
      <c r="G612" t="str">
        <f>SmtRes!K703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612" t="str">
        <f>SmtRes!O703</f>
        <v>кг</v>
      </c>
      <c r="I612">
        <f>SmtRes!Y703*Source!I2301</f>
        <v>154.56</v>
      </c>
      <c r="J612">
        <f>SmtRes!AO703</f>
        <v>1</v>
      </c>
      <c r="K612">
        <f>SmtRes!AE703</f>
        <v>202.34</v>
      </c>
      <c r="L612">
        <f>SmtRes!DB703</f>
        <v>8498.2800000000007</v>
      </c>
      <c r="M612">
        <f>ROUND(ROUND(L612*Source!I2301, 6)*1, 2)</f>
        <v>31273.67</v>
      </c>
      <c r="N612">
        <f>SmtRes!AA703</f>
        <v>202.34</v>
      </c>
      <c r="O612">
        <f>ROUND(ROUND(L612*Source!I2301, 6)*SmtRes!DA703, 2)</f>
        <v>31273.67</v>
      </c>
      <c r="P612">
        <f>SmtRes!AG703</f>
        <v>0</v>
      </c>
      <c r="Q612">
        <f>SmtRes!DC703</f>
        <v>0</v>
      </c>
      <c r="R612">
        <f>ROUND(ROUND(Q612*Source!I2301, 6)*1, 2)</f>
        <v>0</v>
      </c>
      <c r="S612">
        <f>SmtRes!AC703</f>
        <v>0</v>
      </c>
      <c r="T612">
        <f>ROUND(ROUND(Q612*Source!I2301, 6)*SmtRes!AK703, 2)</f>
        <v>0</v>
      </c>
      <c r="U612">
        <f>SmtRes!X703</f>
        <v>1434584530</v>
      </c>
      <c r="V612">
        <v>2130616076</v>
      </c>
      <c r="W612">
        <v>2130616076</v>
      </c>
    </row>
    <row r="613" spans="1:23" x14ac:dyDescent="0.2">
      <c r="A613">
        <f>Source!A2301</f>
        <v>17</v>
      </c>
      <c r="C613">
        <v>2</v>
      </c>
      <c r="D613">
        <v>0</v>
      </c>
      <c r="E613">
        <f>SmtRes!AV700</f>
        <v>0</v>
      </c>
      <c r="F613" t="str">
        <f>SmtRes!I700</f>
        <v>22.1-6-68</v>
      </c>
      <c r="G613" t="str">
        <f>SmtRes!K700</f>
        <v>Растворосмесители стационарные, емкость до 250 л</v>
      </c>
      <c r="H613" t="str">
        <f>SmtRes!O700</f>
        <v>маш.-ч</v>
      </c>
      <c r="I613">
        <f>SmtRes!Y700*Source!I2301</f>
        <v>1.84</v>
      </c>
      <c r="J613">
        <f>SmtRes!AO700</f>
        <v>1</v>
      </c>
      <c r="K613">
        <f>SmtRes!AF700</f>
        <v>454.31</v>
      </c>
      <c r="L613">
        <f>SmtRes!DB700</f>
        <v>227.16</v>
      </c>
      <c r="M613">
        <f>ROUND(ROUND(L613*Source!I2301, 6)*1, 2)</f>
        <v>835.95</v>
      </c>
      <c r="N613">
        <f>SmtRes!AB700</f>
        <v>454.31</v>
      </c>
      <c r="O613">
        <f>ROUND(ROUND(L613*Source!I2301, 6)*SmtRes!DA700, 2)</f>
        <v>835.95</v>
      </c>
      <c r="P613">
        <f>SmtRes!AG700</f>
        <v>405.68</v>
      </c>
      <c r="Q613">
        <f>SmtRes!DC700</f>
        <v>202.84</v>
      </c>
      <c r="R613">
        <f>ROUND(ROUND(Q613*Source!I2301, 6)*1, 2)</f>
        <v>746.45</v>
      </c>
      <c r="S613">
        <f>SmtRes!AC700</f>
        <v>405.68</v>
      </c>
      <c r="T613">
        <f>ROUND(ROUND(Q613*Source!I2301, 6)*SmtRes!AK700, 2)</f>
        <v>746.45</v>
      </c>
      <c r="U613">
        <f>SmtRes!X700</f>
        <v>1948933241</v>
      </c>
      <c r="V613">
        <v>4389697</v>
      </c>
      <c r="W613">
        <v>4389697</v>
      </c>
    </row>
    <row r="614" spans="1:23" x14ac:dyDescent="0.2">
      <c r="A614">
        <f>Source!A2301</f>
        <v>17</v>
      </c>
      <c r="C614">
        <v>2</v>
      </c>
      <c r="D614">
        <v>0</v>
      </c>
      <c r="E614">
        <f>SmtRes!AV699</f>
        <v>0</v>
      </c>
      <c r="F614" t="str">
        <f>SmtRes!I699</f>
        <v>22.1-17-168</v>
      </c>
      <c r="G614" t="str">
        <f>SmtRes!K699</f>
        <v>Укладчики полимерных покрытий на игровых и спортивных площадках, производительность 10-50 м2/ч</v>
      </c>
      <c r="H614" t="str">
        <f>SmtRes!O699</f>
        <v>маш.-ч</v>
      </c>
      <c r="I614">
        <f>SmtRes!Y699*Source!I2301</f>
        <v>1.84</v>
      </c>
      <c r="J614">
        <f>SmtRes!AO699</f>
        <v>1</v>
      </c>
      <c r="K614">
        <f>SmtRes!AF699</f>
        <v>531.41</v>
      </c>
      <c r="L614">
        <f>SmtRes!DB699</f>
        <v>265.70999999999998</v>
      </c>
      <c r="M614">
        <f>ROUND(ROUND(L614*Source!I2301, 6)*1, 2)</f>
        <v>977.81</v>
      </c>
      <c r="N614">
        <f>SmtRes!AB699</f>
        <v>531.41</v>
      </c>
      <c r="O614">
        <f>ROUND(ROUND(L614*Source!I2301, 6)*SmtRes!DA699, 2)</f>
        <v>977.81</v>
      </c>
      <c r="P614">
        <f>SmtRes!AG699</f>
        <v>373.56</v>
      </c>
      <c r="Q614">
        <f>SmtRes!DC699</f>
        <v>186.78</v>
      </c>
      <c r="R614">
        <f>ROUND(ROUND(Q614*Source!I2301, 6)*1, 2)</f>
        <v>687.35</v>
      </c>
      <c r="S614">
        <f>SmtRes!AC699</f>
        <v>373.56</v>
      </c>
      <c r="T614">
        <f>ROUND(ROUND(Q614*Source!I2301, 6)*SmtRes!AK699, 2)</f>
        <v>687.35</v>
      </c>
      <c r="U614">
        <f>SmtRes!X699</f>
        <v>2028281919</v>
      </c>
      <c r="V614">
        <v>-1587432455</v>
      </c>
      <c r="W614">
        <v>-1587432455</v>
      </c>
    </row>
    <row r="615" spans="1:23" x14ac:dyDescent="0.2">
      <c r="A615">
        <f>Source!A2303</f>
        <v>18</v>
      </c>
      <c r="C615">
        <v>3</v>
      </c>
      <c r="D615">
        <f>Source!BI2303</f>
        <v>4</v>
      </c>
      <c r="E615">
        <f>Source!FS2303</f>
        <v>0</v>
      </c>
      <c r="F615" t="str">
        <f>Source!F2303</f>
        <v>21.1-25-770</v>
      </c>
      <c r="G615" t="str">
        <f>Source!G2303</f>
        <v>Крошка каучуковая гранулированная, окрашенная в массе, фракция 2-3 мм, цветная</v>
      </c>
      <c r="H615" t="str">
        <f>Source!H2303</f>
        <v>кг</v>
      </c>
      <c r="I615">
        <f>Source!I2303</f>
        <v>540.96</v>
      </c>
      <c r="J615">
        <v>1</v>
      </c>
      <c r="K615">
        <f>Source!AC2303</f>
        <v>94.72</v>
      </c>
      <c r="M615">
        <f>ROUND(K615*I615, 2)</f>
        <v>51239.73</v>
      </c>
      <c r="N615">
        <f>Source!AC2303*IF(Source!BC2303&lt;&gt; 0, Source!BC2303, 1)</f>
        <v>94.72</v>
      </c>
      <c r="O615">
        <f>ROUND(N615*I615, 2)</f>
        <v>51239.73</v>
      </c>
      <c r="P615">
        <f>Source!AE2303</f>
        <v>0</v>
      </c>
      <c r="R615">
        <f>ROUND(P615*I615, 2)</f>
        <v>0</v>
      </c>
      <c r="S615">
        <f>Source!AE2303*IF(Source!BS2303&lt;&gt; 0, Source!BS2303, 1)</f>
        <v>0</v>
      </c>
      <c r="T615">
        <f>ROUND(S615*I615, 2)</f>
        <v>0</v>
      </c>
      <c r="U615">
        <f>Source!GF2303</f>
        <v>1362637907</v>
      </c>
      <c r="V615">
        <v>-1596697333</v>
      </c>
      <c r="W615">
        <v>-1596697333</v>
      </c>
    </row>
    <row r="616" spans="1:23" x14ac:dyDescent="0.2">
      <c r="A616">
        <f>Source!A2304</f>
        <v>17</v>
      </c>
      <c r="C616">
        <v>3</v>
      </c>
      <c r="D616">
        <v>0</v>
      </c>
      <c r="E616">
        <f>SmtRes!AV707</f>
        <v>0</v>
      </c>
      <c r="F616" t="str">
        <f>SmtRes!I707</f>
        <v>21.3-2-15</v>
      </c>
      <c r="G616" t="str">
        <f>SmtRes!K707</f>
        <v>Растворы цементные, марка 100</v>
      </c>
      <c r="H616" t="str">
        <f>SmtRes!O707</f>
        <v>м3</v>
      </c>
      <c r="I616">
        <f>SmtRes!Y707*Source!I2304</f>
        <v>5.3999999999999999E-2</v>
      </c>
      <c r="J616">
        <f>SmtRes!AO707</f>
        <v>1</v>
      </c>
      <c r="K616">
        <f>SmtRes!AE707</f>
        <v>3392.59</v>
      </c>
      <c r="L616">
        <f>SmtRes!DB707</f>
        <v>203.56</v>
      </c>
      <c r="M616">
        <f>ROUND(ROUND(L616*Source!I2304, 6)*1, 2)</f>
        <v>183.2</v>
      </c>
      <c r="N616">
        <f>SmtRes!AA707</f>
        <v>3392.59</v>
      </c>
      <c r="O616">
        <f>ROUND(ROUND(L616*Source!I2304, 6)*SmtRes!DA707, 2)</f>
        <v>183.2</v>
      </c>
      <c r="P616">
        <f>SmtRes!AG707</f>
        <v>0</v>
      </c>
      <c r="Q616">
        <f>SmtRes!DC707</f>
        <v>0</v>
      </c>
      <c r="R616">
        <f>ROUND(ROUND(Q616*Source!I2304, 6)*1, 2)</f>
        <v>0</v>
      </c>
      <c r="S616">
        <f>SmtRes!AC707</f>
        <v>0</v>
      </c>
      <c r="T616">
        <f>ROUND(ROUND(Q616*Source!I2304, 6)*SmtRes!AK707, 2)</f>
        <v>0</v>
      </c>
      <c r="U616">
        <f>SmtRes!X707</f>
        <v>853860812</v>
      </c>
      <c r="V616">
        <v>1081577658</v>
      </c>
      <c r="W616">
        <v>1081577658</v>
      </c>
    </row>
    <row r="617" spans="1:23" x14ac:dyDescent="0.2">
      <c r="A617">
        <f>Source!A2304</f>
        <v>17</v>
      </c>
      <c r="C617">
        <v>3</v>
      </c>
      <c r="D617">
        <v>0</v>
      </c>
      <c r="E617">
        <f>SmtRes!AV706</f>
        <v>0</v>
      </c>
      <c r="F617" t="str">
        <f>SmtRes!I706</f>
        <v>21.3-1-69</v>
      </c>
      <c r="G617" t="str">
        <f>SmtRes!K706</f>
        <v>Смеси бетонные, БСГ, тяжелого бетона на гранитном щебне, класс прочности: В15 (М200); П3, фракция 5-20, F50-100, W0-2</v>
      </c>
      <c r="H617" t="str">
        <f>SmtRes!O706</f>
        <v>м3</v>
      </c>
      <c r="I617">
        <f>SmtRes!Y706*Source!I2304</f>
        <v>5.3100000000000005</v>
      </c>
      <c r="J617">
        <f>SmtRes!AO706</f>
        <v>1</v>
      </c>
      <c r="K617">
        <f>SmtRes!AE706</f>
        <v>3714.73</v>
      </c>
      <c r="L617">
        <f>SmtRes!DB706</f>
        <v>21916.91</v>
      </c>
      <c r="M617">
        <f>ROUND(ROUND(L617*Source!I2304, 6)*1, 2)</f>
        <v>19725.22</v>
      </c>
      <c r="N617">
        <f>SmtRes!AA706</f>
        <v>3714.73</v>
      </c>
      <c r="O617">
        <f>ROUND(ROUND(L617*Source!I2304, 6)*SmtRes!DA706, 2)</f>
        <v>19725.22</v>
      </c>
      <c r="P617">
        <f>SmtRes!AG706</f>
        <v>0</v>
      </c>
      <c r="Q617">
        <f>SmtRes!DC706</f>
        <v>0</v>
      </c>
      <c r="R617">
        <f>ROUND(ROUND(Q617*Source!I2304, 6)*1, 2)</f>
        <v>0</v>
      </c>
      <c r="S617">
        <f>SmtRes!AC706</f>
        <v>0</v>
      </c>
      <c r="T617">
        <f>ROUND(ROUND(Q617*Source!I2304, 6)*SmtRes!AK706, 2)</f>
        <v>0</v>
      </c>
      <c r="U617">
        <f>SmtRes!X706</f>
        <v>426331755</v>
      </c>
      <c r="V617">
        <v>-1437152771</v>
      </c>
      <c r="W617">
        <v>-1437152771</v>
      </c>
    </row>
    <row r="618" spans="1:23" x14ac:dyDescent="0.2">
      <c r="A618">
        <f>Source!A2370</f>
        <v>4</v>
      </c>
      <c r="B618">
        <v>2370</v>
      </c>
      <c r="G618" t="str">
        <f>Source!G2370</f>
        <v>Установка игрового комплекса</v>
      </c>
    </row>
    <row r="619" spans="1:23" x14ac:dyDescent="0.2">
      <c r="A619">
        <f>Source!A2376</f>
        <v>17</v>
      </c>
      <c r="C619">
        <v>2</v>
      </c>
      <c r="D619">
        <v>0</v>
      </c>
      <c r="E619">
        <f>SmtRes!AV712</f>
        <v>0</v>
      </c>
      <c r="F619" t="str">
        <f>SmtRes!I712</f>
        <v>22.1-18-13</v>
      </c>
      <c r="G619" t="str">
        <f>SmtRes!K712</f>
        <v>Автомобили-самосвалы, грузоподъемность до 10 т</v>
      </c>
      <c r="H619" t="str">
        <f>SmtRes!O712</f>
        <v>маш.-ч</v>
      </c>
      <c r="I619">
        <f>SmtRes!Y712*Source!I2376</f>
        <v>7.1299999999999988E-2</v>
      </c>
      <c r="J619">
        <f>SmtRes!AO712</f>
        <v>1</v>
      </c>
      <c r="K619">
        <f>SmtRes!AF712</f>
        <v>1014.12</v>
      </c>
      <c r="L619">
        <f>SmtRes!DB712</f>
        <v>31.44</v>
      </c>
      <c r="M619">
        <f>ROUND(ROUND(L619*Source!I2376, 6)*1, 2)</f>
        <v>72.31</v>
      </c>
      <c r="N619">
        <f>SmtRes!AB712</f>
        <v>1014.12</v>
      </c>
      <c r="O619">
        <f>ROUND(ROUND(L619*Source!I2376, 6)*SmtRes!DA712, 2)</f>
        <v>72.31</v>
      </c>
      <c r="P619">
        <f>SmtRes!AG712</f>
        <v>317.13</v>
      </c>
      <c r="Q619">
        <f>SmtRes!DC712</f>
        <v>9.83</v>
      </c>
      <c r="R619">
        <f>ROUND(ROUND(Q619*Source!I2376, 6)*1, 2)</f>
        <v>22.61</v>
      </c>
      <c r="S619">
        <f>SmtRes!AC712</f>
        <v>317.13</v>
      </c>
      <c r="T619">
        <f>ROUND(ROUND(Q619*Source!I2376, 6)*SmtRes!AK712, 2)</f>
        <v>22.61</v>
      </c>
      <c r="U619">
        <f>SmtRes!X712</f>
        <v>-1786200580</v>
      </c>
      <c r="V619">
        <v>-522295321</v>
      </c>
      <c r="W619">
        <v>-522295321</v>
      </c>
    </row>
    <row r="620" spans="1:23" x14ac:dyDescent="0.2">
      <c r="A620">
        <f>Source!A2377</f>
        <v>17</v>
      </c>
      <c r="C620">
        <v>2</v>
      </c>
      <c r="D620">
        <v>0</v>
      </c>
      <c r="E620">
        <f>SmtRes!AV713</f>
        <v>0</v>
      </c>
      <c r="F620" t="str">
        <f>SmtRes!I713</f>
        <v>22.1-18-13</v>
      </c>
      <c r="G620" t="str">
        <f>SmtRes!K713</f>
        <v>Автомобили-самосвалы, грузоподъемность до 10 т</v>
      </c>
      <c r="H620" t="str">
        <f>SmtRes!O713</f>
        <v>маш.-ч</v>
      </c>
      <c r="I620">
        <f>SmtRes!Y713*Source!I2377</f>
        <v>2.3E-2</v>
      </c>
      <c r="J620">
        <f>SmtRes!AO713</f>
        <v>1</v>
      </c>
      <c r="K620">
        <f>SmtRes!AF713</f>
        <v>1014.12</v>
      </c>
      <c r="L620">
        <f>SmtRes!DB713</f>
        <v>10.14</v>
      </c>
      <c r="M620">
        <f>ROUND(ROUND(L620*Source!I2377, 6)*1, 2)</f>
        <v>23.32</v>
      </c>
      <c r="N620">
        <f>SmtRes!AB713</f>
        <v>1014.12</v>
      </c>
      <c r="O620">
        <f>ROUND(ROUND(L620*Source!I2377, 6)*SmtRes!DA713, 2)</f>
        <v>23.32</v>
      </c>
      <c r="P620">
        <f>SmtRes!AG713</f>
        <v>317.13</v>
      </c>
      <c r="Q620">
        <f>SmtRes!DC713</f>
        <v>3.17</v>
      </c>
      <c r="R620">
        <f>ROUND(ROUND(Q620*Source!I2377, 6)*1, 2)</f>
        <v>7.29</v>
      </c>
      <c r="S620">
        <f>SmtRes!AC713</f>
        <v>317.13</v>
      </c>
      <c r="T620">
        <f>ROUND(ROUND(Q620*Source!I2377, 6)*SmtRes!AK713, 2)</f>
        <v>7.29</v>
      </c>
      <c r="U620">
        <f>SmtRes!X713</f>
        <v>-1786200580</v>
      </c>
      <c r="V620">
        <v>-522295321</v>
      </c>
      <c r="W620">
        <v>-522295321</v>
      </c>
    </row>
    <row r="621" spans="1:23" x14ac:dyDescent="0.2">
      <c r="A621">
        <f>Source!A2378</f>
        <v>17</v>
      </c>
      <c r="C621">
        <v>3</v>
      </c>
      <c r="D621">
        <v>0</v>
      </c>
      <c r="E621">
        <f>SmtRes!AV718</f>
        <v>0</v>
      </c>
      <c r="F621" t="str">
        <f>SmtRes!I718</f>
        <v>21.3-1-64</v>
      </c>
      <c r="G621" t="str">
        <f>SmtRes!K718</f>
        <v>Смеси бетонные, БСГ, тяжелого бетона на гранитном щебне, класс прочности: В7,5 (М100); П3, фракция 5-20</v>
      </c>
      <c r="H621" t="str">
        <f>SmtRes!O718</f>
        <v>м3</v>
      </c>
      <c r="I621">
        <f>SmtRes!Y718*Source!I2378</f>
        <v>2.3460000000000001</v>
      </c>
      <c r="J621">
        <f>SmtRes!AO718</f>
        <v>1</v>
      </c>
      <c r="K621">
        <f>SmtRes!AE718</f>
        <v>3247.23</v>
      </c>
      <c r="L621">
        <f>SmtRes!DB718</f>
        <v>331217.46000000002</v>
      </c>
      <c r="M621">
        <f>ROUND(ROUND(L621*Source!I2378, 6)*1, 2)</f>
        <v>7618</v>
      </c>
      <c r="N621">
        <f>SmtRes!AA718</f>
        <v>3247.23</v>
      </c>
      <c r="O621">
        <f>ROUND(ROUND(L621*Source!I2378, 6)*SmtRes!DA718, 2)</f>
        <v>7618</v>
      </c>
      <c r="P621">
        <f>SmtRes!AG718</f>
        <v>0</v>
      </c>
      <c r="Q621">
        <f>SmtRes!DC718</f>
        <v>0</v>
      </c>
      <c r="R621">
        <f>ROUND(ROUND(Q621*Source!I2378, 6)*1, 2)</f>
        <v>0</v>
      </c>
      <c r="S621">
        <f>SmtRes!AC718</f>
        <v>0</v>
      </c>
      <c r="T621">
        <f>ROUND(ROUND(Q621*Source!I2378, 6)*SmtRes!AK718, 2)</f>
        <v>0</v>
      </c>
      <c r="U621">
        <f>SmtRes!X718</f>
        <v>339861588</v>
      </c>
      <c r="V621">
        <v>99845993</v>
      </c>
      <c r="W621">
        <v>99845993</v>
      </c>
    </row>
    <row r="622" spans="1:23" x14ac:dyDescent="0.2">
      <c r="A622">
        <f>Source!A2378</f>
        <v>17</v>
      </c>
      <c r="C622">
        <v>3</v>
      </c>
      <c r="D622">
        <v>0</v>
      </c>
      <c r="E622">
        <f>SmtRes!AV717</f>
        <v>0</v>
      </c>
      <c r="F622" t="str">
        <f>SmtRes!I717</f>
        <v>21.1-25-13</v>
      </c>
      <c r="G622" t="str">
        <f>SmtRes!K717</f>
        <v>Вода</v>
      </c>
      <c r="H622" t="str">
        <f>SmtRes!O717</f>
        <v>м3</v>
      </c>
      <c r="I622">
        <f>SmtRes!Y717*Source!I2378</f>
        <v>4.0250000000000001E-2</v>
      </c>
      <c r="J622">
        <f>SmtRes!AO717</f>
        <v>1</v>
      </c>
      <c r="K622">
        <f>SmtRes!AE717</f>
        <v>35.25</v>
      </c>
      <c r="L622">
        <f>SmtRes!DB717</f>
        <v>61.69</v>
      </c>
      <c r="M622">
        <f>ROUND(ROUND(L622*Source!I2378, 6)*1, 2)</f>
        <v>1.42</v>
      </c>
      <c r="N622">
        <f>SmtRes!AA717</f>
        <v>35.25</v>
      </c>
      <c r="O622">
        <f>ROUND(ROUND(L622*Source!I2378, 6)*SmtRes!DA717, 2)</f>
        <v>1.42</v>
      </c>
      <c r="P622">
        <f>SmtRes!AG717</f>
        <v>0</v>
      </c>
      <c r="Q622">
        <f>SmtRes!DC717</f>
        <v>0</v>
      </c>
      <c r="R622">
        <f>ROUND(ROUND(Q622*Source!I2378, 6)*1, 2)</f>
        <v>0</v>
      </c>
      <c r="S622">
        <f>SmtRes!AC717</f>
        <v>0</v>
      </c>
      <c r="T622">
        <f>ROUND(ROUND(Q622*Source!I2378, 6)*SmtRes!AK717, 2)</f>
        <v>0</v>
      </c>
      <c r="U622">
        <f>SmtRes!X717</f>
        <v>2028445372</v>
      </c>
      <c r="V622">
        <v>1411454429</v>
      </c>
      <c r="W622">
        <v>1411454429</v>
      </c>
    </row>
    <row r="623" spans="1:23" x14ac:dyDescent="0.2">
      <c r="A623">
        <f>Source!A2378</f>
        <v>17</v>
      </c>
      <c r="C623">
        <v>3</v>
      </c>
      <c r="D623">
        <v>0</v>
      </c>
      <c r="E623">
        <f>SmtRes!AV716</f>
        <v>0</v>
      </c>
      <c r="F623" t="str">
        <f>SmtRes!I716</f>
        <v>21.1-20-17</v>
      </c>
      <c r="G623" t="str">
        <f>SmtRes!K716</f>
        <v>Мешковина</v>
      </c>
      <c r="H623" t="str">
        <f>SmtRes!O716</f>
        <v>м2</v>
      </c>
      <c r="I623">
        <f>SmtRes!Y716*Source!I2378</f>
        <v>5.75</v>
      </c>
      <c r="J623">
        <f>SmtRes!AO716</f>
        <v>1</v>
      </c>
      <c r="K623">
        <f>SmtRes!AE716</f>
        <v>91.89</v>
      </c>
      <c r="L623">
        <f>SmtRes!DB716</f>
        <v>22972.5</v>
      </c>
      <c r="M623">
        <f>ROUND(ROUND(L623*Source!I2378, 6)*1, 2)</f>
        <v>528.37</v>
      </c>
      <c r="N623">
        <f>SmtRes!AA716</f>
        <v>91.89</v>
      </c>
      <c r="O623">
        <f>ROUND(ROUND(L623*Source!I2378, 6)*SmtRes!DA716, 2)</f>
        <v>528.37</v>
      </c>
      <c r="P623">
        <f>SmtRes!AG716</f>
        <v>0</v>
      </c>
      <c r="Q623">
        <f>SmtRes!DC716</f>
        <v>0</v>
      </c>
      <c r="R623">
        <f>ROUND(ROUND(Q623*Source!I2378, 6)*1, 2)</f>
        <v>0</v>
      </c>
      <c r="S623">
        <f>SmtRes!AC716</f>
        <v>0</v>
      </c>
      <c r="T623">
        <f>ROUND(ROUND(Q623*Source!I2378, 6)*SmtRes!AK716, 2)</f>
        <v>0</v>
      </c>
      <c r="U623">
        <f>SmtRes!X716</f>
        <v>-1493859615</v>
      </c>
      <c r="V623">
        <v>-1413124159</v>
      </c>
      <c r="W623">
        <v>-1413124159</v>
      </c>
    </row>
    <row r="624" spans="1:23" x14ac:dyDescent="0.2">
      <c r="A624">
        <f>Source!A2378</f>
        <v>17</v>
      </c>
      <c r="C624">
        <v>2</v>
      </c>
      <c r="D624">
        <v>0</v>
      </c>
      <c r="E624">
        <f>SmtRes!AV715</f>
        <v>0</v>
      </c>
      <c r="F624" t="str">
        <f>SmtRes!I715</f>
        <v>22.1-6-51</v>
      </c>
      <c r="G624" t="str">
        <f>SmtRes!K715</f>
        <v>Вибраторы поверхностные</v>
      </c>
      <c r="H624" t="str">
        <f>SmtRes!O715</f>
        <v>маш.-ч</v>
      </c>
      <c r="I624">
        <f>SmtRes!Y715*Source!I2378</f>
        <v>0.17043</v>
      </c>
      <c r="J624">
        <f>SmtRes!AO715</f>
        <v>1</v>
      </c>
      <c r="K624">
        <f>SmtRes!AF715</f>
        <v>3.84</v>
      </c>
      <c r="L624">
        <f>SmtRes!DB715</f>
        <v>28.45</v>
      </c>
      <c r="M624">
        <f>ROUND(ROUND(L624*Source!I2378, 6)*1, 2)</f>
        <v>0.65</v>
      </c>
      <c r="N624">
        <f>SmtRes!AB715</f>
        <v>3.84</v>
      </c>
      <c r="O624">
        <f>ROUND(ROUND(L624*Source!I2378, 6)*SmtRes!DA715, 2)</f>
        <v>0.65</v>
      </c>
      <c r="P624">
        <f>SmtRes!AG715</f>
        <v>0.01</v>
      </c>
      <c r="Q624">
        <f>SmtRes!DC715</f>
        <v>7.0000000000000007E-2</v>
      </c>
      <c r="R624">
        <f>ROUND(ROUND(Q624*Source!I2378, 6)*1, 2)</f>
        <v>0</v>
      </c>
      <c r="S624">
        <f>SmtRes!AC715</f>
        <v>0.01</v>
      </c>
      <c r="T624">
        <f>ROUND(ROUND(Q624*Source!I2378, 6)*SmtRes!AK715, 2)</f>
        <v>0</v>
      </c>
      <c r="U624">
        <f>SmtRes!X715</f>
        <v>-192782718</v>
      </c>
      <c r="V624">
        <v>540280896</v>
      </c>
      <c r="W624">
        <v>540280896</v>
      </c>
    </row>
    <row r="625" spans="1:23" x14ac:dyDescent="0.2">
      <c r="A625">
        <f>Source!A2379</f>
        <v>17</v>
      </c>
      <c r="C625">
        <v>3</v>
      </c>
      <c r="D625">
        <v>0</v>
      </c>
      <c r="E625">
        <f>SmtRes!AV720</f>
        <v>0</v>
      </c>
      <c r="F625" t="str">
        <f>SmtRes!I720</f>
        <v>21.3-4-24</v>
      </c>
      <c r="G625" t="str">
        <f>SmtRes!K720</f>
        <v>Арматурные заготовки (стержни, хомуты и т.п.), не собранные в каркасы или сетки, закладные и накладные детали, со сваркой</v>
      </c>
      <c r="H625" t="str">
        <f>SmtRes!O720</f>
        <v>т</v>
      </c>
      <c r="I625">
        <f>SmtRes!Y720*Source!I2379</f>
        <v>6.4000000000000001E-2</v>
      </c>
      <c r="J625">
        <f>SmtRes!AO720</f>
        <v>1</v>
      </c>
      <c r="K625">
        <f>SmtRes!AE720</f>
        <v>53233.52</v>
      </c>
      <c r="L625">
        <f>SmtRes!DB720</f>
        <v>53233.52</v>
      </c>
      <c r="M625">
        <f>ROUND(ROUND(L625*Source!I2379, 6)*1, 2)</f>
        <v>3406.95</v>
      </c>
      <c r="N625">
        <f>SmtRes!AA720</f>
        <v>53233.52</v>
      </c>
      <c r="O625">
        <f>ROUND(ROUND(L625*Source!I2379, 6)*SmtRes!DA720, 2)</f>
        <v>3406.95</v>
      </c>
      <c r="P625">
        <f>SmtRes!AG720</f>
        <v>0</v>
      </c>
      <c r="Q625">
        <f>SmtRes!DC720</f>
        <v>0</v>
      </c>
      <c r="R625">
        <f>ROUND(ROUND(Q625*Source!I2379, 6)*1, 2)</f>
        <v>0</v>
      </c>
      <c r="S625">
        <f>SmtRes!AC720</f>
        <v>0</v>
      </c>
      <c r="T625">
        <f>ROUND(ROUND(Q625*Source!I2379, 6)*SmtRes!AK720, 2)</f>
        <v>0</v>
      </c>
      <c r="U625">
        <f>SmtRes!X720</f>
        <v>588667335</v>
      </c>
      <c r="V625">
        <v>1124530016</v>
      </c>
      <c r="W625">
        <v>1124530016</v>
      </c>
    </row>
    <row r="626" spans="1:23" x14ac:dyDescent="0.2">
      <c r="A626">
        <f>Source!A2380</f>
        <v>17</v>
      </c>
      <c r="C626">
        <v>3</v>
      </c>
      <c r="D626">
        <v>0</v>
      </c>
      <c r="E626">
        <f>SmtRes!AV723</f>
        <v>0</v>
      </c>
      <c r="F626" t="str">
        <f>SmtRes!I723</f>
        <v>21.1-23-9</v>
      </c>
      <c r="G626" t="str">
        <f>SmtRes!K723</f>
        <v>Электроды, тип Э-42, 46, 50, диаметр 4 - 6 мм</v>
      </c>
      <c r="H626" t="str">
        <f>SmtRes!O723</f>
        <v>т</v>
      </c>
      <c r="I626">
        <f>SmtRes!Y723*Source!I2380</f>
        <v>2.6159999999999999E-2</v>
      </c>
      <c r="J626">
        <f>SmtRes!AO723</f>
        <v>1</v>
      </c>
      <c r="K626">
        <f>SmtRes!AE723</f>
        <v>110781.14</v>
      </c>
      <c r="L626">
        <f>SmtRes!DB723</f>
        <v>3323.43</v>
      </c>
      <c r="M626">
        <f>ROUND(ROUND(L626*Source!I2380, 6)*1, 2)</f>
        <v>2898.03</v>
      </c>
      <c r="N626">
        <f>SmtRes!AA723</f>
        <v>110781.14</v>
      </c>
      <c r="O626">
        <f>ROUND(ROUND(L626*Source!I2380, 6)*SmtRes!DA723, 2)</f>
        <v>2898.03</v>
      </c>
      <c r="P626">
        <f>SmtRes!AG723</f>
        <v>0</v>
      </c>
      <c r="Q626">
        <f>SmtRes!DC723</f>
        <v>0</v>
      </c>
      <c r="R626">
        <f>ROUND(ROUND(Q626*Source!I2380, 6)*1, 2)</f>
        <v>0</v>
      </c>
      <c r="S626">
        <f>SmtRes!AC723</f>
        <v>0</v>
      </c>
      <c r="T626">
        <f>ROUND(ROUND(Q626*Source!I2380, 6)*SmtRes!AK723, 2)</f>
        <v>0</v>
      </c>
      <c r="U626">
        <f>SmtRes!X723</f>
        <v>-941081254</v>
      </c>
      <c r="V626">
        <v>1991017595</v>
      </c>
      <c r="W626">
        <v>1991017595</v>
      </c>
    </row>
    <row r="627" spans="1:23" x14ac:dyDescent="0.2">
      <c r="A627">
        <f>Source!A2380</f>
        <v>17</v>
      </c>
      <c r="C627">
        <v>2</v>
      </c>
      <c r="D627">
        <v>0</v>
      </c>
      <c r="E627">
        <f>SmtRes!AV722</f>
        <v>0</v>
      </c>
      <c r="F627" t="str">
        <f>SmtRes!I722</f>
        <v>22.1-13-10</v>
      </c>
      <c r="G627" t="str">
        <f>SmtRes!K722</f>
        <v>Агрегаты сварочные однопостовые для ручной электродуговой сварки</v>
      </c>
      <c r="H627" t="str">
        <f>SmtRes!O722</f>
        <v>маш.-ч</v>
      </c>
      <c r="I627">
        <f>SmtRes!Y722*Source!I2380</f>
        <v>19.105519999999999</v>
      </c>
      <c r="J627">
        <f>SmtRes!AO722</f>
        <v>1</v>
      </c>
      <c r="K627">
        <f>SmtRes!AF722</f>
        <v>54.65</v>
      </c>
      <c r="L627">
        <f>SmtRes!DB722</f>
        <v>1197.3800000000001</v>
      </c>
      <c r="M627">
        <f>ROUND(ROUND(L627*Source!I2380, 6)*1, 2)</f>
        <v>1044.1199999999999</v>
      </c>
      <c r="N627">
        <f>SmtRes!AB722</f>
        <v>54.65</v>
      </c>
      <c r="O627">
        <f>ROUND(ROUND(L627*Source!I2380, 6)*SmtRes!DA722, 2)</f>
        <v>1044.1199999999999</v>
      </c>
      <c r="P627">
        <f>SmtRes!AG722</f>
        <v>0.05</v>
      </c>
      <c r="Q627">
        <f>SmtRes!DC722</f>
        <v>1.1000000000000001</v>
      </c>
      <c r="R627">
        <f>ROUND(ROUND(Q627*Source!I2380, 6)*1, 2)</f>
        <v>0.96</v>
      </c>
      <c r="S627">
        <f>SmtRes!AC722</f>
        <v>0.05</v>
      </c>
      <c r="T627">
        <f>ROUND(ROUND(Q627*Source!I2380, 6)*SmtRes!AK722, 2)</f>
        <v>0.96</v>
      </c>
      <c r="U627">
        <f>SmtRes!X722</f>
        <v>343943799</v>
      </c>
      <c r="V627">
        <v>-1676284724</v>
      </c>
      <c r="W627">
        <v>-1676284724</v>
      </c>
    </row>
    <row r="628" spans="1:23" x14ac:dyDescent="0.2">
      <c r="A628">
        <f>Source!A2382</f>
        <v>17</v>
      </c>
      <c r="C628">
        <v>3</v>
      </c>
      <c r="D628">
        <f>Source!BI2382</f>
        <v>1</v>
      </c>
      <c r="E628">
        <f>Source!FS2382</f>
        <v>0</v>
      </c>
      <c r="F628" t="str">
        <f>Source!F2382</f>
        <v>Цена поставщика</v>
      </c>
      <c r="G628" t="str">
        <f>Source!G2382</f>
        <v>Эквивалент - Игровой комплекс "Чайковский" ЛГИК-123  (308,2х450,4x237)</v>
      </c>
      <c r="H628" t="str">
        <f>Source!H2382</f>
        <v>шт.</v>
      </c>
      <c r="I628">
        <f>Source!I2382</f>
        <v>1</v>
      </c>
      <c r="J628">
        <v>1</v>
      </c>
      <c r="K628">
        <f>Source!AC2382</f>
        <v>358958.33</v>
      </c>
      <c r="M628">
        <f>ROUND(K628*I628, 2)</f>
        <v>358958.33</v>
      </c>
      <c r="N628">
        <f>Source!AC2382*IF(Source!BC2382&lt;&gt; 0, Source!BC2382, 1)</f>
        <v>358958.33</v>
      </c>
      <c r="O628">
        <f>ROUND(N628*I628, 2)</f>
        <v>358958.33</v>
      </c>
      <c r="P628">
        <f>Source!AE2382</f>
        <v>0</v>
      </c>
      <c r="R628">
        <f>ROUND(P628*I628, 2)</f>
        <v>0</v>
      </c>
      <c r="S628">
        <f>Source!AE2382*IF(Source!BS2382&lt;&gt; 0, Source!BS2382, 1)</f>
        <v>0</v>
      </c>
      <c r="T628">
        <f>ROUND(S628*I628, 2)</f>
        <v>0</v>
      </c>
      <c r="U628">
        <f>Source!GF2382</f>
        <v>255248782</v>
      </c>
      <c r="V628">
        <v>1210276532</v>
      </c>
      <c r="W628">
        <v>1210276532</v>
      </c>
    </row>
    <row r="629" spans="1:23" x14ac:dyDescent="0.2">
      <c r="A629">
        <f>Source!A2415</f>
        <v>4</v>
      </c>
      <c r="B629">
        <v>2415</v>
      </c>
      <c r="G629" t="str">
        <f>Source!G2415</f>
        <v>Установка МАФ</v>
      </c>
    </row>
    <row r="630" spans="1:23" x14ac:dyDescent="0.2">
      <c r="A630">
        <f>Source!A2419</f>
        <v>17</v>
      </c>
      <c r="C630">
        <v>3</v>
      </c>
      <c r="D630">
        <v>0</v>
      </c>
      <c r="E630">
        <f>SmtRes!AV729</f>
        <v>0</v>
      </c>
      <c r="F630" t="str">
        <f>SmtRes!I729</f>
        <v>21.7-9-6</v>
      </c>
      <c r="G630" t="str">
        <f>SmtRes!K729</f>
        <v>Столбик для ограды газонной из трубы профильной 40х40 мм, высота 1000мм</v>
      </c>
      <c r="H630" t="str">
        <f>SmtRes!O729</f>
        <v>шт.</v>
      </c>
      <c r="I630">
        <f>SmtRes!Y729*Source!I2419</f>
        <v>1</v>
      </c>
      <c r="J630">
        <f>SmtRes!AO729</f>
        <v>1</v>
      </c>
      <c r="K630">
        <f>SmtRes!AE729</f>
        <v>236.53</v>
      </c>
      <c r="L630">
        <f>SmtRes!DB729</f>
        <v>2365.3000000000002</v>
      </c>
      <c r="M630">
        <f>ROUND(ROUND(L630*Source!I2419, 6)*1, 2)</f>
        <v>236.53</v>
      </c>
      <c r="N630">
        <f>SmtRes!AA729</f>
        <v>236.53</v>
      </c>
      <c r="O630">
        <f>ROUND(ROUND(L630*Source!I2419, 6)*SmtRes!DA729, 2)</f>
        <v>236.53</v>
      </c>
      <c r="P630">
        <f>SmtRes!AG729</f>
        <v>0</v>
      </c>
      <c r="Q630">
        <f>SmtRes!DC729</f>
        <v>0</v>
      </c>
      <c r="R630">
        <f>ROUND(ROUND(Q630*Source!I2419, 6)*1, 2)</f>
        <v>0</v>
      </c>
      <c r="S630">
        <f>SmtRes!AC729</f>
        <v>0</v>
      </c>
      <c r="T630">
        <f>ROUND(ROUND(Q630*Source!I2419, 6)*SmtRes!AK729, 2)</f>
        <v>0</v>
      </c>
      <c r="U630">
        <f>SmtRes!X729</f>
        <v>-1873178035</v>
      </c>
      <c r="V630">
        <v>-820543880</v>
      </c>
      <c r="W630">
        <v>-820543880</v>
      </c>
    </row>
    <row r="631" spans="1:23" x14ac:dyDescent="0.2">
      <c r="A631">
        <f>Source!A2419</f>
        <v>17</v>
      </c>
      <c r="C631">
        <v>3</v>
      </c>
      <c r="D631">
        <v>0</v>
      </c>
      <c r="E631">
        <f>SmtRes!AV728</f>
        <v>0</v>
      </c>
      <c r="F631" t="str">
        <f>SmtRes!I728</f>
        <v>21.1-25-13</v>
      </c>
      <c r="G631" t="str">
        <f>SmtRes!K728</f>
        <v>Вода</v>
      </c>
      <c r="H631" t="str">
        <f>SmtRes!O728</f>
        <v>м3</v>
      </c>
      <c r="I631">
        <f>SmtRes!Y728*Source!I2419</f>
        <v>7.7000000000000002E-3</v>
      </c>
      <c r="J631">
        <f>SmtRes!AO728</f>
        <v>1</v>
      </c>
      <c r="K631">
        <f>SmtRes!AE728</f>
        <v>35.25</v>
      </c>
      <c r="L631">
        <f>SmtRes!DB728</f>
        <v>2.71</v>
      </c>
      <c r="M631">
        <f>ROUND(ROUND(L631*Source!I2419, 6)*1, 2)</f>
        <v>0.27</v>
      </c>
      <c r="N631">
        <f>SmtRes!AA728</f>
        <v>35.25</v>
      </c>
      <c r="O631">
        <f>ROUND(ROUND(L631*Source!I2419, 6)*SmtRes!DA728, 2)</f>
        <v>0.27</v>
      </c>
      <c r="P631">
        <f>SmtRes!AG728</f>
        <v>0</v>
      </c>
      <c r="Q631">
        <f>SmtRes!DC728</f>
        <v>0</v>
      </c>
      <c r="R631">
        <f>ROUND(ROUND(Q631*Source!I2419, 6)*1, 2)</f>
        <v>0</v>
      </c>
      <c r="S631">
        <f>SmtRes!AC728</f>
        <v>0</v>
      </c>
      <c r="T631">
        <f>ROUND(ROUND(Q631*Source!I2419, 6)*SmtRes!AK728, 2)</f>
        <v>0</v>
      </c>
      <c r="U631">
        <f>SmtRes!X728</f>
        <v>1057803868</v>
      </c>
      <c r="V631">
        <v>-2043949916</v>
      </c>
      <c r="W631">
        <v>-2043949916</v>
      </c>
    </row>
    <row r="632" spans="1:23" x14ac:dyDescent="0.2">
      <c r="A632">
        <f>Source!A2419</f>
        <v>17</v>
      </c>
      <c r="C632">
        <v>3</v>
      </c>
      <c r="D632">
        <v>0</v>
      </c>
      <c r="E632">
        <f>SmtRes!AV727</f>
        <v>0</v>
      </c>
      <c r="F632" t="str">
        <f>SmtRes!I727</f>
        <v>21.1-2-13</v>
      </c>
      <c r="G632" t="str">
        <f>SmtRes!K727</f>
        <v>Цемент общестроительный, портландцемент общего назначения, марка 400</v>
      </c>
      <c r="H632" t="str">
        <f>SmtRes!O727</f>
        <v>т</v>
      </c>
      <c r="I632">
        <f>SmtRes!Y727*Source!I2419</f>
        <v>1.0700000000000001E-2</v>
      </c>
      <c r="J632">
        <f>SmtRes!AO727</f>
        <v>1</v>
      </c>
      <c r="K632">
        <f>SmtRes!AE727</f>
        <v>4207.5</v>
      </c>
      <c r="L632">
        <f>SmtRes!DB727</f>
        <v>450.2</v>
      </c>
      <c r="M632">
        <f>ROUND(ROUND(L632*Source!I2419, 6)*1, 2)</f>
        <v>45.02</v>
      </c>
      <c r="N632">
        <f>SmtRes!AA727</f>
        <v>4207.5</v>
      </c>
      <c r="O632">
        <f>ROUND(ROUND(L632*Source!I2419, 6)*SmtRes!DA727, 2)</f>
        <v>45.02</v>
      </c>
      <c r="P632">
        <f>SmtRes!AG727</f>
        <v>0</v>
      </c>
      <c r="Q632">
        <f>SmtRes!DC727</f>
        <v>0</v>
      </c>
      <c r="R632">
        <f>ROUND(ROUND(Q632*Source!I2419, 6)*1, 2)</f>
        <v>0</v>
      </c>
      <c r="S632">
        <f>SmtRes!AC727</f>
        <v>0</v>
      </c>
      <c r="T632">
        <f>ROUND(ROUND(Q632*Source!I2419, 6)*SmtRes!AK727, 2)</f>
        <v>0</v>
      </c>
      <c r="U632">
        <f>SmtRes!X727</f>
        <v>381792092</v>
      </c>
      <c r="V632">
        <v>-1484058169</v>
      </c>
      <c r="W632">
        <v>-1484058169</v>
      </c>
    </row>
    <row r="633" spans="1:23" x14ac:dyDescent="0.2">
      <c r="A633">
        <f>Source!A2419</f>
        <v>17</v>
      </c>
      <c r="C633">
        <v>3</v>
      </c>
      <c r="D633">
        <v>0</v>
      </c>
      <c r="E633">
        <f>SmtRes!AV726</f>
        <v>0</v>
      </c>
      <c r="F633" t="str">
        <f>SmtRes!I726</f>
        <v>21.1-12-11</v>
      </c>
      <c r="G633" t="str">
        <f>SmtRes!K726</f>
        <v>Песок для строительных работ, рядовой</v>
      </c>
      <c r="H633" t="str">
        <f>SmtRes!O726</f>
        <v>м3</v>
      </c>
      <c r="I633">
        <f>SmtRes!Y726*Source!I2419</f>
        <v>2.9899999999999999E-2</v>
      </c>
      <c r="J633">
        <f>SmtRes!AO726</f>
        <v>1</v>
      </c>
      <c r="K633">
        <f>SmtRes!AE726</f>
        <v>590.78</v>
      </c>
      <c r="L633">
        <f>SmtRes!DB726</f>
        <v>176.64</v>
      </c>
      <c r="M633">
        <f>ROUND(ROUND(L633*Source!I2419, 6)*1, 2)</f>
        <v>17.66</v>
      </c>
      <c r="N633">
        <f>SmtRes!AA726</f>
        <v>590.78</v>
      </c>
      <c r="O633">
        <f>ROUND(ROUND(L633*Source!I2419, 6)*SmtRes!DA726, 2)</f>
        <v>17.66</v>
      </c>
      <c r="P633">
        <f>SmtRes!AG726</f>
        <v>0</v>
      </c>
      <c r="Q633">
        <f>SmtRes!DC726</f>
        <v>0</v>
      </c>
      <c r="R633">
        <f>ROUND(ROUND(Q633*Source!I2419, 6)*1, 2)</f>
        <v>0</v>
      </c>
      <c r="S633">
        <f>SmtRes!AC726</f>
        <v>0</v>
      </c>
      <c r="T633">
        <f>ROUND(ROUND(Q633*Source!I2419, 6)*SmtRes!AK726, 2)</f>
        <v>0</v>
      </c>
      <c r="U633">
        <f>SmtRes!X726</f>
        <v>1817333636</v>
      </c>
      <c r="V633">
        <v>2132229025</v>
      </c>
      <c r="W633">
        <v>2132229025</v>
      </c>
    </row>
    <row r="634" spans="1:23" x14ac:dyDescent="0.2">
      <c r="A634">
        <f>Source!A2420</f>
        <v>17</v>
      </c>
      <c r="C634">
        <v>3</v>
      </c>
      <c r="D634">
        <f>Source!BI2420</f>
        <v>1</v>
      </c>
      <c r="E634">
        <f>Source!FS2420</f>
        <v>0</v>
      </c>
      <c r="F634" t="str">
        <f>Source!F2420</f>
        <v>Цена поставщика</v>
      </c>
      <c r="G634" t="str">
        <f>Source!G2420</f>
        <v>Эквивалент - Качели-балансир "Лошадки"  ЛГК-02 (50х301х78,9)</v>
      </c>
      <c r="H634" t="str">
        <f>Source!H2420</f>
        <v>шт.</v>
      </c>
      <c r="I634">
        <f>Source!I2420</f>
        <v>1</v>
      </c>
      <c r="J634">
        <v>1</v>
      </c>
      <c r="K634">
        <f>Source!AC2420</f>
        <v>18831.669999999998</v>
      </c>
      <c r="M634">
        <f>ROUND(K634*I634, 2)</f>
        <v>18831.669999999998</v>
      </c>
      <c r="N634">
        <f>Source!AC2420*IF(Source!BC2420&lt;&gt; 0, Source!BC2420, 1)</f>
        <v>18831.669999999998</v>
      </c>
      <c r="O634">
        <f>ROUND(N634*I634, 2)</f>
        <v>18831.669999999998</v>
      </c>
      <c r="P634">
        <f>Source!AE2420</f>
        <v>0</v>
      </c>
      <c r="R634">
        <f>ROUND(P634*I634, 2)</f>
        <v>0</v>
      </c>
      <c r="S634">
        <f>Source!AE2420*IF(Source!BS2420&lt;&gt; 0, Source!BS2420, 1)</f>
        <v>0</v>
      </c>
      <c r="T634">
        <f>ROUND(S634*I634, 2)</f>
        <v>0</v>
      </c>
      <c r="U634">
        <f>Source!GF2420</f>
        <v>1388696866</v>
      </c>
      <c r="V634">
        <v>-508373122</v>
      </c>
      <c r="W634">
        <v>-508373122</v>
      </c>
    </row>
    <row r="635" spans="1:23" x14ac:dyDescent="0.2">
      <c r="A635">
        <f>Source!A2421</f>
        <v>17</v>
      </c>
      <c r="C635">
        <v>3</v>
      </c>
      <c r="D635">
        <v>0</v>
      </c>
      <c r="E635">
        <f>SmtRes!AV734</f>
        <v>0</v>
      </c>
      <c r="F635" t="str">
        <f>SmtRes!I734</f>
        <v>21.7-9-6</v>
      </c>
      <c r="G635" t="str">
        <f>SmtRes!K734</f>
        <v>Столбик для ограды газонной из трубы профильной 40х40 мм, высота 1000мм</v>
      </c>
      <c r="H635" t="str">
        <f>SmtRes!O734</f>
        <v>шт.</v>
      </c>
      <c r="I635">
        <f>SmtRes!Y734*Source!I2421</f>
        <v>1</v>
      </c>
      <c r="J635">
        <f>SmtRes!AO734</f>
        <v>1</v>
      </c>
      <c r="K635">
        <f>SmtRes!AE734</f>
        <v>236.53</v>
      </c>
      <c r="L635">
        <f>SmtRes!DB734</f>
        <v>2365.3000000000002</v>
      </c>
      <c r="M635">
        <f>ROUND(ROUND(L635*Source!I2421, 6)*1, 2)</f>
        <v>236.53</v>
      </c>
      <c r="N635">
        <f>SmtRes!AA734</f>
        <v>236.53</v>
      </c>
      <c r="O635">
        <f>ROUND(ROUND(L635*Source!I2421, 6)*SmtRes!DA734, 2)</f>
        <v>236.53</v>
      </c>
      <c r="P635">
        <f>SmtRes!AG734</f>
        <v>0</v>
      </c>
      <c r="Q635">
        <f>SmtRes!DC734</f>
        <v>0</v>
      </c>
      <c r="R635">
        <f>ROUND(ROUND(Q635*Source!I2421, 6)*1, 2)</f>
        <v>0</v>
      </c>
      <c r="S635">
        <f>SmtRes!AC734</f>
        <v>0</v>
      </c>
      <c r="T635">
        <f>ROUND(ROUND(Q635*Source!I2421, 6)*SmtRes!AK734, 2)</f>
        <v>0</v>
      </c>
      <c r="U635">
        <f>SmtRes!X734</f>
        <v>-1873178035</v>
      </c>
      <c r="V635">
        <v>-820543880</v>
      </c>
      <c r="W635">
        <v>-820543880</v>
      </c>
    </row>
    <row r="636" spans="1:23" x14ac:dyDescent="0.2">
      <c r="A636">
        <f>Source!A2421</f>
        <v>17</v>
      </c>
      <c r="C636">
        <v>3</v>
      </c>
      <c r="D636">
        <v>0</v>
      </c>
      <c r="E636">
        <f>SmtRes!AV733</f>
        <v>0</v>
      </c>
      <c r="F636" t="str">
        <f>SmtRes!I733</f>
        <v>21.1-25-13</v>
      </c>
      <c r="G636" t="str">
        <f>SmtRes!K733</f>
        <v>Вода</v>
      </c>
      <c r="H636" t="str">
        <f>SmtRes!O733</f>
        <v>м3</v>
      </c>
      <c r="I636">
        <f>SmtRes!Y733*Source!I2421</f>
        <v>7.7000000000000002E-3</v>
      </c>
      <c r="J636">
        <f>SmtRes!AO733</f>
        <v>1</v>
      </c>
      <c r="K636">
        <f>SmtRes!AE733</f>
        <v>35.25</v>
      </c>
      <c r="L636">
        <f>SmtRes!DB733</f>
        <v>2.71</v>
      </c>
      <c r="M636">
        <f>ROUND(ROUND(L636*Source!I2421, 6)*1, 2)</f>
        <v>0.27</v>
      </c>
      <c r="N636">
        <f>SmtRes!AA733</f>
        <v>35.25</v>
      </c>
      <c r="O636">
        <f>ROUND(ROUND(L636*Source!I2421, 6)*SmtRes!DA733, 2)</f>
        <v>0.27</v>
      </c>
      <c r="P636">
        <f>SmtRes!AG733</f>
        <v>0</v>
      </c>
      <c r="Q636">
        <f>SmtRes!DC733</f>
        <v>0</v>
      </c>
      <c r="R636">
        <f>ROUND(ROUND(Q636*Source!I2421, 6)*1, 2)</f>
        <v>0</v>
      </c>
      <c r="S636">
        <f>SmtRes!AC733</f>
        <v>0</v>
      </c>
      <c r="T636">
        <f>ROUND(ROUND(Q636*Source!I2421, 6)*SmtRes!AK733, 2)</f>
        <v>0</v>
      </c>
      <c r="U636">
        <f>SmtRes!X733</f>
        <v>1057803868</v>
      </c>
      <c r="V636">
        <v>-2043949916</v>
      </c>
      <c r="W636">
        <v>-2043949916</v>
      </c>
    </row>
    <row r="637" spans="1:23" x14ac:dyDescent="0.2">
      <c r="A637">
        <f>Source!A2421</f>
        <v>17</v>
      </c>
      <c r="C637">
        <v>3</v>
      </c>
      <c r="D637">
        <v>0</v>
      </c>
      <c r="E637">
        <f>SmtRes!AV732</f>
        <v>0</v>
      </c>
      <c r="F637" t="str">
        <f>SmtRes!I732</f>
        <v>21.1-2-13</v>
      </c>
      <c r="G637" t="str">
        <f>SmtRes!K732</f>
        <v>Цемент общестроительный, портландцемент общего назначения, марка 400</v>
      </c>
      <c r="H637" t="str">
        <f>SmtRes!O732</f>
        <v>т</v>
      </c>
      <c r="I637">
        <f>SmtRes!Y732*Source!I2421</f>
        <v>1.0700000000000001E-2</v>
      </c>
      <c r="J637">
        <f>SmtRes!AO732</f>
        <v>1</v>
      </c>
      <c r="K637">
        <f>SmtRes!AE732</f>
        <v>4207.5</v>
      </c>
      <c r="L637">
        <f>SmtRes!DB732</f>
        <v>450.2</v>
      </c>
      <c r="M637">
        <f>ROUND(ROUND(L637*Source!I2421, 6)*1, 2)</f>
        <v>45.02</v>
      </c>
      <c r="N637">
        <f>SmtRes!AA732</f>
        <v>4207.5</v>
      </c>
      <c r="O637">
        <f>ROUND(ROUND(L637*Source!I2421, 6)*SmtRes!DA732, 2)</f>
        <v>45.02</v>
      </c>
      <c r="P637">
        <f>SmtRes!AG732</f>
        <v>0</v>
      </c>
      <c r="Q637">
        <f>SmtRes!DC732</f>
        <v>0</v>
      </c>
      <c r="R637">
        <f>ROUND(ROUND(Q637*Source!I2421, 6)*1, 2)</f>
        <v>0</v>
      </c>
      <c r="S637">
        <f>SmtRes!AC732</f>
        <v>0</v>
      </c>
      <c r="T637">
        <f>ROUND(ROUND(Q637*Source!I2421, 6)*SmtRes!AK732, 2)</f>
        <v>0</v>
      </c>
      <c r="U637">
        <f>SmtRes!X732</f>
        <v>381792092</v>
      </c>
      <c r="V637">
        <v>-1484058169</v>
      </c>
      <c r="W637">
        <v>-1484058169</v>
      </c>
    </row>
    <row r="638" spans="1:23" x14ac:dyDescent="0.2">
      <c r="A638">
        <f>Source!A2421</f>
        <v>17</v>
      </c>
      <c r="C638">
        <v>3</v>
      </c>
      <c r="D638">
        <v>0</v>
      </c>
      <c r="E638">
        <f>SmtRes!AV731</f>
        <v>0</v>
      </c>
      <c r="F638" t="str">
        <f>SmtRes!I731</f>
        <v>21.1-12-11</v>
      </c>
      <c r="G638" t="str">
        <f>SmtRes!K731</f>
        <v>Песок для строительных работ, рядовой</v>
      </c>
      <c r="H638" t="str">
        <f>SmtRes!O731</f>
        <v>м3</v>
      </c>
      <c r="I638">
        <f>SmtRes!Y731*Source!I2421</f>
        <v>2.9899999999999999E-2</v>
      </c>
      <c r="J638">
        <f>SmtRes!AO731</f>
        <v>1</v>
      </c>
      <c r="K638">
        <f>SmtRes!AE731</f>
        <v>590.78</v>
      </c>
      <c r="L638">
        <f>SmtRes!DB731</f>
        <v>176.64</v>
      </c>
      <c r="M638">
        <f>ROUND(ROUND(L638*Source!I2421, 6)*1, 2)</f>
        <v>17.66</v>
      </c>
      <c r="N638">
        <f>SmtRes!AA731</f>
        <v>590.78</v>
      </c>
      <c r="O638">
        <f>ROUND(ROUND(L638*Source!I2421, 6)*SmtRes!DA731, 2)</f>
        <v>17.66</v>
      </c>
      <c r="P638">
        <f>SmtRes!AG731</f>
        <v>0</v>
      </c>
      <c r="Q638">
        <f>SmtRes!DC731</f>
        <v>0</v>
      </c>
      <c r="R638">
        <f>ROUND(ROUND(Q638*Source!I2421, 6)*1, 2)</f>
        <v>0</v>
      </c>
      <c r="S638">
        <f>SmtRes!AC731</f>
        <v>0</v>
      </c>
      <c r="T638">
        <f>ROUND(ROUND(Q638*Source!I2421, 6)*SmtRes!AK731, 2)</f>
        <v>0</v>
      </c>
      <c r="U638">
        <f>SmtRes!X731</f>
        <v>1817333636</v>
      </c>
      <c r="V638">
        <v>2132229025</v>
      </c>
      <c r="W638">
        <v>2132229025</v>
      </c>
    </row>
    <row r="639" spans="1:23" x14ac:dyDescent="0.2">
      <c r="A639">
        <f>Source!A2422</f>
        <v>17</v>
      </c>
      <c r="C639">
        <v>3</v>
      </c>
      <c r="D639">
        <f>Source!BI2422</f>
        <v>1</v>
      </c>
      <c r="E639">
        <f>Source!FS2422</f>
        <v>0</v>
      </c>
      <c r="F639" t="str">
        <f>Source!F2422</f>
        <v>Цена поставщика</v>
      </c>
      <c r="G639" t="str">
        <f>Source!G2422</f>
        <v>Качалка на пружине "Пчёлка" ЛГК-74 (46х84х40)</v>
      </c>
      <c r="H639" t="str">
        <f>Source!H2422</f>
        <v>шт.</v>
      </c>
      <c r="I639">
        <f>Source!I2422</f>
        <v>1</v>
      </c>
      <c r="J639">
        <v>1</v>
      </c>
      <c r="K639">
        <f>Source!AC2422</f>
        <v>29333.33</v>
      </c>
      <c r="M639">
        <f>ROUND(K639*I639, 2)</f>
        <v>29333.33</v>
      </c>
      <c r="N639">
        <f>Source!AC2422*IF(Source!BC2422&lt;&gt; 0, Source!BC2422, 1)</f>
        <v>29333.33</v>
      </c>
      <c r="O639">
        <f>ROUND(N639*I639, 2)</f>
        <v>29333.33</v>
      </c>
      <c r="P639">
        <f>Source!AE2422</f>
        <v>0</v>
      </c>
      <c r="R639">
        <f>ROUND(P639*I639, 2)</f>
        <v>0</v>
      </c>
      <c r="S639">
        <f>Source!AE2422*IF(Source!BS2422&lt;&gt; 0, Source!BS2422, 1)</f>
        <v>0</v>
      </c>
      <c r="T639">
        <f>ROUND(S639*I639, 2)</f>
        <v>0</v>
      </c>
      <c r="U639">
        <f>Source!GF2422</f>
        <v>2013869961</v>
      </c>
      <c r="V639">
        <v>-314823037</v>
      </c>
      <c r="W639">
        <v>-314823037</v>
      </c>
    </row>
    <row r="640" spans="1:23" x14ac:dyDescent="0.2">
      <c r="A640">
        <f>Source!A2423</f>
        <v>17</v>
      </c>
      <c r="C640">
        <v>3</v>
      </c>
      <c r="D640">
        <v>0</v>
      </c>
      <c r="E640">
        <f>SmtRes!AV739</f>
        <v>0</v>
      </c>
      <c r="F640" t="str">
        <f>SmtRes!I739</f>
        <v>21.7-9-6</v>
      </c>
      <c r="G640" t="str">
        <f>SmtRes!K739</f>
        <v>Столбик для ограды газонной из трубы профильной 40х40 мм, высота 1000мм</v>
      </c>
      <c r="H640" t="str">
        <f>SmtRes!O739</f>
        <v>шт.</v>
      </c>
      <c r="I640">
        <f>SmtRes!Y739*Source!I2423</f>
        <v>1</v>
      </c>
      <c r="J640">
        <f>SmtRes!AO739</f>
        <v>1</v>
      </c>
      <c r="K640">
        <f>SmtRes!AE739</f>
        <v>236.53</v>
      </c>
      <c r="L640">
        <f>SmtRes!DB739</f>
        <v>2365.3000000000002</v>
      </c>
      <c r="M640">
        <f>ROUND(ROUND(L640*Source!I2423, 6)*1, 2)</f>
        <v>236.53</v>
      </c>
      <c r="N640">
        <f>SmtRes!AA739</f>
        <v>236.53</v>
      </c>
      <c r="O640">
        <f>ROUND(ROUND(L640*Source!I2423, 6)*SmtRes!DA739, 2)</f>
        <v>236.53</v>
      </c>
      <c r="P640">
        <f>SmtRes!AG739</f>
        <v>0</v>
      </c>
      <c r="Q640">
        <f>SmtRes!DC739</f>
        <v>0</v>
      </c>
      <c r="R640">
        <f>ROUND(ROUND(Q640*Source!I2423, 6)*1, 2)</f>
        <v>0</v>
      </c>
      <c r="S640">
        <f>SmtRes!AC739</f>
        <v>0</v>
      </c>
      <c r="T640">
        <f>ROUND(ROUND(Q640*Source!I2423, 6)*SmtRes!AK739, 2)</f>
        <v>0</v>
      </c>
      <c r="U640">
        <f>SmtRes!X739</f>
        <v>-1873178035</v>
      </c>
      <c r="V640">
        <v>-820543880</v>
      </c>
      <c r="W640">
        <v>-820543880</v>
      </c>
    </row>
    <row r="641" spans="1:23" x14ac:dyDescent="0.2">
      <c r="A641">
        <f>Source!A2423</f>
        <v>17</v>
      </c>
      <c r="C641">
        <v>3</v>
      </c>
      <c r="D641">
        <v>0</v>
      </c>
      <c r="E641">
        <f>SmtRes!AV738</f>
        <v>0</v>
      </c>
      <c r="F641" t="str">
        <f>SmtRes!I738</f>
        <v>21.1-25-13</v>
      </c>
      <c r="G641" t="str">
        <f>SmtRes!K738</f>
        <v>Вода</v>
      </c>
      <c r="H641" t="str">
        <f>SmtRes!O738</f>
        <v>м3</v>
      </c>
      <c r="I641">
        <f>SmtRes!Y738*Source!I2423</f>
        <v>7.7000000000000002E-3</v>
      </c>
      <c r="J641">
        <f>SmtRes!AO738</f>
        <v>1</v>
      </c>
      <c r="K641">
        <f>SmtRes!AE738</f>
        <v>35.25</v>
      </c>
      <c r="L641">
        <f>SmtRes!DB738</f>
        <v>2.71</v>
      </c>
      <c r="M641">
        <f>ROUND(ROUND(L641*Source!I2423, 6)*1, 2)</f>
        <v>0.27</v>
      </c>
      <c r="N641">
        <f>SmtRes!AA738</f>
        <v>35.25</v>
      </c>
      <c r="O641">
        <f>ROUND(ROUND(L641*Source!I2423, 6)*SmtRes!DA738, 2)</f>
        <v>0.27</v>
      </c>
      <c r="P641">
        <f>SmtRes!AG738</f>
        <v>0</v>
      </c>
      <c r="Q641">
        <f>SmtRes!DC738</f>
        <v>0</v>
      </c>
      <c r="R641">
        <f>ROUND(ROUND(Q641*Source!I2423, 6)*1, 2)</f>
        <v>0</v>
      </c>
      <c r="S641">
        <f>SmtRes!AC738</f>
        <v>0</v>
      </c>
      <c r="T641">
        <f>ROUND(ROUND(Q641*Source!I2423, 6)*SmtRes!AK738, 2)</f>
        <v>0</v>
      </c>
      <c r="U641">
        <f>SmtRes!X738</f>
        <v>1057803868</v>
      </c>
      <c r="V641">
        <v>-2043949916</v>
      </c>
      <c r="W641">
        <v>-2043949916</v>
      </c>
    </row>
    <row r="642" spans="1:23" x14ac:dyDescent="0.2">
      <c r="A642">
        <f>Source!A2423</f>
        <v>17</v>
      </c>
      <c r="C642">
        <v>3</v>
      </c>
      <c r="D642">
        <v>0</v>
      </c>
      <c r="E642">
        <f>SmtRes!AV737</f>
        <v>0</v>
      </c>
      <c r="F642" t="str">
        <f>SmtRes!I737</f>
        <v>21.1-2-13</v>
      </c>
      <c r="G642" t="str">
        <f>SmtRes!K737</f>
        <v>Цемент общестроительный, портландцемент общего назначения, марка 400</v>
      </c>
      <c r="H642" t="str">
        <f>SmtRes!O737</f>
        <v>т</v>
      </c>
      <c r="I642">
        <f>SmtRes!Y737*Source!I2423</f>
        <v>1.0700000000000001E-2</v>
      </c>
      <c r="J642">
        <f>SmtRes!AO737</f>
        <v>1</v>
      </c>
      <c r="K642">
        <f>SmtRes!AE737</f>
        <v>4207.5</v>
      </c>
      <c r="L642">
        <f>SmtRes!DB737</f>
        <v>450.2</v>
      </c>
      <c r="M642">
        <f>ROUND(ROUND(L642*Source!I2423, 6)*1, 2)</f>
        <v>45.02</v>
      </c>
      <c r="N642">
        <f>SmtRes!AA737</f>
        <v>4207.5</v>
      </c>
      <c r="O642">
        <f>ROUND(ROUND(L642*Source!I2423, 6)*SmtRes!DA737, 2)</f>
        <v>45.02</v>
      </c>
      <c r="P642">
        <f>SmtRes!AG737</f>
        <v>0</v>
      </c>
      <c r="Q642">
        <f>SmtRes!DC737</f>
        <v>0</v>
      </c>
      <c r="R642">
        <f>ROUND(ROUND(Q642*Source!I2423, 6)*1, 2)</f>
        <v>0</v>
      </c>
      <c r="S642">
        <f>SmtRes!AC737</f>
        <v>0</v>
      </c>
      <c r="T642">
        <f>ROUND(ROUND(Q642*Source!I2423, 6)*SmtRes!AK737, 2)</f>
        <v>0</v>
      </c>
      <c r="U642">
        <f>SmtRes!X737</f>
        <v>381792092</v>
      </c>
      <c r="V642">
        <v>-1484058169</v>
      </c>
      <c r="W642">
        <v>-1484058169</v>
      </c>
    </row>
    <row r="643" spans="1:23" x14ac:dyDescent="0.2">
      <c r="A643">
        <f>Source!A2423</f>
        <v>17</v>
      </c>
      <c r="C643">
        <v>3</v>
      </c>
      <c r="D643">
        <v>0</v>
      </c>
      <c r="E643">
        <f>SmtRes!AV736</f>
        <v>0</v>
      </c>
      <c r="F643" t="str">
        <f>SmtRes!I736</f>
        <v>21.1-12-11</v>
      </c>
      <c r="G643" t="str">
        <f>SmtRes!K736</f>
        <v>Песок для строительных работ, рядовой</v>
      </c>
      <c r="H643" t="str">
        <f>SmtRes!O736</f>
        <v>м3</v>
      </c>
      <c r="I643">
        <f>SmtRes!Y736*Source!I2423</f>
        <v>2.9899999999999999E-2</v>
      </c>
      <c r="J643">
        <f>SmtRes!AO736</f>
        <v>1</v>
      </c>
      <c r="K643">
        <f>SmtRes!AE736</f>
        <v>590.78</v>
      </c>
      <c r="L643">
        <f>SmtRes!DB736</f>
        <v>176.64</v>
      </c>
      <c r="M643">
        <f>ROUND(ROUND(L643*Source!I2423, 6)*1, 2)</f>
        <v>17.66</v>
      </c>
      <c r="N643">
        <f>SmtRes!AA736</f>
        <v>590.78</v>
      </c>
      <c r="O643">
        <f>ROUND(ROUND(L643*Source!I2423, 6)*SmtRes!DA736, 2)</f>
        <v>17.66</v>
      </c>
      <c r="P643">
        <f>SmtRes!AG736</f>
        <v>0</v>
      </c>
      <c r="Q643">
        <f>SmtRes!DC736</f>
        <v>0</v>
      </c>
      <c r="R643">
        <f>ROUND(ROUND(Q643*Source!I2423, 6)*1, 2)</f>
        <v>0</v>
      </c>
      <c r="S643">
        <f>SmtRes!AC736</f>
        <v>0</v>
      </c>
      <c r="T643">
        <f>ROUND(ROUND(Q643*Source!I2423, 6)*SmtRes!AK736, 2)</f>
        <v>0</v>
      </c>
      <c r="U643">
        <f>SmtRes!X736</f>
        <v>1817333636</v>
      </c>
      <c r="V643">
        <v>2132229025</v>
      </c>
      <c r="W643">
        <v>2132229025</v>
      </c>
    </row>
    <row r="644" spans="1:23" x14ac:dyDescent="0.2">
      <c r="A644">
        <f>Source!A2424</f>
        <v>17</v>
      </c>
      <c r="C644">
        <v>3</v>
      </c>
      <c r="D644">
        <f>Source!BI2424</f>
        <v>1</v>
      </c>
      <c r="E644">
        <f>Source!FS2424</f>
        <v>0</v>
      </c>
      <c r="F644" t="str">
        <f>Source!F2424</f>
        <v>Цена поставщика</v>
      </c>
      <c r="G644" t="str">
        <f>Source!G2424</f>
        <v>Эквивалент - Карусель "Кувшинка" ЛГК-19.1 (196,3х196,3х82,6)</v>
      </c>
      <c r="H644" t="str">
        <f>Source!H2424</f>
        <v>шт.</v>
      </c>
      <c r="I644">
        <f>Source!I2424</f>
        <v>1</v>
      </c>
      <c r="J644">
        <v>1</v>
      </c>
      <c r="K644">
        <f>Source!AC2424</f>
        <v>49701.67</v>
      </c>
      <c r="M644">
        <f>ROUND(K644*I644, 2)</f>
        <v>49701.67</v>
      </c>
      <c r="N644">
        <f>Source!AC2424*IF(Source!BC2424&lt;&gt; 0, Source!BC2424, 1)</f>
        <v>49701.67</v>
      </c>
      <c r="O644">
        <f>ROUND(N644*I644, 2)</f>
        <v>49701.67</v>
      </c>
      <c r="P644">
        <f>Source!AE2424</f>
        <v>0</v>
      </c>
      <c r="R644">
        <f>ROUND(P644*I644, 2)</f>
        <v>0</v>
      </c>
      <c r="S644">
        <f>Source!AE2424*IF(Source!BS2424&lt;&gt; 0, Source!BS2424, 1)</f>
        <v>0</v>
      </c>
      <c r="T644">
        <f>ROUND(S644*I644, 2)</f>
        <v>0</v>
      </c>
      <c r="U644">
        <f>Source!GF2424</f>
        <v>970464173</v>
      </c>
      <c r="V644">
        <v>2141022551</v>
      </c>
      <c r="W644">
        <v>2141022551</v>
      </c>
    </row>
    <row r="645" spans="1:23" x14ac:dyDescent="0.2">
      <c r="A645">
        <f>Source!A2425</f>
        <v>17</v>
      </c>
      <c r="C645">
        <v>3</v>
      </c>
      <c r="D645">
        <v>0</v>
      </c>
      <c r="E645">
        <f>SmtRes!AV744</f>
        <v>0</v>
      </c>
      <c r="F645" t="str">
        <f>SmtRes!I744</f>
        <v>21.7-9-6</v>
      </c>
      <c r="G645" t="str">
        <f>SmtRes!K744</f>
        <v>Столбик для ограды газонной из трубы профильной 40х40 мм, высота 1000мм</v>
      </c>
      <c r="H645" t="str">
        <f>SmtRes!O744</f>
        <v>шт.</v>
      </c>
      <c r="I645">
        <f>SmtRes!Y744*Source!I2425</f>
        <v>4</v>
      </c>
      <c r="J645">
        <f>SmtRes!AO744</f>
        <v>1</v>
      </c>
      <c r="K645">
        <f>SmtRes!AE744</f>
        <v>236.53</v>
      </c>
      <c r="L645">
        <f>SmtRes!DB744</f>
        <v>2365.3000000000002</v>
      </c>
      <c r="M645">
        <f>ROUND(ROUND(L645*Source!I2425, 6)*1, 2)</f>
        <v>946.12</v>
      </c>
      <c r="N645">
        <f>SmtRes!AA744</f>
        <v>236.53</v>
      </c>
      <c r="O645">
        <f>ROUND(ROUND(L645*Source!I2425, 6)*SmtRes!DA744, 2)</f>
        <v>946.12</v>
      </c>
      <c r="P645">
        <f>SmtRes!AG744</f>
        <v>0</v>
      </c>
      <c r="Q645">
        <f>SmtRes!DC744</f>
        <v>0</v>
      </c>
      <c r="R645">
        <f>ROUND(ROUND(Q645*Source!I2425, 6)*1, 2)</f>
        <v>0</v>
      </c>
      <c r="S645">
        <f>SmtRes!AC744</f>
        <v>0</v>
      </c>
      <c r="T645">
        <f>ROUND(ROUND(Q645*Source!I2425, 6)*SmtRes!AK744, 2)</f>
        <v>0</v>
      </c>
      <c r="U645">
        <f>SmtRes!X744</f>
        <v>-1873178035</v>
      </c>
      <c r="V645">
        <v>-820543880</v>
      </c>
      <c r="W645">
        <v>-820543880</v>
      </c>
    </row>
    <row r="646" spans="1:23" x14ac:dyDescent="0.2">
      <c r="A646">
        <f>Source!A2425</f>
        <v>17</v>
      </c>
      <c r="C646">
        <v>3</v>
      </c>
      <c r="D646">
        <v>0</v>
      </c>
      <c r="E646">
        <f>SmtRes!AV743</f>
        <v>0</v>
      </c>
      <c r="F646" t="str">
        <f>SmtRes!I743</f>
        <v>21.1-25-13</v>
      </c>
      <c r="G646" t="str">
        <f>SmtRes!K743</f>
        <v>Вода</v>
      </c>
      <c r="H646" t="str">
        <f>SmtRes!O743</f>
        <v>м3</v>
      </c>
      <c r="I646">
        <f>SmtRes!Y743*Source!I2425</f>
        <v>3.0800000000000001E-2</v>
      </c>
      <c r="J646">
        <f>SmtRes!AO743</f>
        <v>1</v>
      </c>
      <c r="K646">
        <f>SmtRes!AE743</f>
        <v>35.25</v>
      </c>
      <c r="L646">
        <f>SmtRes!DB743</f>
        <v>2.71</v>
      </c>
      <c r="M646">
        <f>ROUND(ROUND(L646*Source!I2425, 6)*1, 2)</f>
        <v>1.08</v>
      </c>
      <c r="N646">
        <f>SmtRes!AA743</f>
        <v>35.25</v>
      </c>
      <c r="O646">
        <f>ROUND(ROUND(L646*Source!I2425, 6)*SmtRes!DA743, 2)</f>
        <v>1.08</v>
      </c>
      <c r="P646">
        <f>SmtRes!AG743</f>
        <v>0</v>
      </c>
      <c r="Q646">
        <f>SmtRes!DC743</f>
        <v>0</v>
      </c>
      <c r="R646">
        <f>ROUND(ROUND(Q646*Source!I2425, 6)*1, 2)</f>
        <v>0</v>
      </c>
      <c r="S646">
        <f>SmtRes!AC743</f>
        <v>0</v>
      </c>
      <c r="T646">
        <f>ROUND(ROUND(Q646*Source!I2425, 6)*SmtRes!AK743, 2)</f>
        <v>0</v>
      </c>
      <c r="U646">
        <f>SmtRes!X743</f>
        <v>1057803868</v>
      </c>
      <c r="V646">
        <v>-2043949916</v>
      </c>
      <c r="W646">
        <v>-2043949916</v>
      </c>
    </row>
    <row r="647" spans="1:23" x14ac:dyDescent="0.2">
      <c r="A647">
        <f>Source!A2425</f>
        <v>17</v>
      </c>
      <c r="C647">
        <v>3</v>
      </c>
      <c r="D647">
        <v>0</v>
      </c>
      <c r="E647">
        <f>SmtRes!AV742</f>
        <v>0</v>
      </c>
      <c r="F647" t="str">
        <f>SmtRes!I742</f>
        <v>21.1-2-13</v>
      </c>
      <c r="G647" t="str">
        <f>SmtRes!K742</f>
        <v>Цемент общестроительный, портландцемент общего назначения, марка 400</v>
      </c>
      <c r="H647" t="str">
        <f>SmtRes!O742</f>
        <v>т</v>
      </c>
      <c r="I647">
        <f>SmtRes!Y742*Source!I2425</f>
        <v>4.2800000000000005E-2</v>
      </c>
      <c r="J647">
        <f>SmtRes!AO742</f>
        <v>1</v>
      </c>
      <c r="K647">
        <f>SmtRes!AE742</f>
        <v>4207.5</v>
      </c>
      <c r="L647">
        <f>SmtRes!DB742</f>
        <v>450.2</v>
      </c>
      <c r="M647">
        <f>ROUND(ROUND(L647*Source!I2425, 6)*1, 2)</f>
        <v>180.08</v>
      </c>
      <c r="N647">
        <f>SmtRes!AA742</f>
        <v>4207.5</v>
      </c>
      <c r="O647">
        <f>ROUND(ROUND(L647*Source!I2425, 6)*SmtRes!DA742, 2)</f>
        <v>180.08</v>
      </c>
      <c r="P647">
        <f>SmtRes!AG742</f>
        <v>0</v>
      </c>
      <c r="Q647">
        <f>SmtRes!DC742</f>
        <v>0</v>
      </c>
      <c r="R647">
        <f>ROUND(ROUND(Q647*Source!I2425, 6)*1, 2)</f>
        <v>0</v>
      </c>
      <c r="S647">
        <f>SmtRes!AC742</f>
        <v>0</v>
      </c>
      <c r="T647">
        <f>ROUND(ROUND(Q647*Source!I2425, 6)*SmtRes!AK742, 2)</f>
        <v>0</v>
      </c>
      <c r="U647">
        <f>SmtRes!X742</f>
        <v>381792092</v>
      </c>
      <c r="V647">
        <v>-1484058169</v>
      </c>
      <c r="W647">
        <v>-1484058169</v>
      </c>
    </row>
    <row r="648" spans="1:23" x14ac:dyDescent="0.2">
      <c r="A648">
        <f>Source!A2425</f>
        <v>17</v>
      </c>
      <c r="C648">
        <v>3</v>
      </c>
      <c r="D648">
        <v>0</v>
      </c>
      <c r="E648">
        <f>SmtRes!AV741</f>
        <v>0</v>
      </c>
      <c r="F648" t="str">
        <f>SmtRes!I741</f>
        <v>21.1-12-11</v>
      </c>
      <c r="G648" t="str">
        <f>SmtRes!K741</f>
        <v>Песок для строительных работ, рядовой</v>
      </c>
      <c r="H648" t="str">
        <f>SmtRes!O741</f>
        <v>м3</v>
      </c>
      <c r="I648">
        <f>SmtRes!Y741*Source!I2425</f>
        <v>0.1196</v>
      </c>
      <c r="J648">
        <f>SmtRes!AO741</f>
        <v>1</v>
      </c>
      <c r="K648">
        <f>SmtRes!AE741</f>
        <v>590.78</v>
      </c>
      <c r="L648">
        <f>SmtRes!DB741</f>
        <v>176.64</v>
      </c>
      <c r="M648">
        <f>ROUND(ROUND(L648*Source!I2425, 6)*1, 2)</f>
        <v>70.66</v>
      </c>
      <c r="N648">
        <f>SmtRes!AA741</f>
        <v>590.78</v>
      </c>
      <c r="O648">
        <f>ROUND(ROUND(L648*Source!I2425, 6)*SmtRes!DA741, 2)</f>
        <v>70.66</v>
      </c>
      <c r="P648">
        <f>SmtRes!AG741</f>
        <v>0</v>
      </c>
      <c r="Q648">
        <f>SmtRes!DC741</f>
        <v>0</v>
      </c>
      <c r="R648">
        <f>ROUND(ROUND(Q648*Source!I2425, 6)*1, 2)</f>
        <v>0</v>
      </c>
      <c r="S648">
        <f>SmtRes!AC741</f>
        <v>0</v>
      </c>
      <c r="T648">
        <f>ROUND(ROUND(Q648*Source!I2425, 6)*SmtRes!AK741, 2)</f>
        <v>0</v>
      </c>
      <c r="U648">
        <f>SmtRes!X741</f>
        <v>1817333636</v>
      </c>
      <c r="V648">
        <v>2132229025</v>
      </c>
      <c r="W648">
        <v>2132229025</v>
      </c>
    </row>
    <row r="649" spans="1:23" x14ac:dyDescent="0.2">
      <c r="A649">
        <f>Source!A2426</f>
        <v>17</v>
      </c>
      <c r="C649">
        <v>3</v>
      </c>
      <c r="D649">
        <f>Source!BI2426</f>
        <v>1</v>
      </c>
      <c r="E649">
        <f>Source!FS2426</f>
        <v>0</v>
      </c>
      <c r="F649" t="str">
        <f>Source!F2426</f>
        <v>Цена поставщика</v>
      </c>
      <c r="G649" t="str">
        <f>Source!G2426</f>
        <v>Эквивалент - Качели одинарные на цепях ЛГК-40.6М (98,5х173,5х198,3)</v>
      </c>
      <c r="H649" t="str">
        <f>Source!H2426</f>
        <v>шт.</v>
      </c>
      <c r="I649">
        <f>Source!I2426</f>
        <v>1</v>
      </c>
      <c r="J649">
        <v>1</v>
      </c>
      <c r="K649">
        <f>Source!AC2426</f>
        <v>35312.5</v>
      </c>
      <c r="M649">
        <f>ROUND(K649*I649, 2)</f>
        <v>35312.5</v>
      </c>
      <c r="N649">
        <f>Source!AC2426*IF(Source!BC2426&lt;&gt; 0, Source!BC2426, 1)</f>
        <v>35312.5</v>
      </c>
      <c r="O649">
        <f>ROUND(N649*I649, 2)</f>
        <v>35312.5</v>
      </c>
      <c r="P649">
        <f>Source!AE2426</f>
        <v>0</v>
      </c>
      <c r="R649">
        <f>ROUND(P649*I649, 2)</f>
        <v>0</v>
      </c>
      <c r="S649">
        <f>Source!AE2426*IF(Source!BS2426&lt;&gt; 0, Source!BS2426, 1)</f>
        <v>0</v>
      </c>
      <c r="T649">
        <f>ROUND(S649*I649, 2)</f>
        <v>0</v>
      </c>
      <c r="U649">
        <f>Source!GF2426</f>
        <v>120671445</v>
      </c>
      <c r="V649">
        <v>-884935390</v>
      </c>
      <c r="W649">
        <v>-884935390</v>
      </c>
    </row>
    <row r="650" spans="1:23" x14ac:dyDescent="0.2">
      <c r="A650">
        <f>Source!A2427</f>
        <v>17</v>
      </c>
      <c r="C650">
        <v>3</v>
      </c>
      <c r="D650">
        <v>0</v>
      </c>
      <c r="E650">
        <f>SmtRes!AV749</f>
        <v>0</v>
      </c>
      <c r="F650" t="str">
        <f>SmtRes!I749</f>
        <v>21.7-9-6</v>
      </c>
      <c r="G650" t="str">
        <f>SmtRes!K749</f>
        <v>Столбик для ограды газонной из трубы профильной 40х40 мм, высота 1000мм</v>
      </c>
      <c r="H650" t="str">
        <f>SmtRes!O749</f>
        <v>шт.</v>
      </c>
      <c r="I650">
        <f>SmtRes!Y749*Source!I2427</f>
        <v>4</v>
      </c>
      <c r="J650">
        <f>SmtRes!AO749</f>
        <v>1</v>
      </c>
      <c r="K650">
        <f>SmtRes!AE749</f>
        <v>236.53</v>
      </c>
      <c r="L650">
        <f>SmtRes!DB749</f>
        <v>2365.3000000000002</v>
      </c>
      <c r="M650">
        <f>ROUND(ROUND(L650*Source!I2427, 6)*1, 2)</f>
        <v>946.12</v>
      </c>
      <c r="N650">
        <f>SmtRes!AA749</f>
        <v>236.53</v>
      </c>
      <c r="O650">
        <f>ROUND(ROUND(L650*Source!I2427, 6)*SmtRes!DA749, 2)</f>
        <v>946.12</v>
      </c>
      <c r="P650">
        <f>SmtRes!AG749</f>
        <v>0</v>
      </c>
      <c r="Q650">
        <f>SmtRes!DC749</f>
        <v>0</v>
      </c>
      <c r="R650">
        <f>ROUND(ROUND(Q650*Source!I2427, 6)*1, 2)</f>
        <v>0</v>
      </c>
      <c r="S650">
        <f>SmtRes!AC749</f>
        <v>0</v>
      </c>
      <c r="T650">
        <f>ROUND(ROUND(Q650*Source!I2427, 6)*SmtRes!AK749, 2)</f>
        <v>0</v>
      </c>
      <c r="U650">
        <f>SmtRes!X749</f>
        <v>-1873178035</v>
      </c>
      <c r="V650">
        <v>-820543880</v>
      </c>
      <c r="W650">
        <v>-820543880</v>
      </c>
    </row>
    <row r="651" spans="1:23" x14ac:dyDescent="0.2">
      <c r="A651">
        <f>Source!A2427</f>
        <v>17</v>
      </c>
      <c r="C651">
        <v>3</v>
      </c>
      <c r="D651">
        <v>0</v>
      </c>
      <c r="E651">
        <f>SmtRes!AV748</f>
        <v>0</v>
      </c>
      <c r="F651" t="str">
        <f>SmtRes!I748</f>
        <v>21.1-25-13</v>
      </c>
      <c r="G651" t="str">
        <f>SmtRes!K748</f>
        <v>Вода</v>
      </c>
      <c r="H651" t="str">
        <f>SmtRes!O748</f>
        <v>м3</v>
      </c>
      <c r="I651">
        <f>SmtRes!Y748*Source!I2427</f>
        <v>3.0800000000000001E-2</v>
      </c>
      <c r="J651">
        <f>SmtRes!AO748</f>
        <v>1</v>
      </c>
      <c r="K651">
        <f>SmtRes!AE748</f>
        <v>35.25</v>
      </c>
      <c r="L651">
        <f>SmtRes!DB748</f>
        <v>2.71</v>
      </c>
      <c r="M651">
        <f>ROUND(ROUND(L651*Source!I2427, 6)*1, 2)</f>
        <v>1.08</v>
      </c>
      <c r="N651">
        <f>SmtRes!AA748</f>
        <v>35.25</v>
      </c>
      <c r="O651">
        <f>ROUND(ROUND(L651*Source!I2427, 6)*SmtRes!DA748, 2)</f>
        <v>1.08</v>
      </c>
      <c r="P651">
        <f>SmtRes!AG748</f>
        <v>0</v>
      </c>
      <c r="Q651">
        <f>SmtRes!DC748</f>
        <v>0</v>
      </c>
      <c r="R651">
        <f>ROUND(ROUND(Q651*Source!I2427, 6)*1, 2)</f>
        <v>0</v>
      </c>
      <c r="S651">
        <f>SmtRes!AC748</f>
        <v>0</v>
      </c>
      <c r="T651">
        <f>ROUND(ROUND(Q651*Source!I2427, 6)*SmtRes!AK748, 2)</f>
        <v>0</v>
      </c>
      <c r="U651">
        <f>SmtRes!X748</f>
        <v>1057803868</v>
      </c>
      <c r="V651">
        <v>-2043949916</v>
      </c>
      <c r="W651">
        <v>-2043949916</v>
      </c>
    </row>
    <row r="652" spans="1:23" x14ac:dyDescent="0.2">
      <c r="A652">
        <f>Source!A2427</f>
        <v>17</v>
      </c>
      <c r="C652">
        <v>3</v>
      </c>
      <c r="D652">
        <v>0</v>
      </c>
      <c r="E652">
        <f>SmtRes!AV747</f>
        <v>0</v>
      </c>
      <c r="F652" t="str">
        <f>SmtRes!I747</f>
        <v>21.1-2-13</v>
      </c>
      <c r="G652" t="str">
        <f>SmtRes!K747</f>
        <v>Цемент общестроительный, портландцемент общего назначения, марка 400</v>
      </c>
      <c r="H652" t="str">
        <f>SmtRes!O747</f>
        <v>т</v>
      </c>
      <c r="I652">
        <f>SmtRes!Y747*Source!I2427</f>
        <v>4.2800000000000005E-2</v>
      </c>
      <c r="J652">
        <f>SmtRes!AO747</f>
        <v>1</v>
      </c>
      <c r="K652">
        <f>SmtRes!AE747</f>
        <v>4207.5</v>
      </c>
      <c r="L652">
        <f>SmtRes!DB747</f>
        <v>450.2</v>
      </c>
      <c r="M652">
        <f>ROUND(ROUND(L652*Source!I2427, 6)*1, 2)</f>
        <v>180.08</v>
      </c>
      <c r="N652">
        <f>SmtRes!AA747</f>
        <v>4207.5</v>
      </c>
      <c r="O652">
        <f>ROUND(ROUND(L652*Source!I2427, 6)*SmtRes!DA747, 2)</f>
        <v>180.08</v>
      </c>
      <c r="P652">
        <f>SmtRes!AG747</f>
        <v>0</v>
      </c>
      <c r="Q652">
        <f>SmtRes!DC747</f>
        <v>0</v>
      </c>
      <c r="R652">
        <f>ROUND(ROUND(Q652*Source!I2427, 6)*1, 2)</f>
        <v>0</v>
      </c>
      <c r="S652">
        <f>SmtRes!AC747</f>
        <v>0</v>
      </c>
      <c r="T652">
        <f>ROUND(ROUND(Q652*Source!I2427, 6)*SmtRes!AK747, 2)</f>
        <v>0</v>
      </c>
      <c r="U652">
        <f>SmtRes!X747</f>
        <v>381792092</v>
      </c>
      <c r="V652">
        <v>-1484058169</v>
      </c>
      <c r="W652">
        <v>-1484058169</v>
      </c>
    </row>
    <row r="653" spans="1:23" x14ac:dyDescent="0.2">
      <c r="A653">
        <f>Source!A2427</f>
        <v>17</v>
      </c>
      <c r="C653">
        <v>3</v>
      </c>
      <c r="D653">
        <v>0</v>
      </c>
      <c r="E653">
        <f>SmtRes!AV746</f>
        <v>0</v>
      </c>
      <c r="F653" t="str">
        <f>SmtRes!I746</f>
        <v>21.1-12-11</v>
      </c>
      <c r="G653" t="str">
        <f>SmtRes!K746</f>
        <v>Песок для строительных работ, рядовой</v>
      </c>
      <c r="H653" t="str">
        <f>SmtRes!O746</f>
        <v>м3</v>
      </c>
      <c r="I653">
        <f>SmtRes!Y746*Source!I2427</f>
        <v>0.1196</v>
      </c>
      <c r="J653">
        <f>SmtRes!AO746</f>
        <v>1</v>
      </c>
      <c r="K653">
        <f>SmtRes!AE746</f>
        <v>590.78</v>
      </c>
      <c r="L653">
        <f>SmtRes!DB746</f>
        <v>176.64</v>
      </c>
      <c r="M653">
        <f>ROUND(ROUND(L653*Source!I2427, 6)*1, 2)</f>
        <v>70.66</v>
      </c>
      <c r="N653">
        <f>SmtRes!AA746</f>
        <v>590.78</v>
      </c>
      <c r="O653">
        <f>ROUND(ROUND(L653*Source!I2427, 6)*SmtRes!DA746, 2)</f>
        <v>70.66</v>
      </c>
      <c r="P653">
        <f>SmtRes!AG746</f>
        <v>0</v>
      </c>
      <c r="Q653">
        <f>SmtRes!DC746</f>
        <v>0</v>
      </c>
      <c r="R653">
        <f>ROUND(ROUND(Q653*Source!I2427, 6)*1, 2)</f>
        <v>0</v>
      </c>
      <c r="S653">
        <f>SmtRes!AC746</f>
        <v>0</v>
      </c>
      <c r="T653">
        <f>ROUND(ROUND(Q653*Source!I2427, 6)*SmtRes!AK746, 2)</f>
        <v>0</v>
      </c>
      <c r="U653">
        <f>SmtRes!X746</f>
        <v>1817333636</v>
      </c>
      <c r="V653">
        <v>2132229025</v>
      </c>
      <c r="W653">
        <v>2132229025</v>
      </c>
    </row>
    <row r="654" spans="1:23" x14ac:dyDescent="0.2">
      <c r="A654">
        <f>Source!A2428</f>
        <v>17</v>
      </c>
      <c r="C654">
        <v>3</v>
      </c>
      <c r="D654">
        <f>Source!BI2428</f>
        <v>1</v>
      </c>
      <c r="E654">
        <f>Source!FS2428</f>
        <v>0</v>
      </c>
      <c r="F654" t="str">
        <f>Source!F2428</f>
        <v>Цена поставщика</v>
      </c>
      <c r="G654" t="str">
        <f>Source!G2428</f>
        <v>Песочница с крышкой на петлях ЛГП-02 (150х310х240)</v>
      </c>
      <c r="H654" t="str">
        <f>Source!H2428</f>
        <v>шт.</v>
      </c>
      <c r="I654">
        <f>Source!I2428</f>
        <v>1</v>
      </c>
      <c r="J654">
        <v>1</v>
      </c>
      <c r="K654">
        <f>Source!AC2428</f>
        <v>51776.67</v>
      </c>
      <c r="M654">
        <f>ROUND(K654*I654, 2)</f>
        <v>51776.67</v>
      </c>
      <c r="N654">
        <f>Source!AC2428*IF(Source!BC2428&lt;&gt; 0, Source!BC2428, 1)</f>
        <v>51776.67</v>
      </c>
      <c r="O654">
        <f>ROUND(N654*I654, 2)</f>
        <v>51776.67</v>
      </c>
      <c r="P654">
        <f>Source!AE2428</f>
        <v>0</v>
      </c>
      <c r="R654">
        <f>ROUND(P654*I654, 2)</f>
        <v>0</v>
      </c>
      <c r="S654">
        <f>Source!AE2428*IF(Source!BS2428&lt;&gt; 0, Source!BS2428, 1)</f>
        <v>0</v>
      </c>
      <c r="T654">
        <f>ROUND(S654*I654, 2)</f>
        <v>0</v>
      </c>
      <c r="U654">
        <f>Source!GF2428</f>
        <v>551066747</v>
      </c>
      <c r="V654">
        <v>-65744829</v>
      </c>
      <c r="W654">
        <v>-65744829</v>
      </c>
    </row>
    <row r="655" spans="1:23" x14ac:dyDescent="0.2">
      <c r="A655">
        <f>Source!A2429</f>
        <v>17</v>
      </c>
      <c r="C655">
        <v>3</v>
      </c>
      <c r="D655">
        <v>0</v>
      </c>
      <c r="E655">
        <f>SmtRes!AV754</f>
        <v>0</v>
      </c>
      <c r="F655" t="str">
        <f>SmtRes!I754</f>
        <v>21.7-9-6</v>
      </c>
      <c r="G655" t="str">
        <f>SmtRes!K754</f>
        <v>Столбик для ограды газонной из трубы профильной 40х40 мм, высота 1000мм</v>
      </c>
      <c r="H655" t="str">
        <f>SmtRes!O754</f>
        <v>шт.</v>
      </c>
      <c r="I655">
        <f>SmtRes!Y754*Source!I2429</f>
        <v>2</v>
      </c>
      <c r="J655">
        <f>SmtRes!AO754</f>
        <v>1</v>
      </c>
      <c r="K655">
        <f>SmtRes!AE754</f>
        <v>236.53</v>
      </c>
      <c r="L655">
        <f>SmtRes!DB754</f>
        <v>2365.3000000000002</v>
      </c>
      <c r="M655">
        <f>ROUND(ROUND(L655*Source!I2429, 6)*1, 2)</f>
        <v>473.06</v>
      </c>
      <c r="N655">
        <f>SmtRes!AA754</f>
        <v>236.53</v>
      </c>
      <c r="O655">
        <f>ROUND(ROUND(L655*Source!I2429, 6)*SmtRes!DA754, 2)</f>
        <v>473.06</v>
      </c>
      <c r="P655">
        <f>SmtRes!AG754</f>
        <v>0</v>
      </c>
      <c r="Q655">
        <f>SmtRes!DC754</f>
        <v>0</v>
      </c>
      <c r="R655">
        <f>ROUND(ROUND(Q655*Source!I2429, 6)*1, 2)</f>
        <v>0</v>
      </c>
      <c r="S655">
        <f>SmtRes!AC754</f>
        <v>0</v>
      </c>
      <c r="T655">
        <f>ROUND(ROUND(Q655*Source!I2429, 6)*SmtRes!AK754, 2)</f>
        <v>0</v>
      </c>
      <c r="U655">
        <f>SmtRes!X754</f>
        <v>-1873178035</v>
      </c>
      <c r="V655">
        <v>-820543880</v>
      </c>
      <c r="W655">
        <v>-820543880</v>
      </c>
    </row>
    <row r="656" spans="1:23" x14ac:dyDescent="0.2">
      <c r="A656">
        <f>Source!A2429</f>
        <v>17</v>
      </c>
      <c r="C656">
        <v>3</v>
      </c>
      <c r="D656">
        <v>0</v>
      </c>
      <c r="E656">
        <f>SmtRes!AV753</f>
        <v>0</v>
      </c>
      <c r="F656" t="str">
        <f>SmtRes!I753</f>
        <v>21.1-25-13</v>
      </c>
      <c r="G656" t="str">
        <f>SmtRes!K753</f>
        <v>Вода</v>
      </c>
      <c r="H656" t="str">
        <f>SmtRes!O753</f>
        <v>м3</v>
      </c>
      <c r="I656">
        <f>SmtRes!Y753*Source!I2429</f>
        <v>1.54E-2</v>
      </c>
      <c r="J656">
        <f>SmtRes!AO753</f>
        <v>1</v>
      </c>
      <c r="K656">
        <f>SmtRes!AE753</f>
        <v>35.25</v>
      </c>
      <c r="L656">
        <f>SmtRes!DB753</f>
        <v>2.71</v>
      </c>
      <c r="M656">
        <f>ROUND(ROUND(L656*Source!I2429, 6)*1, 2)</f>
        <v>0.54</v>
      </c>
      <c r="N656">
        <f>SmtRes!AA753</f>
        <v>35.25</v>
      </c>
      <c r="O656">
        <f>ROUND(ROUND(L656*Source!I2429, 6)*SmtRes!DA753, 2)</f>
        <v>0.54</v>
      </c>
      <c r="P656">
        <f>SmtRes!AG753</f>
        <v>0</v>
      </c>
      <c r="Q656">
        <f>SmtRes!DC753</f>
        <v>0</v>
      </c>
      <c r="R656">
        <f>ROUND(ROUND(Q656*Source!I2429, 6)*1, 2)</f>
        <v>0</v>
      </c>
      <c r="S656">
        <f>SmtRes!AC753</f>
        <v>0</v>
      </c>
      <c r="T656">
        <f>ROUND(ROUND(Q656*Source!I2429, 6)*SmtRes!AK753, 2)</f>
        <v>0</v>
      </c>
      <c r="U656">
        <f>SmtRes!X753</f>
        <v>1057803868</v>
      </c>
      <c r="V656">
        <v>-2043949916</v>
      </c>
      <c r="W656">
        <v>-2043949916</v>
      </c>
    </row>
    <row r="657" spans="1:23" x14ac:dyDescent="0.2">
      <c r="A657">
        <f>Source!A2429</f>
        <v>17</v>
      </c>
      <c r="C657">
        <v>3</v>
      </c>
      <c r="D657">
        <v>0</v>
      </c>
      <c r="E657">
        <f>SmtRes!AV752</f>
        <v>0</v>
      </c>
      <c r="F657" t="str">
        <f>SmtRes!I752</f>
        <v>21.1-2-13</v>
      </c>
      <c r="G657" t="str">
        <f>SmtRes!K752</f>
        <v>Цемент общестроительный, портландцемент общего назначения, марка 400</v>
      </c>
      <c r="H657" t="str">
        <f>SmtRes!O752</f>
        <v>т</v>
      </c>
      <c r="I657">
        <f>SmtRes!Y752*Source!I2429</f>
        <v>2.1400000000000002E-2</v>
      </c>
      <c r="J657">
        <f>SmtRes!AO752</f>
        <v>1</v>
      </c>
      <c r="K657">
        <f>SmtRes!AE752</f>
        <v>4207.5</v>
      </c>
      <c r="L657">
        <f>SmtRes!DB752</f>
        <v>450.2</v>
      </c>
      <c r="M657">
        <f>ROUND(ROUND(L657*Source!I2429, 6)*1, 2)</f>
        <v>90.04</v>
      </c>
      <c r="N657">
        <f>SmtRes!AA752</f>
        <v>4207.5</v>
      </c>
      <c r="O657">
        <f>ROUND(ROUND(L657*Source!I2429, 6)*SmtRes!DA752, 2)</f>
        <v>90.04</v>
      </c>
      <c r="P657">
        <f>SmtRes!AG752</f>
        <v>0</v>
      </c>
      <c r="Q657">
        <f>SmtRes!DC752</f>
        <v>0</v>
      </c>
      <c r="R657">
        <f>ROUND(ROUND(Q657*Source!I2429, 6)*1, 2)</f>
        <v>0</v>
      </c>
      <c r="S657">
        <f>SmtRes!AC752</f>
        <v>0</v>
      </c>
      <c r="T657">
        <f>ROUND(ROUND(Q657*Source!I2429, 6)*SmtRes!AK752, 2)</f>
        <v>0</v>
      </c>
      <c r="U657">
        <f>SmtRes!X752</f>
        <v>381792092</v>
      </c>
      <c r="V657">
        <v>-1484058169</v>
      </c>
      <c r="W657">
        <v>-1484058169</v>
      </c>
    </row>
    <row r="658" spans="1:23" x14ac:dyDescent="0.2">
      <c r="A658">
        <f>Source!A2429</f>
        <v>17</v>
      </c>
      <c r="C658">
        <v>3</v>
      </c>
      <c r="D658">
        <v>0</v>
      </c>
      <c r="E658">
        <f>SmtRes!AV751</f>
        <v>0</v>
      </c>
      <c r="F658" t="str">
        <f>SmtRes!I751</f>
        <v>21.1-12-11</v>
      </c>
      <c r="G658" t="str">
        <f>SmtRes!K751</f>
        <v>Песок для строительных работ, рядовой</v>
      </c>
      <c r="H658" t="str">
        <f>SmtRes!O751</f>
        <v>м3</v>
      </c>
      <c r="I658">
        <f>SmtRes!Y751*Source!I2429</f>
        <v>5.9799999999999999E-2</v>
      </c>
      <c r="J658">
        <f>SmtRes!AO751</f>
        <v>1</v>
      </c>
      <c r="K658">
        <f>SmtRes!AE751</f>
        <v>590.78</v>
      </c>
      <c r="L658">
        <f>SmtRes!DB751</f>
        <v>176.64</v>
      </c>
      <c r="M658">
        <f>ROUND(ROUND(L658*Source!I2429, 6)*1, 2)</f>
        <v>35.33</v>
      </c>
      <c r="N658">
        <f>SmtRes!AA751</f>
        <v>590.78</v>
      </c>
      <c r="O658">
        <f>ROUND(ROUND(L658*Source!I2429, 6)*SmtRes!DA751, 2)</f>
        <v>35.33</v>
      </c>
      <c r="P658">
        <f>SmtRes!AG751</f>
        <v>0</v>
      </c>
      <c r="Q658">
        <f>SmtRes!DC751</f>
        <v>0</v>
      </c>
      <c r="R658">
        <f>ROUND(ROUND(Q658*Source!I2429, 6)*1, 2)</f>
        <v>0</v>
      </c>
      <c r="S658">
        <f>SmtRes!AC751</f>
        <v>0</v>
      </c>
      <c r="T658">
        <f>ROUND(ROUND(Q658*Source!I2429, 6)*SmtRes!AK751, 2)</f>
        <v>0</v>
      </c>
      <c r="U658">
        <f>SmtRes!X751</f>
        <v>1817333636</v>
      </c>
      <c r="V658">
        <v>2132229025</v>
      </c>
      <c r="W658">
        <v>2132229025</v>
      </c>
    </row>
    <row r="659" spans="1:23" x14ac:dyDescent="0.2">
      <c r="A659">
        <f>Source!A2430</f>
        <v>17</v>
      </c>
      <c r="C659">
        <v>3</v>
      </c>
      <c r="D659">
        <f>Source!BI2430</f>
        <v>1</v>
      </c>
      <c r="E659">
        <f>Source!FS2430</f>
        <v>0</v>
      </c>
      <c r="F659" t="str">
        <f>Source!F2430</f>
        <v>Цена поставщика</v>
      </c>
      <c r="G659" t="str">
        <f>Source!G2430</f>
        <v>Информационный щит с дверцей ЛГИ-04.2 (7,5х80х208,1)</v>
      </c>
      <c r="H659" t="str">
        <f>Source!H2430</f>
        <v>шт.</v>
      </c>
      <c r="I659">
        <f>Source!I2430</f>
        <v>1</v>
      </c>
      <c r="J659">
        <v>1</v>
      </c>
      <c r="K659">
        <f>Source!AC2430</f>
        <v>29256.67</v>
      </c>
      <c r="M659">
        <f>ROUND(K659*I659, 2)</f>
        <v>29256.67</v>
      </c>
      <c r="N659">
        <f>Source!AC2430*IF(Source!BC2430&lt;&gt; 0, Source!BC2430, 1)</f>
        <v>29256.67</v>
      </c>
      <c r="O659">
        <f>ROUND(N659*I659, 2)</f>
        <v>29256.67</v>
      </c>
      <c r="P659">
        <f>Source!AE2430</f>
        <v>0</v>
      </c>
      <c r="R659">
        <f>ROUND(P659*I659, 2)</f>
        <v>0</v>
      </c>
      <c r="S659">
        <f>Source!AE2430*IF(Source!BS2430&lt;&gt; 0, Source!BS2430, 1)</f>
        <v>0</v>
      </c>
      <c r="T659">
        <f>ROUND(S659*I659, 2)</f>
        <v>0</v>
      </c>
      <c r="U659">
        <f>Source!GF2430</f>
        <v>-1255694418</v>
      </c>
      <c r="V659">
        <v>488875813</v>
      </c>
      <c r="W659">
        <v>488875813</v>
      </c>
    </row>
    <row r="660" spans="1:23" x14ac:dyDescent="0.2">
      <c r="A660">
        <f>Source!A2463</f>
        <v>4</v>
      </c>
      <c r="B660">
        <v>2463</v>
      </c>
      <c r="G660" t="str">
        <f>Source!G2463</f>
        <v>Установка лавочек</v>
      </c>
    </row>
    <row r="661" spans="1:23" x14ac:dyDescent="0.2">
      <c r="A661">
        <f>Source!A2467</f>
        <v>17</v>
      </c>
      <c r="C661">
        <v>3</v>
      </c>
      <c r="D661">
        <v>0</v>
      </c>
      <c r="E661">
        <f>SmtRes!AV759</f>
        <v>0</v>
      </c>
      <c r="F661" t="str">
        <f>SmtRes!I759</f>
        <v>21.7-9-6</v>
      </c>
      <c r="G661" t="str">
        <f>SmtRes!K759</f>
        <v>Столбик для ограды газонной из трубы профильной 40х40 мм, высота 1000мм</v>
      </c>
      <c r="H661" t="str">
        <f>SmtRes!O759</f>
        <v>шт.</v>
      </c>
      <c r="I661">
        <f>SmtRes!Y759*Source!I2467</f>
        <v>20</v>
      </c>
      <c r="J661">
        <f>SmtRes!AO759</f>
        <v>1</v>
      </c>
      <c r="K661">
        <f>SmtRes!AE759</f>
        <v>236.53</v>
      </c>
      <c r="L661">
        <f>SmtRes!DB759</f>
        <v>2365.3000000000002</v>
      </c>
      <c r="M661">
        <f>ROUND(ROUND(L661*Source!I2467, 6)*1, 2)</f>
        <v>4730.6000000000004</v>
      </c>
      <c r="N661">
        <f>SmtRes!AA759</f>
        <v>236.53</v>
      </c>
      <c r="O661">
        <f>ROUND(ROUND(L661*Source!I2467, 6)*SmtRes!DA759, 2)</f>
        <v>4730.6000000000004</v>
      </c>
      <c r="P661">
        <f>SmtRes!AG759</f>
        <v>0</v>
      </c>
      <c r="Q661">
        <f>SmtRes!DC759</f>
        <v>0</v>
      </c>
      <c r="R661">
        <f>ROUND(ROUND(Q661*Source!I2467, 6)*1, 2)</f>
        <v>0</v>
      </c>
      <c r="S661">
        <f>SmtRes!AC759</f>
        <v>0</v>
      </c>
      <c r="T661">
        <f>ROUND(ROUND(Q661*Source!I2467, 6)*SmtRes!AK759, 2)</f>
        <v>0</v>
      </c>
      <c r="U661">
        <f>SmtRes!X759</f>
        <v>-1873178035</v>
      </c>
      <c r="V661">
        <v>-820543880</v>
      </c>
      <c r="W661">
        <v>-820543880</v>
      </c>
    </row>
    <row r="662" spans="1:23" x14ac:dyDescent="0.2">
      <c r="A662">
        <f>Source!A2467</f>
        <v>17</v>
      </c>
      <c r="C662">
        <v>3</v>
      </c>
      <c r="D662">
        <v>0</v>
      </c>
      <c r="E662">
        <f>SmtRes!AV758</f>
        <v>0</v>
      </c>
      <c r="F662" t="str">
        <f>SmtRes!I758</f>
        <v>21.1-25-13</v>
      </c>
      <c r="G662" t="str">
        <f>SmtRes!K758</f>
        <v>Вода</v>
      </c>
      <c r="H662" t="str">
        <f>SmtRes!O758</f>
        <v>м3</v>
      </c>
      <c r="I662">
        <f>SmtRes!Y758*Source!I2467</f>
        <v>0.154</v>
      </c>
      <c r="J662">
        <f>SmtRes!AO758</f>
        <v>1</v>
      </c>
      <c r="K662">
        <f>SmtRes!AE758</f>
        <v>35.25</v>
      </c>
      <c r="L662">
        <f>SmtRes!DB758</f>
        <v>2.71</v>
      </c>
      <c r="M662">
        <f>ROUND(ROUND(L662*Source!I2467, 6)*1, 2)</f>
        <v>5.42</v>
      </c>
      <c r="N662">
        <f>SmtRes!AA758</f>
        <v>35.25</v>
      </c>
      <c r="O662">
        <f>ROUND(ROUND(L662*Source!I2467, 6)*SmtRes!DA758, 2)</f>
        <v>5.42</v>
      </c>
      <c r="P662">
        <f>SmtRes!AG758</f>
        <v>0</v>
      </c>
      <c r="Q662">
        <f>SmtRes!DC758</f>
        <v>0</v>
      </c>
      <c r="R662">
        <f>ROUND(ROUND(Q662*Source!I2467, 6)*1, 2)</f>
        <v>0</v>
      </c>
      <c r="S662">
        <f>SmtRes!AC758</f>
        <v>0</v>
      </c>
      <c r="T662">
        <f>ROUND(ROUND(Q662*Source!I2467, 6)*SmtRes!AK758, 2)</f>
        <v>0</v>
      </c>
      <c r="U662">
        <f>SmtRes!X758</f>
        <v>1057803868</v>
      </c>
      <c r="V662">
        <v>-2043949916</v>
      </c>
      <c r="W662">
        <v>-2043949916</v>
      </c>
    </row>
    <row r="663" spans="1:23" x14ac:dyDescent="0.2">
      <c r="A663">
        <f>Source!A2467</f>
        <v>17</v>
      </c>
      <c r="C663">
        <v>3</v>
      </c>
      <c r="D663">
        <v>0</v>
      </c>
      <c r="E663">
        <f>SmtRes!AV757</f>
        <v>0</v>
      </c>
      <c r="F663" t="str">
        <f>SmtRes!I757</f>
        <v>21.1-2-13</v>
      </c>
      <c r="G663" t="str">
        <f>SmtRes!K757</f>
        <v>Цемент общестроительный, портландцемент общего назначения, марка 400</v>
      </c>
      <c r="H663" t="str">
        <f>SmtRes!O757</f>
        <v>т</v>
      </c>
      <c r="I663">
        <f>SmtRes!Y757*Source!I2467</f>
        <v>0.214</v>
      </c>
      <c r="J663">
        <f>SmtRes!AO757</f>
        <v>1</v>
      </c>
      <c r="K663">
        <f>SmtRes!AE757</f>
        <v>4207.5</v>
      </c>
      <c r="L663">
        <f>SmtRes!DB757</f>
        <v>450.2</v>
      </c>
      <c r="M663">
        <f>ROUND(ROUND(L663*Source!I2467, 6)*1, 2)</f>
        <v>900.4</v>
      </c>
      <c r="N663">
        <f>SmtRes!AA757</f>
        <v>4207.5</v>
      </c>
      <c r="O663">
        <f>ROUND(ROUND(L663*Source!I2467, 6)*SmtRes!DA757, 2)</f>
        <v>900.4</v>
      </c>
      <c r="P663">
        <f>SmtRes!AG757</f>
        <v>0</v>
      </c>
      <c r="Q663">
        <f>SmtRes!DC757</f>
        <v>0</v>
      </c>
      <c r="R663">
        <f>ROUND(ROUND(Q663*Source!I2467, 6)*1, 2)</f>
        <v>0</v>
      </c>
      <c r="S663">
        <f>SmtRes!AC757</f>
        <v>0</v>
      </c>
      <c r="T663">
        <f>ROUND(ROUND(Q663*Source!I2467, 6)*SmtRes!AK757, 2)</f>
        <v>0</v>
      </c>
      <c r="U663">
        <f>SmtRes!X757</f>
        <v>381792092</v>
      </c>
      <c r="V663">
        <v>-1484058169</v>
      </c>
      <c r="W663">
        <v>-1484058169</v>
      </c>
    </row>
    <row r="664" spans="1:23" x14ac:dyDescent="0.2">
      <c r="A664">
        <f>Source!A2467</f>
        <v>17</v>
      </c>
      <c r="C664">
        <v>3</v>
      </c>
      <c r="D664">
        <v>0</v>
      </c>
      <c r="E664">
        <f>SmtRes!AV756</f>
        <v>0</v>
      </c>
      <c r="F664" t="str">
        <f>SmtRes!I756</f>
        <v>21.1-12-11</v>
      </c>
      <c r="G664" t="str">
        <f>SmtRes!K756</f>
        <v>Песок для строительных работ, рядовой</v>
      </c>
      <c r="H664" t="str">
        <f>SmtRes!O756</f>
        <v>м3</v>
      </c>
      <c r="I664">
        <f>SmtRes!Y756*Source!I2467</f>
        <v>0.59799999999999998</v>
      </c>
      <c r="J664">
        <f>SmtRes!AO756</f>
        <v>1</v>
      </c>
      <c r="K664">
        <f>SmtRes!AE756</f>
        <v>590.78</v>
      </c>
      <c r="L664">
        <f>SmtRes!DB756</f>
        <v>176.64</v>
      </c>
      <c r="M664">
        <f>ROUND(ROUND(L664*Source!I2467, 6)*1, 2)</f>
        <v>353.28</v>
      </c>
      <c r="N664">
        <f>SmtRes!AA756</f>
        <v>590.78</v>
      </c>
      <c r="O664">
        <f>ROUND(ROUND(L664*Source!I2467, 6)*SmtRes!DA756, 2)</f>
        <v>353.28</v>
      </c>
      <c r="P664">
        <f>SmtRes!AG756</f>
        <v>0</v>
      </c>
      <c r="Q664">
        <f>SmtRes!DC756</f>
        <v>0</v>
      </c>
      <c r="R664">
        <f>ROUND(ROUND(Q664*Source!I2467, 6)*1, 2)</f>
        <v>0</v>
      </c>
      <c r="S664">
        <f>SmtRes!AC756</f>
        <v>0</v>
      </c>
      <c r="T664">
        <f>ROUND(ROUND(Q664*Source!I2467, 6)*SmtRes!AK756, 2)</f>
        <v>0</v>
      </c>
      <c r="U664">
        <f>SmtRes!X756</f>
        <v>1817333636</v>
      </c>
      <c r="V664">
        <v>2132229025</v>
      </c>
      <c r="W664">
        <v>2132229025</v>
      </c>
    </row>
    <row r="665" spans="1:23" x14ac:dyDescent="0.2">
      <c r="A665">
        <f>Source!A2468</f>
        <v>17</v>
      </c>
      <c r="C665">
        <v>3</v>
      </c>
      <c r="D665">
        <f>Source!BI2468</f>
        <v>1</v>
      </c>
      <c r="E665">
        <f>Source!FS2468</f>
        <v>0</v>
      </c>
      <c r="F665" t="str">
        <f>Source!F2468</f>
        <v>коммерческое предложение</v>
      </c>
      <c r="G665" t="str">
        <f>Source!G2468</f>
        <v>Эквивалент - Диван парковый ЛГДП-04 Ф(77х200х95)</v>
      </c>
      <c r="H665" t="str">
        <f>Source!H2468</f>
        <v>шт.</v>
      </c>
      <c r="I665">
        <f>Source!I2468</f>
        <v>5</v>
      </c>
      <c r="J665">
        <v>1</v>
      </c>
      <c r="K665">
        <f>Source!AC2468</f>
        <v>9775</v>
      </c>
      <c r="M665">
        <f>ROUND(K665*I665, 2)</f>
        <v>48875</v>
      </c>
      <c r="N665">
        <f>Source!AC2468*IF(Source!BC2468&lt;&gt; 0, Source!BC2468, 1)</f>
        <v>9775</v>
      </c>
      <c r="O665">
        <f>ROUND(N665*I665, 2)</f>
        <v>48875</v>
      </c>
      <c r="P665">
        <f>Source!AE2468</f>
        <v>0</v>
      </c>
      <c r="R665">
        <f>ROUND(P665*I665, 2)</f>
        <v>0</v>
      </c>
      <c r="S665">
        <f>Source!AE2468*IF(Source!BS2468&lt;&gt; 0, Source!BS2468, 1)</f>
        <v>0</v>
      </c>
      <c r="T665">
        <f>ROUND(S665*I665, 2)</f>
        <v>0</v>
      </c>
      <c r="U665">
        <f>Source!GF2468</f>
        <v>-2100481819</v>
      </c>
      <c r="V665">
        <v>618778474</v>
      </c>
      <c r="W665">
        <v>618778474</v>
      </c>
    </row>
    <row r="666" spans="1:23" x14ac:dyDescent="0.2">
      <c r="A666">
        <f>Source!A2501</f>
        <v>4</v>
      </c>
      <c r="B666">
        <v>2501</v>
      </c>
      <c r="G666" t="str">
        <f>Source!G2501</f>
        <v>Установка урн</v>
      </c>
    </row>
    <row r="667" spans="1:23" x14ac:dyDescent="0.2">
      <c r="A667">
        <f>Source!A2505</f>
        <v>17</v>
      </c>
      <c r="C667">
        <v>3</v>
      </c>
      <c r="D667">
        <v>0</v>
      </c>
      <c r="E667">
        <f>SmtRes!AV764</f>
        <v>0</v>
      </c>
      <c r="F667" t="str">
        <f>SmtRes!I764</f>
        <v>21.7-9-6</v>
      </c>
      <c r="G667" t="str">
        <f>SmtRes!K764</f>
        <v>Столбик для ограды газонной из трубы профильной 40х40 мм, высота 1000мм</v>
      </c>
      <c r="H667" t="str">
        <f>SmtRes!O764</f>
        <v>шт.</v>
      </c>
      <c r="I667">
        <f>SmtRes!Y764*Source!I2505</f>
        <v>10</v>
      </c>
      <c r="J667">
        <f>SmtRes!AO764</f>
        <v>1</v>
      </c>
      <c r="K667">
        <f>SmtRes!AE764</f>
        <v>236.53</v>
      </c>
      <c r="L667">
        <f>SmtRes!DB764</f>
        <v>2365.3000000000002</v>
      </c>
      <c r="M667">
        <f>ROUND(ROUND(L667*Source!I2505, 6)*1, 2)</f>
        <v>2365.3000000000002</v>
      </c>
      <c r="N667">
        <f>SmtRes!AA764</f>
        <v>236.53</v>
      </c>
      <c r="O667">
        <f>ROUND(ROUND(L667*Source!I2505, 6)*SmtRes!DA764, 2)</f>
        <v>2365.3000000000002</v>
      </c>
      <c r="P667">
        <f>SmtRes!AG764</f>
        <v>0</v>
      </c>
      <c r="Q667">
        <f>SmtRes!DC764</f>
        <v>0</v>
      </c>
      <c r="R667">
        <f>ROUND(ROUND(Q667*Source!I2505, 6)*1, 2)</f>
        <v>0</v>
      </c>
      <c r="S667">
        <f>SmtRes!AC764</f>
        <v>0</v>
      </c>
      <c r="T667">
        <f>ROUND(ROUND(Q667*Source!I2505, 6)*SmtRes!AK764, 2)</f>
        <v>0</v>
      </c>
      <c r="U667">
        <f>SmtRes!X764</f>
        <v>-1873178035</v>
      </c>
      <c r="V667">
        <v>-820543880</v>
      </c>
      <c r="W667">
        <v>-820543880</v>
      </c>
    </row>
    <row r="668" spans="1:23" x14ac:dyDescent="0.2">
      <c r="A668">
        <f>Source!A2505</f>
        <v>17</v>
      </c>
      <c r="C668">
        <v>3</v>
      </c>
      <c r="D668">
        <v>0</v>
      </c>
      <c r="E668">
        <f>SmtRes!AV763</f>
        <v>0</v>
      </c>
      <c r="F668" t="str">
        <f>SmtRes!I763</f>
        <v>21.1-25-13</v>
      </c>
      <c r="G668" t="str">
        <f>SmtRes!K763</f>
        <v>Вода</v>
      </c>
      <c r="H668" t="str">
        <f>SmtRes!O763</f>
        <v>м3</v>
      </c>
      <c r="I668">
        <f>SmtRes!Y763*Source!I2505</f>
        <v>7.6999999999999999E-2</v>
      </c>
      <c r="J668">
        <f>SmtRes!AO763</f>
        <v>1</v>
      </c>
      <c r="K668">
        <f>SmtRes!AE763</f>
        <v>35.25</v>
      </c>
      <c r="L668">
        <f>SmtRes!DB763</f>
        <v>2.71</v>
      </c>
      <c r="M668">
        <f>ROUND(ROUND(L668*Source!I2505, 6)*1, 2)</f>
        <v>2.71</v>
      </c>
      <c r="N668">
        <f>SmtRes!AA763</f>
        <v>35.25</v>
      </c>
      <c r="O668">
        <f>ROUND(ROUND(L668*Source!I2505, 6)*SmtRes!DA763, 2)</f>
        <v>2.71</v>
      </c>
      <c r="P668">
        <f>SmtRes!AG763</f>
        <v>0</v>
      </c>
      <c r="Q668">
        <f>SmtRes!DC763</f>
        <v>0</v>
      </c>
      <c r="R668">
        <f>ROUND(ROUND(Q668*Source!I2505, 6)*1, 2)</f>
        <v>0</v>
      </c>
      <c r="S668">
        <f>SmtRes!AC763</f>
        <v>0</v>
      </c>
      <c r="T668">
        <f>ROUND(ROUND(Q668*Source!I2505, 6)*SmtRes!AK763, 2)</f>
        <v>0</v>
      </c>
      <c r="U668">
        <f>SmtRes!X763</f>
        <v>1057803868</v>
      </c>
      <c r="V668">
        <v>-2043949916</v>
      </c>
      <c r="W668">
        <v>-2043949916</v>
      </c>
    </row>
    <row r="669" spans="1:23" x14ac:dyDescent="0.2">
      <c r="A669">
        <f>Source!A2505</f>
        <v>17</v>
      </c>
      <c r="C669">
        <v>3</v>
      </c>
      <c r="D669">
        <v>0</v>
      </c>
      <c r="E669">
        <f>SmtRes!AV762</f>
        <v>0</v>
      </c>
      <c r="F669" t="str">
        <f>SmtRes!I762</f>
        <v>21.1-2-13</v>
      </c>
      <c r="G669" t="str">
        <f>SmtRes!K762</f>
        <v>Цемент общестроительный, портландцемент общего назначения, марка 400</v>
      </c>
      <c r="H669" t="str">
        <f>SmtRes!O762</f>
        <v>т</v>
      </c>
      <c r="I669">
        <f>SmtRes!Y762*Source!I2505</f>
        <v>0.107</v>
      </c>
      <c r="J669">
        <f>SmtRes!AO762</f>
        <v>1</v>
      </c>
      <c r="K669">
        <f>SmtRes!AE762</f>
        <v>4207.5</v>
      </c>
      <c r="L669">
        <f>SmtRes!DB762</f>
        <v>450.2</v>
      </c>
      <c r="M669">
        <f>ROUND(ROUND(L669*Source!I2505, 6)*1, 2)</f>
        <v>450.2</v>
      </c>
      <c r="N669">
        <f>SmtRes!AA762</f>
        <v>4207.5</v>
      </c>
      <c r="O669">
        <f>ROUND(ROUND(L669*Source!I2505, 6)*SmtRes!DA762, 2)</f>
        <v>450.2</v>
      </c>
      <c r="P669">
        <f>SmtRes!AG762</f>
        <v>0</v>
      </c>
      <c r="Q669">
        <f>SmtRes!DC762</f>
        <v>0</v>
      </c>
      <c r="R669">
        <f>ROUND(ROUND(Q669*Source!I2505, 6)*1, 2)</f>
        <v>0</v>
      </c>
      <c r="S669">
        <f>SmtRes!AC762</f>
        <v>0</v>
      </c>
      <c r="T669">
        <f>ROUND(ROUND(Q669*Source!I2505, 6)*SmtRes!AK762, 2)</f>
        <v>0</v>
      </c>
      <c r="U669">
        <f>SmtRes!X762</f>
        <v>381792092</v>
      </c>
      <c r="V669">
        <v>-1484058169</v>
      </c>
      <c r="W669">
        <v>-1484058169</v>
      </c>
    </row>
    <row r="670" spans="1:23" x14ac:dyDescent="0.2">
      <c r="A670">
        <f>Source!A2505</f>
        <v>17</v>
      </c>
      <c r="C670">
        <v>3</v>
      </c>
      <c r="D670">
        <v>0</v>
      </c>
      <c r="E670">
        <f>SmtRes!AV761</f>
        <v>0</v>
      </c>
      <c r="F670" t="str">
        <f>SmtRes!I761</f>
        <v>21.1-12-11</v>
      </c>
      <c r="G670" t="str">
        <f>SmtRes!K761</f>
        <v>Песок для строительных работ, рядовой</v>
      </c>
      <c r="H670" t="str">
        <f>SmtRes!O761</f>
        <v>м3</v>
      </c>
      <c r="I670">
        <f>SmtRes!Y761*Source!I2505</f>
        <v>0.29899999999999999</v>
      </c>
      <c r="J670">
        <f>SmtRes!AO761</f>
        <v>1</v>
      </c>
      <c r="K670">
        <f>SmtRes!AE761</f>
        <v>590.78</v>
      </c>
      <c r="L670">
        <f>SmtRes!DB761</f>
        <v>176.64</v>
      </c>
      <c r="M670">
        <f>ROUND(ROUND(L670*Source!I2505, 6)*1, 2)</f>
        <v>176.64</v>
      </c>
      <c r="N670">
        <f>SmtRes!AA761</f>
        <v>590.78</v>
      </c>
      <c r="O670">
        <f>ROUND(ROUND(L670*Source!I2505, 6)*SmtRes!DA761, 2)</f>
        <v>176.64</v>
      </c>
      <c r="P670">
        <f>SmtRes!AG761</f>
        <v>0</v>
      </c>
      <c r="Q670">
        <f>SmtRes!DC761</f>
        <v>0</v>
      </c>
      <c r="R670">
        <f>ROUND(ROUND(Q670*Source!I2505, 6)*1, 2)</f>
        <v>0</v>
      </c>
      <c r="S670">
        <f>SmtRes!AC761</f>
        <v>0</v>
      </c>
      <c r="T670">
        <f>ROUND(ROUND(Q670*Source!I2505, 6)*SmtRes!AK761, 2)</f>
        <v>0</v>
      </c>
      <c r="U670">
        <f>SmtRes!X761</f>
        <v>1817333636</v>
      </c>
      <c r="V670">
        <v>2132229025</v>
      </c>
      <c r="W670">
        <v>2132229025</v>
      </c>
    </row>
    <row r="671" spans="1:23" x14ac:dyDescent="0.2">
      <c r="A671">
        <f>Source!A2506</f>
        <v>17</v>
      </c>
      <c r="C671">
        <v>3</v>
      </c>
      <c r="D671">
        <f>Source!BI2506</f>
        <v>1</v>
      </c>
      <c r="E671">
        <f>Source!FS2506</f>
        <v>0</v>
      </c>
      <c r="F671" t="str">
        <f>Source!F2506</f>
        <v>коммерческое предложение</v>
      </c>
      <c r="G671" t="str">
        <f>Source!G2506</f>
        <v>Эквивалент - Урна металлическая с крышкой ЛГУ-04 (26,5х33х95)</v>
      </c>
      <c r="H671" t="str">
        <f>Source!H2506</f>
        <v>шт.</v>
      </c>
      <c r="I671">
        <f>Source!I2506</f>
        <v>5</v>
      </c>
      <c r="J671">
        <v>1</v>
      </c>
      <c r="K671">
        <f>Source!AC2506</f>
        <v>2916.67</v>
      </c>
      <c r="M671">
        <f>ROUND(K671*I671, 2)</f>
        <v>14583.35</v>
      </c>
      <c r="N671">
        <f>Source!AC2506*IF(Source!BC2506&lt;&gt; 0, Source!BC2506, 1)</f>
        <v>2916.67</v>
      </c>
      <c r="O671">
        <f>ROUND(N671*I671, 2)</f>
        <v>14583.35</v>
      </c>
      <c r="P671">
        <f>Source!AE2506</f>
        <v>0</v>
      </c>
      <c r="R671">
        <f>ROUND(P671*I671, 2)</f>
        <v>0</v>
      </c>
      <c r="S671">
        <f>Source!AE2506*IF(Source!BS2506&lt;&gt; 0, Source!BS2506, 1)</f>
        <v>0</v>
      </c>
      <c r="T671">
        <f>ROUND(S671*I671, 2)</f>
        <v>0</v>
      </c>
      <c r="U671">
        <f>Source!GF2506</f>
        <v>1163616536</v>
      </c>
      <c r="V671">
        <v>687259062</v>
      </c>
      <c r="W671">
        <v>687259062</v>
      </c>
    </row>
    <row r="672" spans="1:23" x14ac:dyDescent="0.2">
      <c r="A672">
        <f>Source!A2570</f>
        <v>3</v>
      </c>
      <c r="B672">
        <v>2570</v>
      </c>
      <c r="G672" t="str">
        <f>Source!G2570</f>
        <v>Трофимова ул. 4А</v>
      </c>
    </row>
    <row r="673" spans="1:23" x14ac:dyDescent="0.2">
      <c r="A673">
        <f>Source!A2574</f>
        <v>4</v>
      </c>
      <c r="B673">
        <v>2574</v>
      </c>
      <c r="G673" t="str">
        <f>Source!G2574</f>
        <v>Установка ограждений -55п.м. Н-1м</v>
      </c>
    </row>
    <row r="674" spans="1:23" x14ac:dyDescent="0.2">
      <c r="A674">
        <f>Source!A2578</f>
        <v>17</v>
      </c>
      <c r="C674">
        <v>3</v>
      </c>
      <c r="D674">
        <v>0</v>
      </c>
      <c r="E674">
        <f>SmtRes!AV769</f>
        <v>0</v>
      </c>
      <c r="F674" t="str">
        <f>SmtRes!I769</f>
        <v>21.7-9-6</v>
      </c>
      <c r="G674" t="str">
        <f>SmtRes!K769</f>
        <v>Столбик для ограды газонной из трубы профильной 40х40 мм, высота 1000мм</v>
      </c>
      <c r="H674" t="str">
        <f>SmtRes!O769</f>
        <v>шт.</v>
      </c>
      <c r="I674">
        <f>SmtRes!Y769*Source!I2578</f>
        <v>28</v>
      </c>
      <c r="J674">
        <f>SmtRes!AO769</f>
        <v>1</v>
      </c>
      <c r="K674">
        <f>SmtRes!AE769</f>
        <v>236.53</v>
      </c>
      <c r="L674">
        <f>SmtRes!DB769</f>
        <v>2365.3000000000002</v>
      </c>
      <c r="M674">
        <f>ROUND(ROUND(L674*Source!I2578, 6)*1, 2)</f>
        <v>6622.84</v>
      </c>
      <c r="N674">
        <f>SmtRes!AA769</f>
        <v>236.53</v>
      </c>
      <c r="O674">
        <f>ROUND(ROUND(L674*Source!I2578, 6)*SmtRes!DA769, 2)</f>
        <v>6622.84</v>
      </c>
      <c r="P674">
        <f>SmtRes!AG769</f>
        <v>0</v>
      </c>
      <c r="Q674">
        <f>SmtRes!DC769</f>
        <v>0</v>
      </c>
      <c r="R674">
        <f>ROUND(ROUND(Q674*Source!I2578, 6)*1, 2)</f>
        <v>0</v>
      </c>
      <c r="S674">
        <f>SmtRes!AC769</f>
        <v>0</v>
      </c>
      <c r="T674">
        <f>ROUND(ROUND(Q674*Source!I2578, 6)*SmtRes!AK769, 2)</f>
        <v>0</v>
      </c>
      <c r="U674">
        <f>SmtRes!X769</f>
        <v>-1873178035</v>
      </c>
      <c r="V674">
        <v>-820543880</v>
      </c>
      <c r="W674">
        <v>-820543880</v>
      </c>
    </row>
    <row r="675" spans="1:23" x14ac:dyDescent="0.2">
      <c r="A675">
        <f>Source!A2578</f>
        <v>17</v>
      </c>
      <c r="C675">
        <v>3</v>
      </c>
      <c r="D675">
        <v>0</v>
      </c>
      <c r="E675">
        <f>SmtRes!AV768</f>
        <v>0</v>
      </c>
      <c r="F675" t="str">
        <f>SmtRes!I768</f>
        <v>21.1-25-13</v>
      </c>
      <c r="G675" t="str">
        <f>SmtRes!K768</f>
        <v>Вода</v>
      </c>
      <c r="H675" t="str">
        <f>SmtRes!O768</f>
        <v>м3</v>
      </c>
      <c r="I675">
        <f>SmtRes!Y768*Source!I2578</f>
        <v>0.21559999999999999</v>
      </c>
      <c r="J675">
        <f>SmtRes!AO768</f>
        <v>1</v>
      </c>
      <c r="K675">
        <f>SmtRes!AE768</f>
        <v>35.25</v>
      </c>
      <c r="L675">
        <f>SmtRes!DB768</f>
        <v>2.71</v>
      </c>
      <c r="M675">
        <f>ROUND(ROUND(L675*Source!I2578, 6)*1, 2)</f>
        <v>7.59</v>
      </c>
      <c r="N675">
        <f>SmtRes!AA768</f>
        <v>35.25</v>
      </c>
      <c r="O675">
        <f>ROUND(ROUND(L675*Source!I2578, 6)*SmtRes!DA768, 2)</f>
        <v>7.59</v>
      </c>
      <c r="P675">
        <f>SmtRes!AG768</f>
        <v>0</v>
      </c>
      <c r="Q675">
        <f>SmtRes!DC768</f>
        <v>0</v>
      </c>
      <c r="R675">
        <f>ROUND(ROUND(Q675*Source!I2578, 6)*1, 2)</f>
        <v>0</v>
      </c>
      <c r="S675">
        <f>SmtRes!AC768</f>
        <v>0</v>
      </c>
      <c r="T675">
        <f>ROUND(ROUND(Q675*Source!I2578, 6)*SmtRes!AK768, 2)</f>
        <v>0</v>
      </c>
      <c r="U675">
        <f>SmtRes!X768</f>
        <v>1057803868</v>
      </c>
      <c r="V675">
        <v>-2043949916</v>
      </c>
      <c r="W675">
        <v>-2043949916</v>
      </c>
    </row>
    <row r="676" spans="1:23" x14ac:dyDescent="0.2">
      <c r="A676">
        <f>Source!A2578</f>
        <v>17</v>
      </c>
      <c r="C676">
        <v>3</v>
      </c>
      <c r="D676">
        <v>0</v>
      </c>
      <c r="E676">
        <f>SmtRes!AV767</f>
        <v>0</v>
      </c>
      <c r="F676" t="str">
        <f>SmtRes!I767</f>
        <v>21.1-2-13</v>
      </c>
      <c r="G676" t="str">
        <f>SmtRes!K767</f>
        <v>Цемент общестроительный, портландцемент общего назначения, марка 400</v>
      </c>
      <c r="H676" t="str">
        <f>SmtRes!O767</f>
        <v>т</v>
      </c>
      <c r="I676">
        <f>SmtRes!Y767*Source!I2578</f>
        <v>0.29959999999999998</v>
      </c>
      <c r="J676">
        <f>SmtRes!AO767</f>
        <v>1</v>
      </c>
      <c r="K676">
        <f>SmtRes!AE767</f>
        <v>4207.5</v>
      </c>
      <c r="L676">
        <f>SmtRes!DB767</f>
        <v>450.2</v>
      </c>
      <c r="M676">
        <f>ROUND(ROUND(L676*Source!I2578, 6)*1, 2)</f>
        <v>1260.56</v>
      </c>
      <c r="N676">
        <f>SmtRes!AA767</f>
        <v>4207.5</v>
      </c>
      <c r="O676">
        <f>ROUND(ROUND(L676*Source!I2578, 6)*SmtRes!DA767, 2)</f>
        <v>1260.56</v>
      </c>
      <c r="P676">
        <f>SmtRes!AG767</f>
        <v>0</v>
      </c>
      <c r="Q676">
        <f>SmtRes!DC767</f>
        <v>0</v>
      </c>
      <c r="R676">
        <f>ROUND(ROUND(Q676*Source!I2578, 6)*1, 2)</f>
        <v>0</v>
      </c>
      <c r="S676">
        <f>SmtRes!AC767</f>
        <v>0</v>
      </c>
      <c r="T676">
        <f>ROUND(ROUND(Q676*Source!I2578, 6)*SmtRes!AK767, 2)</f>
        <v>0</v>
      </c>
      <c r="U676">
        <f>SmtRes!X767</f>
        <v>381792092</v>
      </c>
      <c r="V676">
        <v>-1484058169</v>
      </c>
      <c r="W676">
        <v>-1484058169</v>
      </c>
    </row>
    <row r="677" spans="1:23" x14ac:dyDescent="0.2">
      <c r="A677">
        <f>Source!A2578</f>
        <v>17</v>
      </c>
      <c r="C677">
        <v>3</v>
      </c>
      <c r="D677">
        <v>0</v>
      </c>
      <c r="E677">
        <f>SmtRes!AV766</f>
        <v>0</v>
      </c>
      <c r="F677" t="str">
        <f>SmtRes!I766</f>
        <v>21.1-12-11</v>
      </c>
      <c r="G677" t="str">
        <f>SmtRes!K766</f>
        <v>Песок для строительных работ, рядовой</v>
      </c>
      <c r="H677" t="str">
        <f>SmtRes!O766</f>
        <v>м3</v>
      </c>
      <c r="I677">
        <f>SmtRes!Y766*Source!I2578</f>
        <v>0.83719999999999994</v>
      </c>
      <c r="J677">
        <f>SmtRes!AO766</f>
        <v>1</v>
      </c>
      <c r="K677">
        <f>SmtRes!AE766</f>
        <v>590.78</v>
      </c>
      <c r="L677">
        <f>SmtRes!DB766</f>
        <v>176.64</v>
      </c>
      <c r="M677">
        <f>ROUND(ROUND(L677*Source!I2578, 6)*1, 2)</f>
        <v>494.59</v>
      </c>
      <c r="N677">
        <f>SmtRes!AA766</f>
        <v>590.78</v>
      </c>
      <c r="O677">
        <f>ROUND(ROUND(L677*Source!I2578, 6)*SmtRes!DA766, 2)</f>
        <v>494.59</v>
      </c>
      <c r="P677">
        <f>SmtRes!AG766</f>
        <v>0</v>
      </c>
      <c r="Q677">
        <f>SmtRes!DC766</f>
        <v>0</v>
      </c>
      <c r="R677">
        <f>ROUND(ROUND(Q677*Source!I2578, 6)*1, 2)</f>
        <v>0</v>
      </c>
      <c r="S677">
        <f>SmtRes!AC766</f>
        <v>0</v>
      </c>
      <c r="T677">
        <f>ROUND(ROUND(Q677*Source!I2578, 6)*SmtRes!AK766, 2)</f>
        <v>0</v>
      </c>
      <c r="U677">
        <f>SmtRes!X766</f>
        <v>1817333636</v>
      </c>
      <c r="V677">
        <v>2132229025</v>
      </c>
      <c r="W677">
        <v>2132229025</v>
      </c>
    </row>
    <row r="678" spans="1:23" x14ac:dyDescent="0.2">
      <c r="A678">
        <f>Source!A2579</f>
        <v>17</v>
      </c>
      <c r="C678">
        <v>3</v>
      </c>
      <c r="D678">
        <f>Source!BI2579</f>
        <v>4</v>
      </c>
      <c r="E678">
        <f>Source!FS2579</f>
        <v>0</v>
      </c>
      <c r="F678" t="str">
        <f>Source!F2579</f>
        <v>коммерческое предложение</v>
      </c>
      <c r="G678" t="str">
        <f>Source!G2579</f>
        <v>Газонное ограждение "Радуга" высотой 1м (секция 2мх1м заполнения профиль 40х20мм  со столбом Н-1,8м профиль 40х40мм) 28м  в т.ч.  28 столбов, цвет серый</v>
      </c>
      <c r="H678" t="str">
        <f>Source!H2579</f>
        <v>м</v>
      </c>
      <c r="I678">
        <f>Source!I2579</f>
        <v>55</v>
      </c>
      <c r="J678">
        <v>1</v>
      </c>
      <c r="K678">
        <f>Source!AC2579</f>
        <v>3375</v>
      </c>
      <c r="M678">
        <f>ROUND(K678*I678, 2)</f>
        <v>185625</v>
      </c>
      <c r="N678">
        <f>Source!AC2579*IF(Source!BC2579&lt;&gt; 0, Source!BC2579, 1)</f>
        <v>3375</v>
      </c>
      <c r="O678">
        <f>ROUND(N678*I678, 2)</f>
        <v>185625</v>
      </c>
      <c r="P678">
        <f>Source!AE2579</f>
        <v>0</v>
      </c>
      <c r="R678">
        <f>ROUND(P678*I678, 2)</f>
        <v>0</v>
      </c>
      <c r="S678">
        <f>Source!AE2579*IF(Source!BS2579&lt;&gt; 0, Source!BS2579, 1)</f>
        <v>0</v>
      </c>
      <c r="T678">
        <f>ROUND(S678*I678, 2)</f>
        <v>0</v>
      </c>
      <c r="U678">
        <f>Source!GF2579</f>
        <v>-1876339162</v>
      </c>
      <c r="V678">
        <v>1337677192</v>
      </c>
      <c r="W678">
        <v>1337677192</v>
      </c>
    </row>
    <row r="679" spans="1:23" x14ac:dyDescent="0.2">
      <c r="A679">
        <f>Source!A2612</f>
        <v>4</v>
      </c>
      <c r="B679">
        <v>2612</v>
      </c>
      <c r="G679" t="str">
        <f>Source!G2612</f>
        <v>Устройство/замена синтетического покрытия на детской/спортивной площадке с устройством основания и установкой садового бортового камня</v>
      </c>
    </row>
    <row r="680" spans="1:23" x14ac:dyDescent="0.2">
      <c r="A680">
        <f>Source!A2616</f>
        <v>5</v>
      </c>
      <c r="B680">
        <v>2616</v>
      </c>
      <c r="G680" t="str">
        <f>Source!G2616</f>
        <v>Устройство резинового покрытия   на детской площадке -152м2</v>
      </c>
    </row>
    <row r="681" spans="1:23" x14ac:dyDescent="0.2">
      <c r="A681">
        <f>Source!A2620</f>
        <v>17</v>
      </c>
      <c r="C681">
        <v>2</v>
      </c>
      <c r="D681">
        <v>0</v>
      </c>
      <c r="E681">
        <f>SmtRes!AV772</f>
        <v>0</v>
      </c>
      <c r="F681" t="str">
        <f>SmtRes!I772</f>
        <v>22.1-1-44</v>
      </c>
      <c r="G681" t="str">
        <f>SmtRes!K772</f>
        <v>Бульдозеры гусеничные, мощность до 79 кВт (108 л.с.)</v>
      </c>
      <c r="H681" t="str">
        <f>SmtRes!O772</f>
        <v>маш.-ч</v>
      </c>
      <c r="I681">
        <f>SmtRes!Y772*Source!I2620</f>
        <v>0.51300000000000001</v>
      </c>
      <c r="J681">
        <f>SmtRes!AO772</f>
        <v>1</v>
      </c>
      <c r="K681">
        <f>SmtRes!AF772</f>
        <v>1072.23</v>
      </c>
      <c r="L681">
        <f>SmtRes!DB772</f>
        <v>1340.29</v>
      </c>
      <c r="M681">
        <f>ROUND(ROUND(L681*Source!I2620, 6)*1, 2)</f>
        <v>550.05999999999995</v>
      </c>
      <c r="N681">
        <f>SmtRes!AB772</f>
        <v>1072.23</v>
      </c>
      <c r="O681">
        <f>ROUND(ROUND(L681*Source!I2620, 6)*SmtRes!DA772, 2)</f>
        <v>550.05999999999995</v>
      </c>
      <c r="P681">
        <f>SmtRes!AG772</f>
        <v>488.73</v>
      </c>
      <c r="Q681">
        <f>SmtRes!DC772</f>
        <v>610.91</v>
      </c>
      <c r="R681">
        <f>ROUND(ROUND(Q681*Source!I2620, 6)*1, 2)</f>
        <v>250.72</v>
      </c>
      <c r="S681">
        <f>SmtRes!AC772</f>
        <v>488.73</v>
      </c>
      <c r="T681">
        <f>ROUND(ROUND(Q681*Source!I2620, 6)*SmtRes!AK772, 2)</f>
        <v>250.72</v>
      </c>
      <c r="U681">
        <f>SmtRes!X772</f>
        <v>-888973741</v>
      </c>
      <c r="V681">
        <v>-1135609037</v>
      </c>
      <c r="W681">
        <v>-1135609037</v>
      </c>
    </row>
    <row r="682" spans="1:23" x14ac:dyDescent="0.2">
      <c r="A682">
        <f>Source!A2620</f>
        <v>17</v>
      </c>
      <c r="C682">
        <v>2</v>
      </c>
      <c r="D682">
        <v>0</v>
      </c>
      <c r="E682">
        <f>SmtRes!AV771</f>
        <v>0</v>
      </c>
      <c r="F682" t="str">
        <f>SmtRes!I771</f>
        <v>22.1-1-4</v>
      </c>
      <c r="G682" t="str">
        <f>SmtRes!K771</f>
        <v>Экскаваторы на гусеничном ходу гидравлические, объем ковша до 0,5 м3</v>
      </c>
      <c r="H682" t="str">
        <f>SmtRes!O771</f>
        <v>маш.-ч</v>
      </c>
      <c r="I682">
        <f>SmtRes!Y771*Source!I2620</f>
        <v>2.0437920000000003</v>
      </c>
      <c r="J682">
        <f>SmtRes!AO771</f>
        <v>1</v>
      </c>
      <c r="K682">
        <f>SmtRes!AF771</f>
        <v>1493.72</v>
      </c>
      <c r="L682">
        <f>SmtRes!DB771</f>
        <v>7438.73</v>
      </c>
      <c r="M682">
        <f>ROUND(ROUND(L682*Source!I2620, 6)*1, 2)</f>
        <v>3052.85</v>
      </c>
      <c r="N682">
        <f>SmtRes!AB771</f>
        <v>1493.72</v>
      </c>
      <c r="O682">
        <f>ROUND(ROUND(L682*Source!I2620, 6)*SmtRes!DA771, 2)</f>
        <v>3052.85</v>
      </c>
      <c r="P682">
        <f>SmtRes!AG771</f>
        <v>566.86</v>
      </c>
      <c r="Q682">
        <f>SmtRes!DC771</f>
        <v>2822.96</v>
      </c>
      <c r="R682">
        <f>ROUND(ROUND(Q682*Source!I2620, 6)*1, 2)</f>
        <v>1158.54</v>
      </c>
      <c r="S682">
        <f>SmtRes!AC771</f>
        <v>566.86</v>
      </c>
      <c r="T682">
        <f>ROUND(ROUND(Q682*Source!I2620, 6)*SmtRes!AK771, 2)</f>
        <v>1158.54</v>
      </c>
      <c r="U682">
        <f>SmtRes!X771</f>
        <v>-903558812</v>
      </c>
      <c r="V682">
        <v>-646122345</v>
      </c>
      <c r="W682">
        <v>-646122345</v>
      </c>
    </row>
    <row r="683" spans="1:23" x14ac:dyDescent="0.2">
      <c r="A683">
        <f>Source!A2622</f>
        <v>17</v>
      </c>
      <c r="C683">
        <v>2</v>
      </c>
      <c r="D683">
        <v>0</v>
      </c>
      <c r="E683">
        <f>SmtRes!AV774</f>
        <v>0</v>
      </c>
      <c r="F683" t="str">
        <f>SmtRes!I774</f>
        <v>22.1-1-43</v>
      </c>
      <c r="G683" t="str">
        <f>SmtRes!K774</f>
        <v>Бульдозеры гусеничные, мощность до 59 кВт (80 л.с.)</v>
      </c>
      <c r="H683" t="str">
        <f>SmtRes!O774</f>
        <v>маш.-ч</v>
      </c>
      <c r="I683">
        <f>SmtRes!Y774*Source!I2622</f>
        <v>0.63612000000000002</v>
      </c>
      <c r="J683">
        <f>SmtRes!AO774</f>
        <v>1</v>
      </c>
      <c r="K683">
        <f>SmtRes!AF774</f>
        <v>956.79</v>
      </c>
      <c r="L683">
        <f>SmtRes!DB774</f>
        <v>296.60000000000002</v>
      </c>
      <c r="M683">
        <f>ROUND(ROUND(L683*Source!I2622, 6)*1, 2)</f>
        <v>608.62</v>
      </c>
      <c r="N683">
        <f>SmtRes!AB774</f>
        <v>956.79</v>
      </c>
      <c r="O683">
        <f>ROUND(ROUND(L683*Source!I2622, 6)*SmtRes!DA774, 2)</f>
        <v>608.62</v>
      </c>
      <c r="P683">
        <f>SmtRes!AG774</f>
        <v>359.44</v>
      </c>
      <c r="Q683">
        <f>SmtRes!DC774</f>
        <v>111.43</v>
      </c>
      <c r="R683">
        <f>ROUND(ROUND(Q683*Source!I2622, 6)*1, 2)</f>
        <v>228.65</v>
      </c>
      <c r="S683">
        <f>SmtRes!AC774</f>
        <v>359.44</v>
      </c>
      <c r="T683">
        <f>ROUND(ROUND(Q683*Source!I2622, 6)*SmtRes!AK774, 2)</f>
        <v>228.65</v>
      </c>
      <c r="U683">
        <f>SmtRes!X774</f>
        <v>974897901</v>
      </c>
      <c r="V683">
        <v>490068282</v>
      </c>
      <c r="W683">
        <v>490068282</v>
      </c>
    </row>
    <row r="684" spans="1:23" x14ac:dyDescent="0.2">
      <c r="A684">
        <f>Source!A2623</f>
        <v>17</v>
      </c>
      <c r="C684">
        <v>3</v>
      </c>
      <c r="D684">
        <v>0</v>
      </c>
      <c r="E684">
        <f>SmtRes!AV782</f>
        <v>0</v>
      </c>
      <c r="F684" t="str">
        <f>SmtRes!I782</f>
        <v>21.1-25-13</v>
      </c>
      <c r="G684" t="str">
        <f>SmtRes!K782</f>
        <v>Вода</v>
      </c>
      <c r="H684" t="str">
        <f>SmtRes!O782</f>
        <v>м3</v>
      </c>
      <c r="I684">
        <f>SmtRes!Y782*Source!I2623</f>
        <v>0.76</v>
      </c>
      <c r="J684">
        <f>SmtRes!AO782</f>
        <v>1</v>
      </c>
      <c r="K684">
        <f>SmtRes!AE782</f>
        <v>35.25</v>
      </c>
      <c r="L684">
        <f>SmtRes!DB782</f>
        <v>176.25</v>
      </c>
      <c r="M684">
        <f>ROUND(ROUND(L684*Source!I2623, 6)*1, 2)</f>
        <v>26.79</v>
      </c>
      <c r="N684">
        <f>SmtRes!AA782</f>
        <v>35.25</v>
      </c>
      <c r="O684">
        <f>ROUND(ROUND(L684*Source!I2623, 6)*SmtRes!DA782, 2)</f>
        <v>26.79</v>
      </c>
      <c r="P684">
        <f>SmtRes!AG782</f>
        <v>0</v>
      </c>
      <c r="Q684">
        <f>SmtRes!DC782</f>
        <v>0</v>
      </c>
      <c r="R684">
        <f>ROUND(ROUND(Q684*Source!I2623, 6)*1, 2)</f>
        <v>0</v>
      </c>
      <c r="S684">
        <f>SmtRes!AC782</f>
        <v>0</v>
      </c>
      <c r="T684">
        <f>ROUND(ROUND(Q684*Source!I2623, 6)*SmtRes!AK782, 2)</f>
        <v>0</v>
      </c>
      <c r="U684">
        <f>SmtRes!X782</f>
        <v>2028445372</v>
      </c>
      <c r="V684">
        <v>1411454429</v>
      </c>
      <c r="W684">
        <v>1411454429</v>
      </c>
    </row>
    <row r="685" spans="1:23" x14ac:dyDescent="0.2">
      <c r="A685">
        <f>Source!A2623</f>
        <v>17</v>
      </c>
      <c r="C685">
        <v>3</v>
      </c>
      <c r="D685">
        <v>0</v>
      </c>
      <c r="E685">
        <f>SmtRes!AV781</f>
        <v>0</v>
      </c>
      <c r="F685" t="str">
        <f>SmtRes!I781</f>
        <v>21.1-12-10</v>
      </c>
      <c r="G685" t="str">
        <f>SmtRes!K781</f>
        <v>Песок для дорожных работ, рядовой</v>
      </c>
      <c r="H685" t="str">
        <f>SmtRes!O781</f>
        <v>м3</v>
      </c>
      <c r="I685">
        <f>SmtRes!Y781*Source!I2623</f>
        <v>16.72</v>
      </c>
      <c r="J685">
        <f>SmtRes!AO781</f>
        <v>1</v>
      </c>
      <c r="K685">
        <f>SmtRes!AE781</f>
        <v>590.78</v>
      </c>
      <c r="L685">
        <f>SmtRes!DB781</f>
        <v>64985.8</v>
      </c>
      <c r="M685">
        <f>ROUND(ROUND(L685*Source!I2623, 6)*1, 2)</f>
        <v>9877.84</v>
      </c>
      <c r="N685">
        <f>SmtRes!AA781</f>
        <v>590.78</v>
      </c>
      <c r="O685">
        <f>ROUND(ROUND(L685*Source!I2623, 6)*SmtRes!DA781, 2)</f>
        <v>9877.84</v>
      </c>
      <c r="P685">
        <f>SmtRes!AG781</f>
        <v>0</v>
      </c>
      <c r="Q685">
        <f>SmtRes!DC781</f>
        <v>0</v>
      </c>
      <c r="R685">
        <f>ROUND(ROUND(Q685*Source!I2623, 6)*1, 2)</f>
        <v>0</v>
      </c>
      <c r="S685">
        <f>SmtRes!AC781</f>
        <v>0</v>
      </c>
      <c r="T685">
        <f>ROUND(ROUND(Q685*Source!I2623, 6)*SmtRes!AK781, 2)</f>
        <v>0</v>
      </c>
      <c r="U685">
        <f>SmtRes!X781</f>
        <v>-840107338</v>
      </c>
      <c r="V685">
        <v>1585412624</v>
      </c>
      <c r="W685">
        <v>1585412624</v>
      </c>
    </row>
    <row r="686" spans="1:23" x14ac:dyDescent="0.2">
      <c r="A686">
        <f>Source!A2623</f>
        <v>17</v>
      </c>
      <c r="C686">
        <v>2</v>
      </c>
      <c r="D686">
        <v>0</v>
      </c>
      <c r="E686">
        <f>SmtRes!AV780</f>
        <v>0</v>
      </c>
      <c r="F686" t="str">
        <f>SmtRes!I780</f>
        <v>22.1-5-7</v>
      </c>
      <c r="G686" t="str">
        <f>SmtRes!K780</f>
        <v>Катки дорожные самоходные на пневмоколесном ходу, масса до 16 т</v>
      </c>
      <c r="H686" t="str">
        <f>SmtRes!O780</f>
        <v>маш.-ч</v>
      </c>
      <c r="I686">
        <f>SmtRes!Y780*Source!I2623</f>
        <v>9.8799999999999999E-2</v>
      </c>
      <c r="J686">
        <f>SmtRes!AO780</f>
        <v>1</v>
      </c>
      <c r="K686">
        <f>SmtRes!AF780</f>
        <v>1213.3399999999999</v>
      </c>
      <c r="L686">
        <f>SmtRes!DB780</f>
        <v>788.67</v>
      </c>
      <c r="M686">
        <f>ROUND(ROUND(L686*Source!I2623, 6)*1, 2)</f>
        <v>119.88</v>
      </c>
      <c r="N686">
        <f>SmtRes!AB780</f>
        <v>1213.3399999999999</v>
      </c>
      <c r="O686">
        <f>ROUND(ROUND(L686*Source!I2623, 6)*SmtRes!DA780, 2)</f>
        <v>119.88</v>
      </c>
      <c r="P686">
        <f>SmtRes!AG780</f>
        <v>461.6</v>
      </c>
      <c r="Q686">
        <f>SmtRes!DC780</f>
        <v>300.04000000000002</v>
      </c>
      <c r="R686">
        <f>ROUND(ROUND(Q686*Source!I2623, 6)*1, 2)</f>
        <v>45.61</v>
      </c>
      <c r="S686">
        <f>SmtRes!AC780</f>
        <v>461.6</v>
      </c>
      <c r="T686">
        <f>ROUND(ROUND(Q686*Source!I2623, 6)*SmtRes!AK780, 2)</f>
        <v>45.61</v>
      </c>
      <c r="U686">
        <f>SmtRes!X780</f>
        <v>-1991511797</v>
      </c>
      <c r="V686">
        <v>-624233938</v>
      </c>
      <c r="W686">
        <v>-624233938</v>
      </c>
    </row>
    <row r="687" spans="1:23" x14ac:dyDescent="0.2">
      <c r="A687">
        <f>Source!A2623</f>
        <v>17</v>
      </c>
      <c r="C687">
        <v>2</v>
      </c>
      <c r="D687">
        <v>0</v>
      </c>
      <c r="E687">
        <f>SmtRes!AV779</f>
        <v>0</v>
      </c>
      <c r="F687" t="str">
        <f>SmtRes!I779</f>
        <v>22.1-5-48</v>
      </c>
      <c r="G687" t="str">
        <f>SmtRes!K779</f>
        <v>Автогрейдеры, мощность 99-147 кВт (130-200 л.с.)</v>
      </c>
      <c r="H687" t="str">
        <f>SmtRes!O779</f>
        <v>маш.-ч</v>
      </c>
      <c r="I687">
        <f>SmtRes!Y779*Source!I2623</f>
        <v>0.29487999999999998</v>
      </c>
      <c r="J687">
        <f>SmtRes!AO779</f>
        <v>1</v>
      </c>
      <c r="K687">
        <f>SmtRes!AF779</f>
        <v>1412.71</v>
      </c>
      <c r="L687">
        <f>SmtRes!DB779</f>
        <v>2740.66</v>
      </c>
      <c r="M687">
        <f>ROUND(ROUND(L687*Source!I2623, 6)*1, 2)</f>
        <v>416.58</v>
      </c>
      <c r="N687">
        <f>SmtRes!AB779</f>
        <v>1412.71</v>
      </c>
      <c r="O687">
        <f>ROUND(ROUND(L687*Source!I2623, 6)*SmtRes!DA779, 2)</f>
        <v>416.58</v>
      </c>
      <c r="P687">
        <f>SmtRes!AG779</f>
        <v>641.32000000000005</v>
      </c>
      <c r="Q687">
        <f>SmtRes!DC779</f>
        <v>1244.1600000000001</v>
      </c>
      <c r="R687">
        <f>ROUND(ROUND(Q687*Source!I2623, 6)*1, 2)</f>
        <v>189.11</v>
      </c>
      <c r="S687">
        <f>SmtRes!AC779</f>
        <v>641.32000000000005</v>
      </c>
      <c r="T687">
        <f>ROUND(ROUND(Q687*Source!I2623, 6)*SmtRes!AK779, 2)</f>
        <v>189.11</v>
      </c>
      <c r="U687">
        <f>SmtRes!X779</f>
        <v>41279402</v>
      </c>
      <c r="V687">
        <v>1949607561</v>
      </c>
      <c r="W687">
        <v>1949607561</v>
      </c>
    </row>
    <row r="688" spans="1:23" x14ac:dyDescent="0.2">
      <c r="A688">
        <f>Source!A2623</f>
        <v>17</v>
      </c>
      <c r="C688">
        <v>2</v>
      </c>
      <c r="D688">
        <v>0</v>
      </c>
      <c r="E688">
        <f>SmtRes!AV778</f>
        <v>0</v>
      </c>
      <c r="F688" t="str">
        <f>SmtRes!I778</f>
        <v>22.1-5-18</v>
      </c>
      <c r="G688" t="str">
        <f>SmtRes!K778</f>
        <v>Поливомоечные машины, емкость цистерны более 5000 л</v>
      </c>
      <c r="H688" t="str">
        <f>SmtRes!O778</f>
        <v>маш.-ч</v>
      </c>
      <c r="I688">
        <f>SmtRes!Y778*Source!I2623</f>
        <v>0.12312000000000001</v>
      </c>
      <c r="J688">
        <f>SmtRes!AO778</f>
        <v>1</v>
      </c>
      <c r="K688">
        <f>SmtRes!AF778</f>
        <v>2020.59</v>
      </c>
      <c r="L688">
        <f>SmtRes!DB778</f>
        <v>1636.68</v>
      </c>
      <c r="M688">
        <f>ROUND(ROUND(L688*Source!I2623, 6)*1, 2)</f>
        <v>248.78</v>
      </c>
      <c r="N688">
        <f>SmtRes!AB778</f>
        <v>2020.59</v>
      </c>
      <c r="O688">
        <f>ROUND(ROUND(L688*Source!I2623, 6)*SmtRes!DA778, 2)</f>
        <v>248.78</v>
      </c>
      <c r="P688">
        <f>SmtRes!AG778</f>
        <v>458.56</v>
      </c>
      <c r="Q688">
        <f>SmtRes!DC778</f>
        <v>371.43</v>
      </c>
      <c r="R688">
        <f>ROUND(ROUND(Q688*Source!I2623, 6)*1, 2)</f>
        <v>56.46</v>
      </c>
      <c r="S688">
        <f>SmtRes!AC778</f>
        <v>458.56</v>
      </c>
      <c r="T688">
        <f>ROUND(ROUND(Q688*Source!I2623, 6)*SmtRes!AK778, 2)</f>
        <v>56.46</v>
      </c>
      <c r="U688">
        <f>SmtRes!X778</f>
        <v>351519474</v>
      </c>
      <c r="V688">
        <v>332433507</v>
      </c>
      <c r="W688">
        <v>332433507</v>
      </c>
    </row>
    <row r="689" spans="1:23" x14ac:dyDescent="0.2">
      <c r="A689">
        <f>Source!A2623</f>
        <v>17</v>
      </c>
      <c r="C689">
        <v>2</v>
      </c>
      <c r="D689">
        <v>0</v>
      </c>
      <c r="E689">
        <f>SmtRes!AV777</f>
        <v>0</v>
      </c>
      <c r="F689" t="str">
        <f>SmtRes!I777</f>
        <v>22.1-5-15</v>
      </c>
      <c r="G689" t="str">
        <f>SmtRes!K777</f>
        <v>Катки прицепные пневмоколесные, масса до 50 т</v>
      </c>
      <c r="H689" t="str">
        <f>SmtRes!O777</f>
        <v>маш.-ч</v>
      </c>
      <c r="I689">
        <f>SmtRes!Y777*Source!I2623</f>
        <v>0.31616</v>
      </c>
      <c r="J689">
        <f>SmtRes!AO777</f>
        <v>1</v>
      </c>
      <c r="K689">
        <f>SmtRes!AF777</f>
        <v>430.32</v>
      </c>
      <c r="L689">
        <f>SmtRes!DB777</f>
        <v>895.07</v>
      </c>
      <c r="M689">
        <f>ROUND(ROUND(L689*Source!I2623, 6)*1, 2)</f>
        <v>136.05000000000001</v>
      </c>
      <c r="N689">
        <f>SmtRes!AB777</f>
        <v>430.32</v>
      </c>
      <c r="O689">
        <f>ROUND(ROUND(L689*Source!I2623, 6)*SmtRes!DA777, 2)</f>
        <v>136.05000000000001</v>
      </c>
      <c r="P689">
        <f>SmtRes!AG777</f>
        <v>215.31</v>
      </c>
      <c r="Q689">
        <f>SmtRes!DC777</f>
        <v>447.84</v>
      </c>
      <c r="R689">
        <f>ROUND(ROUND(Q689*Source!I2623, 6)*1, 2)</f>
        <v>68.069999999999993</v>
      </c>
      <c r="S689">
        <f>SmtRes!AC777</f>
        <v>215.31</v>
      </c>
      <c r="T689">
        <f>ROUND(ROUND(Q689*Source!I2623, 6)*SmtRes!AK777, 2)</f>
        <v>68.069999999999993</v>
      </c>
      <c r="U689">
        <f>SmtRes!X777</f>
        <v>1985690002</v>
      </c>
      <c r="V689">
        <v>-684730647</v>
      </c>
      <c r="W689">
        <v>-684730647</v>
      </c>
    </row>
    <row r="690" spans="1:23" x14ac:dyDescent="0.2">
      <c r="A690">
        <f>Source!A2623</f>
        <v>17</v>
      </c>
      <c r="C690">
        <v>2</v>
      </c>
      <c r="D690">
        <v>0</v>
      </c>
      <c r="E690">
        <f>SmtRes!AV776</f>
        <v>0</v>
      </c>
      <c r="F690" t="str">
        <f>SmtRes!I776</f>
        <v>22.1-2-1</v>
      </c>
      <c r="G690" t="str">
        <f>SmtRes!K776</f>
        <v>Тракторы на гусеничном ходу, мощность до 60 (81) кВт (л.с.)</v>
      </c>
      <c r="H690" t="str">
        <f>SmtRes!O776</f>
        <v>маш.-ч</v>
      </c>
      <c r="I690">
        <f>SmtRes!Y776*Source!I2623</f>
        <v>0.31616</v>
      </c>
      <c r="J690">
        <f>SmtRes!AO776</f>
        <v>1</v>
      </c>
      <c r="K690">
        <f>SmtRes!AF776</f>
        <v>740.94</v>
      </c>
      <c r="L690">
        <f>SmtRes!DB776</f>
        <v>1541.16</v>
      </c>
      <c r="M690">
        <f>ROUND(ROUND(L690*Source!I2623, 6)*1, 2)</f>
        <v>234.26</v>
      </c>
      <c r="N690">
        <f>SmtRes!AB776</f>
        <v>740.94</v>
      </c>
      <c r="O690">
        <f>ROUND(ROUND(L690*Source!I2623, 6)*SmtRes!DA776, 2)</f>
        <v>234.26</v>
      </c>
      <c r="P690">
        <f>SmtRes!AG776</f>
        <v>413.22</v>
      </c>
      <c r="Q690">
        <f>SmtRes!DC776</f>
        <v>859.5</v>
      </c>
      <c r="R690">
        <f>ROUND(ROUND(Q690*Source!I2623, 6)*1, 2)</f>
        <v>130.63999999999999</v>
      </c>
      <c r="S690">
        <f>SmtRes!AC776</f>
        <v>413.22</v>
      </c>
      <c r="T690">
        <f>ROUND(ROUND(Q690*Source!I2623, 6)*SmtRes!AK776, 2)</f>
        <v>130.63999999999999</v>
      </c>
      <c r="U690">
        <f>SmtRes!X776</f>
        <v>-714750861</v>
      </c>
      <c r="V690">
        <v>-1179145407</v>
      </c>
      <c r="W690">
        <v>-1179145407</v>
      </c>
    </row>
    <row r="691" spans="1:23" x14ac:dyDescent="0.2">
      <c r="A691">
        <f>Source!A2624</f>
        <v>17</v>
      </c>
      <c r="C691">
        <v>3</v>
      </c>
      <c r="D691">
        <v>0</v>
      </c>
      <c r="E691">
        <f>SmtRes!AV791</f>
        <v>0</v>
      </c>
      <c r="F691" t="str">
        <f>SmtRes!I791</f>
        <v>21.1-25-13</v>
      </c>
      <c r="G691" t="str">
        <f>SmtRes!K791</f>
        <v>Вода</v>
      </c>
      <c r="H691" t="str">
        <f>SmtRes!O791</f>
        <v>м3</v>
      </c>
      <c r="I691">
        <f>SmtRes!Y791*Source!I2624</f>
        <v>1.5960000000000001</v>
      </c>
      <c r="J691">
        <f>SmtRes!AO791</f>
        <v>1</v>
      </c>
      <c r="K691">
        <f>SmtRes!AE791</f>
        <v>35.25</v>
      </c>
      <c r="L691">
        <f>SmtRes!DB791</f>
        <v>246.75</v>
      </c>
      <c r="M691">
        <f>ROUND(ROUND(L691*Source!I2624, 6)*1, 2)</f>
        <v>56.26</v>
      </c>
      <c r="N691">
        <f>SmtRes!AA791</f>
        <v>35.25</v>
      </c>
      <c r="O691">
        <f>ROUND(ROUND(L691*Source!I2624, 6)*SmtRes!DA791, 2)</f>
        <v>56.26</v>
      </c>
      <c r="P691">
        <f>SmtRes!AG791</f>
        <v>0</v>
      </c>
      <c r="Q691">
        <f>SmtRes!DC791</f>
        <v>0</v>
      </c>
      <c r="R691">
        <f>ROUND(ROUND(Q691*Source!I2624, 6)*1, 2)</f>
        <v>0</v>
      </c>
      <c r="S691">
        <f>SmtRes!AC791</f>
        <v>0</v>
      </c>
      <c r="T691">
        <f>ROUND(ROUND(Q691*Source!I2624, 6)*SmtRes!AK791, 2)</f>
        <v>0</v>
      </c>
      <c r="U691">
        <f>SmtRes!X791</f>
        <v>2028445372</v>
      </c>
      <c r="V691">
        <v>1411454429</v>
      </c>
      <c r="W691">
        <v>1411454429</v>
      </c>
    </row>
    <row r="692" spans="1:23" x14ac:dyDescent="0.2">
      <c r="A692">
        <f>Source!A2624</f>
        <v>17</v>
      </c>
      <c r="C692">
        <v>3</v>
      </c>
      <c r="D692">
        <v>0</v>
      </c>
      <c r="E692">
        <f>SmtRes!AV790</f>
        <v>0</v>
      </c>
      <c r="F692" t="str">
        <f>SmtRes!I790</f>
        <v>21.1-12-36</v>
      </c>
      <c r="G692" t="str">
        <f>SmtRes!K790</f>
        <v>Щебень из естественного камня для строительных работ, марка 1200-800, фракция 20-40 мм</v>
      </c>
      <c r="H692" t="str">
        <f>SmtRes!O790</f>
        <v>м3</v>
      </c>
      <c r="I692">
        <f>SmtRes!Y790*Source!I2624</f>
        <v>28.728000000000002</v>
      </c>
      <c r="J692">
        <f>SmtRes!AO790</f>
        <v>1</v>
      </c>
      <c r="K692">
        <f>SmtRes!AE790</f>
        <v>1763.75</v>
      </c>
      <c r="L692">
        <f>SmtRes!DB790</f>
        <v>222232.5</v>
      </c>
      <c r="M692">
        <f>ROUND(ROUND(L692*Source!I2624, 6)*1, 2)</f>
        <v>50669.01</v>
      </c>
      <c r="N692">
        <f>SmtRes!AA790</f>
        <v>1763.75</v>
      </c>
      <c r="O692">
        <f>ROUND(ROUND(L692*Source!I2624, 6)*SmtRes!DA790, 2)</f>
        <v>50669.01</v>
      </c>
      <c r="P692">
        <f>SmtRes!AG790</f>
        <v>0</v>
      </c>
      <c r="Q692">
        <f>SmtRes!DC790</f>
        <v>0</v>
      </c>
      <c r="R692">
        <f>ROUND(ROUND(Q692*Source!I2624, 6)*1, 2)</f>
        <v>0</v>
      </c>
      <c r="S692">
        <f>SmtRes!AC790</f>
        <v>0</v>
      </c>
      <c r="T692">
        <f>ROUND(ROUND(Q692*Source!I2624, 6)*SmtRes!AK790, 2)</f>
        <v>0</v>
      </c>
      <c r="U692">
        <f>SmtRes!X790</f>
        <v>811973350</v>
      </c>
      <c r="V692">
        <v>-100050385</v>
      </c>
      <c r="W692">
        <v>-100050385</v>
      </c>
    </row>
    <row r="693" spans="1:23" x14ac:dyDescent="0.2">
      <c r="A693">
        <f>Source!A2624</f>
        <v>17</v>
      </c>
      <c r="C693">
        <v>2</v>
      </c>
      <c r="D693">
        <v>0</v>
      </c>
      <c r="E693">
        <f>SmtRes!AV789</f>
        <v>0</v>
      </c>
      <c r="F693" t="str">
        <f>SmtRes!I789</f>
        <v>22.1-5-7</v>
      </c>
      <c r="G693" t="str">
        <f>SmtRes!K789</f>
        <v>Катки дорожные самоходные на пневмоколесном ходу, масса до 16 т</v>
      </c>
      <c r="H693" t="str">
        <f>SmtRes!O789</f>
        <v>маш.-ч</v>
      </c>
      <c r="I693">
        <f>SmtRes!Y789*Source!I2624</f>
        <v>0.1482</v>
      </c>
      <c r="J693">
        <f>SmtRes!AO789</f>
        <v>1</v>
      </c>
      <c r="K693">
        <f>SmtRes!AF789</f>
        <v>1213.3399999999999</v>
      </c>
      <c r="L693">
        <f>SmtRes!DB789</f>
        <v>788.67</v>
      </c>
      <c r="M693">
        <f>ROUND(ROUND(L693*Source!I2624, 6)*1, 2)</f>
        <v>179.82</v>
      </c>
      <c r="N693">
        <f>SmtRes!AB789</f>
        <v>1213.3399999999999</v>
      </c>
      <c r="O693">
        <f>ROUND(ROUND(L693*Source!I2624, 6)*SmtRes!DA789, 2)</f>
        <v>179.82</v>
      </c>
      <c r="P693">
        <f>SmtRes!AG789</f>
        <v>461.6</v>
      </c>
      <c r="Q693">
        <f>SmtRes!DC789</f>
        <v>300.04000000000002</v>
      </c>
      <c r="R693">
        <f>ROUND(ROUND(Q693*Source!I2624, 6)*1, 2)</f>
        <v>68.41</v>
      </c>
      <c r="S693">
        <f>SmtRes!AC789</f>
        <v>461.6</v>
      </c>
      <c r="T693">
        <f>ROUND(ROUND(Q693*Source!I2624, 6)*SmtRes!AK789, 2)</f>
        <v>68.41</v>
      </c>
      <c r="U693">
        <f>SmtRes!X789</f>
        <v>-1991511797</v>
      </c>
      <c r="V693">
        <v>-624233938</v>
      </c>
      <c r="W693">
        <v>-624233938</v>
      </c>
    </row>
    <row r="694" spans="1:23" x14ac:dyDescent="0.2">
      <c r="A694">
        <f>Source!A2624</f>
        <v>17</v>
      </c>
      <c r="C694">
        <v>2</v>
      </c>
      <c r="D694">
        <v>0</v>
      </c>
      <c r="E694">
        <f>SmtRes!AV788</f>
        <v>0</v>
      </c>
      <c r="F694" t="str">
        <f>SmtRes!I788</f>
        <v>22.1-5-48</v>
      </c>
      <c r="G694" t="str">
        <f>SmtRes!K788</f>
        <v>Автогрейдеры, мощность 99-147 кВт (130-200 л.с.)</v>
      </c>
      <c r="H694" t="str">
        <f>SmtRes!O788</f>
        <v>маш.-ч</v>
      </c>
      <c r="I694">
        <f>SmtRes!Y788*Source!I2624</f>
        <v>0.51072000000000006</v>
      </c>
      <c r="J694">
        <f>SmtRes!AO788</f>
        <v>1</v>
      </c>
      <c r="K694">
        <f>SmtRes!AF788</f>
        <v>1412.71</v>
      </c>
      <c r="L694">
        <f>SmtRes!DB788</f>
        <v>3164.47</v>
      </c>
      <c r="M694">
        <f>ROUND(ROUND(L694*Source!I2624, 6)*1, 2)</f>
        <v>721.5</v>
      </c>
      <c r="N694">
        <f>SmtRes!AB788</f>
        <v>1412.71</v>
      </c>
      <c r="O694">
        <f>ROUND(ROUND(L694*Source!I2624, 6)*SmtRes!DA788, 2)</f>
        <v>721.5</v>
      </c>
      <c r="P694">
        <f>SmtRes!AG788</f>
        <v>641.32000000000005</v>
      </c>
      <c r="Q694">
        <f>SmtRes!DC788</f>
        <v>1436.56</v>
      </c>
      <c r="R694">
        <f>ROUND(ROUND(Q694*Source!I2624, 6)*1, 2)</f>
        <v>327.54000000000002</v>
      </c>
      <c r="S694">
        <f>SmtRes!AC788</f>
        <v>641.32000000000005</v>
      </c>
      <c r="T694">
        <f>ROUND(ROUND(Q694*Source!I2624, 6)*SmtRes!AK788, 2)</f>
        <v>327.54000000000002</v>
      </c>
      <c r="U694">
        <f>SmtRes!X788</f>
        <v>41279402</v>
      </c>
      <c r="V694">
        <v>1949607561</v>
      </c>
      <c r="W694">
        <v>1949607561</v>
      </c>
    </row>
    <row r="695" spans="1:23" x14ac:dyDescent="0.2">
      <c r="A695">
        <f>Source!A2624</f>
        <v>17</v>
      </c>
      <c r="C695">
        <v>2</v>
      </c>
      <c r="D695">
        <v>0</v>
      </c>
      <c r="E695">
        <f>SmtRes!AV787</f>
        <v>0</v>
      </c>
      <c r="F695" t="str">
        <f>SmtRes!I787</f>
        <v>22.1-5-3</v>
      </c>
      <c r="G695" t="str">
        <f>SmtRes!K787</f>
        <v>Катки самоходные вибрационные, масса более 8 т</v>
      </c>
      <c r="H695" t="str">
        <f>SmtRes!O787</f>
        <v>маш.-ч</v>
      </c>
      <c r="I695">
        <f>SmtRes!Y787*Source!I2624</f>
        <v>4.1610000000000005</v>
      </c>
      <c r="J695">
        <f>SmtRes!AO787</f>
        <v>1</v>
      </c>
      <c r="K695">
        <f>SmtRes!AF787</f>
        <v>1827.95</v>
      </c>
      <c r="L695">
        <f>SmtRes!DB787</f>
        <v>33360.089999999997</v>
      </c>
      <c r="M695">
        <f>ROUND(ROUND(L695*Source!I2624, 6)*1, 2)</f>
        <v>7606.1</v>
      </c>
      <c r="N695">
        <f>SmtRes!AB787</f>
        <v>1827.95</v>
      </c>
      <c r="O695">
        <f>ROUND(ROUND(L695*Source!I2624, 6)*SmtRes!DA787, 2)</f>
        <v>7606.1</v>
      </c>
      <c r="P695">
        <f>SmtRes!AG787</f>
        <v>720.55</v>
      </c>
      <c r="Q695">
        <f>SmtRes!DC787</f>
        <v>13150.04</v>
      </c>
      <c r="R695">
        <f>ROUND(ROUND(Q695*Source!I2624, 6)*1, 2)</f>
        <v>2998.21</v>
      </c>
      <c r="S695">
        <f>SmtRes!AC787</f>
        <v>720.55</v>
      </c>
      <c r="T695">
        <f>ROUND(ROUND(Q695*Source!I2624, 6)*SmtRes!AK787, 2)</f>
        <v>2998.21</v>
      </c>
      <c r="U695">
        <f>SmtRes!X787</f>
        <v>1869206802</v>
      </c>
      <c r="V695">
        <v>-1332889247</v>
      </c>
      <c r="W695">
        <v>-1332889247</v>
      </c>
    </row>
    <row r="696" spans="1:23" x14ac:dyDescent="0.2">
      <c r="A696">
        <f>Source!A2624</f>
        <v>17</v>
      </c>
      <c r="C696">
        <v>2</v>
      </c>
      <c r="D696">
        <v>0</v>
      </c>
      <c r="E696">
        <f>SmtRes!AV786</f>
        <v>0</v>
      </c>
      <c r="F696" t="str">
        <f>SmtRes!I786</f>
        <v>22.1-5-2</v>
      </c>
      <c r="G696" t="str">
        <f>SmtRes!K786</f>
        <v>Катки самоходные вибрационные, масса до 8 т</v>
      </c>
      <c r="H696" t="str">
        <f>SmtRes!O786</f>
        <v>маш.-ч</v>
      </c>
      <c r="I696">
        <f>SmtRes!Y786*Source!I2624</f>
        <v>2.0428800000000003</v>
      </c>
      <c r="J696">
        <f>SmtRes!AO786</f>
        <v>1</v>
      </c>
      <c r="K696">
        <f>SmtRes!AF786</f>
        <v>1261.8699999999999</v>
      </c>
      <c r="L696">
        <f>SmtRes!DB786</f>
        <v>11306.36</v>
      </c>
      <c r="M696">
        <f>ROUND(ROUND(L696*Source!I2624, 6)*1, 2)</f>
        <v>2577.85</v>
      </c>
      <c r="N696">
        <f>SmtRes!AB786</f>
        <v>1261.8699999999999</v>
      </c>
      <c r="O696">
        <f>ROUND(ROUND(L696*Source!I2624, 6)*SmtRes!DA786, 2)</f>
        <v>2577.85</v>
      </c>
      <c r="P696">
        <f>SmtRes!AG786</f>
        <v>530.02</v>
      </c>
      <c r="Q696">
        <f>SmtRes!DC786</f>
        <v>4748.9799999999996</v>
      </c>
      <c r="R696">
        <f>ROUND(ROUND(Q696*Source!I2624, 6)*1, 2)</f>
        <v>1082.77</v>
      </c>
      <c r="S696">
        <f>SmtRes!AC786</f>
        <v>530.02</v>
      </c>
      <c r="T696">
        <f>ROUND(ROUND(Q696*Source!I2624, 6)*SmtRes!AK786, 2)</f>
        <v>1082.77</v>
      </c>
      <c r="U696">
        <f>SmtRes!X786</f>
        <v>-1930120489</v>
      </c>
      <c r="V696">
        <v>1409836431</v>
      </c>
      <c r="W696">
        <v>1409836431</v>
      </c>
    </row>
    <row r="697" spans="1:23" x14ac:dyDescent="0.2">
      <c r="A697">
        <f>Source!A2624</f>
        <v>17</v>
      </c>
      <c r="C697">
        <v>2</v>
      </c>
      <c r="D697">
        <v>0</v>
      </c>
      <c r="E697">
        <f>SmtRes!AV785</f>
        <v>0</v>
      </c>
      <c r="F697" t="str">
        <f>SmtRes!I785</f>
        <v>22.1-5-18</v>
      </c>
      <c r="G697" t="str">
        <f>SmtRes!K785</f>
        <v>Поливомоечные машины, емкость цистерны более 5000 л</v>
      </c>
      <c r="H697" t="str">
        <f>SmtRes!O785</f>
        <v>маш.-ч</v>
      </c>
      <c r="I697">
        <f>SmtRes!Y785*Source!I2624</f>
        <v>0.25991999999999998</v>
      </c>
      <c r="J697">
        <f>SmtRes!AO785</f>
        <v>1</v>
      </c>
      <c r="K697">
        <f>SmtRes!AF785</f>
        <v>2020.59</v>
      </c>
      <c r="L697">
        <f>SmtRes!DB785</f>
        <v>2303.4699999999998</v>
      </c>
      <c r="M697">
        <f>ROUND(ROUND(L697*Source!I2624, 6)*1, 2)</f>
        <v>525.19000000000005</v>
      </c>
      <c r="N697">
        <f>SmtRes!AB785</f>
        <v>2020.59</v>
      </c>
      <c r="O697">
        <f>ROUND(ROUND(L697*Source!I2624, 6)*SmtRes!DA785, 2)</f>
        <v>525.19000000000005</v>
      </c>
      <c r="P697">
        <f>SmtRes!AG785</f>
        <v>458.56</v>
      </c>
      <c r="Q697">
        <f>SmtRes!DC785</f>
        <v>522.76</v>
      </c>
      <c r="R697">
        <f>ROUND(ROUND(Q697*Source!I2624, 6)*1, 2)</f>
        <v>119.19</v>
      </c>
      <c r="S697">
        <f>SmtRes!AC785</f>
        <v>458.56</v>
      </c>
      <c r="T697">
        <f>ROUND(ROUND(Q697*Source!I2624, 6)*SmtRes!AK785, 2)</f>
        <v>119.19</v>
      </c>
      <c r="U697">
        <f>SmtRes!X785</f>
        <v>351519474</v>
      </c>
      <c r="V697">
        <v>332433507</v>
      </c>
      <c r="W697">
        <v>332433507</v>
      </c>
    </row>
    <row r="698" spans="1:23" x14ac:dyDescent="0.2">
      <c r="A698">
        <f>Source!A2624</f>
        <v>17</v>
      </c>
      <c r="C698">
        <v>2</v>
      </c>
      <c r="D698">
        <v>0</v>
      </c>
      <c r="E698">
        <f>SmtRes!AV784</f>
        <v>0</v>
      </c>
      <c r="F698" t="str">
        <f>SmtRes!I784</f>
        <v>22.1-1-43</v>
      </c>
      <c r="G698" t="str">
        <f>SmtRes!K784</f>
        <v>Бульдозеры гусеничные, мощность до 59 кВт (80 л.с.)</v>
      </c>
      <c r="H698" t="str">
        <f>SmtRes!O784</f>
        <v>маш.-ч</v>
      </c>
      <c r="I698">
        <f>SmtRes!Y784*Source!I2624</f>
        <v>0.67032000000000003</v>
      </c>
      <c r="J698">
        <f>SmtRes!AO784</f>
        <v>1</v>
      </c>
      <c r="K698">
        <f>SmtRes!AF784</f>
        <v>956.79</v>
      </c>
      <c r="L698">
        <f>SmtRes!DB784</f>
        <v>2812.96</v>
      </c>
      <c r="M698">
        <f>ROUND(ROUND(L698*Source!I2624, 6)*1, 2)</f>
        <v>641.35</v>
      </c>
      <c r="N698">
        <f>SmtRes!AB784</f>
        <v>956.79</v>
      </c>
      <c r="O698">
        <f>ROUND(ROUND(L698*Source!I2624, 6)*SmtRes!DA784, 2)</f>
        <v>641.35</v>
      </c>
      <c r="P698">
        <f>SmtRes!AG784</f>
        <v>359.44</v>
      </c>
      <c r="Q698">
        <f>SmtRes!DC784</f>
        <v>1056.75</v>
      </c>
      <c r="R698">
        <f>ROUND(ROUND(Q698*Source!I2624, 6)*1, 2)</f>
        <v>240.94</v>
      </c>
      <c r="S698">
        <f>SmtRes!AC784</f>
        <v>359.44</v>
      </c>
      <c r="T698">
        <f>ROUND(ROUND(Q698*Source!I2624, 6)*SmtRes!AK784, 2)</f>
        <v>240.94</v>
      </c>
      <c r="U698">
        <f>SmtRes!X784</f>
        <v>974897901</v>
      </c>
      <c r="V698">
        <v>490068282</v>
      </c>
      <c r="W698">
        <v>490068282</v>
      </c>
    </row>
    <row r="699" spans="1:23" x14ac:dyDescent="0.2">
      <c r="A699">
        <f>Source!A2625</f>
        <v>17</v>
      </c>
      <c r="C699">
        <v>2</v>
      </c>
      <c r="D699">
        <v>0</v>
      </c>
      <c r="E699">
        <f>SmtRes!AV794</f>
        <v>0</v>
      </c>
      <c r="F699" t="str">
        <f>SmtRes!I794</f>
        <v>22.1-5-5</v>
      </c>
      <c r="G699" t="str">
        <f>SmtRes!K794</f>
        <v>Катки дорожные самоходные статические, масса до 10 т</v>
      </c>
      <c r="H699" t="str">
        <f>SmtRes!O794</f>
        <v>маш.-ч</v>
      </c>
      <c r="I699">
        <f>SmtRes!Y794*Source!I2625</f>
        <v>2.1128</v>
      </c>
      <c r="J699">
        <f>SmtRes!AO794</f>
        <v>1</v>
      </c>
      <c r="K699">
        <f>SmtRes!AF794</f>
        <v>880.59</v>
      </c>
      <c r="L699">
        <f>SmtRes!DB794</f>
        <v>1224.02</v>
      </c>
      <c r="M699">
        <f>ROUND(ROUND(L699*Source!I2625, 6)*1, 2)</f>
        <v>1860.51</v>
      </c>
      <c r="N699">
        <f>SmtRes!AB794</f>
        <v>880.59</v>
      </c>
      <c r="O699">
        <f>ROUND(ROUND(L699*Source!I2625, 6)*SmtRes!DA794, 2)</f>
        <v>1860.51</v>
      </c>
      <c r="P699">
        <f>SmtRes!AG794</f>
        <v>534.02</v>
      </c>
      <c r="Q699">
        <f>SmtRes!DC794</f>
        <v>742.29</v>
      </c>
      <c r="R699">
        <f>ROUND(ROUND(Q699*Source!I2625, 6)*1, 2)</f>
        <v>1128.28</v>
      </c>
      <c r="S699">
        <f>SmtRes!AC794</f>
        <v>534.02</v>
      </c>
      <c r="T699">
        <f>ROUND(ROUND(Q699*Source!I2625, 6)*SmtRes!AK794, 2)</f>
        <v>1128.28</v>
      </c>
      <c r="U699">
        <f>SmtRes!X794</f>
        <v>-784871617</v>
      </c>
      <c r="V699">
        <v>981158427</v>
      </c>
      <c r="W699">
        <v>981158427</v>
      </c>
    </row>
    <row r="700" spans="1:23" x14ac:dyDescent="0.2">
      <c r="A700">
        <f>Source!A2625</f>
        <v>17</v>
      </c>
      <c r="C700">
        <v>2</v>
      </c>
      <c r="D700">
        <v>0</v>
      </c>
      <c r="E700">
        <f>SmtRes!AV793</f>
        <v>0</v>
      </c>
      <c r="F700" t="str">
        <f>SmtRes!I793</f>
        <v>22.1-5-4</v>
      </c>
      <c r="G700" t="str">
        <f>SmtRes!K793</f>
        <v>Катки дорожные самоходные статические, масса до 5 т</v>
      </c>
      <c r="H700" t="str">
        <f>SmtRes!O793</f>
        <v>маш.-ч</v>
      </c>
      <c r="I700">
        <f>SmtRes!Y793*Source!I2625</f>
        <v>0.69920000000000004</v>
      </c>
      <c r="J700">
        <f>SmtRes!AO793</f>
        <v>1</v>
      </c>
      <c r="K700">
        <f>SmtRes!AF793</f>
        <v>888.61</v>
      </c>
      <c r="L700">
        <f>SmtRes!DB793</f>
        <v>408.76</v>
      </c>
      <c r="M700">
        <f>ROUND(ROUND(L700*Source!I2625, 6)*1, 2)</f>
        <v>621.32000000000005</v>
      </c>
      <c r="N700">
        <f>SmtRes!AB793</f>
        <v>888.61</v>
      </c>
      <c r="O700">
        <f>ROUND(ROUND(L700*Source!I2625, 6)*SmtRes!DA793, 2)</f>
        <v>621.32000000000005</v>
      </c>
      <c r="P700">
        <f>SmtRes!AG793</f>
        <v>396.74</v>
      </c>
      <c r="Q700">
        <f>SmtRes!DC793</f>
        <v>182.5</v>
      </c>
      <c r="R700">
        <f>ROUND(ROUND(Q700*Source!I2625, 6)*1, 2)</f>
        <v>277.39999999999998</v>
      </c>
      <c r="S700">
        <f>SmtRes!AC793</f>
        <v>396.74</v>
      </c>
      <c r="T700">
        <f>ROUND(ROUND(Q700*Source!I2625, 6)*SmtRes!AK793, 2)</f>
        <v>277.39999999999998</v>
      </c>
      <c r="U700">
        <f>SmtRes!X793</f>
        <v>-1085430917</v>
      </c>
      <c r="V700">
        <v>1407159038</v>
      </c>
      <c r="W700">
        <v>1407159038</v>
      </c>
    </row>
    <row r="701" spans="1:23" x14ac:dyDescent="0.2">
      <c r="A701">
        <f>Source!A2627</f>
        <v>18</v>
      </c>
      <c r="C701">
        <v>3</v>
      </c>
      <c r="D701">
        <f>Source!BI2627</f>
        <v>4</v>
      </c>
      <c r="E701">
        <f>Source!FS2627</f>
        <v>0</v>
      </c>
      <c r="F701" t="str">
        <f>Source!F2627</f>
        <v>21.3-3-19</v>
      </c>
      <c r="G701" t="str">
        <f>Source!G2627</f>
        <v>Смеси асфальтобетонные дорожные горячие мелкозернистые, марка II, тип В</v>
      </c>
      <c r="H701" t="str">
        <f>Source!H2627</f>
        <v>т</v>
      </c>
      <c r="I701">
        <f>Source!I2627</f>
        <v>18.361599999999999</v>
      </c>
      <c r="J701">
        <v>1</v>
      </c>
      <c r="K701">
        <f>Source!AC2627</f>
        <v>2562.79</v>
      </c>
      <c r="M701">
        <f>ROUND(K701*I701, 2)</f>
        <v>47056.92</v>
      </c>
      <c r="N701">
        <f>Source!AC2627*IF(Source!BC2627&lt;&gt; 0, Source!BC2627, 1)</f>
        <v>2562.79</v>
      </c>
      <c r="O701">
        <f>ROUND(N701*I701, 2)</f>
        <v>47056.92</v>
      </c>
      <c r="P701">
        <f>Source!AE2627</f>
        <v>0</v>
      </c>
      <c r="R701">
        <f>ROUND(P701*I701, 2)</f>
        <v>0</v>
      </c>
      <c r="S701">
        <f>Source!AE2627*IF(Source!BS2627&lt;&gt; 0, Source!BS2627, 1)</f>
        <v>0</v>
      </c>
      <c r="T701">
        <f>ROUND(S701*I701, 2)</f>
        <v>0</v>
      </c>
      <c r="U701">
        <f>Source!GF2627</f>
        <v>1103439754</v>
      </c>
      <c r="V701">
        <v>1846978656</v>
      </c>
      <c r="W701">
        <v>1846978656</v>
      </c>
    </row>
    <row r="702" spans="1:23" x14ac:dyDescent="0.2">
      <c r="A702">
        <f>Source!A2628</f>
        <v>17</v>
      </c>
      <c r="C702">
        <v>3</v>
      </c>
      <c r="D702">
        <v>0</v>
      </c>
      <c r="E702">
        <f>SmtRes!AV806</f>
        <v>0</v>
      </c>
      <c r="F702" t="str">
        <f>SmtRes!I806</f>
        <v>21.1-25-776</v>
      </c>
      <c r="G702" t="str">
        <f>SmtRes!K806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702" t="str">
        <f>SmtRes!O806</f>
        <v>кг</v>
      </c>
      <c r="I702">
        <f>SmtRes!Y806*Source!I2628</f>
        <v>367.08</v>
      </c>
      <c r="J702">
        <f>SmtRes!AO806</f>
        <v>1</v>
      </c>
      <c r="K702">
        <f>SmtRes!AE806</f>
        <v>202.34</v>
      </c>
      <c r="L702">
        <f>SmtRes!DB806</f>
        <v>48865.11</v>
      </c>
      <c r="M702">
        <f>ROUND(ROUND(L702*Source!I2628, 6)*1, 2)</f>
        <v>74274.97</v>
      </c>
      <c r="N702">
        <f>SmtRes!AA806</f>
        <v>202.34</v>
      </c>
      <c r="O702">
        <f>ROUND(ROUND(L702*Source!I2628, 6)*SmtRes!DA806, 2)</f>
        <v>74274.97</v>
      </c>
      <c r="P702">
        <f>SmtRes!AG806</f>
        <v>0</v>
      </c>
      <c r="Q702">
        <f>SmtRes!DC806</f>
        <v>0</v>
      </c>
      <c r="R702">
        <f>ROUND(ROUND(Q702*Source!I2628, 6)*1, 2)</f>
        <v>0</v>
      </c>
      <c r="S702">
        <f>SmtRes!AC806</f>
        <v>0</v>
      </c>
      <c r="T702">
        <f>ROUND(ROUND(Q702*Source!I2628, 6)*SmtRes!AK806, 2)</f>
        <v>0</v>
      </c>
      <c r="U702">
        <f>SmtRes!X806</f>
        <v>1434584530</v>
      </c>
      <c r="V702">
        <v>2130616076</v>
      </c>
      <c r="W702">
        <v>2130616076</v>
      </c>
    </row>
    <row r="703" spans="1:23" x14ac:dyDescent="0.2">
      <c r="A703">
        <f>Source!A2628</f>
        <v>17</v>
      </c>
      <c r="C703">
        <v>3</v>
      </c>
      <c r="D703">
        <v>0</v>
      </c>
      <c r="E703">
        <f>SmtRes!AV803</f>
        <v>0</v>
      </c>
      <c r="F703" t="str">
        <f>SmtRes!I803</f>
        <v>21.1-25-343</v>
      </c>
      <c r="G703" t="str">
        <f>SmtRes!K803</f>
        <v>Скипидар живичный</v>
      </c>
      <c r="H703" t="str">
        <f>SmtRes!O803</f>
        <v>т</v>
      </c>
      <c r="I703">
        <f>SmtRes!Y803*Source!I2628</f>
        <v>4.7879999999999997E-3</v>
      </c>
      <c r="J703">
        <f>SmtRes!AO803</f>
        <v>1</v>
      </c>
      <c r="K703">
        <f>SmtRes!AE803</f>
        <v>343020.03</v>
      </c>
      <c r="L703">
        <f>SmtRes!DB803</f>
        <v>1080.51</v>
      </c>
      <c r="M703">
        <f>ROUND(ROUND(L703*Source!I2628, 6)*1, 2)</f>
        <v>1642.38</v>
      </c>
      <c r="N703">
        <f>SmtRes!AA803</f>
        <v>343020.03</v>
      </c>
      <c r="O703">
        <f>ROUND(ROUND(L703*Source!I2628, 6)*SmtRes!DA803, 2)</f>
        <v>1642.38</v>
      </c>
      <c r="P703">
        <f>SmtRes!AG803</f>
        <v>0</v>
      </c>
      <c r="Q703">
        <f>SmtRes!DC803</f>
        <v>0</v>
      </c>
      <c r="R703">
        <f>ROUND(ROUND(Q703*Source!I2628, 6)*1, 2)</f>
        <v>0</v>
      </c>
      <c r="S703">
        <f>SmtRes!AC803</f>
        <v>0</v>
      </c>
      <c r="T703">
        <f>ROUND(ROUND(Q703*Source!I2628, 6)*SmtRes!AK803, 2)</f>
        <v>0</v>
      </c>
      <c r="U703">
        <f>SmtRes!X803</f>
        <v>2135985724</v>
      </c>
      <c r="V703">
        <v>-588394673</v>
      </c>
      <c r="W703">
        <v>-588394673</v>
      </c>
    </row>
    <row r="704" spans="1:23" x14ac:dyDescent="0.2">
      <c r="A704">
        <f>Source!A2628</f>
        <v>17</v>
      </c>
      <c r="C704">
        <v>3</v>
      </c>
      <c r="D704">
        <v>0</v>
      </c>
      <c r="E704">
        <f>SmtRes!AV802</f>
        <v>0</v>
      </c>
      <c r="F704" t="str">
        <f>SmtRes!I802</f>
        <v>21.1-25-255</v>
      </c>
      <c r="G704" t="str">
        <f>SmtRes!K802</f>
        <v>Пленка полиэтиленовая, толщина 0,12 - 0,15 мм</v>
      </c>
      <c r="H704" t="str">
        <f>SmtRes!O802</f>
        <v>м2</v>
      </c>
      <c r="I704">
        <f>SmtRes!Y802*Source!I2628</f>
        <v>8.5119999999999987</v>
      </c>
      <c r="J704">
        <f>SmtRes!AO802</f>
        <v>1</v>
      </c>
      <c r="K704">
        <f>SmtRes!AE802</f>
        <v>12.02</v>
      </c>
      <c r="L704">
        <f>SmtRes!DB802</f>
        <v>67.31</v>
      </c>
      <c r="M704">
        <f>ROUND(ROUND(L704*Source!I2628, 6)*1, 2)</f>
        <v>102.31</v>
      </c>
      <c r="N704">
        <f>SmtRes!AA802</f>
        <v>12.02</v>
      </c>
      <c r="O704">
        <f>ROUND(ROUND(L704*Source!I2628, 6)*SmtRes!DA802, 2)</f>
        <v>102.31</v>
      </c>
      <c r="P704">
        <f>SmtRes!AG802</f>
        <v>0</v>
      </c>
      <c r="Q704">
        <f>SmtRes!DC802</f>
        <v>0</v>
      </c>
      <c r="R704">
        <f>ROUND(ROUND(Q704*Source!I2628, 6)*1, 2)</f>
        <v>0</v>
      </c>
      <c r="S704">
        <f>SmtRes!AC802</f>
        <v>0</v>
      </c>
      <c r="T704">
        <f>ROUND(ROUND(Q704*Source!I2628, 6)*SmtRes!AK802, 2)</f>
        <v>0</v>
      </c>
      <c r="U704">
        <f>SmtRes!X802</f>
        <v>-656702110</v>
      </c>
      <c r="V704">
        <v>657210226</v>
      </c>
      <c r="W704">
        <v>657210226</v>
      </c>
    </row>
    <row r="705" spans="1:23" x14ac:dyDescent="0.2">
      <c r="A705">
        <f>Source!A2628</f>
        <v>17</v>
      </c>
      <c r="C705">
        <v>2</v>
      </c>
      <c r="D705">
        <v>0</v>
      </c>
      <c r="E705">
        <f>SmtRes!AV801</f>
        <v>0</v>
      </c>
      <c r="F705" t="str">
        <f>SmtRes!I801</f>
        <v>22.1-6-68</v>
      </c>
      <c r="G705" t="str">
        <f>SmtRes!K801</f>
        <v>Растворосмесители стационарные, емкость до 250 л</v>
      </c>
      <c r="H705" t="str">
        <f>SmtRes!O801</f>
        <v>маш.-ч</v>
      </c>
      <c r="I705">
        <f>SmtRes!Y801*Source!I2628</f>
        <v>4.0128000000000004</v>
      </c>
      <c r="J705">
        <f>SmtRes!AO801</f>
        <v>1</v>
      </c>
      <c r="K705">
        <f>SmtRes!AF801</f>
        <v>454.31</v>
      </c>
      <c r="L705">
        <f>SmtRes!DB801</f>
        <v>1199.3800000000001</v>
      </c>
      <c r="M705">
        <f>ROUND(ROUND(L705*Source!I2628, 6)*1, 2)</f>
        <v>1823.06</v>
      </c>
      <c r="N705">
        <f>SmtRes!AB801</f>
        <v>454.31</v>
      </c>
      <c r="O705">
        <f>ROUND(ROUND(L705*Source!I2628, 6)*SmtRes!DA801, 2)</f>
        <v>1823.06</v>
      </c>
      <c r="P705">
        <f>SmtRes!AG801</f>
        <v>405.68</v>
      </c>
      <c r="Q705">
        <f>SmtRes!DC801</f>
        <v>1071</v>
      </c>
      <c r="R705">
        <f>ROUND(ROUND(Q705*Source!I2628, 6)*1, 2)</f>
        <v>1627.92</v>
      </c>
      <c r="S705">
        <f>SmtRes!AC801</f>
        <v>405.68</v>
      </c>
      <c r="T705">
        <f>ROUND(ROUND(Q705*Source!I2628, 6)*SmtRes!AK801, 2)</f>
        <v>1627.92</v>
      </c>
      <c r="U705">
        <f>SmtRes!X801</f>
        <v>1948933241</v>
      </c>
      <c r="V705">
        <v>4389697</v>
      </c>
      <c r="W705">
        <v>4389697</v>
      </c>
    </row>
    <row r="706" spans="1:23" x14ac:dyDescent="0.2">
      <c r="A706">
        <f>Source!A2628</f>
        <v>17</v>
      </c>
      <c r="C706">
        <v>2</v>
      </c>
      <c r="D706">
        <v>0</v>
      </c>
      <c r="E706">
        <f>SmtRes!AV800</f>
        <v>0</v>
      </c>
      <c r="F706" t="str">
        <f>SmtRes!I800</f>
        <v>22.1-4-8</v>
      </c>
      <c r="G706" t="str">
        <f>SmtRes!K800</f>
        <v>Погрузчики на автомобильном ходу, грузоподъемность до 1 т</v>
      </c>
      <c r="H706" t="str">
        <f>SmtRes!O800</f>
        <v>маш.-ч</v>
      </c>
      <c r="I706">
        <f>SmtRes!Y800*Source!I2628</f>
        <v>1.52E-2</v>
      </c>
      <c r="J706">
        <f>SmtRes!AO800</f>
        <v>1</v>
      </c>
      <c r="K706">
        <f>SmtRes!AF800</f>
        <v>616.73</v>
      </c>
      <c r="L706">
        <f>SmtRes!DB800</f>
        <v>6.17</v>
      </c>
      <c r="M706">
        <f>ROUND(ROUND(L706*Source!I2628, 6)*1, 2)</f>
        <v>9.3800000000000008</v>
      </c>
      <c r="N706">
        <f>SmtRes!AB800</f>
        <v>616.73</v>
      </c>
      <c r="O706">
        <f>ROUND(ROUND(L706*Source!I2628, 6)*SmtRes!DA800, 2)</f>
        <v>9.3800000000000008</v>
      </c>
      <c r="P706">
        <f>SmtRes!AG800</f>
        <v>511.29</v>
      </c>
      <c r="Q706">
        <f>SmtRes!DC800</f>
        <v>5.1100000000000003</v>
      </c>
      <c r="R706">
        <f>ROUND(ROUND(Q706*Source!I2628, 6)*1, 2)</f>
        <v>7.77</v>
      </c>
      <c r="S706">
        <f>SmtRes!AC800</f>
        <v>511.29</v>
      </c>
      <c r="T706">
        <f>ROUND(ROUND(Q706*Source!I2628, 6)*SmtRes!AK800, 2)</f>
        <v>7.77</v>
      </c>
      <c r="U706">
        <f>SmtRes!X800</f>
        <v>-929482187</v>
      </c>
      <c r="V706">
        <v>-878210744</v>
      </c>
      <c r="W706">
        <v>-878210744</v>
      </c>
    </row>
    <row r="707" spans="1:23" x14ac:dyDescent="0.2">
      <c r="A707">
        <f>Source!A2628</f>
        <v>17</v>
      </c>
      <c r="C707">
        <v>2</v>
      </c>
      <c r="D707">
        <v>0</v>
      </c>
      <c r="E707">
        <f>SmtRes!AV799</f>
        <v>0</v>
      </c>
      <c r="F707" t="str">
        <f>SmtRes!I799</f>
        <v>22.1-30-102</v>
      </c>
      <c r="G707" t="str">
        <f>SmtRes!K799</f>
        <v>Дрели электрические, двухскоростные, мощностью 600 Вт</v>
      </c>
      <c r="H707" t="str">
        <f>SmtRes!O799</f>
        <v>маш.-ч</v>
      </c>
      <c r="I707">
        <f>SmtRes!Y799*Source!I2628</f>
        <v>1.7935999999999999</v>
      </c>
      <c r="J707">
        <f>SmtRes!AO799</f>
        <v>1</v>
      </c>
      <c r="K707">
        <f>SmtRes!AF799</f>
        <v>7.44</v>
      </c>
      <c r="L707">
        <f>SmtRes!DB799</f>
        <v>8.7799999999999994</v>
      </c>
      <c r="M707">
        <f>ROUND(ROUND(L707*Source!I2628, 6)*1, 2)</f>
        <v>13.35</v>
      </c>
      <c r="N707">
        <f>SmtRes!AB799</f>
        <v>7.44</v>
      </c>
      <c r="O707">
        <f>ROUND(ROUND(L707*Source!I2628, 6)*SmtRes!DA799, 2)</f>
        <v>13.35</v>
      </c>
      <c r="P707">
        <f>SmtRes!AG799</f>
        <v>0.98</v>
      </c>
      <c r="Q707">
        <f>SmtRes!DC799</f>
        <v>1.1599999999999999</v>
      </c>
      <c r="R707">
        <f>ROUND(ROUND(Q707*Source!I2628, 6)*1, 2)</f>
        <v>1.76</v>
      </c>
      <c r="S707">
        <f>SmtRes!AC799</f>
        <v>0.98</v>
      </c>
      <c r="T707">
        <f>ROUND(ROUND(Q707*Source!I2628, 6)*SmtRes!AK799, 2)</f>
        <v>1.76</v>
      </c>
      <c r="U707">
        <f>SmtRes!X799</f>
        <v>-1222982568</v>
      </c>
      <c r="V707">
        <v>-2110789947</v>
      </c>
      <c r="W707">
        <v>-2110789947</v>
      </c>
    </row>
    <row r="708" spans="1:23" x14ac:dyDescent="0.2">
      <c r="A708">
        <f>Source!A2628</f>
        <v>17</v>
      </c>
      <c r="C708">
        <v>2</v>
      </c>
      <c r="D708">
        <v>0</v>
      </c>
      <c r="E708">
        <f>SmtRes!AV798</f>
        <v>0</v>
      </c>
      <c r="F708" t="str">
        <f>SmtRes!I798</f>
        <v>22.1-17-168</v>
      </c>
      <c r="G708" t="str">
        <f>SmtRes!K798</f>
        <v>Укладчики полимерных покрытий на игровых и спортивных площадках, производительность 10-50 м2/ч</v>
      </c>
      <c r="H708" t="str">
        <f>SmtRes!O798</f>
        <v>маш.-ч</v>
      </c>
      <c r="I708">
        <f>SmtRes!Y798*Source!I2628</f>
        <v>4.0128000000000004</v>
      </c>
      <c r="J708">
        <f>SmtRes!AO798</f>
        <v>1</v>
      </c>
      <c r="K708">
        <f>SmtRes!AF798</f>
        <v>531.41</v>
      </c>
      <c r="L708">
        <f>SmtRes!DB798</f>
        <v>1402.92</v>
      </c>
      <c r="M708">
        <f>ROUND(ROUND(L708*Source!I2628, 6)*1, 2)</f>
        <v>2132.44</v>
      </c>
      <c r="N708">
        <f>SmtRes!AB798</f>
        <v>531.41</v>
      </c>
      <c r="O708">
        <f>ROUND(ROUND(L708*Source!I2628, 6)*SmtRes!DA798, 2)</f>
        <v>2132.44</v>
      </c>
      <c r="P708">
        <f>SmtRes!AG798</f>
        <v>373.56</v>
      </c>
      <c r="Q708">
        <f>SmtRes!DC798</f>
        <v>986.2</v>
      </c>
      <c r="R708">
        <f>ROUND(ROUND(Q708*Source!I2628, 6)*1, 2)</f>
        <v>1499.02</v>
      </c>
      <c r="S708">
        <f>SmtRes!AC798</f>
        <v>373.56</v>
      </c>
      <c r="T708">
        <f>ROUND(ROUND(Q708*Source!I2628, 6)*SmtRes!AK798, 2)</f>
        <v>1499.02</v>
      </c>
      <c r="U708">
        <f>SmtRes!X798</f>
        <v>2028281919</v>
      </c>
      <c r="V708">
        <v>-1587432455</v>
      </c>
      <c r="W708">
        <v>-1587432455</v>
      </c>
    </row>
    <row r="709" spans="1:23" x14ac:dyDescent="0.2">
      <c r="A709">
        <f>Source!A2631</f>
        <v>18</v>
      </c>
      <c r="C709">
        <v>3</v>
      </c>
      <c r="D709">
        <f>Source!BI2631</f>
        <v>4</v>
      </c>
      <c r="E709">
        <f>Source!FS2631</f>
        <v>0</v>
      </c>
      <c r="F709" t="str">
        <f>Source!F2631</f>
        <v>21.1-25-770</v>
      </c>
      <c r="G709" t="str">
        <f>Source!G2631</f>
        <v>Крошка каучуковая гранулированная, окрашенная в массе, фракция 2-3 мм, цветная</v>
      </c>
      <c r="H709" t="str">
        <f>Source!H2631</f>
        <v>кг</v>
      </c>
      <c r="I709">
        <f>Source!I2631</f>
        <v>1117.2</v>
      </c>
      <c r="J709">
        <v>1</v>
      </c>
      <c r="K709">
        <f>Source!AC2631</f>
        <v>94.72</v>
      </c>
      <c r="M709">
        <f>ROUND(K709*I709, 2)</f>
        <v>105821.18</v>
      </c>
      <c r="N709">
        <f>Source!AC2631*IF(Source!BC2631&lt;&gt; 0, Source!BC2631, 1)</f>
        <v>94.72</v>
      </c>
      <c r="O709">
        <f>ROUND(N709*I709, 2)</f>
        <v>105821.18</v>
      </c>
      <c r="P709">
        <f>Source!AE2631</f>
        <v>0</v>
      </c>
      <c r="R709">
        <f>ROUND(P709*I709, 2)</f>
        <v>0</v>
      </c>
      <c r="S709">
        <f>Source!AE2631*IF(Source!BS2631&lt;&gt; 0, Source!BS2631, 1)</f>
        <v>0</v>
      </c>
      <c r="T709">
        <f>ROUND(S709*I709, 2)</f>
        <v>0</v>
      </c>
      <c r="U709">
        <f>Source!GF2631</f>
        <v>1362637907</v>
      </c>
      <c r="V709">
        <v>-1596697333</v>
      </c>
      <c r="W709">
        <v>-1596697333</v>
      </c>
    </row>
    <row r="710" spans="1:23" x14ac:dyDescent="0.2">
      <c r="A710">
        <f>Source!A2632</f>
        <v>17</v>
      </c>
      <c r="C710">
        <v>3</v>
      </c>
      <c r="D710">
        <v>0</v>
      </c>
      <c r="E710">
        <f>SmtRes!AV813</f>
        <v>0</v>
      </c>
      <c r="F710" t="str">
        <f>SmtRes!I813</f>
        <v>21.1-25-776</v>
      </c>
      <c r="G710" t="str">
        <f>SmtRes!K813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710" t="str">
        <f>SmtRes!O813</f>
        <v>кг</v>
      </c>
      <c r="I710">
        <f>SmtRes!Y813*Source!I2632</f>
        <v>63.84</v>
      </c>
      <c r="J710">
        <f>SmtRes!AO813</f>
        <v>1</v>
      </c>
      <c r="K710">
        <f>SmtRes!AE813</f>
        <v>202.34</v>
      </c>
      <c r="L710">
        <f>SmtRes!DB813</f>
        <v>8498.2800000000007</v>
      </c>
      <c r="M710">
        <f>ROUND(ROUND(L710*Source!I2632, 6)*1, 2)</f>
        <v>12917.39</v>
      </c>
      <c r="N710">
        <f>SmtRes!AA813</f>
        <v>202.34</v>
      </c>
      <c r="O710">
        <f>ROUND(ROUND(L710*Source!I2632, 6)*SmtRes!DA813, 2)</f>
        <v>12917.39</v>
      </c>
      <c r="P710">
        <f>SmtRes!AG813</f>
        <v>0</v>
      </c>
      <c r="Q710">
        <f>SmtRes!DC813</f>
        <v>0</v>
      </c>
      <c r="R710">
        <f>ROUND(ROUND(Q710*Source!I2632, 6)*1, 2)</f>
        <v>0</v>
      </c>
      <c r="S710">
        <f>SmtRes!AC813</f>
        <v>0</v>
      </c>
      <c r="T710">
        <f>ROUND(ROUND(Q710*Source!I2632, 6)*SmtRes!AK813, 2)</f>
        <v>0</v>
      </c>
      <c r="U710">
        <f>SmtRes!X813</f>
        <v>1434584530</v>
      </c>
      <c r="V710">
        <v>2130616076</v>
      </c>
      <c r="W710">
        <v>2130616076</v>
      </c>
    </row>
    <row r="711" spans="1:23" x14ac:dyDescent="0.2">
      <c r="A711">
        <f>Source!A2632</f>
        <v>17</v>
      </c>
      <c r="C711">
        <v>2</v>
      </c>
      <c r="D711">
        <v>0</v>
      </c>
      <c r="E711">
        <f>SmtRes!AV810</f>
        <v>0</v>
      </c>
      <c r="F711" t="str">
        <f>SmtRes!I810</f>
        <v>22.1-6-68</v>
      </c>
      <c r="G711" t="str">
        <f>SmtRes!K810</f>
        <v>Растворосмесители стационарные, емкость до 250 л</v>
      </c>
      <c r="H711" t="str">
        <f>SmtRes!O810</f>
        <v>маш.-ч</v>
      </c>
      <c r="I711">
        <f>SmtRes!Y810*Source!I2632</f>
        <v>0.76</v>
      </c>
      <c r="J711">
        <f>SmtRes!AO810</f>
        <v>1</v>
      </c>
      <c r="K711">
        <f>SmtRes!AF810</f>
        <v>454.31</v>
      </c>
      <c r="L711">
        <f>SmtRes!DB810</f>
        <v>227.16</v>
      </c>
      <c r="M711">
        <f>ROUND(ROUND(L711*Source!I2632, 6)*1, 2)</f>
        <v>345.28</v>
      </c>
      <c r="N711">
        <f>SmtRes!AB810</f>
        <v>454.31</v>
      </c>
      <c r="O711">
        <f>ROUND(ROUND(L711*Source!I2632, 6)*SmtRes!DA810, 2)</f>
        <v>345.28</v>
      </c>
      <c r="P711">
        <f>SmtRes!AG810</f>
        <v>405.68</v>
      </c>
      <c r="Q711">
        <f>SmtRes!DC810</f>
        <v>202.84</v>
      </c>
      <c r="R711">
        <f>ROUND(ROUND(Q711*Source!I2632, 6)*1, 2)</f>
        <v>308.32</v>
      </c>
      <c r="S711">
        <f>SmtRes!AC810</f>
        <v>405.68</v>
      </c>
      <c r="T711">
        <f>ROUND(ROUND(Q711*Source!I2632, 6)*SmtRes!AK810, 2)</f>
        <v>308.32</v>
      </c>
      <c r="U711">
        <f>SmtRes!X810</f>
        <v>1948933241</v>
      </c>
      <c r="V711">
        <v>4389697</v>
      </c>
      <c r="W711">
        <v>4389697</v>
      </c>
    </row>
    <row r="712" spans="1:23" x14ac:dyDescent="0.2">
      <c r="A712">
        <f>Source!A2632</f>
        <v>17</v>
      </c>
      <c r="C712">
        <v>2</v>
      </c>
      <c r="D712">
        <v>0</v>
      </c>
      <c r="E712">
        <f>SmtRes!AV809</f>
        <v>0</v>
      </c>
      <c r="F712" t="str">
        <f>SmtRes!I809</f>
        <v>22.1-17-168</v>
      </c>
      <c r="G712" t="str">
        <f>SmtRes!K809</f>
        <v>Укладчики полимерных покрытий на игровых и спортивных площадках, производительность 10-50 м2/ч</v>
      </c>
      <c r="H712" t="str">
        <f>SmtRes!O809</f>
        <v>маш.-ч</v>
      </c>
      <c r="I712">
        <f>SmtRes!Y809*Source!I2632</f>
        <v>0.76</v>
      </c>
      <c r="J712">
        <f>SmtRes!AO809</f>
        <v>1</v>
      </c>
      <c r="K712">
        <f>SmtRes!AF809</f>
        <v>531.41</v>
      </c>
      <c r="L712">
        <f>SmtRes!DB809</f>
        <v>265.70999999999998</v>
      </c>
      <c r="M712">
        <f>ROUND(ROUND(L712*Source!I2632, 6)*1, 2)</f>
        <v>403.88</v>
      </c>
      <c r="N712">
        <f>SmtRes!AB809</f>
        <v>531.41</v>
      </c>
      <c r="O712">
        <f>ROUND(ROUND(L712*Source!I2632, 6)*SmtRes!DA809, 2)</f>
        <v>403.88</v>
      </c>
      <c r="P712">
        <f>SmtRes!AG809</f>
        <v>373.56</v>
      </c>
      <c r="Q712">
        <f>SmtRes!DC809</f>
        <v>186.78</v>
      </c>
      <c r="R712">
        <f>ROUND(ROUND(Q712*Source!I2632, 6)*1, 2)</f>
        <v>283.91000000000003</v>
      </c>
      <c r="S712">
        <f>SmtRes!AC809</f>
        <v>373.56</v>
      </c>
      <c r="T712">
        <f>ROUND(ROUND(Q712*Source!I2632, 6)*SmtRes!AK809, 2)</f>
        <v>283.91000000000003</v>
      </c>
      <c r="U712">
        <f>SmtRes!X809</f>
        <v>2028281919</v>
      </c>
      <c r="V712">
        <v>-1587432455</v>
      </c>
      <c r="W712">
        <v>-1587432455</v>
      </c>
    </row>
    <row r="713" spans="1:23" x14ac:dyDescent="0.2">
      <c r="A713">
        <f>Source!A2635</f>
        <v>18</v>
      </c>
      <c r="C713">
        <v>3</v>
      </c>
      <c r="D713">
        <f>Source!BI2635</f>
        <v>4</v>
      </c>
      <c r="E713">
        <f>Source!FS2635</f>
        <v>0</v>
      </c>
      <c r="F713" t="str">
        <f>Source!F2635</f>
        <v>21.1-25-770</v>
      </c>
      <c r="G713" t="str">
        <f>Source!G2635</f>
        <v>Крошка каучуковая гранулированная, окрашенная в массе, фракция 2-3 мм, цветная</v>
      </c>
      <c r="H713" t="str">
        <f>Source!H2635</f>
        <v>кг</v>
      </c>
      <c r="I713">
        <f>Source!I2635</f>
        <v>223.44</v>
      </c>
      <c r="J713">
        <v>1</v>
      </c>
      <c r="K713">
        <f>Source!AC2635</f>
        <v>94.72</v>
      </c>
      <c r="M713">
        <f>ROUND(K713*I713, 2)</f>
        <v>21164.240000000002</v>
      </c>
      <c r="N713">
        <f>Source!AC2635*IF(Source!BC2635&lt;&gt; 0, Source!BC2635, 1)</f>
        <v>94.72</v>
      </c>
      <c r="O713">
        <f>ROUND(N713*I713, 2)</f>
        <v>21164.240000000002</v>
      </c>
      <c r="P713">
        <f>Source!AE2635</f>
        <v>0</v>
      </c>
      <c r="R713">
        <f>ROUND(P713*I713, 2)</f>
        <v>0</v>
      </c>
      <c r="S713">
        <f>Source!AE2635*IF(Source!BS2635&lt;&gt; 0, Source!BS2635, 1)</f>
        <v>0</v>
      </c>
      <c r="T713">
        <f>ROUND(S713*I713, 2)</f>
        <v>0</v>
      </c>
      <c r="U713">
        <f>Source!GF2635</f>
        <v>1362637907</v>
      </c>
      <c r="V713">
        <v>-1596697333</v>
      </c>
      <c r="W713">
        <v>-1596697333</v>
      </c>
    </row>
    <row r="714" spans="1:23" x14ac:dyDescent="0.2">
      <c r="A714">
        <f>Source!A2636</f>
        <v>17</v>
      </c>
      <c r="C714">
        <v>3</v>
      </c>
      <c r="D714">
        <v>0</v>
      </c>
      <c r="E714">
        <f>SmtRes!AV817</f>
        <v>0</v>
      </c>
      <c r="F714" t="str">
        <f>SmtRes!I817</f>
        <v>21.3-2-15</v>
      </c>
      <c r="G714" t="str">
        <f>SmtRes!K817</f>
        <v>Растворы цементные, марка 100</v>
      </c>
      <c r="H714" t="str">
        <f>SmtRes!O817</f>
        <v>м3</v>
      </c>
      <c r="I714">
        <f>SmtRes!Y817*Source!I2636</f>
        <v>6.0600000000000001E-2</v>
      </c>
      <c r="J714">
        <f>SmtRes!AO817</f>
        <v>1</v>
      </c>
      <c r="K714">
        <f>SmtRes!AE817</f>
        <v>3392.59</v>
      </c>
      <c r="L714">
        <f>SmtRes!DB817</f>
        <v>203.56</v>
      </c>
      <c r="M714">
        <f>ROUND(ROUND(L714*Source!I2636, 6)*1, 2)</f>
        <v>205.6</v>
      </c>
      <c r="N714">
        <f>SmtRes!AA817</f>
        <v>3392.59</v>
      </c>
      <c r="O714">
        <f>ROUND(ROUND(L714*Source!I2636, 6)*SmtRes!DA817, 2)</f>
        <v>205.6</v>
      </c>
      <c r="P714">
        <f>SmtRes!AG817</f>
        <v>0</v>
      </c>
      <c r="Q714">
        <f>SmtRes!DC817</f>
        <v>0</v>
      </c>
      <c r="R714">
        <f>ROUND(ROUND(Q714*Source!I2636, 6)*1, 2)</f>
        <v>0</v>
      </c>
      <c r="S714">
        <f>SmtRes!AC817</f>
        <v>0</v>
      </c>
      <c r="T714">
        <f>ROUND(ROUND(Q714*Source!I2636, 6)*SmtRes!AK817, 2)</f>
        <v>0</v>
      </c>
      <c r="U714">
        <f>SmtRes!X817</f>
        <v>253260963</v>
      </c>
      <c r="V714">
        <v>1066234070</v>
      </c>
      <c r="W714">
        <v>1066234070</v>
      </c>
    </row>
    <row r="715" spans="1:23" x14ac:dyDescent="0.2">
      <c r="A715">
        <f>Source!A2636</f>
        <v>17</v>
      </c>
      <c r="C715">
        <v>3</v>
      </c>
      <c r="D715">
        <v>0</v>
      </c>
      <c r="E715">
        <f>SmtRes!AV816</f>
        <v>0</v>
      </c>
      <c r="F715" t="str">
        <f>SmtRes!I816</f>
        <v>21.3-1-69</v>
      </c>
      <c r="G715" t="str">
        <f>SmtRes!K816</f>
        <v>Смеси бетонные, БСГ, тяжелого бетона на гранитном щебне, класс прочности: В15 (М200); П3, фракция 5-20, F50-100, W0-2</v>
      </c>
      <c r="H715" t="str">
        <f>SmtRes!O816</f>
        <v>м3</v>
      </c>
      <c r="I715">
        <f>SmtRes!Y816*Source!I2636</f>
        <v>5.9590000000000005</v>
      </c>
      <c r="J715">
        <f>SmtRes!AO816</f>
        <v>1</v>
      </c>
      <c r="K715">
        <f>SmtRes!AE816</f>
        <v>3714.73</v>
      </c>
      <c r="L715">
        <f>SmtRes!DB816</f>
        <v>21916.91</v>
      </c>
      <c r="M715">
        <f>ROUND(ROUND(L715*Source!I2636, 6)*1, 2)</f>
        <v>22136.080000000002</v>
      </c>
      <c r="N715">
        <f>SmtRes!AA816</f>
        <v>3714.73</v>
      </c>
      <c r="O715">
        <f>ROUND(ROUND(L715*Source!I2636, 6)*SmtRes!DA816, 2)</f>
        <v>22136.080000000002</v>
      </c>
      <c r="P715">
        <f>SmtRes!AG816</f>
        <v>0</v>
      </c>
      <c r="Q715">
        <f>SmtRes!DC816</f>
        <v>0</v>
      </c>
      <c r="R715">
        <f>ROUND(ROUND(Q715*Source!I2636, 6)*1, 2)</f>
        <v>0</v>
      </c>
      <c r="S715">
        <f>SmtRes!AC816</f>
        <v>0</v>
      </c>
      <c r="T715">
        <f>ROUND(ROUND(Q715*Source!I2636, 6)*SmtRes!AK816, 2)</f>
        <v>0</v>
      </c>
      <c r="U715">
        <f>SmtRes!X816</f>
        <v>-697630842</v>
      </c>
      <c r="V715">
        <v>-887866689</v>
      </c>
      <c r="W715">
        <v>-887866689</v>
      </c>
    </row>
    <row r="716" spans="1:23" x14ac:dyDescent="0.2">
      <c r="A716">
        <f>Source!A2702</f>
        <v>4</v>
      </c>
      <c r="B716">
        <v>2702</v>
      </c>
      <c r="G716" t="str">
        <f>Source!G2702</f>
        <v>Устройство / ремонт игрового комплекса</v>
      </c>
    </row>
    <row r="717" spans="1:23" x14ac:dyDescent="0.2">
      <c r="A717">
        <f>Source!A2708</f>
        <v>17</v>
      </c>
      <c r="C717">
        <v>2</v>
      </c>
      <c r="D717">
        <v>0</v>
      </c>
      <c r="E717">
        <f>SmtRes!AV822</f>
        <v>0</v>
      </c>
      <c r="F717" t="str">
        <f>SmtRes!I822</f>
        <v>22.1-18-13</v>
      </c>
      <c r="G717" t="str">
        <f>SmtRes!K822</f>
        <v>Автомобили-самосвалы, грузоподъемность до 10 т</v>
      </c>
      <c r="H717" t="str">
        <f>SmtRes!O822</f>
        <v>маш.-ч</v>
      </c>
      <c r="I717">
        <f>SmtRes!Y822*Source!I2708</f>
        <v>9.7960000000000005E-2</v>
      </c>
      <c r="J717">
        <f>SmtRes!AO822</f>
        <v>1</v>
      </c>
      <c r="K717">
        <f>SmtRes!AF822</f>
        <v>1014.12</v>
      </c>
      <c r="L717">
        <f>SmtRes!DB822</f>
        <v>31.44</v>
      </c>
      <c r="M717">
        <f>ROUND(ROUND(L717*Source!I2708, 6)*1, 2)</f>
        <v>99.35</v>
      </c>
      <c r="N717">
        <f>SmtRes!AB822</f>
        <v>1014.12</v>
      </c>
      <c r="O717">
        <f>ROUND(ROUND(L717*Source!I2708, 6)*SmtRes!DA822, 2)</f>
        <v>99.35</v>
      </c>
      <c r="P717">
        <f>SmtRes!AG822</f>
        <v>317.13</v>
      </c>
      <c r="Q717">
        <f>SmtRes!DC822</f>
        <v>9.83</v>
      </c>
      <c r="R717">
        <f>ROUND(ROUND(Q717*Source!I2708, 6)*1, 2)</f>
        <v>31.06</v>
      </c>
      <c r="S717">
        <f>SmtRes!AC822</f>
        <v>317.13</v>
      </c>
      <c r="T717">
        <f>ROUND(ROUND(Q717*Source!I2708, 6)*SmtRes!AK822, 2)</f>
        <v>31.06</v>
      </c>
      <c r="U717">
        <f>SmtRes!X822</f>
        <v>-1786200580</v>
      </c>
      <c r="V717">
        <v>-522295321</v>
      </c>
      <c r="W717">
        <v>-522295321</v>
      </c>
    </row>
    <row r="718" spans="1:23" x14ac:dyDescent="0.2">
      <c r="A718">
        <f>Source!A2709</f>
        <v>17</v>
      </c>
      <c r="C718">
        <v>2</v>
      </c>
      <c r="D718">
        <v>0</v>
      </c>
      <c r="E718">
        <f>SmtRes!AV823</f>
        <v>0</v>
      </c>
      <c r="F718" t="str">
        <f>SmtRes!I823</f>
        <v>22.1-18-13</v>
      </c>
      <c r="G718" t="str">
        <f>SmtRes!K823</f>
        <v>Автомобили-самосвалы, грузоподъемность до 10 т</v>
      </c>
      <c r="H718" t="str">
        <f>SmtRes!O823</f>
        <v>маш.-ч</v>
      </c>
      <c r="I718">
        <f>SmtRes!Y823*Source!I2709</f>
        <v>3.1600000000000003E-2</v>
      </c>
      <c r="J718">
        <f>SmtRes!AO823</f>
        <v>1</v>
      </c>
      <c r="K718">
        <f>SmtRes!AF823</f>
        <v>1014.12</v>
      </c>
      <c r="L718">
        <f>SmtRes!DB823</f>
        <v>10.14</v>
      </c>
      <c r="M718">
        <f>ROUND(ROUND(L718*Source!I2709, 6)*1, 2)</f>
        <v>32.04</v>
      </c>
      <c r="N718">
        <f>SmtRes!AB823</f>
        <v>1014.12</v>
      </c>
      <c r="O718">
        <f>ROUND(ROUND(L718*Source!I2709, 6)*SmtRes!DA823, 2)</f>
        <v>32.04</v>
      </c>
      <c r="P718">
        <f>SmtRes!AG823</f>
        <v>317.13</v>
      </c>
      <c r="Q718">
        <f>SmtRes!DC823</f>
        <v>3.17</v>
      </c>
      <c r="R718">
        <f>ROUND(ROUND(Q718*Source!I2709, 6)*1, 2)</f>
        <v>10.02</v>
      </c>
      <c r="S718">
        <f>SmtRes!AC823</f>
        <v>317.13</v>
      </c>
      <c r="T718">
        <f>ROUND(ROUND(Q718*Source!I2709, 6)*SmtRes!AK823, 2)</f>
        <v>10.02</v>
      </c>
      <c r="U718">
        <f>SmtRes!X823</f>
        <v>-1786200580</v>
      </c>
      <c r="V718">
        <v>-522295321</v>
      </c>
      <c r="W718">
        <v>-522295321</v>
      </c>
    </row>
    <row r="719" spans="1:23" x14ac:dyDescent="0.2">
      <c r="A719">
        <f>Source!A2710</f>
        <v>17</v>
      </c>
      <c r="C719">
        <v>3</v>
      </c>
      <c r="D719">
        <v>0</v>
      </c>
      <c r="E719">
        <f>SmtRes!AV828</f>
        <v>0</v>
      </c>
      <c r="F719" t="str">
        <f>SmtRes!I828</f>
        <v>21.3-1-64</v>
      </c>
      <c r="G719" t="str">
        <f>SmtRes!K828</f>
        <v>Смеси бетонные, БСГ, тяжелого бетона на гранитном щебне, класс прочности: В7,5 (М100); П3, фракция 5-20</v>
      </c>
      <c r="H719" t="str">
        <f>SmtRes!O828</f>
        <v>м3</v>
      </c>
      <c r="I719">
        <f>SmtRes!Y828*Source!I2710</f>
        <v>3.2232000000000003</v>
      </c>
      <c r="J719">
        <f>SmtRes!AO828</f>
        <v>1</v>
      </c>
      <c r="K719">
        <f>SmtRes!AE828</f>
        <v>3247.23</v>
      </c>
      <c r="L719">
        <f>SmtRes!DB828</f>
        <v>331217.46000000002</v>
      </c>
      <c r="M719">
        <f>ROUND(ROUND(L719*Source!I2710, 6)*1, 2)</f>
        <v>10466.469999999999</v>
      </c>
      <c r="N719">
        <f>SmtRes!AA828</f>
        <v>3247.23</v>
      </c>
      <c r="O719">
        <f>ROUND(ROUND(L719*Source!I2710, 6)*SmtRes!DA828, 2)</f>
        <v>10466.469999999999</v>
      </c>
      <c r="P719">
        <f>SmtRes!AG828</f>
        <v>0</v>
      </c>
      <c r="Q719">
        <f>SmtRes!DC828</f>
        <v>0</v>
      </c>
      <c r="R719">
        <f>ROUND(ROUND(Q719*Source!I2710, 6)*1, 2)</f>
        <v>0</v>
      </c>
      <c r="S719">
        <f>SmtRes!AC828</f>
        <v>0</v>
      </c>
      <c r="T719">
        <f>ROUND(ROUND(Q719*Source!I2710, 6)*SmtRes!AK828, 2)</f>
        <v>0</v>
      </c>
      <c r="U719">
        <f>SmtRes!X828</f>
        <v>339861588</v>
      </c>
      <c r="V719">
        <v>99845993</v>
      </c>
      <c r="W719">
        <v>99845993</v>
      </c>
    </row>
    <row r="720" spans="1:23" x14ac:dyDescent="0.2">
      <c r="A720">
        <f>Source!A2710</f>
        <v>17</v>
      </c>
      <c r="C720">
        <v>3</v>
      </c>
      <c r="D720">
        <v>0</v>
      </c>
      <c r="E720">
        <f>SmtRes!AV827</f>
        <v>0</v>
      </c>
      <c r="F720" t="str">
        <f>SmtRes!I827</f>
        <v>21.1-25-13</v>
      </c>
      <c r="G720" t="str">
        <f>SmtRes!K827</f>
        <v>Вода</v>
      </c>
      <c r="H720" t="str">
        <f>SmtRes!O827</f>
        <v>м3</v>
      </c>
      <c r="I720">
        <f>SmtRes!Y827*Source!I2710</f>
        <v>5.5300000000000002E-2</v>
      </c>
      <c r="J720">
        <f>SmtRes!AO827</f>
        <v>1</v>
      </c>
      <c r="K720">
        <f>SmtRes!AE827</f>
        <v>35.25</v>
      </c>
      <c r="L720">
        <f>SmtRes!DB827</f>
        <v>61.69</v>
      </c>
      <c r="M720">
        <f>ROUND(ROUND(L720*Source!I2710, 6)*1, 2)</f>
        <v>1.95</v>
      </c>
      <c r="N720">
        <f>SmtRes!AA827</f>
        <v>35.25</v>
      </c>
      <c r="O720">
        <f>ROUND(ROUND(L720*Source!I2710, 6)*SmtRes!DA827, 2)</f>
        <v>1.95</v>
      </c>
      <c r="P720">
        <f>SmtRes!AG827</f>
        <v>0</v>
      </c>
      <c r="Q720">
        <f>SmtRes!DC827</f>
        <v>0</v>
      </c>
      <c r="R720">
        <f>ROUND(ROUND(Q720*Source!I2710, 6)*1, 2)</f>
        <v>0</v>
      </c>
      <c r="S720">
        <f>SmtRes!AC827</f>
        <v>0</v>
      </c>
      <c r="T720">
        <f>ROUND(ROUND(Q720*Source!I2710, 6)*SmtRes!AK827, 2)</f>
        <v>0</v>
      </c>
      <c r="U720">
        <f>SmtRes!X827</f>
        <v>2028445372</v>
      </c>
      <c r="V720">
        <v>1411454429</v>
      </c>
      <c r="W720">
        <v>1411454429</v>
      </c>
    </row>
    <row r="721" spans="1:23" x14ac:dyDescent="0.2">
      <c r="A721">
        <f>Source!A2710</f>
        <v>17</v>
      </c>
      <c r="C721">
        <v>3</v>
      </c>
      <c r="D721">
        <v>0</v>
      </c>
      <c r="E721">
        <f>SmtRes!AV826</f>
        <v>0</v>
      </c>
      <c r="F721" t="str">
        <f>SmtRes!I826</f>
        <v>21.1-20-17</v>
      </c>
      <c r="G721" t="str">
        <f>SmtRes!K826</f>
        <v>Мешковина</v>
      </c>
      <c r="H721" t="str">
        <f>SmtRes!O826</f>
        <v>м2</v>
      </c>
      <c r="I721">
        <f>SmtRes!Y826*Source!I2710</f>
        <v>7.9</v>
      </c>
      <c r="J721">
        <f>SmtRes!AO826</f>
        <v>1</v>
      </c>
      <c r="K721">
        <f>SmtRes!AE826</f>
        <v>91.89</v>
      </c>
      <c r="L721">
        <f>SmtRes!DB826</f>
        <v>22972.5</v>
      </c>
      <c r="M721">
        <f>ROUND(ROUND(L721*Source!I2710, 6)*1, 2)</f>
        <v>725.93</v>
      </c>
      <c r="N721">
        <f>SmtRes!AA826</f>
        <v>91.89</v>
      </c>
      <c r="O721">
        <f>ROUND(ROUND(L721*Source!I2710, 6)*SmtRes!DA826, 2)</f>
        <v>725.93</v>
      </c>
      <c r="P721">
        <f>SmtRes!AG826</f>
        <v>0</v>
      </c>
      <c r="Q721">
        <f>SmtRes!DC826</f>
        <v>0</v>
      </c>
      <c r="R721">
        <f>ROUND(ROUND(Q721*Source!I2710, 6)*1, 2)</f>
        <v>0</v>
      </c>
      <c r="S721">
        <f>SmtRes!AC826</f>
        <v>0</v>
      </c>
      <c r="T721">
        <f>ROUND(ROUND(Q721*Source!I2710, 6)*SmtRes!AK826, 2)</f>
        <v>0</v>
      </c>
      <c r="U721">
        <f>SmtRes!X826</f>
        <v>-1493859615</v>
      </c>
      <c r="V721">
        <v>-1413124159</v>
      </c>
      <c r="W721">
        <v>-1413124159</v>
      </c>
    </row>
    <row r="722" spans="1:23" x14ac:dyDescent="0.2">
      <c r="A722">
        <f>Source!A2710</f>
        <v>17</v>
      </c>
      <c r="C722">
        <v>2</v>
      </c>
      <c r="D722">
        <v>0</v>
      </c>
      <c r="E722">
        <f>SmtRes!AV825</f>
        <v>0</v>
      </c>
      <c r="F722" t="str">
        <f>SmtRes!I825</f>
        <v>22.1-6-51</v>
      </c>
      <c r="G722" t="str">
        <f>SmtRes!K825</f>
        <v>Вибраторы поверхностные</v>
      </c>
      <c r="H722" t="str">
        <f>SmtRes!O825</f>
        <v>маш.-ч</v>
      </c>
      <c r="I722">
        <f>SmtRes!Y825*Source!I2710</f>
        <v>0.23415600000000003</v>
      </c>
      <c r="J722">
        <f>SmtRes!AO825</f>
        <v>1</v>
      </c>
      <c r="K722">
        <f>SmtRes!AF825</f>
        <v>3.84</v>
      </c>
      <c r="L722">
        <f>SmtRes!DB825</f>
        <v>28.45</v>
      </c>
      <c r="M722">
        <f>ROUND(ROUND(L722*Source!I2710, 6)*1, 2)</f>
        <v>0.9</v>
      </c>
      <c r="N722">
        <f>SmtRes!AB825</f>
        <v>3.84</v>
      </c>
      <c r="O722">
        <f>ROUND(ROUND(L722*Source!I2710, 6)*SmtRes!DA825, 2)</f>
        <v>0.9</v>
      </c>
      <c r="P722">
        <f>SmtRes!AG825</f>
        <v>0.01</v>
      </c>
      <c r="Q722">
        <f>SmtRes!DC825</f>
        <v>7.0000000000000007E-2</v>
      </c>
      <c r="R722">
        <f>ROUND(ROUND(Q722*Source!I2710, 6)*1, 2)</f>
        <v>0</v>
      </c>
      <c r="S722">
        <f>SmtRes!AC825</f>
        <v>0.01</v>
      </c>
      <c r="T722">
        <f>ROUND(ROUND(Q722*Source!I2710, 6)*SmtRes!AK825, 2)</f>
        <v>0</v>
      </c>
      <c r="U722">
        <f>SmtRes!X825</f>
        <v>-192782718</v>
      </c>
      <c r="V722">
        <v>540280896</v>
      </c>
      <c r="W722">
        <v>540280896</v>
      </c>
    </row>
    <row r="723" spans="1:23" x14ac:dyDescent="0.2">
      <c r="A723">
        <f>Source!A2711</f>
        <v>17</v>
      </c>
      <c r="C723">
        <v>3</v>
      </c>
      <c r="D723">
        <v>0</v>
      </c>
      <c r="E723">
        <f>SmtRes!AV830</f>
        <v>0</v>
      </c>
      <c r="F723" t="str">
        <f>SmtRes!I830</f>
        <v>21.3-4-24</v>
      </c>
      <c r="G723" t="str">
        <f>SmtRes!K830</f>
        <v>Арматурные заготовки (стержни, хомуты и т.п.), не собранные в каркасы или сетки, закладные и накладные детали, со сваркой</v>
      </c>
      <c r="H723" t="str">
        <f>SmtRes!O830</f>
        <v>т</v>
      </c>
      <c r="I723">
        <f>SmtRes!Y830*Source!I2711</f>
        <v>8.7999999999999995E-2</v>
      </c>
      <c r="J723">
        <f>SmtRes!AO830</f>
        <v>1</v>
      </c>
      <c r="K723">
        <f>SmtRes!AE830</f>
        <v>53233.52</v>
      </c>
      <c r="L723">
        <f>SmtRes!DB830</f>
        <v>53233.52</v>
      </c>
      <c r="M723">
        <f>ROUND(ROUND(L723*Source!I2711, 6)*1, 2)</f>
        <v>4684.55</v>
      </c>
      <c r="N723">
        <f>SmtRes!AA830</f>
        <v>53233.52</v>
      </c>
      <c r="O723">
        <f>ROUND(ROUND(L723*Source!I2711, 6)*SmtRes!DA830, 2)</f>
        <v>4684.55</v>
      </c>
      <c r="P723">
        <f>SmtRes!AG830</f>
        <v>0</v>
      </c>
      <c r="Q723">
        <f>SmtRes!DC830</f>
        <v>0</v>
      </c>
      <c r="R723">
        <f>ROUND(ROUND(Q723*Source!I2711, 6)*1, 2)</f>
        <v>0</v>
      </c>
      <c r="S723">
        <f>SmtRes!AC830</f>
        <v>0</v>
      </c>
      <c r="T723">
        <f>ROUND(ROUND(Q723*Source!I2711, 6)*SmtRes!AK830, 2)</f>
        <v>0</v>
      </c>
      <c r="U723">
        <f>SmtRes!X830</f>
        <v>588667335</v>
      </c>
      <c r="V723">
        <v>1124530016</v>
      </c>
      <c r="W723">
        <v>1124530016</v>
      </c>
    </row>
    <row r="724" spans="1:23" x14ac:dyDescent="0.2">
      <c r="A724">
        <f>Source!A2712</f>
        <v>17</v>
      </c>
      <c r="C724">
        <v>3</v>
      </c>
      <c r="D724">
        <v>0</v>
      </c>
      <c r="E724">
        <f>SmtRes!AV833</f>
        <v>0</v>
      </c>
      <c r="F724" t="str">
        <f>SmtRes!I833</f>
        <v>21.1-23-9</v>
      </c>
      <c r="G724" t="str">
        <f>SmtRes!K833</f>
        <v>Электроды, тип Э-42, 46, 50, диаметр 4 - 6 мм</v>
      </c>
      <c r="H724" t="str">
        <f>SmtRes!O833</f>
        <v>т</v>
      </c>
      <c r="I724">
        <f>SmtRes!Y833*Source!I2712</f>
        <v>3.3600000000000005E-2</v>
      </c>
      <c r="J724">
        <f>SmtRes!AO833</f>
        <v>1</v>
      </c>
      <c r="K724">
        <f>SmtRes!AE833</f>
        <v>110781.14</v>
      </c>
      <c r="L724">
        <f>SmtRes!DB833</f>
        <v>3323.43</v>
      </c>
      <c r="M724">
        <f>ROUND(ROUND(L724*Source!I2712, 6)*1, 2)</f>
        <v>3722.24</v>
      </c>
      <c r="N724">
        <f>SmtRes!AA833</f>
        <v>110781.14</v>
      </c>
      <c r="O724">
        <f>ROUND(ROUND(L724*Source!I2712, 6)*SmtRes!DA833, 2)</f>
        <v>3722.24</v>
      </c>
      <c r="P724">
        <f>SmtRes!AG833</f>
        <v>0</v>
      </c>
      <c r="Q724">
        <f>SmtRes!DC833</f>
        <v>0</v>
      </c>
      <c r="R724">
        <f>ROUND(ROUND(Q724*Source!I2712, 6)*1, 2)</f>
        <v>0</v>
      </c>
      <c r="S724">
        <f>SmtRes!AC833</f>
        <v>0</v>
      </c>
      <c r="T724">
        <f>ROUND(ROUND(Q724*Source!I2712, 6)*SmtRes!AK833, 2)</f>
        <v>0</v>
      </c>
      <c r="U724">
        <f>SmtRes!X833</f>
        <v>-941081254</v>
      </c>
      <c r="V724">
        <v>1991017595</v>
      </c>
      <c r="W724">
        <v>1991017595</v>
      </c>
    </row>
    <row r="725" spans="1:23" x14ac:dyDescent="0.2">
      <c r="A725">
        <f>Source!A2712</f>
        <v>17</v>
      </c>
      <c r="C725">
        <v>2</v>
      </c>
      <c r="D725">
        <v>0</v>
      </c>
      <c r="E725">
        <f>SmtRes!AV832</f>
        <v>0</v>
      </c>
      <c r="F725" t="str">
        <f>SmtRes!I832</f>
        <v>22.1-13-10</v>
      </c>
      <c r="G725" t="str">
        <f>SmtRes!K832</f>
        <v>Агрегаты сварочные однопостовые для ручной электродуговой сварки</v>
      </c>
      <c r="H725" t="str">
        <f>SmtRes!O832</f>
        <v>маш.-ч</v>
      </c>
      <c r="I725">
        <f>SmtRes!Y832*Source!I2712</f>
        <v>24.539200000000001</v>
      </c>
      <c r="J725">
        <f>SmtRes!AO832</f>
        <v>1</v>
      </c>
      <c r="K725">
        <f>SmtRes!AF832</f>
        <v>54.65</v>
      </c>
      <c r="L725">
        <f>SmtRes!DB832</f>
        <v>1197.3800000000001</v>
      </c>
      <c r="M725">
        <f>ROUND(ROUND(L725*Source!I2712, 6)*1, 2)</f>
        <v>1341.07</v>
      </c>
      <c r="N725">
        <f>SmtRes!AB832</f>
        <v>54.65</v>
      </c>
      <c r="O725">
        <f>ROUND(ROUND(L725*Source!I2712, 6)*SmtRes!DA832, 2)</f>
        <v>1341.07</v>
      </c>
      <c r="P725">
        <f>SmtRes!AG832</f>
        <v>0.05</v>
      </c>
      <c r="Q725">
        <f>SmtRes!DC832</f>
        <v>1.1000000000000001</v>
      </c>
      <c r="R725">
        <f>ROUND(ROUND(Q725*Source!I2712, 6)*1, 2)</f>
        <v>1.23</v>
      </c>
      <c r="S725">
        <f>SmtRes!AC832</f>
        <v>0.05</v>
      </c>
      <c r="T725">
        <f>ROUND(ROUND(Q725*Source!I2712, 6)*SmtRes!AK832, 2)</f>
        <v>1.23</v>
      </c>
      <c r="U725">
        <f>SmtRes!X832</f>
        <v>343943799</v>
      </c>
      <c r="V725">
        <v>-1676284724</v>
      </c>
      <c r="W725">
        <v>-1676284724</v>
      </c>
    </row>
    <row r="726" spans="1:23" x14ac:dyDescent="0.2">
      <c r="A726">
        <f>Source!A2714</f>
        <v>17</v>
      </c>
      <c r="C726">
        <v>3</v>
      </c>
      <c r="D726">
        <f>Source!BI2714</f>
        <v>1</v>
      </c>
      <c r="E726">
        <f>Source!FS2714</f>
        <v>0</v>
      </c>
      <c r="F726" t="str">
        <f>Source!F2714</f>
        <v>коммерческое предложение</v>
      </c>
      <c r="G726" t="str">
        <f>Source!G2714</f>
        <v>Эквивалент - Игровой комплекс "Амазонка" ЛГИК-42 (5450 х 6700 х 3100 м)</v>
      </c>
      <c r="H726" t="str">
        <f>Source!H2714</f>
        <v>шт.</v>
      </c>
      <c r="I726">
        <f>Source!I2714</f>
        <v>1</v>
      </c>
      <c r="J726">
        <v>1</v>
      </c>
      <c r="K726">
        <f>Source!AC2714</f>
        <v>633426.67000000004</v>
      </c>
      <c r="M726">
        <f>ROUND(K726*I726, 2)</f>
        <v>633426.67000000004</v>
      </c>
      <c r="N726">
        <f>Source!AC2714*IF(Source!BC2714&lt;&gt; 0, Source!BC2714, 1)</f>
        <v>633426.67000000004</v>
      </c>
      <c r="O726">
        <f>ROUND(N726*I726, 2)</f>
        <v>633426.67000000004</v>
      </c>
      <c r="P726">
        <f>Source!AE2714</f>
        <v>0</v>
      </c>
      <c r="R726">
        <f>ROUND(P726*I726, 2)</f>
        <v>0</v>
      </c>
      <c r="S726">
        <f>Source!AE2714*IF(Source!BS2714&lt;&gt; 0, Source!BS2714, 1)</f>
        <v>0</v>
      </c>
      <c r="T726">
        <f>ROUND(S726*I726, 2)</f>
        <v>0</v>
      </c>
      <c r="U726">
        <f>Source!GF2714</f>
        <v>1503483794</v>
      </c>
      <c r="V726">
        <v>-1484224281</v>
      </c>
      <c r="W726">
        <v>-1484224281</v>
      </c>
    </row>
    <row r="727" spans="1:23" x14ac:dyDescent="0.2">
      <c r="A727">
        <f>Source!A2747</f>
        <v>4</v>
      </c>
      <c r="B727">
        <v>2747</v>
      </c>
      <c r="G727" t="str">
        <f>Source!G2747</f>
        <v>Установка МАФ</v>
      </c>
    </row>
    <row r="728" spans="1:23" x14ac:dyDescent="0.2">
      <c r="A728">
        <f>Source!A2751</f>
        <v>17</v>
      </c>
      <c r="C728">
        <v>3</v>
      </c>
      <c r="D728">
        <v>0</v>
      </c>
      <c r="E728">
        <f>SmtRes!AV839</f>
        <v>0</v>
      </c>
      <c r="F728" t="str">
        <f>SmtRes!I839</f>
        <v>21.7-9-6</v>
      </c>
      <c r="G728" t="str">
        <f>SmtRes!K839</f>
        <v>Столбик для ограды газонной из трубы профильной 40х40 мм, высота 1000мм</v>
      </c>
      <c r="H728" t="str">
        <f>SmtRes!O839</f>
        <v>шт.</v>
      </c>
      <c r="I728">
        <f>SmtRes!Y839*Source!I2751</f>
        <v>4</v>
      </c>
      <c r="J728">
        <f>SmtRes!AO839</f>
        <v>1</v>
      </c>
      <c r="K728">
        <f>SmtRes!AE839</f>
        <v>236.53</v>
      </c>
      <c r="L728">
        <f>SmtRes!DB839</f>
        <v>2365.3000000000002</v>
      </c>
      <c r="M728">
        <f>ROUND(ROUND(L728*Source!I2751, 6)*1, 2)</f>
        <v>946.12</v>
      </c>
      <c r="N728">
        <f>SmtRes!AA839</f>
        <v>236.53</v>
      </c>
      <c r="O728">
        <f>ROUND(ROUND(L728*Source!I2751, 6)*SmtRes!DA839, 2)</f>
        <v>946.12</v>
      </c>
      <c r="P728">
        <f>SmtRes!AG839</f>
        <v>0</v>
      </c>
      <c r="Q728">
        <f>SmtRes!DC839</f>
        <v>0</v>
      </c>
      <c r="R728">
        <f>ROUND(ROUND(Q728*Source!I2751, 6)*1, 2)</f>
        <v>0</v>
      </c>
      <c r="S728">
        <f>SmtRes!AC839</f>
        <v>0</v>
      </c>
      <c r="T728">
        <f>ROUND(ROUND(Q728*Source!I2751, 6)*SmtRes!AK839, 2)</f>
        <v>0</v>
      </c>
      <c r="U728">
        <f>SmtRes!X839</f>
        <v>-1873178035</v>
      </c>
      <c r="V728">
        <v>-820543880</v>
      </c>
      <c r="W728">
        <v>-820543880</v>
      </c>
    </row>
    <row r="729" spans="1:23" x14ac:dyDescent="0.2">
      <c r="A729">
        <f>Source!A2751</f>
        <v>17</v>
      </c>
      <c r="C729">
        <v>3</v>
      </c>
      <c r="D729">
        <v>0</v>
      </c>
      <c r="E729">
        <f>SmtRes!AV838</f>
        <v>0</v>
      </c>
      <c r="F729" t="str">
        <f>SmtRes!I838</f>
        <v>21.1-25-13</v>
      </c>
      <c r="G729" t="str">
        <f>SmtRes!K838</f>
        <v>Вода</v>
      </c>
      <c r="H729" t="str">
        <f>SmtRes!O838</f>
        <v>м3</v>
      </c>
      <c r="I729">
        <f>SmtRes!Y838*Source!I2751</f>
        <v>3.0800000000000001E-2</v>
      </c>
      <c r="J729">
        <f>SmtRes!AO838</f>
        <v>1</v>
      </c>
      <c r="K729">
        <f>SmtRes!AE838</f>
        <v>35.25</v>
      </c>
      <c r="L729">
        <f>SmtRes!DB838</f>
        <v>2.71</v>
      </c>
      <c r="M729">
        <f>ROUND(ROUND(L729*Source!I2751, 6)*1, 2)</f>
        <v>1.08</v>
      </c>
      <c r="N729">
        <f>SmtRes!AA838</f>
        <v>35.25</v>
      </c>
      <c r="O729">
        <f>ROUND(ROUND(L729*Source!I2751, 6)*SmtRes!DA838, 2)</f>
        <v>1.08</v>
      </c>
      <c r="P729">
        <f>SmtRes!AG838</f>
        <v>0</v>
      </c>
      <c r="Q729">
        <f>SmtRes!DC838</f>
        <v>0</v>
      </c>
      <c r="R729">
        <f>ROUND(ROUND(Q729*Source!I2751, 6)*1, 2)</f>
        <v>0</v>
      </c>
      <c r="S729">
        <f>SmtRes!AC838</f>
        <v>0</v>
      </c>
      <c r="T729">
        <f>ROUND(ROUND(Q729*Source!I2751, 6)*SmtRes!AK838, 2)</f>
        <v>0</v>
      </c>
      <c r="U729">
        <f>SmtRes!X838</f>
        <v>1057803868</v>
      </c>
      <c r="V729">
        <v>-2043949916</v>
      </c>
      <c r="W729">
        <v>-2043949916</v>
      </c>
    </row>
    <row r="730" spans="1:23" x14ac:dyDescent="0.2">
      <c r="A730">
        <f>Source!A2751</f>
        <v>17</v>
      </c>
      <c r="C730">
        <v>3</v>
      </c>
      <c r="D730">
        <v>0</v>
      </c>
      <c r="E730">
        <f>SmtRes!AV837</f>
        <v>0</v>
      </c>
      <c r="F730" t="str">
        <f>SmtRes!I837</f>
        <v>21.1-2-13</v>
      </c>
      <c r="G730" t="str">
        <f>SmtRes!K837</f>
        <v>Цемент общестроительный, портландцемент общего назначения, марка 400</v>
      </c>
      <c r="H730" t="str">
        <f>SmtRes!O837</f>
        <v>т</v>
      </c>
      <c r="I730">
        <f>SmtRes!Y837*Source!I2751</f>
        <v>4.2800000000000005E-2</v>
      </c>
      <c r="J730">
        <f>SmtRes!AO837</f>
        <v>1</v>
      </c>
      <c r="K730">
        <f>SmtRes!AE837</f>
        <v>4207.5</v>
      </c>
      <c r="L730">
        <f>SmtRes!DB837</f>
        <v>450.2</v>
      </c>
      <c r="M730">
        <f>ROUND(ROUND(L730*Source!I2751, 6)*1, 2)</f>
        <v>180.08</v>
      </c>
      <c r="N730">
        <f>SmtRes!AA837</f>
        <v>4207.5</v>
      </c>
      <c r="O730">
        <f>ROUND(ROUND(L730*Source!I2751, 6)*SmtRes!DA837, 2)</f>
        <v>180.08</v>
      </c>
      <c r="P730">
        <f>SmtRes!AG837</f>
        <v>0</v>
      </c>
      <c r="Q730">
        <f>SmtRes!DC837</f>
        <v>0</v>
      </c>
      <c r="R730">
        <f>ROUND(ROUND(Q730*Source!I2751, 6)*1, 2)</f>
        <v>0</v>
      </c>
      <c r="S730">
        <f>SmtRes!AC837</f>
        <v>0</v>
      </c>
      <c r="T730">
        <f>ROUND(ROUND(Q730*Source!I2751, 6)*SmtRes!AK837, 2)</f>
        <v>0</v>
      </c>
      <c r="U730">
        <f>SmtRes!X837</f>
        <v>381792092</v>
      </c>
      <c r="V730">
        <v>-1484058169</v>
      </c>
      <c r="W730">
        <v>-1484058169</v>
      </c>
    </row>
    <row r="731" spans="1:23" x14ac:dyDescent="0.2">
      <c r="A731">
        <f>Source!A2751</f>
        <v>17</v>
      </c>
      <c r="C731">
        <v>3</v>
      </c>
      <c r="D731">
        <v>0</v>
      </c>
      <c r="E731">
        <f>SmtRes!AV836</f>
        <v>0</v>
      </c>
      <c r="F731" t="str">
        <f>SmtRes!I836</f>
        <v>21.1-12-11</v>
      </c>
      <c r="G731" t="str">
        <f>SmtRes!K836</f>
        <v>Песок для строительных работ, рядовой</v>
      </c>
      <c r="H731" t="str">
        <f>SmtRes!O836</f>
        <v>м3</v>
      </c>
      <c r="I731">
        <f>SmtRes!Y836*Source!I2751</f>
        <v>0.1196</v>
      </c>
      <c r="J731">
        <f>SmtRes!AO836</f>
        <v>1</v>
      </c>
      <c r="K731">
        <f>SmtRes!AE836</f>
        <v>590.78</v>
      </c>
      <c r="L731">
        <f>SmtRes!DB836</f>
        <v>176.64</v>
      </c>
      <c r="M731">
        <f>ROUND(ROUND(L731*Source!I2751, 6)*1, 2)</f>
        <v>70.66</v>
      </c>
      <c r="N731">
        <f>SmtRes!AA836</f>
        <v>590.78</v>
      </c>
      <c r="O731">
        <f>ROUND(ROUND(L731*Source!I2751, 6)*SmtRes!DA836, 2)</f>
        <v>70.66</v>
      </c>
      <c r="P731">
        <f>SmtRes!AG836</f>
        <v>0</v>
      </c>
      <c r="Q731">
        <f>SmtRes!DC836</f>
        <v>0</v>
      </c>
      <c r="R731">
        <f>ROUND(ROUND(Q731*Source!I2751, 6)*1, 2)</f>
        <v>0</v>
      </c>
      <c r="S731">
        <f>SmtRes!AC836</f>
        <v>0</v>
      </c>
      <c r="T731">
        <f>ROUND(ROUND(Q731*Source!I2751, 6)*SmtRes!AK836, 2)</f>
        <v>0</v>
      </c>
      <c r="U731">
        <f>SmtRes!X836</f>
        <v>1817333636</v>
      </c>
      <c r="V731">
        <v>2132229025</v>
      </c>
      <c r="W731">
        <v>2132229025</v>
      </c>
    </row>
    <row r="732" spans="1:23" x14ac:dyDescent="0.2">
      <c r="A732">
        <f>Source!A2752</f>
        <v>17</v>
      </c>
      <c r="C732">
        <v>3</v>
      </c>
      <c r="D732">
        <f>Source!BI2752</f>
        <v>1</v>
      </c>
      <c r="E732">
        <f>Source!FS2752</f>
        <v>0</v>
      </c>
      <c r="F732" t="str">
        <f>Source!F2752</f>
        <v>коммерческое предложение</v>
      </c>
      <c r="G732" t="str">
        <f>Source!G2752</f>
        <v>Эквивалент - Песочница с крышкой на петлях, ЛГП-02  (1500 х 3100 х 240)</v>
      </c>
      <c r="H732" t="str">
        <f>Source!H2752</f>
        <v>шт.</v>
      </c>
      <c r="I732">
        <f>Source!I2752</f>
        <v>1</v>
      </c>
      <c r="J732">
        <v>1</v>
      </c>
      <c r="K732">
        <f>Source!AC2752</f>
        <v>51776.67</v>
      </c>
      <c r="M732">
        <f>ROUND(K732*I732, 2)</f>
        <v>51776.67</v>
      </c>
      <c r="N732">
        <f>Source!AC2752*IF(Source!BC2752&lt;&gt; 0, Source!BC2752, 1)</f>
        <v>51776.67</v>
      </c>
      <c r="O732">
        <f>ROUND(N732*I732, 2)</f>
        <v>51776.67</v>
      </c>
      <c r="P732">
        <f>Source!AE2752</f>
        <v>0</v>
      </c>
      <c r="R732">
        <f>ROUND(P732*I732, 2)</f>
        <v>0</v>
      </c>
      <c r="S732">
        <f>Source!AE2752*IF(Source!BS2752&lt;&gt; 0, Source!BS2752, 1)</f>
        <v>0</v>
      </c>
      <c r="T732">
        <f>ROUND(S732*I732, 2)</f>
        <v>0</v>
      </c>
      <c r="U732">
        <f>Source!GF2752</f>
        <v>80416227</v>
      </c>
      <c r="V732">
        <v>1149814901</v>
      </c>
      <c r="W732">
        <v>1149814901</v>
      </c>
    </row>
    <row r="733" spans="1:23" x14ac:dyDescent="0.2">
      <c r="A733">
        <f>Source!A2753</f>
        <v>17</v>
      </c>
      <c r="C733">
        <v>3</v>
      </c>
      <c r="D733">
        <v>0</v>
      </c>
      <c r="E733">
        <f>SmtRes!AV844</f>
        <v>0</v>
      </c>
      <c r="F733" t="str">
        <f>SmtRes!I844</f>
        <v>21.7-9-6</v>
      </c>
      <c r="G733" t="str">
        <f>SmtRes!K844</f>
        <v>Столбик для ограды газонной из трубы профильной 40х40 мм, высота 1000мм</v>
      </c>
      <c r="H733" t="str">
        <f>SmtRes!O844</f>
        <v>шт.</v>
      </c>
      <c r="I733">
        <f>SmtRes!Y844*Source!I2753</f>
        <v>4</v>
      </c>
      <c r="J733">
        <f>SmtRes!AO844</f>
        <v>1</v>
      </c>
      <c r="K733">
        <f>SmtRes!AE844</f>
        <v>236.53</v>
      </c>
      <c r="L733">
        <f>SmtRes!DB844</f>
        <v>2365.3000000000002</v>
      </c>
      <c r="M733">
        <f>ROUND(ROUND(L733*Source!I2753, 6)*1, 2)</f>
        <v>946.12</v>
      </c>
      <c r="N733">
        <f>SmtRes!AA844</f>
        <v>236.53</v>
      </c>
      <c r="O733">
        <f>ROUND(ROUND(L733*Source!I2753, 6)*SmtRes!DA844, 2)</f>
        <v>946.12</v>
      </c>
      <c r="P733">
        <f>SmtRes!AG844</f>
        <v>0</v>
      </c>
      <c r="Q733">
        <f>SmtRes!DC844</f>
        <v>0</v>
      </c>
      <c r="R733">
        <f>ROUND(ROUND(Q733*Source!I2753, 6)*1, 2)</f>
        <v>0</v>
      </c>
      <c r="S733">
        <f>SmtRes!AC844</f>
        <v>0</v>
      </c>
      <c r="T733">
        <f>ROUND(ROUND(Q733*Source!I2753, 6)*SmtRes!AK844, 2)</f>
        <v>0</v>
      </c>
      <c r="U733">
        <f>SmtRes!X844</f>
        <v>-1873178035</v>
      </c>
      <c r="V733">
        <v>-820543880</v>
      </c>
      <c r="W733">
        <v>-820543880</v>
      </c>
    </row>
    <row r="734" spans="1:23" x14ac:dyDescent="0.2">
      <c r="A734">
        <f>Source!A2753</f>
        <v>17</v>
      </c>
      <c r="C734">
        <v>3</v>
      </c>
      <c r="D734">
        <v>0</v>
      </c>
      <c r="E734">
        <f>SmtRes!AV843</f>
        <v>0</v>
      </c>
      <c r="F734" t="str">
        <f>SmtRes!I843</f>
        <v>21.1-25-13</v>
      </c>
      <c r="G734" t="str">
        <f>SmtRes!K843</f>
        <v>Вода</v>
      </c>
      <c r="H734" t="str">
        <f>SmtRes!O843</f>
        <v>м3</v>
      </c>
      <c r="I734">
        <f>SmtRes!Y843*Source!I2753</f>
        <v>3.0800000000000001E-2</v>
      </c>
      <c r="J734">
        <f>SmtRes!AO843</f>
        <v>1</v>
      </c>
      <c r="K734">
        <f>SmtRes!AE843</f>
        <v>35.25</v>
      </c>
      <c r="L734">
        <f>SmtRes!DB843</f>
        <v>2.71</v>
      </c>
      <c r="M734">
        <f>ROUND(ROUND(L734*Source!I2753, 6)*1, 2)</f>
        <v>1.08</v>
      </c>
      <c r="N734">
        <f>SmtRes!AA843</f>
        <v>35.25</v>
      </c>
      <c r="O734">
        <f>ROUND(ROUND(L734*Source!I2753, 6)*SmtRes!DA843, 2)</f>
        <v>1.08</v>
      </c>
      <c r="P734">
        <f>SmtRes!AG843</f>
        <v>0</v>
      </c>
      <c r="Q734">
        <f>SmtRes!DC843</f>
        <v>0</v>
      </c>
      <c r="R734">
        <f>ROUND(ROUND(Q734*Source!I2753, 6)*1, 2)</f>
        <v>0</v>
      </c>
      <c r="S734">
        <f>SmtRes!AC843</f>
        <v>0</v>
      </c>
      <c r="T734">
        <f>ROUND(ROUND(Q734*Source!I2753, 6)*SmtRes!AK843, 2)</f>
        <v>0</v>
      </c>
      <c r="U734">
        <f>SmtRes!X843</f>
        <v>1057803868</v>
      </c>
      <c r="V734">
        <v>-2043949916</v>
      </c>
      <c r="W734">
        <v>-2043949916</v>
      </c>
    </row>
    <row r="735" spans="1:23" x14ac:dyDescent="0.2">
      <c r="A735">
        <f>Source!A2753</f>
        <v>17</v>
      </c>
      <c r="C735">
        <v>3</v>
      </c>
      <c r="D735">
        <v>0</v>
      </c>
      <c r="E735">
        <f>SmtRes!AV842</f>
        <v>0</v>
      </c>
      <c r="F735" t="str">
        <f>SmtRes!I842</f>
        <v>21.1-2-13</v>
      </c>
      <c r="G735" t="str">
        <f>SmtRes!K842</f>
        <v>Цемент общестроительный, портландцемент общего назначения, марка 400</v>
      </c>
      <c r="H735" t="str">
        <f>SmtRes!O842</f>
        <v>т</v>
      </c>
      <c r="I735">
        <f>SmtRes!Y842*Source!I2753</f>
        <v>4.2800000000000005E-2</v>
      </c>
      <c r="J735">
        <f>SmtRes!AO842</f>
        <v>1</v>
      </c>
      <c r="K735">
        <f>SmtRes!AE842</f>
        <v>4207.5</v>
      </c>
      <c r="L735">
        <f>SmtRes!DB842</f>
        <v>450.2</v>
      </c>
      <c r="M735">
        <f>ROUND(ROUND(L735*Source!I2753, 6)*1, 2)</f>
        <v>180.08</v>
      </c>
      <c r="N735">
        <f>SmtRes!AA842</f>
        <v>4207.5</v>
      </c>
      <c r="O735">
        <f>ROUND(ROUND(L735*Source!I2753, 6)*SmtRes!DA842, 2)</f>
        <v>180.08</v>
      </c>
      <c r="P735">
        <f>SmtRes!AG842</f>
        <v>0</v>
      </c>
      <c r="Q735">
        <f>SmtRes!DC842</f>
        <v>0</v>
      </c>
      <c r="R735">
        <f>ROUND(ROUND(Q735*Source!I2753, 6)*1, 2)</f>
        <v>0</v>
      </c>
      <c r="S735">
        <f>SmtRes!AC842</f>
        <v>0</v>
      </c>
      <c r="T735">
        <f>ROUND(ROUND(Q735*Source!I2753, 6)*SmtRes!AK842, 2)</f>
        <v>0</v>
      </c>
      <c r="U735">
        <f>SmtRes!X842</f>
        <v>381792092</v>
      </c>
      <c r="V735">
        <v>-1484058169</v>
      </c>
      <c r="W735">
        <v>-1484058169</v>
      </c>
    </row>
    <row r="736" spans="1:23" x14ac:dyDescent="0.2">
      <c r="A736">
        <f>Source!A2753</f>
        <v>17</v>
      </c>
      <c r="C736">
        <v>3</v>
      </c>
      <c r="D736">
        <v>0</v>
      </c>
      <c r="E736">
        <f>SmtRes!AV841</f>
        <v>0</v>
      </c>
      <c r="F736" t="str">
        <f>SmtRes!I841</f>
        <v>21.1-12-11</v>
      </c>
      <c r="G736" t="str">
        <f>SmtRes!K841</f>
        <v>Песок для строительных работ, рядовой</v>
      </c>
      <c r="H736" t="str">
        <f>SmtRes!O841</f>
        <v>м3</v>
      </c>
      <c r="I736">
        <f>SmtRes!Y841*Source!I2753</f>
        <v>0.1196</v>
      </c>
      <c r="J736">
        <f>SmtRes!AO841</f>
        <v>1</v>
      </c>
      <c r="K736">
        <f>SmtRes!AE841</f>
        <v>590.78</v>
      </c>
      <c r="L736">
        <f>SmtRes!DB841</f>
        <v>176.64</v>
      </c>
      <c r="M736">
        <f>ROUND(ROUND(L736*Source!I2753, 6)*1, 2)</f>
        <v>70.66</v>
      </c>
      <c r="N736">
        <f>SmtRes!AA841</f>
        <v>590.78</v>
      </c>
      <c r="O736">
        <f>ROUND(ROUND(L736*Source!I2753, 6)*SmtRes!DA841, 2)</f>
        <v>70.66</v>
      </c>
      <c r="P736">
        <f>SmtRes!AG841</f>
        <v>0</v>
      </c>
      <c r="Q736">
        <f>SmtRes!DC841</f>
        <v>0</v>
      </c>
      <c r="R736">
        <f>ROUND(ROUND(Q736*Source!I2753, 6)*1, 2)</f>
        <v>0</v>
      </c>
      <c r="S736">
        <f>SmtRes!AC841</f>
        <v>0</v>
      </c>
      <c r="T736">
        <f>ROUND(ROUND(Q736*Source!I2753, 6)*SmtRes!AK841, 2)</f>
        <v>0</v>
      </c>
      <c r="U736">
        <f>SmtRes!X841</f>
        <v>1817333636</v>
      </c>
      <c r="V736">
        <v>2132229025</v>
      </c>
      <c r="W736">
        <v>2132229025</v>
      </c>
    </row>
    <row r="737" spans="1:23" x14ac:dyDescent="0.2">
      <c r="A737">
        <f>Source!A2754</f>
        <v>17</v>
      </c>
      <c r="C737">
        <v>3</v>
      </c>
      <c r="D737">
        <f>Source!BI2754</f>
        <v>1</v>
      </c>
      <c r="E737">
        <f>Source!FS2754</f>
        <v>0</v>
      </c>
      <c r="F737" t="str">
        <f>Source!F2754</f>
        <v>коммерческое предложение</v>
      </c>
      <c r="G737" t="str">
        <f>Source!G2754</f>
        <v>Эквивалент - Качели одинарные на цепях, ЛГК-40.6М  (985 х 1735 х 1983)</v>
      </c>
      <c r="H737" t="str">
        <f>Source!H2754</f>
        <v>шт.</v>
      </c>
      <c r="I737">
        <f>Source!I2754</f>
        <v>1</v>
      </c>
      <c r="J737">
        <v>1</v>
      </c>
      <c r="K737">
        <f>Source!AC2754</f>
        <v>35312.5</v>
      </c>
      <c r="M737">
        <f>ROUND(K737*I737, 2)</f>
        <v>35312.5</v>
      </c>
      <c r="N737">
        <f>Source!AC2754*IF(Source!BC2754&lt;&gt; 0, Source!BC2754, 1)</f>
        <v>35312.5</v>
      </c>
      <c r="O737">
        <f>ROUND(N737*I737, 2)</f>
        <v>35312.5</v>
      </c>
      <c r="P737">
        <f>Source!AE2754</f>
        <v>0</v>
      </c>
      <c r="R737">
        <f>ROUND(P737*I737, 2)</f>
        <v>0</v>
      </c>
      <c r="S737">
        <f>Source!AE2754*IF(Source!BS2754&lt;&gt; 0, Source!BS2754, 1)</f>
        <v>0</v>
      </c>
      <c r="T737">
        <f>ROUND(S737*I737, 2)</f>
        <v>0</v>
      </c>
      <c r="U737">
        <f>Source!GF2754</f>
        <v>-843771684</v>
      </c>
      <c r="V737">
        <v>-192208654</v>
      </c>
      <c r="W737">
        <v>-192208654</v>
      </c>
    </row>
    <row r="738" spans="1:23" x14ac:dyDescent="0.2">
      <c r="A738">
        <f>Source!A2755</f>
        <v>17</v>
      </c>
      <c r="C738">
        <v>3</v>
      </c>
      <c r="D738">
        <v>0</v>
      </c>
      <c r="E738">
        <f>SmtRes!AV849</f>
        <v>0</v>
      </c>
      <c r="F738" t="str">
        <f>SmtRes!I849</f>
        <v>21.7-9-6</v>
      </c>
      <c r="G738" t="str">
        <f>SmtRes!K849</f>
        <v>Столбик для ограды газонной из трубы профильной 40х40 мм, высота 1000мм</v>
      </c>
      <c r="H738" t="str">
        <f>SmtRes!O849</f>
        <v>шт.</v>
      </c>
      <c r="I738">
        <f>SmtRes!Y849*Source!I2755</f>
        <v>1</v>
      </c>
      <c r="J738">
        <f>SmtRes!AO849</f>
        <v>1</v>
      </c>
      <c r="K738">
        <f>SmtRes!AE849</f>
        <v>236.53</v>
      </c>
      <c r="L738">
        <f>SmtRes!DB849</f>
        <v>2365.3000000000002</v>
      </c>
      <c r="M738">
        <f>ROUND(ROUND(L738*Source!I2755, 6)*1, 2)</f>
        <v>236.53</v>
      </c>
      <c r="N738">
        <f>SmtRes!AA849</f>
        <v>236.53</v>
      </c>
      <c r="O738">
        <f>ROUND(ROUND(L738*Source!I2755, 6)*SmtRes!DA849, 2)</f>
        <v>236.53</v>
      </c>
      <c r="P738">
        <f>SmtRes!AG849</f>
        <v>0</v>
      </c>
      <c r="Q738">
        <f>SmtRes!DC849</f>
        <v>0</v>
      </c>
      <c r="R738">
        <f>ROUND(ROUND(Q738*Source!I2755, 6)*1, 2)</f>
        <v>0</v>
      </c>
      <c r="S738">
        <f>SmtRes!AC849</f>
        <v>0</v>
      </c>
      <c r="T738">
        <f>ROUND(ROUND(Q738*Source!I2755, 6)*SmtRes!AK849, 2)</f>
        <v>0</v>
      </c>
      <c r="U738">
        <f>SmtRes!X849</f>
        <v>-1873178035</v>
      </c>
      <c r="V738">
        <v>-820543880</v>
      </c>
      <c r="W738">
        <v>-820543880</v>
      </c>
    </row>
    <row r="739" spans="1:23" x14ac:dyDescent="0.2">
      <c r="A739">
        <f>Source!A2755</f>
        <v>17</v>
      </c>
      <c r="C739">
        <v>3</v>
      </c>
      <c r="D739">
        <v>0</v>
      </c>
      <c r="E739">
        <f>SmtRes!AV848</f>
        <v>0</v>
      </c>
      <c r="F739" t="str">
        <f>SmtRes!I848</f>
        <v>21.1-25-13</v>
      </c>
      <c r="G739" t="str">
        <f>SmtRes!K848</f>
        <v>Вода</v>
      </c>
      <c r="H739" t="str">
        <f>SmtRes!O848</f>
        <v>м3</v>
      </c>
      <c r="I739">
        <f>SmtRes!Y848*Source!I2755</f>
        <v>7.7000000000000002E-3</v>
      </c>
      <c r="J739">
        <f>SmtRes!AO848</f>
        <v>1</v>
      </c>
      <c r="K739">
        <f>SmtRes!AE848</f>
        <v>35.25</v>
      </c>
      <c r="L739">
        <f>SmtRes!DB848</f>
        <v>2.71</v>
      </c>
      <c r="M739">
        <f>ROUND(ROUND(L739*Source!I2755, 6)*1, 2)</f>
        <v>0.27</v>
      </c>
      <c r="N739">
        <f>SmtRes!AA848</f>
        <v>35.25</v>
      </c>
      <c r="O739">
        <f>ROUND(ROUND(L739*Source!I2755, 6)*SmtRes!DA848, 2)</f>
        <v>0.27</v>
      </c>
      <c r="P739">
        <f>SmtRes!AG848</f>
        <v>0</v>
      </c>
      <c r="Q739">
        <f>SmtRes!DC848</f>
        <v>0</v>
      </c>
      <c r="R739">
        <f>ROUND(ROUND(Q739*Source!I2755, 6)*1, 2)</f>
        <v>0</v>
      </c>
      <c r="S739">
        <f>SmtRes!AC848</f>
        <v>0</v>
      </c>
      <c r="T739">
        <f>ROUND(ROUND(Q739*Source!I2755, 6)*SmtRes!AK848, 2)</f>
        <v>0</v>
      </c>
      <c r="U739">
        <f>SmtRes!X848</f>
        <v>1057803868</v>
      </c>
      <c r="V739">
        <v>-2043949916</v>
      </c>
      <c r="W739">
        <v>-2043949916</v>
      </c>
    </row>
    <row r="740" spans="1:23" x14ac:dyDescent="0.2">
      <c r="A740">
        <f>Source!A2755</f>
        <v>17</v>
      </c>
      <c r="C740">
        <v>3</v>
      </c>
      <c r="D740">
        <v>0</v>
      </c>
      <c r="E740">
        <f>SmtRes!AV847</f>
        <v>0</v>
      </c>
      <c r="F740" t="str">
        <f>SmtRes!I847</f>
        <v>21.1-2-13</v>
      </c>
      <c r="G740" t="str">
        <f>SmtRes!K847</f>
        <v>Цемент общестроительный, портландцемент общего назначения, марка 400</v>
      </c>
      <c r="H740" t="str">
        <f>SmtRes!O847</f>
        <v>т</v>
      </c>
      <c r="I740">
        <f>SmtRes!Y847*Source!I2755</f>
        <v>1.0700000000000001E-2</v>
      </c>
      <c r="J740">
        <f>SmtRes!AO847</f>
        <v>1</v>
      </c>
      <c r="K740">
        <f>SmtRes!AE847</f>
        <v>4207.5</v>
      </c>
      <c r="L740">
        <f>SmtRes!DB847</f>
        <v>450.2</v>
      </c>
      <c r="M740">
        <f>ROUND(ROUND(L740*Source!I2755, 6)*1, 2)</f>
        <v>45.02</v>
      </c>
      <c r="N740">
        <f>SmtRes!AA847</f>
        <v>4207.5</v>
      </c>
      <c r="O740">
        <f>ROUND(ROUND(L740*Source!I2755, 6)*SmtRes!DA847, 2)</f>
        <v>45.02</v>
      </c>
      <c r="P740">
        <f>SmtRes!AG847</f>
        <v>0</v>
      </c>
      <c r="Q740">
        <f>SmtRes!DC847</f>
        <v>0</v>
      </c>
      <c r="R740">
        <f>ROUND(ROUND(Q740*Source!I2755, 6)*1, 2)</f>
        <v>0</v>
      </c>
      <c r="S740">
        <f>SmtRes!AC847</f>
        <v>0</v>
      </c>
      <c r="T740">
        <f>ROUND(ROUND(Q740*Source!I2755, 6)*SmtRes!AK847, 2)</f>
        <v>0</v>
      </c>
      <c r="U740">
        <f>SmtRes!X847</f>
        <v>381792092</v>
      </c>
      <c r="V740">
        <v>-1484058169</v>
      </c>
      <c r="W740">
        <v>-1484058169</v>
      </c>
    </row>
    <row r="741" spans="1:23" x14ac:dyDescent="0.2">
      <c r="A741">
        <f>Source!A2755</f>
        <v>17</v>
      </c>
      <c r="C741">
        <v>3</v>
      </c>
      <c r="D741">
        <v>0</v>
      </c>
      <c r="E741">
        <f>SmtRes!AV846</f>
        <v>0</v>
      </c>
      <c r="F741" t="str">
        <f>SmtRes!I846</f>
        <v>21.1-12-11</v>
      </c>
      <c r="G741" t="str">
        <f>SmtRes!K846</f>
        <v>Песок для строительных работ, рядовой</v>
      </c>
      <c r="H741" t="str">
        <f>SmtRes!O846</f>
        <v>м3</v>
      </c>
      <c r="I741">
        <f>SmtRes!Y846*Source!I2755</f>
        <v>2.9899999999999999E-2</v>
      </c>
      <c r="J741">
        <f>SmtRes!AO846</f>
        <v>1</v>
      </c>
      <c r="K741">
        <f>SmtRes!AE846</f>
        <v>590.78</v>
      </c>
      <c r="L741">
        <f>SmtRes!DB846</f>
        <v>176.64</v>
      </c>
      <c r="M741">
        <f>ROUND(ROUND(L741*Source!I2755, 6)*1, 2)</f>
        <v>17.66</v>
      </c>
      <c r="N741">
        <f>SmtRes!AA846</f>
        <v>590.78</v>
      </c>
      <c r="O741">
        <f>ROUND(ROUND(L741*Source!I2755, 6)*SmtRes!DA846, 2)</f>
        <v>17.66</v>
      </c>
      <c r="P741">
        <f>SmtRes!AG846</f>
        <v>0</v>
      </c>
      <c r="Q741">
        <f>SmtRes!DC846</f>
        <v>0</v>
      </c>
      <c r="R741">
        <f>ROUND(ROUND(Q741*Source!I2755, 6)*1, 2)</f>
        <v>0</v>
      </c>
      <c r="S741">
        <f>SmtRes!AC846</f>
        <v>0</v>
      </c>
      <c r="T741">
        <f>ROUND(ROUND(Q741*Source!I2755, 6)*SmtRes!AK846, 2)</f>
        <v>0</v>
      </c>
      <c r="U741">
        <f>SmtRes!X846</f>
        <v>1817333636</v>
      </c>
      <c r="V741">
        <v>2132229025</v>
      </c>
      <c r="W741">
        <v>2132229025</v>
      </c>
    </row>
    <row r="742" spans="1:23" x14ac:dyDescent="0.2">
      <c r="A742">
        <f>Source!A2756</f>
        <v>17</v>
      </c>
      <c r="C742">
        <v>3</v>
      </c>
      <c r="D742">
        <f>Source!BI2756</f>
        <v>1</v>
      </c>
      <c r="E742">
        <f>Source!FS2756</f>
        <v>0</v>
      </c>
      <c r="F742" t="str">
        <f>Source!F2756</f>
        <v>коммерческое предложение</v>
      </c>
      <c r="G742" t="str">
        <f>Source!G2756</f>
        <v>Эквивалент - Качалка «Зайчик» на двух пружинах, ЛГК-105  (540 х 900 х 950)</v>
      </c>
      <c r="H742" t="str">
        <f>Source!H2756</f>
        <v>шт.</v>
      </c>
      <c r="I742">
        <f>Source!I2756</f>
        <v>1</v>
      </c>
      <c r="J742">
        <v>1</v>
      </c>
      <c r="K742">
        <f>Source!AC2756</f>
        <v>22910</v>
      </c>
      <c r="M742">
        <f>ROUND(K742*I742, 2)</f>
        <v>22910</v>
      </c>
      <c r="N742">
        <f>Source!AC2756*IF(Source!BC2756&lt;&gt; 0, Source!BC2756, 1)</f>
        <v>22910</v>
      </c>
      <c r="O742">
        <f>ROUND(N742*I742, 2)</f>
        <v>22910</v>
      </c>
      <c r="P742">
        <f>Source!AE2756</f>
        <v>0</v>
      </c>
      <c r="R742">
        <f>ROUND(P742*I742, 2)</f>
        <v>0</v>
      </c>
      <c r="S742">
        <f>Source!AE2756*IF(Source!BS2756&lt;&gt; 0, Source!BS2756, 1)</f>
        <v>0</v>
      </c>
      <c r="T742">
        <f>ROUND(S742*I742, 2)</f>
        <v>0</v>
      </c>
      <c r="U742">
        <f>Source!GF2756</f>
        <v>538613913</v>
      </c>
      <c r="V742">
        <v>-136326311</v>
      </c>
      <c r="W742">
        <v>-136326311</v>
      </c>
    </row>
    <row r="743" spans="1:23" x14ac:dyDescent="0.2">
      <c r="A743">
        <f>Source!A2757</f>
        <v>17</v>
      </c>
      <c r="C743">
        <v>3</v>
      </c>
      <c r="D743">
        <v>0</v>
      </c>
      <c r="E743">
        <f>SmtRes!AV854</f>
        <v>0</v>
      </c>
      <c r="F743" t="str">
        <f>SmtRes!I854</f>
        <v>21.7-9-6</v>
      </c>
      <c r="G743" t="str">
        <f>SmtRes!K854</f>
        <v>Столбик для ограды газонной из трубы профильной 40х40 мм, высота 1000мм</v>
      </c>
      <c r="H743" t="str">
        <f>SmtRes!O854</f>
        <v>шт.</v>
      </c>
      <c r="I743">
        <f>SmtRes!Y854*Source!I2757</f>
        <v>4</v>
      </c>
      <c r="J743">
        <f>SmtRes!AO854</f>
        <v>1</v>
      </c>
      <c r="K743">
        <f>SmtRes!AE854</f>
        <v>236.53</v>
      </c>
      <c r="L743">
        <f>SmtRes!DB854</f>
        <v>2365.3000000000002</v>
      </c>
      <c r="M743">
        <f>ROUND(ROUND(L743*Source!I2757, 6)*1, 2)</f>
        <v>946.12</v>
      </c>
      <c r="N743">
        <f>SmtRes!AA854</f>
        <v>236.53</v>
      </c>
      <c r="O743">
        <f>ROUND(ROUND(L743*Source!I2757, 6)*SmtRes!DA854, 2)</f>
        <v>946.12</v>
      </c>
      <c r="P743">
        <f>SmtRes!AG854</f>
        <v>0</v>
      </c>
      <c r="Q743">
        <f>SmtRes!DC854</f>
        <v>0</v>
      </c>
      <c r="R743">
        <f>ROUND(ROUND(Q743*Source!I2757, 6)*1, 2)</f>
        <v>0</v>
      </c>
      <c r="S743">
        <f>SmtRes!AC854</f>
        <v>0</v>
      </c>
      <c r="T743">
        <f>ROUND(ROUND(Q743*Source!I2757, 6)*SmtRes!AK854, 2)</f>
        <v>0</v>
      </c>
      <c r="U743">
        <f>SmtRes!X854</f>
        <v>-1873178035</v>
      </c>
      <c r="V743">
        <v>-820543880</v>
      </c>
      <c r="W743">
        <v>-820543880</v>
      </c>
    </row>
    <row r="744" spans="1:23" x14ac:dyDescent="0.2">
      <c r="A744">
        <f>Source!A2757</f>
        <v>17</v>
      </c>
      <c r="C744">
        <v>3</v>
      </c>
      <c r="D744">
        <v>0</v>
      </c>
      <c r="E744">
        <f>SmtRes!AV853</f>
        <v>0</v>
      </c>
      <c r="F744" t="str">
        <f>SmtRes!I853</f>
        <v>21.1-25-13</v>
      </c>
      <c r="G744" t="str">
        <f>SmtRes!K853</f>
        <v>Вода</v>
      </c>
      <c r="H744" t="str">
        <f>SmtRes!O853</f>
        <v>м3</v>
      </c>
      <c r="I744">
        <f>SmtRes!Y853*Source!I2757</f>
        <v>3.0800000000000001E-2</v>
      </c>
      <c r="J744">
        <f>SmtRes!AO853</f>
        <v>1</v>
      </c>
      <c r="K744">
        <f>SmtRes!AE853</f>
        <v>35.25</v>
      </c>
      <c r="L744">
        <f>SmtRes!DB853</f>
        <v>2.71</v>
      </c>
      <c r="M744">
        <f>ROUND(ROUND(L744*Source!I2757, 6)*1, 2)</f>
        <v>1.08</v>
      </c>
      <c r="N744">
        <f>SmtRes!AA853</f>
        <v>35.25</v>
      </c>
      <c r="O744">
        <f>ROUND(ROUND(L744*Source!I2757, 6)*SmtRes!DA853, 2)</f>
        <v>1.08</v>
      </c>
      <c r="P744">
        <f>SmtRes!AG853</f>
        <v>0</v>
      </c>
      <c r="Q744">
        <f>SmtRes!DC853</f>
        <v>0</v>
      </c>
      <c r="R744">
        <f>ROUND(ROUND(Q744*Source!I2757, 6)*1, 2)</f>
        <v>0</v>
      </c>
      <c r="S744">
        <f>SmtRes!AC853</f>
        <v>0</v>
      </c>
      <c r="T744">
        <f>ROUND(ROUND(Q744*Source!I2757, 6)*SmtRes!AK853, 2)</f>
        <v>0</v>
      </c>
      <c r="U744">
        <f>SmtRes!X853</f>
        <v>1057803868</v>
      </c>
      <c r="V744">
        <v>-2043949916</v>
      </c>
      <c r="W744">
        <v>-2043949916</v>
      </c>
    </row>
    <row r="745" spans="1:23" x14ac:dyDescent="0.2">
      <c r="A745">
        <f>Source!A2757</f>
        <v>17</v>
      </c>
      <c r="C745">
        <v>3</v>
      </c>
      <c r="D745">
        <v>0</v>
      </c>
      <c r="E745">
        <f>SmtRes!AV852</f>
        <v>0</v>
      </c>
      <c r="F745" t="str">
        <f>SmtRes!I852</f>
        <v>21.1-2-13</v>
      </c>
      <c r="G745" t="str">
        <f>SmtRes!K852</f>
        <v>Цемент общестроительный, портландцемент общего назначения, марка 400</v>
      </c>
      <c r="H745" t="str">
        <f>SmtRes!O852</f>
        <v>т</v>
      </c>
      <c r="I745">
        <f>SmtRes!Y852*Source!I2757</f>
        <v>4.2800000000000005E-2</v>
      </c>
      <c r="J745">
        <f>SmtRes!AO852</f>
        <v>1</v>
      </c>
      <c r="K745">
        <f>SmtRes!AE852</f>
        <v>4207.5</v>
      </c>
      <c r="L745">
        <f>SmtRes!DB852</f>
        <v>450.2</v>
      </c>
      <c r="M745">
        <f>ROUND(ROUND(L745*Source!I2757, 6)*1, 2)</f>
        <v>180.08</v>
      </c>
      <c r="N745">
        <f>SmtRes!AA852</f>
        <v>4207.5</v>
      </c>
      <c r="O745">
        <f>ROUND(ROUND(L745*Source!I2757, 6)*SmtRes!DA852, 2)</f>
        <v>180.08</v>
      </c>
      <c r="P745">
        <f>SmtRes!AG852</f>
        <v>0</v>
      </c>
      <c r="Q745">
        <f>SmtRes!DC852</f>
        <v>0</v>
      </c>
      <c r="R745">
        <f>ROUND(ROUND(Q745*Source!I2757, 6)*1, 2)</f>
        <v>0</v>
      </c>
      <c r="S745">
        <f>SmtRes!AC852</f>
        <v>0</v>
      </c>
      <c r="T745">
        <f>ROUND(ROUND(Q745*Source!I2757, 6)*SmtRes!AK852, 2)</f>
        <v>0</v>
      </c>
      <c r="U745">
        <f>SmtRes!X852</f>
        <v>381792092</v>
      </c>
      <c r="V745">
        <v>-1484058169</v>
      </c>
      <c r="W745">
        <v>-1484058169</v>
      </c>
    </row>
    <row r="746" spans="1:23" x14ac:dyDescent="0.2">
      <c r="A746">
        <f>Source!A2757</f>
        <v>17</v>
      </c>
      <c r="C746">
        <v>3</v>
      </c>
      <c r="D746">
        <v>0</v>
      </c>
      <c r="E746">
        <f>SmtRes!AV851</f>
        <v>0</v>
      </c>
      <c r="F746" t="str">
        <f>SmtRes!I851</f>
        <v>21.1-12-11</v>
      </c>
      <c r="G746" t="str">
        <f>SmtRes!K851</f>
        <v>Песок для строительных работ, рядовой</v>
      </c>
      <c r="H746" t="str">
        <f>SmtRes!O851</f>
        <v>м3</v>
      </c>
      <c r="I746">
        <f>SmtRes!Y851*Source!I2757</f>
        <v>0.1196</v>
      </c>
      <c r="J746">
        <f>SmtRes!AO851</f>
        <v>1</v>
      </c>
      <c r="K746">
        <f>SmtRes!AE851</f>
        <v>590.78</v>
      </c>
      <c r="L746">
        <f>SmtRes!DB851</f>
        <v>176.64</v>
      </c>
      <c r="M746">
        <f>ROUND(ROUND(L746*Source!I2757, 6)*1, 2)</f>
        <v>70.66</v>
      </c>
      <c r="N746">
        <f>SmtRes!AA851</f>
        <v>590.78</v>
      </c>
      <c r="O746">
        <f>ROUND(ROUND(L746*Source!I2757, 6)*SmtRes!DA851, 2)</f>
        <v>70.66</v>
      </c>
      <c r="P746">
        <f>SmtRes!AG851</f>
        <v>0</v>
      </c>
      <c r="Q746">
        <f>SmtRes!DC851</f>
        <v>0</v>
      </c>
      <c r="R746">
        <f>ROUND(ROUND(Q746*Source!I2757, 6)*1, 2)</f>
        <v>0</v>
      </c>
      <c r="S746">
        <f>SmtRes!AC851</f>
        <v>0</v>
      </c>
      <c r="T746">
        <f>ROUND(ROUND(Q746*Source!I2757, 6)*SmtRes!AK851, 2)</f>
        <v>0</v>
      </c>
      <c r="U746">
        <f>SmtRes!X851</f>
        <v>1817333636</v>
      </c>
      <c r="V746">
        <v>2132229025</v>
      </c>
      <c r="W746">
        <v>2132229025</v>
      </c>
    </row>
    <row r="747" spans="1:23" x14ac:dyDescent="0.2">
      <c r="A747">
        <f>Source!A2758</f>
        <v>17</v>
      </c>
      <c r="C747">
        <v>3</v>
      </c>
      <c r="D747">
        <f>Source!BI2758</f>
        <v>1</v>
      </c>
      <c r="E747">
        <f>Source!FS2758</f>
        <v>0</v>
      </c>
      <c r="F747" t="str">
        <f>Source!F2758</f>
        <v>коммерческое предложение</v>
      </c>
      <c r="G747" t="str">
        <f>Source!G2758</f>
        <v>Эквивалент - Качели-балансир, ЛГК-04  (500 х 2140 х 800)</v>
      </c>
      <c r="H747" t="str">
        <f>Source!H2758</f>
        <v>шт.</v>
      </c>
      <c r="I747">
        <f>Source!I2758</f>
        <v>1</v>
      </c>
      <c r="J747">
        <v>1</v>
      </c>
      <c r="K747">
        <f>Source!AC2758</f>
        <v>20384.169999999998</v>
      </c>
      <c r="M747">
        <f>ROUND(K747*I747, 2)</f>
        <v>20384.169999999998</v>
      </c>
      <c r="N747">
        <f>Source!AC2758*IF(Source!BC2758&lt;&gt; 0, Source!BC2758, 1)</f>
        <v>20384.169999999998</v>
      </c>
      <c r="O747">
        <f>ROUND(N747*I747, 2)</f>
        <v>20384.169999999998</v>
      </c>
      <c r="P747">
        <f>Source!AE2758</f>
        <v>0</v>
      </c>
      <c r="R747">
        <f>ROUND(P747*I747, 2)</f>
        <v>0</v>
      </c>
      <c r="S747">
        <f>Source!AE2758*IF(Source!BS2758&lt;&gt; 0, Source!BS2758, 1)</f>
        <v>0</v>
      </c>
      <c r="T747">
        <f>ROUND(S747*I747, 2)</f>
        <v>0</v>
      </c>
      <c r="U747">
        <f>Source!GF2758</f>
        <v>-1607297624</v>
      </c>
      <c r="V747">
        <v>-721887118</v>
      </c>
      <c r="W747">
        <v>-721887118</v>
      </c>
    </row>
    <row r="748" spans="1:23" x14ac:dyDescent="0.2">
      <c r="A748">
        <f>Source!A2791</f>
        <v>4</v>
      </c>
      <c r="B748">
        <v>2791</v>
      </c>
      <c r="G748" t="str">
        <f>Source!G2791</f>
        <v>Установка лавочек</v>
      </c>
    </row>
    <row r="749" spans="1:23" x14ac:dyDescent="0.2">
      <c r="A749">
        <f>Source!A2795</f>
        <v>17</v>
      </c>
      <c r="C749">
        <v>3</v>
      </c>
      <c r="D749">
        <v>0</v>
      </c>
      <c r="E749">
        <f>SmtRes!AV859</f>
        <v>0</v>
      </c>
      <c r="F749" t="str">
        <f>SmtRes!I859</f>
        <v>21.7-9-6</v>
      </c>
      <c r="G749" t="str">
        <f>SmtRes!K859</f>
        <v>Столбик для ограды газонной из трубы профильной 40х40 мм, высота 1000мм</v>
      </c>
      <c r="H749" t="str">
        <f>SmtRes!O859</f>
        <v>шт.</v>
      </c>
      <c r="I749">
        <f>SmtRes!Y859*Source!I2795</f>
        <v>12</v>
      </c>
      <c r="J749">
        <f>SmtRes!AO859</f>
        <v>1</v>
      </c>
      <c r="K749">
        <f>SmtRes!AE859</f>
        <v>236.53</v>
      </c>
      <c r="L749">
        <f>SmtRes!DB859</f>
        <v>2365.3000000000002</v>
      </c>
      <c r="M749">
        <f>ROUND(ROUND(L749*Source!I2795, 6)*1, 2)</f>
        <v>2838.36</v>
      </c>
      <c r="N749">
        <f>SmtRes!AA859</f>
        <v>236.53</v>
      </c>
      <c r="O749">
        <f>ROUND(ROUND(L749*Source!I2795, 6)*SmtRes!DA859, 2)</f>
        <v>2838.36</v>
      </c>
      <c r="P749">
        <f>SmtRes!AG859</f>
        <v>0</v>
      </c>
      <c r="Q749">
        <f>SmtRes!DC859</f>
        <v>0</v>
      </c>
      <c r="R749">
        <f>ROUND(ROUND(Q749*Source!I2795, 6)*1, 2)</f>
        <v>0</v>
      </c>
      <c r="S749">
        <f>SmtRes!AC859</f>
        <v>0</v>
      </c>
      <c r="T749">
        <f>ROUND(ROUND(Q749*Source!I2795, 6)*SmtRes!AK859, 2)</f>
        <v>0</v>
      </c>
      <c r="U749">
        <f>SmtRes!X859</f>
        <v>-1873178035</v>
      </c>
      <c r="V749">
        <v>-820543880</v>
      </c>
      <c r="W749">
        <v>-820543880</v>
      </c>
    </row>
    <row r="750" spans="1:23" x14ac:dyDescent="0.2">
      <c r="A750">
        <f>Source!A2795</f>
        <v>17</v>
      </c>
      <c r="C750">
        <v>3</v>
      </c>
      <c r="D750">
        <v>0</v>
      </c>
      <c r="E750">
        <f>SmtRes!AV858</f>
        <v>0</v>
      </c>
      <c r="F750" t="str">
        <f>SmtRes!I858</f>
        <v>21.1-25-13</v>
      </c>
      <c r="G750" t="str">
        <f>SmtRes!K858</f>
        <v>Вода</v>
      </c>
      <c r="H750" t="str">
        <f>SmtRes!O858</f>
        <v>м3</v>
      </c>
      <c r="I750">
        <f>SmtRes!Y858*Source!I2795</f>
        <v>9.2399999999999996E-2</v>
      </c>
      <c r="J750">
        <f>SmtRes!AO858</f>
        <v>1</v>
      </c>
      <c r="K750">
        <f>SmtRes!AE858</f>
        <v>35.25</v>
      </c>
      <c r="L750">
        <f>SmtRes!DB858</f>
        <v>2.71</v>
      </c>
      <c r="M750">
        <f>ROUND(ROUND(L750*Source!I2795, 6)*1, 2)</f>
        <v>3.25</v>
      </c>
      <c r="N750">
        <f>SmtRes!AA858</f>
        <v>35.25</v>
      </c>
      <c r="O750">
        <f>ROUND(ROUND(L750*Source!I2795, 6)*SmtRes!DA858, 2)</f>
        <v>3.25</v>
      </c>
      <c r="P750">
        <f>SmtRes!AG858</f>
        <v>0</v>
      </c>
      <c r="Q750">
        <f>SmtRes!DC858</f>
        <v>0</v>
      </c>
      <c r="R750">
        <f>ROUND(ROUND(Q750*Source!I2795, 6)*1, 2)</f>
        <v>0</v>
      </c>
      <c r="S750">
        <f>SmtRes!AC858</f>
        <v>0</v>
      </c>
      <c r="T750">
        <f>ROUND(ROUND(Q750*Source!I2795, 6)*SmtRes!AK858, 2)</f>
        <v>0</v>
      </c>
      <c r="U750">
        <f>SmtRes!X858</f>
        <v>1057803868</v>
      </c>
      <c r="V750">
        <v>-2043949916</v>
      </c>
      <c r="W750">
        <v>-2043949916</v>
      </c>
    </row>
    <row r="751" spans="1:23" x14ac:dyDescent="0.2">
      <c r="A751">
        <f>Source!A2795</f>
        <v>17</v>
      </c>
      <c r="C751">
        <v>3</v>
      </c>
      <c r="D751">
        <v>0</v>
      </c>
      <c r="E751">
        <f>SmtRes!AV857</f>
        <v>0</v>
      </c>
      <c r="F751" t="str">
        <f>SmtRes!I857</f>
        <v>21.1-2-13</v>
      </c>
      <c r="G751" t="str">
        <f>SmtRes!K857</f>
        <v>Цемент общестроительный, портландцемент общего назначения, марка 400</v>
      </c>
      <c r="H751" t="str">
        <f>SmtRes!O857</f>
        <v>т</v>
      </c>
      <c r="I751">
        <f>SmtRes!Y857*Source!I2795</f>
        <v>0.12839999999999999</v>
      </c>
      <c r="J751">
        <f>SmtRes!AO857</f>
        <v>1</v>
      </c>
      <c r="K751">
        <f>SmtRes!AE857</f>
        <v>4207.5</v>
      </c>
      <c r="L751">
        <f>SmtRes!DB857</f>
        <v>450.2</v>
      </c>
      <c r="M751">
        <f>ROUND(ROUND(L751*Source!I2795, 6)*1, 2)</f>
        <v>540.24</v>
      </c>
      <c r="N751">
        <f>SmtRes!AA857</f>
        <v>4207.5</v>
      </c>
      <c r="O751">
        <f>ROUND(ROUND(L751*Source!I2795, 6)*SmtRes!DA857, 2)</f>
        <v>540.24</v>
      </c>
      <c r="P751">
        <f>SmtRes!AG857</f>
        <v>0</v>
      </c>
      <c r="Q751">
        <f>SmtRes!DC857</f>
        <v>0</v>
      </c>
      <c r="R751">
        <f>ROUND(ROUND(Q751*Source!I2795, 6)*1, 2)</f>
        <v>0</v>
      </c>
      <c r="S751">
        <f>SmtRes!AC857</f>
        <v>0</v>
      </c>
      <c r="T751">
        <f>ROUND(ROUND(Q751*Source!I2795, 6)*SmtRes!AK857, 2)</f>
        <v>0</v>
      </c>
      <c r="U751">
        <f>SmtRes!X857</f>
        <v>381792092</v>
      </c>
      <c r="V751">
        <v>-1484058169</v>
      </c>
      <c r="W751">
        <v>-1484058169</v>
      </c>
    </row>
    <row r="752" spans="1:23" x14ac:dyDescent="0.2">
      <c r="A752">
        <f>Source!A2795</f>
        <v>17</v>
      </c>
      <c r="C752">
        <v>3</v>
      </c>
      <c r="D752">
        <v>0</v>
      </c>
      <c r="E752">
        <f>SmtRes!AV856</f>
        <v>0</v>
      </c>
      <c r="F752" t="str">
        <f>SmtRes!I856</f>
        <v>21.1-12-11</v>
      </c>
      <c r="G752" t="str">
        <f>SmtRes!K856</f>
        <v>Песок для строительных работ, рядовой</v>
      </c>
      <c r="H752" t="str">
        <f>SmtRes!O856</f>
        <v>м3</v>
      </c>
      <c r="I752">
        <f>SmtRes!Y856*Source!I2795</f>
        <v>0.35879999999999995</v>
      </c>
      <c r="J752">
        <f>SmtRes!AO856</f>
        <v>1</v>
      </c>
      <c r="K752">
        <f>SmtRes!AE856</f>
        <v>590.78</v>
      </c>
      <c r="L752">
        <f>SmtRes!DB856</f>
        <v>176.64</v>
      </c>
      <c r="M752">
        <f>ROUND(ROUND(L752*Source!I2795, 6)*1, 2)</f>
        <v>211.97</v>
      </c>
      <c r="N752">
        <f>SmtRes!AA856</f>
        <v>590.78</v>
      </c>
      <c r="O752">
        <f>ROUND(ROUND(L752*Source!I2795, 6)*SmtRes!DA856, 2)</f>
        <v>211.97</v>
      </c>
      <c r="P752">
        <f>SmtRes!AG856</f>
        <v>0</v>
      </c>
      <c r="Q752">
        <f>SmtRes!DC856</f>
        <v>0</v>
      </c>
      <c r="R752">
        <f>ROUND(ROUND(Q752*Source!I2795, 6)*1, 2)</f>
        <v>0</v>
      </c>
      <c r="S752">
        <f>SmtRes!AC856</f>
        <v>0</v>
      </c>
      <c r="T752">
        <f>ROUND(ROUND(Q752*Source!I2795, 6)*SmtRes!AK856, 2)</f>
        <v>0</v>
      </c>
      <c r="U752">
        <f>SmtRes!X856</f>
        <v>1817333636</v>
      </c>
      <c r="V752">
        <v>2132229025</v>
      </c>
      <c r="W752">
        <v>2132229025</v>
      </c>
    </row>
    <row r="753" spans="1:23" x14ac:dyDescent="0.2">
      <c r="A753">
        <f>Source!A2796</f>
        <v>17</v>
      </c>
      <c r="C753">
        <v>3</v>
      </c>
      <c r="D753">
        <f>Source!BI2796</f>
        <v>1</v>
      </c>
      <c r="E753">
        <f>Source!FS2796</f>
        <v>0</v>
      </c>
      <c r="F753" t="str">
        <f>Source!F2796</f>
        <v>коммерческое предложение</v>
      </c>
      <c r="G753" t="str">
        <f>Source!G2796</f>
        <v>Эквивалент - Диван парковый, ЛГДП-15.5  (550 х 1500 х 810)</v>
      </c>
      <c r="H753" t="str">
        <f>Source!H2796</f>
        <v>шт.</v>
      </c>
      <c r="I753">
        <f>Source!I2796</f>
        <v>3</v>
      </c>
      <c r="J753">
        <v>1</v>
      </c>
      <c r="K753">
        <f>Source!AC2796</f>
        <v>6054.17</v>
      </c>
      <c r="M753">
        <f>ROUND(K753*I753, 2)</f>
        <v>18162.509999999998</v>
      </c>
      <c r="N753">
        <f>Source!AC2796*IF(Source!BC2796&lt;&gt; 0, Source!BC2796, 1)</f>
        <v>6054.17</v>
      </c>
      <c r="O753">
        <f>ROUND(N753*I753, 2)</f>
        <v>18162.509999999998</v>
      </c>
      <c r="P753">
        <f>Source!AE2796</f>
        <v>0</v>
      </c>
      <c r="R753">
        <f>ROUND(P753*I753, 2)</f>
        <v>0</v>
      </c>
      <c r="S753">
        <f>Source!AE2796*IF(Source!BS2796&lt;&gt; 0, Source!BS2796, 1)</f>
        <v>0</v>
      </c>
      <c r="T753">
        <f>ROUND(S753*I753, 2)</f>
        <v>0</v>
      </c>
      <c r="U753">
        <f>Source!GF2796</f>
        <v>1797666129</v>
      </c>
      <c r="V753">
        <v>170051585</v>
      </c>
      <c r="W753">
        <v>170051585</v>
      </c>
    </row>
    <row r="754" spans="1:23" x14ac:dyDescent="0.2">
      <c r="A754">
        <f>Source!A2829</f>
        <v>4</v>
      </c>
      <c r="B754">
        <v>2829</v>
      </c>
      <c r="G754" t="str">
        <f>Source!G2829</f>
        <v>Установка урн</v>
      </c>
    </row>
    <row r="755" spans="1:23" x14ac:dyDescent="0.2">
      <c r="A755">
        <f>Source!A2833</f>
        <v>17</v>
      </c>
      <c r="C755">
        <v>3</v>
      </c>
      <c r="D755">
        <v>0</v>
      </c>
      <c r="E755">
        <f>SmtRes!AV864</f>
        <v>0</v>
      </c>
      <c r="F755" t="str">
        <f>SmtRes!I864</f>
        <v>21.7-9-6</v>
      </c>
      <c r="G755" t="str">
        <f>SmtRes!K864</f>
        <v>Столбик для ограды газонной из трубы профильной 40х40 мм, высота 1000мм</v>
      </c>
      <c r="H755" t="str">
        <f>SmtRes!O864</f>
        <v>шт.</v>
      </c>
      <c r="I755">
        <f>SmtRes!Y864*Source!I2833</f>
        <v>6</v>
      </c>
      <c r="J755">
        <f>SmtRes!AO864</f>
        <v>1</v>
      </c>
      <c r="K755">
        <f>SmtRes!AE864</f>
        <v>236.53</v>
      </c>
      <c r="L755">
        <f>SmtRes!DB864</f>
        <v>2365.3000000000002</v>
      </c>
      <c r="M755">
        <f>ROUND(ROUND(L755*Source!I2833, 6)*1, 2)</f>
        <v>1419.18</v>
      </c>
      <c r="N755">
        <f>SmtRes!AA864</f>
        <v>236.53</v>
      </c>
      <c r="O755">
        <f>ROUND(ROUND(L755*Source!I2833, 6)*SmtRes!DA864, 2)</f>
        <v>1419.18</v>
      </c>
      <c r="P755">
        <f>SmtRes!AG864</f>
        <v>0</v>
      </c>
      <c r="Q755">
        <f>SmtRes!DC864</f>
        <v>0</v>
      </c>
      <c r="R755">
        <f>ROUND(ROUND(Q755*Source!I2833, 6)*1, 2)</f>
        <v>0</v>
      </c>
      <c r="S755">
        <f>SmtRes!AC864</f>
        <v>0</v>
      </c>
      <c r="T755">
        <f>ROUND(ROUND(Q755*Source!I2833, 6)*SmtRes!AK864, 2)</f>
        <v>0</v>
      </c>
      <c r="U755">
        <f>SmtRes!X864</f>
        <v>-1873178035</v>
      </c>
      <c r="V755">
        <v>-820543880</v>
      </c>
      <c r="W755">
        <v>-820543880</v>
      </c>
    </row>
    <row r="756" spans="1:23" x14ac:dyDescent="0.2">
      <c r="A756">
        <f>Source!A2833</f>
        <v>17</v>
      </c>
      <c r="C756">
        <v>3</v>
      </c>
      <c r="D756">
        <v>0</v>
      </c>
      <c r="E756">
        <f>SmtRes!AV863</f>
        <v>0</v>
      </c>
      <c r="F756" t="str">
        <f>SmtRes!I863</f>
        <v>21.1-25-13</v>
      </c>
      <c r="G756" t="str">
        <f>SmtRes!K863</f>
        <v>Вода</v>
      </c>
      <c r="H756" t="str">
        <f>SmtRes!O863</f>
        <v>м3</v>
      </c>
      <c r="I756">
        <f>SmtRes!Y863*Source!I2833</f>
        <v>4.6199999999999998E-2</v>
      </c>
      <c r="J756">
        <f>SmtRes!AO863</f>
        <v>1</v>
      </c>
      <c r="K756">
        <f>SmtRes!AE863</f>
        <v>35.25</v>
      </c>
      <c r="L756">
        <f>SmtRes!DB863</f>
        <v>2.71</v>
      </c>
      <c r="M756">
        <f>ROUND(ROUND(L756*Source!I2833, 6)*1, 2)</f>
        <v>1.63</v>
      </c>
      <c r="N756">
        <f>SmtRes!AA863</f>
        <v>35.25</v>
      </c>
      <c r="O756">
        <f>ROUND(ROUND(L756*Source!I2833, 6)*SmtRes!DA863, 2)</f>
        <v>1.63</v>
      </c>
      <c r="P756">
        <f>SmtRes!AG863</f>
        <v>0</v>
      </c>
      <c r="Q756">
        <f>SmtRes!DC863</f>
        <v>0</v>
      </c>
      <c r="R756">
        <f>ROUND(ROUND(Q756*Source!I2833, 6)*1, 2)</f>
        <v>0</v>
      </c>
      <c r="S756">
        <f>SmtRes!AC863</f>
        <v>0</v>
      </c>
      <c r="T756">
        <f>ROUND(ROUND(Q756*Source!I2833, 6)*SmtRes!AK863, 2)</f>
        <v>0</v>
      </c>
      <c r="U756">
        <f>SmtRes!X863</f>
        <v>1057803868</v>
      </c>
      <c r="V756">
        <v>-2043949916</v>
      </c>
      <c r="W756">
        <v>-2043949916</v>
      </c>
    </row>
    <row r="757" spans="1:23" x14ac:dyDescent="0.2">
      <c r="A757">
        <f>Source!A2833</f>
        <v>17</v>
      </c>
      <c r="C757">
        <v>3</v>
      </c>
      <c r="D757">
        <v>0</v>
      </c>
      <c r="E757">
        <f>SmtRes!AV862</f>
        <v>0</v>
      </c>
      <c r="F757" t="str">
        <f>SmtRes!I862</f>
        <v>21.1-2-13</v>
      </c>
      <c r="G757" t="str">
        <f>SmtRes!K862</f>
        <v>Цемент общестроительный, портландцемент общего назначения, марка 400</v>
      </c>
      <c r="H757" t="str">
        <f>SmtRes!O862</f>
        <v>т</v>
      </c>
      <c r="I757">
        <f>SmtRes!Y862*Source!I2833</f>
        <v>6.4199999999999993E-2</v>
      </c>
      <c r="J757">
        <f>SmtRes!AO862</f>
        <v>1</v>
      </c>
      <c r="K757">
        <f>SmtRes!AE862</f>
        <v>4207.5</v>
      </c>
      <c r="L757">
        <f>SmtRes!DB862</f>
        <v>450.2</v>
      </c>
      <c r="M757">
        <f>ROUND(ROUND(L757*Source!I2833, 6)*1, 2)</f>
        <v>270.12</v>
      </c>
      <c r="N757">
        <f>SmtRes!AA862</f>
        <v>4207.5</v>
      </c>
      <c r="O757">
        <f>ROUND(ROUND(L757*Source!I2833, 6)*SmtRes!DA862, 2)</f>
        <v>270.12</v>
      </c>
      <c r="P757">
        <f>SmtRes!AG862</f>
        <v>0</v>
      </c>
      <c r="Q757">
        <f>SmtRes!DC862</f>
        <v>0</v>
      </c>
      <c r="R757">
        <f>ROUND(ROUND(Q757*Source!I2833, 6)*1, 2)</f>
        <v>0</v>
      </c>
      <c r="S757">
        <f>SmtRes!AC862</f>
        <v>0</v>
      </c>
      <c r="T757">
        <f>ROUND(ROUND(Q757*Source!I2833, 6)*SmtRes!AK862, 2)</f>
        <v>0</v>
      </c>
      <c r="U757">
        <f>SmtRes!X862</f>
        <v>381792092</v>
      </c>
      <c r="V757">
        <v>-1484058169</v>
      </c>
      <c r="W757">
        <v>-1484058169</v>
      </c>
    </row>
    <row r="758" spans="1:23" x14ac:dyDescent="0.2">
      <c r="A758">
        <f>Source!A2833</f>
        <v>17</v>
      </c>
      <c r="C758">
        <v>3</v>
      </c>
      <c r="D758">
        <v>0</v>
      </c>
      <c r="E758">
        <f>SmtRes!AV861</f>
        <v>0</v>
      </c>
      <c r="F758" t="str">
        <f>SmtRes!I861</f>
        <v>21.1-12-11</v>
      </c>
      <c r="G758" t="str">
        <f>SmtRes!K861</f>
        <v>Песок для строительных работ, рядовой</v>
      </c>
      <c r="H758" t="str">
        <f>SmtRes!O861</f>
        <v>м3</v>
      </c>
      <c r="I758">
        <f>SmtRes!Y861*Source!I2833</f>
        <v>0.17939999999999998</v>
      </c>
      <c r="J758">
        <f>SmtRes!AO861</f>
        <v>1</v>
      </c>
      <c r="K758">
        <f>SmtRes!AE861</f>
        <v>590.78</v>
      </c>
      <c r="L758">
        <f>SmtRes!DB861</f>
        <v>176.64</v>
      </c>
      <c r="M758">
        <f>ROUND(ROUND(L758*Source!I2833, 6)*1, 2)</f>
        <v>105.98</v>
      </c>
      <c r="N758">
        <f>SmtRes!AA861</f>
        <v>590.78</v>
      </c>
      <c r="O758">
        <f>ROUND(ROUND(L758*Source!I2833, 6)*SmtRes!DA861, 2)</f>
        <v>105.98</v>
      </c>
      <c r="P758">
        <f>SmtRes!AG861</f>
        <v>0</v>
      </c>
      <c r="Q758">
        <f>SmtRes!DC861</f>
        <v>0</v>
      </c>
      <c r="R758">
        <f>ROUND(ROUND(Q758*Source!I2833, 6)*1, 2)</f>
        <v>0</v>
      </c>
      <c r="S758">
        <f>SmtRes!AC861</f>
        <v>0</v>
      </c>
      <c r="T758">
        <f>ROUND(ROUND(Q758*Source!I2833, 6)*SmtRes!AK861, 2)</f>
        <v>0</v>
      </c>
      <c r="U758">
        <f>SmtRes!X861</f>
        <v>1817333636</v>
      </c>
      <c r="V758">
        <v>2132229025</v>
      </c>
      <c r="W758">
        <v>2132229025</v>
      </c>
    </row>
    <row r="759" spans="1:23" x14ac:dyDescent="0.2">
      <c r="A759">
        <f>Source!A2834</f>
        <v>17</v>
      </c>
      <c r="C759">
        <v>3</v>
      </c>
      <c r="D759">
        <f>Source!BI2834</f>
        <v>1</v>
      </c>
      <c r="E759">
        <f>Source!FS2834</f>
        <v>0</v>
      </c>
      <c r="F759" t="str">
        <f>Source!F2834</f>
        <v>коммерческое предложение</v>
      </c>
      <c r="G759" t="str">
        <f>Source!G2834</f>
        <v>Эквивалент - Урна металлическая с крышкой, ЛГУ-04  (265 х 330 х 950)</v>
      </c>
      <c r="H759" t="str">
        <f>Source!H2834</f>
        <v>шт.</v>
      </c>
      <c r="I759">
        <f>Source!I2834</f>
        <v>3</v>
      </c>
      <c r="J759">
        <v>1</v>
      </c>
      <c r="K759">
        <f>Source!AC2834</f>
        <v>2916.67</v>
      </c>
      <c r="M759">
        <f>ROUND(K759*I759, 2)</f>
        <v>8750.01</v>
      </c>
      <c r="N759">
        <f>Source!AC2834*IF(Source!BC2834&lt;&gt; 0, Source!BC2834, 1)</f>
        <v>2916.67</v>
      </c>
      <c r="O759">
        <f>ROUND(N759*I759, 2)</f>
        <v>8750.01</v>
      </c>
      <c r="P759">
        <f>Source!AE2834</f>
        <v>0</v>
      </c>
      <c r="R759">
        <f>ROUND(P759*I759, 2)</f>
        <v>0</v>
      </c>
      <c r="S759">
        <f>Source!AE2834*IF(Source!BS2834&lt;&gt; 0, Source!BS2834, 1)</f>
        <v>0</v>
      </c>
      <c r="T759">
        <f>ROUND(S759*I759, 2)</f>
        <v>0</v>
      </c>
      <c r="U759">
        <f>Source!GF2834</f>
        <v>-1300678350</v>
      </c>
      <c r="V759">
        <v>443494862</v>
      </c>
      <c r="W759">
        <v>443494862</v>
      </c>
    </row>
    <row r="760" spans="1:23" x14ac:dyDescent="0.2">
      <c r="A760">
        <f>Source!A2898</f>
        <v>3</v>
      </c>
      <c r="B760">
        <v>2898</v>
      </c>
      <c r="G760" t="str">
        <f>Source!G2898</f>
        <v>Трофимова ул. 5к. 2</v>
      </c>
    </row>
    <row r="761" spans="1:23" x14ac:dyDescent="0.2">
      <c r="A761">
        <f>Source!A2902</f>
        <v>4</v>
      </c>
      <c r="B761">
        <v>2902</v>
      </c>
      <c r="G761" t="str">
        <f>Source!G2902</f>
        <v>Ремонт газона (рулонный)-500м2</v>
      </c>
    </row>
    <row r="762" spans="1:23" x14ac:dyDescent="0.2">
      <c r="A762">
        <f>Source!A2906</f>
        <v>17</v>
      </c>
      <c r="C762">
        <v>3</v>
      </c>
      <c r="D762">
        <v>0</v>
      </c>
      <c r="E762">
        <f>SmtRes!AV868</f>
        <v>0</v>
      </c>
      <c r="F762" t="str">
        <f>SmtRes!I868</f>
        <v>21.4-6-5</v>
      </c>
      <c r="G762" t="str">
        <f>SmtRes!K868</f>
        <v>Земля растительная</v>
      </c>
      <c r="H762" t="str">
        <f>SmtRes!O868</f>
        <v>м3</v>
      </c>
      <c r="I762">
        <f>SmtRes!Y868*Source!I2906</f>
        <v>56.25</v>
      </c>
      <c r="J762">
        <f>SmtRes!AO868</f>
        <v>1</v>
      </c>
      <c r="K762">
        <f>SmtRes!AE868</f>
        <v>753.67</v>
      </c>
      <c r="L762">
        <f>SmtRes!DB868</f>
        <v>11305.05</v>
      </c>
      <c r="M762">
        <f>ROUND(ROUND(L762*Source!I2906, 6)*1, 2)</f>
        <v>42393.94</v>
      </c>
      <c r="N762">
        <f>SmtRes!AA868</f>
        <v>753.67</v>
      </c>
      <c r="O762">
        <f>ROUND(ROUND(L762*Source!I2906, 6)*SmtRes!DA868, 2)</f>
        <v>42393.94</v>
      </c>
      <c r="P762">
        <f>SmtRes!AG868</f>
        <v>0</v>
      </c>
      <c r="Q762">
        <f>SmtRes!DC868</f>
        <v>0</v>
      </c>
      <c r="R762">
        <f>ROUND(ROUND(Q762*Source!I2906, 6)*1, 2)</f>
        <v>0</v>
      </c>
      <c r="S762">
        <f>SmtRes!AC868</f>
        <v>0</v>
      </c>
      <c r="T762">
        <f>ROUND(ROUND(Q762*Source!I2906, 6)*SmtRes!AK868, 2)</f>
        <v>0</v>
      </c>
      <c r="U762">
        <f>SmtRes!X868</f>
        <v>-1277312656</v>
      </c>
      <c r="V762">
        <v>1365262818</v>
      </c>
      <c r="W762">
        <v>1365262818</v>
      </c>
    </row>
    <row r="763" spans="1:23" x14ac:dyDescent="0.2">
      <c r="A763">
        <f>Source!A2906</f>
        <v>17</v>
      </c>
      <c r="C763">
        <v>2</v>
      </c>
      <c r="D763">
        <v>0</v>
      </c>
      <c r="E763">
        <f>SmtRes!AV867</f>
        <v>0</v>
      </c>
      <c r="F763" t="str">
        <f>SmtRes!I867</f>
        <v>22.1-2-7</v>
      </c>
      <c r="G763" t="str">
        <f>SmtRes!K867</f>
        <v>Тракторы на пневмоколесном ходу, мощность до 60 (81) кВт (л.с.)</v>
      </c>
      <c r="H763" t="str">
        <f>SmtRes!O867</f>
        <v>маш.-ч</v>
      </c>
      <c r="I763">
        <f>SmtRes!Y867*Source!I2906</f>
        <v>0.22499999999999998</v>
      </c>
      <c r="J763">
        <f>SmtRes!AO867</f>
        <v>1</v>
      </c>
      <c r="K763">
        <f>SmtRes!AF867</f>
        <v>991.89</v>
      </c>
      <c r="L763">
        <f>SmtRes!DB867</f>
        <v>59.51</v>
      </c>
      <c r="M763">
        <f>ROUND(ROUND(L763*Source!I2906, 6)*1, 2)</f>
        <v>223.16</v>
      </c>
      <c r="N763">
        <f>SmtRes!AB867</f>
        <v>991.89</v>
      </c>
      <c r="O763">
        <f>ROUND(ROUND(L763*Source!I2906, 6)*SmtRes!DA867, 2)</f>
        <v>223.16</v>
      </c>
      <c r="P763">
        <f>SmtRes!AG867</f>
        <v>360.79</v>
      </c>
      <c r="Q763">
        <f>SmtRes!DC867</f>
        <v>21.65</v>
      </c>
      <c r="R763">
        <f>ROUND(ROUND(Q763*Source!I2906, 6)*1, 2)</f>
        <v>81.19</v>
      </c>
      <c r="S763">
        <f>SmtRes!AC867</f>
        <v>360.79</v>
      </c>
      <c r="T763">
        <f>ROUND(ROUND(Q763*Source!I2906, 6)*SmtRes!AK867, 2)</f>
        <v>81.19</v>
      </c>
      <c r="U763">
        <f>SmtRes!X867</f>
        <v>277467460</v>
      </c>
      <c r="V763">
        <v>-1852844644</v>
      </c>
      <c r="W763">
        <v>-1852844644</v>
      </c>
    </row>
    <row r="764" spans="1:23" x14ac:dyDescent="0.2">
      <c r="A764">
        <f>Source!A2906</f>
        <v>17</v>
      </c>
      <c r="C764">
        <v>2</v>
      </c>
      <c r="D764">
        <v>0</v>
      </c>
      <c r="E764">
        <f>SmtRes!AV866</f>
        <v>0</v>
      </c>
      <c r="F764" t="str">
        <f>SmtRes!I866</f>
        <v>22.1-17-39</v>
      </c>
      <c r="G764" t="str">
        <f>SmtRes!K866</f>
        <v>Плуги выкопочные (без трактора)</v>
      </c>
      <c r="H764" t="str">
        <f>SmtRes!O866</f>
        <v>маш.-ч</v>
      </c>
      <c r="I764">
        <f>SmtRes!Y866*Source!I2906</f>
        <v>0.22499999999999998</v>
      </c>
      <c r="J764">
        <f>SmtRes!AO866</f>
        <v>1</v>
      </c>
      <c r="K764">
        <f>SmtRes!AF866</f>
        <v>20.7</v>
      </c>
      <c r="L764">
        <f>SmtRes!DB866</f>
        <v>1.24</v>
      </c>
      <c r="M764">
        <f>ROUND(ROUND(L764*Source!I2906, 6)*1, 2)</f>
        <v>4.6500000000000004</v>
      </c>
      <c r="N764">
        <f>SmtRes!AB866</f>
        <v>20.7</v>
      </c>
      <c r="O764">
        <f>ROUND(ROUND(L764*Source!I2906, 6)*SmtRes!DA866, 2)</f>
        <v>4.6500000000000004</v>
      </c>
      <c r="P764">
        <f>SmtRes!AG866</f>
        <v>9.74</v>
      </c>
      <c r="Q764">
        <f>SmtRes!DC866</f>
        <v>0.57999999999999996</v>
      </c>
      <c r="R764">
        <f>ROUND(ROUND(Q764*Source!I2906, 6)*1, 2)</f>
        <v>2.1800000000000002</v>
      </c>
      <c r="S764">
        <f>SmtRes!AC866</f>
        <v>9.74</v>
      </c>
      <c r="T764">
        <f>ROUND(ROUND(Q764*Source!I2906, 6)*SmtRes!AK866, 2)</f>
        <v>2.1800000000000002</v>
      </c>
      <c r="U764">
        <f>SmtRes!X866</f>
        <v>526885268</v>
      </c>
      <c r="V764">
        <v>-57964362</v>
      </c>
      <c r="W764">
        <v>-57964362</v>
      </c>
    </row>
    <row r="765" spans="1:23" x14ac:dyDescent="0.2">
      <c r="A765">
        <f>Source!A2907</f>
        <v>17</v>
      </c>
      <c r="C765">
        <v>3</v>
      </c>
      <c r="D765">
        <v>0</v>
      </c>
      <c r="E765">
        <f>SmtRes!AV870</f>
        <v>0</v>
      </c>
      <c r="F765" t="str">
        <f>SmtRes!I870</f>
        <v>21.4-6-5</v>
      </c>
      <c r="G765" t="str">
        <f>SmtRes!K870</f>
        <v>Земля растительная</v>
      </c>
      <c r="H765" t="str">
        <f>SmtRes!O870</f>
        <v>м3</v>
      </c>
      <c r="I765">
        <f>SmtRes!Y870*Source!I2907</f>
        <v>18.75</v>
      </c>
      <c r="J765">
        <f>SmtRes!AO870</f>
        <v>1</v>
      </c>
      <c r="K765">
        <f>SmtRes!AE870</f>
        <v>753.67</v>
      </c>
      <c r="L765">
        <f>SmtRes!DB870</f>
        <v>11305.05</v>
      </c>
      <c r="M765">
        <f>ROUND(ROUND(L765*Source!I2907, 6)*1, 2)</f>
        <v>14131.31</v>
      </c>
      <c r="N765">
        <f>SmtRes!AA870</f>
        <v>753.67</v>
      </c>
      <c r="O765">
        <f>ROUND(ROUND(L765*Source!I2907, 6)*SmtRes!DA870, 2)</f>
        <v>14131.31</v>
      </c>
      <c r="P765">
        <f>SmtRes!AG870</f>
        <v>0</v>
      </c>
      <c r="Q765">
        <f>SmtRes!DC870</f>
        <v>0</v>
      </c>
      <c r="R765">
        <f>ROUND(ROUND(Q765*Source!I2907, 6)*1, 2)</f>
        <v>0</v>
      </c>
      <c r="S765">
        <f>SmtRes!AC870</f>
        <v>0</v>
      </c>
      <c r="T765">
        <f>ROUND(ROUND(Q765*Source!I2907, 6)*SmtRes!AK870, 2)</f>
        <v>0</v>
      </c>
      <c r="U765">
        <f>SmtRes!X870</f>
        <v>-1277312656</v>
      </c>
      <c r="V765">
        <v>1365262818</v>
      </c>
      <c r="W765">
        <v>1365262818</v>
      </c>
    </row>
    <row r="766" spans="1:23" x14ac:dyDescent="0.2">
      <c r="A766">
        <f>Source!A2908</f>
        <v>17</v>
      </c>
      <c r="C766">
        <v>3</v>
      </c>
      <c r="D766">
        <v>0</v>
      </c>
      <c r="E766">
        <f>SmtRes!AV872</f>
        <v>0</v>
      </c>
      <c r="F766" t="str">
        <f>SmtRes!I872</f>
        <v>21.4-6-5</v>
      </c>
      <c r="G766" t="str">
        <f>SmtRes!K872</f>
        <v>Земля растительная</v>
      </c>
      <c r="H766" t="str">
        <f>SmtRes!O872</f>
        <v>м3</v>
      </c>
      <c r="I766">
        <f>SmtRes!Y872*Source!I2908</f>
        <v>-25</v>
      </c>
      <c r="J766">
        <f>SmtRes!AO872</f>
        <v>1</v>
      </c>
      <c r="K766">
        <f>SmtRes!AE872</f>
        <v>753.67</v>
      </c>
      <c r="L766">
        <f>SmtRes!DB872</f>
        <v>3768.35</v>
      </c>
      <c r="M766">
        <f>ROUND(ROUND(L766*Source!I2908, 6)*1, 2)</f>
        <v>-18841.75</v>
      </c>
      <c r="N766">
        <f>SmtRes!AA872</f>
        <v>753.67</v>
      </c>
      <c r="O766">
        <f>ROUND(ROUND(L766*Source!I2908, 6)*SmtRes!DA872, 2)</f>
        <v>-18841.75</v>
      </c>
      <c r="P766">
        <f>SmtRes!AG872</f>
        <v>0</v>
      </c>
      <c r="Q766">
        <f>SmtRes!DC872</f>
        <v>0</v>
      </c>
      <c r="R766">
        <f>ROUND(ROUND(Q766*Source!I2908, 6)*1, 2)</f>
        <v>0</v>
      </c>
      <c r="S766">
        <f>SmtRes!AC872</f>
        <v>0</v>
      </c>
      <c r="T766">
        <f>ROUND(ROUND(Q766*Source!I2908, 6)*SmtRes!AK872, 2)</f>
        <v>0</v>
      </c>
      <c r="U766">
        <f>SmtRes!X872</f>
        <v>-1277312656</v>
      </c>
      <c r="V766">
        <v>1365262818</v>
      </c>
      <c r="W766">
        <v>1365262818</v>
      </c>
    </row>
    <row r="767" spans="1:23" x14ac:dyDescent="0.2">
      <c r="A767">
        <f>Source!A2909</f>
        <v>17</v>
      </c>
      <c r="C767">
        <v>3</v>
      </c>
      <c r="D767">
        <v>0</v>
      </c>
      <c r="E767">
        <f>SmtRes!AV875</f>
        <v>0</v>
      </c>
      <c r="F767" t="str">
        <f>SmtRes!I875</f>
        <v>21.4-6-3</v>
      </c>
      <c r="G767" t="str">
        <f>SmtRes!K875</f>
        <v>Газон готовый в рулоне, размер рулона: длина 2,0 м, ширина 0,4 м</v>
      </c>
      <c r="H767" t="str">
        <f>SmtRes!O875</f>
        <v>м2</v>
      </c>
      <c r="I767">
        <f>SmtRes!Y875*Source!I2909</f>
        <v>535</v>
      </c>
      <c r="J767">
        <f>SmtRes!AO875</f>
        <v>1</v>
      </c>
      <c r="K767">
        <f>SmtRes!AE875</f>
        <v>129.94999999999999</v>
      </c>
      <c r="L767">
        <f>SmtRes!DB875</f>
        <v>13904.65</v>
      </c>
      <c r="M767">
        <f>ROUND(ROUND(L767*Source!I2909, 6)*1, 2)</f>
        <v>69523.25</v>
      </c>
      <c r="N767">
        <f>SmtRes!AA875</f>
        <v>129.94999999999999</v>
      </c>
      <c r="O767">
        <f>ROUND(ROUND(L767*Source!I2909, 6)*SmtRes!DA875, 2)</f>
        <v>69523.25</v>
      </c>
      <c r="P767">
        <f>SmtRes!AG875</f>
        <v>0</v>
      </c>
      <c r="Q767">
        <f>SmtRes!DC875</f>
        <v>0</v>
      </c>
      <c r="R767">
        <f>ROUND(ROUND(Q767*Source!I2909, 6)*1, 2)</f>
        <v>0</v>
      </c>
      <c r="S767">
        <f>SmtRes!AC875</f>
        <v>0</v>
      </c>
      <c r="T767">
        <f>ROUND(ROUND(Q767*Source!I2909, 6)*SmtRes!AK875, 2)</f>
        <v>0</v>
      </c>
      <c r="U767">
        <f>SmtRes!X875</f>
        <v>-1862354824</v>
      </c>
      <c r="V767">
        <v>-1035959866</v>
      </c>
      <c r="W767">
        <v>-1035959866</v>
      </c>
    </row>
    <row r="768" spans="1:23" x14ac:dyDescent="0.2">
      <c r="A768">
        <f>Source!A2909</f>
        <v>17</v>
      </c>
      <c r="C768">
        <v>3</v>
      </c>
      <c r="D768">
        <v>0</v>
      </c>
      <c r="E768">
        <f>SmtRes!AV874</f>
        <v>0</v>
      </c>
      <c r="F768" t="str">
        <f>SmtRes!I874</f>
        <v>21.1-9-39</v>
      </c>
      <c r="G768" t="str">
        <f>SmtRes!K874</f>
        <v>Доски хвойных пород, необрезные, длина 2-6,5 м, сорт III, толщина 13-16 мм</v>
      </c>
      <c r="H768" t="str">
        <f>SmtRes!O874</f>
        <v>м3</v>
      </c>
      <c r="I768">
        <f>SmtRes!Y874*Source!I2909</f>
        <v>7.0000000000000007E-2</v>
      </c>
      <c r="J768">
        <f>SmtRes!AO874</f>
        <v>1</v>
      </c>
      <c r="K768">
        <f>SmtRes!AE874</f>
        <v>6863.19</v>
      </c>
      <c r="L768">
        <f>SmtRes!DB874</f>
        <v>96.08</v>
      </c>
      <c r="M768">
        <f>ROUND(ROUND(L768*Source!I2909, 6)*1, 2)</f>
        <v>480.4</v>
      </c>
      <c r="N768">
        <f>SmtRes!AA874</f>
        <v>6863.19</v>
      </c>
      <c r="O768">
        <f>ROUND(ROUND(L768*Source!I2909, 6)*SmtRes!DA874, 2)</f>
        <v>480.4</v>
      </c>
      <c r="P768">
        <f>SmtRes!AG874</f>
        <v>0</v>
      </c>
      <c r="Q768">
        <f>SmtRes!DC874</f>
        <v>0</v>
      </c>
      <c r="R768">
        <f>ROUND(ROUND(Q768*Source!I2909, 6)*1, 2)</f>
        <v>0</v>
      </c>
      <c r="S768">
        <f>SmtRes!AC874</f>
        <v>0</v>
      </c>
      <c r="T768">
        <f>ROUND(ROUND(Q768*Source!I2909, 6)*SmtRes!AK874, 2)</f>
        <v>0</v>
      </c>
      <c r="U768">
        <f>SmtRes!X874</f>
        <v>-288193286</v>
      </c>
      <c r="V768">
        <v>842221896</v>
      </c>
      <c r="W768">
        <v>842221896</v>
      </c>
    </row>
    <row r="769" spans="1:23" x14ac:dyDescent="0.2">
      <c r="A769">
        <f>Source!A2942</f>
        <v>4</v>
      </c>
      <c r="B769">
        <v>2942</v>
      </c>
      <c r="G769" t="str">
        <f>Source!G2942</f>
        <v>Установка ограждений -90п.м. Н-1м</v>
      </c>
    </row>
    <row r="770" spans="1:23" x14ac:dyDescent="0.2">
      <c r="A770">
        <f>Source!A2946</f>
        <v>17</v>
      </c>
      <c r="C770">
        <v>3</v>
      </c>
      <c r="D770">
        <v>0</v>
      </c>
      <c r="E770">
        <f>SmtRes!AV880</f>
        <v>0</v>
      </c>
      <c r="F770" t="str">
        <f>SmtRes!I880</f>
        <v>21.7-9-6</v>
      </c>
      <c r="G770" t="str">
        <f>SmtRes!K880</f>
        <v>Столбик для ограды газонной из трубы профильной 40х40 мм, высота 1000мм</v>
      </c>
      <c r="H770" t="str">
        <f>SmtRes!O880</f>
        <v>шт.</v>
      </c>
      <c r="I770">
        <f>SmtRes!Y880*Source!I2946</f>
        <v>45</v>
      </c>
      <c r="J770">
        <f>SmtRes!AO880</f>
        <v>1</v>
      </c>
      <c r="K770">
        <f>SmtRes!AE880</f>
        <v>236.53</v>
      </c>
      <c r="L770">
        <f>SmtRes!DB880</f>
        <v>2365.3000000000002</v>
      </c>
      <c r="M770">
        <f>ROUND(ROUND(L770*Source!I2946, 6)*1, 2)</f>
        <v>10643.85</v>
      </c>
      <c r="N770">
        <f>SmtRes!AA880</f>
        <v>236.53</v>
      </c>
      <c r="O770">
        <f>ROUND(ROUND(L770*Source!I2946, 6)*SmtRes!DA880, 2)</f>
        <v>10643.85</v>
      </c>
      <c r="P770">
        <f>SmtRes!AG880</f>
        <v>0</v>
      </c>
      <c r="Q770">
        <f>SmtRes!DC880</f>
        <v>0</v>
      </c>
      <c r="R770">
        <f>ROUND(ROUND(Q770*Source!I2946, 6)*1, 2)</f>
        <v>0</v>
      </c>
      <c r="S770">
        <f>SmtRes!AC880</f>
        <v>0</v>
      </c>
      <c r="T770">
        <f>ROUND(ROUND(Q770*Source!I2946, 6)*SmtRes!AK880, 2)</f>
        <v>0</v>
      </c>
      <c r="U770">
        <f>SmtRes!X880</f>
        <v>-1873178035</v>
      </c>
      <c r="V770">
        <v>-820543880</v>
      </c>
      <c r="W770">
        <v>-820543880</v>
      </c>
    </row>
    <row r="771" spans="1:23" x14ac:dyDescent="0.2">
      <c r="A771">
        <f>Source!A2946</f>
        <v>17</v>
      </c>
      <c r="C771">
        <v>3</v>
      </c>
      <c r="D771">
        <v>0</v>
      </c>
      <c r="E771">
        <f>SmtRes!AV879</f>
        <v>0</v>
      </c>
      <c r="F771" t="str">
        <f>SmtRes!I879</f>
        <v>21.1-25-13</v>
      </c>
      <c r="G771" t="str">
        <f>SmtRes!K879</f>
        <v>Вода</v>
      </c>
      <c r="H771" t="str">
        <f>SmtRes!O879</f>
        <v>м3</v>
      </c>
      <c r="I771">
        <f>SmtRes!Y879*Source!I2946</f>
        <v>0.34649999999999997</v>
      </c>
      <c r="J771">
        <f>SmtRes!AO879</f>
        <v>1</v>
      </c>
      <c r="K771">
        <f>SmtRes!AE879</f>
        <v>35.25</v>
      </c>
      <c r="L771">
        <f>SmtRes!DB879</f>
        <v>2.71</v>
      </c>
      <c r="M771">
        <f>ROUND(ROUND(L771*Source!I2946, 6)*1, 2)</f>
        <v>12.2</v>
      </c>
      <c r="N771">
        <f>SmtRes!AA879</f>
        <v>35.25</v>
      </c>
      <c r="O771">
        <f>ROUND(ROUND(L771*Source!I2946, 6)*SmtRes!DA879, 2)</f>
        <v>12.2</v>
      </c>
      <c r="P771">
        <f>SmtRes!AG879</f>
        <v>0</v>
      </c>
      <c r="Q771">
        <f>SmtRes!DC879</f>
        <v>0</v>
      </c>
      <c r="R771">
        <f>ROUND(ROUND(Q771*Source!I2946, 6)*1, 2)</f>
        <v>0</v>
      </c>
      <c r="S771">
        <f>SmtRes!AC879</f>
        <v>0</v>
      </c>
      <c r="T771">
        <f>ROUND(ROUND(Q771*Source!I2946, 6)*SmtRes!AK879, 2)</f>
        <v>0</v>
      </c>
      <c r="U771">
        <f>SmtRes!X879</f>
        <v>1057803868</v>
      </c>
      <c r="V771">
        <v>-2043949916</v>
      </c>
      <c r="W771">
        <v>-2043949916</v>
      </c>
    </row>
    <row r="772" spans="1:23" x14ac:dyDescent="0.2">
      <c r="A772">
        <f>Source!A2946</f>
        <v>17</v>
      </c>
      <c r="C772">
        <v>3</v>
      </c>
      <c r="D772">
        <v>0</v>
      </c>
      <c r="E772">
        <f>SmtRes!AV878</f>
        <v>0</v>
      </c>
      <c r="F772" t="str">
        <f>SmtRes!I878</f>
        <v>21.1-2-13</v>
      </c>
      <c r="G772" t="str">
        <f>SmtRes!K878</f>
        <v>Цемент общестроительный, портландцемент общего назначения, марка 400</v>
      </c>
      <c r="H772" t="str">
        <f>SmtRes!O878</f>
        <v>т</v>
      </c>
      <c r="I772">
        <f>SmtRes!Y878*Source!I2946</f>
        <v>0.48149999999999998</v>
      </c>
      <c r="J772">
        <f>SmtRes!AO878</f>
        <v>1</v>
      </c>
      <c r="K772">
        <f>SmtRes!AE878</f>
        <v>4207.5</v>
      </c>
      <c r="L772">
        <f>SmtRes!DB878</f>
        <v>450.2</v>
      </c>
      <c r="M772">
        <f>ROUND(ROUND(L772*Source!I2946, 6)*1, 2)</f>
        <v>2025.9</v>
      </c>
      <c r="N772">
        <f>SmtRes!AA878</f>
        <v>4207.5</v>
      </c>
      <c r="O772">
        <f>ROUND(ROUND(L772*Source!I2946, 6)*SmtRes!DA878, 2)</f>
        <v>2025.9</v>
      </c>
      <c r="P772">
        <f>SmtRes!AG878</f>
        <v>0</v>
      </c>
      <c r="Q772">
        <f>SmtRes!DC878</f>
        <v>0</v>
      </c>
      <c r="R772">
        <f>ROUND(ROUND(Q772*Source!I2946, 6)*1, 2)</f>
        <v>0</v>
      </c>
      <c r="S772">
        <f>SmtRes!AC878</f>
        <v>0</v>
      </c>
      <c r="T772">
        <f>ROUND(ROUND(Q772*Source!I2946, 6)*SmtRes!AK878, 2)</f>
        <v>0</v>
      </c>
      <c r="U772">
        <f>SmtRes!X878</f>
        <v>381792092</v>
      </c>
      <c r="V772">
        <v>-1484058169</v>
      </c>
      <c r="W772">
        <v>-1484058169</v>
      </c>
    </row>
    <row r="773" spans="1:23" x14ac:dyDescent="0.2">
      <c r="A773">
        <f>Source!A2946</f>
        <v>17</v>
      </c>
      <c r="C773">
        <v>3</v>
      </c>
      <c r="D773">
        <v>0</v>
      </c>
      <c r="E773">
        <f>SmtRes!AV877</f>
        <v>0</v>
      </c>
      <c r="F773" t="str">
        <f>SmtRes!I877</f>
        <v>21.1-12-11</v>
      </c>
      <c r="G773" t="str">
        <f>SmtRes!K877</f>
        <v>Песок для строительных работ, рядовой</v>
      </c>
      <c r="H773" t="str">
        <f>SmtRes!O877</f>
        <v>м3</v>
      </c>
      <c r="I773">
        <f>SmtRes!Y877*Source!I2946</f>
        <v>1.3454999999999999</v>
      </c>
      <c r="J773">
        <f>SmtRes!AO877</f>
        <v>1</v>
      </c>
      <c r="K773">
        <f>SmtRes!AE877</f>
        <v>590.78</v>
      </c>
      <c r="L773">
        <f>SmtRes!DB877</f>
        <v>176.64</v>
      </c>
      <c r="M773">
        <f>ROUND(ROUND(L773*Source!I2946, 6)*1, 2)</f>
        <v>794.88</v>
      </c>
      <c r="N773">
        <f>SmtRes!AA877</f>
        <v>590.78</v>
      </c>
      <c r="O773">
        <f>ROUND(ROUND(L773*Source!I2946, 6)*SmtRes!DA877, 2)</f>
        <v>794.88</v>
      </c>
      <c r="P773">
        <f>SmtRes!AG877</f>
        <v>0</v>
      </c>
      <c r="Q773">
        <f>SmtRes!DC877</f>
        <v>0</v>
      </c>
      <c r="R773">
        <f>ROUND(ROUND(Q773*Source!I2946, 6)*1, 2)</f>
        <v>0</v>
      </c>
      <c r="S773">
        <f>SmtRes!AC877</f>
        <v>0</v>
      </c>
      <c r="T773">
        <f>ROUND(ROUND(Q773*Source!I2946, 6)*SmtRes!AK877, 2)</f>
        <v>0</v>
      </c>
      <c r="U773">
        <f>SmtRes!X877</f>
        <v>1817333636</v>
      </c>
      <c r="V773">
        <v>2132229025</v>
      </c>
      <c r="W773">
        <v>2132229025</v>
      </c>
    </row>
    <row r="774" spans="1:23" x14ac:dyDescent="0.2">
      <c r="A774">
        <f>Source!A2947</f>
        <v>17</v>
      </c>
      <c r="C774">
        <v>3</v>
      </c>
      <c r="D774">
        <f>Source!BI2947</f>
        <v>4</v>
      </c>
      <c r="E774">
        <f>Source!FS2947</f>
        <v>0</v>
      </c>
      <c r="F774" t="str">
        <f>Source!F2947</f>
        <v>коммерческое предложение</v>
      </c>
      <c r="G774" t="str">
        <f>Source!G2947</f>
        <v>Газонное ограждение "Радуга" высотой 1м (секция 2мх1м заполнения профиль 40х20мм  со столбом Н-1,8м профиль 40х40мм) 28м  в т.ч.  45 столбов, цвет серый,</v>
      </c>
      <c r="H774" t="str">
        <f>Source!H2947</f>
        <v>м</v>
      </c>
      <c r="I774">
        <f>Source!I2947</f>
        <v>90</v>
      </c>
      <c r="J774">
        <v>1</v>
      </c>
      <c r="K774">
        <f>Source!AC2947</f>
        <v>3375</v>
      </c>
      <c r="M774">
        <f>ROUND(K774*I774, 2)</f>
        <v>303750</v>
      </c>
      <c r="N774">
        <f>Source!AC2947*IF(Source!BC2947&lt;&gt; 0, Source!BC2947, 1)</f>
        <v>3375</v>
      </c>
      <c r="O774">
        <f>ROUND(N774*I774, 2)</f>
        <v>303750</v>
      </c>
      <c r="P774">
        <f>Source!AE2947</f>
        <v>0</v>
      </c>
      <c r="R774">
        <f>ROUND(P774*I774, 2)</f>
        <v>0</v>
      </c>
      <c r="S774">
        <f>Source!AE2947*IF(Source!BS2947&lt;&gt; 0, Source!BS2947, 1)</f>
        <v>0</v>
      </c>
      <c r="T774">
        <f>ROUND(S774*I774, 2)</f>
        <v>0</v>
      </c>
      <c r="U774">
        <f>Source!GF2947</f>
        <v>-2021667497</v>
      </c>
      <c r="V774">
        <v>1032122051</v>
      </c>
      <c r="W774">
        <v>1032122051</v>
      </c>
    </row>
    <row r="775" spans="1:23" x14ac:dyDescent="0.2">
      <c r="A775">
        <f>Source!A2980</f>
        <v>4</v>
      </c>
      <c r="B775">
        <v>2980</v>
      </c>
      <c r="G775" t="str">
        <f>Source!G2980</f>
        <v>Устройство/замена синтетического покрытия на детской/спортивной площадке с устройством основания и установкой садового бортового камня</v>
      </c>
    </row>
    <row r="776" spans="1:23" x14ac:dyDescent="0.2">
      <c r="A776">
        <f>Source!A2984</f>
        <v>5</v>
      </c>
      <c r="B776">
        <v>2984</v>
      </c>
      <c r="G776" t="str">
        <f>Source!G2984</f>
        <v>Устройство резинового покрытия   на детской площадке -150м2</v>
      </c>
    </row>
    <row r="777" spans="1:23" x14ac:dyDescent="0.2">
      <c r="A777">
        <f>Source!A2988</f>
        <v>17</v>
      </c>
      <c r="C777">
        <v>2</v>
      </c>
      <c r="D777">
        <v>0</v>
      </c>
      <c r="E777">
        <f>SmtRes!AV883</f>
        <v>0</v>
      </c>
      <c r="F777" t="str">
        <f>SmtRes!I883</f>
        <v>22.1-1-44</v>
      </c>
      <c r="G777" t="str">
        <f>SmtRes!K883</f>
        <v>Бульдозеры гусеничные, мощность до 79 кВт (108 л.с.)</v>
      </c>
      <c r="H777" t="str">
        <f>SmtRes!O883</f>
        <v>маш.-ч</v>
      </c>
      <c r="I777">
        <f>SmtRes!Y883*Source!I2988</f>
        <v>0.50625000000000009</v>
      </c>
      <c r="J777">
        <f>SmtRes!AO883</f>
        <v>1</v>
      </c>
      <c r="K777">
        <f>SmtRes!AF883</f>
        <v>1072.23</v>
      </c>
      <c r="L777">
        <f>SmtRes!DB883</f>
        <v>1340.29</v>
      </c>
      <c r="M777">
        <f>ROUND(ROUND(L777*Source!I2988, 6)*1, 2)</f>
        <v>542.82000000000005</v>
      </c>
      <c r="N777">
        <f>SmtRes!AB883</f>
        <v>1072.23</v>
      </c>
      <c r="O777">
        <f>ROUND(ROUND(L777*Source!I2988, 6)*SmtRes!DA883, 2)</f>
        <v>542.82000000000005</v>
      </c>
      <c r="P777">
        <f>SmtRes!AG883</f>
        <v>488.73</v>
      </c>
      <c r="Q777">
        <f>SmtRes!DC883</f>
        <v>610.91</v>
      </c>
      <c r="R777">
        <f>ROUND(ROUND(Q777*Source!I2988, 6)*1, 2)</f>
        <v>247.42</v>
      </c>
      <c r="S777">
        <f>SmtRes!AC883</f>
        <v>488.73</v>
      </c>
      <c r="T777">
        <f>ROUND(ROUND(Q777*Source!I2988, 6)*SmtRes!AK883, 2)</f>
        <v>247.42</v>
      </c>
      <c r="U777">
        <f>SmtRes!X883</f>
        <v>-888973741</v>
      </c>
      <c r="V777">
        <v>-1135609037</v>
      </c>
      <c r="W777">
        <v>-1135609037</v>
      </c>
    </row>
    <row r="778" spans="1:23" x14ac:dyDescent="0.2">
      <c r="A778">
        <f>Source!A2988</f>
        <v>17</v>
      </c>
      <c r="C778">
        <v>2</v>
      </c>
      <c r="D778">
        <v>0</v>
      </c>
      <c r="E778">
        <f>SmtRes!AV882</f>
        <v>0</v>
      </c>
      <c r="F778" t="str">
        <f>SmtRes!I882</f>
        <v>22.1-1-4</v>
      </c>
      <c r="G778" t="str">
        <f>SmtRes!K882</f>
        <v>Экскаваторы на гусеничном ходу гидравлические, объем ковша до 0,5 м3</v>
      </c>
      <c r="H778" t="str">
        <f>SmtRes!O882</f>
        <v>маш.-ч</v>
      </c>
      <c r="I778">
        <f>SmtRes!Y882*Source!I2988</f>
        <v>2.0169000000000001</v>
      </c>
      <c r="J778">
        <f>SmtRes!AO882</f>
        <v>1</v>
      </c>
      <c r="K778">
        <f>SmtRes!AF882</f>
        <v>1493.72</v>
      </c>
      <c r="L778">
        <f>SmtRes!DB882</f>
        <v>7438.73</v>
      </c>
      <c r="M778">
        <f>ROUND(ROUND(L778*Source!I2988, 6)*1, 2)</f>
        <v>3012.69</v>
      </c>
      <c r="N778">
        <f>SmtRes!AB882</f>
        <v>1493.72</v>
      </c>
      <c r="O778">
        <f>ROUND(ROUND(L778*Source!I2988, 6)*SmtRes!DA882, 2)</f>
        <v>3012.69</v>
      </c>
      <c r="P778">
        <f>SmtRes!AG882</f>
        <v>566.86</v>
      </c>
      <c r="Q778">
        <f>SmtRes!DC882</f>
        <v>2822.96</v>
      </c>
      <c r="R778">
        <f>ROUND(ROUND(Q778*Source!I2988, 6)*1, 2)</f>
        <v>1143.3</v>
      </c>
      <c r="S778">
        <f>SmtRes!AC882</f>
        <v>566.86</v>
      </c>
      <c r="T778">
        <f>ROUND(ROUND(Q778*Source!I2988, 6)*SmtRes!AK882, 2)</f>
        <v>1143.3</v>
      </c>
      <c r="U778">
        <f>SmtRes!X882</f>
        <v>-903558812</v>
      </c>
      <c r="V778">
        <v>-646122345</v>
      </c>
      <c r="W778">
        <v>-646122345</v>
      </c>
    </row>
    <row r="779" spans="1:23" x14ac:dyDescent="0.2">
      <c r="A779">
        <f>Source!A2990</f>
        <v>17</v>
      </c>
      <c r="C779">
        <v>2</v>
      </c>
      <c r="D779">
        <v>0</v>
      </c>
      <c r="E779">
        <f>SmtRes!AV885</f>
        <v>0</v>
      </c>
      <c r="F779" t="str">
        <f>SmtRes!I885</f>
        <v>22.1-1-43</v>
      </c>
      <c r="G779" t="str">
        <f>SmtRes!K885</f>
        <v>Бульдозеры гусеничные, мощность до 59 кВт (80 л.с.)</v>
      </c>
      <c r="H779" t="str">
        <f>SmtRes!O885</f>
        <v>маш.-ч</v>
      </c>
      <c r="I779">
        <f>SmtRes!Y885*Source!I2990</f>
        <v>0.62774999999999992</v>
      </c>
      <c r="J779">
        <f>SmtRes!AO885</f>
        <v>1</v>
      </c>
      <c r="K779">
        <f>SmtRes!AF885</f>
        <v>956.79</v>
      </c>
      <c r="L779">
        <f>SmtRes!DB885</f>
        <v>296.60000000000002</v>
      </c>
      <c r="M779">
        <f>ROUND(ROUND(L779*Source!I2990, 6)*1, 2)</f>
        <v>600.62</v>
      </c>
      <c r="N779">
        <f>SmtRes!AB885</f>
        <v>956.79</v>
      </c>
      <c r="O779">
        <f>ROUND(ROUND(L779*Source!I2990, 6)*SmtRes!DA885, 2)</f>
        <v>600.62</v>
      </c>
      <c r="P779">
        <f>SmtRes!AG885</f>
        <v>359.44</v>
      </c>
      <c r="Q779">
        <f>SmtRes!DC885</f>
        <v>111.43</v>
      </c>
      <c r="R779">
        <f>ROUND(ROUND(Q779*Source!I2990, 6)*1, 2)</f>
        <v>225.65</v>
      </c>
      <c r="S779">
        <f>SmtRes!AC885</f>
        <v>359.44</v>
      </c>
      <c r="T779">
        <f>ROUND(ROUND(Q779*Source!I2990, 6)*SmtRes!AK885, 2)</f>
        <v>225.65</v>
      </c>
      <c r="U779">
        <f>SmtRes!X885</f>
        <v>974897901</v>
      </c>
      <c r="V779">
        <v>490068282</v>
      </c>
      <c r="W779">
        <v>490068282</v>
      </c>
    </row>
    <row r="780" spans="1:23" x14ac:dyDescent="0.2">
      <c r="A780">
        <f>Source!A2991</f>
        <v>17</v>
      </c>
      <c r="C780">
        <v>3</v>
      </c>
      <c r="D780">
        <v>0</v>
      </c>
      <c r="E780">
        <f>SmtRes!AV893</f>
        <v>0</v>
      </c>
      <c r="F780" t="str">
        <f>SmtRes!I893</f>
        <v>21.1-25-13</v>
      </c>
      <c r="G780" t="str">
        <f>SmtRes!K893</f>
        <v>Вода</v>
      </c>
      <c r="H780" t="str">
        <f>SmtRes!O893</f>
        <v>м3</v>
      </c>
      <c r="I780">
        <f>SmtRes!Y893*Source!I2991</f>
        <v>0.75</v>
      </c>
      <c r="J780">
        <f>SmtRes!AO893</f>
        <v>1</v>
      </c>
      <c r="K780">
        <f>SmtRes!AE893</f>
        <v>35.25</v>
      </c>
      <c r="L780">
        <f>SmtRes!DB893</f>
        <v>176.25</v>
      </c>
      <c r="M780">
        <f>ROUND(ROUND(L780*Source!I2991, 6)*1, 2)</f>
        <v>26.44</v>
      </c>
      <c r="N780">
        <f>SmtRes!AA893</f>
        <v>35.25</v>
      </c>
      <c r="O780">
        <f>ROUND(ROUND(L780*Source!I2991, 6)*SmtRes!DA893, 2)</f>
        <v>26.44</v>
      </c>
      <c r="P780">
        <f>SmtRes!AG893</f>
        <v>0</v>
      </c>
      <c r="Q780">
        <f>SmtRes!DC893</f>
        <v>0</v>
      </c>
      <c r="R780">
        <f>ROUND(ROUND(Q780*Source!I2991, 6)*1, 2)</f>
        <v>0</v>
      </c>
      <c r="S780">
        <f>SmtRes!AC893</f>
        <v>0</v>
      </c>
      <c r="T780">
        <f>ROUND(ROUND(Q780*Source!I2991, 6)*SmtRes!AK893, 2)</f>
        <v>0</v>
      </c>
      <c r="U780">
        <f>SmtRes!X893</f>
        <v>2028445372</v>
      </c>
      <c r="V780">
        <v>1411454429</v>
      </c>
      <c r="W780">
        <v>1411454429</v>
      </c>
    </row>
    <row r="781" spans="1:23" x14ac:dyDescent="0.2">
      <c r="A781">
        <f>Source!A2991</f>
        <v>17</v>
      </c>
      <c r="C781">
        <v>3</v>
      </c>
      <c r="D781">
        <v>0</v>
      </c>
      <c r="E781">
        <f>SmtRes!AV892</f>
        <v>0</v>
      </c>
      <c r="F781" t="str">
        <f>SmtRes!I892</f>
        <v>21.1-12-10</v>
      </c>
      <c r="G781" t="str">
        <f>SmtRes!K892</f>
        <v>Песок для дорожных работ, рядовой</v>
      </c>
      <c r="H781" t="str">
        <f>SmtRes!O892</f>
        <v>м3</v>
      </c>
      <c r="I781">
        <f>SmtRes!Y892*Source!I2991</f>
        <v>16.5</v>
      </c>
      <c r="J781">
        <f>SmtRes!AO892</f>
        <v>1</v>
      </c>
      <c r="K781">
        <f>SmtRes!AE892</f>
        <v>590.78</v>
      </c>
      <c r="L781">
        <f>SmtRes!DB892</f>
        <v>64985.8</v>
      </c>
      <c r="M781">
        <f>ROUND(ROUND(L781*Source!I2991, 6)*1, 2)</f>
        <v>9747.8700000000008</v>
      </c>
      <c r="N781">
        <f>SmtRes!AA892</f>
        <v>590.78</v>
      </c>
      <c r="O781">
        <f>ROUND(ROUND(L781*Source!I2991, 6)*SmtRes!DA892, 2)</f>
        <v>9747.8700000000008</v>
      </c>
      <c r="P781">
        <f>SmtRes!AG892</f>
        <v>0</v>
      </c>
      <c r="Q781">
        <f>SmtRes!DC892</f>
        <v>0</v>
      </c>
      <c r="R781">
        <f>ROUND(ROUND(Q781*Source!I2991, 6)*1, 2)</f>
        <v>0</v>
      </c>
      <c r="S781">
        <f>SmtRes!AC892</f>
        <v>0</v>
      </c>
      <c r="T781">
        <f>ROUND(ROUND(Q781*Source!I2991, 6)*SmtRes!AK892, 2)</f>
        <v>0</v>
      </c>
      <c r="U781">
        <f>SmtRes!X892</f>
        <v>-840107338</v>
      </c>
      <c r="V781">
        <v>1585412624</v>
      </c>
      <c r="W781">
        <v>1585412624</v>
      </c>
    </row>
    <row r="782" spans="1:23" x14ac:dyDescent="0.2">
      <c r="A782">
        <f>Source!A2991</f>
        <v>17</v>
      </c>
      <c r="C782">
        <v>2</v>
      </c>
      <c r="D782">
        <v>0</v>
      </c>
      <c r="E782">
        <f>SmtRes!AV891</f>
        <v>0</v>
      </c>
      <c r="F782" t="str">
        <f>SmtRes!I891</f>
        <v>22.1-5-7</v>
      </c>
      <c r="G782" t="str">
        <f>SmtRes!K891</f>
        <v>Катки дорожные самоходные на пневмоколесном ходу, масса до 16 т</v>
      </c>
      <c r="H782" t="str">
        <f>SmtRes!O891</f>
        <v>маш.-ч</v>
      </c>
      <c r="I782">
        <f>SmtRes!Y891*Source!I2991</f>
        <v>9.7500000000000003E-2</v>
      </c>
      <c r="J782">
        <f>SmtRes!AO891</f>
        <v>1</v>
      </c>
      <c r="K782">
        <f>SmtRes!AF891</f>
        <v>1213.3399999999999</v>
      </c>
      <c r="L782">
        <f>SmtRes!DB891</f>
        <v>788.67</v>
      </c>
      <c r="M782">
        <f>ROUND(ROUND(L782*Source!I2991, 6)*1, 2)</f>
        <v>118.3</v>
      </c>
      <c r="N782">
        <f>SmtRes!AB891</f>
        <v>1213.3399999999999</v>
      </c>
      <c r="O782">
        <f>ROUND(ROUND(L782*Source!I2991, 6)*SmtRes!DA891, 2)</f>
        <v>118.3</v>
      </c>
      <c r="P782">
        <f>SmtRes!AG891</f>
        <v>461.6</v>
      </c>
      <c r="Q782">
        <f>SmtRes!DC891</f>
        <v>300.04000000000002</v>
      </c>
      <c r="R782">
        <f>ROUND(ROUND(Q782*Source!I2991, 6)*1, 2)</f>
        <v>45.01</v>
      </c>
      <c r="S782">
        <f>SmtRes!AC891</f>
        <v>461.6</v>
      </c>
      <c r="T782">
        <f>ROUND(ROUND(Q782*Source!I2991, 6)*SmtRes!AK891, 2)</f>
        <v>45.01</v>
      </c>
      <c r="U782">
        <f>SmtRes!X891</f>
        <v>-1991511797</v>
      </c>
      <c r="V782">
        <v>-624233938</v>
      </c>
      <c r="W782">
        <v>-624233938</v>
      </c>
    </row>
    <row r="783" spans="1:23" x14ac:dyDescent="0.2">
      <c r="A783">
        <f>Source!A2991</f>
        <v>17</v>
      </c>
      <c r="C783">
        <v>2</v>
      </c>
      <c r="D783">
        <v>0</v>
      </c>
      <c r="E783">
        <f>SmtRes!AV890</f>
        <v>0</v>
      </c>
      <c r="F783" t="str">
        <f>SmtRes!I890</f>
        <v>22.1-5-48</v>
      </c>
      <c r="G783" t="str">
        <f>SmtRes!K890</f>
        <v>Автогрейдеры, мощность 99-147 кВт (130-200 л.с.)</v>
      </c>
      <c r="H783" t="str">
        <f>SmtRes!O890</f>
        <v>маш.-ч</v>
      </c>
      <c r="I783">
        <f>SmtRes!Y890*Source!I2991</f>
        <v>0.29099999999999998</v>
      </c>
      <c r="J783">
        <f>SmtRes!AO890</f>
        <v>1</v>
      </c>
      <c r="K783">
        <f>SmtRes!AF890</f>
        <v>1412.71</v>
      </c>
      <c r="L783">
        <f>SmtRes!DB890</f>
        <v>2740.66</v>
      </c>
      <c r="M783">
        <f>ROUND(ROUND(L783*Source!I2991, 6)*1, 2)</f>
        <v>411.1</v>
      </c>
      <c r="N783">
        <f>SmtRes!AB890</f>
        <v>1412.71</v>
      </c>
      <c r="O783">
        <f>ROUND(ROUND(L783*Source!I2991, 6)*SmtRes!DA890, 2)</f>
        <v>411.1</v>
      </c>
      <c r="P783">
        <f>SmtRes!AG890</f>
        <v>641.32000000000005</v>
      </c>
      <c r="Q783">
        <f>SmtRes!DC890</f>
        <v>1244.1600000000001</v>
      </c>
      <c r="R783">
        <f>ROUND(ROUND(Q783*Source!I2991, 6)*1, 2)</f>
        <v>186.62</v>
      </c>
      <c r="S783">
        <f>SmtRes!AC890</f>
        <v>641.32000000000005</v>
      </c>
      <c r="T783">
        <f>ROUND(ROUND(Q783*Source!I2991, 6)*SmtRes!AK890, 2)</f>
        <v>186.62</v>
      </c>
      <c r="U783">
        <f>SmtRes!X890</f>
        <v>41279402</v>
      </c>
      <c r="V783">
        <v>1949607561</v>
      </c>
      <c r="W783">
        <v>1949607561</v>
      </c>
    </row>
    <row r="784" spans="1:23" x14ac:dyDescent="0.2">
      <c r="A784">
        <f>Source!A2991</f>
        <v>17</v>
      </c>
      <c r="C784">
        <v>2</v>
      </c>
      <c r="D784">
        <v>0</v>
      </c>
      <c r="E784">
        <f>SmtRes!AV889</f>
        <v>0</v>
      </c>
      <c r="F784" t="str">
        <f>SmtRes!I889</f>
        <v>22.1-5-18</v>
      </c>
      <c r="G784" t="str">
        <f>SmtRes!K889</f>
        <v>Поливомоечные машины, емкость цистерны более 5000 л</v>
      </c>
      <c r="H784" t="str">
        <f>SmtRes!O889</f>
        <v>маш.-ч</v>
      </c>
      <c r="I784">
        <f>SmtRes!Y889*Source!I2991</f>
        <v>0.1215</v>
      </c>
      <c r="J784">
        <f>SmtRes!AO889</f>
        <v>1</v>
      </c>
      <c r="K784">
        <f>SmtRes!AF889</f>
        <v>2020.59</v>
      </c>
      <c r="L784">
        <f>SmtRes!DB889</f>
        <v>1636.68</v>
      </c>
      <c r="M784">
        <f>ROUND(ROUND(L784*Source!I2991, 6)*1, 2)</f>
        <v>245.5</v>
      </c>
      <c r="N784">
        <f>SmtRes!AB889</f>
        <v>2020.59</v>
      </c>
      <c r="O784">
        <f>ROUND(ROUND(L784*Source!I2991, 6)*SmtRes!DA889, 2)</f>
        <v>245.5</v>
      </c>
      <c r="P784">
        <f>SmtRes!AG889</f>
        <v>458.56</v>
      </c>
      <c r="Q784">
        <f>SmtRes!DC889</f>
        <v>371.43</v>
      </c>
      <c r="R784">
        <f>ROUND(ROUND(Q784*Source!I2991, 6)*1, 2)</f>
        <v>55.71</v>
      </c>
      <c r="S784">
        <f>SmtRes!AC889</f>
        <v>458.56</v>
      </c>
      <c r="T784">
        <f>ROUND(ROUND(Q784*Source!I2991, 6)*SmtRes!AK889, 2)</f>
        <v>55.71</v>
      </c>
      <c r="U784">
        <f>SmtRes!X889</f>
        <v>351519474</v>
      </c>
      <c r="V784">
        <v>332433507</v>
      </c>
      <c r="W784">
        <v>332433507</v>
      </c>
    </row>
    <row r="785" spans="1:23" x14ac:dyDescent="0.2">
      <c r="A785">
        <f>Source!A2991</f>
        <v>17</v>
      </c>
      <c r="C785">
        <v>2</v>
      </c>
      <c r="D785">
        <v>0</v>
      </c>
      <c r="E785">
        <f>SmtRes!AV888</f>
        <v>0</v>
      </c>
      <c r="F785" t="str">
        <f>SmtRes!I888</f>
        <v>22.1-5-15</v>
      </c>
      <c r="G785" t="str">
        <f>SmtRes!K888</f>
        <v>Катки прицепные пневмоколесные, масса до 50 т</v>
      </c>
      <c r="H785" t="str">
        <f>SmtRes!O888</f>
        <v>маш.-ч</v>
      </c>
      <c r="I785">
        <f>SmtRes!Y888*Source!I2991</f>
        <v>0.312</v>
      </c>
      <c r="J785">
        <f>SmtRes!AO888</f>
        <v>1</v>
      </c>
      <c r="K785">
        <f>SmtRes!AF888</f>
        <v>430.32</v>
      </c>
      <c r="L785">
        <f>SmtRes!DB888</f>
        <v>895.07</v>
      </c>
      <c r="M785">
        <f>ROUND(ROUND(L785*Source!I2991, 6)*1, 2)</f>
        <v>134.26</v>
      </c>
      <c r="N785">
        <f>SmtRes!AB888</f>
        <v>430.32</v>
      </c>
      <c r="O785">
        <f>ROUND(ROUND(L785*Source!I2991, 6)*SmtRes!DA888, 2)</f>
        <v>134.26</v>
      </c>
      <c r="P785">
        <f>SmtRes!AG888</f>
        <v>215.31</v>
      </c>
      <c r="Q785">
        <f>SmtRes!DC888</f>
        <v>447.84</v>
      </c>
      <c r="R785">
        <f>ROUND(ROUND(Q785*Source!I2991, 6)*1, 2)</f>
        <v>67.180000000000007</v>
      </c>
      <c r="S785">
        <f>SmtRes!AC888</f>
        <v>215.31</v>
      </c>
      <c r="T785">
        <f>ROUND(ROUND(Q785*Source!I2991, 6)*SmtRes!AK888, 2)</f>
        <v>67.180000000000007</v>
      </c>
      <c r="U785">
        <f>SmtRes!X888</f>
        <v>1985690002</v>
      </c>
      <c r="V785">
        <v>-684730647</v>
      </c>
      <c r="W785">
        <v>-684730647</v>
      </c>
    </row>
    <row r="786" spans="1:23" x14ac:dyDescent="0.2">
      <c r="A786">
        <f>Source!A2991</f>
        <v>17</v>
      </c>
      <c r="C786">
        <v>2</v>
      </c>
      <c r="D786">
        <v>0</v>
      </c>
      <c r="E786">
        <f>SmtRes!AV887</f>
        <v>0</v>
      </c>
      <c r="F786" t="str">
        <f>SmtRes!I887</f>
        <v>22.1-2-1</v>
      </c>
      <c r="G786" t="str">
        <f>SmtRes!K887</f>
        <v>Тракторы на гусеничном ходу, мощность до 60 (81) кВт (л.с.)</v>
      </c>
      <c r="H786" t="str">
        <f>SmtRes!O887</f>
        <v>маш.-ч</v>
      </c>
      <c r="I786">
        <f>SmtRes!Y887*Source!I2991</f>
        <v>0.312</v>
      </c>
      <c r="J786">
        <f>SmtRes!AO887</f>
        <v>1</v>
      </c>
      <c r="K786">
        <f>SmtRes!AF887</f>
        <v>740.94</v>
      </c>
      <c r="L786">
        <f>SmtRes!DB887</f>
        <v>1541.16</v>
      </c>
      <c r="M786">
        <f>ROUND(ROUND(L786*Source!I2991, 6)*1, 2)</f>
        <v>231.17</v>
      </c>
      <c r="N786">
        <f>SmtRes!AB887</f>
        <v>740.94</v>
      </c>
      <c r="O786">
        <f>ROUND(ROUND(L786*Source!I2991, 6)*SmtRes!DA887, 2)</f>
        <v>231.17</v>
      </c>
      <c r="P786">
        <f>SmtRes!AG887</f>
        <v>413.22</v>
      </c>
      <c r="Q786">
        <f>SmtRes!DC887</f>
        <v>859.5</v>
      </c>
      <c r="R786">
        <f>ROUND(ROUND(Q786*Source!I2991, 6)*1, 2)</f>
        <v>128.93</v>
      </c>
      <c r="S786">
        <f>SmtRes!AC887</f>
        <v>413.22</v>
      </c>
      <c r="T786">
        <f>ROUND(ROUND(Q786*Source!I2991, 6)*SmtRes!AK887, 2)</f>
        <v>128.93</v>
      </c>
      <c r="U786">
        <f>SmtRes!X887</f>
        <v>-714750861</v>
      </c>
      <c r="V786">
        <v>-1179145407</v>
      </c>
      <c r="W786">
        <v>-1179145407</v>
      </c>
    </row>
    <row r="787" spans="1:23" x14ac:dyDescent="0.2">
      <c r="A787">
        <f>Source!A2992</f>
        <v>17</v>
      </c>
      <c r="C787">
        <v>3</v>
      </c>
      <c r="D787">
        <v>0</v>
      </c>
      <c r="E787">
        <f>SmtRes!AV902</f>
        <v>0</v>
      </c>
      <c r="F787" t="str">
        <f>SmtRes!I902</f>
        <v>21.1-25-13</v>
      </c>
      <c r="G787" t="str">
        <f>SmtRes!K902</f>
        <v>Вода</v>
      </c>
      <c r="H787" t="str">
        <f>SmtRes!O902</f>
        <v>м3</v>
      </c>
      <c r="I787">
        <f>SmtRes!Y902*Source!I2992</f>
        <v>1.575</v>
      </c>
      <c r="J787">
        <f>SmtRes!AO902</f>
        <v>1</v>
      </c>
      <c r="K787">
        <f>SmtRes!AE902</f>
        <v>35.25</v>
      </c>
      <c r="L787">
        <f>SmtRes!DB902</f>
        <v>246.75</v>
      </c>
      <c r="M787">
        <f>ROUND(ROUND(L787*Source!I2992, 6)*1, 2)</f>
        <v>55.52</v>
      </c>
      <c r="N787">
        <f>SmtRes!AA902</f>
        <v>35.25</v>
      </c>
      <c r="O787">
        <f>ROUND(ROUND(L787*Source!I2992, 6)*SmtRes!DA902, 2)</f>
        <v>55.52</v>
      </c>
      <c r="P787">
        <f>SmtRes!AG902</f>
        <v>0</v>
      </c>
      <c r="Q787">
        <f>SmtRes!DC902</f>
        <v>0</v>
      </c>
      <c r="R787">
        <f>ROUND(ROUND(Q787*Source!I2992, 6)*1, 2)</f>
        <v>0</v>
      </c>
      <c r="S787">
        <f>SmtRes!AC902</f>
        <v>0</v>
      </c>
      <c r="T787">
        <f>ROUND(ROUND(Q787*Source!I2992, 6)*SmtRes!AK902, 2)</f>
        <v>0</v>
      </c>
      <c r="U787">
        <f>SmtRes!X902</f>
        <v>2028445372</v>
      </c>
      <c r="V787">
        <v>1411454429</v>
      </c>
      <c r="W787">
        <v>1411454429</v>
      </c>
    </row>
    <row r="788" spans="1:23" x14ac:dyDescent="0.2">
      <c r="A788">
        <f>Source!A2992</f>
        <v>17</v>
      </c>
      <c r="C788">
        <v>3</v>
      </c>
      <c r="D788">
        <v>0</v>
      </c>
      <c r="E788">
        <f>SmtRes!AV901</f>
        <v>0</v>
      </c>
      <c r="F788" t="str">
        <f>SmtRes!I901</f>
        <v>21.1-12-36</v>
      </c>
      <c r="G788" t="str">
        <f>SmtRes!K901</f>
        <v>Щебень из естественного камня для строительных работ, марка 1200-800, фракция 20-40 мм</v>
      </c>
      <c r="H788" t="str">
        <f>SmtRes!O901</f>
        <v>м3</v>
      </c>
      <c r="I788">
        <f>SmtRes!Y901*Source!I2992</f>
        <v>28.35</v>
      </c>
      <c r="J788">
        <f>SmtRes!AO901</f>
        <v>1</v>
      </c>
      <c r="K788">
        <f>SmtRes!AE901</f>
        <v>1763.75</v>
      </c>
      <c r="L788">
        <f>SmtRes!DB901</f>
        <v>222232.5</v>
      </c>
      <c r="M788">
        <f>ROUND(ROUND(L788*Source!I2992, 6)*1, 2)</f>
        <v>50002.31</v>
      </c>
      <c r="N788">
        <f>SmtRes!AA901</f>
        <v>1763.75</v>
      </c>
      <c r="O788">
        <f>ROUND(ROUND(L788*Source!I2992, 6)*SmtRes!DA901, 2)</f>
        <v>50002.31</v>
      </c>
      <c r="P788">
        <f>SmtRes!AG901</f>
        <v>0</v>
      </c>
      <c r="Q788">
        <f>SmtRes!DC901</f>
        <v>0</v>
      </c>
      <c r="R788">
        <f>ROUND(ROUND(Q788*Source!I2992, 6)*1, 2)</f>
        <v>0</v>
      </c>
      <c r="S788">
        <f>SmtRes!AC901</f>
        <v>0</v>
      </c>
      <c r="T788">
        <f>ROUND(ROUND(Q788*Source!I2992, 6)*SmtRes!AK901, 2)</f>
        <v>0</v>
      </c>
      <c r="U788">
        <f>SmtRes!X901</f>
        <v>811973350</v>
      </c>
      <c r="V788">
        <v>-100050385</v>
      </c>
      <c r="W788">
        <v>-100050385</v>
      </c>
    </row>
    <row r="789" spans="1:23" x14ac:dyDescent="0.2">
      <c r="A789">
        <f>Source!A2992</f>
        <v>17</v>
      </c>
      <c r="C789">
        <v>2</v>
      </c>
      <c r="D789">
        <v>0</v>
      </c>
      <c r="E789">
        <f>SmtRes!AV900</f>
        <v>0</v>
      </c>
      <c r="F789" t="str">
        <f>SmtRes!I900</f>
        <v>22.1-5-7</v>
      </c>
      <c r="G789" t="str">
        <f>SmtRes!K900</f>
        <v>Катки дорожные самоходные на пневмоколесном ходу, масса до 16 т</v>
      </c>
      <c r="H789" t="str">
        <f>SmtRes!O900</f>
        <v>маш.-ч</v>
      </c>
      <c r="I789">
        <f>SmtRes!Y900*Source!I2992</f>
        <v>0.14625000000000002</v>
      </c>
      <c r="J789">
        <f>SmtRes!AO900</f>
        <v>1</v>
      </c>
      <c r="K789">
        <f>SmtRes!AF900</f>
        <v>1213.3399999999999</v>
      </c>
      <c r="L789">
        <f>SmtRes!DB900</f>
        <v>788.67</v>
      </c>
      <c r="M789">
        <f>ROUND(ROUND(L789*Source!I2992, 6)*1, 2)</f>
        <v>177.45</v>
      </c>
      <c r="N789">
        <f>SmtRes!AB900</f>
        <v>1213.3399999999999</v>
      </c>
      <c r="O789">
        <f>ROUND(ROUND(L789*Source!I2992, 6)*SmtRes!DA900, 2)</f>
        <v>177.45</v>
      </c>
      <c r="P789">
        <f>SmtRes!AG900</f>
        <v>461.6</v>
      </c>
      <c r="Q789">
        <f>SmtRes!DC900</f>
        <v>300.04000000000002</v>
      </c>
      <c r="R789">
        <f>ROUND(ROUND(Q789*Source!I2992, 6)*1, 2)</f>
        <v>67.510000000000005</v>
      </c>
      <c r="S789">
        <f>SmtRes!AC900</f>
        <v>461.6</v>
      </c>
      <c r="T789">
        <f>ROUND(ROUND(Q789*Source!I2992, 6)*SmtRes!AK900, 2)</f>
        <v>67.510000000000005</v>
      </c>
      <c r="U789">
        <f>SmtRes!X900</f>
        <v>-1991511797</v>
      </c>
      <c r="V789">
        <v>-624233938</v>
      </c>
      <c r="W789">
        <v>-624233938</v>
      </c>
    </row>
    <row r="790" spans="1:23" x14ac:dyDescent="0.2">
      <c r="A790">
        <f>Source!A2992</f>
        <v>17</v>
      </c>
      <c r="C790">
        <v>2</v>
      </c>
      <c r="D790">
        <v>0</v>
      </c>
      <c r="E790">
        <f>SmtRes!AV899</f>
        <v>0</v>
      </c>
      <c r="F790" t="str">
        <f>SmtRes!I899</f>
        <v>22.1-5-48</v>
      </c>
      <c r="G790" t="str">
        <f>SmtRes!K899</f>
        <v>Автогрейдеры, мощность 99-147 кВт (130-200 л.с.)</v>
      </c>
      <c r="H790" t="str">
        <f>SmtRes!O899</f>
        <v>маш.-ч</v>
      </c>
      <c r="I790">
        <f>SmtRes!Y899*Source!I2992</f>
        <v>0.50400000000000011</v>
      </c>
      <c r="J790">
        <f>SmtRes!AO899</f>
        <v>1</v>
      </c>
      <c r="K790">
        <f>SmtRes!AF899</f>
        <v>1412.71</v>
      </c>
      <c r="L790">
        <f>SmtRes!DB899</f>
        <v>3164.47</v>
      </c>
      <c r="M790">
        <f>ROUND(ROUND(L790*Source!I2992, 6)*1, 2)</f>
        <v>712.01</v>
      </c>
      <c r="N790">
        <f>SmtRes!AB899</f>
        <v>1412.71</v>
      </c>
      <c r="O790">
        <f>ROUND(ROUND(L790*Source!I2992, 6)*SmtRes!DA899, 2)</f>
        <v>712.01</v>
      </c>
      <c r="P790">
        <f>SmtRes!AG899</f>
        <v>641.32000000000005</v>
      </c>
      <c r="Q790">
        <f>SmtRes!DC899</f>
        <v>1436.56</v>
      </c>
      <c r="R790">
        <f>ROUND(ROUND(Q790*Source!I2992, 6)*1, 2)</f>
        <v>323.23</v>
      </c>
      <c r="S790">
        <f>SmtRes!AC899</f>
        <v>641.32000000000005</v>
      </c>
      <c r="T790">
        <f>ROUND(ROUND(Q790*Source!I2992, 6)*SmtRes!AK899, 2)</f>
        <v>323.23</v>
      </c>
      <c r="U790">
        <f>SmtRes!X899</f>
        <v>41279402</v>
      </c>
      <c r="V790">
        <v>1949607561</v>
      </c>
      <c r="W790">
        <v>1949607561</v>
      </c>
    </row>
    <row r="791" spans="1:23" x14ac:dyDescent="0.2">
      <c r="A791">
        <f>Source!A2992</f>
        <v>17</v>
      </c>
      <c r="C791">
        <v>2</v>
      </c>
      <c r="D791">
        <v>0</v>
      </c>
      <c r="E791">
        <f>SmtRes!AV898</f>
        <v>0</v>
      </c>
      <c r="F791" t="str">
        <f>SmtRes!I898</f>
        <v>22.1-5-3</v>
      </c>
      <c r="G791" t="str">
        <f>SmtRes!K898</f>
        <v>Катки самоходные вибрационные, масса более 8 т</v>
      </c>
      <c r="H791" t="str">
        <f>SmtRes!O898</f>
        <v>маш.-ч</v>
      </c>
      <c r="I791">
        <f>SmtRes!Y898*Source!I2992</f>
        <v>4.1062500000000002</v>
      </c>
      <c r="J791">
        <f>SmtRes!AO898</f>
        <v>1</v>
      </c>
      <c r="K791">
        <f>SmtRes!AF898</f>
        <v>1827.95</v>
      </c>
      <c r="L791">
        <f>SmtRes!DB898</f>
        <v>33360.089999999997</v>
      </c>
      <c r="M791">
        <f>ROUND(ROUND(L791*Source!I2992, 6)*1, 2)</f>
        <v>7506.02</v>
      </c>
      <c r="N791">
        <f>SmtRes!AB898</f>
        <v>1827.95</v>
      </c>
      <c r="O791">
        <f>ROUND(ROUND(L791*Source!I2992, 6)*SmtRes!DA898, 2)</f>
        <v>7506.02</v>
      </c>
      <c r="P791">
        <f>SmtRes!AG898</f>
        <v>720.55</v>
      </c>
      <c r="Q791">
        <f>SmtRes!DC898</f>
        <v>13150.04</v>
      </c>
      <c r="R791">
        <f>ROUND(ROUND(Q791*Source!I2992, 6)*1, 2)</f>
        <v>2958.76</v>
      </c>
      <c r="S791">
        <f>SmtRes!AC898</f>
        <v>720.55</v>
      </c>
      <c r="T791">
        <f>ROUND(ROUND(Q791*Source!I2992, 6)*SmtRes!AK898, 2)</f>
        <v>2958.76</v>
      </c>
      <c r="U791">
        <f>SmtRes!X898</f>
        <v>1869206802</v>
      </c>
      <c r="V791">
        <v>-1332889247</v>
      </c>
      <c r="W791">
        <v>-1332889247</v>
      </c>
    </row>
    <row r="792" spans="1:23" x14ac:dyDescent="0.2">
      <c r="A792">
        <f>Source!A2992</f>
        <v>17</v>
      </c>
      <c r="C792">
        <v>2</v>
      </c>
      <c r="D792">
        <v>0</v>
      </c>
      <c r="E792">
        <f>SmtRes!AV897</f>
        <v>0</v>
      </c>
      <c r="F792" t="str">
        <f>SmtRes!I897</f>
        <v>22.1-5-2</v>
      </c>
      <c r="G792" t="str">
        <f>SmtRes!K897</f>
        <v>Катки самоходные вибрационные, масса до 8 т</v>
      </c>
      <c r="H792" t="str">
        <f>SmtRes!O897</f>
        <v>маш.-ч</v>
      </c>
      <c r="I792">
        <f>SmtRes!Y897*Source!I2992</f>
        <v>2.0160000000000005</v>
      </c>
      <c r="J792">
        <f>SmtRes!AO897</f>
        <v>1</v>
      </c>
      <c r="K792">
        <f>SmtRes!AF897</f>
        <v>1261.8699999999999</v>
      </c>
      <c r="L792">
        <f>SmtRes!DB897</f>
        <v>11306.36</v>
      </c>
      <c r="M792">
        <f>ROUND(ROUND(L792*Source!I2992, 6)*1, 2)</f>
        <v>2543.9299999999998</v>
      </c>
      <c r="N792">
        <f>SmtRes!AB897</f>
        <v>1261.8699999999999</v>
      </c>
      <c r="O792">
        <f>ROUND(ROUND(L792*Source!I2992, 6)*SmtRes!DA897, 2)</f>
        <v>2543.9299999999998</v>
      </c>
      <c r="P792">
        <f>SmtRes!AG897</f>
        <v>530.02</v>
      </c>
      <c r="Q792">
        <f>SmtRes!DC897</f>
        <v>4748.9799999999996</v>
      </c>
      <c r="R792">
        <f>ROUND(ROUND(Q792*Source!I2992, 6)*1, 2)</f>
        <v>1068.52</v>
      </c>
      <c r="S792">
        <f>SmtRes!AC897</f>
        <v>530.02</v>
      </c>
      <c r="T792">
        <f>ROUND(ROUND(Q792*Source!I2992, 6)*SmtRes!AK897, 2)</f>
        <v>1068.52</v>
      </c>
      <c r="U792">
        <f>SmtRes!X897</f>
        <v>-1930120489</v>
      </c>
      <c r="V792">
        <v>1409836431</v>
      </c>
      <c r="W792">
        <v>1409836431</v>
      </c>
    </row>
    <row r="793" spans="1:23" x14ac:dyDescent="0.2">
      <c r="A793">
        <f>Source!A2992</f>
        <v>17</v>
      </c>
      <c r="C793">
        <v>2</v>
      </c>
      <c r="D793">
        <v>0</v>
      </c>
      <c r="E793">
        <f>SmtRes!AV896</f>
        <v>0</v>
      </c>
      <c r="F793" t="str">
        <f>SmtRes!I896</f>
        <v>22.1-5-18</v>
      </c>
      <c r="G793" t="str">
        <f>SmtRes!K896</f>
        <v>Поливомоечные машины, емкость цистерны более 5000 л</v>
      </c>
      <c r="H793" t="str">
        <f>SmtRes!O896</f>
        <v>маш.-ч</v>
      </c>
      <c r="I793">
        <f>SmtRes!Y896*Source!I2992</f>
        <v>0.25650000000000001</v>
      </c>
      <c r="J793">
        <f>SmtRes!AO896</f>
        <v>1</v>
      </c>
      <c r="K793">
        <f>SmtRes!AF896</f>
        <v>2020.59</v>
      </c>
      <c r="L793">
        <f>SmtRes!DB896</f>
        <v>2303.4699999999998</v>
      </c>
      <c r="M793">
        <f>ROUND(ROUND(L793*Source!I2992, 6)*1, 2)</f>
        <v>518.28</v>
      </c>
      <c r="N793">
        <f>SmtRes!AB896</f>
        <v>2020.59</v>
      </c>
      <c r="O793">
        <f>ROUND(ROUND(L793*Source!I2992, 6)*SmtRes!DA896, 2)</f>
        <v>518.28</v>
      </c>
      <c r="P793">
        <f>SmtRes!AG896</f>
        <v>458.56</v>
      </c>
      <c r="Q793">
        <f>SmtRes!DC896</f>
        <v>522.76</v>
      </c>
      <c r="R793">
        <f>ROUND(ROUND(Q793*Source!I2992, 6)*1, 2)</f>
        <v>117.62</v>
      </c>
      <c r="S793">
        <f>SmtRes!AC896</f>
        <v>458.56</v>
      </c>
      <c r="T793">
        <f>ROUND(ROUND(Q793*Source!I2992, 6)*SmtRes!AK896, 2)</f>
        <v>117.62</v>
      </c>
      <c r="U793">
        <f>SmtRes!X896</f>
        <v>351519474</v>
      </c>
      <c r="V793">
        <v>332433507</v>
      </c>
      <c r="W793">
        <v>332433507</v>
      </c>
    </row>
    <row r="794" spans="1:23" x14ac:dyDescent="0.2">
      <c r="A794">
        <f>Source!A2992</f>
        <v>17</v>
      </c>
      <c r="C794">
        <v>2</v>
      </c>
      <c r="D794">
        <v>0</v>
      </c>
      <c r="E794">
        <f>SmtRes!AV895</f>
        <v>0</v>
      </c>
      <c r="F794" t="str">
        <f>SmtRes!I895</f>
        <v>22.1-1-43</v>
      </c>
      <c r="G794" t="str">
        <f>SmtRes!K895</f>
        <v>Бульдозеры гусеничные, мощность до 59 кВт (80 л.с.)</v>
      </c>
      <c r="H794" t="str">
        <f>SmtRes!O895</f>
        <v>маш.-ч</v>
      </c>
      <c r="I794">
        <f>SmtRes!Y895*Source!I2992</f>
        <v>0.66149999999999998</v>
      </c>
      <c r="J794">
        <f>SmtRes!AO895</f>
        <v>1</v>
      </c>
      <c r="K794">
        <f>SmtRes!AF895</f>
        <v>956.79</v>
      </c>
      <c r="L794">
        <f>SmtRes!DB895</f>
        <v>2812.96</v>
      </c>
      <c r="M794">
        <f>ROUND(ROUND(L794*Source!I2992, 6)*1, 2)</f>
        <v>632.91999999999996</v>
      </c>
      <c r="N794">
        <f>SmtRes!AB895</f>
        <v>956.79</v>
      </c>
      <c r="O794">
        <f>ROUND(ROUND(L794*Source!I2992, 6)*SmtRes!DA895, 2)</f>
        <v>632.91999999999996</v>
      </c>
      <c r="P794">
        <f>SmtRes!AG895</f>
        <v>359.44</v>
      </c>
      <c r="Q794">
        <f>SmtRes!DC895</f>
        <v>1056.75</v>
      </c>
      <c r="R794">
        <f>ROUND(ROUND(Q794*Source!I2992, 6)*1, 2)</f>
        <v>237.77</v>
      </c>
      <c r="S794">
        <f>SmtRes!AC895</f>
        <v>359.44</v>
      </c>
      <c r="T794">
        <f>ROUND(ROUND(Q794*Source!I2992, 6)*SmtRes!AK895, 2)</f>
        <v>237.77</v>
      </c>
      <c r="U794">
        <f>SmtRes!X895</f>
        <v>974897901</v>
      </c>
      <c r="V794">
        <v>490068282</v>
      </c>
      <c r="W794">
        <v>490068282</v>
      </c>
    </row>
    <row r="795" spans="1:23" x14ac:dyDescent="0.2">
      <c r="A795">
        <f>Source!A2993</f>
        <v>17</v>
      </c>
      <c r="C795">
        <v>2</v>
      </c>
      <c r="D795">
        <v>0</v>
      </c>
      <c r="E795">
        <f>SmtRes!AV905</f>
        <v>0</v>
      </c>
      <c r="F795" t="str">
        <f>SmtRes!I905</f>
        <v>22.1-5-5</v>
      </c>
      <c r="G795" t="str">
        <f>SmtRes!K905</f>
        <v>Катки дорожные самоходные статические, масса до 10 т</v>
      </c>
      <c r="H795" t="str">
        <f>SmtRes!O905</f>
        <v>маш.-ч</v>
      </c>
      <c r="I795">
        <f>SmtRes!Y905*Source!I2993</f>
        <v>2.085</v>
      </c>
      <c r="J795">
        <f>SmtRes!AO905</f>
        <v>1</v>
      </c>
      <c r="K795">
        <f>SmtRes!AF905</f>
        <v>880.59</v>
      </c>
      <c r="L795">
        <f>SmtRes!DB905</f>
        <v>1224.02</v>
      </c>
      <c r="M795">
        <f>ROUND(ROUND(L795*Source!I2993, 6)*1, 2)</f>
        <v>1836.03</v>
      </c>
      <c r="N795">
        <f>SmtRes!AB905</f>
        <v>880.59</v>
      </c>
      <c r="O795">
        <f>ROUND(ROUND(L795*Source!I2993, 6)*SmtRes!DA905, 2)</f>
        <v>1836.03</v>
      </c>
      <c r="P795">
        <f>SmtRes!AG905</f>
        <v>534.02</v>
      </c>
      <c r="Q795">
        <f>SmtRes!DC905</f>
        <v>742.29</v>
      </c>
      <c r="R795">
        <f>ROUND(ROUND(Q795*Source!I2993, 6)*1, 2)</f>
        <v>1113.44</v>
      </c>
      <c r="S795">
        <f>SmtRes!AC905</f>
        <v>534.02</v>
      </c>
      <c r="T795">
        <f>ROUND(ROUND(Q795*Source!I2993, 6)*SmtRes!AK905, 2)</f>
        <v>1113.44</v>
      </c>
      <c r="U795">
        <f>SmtRes!X905</f>
        <v>-784871617</v>
      </c>
      <c r="V795">
        <v>981158427</v>
      </c>
      <c r="W795">
        <v>981158427</v>
      </c>
    </row>
    <row r="796" spans="1:23" x14ac:dyDescent="0.2">
      <c r="A796">
        <f>Source!A2993</f>
        <v>17</v>
      </c>
      <c r="C796">
        <v>2</v>
      </c>
      <c r="D796">
        <v>0</v>
      </c>
      <c r="E796">
        <f>SmtRes!AV904</f>
        <v>0</v>
      </c>
      <c r="F796" t="str">
        <f>SmtRes!I904</f>
        <v>22.1-5-4</v>
      </c>
      <c r="G796" t="str">
        <f>SmtRes!K904</f>
        <v>Катки дорожные самоходные статические, масса до 5 т</v>
      </c>
      <c r="H796" t="str">
        <f>SmtRes!O904</f>
        <v>маш.-ч</v>
      </c>
      <c r="I796">
        <f>SmtRes!Y904*Source!I2993</f>
        <v>0.69000000000000006</v>
      </c>
      <c r="J796">
        <f>SmtRes!AO904</f>
        <v>1</v>
      </c>
      <c r="K796">
        <f>SmtRes!AF904</f>
        <v>888.61</v>
      </c>
      <c r="L796">
        <f>SmtRes!DB904</f>
        <v>408.76</v>
      </c>
      <c r="M796">
        <f>ROUND(ROUND(L796*Source!I2993, 6)*1, 2)</f>
        <v>613.14</v>
      </c>
      <c r="N796">
        <f>SmtRes!AB904</f>
        <v>888.61</v>
      </c>
      <c r="O796">
        <f>ROUND(ROUND(L796*Source!I2993, 6)*SmtRes!DA904, 2)</f>
        <v>613.14</v>
      </c>
      <c r="P796">
        <f>SmtRes!AG904</f>
        <v>396.74</v>
      </c>
      <c r="Q796">
        <f>SmtRes!DC904</f>
        <v>182.5</v>
      </c>
      <c r="R796">
        <f>ROUND(ROUND(Q796*Source!I2993, 6)*1, 2)</f>
        <v>273.75</v>
      </c>
      <c r="S796">
        <f>SmtRes!AC904</f>
        <v>396.74</v>
      </c>
      <c r="T796">
        <f>ROUND(ROUND(Q796*Source!I2993, 6)*SmtRes!AK904, 2)</f>
        <v>273.75</v>
      </c>
      <c r="U796">
        <f>SmtRes!X904</f>
        <v>-1085430917</v>
      </c>
      <c r="V796">
        <v>1407159038</v>
      </c>
      <c r="W796">
        <v>1407159038</v>
      </c>
    </row>
    <row r="797" spans="1:23" x14ac:dyDescent="0.2">
      <c r="A797">
        <f>Source!A2995</f>
        <v>18</v>
      </c>
      <c r="C797">
        <v>3</v>
      </c>
      <c r="D797">
        <f>Source!BI2995</f>
        <v>4</v>
      </c>
      <c r="E797">
        <f>Source!FS2995</f>
        <v>0</v>
      </c>
      <c r="F797" t="str">
        <f>Source!F2995</f>
        <v>21.3-3-19</v>
      </c>
      <c r="G797" t="str">
        <f>Source!G2995</f>
        <v>Смеси асфальтобетонные дорожные горячие мелкозернистые, марка II, тип В</v>
      </c>
      <c r="H797" t="str">
        <f>Source!H2995</f>
        <v>т</v>
      </c>
      <c r="I797">
        <f>Source!I2995</f>
        <v>18.12</v>
      </c>
      <c r="J797">
        <v>1</v>
      </c>
      <c r="K797">
        <f>Source!AC2995</f>
        <v>2562.79</v>
      </c>
      <c r="M797">
        <f>ROUND(K797*I797, 2)</f>
        <v>46437.75</v>
      </c>
      <c r="N797">
        <f>Source!AC2995*IF(Source!BC2995&lt;&gt; 0, Source!BC2995, 1)</f>
        <v>2562.79</v>
      </c>
      <c r="O797">
        <f>ROUND(N797*I797, 2)</f>
        <v>46437.75</v>
      </c>
      <c r="P797">
        <f>Source!AE2995</f>
        <v>0</v>
      </c>
      <c r="R797">
        <f>ROUND(P797*I797, 2)</f>
        <v>0</v>
      </c>
      <c r="S797">
        <f>Source!AE2995*IF(Source!BS2995&lt;&gt; 0, Source!BS2995, 1)</f>
        <v>0</v>
      </c>
      <c r="T797">
        <f>ROUND(S797*I797, 2)</f>
        <v>0</v>
      </c>
      <c r="U797">
        <f>Source!GF2995</f>
        <v>1103439754</v>
      </c>
      <c r="V797">
        <v>1846978656</v>
      </c>
      <c r="W797">
        <v>1846978656</v>
      </c>
    </row>
    <row r="798" spans="1:23" x14ac:dyDescent="0.2">
      <c r="A798">
        <f>Source!A2996</f>
        <v>17</v>
      </c>
      <c r="C798">
        <v>3</v>
      </c>
      <c r="D798">
        <v>0</v>
      </c>
      <c r="E798">
        <f>SmtRes!AV917</f>
        <v>0</v>
      </c>
      <c r="F798" t="str">
        <f>SmtRes!I917</f>
        <v>21.1-25-776</v>
      </c>
      <c r="G798" t="str">
        <f>SmtRes!K917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798" t="str">
        <f>SmtRes!O917</f>
        <v>кг</v>
      </c>
      <c r="I798">
        <f>SmtRes!Y917*Source!I2996</f>
        <v>362.25</v>
      </c>
      <c r="J798">
        <f>SmtRes!AO917</f>
        <v>1</v>
      </c>
      <c r="K798">
        <f>SmtRes!AE917</f>
        <v>202.34</v>
      </c>
      <c r="L798">
        <f>SmtRes!DB917</f>
        <v>48865.11</v>
      </c>
      <c r="M798">
        <f>ROUND(ROUND(L798*Source!I2996, 6)*1, 2)</f>
        <v>73297.67</v>
      </c>
      <c r="N798">
        <f>SmtRes!AA917</f>
        <v>202.34</v>
      </c>
      <c r="O798">
        <f>ROUND(ROUND(L798*Source!I2996, 6)*SmtRes!DA917, 2)</f>
        <v>73297.67</v>
      </c>
      <c r="P798">
        <f>SmtRes!AG917</f>
        <v>0</v>
      </c>
      <c r="Q798">
        <f>SmtRes!DC917</f>
        <v>0</v>
      </c>
      <c r="R798">
        <f>ROUND(ROUND(Q798*Source!I2996, 6)*1, 2)</f>
        <v>0</v>
      </c>
      <c r="S798">
        <f>SmtRes!AC917</f>
        <v>0</v>
      </c>
      <c r="T798">
        <f>ROUND(ROUND(Q798*Source!I2996, 6)*SmtRes!AK917, 2)</f>
        <v>0</v>
      </c>
      <c r="U798">
        <f>SmtRes!X917</f>
        <v>1434584530</v>
      </c>
      <c r="V798">
        <v>2130616076</v>
      </c>
      <c r="W798">
        <v>2130616076</v>
      </c>
    </row>
    <row r="799" spans="1:23" x14ac:dyDescent="0.2">
      <c r="A799">
        <f>Source!A2996</f>
        <v>17</v>
      </c>
      <c r="C799">
        <v>3</v>
      </c>
      <c r="D799">
        <v>0</v>
      </c>
      <c r="E799">
        <f>SmtRes!AV914</f>
        <v>0</v>
      </c>
      <c r="F799" t="str">
        <f>SmtRes!I914</f>
        <v>21.1-25-343</v>
      </c>
      <c r="G799" t="str">
        <f>SmtRes!K914</f>
        <v>Скипидар живичный</v>
      </c>
      <c r="H799" t="str">
        <f>SmtRes!O914</f>
        <v>т</v>
      </c>
      <c r="I799">
        <f>SmtRes!Y914*Source!I2996</f>
        <v>4.725E-3</v>
      </c>
      <c r="J799">
        <f>SmtRes!AO914</f>
        <v>1</v>
      </c>
      <c r="K799">
        <f>SmtRes!AE914</f>
        <v>343020.03</v>
      </c>
      <c r="L799">
        <f>SmtRes!DB914</f>
        <v>1080.51</v>
      </c>
      <c r="M799">
        <f>ROUND(ROUND(L799*Source!I2996, 6)*1, 2)</f>
        <v>1620.77</v>
      </c>
      <c r="N799">
        <f>SmtRes!AA914</f>
        <v>343020.03</v>
      </c>
      <c r="O799">
        <f>ROUND(ROUND(L799*Source!I2996, 6)*SmtRes!DA914, 2)</f>
        <v>1620.77</v>
      </c>
      <c r="P799">
        <f>SmtRes!AG914</f>
        <v>0</v>
      </c>
      <c r="Q799">
        <f>SmtRes!DC914</f>
        <v>0</v>
      </c>
      <c r="R799">
        <f>ROUND(ROUND(Q799*Source!I2996, 6)*1, 2)</f>
        <v>0</v>
      </c>
      <c r="S799">
        <f>SmtRes!AC914</f>
        <v>0</v>
      </c>
      <c r="T799">
        <f>ROUND(ROUND(Q799*Source!I2996, 6)*SmtRes!AK914, 2)</f>
        <v>0</v>
      </c>
      <c r="U799">
        <f>SmtRes!X914</f>
        <v>2135985724</v>
      </c>
      <c r="V799">
        <v>-588394673</v>
      </c>
      <c r="W799">
        <v>-588394673</v>
      </c>
    </row>
    <row r="800" spans="1:23" x14ac:dyDescent="0.2">
      <c r="A800">
        <f>Source!A2996</f>
        <v>17</v>
      </c>
      <c r="C800">
        <v>3</v>
      </c>
      <c r="D800">
        <v>0</v>
      </c>
      <c r="E800">
        <f>SmtRes!AV913</f>
        <v>0</v>
      </c>
      <c r="F800" t="str">
        <f>SmtRes!I913</f>
        <v>21.1-25-255</v>
      </c>
      <c r="G800" t="str">
        <f>SmtRes!K913</f>
        <v>Пленка полиэтиленовая, толщина 0,12 - 0,15 мм</v>
      </c>
      <c r="H800" t="str">
        <f>SmtRes!O913</f>
        <v>м2</v>
      </c>
      <c r="I800">
        <f>SmtRes!Y913*Source!I2996</f>
        <v>8.3999999999999986</v>
      </c>
      <c r="J800">
        <f>SmtRes!AO913</f>
        <v>1</v>
      </c>
      <c r="K800">
        <f>SmtRes!AE913</f>
        <v>12.02</v>
      </c>
      <c r="L800">
        <f>SmtRes!DB913</f>
        <v>67.31</v>
      </c>
      <c r="M800">
        <f>ROUND(ROUND(L800*Source!I2996, 6)*1, 2)</f>
        <v>100.97</v>
      </c>
      <c r="N800">
        <f>SmtRes!AA913</f>
        <v>12.02</v>
      </c>
      <c r="O800">
        <f>ROUND(ROUND(L800*Source!I2996, 6)*SmtRes!DA913, 2)</f>
        <v>100.97</v>
      </c>
      <c r="P800">
        <f>SmtRes!AG913</f>
        <v>0</v>
      </c>
      <c r="Q800">
        <f>SmtRes!DC913</f>
        <v>0</v>
      </c>
      <c r="R800">
        <f>ROUND(ROUND(Q800*Source!I2996, 6)*1, 2)</f>
        <v>0</v>
      </c>
      <c r="S800">
        <f>SmtRes!AC913</f>
        <v>0</v>
      </c>
      <c r="T800">
        <f>ROUND(ROUND(Q800*Source!I2996, 6)*SmtRes!AK913, 2)</f>
        <v>0</v>
      </c>
      <c r="U800">
        <f>SmtRes!X913</f>
        <v>-656702110</v>
      </c>
      <c r="V800">
        <v>657210226</v>
      </c>
      <c r="W800">
        <v>657210226</v>
      </c>
    </row>
    <row r="801" spans="1:23" x14ac:dyDescent="0.2">
      <c r="A801">
        <f>Source!A2996</f>
        <v>17</v>
      </c>
      <c r="C801">
        <v>2</v>
      </c>
      <c r="D801">
        <v>0</v>
      </c>
      <c r="E801">
        <f>SmtRes!AV912</f>
        <v>0</v>
      </c>
      <c r="F801" t="str">
        <f>SmtRes!I912</f>
        <v>22.1-6-68</v>
      </c>
      <c r="G801" t="str">
        <f>SmtRes!K912</f>
        <v>Растворосмесители стационарные, емкость до 250 л</v>
      </c>
      <c r="H801" t="str">
        <f>SmtRes!O912</f>
        <v>маш.-ч</v>
      </c>
      <c r="I801">
        <f>SmtRes!Y912*Source!I2996</f>
        <v>3.96</v>
      </c>
      <c r="J801">
        <f>SmtRes!AO912</f>
        <v>1</v>
      </c>
      <c r="K801">
        <f>SmtRes!AF912</f>
        <v>454.31</v>
      </c>
      <c r="L801">
        <f>SmtRes!DB912</f>
        <v>1199.3800000000001</v>
      </c>
      <c r="M801">
        <f>ROUND(ROUND(L801*Source!I2996, 6)*1, 2)</f>
        <v>1799.07</v>
      </c>
      <c r="N801">
        <f>SmtRes!AB912</f>
        <v>454.31</v>
      </c>
      <c r="O801">
        <f>ROUND(ROUND(L801*Source!I2996, 6)*SmtRes!DA912, 2)</f>
        <v>1799.07</v>
      </c>
      <c r="P801">
        <f>SmtRes!AG912</f>
        <v>405.68</v>
      </c>
      <c r="Q801">
        <f>SmtRes!DC912</f>
        <v>1071</v>
      </c>
      <c r="R801">
        <f>ROUND(ROUND(Q801*Source!I2996, 6)*1, 2)</f>
        <v>1606.5</v>
      </c>
      <c r="S801">
        <f>SmtRes!AC912</f>
        <v>405.68</v>
      </c>
      <c r="T801">
        <f>ROUND(ROUND(Q801*Source!I2996, 6)*SmtRes!AK912, 2)</f>
        <v>1606.5</v>
      </c>
      <c r="U801">
        <f>SmtRes!X912</f>
        <v>1948933241</v>
      </c>
      <c r="V801">
        <v>4389697</v>
      </c>
      <c r="W801">
        <v>4389697</v>
      </c>
    </row>
    <row r="802" spans="1:23" x14ac:dyDescent="0.2">
      <c r="A802">
        <f>Source!A2996</f>
        <v>17</v>
      </c>
      <c r="C802">
        <v>2</v>
      </c>
      <c r="D802">
        <v>0</v>
      </c>
      <c r="E802">
        <f>SmtRes!AV911</f>
        <v>0</v>
      </c>
      <c r="F802" t="str">
        <f>SmtRes!I911</f>
        <v>22.1-4-8</v>
      </c>
      <c r="G802" t="str">
        <f>SmtRes!K911</f>
        <v>Погрузчики на автомобильном ходу, грузоподъемность до 1 т</v>
      </c>
      <c r="H802" t="str">
        <f>SmtRes!O911</f>
        <v>маш.-ч</v>
      </c>
      <c r="I802">
        <f>SmtRes!Y911*Source!I2996</f>
        <v>1.4999999999999999E-2</v>
      </c>
      <c r="J802">
        <f>SmtRes!AO911</f>
        <v>1</v>
      </c>
      <c r="K802">
        <f>SmtRes!AF911</f>
        <v>616.73</v>
      </c>
      <c r="L802">
        <f>SmtRes!DB911</f>
        <v>6.17</v>
      </c>
      <c r="M802">
        <f>ROUND(ROUND(L802*Source!I2996, 6)*1, 2)</f>
        <v>9.26</v>
      </c>
      <c r="N802">
        <f>SmtRes!AB911</f>
        <v>616.73</v>
      </c>
      <c r="O802">
        <f>ROUND(ROUND(L802*Source!I2996, 6)*SmtRes!DA911, 2)</f>
        <v>9.26</v>
      </c>
      <c r="P802">
        <f>SmtRes!AG911</f>
        <v>511.29</v>
      </c>
      <c r="Q802">
        <f>SmtRes!DC911</f>
        <v>5.1100000000000003</v>
      </c>
      <c r="R802">
        <f>ROUND(ROUND(Q802*Source!I2996, 6)*1, 2)</f>
        <v>7.67</v>
      </c>
      <c r="S802">
        <f>SmtRes!AC911</f>
        <v>511.29</v>
      </c>
      <c r="T802">
        <f>ROUND(ROUND(Q802*Source!I2996, 6)*SmtRes!AK911, 2)</f>
        <v>7.67</v>
      </c>
      <c r="U802">
        <f>SmtRes!X911</f>
        <v>-929482187</v>
      </c>
      <c r="V802">
        <v>-878210744</v>
      </c>
      <c r="W802">
        <v>-878210744</v>
      </c>
    </row>
    <row r="803" spans="1:23" x14ac:dyDescent="0.2">
      <c r="A803">
        <f>Source!A2996</f>
        <v>17</v>
      </c>
      <c r="C803">
        <v>2</v>
      </c>
      <c r="D803">
        <v>0</v>
      </c>
      <c r="E803">
        <f>SmtRes!AV910</f>
        <v>0</v>
      </c>
      <c r="F803" t="str">
        <f>SmtRes!I910</f>
        <v>22.1-30-102</v>
      </c>
      <c r="G803" t="str">
        <f>SmtRes!K910</f>
        <v>Дрели электрические, двухскоростные, мощностью 600 Вт</v>
      </c>
      <c r="H803" t="str">
        <f>SmtRes!O910</f>
        <v>маш.-ч</v>
      </c>
      <c r="I803">
        <f>SmtRes!Y910*Source!I2996</f>
        <v>1.77</v>
      </c>
      <c r="J803">
        <f>SmtRes!AO910</f>
        <v>1</v>
      </c>
      <c r="K803">
        <f>SmtRes!AF910</f>
        <v>7.44</v>
      </c>
      <c r="L803">
        <f>SmtRes!DB910</f>
        <v>8.7799999999999994</v>
      </c>
      <c r="M803">
        <f>ROUND(ROUND(L803*Source!I2996, 6)*1, 2)</f>
        <v>13.17</v>
      </c>
      <c r="N803">
        <f>SmtRes!AB910</f>
        <v>7.44</v>
      </c>
      <c r="O803">
        <f>ROUND(ROUND(L803*Source!I2996, 6)*SmtRes!DA910, 2)</f>
        <v>13.17</v>
      </c>
      <c r="P803">
        <f>SmtRes!AG910</f>
        <v>0.98</v>
      </c>
      <c r="Q803">
        <f>SmtRes!DC910</f>
        <v>1.1599999999999999</v>
      </c>
      <c r="R803">
        <f>ROUND(ROUND(Q803*Source!I2996, 6)*1, 2)</f>
        <v>1.74</v>
      </c>
      <c r="S803">
        <f>SmtRes!AC910</f>
        <v>0.98</v>
      </c>
      <c r="T803">
        <f>ROUND(ROUND(Q803*Source!I2996, 6)*SmtRes!AK910, 2)</f>
        <v>1.74</v>
      </c>
      <c r="U803">
        <f>SmtRes!X910</f>
        <v>-1222982568</v>
      </c>
      <c r="V803">
        <v>-2110789947</v>
      </c>
      <c r="W803">
        <v>-2110789947</v>
      </c>
    </row>
    <row r="804" spans="1:23" x14ac:dyDescent="0.2">
      <c r="A804">
        <f>Source!A2996</f>
        <v>17</v>
      </c>
      <c r="C804">
        <v>2</v>
      </c>
      <c r="D804">
        <v>0</v>
      </c>
      <c r="E804">
        <f>SmtRes!AV909</f>
        <v>0</v>
      </c>
      <c r="F804" t="str">
        <f>SmtRes!I909</f>
        <v>22.1-17-168</v>
      </c>
      <c r="G804" t="str">
        <f>SmtRes!K909</f>
        <v>Укладчики полимерных покрытий на игровых и спортивных площадках, производительность 10-50 м2/ч</v>
      </c>
      <c r="H804" t="str">
        <f>SmtRes!O909</f>
        <v>маш.-ч</v>
      </c>
      <c r="I804">
        <f>SmtRes!Y909*Source!I2996</f>
        <v>3.96</v>
      </c>
      <c r="J804">
        <f>SmtRes!AO909</f>
        <v>1</v>
      </c>
      <c r="K804">
        <f>SmtRes!AF909</f>
        <v>531.41</v>
      </c>
      <c r="L804">
        <f>SmtRes!DB909</f>
        <v>1402.92</v>
      </c>
      <c r="M804">
        <f>ROUND(ROUND(L804*Source!I2996, 6)*1, 2)</f>
        <v>2104.38</v>
      </c>
      <c r="N804">
        <f>SmtRes!AB909</f>
        <v>531.41</v>
      </c>
      <c r="O804">
        <f>ROUND(ROUND(L804*Source!I2996, 6)*SmtRes!DA909, 2)</f>
        <v>2104.38</v>
      </c>
      <c r="P804">
        <f>SmtRes!AG909</f>
        <v>373.56</v>
      </c>
      <c r="Q804">
        <f>SmtRes!DC909</f>
        <v>986.2</v>
      </c>
      <c r="R804">
        <f>ROUND(ROUND(Q804*Source!I2996, 6)*1, 2)</f>
        <v>1479.3</v>
      </c>
      <c r="S804">
        <f>SmtRes!AC909</f>
        <v>373.56</v>
      </c>
      <c r="T804">
        <f>ROUND(ROUND(Q804*Source!I2996, 6)*SmtRes!AK909, 2)</f>
        <v>1479.3</v>
      </c>
      <c r="U804">
        <f>SmtRes!X909</f>
        <v>2028281919</v>
      </c>
      <c r="V804">
        <v>-1587432455</v>
      </c>
      <c r="W804">
        <v>-1587432455</v>
      </c>
    </row>
    <row r="805" spans="1:23" x14ac:dyDescent="0.2">
      <c r="A805">
        <f>Source!A2999</f>
        <v>18</v>
      </c>
      <c r="C805">
        <v>3</v>
      </c>
      <c r="D805">
        <f>Source!BI2999</f>
        <v>4</v>
      </c>
      <c r="E805">
        <f>Source!FS2999</f>
        <v>0</v>
      </c>
      <c r="F805" t="str">
        <f>Source!F2999</f>
        <v>21.1-25-770</v>
      </c>
      <c r="G805" t="str">
        <f>Source!G2999</f>
        <v>Крошка каучуковая гранулированная, окрашенная в массе, фракция 2-3 мм, цветная</v>
      </c>
      <c r="H805" t="str">
        <f>Source!H2999</f>
        <v>кг</v>
      </c>
      <c r="I805">
        <f>Source!I2999</f>
        <v>1102.5</v>
      </c>
      <c r="J805">
        <v>1</v>
      </c>
      <c r="K805">
        <f>Source!AC2999</f>
        <v>94.72</v>
      </c>
      <c r="M805">
        <f>ROUND(K805*I805, 2)</f>
        <v>104428.8</v>
      </c>
      <c r="N805">
        <f>Source!AC2999*IF(Source!BC2999&lt;&gt; 0, Source!BC2999, 1)</f>
        <v>94.72</v>
      </c>
      <c r="O805">
        <f>ROUND(N805*I805, 2)</f>
        <v>104428.8</v>
      </c>
      <c r="P805">
        <f>Source!AE2999</f>
        <v>0</v>
      </c>
      <c r="R805">
        <f>ROUND(P805*I805, 2)</f>
        <v>0</v>
      </c>
      <c r="S805">
        <f>Source!AE2999*IF(Source!BS2999&lt;&gt; 0, Source!BS2999, 1)</f>
        <v>0</v>
      </c>
      <c r="T805">
        <f>ROUND(S805*I805, 2)</f>
        <v>0</v>
      </c>
      <c r="U805">
        <f>Source!GF2999</f>
        <v>1362637907</v>
      </c>
      <c r="V805">
        <v>-1596697333</v>
      </c>
      <c r="W805">
        <v>-1596697333</v>
      </c>
    </row>
    <row r="806" spans="1:23" x14ac:dyDescent="0.2">
      <c r="A806">
        <f>Source!A3000</f>
        <v>17</v>
      </c>
      <c r="C806">
        <v>3</v>
      </c>
      <c r="D806">
        <v>0</v>
      </c>
      <c r="E806">
        <f>SmtRes!AV924</f>
        <v>0</v>
      </c>
      <c r="F806" t="str">
        <f>SmtRes!I924</f>
        <v>21.1-25-776</v>
      </c>
      <c r="G806" t="str">
        <f>SmtRes!K924</f>
        <v>Средство связующее универсальное полиуретановое на основе резиновой и каучуковой крошки для устройства высокопрочных эластичных покрытий</v>
      </c>
      <c r="H806" t="str">
        <f>SmtRes!O924</f>
        <v>кг</v>
      </c>
      <c r="I806">
        <f>SmtRes!Y924*Source!I3000</f>
        <v>63</v>
      </c>
      <c r="J806">
        <f>SmtRes!AO924</f>
        <v>1</v>
      </c>
      <c r="K806">
        <f>SmtRes!AE924</f>
        <v>202.34</v>
      </c>
      <c r="L806">
        <f>SmtRes!DB924</f>
        <v>8498.2800000000007</v>
      </c>
      <c r="M806">
        <f>ROUND(ROUND(L806*Source!I3000, 6)*1, 2)</f>
        <v>12747.42</v>
      </c>
      <c r="N806">
        <f>SmtRes!AA924</f>
        <v>202.34</v>
      </c>
      <c r="O806">
        <f>ROUND(ROUND(L806*Source!I3000, 6)*SmtRes!DA924, 2)</f>
        <v>12747.42</v>
      </c>
      <c r="P806">
        <f>SmtRes!AG924</f>
        <v>0</v>
      </c>
      <c r="Q806">
        <f>SmtRes!DC924</f>
        <v>0</v>
      </c>
      <c r="R806">
        <f>ROUND(ROUND(Q806*Source!I3000, 6)*1, 2)</f>
        <v>0</v>
      </c>
      <c r="S806">
        <f>SmtRes!AC924</f>
        <v>0</v>
      </c>
      <c r="T806">
        <f>ROUND(ROUND(Q806*Source!I3000, 6)*SmtRes!AK924, 2)</f>
        <v>0</v>
      </c>
      <c r="U806">
        <f>SmtRes!X924</f>
        <v>1434584530</v>
      </c>
      <c r="V806">
        <v>2130616076</v>
      </c>
      <c r="W806">
        <v>2130616076</v>
      </c>
    </row>
    <row r="807" spans="1:23" x14ac:dyDescent="0.2">
      <c r="A807">
        <f>Source!A3000</f>
        <v>17</v>
      </c>
      <c r="C807">
        <v>2</v>
      </c>
      <c r="D807">
        <v>0</v>
      </c>
      <c r="E807">
        <f>SmtRes!AV921</f>
        <v>0</v>
      </c>
      <c r="F807" t="str">
        <f>SmtRes!I921</f>
        <v>22.1-6-68</v>
      </c>
      <c r="G807" t="str">
        <f>SmtRes!K921</f>
        <v>Растворосмесители стационарные, емкость до 250 л</v>
      </c>
      <c r="H807" t="str">
        <f>SmtRes!O921</f>
        <v>маш.-ч</v>
      </c>
      <c r="I807">
        <f>SmtRes!Y921*Source!I3000</f>
        <v>0.75</v>
      </c>
      <c r="J807">
        <f>SmtRes!AO921</f>
        <v>1</v>
      </c>
      <c r="K807">
        <f>SmtRes!AF921</f>
        <v>454.31</v>
      </c>
      <c r="L807">
        <f>SmtRes!DB921</f>
        <v>227.16</v>
      </c>
      <c r="M807">
        <f>ROUND(ROUND(L807*Source!I3000, 6)*1, 2)</f>
        <v>340.74</v>
      </c>
      <c r="N807">
        <f>SmtRes!AB921</f>
        <v>454.31</v>
      </c>
      <c r="O807">
        <f>ROUND(ROUND(L807*Source!I3000, 6)*SmtRes!DA921, 2)</f>
        <v>340.74</v>
      </c>
      <c r="P807">
        <f>SmtRes!AG921</f>
        <v>405.68</v>
      </c>
      <c r="Q807">
        <f>SmtRes!DC921</f>
        <v>202.84</v>
      </c>
      <c r="R807">
        <f>ROUND(ROUND(Q807*Source!I3000, 6)*1, 2)</f>
        <v>304.26</v>
      </c>
      <c r="S807">
        <f>SmtRes!AC921</f>
        <v>405.68</v>
      </c>
      <c r="T807">
        <f>ROUND(ROUND(Q807*Source!I3000, 6)*SmtRes!AK921, 2)</f>
        <v>304.26</v>
      </c>
      <c r="U807">
        <f>SmtRes!X921</f>
        <v>1948933241</v>
      </c>
      <c r="V807">
        <v>4389697</v>
      </c>
      <c r="W807">
        <v>4389697</v>
      </c>
    </row>
    <row r="808" spans="1:23" x14ac:dyDescent="0.2">
      <c r="A808">
        <f>Source!A3000</f>
        <v>17</v>
      </c>
      <c r="C808">
        <v>2</v>
      </c>
      <c r="D808">
        <v>0</v>
      </c>
      <c r="E808">
        <f>SmtRes!AV920</f>
        <v>0</v>
      </c>
      <c r="F808" t="str">
        <f>SmtRes!I920</f>
        <v>22.1-17-168</v>
      </c>
      <c r="G808" t="str">
        <f>SmtRes!K920</f>
        <v>Укладчики полимерных покрытий на игровых и спортивных площадках, производительность 10-50 м2/ч</v>
      </c>
      <c r="H808" t="str">
        <f>SmtRes!O920</f>
        <v>маш.-ч</v>
      </c>
      <c r="I808">
        <f>SmtRes!Y920*Source!I3000</f>
        <v>0.75</v>
      </c>
      <c r="J808">
        <f>SmtRes!AO920</f>
        <v>1</v>
      </c>
      <c r="K808">
        <f>SmtRes!AF920</f>
        <v>531.41</v>
      </c>
      <c r="L808">
        <f>SmtRes!DB920</f>
        <v>265.70999999999998</v>
      </c>
      <c r="M808">
        <f>ROUND(ROUND(L808*Source!I3000, 6)*1, 2)</f>
        <v>398.57</v>
      </c>
      <c r="N808">
        <f>SmtRes!AB920</f>
        <v>531.41</v>
      </c>
      <c r="O808">
        <f>ROUND(ROUND(L808*Source!I3000, 6)*SmtRes!DA920, 2)</f>
        <v>398.57</v>
      </c>
      <c r="P808">
        <f>SmtRes!AG920</f>
        <v>373.56</v>
      </c>
      <c r="Q808">
        <f>SmtRes!DC920</f>
        <v>186.78</v>
      </c>
      <c r="R808">
        <f>ROUND(ROUND(Q808*Source!I3000, 6)*1, 2)</f>
        <v>280.17</v>
      </c>
      <c r="S808">
        <f>SmtRes!AC920</f>
        <v>373.56</v>
      </c>
      <c r="T808">
        <f>ROUND(ROUND(Q808*Source!I3000, 6)*SmtRes!AK920, 2)</f>
        <v>280.17</v>
      </c>
      <c r="U808">
        <f>SmtRes!X920</f>
        <v>2028281919</v>
      </c>
      <c r="V808">
        <v>-1587432455</v>
      </c>
      <c r="W808">
        <v>-1587432455</v>
      </c>
    </row>
    <row r="809" spans="1:23" x14ac:dyDescent="0.2">
      <c r="A809">
        <f>Source!A3003</f>
        <v>18</v>
      </c>
      <c r="C809">
        <v>3</v>
      </c>
      <c r="D809">
        <f>Source!BI3003</f>
        <v>4</v>
      </c>
      <c r="E809">
        <f>Source!FS3003</f>
        <v>0</v>
      </c>
      <c r="F809" t="str">
        <f>Source!F3003</f>
        <v>21.1-25-770</v>
      </c>
      <c r="G809" t="str">
        <f>Source!G3003</f>
        <v>Крошка каучуковая гранулированная, окрашенная в массе, фракция 2-3 мм, цветная</v>
      </c>
      <c r="H809" t="str">
        <f>Source!H3003</f>
        <v>кг</v>
      </c>
      <c r="I809">
        <f>Source!I3003</f>
        <v>220.5</v>
      </c>
      <c r="J809">
        <v>1</v>
      </c>
      <c r="K809">
        <f>Source!AC3003</f>
        <v>94.72</v>
      </c>
      <c r="M809">
        <f>ROUND(K809*I809, 2)</f>
        <v>20885.759999999998</v>
      </c>
      <c r="N809">
        <f>Source!AC3003*IF(Source!BC3003&lt;&gt; 0, Source!BC3003, 1)</f>
        <v>94.72</v>
      </c>
      <c r="O809">
        <f>ROUND(N809*I809, 2)</f>
        <v>20885.759999999998</v>
      </c>
      <c r="P809">
        <f>Source!AE3003</f>
        <v>0</v>
      </c>
      <c r="R809">
        <f>ROUND(P809*I809, 2)</f>
        <v>0</v>
      </c>
      <c r="S809">
        <f>Source!AE3003*IF(Source!BS3003&lt;&gt; 0, Source!BS3003, 1)</f>
        <v>0</v>
      </c>
      <c r="T809">
        <f>ROUND(S809*I809, 2)</f>
        <v>0</v>
      </c>
      <c r="U809">
        <f>Source!GF3003</f>
        <v>1362637907</v>
      </c>
      <c r="V809">
        <v>-1596697333</v>
      </c>
      <c r="W809">
        <v>-1596697333</v>
      </c>
    </row>
    <row r="810" spans="1:23" x14ac:dyDescent="0.2">
      <c r="A810">
        <f>Source!A3004</f>
        <v>17</v>
      </c>
      <c r="C810">
        <v>3</v>
      </c>
      <c r="D810">
        <v>0</v>
      </c>
      <c r="E810">
        <f>SmtRes!AV928</f>
        <v>0</v>
      </c>
      <c r="F810" t="str">
        <f>SmtRes!I928</f>
        <v>21.3-2-15</v>
      </c>
      <c r="G810" t="str">
        <f>SmtRes!K928</f>
        <v>Растворы цементные, марка 100</v>
      </c>
      <c r="H810" t="str">
        <f>SmtRes!O928</f>
        <v>м3</v>
      </c>
      <c r="I810">
        <f>SmtRes!Y928*Source!I3004</f>
        <v>5.0999999999999997E-2</v>
      </c>
      <c r="J810">
        <f>SmtRes!AO928</f>
        <v>1</v>
      </c>
      <c r="K810">
        <f>SmtRes!AE928</f>
        <v>3392.59</v>
      </c>
      <c r="L810">
        <f>SmtRes!DB928</f>
        <v>203.56</v>
      </c>
      <c r="M810">
        <f>ROUND(ROUND(L810*Source!I3004, 6)*1, 2)</f>
        <v>173.03</v>
      </c>
      <c r="N810">
        <f>SmtRes!AA928</f>
        <v>3392.59</v>
      </c>
      <c r="O810">
        <f>ROUND(ROUND(L810*Source!I3004, 6)*SmtRes!DA928, 2)</f>
        <v>173.03</v>
      </c>
      <c r="P810">
        <f>SmtRes!AG928</f>
        <v>0</v>
      </c>
      <c r="Q810">
        <f>SmtRes!DC928</f>
        <v>0</v>
      </c>
      <c r="R810">
        <f>ROUND(ROUND(Q810*Source!I3004, 6)*1, 2)</f>
        <v>0</v>
      </c>
      <c r="S810">
        <f>SmtRes!AC928</f>
        <v>0</v>
      </c>
      <c r="T810">
        <f>ROUND(ROUND(Q810*Source!I3004, 6)*SmtRes!AK928, 2)</f>
        <v>0</v>
      </c>
      <c r="U810">
        <f>SmtRes!X928</f>
        <v>253260963</v>
      </c>
      <c r="V810">
        <v>1066234070</v>
      </c>
      <c r="W810">
        <v>1066234070</v>
      </c>
    </row>
    <row r="811" spans="1:23" x14ac:dyDescent="0.2">
      <c r="A811">
        <f>Source!A3004</f>
        <v>17</v>
      </c>
      <c r="C811">
        <v>3</v>
      </c>
      <c r="D811">
        <v>0</v>
      </c>
      <c r="E811">
        <f>SmtRes!AV927</f>
        <v>0</v>
      </c>
      <c r="F811" t="str">
        <f>SmtRes!I927</f>
        <v>21.3-1-69</v>
      </c>
      <c r="G811" t="str">
        <f>SmtRes!K927</f>
        <v>Смеси бетонные, БСГ, тяжелого бетона на гранитном щебне, класс прочности: В15 (М200); П3, фракция 5-20, F50-100, W0-2</v>
      </c>
      <c r="H811" t="str">
        <f>SmtRes!O927</f>
        <v>м3</v>
      </c>
      <c r="I811">
        <f>SmtRes!Y927*Source!I3004</f>
        <v>5.0150000000000006</v>
      </c>
      <c r="J811">
        <f>SmtRes!AO927</f>
        <v>1</v>
      </c>
      <c r="K811">
        <f>SmtRes!AE927</f>
        <v>3714.73</v>
      </c>
      <c r="L811">
        <f>SmtRes!DB927</f>
        <v>21916.91</v>
      </c>
      <c r="M811">
        <f>ROUND(ROUND(L811*Source!I3004, 6)*1, 2)</f>
        <v>18629.37</v>
      </c>
      <c r="N811">
        <f>SmtRes!AA927</f>
        <v>3714.73</v>
      </c>
      <c r="O811">
        <f>ROUND(ROUND(L811*Source!I3004, 6)*SmtRes!DA927, 2)</f>
        <v>18629.37</v>
      </c>
      <c r="P811">
        <f>SmtRes!AG927</f>
        <v>0</v>
      </c>
      <c r="Q811">
        <f>SmtRes!DC927</f>
        <v>0</v>
      </c>
      <c r="R811">
        <f>ROUND(ROUND(Q811*Source!I3004, 6)*1, 2)</f>
        <v>0</v>
      </c>
      <c r="S811">
        <f>SmtRes!AC927</f>
        <v>0</v>
      </c>
      <c r="T811">
        <f>ROUND(ROUND(Q811*Source!I3004, 6)*SmtRes!AK927, 2)</f>
        <v>0</v>
      </c>
      <c r="U811">
        <f>SmtRes!X927</f>
        <v>-697630842</v>
      </c>
      <c r="V811">
        <v>-887866689</v>
      </c>
      <c r="W811">
        <v>-887866689</v>
      </c>
    </row>
    <row r="812" spans="1:23" x14ac:dyDescent="0.2">
      <c r="A812">
        <f>Source!A3070</f>
        <v>4</v>
      </c>
      <c r="B812">
        <v>3070</v>
      </c>
      <c r="G812" t="str">
        <f>Source!G3070</f>
        <v>Устройство / ремонт игрового комплекса</v>
      </c>
    </row>
    <row r="813" spans="1:23" x14ac:dyDescent="0.2">
      <c r="A813">
        <f>Source!A3076</f>
        <v>17</v>
      </c>
      <c r="C813">
        <v>2</v>
      </c>
      <c r="D813">
        <v>0</v>
      </c>
      <c r="E813">
        <f>SmtRes!AV933</f>
        <v>0</v>
      </c>
      <c r="F813" t="str">
        <f>SmtRes!I933</f>
        <v>22.1-18-13</v>
      </c>
      <c r="G813" t="str">
        <f>SmtRes!K933</f>
        <v>Автомобили-самосвалы, грузоподъемность до 10 т</v>
      </c>
      <c r="H813" t="str">
        <f>SmtRes!O933</f>
        <v>маш.-ч</v>
      </c>
      <c r="I813">
        <f>SmtRes!Y933*Source!I3076</f>
        <v>6.230999999999999E-2</v>
      </c>
      <c r="J813">
        <f>SmtRes!AO933</f>
        <v>1</v>
      </c>
      <c r="K813">
        <f>SmtRes!AF933</f>
        <v>1014.12</v>
      </c>
      <c r="L813">
        <f>SmtRes!DB933</f>
        <v>31.44</v>
      </c>
      <c r="M813">
        <f>ROUND(ROUND(L813*Source!I3076, 6)*1, 2)</f>
        <v>63.19</v>
      </c>
      <c r="N813">
        <f>SmtRes!AB933</f>
        <v>1014.12</v>
      </c>
      <c r="O813">
        <f>ROUND(ROUND(L813*Source!I3076, 6)*SmtRes!DA933, 2)</f>
        <v>63.19</v>
      </c>
      <c r="P813">
        <f>SmtRes!AG933</f>
        <v>317.13</v>
      </c>
      <c r="Q813">
        <f>SmtRes!DC933</f>
        <v>9.83</v>
      </c>
      <c r="R813">
        <f>ROUND(ROUND(Q813*Source!I3076, 6)*1, 2)</f>
        <v>19.760000000000002</v>
      </c>
      <c r="S813">
        <f>SmtRes!AC933</f>
        <v>317.13</v>
      </c>
      <c r="T813">
        <f>ROUND(ROUND(Q813*Source!I3076, 6)*SmtRes!AK933, 2)</f>
        <v>19.760000000000002</v>
      </c>
      <c r="U813">
        <f>SmtRes!X933</f>
        <v>-1786200580</v>
      </c>
      <c r="V813">
        <v>-522295321</v>
      </c>
      <c r="W813">
        <v>-522295321</v>
      </c>
    </row>
    <row r="814" spans="1:23" x14ac:dyDescent="0.2">
      <c r="A814">
        <f>Source!A3077</f>
        <v>17</v>
      </c>
      <c r="C814">
        <v>2</v>
      </c>
      <c r="D814">
        <v>0</v>
      </c>
      <c r="E814">
        <f>SmtRes!AV934</f>
        <v>0</v>
      </c>
      <c r="F814" t="str">
        <f>SmtRes!I934</f>
        <v>22.1-18-13</v>
      </c>
      <c r="G814" t="str">
        <f>SmtRes!K934</f>
        <v>Автомобили-самосвалы, грузоподъемность до 10 т</v>
      </c>
      <c r="H814" t="str">
        <f>SmtRes!O934</f>
        <v>маш.-ч</v>
      </c>
      <c r="I814">
        <f>SmtRes!Y934*Source!I3077</f>
        <v>2.01E-2</v>
      </c>
      <c r="J814">
        <f>SmtRes!AO934</f>
        <v>1</v>
      </c>
      <c r="K814">
        <f>SmtRes!AF934</f>
        <v>1014.12</v>
      </c>
      <c r="L814">
        <f>SmtRes!DB934</f>
        <v>10.14</v>
      </c>
      <c r="M814">
        <f>ROUND(ROUND(L814*Source!I3077, 6)*1, 2)</f>
        <v>20.38</v>
      </c>
      <c r="N814">
        <f>SmtRes!AB934</f>
        <v>1014.12</v>
      </c>
      <c r="O814">
        <f>ROUND(ROUND(L814*Source!I3077, 6)*SmtRes!DA934, 2)</f>
        <v>20.38</v>
      </c>
      <c r="P814">
        <f>SmtRes!AG934</f>
        <v>317.13</v>
      </c>
      <c r="Q814">
        <f>SmtRes!DC934</f>
        <v>3.17</v>
      </c>
      <c r="R814">
        <f>ROUND(ROUND(Q814*Source!I3077, 6)*1, 2)</f>
        <v>6.37</v>
      </c>
      <c r="S814">
        <f>SmtRes!AC934</f>
        <v>317.13</v>
      </c>
      <c r="T814">
        <f>ROUND(ROUND(Q814*Source!I3077, 6)*SmtRes!AK934, 2)</f>
        <v>6.37</v>
      </c>
      <c r="U814">
        <f>SmtRes!X934</f>
        <v>-1786200580</v>
      </c>
      <c r="V814">
        <v>-522295321</v>
      </c>
      <c r="W814">
        <v>-522295321</v>
      </c>
    </row>
    <row r="815" spans="1:23" x14ac:dyDescent="0.2">
      <c r="A815">
        <f>Source!A3078</f>
        <v>17</v>
      </c>
      <c r="C815">
        <v>3</v>
      </c>
      <c r="D815">
        <v>0</v>
      </c>
      <c r="E815">
        <f>SmtRes!AV939</f>
        <v>0</v>
      </c>
      <c r="F815" t="str">
        <f>SmtRes!I939</f>
        <v>21.3-1-64</v>
      </c>
      <c r="G815" t="str">
        <f>SmtRes!K939</f>
        <v>Смеси бетонные, БСГ, тяжелого бетона на гранитном щебне, класс прочности: В7,5 (М100); П3, фракция 5-20</v>
      </c>
      <c r="H815" t="str">
        <f>SmtRes!O939</f>
        <v>м3</v>
      </c>
      <c r="I815">
        <f>SmtRes!Y939*Source!I3078</f>
        <v>2.0501999999999998</v>
      </c>
      <c r="J815">
        <f>SmtRes!AO939</f>
        <v>1</v>
      </c>
      <c r="K815">
        <f>SmtRes!AE939</f>
        <v>3247.23</v>
      </c>
      <c r="L815">
        <f>SmtRes!DB939</f>
        <v>331217.46000000002</v>
      </c>
      <c r="M815">
        <f>ROUND(ROUND(L815*Source!I3078, 6)*1, 2)</f>
        <v>6657.47</v>
      </c>
      <c r="N815">
        <f>SmtRes!AA939</f>
        <v>3247.23</v>
      </c>
      <c r="O815">
        <f>ROUND(ROUND(L815*Source!I3078, 6)*SmtRes!DA939, 2)</f>
        <v>6657.47</v>
      </c>
      <c r="P815">
        <f>SmtRes!AG939</f>
        <v>0</v>
      </c>
      <c r="Q815">
        <f>SmtRes!DC939</f>
        <v>0</v>
      </c>
      <c r="R815">
        <f>ROUND(ROUND(Q815*Source!I3078, 6)*1, 2)</f>
        <v>0</v>
      </c>
      <c r="S815">
        <f>SmtRes!AC939</f>
        <v>0</v>
      </c>
      <c r="T815">
        <f>ROUND(ROUND(Q815*Source!I3078, 6)*SmtRes!AK939, 2)</f>
        <v>0</v>
      </c>
      <c r="U815">
        <f>SmtRes!X939</f>
        <v>339861588</v>
      </c>
      <c r="V815">
        <v>99845993</v>
      </c>
      <c r="W815">
        <v>99845993</v>
      </c>
    </row>
    <row r="816" spans="1:23" x14ac:dyDescent="0.2">
      <c r="A816">
        <f>Source!A3078</f>
        <v>17</v>
      </c>
      <c r="C816">
        <v>3</v>
      </c>
      <c r="D816">
        <v>0</v>
      </c>
      <c r="E816">
        <f>SmtRes!AV938</f>
        <v>0</v>
      </c>
      <c r="F816" t="str">
        <f>SmtRes!I938</f>
        <v>21.1-25-13</v>
      </c>
      <c r="G816" t="str">
        <f>SmtRes!K938</f>
        <v>Вода</v>
      </c>
      <c r="H816" t="str">
        <f>SmtRes!O938</f>
        <v>м3</v>
      </c>
      <c r="I816">
        <f>SmtRes!Y938*Source!I3078</f>
        <v>3.5174999999999998E-2</v>
      </c>
      <c r="J816">
        <f>SmtRes!AO938</f>
        <v>1</v>
      </c>
      <c r="K816">
        <f>SmtRes!AE938</f>
        <v>35.25</v>
      </c>
      <c r="L816">
        <f>SmtRes!DB938</f>
        <v>61.69</v>
      </c>
      <c r="M816">
        <f>ROUND(ROUND(L816*Source!I3078, 6)*1, 2)</f>
        <v>1.24</v>
      </c>
      <c r="N816">
        <f>SmtRes!AA938</f>
        <v>35.25</v>
      </c>
      <c r="O816">
        <f>ROUND(ROUND(L816*Source!I3078, 6)*SmtRes!DA938, 2)</f>
        <v>1.24</v>
      </c>
      <c r="P816">
        <f>SmtRes!AG938</f>
        <v>0</v>
      </c>
      <c r="Q816">
        <f>SmtRes!DC938</f>
        <v>0</v>
      </c>
      <c r="R816">
        <f>ROUND(ROUND(Q816*Source!I3078, 6)*1, 2)</f>
        <v>0</v>
      </c>
      <c r="S816">
        <f>SmtRes!AC938</f>
        <v>0</v>
      </c>
      <c r="T816">
        <f>ROUND(ROUND(Q816*Source!I3078, 6)*SmtRes!AK938, 2)</f>
        <v>0</v>
      </c>
      <c r="U816">
        <f>SmtRes!X938</f>
        <v>2028445372</v>
      </c>
      <c r="V816">
        <v>1411454429</v>
      </c>
      <c r="W816">
        <v>1411454429</v>
      </c>
    </row>
    <row r="817" spans="1:23" x14ac:dyDescent="0.2">
      <c r="A817">
        <f>Source!A3078</f>
        <v>17</v>
      </c>
      <c r="C817">
        <v>3</v>
      </c>
      <c r="D817">
        <v>0</v>
      </c>
      <c r="E817">
        <f>SmtRes!AV937</f>
        <v>0</v>
      </c>
      <c r="F817" t="str">
        <f>SmtRes!I937</f>
        <v>21.1-20-17</v>
      </c>
      <c r="G817" t="str">
        <f>SmtRes!K937</f>
        <v>Мешковина</v>
      </c>
      <c r="H817" t="str">
        <f>SmtRes!O937</f>
        <v>м2</v>
      </c>
      <c r="I817">
        <f>SmtRes!Y937*Source!I3078</f>
        <v>5.0250000000000004</v>
      </c>
      <c r="J817">
        <f>SmtRes!AO937</f>
        <v>1</v>
      </c>
      <c r="K817">
        <f>SmtRes!AE937</f>
        <v>91.89</v>
      </c>
      <c r="L817">
        <f>SmtRes!DB937</f>
        <v>22972.5</v>
      </c>
      <c r="M817">
        <f>ROUND(ROUND(L817*Source!I3078, 6)*1, 2)</f>
        <v>461.75</v>
      </c>
      <c r="N817">
        <f>SmtRes!AA937</f>
        <v>91.89</v>
      </c>
      <c r="O817">
        <f>ROUND(ROUND(L817*Source!I3078, 6)*SmtRes!DA937, 2)</f>
        <v>461.75</v>
      </c>
      <c r="P817">
        <f>SmtRes!AG937</f>
        <v>0</v>
      </c>
      <c r="Q817">
        <f>SmtRes!DC937</f>
        <v>0</v>
      </c>
      <c r="R817">
        <f>ROUND(ROUND(Q817*Source!I3078, 6)*1, 2)</f>
        <v>0</v>
      </c>
      <c r="S817">
        <f>SmtRes!AC937</f>
        <v>0</v>
      </c>
      <c r="T817">
        <f>ROUND(ROUND(Q817*Source!I3078, 6)*SmtRes!AK937, 2)</f>
        <v>0</v>
      </c>
      <c r="U817">
        <f>SmtRes!X937</f>
        <v>-1493859615</v>
      </c>
      <c r="V817">
        <v>-1413124159</v>
      </c>
      <c r="W817">
        <v>-1413124159</v>
      </c>
    </row>
    <row r="818" spans="1:23" x14ac:dyDescent="0.2">
      <c r="A818">
        <f>Source!A3078</f>
        <v>17</v>
      </c>
      <c r="C818">
        <v>2</v>
      </c>
      <c r="D818">
        <v>0</v>
      </c>
      <c r="E818">
        <f>SmtRes!AV936</f>
        <v>0</v>
      </c>
      <c r="F818" t="str">
        <f>SmtRes!I936</f>
        <v>22.1-6-51</v>
      </c>
      <c r="G818" t="str">
        <f>SmtRes!K936</f>
        <v>Вибраторы поверхностные</v>
      </c>
      <c r="H818" t="str">
        <f>SmtRes!O936</f>
        <v>маш.-ч</v>
      </c>
      <c r="I818">
        <f>SmtRes!Y936*Source!I3078</f>
        <v>0.14894099999999999</v>
      </c>
      <c r="J818">
        <f>SmtRes!AO936</f>
        <v>1</v>
      </c>
      <c r="K818">
        <f>SmtRes!AF936</f>
        <v>3.84</v>
      </c>
      <c r="L818">
        <f>SmtRes!DB936</f>
        <v>28.45</v>
      </c>
      <c r="M818">
        <f>ROUND(ROUND(L818*Source!I3078, 6)*1, 2)</f>
        <v>0.56999999999999995</v>
      </c>
      <c r="N818">
        <f>SmtRes!AB936</f>
        <v>3.84</v>
      </c>
      <c r="O818">
        <f>ROUND(ROUND(L818*Source!I3078, 6)*SmtRes!DA936, 2)</f>
        <v>0.56999999999999995</v>
      </c>
      <c r="P818">
        <f>SmtRes!AG936</f>
        <v>0.01</v>
      </c>
      <c r="Q818">
        <f>SmtRes!DC936</f>
        <v>7.0000000000000007E-2</v>
      </c>
      <c r="R818">
        <f>ROUND(ROUND(Q818*Source!I3078, 6)*1, 2)</f>
        <v>0</v>
      </c>
      <c r="S818">
        <f>SmtRes!AC936</f>
        <v>0.01</v>
      </c>
      <c r="T818">
        <f>ROUND(ROUND(Q818*Source!I3078, 6)*SmtRes!AK936, 2)</f>
        <v>0</v>
      </c>
      <c r="U818">
        <f>SmtRes!X936</f>
        <v>-192782718</v>
      </c>
      <c r="V818">
        <v>540280896</v>
      </c>
      <c r="W818">
        <v>540280896</v>
      </c>
    </row>
    <row r="819" spans="1:23" x14ac:dyDescent="0.2">
      <c r="A819">
        <f>Source!A3079</f>
        <v>17</v>
      </c>
      <c r="C819">
        <v>3</v>
      </c>
      <c r="D819">
        <v>0</v>
      </c>
      <c r="E819">
        <f>SmtRes!AV941</f>
        <v>0</v>
      </c>
      <c r="F819" t="str">
        <f>SmtRes!I941</f>
        <v>21.3-4-24</v>
      </c>
      <c r="G819" t="str">
        <f>SmtRes!K941</f>
        <v>Арматурные заготовки (стержни, хомуты и т.п.), не собранные в каркасы или сетки, закладные и накладные детали, со сваркой</v>
      </c>
      <c r="H819" t="str">
        <f>SmtRes!O941</f>
        <v>т</v>
      </c>
      <c r="I819">
        <f>SmtRes!Y941*Source!I3079</f>
        <v>5.6000000000000001E-2</v>
      </c>
      <c r="J819">
        <f>SmtRes!AO941</f>
        <v>1</v>
      </c>
      <c r="K819">
        <f>SmtRes!AE941</f>
        <v>53233.52</v>
      </c>
      <c r="L819">
        <f>SmtRes!DB941</f>
        <v>53233.52</v>
      </c>
      <c r="M819">
        <f>ROUND(ROUND(L819*Source!I3079, 6)*1, 2)</f>
        <v>2981.08</v>
      </c>
      <c r="N819">
        <f>SmtRes!AA941</f>
        <v>53233.52</v>
      </c>
      <c r="O819">
        <f>ROUND(ROUND(L819*Source!I3079, 6)*SmtRes!DA941, 2)</f>
        <v>2981.08</v>
      </c>
      <c r="P819">
        <f>SmtRes!AG941</f>
        <v>0</v>
      </c>
      <c r="Q819">
        <f>SmtRes!DC941</f>
        <v>0</v>
      </c>
      <c r="R819">
        <f>ROUND(ROUND(Q819*Source!I3079, 6)*1, 2)</f>
        <v>0</v>
      </c>
      <c r="S819">
        <f>SmtRes!AC941</f>
        <v>0</v>
      </c>
      <c r="T819">
        <f>ROUND(ROUND(Q819*Source!I3079, 6)*SmtRes!AK941, 2)</f>
        <v>0</v>
      </c>
      <c r="U819">
        <f>SmtRes!X941</f>
        <v>588667335</v>
      </c>
      <c r="V819">
        <v>1124530016</v>
      </c>
      <c r="W819">
        <v>1124530016</v>
      </c>
    </row>
    <row r="820" spans="1:23" x14ac:dyDescent="0.2">
      <c r="A820">
        <f>Source!A3080</f>
        <v>17</v>
      </c>
      <c r="C820">
        <v>3</v>
      </c>
      <c r="D820">
        <v>0</v>
      </c>
      <c r="E820">
        <f>SmtRes!AV944</f>
        <v>0</v>
      </c>
      <c r="F820" t="str">
        <f>SmtRes!I944</f>
        <v>21.1-23-9</v>
      </c>
      <c r="G820" t="str">
        <f>SmtRes!K944</f>
        <v>Электроды, тип Э-42, 46, 50, диаметр 4 - 6 мм</v>
      </c>
      <c r="H820" t="str">
        <f>SmtRes!O944</f>
        <v>т</v>
      </c>
      <c r="I820">
        <f>SmtRes!Y944*Source!I3080</f>
        <v>2.283E-2</v>
      </c>
      <c r="J820">
        <f>SmtRes!AO944</f>
        <v>1</v>
      </c>
      <c r="K820">
        <f>SmtRes!AE944</f>
        <v>110781.14</v>
      </c>
      <c r="L820">
        <f>SmtRes!DB944</f>
        <v>3323.43</v>
      </c>
      <c r="M820">
        <f>ROUND(ROUND(L820*Source!I3080, 6)*1, 2)</f>
        <v>2529.13</v>
      </c>
      <c r="N820">
        <f>SmtRes!AA944</f>
        <v>110781.14</v>
      </c>
      <c r="O820">
        <f>ROUND(ROUND(L820*Source!I3080, 6)*SmtRes!DA944, 2)</f>
        <v>2529.13</v>
      </c>
      <c r="P820">
        <f>SmtRes!AG944</f>
        <v>0</v>
      </c>
      <c r="Q820">
        <f>SmtRes!DC944</f>
        <v>0</v>
      </c>
      <c r="R820">
        <f>ROUND(ROUND(Q820*Source!I3080, 6)*1, 2)</f>
        <v>0</v>
      </c>
      <c r="S820">
        <f>SmtRes!AC944</f>
        <v>0</v>
      </c>
      <c r="T820">
        <f>ROUND(ROUND(Q820*Source!I3080, 6)*SmtRes!AK944, 2)</f>
        <v>0</v>
      </c>
      <c r="U820">
        <f>SmtRes!X944</f>
        <v>-941081254</v>
      </c>
      <c r="V820">
        <v>1991017595</v>
      </c>
      <c r="W820">
        <v>1991017595</v>
      </c>
    </row>
    <row r="821" spans="1:23" x14ac:dyDescent="0.2">
      <c r="A821">
        <f>Source!A3080</f>
        <v>17</v>
      </c>
      <c r="C821">
        <v>2</v>
      </c>
      <c r="D821">
        <v>0</v>
      </c>
      <c r="E821">
        <f>SmtRes!AV943</f>
        <v>0</v>
      </c>
      <c r="F821" t="str">
        <f>SmtRes!I943</f>
        <v>22.1-13-10</v>
      </c>
      <c r="G821" t="str">
        <f>SmtRes!K943</f>
        <v>Агрегаты сварочные однопостовые для ручной электродуговой сварки</v>
      </c>
      <c r="H821" t="str">
        <f>SmtRes!O943</f>
        <v>маш.-ч</v>
      </c>
      <c r="I821">
        <f>SmtRes!Y943*Source!I3080</f>
        <v>16.67351</v>
      </c>
      <c r="J821">
        <f>SmtRes!AO943</f>
        <v>1</v>
      </c>
      <c r="K821">
        <f>SmtRes!AF943</f>
        <v>54.65</v>
      </c>
      <c r="L821">
        <f>SmtRes!DB943</f>
        <v>1197.3800000000001</v>
      </c>
      <c r="M821">
        <f>ROUND(ROUND(L821*Source!I3080, 6)*1, 2)</f>
        <v>911.21</v>
      </c>
      <c r="N821">
        <f>SmtRes!AB943</f>
        <v>54.65</v>
      </c>
      <c r="O821">
        <f>ROUND(ROUND(L821*Source!I3080, 6)*SmtRes!DA943, 2)</f>
        <v>911.21</v>
      </c>
      <c r="P821">
        <f>SmtRes!AG943</f>
        <v>0.05</v>
      </c>
      <c r="Q821">
        <f>SmtRes!DC943</f>
        <v>1.1000000000000001</v>
      </c>
      <c r="R821">
        <f>ROUND(ROUND(Q821*Source!I3080, 6)*1, 2)</f>
        <v>0.84</v>
      </c>
      <c r="S821">
        <f>SmtRes!AC943</f>
        <v>0.05</v>
      </c>
      <c r="T821">
        <f>ROUND(ROUND(Q821*Source!I3080, 6)*SmtRes!AK943, 2)</f>
        <v>0.84</v>
      </c>
      <c r="U821">
        <f>SmtRes!X943</f>
        <v>343943799</v>
      </c>
      <c r="V821">
        <v>-1676284724</v>
      </c>
      <c r="W821">
        <v>-1676284724</v>
      </c>
    </row>
    <row r="822" spans="1:23" x14ac:dyDescent="0.2">
      <c r="A822">
        <f>Source!A3082</f>
        <v>17</v>
      </c>
      <c r="C822">
        <v>3</v>
      </c>
      <c r="D822">
        <f>Source!BI3082</f>
        <v>1</v>
      </c>
      <c r="E822">
        <f>Source!FS3082</f>
        <v>0</v>
      </c>
      <c r="F822" t="str">
        <f>Source!F3082</f>
        <v>коммерческое предложение</v>
      </c>
      <c r="G822" t="str">
        <f>Source!G3082</f>
        <v>Эквивалент - Игровой комплекс "Ландыш" ЛГИК-103 (3056 х 4397 х 2495 м)</v>
      </c>
      <c r="H822" t="str">
        <f>Source!H3082</f>
        <v>шт.</v>
      </c>
      <c r="I822">
        <f>Source!I3082</f>
        <v>1</v>
      </c>
      <c r="J822">
        <v>1</v>
      </c>
      <c r="K822">
        <f>Source!AC3082</f>
        <v>512500</v>
      </c>
      <c r="M822">
        <f>ROUND(K822*I822, 2)</f>
        <v>512500</v>
      </c>
      <c r="N822">
        <f>Source!AC3082*IF(Source!BC3082&lt;&gt; 0, Source!BC3082, 1)</f>
        <v>512500</v>
      </c>
      <c r="O822">
        <f>ROUND(N822*I822, 2)</f>
        <v>512500</v>
      </c>
      <c r="P822">
        <f>Source!AE3082</f>
        <v>0</v>
      </c>
      <c r="R822">
        <f>ROUND(P822*I822, 2)</f>
        <v>0</v>
      </c>
      <c r="S822">
        <f>Source!AE3082*IF(Source!BS3082&lt;&gt; 0, Source!BS3082, 1)</f>
        <v>0</v>
      </c>
      <c r="T822">
        <f>ROUND(S822*I822, 2)</f>
        <v>0</v>
      </c>
      <c r="U822">
        <f>Source!GF3082</f>
        <v>-1513231396</v>
      </c>
      <c r="V822">
        <v>-55022717</v>
      </c>
      <c r="W822">
        <v>-55022717</v>
      </c>
    </row>
    <row r="823" spans="1:23" x14ac:dyDescent="0.2">
      <c r="A823">
        <f>Source!A3115</f>
        <v>4</v>
      </c>
      <c r="B823">
        <v>3115</v>
      </c>
      <c r="G823" t="str">
        <f>Source!G3115</f>
        <v>Установка МАФ</v>
      </c>
    </row>
    <row r="824" spans="1:23" x14ac:dyDescent="0.2">
      <c r="A824">
        <f>Source!A3119</f>
        <v>17</v>
      </c>
      <c r="C824">
        <v>3</v>
      </c>
      <c r="D824">
        <v>0</v>
      </c>
      <c r="E824">
        <f>SmtRes!AV950</f>
        <v>0</v>
      </c>
      <c r="F824" t="str">
        <f>SmtRes!I950</f>
        <v>21.7-9-6</v>
      </c>
      <c r="G824" t="str">
        <f>SmtRes!K950</f>
        <v>Столбик для ограды газонной из трубы профильной 40х40 мм, высота 1000мм</v>
      </c>
      <c r="H824" t="str">
        <f>SmtRes!O950</f>
        <v>шт.</v>
      </c>
      <c r="I824">
        <f>SmtRes!Y950*Source!I3119</f>
        <v>4</v>
      </c>
      <c r="J824">
        <f>SmtRes!AO950</f>
        <v>1</v>
      </c>
      <c r="K824">
        <f>SmtRes!AE950</f>
        <v>236.53</v>
      </c>
      <c r="L824">
        <f>SmtRes!DB950</f>
        <v>2365.3000000000002</v>
      </c>
      <c r="M824">
        <f>ROUND(ROUND(L824*Source!I3119, 6)*1, 2)</f>
        <v>946.12</v>
      </c>
      <c r="N824">
        <f>SmtRes!AA950</f>
        <v>236.53</v>
      </c>
      <c r="O824">
        <f>ROUND(ROUND(L824*Source!I3119, 6)*SmtRes!DA950, 2)</f>
        <v>946.12</v>
      </c>
      <c r="P824">
        <f>SmtRes!AG950</f>
        <v>0</v>
      </c>
      <c r="Q824">
        <f>SmtRes!DC950</f>
        <v>0</v>
      </c>
      <c r="R824">
        <f>ROUND(ROUND(Q824*Source!I3119, 6)*1, 2)</f>
        <v>0</v>
      </c>
      <c r="S824">
        <f>SmtRes!AC950</f>
        <v>0</v>
      </c>
      <c r="T824">
        <f>ROUND(ROUND(Q824*Source!I3119, 6)*SmtRes!AK950, 2)</f>
        <v>0</v>
      </c>
      <c r="U824">
        <f>SmtRes!X950</f>
        <v>-1873178035</v>
      </c>
      <c r="V824">
        <v>-820543880</v>
      </c>
      <c r="W824">
        <v>-820543880</v>
      </c>
    </row>
    <row r="825" spans="1:23" x14ac:dyDescent="0.2">
      <c r="A825">
        <f>Source!A3119</f>
        <v>17</v>
      </c>
      <c r="C825">
        <v>3</v>
      </c>
      <c r="D825">
        <v>0</v>
      </c>
      <c r="E825">
        <f>SmtRes!AV949</f>
        <v>0</v>
      </c>
      <c r="F825" t="str">
        <f>SmtRes!I949</f>
        <v>21.1-25-13</v>
      </c>
      <c r="G825" t="str">
        <f>SmtRes!K949</f>
        <v>Вода</v>
      </c>
      <c r="H825" t="str">
        <f>SmtRes!O949</f>
        <v>м3</v>
      </c>
      <c r="I825">
        <f>SmtRes!Y949*Source!I3119</f>
        <v>3.0800000000000001E-2</v>
      </c>
      <c r="J825">
        <f>SmtRes!AO949</f>
        <v>1</v>
      </c>
      <c r="K825">
        <f>SmtRes!AE949</f>
        <v>35.25</v>
      </c>
      <c r="L825">
        <f>SmtRes!DB949</f>
        <v>2.71</v>
      </c>
      <c r="M825">
        <f>ROUND(ROUND(L825*Source!I3119, 6)*1, 2)</f>
        <v>1.08</v>
      </c>
      <c r="N825">
        <f>SmtRes!AA949</f>
        <v>35.25</v>
      </c>
      <c r="O825">
        <f>ROUND(ROUND(L825*Source!I3119, 6)*SmtRes!DA949, 2)</f>
        <v>1.08</v>
      </c>
      <c r="P825">
        <f>SmtRes!AG949</f>
        <v>0</v>
      </c>
      <c r="Q825">
        <f>SmtRes!DC949</f>
        <v>0</v>
      </c>
      <c r="R825">
        <f>ROUND(ROUND(Q825*Source!I3119, 6)*1, 2)</f>
        <v>0</v>
      </c>
      <c r="S825">
        <f>SmtRes!AC949</f>
        <v>0</v>
      </c>
      <c r="T825">
        <f>ROUND(ROUND(Q825*Source!I3119, 6)*SmtRes!AK949, 2)</f>
        <v>0</v>
      </c>
      <c r="U825">
        <f>SmtRes!X949</f>
        <v>1057803868</v>
      </c>
      <c r="V825">
        <v>-2043949916</v>
      </c>
      <c r="W825">
        <v>-2043949916</v>
      </c>
    </row>
    <row r="826" spans="1:23" x14ac:dyDescent="0.2">
      <c r="A826">
        <f>Source!A3119</f>
        <v>17</v>
      </c>
      <c r="C826">
        <v>3</v>
      </c>
      <c r="D826">
        <v>0</v>
      </c>
      <c r="E826">
        <f>SmtRes!AV948</f>
        <v>0</v>
      </c>
      <c r="F826" t="str">
        <f>SmtRes!I948</f>
        <v>21.1-2-13</v>
      </c>
      <c r="G826" t="str">
        <f>SmtRes!K948</f>
        <v>Цемент общестроительный, портландцемент общего назначения, марка 400</v>
      </c>
      <c r="H826" t="str">
        <f>SmtRes!O948</f>
        <v>т</v>
      </c>
      <c r="I826">
        <f>SmtRes!Y948*Source!I3119</f>
        <v>4.2800000000000005E-2</v>
      </c>
      <c r="J826">
        <f>SmtRes!AO948</f>
        <v>1</v>
      </c>
      <c r="K826">
        <f>SmtRes!AE948</f>
        <v>4207.5</v>
      </c>
      <c r="L826">
        <f>SmtRes!DB948</f>
        <v>450.2</v>
      </c>
      <c r="M826">
        <f>ROUND(ROUND(L826*Source!I3119, 6)*1, 2)</f>
        <v>180.08</v>
      </c>
      <c r="N826">
        <f>SmtRes!AA948</f>
        <v>4207.5</v>
      </c>
      <c r="O826">
        <f>ROUND(ROUND(L826*Source!I3119, 6)*SmtRes!DA948, 2)</f>
        <v>180.08</v>
      </c>
      <c r="P826">
        <f>SmtRes!AG948</f>
        <v>0</v>
      </c>
      <c r="Q826">
        <f>SmtRes!DC948</f>
        <v>0</v>
      </c>
      <c r="R826">
        <f>ROUND(ROUND(Q826*Source!I3119, 6)*1, 2)</f>
        <v>0</v>
      </c>
      <c r="S826">
        <f>SmtRes!AC948</f>
        <v>0</v>
      </c>
      <c r="T826">
        <f>ROUND(ROUND(Q826*Source!I3119, 6)*SmtRes!AK948, 2)</f>
        <v>0</v>
      </c>
      <c r="U826">
        <f>SmtRes!X948</f>
        <v>381792092</v>
      </c>
      <c r="V826">
        <v>-1484058169</v>
      </c>
      <c r="W826">
        <v>-1484058169</v>
      </c>
    </row>
    <row r="827" spans="1:23" x14ac:dyDescent="0.2">
      <c r="A827">
        <f>Source!A3119</f>
        <v>17</v>
      </c>
      <c r="C827">
        <v>3</v>
      </c>
      <c r="D827">
        <v>0</v>
      </c>
      <c r="E827">
        <f>SmtRes!AV947</f>
        <v>0</v>
      </c>
      <c r="F827" t="str">
        <f>SmtRes!I947</f>
        <v>21.1-12-11</v>
      </c>
      <c r="G827" t="str">
        <f>SmtRes!K947</f>
        <v>Песок для строительных работ, рядовой</v>
      </c>
      <c r="H827" t="str">
        <f>SmtRes!O947</f>
        <v>м3</v>
      </c>
      <c r="I827">
        <f>SmtRes!Y947*Source!I3119</f>
        <v>0.1196</v>
      </c>
      <c r="J827">
        <f>SmtRes!AO947</f>
        <v>1</v>
      </c>
      <c r="K827">
        <f>SmtRes!AE947</f>
        <v>590.78</v>
      </c>
      <c r="L827">
        <f>SmtRes!DB947</f>
        <v>176.64</v>
      </c>
      <c r="M827">
        <f>ROUND(ROUND(L827*Source!I3119, 6)*1, 2)</f>
        <v>70.66</v>
      </c>
      <c r="N827">
        <f>SmtRes!AA947</f>
        <v>590.78</v>
      </c>
      <c r="O827">
        <f>ROUND(ROUND(L827*Source!I3119, 6)*SmtRes!DA947, 2)</f>
        <v>70.66</v>
      </c>
      <c r="P827">
        <f>SmtRes!AG947</f>
        <v>0</v>
      </c>
      <c r="Q827">
        <f>SmtRes!DC947</f>
        <v>0</v>
      </c>
      <c r="R827">
        <f>ROUND(ROUND(Q827*Source!I3119, 6)*1, 2)</f>
        <v>0</v>
      </c>
      <c r="S827">
        <f>SmtRes!AC947</f>
        <v>0</v>
      </c>
      <c r="T827">
        <f>ROUND(ROUND(Q827*Source!I3119, 6)*SmtRes!AK947, 2)</f>
        <v>0</v>
      </c>
      <c r="U827">
        <f>SmtRes!X947</f>
        <v>1817333636</v>
      </c>
      <c r="V827">
        <v>2132229025</v>
      </c>
      <c r="W827">
        <v>2132229025</v>
      </c>
    </row>
    <row r="828" spans="1:23" x14ac:dyDescent="0.2">
      <c r="A828">
        <f>Source!A3120</f>
        <v>17</v>
      </c>
      <c r="C828">
        <v>3</v>
      </c>
      <c r="D828">
        <f>Source!BI3120</f>
        <v>1</v>
      </c>
      <c r="E828">
        <f>Source!FS3120</f>
        <v>0</v>
      </c>
      <c r="F828" t="str">
        <f>Source!F3120</f>
        <v>коммерческое предложение</v>
      </c>
      <c r="G828" t="str">
        <f>Source!G3120</f>
        <v>Песочница с крышкой на петлях, ЛГП-02  (1500 х 3100 х 240)</v>
      </c>
      <c r="H828" t="str">
        <f>Source!H3120</f>
        <v>шт.</v>
      </c>
      <c r="I828">
        <f>Source!I3120</f>
        <v>1</v>
      </c>
      <c r="J828">
        <v>1</v>
      </c>
      <c r="K828">
        <f>Source!AC3120</f>
        <v>51776.67</v>
      </c>
      <c r="M828">
        <f>ROUND(K828*I828, 2)</f>
        <v>51776.67</v>
      </c>
      <c r="N828">
        <f>Source!AC3120*IF(Source!BC3120&lt;&gt; 0, Source!BC3120, 1)</f>
        <v>51776.67</v>
      </c>
      <c r="O828">
        <f>ROUND(N828*I828, 2)</f>
        <v>51776.67</v>
      </c>
      <c r="P828">
        <f>Source!AE3120</f>
        <v>0</v>
      </c>
      <c r="R828">
        <f>ROUND(P828*I828, 2)</f>
        <v>0</v>
      </c>
      <c r="S828">
        <f>Source!AE3120*IF(Source!BS3120&lt;&gt; 0, Source!BS3120, 1)</f>
        <v>0</v>
      </c>
      <c r="T828">
        <f>ROUND(S828*I828, 2)</f>
        <v>0</v>
      </c>
      <c r="U828">
        <f>Source!GF3120</f>
        <v>1862592909</v>
      </c>
      <c r="V828">
        <v>-1437646199</v>
      </c>
      <c r="W828">
        <v>-1437646199</v>
      </c>
    </row>
    <row r="829" spans="1:23" x14ac:dyDescent="0.2">
      <c r="A829">
        <f>Source!A3121</f>
        <v>17</v>
      </c>
      <c r="C829">
        <v>3</v>
      </c>
      <c r="D829">
        <v>0</v>
      </c>
      <c r="E829">
        <f>SmtRes!AV955</f>
        <v>0</v>
      </c>
      <c r="F829" t="str">
        <f>SmtRes!I955</f>
        <v>21.7-9-6</v>
      </c>
      <c r="G829" t="str">
        <f>SmtRes!K955</f>
        <v>Столбик для ограды газонной из трубы профильной 40х40 мм, высота 1000мм</v>
      </c>
      <c r="H829" t="str">
        <f>SmtRes!O955</f>
        <v>шт.</v>
      </c>
      <c r="I829">
        <f>SmtRes!Y955*Source!I3121</f>
        <v>1</v>
      </c>
      <c r="J829">
        <f>SmtRes!AO955</f>
        <v>1</v>
      </c>
      <c r="K829">
        <f>SmtRes!AE955</f>
        <v>236.53</v>
      </c>
      <c r="L829">
        <f>SmtRes!DB955</f>
        <v>2365.3000000000002</v>
      </c>
      <c r="M829">
        <f>ROUND(ROUND(L829*Source!I3121, 6)*1, 2)</f>
        <v>236.53</v>
      </c>
      <c r="N829">
        <f>SmtRes!AA955</f>
        <v>236.53</v>
      </c>
      <c r="O829">
        <f>ROUND(ROUND(L829*Source!I3121, 6)*SmtRes!DA955, 2)</f>
        <v>236.53</v>
      </c>
      <c r="P829">
        <f>SmtRes!AG955</f>
        <v>0</v>
      </c>
      <c r="Q829">
        <f>SmtRes!DC955</f>
        <v>0</v>
      </c>
      <c r="R829">
        <f>ROUND(ROUND(Q829*Source!I3121, 6)*1, 2)</f>
        <v>0</v>
      </c>
      <c r="S829">
        <f>SmtRes!AC955</f>
        <v>0</v>
      </c>
      <c r="T829">
        <f>ROUND(ROUND(Q829*Source!I3121, 6)*SmtRes!AK955, 2)</f>
        <v>0</v>
      </c>
      <c r="U829">
        <f>SmtRes!X955</f>
        <v>-1873178035</v>
      </c>
      <c r="V829">
        <v>-820543880</v>
      </c>
      <c r="W829">
        <v>-820543880</v>
      </c>
    </row>
    <row r="830" spans="1:23" x14ac:dyDescent="0.2">
      <c r="A830">
        <f>Source!A3121</f>
        <v>17</v>
      </c>
      <c r="C830">
        <v>3</v>
      </c>
      <c r="D830">
        <v>0</v>
      </c>
      <c r="E830">
        <f>SmtRes!AV954</f>
        <v>0</v>
      </c>
      <c r="F830" t="str">
        <f>SmtRes!I954</f>
        <v>21.1-25-13</v>
      </c>
      <c r="G830" t="str">
        <f>SmtRes!K954</f>
        <v>Вода</v>
      </c>
      <c r="H830" t="str">
        <f>SmtRes!O954</f>
        <v>м3</v>
      </c>
      <c r="I830">
        <f>SmtRes!Y954*Source!I3121</f>
        <v>7.7000000000000002E-3</v>
      </c>
      <c r="J830">
        <f>SmtRes!AO954</f>
        <v>1</v>
      </c>
      <c r="K830">
        <f>SmtRes!AE954</f>
        <v>35.25</v>
      </c>
      <c r="L830">
        <f>SmtRes!DB954</f>
        <v>2.71</v>
      </c>
      <c r="M830">
        <f>ROUND(ROUND(L830*Source!I3121, 6)*1, 2)</f>
        <v>0.27</v>
      </c>
      <c r="N830">
        <f>SmtRes!AA954</f>
        <v>35.25</v>
      </c>
      <c r="O830">
        <f>ROUND(ROUND(L830*Source!I3121, 6)*SmtRes!DA954, 2)</f>
        <v>0.27</v>
      </c>
      <c r="P830">
        <f>SmtRes!AG954</f>
        <v>0</v>
      </c>
      <c r="Q830">
        <f>SmtRes!DC954</f>
        <v>0</v>
      </c>
      <c r="R830">
        <f>ROUND(ROUND(Q830*Source!I3121, 6)*1, 2)</f>
        <v>0</v>
      </c>
      <c r="S830">
        <f>SmtRes!AC954</f>
        <v>0</v>
      </c>
      <c r="T830">
        <f>ROUND(ROUND(Q830*Source!I3121, 6)*SmtRes!AK954, 2)</f>
        <v>0</v>
      </c>
      <c r="U830">
        <f>SmtRes!X954</f>
        <v>1057803868</v>
      </c>
      <c r="V830">
        <v>-2043949916</v>
      </c>
      <c r="W830">
        <v>-2043949916</v>
      </c>
    </row>
    <row r="831" spans="1:23" x14ac:dyDescent="0.2">
      <c r="A831">
        <f>Source!A3121</f>
        <v>17</v>
      </c>
      <c r="C831">
        <v>3</v>
      </c>
      <c r="D831">
        <v>0</v>
      </c>
      <c r="E831">
        <f>SmtRes!AV953</f>
        <v>0</v>
      </c>
      <c r="F831" t="str">
        <f>SmtRes!I953</f>
        <v>21.1-2-13</v>
      </c>
      <c r="G831" t="str">
        <f>SmtRes!K953</f>
        <v>Цемент общестроительный, портландцемент общего назначения, марка 400</v>
      </c>
      <c r="H831" t="str">
        <f>SmtRes!O953</f>
        <v>т</v>
      </c>
      <c r="I831">
        <f>SmtRes!Y953*Source!I3121</f>
        <v>1.0700000000000001E-2</v>
      </c>
      <c r="J831">
        <f>SmtRes!AO953</f>
        <v>1</v>
      </c>
      <c r="K831">
        <f>SmtRes!AE953</f>
        <v>4207.5</v>
      </c>
      <c r="L831">
        <f>SmtRes!DB953</f>
        <v>450.2</v>
      </c>
      <c r="M831">
        <f>ROUND(ROUND(L831*Source!I3121, 6)*1, 2)</f>
        <v>45.02</v>
      </c>
      <c r="N831">
        <f>SmtRes!AA953</f>
        <v>4207.5</v>
      </c>
      <c r="O831">
        <f>ROUND(ROUND(L831*Source!I3121, 6)*SmtRes!DA953, 2)</f>
        <v>45.02</v>
      </c>
      <c r="P831">
        <f>SmtRes!AG953</f>
        <v>0</v>
      </c>
      <c r="Q831">
        <f>SmtRes!DC953</f>
        <v>0</v>
      </c>
      <c r="R831">
        <f>ROUND(ROUND(Q831*Source!I3121, 6)*1, 2)</f>
        <v>0</v>
      </c>
      <c r="S831">
        <f>SmtRes!AC953</f>
        <v>0</v>
      </c>
      <c r="T831">
        <f>ROUND(ROUND(Q831*Source!I3121, 6)*SmtRes!AK953, 2)</f>
        <v>0</v>
      </c>
      <c r="U831">
        <f>SmtRes!X953</f>
        <v>381792092</v>
      </c>
      <c r="V831">
        <v>-1484058169</v>
      </c>
      <c r="W831">
        <v>-1484058169</v>
      </c>
    </row>
    <row r="832" spans="1:23" x14ac:dyDescent="0.2">
      <c r="A832">
        <f>Source!A3121</f>
        <v>17</v>
      </c>
      <c r="C832">
        <v>3</v>
      </c>
      <c r="D832">
        <v>0</v>
      </c>
      <c r="E832">
        <f>SmtRes!AV952</f>
        <v>0</v>
      </c>
      <c r="F832" t="str">
        <f>SmtRes!I952</f>
        <v>21.1-12-11</v>
      </c>
      <c r="G832" t="str">
        <f>SmtRes!K952</f>
        <v>Песок для строительных работ, рядовой</v>
      </c>
      <c r="H832" t="str">
        <f>SmtRes!O952</f>
        <v>м3</v>
      </c>
      <c r="I832">
        <f>SmtRes!Y952*Source!I3121</f>
        <v>2.9899999999999999E-2</v>
      </c>
      <c r="J832">
        <f>SmtRes!AO952</f>
        <v>1</v>
      </c>
      <c r="K832">
        <f>SmtRes!AE952</f>
        <v>590.78</v>
      </c>
      <c r="L832">
        <f>SmtRes!DB952</f>
        <v>176.64</v>
      </c>
      <c r="M832">
        <f>ROUND(ROUND(L832*Source!I3121, 6)*1, 2)</f>
        <v>17.66</v>
      </c>
      <c r="N832">
        <f>SmtRes!AA952</f>
        <v>590.78</v>
      </c>
      <c r="O832">
        <f>ROUND(ROUND(L832*Source!I3121, 6)*SmtRes!DA952, 2)</f>
        <v>17.66</v>
      </c>
      <c r="P832">
        <f>SmtRes!AG952</f>
        <v>0</v>
      </c>
      <c r="Q832">
        <f>SmtRes!DC952</f>
        <v>0</v>
      </c>
      <c r="R832">
        <f>ROUND(ROUND(Q832*Source!I3121, 6)*1, 2)</f>
        <v>0</v>
      </c>
      <c r="S832">
        <f>SmtRes!AC952</f>
        <v>0</v>
      </c>
      <c r="T832">
        <f>ROUND(ROUND(Q832*Source!I3121, 6)*SmtRes!AK952, 2)</f>
        <v>0</v>
      </c>
      <c r="U832">
        <f>SmtRes!X952</f>
        <v>1817333636</v>
      </c>
      <c r="V832">
        <v>2132229025</v>
      </c>
      <c r="W832">
        <v>2132229025</v>
      </c>
    </row>
    <row r="833" spans="1:23" x14ac:dyDescent="0.2">
      <c r="A833">
        <f>Source!A3122</f>
        <v>17</v>
      </c>
      <c r="C833">
        <v>3</v>
      </c>
      <c r="D833">
        <f>Source!BI3122</f>
        <v>1</v>
      </c>
      <c r="E833">
        <f>Source!FS3122</f>
        <v>0</v>
      </c>
      <c r="F833" t="str">
        <f>Source!F3122</f>
        <v>коммерческое предложение</v>
      </c>
      <c r="G833" t="str">
        <f>Source!G3122</f>
        <v>Карусель 3-х местная с полом "Ванкувер", ЛГК-31  (1127 х 1127 х 717)</v>
      </c>
      <c r="H833" t="str">
        <f>Source!H3122</f>
        <v>шт.</v>
      </c>
      <c r="I833">
        <f>Source!I3122</f>
        <v>1</v>
      </c>
      <c r="J833">
        <v>1</v>
      </c>
      <c r="K833">
        <f>Source!AC3122</f>
        <v>75055.83</v>
      </c>
      <c r="M833">
        <f>ROUND(K833*I833, 2)</f>
        <v>75055.83</v>
      </c>
      <c r="N833">
        <f>Source!AC3122*IF(Source!BC3122&lt;&gt; 0, Source!BC3122, 1)</f>
        <v>75055.83</v>
      </c>
      <c r="O833">
        <f>ROUND(N833*I833, 2)</f>
        <v>75055.83</v>
      </c>
      <c r="P833">
        <f>Source!AE3122</f>
        <v>0</v>
      </c>
      <c r="R833">
        <f>ROUND(P833*I833, 2)</f>
        <v>0</v>
      </c>
      <c r="S833">
        <f>Source!AE3122*IF(Source!BS3122&lt;&gt; 0, Source!BS3122, 1)</f>
        <v>0</v>
      </c>
      <c r="T833">
        <f>ROUND(S833*I833, 2)</f>
        <v>0</v>
      </c>
      <c r="U833">
        <f>Source!GF3122</f>
        <v>-28599283</v>
      </c>
      <c r="V833">
        <v>190206209</v>
      </c>
      <c r="W833">
        <v>190206209</v>
      </c>
    </row>
    <row r="834" spans="1:23" x14ac:dyDescent="0.2">
      <c r="A834">
        <f>Source!A3123</f>
        <v>17</v>
      </c>
      <c r="C834">
        <v>3</v>
      </c>
      <c r="D834">
        <v>0</v>
      </c>
      <c r="E834">
        <f>SmtRes!AV960</f>
        <v>0</v>
      </c>
      <c r="F834" t="str">
        <f>SmtRes!I960</f>
        <v>21.7-9-6</v>
      </c>
      <c r="G834" t="str">
        <f>SmtRes!K960</f>
        <v>Столбик для ограды газонной из трубы профильной 40х40 мм, высота 1000мм</v>
      </c>
      <c r="H834" t="str">
        <f>SmtRes!O960</f>
        <v>шт.</v>
      </c>
      <c r="I834">
        <f>SmtRes!Y960*Source!I3123</f>
        <v>1</v>
      </c>
      <c r="J834">
        <f>SmtRes!AO960</f>
        <v>1</v>
      </c>
      <c r="K834">
        <f>SmtRes!AE960</f>
        <v>236.53</v>
      </c>
      <c r="L834">
        <f>SmtRes!DB960</f>
        <v>2365.3000000000002</v>
      </c>
      <c r="M834">
        <f>ROUND(ROUND(L834*Source!I3123, 6)*1, 2)</f>
        <v>236.53</v>
      </c>
      <c r="N834">
        <f>SmtRes!AA960</f>
        <v>236.53</v>
      </c>
      <c r="O834">
        <f>ROUND(ROUND(L834*Source!I3123, 6)*SmtRes!DA960, 2)</f>
        <v>236.53</v>
      </c>
      <c r="P834">
        <f>SmtRes!AG960</f>
        <v>0</v>
      </c>
      <c r="Q834">
        <f>SmtRes!DC960</f>
        <v>0</v>
      </c>
      <c r="R834">
        <f>ROUND(ROUND(Q834*Source!I3123, 6)*1, 2)</f>
        <v>0</v>
      </c>
      <c r="S834">
        <f>SmtRes!AC960</f>
        <v>0</v>
      </c>
      <c r="T834">
        <f>ROUND(ROUND(Q834*Source!I3123, 6)*SmtRes!AK960, 2)</f>
        <v>0</v>
      </c>
      <c r="U834">
        <f>SmtRes!X960</f>
        <v>-1873178035</v>
      </c>
      <c r="V834">
        <v>-820543880</v>
      </c>
      <c r="W834">
        <v>-820543880</v>
      </c>
    </row>
    <row r="835" spans="1:23" x14ac:dyDescent="0.2">
      <c r="A835">
        <f>Source!A3123</f>
        <v>17</v>
      </c>
      <c r="C835">
        <v>3</v>
      </c>
      <c r="D835">
        <v>0</v>
      </c>
      <c r="E835">
        <f>SmtRes!AV959</f>
        <v>0</v>
      </c>
      <c r="F835" t="str">
        <f>SmtRes!I959</f>
        <v>21.1-25-13</v>
      </c>
      <c r="G835" t="str">
        <f>SmtRes!K959</f>
        <v>Вода</v>
      </c>
      <c r="H835" t="str">
        <f>SmtRes!O959</f>
        <v>м3</v>
      </c>
      <c r="I835">
        <f>SmtRes!Y959*Source!I3123</f>
        <v>7.7000000000000002E-3</v>
      </c>
      <c r="J835">
        <f>SmtRes!AO959</f>
        <v>1</v>
      </c>
      <c r="K835">
        <f>SmtRes!AE959</f>
        <v>35.25</v>
      </c>
      <c r="L835">
        <f>SmtRes!DB959</f>
        <v>2.71</v>
      </c>
      <c r="M835">
        <f>ROUND(ROUND(L835*Source!I3123, 6)*1, 2)</f>
        <v>0.27</v>
      </c>
      <c r="N835">
        <f>SmtRes!AA959</f>
        <v>35.25</v>
      </c>
      <c r="O835">
        <f>ROUND(ROUND(L835*Source!I3123, 6)*SmtRes!DA959, 2)</f>
        <v>0.27</v>
      </c>
      <c r="P835">
        <f>SmtRes!AG959</f>
        <v>0</v>
      </c>
      <c r="Q835">
        <f>SmtRes!DC959</f>
        <v>0</v>
      </c>
      <c r="R835">
        <f>ROUND(ROUND(Q835*Source!I3123, 6)*1, 2)</f>
        <v>0</v>
      </c>
      <c r="S835">
        <f>SmtRes!AC959</f>
        <v>0</v>
      </c>
      <c r="T835">
        <f>ROUND(ROUND(Q835*Source!I3123, 6)*SmtRes!AK959, 2)</f>
        <v>0</v>
      </c>
      <c r="U835">
        <f>SmtRes!X959</f>
        <v>1057803868</v>
      </c>
      <c r="V835">
        <v>-2043949916</v>
      </c>
      <c r="W835">
        <v>-2043949916</v>
      </c>
    </row>
    <row r="836" spans="1:23" x14ac:dyDescent="0.2">
      <c r="A836">
        <f>Source!A3123</f>
        <v>17</v>
      </c>
      <c r="C836">
        <v>3</v>
      </c>
      <c r="D836">
        <v>0</v>
      </c>
      <c r="E836">
        <f>SmtRes!AV958</f>
        <v>0</v>
      </c>
      <c r="F836" t="str">
        <f>SmtRes!I958</f>
        <v>21.1-2-13</v>
      </c>
      <c r="G836" t="str">
        <f>SmtRes!K958</f>
        <v>Цемент общестроительный, портландцемент общего назначения, марка 400</v>
      </c>
      <c r="H836" t="str">
        <f>SmtRes!O958</f>
        <v>т</v>
      </c>
      <c r="I836">
        <f>SmtRes!Y958*Source!I3123</f>
        <v>1.0700000000000001E-2</v>
      </c>
      <c r="J836">
        <f>SmtRes!AO958</f>
        <v>1</v>
      </c>
      <c r="K836">
        <f>SmtRes!AE958</f>
        <v>4207.5</v>
      </c>
      <c r="L836">
        <f>SmtRes!DB958</f>
        <v>450.2</v>
      </c>
      <c r="M836">
        <f>ROUND(ROUND(L836*Source!I3123, 6)*1, 2)</f>
        <v>45.02</v>
      </c>
      <c r="N836">
        <f>SmtRes!AA958</f>
        <v>4207.5</v>
      </c>
      <c r="O836">
        <f>ROUND(ROUND(L836*Source!I3123, 6)*SmtRes!DA958, 2)</f>
        <v>45.02</v>
      </c>
      <c r="P836">
        <f>SmtRes!AG958</f>
        <v>0</v>
      </c>
      <c r="Q836">
        <f>SmtRes!DC958</f>
        <v>0</v>
      </c>
      <c r="R836">
        <f>ROUND(ROUND(Q836*Source!I3123, 6)*1, 2)</f>
        <v>0</v>
      </c>
      <c r="S836">
        <f>SmtRes!AC958</f>
        <v>0</v>
      </c>
      <c r="T836">
        <f>ROUND(ROUND(Q836*Source!I3123, 6)*SmtRes!AK958, 2)</f>
        <v>0</v>
      </c>
      <c r="U836">
        <f>SmtRes!X958</f>
        <v>381792092</v>
      </c>
      <c r="V836">
        <v>-1484058169</v>
      </c>
      <c r="W836">
        <v>-1484058169</v>
      </c>
    </row>
    <row r="837" spans="1:23" x14ac:dyDescent="0.2">
      <c r="A837">
        <f>Source!A3123</f>
        <v>17</v>
      </c>
      <c r="C837">
        <v>3</v>
      </c>
      <c r="D837">
        <v>0</v>
      </c>
      <c r="E837">
        <f>SmtRes!AV957</f>
        <v>0</v>
      </c>
      <c r="F837" t="str">
        <f>SmtRes!I957</f>
        <v>21.1-12-11</v>
      </c>
      <c r="G837" t="str">
        <f>SmtRes!K957</f>
        <v>Песок для строительных работ, рядовой</v>
      </c>
      <c r="H837" t="str">
        <f>SmtRes!O957</f>
        <v>м3</v>
      </c>
      <c r="I837">
        <f>SmtRes!Y957*Source!I3123</f>
        <v>2.9899999999999999E-2</v>
      </c>
      <c r="J837">
        <f>SmtRes!AO957</f>
        <v>1</v>
      </c>
      <c r="K837">
        <f>SmtRes!AE957</f>
        <v>590.78</v>
      </c>
      <c r="L837">
        <f>SmtRes!DB957</f>
        <v>176.64</v>
      </c>
      <c r="M837">
        <f>ROUND(ROUND(L837*Source!I3123, 6)*1, 2)</f>
        <v>17.66</v>
      </c>
      <c r="N837">
        <f>SmtRes!AA957</f>
        <v>590.78</v>
      </c>
      <c r="O837">
        <f>ROUND(ROUND(L837*Source!I3123, 6)*SmtRes!DA957, 2)</f>
        <v>17.66</v>
      </c>
      <c r="P837">
        <f>SmtRes!AG957</f>
        <v>0</v>
      </c>
      <c r="Q837">
        <f>SmtRes!DC957</f>
        <v>0</v>
      </c>
      <c r="R837">
        <f>ROUND(ROUND(Q837*Source!I3123, 6)*1, 2)</f>
        <v>0</v>
      </c>
      <c r="S837">
        <f>SmtRes!AC957</f>
        <v>0</v>
      </c>
      <c r="T837">
        <f>ROUND(ROUND(Q837*Source!I3123, 6)*SmtRes!AK957, 2)</f>
        <v>0</v>
      </c>
      <c r="U837">
        <f>SmtRes!X957</f>
        <v>1817333636</v>
      </c>
      <c r="V837">
        <v>2132229025</v>
      </c>
      <c r="W837">
        <v>2132229025</v>
      </c>
    </row>
    <row r="838" spans="1:23" x14ac:dyDescent="0.2">
      <c r="A838">
        <f>Source!A3124</f>
        <v>17</v>
      </c>
      <c r="C838">
        <v>3</v>
      </c>
      <c r="D838">
        <f>Source!BI3124</f>
        <v>1</v>
      </c>
      <c r="E838">
        <f>Source!FS3124</f>
        <v>0</v>
      </c>
      <c r="F838" t="str">
        <f>Source!F3124</f>
        <v>коммерческое предложение</v>
      </c>
      <c r="G838" t="str">
        <f>Source!G3124</f>
        <v>Эквивалент - Качалка на пружине "Еж", ЛГК-23.2  (465 х 719 х 733)</v>
      </c>
      <c r="H838" t="str">
        <f>Source!H3124</f>
        <v>шт.</v>
      </c>
      <c r="I838">
        <f>Source!I3124</f>
        <v>1</v>
      </c>
      <c r="J838">
        <v>1</v>
      </c>
      <c r="K838">
        <f>Source!AC3124</f>
        <v>26458.33</v>
      </c>
      <c r="M838">
        <f>ROUND(K838*I838, 2)</f>
        <v>26458.33</v>
      </c>
      <c r="N838">
        <f>Source!AC3124*IF(Source!BC3124&lt;&gt; 0, Source!BC3124, 1)</f>
        <v>26458.33</v>
      </c>
      <c r="O838">
        <f>ROUND(N838*I838, 2)</f>
        <v>26458.33</v>
      </c>
      <c r="P838">
        <f>Source!AE3124</f>
        <v>0</v>
      </c>
      <c r="R838">
        <f>ROUND(P838*I838, 2)</f>
        <v>0</v>
      </c>
      <c r="S838">
        <f>Source!AE3124*IF(Source!BS3124&lt;&gt; 0, Source!BS3124, 1)</f>
        <v>0</v>
      </c>
      <c r="T838">
        <f>ROUND(S838*I838, 2)</f>
        <v>0</v>
      </c>
      <c r="U838">
        <f>Source!GF3124</f>
        <v>-1622505761</v>
      </c>
      <c r="V838">
        <v>1241344212</v>
      </c>
      <c r="W838">
        <v>1241344212</v>
      </c>
    </row>
    <row r="839" spans="1:23" x14ac:dyDescent="0.2">
      <c r="A839">
        <f>Source!A3157</f>
        <v>4</v>
      </c>
      <c r="B839">
        <v>3157</v>
      </c>
      <c r="G839" t="str">
        <f>Source!G3157</f>
        <v>Установка лавочек</v>
      </c>
    </row>
    <row r="840" spans="1:23" x14ac:dyDescent="0.2">
      <c r="A840">
        <f>Source!A3161</f>
        <v>17</v>
      </c>
      <c r="C840">
        <v>3</v>
      </c>
      <c r="D840">
        <v>0</v>
      </c>
      <c r="E840">
        <f>SmtRes!AV965</f>
        <v>0</v>
      </c>
      <c r="F840" t="str">
        <f>SmtRes!I965</f>
        <v>21.7-9-6</v>
      </c>
      <c r="G840" t="str">
        <f>SmtRes!K965</f>
        <v>Столбик для ограды газонной из трубы профильной 40х40 мм, высота 1000мм</v>
      </c>
      <c r="H840" t="str">
        <f>SmtRes!O965</f>
        <v>шт.</v>
      </c>
      <c r="I840">
        <f>SmtRes!Y965*Source!I3161</f>
        <v>8</v>
      </c>
      <c r="J840">
        <f>SmtRes!AO965</f>
        <v>1</v>
      </c>
      <c r="K840">
        <f>SmtRes!AE965</f>
        <v>236.53</v>
      </c>
      <c r="L840">
        <f>SmtRes!DB965</f>
        <v>2365.3000000000002</v>
      </c>
      <c r="M840">
        <f>ROUND(ROUND(L840*Source!I3161, 6)*1, 2)</f>
        <v>1892.24</v>
      </c>
      <c r="N840">
        <f>SmtRes!AA965</f>
        <v>236.53</v>
      </c>
      <c r="O840">
        <f>ROUND(ROUND(L840*Source!I3161, 6)*SmtRes!DA965, 2)</f>
        <v>1892.24</v>
      </c>
      <c r="P840">
        <f>SmtRes!AG965</f>
        <v>0</v>
      </c>
      <c r="Q840">
        <f>SmtRes!DC965</f>
        <v>0</v>
      </c>
      <c r="R840">
        <f>ROUND(ROUND(Q840*Source!I3161, 6)*1, 2)</f>
        <v>0</v>
      </c>
      <c r="S840">
        <f>SmtRes!AC965</f>
        <v>0</v>
      </c>
      <c r="T840">
        <f>ROUND(ROUND(Q840*Source!I3161, 6)*SmtRes!AK965, 2)</f>
        <v>0</v>
      </c>
      <c r="U840">
        <f>SmtRes!X965</f>
        <v>-1873178035</v>
      </c>
      <c r="V840">
        <v>-820543880</v>
      </c>
      <c r="W840">
        <v>-820543880</v>
      </c>
    </row>
    <row r="841" spans="1:23" x14ac:dyDescent="0.2">
      <c r="A841">
        <f>Source!A3161</f>
        <v>17</v>
      </c>
      <c r="C841">
        <v>3</v>
      </c>
      <c r="D841">
        <v>0</v>
      </c>
      <c r="E841">
        <f>SmtRes!AV964</f>
        <v>0</v>
      </c>
      <c r="F841" t="str">
        <f>SmtRes!I964</f>
        <v>21.1-25-13</v>
      </c>
      <c r="G841" t="str">
        <f>SmtRes!K964</f>
        <v>Вода</v>
      </c>
      <c r="H841" t="str">
        <f>SmtRes!O964</f>
        <v>м3</v>
      </c>
      <c r="I841">
        <f>SmtRes!Y964*Source!I3161</f>
        <v>6.1600000000000002E-2</v>
      </c>
      <c r="J841">
        <f>SmtRes!AO964</f>
        <v>1</v>
      </c>
      <c r="K841">
        <f>SmtRes!AE964</f>
        <v>35.25</v>
      </c>
      <c r="L841">
        <f>SmtRes!DB964</f>
        <v>2.71</v>
      </c>
      <c r="M841">
        <f>ROUND(ROUND(L841*Source!I3161, 6)*1, 2)</f>
        <v>2.17</v>
      </c>
      <c r="N841">
        <f>SmtRes!AA964</f>
        <v>35.25</v>
      </c>
      <c r="O841">
        <f>ROUND(ROUND(L841*Source!I3161, 6)*SmtRes!DA964, 2)</f>
        <v>2.17</v>
      </c>
      <c r="P841">
        <f>SmtRes!AG964</f>
        <v>0</v>
      </c>
      <c r="Q841">
        <f>SmtRes!DC964</f>
        <v>0</v>
      </c>
      <c r="R841">
        <f>ROUND(ROUND(Q841*Source!I3161, 6)*1, 2)</f>
        <v>0</v>
      </c>
      <c r="S841">
        <f>SmtRes!AC964</f>
        <v>0</v>
      </c>
      <c r="T841">
        <f>ROUND(ROUND(Q841*Source!I3161, 6)*SmtRes!AK964, 2)</f>
        <v>0</v>
      </c>
      <c r="U841">
        <f>SmtRes!X964</f>
        <v>1057803868</v>
      </c>
      <c r="V841">
        <v>-2043949916</v>
      </c>
      <c r="W841">
        <v>-2043949916</v>
      </c>
    </row>
    <row r="842" spans="1:23" x14ac:dyDescent="0.2">
      <c r="A842">
        <f>Source!A3161</f>
        <v>17</v>
      </c>
      <c r="C842">
        <v>3</v>
      </c>
      <c r="D842">
        <v>0</v>
      </c>
      <c r="E842">
        <f>SmtRes!AV963</f>
        <v>0</v>
      </c>
      <c r="F842" t="str">
        <f>SmtRes!I963</f>
        <v>21.1-2-13</v>
      </c>
      <c r="G842" t="str">
        <f>SmtRes!K963</f>
        <v>Цемент общестроительный, портландцемент общего назначения, марка 400</v>
      </c>
      <c r="H842" t="str">
        <f>SmtRes!O963</f>
        <v>т</v>
      </c>
      <c r="I842">
        <f>SmtRes!Y963*Source!I3161</f>
        <v>8.5600000000000009E-2</v>
      </c>
      <c r="J842">
        <f>SmtRes!AO963</f>
        <v>1</v>
      </c>
      <c r="K842">
        <f>SmtRes!AE963</f>
        <v>4207.5</v>
      </c>
      <c r="L842">
        <f>SmtRes!DB963</f>
        <v>450.2</v>
      </c>
      <c r="M842">
        <f>ROUND(ROUND(L842*Source!I3161, 6)*1, 2)</f>
        <v>360.16</v>
      </c>
      <c r="N842">
        <f>SmtRes!AA963</f>
        <v>4207.5</v>
      </c>
      <c r="O842">
        <f>ROUND(ROUND(L842*Source!I3161, 6)*SmtRes!DA963, 2)</f>
        <v>360.16</v>
      </c>
      <c r="P842">
        <f>SmtRes!AG963</f>
        <v>0</v>
      </c>
      <c r="Q842">
        <f>SmtRes!DC963</f>
        <v>0</v>
      </c>
      <c r="R842">
        <f>ROUND(ROUND(Q842*Source!I3161, 6)*1, 2)</f>
        <v>0</v>
      </c>
      <c r="S842">
        <f>SmtRes!AC963</f>
        <v>0</v>
      </c>
      <c r="T842">
        <f>ROUND(ROUND(Q842*Source!I3161, 6)*SmtRes!AK963, 2)</f>
        <v>0</v>
      </c>
      <c r="U842">
        <f>SmtRes!X963</f>
        <v>381792092</v>
      </c>
      <c r="V842">
        <v>-1484058169</v>
      </c>
      <c r="W842">
        <v>-1484058169</v>
      </c>
    </row>
    <row r="843" spans="1:23" x14ac:dyDescent="0.2">
      <c r="A843">
        <f>Source!A3161</f>
        <v>17</v>
      </c>
      <c r="C843">
        <v>3</v>
      </c>
      <c r="D843">
        <v>0</v>
      </c>
      <c r="E843">
        <f>SmtRes!AV962</f>
        <v>0</v>
      </c>
      <c r="F843" t="str">
        <f>SmtRes!I962</f>
        <v>21.1-12-11</v>
      </c>
      <c r="G843" t="str">
        <f>SmtRes!K962</f>
        <v>Песок для строительных работ, рядовой</v>
      </c>
      <c r="H843" t="str">
        <f>SmtRes!O962</f>
        <v>м3</v>
      </c>
      <c r="I843">
        <f>SmtRes!Y962*Source!I3161</f>
        <v>0.2392</v>
      </c>
      <c r="J843">
        <f>SmtRes!AO962</f>
        <v>1</v>
      </c>
      <c r="K843">
        <f>SmtRes!AE962</f>
        <v>590.78</v>
      </c>
      <c r="L843">
        <f>SmtRes!DB962</f>
        <v>176.64</v>
      </c>
      <c r="M843">
        <f>ROUND(ROUND(L843*Source!I3161, 6)*1, 2)</f>
        <v>141.31</v>
      </c>
      <c r="N843">
        <f>SmtRes!AA962</f>
        <v>590.78</v>
      </c>
      <c r="O843">
        <f>ROUND(ROUND(L843*Source!I3161, 6)*SmtRes!DA962, 2)</f>
        <v>141.31</v>
      </c>
      <c r="P843">
        <f>SmtRes!AG962</f>
        <v>0</v>
      </c>
      <c r="Q843">
        <f>SmtRes!DC962</f>
        <v>0</v>
      </c>
      <c r="R843">
        <f>ROUND(ROUND(Q843*Source!I3161, 6)*1, 2)</f>
        <v>0</v>
      </c>
      <c r="S843">
        <f>SmtRes!AC962</f>
        <v>0</v>
      </c>
      <c r="T843">
        <f>ROUND(ROUND(Q843*Source!I3161, 6)*SmtRes!AK962, 2)</f>
        <v>0</v>
      </c>
      <c r="U843">
        <f>SmtRes!X962</f>
        <v>1817333636</v>
      </c>
      <c r="V843">
        <v>2132229025</v>
      </c>
      <c r="W843">
        <v>2132229025</v>
      </c>
    </row>
    <row r="844" spans="1:23" x14ac:dyDescent="0.2">
      <c r="A844">
        <f>Source!A3162</f>
        <v>17</v>
      </c>
      <c r="C844">
        <v>3</v>
      </c>
      <c r="D844">
        <f>Source!BI3162</f>
        <v>1</v>
      </c>
      <c r="E844">
        <f>Source!FS3162</f>
        <v>0</v>
      </c>
      <c r="F844" t="str">
        <f>Source!F3162</f>
        <v>коммерческое предложение</v>
      </c>
      <c r="G844" t="str">
        <f>Source!G3162</f>
        <v>Эквивалент - Диван парковый, ЛГДП-15.5  (550 х 1500 х 810)</v>
      </c>
      <c r="H844" t="str">
        <f>Source!H3162</f>
        <v>шт.</v>
      </c>
      <c r="I844">
        <f>Source!I3162</f>
        <v>2</v>
      </c>
      <c r="J844">
        <v>1</v>
      </c>
      <c r="K844">
        <f>Source!AC3162</f>
        <v>6054.17</v>
      </c>
      <c r="M844">
        <f>ROUND(K844*I844, 2)</f>
        <v>12108.34</v>
      </c>
      <c r="N844">
        <f>Source!AC3162*IF(Source!BC3162&lt;&gt; 0, Source!BC3162, 1)</f>
        <v>6054.17</v>
      </c>
      <c r="O844">
        <f>ROUND(N844*I844, 2)</f>
        <v>12108.34</v>
      </c>
      <c r="P844">
        <f>Source!AE3162</f>
        <v>0</v>
      </c>
      <c r="R844">
        <f>ROUND(P844*I844, 2)</f>
        <v>0</v>
      </c>
      <c r="S844">
        <f>Source!AE3162*IF(Source!BS3162&lt;&gt; 0, Source!BS3162, 1)</f>
        <v>0</v>
      </c>
      <c r="T844">
        <f>ROUND(S844*I844, 2)</f>
        <v>0</v>
      </c>
      <c r="U844">
        <f>Source!GF3162</f>
        <v>1797666129</v>
      </c>
      <c r="V844">
        <v>170051585</v>
      </c>
      <c r="W844">
        <v>170051585</v>
      </c>
    </row>
    <row r="845" spans="1:23" x14ac:dyDescent="0.2">
      <c r="A845">
        <f>Source!A3195</f>
        <v>4</v>
      </c>
      <c r="B845">
        <v>3195</v>
      </c>
      <c r="G845" t="str">
        <f>Source!G3195</f>
        <v>Установка урн</v>
      </c>
    </row>
    <row r="846" spans="1:23" x14ac:dyDescent="0.2">
      <c r="A846">
        <f>Source!A3199</f>
        <v>17</v>
      </c>
      <c r="C846">
        <v>3</v>
      </c>
      <c r="D846">
        <v>0</v>
      </c>
      <c r="E846">
        <f>SmtRes!AV970</f>
        <v>0</v>
      </c>
      <c r="F846" t="str">
        <f>SmtRes!I970</f>
        <v>21.7-9-6</v>
      </c>
      <c r="G846" t="str">
        <f>SmtRes!K970</f>
        <v>Столбик для ограды газонной из трубы профильной 40х40 мм, высота 1000мм</v>
      </c>
      <c r="H846" t="str">
        <f>SmtRes!O970</f>
        <v>шт.</v>
      </c>
      <c r="I846">
        <f>SmtRes!Y970*Source!I3199</f>
        <v>4</v>
      </c>
      <c r="J846">
        <f>SmtRes!AO970</f>
        <v>1</v>
      </c>
      <c r="K846">
        <f>SmtRes!AE970</f>
        <v>236.53</v>
      </c>
      <c r="L846">
        <f>SmtRes!DB970</f>
        <v>2365.3000000000002</v>
      </c>
      <c r="M846">
        <f>ROUND(ROUND(L846*Source!I3199, 6)*1, 2)</f>
        <v>946.12</v>
      </c>
      <c r="N846">
        <f>SmtRes!AA970</f>
        <v>236.53</v>
      </c>
      <c r="O846">
        <f>ROUND(ROUND(L846*Source!I3199, 6)*SmtRes!DA970, 2)</f>
        <v>946.12</v>
      </c>
      <c r="P846">
        <f>SmtRes!AG970</f>
        <v>0</v>
      </c>
      <c r="Q846">
        <f>SmtRes!DC970</f>
        <v>0</v>
      </c>
      <c r="R846">
        <f>ROUND(ROUND(Q846*Source!I3199, 6)*1, 2)</f>
        <v>0</v>
      </c>
      <c r="S846">
        <f>SmtRes!AC970</f>
        <v>0</v>
      </c>
      <c r="T846">
        <f>ROUND(ROUND(Q846*Source!I3199, 6)*SmtRes!AK970, 2)</f>
        <v>0</v>
      </c>
      <c r="U846">
        <f>SmtRes!X970</f>
        <v>-1873178035</v>
      </c>
      <c r="V846">
        <v>-820543880</v>
      </c>
      <c r="W846">
        <v>-820543880</v>
      </c>
    </row>
    <row r="847" spans="1:23" x14ac:dyDescent="0.2">
      <c r="A847">
        <f>Source!A3199</f>
        <v>17</v>
      </c>
      <c r="C847">
        <v>3</v>
      </c>
      <c r="D847">
        <v>0</v>
      </c>
      <c r="E847">
        <f>SmtRes!AV969</f>
        <v>0</v>
      </c>
      <c r="F847" t="str">
        <f>SmtRes!I969</f>
        <v>21.1-25-13</v>
      </c>
      <c r="G847" t="str">
        <f>SmtRes!K969</f>
        <v>Вода</v>
      </c>
      <c r="H847" t="str">
        <f>SmtRes!O969</f>
        <v>м3</v>
      </c>
      <c r="I847">
        <f>SmtRes!Y969*Source!I3199</f>
        <v>3.0800000000000001E-2</v>
      </c>
      <c r="J847">
        <f>SmtRes!AO969</f>
        <v>1</v>
      </c>
      <c r="K847">
        <f>SmtRes!AE969</f>
        <v>35.25</v>
      </c>
      <c r="L847">
        <f>SmtRes!DB969</f>
        <v>2.71</v>
      </c>
      <c r="M847">
        <f>ROUND(ROUND(L847*Source!I3199, 6)*1, 2)</f>
        <v>1.08</v>
      </c>
      <c r="N847">
        <f>SmtRes!AA969</f>
        <v>35.25</v>
      </c>
      <c r="O847">
        <f>ROUND(ROUND(L847*Source!I3199, 6)*SmtRes!DA969, 2)</f>
        <v>1.08</v>
      </c>
      <c r="P847">
        <f>SmtRes!AG969</f>
        <v>0</v>
      </c>
      <c r="Q847">
        <f>SmtRes!DC969</f>
        <v>0</v>
      </c>
      <c r="R847">
        <f>ROUND(ROUND(Q847*Source!I3199, 6)*1, 2)</f>
        <v>0</v>
      </c>
      <c r="S847">
        <f>SmtRes!AC969</f>
        <v>0</v>
      </c>
      <c r="T847">
        <f>ROUND(ROUND(Q847*Source!I3199, 6)*SmtRes!AK969, 2)</f>
        <v>0</v>
      </c>
      <c r="U847">
        <f>SmtRes!X969</f>
        <v>1057803868</v>
      </c>
      <c r="V847">
        <v>-2043949916</v>
      </c>
      <c r="W847">
        <v>-2043949916</v>
      </c>
    </row>
    <row r="848" spans="1:23" x14ac:dyDescent="0.2">
      <c r="A848">
        <f>Source!A3199</f>
        <v>17</v>
      </c>
      <c r="C848">
        <v>3</v>
      </c>
      <c r="D848">
        <v>0</v>
      </c>
      <c r="E848">
        <f>SmtRes!AV968</f>
        <v>0</v>
      </c>
      <c r="F848" t="str">
        <f>SmtRes!I968</f>
        <v>21.1-2-13</v>
      </c>
      <c r="G848" t="str">
        <f>SmtRes!K968</f>
        <v>Цемент общестроительный, портландцемент общего назначения, марка 400</v>
      </c>
      <c r="H848" t="str">
        <f>SmtRes!O968</f>
        <v>т</v>
      </c>
      <c r="I848">
        <f>SmtRes!Y968*Source!I3199</f>
        <v>4.2800000000000005E-2</v>
      </c>
      <c r="J848">
        <f>SmtRes!AO968</f>
        <v>1</v>
      </c>
      <c r="K848">
        <f>SmtRes!AE968</f>
        <v>4207.5</v>
      </c>
      <c r="L848">
        <f>SmtRes!DB968</f>
        <v>450.2</v>
      </c>
      <c r="M848">
        <f>ROUND(ROUND(L848*Source!I3199, 6)*1, 2)</f>
        <v>180.08</v>
      </c>
      <c r="N848">
        <f>SmtRes!AA968</f>
        <v>4207.5</v>
      </c>
      <c r="O848">
        <f>ROUND(ROUND(L848*Source!I3199, 6)*SmtRes!DA968, 2)</f>
        <v>180.08</v>
      </c>
      <c r="P848">
        <f>SmtRes!AG968</f>
        <v>0</v>
      </c>
      <c r="Q848">
        <f>SmtRes!DC968</f>
        <v>0</v>
      </c>
      <c r="R848">
        <f>ROUND(ROUND(Q848*Source!I3199, 6)*1, 2)</f>
        <v>0</v>
      </c>
      <c r="S848">
        <f>SmtRes!AC968</f>
        <v>0</v>
      </c>
      <c r="T848">
        <f>ROUND(ROUND(Q848*Source!I3199, 6)*SmtRes!AK968, 2)</f>
        <v>0</v>
      </c>
      <c r="U848">
        <f>SmtRes!X968</f>
        <v>381792092</v>
      </c>
      <c r="V848">
        <v>-1484058169</v>
      </c>
      <c r="W848">
        <v>-1484058169</v>
      </c>
    </row>
    <row r="849" spans="1:23" x14ac:dyDescent="0.2">
      <c r="A849">
        <f>Source!A3199</f>
        <v>17</v>
      </c>
      <c r="C849">
        <v>3</v>
      </c>
      <c r="D849">
        <v>0</v>
      </c>
      <c r="E849">
        <f>SmtRes!AV967</f>
        <v>0</v>
      </c>
      <c r="F849" t="str">
        <f>SmtRes!I967</f>
        <v>21.1-12-11</v>
      </c>
      <c r="G849" t="str">
        <f>SmtRes!K967</f>
        <v>Песок для строительных работ, рядовой</v>
      </c>
      <c r="H849" t="str">
        <f>SmtRes!O967</f>
        <v>м3</v>
      </c>
      <c r="I849">
        <f>SmtRes!Y967*Source!I3199</f>
        <v>0.1196</v>
      </c>
      <c r="J849">
        <f>SmtRes!AO967</f>
        <v>1</v>
      </c>
      <c r="K849">
        <f>SmtRes!AE967</f>
        <v>590.78</v>
      </c>
      <c r="L849">
        <f>SmtRes!DB967</f>
        <v>176.64</v>
      </c>
      <c r="M849">
        <f>ROUND(ROUND(L849*Source!I3199, 6)*1, 2)</f>
        <v>70.66</v>
      </c>
      <c r="N849">
        <f>SmtRes!AA967</f>
        <v>590.78</v>
      </c>
      <c r="O849">
        <f>ROUND(ROUND(L849*Source!I3199, 6)*SmtRes!DA967, 2)</f>
        <v>70.66</v>
      </c>
      <c r="P849">
        <f>SmtRes!AG967</f>
        <v>0</v>
      </c>
      <c r="Q849">
        <f>SmtRes!DC967</f>
        <v>0</v>
      </c>
      <c r="R849">
        <f>ROUND(ROUND(Q849*Source!I3199, 6)*1, 2)</f>
        <v>0</v>
      </c>
      <c r="S849">
        <f>SmtRes!AC967</f>
        <v>0</v>
      </c>
      <c r="T849">
        <f>ROUND(ROUND(Q849*Source!I3199, 6)*SmtRes!AK967, 2)</f>
        <v>0</v>
      </c>
      <c r="U849">
        <f>SmtRes!X967</f>
        <v>1817333636</v>
      </c>
      <c r="V849">
        <v>2132229025</v>
      </c>
      <c r="W849">
        <v>2132229025</v>
      </c>
    </row>
    <row r="850" spans="1:23" x14ac:dyDescent="0.2">
      <c r="A850">
        <f>Source!A3200</f>
        <v>17</v>
      </c>
      <c r="C850">
        <v>3</v>
      </c>
      <c r="D850">
        <f>Source!BI3200</f>
        <v>1</v>
      </c>
      <c r="E850">
        <f>Source!FS3200</f>
        <v>0</v>
      </c>
      <c r="F850" t="str">
        <f>Source!F3200</f>
        <v>коммерческое предложение</v>
      </c>
      <c r="G850" t="str">
        <f>Source!G3200</f>
        <v>Эквивалент - Урна металлическая с крышкой, ЛГУ-04  (265 х 330 х 950)</v>
      </c>
      <c r="H850" t="str">
        <f>Source!H3200</f>
        <v>шт.</v>
      </c>
      <c r="I850">
        <f>Source!I3200</f>
        <v>2</v>
      </c>
      <c r="J850">
        <v>1</v>
      </c>
      <c r="K850">
        <f>Source!AC3200</f>
        <v>2916.67</v>
      </c>
      <c r="M850">
        <f>ROUND(K850*I850, 2)</f>
        <v>5833.34</v>
      </c>
      <c r="N850">
        <f>Source!AC3200*IF(Source!BC3200&lt;&gt; 0, Source!BC3200, 1)</f>
        <v>2916.67</v>
      </c>
      <c r="O850">
        <f>ROUND(N850*I850, 2)</f>
        <v>5833.34</v>
      </c>
      <c r="P850">
        <f>Source!AE3200</f>
        <v>0</v>
      </c>
      <c r="R850">
        <f>ROUND(P850*I850, 2)</f>
        <v>0</v>
      </c>
      <c r="S850">
        <f>Source!AE3200*IF(Source!BS3200&lt;&gt; 0, Source!BS3200, 1)</f>
        <v>0</v>
      </c>
      <c r="T850">
        <f>ROUND(S850*I850, 2)</f>
        <v>0</v>
      </c>
      <c r="U850">
        <f>Source!GF3200</f>
        <v>-1300678350</v>
      </c>
      <c r="V850">
        <v>443494862</v>
      </c>
      <c r="W850">
        <v>443494862</v>
      </c>
    </row>
    <row r="851" spans="1:23" x14ac:dyDescent="0.2">
      <c r="A851">
        <v>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K3302"/>
  <sheetViews>
    <sheetView workbookViewId="0">
      <selection activeCell="A3298" sqref="A3298:O3298"/>
    </sheetView>
  </sheetViews>
  <sheetFormatPr defaultColWidth="9.140625" defaultRowHeight="12.75" x14ac:dyDescent="0.2"/>
  <cols>
    <col min="1" max="256" width="9.140625" customWidth="1"/>
  </cols>
  <sheetData>
    <row r="1" spans="1:133" x14ac:dyDescent="0.2">
      <c r="A1">
        <v>0</v>
      </c>
      <c r="B1" t="s">
        <v>0</v>
      </c>
      <c r="D1" t="s">
        <v>1</v>
      </c>
      <c r="F1">
        <v>0</v>
      </c>
      <c r="G1">
        <v>0</v>
      </c>
      <c r="H1">
        <v>0</v>
      </c>
      <c r="I1" t="s">
        <v>2</v>
      </c>
      <c r="J1" t="s">
        <v>3</v>
      </c>
      <c r="K1">
        <v>1</v>
      </c>
      <c r="L1">
        <v>53310</v>
      </c>
      <c r="M1">
        <v>10</v>
      </c>
      <c r="N1">
        <v>10</v>
      </c>
      <c r="O1">
        <v>1</v>
      </c>
      <c r="P1">
        <v>0</v>
      </c>
      <c r="Q1">
        <v>11</v>
      </c>
    </row>
    <row r="12" spans="1:133" x14ac:dyDescent="0.2">
      <c r="A12" s="1">
        <v>1</v>
      </c>
      <c r="B12" s="1">
        <v>3298</v>
      </c>
      <c r="C12" s="1">
        <v>0</v>
      </c>
      <c r="D12" s="1">
        <f>ROW(A3264)</f>
        <v>3264</v>
      </c>
      <c r="E12" s="1">
        <v>0</v>
      </c>
      <c r="F12" s="1" t="s">
        <v>4</v>
      </c>
      <c r="G12" s="1" t="s">
        <v>4</v>
      </c>
      <c r="H12" s="1" t="s">
        <v>3</v>
      </c>
      <c r="I12" s="1">
        <v>0</v>
      </c>
      <c r="J12" s="1" t="s">
        <v>3</v>
      </c>
      <c r="K12" s="1">
        <v>0</v>
      </c>
      <c r="L12" s="1"/>
      <c r="M12" s="1"/>
      <c r="N12" s="1"/>
      <c r="O12" s="1">
        <v>0</v>
      </c>
      <c r="P12" s="1">
        <v>0</v>
      </c>
      <c r="Q12" s="1">
        <v>0</v>
      </c>
      <c r="R12" s="1">
        <v>108</v>
      </c>
      <c r="S12" s="1"/>
      <c r="T12" s="1"/>
      <c r="U12" s="1" t="s">
        <v>3</v>
      </c>
      <c r="V12" s="1">
        <v>0</v>
      </c>
      <c r="W12" s="1" t="s">
        <v>3</v>
      </c>
      <c r="X12" s="1" t="s">
        <v>3</v>
      </c>
      <c r="Y12" s="1" t="s">
        <v>3</v>
      </c>
      <c r="Z12" s="1" t="s">
        <v>3</v>
      </c>
      <c r="AA12" s="1" t="s">
        <v>3</v>
      </c>
      <c r="AB12" s="1" t="s">
        <v>3</v>
      </c>
      <c r="AC12" s="1" t="s">
        <v>3</v>
      </c>
      <c r="AD12" s="1" t="s">
        <v>3</v>
      </c>
      <c r="AE12" s="1" t="s">
        <v>3</v>
      </c>
      <c r="AF12" s="1" t="s">
        <v>3</v>
      </c>
      <c r="AG12" s="1" t="s">
        <v>3</v>
      </c>
      <c r="AH12" s="1" t="s">
        <v>3</v>
      </c>
      <c r="AI12" s="1" t="s">
        <v>3</v>
      </c>
      <c r="AJ12" s="1" t="s">
        <v>3</v>
      </c>
      <c r="AK12" s="1"/>
      <c r="AL12" s="1" t="s">
        <v>3</v>
      </c>
      <c r="AM12" s="1" t="s">
        <v>3</v>
      </c>
      <c r="AN12" s="1" t="s">
        <v>3</v>
      </c>
      <c r="AO12" s="1"/>
      <c r="AP12" s="1" t="s">
        <v>3</v>
      </c>
      <c r="AQ12" s="1" t="s">
        <v>3</v>
      </c>
      <c r="AR12" s="1" t="s">
        <v>3</v>
      </c>
      <c r="AS12" s="1"/>
      <c r="AT12" s="1"/>
      <c r="AU12" s="1"/>
      <c r="AV12" s="1"/>
      <c r="AW12" s="1"/>
      <c r="AX12" s="1" t="s">
        <v>3</v>
      </c>
      <c r="AY12" s="1" t="s">
        <v>3</v>
      </c>
      <c r="AZ12" s="1" t="s">
        <v>3</v>
      </c>
      <c r="BA12" s="1"/>
      <c r="BB12" s="1"/>
      <c r="BC12" s="1"/>
      <c r="BD12" s="1"/>
      <c r="BE12" s="1"/>
      <c r="BF12" s="1"/>
      <c r="BG12" s="1"/>
      <c r="BH12" s="1" t="s">
        <v>5</v>
      </c>
      <c r="BI12" s="1" t="s">
        <v>6</v>
      </c>
      <c r="BJ12" s="1">
        <v>1</v>
      </c>
      <c r="BK12" s="1">
        <v>1</v>
      </c>
      <c r="BL12" s="1">
        <v>0</v>
      </c>
      <c r="BM12" s="1">
        <v>0</v>
      </c>
      <c r="BN12" s="1">
        <v>1</v>
      </c>
      <c r="BO12" s="1">
        <v>0</v>
      </c>
      <c r="BP12" s="1">
        <v>6</v>
      </c>
      <c r="BQ12" s="1">
        <v>2</v>
      </c>
      <c r="BR12" s="1">
        <v>1</v>
      </c>
      <c r="BS12" s="1">
        <v>1</v>
      </c>
      <c r="BT12" s="1">
        <v>0</v>
      </c>
      <c r="BU12" s="1">
        <v>0</v>
      </c>
      <c r="BV12" s="1">
        <v>1</v>
      </c>
      <c r="BW12" s="1">
        <v>0</v>
      </c>
      <c r="BX12" s="1">
        <v>0</v>
      </c>
      <c r="BY12" s="1" t="s">
        <v>7</v>
      </c>
      <c r="BZ12" s="1" t="s">
        <v>8</v>
      </c>
      <c r="CA12" s="1" t="s">
        <v>9</v>
      </c>
      <c r="CB12" s="1" t="s">
        <v>9</v>
      </c>
      <c r="CC12" s="1" t="s">
        <v>9</v>
      </c>
      <c r="CD12" s="1" t="s">
        <v>9</v>
      </c>
      <c r="CE12" s="1" t="s">
        <v>10</v>
      </c>
      <c r="CF12" s="1">
        <v>0</v>
      </c>
      <c r="CG12" s="1">
        <v>0</v>
      </c>
      <c r="CH12" s="1">
        <v>16777224</v>
      </c>
      <c r="CI12" s="1" t="s">
        <v>3</v>
      </c>
      <c r="CJ12" s="1" t="s">
        <v>3</v>
      </c>
      <c r="CK12" s="1">
        <v>2</v>
      </c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>
        <v>0</v>
      </c>
    </row>
    <row r="15" spans="1:133" x14ac:dyDescent="0.2">
      <c r="A15" s="1">
        <v>15</v>
      </c>
      <c r="B15" s="1">
        <v>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</row>
    <row r="18" spans="1:245" x14ac:dyDescent="0.2">
      <c r="A18" s="2">
        <v>52</v>
      </c>
      <c r="B18" s="2">
        <f t="shared" ref="B18:G18" si="0">B3264</f>
        <v>3298</v>
      </c>
      <c r="C18" s="2">
        <f t="shared" si="0"/>
        <v>1</v>
      </c>
      <c r="D18" s="2">
        <f t="shared" si="0"/>
        <v>12</v>
      </c>
      <c r="E18" s="2">
        <f t="shared" si="0"/>
        <v>0</v>
      </c>
      <c r="F18" s="2" t="str">
        <f t="shared" si="0"/>
        <v>Экономия (объдиненная смета)</v>
      </c>
      <c r="G18" s="2" t="str">
        <f t="shared" si="0"/>
        <v>Экономия (объдиненная смета)</v>
      </c>
      <c r="H18" s="2"/>
      <c r="I18" s="2"/>
      <c r="J18" s="2"/>
      <c r="K18" s="2"/>
      <c r="L18" s="2"/>
      <c r="M18" s="2"/>
      <c r="N18" s="2"/>
      <c r="O18" s="2">
        <f t="shared" ref="O18:AT18" si="1">O3264</f>
        <v>25977738.399999999</v>
      </c>
      <c r="P18" s="2">
        <f t="shared" si="1"/>
        <v>23751958.109999999</v>
      </c>
      <c r="Q18" s="2">
        <f t="shared" si="1"/>
        <v>727219.33</v>
      </c>
      <c r="R18" s="2">
        <f t="shared" si="1"/>
        <v>369266.7</v>
      </c>
      <c r="S18" s="2">
        <f t="shared" si="1"/>
        <v>1498560.96</v>
      </c>
      <c r="T18" s="2">
        <f t="shared" si="1"/>
        <v>0</v>
      </c>
      <c r="U18" s="2">
        <f t="shared" si="1"/>
        <v>7552.6569689999997</v>
      </c>
      <c r="V18" s="2">
        <f t="shared" si="1"/>
        <v>0</v>
      </c>
      <c r="W18" s="2">
        <f t="shared" si="1"/>
        <v>0</v>
      </c>
      <c r="X18" s="2">
        <f t="shared" si="1"/>
        <v>1048992.69</v>
      </c>
      <c r="Y18" s="2">
        <f t="shared" si="1"/>
        <v>149856.1</v>
      </c>
      <c r="Z18" s="2">
        <f t="shared" si="1"/>
        <v>0</v>
      </c>
      <c r="AA18" s="2">
        <f t="shared" si="1"/>
        <v>0</v>
      </c>
      <c r="AB18" s="2">
        <f t="shared" si="1"/>
        <v>0</v>
      </c>
      <c r="AC18" s="2">
        <f t="shared" si="1"/>
        <v>0</v>
      </c>
      <c r="AD18" s="2">
        <f t="shared" si="1"/>
        <v>0</v>
      </c>
      <c r="AE18" s="2">
        <f t="shared" si="1"/>
        <v>0</v>
      </c>
      <c r="AF18" s="2">
        <f t="shared" si="1"/>
        <v>0</v>
      </c>
      <c r="AG18" s="2">
        <f t="shared" si="1"/>
        <v>0</v>
      </c>
      <c r="AH18" s="2">
        <f t="shared" si="1"/>
        <v>0</v>
      </c>
      <c r="AI18" s="2">
        <f t="shared" si="1"/>
        <v>0</v>
      </c>
      <c r="AJ18" s="2">
        <f t="shared" si="1"/>
        <v>0</v>
      </c>
      <c r="AK18" s="2">
        <f t="shared" si="1"/>
        <v>0</v>
      </c>
      <c r="AL18" s="2">
        <f t="shared" si="1"/>
        <v>0</v>
      </c>
      <c r="AM18" s="2">
        <f t="shared" si="1"/>
        <v>0</v>
      </c>
      <c r="AN18" s="2">
        <f t="shared" si="1"/>
        <v>0</v>
      </c>
      <c r="AO18" s="2">
        <f t="shared" si="1"/>
        <v>0</v>
      </c>
      <c r="AP18" s="2">
        <f t="shared" si="1"/>
        <v>0</v>
      </c>
      <c r="AQ18" s="2">
        <f t="shared" si="1"/>
        <v>0</v>
      </c>
      <c r="AR18" s="2">
        <f t="shared" si="1"/>
        <v>27451200.039999999</v>
      </c>
      <c r="AS18" s="2">
        <f t="shared" si="1"/>
        <v>11557071</v>
      </c>
      <c r="AT18" s="2">
        <f t="shared" si="1"/>
        <v>0</v>
      </c>
      <c r="AU18" s="2">
        <f t="shared" ref="AU18:BZ18" si="2">AU3264</f>
        <v>15894129.039999999</v>
      </c>
      <c r="AV18" s="2">
        <f t="shared" si="2"/>
        <v>23751958.109999999</v>
      </c>
      <c r="AW18" s="2">
        <f t="shared" si="2"/>
        <v>23751958.109999999</v>
      </c>
      <c r="AX18" s="2">
        <f t="shared" si="2"/>
        <v>0</v>
      </c>
      <c r="AY18" s="2">
        <f t="shared" si="2"/>
        <v>23751958.109999999</v>
      </c>
      <c r="AZ18" s="2">
        <f t="shared" si="2"/>
        <v>0</v>
      </c>
      <c r="BA18" s="2">
        <f t="shared" si="2"/>
        <v>0</v>
      </c>
      <c r="BB18" s="2">
        <f t="shared" si="2"/>
        <v>0</v>
      </c>
      <c r="BC18" s="2">
        <f t="shared" si="2"/>
        <v>0</v>
      </c>
      <c r="BD18" s="2">
        <f t="shared" si="2"/>
        <v>0</v>
      </c>
      <c r="BE18" s="2">
        <f t="shared" si="2"/>
        <v>0</v>
      </c>
      <c r="BF18" s="2">
        <f t="shared" si="2"/>
        <v>0</v>
      </c>
      <c r="BG18" s="2">
        <f t="shared" si="2"/>
        <v>0</v>
      </c>
      <c r="BH18" s="2">
        <f t="shared" si="2"/>
        <v>0</v>
      </c>
      <c r="BI18" s="2">
        <f t="shared" si="2"/>
        <v>0</v>
      </c>
      <c r="BJ18" s="2">
        <f t="shared" si="2"/>
        <v>0</v>
      </c>
      <c r="BK18" s="2">
        <f t="shared" si="2"/>
        <v>0</v>
      </c>
      <c r="BL18" s="2">
        <f t="shared" si="2"/>
        <v>0</v>
      </c>
      <c r="BM18" s="2">
        <f t="shared" si="2"/>
        <v>0</v>
      </c>
      <c r="BN18" s="2">
        <f t="shared" si="2"/>
        <v>0</v>
      </c>
      <c r="BO18" s="2">
        <f t="shared" si="2"/>
        <v>0</v>
      </c>
      <c r="BP18" s="2">
        <f t="shared" si="2"/>
        <v>0</v>
      </c>
      <c r="BQ18" s="2">
        <f t="shared" si="2"/>
        <v>0</v>
      </c>
      <c r="BR18" s="2">
        <f t="shared" si="2"/>
        <v>0</v>
      </c>
      <c r="BS18" s="2">
        <f t="shared" si="2"/>
        <v>0</v>
      </c>
      <c r="BT18" s="2">
        <f t="shared" si="2"/>
        <v>0</v>
      </c>
      <c r="BU18" s="2">
        <f t="shared" si="2"/>
        <v>0</v>
      </c>
      <c r="BV18" s="2">
        <f t="shared" si="2"/>
        <v>0</v>
      </c>
      <c r="BW18" s="2">
        <f t="shared" si="2"/>
        <v>0</v>
      </c>
      <c r="BX18" s="2">
        <f t="shared" si="2"/>
        <v>0</v>
      </c>
      <c r="BY18" s="2">
        <f t="shared" si="2"/>
        <v>0</v>
      </c>
      <c r="BZ18" s="2">
        <f t="shared" si="2"/>
        <v>0</v>
      </c>
      <c r="CA18" s="2">
        <f t="shared" ref="CA18:DF18" si="3">CA3264</f>
        <v>0</v>
      </c>
      <c r="CB18" s="2">
        <f t="shared" si="3"/>
        <v>0</v>
      </c>
      <c r="CC18" s="2">
        <f t="shared" si="3"/>
        <v>0</v>
      </c>
      <c r="CD18" s="2">
        <f t="shared" si="3"/>
        <v>0</v>
      </c>
      <c r="CE18" s="2">
        <f t="shared" si="3"/>
        <v>0</v>
      </c>
      <c r="CF18" s="2">
        <f t="shared" si="3"/>
        <v>0</v>
      </c>
      <c r="CG18" s="2">
        <f t="shared" si="3"/>
        <v>0</v>
      </c>
      <c r="CH18" s="2">
        <f t="shared" si="3"/>
        <v>0</v>
      </c>
      <c r="CI18" s="2">
        <f t="shared" si="3"/>
        <v>0</v>
      </c>
      <c r="CJ18" s="2">
        <f t="shared" si="3"/>
        <v>0</v>
      </c>
      <c r="CK18" s="2">
        <f t="shared" si="3"/>
        <v>0</v>
      </c>
      <c r="CL18" s="2">
        <f t="shared" si="3"/>
        <v>0</v>
      </c>
      <c r="CM18" s="2">
        <f t="shared" si="3"/>
        <v>0</v>
      </c>
      <c r="CN18" s="2">
        <f t="shared" si="3"/>
        <v>0</v>
      </c>
      <c r="CO18" s="2">
        <f t="shared" si="3"/>
        <v>0</v>
      </c>
      <c r="CP18" s="2">
        <f t="shared" si="3"/>
        <v>0</v>
      </c>
      <c r="CQ18" s="2">
        <f t="shared" si="3"/>
        <v>0</v>
      </c>
      <c r="CR18" s="2">
        <f t="shared" si="3"/>
        <v>0</v>
      </c>
      <c r="CS18" s="2">
        <f t="shared" si="3"/>
        <v>0</v>
      </c>
      <c r="CT18" s="2">
        <f t="shared" si="3"/>
        <v>0</v>
      </c>
      <c r="CU18" s="2">
        <f t="shared" si="3"/>
        <v>0</v>
      </c>
      <c r="CV18" s="2">
        <f t="shared" si="3"/>
        <v>0</v>
      </c>
      <c r="CW18" s="2">
        <f t="shared" si="3"/>
        <v>0</v>
      </c>
      <c r="CX18" s="2">
        <f t="shared" si="3"/>
        <v>0</v>
      </c>
      <c r="CY18" s="2">
        <f t="shared" si="3"/>
        <v>0</v>
      </c>
      <c r="CZ18" s="2">
        <f t="shared" si="3"/>
        <v>0</v>
      </c>
      <c r="DA18" s="2">
        <f t="shared" si="3"/>
        <v>0</v>
      </c>
      <c r="DB18" s="2">
        <f t="shared" si="3"/>
        <v>0</v>
      </c>
      <c r="DC18" s="2">
        <f t="shared" si="3"/>
        <v>0</v>
      </c>
      <c r="DD18" s="2">
        <f t="shared" si="3"/>
        <v>0</v>
      </c>
      <c r="DE18" s="2">
        <f t="shared" si="3"/>
        <v>0</v>
      </c>
      <c r="DF18" s="2">
        <f t="shared" si="3"/>
        <v>0</v>
      </c>
      <c r="DG18" s="3">
        <f t="shared" ref="DG18:EL18" si="4">DG3264</f>
        <v>0</v>
      </c>
      <c r="DH18" s="3">
        <f t="shared" si="4"/>
        <v>0</v>
      </c>
      <c r="DI18" s="3">
        <f t="shared" si="4"/>
        <v>0</v>
      </c>
      <c r="DJ18" s="3">
        <f t="shared" si="4"/>
        <v>0</v>
      </c>
      <c r="DK18" s="3">
        <f t="shared" si="4"/>
        <v>0</v>
      </c>
      <c r="DL18" s="3">
        <f t="shared" si="4"/>
        <v>0</v>
      </c>
      <c r="DM18" s="3">
        <f t="shared" si="4"/>
        <v>0</v>
      </c>
      <c r="DN18" s="3">
        <f t="shared" si="4"/>
        <v>0</v>
      </c>
      <c r="DO18" s="3">
        <f t="shared" si="4"/>
        <v>0</v>
      </c>
      <c r="DP18" s="3">
        <f t="shared" si="4"/>
        <v>0</v>
      </c>
      <c r="DQ18" s="3">
        <f t="shared" si="4"/>
        <v>0</v>
      </c>
      <c r="DR18" s="3">
        <f t="shared" si="4"/>
        <v>0</v>
      </c>
      <c r="DS18" s="3">
        <f t="shared" si="4"/>
        <v>0</v>
      </c>
      <c r="DT18" s="3">
        <f t="shared" si="4"/>
        <v>0</v>
      </c>
      <c r="DU18" s="3">
        <f t="shared" si="4"/>
        <v>0</v>
      </c>
      <c r="DV18" s="3">
        <f t="shared" si="4"/>
        <v>0</v>
      </c>
      <c r="DW18" s="3">
        <f t="shared" si="4"/>
        <v>0</v>
      </c>
      <c r="DX18" s="3">
        <f t="shared" si="4"/>
        <v>0</v>
      </c>
      <c r="DY18" s="3">
        <f t="shared" si="4"/>
        <v>0</v>
      </c>
      <c r="DZ18" s="3">
        <f t="shared" si="4"/>
        <v>0</v>
      </c>
      <c r="EA18" s="3">
        <f t="shared" si="4"/>
        <v>0</v>
      </c>
      <c r="EB18" s="3">
        <f t="shared" si="4"/>
        <v>0</v>
      </c>
      <c r="EC18" s="3">
        <f t="shared" si="4"/>
        <v>0</v>
      </c>
      <c r="ED18" s="3">
        <f t="shared" si="4"/>
        <v>0</v>
      </c>
      <c r="EE18" s="3">
        <f t="shared" si="4"/>
        <v>0</v>
      </c>
      <c r="EF18" s="3">
        <f t="shared" si="4"/>
        <v>0</v>
      </c>
      <c r="EG18" s="3">
        <f t="shared" si="4"/>
        <v>0</v>
      </c>
      <c r="EH18" s="3">
        <f t="shared" si="4"/>
        <v>0</v>
      </c>
      <c r="EI18" s="3">
        <f t="shared" si="4"/>
        <v>0</v>
      </c>
      <c r="EJ18" s="3">
        <f t="shared" si="4"/>
        <v>0</v>
      </c>
      <c r="EK18" s="3">
        <f t="shared" si="4"/>
        <v>0</v>
      </c>
      <c r="EL18" s="3">
        <f t="shared" si="4"/>
        <v>0</v>
      </c>
      <c r="EM18" s="3">
        <f t="shared" ref="EM18:FR18" si="5">EM3264</f>
        <v>0</v>
      </c>
      <c r="EN18" s="3">
        <f t="shared" si="5"/>
        <v>0</v>
      </c>
      <c r="EO18" s="3">
        <f t="shared" si="5"/>
        <v>0</v>
      </c>
      <c r="EP18" s="3">
        <f t="shared" si="5"/>
        <v>0</v>
      </c>
      <c r="EQ18" s="3">
        <f t="shared" si="5"/>
        <v>0</v>
      </c>
      <c r="ER18" s="3">
        <f t="shared" si="5"/>
        <v>0</v>
      </c>
      <c r="ES18" s="3">
        <f t="shared" si="5"/>
        <v>0</v>
      </c>
      <c r="ET18" s="3">
        <f t="shared" si="5"/>
        <v>0</v>
      </c>
      <c r="EU18" s="3">
        <f t="shared" si="5"/>
        <v>0</v>
      </c>
      <c r="EV18" s="3">
        <f t="shared" si="5"/>
        <v>0</v>
      </c>
      <c r="EW18" s="3">
        <f t="shared" si="5"/>
        <v>0</v>
      </c>
      <c r="EX18" s="3">
        <f t="shared" si="5"/>
        <v>0</v>
      </c>
      <c r="EY18" s="3">
        <f t="shared" si="5"/>
        <v>0</v>
      </c>
      <c r="EZ18" s="3">
        <f t="shared" si="5"/>
        <v>0</v>
      </c>
      <c r="FA18" s="3">
        <f t="shared" si="5"/>
        <v>0</v>
      </c>
      <c r="FB18" s="3">
        <f t="shared" si="5"/>
        <v>0</v>
      </c>
      <c r="FC18" s="3">
        <f t="shared" si="5"/>
        <v>0</v>
      </c>
      <c r="FD18" s="3">
        <f t="shared" si="5"/>
        <v>0</v>
      </c>
      <c r="FE18" s="3">
        <f t="shared" si="5"/>
        <v>0</v>
      </c>
      <c r="FF18" s="3">
        <f t="shared" si="5"/>
        <v>0</v>
      </c>
      <c r="FG18" s="3">
        <f t="shared" si="5"/>
        <v>0</v>
      </c>
      <c r="FH18" s="3">
        <f t="shared" si="5"/>
        <v>0</v>
      </c>
      <c r="FI18" s="3">
        <f t="shared" si="5"/>
        <v>0</v>
      </c>
      <c r="FJ18" s="3">
        <f t="shared" si="5"/>
        <v>0</v>
      </c>
      <c r="FK18" s="3">
        <f t="shared" si="5"/>
        <v>0</v>
      </c>
      <c r="FL18" s="3">
        <f t="shared" si="5"/>
        <v>0</v>
      </c>
      <c r="FM18" s="3">
        <f t="shared" si="5"/>
        <v>0</v>
      </c>
      <c r="FN18" s="3">
        <f t="shared" si="5"/>
        <v>0</v>
      </c>
      <c r="FO18" s="3">
        <f t="shared" si="5"/>
        <v>0</v>
      </c>
      <c r="FP18" s="3">
        <f t="shared" si="5"/>
        <v>0</v>
      </c>
      <c r="FQ18" s="3">
        <f t="shared" si="5"/>
        <v>0</v>
      </c>
      <c r="FR18" s="3">
        <f t="shared" si="5"/>
        <v>0</v>
      </c>
      <c r="FS18" s="3">
        <f t="shared" ref="FS18:GX18" si="6">FS3264</f>
        <v>0</v>
      </c>
      <c r="FT18" s="3">
        <f t="shared" si="6"/>
        <v>0</v>
      </c>
      <c r="FU18" s="3">
        <f t="shared" si="6"/>
        <v>0</v>
      </c>
      <c r="FV18" s="3">
        <f t="shared" si="6"/>
        <v>0</v>
      </c>
      <c r="FW18" s="3">
        <f t="shared" si="6"/>
        <v>0</v>
      </c>
      <c r="FX18" s="3">
        <f t="shared" si="6"/>
        <v>0</v>
      </c>
      <c r="FY18" s="3">
        <f t="shared" si="6"/>
        <v>0</v>
      </c>
      <c r="FZ18" s="3">
        <f t="shared" si="6"/>
        <v>0</v>
      </c>
      <c r="GA18" s="3">
        <f t="shared" si="6"/>
        <v>0</v>
      </c>
      <c r="GB18" s="3">
        <f t="shared" si="6"/>
        <v>0</v>
      </c>
      <c r="GC18" s="3">
        <f t="shared" si="6"/>
        <v>0</v>
      </c>
      <c r="GD18" s="3">
        <f t="shared" si="6"/>
        <v>0</v>
      </c>
      <c r="GE18" s="3">
        <f t="shared" si="6"/>
        <v>0</v>
      </c>
      <c r="GF18" s="3">
        <f t="shared" si="6"/>
        <v>0</v>
      </c>
      <c r="GG18" s="3">
        <f t="shared" si="6"/>
        <v>0</v>
      </c>
      <c r="GH18" s="3">
        <f t="shared" si="6"/>
        <v>0</v>
      </c>
      <c r="GI18" s="3">
        <f t="shared" si="6"/>
        <v>0</v>
      </c>
      <c r="GJ18" s="3">
        <f t="shared" si="6"/>
        <v>0</v>
      </c>
      <c r="GK18" s="3">
        <f t="shared" si="6"/>
        <v>0</v>
      </c>
      <c r="GL18" s="3">
        <f t="shared" si="6"/>
        <v>0</v>
      </c>
      <c r="GM18" s="3">
        <f t="shared" si="6"/>
        <v>0</v>
      </c>
      <c r="GN18" s="3">
        <f t="shared" si="6"/>
        <v>0</v>
      </c>
      <c r="GO18" s="3">
        <f t="shared" si="6"/>
        <v>0</v>
      </c>
      <c r="GP18" s="3">
        <f t="shared" si="6"/>
        <v>0</v>
      </c>
      <c r="GQ18" s="3">
        <f t="shared" si="6"/>
        <v>0</v>
      </c>
      <c r="GR18" s="3">
        <f t="shared" si="6"/>
        <v>0</v>
      </c>
      <c r="GS18" s="3">
        <f t="shared" si="6"/>
        <v>0</v>
      </c>
      <c r="GT18" s="3">
        <f t="shared" si="6"/>
        <v>0</v>
      </c>
      <c r="GU18" s="3">
        <f t="shared" si="6"/>
        <v>0</v>
      </c>
      <c r="GV18" s="3">
        <f t="shared" si="6"/>
        <v>0</v>
      </c>
      <c r="GW18" s="3">
        <f t="shared" si="6"/>
        <v>0</v>
      </c>
      <c r="GX18" s="3">
        <f t="shared" si="6"/>
        <v>0</v>
      </c>
    </row>
    <row r="20" spans="1:245" x14ac:dyDescent="0.2">
      <c r="A20" s="1">
        <v>3</v>
      </c>
      <c r="B20" s="1">
        <v>1</v>
      </c>
      <c r="C20" s="1"/>
      <c r="D20" s="1">
        <f>ROW(A366)</f>
        <v>366</v>
      </c>
      <c r="E20" s="1"/>
      <c r="F20" s="1" t="s">
        <v>11</v>
      </c>
      <c r="G20" s="1" t="s">
        <v>11</v>
      </c>
      <c r="H20" s="1" t="s">
        <v>3</v>
      </c>
      <c r="I20" s="1">
        <v>0</v>
      </c>
      <c r="J20" s="1" t="s">
        <v>3</v>
      </c>
      <c r="K20" s="1">
        <v>-1</v>
      </c>
      <c r="L20" s="1" t="s">
        <v>3</v>
      </c>
      <c r="M20" s="1"/>
      <c r="N20" s="1"/>
      <c r="O20" s="1"/>
      <c r="P20" s="1"/>
      <c r="Q20" s="1"/>
      <c r="R20" s="1"/>
      <c r="S20" s="1"/>
      <c r="T20" s="1"/>
      <c r="U20" s="1" t="s">
        <v>3</v>
      </c>
      <c r="V20" s="1">
        <v>0</v>
      </c>
      <c r="W20" s="1"/>
      <c r="X20" s="1"/>
      <c r="Y20" s="1"/>
      <c r="Z20" s="1"/>
      <c r="AA20" s="1"/>
      <c r="AB20" s="1" t="s">
        <v>3</v>
      </c>
      <c r="AC20" s="1" t="s">
        <v>3</v>
      </c>
      <c r="AD20" s="1" t="s">
        <v>3</v>
      </c>
      <c r="AE20" s="1" t="s">
        <v>3</v>
      </c>
      <c r="AF20" s="1" t="s">
        <v>3</v>
      </c>
      <c r="AG20" s="1" t="s">
        <v>3</v>
      </c>
      <c r="AH20" s="1"/>
      <c r="AI20" s="1"/>
      <c r="AJ20" s="1"/>
      <c r="AK20" s="1"/>
      <c r="AL20" s="1"/>
      <c r="AM20" s="1"/>
      <c r="AN20" s="1"/>
      <c r="AO20" s="1"/>
      <c r="AP20" s="1" t="s">
        <v>3</v>
      </c>
      <c r="AQ20" s="1" t="s">
        <v>3</v>
      </c>
      <c r="AR20" s="1" t="s">
        <v>3</v>
      </c>
      <c r="AS20" s="1"/>
      <c r="AT20" s="1"/>
      <c r="AU20" s="1"/>
      <c r="AV20" s="1"/>
      <c r="AW20" s="1"/>
      <c r="AX20" s="1"/>
      <c r="AY20" s="1"/>
      <c r="AZ20" s="1" t="s">
        <v>3</v>
      </c>
      <c r="BA20" s="1"/>
      <c r="BB20" s="1" t="s">
        <v>3</v>
      </c>
      <c r="BC20" s="1" t="s">
        <v>3</v>
      </c>
      <c r="BD20" s="1" t="s">
        <v>3</v>
      </c>
      <c r="BE20" s="1" t="s">
        <v>3</v>
      </c>
      <c r="BF20" s="1" t="s">
        <v>3</v>
      </c>
      <c r="BG20" s="1" t="s">
        <v>3</v>
      </c>
      <c r="BH20" s="1" t="s">
        <v>3</v>
      </c>
      <c r="BI20" s="1" t="s">
        <v>3</v>
      </c>
      <c r="BJ20" s="1" t="s">
        <v>3</v>
      </c>
      <c r="BK20" s="1" t="s">
        <v>3</v>
      </c>
      <c r="BL20" s="1" t="s">
        <v>3</v>
      </c>
      <c r="BM20" s="1" t="s">
        <v>3</v>
      </c>
      <c r="BN20" s="1" t="s">
        <v>3</v>
      </c>
      <c r="BO20" s="1" t="s">
        <v>3</v>
      </c>
      <c r="BP20" s="1" t="s">
        <v>3</v>
      </c>
      <c r="BQ20" s="1"/>
      <c r="BR20" s="1"/>
      <c r="BS20" s="1"/>
      <c r="BT20" s="1"/>
      <c r="BU20" s="1"/>
      <c r="BV20" s="1"/>
      <c r="BW20" s="1"/>
      <c r="BX20" s="1">
        <v>0</v>
      </c>
      <c r="BY20" s="1"/>
      <c r="BZ20" s="1"/>
      <c r="CA20" s="1"/>
      <c r="CB20" s="1"/>
      <c r="CC20" s="1"/>
      <c r="CD20" s="1"/>
      <c r="CE20" s="1"/>
      <c r="CF20" s="1">
        <v>0</v>
      </c>
      <c r="CG20" s="1">
        <v>0</v>
      </c>
      <c r="CH20" s="1"/>
      <c r="CI20" s="1" t="s">
        <v>3</v>
      </c>
      <c r="CJ20" s="1" t="s">
        <v>3</v>
      </c>
    </row>
    <row r="22" spans="1:245" x14ac:dyDescent="0.2">
      <c r="A22" s="2">
        <v>52</v>
      </c>
      <c r="B22" s="2">
        <f t="shared" ref="B22:G22" si="7">B366</f>
        <v>1</v>
      </c>
      <c r="C22" s="2">
        <f t="shared" si="7"/>
        <v>3</v>
      </c>
      <c r="D22" s="2">
        <f t="shared" si="7"/>
        <v>20</v>
      </c>
      <c r="E22" s="2">
        <f t="shared" si="7"/>
        <v>0</v>
      </c>
      <c r="F22" s="2" t="str">
        <f t="shared" si="7"/>
        <v>Автозаводская ул., д. 7</v>
      </c>
      <c r="G22" s="2" t="str">
        <f t="shared" si="7"/>
        <v>Автозаводская ул., д. 7</v>
      </c>
      <c r="H22" s="2"/>
      <c r="I22" s="2"/>
      <c r="J22" s="2"/>
      <c r="K22" s="2"/>
      <c r="L22" s="2"/>
      <c r="M22" s="2"/>
      <c r="N22" s="2"/>
      <c r="O22" s="2">
        <f t="shared" ref="O22:AT22" si="8">O366</f>
        <v>4940713.1500000004</v>
      </c>
      <c r="P22" s="2">
        <f t="shared" si="8"/>
        <v>4455087.09</v>
      </c>
      <c r="Q22" s="2">
        <f t="shared" si="8"/>
        <v>213618.62</v>
      </c>
      <c r="R22" s="2">
        <f t="shared" si="8"/>
        <v>120492.56</v>
      </c>
      <c r="S22" s="2">
        <f t="shared" si="8"/>
        <v>272007.44</v>
      </c>
      <c r="T22" s="2">
        <f t="shared" si="8"/>
        <v>0</v>
      </c>
      <c r="U22" s="2">
        <f t="shared" si="8"/>
        <v>1351.4213000000002</v>
      </c>
      <c r="V22" s="2">
        <f t="shared" si="8"/>
        <v>0</v>
      </c>
      <c r="W22" s="2">
        <f t="shared" si="8"/>
        <v>0</v>
      </c>
      <c r="X22" s="2">
        <f t="shared" si="8"/>
        <v>190405.22</v>
      </c>
      <c r="Y22" s="2">
        <f t="shared" si="8"/>
        <v>27200.74</v>
      </c>
      <c r="Z22" s="2">
        <f t="shared" si="8"/>
        <v>0</v>
      </c>
      <c r="AA22" s="2">
        <f t="shared" si="8"/>
        <v>0</v>
      </c>
      <c r="AB22" s="2">
        <f t="shared" si="8"/>
        <v>0</v>
      </c>
      <c r="AC22" s="2">
        <f t="shared" si="8"/>
        <v>0</v>
      </c>
      <c r="AD22" s="2">
        <f t="shared" si="8"/>
        <v>0</v>
      </c>
      <c r="AE22" s="2">
        <f t="shared" si="8"/>
        <v>0</v>
      </c>
      <c r="AF22" s="2">
        <f t="shared" si="8"/>
        <v>0</v>
      </c>
      <c r="AG22" s="2">
        <f t="shared" si="8"/>
        <v>0</v>
      </c>
      <c r="AH22" s="2">
        <f t="shared" si="8"/>
        <v>0</v>
      </c>
      <c r="AI22" s="2">
        <f t="shared" si="8"/>
        <v>0</v>
      </c>
      <c r="AJ22" s="2">
        <f t="shared" si="8"/>
        <v>0</v>
      </c>
      <c r="AK22" s="2">
        <f t="shared" si="8"/>
        <v>0</v>
      </c>
      <c r="AL22" s="2">
        <f t="shared" si="8"/>
        <v>0</v>
      </c>
      <c r="AM22" s="2">
        <f t="shared" si="8"/>
        <v>0</v>
      </c>
      <c r="AN22" s="2">
        <f t="shared" si="8"/>
        <v>0</v>
      </c>
      <c r="AO22" s="2">
        <f t="shared" si="8"/>
        <v>0</v>
      </c>
      <c r="AP22" s="2">
        <f t="shared" si="8"/>
        <v>0</v>
      </c>
      <c r="AQ22" s="2">
        <f t="shared" si="8"/>
        <v>0</v>
      </c>
      <c r="AR22" s="2">
        <f t="shared" si="8"/>
        <v>5197476.6500000004</v>
      </c>
      <c r="AS22" s="2">
        <f t="shared" si="8"/>
        <v>2016776.7</v>
      </c>
      <c r="AT22" s="2">
        <f t="shared" si="8"/>
        <v>0</v>
      </c>
      <c r="AU22" s="2">
        <f t="shared" ref="AU22:BZ22" si="9">AU366</f>
        <v>3180699.95</v>
      </c>
      <c r="AV22" s="2">
        <f t="shared" si="9"/>
        <v>4455087.09</v>
      </c>
      <c r="AW22" s="2">
        <f t="shared" si="9"/>
        <v>4455087.09</v>
      </c>
      <c r="AX22" s="2">
        <f t="shared" si="9"/>
        <v>0</v>
      </c>
      <c r="AY22" s="2">
        <f t="shared" si="9"/>
        <v>4455087.09</v>
      </c>
      <c r="AZ22" s="2">
        <f t="shared" si="9"/>
        <v>0</v>
      </c>
      <c r="BA22" s="2">
        <f t="shared" si="9"/>
        <v>0</v>
      </c>
      <c r="BB22" s="2">
        <f t="shared" si="9"/>
        <v>0</v>
      </c>
      <c r="BC22" s="2">
        <f t="shared" si="9"/>
        <v>0</v>
      </c>
      <c r="BD22" s="2">
        <f t="shared" si="9"/>
        <v>0</v>
      </c>
      <c r="BE22" s="2">
        <f t="shared" si="9"/>
        <v>0</v>
      </c>
      <c r="BF22" s="2">
        <f t="shared" si="9"/>
        <v>0</v>
      </c>
      <c r="BG22" s="2">
        <f t="shared" si="9"/>
        <v>0</v>
      </c>
      <c r="BH22" s="2">
        <f t="shared" si="9"/>
        <v>0</v>
      </c>
      <c r="BI22" s="2">
        <f t="shared" si="9"/>
        <v>0</v>
      </c>
      <c r="BJ22" s="2">
        <f t="shared" si="9"/>
        <v>0</v>
      </c>
      <c r="BK22" s="2">
        <f t="shared" si="9"/>
        <v>0</v>
      </c>
      <c r="BL22" s="2">
        <f t="shared" si="9"/>
        <v>0</v>
      </c>
      <c r="BM22" s="2">
        <f t="shared" si="9"/>
        <v>0</v>
      </c>
      <c r="BN22" s="2">
        <f t="shared" si="9"/>
        <v>0</v>
      </c>
      <c r="BO22" s="2">
        <f t="shared" si="9"/>
        <v>0</v>
      </c>
      <c r="BP22" s="2">
        <f t="shared" si="9"/>
        <v>0</v>
      </c>
      <c r="BQ22" s="2">
        <f t="shared" si="9"/>
        <v>0</v>
      </c>
      <c r="BR22" s="2">
        <f t="shared" si="9"/>
        <v>0</v>
      </c>
      <c r="BS22" s="2">
        <f t="shared" si="9"/>
        <v>0</v>
      </c>
      <c r="BT22" s="2">
        <f t="shared" si="9"/>
        <v>0</v>
      </c>
      <c r="BU22" s="2">
        <f t="shared" si="9"/>
        <v>0</v>
      </c>
      <c r="BV22" s="2">
        <f t="shared" si="9"/>
        <v>0</v>
      </c>
      <c r="BW22" s="2">
        <f t="shared" si="9"/>
        <v>0</v>
      </c>
      <c r="BX22" s="2">
        <f t="shared" si="9"/>
        <v>0</v>
      </c>
      <c r="BY22" s="2">
        <f t="shared" si="9"/>
        <v>0</v>
      </c>
      <c r="BZ22" s="2">
        <f t="shared" si="9"/>
        <v>0</v>
      </c>
      <c r="CA22" s="2">
        <f t="shared" ref="CA22:DF22" si="10">CA366</f>
        <v>0</v>
      </c>
      <c r="CB22" s="2">
        <f t="shared" si="10"/>
        <v>0</v>
      </c>
      <c r="CC22" s="2">
        <f t="shared" si="10"/>
        <v>0</v>
      </c>
      <c r="CD22" s="2">
        <f t="shared" si="10"/>
        <v>0</v>
      </c>
      <c r="CE22" s="2">
        <f t="shared" si="10"/>
        <v>0</v>
      </c>
      <c r="CF22" s="2">
        <f t="shared" si="10"/>
        <v>0</v>
      </c>
      <c r="CG22" s="2">
        <f t="shared" si="10"/>
        <v>0</v>
      </c>
      <c r="CH22" s="2">
        <f t="shared" si="10"/>
        <v>0</v>
      </c>
      <c r="CI22" s="2">
        <f t="shared" si="10"/>
        <v>0</v>
      </c>
      <c r="CJ22" s="2">
        <f t="shared" si="10"/>
        <v>0</v>
      </c>
      <c r="CK22" s="2">
        <f t="shared" si="10"/>
        <v>0</v>
      </c>
      <c r="CL22" s="2">
        <f t="shared" si="10"/>
        <v>0</v>
      </c>
      <c r="CM22" s="2">
        <f t="shared" si="10"/>
        <v>0</v>
      </c>
      <c r="CN22" s="2">
        <f t="shared" si="10"/>
        <v>0</v>
      </c>
      <c r="CO22" s="2">
        <f t="shared" si="10"/>
        <v>0</v>
      </c>
      <c r="CP22" s="2">
        <f t="shared" si="10"/>
        <v>0</v>
      </c>
      <c r="CQ22" s="2">
        <f t="shared" si="10"/>
        <v>0</v>
      </c>
      <c r="CR22" s="2">
        <f t="shared" si="10"/>
        <v>0</v>
      </c>
      <c r="CS22" s="2">
        <f t="shared" si="10"/>
        <v>0</v>
      </c>
      <c r="CT22" s="2">
        <f t="shared" si="10"/>
        <v>0</v>
      </c>
      <c r="CU22" s="2">
        <f t="shared" si="10"/>
        <v>0</v>
      </c>
      <c r="CV22" s="2">
        <f t="shared" si="10"/>
        <v>0</v>
      </c>
      <c r="CW22" s="2">
        <f t="shared" si="10"/>
        <v>0</v>
      </c>
      <c r="CX22" s="2">
        <f t="shared" si="10"/>
        <v>0</v>
      </c>
      <c r="CY22" s="2">
        <f t="shared" si="10"/>
        <v>0</v>
      </c>
      <c r="CZ22" s="2">
        <f t="shared" si="10"/>
        <v>0</v>
      </c>
      <c r="DA22" s="2">
        <f t="shared" si="10"/>
        <v>0</v>
      </c>
      <c r="DB22" s="2">
        <f t="shared" si="10"/>
        <v>0</v>
      </c>
      <c r="DC22" s="2">
        <f t="shared" si="10"/>
        <v>0</v>
      </c>
      <c r="DD22" s="2">
        <f t="shared" si="10"/>
        <v>0</v>
      </c>
      <c r="DE22" s="2">
        <f t="shared" si="10"/>
        <v>0</v>
      </c>
      <c r="DF22" s="2">
        <f t="shared" si="10"/>
        <v>0</v>
      </c>
      <c r="DG22" s="3">
        <f t="shared" ref="DG22:EL22" si="11">DG366</f>
        <v>0</v>
      </c>
      <c r="DH22" s="3">
        <f t="shared" si="11"/>
        <v>0</v>
      </c>
      <c r="DI22" s="3">
        <f t="shared" si="11"/>
        <v>0</v>
      </c>
      <c r="DJ22" s="3">
        <f t="shared" si="11"/>
        <v>0</v>
      </c>
      <c r="DK22" s="3">
        <f t="shared" si="11"/>
        <v>0</v>
      </c>
      <c r="DL22" s="3">
        <f t="shared" si="11"/>
        <v>0</v>
      </c>
      <c r="DM22" s="3">
        <f t="shared" si="11"/>
        <v>0</v>
      </c>
      <c r="DN22" s="3">
        <f t="shared" si="11"/>
        <v>0</v>
      </c>
      <c r="DO22" s="3">
        <f t="shared" si="11"/>
        <v>0</v>
      </c>
      <c r="DP22" s="3">
        <f t="shared" si="11"/>
        <v>0</v>
      </c>
      <c r="DQ22" s="3">
        <f t="shared" si="11"/>
        <v>0</v>
      </c>
      <c r="DR22" s="3">
        <f t="shared" si="11"/>
        <v>0</v>
      </c>
      <c r="DS22" s="3">
        <f t="shared" si="11"/>
        <v>0</v>
      </c>
      <c r="DT22" s="3">
        <f t="shared" si="11"/>
        <v>0</v>
      </c>
      <c r="DU22" s="3">
        <f t="shared" si="11"/>
        <v>0</v>
      </c>
      <c r="DV22" s="3">
        <f t="shared" si="11"/>
        <v>0</v>
      </c>
      <c r="DW22" s="3">
        <f t="shared" si="11"/>
        <v>0</v>
      </c>
      <c r="DX22" s="3">
        <f t="shared" si="11"/>
        <v>0</v>
      </c>
      <c r="DY22" s="3">
        <f t="shared" si="11"/>
        <v>0</v>
      </c>
      <c r="DZ22" s="3">
        <f t="shared" si="11"/>
        <v>0</v>
      </c>
      <c r="EA22" s="3">
        <f t="shared" si="11"/>
        <v>0</v>
      </c>
      <c r="EB22" s="3">
        <f t="shared" si="11"/>
        <v>0</v>
      </c>
      <c r="EC22" s="3">
        <f t="shared" si="11"/>
        <v>0</v>
      </c>
      <c r="ED22" s="3">
        <f t="shared" si="11"/>
        <v>0</v>
      </c>
      <c r="EE22" s="3">
        <f t="shared" si="11"/>
        <v>0</v>
      </c>
      <c r="EF22" s="3">
        <f t="shared" si="11"/>
        <v>0</v>
      </c>
      <c r="EG22" s="3">
        <f t="shared" si="11"/>
        <v>0</v>
      </c>
      <c r="EH22" s="3">
        <f t="shared" si="11"/>
        <v>0</v>
      </c>
      <c r="EI22" s="3">
        <f t="shared" si="11"/>
        <v>0</v>
      </c>
      <c r="EJ22" s="3">
        <f t="shared" si="11"/>
        <v>0</v>
      </c>
      <c r="EK22" s="3">
        <f t="shared" si="11"/>
        <v>0</v>
      </c>
      <c r="EL22" s="3">
        <f t="shared" si="11"/>
        <v>0</v>
      </c>
      <c r="EM22" s="3">
        <f t="shared" ref="EM22:FR22" si="12">EM366</f>
        <v>0</v>
      </c>
      <c r="EN22" s="3">
        <f t="shared" si="12"/>
        <v>0</v>
      </c>
      <c r="EO22" s="3">
        <f t="shared" si="12"/>
        <v>0</v>
      </c>
      <c r="EP22" s="3">
        <f t="shared" si="12"/>
        <v>0</v>
      </c>
      <c r="EQ22" s="3">
        <f t="shared" si="12"/>
        <v>0</v>
      </c>
      <c r="ER22" s="3">
        <f t="shared" si="12"/>
        <v>0</v>
      </c>
      <c r="ES22" s="3">
        <f t="shared" si="12"/>
        <v>0</v>
      </c>
      <c r="ET22" s="3">
        <f t="shared" si="12"/>
        <v>0</v>
      </c>
      <c r="EU22" s="3">
        <f t="shared" si="12"/>
        <v>0</v>
      </c>
      <c r="EV22" s="3">
        <f t="shared" si="12"/>
        <v>0</v>
      </c>
      <c r="EW22" s="3">
        <f t="shared" si="12"/>
        <v>0</v>
      </c>
      <c r="EX22" s="3">
        <f t="shared" si="12"/>
        <v>0</v>
      </c>
      <c r="EY22" s="3">
        <f t="shared" si="12"/>
        <v>0</v>
      </c>
      <c r="EZ22" s="3">
        <f t="shared" si="12"/>
        <v>0</v>
      </c>
      <c r="FA22" s="3">
        <f t="shared" si="12"/>
        <v>0</v>
      </c>
      <c r="FB22" s="3">
        <f t="shared" si="12"/>
        <v>0</v>
      </c>
      <c r="FC22" s="3">
        <f t="shared" si="12"/>
        <v>0</v>
      </c>
      <c r="FD22" s="3">
        <f t="shared" si="12"/>
        <v>0</v>
      </c>
      <c r="FE22" s="3">
        <f t="shared" si="12"/>
        <v>0</v>
      </c>
      <c r="FF22" s="3">
        <f t="shared" si="12"/>
        <v>0</v>
      </c>
      <c r="FG22" s="3">
        <f t="shared" si="12"/>
        <v>0</v>
      </c>
      <c r="FH22" s="3">
        <f t="shared" si="12"/>
        <v>0</v>
      </c>
      <c r="FI22" s="3">
        <f t="shared" si="12"/>
        <v>0</v>
      </c>
      <c r="FJ22" s="3">
        <f t="shared" si="12"/>
        <v>0</v>
      </c>
      <c r="FK22" s="3">
        <f t="shared" si="12"/>
        <v>0</v>
      </c>
      <c r="FL22" s="3">
        <f t="shared" si="12"/>
        <v>0</v>
      </c>
      <c r="FM22" s="3">
        <f t="shared" si="12"/>
        <v>0</v>
      </c>
      <c r="FN22" s="3">
        <f t="shared" si="12"/>
        <v>0</v>
      </c>
      <c r="FO22" s="3">
        <f t="shared" si="12"/>
        <v>0</v>
      </c>
      <c r="FP22" s="3">
        <f t="shared" si="12"/>
        <v>0</v>
      </c>
      <c r="FQ22" s="3">
        <f t="shared" si="12"/>
        <v>0</v>
      </c>
      <c r="FR22" s="3">
        <f t="shared" si="12"/>
        <v>0</v>
      </c>
      <c r="FS22" s="3">
        <f t="shared" ref="FS22:GX22" si="13">FS366</f>
        <v>0</v>
      </c>
      <c r="FT22" s="3">
        <f t="shared" si="13"/>
        <v>0</v>
      </c>
      <c r="FU22" s="3">
        <f t="shared" si="13"/>
        <v>0</v>
      </c>
      <c r="FV22" s="3">
        <f t="shared" si="13"/>
        <v>0</v>
      </c>
      <c r="FW22" s="3">
        <f t="shared" si="13"/>
        <v>0</v>
      </c>
      <c r="FX22" s="3">
        <f t="shared" si="13"/>
        <v>0</v>
      </c>
      <c r="FY22" s="3">
        <f t="shared" si="13"/>
        <v>0</v>
      </c>
      <c r="FZ22" s="3">
        <f t="shared" si="13"/>
        <v>0</v>
      </c>
      <c r="GA22" s="3">
        <f t="shared" si="13"/>
        <v>0</v>
      </c>
      <c r="GB22" s="3">
        <f t="shared" si="13"/>
        <v>0</v>
      </c>
      <c r="GC22" s="3">
        <f t="shared" si="13"/>
        <v>0</v>
      </c>
      <c r="GD22" s="3">
        <f t="shared" si="13"/>
        <v>0</v>
      </c>
      <c r="GE22" s="3">
        <f t="shared" si="13"/>
        <v>0</v>
      </c>
      <c r="GF22" s="3">
        <f t="shared" si="13"/>
        <v>0</v>
      </c>
      <c r="GG22" s="3">
        <f t="shared" si="13"/>
        <v>0</v>
      </c>
      <c r="GH22" s="3">
        <f t="shared" si="13"/>
        <v>0</v>
      </c>
      <c r="GI22" s="3">
        <f t="shared" si="13"/>
        <v>0</v>
      </c>
      <c r="GJ22" s="3">
        <f t="shared" si="13"/>
        <v>0</v>
      </c>
      <c r="GK22" s="3">
        <f t="shared" si="13"/>
        <v>0</v>
      </c>
      <c r="GL22" s="3">
        <f t="shared" si="13"/>
        <v>0</v>
      </c>
      <c r="GM22" s="3">
        <f t="shared" si="13"/>
        <v>0</v>
      </c>
      <c r="GN22" s="3">
        <f t="shared" si="13"/>
        <v>0</v>
      </c>
      <c r="GO22" s="3">
        <f t="shared" si="13"/>
        <v>0</v>
      </c>
      <c r="GP22" s="3">
        <f t="shared" si="13"/>
        <v>0</v>
      </c>
      <c r="GQ22" s="3">
        <f t="shared" si="13"/>
        <v>0</v>
      </c>
      <c r="GR22" s="3">
        <f t="shared" si="13"/>
        <v>0</v>
      </c>
      <c r="GS22" s="3">
        <f t="shared" si="13"/>
        <v>0</v>
      </c>
      <c r="GT22" s="3">
        <f t="shared" si="13"/>
        <v>0</v>
      </c>
      <c r="GU22" s="3">
        <f t="shared" si="13"/>
        <v>0</v>
      </c>
      <c r="GV22" s="3">
        <f t="shared" si="13"/>
        <v>0</v>
      </c>
      <c r="GW22" s="3">
        <f t="shared" si="13"/>
        <v>0</v>
      </c>
      <c r="GX22" s="3">
        <f t="shared" si="13"/>
        <v>0</v>
      </c>
    </row>
    <row r="24" spans="1:245" x14ac:dyDescent="0.2">
      <c r="A24" s="1">
        <v>4</v>
      </c>
      <c r="B24" s="1">
        <v>1</v>
      </c>
      <c r="C24" s="1"/>
      <c r="D24" s="1">
        <f>ROW(A33)</f>
        <v>33</v>
      </c>
      <c r="E24" s="1"/>
      <c r="F24" s="1" t="s">
        <v>12</v>
      </c>
      <c r="G24" s="1" t="s">
        <v>13</v>
      </c>
      <c r="H24" s="1" t="s">
        <v>3</v>
      </c>
      <c r="I24" s="1">
        <v>0</v>
      </c>
      <c r="J24" s="1"/>
      <c r="K24" s="1">
        <v>-1</v>
      </c>
      <c r="L24" s="1"/>
      <c r="M24" s="1"/>
      <c r="N24" s="1"/>
      <c r="O24" s="1"/>
      <c r="P24" s="1"/>
      <c r="Q24" s="1"/>
      <c r="R24" s="1"/>
      <c r="S24" s="1"/>
      <c r="T24" s="1"/>
      <c r="U24" s="1" t="s">
        <v>3</v>
      </c>
      <c r="V24" s="1">
        <v>0</v>
      </c>
      <c r="W24" s="1"/>
      <c r="X24" s="1"/>
      <c r="Y24" s="1"/>
      <c r="Z24" s="1"/>
      <c r="AA24" s="1"/>
      <c r="AB24" s="1" t="s">
        <v>3</v>
      </c>
      <c r="AC24" s="1" t="s">
        <v>3</v>
      </c>
      <c r="AD24" s="1" t="s">
        <v>3</v>
      </c>
      <c r="AE24" s="1" t="s">
        <v>3</v>
      </c>
      <c r="AF24" s="1" t="s">
        <v>3</v>
      </c>
      <c r="AG24" s="1" t="s">
        <v>3</v>
      </c>
      <c r="AH24" s="1"/>
      <c r="AI24" s="1"/>
      <c r="AJ24" s="1"/>
      <c r="AK24" s="1"/>
      <c r="AL24" s="1"/>
      <c r="AM24" s="1"/>
      <c r="AN24" s="1"/>
      <c r="AO24" s="1"/>
      <c r="AP24" s="1" t="s">
        <v>3</v>
      </c>
      <c r="AQ24" s="1" t="s">
        <v>3</v>
      </c>
      <c r="AR24" s="1" t="s">
        <v>3</v>
      </c>
      <c r="AS24" s="1"/>
      <c r="AT24" s="1"/>
      <c r="AU24" s="1"/>
      <c r="AV24" s="1"/>
      <c r="AW24" s="1"/>
      <c r="AX24" s="1"/>
      <c r="AY24" s="1"/>
      <c r="AZ24" s="1" t="s">
        <v>3</v>
      </c>
      <c r="BA24" s="1"/>
      <c r="BB24" s="1" t="s">
        <v>3</v>
      </c>
      <c r="BC24" s="1" t="s">
        <v>3</v>
      </c>
      <c r="BD24" s="1" t="s">
        <v>3</v>
      </c>
      <c r="BE24" s="1" t="s">
        <v>3</v>
      </c>
      <c r="BF24" s="1" t="s">
        <v>3</v>
      </c>
      <c r="BG24" s="1" t="s">
        <v>3</v>
      </c>
      <c r="BH24" s="1" t="s">
        <v>3</v>
      </c>
      <c r="BI24" s="1" t="s">
        <v>3</v>
      </c>
      <c r="BJ24" s="1" t="s">
        <v>3</v>
      </c>
      <c r="BK24" s="1" t="s">
        <v>3</v>
      </c>
      <c r="BL24" s="1" t="s">
        <v>3</v>
      </c>
      <c r="BM24" s="1" t="s">
        <v>3</v>
      </c>
      <c r="BN24" s="1" t="s">
        <v>3</v>
      </c>
      <c r="BO24" s="1" t="s">
        <v>3</v>
      </c>
      <c r="BP24" s="1" t="s">
        <v>3</v>
      </c>
      <c r="BQ24" s="1"/>
      <c r="BR24" s="1"/>
      <c r="BS24" s="1"/>
      <c r="BT24" s="1"/>
      <c r="BU24" s="1"/>
      <c r="BV24" s="1"/>
      <c r="BW24" s="1"/>
      <c r="BX24" s="1">
        <v>0</v>
      </c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>
        <v>0</v>
      </c>
    </row>
    <row r="26" spans="1:245" x14ac:dyDescent="0.2">
      <c r="A26" s="2">
        <v>52</v>
      </c>
      <c r="B26" s="2">
        <f t="shared" ref="B26:G26" si="14">B33</f>
        <v>1</v>
      </c>
      <c r="C26" s="2">
        <f t="shared" si="14"/>
        <v>4</v>
      </c>
      <c r="D26" s="2">
        <f t="shared" si="14"/>
        <v>24</v>
      </c>
      <c r="E26" s="2">
        <f t="shared" si="14"/>
        <v>0</v>
      </c>
      <c r="F26" s="2" t="str">
        <f t="shared" si="14"/>
        <v>Новый раздел</v>
      </c>
      <c r="G26" s="2" t="str">
        <f t="shared" si="14"/>
        <v>Ремонт газона (рулонный)-800м2</v>
      </c>
      <c r="H26" s="2"/>
      <c r="I26" s="2"/>
      <c r="J26" s="2"/>
      <c r="K26" s="2"/>
      <c r="L26" s="2"/>
      <c r="M26" s="2"/>
      <c r="N26" s="2"/>
      <c r="O26" s="2">
        <f t="shared" ref="O26:AT26" si="15">O33</f>
        <v>235285.96</v>
      </c>
      <c r="P26" s="2">
        <f t="shared" si="15"/>
        <v>172299.44</v>
      </c>
      <c r="Q26" s="2">
        <f t="shared" si="15"/>
        <v>364.56</v>
      </c>
      <c r="R26" s="2">
        <f t="shared" si="15"/>
        <v>133.38</v>
      </c>
      <c r="S26" s="2">
        <f t="shared" si="15"/>
        <v>62621.96</v>
      </c>
      <c r="T26" s="2">
        <f t="shared" si="15"/>
        <v>0</v>
      </c>
      <c r="U26" s="2">
        <f t="shared" si="15"/>
        <v>333.84000000000003</v>
      </c>
      <c r="V26" s="2">
        <f t="shared" si="15"/>
        <v>0</v>
      </c>
      <c r="W26" s="2">
        <f t="shared" si="15"/>
        <v>0</v>
      </c>
      <c r="X26" s="2">
        <f t="shared" si="15"/>
        <v>43835.37</v>
      </c>
      <c r="Y26" s="2">
        <f t="shared" si="15"/>
        <v>6262.19</v>
      </c>
      <c r="Z26" s="2">
        <f t="shared" si="15"/>
        <v>0</v>
      </c>
      <c r="AA26" s="2">
        <f t="shared" si="15"/>
        <v>0</v>
      </c>
      <c r="AB26" s="2">
        <f t="shared" si="15"/>
        <v>235285.96</v>
      </c>
      <c r="AC26" s="2">
        <f t="shared" si="15"/>
        <v>172299.44</v>
      </c>
      <c r="AD26" s="2">
        <f t="shared" si="15"/>
        <v>364.56</v>
      </c>
      <c r="AE26" s="2">
        <f t="shared" si="15"/>
        <v>133.38</v>
      </c>
      <c r="AF26" s="2">
        <f t="shared" si="15"/>
        <v>62621.96</v>
      </c>
      <c r="AG26" s="2">
        <f t="shared" si="15"/>
        <v>0</v>
      </c>
      <c r="AH26" s="2">
        <f t="shared" si="15"/>
        <v>333.84000000000003</v>
      </c>
      <c r="AI26" s="2">
        <f t="shared" si="15"/>
        <v>0</v>
      </c>
      <c r="AJ26" s="2">
        <f t="shared" si="15"/>
        <v>0</v>
      </c>
      <c r="AK26" s="2">
        <f t="shared" si="15"/>
        <v>43835.37</v>
      </c>
      <c r="AL26" s="2">
        <f t="shared" si="15"/>
        <v>6262.19</v>
      </c>
      <c r="AM26" s="2">
        <f t="shared" si="15"/>
        <v>0</v>
      </c>
      <c r="AN26" s="2">
        <f t="shared" si="15"/>
        <v>0</v>
      </c>
      <c r="AO26" s="2">
        <f t="shared" si="15"/>
        <v>0</v>
      </c>
      <c r="AP26" s="2">
        <f t="shared" si="15"/>
        <v>0</v>
      </c>
      <c r="AQ26" s="2">
        <f t="shared" si="15"/>
        <v>0</v>
      </c>
      <c r="AR26" s="2">
        <f t="shared" si="15"/>
        <v>285527.57</v>
      </c>
      <c r="AS26" s="2">
        <f t="shared" si="15"/>
        <v>0</v>
      </c>
      <c r="AT26" s="2">
        <f t="shared" si="15"/>
        <v>0</v>
      </c>
      <c r="AU26" s="2">
        <f t="shared" ref="AU26:BZ26" si="16">AU33</f>
        <v>285527.57</v>
      </c>
      <c r="AV26" s="2">
        <f t="shared" si="16"/>
        <v>172299.44</v>
      </c>
      <c r="AW26" s="2">
        <f t="shared" si="16"/>
        <v>172299.44</v>
      </c>
      <c r="AX26" s="2">
        <f t="shared" si="16"/>
        <v>0</v>
      </c>
      <c r="AY26" s="2">
        <f t="shared" si="16"/>
        <v>172299.44</v>
      </c>
      <c r="AZ26" s="2">
        <f t="shared" si="16"/>
        <v>0</v>
      </c>
      <c r="BA26" s="2">
        <f t="shared" si="16"/>
        <v>0</v>
      </c>
      <c r="BB26" s="2">
        <f t="shared" si="16"/>
        <v>0</v>
      </c>
      <c r="BC26" s="2">
        <f t="shared" si="16"/>
        <v>0</v>
      </c>
      <c r="BD26" s="2">
        <f t="shared" si="16"/>
        <v>0</v>
      </c>
      <c r="BE26" s="2">
        <f t="shared" si="16"/>
        <v>0</v>
      </c>
      <c r="BF26" s="2">
        <f t="shared" si="16"/>
        <v>0</v>
      </c>
      <c r="BG26" s="2">
        <f t="shared" si="16"/>
        <v>0</v>
      </c>
      <c r="BH26" s="2">
        <f t="shared" si="16"/>
        <v>0</v>
      </c>
      <c r="BI26" s="2">
        <f t="shared" si="16"/>
        <v>0</v>
      </c>
      <c r="BJ26" s="2">
        <f t="shared" si="16"/>
        <v>0</v>
      </c>
      <c r="BK26" s="2">
        <f t="shared" si="16"/>
        <v>0</v>
      </c>
      <c r="BL26" s="2">
        <f t="shared" si="16"/>
        <v>0</v>
      </c>
      <c r="BM26" s="2">
        <f t="shared" si="16"/>
        <v>0</v>
      </c>
      <c r="BN26" s="2">
        <f t="shared" si="16"/>
        <v>0</v>
      </c>
      <c r="BO26" s="2">
        <f t="shared" si="16"/>
        <v>0</v>
      </c>
      <c r="BP26" s="2">
        <f t="shared" si="16"/>
        <v>0</v>
      </c>
      <c r="BQ26" s="2">
        <f t="shared" si="16"/>
        <v>0</v>
      </c>
      <c r="BR26" s="2">
        <f t="shared" si="16"/>
        <v>0</v>
      </c>
      <c r="BS26" s="2">
        <f t="shared" si="16"/>
        <v>0</v>
      </c>
      <c r="BT26" s="2">
        <f t="shared" si="16"/>
        <v>0</v>
      </c>
      <c r="BU26" s="2">
        <f t="shared" si="16"/>
        <v>0</v>
      </c>
      <c r="BV26" s="2">
        <f t="shared" si="16"/>
        <v>0</v>
      </c>
      <c r="BW26" s="2">
        <f t="shared" si="16"/>
        <v>0</v>
      </c>
      <c r="BX26" s="2">
        <f t="shared" si="16"/>
        <v>0</v>
      </c>
      <c r="BY26" s="2">
        <f t="shared" si="16"/>
        <v>0</v>
      </c>
      <c r="BZ26" s="2">
        <f t="shared" si="16"/>
        <v>0</v>
      </c>
      <c r="CA26" s="2">
        <f t="shared" ref="CA26:DF26" si="17">CA33</f>
        <v>285527.57</v>
      </c>
      <c r="CB26" s="2">
        <f t="shared" si="17"/>
        <v>0</v>
      </c>
      <c r="CC26" s="2">
        <f t="shared" si="17"/>
        <v>0</v>
      </c>
      <c r="CD26" s="2">
        <f t="shared" si="17"/>
        <v>285527.57</v>
      </c>
      <c r="CE26" s="2">
        <f t="shared" si="17"/>
        <v>172299.44</v>
      </c>
      <c r="CF26" s="2">
        <f t="shared" si="17"/>
        <v>172299.44</v>
      </c>
      <c r="CG26" s="2">
        <f t="shared" si="17"/>
        <v>0</v>
      </c>
      <c r="CH26" s="2">
        <f t="shared" si="17"/>
        <v>172299.44</v>
      </c>
      <c r="CI26" s="2">
        <f t="shared" si="17"/>
        <v>0</v>
      </c>
      <c r="CJ26" s="2">
        <f t="shared" si="17"/>
        <v>0</v>
      </c>
      <c r="CK26" s="2">
        <f t="shared" si="17"/>
        <v>0</v>
      </c>
      <c r="CL26" s="2">
        <f t="shared" si="17"/>
        <v>0</v>
      </c>
      <c r="CM26" s="2">
        <f t="shared" si="17"/>
        <v>0</v>
      </c>
      <c r="CN26" s="2">
        <f t="shared" si="17"/>
        <v>0</v>
      </c>
      <c r="CO26" s="2">
        <f t="shared" si="17"/>
        <v>0</v>
      </c>
      <c r="CP26" s="2">
        <f t="shared" si="17"/>
        <v>0</v>
      </c>
      <c r="CQ26" s="2">
        <f t="shared" si="17"/>
        <v>0</v>
      </c>
      <c r="CR26" s="2">
        <f t="shared" si="17"/>
        <v>0</v>
      </c>
      <c r="CS26" s="2">
        <f t="shared" si="17"/>
        <v>0</v>
      </c>
      <c r="CT26" s="2">
        <f t="shared" si="17"/>
        <v>0</v>
      </c>
      <c r="CU26" s="2">
        <f t="shared" si="17"/>
        <v>0</v>
      </c>
      <c r="CV26" s="2">
        <f t="shared" si="17"/>
        <v>0</v>
      </c>
      <c r="CW26" s="2">
        <f t="shared" si="17"/>
        <v>0</v>
      </c>
      <c r="CX26" s="2">
        <f t="shared" si="17"/>
        <v>0</v>
      </c>
      <c r="CY26" s="2">
        <f t="shared" si="17"/>
        <v>0</v>
      </c>
      <c r="CZ26" s="2">
        <f t="shared" si="17"/>
        <v>0</v>
      </c>
      <c r="DA26" s="2">
        <f t="shared" si="17"/>
        <v>0</v>
      </c>
      <c r="DB26" s="2">
        <f t="shared" si="17"/>
        <v>0</v>
      </c>
      <c r="DC26" s="2">
        <f t="shared" si="17"/>
        <v>0</v>
      </c>
      <c r="DD26" s="2">
        <f t="shared" si="17"/>
        <v>0</v>
      </c>
      <c r="DE26" s="2">
        <f t="shared" si="17"/>
        <v>0</v>
      </c>
      <c r="DF26" s="2">
        <f t="shared" si="17"/>
        <v>0</v>
      </c>
      <c r="DG26" s="3">
        <f t="shared" ref="DG26:EL26" si="18">DG33</f>
        <v>0</v>
      </c>
      <c r="DH26" s="3">
        <f t="shared" si="18"/>
        <v>0</v>
      </c>
      <c r="DI26" s="3">
        <f t="shared" si="18"/>
        <v>0</v>
      </c>
      <c r="DJ26" s="3">
        <f t="shared" si="18"/>
        <v>0</v>
      </c>
      <c r="DK26" s="3">
        <f t="shared" si="18"/>
        <v>0</v>
      </c>
      <c r="DL26" s="3">
        <f t="shared" si="18"/>
        <v>0</v>
      </c>
      <c r="DM26" s="3">
        <f t="shared" si="18"/>
        <v>0</v>
      </c>
      <c r="DN26" s="3">
        <f t="shared" si="18"/>
        <v>0</v>
      </c>
      <c r="DO26" s="3">
        <f t="shared" si="18"/>
        <v>0</v>
      </c>
      <c r="DP26" s="3">
        <f t="shared" si="18"/>
        <v>0</v>
      </c>
      <c r="DQ26" s="3">
        <f t="shared" si="18"/>
        <v>0</v>
      </c>
      <c r="DR26" s="3">
        <f t="shared" si="18"/>
        <v>0</v>
      </c>
      <c r="DS26" s="3">
        <f t="shared" si="18"/>
        <v>0</v>
      </c>
      <c r="DT26" s="3">
        <f t="shared" si="18"/>
        <v>0</v>
      </c>
      <c r="DU26" s="3">
        <f t="shared" si="18"/>
        <v>0</v>
      </c>
      <c r="DV26" s="3">
        <f t="shared" si="18"/>
        <v>0</v>
      </c>
      <c r="DW26" s="3">
        <f t="shared" si="18"/>
        <v>0</v>
      </c>
      <c r="DX26" s="3">
        <f t="shared" si="18"/>
        <v>0</v>
      </c>
      <c r="DY26" s="3">
        <f t="shared" si="18"/>
        <v>0</v>
      </c>
      <c r="DZ26" s="3">
        <f t="shared" si="18"/>
        <v>0</v>
      </c>
      <c r="EA26" s="3">
        <f t="shared" si="18"/>
        <v>0</v>
      </c>
      <c r="EB26" s="3">
        <f t="shared" si="18"/>
        <v>0</v>
      </c>
      <c r="EC26" s="3">
        <f t="shared" si="18"/>
        <v>0</v>
      </c>
      <c r="ED26" s="3">
        <f t="shared" si="18"/>
        <v>0</v>
      </c>
      <c r="EE26" s="3">
        <f t="shared" si="18"/>
        <v>0</v>
      </c>
      <c r="EF26" s="3">
        <f t="shared" si="18"/>
        <v>0</v>
      </c>
      <c r="EG26" s="3">
        <f t="shared" si="18"/>
        <v>0</v>
      </c>
      <c r="EH26" s="3">
        <f t="shared" si="18"/>
        <v>0</v>
      </c>
      <c r="EI26" s="3">
        <f t="shared" si="18"/>
        <v>0</v>
      </c>
      <c r="EJ26" s="3">
        <f t="shared" si="18"/>
        <v>0</v>
      </c>
      <c r="EK26" s="3">
        <f t="shared" si="18"/>
        <v>0</v>
      </c>
      <c r="EL26" s="3">
        <f t="shared" si="18"/>
        <v>0</v>
      </c>
      <c r="EM26" s="3">
        <f t="shared" ref="EM26:FR26" si="19">EM33</f>
        <v>0</v>
      </c>
      <c r="EN26" s="3">
        <f t="shared" si="19"/>
        <v>0</v>
      </c>
      <c r="EO26" s="3">
        <f t="shared" si="19"/>
        <v>0</v>
      </c>
      <c r="EP26" s="3">
        <f t="shared" si="19"/>
        <v>0</v>
      </c>
      <c r="EQ26" s="3">
        <f t="shared" si="19"/>
        <v>0</v>
      </c>
      <c r="ER26" s="3">
        <f t="shared" si="19"/>
        <v>0</v>
      </c>
      <c r="ES26" s="3">
        <f t="shared" si="19"/>
        <v>0</v>
      </c>
      <c r="ET26" s="3">
        <f t="shared" si="19"/>
        <v>0</v>
      </c>
      <c r="EU26" s="3">
        <f t="shared" si="19"/>
        <v>0</v>
      </c>
      <c r="EV26" s="3">
        <f t="shared" si="19"/>
        <v>0</v>
      </c>
      <c r="EW26" s="3">
        <f t="shared" si="19"/>
        <v>0</v>
      </c>
      <c r="EX26" s="3">
        <f t="shared" si="19"/>
        <v>0</v>
      </c>
      <c r="EY26" s="3">
        <f t="shared" si="19"/>
        <v>0</v>
      </c>
      <c r="EZ26" s="3">
        <f t="shared" si="19"/>
        <v>0</v>
      </c>
      <c r="FA26" s="3">
        <f t="shared" si="19"/>
        <v>0</v>
      </c>
      <c r="FB26" s="3">
        <f t="shared" si="19"/>
        <v>0</v>
      </c>
      <c r="FC26" s="3">
        <f t="shared" si="19"/>
        <v>0</v>
      </c>
      <c r="FD26" s="3">
        <f t="shared" si="19"/>
        <v>0</v>
      </c>
      <c r="FE26" s="3">
        <f t="shared" si="19"/>
        <v>0</v>
      </c>
      <c r="FF26" s="3">
        <f t="shared" si="19"/>
        <v>0</v>
      </c>
      <c r="FG26" s="3">
        <f t="shared" si="19"/>
        <v>0</v>
      </c>
      <c r="FH26" s="3">
        <f t="shared" si="19"/>
        <v>0</v>
      </c>
      <c r="FI26" s="3">
        <f t="shared" si="19"/>
        <v>0</v>
      </c>
      <c r="FJ26" s="3">
        <f t="shared" si="19"/>
        <v>0</v>
      </c>
      <c r="FK26" s="3">
        <f t="shared" si="19"/>
        <v>0</v>
      </c>
      <c r="FL26" s="3">
        <f t="shared" si="19"/>
        <v>0</v>
      </c>
      <c r="FM26" s="3">
        <f t="shared" si="19"/>
        <v>0</v>
      </c>
      <c r="FN26" s="3">
        <f t="shared" si="19"/>
        <v>0</v>
      </c>
      <c r="FO26" s="3">
        <f t="shared" si="19"/>
        <v>0</v>
      </c>
      <c r="FP26" s="3">
        <f t="shared" si="19"/>
        <v>0</v>
      </c>
      <c r="FQ26" s="3">
        <f t="shared" si="19"/>
        <v>0</v>
      </c>
      <c r="FR26" s="3">
        <f t="shared" si="19"/>
        <v>0</v>
      </c>
      <c r="FS26" s="3">
        <f t="shared" ref="FS26:GX26" si="20">FS33</f>
        <v>0</v>
      </c>
      <c r="FT26" s="3">
        <f t="shared" si="20"/>
        <v>0</v>
      </c>
      <c r="FU26" s="3">
        <f t="shared" si="20"/>
        <v>0</v>
      </c>
      <c r="FV26" s="3">
        <f t="shared" si="20"/>
        <v>0</v>
      </c>
      <c r="FW26" s="3">
        <f t="shared" si="20"/>
        <v>0</v>
      </c>
      <c r="FX26" s="3">
        <f t="shared" si="20"/>
        <v>0</v>
      </c>
      <c r="FY26" s="3">
        <f t="shared" si="20"/>
        <v>0</v>
      </c>
      <c r="FZ26" s="3">
        <f t="shared" si="20"/>
        <v>0</v>
      </c>
      <c r="GA26" s="3">
        <f t="shared" si="20"/>
        <v>0</v>
      </c>
      <c r="GB26" s="3">
        <f t="shared" si="20"/>
        <v>0</v>
      </c>
      <c r="GC26" s="3">
        <f t="shared" si="20"/>
        <v>0</v>
      </c>
      <c r="GD26" s="3">
        <f t="shared" si="20"/>
        <v>0</v>
      </c>
      <c r="GE26" s="3">
        <f t="shared" si="20"/>
        <v>0</v>
      </c>
      <c r="GF26" s="3">
        <f t="shared" si="20"/>
        <v>0</v>
      </c>
      <c r="GG26" s="3">
        <f t="shared" si="20"/>
        <v>0</v>
      </c>
      <c r="GH26" s="3">
        <f t="shared" si="20"/>
        <v>0</v>
      </c>
      <c r="GI26" s="3">
        <f t="shared" si="20"/>
        <v>0</v>
      </c>
      <c r="GJ26" s="3">
        <f t="shared" si="20"/>
        <v>0</v>
      </c>
      <c r="GK26" s="3">
        <f t="shared" si="20"/>
        <v>0</v>
      </c>
      <c r="GL26" s="3">
        <f t="shared" si="20"/>
        <v>0</v>
      </c>
      <c r="GM26" s="3">
        <f t="shared" si="20"/>
        <v>0</v>
      </c>
      <c r="GN26" s="3">
        <f t="shared" si="20"/>
        <v>0</v>
      </c>
      <c r="GO26" s="3">
        <f t="shared" si="20"/>
        <v>0</v>
      </c>
      <c r="GP26" s="3">
        <f t="shared" si="20"/>
        <v>0</v>
      </c>
      <c r="GQ26" s="3">
        <f t="shared" si="20"/>
        <v>0</v>
      </c>
      <c r="GR26" s="3">
        <f t="shared" si="20"/>
        <v>0</v>
      </c>
      <c r="GS26" s="3">
        <f t="shared" si="20"/>
        <v>0</v>
      </c>
      <c r="GT26" s="3">
        <f t="shared" si="20"/>
        <v>0</v>
      </c>
      <c r="GU26" s="3">
        <f t="shared" si="20"/>
        <v>0</v>
      </c>
      <c r="GV26" s="3">
        <f t="shared" si="20"/>
        <v>0</v>
      </c>
      <c r="GW26" s="3">
        <f t="shared" si="20"/>
        <v>0</v>
      </c>
      <c r="GX26" s="3">
        <f t="shared" si="20"/>
        <v>0</v>
      </c>
    </row>
    <row r="28" spans="1:245" x14ac:dyDescent="0.2">
      <c r="A28">
        <v>17</v>
      </c>
      <c r="B28">
        <v>1</v>
      </c>
      <c r="C28">
        <f>ROW(SmtRes!A4)</f>
        <v>4</v>
      </c>
      <c r="D28">
        <f>ROW(EtalonRes!A4)</f>
        <v>4</v>
      </c>
      <c r="E28" t="s">
        <v>14</v>
      </c>
      <c r="F28" t="s">
        <v>15</v>
      </c>
      <c r="G28" t="s">
        <v>16</v>
      </c>
      <c r="H28" t="s">
        <v>17</v>
      </c>
      <c r="I28">
        <f>ROUND(600/100,9)</f>
        <v>6</v>
      </c>
      <c r="J28">
        <v>0</v>
      </c>
      <c r="O28">
        <f>ROUND(CP28,2)</f>
        <v>102386.58</v>
      </c>
      <c r="P28">
        <f>ROUND(CQ28*I28,2)</f>
        <v>67830.3</v>
      </c>
      <c r="Q28">
        <f>ROUND(CR28*I28,2)</f>
        <v>364.56</v>
      </c>
      <c r="R28">
        <f>ROUND(CS28*I28,2)</f>
        <v>133.38</v>
      </c>
      <c r="S28">
        <f>ROUND(CT28*I28,2)</f>
        <v>34191.72</v>
      </c>
      <c r="T28">
        <f>ROUND(CU28*I28,2)</f>
        <v>0</v>
      </c>
      <c r="U28">
        <f>CV28*I28</f>
        <v>184.8</v>
      </c>
      <c r="V28">
        <f>CW28*I28</f>
        <v>0</v>
      </c>
      <c r="W28">
        <f>ROUND(CX28*I28,2)</f>
        <v>0</v>
      </c>
      <c r="X28">
        <f t="shared" ref="X28:Y31" si="21">ROUND(CY28,2)</f>
        <v>23934.2</v>
      </c>
      <c r="Y28">
        <f t="shared" si="21"/>
        <v>3419.17</v>
      </c>
      <c r="AA28">
        <v>55574044</v>
      </c>
      <c r="AB28">
        <f>ROUND((AC28+AD28+AF28),6)</f>
        <v>17064.43</v>
      </c>
      <c r="AC28">
        <f>ROUND((ES28),6)</f>
        <v>11305.05</v>
      </c>
      <c r="AD28">
        <f>ROUND((((ET28)-(EU28))+AE28),6)</f>
        <v>60.76</v>
      </c>
      <c r="AE28">
        <f t="shared" ref="AE28:AF31" si="22">ROUND((EU28),6)</f>
        <v>22.23</v>
      </c>
      <c r="AF28">
        <f t="shared" si="22"/>
        <v>5698.62</v>
      </c>
      <c r="AG28">
        <f>ROUND((AP28),6)</f>
        <v>0</v>
      </c>
      <c r="AH28">
        <f t="shared" ref="AH28:AI31" si="23">(EW28)</f>
        <v>30.8</v>
      </c>
      <c r="AI28">
        <f t="shared" si="23"/>
        <v>0</v>
      </c>
      <c r="AJ28">
        <f>(AS28)</f>
        <v>0</v>
      </c>
      <c r="AK28">
        <v>17064.43</v>
      </c>
      <c r="AL28">
        <v>11305.05</v>
      </c>
      <c r="AM28">
        <v>60.76</v>
      </c>
      <c r="AN28">
        <v>22.23</v>
      </c>
      <c r="AO28">
        <v>5698.62</v>
      </c>
      <c r="AP28">
        <v>0</v>
      </c>
      <c r="AQ28">
        <v>30.8</v>
      </c>
      <c r="AR28">
        <v>0</v>
      </c>
      <c r="AS28">
        <v>0</v>
      </c>
      <c r="AT28">
        <v>70</v>
      </c>
      <c r="AU28">
        <v>10</v>
      </c>
      <c r="AV28">
        <v>1</v>
      </c>
      <c r="AW28">
        <v>1</v>
      </c>
      <c r="AZ28">
        <v>1</v>
      </c>
      <c r="BA28">
        <v>1</v>
      </c>
      <c r="BB28">
        <v>1</v>
      </c>
      <c r="BC28">
        <v>1</v>
      </c>
      <c r="BD28" t="s">
        <v>3</v>
      </c>
      <c r="BE28" t="s">
        <v>3</v>
      </c>
      <c r="BF28" t="s">
        <v>3</v>
      </c>
      <c r="BG28" t="s">
        <v>3</v>
      </c>
      <c r="BH28">
        <v>0</v>
      </c>
      <c r="BI28">
        <v>4</v>
      </c>
      <c r="BJ28" t="s">
        <v>18</v>
      </c>
      <c r="BM28">
        <v>0</v>
      </c>
      <c r="BN28">
        <v>0</v>
      </c>
      <c r="BO28" t="s">
        <v>3</v>
      </c>
      <c r="BP28">
        <v>0</v>
      </c>
      <c r="BQ28">
        <v>1</v>
      </c>
      <c r="BR28">
        <v>0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 t="s">
        <v>3</v>
      </c>
      <c r="BZ28">
        <v>70</v>
      </c>
      <c r="CA28">
        <v>10</v>
      </c>
      <c r="CE28">
        <v>0</v>
      </c>
      <c r="CF28">
        <v>0</v>
      </c>
      <c r="CG28">
        <v>0</v>
      </c>
      <c r="CM28">
        <v>0</v>
      </c>
      <c r="CN28" t="s">
        <v>3</v>
      </c>
      <c r="CO28">
        <v>0</v>
      </c>
      <c r="CP28">
        <f>(P28+Q28+S28)</f>
        <v>102386.58</v>
      </c>
      <c r="CQ28">
        <f>(AC28*BC28*AW28)</f>
        <v>11305.05</v>
      </c>
      <c r="CR28">
        <f>((((ET28)*BB28-(EU28)*BS28)+AE28*BS28)*AV28)</f>
        <v>60.760000000000005</v>
      </c>
      <c r="CS28">
        <f>(AE28*BS28*AV28)</f>
        <v>22.23</v>
      </c>
      <c r="CT28">
        <f>(AF28*BA28*AV28)</f>
        <v>5698.62</v>
      </c>
      <c r="CU28">
        <f>AG28</f>
        <v>0</v>
      </c>
      <c r="CV28">
        <f>(AH28*AV28)</f>
        <v>30.8</v>
      </c>
      <c r="CW28">
        <f t="shared" ref="CW28:CX31" si="24">AI28</f>
        <v>0</v>
      </c>
      <c r="CX28">
        <f t="shared" si="24"/>
        <v>0</v>
      </c>
      <c r="CY28">
        <f>((S28*BZ28)/100)</f>
        <v>23934.203999999998</v>
      </c>
      <c r="CZ28">
        <f>((S28*CA28)/100)</f>
        <v>3419.172</v>
      </c>
      <c r="DC28" t="s">
        <v>3</v>
      </c>
      <c r="DD28" t="s">
        <v>3</v>
      </c>
      <c r="DE28" t="s">
        <v>3</v>
      </c>
      <c r="DF28" t="s">
        <v>3</v>
      </c>
      <c r="DG28" t="s">
        <v>3</v>
      </c>
      <c r="DH28" t="s">
        <v>3</v>
      </c>
      <c r="DI28" t="s">
        <v>3</v>
      </c>
      <c r="DJ28" t="s">
        <v>3</v>
      </c>
      <c r="DK28" t="s">
        <v>3</v>
      </c>
      <c r="DL28" t="s">
        <v>3</v>
      </c>
      <c r="DM28" t="s">
        <v>3</v>
      </c>
      <c r="DN28">
        <v>0</v>
      </c>
      <c r="DO28">
        <v>0</v>
      </c>
      <c r="DP28">
        <v>1</v>
      </c>
      <c r="DQ28">
        <v>1</v>
      </c>
      <c r="DU28">
        <v>1005</v>
      </c>
      <c r="DV28" t="s">
        <v>17</v>
      </c>
      <c r="DW28" t="s">
        <v>17</v>
      </c>
      <c r="DX28">
        <v>100</v>
      </c>
      <c r="EE28">
        <v>55317522</v>
      </c>
      <c r="EF28">
        <v>1</v>
      </c>
      <c r="EG28" t="s">
        <v>19</v>
      </c>
      <c r="EH28">
        <v>0</v>
      </c>
      <c r="EI28" t="s">
        <v>3</v>
      </c>
      <c r="EJ28">
        <v>4</v>
      </c>
      <c r="EK28">
        <v>0</v>
      </c>
      <c r="EL28" t="s">
        <v>20</v>
      </c>
      <c r="EM28" t="s">
        <v>21</v>
      </c>
      <c r="EO28" t="s">
        <v>3</v>
      </c>
      <c r="EQ28">
        <v>0</v>
      </c>
      <c r="ER28">
        <v>17064.43</v>
      </c>
      <c r="ES28">
        <v>11305.05</v>
      </c>
      <c r="ET28">
        <v>60.76</v>
      </c>
      <c r="EU28">
        <v>22.23</v>
      </c>
      <c r="EV28">
        <v>5698.62</v>
      </c>
      <c r="EW28">
        <v>30.8</v>
      </c>
      <c r="EX28">
        <v>0</v>
      </c>
      <c r="EY28">
        <v>0</v>
      </c>
      <c r="FQ28">
        <v>0</v>
      </c>
      <c r="FR28">
        <f>ROUND(IF(AND(BH28=3,BI28=3),P28,0),2)</f>
        <v>0</v>
      </c>
      <c r="FS28">
        <v>0</v>
      </c>
      <c r="FX28">
        <v>70</v>
      </c>
      <c r="FY28">
        <v>10</v>
      </c>
      <c r="GA28" t="s">
        <v>3</v>
      </c>
      <c r="GD28">
        <v>0</v>
      </c>
      <c r="GF28">
        <v>-662659974</v>
      </c>
      <c r="GG28">
        <v>2</v>
      </c>
      <c r="GH28">
        <v>1</v>
      </c>
      <c r="GI28">
        <v>-2</v>
      </c>
      <c r="GJ28">
        <v>0</v>
      </c>
      <c r="GK28">
        <f>ROUND(R28*(R12)/100,2)</f>
        <v>144.05000000000001</v>
      </c>
      <c r="GL28">
        <f>ROUND(IF(AND(BH28=3,BI28=3,FS28&lt;&gt;0),P28,0),2)</f>
        <v>0</v>
      </c>
      <c r="GM28">
        <f>ROUND(O28+X28+Y28+GK28,2)+GX28</f>
        <v>129884</v>
      </c>
      <c r="GN28">
        <f>IF(OR(BI28=0,BI28=1),ROUND(O28+X28+Y28+GK28,2),0)</f>
        <v>0</v>
      </c>
      <c r="GO28">
        <f>IF(BI28=2,ROUND(O28+X28+Y28+GK28,2),0)</f>
        <v>0</v>
      </c>
      <c r="GP28">
        <f>IF(BI28=4,ROUND(O28+X28+Y28+GK28,2)+GX28,0)</f>
        <v>129884</v>
      </c>
      <c r="GR28">
        <v>0</v>
      </c>
      <c r="GS28">
        <v>3</v>
      </c>
      <c r="GT28">
        <v>0</v>
      </c>
      <c r="GU28" t="s">
        <v>3</v>
      </c>
      <c r="GV28">
        <f>ROUND((GT28),6)</f>
        <v>0</v>
      </c>
      <c r="GW28">
        <v>1</v>
      </c>
      <c r="GX28">
        <f>ROUND(HC28*I28,2)</f>
        <v>0</v>
      </c>
      <c r="HA28">
        <v>0</v>
      </c>
      <c r="HB28">
        <v>0</v>
      </c>
      <c r="HC28">
        <f>GV28*GW28</f>
        <v>0</v>
      </c>
      <c r="IK28">
        <v>0</v>
      </c>
    </row>
    <row r="29" spans="1:245" x14ac:dyDescent="0.2">
      <c r="A29">
        <v>17</v>
      </c>
      <c r="B29">
        <v>1</v>
      </c>
      <c r="C29">
        <f>ROW(SmtRes!A6)</f>
        <v>6</v>
      </c>
      <c r="D29">
        <f>ROW(EtalonRes!A6)</f>
        <v>6</v>
      </c>
      <c r="E29" t="s">
        <v>22</v>
      </c>
      <c r="F29" t="s">
        <v>23</v>
      </c>
      <c r="G29" t="s">
        <v>24</v>
      </c>
      <c r="H29" t="s">
        <v>17</v>
      </c>
      <c r="I29">
        <f>ROUND(200/100,9)</f>
        <v>2</v>
      </c>
      <c r="J29">
        <v>0</v>
      </c>
      <c r="O29">
        <f>ROUND(CP29,2)</f>
        <v>39631.94</v>
      </c>
      <c r="P29">
        <f>ROUND(CQ29*I29,2)</f>
        <v>22610.1</v>
      </c>
      <c r="Q29">
        <f>ROUND(CR29*I29,2)</f>
        <v>0</v>
      </c>
      <c r="R29">
        <f>ROUND(CS29*I29,2)</f>
        <v>0</v>
      </c>
      <c r="S29">
        <f>ROUND(CT29*I29,2)</f>
        <v>17021.84</v>
      </c>
      <c r="T29">
        <f>ROUND(CU29*I29,2)</f>
        <v>0</v>
      </c>
      <c r="U29">
        <f>CV29*I29</f>
        <v>92</v>
      </c>
      <c r="V29">
        <f>CW29*I29</f>
        <v>0</v>
      </c>
      <c r="W29">
        <f>ROUND(CX29*I29,2)</f>
        <v>0</v>
      </c>
      <c r="X29">
        <f t="shared" si="21"/>
        <v>11915.29</v>
      </c>
      <c r="Y29">
        <f t="shared" si="21"/>
        <v>1702.18</v>
      </c>
      <c r="AA29">
        <v>55574044</v>
      </c>
      <c r="AB29">
        <f>ROUND((AC29+AD29+AF29),6)</f>
        <v>19815.97</v>
      </c>
      <c r="AC29">
        <f>ROUND((ES29),6)</f>
        <v>11305.05</v>
      </c>
      <c r="AD29">
        <f>ROUND((((ET29)-(EU29))+AE29),6)</f>
        <v>0</v>
      </c>
      <c r="AE29">
        <f t="shared" si="22"/>
        <v>0</v>
      </c>
      <c r="AF29">
        <f t="shared" si="22"/>
        <v>8510.92</v>
      </c>
      <c r="AG29">
        <f>ROUND((AP29),6)</f>
        <v>0</v>
      </c>
      <c r="AH29">
        <f t="shared" si="23"/>
        <v>46</v>
      </c>
      <c r="AI29">
        <f t="shared" si="23"/>
        <v>0</v>
      </c>
      <c r="AJ29">
        <f>(AS29)</f>
        <v>0</v>
      </c>
      <c r="AK29">
        <v>19815.97</v>
      </c>
      <c r="AL29">
        <v>11305.05</v>
      </c>
      <c r="AM29">
        <v>0</v>
      </c>
      <c r="AN29">
        <v>0</v>
      </c>
      <c r="AO29">
        <v>8510.92</v>
      </c>
      <c r="AP29">
        <v>0</v>
      </c>
      <c r="AQ29">
        <v>46</v>
      </c>
      <c r="AR29">
        <v>0</v>
      </c>
      <c r="AS29">
        <v>0</v>
      </c>
      <c r="AT29">
        <v>70</v>
      </c>
      <c r="AU29">
        <v>10</v>
      </c>
      <c r="AV29">
        <v>1</v>
      </c>
      <c r="AW29">
        <v>1</v>
      </c>
      <c r="AZ29">
        <v>1</v>
      </c>
      <c r="BA29">
        <v>1</v>
      </c>
      <c r="BB29">
        <v>1</v>
      </c>
      <c r="BC29">
        <v>1</v>
      </c>
      <c r="BD29" t="s">
        <v>3</v>
      </c>
      <c r="BE29" t="s">
        <v>3</v>
      </c>
      <c r="BF29" t="s">
        <v>3</v>
      </c>
      <c r="BG29" t="s">
        <v>3</v>
      </c>
      <c r="BH29">
        <v>0</v>
      </c>
      <c r="BI29">
        <v>4</v>
      </c>
      <c r="BJ29" t="s">
        <v>25</v>
      </c>
      <c r="BM29">
        <v>0</v>
      </c>
      <c r="BN29">
        <v>0</v>
      </c>
      <c r="BO29" t="s">
        <v>3</v>
      </c>
      <c r="BP29">
        <v>0</v>
      </c>
      <c r="BQ29">
        <v>1</v>
      </c>
      <c r="BR29">
        <v>0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 t="s">
        <v>3</v>
      </c>
      <c r="BZ29">
        <v>70</v>
      </c>
      <c r="CA29">
        <v>10</v>
      </c>
      <c r="CE29">
        <v>0</v>
      </c>
      <c r="CF29">
        <v>0</v>
      </c>
      <c r="CG29">
        <v>0</v>
      </c>
      <c r="CM29">
        <v>0</v>
      </c>
      <c r="CN29" t="s">
        <v>3</v>
      </c>
      <c r="CO29">
        <v>0</v>
      </c>
      <c r="CP29">
        <f>(P29+Q29+S29)</f>
        <v>39631.94</v>
      </c>
      <c r="CQ29">
        <f>(AC29*BC29*AW29)</f>
        <v>11305.05</v>
      </c>
      <c r="CR29">
        <f>((((ET29)*BB29-(EU29)*BS29)+AE29*BS29)*AV29)</f>
        <v>0</v>
      </c>
      <c r="CS29">
        <f>(AE29*BS29*AV29)</f>
        <v>0</v>
      </c>
      <c r="CT29">
        <f>(AF29*BA29*AV29)</f>
        <v>8510.92</v>
      </c>
      <c r="CU29">
        <f>AG29</f>
        <v>0</v>
      </c>
      <c r="CV29">
        <f>(AH29*AV29)</f>
        <v>46</v>
      </c>
      <c r="CW29">
        <f t="shared" si="24"/>
        <v>0</v>
      </c>
      <c r="CX29">
        <f t="shared" si="24"/>
        <v>0</v>
      </c>
      <c r="CY29">
        <f>((S29*BZ29)/100)</f>
        <v>11915.288</v>
      </c>
      <c r="CZ29">
        <f>((S29*CA29)/100)</f>
        <v>1702.184</v>
      </c>
      <c r="DC29" t="s">
        <v>3</v>
      </c>
      <c r="DD29" t="s">
        <v>3</v>
      </c>
      <c r="DE29" t="s">
        <v>3</v>
      </c>
      <c r="DF29" t="s">
        <v>3</v>
      </c>
      <c r="DG29" t="s">
        <v>3</v>
      </c>
      <c r="DH29" t="s">
        <v>3</v>
      </c>
      <c r="DI29" t="s">
        <v>3</v>
      </c>
      <c r="DJ29" t="s">
        <v>3</v>
      </c>
      <c r="DK29" t="s">
        <v>3</v>
      </c>
      <c r="DL29" t="s">
        <v>3</v>
      </c>
      <c r="DM29" t="s">
        <v>3</v>
      </c>
      <c r="DN29">
        <v>0</v>
      </c>
      <c r="DO29">
        <v>0</v>
      </c>
      <c r="DP29">
        <v>1</v>
      </c>
      <c r="DQ29">
        <v>1</v>
      </c>
      <c r="DU29">
        <v>1005</v>
      </c>
      <c r="DV29" t="s">
        <v>17</v>
      </c>
      <c r="DW29" t="s">
        <v>17</v>
      </c>
      <c r="DX29">
        <v>100</v>
      </c>
      <c r="EE29">
        <v>55317522</v>
      </c>
      <c r="EF29">
        <v>1</v>
      </c>
      <c r="EG29" t="s">
        <v>19</v>
      </c>
      <c r="EH29">
        <v>0</v>
      </c>
      <c r="EI29" t="s">
        <v>3</v>
      </c>
      <c r="EJ29">
        <v>4</v>
      </c>
      <c r="EK29">
        <v>0</v>
      </c>
      <c r="EL29" t="s">
        <v>20</v>
      </c>
      <c r="EM29" t="s">
        <v>21</v>
      </c>
      <c r="EO29" t="s">
        <v>3</v>
      </c>
      <c r="EQ29">
        <v>0</v>
      </c>
      <c r="ER29">
        <v>19815.97</v>
      </c>
      <c r="ES29">
        <v>11305.05</v>
      </c>
      <c r="ET29">
        <v>0</v>
      </c>
      <c r="EU29">
        <v>0</v>
      </c>
      <c r="EV29">
        <v>8510.92</v>
      </c>
      <c r="EW29">
        <v>46</v>
      </c>
      <c r="EX29">
        <v>0</v>
      </c>
      <c r="EY29">
        <v>0</v>
      </c>
      <c r="FQ29">
        <v>0</v>
      </c>
      <c r="FR29">
        <f>ROUND(IF(AND(BH29=3,BI29=3),P29,0),2)</f>
        <v>0</v>
      </c>
      <c r="FS29">
        <v>0</v>
      </c>
      <c r="FX29">
        <v>70</v>
      </c>
      <c r="FY29">
        <v>10</v>
      </c>
      <c r="GA29" t="s">
        <v>3</v>
      </c>
      <c r="GD29">
        <v>0</v>
      </c>
      <c r="GF29">
        <v>1054913730</v>
      </c>
      <c r="GG29">
        <v>2</v>
      </c>
      <c r="GH29">
        <v>1</v>
      </c>
      <c r="GI29">
        <v>-2</v>
      </c>
      <c r="GJ29">
        <v>0</v>
      </c>
      <c r="GK29">
        <f>ROUND(R29*(R12)/100,2)</f>
        <v>0</v>
      </c>
      <c r="GL29">
        <f>ROUND(IF(AND(BH29=3,BI29=3,FS29&lt;&gt;0),P29,0),2)</f>
        <v>0</v>
      </c>
      <c r="GM29">
        <f>ROUND(O29+X29+Y29+GK29,2)+GX29</f>
        <v>53249.41</v>
      </c>
      <c r="GN29">
        <f>IF(OR(BI29=0,BI29=1),ROUND(O29+X29+Y29+GK29,2),0)</f>
        <v>0</v>
      </c>
      <c r="GO29">
        <f>IF(BI29=2,ROUND(O29+X29+Y29+GK29,2),0)</f>
        <v>0</v>
      </c>
      <c r="GP29">
        <f>IF(BI29=4,ROUND(O29+X29+Y29+GK29,2)+GX29,0)</f>
        <v>53249.41</v>
      </c>
      <c r="GR29">
        <v>0</v>
      </c>
      <c r="GS29">
        <v>3</v>
      </c>
      <c r="GT29">
        <v>0</v>
      </c>
      <c r="GU29" t="s">
        <v>3</v>
      </c>
      <c r="GV29">
        <f>ROUND((GT29),6)</f>
        <v>0</v>
      </c>
      <c r="GW29">
        <v>1</v>
      </c>
      <c r="GX29">
        <f>ROUND(HC29*I29,2)</f>
        <v>0</v>
      </c>
      <c r="HA29">
        <v>0</v>
      </c>
      <c r="HB29">
        <v>0</v>
      </c>
      <c r="HC29">
        <f>GV29*GW29</f>
        <v>0</v>
      </c>
      <c r="IK29">
        <v>0</v>
      </c>
    </row>
    <row r="30" spans="1:245" x14ac:dyDescent="0.2">
      <c r="A30">
        <v>17</v>
      </c>
      <c r="B30">
        <v>1</v>
      </c>
      <c r="C30">
        <f>ROW(SmtRes!A8)</f>
        <v>8</v>
      </c>
      <c r="D30">
        <f>ROW(EtalonRes!A8)</f>
        <v>8</v>
      </c>
      <c r="E30" t="s">
        <v>26</v>
      </c>
      <c r="F30" t="s">
        <v>27</v>
      </c>
      <c r="G30" t="s">
        <v>28</v>
      </c>
      <c r="H30" t="s">
        <v>17</v>
      </c>
      <c r="I30">
        <f>ROUND(-800/100,9)</f>
        <v>-8</v>
      </c>
      <c r="J30">
        <v>0</v>
      </c>
      <c r="O30">
        <f>ROUND(CP30,2)</f>
        <v>-39457.040000000001</v>
      </c>
      <c r="P30">
        <f>ROUND(CQ30*I30,2)</f>
        <v>-30146.799999999999</v>
      </c>
      <c r="Q30">
        <f>ROUND(CR30*I30,2)</f>
        <v>0</v>
      </c>
      <c r="R30">
        <f>ROUND(CS30*I30,2)</f>
        <v>0</v>
      </c>
      <c r="S30">
        <f>ROUND(CT30*I30,2)</f>
        <v>-9310.24</v>
      </c>
      <c r="T30">
        <f>ROUND(CU30*I30,2)</f>
        <v>0</v>
      </c>
      <c r="U30">
        <f>CV30*I30</f>
        <v>-50.32</v>
      </c>
      <c r="V30">
        <f>CW30*I30</f>
        <v>0</v>
      </c>
      <c r="W30">
        <f>ROUND(CX30*I30,2)</f>
        <v>0</v>
      </c>
      <c r="X30">
        <f t="shared" si="21"/>
        <v>-6517.17</v>
      </c>
      <c r="Y30">
        <f t="shared" si="21"/>
        <v>-931.02</v>
      </c>
      <c r="AA30">
        <v>55574044</v>
      </c>
      <c r="AB30">
        <f>ROUND((AC30+AD30+AF30),6)</f>
        <v>4932.13</v>
      </c>
      <c r="AC30">
        <f>ROUND((ES30),6)</f>
        <v>3768.35</v>
      </c>
      <c r="AD30">
        <f>ROUND((((ET30)-(EU30))+AE30),6)</f>
        <v>0</v>
      </c>
      <c r="AE30">
        <f t="shared" si="22"/>
        <v>0</v>
      </c>
      <c r="AF30">
        <f t="shared" si="22"/>
        <v>1163.78</v>
      </c>
      <c r="AG30">
        <f>ROUND((AP30),6)</f>
        <v>0</v>
      </c>
      <c r="AH30">
        <f t="shared" si="23"/>
        <v>6.29</v>
      </c>
      <c r="AI30">
        <f t="shared" si="23"/>
        <v>0</v>
      </c>
      <c r="AJ30">
        <f>(AS30)</f>
        <v>0</v>
      </c>
      <c r="AK30">
        <v>4932.13</v>
      </c>
      <c r="AL30">
        <v>3768.35</v>
      </c>
      <c r="AM30">
        <v>0</v>
      </c>
      <c r="AN30">
        <v>0</v>
      </c>
      <c r="AO30">
        <v>1163.78</v>
      </c>
      <c r="AP30">
        <v>0</v>
      </c>
      <c r="AQ30">
        <v>6.29</v>
      </c>
      <c r="AR30">
        <v>0</v>
      </c>
      <c r="AS30">
        <v>0</v>
      </c>
      <c r="AT30">
        <v>70</v>
      </c>
      <c r="AU30">
        <v>10</v>
      </c>
      <c r="AV30">
        <v>1</v>
      </c>
      <c r="AW30">
        <v>1</v>
      </c>
      <c r="AZ30">
        <v>1</v>
      </c>
      <c r="BA30">
        <v>1</v>
      </c>
      <c r="BB30">
        <v>1</v>
      </c>
      <c r="BC30">
        <v>1</v>
      </c>
      <c r="BD30" t="s">
        <v>3</v>
      </c>
      <c r="BE30" t="s">
        <v>3</v>
      </c>
      <c r="BF30" t="s">
        <v>3</v>
      </c>
      <c r="BG30" t="s">
        <v>3</v>
      </c>
      <c r="BH30">
        <v>0</v>
      </c>
      <c r="BI30">
        <v>4</v>
      </c>
      <c r="BJ30" t="s">
        <v>29</v>
      </c>
      <c r="BM30">
        <v>0</v>
      </c>
      <c r="BN30">
        <v>0</v>
      </c>
      <c r="BO30" t="s">
        <v>3</v>
      </c>
      <c r="BP30">
        <v>0</v>
      </c>
      <c r="BQ30">
        <v>1</v>
      </c>
      <c r="BR30">
        <v>0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 t="s">
        <v>3</v>
      </c>
      <c r="BZ30">
        <v>70</v>
      </c>
      <c r="CA30">
        <v>10</v>
      </c>
      <c r="CE30">
        <v>0</v>
      </c>
      <c r="CF30">
        <v>0</v>
      </c>
      <c r="CG30">
        <v>0</v>
      </c>
      <c r="CM30">
        <v>0</v>
      </c>
      <c r="CN30" t="s">
        <v>3</v>
      </c>
      <c r="CO30">
        <v>0</v>
      </c>
      <c r="CP30">
        <f>(P30+Q30+S30)</f>
        <v>-39457.040000000001</v>
      </c>
      <c r="CQ30">
        <f>(AC30*BC30*AW30)</f>
        <v>3768.35</v>
      </c>
      <c r="CR30">
        <f>((((ET30)*BB30-(EU30)*BS30)+AE30*BS30)*AV30)</f>
        <v>0</v>
      </c>
      <c r="CS30">
        <f>(AE30*BS30*AV30)</f>
        <v>0</v>
      </c>
      <c r="CT30">
        <f>(AF30*BA30*AV30)</f>
        <v>1163.78</v>
      </c>
      <c r="CU30">
        <f>AG30</f>
        <v>0</v>
      </c>
      <c r="CV30">
        <f>(AH30*AV30)</f>
        <v>6.29</v>
      </c>
      <c r="CW30">
        <f t="shared" si="24"/>
        <v>0</v>
      </c>
      <c r="CX30">
        <f t="shared" si="24"/>
        <v>0</v>
      </c>
      <c r="CY30">
        <f>((S30*BZ30)/100)</f>
        <v>-6517.1679999999997</v>
      </c>
      <c r="CZ30">
        <f>((S30*CA30)/100)</f>
        <v>-931.02399999999989</v>
      </c>
      <c r="DC30" t="s">
        <v>3</v>
      </c>
      <c r="DD30" t="s">
        <v>3</v>
      </c>
      <c r="DE30" t="s">
        <v>3</v>
      </c>
      <c r="DF30" t="s">
        <v>3</v>
      </c>
      <c r="DG30" t="s">
        <v>3</v>
      </c>
      <c r="DH30" t="s">
        <v>3</v>
      </c>
      <c r="DI30" t="s">
        <v>3</v>
      </c>
      <c r="DJ30" t="s">
        <v>3</v>
      </c>
      <c r="DK30" t="s">
        <v>3</v>
      </c>
      <c r="DL30" t="s">
        <v>3</v>
      </c>
      <c r="DM30" t="s">
        <v>3</v>
      </c>
      <c r="DN30">
        <v>0</v>
      </c>
      <c r="DO30">
        <v>0</v>
      </c>
      <c r="DP30">
        <v>1</v>
      </c>
      <c r="DQ30">
        <v>1</v>
      </c>
      <c r="DU30">
        <v>1005</v>
      </c>
      <c r="DV30" t="s">
        <v>17</v>
      </c>
      <c r="DW30" t="s">
        <v>17</v>
      </c>
      <c r="DX30">
        <v>100</v>
      </c>
      <c r="EE30">
        <v>55317522</v>
      </c>
      <c r="EF30">
        <v>1</v>
      </c>
      <c r="EG30" t="s">
        <v>19</v>
      </c>
      <c r="EH30">
        <v>0</v>
      </c>
      <c r="EI30" t="s">
        <v>3</v>
      </c>
      <c r="EJ30">
        <v>4</v>
      </c>
      <c r="EK30">
        <v>0</v>
      </c>
      <c r="EL30" t="s">
        <v>20</v>
      </c>
      <c r="EM30" t="s">
        <v>21</v>
      </c>
      <c r="EO30" t="s">
        <v>3</v>
      </c>
      <c r="EQ30">
        <v>0</v>
      </c>
      <c r="ER30">
        <v>4932.13</v>
      </c>
      <c r="ES30">
        <v>3768.35</v>
      </c>
      <c r="ET30">
        <v>0</v>
      </c>
      <c r="EU30">
        <v>0</v>
      </c>
      <c r="EV30">
        <v>1163.78</v>
      </c>
      <c r="EW30">
        <v>6.29</v>
      </c>
      <c r="EX30">
        <v>0</v>
      </c>
      <c r="EY30">
        <v>0</v>
      </c>
      <c r="FQ30">
        <v>0</v>
      </c>
      <c r="FR30">
        <f>ROUND(IF(AND(BH30=3,BI30=3),P30,0),2)</f>
        <v>0</v>
      </c>
      <c r="FS30">
        <v>0</v>
      </c>
      <c r="FX30">
        <v>70</v>
      </c>
      <c r="FY30">
        <v>10</v>
      </c>
      <c r="GA30" t="s">
        <v>3</v>
      </c>
      <c r="GD30">
        <v>0</v>
      </c>
      <c r="GF30">
        <v>-1781441154</v>
      </c>
      <c r="GG30">
        <v>2</v>
      </c>
      <c r="GH30">
        <v>1</v>
      </c>
      <c r="GI30">
        <v>-2</v>
      </c>
      <c r="GJ30">
        <v>0</v>
      </c>
      <c r="GK30">
        <f>ROUND(R30*(R12)/100,2)</f>
        <v>0</v>
      </c>
      <c r="GL30">
        <f>ROUND(IF(AND(BH30=3,BI30=3,FS30&lt;&gt;0),P30,0),2)</f>
        <v>0</v>
      </c>
      <c r="GM30">
        <f>ROUND(O30+X30+Y30+GK30,2)+GX30</f>
        <v>-46905.23</v>
      </c>
      <c r="GN30">
        <f>IF(OR(BI30=0,BI30=1),ROUND(O30+X30+Y30+GK30,2),0)</f>
        <v>0</v>
      </c>
      <c r="GO30">
        <f>IF(BI30=2,ROUND(O30+X30+Y30+GK30,2),0)</f>
        <v>0</v>
      </c>
      <c r="GP30">
        <f>IF(BI30=4,ROUND(O30+X30+Y30+GK30,2)+GX30,0)</f>
        <v>-46905.23</v>
      </c>
      <c r="GR30">
        <v>0</v>
      </c>
      <c r="GS30">
        <v>3</v>
      </c>
      <c r="GT30">
        <v>0</v>
      </c>
      <c r="GU30" t="s">
        <v>3</v>
      </c>
      <c r="GV30">
        <f>ROUND((GT30),6)</f>
        <v>0</v>
      </c>
      <c r="GW30">
        <v>1</v>
      </c>
      <c r="GX30">
        <f>ROUND(HC30*I30,2)</f>
        <v>0</v>
      </c>
      <c r="HA30">
        <v>0</v>
      </c>
      <c r="HB30">
        <v>0</v>
      </c>
      <c r="HC30">
        <f>GV30*GW30</f>
        <v>0</v>
      </c>
      <c r="IK30">
        <v>0</v>
      </c>
    </row>
    <row r="31" spans="1:245" x14ac:dyDescent="0.2">
      <c r="A31">
        <v>17</v>
      </c>
      <c r="B31">
        <v>1</v>
      </c>
      <c r="C31">
        <f>ROW(SmtRes!A11)</f>
        <v>11</v>
      </c>
      <c r="D31">
        <f>ROW(EtalonRes!A11)</f>
        <v>11</v>
      </c>
      <c r="E31" t="s">
        <v>30</v>
      </c>
      <c r="F31" t="s">
        <v>31</v>
      </c>
      <c r="G31" t="s">
        <v>32</v>
      </c>
      <c r="H31" t="s">
        <v>17</v>
      </c>
      <c r="I31">
        <f>ROUND(800/100,9)</f>
        <v>8</v>
      </c>
      <c r="J31">
        <v>0</v>
      </c>
      <c r="O31">
        <f>ROUND(CP31,2)</f>
        <v>132724.48000000001</v>
      </c>
      <c r="P31">
        <f>ROUND(CQ31*I31,2)</f>
        <v>112005.84</v>
      </c>
      <c r="Q31">
        <f>ROUND(CR31*I31,2)</f>
        <v>0</v>
      </c>
      <c r="R31">
        <f>ROUND(CS31*I31,2)</f>
        <v>0</v>
      </c>
      <c r="S31">
        <f>ROUND(CT31*I31,2)</f>
        <v>20718.64</v>
      </c>
      <c r="T31">
        <f>ROUND(CU31*I31,2)</f>
        <v>0</v>
      </c>
      <c r="U31">
        <f>CV31*I31</f>
        <v>107.36</v>
      </c>
      <c r="V31">
        <f>CW31*I31</f>
        <v>0</v>
      </c>
      <c r="W31">
        <f>ROUND(CX31*I31,2)</f>
        <v>0</v>
      </c>
      <c r="X31">
        <f t="shared" si="21"/>
        <v>14503.05</v>
      </c>
      <c r="Y31">
        <f t="shared" si="21"/>
        <v>2071.86</v>
      </c>
      <c r="AA31">
        <v>55574044</v>
      </c>
      <c r="AB31">
        <f>ROUND((AC31+AD31+AF31),6)</f>
        <v>16590.560000000001</v>
      </c>
      <c r="AC31">
        <f>ROUND((ES31),6)</f>
        <v>14000.73</v>
      </c>
      <c r="AD31">
        <f>ROUND((((ET31)-(EU31))+AE31),6)</f>
        <v>0</v>
      </c>
      <c r="AE31">
        <f t="shared" si="22"/>
        <v>0</v>
      </c>
      <c r="AF31">
        <f t="shared" si="22"/>
        <v>2589.83</v>
      </c>
      <c r="AG31">
        <f>ROUND((AP31),6)</f>
        <v>0</v>
      </c>
      <c r="AH31">
        <f t="shared" si="23"/>
        <v>13.42</v>
      </c>
      <c r="AI31">
        <f t="shared" si="23"/>
        <v>0</v>
      </c>
      <c r="AJ31">
        <f>(AS31)</f>
        <v>0</v>
      </c>
      <c r="AK31">
        <v>16590.560000000001</v>
      </c>
      <c r="AL31">
        <v>14000.73</v>
      </c>
      <c r="AM31">
        <v>0</v>
      </c>
      <c r="AN31">
        <v>0</v>
      </c>
      <c r="AO31">
        <v>2589.83</v>
      </c>
      <c r="AP31">
        <v>0</v>
      </c>
      <c r="AQ31">
        <v>13.42</v>
      </c>
      <c r="AR31">
        <v>0</v>
      </c>
      <c r="AS31">
        <v>0</v>
      </c>
      <c r="AT31">
        <v>70</v>
      </c>
      <c r="AU31">
        <v>10</v>
      </c>
      <c r="AV31">
        <v>1</v>
      </c>
      <c r="AW31">
        <v>1</v>
      </c>
      <c r="AZ31">
        <v>1</v>
      </c>
      <c r="BA31">
        <v>1</v>
      </c>
      <c r="BB31">
        <v>1</v>
      </c>
      <c r="BC31">
        <v>1</v>
      </c>
      <c r="BD31" t="s">
        <v>3</v>
      </c>
      <c r="BE31" t="s">
        <v>3</v>
      </c>
      <c r="BF31" t="s">
        <v>3</v>
      </c>
      <c r="BG31" t="s">
        <v>3</v>
      </c>
      <c r="BH31">
        <v>0</v>
      </c>
      <c r="BI31">
        <v>4</v>
      </c>
      <c r="BJ31" t="s">
        <v>33</v>
      </c>
      <c r="BM31">
        <v>0</v>
      </c>
      <c r="BN31">
        <v>0</v>
      </c>
      <c r="BO31" t="s">
        <v>3</v>
      </c>
      <c r="BP31">
        <v>0</v>
      </c>
      <c r="BQ31">
        <v>1</v>
      </c>
      <c r="BR31">
        <v>0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 t="s">
        <v>3</v>
      </c>
      <c r="BZ31">
        <v>70</v>
      </c>
      <c r="CA31">
        <v>10</v>
      </c>
      <c r="CE31">
        <v>0</v>
      </c>
      <c r="CF31">
        <v>0</v>
      </c>
      <c r="CG31">
        <v>0</v>
      </c>
      <c r="CM31">
        <v>0</v>
      </c>
      <c r="CN31" t="s">
        <v>3</v>
      </c>
      <c r="CO31">
        <v>0</v>
      </c>
      <c r="CP31">
        <f>(P31+Q31+S31)</f>
        <v>132724.47999999998</v>
      </c>
      <c r="CQ31">
        <f>(AC31*BC31*AW31)</f>
        <v>14000.73</v>
      </c>
      <c r="CR31">
        <f>((((ET31)*BB31-(EU31)*BS31)+AE31*BS31)*AV31)</f>
        <v>0</v>
      </c>
      <c r="CS31">
        <f>(AE31*BS31*AV31)</f>
        <v>0</v>
      </c>
      <c r="CT31">
        <f>(AF31*BA31*AV31)</f>
        <v>2589.83</v>
      </c>
      <c r="CU31">
        <f>AG31</f>
        <v>0</v>
      </c>
      <c r="CV31">
        <f>(AH31*AV31)</f>
        <v>13.42</v>
      </c>
      <c r="CW31">
        <f t="shared" si="24"/>
        <v>0</v>
      </c>
      <c r="CX31">
        <f t="shared" si="24"/>
        <v>0</v>
      </c>
      <c r="CY31">
        <f>((S31*BZ31)/100)</f>
        <v>14503.048000000001</v>
      </c>
      <c r="CZ31">
        <f>((S31*CA31)/100)</f>
        <v>2071.864</v>
      </c>
      <c r="DC31" t="s">
        <v>3</v>
      </c>
      <c r="DD31" t="s">
        <v>3</v>
      </c>
      <c r="DE31" t="s">
        <v>3</v>
      </c>
      <c r="DF31" t="s">
        <v>3</v>
      </c>
      <c r="DG31" t="s">
        <v>3</v>
      </c>
      <c r="DH31" t="s">
        <v>3</v>
      </c>
      <c r="DI31" t="s">
        <v>3</v>
      </c>
      <c r="DJ31" t="s">
        <v>3</v>
      </c>
      <c r="DK31" t="s">
        <v>3</v>
      </c>
      <c r="DL31" t="s">
        <v>3</v>
      </c>
      <c r="DM31" t="s">
        <v>3</v>
      </c>
      <c r="DN31">
        <v>0</v>
      </c>
      <c r="DO31">
        <v>0</v>
      </c>
      <c r="DP31">
        <v>1</v>
      </c>
      <c r="DQ31">
        <v>1</v>
      </c>
      <c r="DU31">
        <v>1005</v>
      </c>
      <c r="DV31" t="s">
        <v>17</v>
      </c>
      <c r="DW31" t="s">
        <v>17</v>
      </c>
      <c r="DX31">
        <v>100</v>
      </c>
      <c r="EE31">
        <v>55317522</v>
      </c>
      <c r="EF31">
        <v>1</v>
      </c>
      <c r="EG31" t="s">
        <v>19</v>
      </c>
      <c r="EH31">
        <v>0</v>
      </c>
      <c r="EI31" t="s">
        <v>3</v>
      </c>
      <c r="EJ31">
        <v>4</v>
      </c>
      <c r="EK31">
        <v>0</v>
      </c>
      <c r="EL31" t="s">
        <v>20</v>
      </c>
      <c r="EM31" t="s">
        <v>21</v>
      </c>
      <c r="EO31" t="s">
        <v>3</v>
      </c>
      <c r="EQ31">
        <v>0</v>
      </c>
      <c r="ER31">
        <v>16590.560000000001</v>
      </c>
      <c r="ES31">
        <v>14000.73</v>
      </c>
      <c r="ET31">
        <v>0</v>
      </c>
      <c r="EU31">
        <v>0</v>
      </c>
      <c r="EV31">
        <v>2589.83</v>
      </c>
      <c r="EW31">
        <v>13.42</v>
      </c>
      <c r="EX31">
        <v>0</v>
      </c>
      <c r="EY31">
        <v>0</v>
      </c>
      <c r="FQ31">
        <v>0</v>
      </c>
      <c r="FR31">
        <f>ROUND(IF(AND(BH31=3,BI31=3),P31,0),2)</f>
        <v>0</v>
      </c>
      <c r="FS31">
        <v>0</v>
      </c>
      <c r="FX31">
        <v>70</v>
      </c>
      <c r="FY31">
        <v>10</v>
      </c>
      <c r="GA31" t="s">
        <v>3</v>
      </c>
      <c r="GD31">
        <v>0</v>
      </c>
      <c r="GF31">
        <v>1086158003</v>
      </c>
      <c r="GG31">
        <v>2</v>
      </c>
      <c r="GH31">
        <v>1</v>
      </c>
      <c r="GI31">
        <v>-2</v>
      </c>
      <c r="GJ31">
        <v>0</v>
      </c>
      <c r="GK31">
        <f>ROUND(R31*(R12)/100,2)</f>
        <v>0</v>
      </c>
      <c r="GL31">
        <f>ROUND(IF(AND(BH31=3,BI31=3,FS31&lt;&gt;0),P31,0),2)</f>
        <v>0</v>
      </c>
      <c r="GM31">
        <f>ROUND(O31+X31+Y31+GK31,2)+GX31</f>
        <v>149299.39000000001</v>
      </c>
      <c r="GN31">
        <f>IF(OR(BI31=0,BI31=1),ROUND(O31+X31+Y31+GK31,2),0)</f>
        <v>0</v>
      </c>
      <c r="GO31">
        <f>IF(BI31=2,ROUND(O31+X31+Y31+GK31,2),0)</f>
        <v>0</v>
      </c>
      <c r="GP31">
        <f>IF(BI31=4,ROUND(O31+X31+Y31+GK31,2)+GX31,0)</f>
        <v>149299.39000000001</v>
      </c>
      <c r="GR31">
        <v>0</v>
      </c>
      <c r="GS31">
        <v>3</v>
      </c>
      <c r="GT31">
        <v>0</v>
      </c>
      <c r="GU31" t="s">
        <v>3</v>
      </c>
      <c r="GV31">
        <f>ROUND((GT31),6)</f>
        <v>0</v>
      </c>
      <c r="GW31">
        <v>1</v>
      </c>
      <c r="GX31">
        <f>ROUND(HC31*I31,2)</f>
        <v>0</v>
      </c>
      <c r="HA31">
        <v>0</v>
      </c>
      <c r="HB31">
        <v>0</v>
      </c>
      <c r="HC31">
        <f>GV31*GW31</f>
        <v>0</v>
      </c>
      <c r="IK31">
        <v>0</v>
      </c>
    </row>
    <row r="33" spans="1:206" x14ac:dyDescent="0.2">
      <c r="A33" s="2">
        <v>51</v>
      </c>
      <c r="B33" s="2">
        <f>B24</f>
        <v>1</v>
      </c>
      <c r="C33" s="2">
        <f>A24</f>
        <v>4</v>
      </c>
      <c r="D33" s="2">
        <f>ROW(A24)</f>
        <v>24</v>
      </c>
      <c r="E33" s="2"/>
      <c r="F33" s="2" t="str">
        <f>IF(F24&lt;&gt;"",F24,"")</f>
        <v>Новый раздел</v>
      </c>
      <c r="G33" s="2" t="str">
        <f>IF(G24&lt;&gt;"",G24,"")</f>
        <v>Ремонт газона (рулонный)-800м2</v>
      </c>
      <c r="H33" s="2">
        <v>0</v>
      </c>
      <c r="I33" s="2"/>
      <c r="J33" s="2"/>
      <c r="K33" s="2"/>
      <c r="L33" s="2"/>
      <c r="M33" s="2"/>
      <c r="N33" s="2"/>
      <c r="O33" s="2">
        <f t="shared" ref="O33:T33" si="25">ROUND(AB33,2)</f>
        <v>235285.96</v>
      </c>
      <c r="P33" s="2">
        <f t="shared" si="25"/>
        <v>172299.44</v>
      </c>
      <c r="Q33" s="2">
        <f t="shared" si="25"/>
        <v>364.56</v>
      </c>
      <c r="R33" s="2">
        <f t="shared" si="25"/>
        <v>133.38</v>
      </c>
      <c r="S33" s="2">
        <f t="shared" si="25"/>
        <v>62621.96</v>
      </c>
      <c r="T33" s="2">
        <f t="shared" si="25"/>
        <v>0</v>
      </c>
      <c r="U33" s="2">
        <f>AH33</f>
        <v>333.84000000000003</v>
      </c>
      <c r="V33" s="2">
        <f>AI33</f>
        <v>0</v>
      </c>
      <c r="W33" s="2">
        <f>ROUND(AJ33,2)</f>
        <v>0</v>
      </c>
      <c r="X33" s="2">
        <f>ROUND(AK33,2)</f>
        <v>43835.37</v>
      </c>
      <c r="Y33" s="2">
        <f>ROUND(AL33,2)</f>
        <v>6262.19</v>
      </c>
      <c r="Z33" s="2"/>
      <c r="AA33" s="2"/>
      <c r="AB33" s="2">
        <f>ROUND(SUMIF(AA28:AA31,"=55574044",O28:O31),2)</f>
        <v>235285.96</v>
      </c>
      <c r="AC33" s="2">
        <f>ROUND(SUMIF(AA28:AA31,"=55574044",P28:P31),2)</f>
        <v>172299.44</v>
      </c>
      <c r="AD33" s="2">
        <f>ROUND(SUMIF(AA28:AA31,"=55574044",Q28:Q31),2)</f>
        <v>364.56</v>
      </c>
      <c r="AE33" s="2">
        <f>ROUND(SUMIF(AA28:AA31,"=55574044",R28:R31),2)</f>
        <v>133.38</v>
      </c>
      <c r="AF33" s="2">
        <f>ROUND(SUMIF(AA28:AA31,"=55574044",S28:S31),2)</f>
        <v>62621.96</v>
      </c>
      <c r="AG33" s="2">
        <f>ROUND(SUMIF(AA28:AA31,"=55574044",T28:T31),2)</f>
        <v>0</v>
      </c>
      <c r="AH33" s="2">
        <f>SUMIF(AA28:AA31,"=55574044",U28:U31)</f>
        <v>333.84000000000003</v>
      </c>
      <c r="AI33" s="2">
        <f>SUMIF(AA28:AA31,"=55574044",V28:V31)</f>
        <v>0</v>
      </c>
      <c r="AJ33" s="2">
        <f>ROUND(SUMIF(AA28:AA31,"=55574044",W28:W31),2)</f>
        <v>0</v>
      </c>
      <c r="AK33" s="2">
        <f>ROUND(SUMIF(AA28:AA31,"=55574044",X28:X31),2)</f>
        <v>43835.37</v>
      </c>
      <c r="AL33" s="2">
        <f>ROUND(SUMIF(AA28:AA31,"=55574044",Y28:Y31),2)</f>
        <v>6262.19</v>
      </c>
      <c r="AM33" s="2"/>
      <c r="AN33" s="2"/>
      <c r="AO33" s="2">
        <f t="shared" ref="AO33:BC33" si="26">ROUND(BX33,2)</f>
        <v>0</v>
      </c>
      <c r="AP33" s="2">
        <f t="shared" si="26"/>
        <v>0</v>
      </c>
      <c r="AQ33" s="2">
        <f t="shared" si="26"/>
        <v>0</v>
      </c>
      <c r="AR33" s="2">
        <f t="shared" si="26"/>
        <v>285527.57</v>
      </c>
      <c r="AS33" s="2">
        <f t="shared" si="26"/>
        <v>0</v>
      </c>
      <c r="AT33" s="2">
        <f t="shared" si="26"/>
        <v>0</v>
      </c>
      <c r="AU33" s="2">
        <f t="shared" si="26"/>
        <v>285527.57</v>
      </c>
      <c r="AV33" s="2">
        <f t="shared" si="26"/>
        <v>172299.44</v>
      </c>
      <c r="AW33" s="2">
        <f t="shared" si="26"/>
        <v>172299.44</v>
      </c>
      <c r="AX33" s="2">
        <f t="shared" si="26"/>
        <v>0</v>
      </c>
      <c r="AY33" s="2">
        <f t="shared" si="26"/>
        <v>172299.44</v>
      </c>
      <c r="AZ33" s="2">
        <f t="shared" si="26"/>
        <v>0</v>
      </c>
      <c r="BA33" s="2">
        <f t="shared" si="26"/>
        <v>0</v>
      </c>
      <c r="BB33" s="2">
        <f t="shared" si="26"/>
        <v>0</v>
      </c>
      <c r="BC33" s="2">
        <f t="shared" si="26"/>
        <v>0</v>
      </c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>
        <f>ROUND(SUMIF(AA28:AA31,"=55574044",FQ28:FQ31),2)</f>
        <v>0</v>
      </c>
      <c r="BY33" s="2">
        <f>ROUND(SUMIF(AA28:AA31,"=55574044",FR28:FR31),2)</f>
        <v>0</v>
      </c>
      <c r="BZ33" s="2">
        <f>ROUND(SUMIF(AA28:AA31,"=55574044",GL28:GL31),2)</f>
        <v>0</v>
      </c>
      <c r="CA33" s="2">
        <f>ROUND(SUMIF(AA28:AA31,"=55574044",GM28:GM31),2)</f>
        <v>285527.57</v>
      </c>
      <c r="CB33" s="2">
        <f>ROUND(SUMIF(AA28:AA31,"=55574044",GN28:GN31),2)</f>
        <v>0</v>
      </c>
      <c r="CC33" s="2">
        <f>ROUND(SUMIF(AA28:AA31,"=55574044",GO28:GO31),2)</f>
        <v>0</v>
      </c>
      <c r="CD33" s="2">
        <f>ROUND(SUMIF(AA28:AA31,"=55574044",GP28:GP31),2)</f>
        <v>285527.57</v>
      </c>
      <c r="CE33" s="2">
        <f>AC33-BX33</f>
        <v>172299.44</v>
      </c>
      <c r="CF33" s="2">
        <f>AC33-BY33</f>
        <v>172299.44</v>
      </c>
      <c r="CG33" s="2">
        <f>BX33-BZ33</f>
        <v>0</v>
      </c>
      <c r="CH33" s="2">
        <f>AC33-BX33-BY33+BZ33</f>
        <v>172299.44</v>
      </c>
      <c r="CI33" s="2">
        <f>BY33-BZ33</f>
        <v>0</v>
      </c>
      <c r="CJ33" s="2">
        <f>ROUND(SUMIF(AA28:AA31,"=55574044",GX28:GX31),2)</f>
        <v>0</v>
      </c>
      <c r="CK33" s="2">
        <f>ROUND(SUMIF(AA28:AA31,"=55574044",GY28:GY31),2)</f>
        <v>0</v>
      </c>
      <c r="CL33" s="2">
        <f>ROUND(SUMIF(AA28:AA31,"=55574044",GZ28:GZ31),2)</f>
        <v>0</v>
      </c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>
        <v>0</v>
      </c>
    </row>
    <row r="35" spans="1:206" x14ac:dyDescent="0.2">
      <c r="A35" s="4">
        <v>50</v>
      </c>
      <c r="B35" s="4">
        <v>0</v>
      </c>
      <c r="C35" s="4">
        <v>0</v>
      </c>
      <c r="D35" s="4">
        <v>1</v>
      </c>
      <c r="E35" s="4">
        <v>201</v>
      </c>
      <c r="F35" s="4">
        <f>ROUND(Source!O33,O35)</f>
        <v>235285.96</v>
      </c>
      <c r="G35" s="4" t="s">
        <v>34</v>
      </c>
      <c r="H35" s="4" t="s">
        <v>35</v>
      </c>
      <c r="I35" s="4"/>
      <c r="J35" s="4"/>
      <c r="K35" s="4">
        <v>201</v>
      </c>
      <c r="L35" s="4">
        <v>1</v>
      </c>
      <c r="M35" s="4">
        <v>3</v>
      </c>
      <c r="N35" s="4" t="s">
        <v>3</v>
      </c>
      <c r="O35" s="4">
        <v>2</v>
      </c>
      <c r="P35" s="4"/>
      <c r="Q35" s="4"/>
      <c r="R35" s="4"/>
      <c r="S35" s="4"/>
      <c r="T35" s="4"/>
      <c r="U35" s="4"/>
      <c r="V35" s="4"/>
      <c r="W35" s="4"/>
    </row>
    <row r="36" spans="1:206" x14ac:dyDescent="0.2">
      <c r="A36" s="4">
        <v>50</v>
      </c>
      <c r="B36" s="4">
        <v>0</v>
      </c>
      <c r="C36" s="4">
        <v>0</v>
      </c>
      <c r="D36" s="4">
        <v>1</v>
      </c>
      <c r="E36" s="4">
        <v>202</v>
      </c>
      <c r="F36" s="4">
        <f>ROUND(Source!P33,O36)</f>
        <v>172299.44</v>
      </c>
      <c r="G36" s="4" t="s">
        <v>36</v>
      </c>
      <c r="H36" s="4" t="s">
        <v>37</v>
      </c>
      <c r="I36" s="4"/>
      <c r="J36" s="4"/>
      <c r="K36" s="4">
        <v>202</v>
      </c>
      <c r="L36" s="4">
        <v>2</v>
      </c>
      <c r="M36" s="4">
        <v>3</v>
      </c>
      <c r="N36" s="4" t="s">
        <v>3</v>
      </c>
      <c r="O36" s="4">
        <v>2</v>
      </c>
      <c r="P36" s="4"/>
      <c r="Q36" s="4"/>
      <c r="R36" s="4"/>
      <c r="S36" s="4"/>
      <c r="T36" s="4"/>
      <c r="U36" s="4"/>
      <c r="V36" s="4"/>
      <c r="W36" s="4"/>
    </row>
    <row r="37" spans="1:206" x14ac:dyDescent="0.2">
      <c r="A37" s="4">
        <v>50</v>
      </c>
      <c r="B37" s="4">
        <v>0</v>
      </c>
      <c r="C37" s="4">
        <v>0</v>
      </c>
      <c r="D37" s="4">
        <v>1</v>
      </c>
      <c r="E37" s="4">
        <v>222</v>
      </c>
      <c r="F37" s="4">
        <f>ROUND(Source!AO33,O37)</f>
        <v>0</v>
      </c>
      <c r="G37" s="4" t="s">
        <v>38</v>
      </c>
      <c r="H37" s="4" t="s">
        <v>39</v>
      </c>
      <c r="I37" s="4"/>
      <c r="J37" s="4"/>
      <c r="K37" s="4">
        <v>222</v>
      </c>
      <c r="L37" s="4">
        <v>3</v>
      </c>
      <c r="M37" s="4">
        <v>3</v>
      </c>
      <c r="N37" s="4" t="s">
        <v>3</v>
      </c>
      <c r="O37" s="4">
        <v>2</v>
      </c>
      <c r="P37" s="4"/>
      <c r="Q37" s="4"/>
      <c r="R37" s="4"/>
      <c r="S37" s="4"/>
      <c r="T37" s="4"/>
      <c r="U37" s="4"/>
      <c r="V37" s="4"/>
      <c r="W37" s="4"/>
    </row>
    <row r="38" spans="1:206" x14ac:dyDescent="0.2">
      <c r="A38" s="4">
        <v>50</v>
      </c>
      <c r="B38" s="4">
        <v>0</v>
      </c>
      <c r="C38" s="4">
        <v>0</v>
      </c>
      <c r="D38" s="4">
        <v>1</v>
      </c>
      <c r="E38" s="4">
        <v>225</v>
      </c>
      <c r="F38" s="4">
        <f>ROUND(Source!AV33,O38)</f>
        <v>172299.44</v>
      </c>
      <c r="G38" s="4" t="s">
        <v>40</v>
      </c>
      <c r="H38" s="4" t="s">
        <v>41</v>
      </c>
      <c r="I38" s="4"/>
      <c r="J38" s="4"/>
      <c r="K38" s="4">
        <v>225</v>
      </c>
      <c r="L38" s="4">
        <v>4</v>
      </c>
      <c r="M38" s="4">
        <v>3</v>
      </c>
      <c r="N38" s="4" t="s">
        <v>3</v>
      </c>
      <c r="O38" s="4">
        <v>2</v>
      </c>
      <c r="P38" s="4"/>
      <c r="Q38" s="4"/>
      <c r="R38" s="4"/>
      <c r="S38" s="4"/>
      <c r="T38" s="4"/>
      <c r="U38" s="4"/>
      <c r="V38" s="4"/>
      <c r="W38" s="4"/>
    </row>
    <row r="39" spans="1:206" x14ac:dyDescent="0.2">
      <c r="A39" s="4">
        <v>50</v>
      </c>
      <c r="B39" s="4">
        <v>0</v>
      </c>
      <c r="C39" s="4">
        <v>0</v>
      </c>
      <c r="D39" s="4">
        <v>1</v>
      </c>
      <c r="E39" s="4">
        <v>226</v>
      </c>
      <c r="F39" s="4">
        <f>ROUND(Source!AW33,O39)</f>
        <v>172299.44</v>
      </c>
      <c r="G39" s="4" t="s">
        <v>42</v>
      </c>
      <c r="H39" s="4" t="s">
        <v>43</v>
      </c>
      <c r="I39" s="4"/>
      <c r="J39" s="4"/>
      <c r="K39" s="4">
        <v>226</v>
      </c>
      <c r="L39" s="4">
        <v>5</v>
      </c>
      <c r="M39" s="4">
        <v>3</v>
      </c>
      <c r="N39" s="4" t="s">
        <v>3</v>
      </c>
      <c r="O39" s="4">
        <v>2</v>
      </c>
      <c r="P39" s="4"/>
      <c r="Q39" s="4"/>
      <c r="R39" s="4"/>
      <c r="S39" s="4"/>
      <c r="T39" s="4"/>
      <c r="U39" s="4"/>
      <c r="V39" s="4"/>
      <c r="W39" s="4"/>
    </row>
    <row r="40" spans="1:206" x14ac:dyDescent="0.2">
      <c r="A40" s="4">
        <v>50</v>
      </c>
      <c r="B40" s="4">
        <v>0</v>
      </c>
      <c r="C40" s="4">
        <v>0</v>
      </c>
      <c r="D40" s="4">
        <v>1</v>
      </c>
      <c r="E40" s="4">
        <v>227</v>
      </c>
      <c r="F40" s="4">
        <f>ROUND(Source!AX33,O40)</f>
        <v>0</v>
      </c>
      <c r="G40" s="4" t="s">
        <v>44</v>
      </c>
      <c r="H40" s="4" t="s">
        <v>45</v>
      </c>
      <c r="I40" s="4"/>
      <c r="J40" s="4"/>
      <c r="K40" s="4">
        <v>227</v>
      </c>
      <c r="L40" s="4">
        <v>6</v>
      </c>
      <c r="M40" s="4">
        <v>3</v>
      </c>
      <c r="N40" s="4" t="s">
        <v>3</v>
      </c>
      <c r="O40" s="4">
        <v>2</v>
      </c>
      <c r="P40" s="4"/>
      <c r="Q40" s="4"/>
      <c r="R40" s="4"/>
      <c r="S40" s="4"/>
      <c r="T40" s="4"/>
      <c r="U40" s="4"/>
      <c r="V40" s="4"/>
      <c r="W40" s="4"/>
    </row>
    <row r="41" spans="1:206" x14ac:dyDescent="0.2">
      <c r="A41" s="4">
        <v>50</v>
      </c>
      <c r="B41" s="4">
        <v>0</v>
      </c>
      <c r="C41" s="4">
        <v>0</v>
      </c>
      <c r="D41" s="4">
        <v>1</v>
      </c>
      <c r="E41" s="4">
        <v>228</v>
      </c>
      <c r="F41" s="4">
        <f>ROUND(Source!AY33,O41)</f>
        <v>172299.44</v>
      </c>
      <c r="G41" s="4" t="s">
        <v>46</v>
      </c>
      <c r="H41" s="4" t="s">
        <v>47</v>
      </c>
      <c r="I41" s="4"/>
      <c r="J41" s="4"/>
      <c r="K41" s="4">
        <v>228</v>
      </c>
      <c r="L41" s="4">
        <v>7</v>
      </c>
      <c r="M41" s="4">
        <v>3</v>
      </c>
      <c r="N41" s="4" t="s">
        <v>3</v>
      </c>
      <c r="O41" s="4">
        <v>2</v>
      </c>
      <c r="P41" s="4"/>
      <c r="Q41" s="4"/>
      <c r="R41" s="4"/>
      <c r="S41" s="4"/>
      <c r="T41" s="4"/>
      <c r="U41" s="4"/>
      <c r="V41" s="4"/>
      <c r="W41" s="4"/>
    </row>
    <row r="42" spans="1:206" x14ac:dyDescent="0.2">
      <c r="A42" s="4">
        <v>50</v>
      </c>
      <c r="B42" s="4">
        <v>0</v>
      </c>
      <c r="C42" s="4">
        <v>0</v>
      </c>
      <c r="D42" s="4">
        <v>1</v>
      </c>
      <c r="E42" s="4">
        <v>216</v>
      </c>
      <c r="F42" s="4">
        <f>ROUND(Source!AP33,O42)</f>
        <v>0</v>
      </c>
      <c r="G42" s="4" t="s">
        <v>48</v>
      </c>
      <c r="H42" s="4" t="s">
        <v>49</v>
      </c>
      <c r="I42" s="4"/>
      <c r="J42" s="4"/>
      <c r="K42" s="4">
        <v>216</v>
      </c>
      <c r="L42" s="4">
        <v>8</v>
      </c>
      <c r="M42" s="4">
        <v>3</v>
      </c>
      <c r="N42" s="4" t="s">
        <v>3</v>
      </c>
      <c r="O42" s="4">
        <v>2</v>
      </c>
      <c r="P42" s="4"/>
      <c r="Q42" s="4"/>
      <c r="R42" s="4"/>
      <c r="S42" s="4"/>
      <c r="T42" s="4"/>
      <c r="U42" s="4"/>
      <c r="V42" s="4"/>
      <c r="W42" s="4"/>
    </row>
    <row r="43" spans="1:206" x14ac:dyDescent="0.2">
      <c r="A43" s="4">
        <v>50</v>
      </c>
      <c r="B43" s="4">
        <v>0</v>
      </c>
      <c r="C43" s="4">
        <v>0</v>
      </c>
      <c r="D43" s="4">
        <v>1</v>
      </c>
      <c r="E43" s="4">
        <v>223</v>
      </c>
      <c r="F43" s="4">
        <f>ROUND(Source!AQ33,O43)</f>
        <v>0</v>
      </c>
      <c r="G43" s="4" t="s">
        <v>50</v>
      </c>
      <c r="H43" s="4" t="s">
        <v>51</v>
      </c>
      <c r="I43" s="4"/>
      <c r="J43" s="4"/>
      <c r="K43" s="4">
        <v>223</v>
      </c>
      <c r="L43" s="4">
        <v>9</v>
      </c>
      <c r="M43" s="4">
        <v>3</v>
      </c>
      <c r="N43" s="4" t="s">
        <v>3</v>
      </c>
      <c r="O43" s="4">
        <v>2</v>
      </c>
      <c r="P43" s="4"/>
      <c r="Q43" s="4"/>
      <c r="R43" s="4"/>
      <c r="S43" s="4"/>
      <c r="T43" s="4"/>
      <c r="U43" s="4"/>
      <c r="V43" s="4"/>
      <c r="W43" s="4"/>
    </row>
    <row r="44" spans="1:206" x14ac:dyDescent="0.2">
      <c r="A44" s="4">
        <v>50</v>
      </c>
      <c r="B44" s="4">
        <v>0</v>
      </c>
      <c r="C44" s="4">
        <v>0</v>
      </c>
      <c r="D44" s="4">
        <v>1</v>
      </c>
      <c r="E44" s="4">
        <v>229</v>
      </c>
      <c r="F44" s="4">
        <f>ROUND(Source!AZ33,O44)</f>
        <v>0</v>
      </c>
      <c r="G44" s="4" t="s">
        <v>52</v>
      </c>
      <c r="H44" s="4" t="s">
        <v>53</v>
      </c>
      <c r="I44" s="4"/>
      <c r="J44" s="4"/>
      <c r="K44" s="4">
        <v>229</v>
      </c>
      <c r="L44" s="4">
        <v>10</v>
      </c>
      <c r="M44" s="4">
        <v>3</v>
      </c>
      <c r="N44" s="4" t="s">
        <v>3</v>
      </c>
      <c r="O44" s="4">
        <v>2</v>
      </c>
      <c r="P44" s="4"/>
      <c r="Q44" s="4"/>
      <c r="R44" s="4"/>
      <c r="S44" s="4"/>
      <c r="T44" s="4"/>
      <c r="U44" s="4"/>
      <c r="V44" s="4"/>
      <c r="W44" s="4"/>
    </row>
    <row r="45" spans="1:206" x14ac:dyDescent="0.2">
      <c r="A45" s="4">
        <v>50</v>
      </c>
      <c r="B45" s="4">
        <v>0</v>
      </c>
      <c r="C45" s="4">
        <v>0</v>
      </c>
      <c r="D45" s="4">
        <v>1</v>
      </c>
      <c r="E45" s="4">
        <v>203</v>
      </c>
      <c r="F45" s="4">
        <f>ROUND(Source!Q33,O45)</f>
        <v>364.56</v>
      </c>
      <c r="G45" s="4" t="s">
        <v>54</v>
      </c>
      <c r="H45" s="4" t="s">
        <v>55</v>
      </c>
      <c r="I45" s="4"/>
      <c r="J45" s="4"/>
      <c r="K45" s="4">
        <v>203</v>
      </c>
      <c r="L45" s="4">
        <v>11</v>
      </c>
      <c r="M45" s="4">
        <v>3</v>
      </c>
      <c r="N45" s="4" t="s">
        <v>3</v>
      </c>
      <c r="O45" s="4">
        <v>2</v>
      </c>
      <c r="P45" s="4"/>
      <c r="Q45" s="4"/>
      <c r="R45" s="4"/>
      <c r="S45" s="4"/>
      <c r="T45" s="4"/>
      <c r="U45" s="4"/>
      <c r="V45" s="4"/>
      <c r="W45" s="4"/>
    </row>
    <row r="46" spans="1:206" x14ac:dyDescent="0.2">
      <c r="A46" s="4">
        <v>50</v>
      </c>
      <c r="B46" s="4">
        <v>0</v>
      </c>
      <c r="C46" s="4">
        <v>0</v>
      </c>
      <c r="D46" s="4">
        <v>1</v>
      </c>
      <c r="E46" s="4">
        <v>231</v>
      </c>
      <c r="F46" s="4">
        <f>ROUND(Source!BB33,O46)</f>
        <v>0</v>
      </c>
      <c r="G46" s="4" t="s">
        <v>56</v>
      </c>
      <c r="H46" s="4" t="s">
        <v>57</v>
      </c>
      <c r="I46" s="4"/>
      <c r="J46" s="4"/>
      <c r="K46" s="4">
        <v>231</v>
      </c>
      <c r="L46" s="4">
        <v>12</v>
      </c>
      <c r="M46" s="4">
        <v>3</v>
      </c>
      <c r="N46" s="4" t="s">
        <v>3</v>
      </c>
      <c r="O46" s="4">
        <v>2</v>
      </c>
      <c r="P46" s="4"/>
      <c r="Q46" s="4"/>
      <c r="R46" s="4"/>
      <c r="S46" s="4"/>
      <c r="T46" s="4"/>
      <c r="U46" s="4"/>
      <c r="V46" s="4"/>
      <c r="W46" s="4"/>
    </row>
    <row r="47" spans="1:206" x14ac:dyDescent="0.2">
      <c r="A47" s="4">
        <v>50</v>
      </c>
      <c r="B47" s="4">
        <v>0</v>
      </c>
      <c r="C47" s="4">
        <v>0</v>
      </c>
      <c r="D47" s="4">
        <v>1</v>
      </c>
      <c r="E47" s="4">
        <v>204</v>
      </c>
      <c r="F47" s="4">
        <f>ROUND(Source!R33,O47)</f>
        <v>133.38</v>
      </c>
      <c r="G47" s="4" t="s">
        <v>58</v>
      </c>
      <c r="H47" s="4" t="s">
        <v>59</v>
      </c>
      <c r="I47" s="4"/>
      <c r="J47" s="4"/>
      <c r="K47" s="4">
        <v>204</v>
      </c>
      <c r="L47" s="4">
        <v>13</v>
      </c>
      <c r="M47" s="4">
        <v>3</v>
      </c>
      <c r="N47" s="4" t="s">
        <v>3</v>
      </c>
      <c r="O47" s="4">
        <v>2</v>
      </c>
      <c r="P47" s="4"/>
      <c r="Q47" s="4"/>
      <c r="R47" s="4"/>
      <c r="S47" s="4"/>
      <c r="T47" s="4"/>
      <c r="U47" s="4"/>
      <c r="V47" s="4"/>
      <c r="W47" s="4"/>
    </row>
    <row r="48" spans="1:206" x14ac:dyDescent="0.2">
      <c r="A48" s="4">
        <v>50</v>
      </c>
      <c r="B48" s="4">
        <v>0</v>
      </c>
      <c r="C48" s="4">
        <v>0</v>
      </c>
      <c r="D48" s="4">
        <v>1</v>
      </c>
      <c r="E48" s="4">
        <v>205</v>
      </c>
      <c r="F48" s="4">
        <f>ROUND(Source!S33,O48)</f>
        <v>62621.96</v>
      </c>
      <c r="G48" s="4" t="s">
        <v>60</v>
      </c>
      <c r="H48" s="4" t="s">
        <v>61</v>
      </c>
      <c r="I48" s="4"/>
      <c r="J48" s="4"/>
      <c r="K48" s="4">
        <v>205</v>
      </c>
      <c r="L48" s="4">
        <v>14</v>
      </c>
      <c r="M48" s="4">
        <v>3</v>
      </c>
      <c r="N48" s="4" t="s">
        <v>3</v>
      </c>
      <c r="O48" s="4">
        <v>2</v>
      </c>
      <c r="P48" s="4"/>
      <c r="Q48" s="4"/>
      <c r="R48" s="4"/>
      <c r="S48" s="4"/>
      <c r="T48" s="4"/>
      <c r="U48" s="4"/>
      <c r="V48" s="4"/>
      <c r="W48" s="4"/>
    </row>
    <row r="49" spans="1:88" x14ac:dyDescent="0.2">
      <c r="A49" s="4">
        <v>50</v>
      </c>
      <c r="B49" s="4">
        <v>0</v>
      </c>
      <c r="C49" s="4">
        <v>0</v>
      </c>
      <c r="D49" s="4">
        <v>1</v>
      </c>
      <c r="E49" s="4">
        <v>232</v>
      </c>
      <c r="F49" s="4">
        <f>ROUND(Source!BC33,O49)</f>
        <v>0</v>
      </c>
      <c r="G49" s="4" t="s">
        <v>62</v>
      </c>
      <c r="H49" s="4" t="s">
        <v>63</v>
      </c>
      <c r="I49" s="4"/>
      <c r="J49" s="4"/>
      <c r="K49" s="4">
        <v>232</v>
      </c>
      <c r="L49" s="4">
        <v>15</v>
      </c>
      <c r="M49" s="4">
        <v>3</v>
      </c>
      <c r="N49" s="4" t="s">
        <v>3</v>
      </c>
      <c r="O49" s="4">
        <v>2</v>
      </c>
      <c r="P49" s="4"/>
      <c r="Q49" s="4"/>
      <c r="R49" s="4"/>
      <c r="S49" s="4"/>
      <c r="T49" s="4"/>
      <c r="U49" s="4"/>
      <c r="V49" s="4"/>
      <c r="W49" s="4"/>
    </row>
    <row r="50" spans="1:88" x14ac:dyDescent="0.2">
      <c r="A50" s="4">
        <v>50</v>
      </c>
      <c r="B50" s="4">
        <v>0</v>
      </c>
      <c r="C50" s="4">
        <v>0</v>
      </c>
      <c r="D50" s="4">
        <v>1</v>
      </c>
      <c r="E50" s="4">
        <v>214</v>
      </c>
      <c r="F50" s="4">
        <f>ROUND(Source!AS33,O50)</f>
        <v>0</v>
      </c>
      <c r="G50" s="4" t="s">
        <v>64</v>
      </c>
      <c r="H50" s="4" t="s">
        <v>65</v>
      </c>
      <c r="I50" s="4"/>
      <c r="J50" s="4"/>
      <c r="K50" s="4">
        <v>214</v>
      </c>
      <c r="L50" s="4">
        <v>16</v>
      </c>
      <c r="M50" s="4">
        <v>3</v>
      </c>
      <c r="N50" s="4" t="s">
        <v>3</v>
      </c>
      <c r="O50" s="4">
        <v>2</v>
      </c>
      <c r="P50" s="4"/>
      <c r="Q50" s="4"/>
      <c r="R50" s="4"/>
      <c r="S50" s="4"/>
      <c r="T50" s="4"/>
      <c r="U50" s="4"/>
      <c r="V50" s="4"/>
      <c r="W50" s="4"/>
    </row>
    <row r="51" spans="1:88" x14ac:dyDescent="0.2">
      <c r="A51" s="4">
        <v>50</v>
      </c>
      <c r="B51" s="4">
        <v>0</v>
      </c>
      <c r="C51" s="4">
        <v>0</v>
      </c>
      <c r="D51" s="4">
        <v>1</v>
      </c>
      <c r="E51" s="4">
        <v>215</v>
      </c>
      <c r="F51" s="4">
        <f>ROUND(Source!AT33,O51)</f>
        <v>0</v>
      </c>
      <c r="G51" s="4" t="s">
        <v>66</v>
      </c>
      <c r="H51" s="4" t="s">
        <v>67</v>
      </c>
      <c r="I51" s="4"/>
      <c r="J51" s="4"/>
      <c r="K51" s="4">
        <v>215</v>
      </c>
      <c r="L51" s="4">
        <v>17</v>
      </c>
      <c r="M51" s="4">
        <v>3</v>
      </c>
      <c r="N51" s="4" t="s">
        <v>3</v>
      </c>
      <c r="O51" s="4">
        <v>2</v>
      </c>
      <c r="P51" s="4"/>
      <c r="Q51" s="4"/>
      <c r="R51" s="4"/>
      <c r="S51" s="4"/>
      <c r="T51" s="4"/>
      <c r="U51" s="4"/>
      <c r="V51" s="4"/>
      <c r="W51" s="4"/>
    </row>
    <row r="52" spans="1:88" x14ac:dyDescent="0.2">
      <c r="A52" s="4">
        <v>50</v>
      </c>
      <c r="B52" s="4">
        <v>0</v>
      </c>
      <c r="C52" s="4">
        <v>0</v>
      </c>
      <c r="D52" s="4">
        <v>1</v>
      </c>
      <c r="E52" s="4">
        <v>217</v>
      </c>
      <c r="F52" s="4">
        <f>ROUND(Source!AU33,O52)</f>
        <v>285527.57</v>
      </c>
      <c r="G52" s="4" t="s">
        <v>68</v>
      </c>
      <c r="H52" s="4" t="s">
        <v>69</v>
      </c>
      <c r="I52" s="4"/>
      <c r="J52" s="4"/>
      <c r="K52" s="4">
        <v>217</v>
      </c>
      <c r="L52" s="4">
        <v>18</v>
      </c>
      <c r="M52" s="4">
        <v>3</v>
      </c>
      <c r="N52" s="4" t="s">
        <v>3</v>
      </c>
      <c r="O52" s="4">
        <v>2</v>
      </c>
      <c r="P52" s="4"/>
      <c r="Q52" s="4"/>
      <c r="R52" s="4"/>
      <c r="S52" s="4"/>
      <c r="T52" s="4"/>
      <c r="U52" s="4"/>
      <c r="V52" s="4"/>
      <c r="W52" s="4"/>
    </row>
    <row r="53" spans="1:88" x14ac:dyDescent="0.2">
      <c r="A53" s="4">
        <v>50</v>
      </c>
      <c r="B53" s="4">
        <v>0</v>
      </c>
      <c r="C53" s="4">
        <v>0</v>
      </c>
      <c r="D53" s="4">
        <v>1</v>
      </c>
      <c r="E53" s="4">
        <v>230</v>
      </c>
      <c r="F53" s="4">
        <f>ROUND(Source!BA33,O53)</f>
        <v>0</v>
      </c>
      <c r="G53" s="4" t="s">
        <v>70</v>
      </c>
      <c r="H53" s="4" t="s">
        <v>71</v>
      </c>
      <c r="I53" s="4"/>
      <c r="J53" s="4"/>
      <c r="K53" s="4">
        <v>230</v>
      </c>
      <c r="L53" s="4">
        <v>19</v>
      </c>
      <c r="M53" s="4">
        <v>3</v>
      </c>
      <c r="N53" s="4" t="s">
        <v>3</v>
      </c>
      <c r="O53" s="4">
        <v>2</v>
      </c>
      <c r="P53" s="4"/>
      <c r="Q53" s="4"/>
      <c r="R53" s="4"/>
      <c r="S53" s="4"/>
      <c r="T53" s="4"/>
      <c r="U53" s="4"/>
      <c r="V53" s="4"/>
      <c r="W53" s="4"/>
    </row>
    <row r="54" spans="1:88" x14ac:dyDescent="0.2">
      <c r="A54" s="4">
        <v>50</v>
      </c>
      <c r="B54" s="4">
        <v>0</v>
      </c>
      <c r="C54" s="4">
        <v>0</v>
      </c>
      <c r="D54" s="4">
        <v>1</v>
      </c>
      <c r="E54" s="4">
        <v>206</v>
      </c>
      <c r="F54" s="4">
        <f>ROUND(Source!T33,O54)</f>
        <v>0</v>
      </c>
      <c r="G54" s="4" t="s">
        <v>72</v>
      </c>
      <c r="H54" s="4" t="s">
        <v>73</v>
      </c>
      <c r="I54" s="4"/>
      <c r="J54" s="4"/>
      <c r="K54" s="4">
        <v>206</v>
      </c>
      <c r="L54" s="4">
        <v>20</v>
      </c>
      <c r="M54" s="4">
        <v>3</v>
      </c>
      <c r="N54" s="4" t="s">
        <v>3</v>
      </c>
      <c r="O54" s="4">
        <v>2</v>
      </c>
      <c r="P54" s="4"/>
      <c r="Q54" s="4"/>
      <c r="R54" s="4"/>
      <c r="S54" s="4"/>
      <c r="T54" s="4"/>
      <c r="U54" s="4"/>
      <c r="V54" s="4"/>
      <c r="W54" s="4"/>
    </row>
    <row r="55" spans="1:88" x14ac:dyDescent="0.2">
      <c r="A55" s="4">
        <v>50</v>
      </c>
      <c r="B55" s="4">
        <v>0</v>
      </c>
      <c r="C55" s="4">
        <v>0</v>
      </c>
      <c r="D55" s="4">
        <v>1</v>
      </c>
      <c r="E55" s="4">
        <v>207</v>
      </c>
      <c r="F55" s="4">
        <f>Source!U33</f>
        <v>333.84000000000003</v>
      </c>
      <c r="G55" s="4" t="s">
        <v>74</v>
      </c>
      <c r="H55" s="4" t="s">
        <v>75</v>
      </c>
      <c r="I55" s="4"/>
      <c r="J55" s="4"/>
      <c r="K55" s="4">
        <v>207</v>
      </c>
      <c r="L55" s="4">
        <v>21</v>
      </c>
      <c r="M55" s="4">
        <v>3</v>
      </c>
      <c r="N55" s="4" t="s">
        <v>3</v>
      </c>
      <c r="O55" s="4">
        <v>-1</v>
      </c>
      <c r="P55" s="4"/>
      <c r="Q55" s="4"/>
      <c r="R55" s="4"/>
      <c r="S55" s="4"/>
      <c r="T55" s="4"/>
      <c r="U55" s="4"/>
      <c r="V55" s="4"/>
      <c r="W55" s="4"/>
    </row>
    <row r="56" spans="1:88" x14ac:dyDescent="0.2">
      <c r="A56" s="4">
        <v>50</v>
      </c>
      <c r="B56" s="4">
        <v>0</v>
      </c>
      <c r="C56" s="4">
        <v>0</v>
      </c>
      <c r="D56" s="4">
        <v>1</v>
      </c>
      <c r="E56" s="4">
        <v>208</v>
      </c>
      <c r="F56" s="4">
        <f>Source!V33</f>
        <v>0</v>
      </c>
      <c r="G56" s="4" t="s">
        <v>76</v>
      </c>
      <c r="H56" s="4" t="s">
        <v>77</v>
      </c>
      <c r="I56" s="4"/>
      <c r="J56" s="4"/>
      <c r="K56" s="4">
        <v>208</v>
      </c>
      <c r="L56" s="4">
        <v>22</v>
      </c>
      <c r="M56" s="4">
        <v>3</v>
      </c>
      <c r="N56" s="4" t="s">
        <v>3</v>
      </c>
      <c r="O56" s="4">
        <v>-1</v>
      </c>
      <c r="P56" s="4"/>
      <c r="Q56" s="4"/>
      <c r="R56" s="4"/>
      <c r="S56" s="4"/>
      <c r="T56" s="4"/>
      <c r="U56" s="4"/>
      <c r="V56" s="4"/>
      <c r="W56" s="4"/>
    </row>
    <row r="57" spans="1:88" x14ac:dyDescent="0.2">
      <c r="A57" s="4">
        <v>50</v>
      </c>
      <c r="B57" s="4">
        <v>0</v>
      </c>
      <c r="C57" s="4">
        <v>0</v>
      </c>
      <c r="D57" s="4">
        <v>1</v>
      </c>
      <c r="E57" s="4">
        <v>209</v>
      </c>
      <c r="F57" s="4">
        <f>ROUND(Source!W33,O57)</f>
        <v>0</v>
      </c>
      <c r="G57" s="4" t="s">
        <v>78</v>
      </c>
      <c r="H57" s="4" t="s">
        <v>79</v>
      </c>
      <c r="I57" s="4"/>
      <c r="J57" s="4"/>
      <c r="K57" s="4">
        <v>209</v>
      </c>
      <c r="L57" s="4">
        <v>23</v>
      </c>
      <c r="M57" s="4">
        <v>3</v>
      </c>
      <c r="N57" s="4" t="s">
        <v>3</v>
      </c>
      <c r="O57" s="4">
        <v>2</v>
      </c>
      <c r="P57" s="4"/>
      <c r="Q57" s="4"/>
      <c r="R57" s="4"/>
      <c r="S57" s="4"/>
      <c r="T57" s="4"/>
      <c r="U57" s="4"/>
      <c r="V57" s="4"/>
      <c r="W57" s="4"/>
    </row>
    <row r="58" spans="1:88" x14ac:dyDescent="0.2">
      <c r="A58" s="4">
        <v>50</v>
      </c>
      <c r="B58" s="4">
        <v>0</v>
      </c>
      <c r="C58" s="4">
        <v>0</v>
      </c>
      <c r="D58" s="4">
        <v>1</v>
      </c>
      <c r="E58" s="4">
        <v>210</v>
      </c>
      <c r="F58" s="4">
        <f>ROUND(Source!X33,O58)</f>
        <v>43835.37</v>
      </c>
      <c r="G58" s="4" t="s">
        <v>80</v>
      </c>
      <c r="H58" s="4" t="s">
        <v>81</v>
      </c>
      <c r="I58" s="4"/>
      <c r="J58" s="4"/>
      <c r="K58" s="4">
        <v>210</v>
      </c>
      <c r="L58" s="4">
        <v>24</v>
      </c>
      <c r="M58" s="4">
        <v>3</v>
      </c>
      <c r="N58" s="4" t="s">
        <v>3</v>
      </c>
      <c r="O58" s="4">
        <v>2</v>
      </c>
      <c r="P58" s="4"/>
      <c r="Q58" s="4"/>
      <c r="R58" s="4"/>
      <c r="S58" s="4"/>
      <c r="T58" s="4"/>
      <c r="U58" s="4"/>
      <c r="V58" s="4"/>
      <c r="W58" s="4"/>
    </row>
    <row r="59" spans="1:88" x14ac:dyDescent="0.2">
      <c r="A59" s="4">
        <v>50</v>
      </c>
      <c r="B59" s="4">
        <v>0</v>
      </c>
      <c r="C59" s="4">
        <v>0</v>
      </c>
      <c r="D59" s="4">
        <v>1</v>
      </c>
      <c r="E59" s="4">
        <v>211</v>
      </c>
      <c r="F59" s="4">
        <f>ROUND(Source!Y33,O59)</f>
        <v>6262.19</v>
      </c>
      <c r="G59" s="4" t="s">
        <v>82</v>
      </c>
      <c r="H59" s="4" t="s">
        <v>83</v>
      </c>
      <c r="I59" s="4"/>
      <c r="J59" s="4"/>
      <c r="K59" s="4">
        <v>211</v>
      </c>
      <c r="L59" s="4">
        <v>25</v>
      </c>
      <c r="M59" s="4">
        <v>3</v>
      </c>
      <c r="N59" s="4" t="s">
        <v>3</v>
      </c>
      <c r="O59" s="4">
        <v>2</v>
      </c>
      <c r="P59" s="4"/>
      <c r="Q59" s="4"/>
      <c r="R59" s="4"/>
      <c r="S59" s="4"/>
      <c r="T59" s="4"/>
      <c r="U59" s="4"/>
      <c r="V59" s="4"/>
      <c r="W59" s="4"/>
    </row>
    <row r="60" spans="1:88" x14ac:dyDescent="0.2">
      <c r="A60" s="4">
        <v>50</v>
      </c>
      <c r="B60" s="4">
        <v>0</v>
      </c>
      <c r="C60" s="4">
        <v>0</v>
      </c>
      <c r="D60" s="4">
        <v>1</v>
      </c>
      <c r="E60" s="4">
        <v>224</v>
      </c>
      <c r="F60" s="4">
        <f>ROUND(Source!AR33,O60)</f>
        <v>285527.57</v>
      </c>
      <c r="G60" s="4" t="s">
        <v>84</v>
      </c>
      <c r="H60" s="4" t="s">
        <v>85</v>
      </c>
      <c r="I60" s="4"/>
      <c r="J60" s="4"/>
      <c r="K60" s="4">
        <v>224</v>
      </c>
      <c r="L60" s="4">
        <v>26</v>
      </c>
      <c r="M60" s="4">
        <v>3</v>
      </c>
      <c r="N60" s="4" t="s">
        <v>3</v>
      </c>
      <c r="O60" s="4">
        <v>2</v>
      </c>
      <c r="P60" s="4"/>
      <c r="Q60" s="4"/>
      <c r="R60" s="4"/>
      <c r="S60" s="4"/>
      <c r="T60" s="4"/>
      <c r="U60" s="4"/>
      <c r="V60" s="4"/>
      <c r="W60" s="4"/>
    </row>
    <row r="61" spans="1:88" x14ac:dyDescent="0.2">
      <c r="A61" s="4">
        <v>50</v>
      </c>
      <c r="B61" s="4">
        <v>1</v>
      </c>
      <c r="C61" s="4">
        <v>0</v>
      </c>
      <c r="D61" s="4">
        <v>2</v>
      </c>
      <c r="E61" s="4">
        <v>0</v>
      </c>
      <c r="F61" s="4">
        <f>ROUND(F60*0.2,O61)</f>
        <v>57105.51</v>
      </c>
      <c r="G61" s="4" t="s">
        <v>86</v>
      </c>
      <c r="H61" s="4" t="s">
        <v>87</v>
      </c>
      <c r="I61" s="4"/>
      <c r="J61" s="4"/>
      <c r="K61" s="4">
        <v>212</v>
      </c>
      <c r="L61" s="4">
        <v>27</v>
      </c>
      <c r="M61" s="4">
        <v>0</v>
      </c>
      <c r="N61" s="4" t="s">
        <v>3</v>
      </c>
      <c r="O61" s="4">
        <v>2</v>
      </c>
      <c r="P61" s="4"/>
      <c r="Q61" s="4"/>
      <c r="R61" s="4"/>
      <c r="S61" s="4"/>
      <c r="T61" s="4"/>
      <c r="U61" s="4"/>
      <c r="V61" s="4"/>
      <c r="W61" s="4"/>
    </row>
    <row r="62" spans="1:88" x14ac:dyDescent="0.2">
      <c r="A62" s="4">
        <v>50</v>
      </c>
      <c r="B62" s="4">
        <v>1</v>
      </c>
      <c r="C62" s="4">
        <v>0</v>
      </c>
      <c r="D62" s="4">
        <v>2</v>
      </c>
      <c r="E62" s="4">
        <v>0</v>
      </c>
      <c r="F62" s="4">
        <f>ROUND(F61+F60,O62)</f>
        <v>342633.08</v>
      </c>
      <c r="G62" s="4" t="s">
        <v>88</v>
      </c>
      <c r="H62" s="4" t="s">
        <v>88</v>
      </c>
      <c r="I62" s="4"/>
      <c r="J62" s="4"/>
      <c r="K62" s="4">
        <v>212</v>
      </c>
      <c r="L62" s="4">
        <v>28</v>
      </c>
      <c r="M62" s="4">
        <v>0</v>
      </c>
      <c r="N62" s="4" t="s">
        <v>3</v>
      </c>
      <c r="O62" s="4">
        <v>2</v>
      </c>
      <c r="P62" s="4"/>
      <c r="Q62" s="4"/>
      <c r="R62" s="4"/>
      <c r="S62" s="4"/>
      <c r="T62" s="4"/>
      <c r="U62" s="4"/>
      <c r="V62" s="4"/>
      <c r="W62" s="4"/>
    </row>
    <row r="64" spans="1:88" x14ac:dyDescent="0.2">
      <c r="A64" s="1">
        <v>4</v>
      </c>
      <c r="B64" s="1">
        <v>1</v>
      </c>
      <c r="C64" s="1"/>
      <c r="D64" s="1">
        <f>ROW(A71)</f>
        <v>71</v>
      </c>
      <c r="E64" s="1"/>
      <c r="F64" s="1" t="s">
        <v>12</v>
      </c>
      <c r="G64" s="1" t="s">
        <v>89</v>
      </c>
      <c r="H64" s="1" t="s">
        <v>3</v>
      </c>
      <c r="I64" s="1">
        <v>0</v>
      </c>
      <c r="J64" s="1"/>
      <c r="K64" s="1">
        <v>-1</v>
      </c>
      <c r="L64" s="1"/>
      <c r="M64" s="1"/>
      <c r="N64" s="1"/>
      <c r="O64" s="1"/>
      <c r="P64" s="1"/>
      <c r="Q64" s="1"/>
      <c r="R64" s="1"/>
      <c r="S64" s="1"/>
      <c r="T64" s="1"/>
      <c r="U64" s="1" t="s">
        <v>3</v>
      </c>
      <c r="V64" s="1">
        <v>0</v>
      </c>
      <c r="W64" s="1"/>
      <c r="X64" s="1"/>
      <c r="Y64" s="1"/>
      <c r="Z64" s="1"/>
      <c r="AA64" s="1"/>
      <c r="AB64" s="1" t="s">
        <v>3</v>
      </c>
      <c r="AC64" s="1" t="s">
        <v>3</v>
      </c>
      <c r="AD64" s="1" t="s">
        <v>3</v>
      </c>
      <c r="AE64" s="1" t="s">
        <v>3</v>
      </c>
      <c r="AF64" s="1" t="s">
        <v>3</v>
      </c>
      <c r="AG64" s="1" t="s">
        <v>3</v>
      </c>
      <c r="AH64" s="1"/>
      <c r="AI64" s="1"/>
      <c r="AJ64" s="1"/>
      <c r="AK64" s="1"/>
      <c r="AL64" s="1"/>
      <c r="AM64" s="1"/>
      <c r="AN64" s="1"/>
      <c r="AO64" s="1"/>
      <c r="AP64" s="1" t="s">
        <v>3</v>
      </c>
      <c r="AQ64" s="1" t="s">
        <v>3</v>
      </c>
      <c r="AR64" s="1" t="s">
        <v>3</v>
      </c>
      <c r="AS64" s="1"/>
      <c r="AT64" s="1"/>
      <c r="AU64" s="1"/>
      <c r="AV64" s="1"/>
      <c r="AW64" s="1"/>
      <c r="AX64" s="1"/>
      <c r="AY64" s="1"/>
      <c r="AZ64" s="1" t="s">
        <v>3</v>
      </c>
      <c r="BA64" s="1"/>
      <c r="BB64" s="1" t="s">
        <v>3</v>
      </c>
      <c r="BC64" s="1" t="s">
        <v>3</v>
      </c>
      <c r="BD64" s="1" t="s">
        <v>3</v>
      </c>
      <c r="BE64" s="1" t="s">
        <v>3</v>
      </c>
      <c r="BF64" s="1" t="s">
        <v>3</v>
      </c>
      <c r="BG64" s="1" t="s">
        <v>3</v>
      </c>
      <c r="BH64" s="1" t="s">
        <v>3</v>
      </c>
      <c r="BI64" s="1" t="s">
        <v>3</v>
      </c>
      <c r="BJ64" s="1" t="s">
        <v>3</v>
      </c>
      <c r="BK64" s="1" t="s">
        <v>3</v>
      </c>
      <c r="BL64" s="1" t="s">
        <v>3</v>
      </c>
      <c r="BM64" s="1" t="s">
        <v>3</v>
      </c>
      <c r="BN64" s="1" t="s">
        <v>3</v>
      </c>
      <c r="BO64" s="1" t="s">
        <v>3</v>
      </c>
      <c r="BP64" s="1" t="s">
        <v>3</v>
      </c>
      <c r="BQ64" s="1"/>
      <c r="BR64" s="1"/>
      <c r="BS64" s="1"/>
      <c r="BT64" s="1"/>
      <c r="BU64" s="1"/>
      <c r="BV64" s="1"/>
      <c r="BW64" s="1"/>
      <c r="BX64" s="1">
        <v>0</v>
      </c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>
        <v>0</v>
      </c>
    </row>
    <row r="66" spans="1:245" x14ac:dyDescent="0.2">
      <c r="A66" s="2">
        <v>52</v>
      </c>
      <c r="B66" s="2">
        <f t="shared" ref="B66:G66" si="27">B71</f>
        <v>1</v>
      </c>
      <c r="C66" s="2">
        <f t="shared" si="27"/>
        <v>4</v>
      </c>
      <c r="D66" s="2">
        <f t="shared" si="27"/>
        <v>64</v>
      </c>
      <c r="E66" s="2">
        <f t="shared" si="27"/>
        <v>0</v>
      </c>
      <c r="F66" s="2" t="str">
        <f t="shared" si="27"/>
        <v>Новый раздел</v>
      </c>
      <c r="G66" s="2" t="str">
        <f t="shared" si="27"/>
        <v>Установка ограждений -132п.м. Н-1м</v>
      </c>
      <c r="H66" s="2"/>
      <c r="I66" s="2"/>
      <c r="J66" s="2"/>
      <c r="K66" s="2"/>
      <c r="L66" s="2"/>
      <c r="M66" s="2"/>
      <c r="N66" s="2"/>
      <c r="O66" s="2">
        <f t="shared" ref="O66:AT66" si="28">O71</f>
        <v>473006.69</v>
      </c>
      <c r="P66" s="2">
        <f t="shared" si="28"/>
        <v>465266.08</v>
      </c>
      <c r="Q66" s="2">
        <f t="shared" si="28"/>
        <v>0</v>
      </c>
      <c r="R66" s="2">
        <f t="shared" si="28"/>
        <v>0</v>
      </c>
      <c r="S66" s="2">
        <f t="shared" si="28"/>
        <v>7740.61</v>
      </c>
      <c r="T66" s="2">
        <f t="shared" si="28"/>
        <v>0</v>
      </c>
      <c r="U66" s="2">
        <f t="shared" si="28"/>
        <v>41.052</v>
      </c>
      <c r="V66" s="2">
        <f t="shared" si="28"/>
        <v>0</v>
      </c>
      <c r="W66" s="2">
        <f t="shared" si="28"/>
        <v>0</v>
      </c>
      <c r="X66" s="2">
        <f t="shared" si="28"/>
        <v>5418.43</v>
      </c>
      <c r="Y66" s="2">
        <f t="shared" si="28"/>
        <v>774.06</v>
      </c>
      <c r="Z66" s="2">
        <f t="shared" si="28"/>
        <v>0</v>
      </c>
      <c r="AA66" s="2">
        <f t="shared" si="28"/>
        <v>0</v>
      </c>
      <c r="AB66" s="2">
        <f t="shared" si="28"/>
        <v>473006.69</v>
      </c>
      <c r="AC66" s="2">
        <f t="shared" si="28"/>
        <v>465266.08</v>
      </c>
      <c r="AD66" s="2">
        <f t="shared" si="28"/>
        <v>0</v>
      </c>
      <c r="AE66" s="2">
        <f t="shared" si="28"/>
        <v>0</v>
      </c>
      <c r="AF66" s="2">
        <f t="shared" si="28"/>
        <v>7740.61</v>
      </c>
      <c r="AG66" s="2">
        <f t="shared" si="28"/>
        <v>0</v>
      </c>
      <c r="AH66" s="2">
        <f t="shared" si="28"/>
        <v>41.052</v>
      </c>
      <c r="AI66" s="2">
        <f t="shared" si="28"/>
        <v>0</v>
      </c>
      <c r="AJ66" s="2">
        <f t="shared" si="28"/>
        <v>0</v>
      </c>
      <c r="AK66" s="2">
        <f t="shared" si="28"/>
        <v>5418.43</v>
      </c>
      <c r="AL66" s="2">
        <f t="shared" si="28"/>
        <v>774.06</v>
      </c>
      <c r="AM66" s="2">
        <f t="shared" si="28"/>
        <v>0</v>
      </c>
      <c r="AN66" s="2">
        <f t="shared" si="28"/>
        <v>0</v>
      </c>
      <c r="AO66" s="2">
        <f t="shared" si="28"/>
        <v>0</v>
      </c>
      <c r="AP66" s="2">
        <f t="shared" si="28"/>
        <v>0</v>
      </c>
      <c r="AQ66" s="2">
        <f t="shared" si="28"/>
        <v>0</v>
      </c>
      <c r="AR66" s="2">
        <f t="shared" si="28"/>
        <v>479199.18</v>
      </c>
      <c r="AS66" s="2">
        <f t="shared" si="28"/>
        <v>0</v>
      </c>
      <c r="AT66" s="2">
        <f t="shared" si="28"/>
        <v>0</v>
      </c>
      <c r="AU66" s="2">
        <f t="shared" ref="AU66:BZ66" si="29">AU71</f>
        <v>479199.18</v>
      </c>
      <c r="AV66" s="2">
        <f t="shared" si="29"/>
        <v>465266.08</v>
      </c>
      <c r="AW66" s="2">
        <f t="shared" si="29"/>
        <v>465266.08</v>
      </c>
      <c r="AX66" s="2">
        <f t="shared" si="29"/>
        <v>0</v>
      </c>
      <c r="AY66" s="2">
        <f t="shared" si="29"/>
        <v>465266.08</v>
      </c>
      <c r="AZ66" s="2">
        <f t="shared" si="29"/>
        <v>0</v>
      </c>
      <c r="BA66" s="2">
        <f t="shared" si="29"/>
        <v>0</v>
      </c>
      <c r="BB66" s="2">
        <f t="shared" si="29"/>
        <v>0</v>
      </c>
      <c r="BC66" s="2">
        <f t="shared" si="29"/>
        <v>0</v>
      </c>
      <c r="BD66" s="2">
        <f t="shared" si="29"/>
        <v>0</v>
      </c>
      <c r="BE66" s="2">
        <f t="shared" si="29"/>
        <v>0</v>
      </c>
      <c r="BF66" s="2">
        <f t="shared" si="29"/>
        <v>0</v>
      </c>
      <c r="BG66" s="2">
        <f t="shared" si="29"/>
        <v>0</v>
      </c>
      <c r="BH66" s="2">
        <f t="shared" si="29"/>
        <v>0</v>
      </c>
      <c r="BI66" s="2">
        <f t="shared" si="29"/>
        <v>0</v>
      </c>
      <c r="BJ66" s="2">
        <f t="shared" si="29"/>
        <v>0</v>
      </c>
      <c r="BK66" s="2">
        <f t="shared" si="29"/>
        <v>0</v>
      </c>
      <c r="BL66" s="2">
        <f t="shared" si="29"/>
        <v>0</v>
      </c>
      <c r="BM66" s="2">
        <f t="shared" si="29"/>
        <v>0</v>
      </c>
      <c r="BN66" s="2">
        <f t="shared" si="29"/>
        <v>0</v>
      </c>
      <c r="BO66" s="2">
        <f t="shared" si="29"/>
        <v>0</v>
      </c>
      <c r="BP66" s="2">
        <f t="shared" si="29"/>
        <v>0</v>
      </c>
      <c r="BQ66" s="2">
        <f t="shared" si="29"/>
        <v>0</v>
      </c>
      <c r="BR66" s="2">
        <f t="shared" si="29"/>
        <v>0</v>
      </c>
      <c r="BS66" s="2">
        <f t="shared" si="29"/>
        <v>0</v>
      </c>
      <c r="BT66" s="2">
        <f t="shared" si="29"/>
        <v>0</v>
      </c>
      <c r="BU66" s="2">
        <f t="shared" si="29"/>
        <v>0</v>
      </c>
      <c r="BV66" s="2">
        <f t="shared" si="29"/>
        <v>0</v>
      </c>
      <c r="BW66" s="2">
        <f t="shared" si="29"/>
        <v>0</v>
      </c>
      <c r="BX66" s="2">
        <f t="shared" si="29"/>
        <v>0</v>
      </c>
      <c r="BY66" s="2">
        <f t="shared" si="29"/>
        <v>0</v>
      </c>
      <c r="BZ66" s="2">
        <f t="shared" si="29"/>
        <v>0</v>
      </c>
      <c r="CA66" s="2">
        <f t="shared" ref="CA66:DF66" si="30">CA71</f>
        <v>479199.18</v>
      </c>
      <c r="CB66" s="2">
        <f t="shared" si="30"/>
        <v>0</v>
      </c>
      <c r="CC66" s="2">
        <f t="shared" si="30"/>
        <v>0</v>
      </c>
      <c r="CD66" s="2">
        <f t="shared" si="30"/>
        <v>479199.18</v>
      </c>
      <c r="CE66" s="2">
        <f t="shared" si="30"/>
        <v>465266.08</v>
      </c>
      <c r="CF66" s="2">
        <f t="shared" si="30"/>
        <v>465266.08</v>
      </c>
      <c r="CG66" s="2">
        <f t="shared" si="30"/>
        <v>0</v>
      </c>
      <c r="CH66" s="2">
        <f t="shared" si="30"/>
        <v>465266.08</v>
      </c>
      <c r="CI66" s="2">
        <f t="shared" si="30"/>
        <v>0</v>
      </c>
      <c r="CJ66" s="2">
        <f t="shared" si="30"/>
        <v>0</v>
      </c>
      <c r="CK66" s="2">
        <f t="shared" si="30"/>
        <v>0</v>
      </c>
      <c r="CL66" s="2">
        <f t="shared" si="30"/>
        <v>0</v>
      </c>
      <c r="CM66" s="2">
        <f t="shared" si="30"/>
        <v>0</v>
      </c>
      <c r="CN66" s="2">
        <f t="shared" si="30"/>
        <v>0</v>
      </c>
      <c r="CO66" s="2">
        <f t="shared" si="30"/>
        <v>0</v>
      </c>
      <c r="CP66" s="2">
        <f t="shared" si="30"/>
        <v>0</v>
      </c>
      <c r="CQ66" s="2">
        <f t="shared" si="30"/>
        <v>0</v>
      </c>
      <c r="CR66" s="2">
        <f t="shared" si="30"/>
        <v>0</v>
      </c>
      <c r="CS66" s="2">
        <f t="shared" si="30"/>
        <v>0</v>
      </c>
      <c r="CT66" s="2">
        <f t="shared" si="30"/>
        <v>0</v>
      </c>
      <c r="CU66" s="2">
        <f t="shared" si="30"/>
        <v>0</v>
      </c>
      <c r="CV66" s="2">
        <f t="shared" si="30"/>
        <v>0</v>
      </c>
      <c r="CW66" s="2">
        <f t="shared" si="30"/>
        <v>0</v>
      </c>
      <c r="CX66" s="2">
        <f t="shared" si="30"/>
        <v>0</v>
      </c>
      <c r="CY66" s="2">
        <f t="shared" si="30"/>
        <v>0</v>
      </c>
      <c r="CZ66" s="2">
        <f t="shared" si="30"/>
        <v>0</v>
      </c>
      <c r="DA66" s="2">
        <f t="shared" si="30"/>
        <v>0</v>
      </c>
      <c r="DB66" s="2">
        <f t="shared" si="30"/>
        <v>0</v>
      </c>
      <c r="DC66" s="2">
        <f t="shared" si="30"/>
        <v>0</v>
      </c>
      <c r="DD66" s="2">
        <f t="shared" si="30"/>
        <v>0</v>
      </c>
      <c r="DE66" s="2">
        <f t="shared" si="30"/>
        <v>0</v>
      </c>
      <c r="DF66" s="2">
        <f t="shared" si="30"/>
        <v>0</v>
      </c>
      <c r="DG66" s="3">
        <f t="shared" ref="DG66:EL66" si="31">DG71</f>
        <v>0</v>
      </c>
      <c r="DH66" s="3">
        <f t="shared" si="31"/>
        <v>0</v>
      </c>
      <c r="DI66" s="3">
        <f t="shared" si="31"/>
        <v>0</v>
      </c>
      <c r="DJ66" s="3">
        <f t="shared" si="31"/>
        <v>0</v>
      </c>
      <c r="DK66" s="3">
        <f t="shared" si="31"/>
        <v>0</v>
      </c>
      <c r="DL66" s="3">
        <f t="shared" si="31"/>
        <v>0</v>
      </c>
      <c r="DM66" s="3">
        <f t="shared" si="31"/>
        <v>0</v>
      </c>
      <c r="DN66" s="3">
        <f t="shared" si="31"/>
        <v>0</v>
      </c>
      <c r="DO66" s="3">
        <f t="shared" si="31"/>
        <v>0</v>
      </c>
      <c r="DP66" s="3">
        <f t="shared" si="31"/>
        <v>0</v>
      </c>
      <c r="DQ66" s="3">
        <f t="shared" si="31"/>
        <v>0</v>
      </c>
      <c r="DR66" s="3">
        <f t="shared" si="31"/>
        <v>0</v>
      </c>
      <c r="DS66" s="3">
        <f t="shared" si="31"/>
        <v>0</v>
      </c>
      <c r="DT66" s="3">
        <f t="shared" si="31"/>
        <v>0</v>
      </c>
      <c r="DU66" s="3">
        <f t="shared" si="31"/>
        <v>0</v>
      </c>
      <c r="DV66" s="3">
        <f t="shared" si="31"/>
        <v>0</v>
      </c>
      <c r="DW66" s="3">
        <f t="shared" si="31"/>
        <v>0</v>
      </c>
      <c r="DX66" s="3">
        <f t="shared" si="31"/>
        <v>0</v>
      </c>
      <c r="DY66" s="3">
        <f t="shared" si="31"/>
        <v>0</v>
      </c>
      <c r="DZ66" s="3">
        <f t="shared" si="31"/>
        <v>0</v>
      </c>
      <c r="EA66" s="3">
        <f t="shared" si="31"/>
        <v>0</v>
      </c>
      <c r="EB66" s="3">
        <f t="shared" si="31"/>
        <v>0</v>
      </c>
      <c r="EC66" s="3">
        <f t="shared" si="31"/>
        <v>0</v>
      </c>
      <c r="ED66" s="3">
        <f t="shared" si="31"/>
        <v>0</v>
      </c>
      <c r="EE66" s="3">
        <f t="shared" si="31"/>
        <v>0</v>
      </c>
      <c r="EF66" s="3">
        <f t="shared" si="31"/>
        <v>0</v>
      </c>
      <c r="EG66" s="3">
        <f t="shared" si="31"/>
        <v>0</v>
      </c>
      <c r="EH66" s="3">
        <f t="shared" si="31"/>
        <v>0</v>
      </c>
      <c r="EI66" s="3">
        <f t="shared" si="31"/>
        <v>0</v>
      </c>
      <c r="EJ66" s="3">
        <f t="shared" si="31"/>
        <v>0</v>
      </c>
      <c r="EK66" s="3">
        <f t="shared" si="31"/>
        <v>0</v>
      </c>
      <c r="EL66" s="3">
        <f t="shared" si="31"/>
        <v>0</v>
      </c>
      <c r="EM66" s="3">
        <f t="shared" ref="EM66:FR66" si="32">EM71</f>
        <v>0</v>
      </c>
      <c r="EN66" s="3">
        <f t="shared" si="32"/>
        <v>0</v>
      </c>
      <c r="EO66" s="3">
        <f t="shared" si="32"/>
        <v>0</v>
      </c>
      <c r="EP66" s="3">
        <f t="shared" si="32"/>
        <v>0</v>
      </c>
      <c r="EQ66" s="3">
        <f t="shared" si="32"/>
        <v>0</v>
      </c>
      <c r="ER66" s="3">
        <f t="shared" si="32"/>
        <v>0</v>
      </c>
      <c r="ES66" s="3">
        <f t="shared" si="32"/>
        <v>0</v>
      </c>
      <c r="ET66" s="3">
        <f t="shared" si="32"/>
        <v>0</v>
      </c>
      <c r="EU66" s="3">
        <f t="shared" si="32"/>
        <v>0</v>
      </c>
      <c r="EV66" s="3">
        <f t="shared" si="32"/>
        <v>0</v>
      </c>
      <c r="EW66" s="3">
        <f t="shared" si="32"/>
        <v>0</v>
      </c>
      <c r="EX66" s="3">
        <f t="shared" si="32"/>
        <v>0</v>
      </c>
      <c r="EY66" s="3">
        <f t="shared" si="32"/>
        <v>0</v>
      </c>
      <c r="EZ66" s="3">
        <f t="shared" si="32"/>
        <v>0</v>
      </c>
      <c r="FA66" s="3">
        <f t="shared" si="32"/>
        <v>0</v>
      </c>
      <c r="FB66" s="3">
        <f t="shared" si="32"/>
        <v>0</v>
      </c>
      <c r="FC66" s="3">
        <f t="shared" si="32"/>
        <v>0</v>
      </c>
      <c r="FD66" s="3">
        <f t="shared" si="32"/>
        <v>0</v>
      </c>
      <c r="FE66" s="3">
        <f t="shared" si="32"/>
        <v>0</v>
      </c>
      <c r="FF66" s="3">
        <f t="shared" si="32"/>
        <v>0</v>
      </c>
      <c r="FG66" s="3">
        <f t="shared" si="32"/>
        <v>0</v>
      </c>
      <c r="FH66" s="3">
        <f t="shared" si="32"/>
        <v>0</v>
      </c>
      <c r="FI66" s="3">
        <f t="shared" si="32"/>
        <v>0</v>
      </c>
      <c r="FJ66" s="3">
        <f t="shared" si="32"/>
        <v>0</v>
      </c>
      <c r="FK66" s="3">
        <f t="shared" si="32"/>
        <v>0</v>
      </c>
      <c r="FL66" s="3">
        <f t="shared" si="32"/>
        <v>0</v>
      </c>
      <c r="FM66" s="3">
        <f t="shared" si="32"/>
        <v>0</v>
      </c>
      <c r="FN66" s="3">
        <f t="shared" si="32"/>
        <v>0</v>
      </c>
      <c r="FO66" s="3">
        <f t="shared" si="32"/>
        <v>0</v>
      </c>
      <c r="FP66" s="3">
        <f t="shared" si="32"/>
        <v>0</v>
      </c>
      <c r="FQ66" s="3">
        <f t="shared" si="32"/>
        <v>0</v>
      </c>
      <c r="FR66" s="3">
        <f t="shared" si="32"/>
        <v>0</v>
      </c>
      <c r="FS66" s="3">
        <f t="shared" ref="FS66:GX66" si="33">FS71</f>
        <v>0</v>
      </c>
      <c r="FT66" s="3">
        <f t="shared" si="33"/>
        <v>0</v>
      </c>
      <c r="FU66" s="3">
        <f t="shared" si="33"/>
        <v>0</v>
      </c>
      <c r="FV66" s="3">
        <f t="shared" si="33"/>
        <v>0</v>
      </c>
      <c r="FW66" s="3">
        <f t="shared" si="33"/>
        <v>0</v>
      </c>
      <c r="FX66" s="3">
        <f t="shared" si="33"/>
        <v>0</v>
      </c>
      <c r="FY66" s="3">
        <f t="shared" si="33"/>
        <v>0</v>
      </c>
      <c r="FZ66" s="3">
        <f t="shared" si="33"/>
        <v>0</v>
      </c>
      <c r="GA66" s="3">
        <f t="shared" si="33"/>
        <v>0</v>
      </c>
      <c r="GB66" s="3">
        <f t="shared" si="33"/>
        <v>0</v>
      </c>
      <c r="GC66" s="3">
        <f t="shared" si="33"/>
        <v>0</v>
      </c>
      <c r="GD66" s="3">
        <f t="shared" si="33"/>
        <v>0</v>
      </c>
      <c r="GE66" s="3">
        <f t="shared" si="33"/>
        <v>0</v>
      </c>
      <c r="GF66" s="3">
        <f t="shared" si="33"/>
        <v>0</v>
      </c>
      <c r="GG66" s="3">
        <f t="shared" si="33"/>
        <v>0</v>
      </c>
      <c r="GH66" s="3">
        <f t="shared" si="33"/>
        <v>0</v>
      </c>
      <c r="GI66" s="3">
        <f t="shared" si="33"/>
        <v>0</v>
      </c>
      <c r="GJ66" s="3">
        <f t="shared" si="33"/>
        <v>0</v>
      </c>
      <c r="GK66" s="3">
        <f t="shared" si="33"/>
        <v>0</v>
      </c>
      <c r="GL66" s="3">
        <f t="shared" si="33"/>
        <v>0</v>
      </c>
      <c r="GM66" s="3">
        <f t="shared" si="33"/>
        <v>0</v>
      </c>
      <c r="GN66" s="3">
        <f t="shared" si="33"/>
        <v>0</v>
      </c>
      <c r="GO66" s="3">
        <f t="shared" si="33"/>
        <v>0</v>
      </c>
      <c r="GP66" s="3">
        <f t="shared" si="33"/>
        <v>0</v>
      </c>
      <c r="GQ66" s="3">
        <f t="shared" si="33"/>
        <v>0</v>
      </c>
      <c r="GR66" s="3">
        <f t="shared" si="33"/>
        <v>0</v>
      </c>
      <c r="GS66" s="3">
        <f t="shared" si="33"/>
        <v>0</v>
      </c>
      <c r="GT66" s="3">
        <f t="shared" si="33"/>
        <v>0</v>
      </c>
      <c r="GU66" s="3">
        <f t="shared" si="33"/>
        <v>0</v>
      </c>
      <c r="GV66" s="3">
        <f t="shared" si="33"/>
        <v>0</v>
      </c>
      <c r="GW66" s="3">
        <f t="shared" si="33"/>
        <v>0</v>
      </c>
      <c r="GX66" s="3">
        <f t="shared" si="33"/>
        <v>0</v>
      </c>
    </row>
    <row r="68" spans="1:245" x14ac:dyDescent="0.2">
      <c r="A68">
        <v>17</v>
      </c>
      <c r="B68">
        <v>1</v>
      </c>
      <c r="C68">
        <f>ROW(SmtRes!A16)</f>
        <v>16</v>
      </c>
      <c r="D68">
        <f>ROW(EtalonRes!A16)</f>
        <v>16</v>
      </c>
      <c r="E68" t="s">
        <v>90</v>
      </c>
      <c r="F68" t="s">
        <v>91</v>
      </c>
      <c r="G68" t="s">
        <v>92</v>
      </c>
      <c r="H68" t="s">
        <v>93</v>
      </c>
      <c r="I68">
        <f>ROUND(66/10,9)</f>
        <v>6.6</v>
      </c>
      <c r="J68">
        <v>0</v>
      </c>
      <c r="O68">
        <f>ROUND(CP68,2)</f>
        <v>27506.69</v>
      </c>
      <c r="P68">
        <f>ROUND(CQ68*I68,2)</f>
        <v>19766.080000000002</v>
      </c>
      <c r="Q68">
        <f>ROUND(CR68*I68,2)</f>
        <v>0</v>
      </c>
      <c r="R68">
        <f>ROUND(CS68*I68,2)</f>
        <v>0</v>
      </c>
      <c r="S68">
        <f>ROUND(CT68*I68,2)</f>
        <v>7740.61</v>
      </c>
      <c r="T68">
        <f>ROUND(CU68*I68,2)</f>
        <v>0</v>
      </c>
      <c r="U68">
        <f>CV68*I68</f>
        <v>41.052</v>
      </c>
      <c r="V68">
        <f>CW68*I68</f>
        <v>0</v>
      </c>
      <c r="W68">
        <f>ROUND(CX68*I68,2)</f>
        <v>0</v>
      </c>
      <c r="X68">
        <f>ROUND(CY68,2)</f>
        <v>5418.43</v>
      </c>
      <c r="Y68">
        <f>ROUND(CZ68,2)</f>
        <v>774.06</v>
      </c>
      <c r="AA68">
        <v>55574044</v>
      </c>
      <c r="AB68">
        <f>ROUND((AC68+AD68+AF68),6)</f>
        <v>4167.68</v>
      </c>
      <c r="AC68">
        <f>ROUND((ES68),6)</f>
        <v>2994.86</v>
      </c>
      <c r="AD68">
        <f>ROUND((((ET68)-(EU68))+AE68),6)</f>
        <v>0</v>
      </c>
      <c r="AE68">
        <f>ROUND((EU68),6)</f>
        <v>0</v>
      </c>
      <c r="AF68">
        <f>ROUND((EV68),6)</f>
        <v>1172.82</v>
      </c>
      <c r="AG68">
        <f>ROUND((AP68),6)</f>
        <v>0</v>
      </c>
      <c r="AH68">
        <f>(EW68)</f>
        <v>6.22</v>
      </c>
      <c r="AI68">
        <f>(EX68)</f>
        <v>0</v>
      </c>
      <c r="AJ68">
        <f>(AS68)</f>
        <v>0</v>
      </c>
      <c r="AK68">
        <v>4167.68</v>
      </c>
      <c r="AL68">
        <v>2994.86</v>
      </c>
      <c r="AM68">
        <v>0</v>
      </c>
      <c r="AN68">
        <v>0</v>
      </c>
      <c r="AO68">
        <v>1172.82</v>
      </c>
      <c r="AP68">
        <v>0</v>
      </c>
      <c r="AQ68">
        <v>6.22</v>
      </c>
      <c r="AR68">
        <v>0</v>
      </c>
      <c r="AS68">
        <v>0</v>
      </c>
      <c r="AT68">
        <v>70</v>
      </c>
      <c r="AU68">
        <v>10</v>
      </c>
      <c r="AV68">
        <v>1</v>
      </c>
      <c r="AW68">
        <v>1</v>
      </c>
      <c r="AZ68">
        <v>1</v>
      </c>
      <c r="BA68">
        <v>1</v>
      </c>
      <c r="BB68">
        <v>1</v>
      </c>
      <c r="BC68">
        <v>1</v>
      </c>
      <c r="BD68" t="s">
        <v>3</v>
      </c>
      <c r="BE68" t="s">
        <v>3</v>
      </c>
      <c r="BF68" t="s">
        <v>3</v>
      </c>
      <c r="BG68" t="s">
        <v>3</v>
      </c>
      <c r="BH68">
        <v>0</v>
      </c>
      <c r="BI68">
        <v>4</v>
      </c>
      <c r="BJ68" t="s">
        <v>94</v>
      </c>
      <c r="BM68">
        <v>0</v>
      </c>
      <c r="BN68">
        <v>0</v>
      </c>
      <c r="BO68" t="s">
        <v>3</v>
      </c>
      <c r="BP68">
        <v>0</v>
      </c>
      <c r="BQ68">
        <v>1</v>
      </c>
      <c r="BR68">
        <v>0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 t="s">
        <v>3</v>
      </c>
      <c r="BZ68">
        <v>70</v>
      </c>
      <c r="CA68">
        <v>10</v>
      </c>
      <c r="CE68">
        <v>0</v>
      </c>
      <c r="CF68">
        <v>0</v>
      </c>
      <c r="CG68">
        <v>0</v>
      </c>
      <c r="CM68">
        <v>0</v>
      </c>
      <c r="CN68" t="s">
        <v>3</v>
      </c>
      <c r="CO68">
        <v>0</v>
      </c>
      <c r="CP68">
        <f>(P68+Q68+S68)</f>
        <v>27506.690000000002</v>
      </c>
      <c r="CQ68">
        <f>(AC68*BC68*AW68)</f>
        <v>2994.86</v>
      </c>
      <c r="CR68">
        <f>((((ET68)*BB68-(EU68)*BS68)+AE68*BS68)*AV68)</f>
        <v>0</v>
      </c>
      <c r="CS68">
        <f>(AE68*BS68*AV68)</f>
        <v>0</v>
      </c>
      <c r="CT68">
        <f>(AF68*BA68*AV68)</f>
        <v>1172.82</v>
      </c>
      <c r="CU68">
        <f>AG68</f>
        <v>0</v>
      </c>
      <c r="CV68">
        <f>(AH68*AV68)</f>
        <v>6.22</v>
      </c>
      <c r="CW68">
        <f>AI68</f>
        <v>0</v>
      </c>
      <c r="CX68">
        <f>AJ68</f>
        <v>0</v>
      </c>
      <c r="CY68">
        <f>((S68*BZ68)/100)</f>
        <v>5418.4269999999997</v>
      </c>
      <c r="CZ68">
        <f>((S68*CA68)/100)</f>
        <v>774.06099999999992</v>
      </c>
      <c r="DC68" t="s">
        <v>3</v>
      </c>
      <c r="DD68" t="s">
        <v>3</v>
      </c>
      <c r="DE68" t="s">
        <v>3</v>
      </c>
      <c r="DF68" t="s">
        <v>3</v>
      </c>
      <c r="DG68" t="s">
        <v>3</v>
      </c>
      <c r="DH68" t="s">
        <v>3</v>
      </c>
      <c r="DI68" t="s">
        <v>3</v>
      </c>
      <c r="DJ68" t="s">
        <v>3</v>
      </c>
      <c r="DK68" t="s">
        <v>3</v>
      </c>
      <c r="DL68" t="s">
        <v>3</v>
      </c>
      <c r="DM68" t="s">
        <v>3</v>
      </c>
      <c r="DN68">
        <v>0</v>
      </c>
      <c r="DO68">
        <v>0</v>
      </c>
      <c r="DP68">
        <v>1</v>
      </c>
      <c r="DQ68">
        <v>1</v>
      </c>
      <c r="DU68">
        <v>1010</v>
      </c>
      <c r="DV68" t="s">
        <v>93</v>
      </c>
      <c r="DW68" t="s">
        <v>93</v>
      </c>
      <c r="DX68">
        <v>10</v>
      </c>
      <c r="EE68">
        <v>55317522</v>
      </c>
      <c r="EF68">
        <v>1</v>
      </c>
      <c r="EG68" t="s">
        <v>19</v>
      </c>
      <c r="EH68">
        <v>0</v>
      </c>
      <c r="EI68" t="s">
        <v>3</v>
      </c>
      <c r="EJ68">
        <v>4</v>
      </c>
      <c r="EK68">
        <v>0</v>
      </c>
      <c r="EL68" t="s">
        <v>20</v>
      </c>
      <c r="EM68" t="s">
        <v>21</v>
      </c>
      <c r="EO68" t="s">
        <v>3</v>
      </c>
      <c r="EQ68">
        <v>0</v>
      </c>
      <c r="ER68">
        <v>4167.68</v>
      </c>
      <c r="ES68">
        <v>2994.86</v>
      </c>
      <c r="ET68">
        <v>0</v>
      </c>
      <c r="EU68">
        <v>0</v>
      </c>
      <c r="EV68">
        <v>1172.82</v>
      </c>
      <c r="EW68">
        <v>6.22</v>
      </c>
      <c r="EX68">
        <v>0</v>
      </c>
      <c r="EY68">
        <v>0</v>
      </c>
      <c r="FQ68">
        <v>0</v>
      </c>
      <c r="FR68">
        <f>ROUND(IF(AND(BH68=3,BI68=3),P68,0),2)</f>
        <v>0</v>
      </c>
      <c r="FS68">
        <v>0</v>
      </c>
      <c r="FX68">
        <v>70</v>
      </c>
      <c r="FY68">
        <v>10</v>
      </c>
      <c r="GA68" t="s">
        <v>3</v>
      </c>
      <c r="GD68">
        <v>0</v>
      </c>
      <c r="GF68">
        <v>1404583839</v>
      </c>
      <c r="GG68">
        <v>2</v>
      </c>
      <c r="GH68">
        <v>1</v>
      </c>
      <c r="GI68">
        <v>-2</v>
      </c>
      <c r="GJ68">
        <v>0</v>
      </c>
      <c r="GK68">
        <f>ROUND(R68*(R12)/100,2)</f>
        <v>0</v>
      </c>
      <c r="GL68">
        <f>ROUND(IF(AND(BH68=3,BI68=3,FS68&lt;&gt;0),P68,0),2)</f>
        <v>0</v>
      </c>
      <c r="GM68">
        <f>ROUND(O68+X68+Y68+GK68,2)+GX68</f>
        <v>33699.18</v>
      </c>
      <c r="GN68">
        <f>IF(OR(BI68=0,BI68=1),ROUND(O68+X68+Y68+GK68,2),0)</f>
        <v>0</v>
      </c>
      <c r="GO68">
        <f>IF(BI68=2,ROUND(O68+X68+Y68+GK68,2),0)</f>
        <v>0</v>
      </c>
      <c r="GP68">
        <f>IF(BI68=4,ROUND(O68+X68+Y68+GK68,2)+GX68,0)</f>
        <v>33699.18</v>
      </c>
      <c r="GR68">
        <v>0</v>
      </c>
      <c r="GS68">
        <v>3</v>
      </c>
      <c r="GT68">
        <v>0</v>
      </c>
      <c r="GU68" t="s">
        <v>3</v>
      </c>
      <c r="GV68">
        <f>ROUND((GT68),6)</f>
        <v>0</v>
      </c>
      <c r="GW68">
        <v>1</v>
      </c>
      <c r="GX68">
        <f>ROUND(HC68*I68,2)</f>
        <v>0</v>
      </c>
      <c r="HA68">
        <v>0</v>
      </c>
      <c r="HB68">
        <v>0</v>
      </c>
      <c r="HC68">
        <f>GV68*GW68</f>
        <v>0</v>
      </c>
      <c r="IK68">
        <v>0</v>
      </c>
    </row>
    <row r="69" spans="1:245" x14ac:dyDescent="0.2">
      <c r="A69">
        <v>17</v>
      </c>
      <c r="B69">
        <v>1</v>
      </c>
      <c r="E69" t="s">
        <v>95</v>
      </c>
      <c r="F69" t="s">
        <v>96</v>
      </c>
      <c r="G69" t="s">
        <v>97</v>
      </c>
      <c r="H69" t="s">
        <v>98</v>
      </c>
      <c r="I69">
        <v>132</v>
      </c>
      <c r="J69">
        <v>0</v>
      </c>
      <c r="O69">
        <f>ROUND(CP69,2)</f>
        <v>445500</v>
      </c>
      <c r="P69">
        <f>ROUND(CQ69*I69,2)</f>
        <v>445500</v>
      </c>
      <c r="Q69">
        <f>ROUND(CR69*I69,2)</f>
        <v>0</v>
      </c>
      <c r="R69">
        <f>ROUND(CS69*I69,2)</f>
        <v>0</v>
      </c>
      <c r="S69">
        <f>ROUND(CT69*I69,2)</f>
        <v>0</v>
      </c>
      <c r="T69">
        <f>ROUND(CU69*I69,2)</f>
        <v>0</v>
      </c>
      <c r="U69">
        <f>CV69*I69</f>
        <v>0</v>
      </c>
      <c r="V69">
        <f>CW69*I69</f>
        <v>0</v>
      </c>
      <c r="W69">
        <f>ROUND(CX69*I69,2)</f>
        <v>0</v>
      </c>
      <c r="X69">
        <f>ROUND(CY69,2)</f>
        <v>0</v>
      </c>
      <c r="Y69">
        <f>ROUND(CZ69,2)</f>
        <v>0</v>
      </c>
      <c r="AA69">
        <v>55574044</v>
      </c>
      <c r="AB69">
        <f>ROUND((AC69+AD69+AF69),6)</f>
        <v>3375</v>
      </c>
      <c r="AC69">
        <f>ROUND((ES69),6)</f>
        <v>3375</v>
      </c>
      <c r="AD69">
        <f>ROUND((((ET69)-(EU69))+AE69),6)</f>
        <v>0</v>
      </c>
      <c r="AE69">
        <f>ROUND((EU69),6)</f>
        <v>0</v>
      </c>
      <c r="AF69">
        <f>ROUND((EV69),6)</f>
        <v>0</v>
      </c>
      <c r="AG69">
        <f>ROUND((AP69),6)</f>
        <v>0</v>
      </c>
      <c r="AH69">
        <f>(EW69)</f>
        <v>0</v>
      </c>
      <c r="AI69">
        <f>(EX69)</f>
        <v>0</v>
      </c>
      <c r="AJ69">
        <f>(AS69)</f>
        <v>0</v>
      </c>
      <c r="AK69">
        <v>3375</v>
      </c>
      <c r="AL69">
        <v>3375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70</v>
      </c>
      <c r="AU69">
        <v>10</v>
      </c>
      <c r="AV69">
        <v>1</v>
      </c>
      <c r="AW69">
        <v>1</v>
      </c>
      <c r="AZ69">
        <v>1</v>
      </c>
      <c r="BA69">
        <v>1</v>
      </c>
      <c r="BB69">
        <v>1</v>
      </c>
      <c r="BC69">
        <v>1</v>
      </c>
      <c r="BD69" t="s">
        <v>3</v>
      </c>
      <c r="BE69" t="s">
        <v>3</v>
      </c>
      <c r="BF69" t="s">
        <v>3</v>
      </c>
      <c r="BG69" t="s">
        <v>3</v>
      </c>
      <c r="BH69">
        <v>3</v>
      </c>
      <c r="BI69">
        <v>4</v>
      </c>
      <c r="BJ69" t="s">
        <v>3</v>
      </c>
      <c r="BM69">
        <v>0</v>
      </c>
      <c r="BN69">
        <v>0</v>
      </c>
      <c r="BO69" t="s">
        <v>3</v>
      </c>
      <c r="BP69">
        <v>0</v>
      </c>
      <c r="BQ69">
        <v>1</v>
      </c>
      <c r="BR69">
        <v>0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 t="s">
        <v>3</v>
      </c>
      <c r="BZ69">
        <v>70</v>
      </c>
      <c r="CA69">
        <v>10</v>
      </c>
      <c r="CE69">
        <v>0</v>
      </c>
      <c r="CF69">
        <v>0</v>
      </c>
      <c r="CG69">
        <v>0</v>
      </c>
      <c r="CM69">
        <v>0</v>
      </c>
      <c r="CN69" t="s">
        <v>3</v>
      </c>
      <c r="CO69">
        <v>0</v>
      </c>
      <c r="CP69">
        <f>(P69+Q69+S69)</f>
        <v>445500</v>
      </c>
      <c r="CQ69">
        <f>(AC69*BC69*AW69)</f>
        <v>3375</v>
      </c>
      <c r="CR69">
        <f>((((ET69)*BB69-(EU69)*BS69)+AE69*BS69)*AV69)</f>
        <v>0</v>
      </c>
      <c r="CS69">
        <f>(AE69*BS69*AV69)</f>
        <v>0</v>
      </c>
      <c r="CT69">
        <f>(AF69*BA69*AV69)</f>
        <v>0</v>
      </c>
      <c r="CU69">
        <f>AG69</f>
        <v>0</v>
      </c>
      <c r="CV69">
        <f>(AH69*AV69)</f>
        <v>0</v>
      </c>
      <c r="CW69">
        <f>AI69</f>
        <v>0</v>
      </c>
      <c r="CX69">
        <f>AJ69</f>
        <v>0</v>
      </c>
      <c r="CY69">
        <f>((S69*BZ69)/100)</f>
        <v>0</v>
      </c>
      <c r="CZ69">
        <f>((S69*CA69)/100)</f>
        <v>0</v>
      </c>
      <c r="DC69" t="s">
        <v>3</v>
      </c>
      <c r="DD69" t="s">
        <v>3</v>
      </c>
      <c r="DE69" t="s">
        <v>3</v>
      </c>
      <c r="DF69" t="s">
        <v>3</v>
      </c>
      <c r="DG69" t="s">
        <v>3</v>
      </c>
      <c r="DH69" t="s">
        <v>3</v>
      </c>
      <c r="DI69" t="s">
        <v>3</v>
      </c>
      <c r="DJ69" t="s">
        <v>3</v>
      </c>
      <c r="DK69" t="s">
        <v>3</v>
      </c>
      <c r="DL69" t="s">
        <v>3</v>
      </c>
      <c r="DM69" t="s">
        <v>3</v>
      </c>
      <c r="DN69">
        <v>0</v>
      </c>
      <c r="DO69">
        <v>0</v>
      </c>
      <c r="DP69">
        <v>1</v>
      </c>
      <c r="DQ69">
        <v>1</v>
      </c>
      <c r="DU69">
        <v>1003</v>
      </c>
      <c r="DV69" t="s">
        <v>98</v>
      </c>
      <c r="DW69" t="s">
        <v>98</v>
      </c>
      <c r="DX69">
        <v>1</v>
      </c>
      <c r="EE69">
        <v>55317522</v>
      </c>
      <c r="EF69">
        <v>1</v>
      </c>
      <c r="EG69" t="s">
        <v>19</v>
      </c>
      <c r="EH69">
        <v>0</v>
      </c>
      <c r="EI69" t="s">
        <v>3</v>
      </c>
      <c r="EJ69">
        <v>4</v>
      </c>
      <c r="EK69">
        <v>0</v>
      </c>
      <c r="EL69" t="s">
        <v>20</v>
      </c>
      <c r="EM69" t="s">
        <v>21</v>
      </c>
      <c r="EO69" t="s">
        <v>3</v>
      </c>
      <c r="EQ69">
        <v>0</v>
      </c>
      <c r="ER69">
        <v>3375</v>
      </c>
      <c r="ES69">
        <v>3375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5</v>
      </c>
      <c r="FC69">
        <v>1</v>
      </c>
      <c r="FD69">
        <v>18</v>
      </c>
      <c r="FF69">
        <v>4050</v>
      </c>
      <c r="FQ69">
        <v>0</v>
      </c>
      <c r="FR69">
        <f>ROUND(IF(AND(BH69=3,BI69=3),P69,0),2)</f>
        <v>0</v>
      </c>
      <c r="FS69">
        <v>0</v>
      </c>
      <c r="FX69">
        <v>70</v>
      </c>
      <c r="FY69">
        <v>10</v>
      </c>
      <c r="GA69" t="s">
        <v>99</v>
      </c>
      <c r="GD69">
        <v>0</v>
      </c>
      <c r="GF69">
        <v>-1313044476</v>
      </c>
      <c r="GG69">
        <v>2</v>
      </c>
      <c r="GH69">
        <v>3</v>
      </c>
      <c r="GI69">
        <v>-2</v>
      </c>
      <c r="GJ69">
        <v>0</v>
      </c>
      <c r="GK69">
        <f>ROUND(R69*(R12)/100,2)</f>
        <v>0</v>
      </c>
      <c r="GL69">
        <f>ROUND(IF(AND(BH69=3,BI69=3,FS69&lt;&gt;0),P69,0),2)</f>
        <v>0</v>
      </c>
      <c r="GM69">
        <f>ROUND(O69+X69+Y69+GK69,2)+GX69</f>
        <v>445500</v>
      </c>
      <c r="GN69">
        <f>IF(OR(BI69=0,BI69=1),ROUND(O69+X69+Y69+GK69,2),0)</f>
        <v>0</v>
      </c>
      <c r="GO69">
        <f>IF(BI69=2,ROUND(O69+X69+Y69+GK69,2),0)</f>
        <v>0</v>
      </c>
      <c r="GP69">
        <f>IF(BI69=4,ROUND(O69+X69+Y69+GK69,2)+GX69,0)</f>
        <v>445500</v>
      </c>
      <c r="GR69">
        <v>1</v>
      </c>
      <c r="GS69">
        <v>1</v>
      </c>
      <c r="GT69">
        <v>0</v>
      </c>
      <c r="GU69" t="s">
        <v>3</v>
      </c>
      <c r="GV69">
        <f>ROUND((GT69),6)</f>
        <v>0</v>
      </c>
      <c r="GW69">
        <v>1</v>
      </c>
      <c r="GX69">
        <f>ROUND(HC69*I69,2)</f>
        <v>0</v>
      </c>
      <c r="HA69">
        <v>0</v>
      </c>
      <c r="HB69">
        <v>0</v>
      </c>
      <c r="HC69">
        <f>GV69*GW69</f>
        <v>0</v>
      </c>
      <c r="IK69">
        <v>0</v>
      </c>
    </row>
    <row r="71" spans="1:245" x14ac:dyDescent="0.2">
      <c r="A71" s="2">
        <v>51</v>
      </c>
      <c r="B71" s="2">
        <f>B64</f>
        <v>1</v>
      </c>
      <c r="C71" s="2">
        <f>A64</f>
        <v>4</v>
      </c>
      <c r="D71" s="2">
        <f>ROW(A64)</f>
        <v>64</v>
      </c>
      <c r="E71" s="2"/>
      <c r="F71" s="2" t="str">
        <f>IF(F64&lt;&gt;"",F64,"")</f>
        <v>Новый раздел</v>
      </c>
      <c r="G71" s="2" t="str">
        <f>IF(G64&lt;&gt;"",G64,"")</f>
        <v>Установка ограждений -132п.м. Н-1м</v>
      </c>
      <c r="H71" s="2">
        <v>0</v>
      </c>
      <c r="I71" s="2"/>
      <c r="J71" s="2"/>
      <c r="K71" s="2"/>
      <c r="L71" s="2"/>
      <c r="M71" s="2"/>
      <c r="N71" s="2"/>
      <c r="O71" s="2">
        <f t="shared" ref="O71:T71" si="34">ROUND(AB71,2)</f>
        <v>473006.69</v>
      </c>
      <c r="P71" s="2">
        <f t="shared" si="34"/>
        <v>465266.08</v>
      </c>
      <c r="Q71" s="2">
        <f t="shared" si="34"/>
        <v>0</v>
      </c>
      <c r="R71" s="2">
        <f t="shared" si="34"/>
        <v>0</v>
      </c>
      <c r="S71" s="2">
        <f t="shared" si="34"/>
        <v>7740.61</v>
      </c>
      <c r="T71" s="2">
        <f t="shared" si="34"/>
        <v>0</v>
      </c>
      <c r="U71" s="2">
        <f>AH71</f>
        <v>41.052</v>
      </c>
      <c r="V71" s="2">
        <f>AI71</f>
        <v>0</v>
      </c>
      <c r="W71" s="2">
        <f>ROUND(AJ71,2)</f>
        <v>0</v>
      </c>
      <c r="X71" s="2">
        <f>ROUND(AK71,2)</f>
        <v>5418.43</v>
      </c>
      <c r="Y71" s="2">
        <f>ROUND(AL71,2)</f>
        <v>774.06</v>
      </c>
      <c r="Z71" s="2"/>
      <c r="AA71" s="2"/>
      <c r="AB71" s="2">
        <f>ROUND(SUMIF(AA68:AA69,"=55574044",O68:O69),2)</f>
        <v>473006.69</v>
      </c>
      <c r="AC71" s="2">
        <f>ROUND(SUMIF(AA68:AA69,"=55574044",P68:P69),2)</f>
        <v>465266.08</v>
      </c>
      <c r="AD71" s="2">
        <f>ROUND(SUMIF(AA68:AA69,"=55574044",Q68:Q69),2)</f>
        <v>0</v>
      </c>
      <c r="AE71" s="2">
        <f>ROUND(SUMIF(AA68:AA69,"=55574044",R68:R69),2)</f>
        <v>0</v>
      </c>
      <c r="AF71" s="2">
        <f>ROUND(SUMIF(AA68:AA69,"=55574044",S68:S69),2)</f>
        <v>7740.61</v>
      </c>
      <c r="AG71" s="2">
        <f>ROUND(SUMIF(AA68:AA69,"=55574044",T68:T69),2)</f>
        <v>0</v>
      </c>
      <c r="AH71" s="2">
        <f>SUMIF(AA68:AA69,"=55574044",U68:U69)</f>
        <v>41.052</v>
      </c>
      <c r="AI71" s="2">
        <f>SUMIF(AA68:AA69,"=55574044",V68:V69)</f>
        <v>0</v>
      </c>
      <c r="AJ71" s="2">
        <f>ROUND(SUMIF(AA68:AA69,"=55574044",W68:W69),2)</f>
        <v>0</v>
      </c>
      <c r="AK71" s="2">
        <f>ROUND(SUMIF(AA68:AA69,"=55574044",X68:X69),2)</f>
        <v>5418.43</v>
      </c>
      <c r="AL71" s="2">
        <f>ROUND(SUMIF(AA68:AA69,"=55574044",Y68:Y69),2)</f>
        <v>774.06</v>
      </c>
      <c r="AM71" s="2"/>
      <c r="AN71" s="2"/>
      <c r="AO71" s="2">
        <f t="shared" ref="AO71:BC71" si="35">ROUND(BX71,2)</f>
        <v>0</v>
      </c>
      <c r="AP71" s="2">
        <f t="shared" si="35"/>
        <v>0</v>
      </c>
      <c r="AQ71" s="2">
        <f t="shared" si="35"/>
        <v>0</v>
      </c>
      <c r="AR71" s="2">
        <f t="shared" si="35"/>
        <v>479199.18</v>
      </c>
      <c r="AS71" s="2">
        <f t="shared" si="35"/>
        <v>0</v>
      </c>
      <c r="AT71" s="2">
        <f t="shared" si="35"/>
        <v>0</v>
      </c>
      <c r="AU71" s="2">
        <f t="shared" si="35"/>
        <v>479199.18</v>
      </c>
      <c r="AV71" s="2">
        <f t="shared" si="35"/>
        <v>465266.08</v>
      </c>
      <c r="AW71" s="2">
        <f t="shared" si="35"/>
        <v>465266.08</v>
      </c>
      <c r="AX71" s="2">
        <f t="shared" si="35"/>
        <v>0</v>
      </c>
      <c r="AY71" s="2">
        <f t="shared" si="35"/>
        <v>465266.08</v>
      </c>
      <c r="AZ71" s="2">
        <f t="shared" si="35"/>
        <v>0</v>
      </c>
      <c r="BA71" s="2">
        <f t="shared" si="35"/>
        <v>0</v>
      </c>
      <c r="BB71" s="2">
        <f t="shared" si="35"/>
        <v>0</v>
      </c>
      <c r="BC71" s="2">
        <f t="shared" si="35"/>
        <v>0</v>
      </c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>
        <f>ROUND(SUMIF(AA68:AA69,"=55574044",FQ68:FQ69),2)</f>
        <v>0</v>
      </c>
      <c r="BY71" s="2">
        <f>ROUND(SUMIF(AA68:AA69,"=55574044",FR68:FR69),2)</f>
        <v>0</v>
      </c>
      <c r="BZ71" s="2">
        <f>ROUND(SUMIF(AA68:AA69,"=55574044",GL68:GL69),2)</f>
        <v>0</v>
      </c>
      <c r="CA71" s="2">
        <f>ROUND(SUMIF(AA68:AA69,"=55574044",GM68:GM69),2)</f>
        <v>479199.18</v>
      </c>
      <c r="CB71" s="2">
        <f>ROUND(SUMIF(AA68:AA69,"=55574044",GN68:GN69),2)</f>
        <v>0</v>
      </c>
      <c r="CC71" s="2">
        <f>ROUND(SUMIF(AA68:AA69,"=55574044",GO68:GO69),2)</f>
        <v>0</v>
      </c>
      <c r="CD71" s="2">
        <f>ROUND(SUMIF(AA68:AA69,"=55574044",GP68:GP69),2)</f>
        <v>479199.18</v>
      </c>
      <c r="CE71" s="2">
        <f>AC71-BX71</f>
        <v>465266.08</v>
      </c>
      <c r="CF71" s="2">
        <f>AC71-BY71</f>
        <v>465266.08</v>
      </c>
      <c r="CG71" s="2">
        <f>BX71-BZ71</f>
        <v>0</v>
      </c>
      <c r="CH71" s="2">
        <f>AC71-BX71-BY71+BZ71</f>
        <v>465266.08</v>
      </c>
      <c r="CI71" s="2">
        <f>BY71-BZ71</f>
        <v>0</v>
      </c>
      <c r="CJ71" s="2">
        <f>ROUND(SUMIF(AA68:AA69,"=55574044",GX68:GX69),2)</f>
        <v>0</v>
      </c>
      <c r="CK71" s="2">
        <f>ROUND(SUMIF(AA68:AA69,"=55574044",GY68:GY69),2)</f>
        <v>0</v>
      </c>
      <c r="CL71" s="2">
        <f>ROUND(SUMIF(AA68:AA69,"=55574044",GZ68:GZ69),2)</f>
        <v>0</v>
      </c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>
        <v>0</v>
      </c>
    </row>
    <row r="73" spans="1:245" x14ac:dyDescent="0.2">
      <c r="A73" s="4">
        <v>50</v>
      </c>
      <c r="B73" s="4">
        <v>0</v>
      </c>
      <c r="C73" s="4">
        <v>0</v>
      </c>
      <c r="D73" s="4">
        <v>1</v>
      </c>
      <c r="E73" s="4">
        <v>201</v>
      </c>
      <c r="F73" s="4">
        <f>ROUND(Source!O71,O73)</f>
        <v>473006.69</v>
      </c>
      <c r="G73" s="4" t="s">
        <v>34</v>
      </c>
      <c r="H73" s="4" t="s">
        <v>35</v>
      </c>
      <c r="I73" s="4"/>
      <c r="J73" s="4"/>
      <c r="K73" s="4">
        <v>201</v>
      </c>
      <c r="L73" s="4">
        <v>1</v>
      </c>
      <c r="M73" s="4">
        <v>3</v>
      </c>
      <c r="N73" s="4" t="s">
        <v>3</v>
      </c>
      <c r="O73" s="4">
        <v>2</v>
      </c>
      <c r="P73" s="4"/>
      <c r="Q73" s="4"/>
      <c r="R73" s="4"/>
      <c r="S73" s="4"/>
      <c r="T73" s="4"/>
      <c r="U73" s="4"/>
      <c r="V73" s="4"/>
      <c r="W73" s="4"/>
    </row>
    <row r="74" spans="1:245" x14ac:dyDescent="0.2">
      <c r="A74" s="4">
        <v>50</v>
      </c>
      <c r="B74" s="4">
        <v>0</v>
      </c>
      <c r="C74" s="4">
        <v>0</v>
      </c>
      <c r="D74" s="4">
        <v>1</v>
      </c>
      <c r="E74" s="4">
        <v>202</v>
      </c>
      <c r="F74" s="4">
        <f>ROUND(Source!P71,O74)</f>
        <v>465266.08</v>
      </c>
      <c r="G74" s="4" t="s">
        <v>36</v>
      </c>
      <c r="H74" s="4" t="s">
        <v>37</v>
      </c>
      <c r="I74" s="4"/>
      <c r="J74" s="4"/>
      <c r="K74" s="4">
        <v>202</v>
      </c>
      <c r="L74" s="4">
        <v>2</v>
      </c>
      <c r="M74" s="4">
        <v>3</v>
      </c>
      <c r="N74" s="4" t="s">
        <v>3</v>
      </c>
      <c r="O74" s="4">
        <v>2</v>
      </c>
      <c r="P74" s="4"/>
      <c r="Q74" s="4"/>
      <c r="R74" s="4"/>
      <c r="S74" s="4"/>
      <c r="T74" s="4"/>
      <c r="U74" s="4"/>
      <c r="V74" s="4"/>
      <c r="W74" s="4"/>
    </row>
    <row r="75" spans="1:245" x14ac:dyDescent="0.2">
      <c r="A75" s="4">
        <v>50</v>
      </c>
      <c r="B75" s="4">
        <v>0</v>
      </c>
      <c r="C75" s="4">
        <v>0</v>
      </c>
      <c r="D75" s="4">
        <v>1</v>
      </c>
      <c r="E75" s="4">
        <v>222</v>
      </c>
      <c r="F75" s="4">
        <f>ROUND(Source!AO71,O75)</f>
        <v>0</v>
      </c>
      <c r="G75" s="4" t="s">
        <v>38</v>
      </c>
      <c r="H75" s="4" t="s">
        <v>39</v>
      </c>
      <c r="I75" s="4"/>
      <c r="J75" s="4"/>
      <c r="K75" s="4">
        <v>222</v>
      </c>
      <c r="L75" s="4">
        <v>3</v>
      </c>
      <c r="M75" s="4">
        <v>3</v>
      </c>
      <c r="N75" s="4" t="s">
        <v>3</v>
      </c>
      <c r="O75" s="4">
        <v>2</v>
      </c>
      <c r="P75" s="4"/>
      <c r="Q75" s="4"/>
      <c r="R75" s="4"/>
      <c r="S75" s="4"/>
      <c r="T75" s="4"/>
      <c r="U75" s="4"/>
      <c r="V75" s="4"/>
      <c r="W75" s="4"/>
    </row>
    <row r="76" spans="1:245" x14ac:dyDescent="0.2">
      <c r="A76" s="4">
        <v>50</v>
      </c>
      <c r="B76" s="4">
        <v>0</v>
      </c>
      <c r="C76" s="4">
        <v>0</v>
      </c>
      <c r="D76" s="4">
        <v>1</v>
      </c>
      <c r="E76" s="4">
        <v>225</v>
      </c>
      <c r="F76" s="4">
        <f>ROUND(Source!AV71,O76)</f>
        <v>465266.08</v>
      </c>
      <c r="G76" s="4" t="s">
        <v>40</v>
      </c>
      <c r="H76" s="4" t="s">
        <v>41</v>
      </c>
      <c r="I76" s="4"/>
      <c r="J76" s="4"/>
      <c r="K76" s="4">
        <v>225</v>
      </c>
      <c r="L76" s="4">
        <v>4</v>
      </c>
      <c r="M76" s="4">
        <v>3</v>
      </c>
      <c r="N76" s="4" t="s">
        <v>3</v>
      </c>
      <c r="O76" s="4">
        <v>2</v>
      </c>
      <c r="P76" s="4"/>
      <c r="Q76" s="4"/>
      <c r="R76" s="4"/>
      <c r="S76" s="4"/>
      <c r="T76" s="4"/>
      <c r="U76" s="4"/>
      <c r="V76" s="4"/>
      <c r="W76" s="4"/>
    </row>
    <row r="77" spans="1:245" x14ac:dyDescent="0.2">
      <c r="A77" s="4">
        <v>50</v>
      </c>
      <c r="B77" s="4">
        <v>0</v>
      </c>
      <c r="C77" s="4">
        <v>0</v>
      </c>
      <c r="D77" s="4">
        <v>1</v>
      </c>
      <c r="E77" s="4">
        <v>226</v>
      </c>
      <c r="F77" s="4">
        <f>ROUND(Source!AW71,O77)</f>
        <v>465266.08</v>
      </c>
      <c r="G77" s="4" t="s">
        <v>42</v>
      </c>
      <c r="H77" s="4" t="s">
        <v>43</v>
      </c>
      <c r="I77" s="4"/>
      <c r="J77" s="4"/>
      <c r="K77" s="4">
        <v>226</v>
      </c>
      <c r="L77" s="4">
        <v>5</v>
      </c>
      <c r="M77" s="4">
        <v>3</v>
      </c>
      <c r="N77" s="4" t="s">
        <v>3</v>
      </c>
      <c r="O77" s="4">
        <v>2</v>
      </c>
      <c r="P77" s="4"/>
      <c r="Q77" s="4"/>
      <c r="R77" s="4"/>
      <c r="S77" s="4"/>
      <c r="T77" s="4"/>
      <c r="U77" s="4"/>
      <c r="V77" s="4"/>
      <c r="W77" s="4"/>
    </row>
    <row r="78" spans="1:245" x14ac:dyDescent="0.2">
      <c r="A78" s="4">
        <v>50</v>
      </c>
      <c r="B78" s="4">
        <v>0</v>
      </c>
      <c r="C78" s="4">
        <v>0</v>
      </c>
      <c r="D78" s="4">
        <v>1</v>
      </c>
      <c r="E78" s="4">
        <v>227</v>
      </c>
      <c r="F78" s="4">
        <f>ROUND(Source!AX71,O78)</f>
        <v>0</v>
      </c>
      <c r="G78" s="4" t="s">
        <v>44</v>
      </c>
      <c r="H78" s="4" t="s">
        <v>45</v>
      </c>
      <c r="I78" s="4"/>
      <c r="J78" s="4"/>
      <c r="K78" s="4">
        <v>227</v>
      </c>
      <c r="L78" s="4">
        <v>6</v>
      </c>
      <c r="M78" s="4">
        <v>3</v>
      </c>
      <c r="N78" s="4" t="s">
        <v>3</v>
      </c>
      <c r="O78" s="4">
        <v>2</v>
      </c>
      <c r="P78" s="4"/>
      <c r="Q78" s="4"/>
      <c r="R78" s="4"/>
      <c r="S78" s="4"/>
      <c r="T78" s="4"/>
      <c r="U78" s="4"/>
      <c r="V78" s="4"/>
      <c r="W78" s="4"/>
    </row>
    <row r="79" spans="1:245" x14ac:dyDescent="0.2">
      <c r="A79" s="4">
        <v>50</v>
      </c>
      <c r="B79" s="4">
        <v>0</v>
      </c>
      <c r="C79" s="4">
        <v>0</v>
      </c>
      <c r="D79" s="4">
        <v>1</v>
      </c>
      <c r="E79" s="4">
        <v>228</v>
      </c>
      <c r="F79" s="4">
        <f>ROUND(Source!AY71,O79)</f>
        <v>465266.08</v>
      </c>
      <c r="G79" s="4" t="s">
        <v>46</v>
      </c>
      <c r="H79" s="4" t="s">
        <v>47</v>
      </c>
      <c r="I79" s="4"/>
      <c r="J79" s="4"/>
      <c r="K79" s="4">
        <v>228</v>
      </c>
      <c r="L79" s="4">
        <v>7</v>
      </c>
      <c r="M79" s="4">
        <v>3</v>
      </c>
      <c r="N79" s="4" t="s">
        <v>3</v>
      </c>
      <c r="O79" s="4">
        <v>2</v>
      </c>
      <c r="P79" s="4"/>
      <c r="Q79" s="4"/>
      <c r="R79" s="4"/>
      <c r="S79" s="4"/>
      <c r="T79" s="4"/>
      <c r="U79" s="4"/>
      <c r="V79" s="4"/>
      <c r="W79" s="4"/>
    </row>
    <row r="80" spans="1:245" x14ac:dyDescent="0.2">
      <c r="A80" s="4">
        <v>50</v>
      </c>
      <c r="B80" s="4">
        <v>0</v>
      </c>
      <c r="C80" s="4">
        <v>0</v>
      </c>
      <c r="D80" s="4">
        <v>1</v>
      </c>
      <c r="E80" s="4">
        <v>216</v>
      </c>
      <c r="F80" s="4">
        <f>ROUND(Source!AP71,O80)</f>
        <v>0</v>
      </c>
      <c r="G80" s="4" t="s">
        <v>48</v>
      </c>
      <c r="H80" s="4" t="s">
        <v>49</v>
      </c>
      <c r="I80" s="4"/>
      <c r="J80" s="4"/>
      <c r="K80" s="4">
        <v>216</v>
      </c>
      <c r="L80" s="4">
        <v>8</v>
      </c>
      <c r="M80" s="4">
        <v>3</v>
      </c>
      <c r="N80" s="4" t="s">
        <v>3</v>
      </c>
      <c r="O80" s="4">
        <v>2</v>
      </c>
      <c r="P80" s="4"/>
      <c r="Q80" s="4"/>
      <c r="R80" s="4"/>
      <c r="S80" s="4"/>
      <c r="T80" s="4"/>
      <c r="U80" s="4"/>
      <c r="V80" s="4"/>
      <c r="W80" s="4"/>
    </row>
    <row r="81" spans="1:23" x14ac:dyDescent="0.2">
      <c r="A81" s="4">
        <v>50</v>
      </c>
      <c r="B81" s="4">
        <v>0</v>
      </c>
      <c r="C81" s="4">
        <v>0</v>
      </c>
      <c r="D81" s="4">
        <v>1</v>
      </c>
      <c r="E81" s="4">
        <v>223</v>
      </c>
      <c r="F81" s="4">
        <f>ROUND(Source!AQ71,O81)</f>
        <v>0</v>
      </c>
      <c r="G81" s="4" t="s">
        <v>50</v>
      </c>
      <c r="H81" s="4" t="s">
        <v>51</v>
      </c>
      <c r="I81" s="4"/>
      <c r="J81" s="4"/>
      <c r="K81" s="4">
        <v>223</v>
      </c>
      <c r="L81" s="4">
        <v>9</v>
      </c>
      <c r="M81" s="4">
        <v>3</v>
      </c>
      <c r="N81" s="4" t="s">
        <v>3</v>
      </c>
      <c r="O81" s="4">
        <v>2</v>
      </c>
      <c r="P81" s="4"/>
      <c r="Q81" s="4"/>
      <c r="R81" s="4"/>
      <c r="S81" s="4"/>
      <c r="T81" s="4"/>
      <c r="U81" s="4"/>
      <c r="V81" s="4"/>
      <c r="W81" s="4"/>
    </row>
    <row r="82" spans="1:23" x14ac:dyDescent="0.2">
      <c r="A82" s="4">
        <v>50</v>
      </c>
      <c r="B82" s="4">
        <v>0</v>
      </c>
      <c r="C82" s="4">
        <v>0</v>
      </c>
      <c r="D82" s="4">
        <v>1</v>
      </c>
      <c r="E82" s="4">
        <v>229</v>
      </c>
      <c r="F82" s="4">
        <f>ROUND(Source!AZ71,O82)</f>
        <v>0</v>
      </c>
      <c r="G82" s="4" t="s">
        <v>52</v>
      </c>
      <c r="H82" s="4" t="s">
        <v>53</v>
      </c>
      <c r="I82" s="4"/>
      <c r="J82" s="4"/>
      <c r="K82" s="4">
        <v>229</v>
      </c>
      <c r="L82" s="4">
        <v>10</v>
      </c>
      <c r="M82" s="4">
        <v>3</v>
      </c>
      <c r="N82" s="4" t="s">
        <v>3</v>
      </c>
      <c r="O82" s="4">
        <v>2</v>
      </c>
      <c r="P82" s="4"/>
      <c r="Q82" s="4"/>
      <c r="R82" s="4"/>
      <c r="S82" s="4"/>
      <c r="T82" s="4"/>
      <c r="U82" s="4"/>
      <c r="V82" s="4"/>
      <c r="W82" s="4"/>
    </row>
    <row r="83" spans="1:23" x14ac:dyDescent="0.2">
      <c r="A83" s="4">
        <v>50</v>
      </c>
      <c r="B83" s="4">
        <v>0</v>
      </c>
      <c r="C83" s="4">
        <v>0</v>
      </c>
      <c r="D83" s="4">
        <v>1</v>
      </c>
      <c r="E83" s="4">
        <v>203</v>
      </c>
      <c r="F83" s="4">
        <f>ROUND(Source!Q71,O83)</f>
        <v>0</v>
      </c>
      <c r="G83" s="4" t="s">
        <v>54</v>
      </c>
      <c r="H83" s="4" t="s">
        <v>55</v>
      </c>
      <c r="I83" s="4"/>
      <c r="J83" s="4"/>
      <c r="K83" s="4">
        <v>203</v>
      </c>
      <c r="L83" s="4">
        <v>11</v>
      </c>
      <c r="M83" s="4">
        <v>3</v>
      </c>
      <c r="N83" s="4" t="s">
        <v>3</v>
      </c>
      <c r="O83" s="4">
        <v>2</v>
      </c>
      <c r="P83" s="4"/>
      <c r="Q83" s="4"/>
      <c r="R83" s="4"/>
      <c r="S83" s="4"/>
      <c r="T83" s="4"/>
      <c r="U83" s="4"/>
      <c r="V83" s="4"/>
      <c r="W83" s="4"/>
    </row>
    <row r="84" spans="1:23" x14ac:dyDescent="0.2">
      <c r="A84" s="4">
        <v>50</v>
      </c>
      <c r="B84" s="4">
        <v>0</v>
      </c>
      <c r="C84" s="4">
        <v>0</v>
      </c>
      <c r="D84" s="4">
        <v>1</v>
      </c>
      <c r="E84" s="4">
        <v>231</v>
      </c>
      <c r="F84" s="4">
        <f>ROUND(Source!BB71,O84)</f>
        <v>0</v>
      </c>
      <c r="G84" s="4" t="s">
        <v>56</v>
      </c>
      <c r="H84" s="4" t="s">
        <v>57</v>
      </c>
      <c r="I84" s="4"/>
      <c r="J84" s="4"/>
      <c r="K84" s="4">
        <v>231</v>
      </c>
      <c r="L84" s="4">
        <v>12</v>
      </c>
      <c r="M84" s="4">
        <v>3</v>
      </c>
      <c r="N84" s="4" t="s">
        <v>3</v>
      </c>
      <c r="O84" s="4">
        <v>2</v>
      </c>
      <c r="P84" s="4"/>
      <c r="Q84" s="4"/>
      <c r="R84" s="4"/>
      <c r="S84" s="4"/>
      <c r="T84" s="4"/>
      <c r="U84" s="4"/>
      <c r="V84" s="4"/>
      <c r="W84" s="4"/>
    </row>
    <row r="85" spans="1:23" x14ac:dyDescent="0.2">
      <c r="A85" s="4">
        <v>50</v>
      </c>
      <c r="B85" s="4">
        <v>0</v>
      </c>
      <c r="C85" s="4">
        <v>0</v>
      </c>
      <c r="D85" s="4">
        <v>1</v>
      </c>
      <c r="E85" s="4">
        <v>204</v>
      </c>
      <c r="F85" s="4">
        <f>ROUND(Source!R71,O85)</f>
        <v>0</v>
      </c>
      <c r="G85" s="4" t="s">
        <v>58</v>
      </c>
      <c r="H85" s="4" t="s">
        <v>59</v>
      </c>
      <c r="I85" s="4"/>
      <c r="J85" s="4"/>
      <c r="K85" s="4">
        <v>204</v>
      </c>
      <c r="L85" s="4">
        <v>13</v>
      </c>
      <c r="M85" s="4">
        <v>3</v>
      </c>
      <c r="N85" s="4" t="s">
        <v>3</v>
      </c>
      <c r="O85" s="4">
        <v>2</v>
      </c>
      <c r="P85" s="4"/>
      <c r="Q85" s="4"/>
      <c r="R85" s="4"/>
      <c r="S85" s="4"/>
      <c r="T85" s="4"/>
      <c r="U85" s="4"/>
      <c r="V85" s="4"/>
      <c r="W85" s="4"/>
    </row>
    <row r="86" spans="1:23" x14ac:dyDescent="0.2">
      <c r="A86" s="4">
        <v>50</v>
      </c>
      <c r="B86" s="4">
        <v>0</v>
      </c>
      <c r="C86" s="4">
        <v>0</v>
      </c>
      <c r="D86" s="4">
        <v>1</v>
      </c>
      <c r="E86" s="4">
        <v>205</v>
      </c>
      <c r="F86" s="4">
        <f>ROUND(Source!S71,O86)</f>
        <v>7740.61</v>
      </c>
      <c r="G86" s="4" t="s">
        <v>60</v>
      </c>
      <c r="H86" s="4" t="s">
        <v>61</v>
      </c>
      <c r="I86" s="4"/>
      <c r="J86" s="4"/>
      <c r="K86" s="4">
        <v>205</v>
      </c>
      <c r="L86" s="4">
        <v>14</v>
      </c>
      <c r="M86" s="4">
        <v>3</v>
      </c>
      <c r="N86" s="4" t="s">
        <v>3</v>
      </c>
      <c r="O86" s="4">
        <v>2</v>
      </c>
      <c r="P86" s="4"/>
      <c r="Q86" s="4"/>
      <c r="R86" s="4"/>
      <c r="S86" s="4"/>
      <c r="T86" s="4"/>
      <c r="U86" s="4"/>
      <c r="V86" s="4"/>
      <c r="W86" s="4"/>
    </row>
    <row r="87" spans="1:23" x14ac:dyDescent="0.2">
      <c r="A87" s="4">
        <v>50</v>
      </c>
      <c r="B87" s="4">
        <v>0</v>
      </c>
      <c r="C87" s="4">
        <v>0</v>
      </c>
      <c r="D87" s="4">
        <v>1</v>
      </c>
      <c r="E87" s="4">
        <v>232</v>
      </c>
      <c r="F87" s="4">
        <f>ROUND(Source!BC71,O87)</f>
        <v>0</v>
      </c>
      <c r="G87" s="4" t="s">
        <v>62</v>
      </c>
      <c r="H87" s="4" t="s">
        <v>63</v>
      </c>
      <c r="I87" s="4"/>
      <c r="J87" s="4"/>
      <c r="K87" s="4">
        <v>232</v>
      </c>
      <c r="L87" s="4">
        <v>15</v>
      </c>
      <c r="M87" s="4">
        <v>3</v>
      </c>
      <c r="N87" s="4" t="s">
        <v>3</v>
      </c>
      <c r="O87" s="4">
        <v>2</v>
      </c>
      <c r="P87" s="4"/>
      <c r="Q87" s="4"/>
      <c r="R87" s="4"/>
      <c r="S87" s="4"/>
      <c r="T87" s="4"/>
      <c r="U87" s="4"/>
      <c r="V87" s="4"/>
      <c r="W87" s="4"/>
    </row>
    <row r="88" spans="1:23" x14ac:dyDescent="0.2">
      <c r="A88" s="4">
        <v>50</v>
      </c>
      <c r="B88" s="4">
        <v>0</v>
      </c>
      <c r="C88" s="4">
        <v>0</v>
      </c>
      <c r="D88" s="4">
        <v>1</v>
      </c>
      <c r="E88" s="4">
        <v>214</v>
      </c>
      <c r="F88" s="4">
        <f>ROUND(Source!AS71,O88)</f>
        <v>0</v>
      </c>
      <c r="G88" s="4" t="s">
        <v>64</v>
      </c>
      <c r="H88" s="4" t="s">
        <v>65</v>
      </c>
      <c r="I88" s="4"/>
      <c r="J88" s="4"/>
      <c r="K88" s="4">
        <v>214</v>
      </c>
      <c r="L88" s="4">
        <v>16</v>
      </c>
      <c r="M88" s="4">
        <v>3</v>
      </c>
      <c r="N88" s="4" t="s">
        <v>3</v>
      </c>
      <c r="O88" s="4">
        <v>2</v>
      </c>
      <c r="P88" s="4"/>
      <c r="Q88" s="4"/>
      <c r="R88" s="4"/>
      <c r="S88" s="4"/>
      <c r="T88" s="4"/>
      <c r="U88" s="4"/>
      <c r="V88" s="4"/>
      <c r="W88" s="4"/>
    </row>
    <row r="89" spans="1:23" x14ac:dyDescent="0.2">
      <c r="A89" s="4">
        <v>50</v>
      </c>
      <c r="B89" s="4">
        <v>0</v>
      </c>
      <c r="C89" s="4">
        <v>0</v>
      </c>
      <c r="D89" s="4">
        <v>1</v>
      </c>
      <c r="E89" s="4">
        <v>215</v>
      </c>
      <c r="F89" s="4">
        <f>ROUND(Source!AT71,O89)</f>
        <v>0</v>
      </c>
      <c r="G89" s="4" t="s">
        <v>66</v>
      </c>
      <c r="H89" s="4" t="s">
        <v>67</v>
      </c>
      <c r="I89" s="4"/>
      <c r="J89" s="4"/>
      <c r="K89" s="4">
        <v>215</v>
      </c>
      <c r="L89" s="4">
        <v>17</v>
      </c>
      <c r="M89" s="4">
        <v>3</v>
      </c>
      <c r="N89" s="4" t="s">
        <v>3</v>
      </c>
      <c r="O89" s="4">
        <v>2</v>
      </c>
      <c r="P89" s="4"/>
      <c r="Q89" s="4"/>
      <c r="R89" s="4"/>
      <c r="S89" s="4"/>
      <c r="T89" s="4"/>
      <c r="U89" s="4"/>
      <c r="V89" s="4"/>
      <c r="W89" s="4"/>
    </row>
    <row r="90" spans="1:23" x14ac:dyDescent="0.2">
      <c r="A90" s="4">
        <v>50</v>
      </c>
      <c r="B90" s="4">
        <v>0</v>
      </c>
      <c r="C90" s="4">
        <v>0</v>
      </c>
      <c r="D90" s="4">
        <v>1</v>
      </c>
      <c r="E90" s="4">
        <v>217</v>
      </c>
      <c r="F90" s="4">
        <f>ROUND(Source!AU71,O90)</f>
        <v>479199.18</v>
      </c>
      <c r="G90" s="4" t="s">
        <v>68</v>
      </c>
      <c r="H90" s="4" t="s">
        <v>69</v>
      </c>
      <c r="I90" s="4"/>
      <c r="J90" s="4"/>
      <c r="K90" s="4">
        <v>217</v>
      </c>
      <c r="L90" s="4">
        <v>18</v>
      </c>
      <c r="M90" s="4">
        <v>3</v>
      </c>
      <c r="N90" s="4" t="s">
        <v>3</v>
      </c>
      <c r="O90" s="4">
        <v>2</v>
      </c>
      <c r="P90" s="4"/>
      <c r="Q90" s="4"/>
      <c r="R90" s="4"/>
      <c r="S90" s="4"/>
      <c r="T90" s="4"/>
      <c r="U90" s="4"/>
      <c r="V90" s="4"/>
      <c r="W90" s="4"/>
    </row>
    <row r="91" spans="1:23" x14ac:dyDescent="0.2">
      <c r="A91" s="4">
        <v>50</v>
      </c>
      <c r="B91" s="4">
        <v>0</v>
      </c>
      <c r="C91" s="4">
        <v>0</v>
      </c>
      <c r="D91" s="4">
        <v>1</v>
      </c>
      <c r="E91" s="4">
        <v>230</v>
      </c>
      <c r="F91" s="4">
        <f>ROUND(Source!BA71,O91)</f>
        <v>0</v>
      </c>
      <c r="G91" s="4" t="s">
        <v>70</v>
      </c>
      <c r="H91" s="4" t="s">
        <v>71</v>
      </c>
      <c r="I91" s="4"/>
      <c r="J91" s="4"/>
      <c r="K91" s="4">
        <v>230</v>
      </c>
      <c r="L91" s="4">
        <v>19</v>
      </c>
      <c r="M91" s="4">
        <v>3</v>
      </c>
      <c r="N91" s="4" t="s">
        <v>3</v>
      </c>
      <c r="O91" s="4">
        <v>2</v>
      </c>
      <c r="P91" s="4"/>
      <c r="Q91" s="4"/>
      <c r="R91" s="4"/>
      <c r="S91" s="4"/>
      <c r="T91" s="4"/>
      <c r="U91" s="4"/>
      <c r="V91" s="4"/>
      <c r="W91" s="4"/>
    </row>
    <row r="92" spans="1:23" x14ac:dyDescent="0.2">
      <c r="A92" s="4">
        <v>50</v>
      </c>
      <c r="B92" s="4">
        <v>0</v>
      </c>
      <c r="C92" s="4">
        <v>0</v>
      </c>
      <c r="D92" s="4">
        <v>1</v>
      </c>
      <c r="E92" s="4">
        <v>206</v>
      </c>
      <c r="F92" s="4">
        <f>ROUND(Source!T71,O92)</f>
        <v>0</v>
      </c>
      <c r="G92" s="4" t="s">
        <v>72</v>
      </c>
      <c r="H92" s="4" t="s">
        <v>73</v>
      </c>
      <c r="I92" s="4"/>
      <c r="J92" s="4"/>
      <c r="K92" s="4">
        <v>206</v>
      </c>
      <c r="L92" s="4">
        <v>20</v>
      </c>
      <c r="M92" s="4">
        <v>3</v>
      </c>
      <c r="N92" s="4" t="s">
        <v>3</v>
      </c>
      <c r="O92" s="4">
        <v>2</v>
      </c>
      <c r="P92" s="4"/>
      <c r="Q92" s="4"/>
      <c r="R92" s="4"/>
      <c r="S92" s="4"/>
      <c r="T92" s="4"/>
      <c r="U92" s="4"/>
      <c r="V92" s="4"/>
      <c r="W92" s="4"/>
    </row>
    <row r="93" spans="1:23" x14ac:dyDescent="0.2">
      <c r="A93" s="4">
        <v>50</v>
      </c>
      <c r="B93" s="4">
        <v>0</v>
      </c>
      <c r="C93" s="4">
        <v>0</v>
      </c>
      <c r="D93" s="4">
        <v>1</v>
      </c>
      <c r="E93" s="4">
        <v>207</v>
      </c>
      <c r="F93" s="4">
        <f>Source!U71</f>
        <v>41.052</v>
      </c>
      <c r="G93" s="4" t="s">
        <v>74</v>
      </c>
      <c r="H93" s="4" t="s">
        <v>75</v>
      </c>
      <c r="I93" s="4"/>
      <c r="J93" s="4"/>
      <c r="K93" s="4">
        <v>207</v>
      </c>
      <c r="L93" s="4">
        <v>21</v>
      </c>
      <c r="M93" s="4">
        <v>3</v>
      </c>
      <c r="N93" s="4" t="s">
        <v>3</v>
      </c>
      <c r="O93" s="4">
        <v>-1</v>
      </c>
      <c r="P93" s="4"/>
      <c r="Q93" s="4"/>
      <c r="R93" s="4"/>
      <c r="S93" s="4"/>
      <c r="T93" s="4"/>
      <c r="U93" s="4"/>
      <c r="V93" s="4"/>
      <c r="W93" s="4"/>
    </row>
    <row r="94" spans="1:23" x14ac:dyDescent="0.2">
      <c r="A94" s="4">
        <v>50</v>
      </c>
      <c r="B94" s="4">
        <v>0</v>
      </c>
      <c r="C94" s="4">
        <v>0</v>
      </c>
      <c r="D94" s="4">
        <v>1</v>
      </c>
      <c r="E94" s="4">
        <v>208</v>
      </c>
      <c r="F94" s="4">
        <f>Source!V71</f>
        <v>0</v>
      </c>
      <c r="G94" s="4" t="s">
        <v>76</v>
      </c>
      <c r="H94" s="4" t="s">
        <v>77</v>
      </c>
      <c r="I94" s="4"/>
      <c r="J94" s="4"/>
      <c r="K94" s="4">
        <v>208</v>
      </c>
      <c r="L94" s="4">
        <v>22</v>
      </c>
      <c r="M94" s="4">
        <v>3</v>
      </c>
      <c r="N94" s="4" t="s">
        <v>3</v>
      </c>
      <c r="O94" s="4">
        <v>-1</v>
      </c>
      <c r="P94" s="4"/>
      <c r="Q94" s="4"/>
      <c r="R94" s="4"/>
      <c r="S94" s="4"/>
      <c r="T94" s="4"/>
      <c r="U94" s="4"/>
      <c r="V94" s="4"/>
      <c r="W94" s="4"/>
    </row>
    <row r="95" spans="1:23" x14ac:dyDescent="0.2">
      <c r="A95" s="4">
        <v>50</v>
      </c>
      <c r="B95" s="4">
        <v>0</v>
      </c>
      <c r="C95" s="4">
        <v>0</v>
      </c>
      <c r="D95" s="4">
        <v>1</v>
      </c>
      <c r="E95" s="4">
        <v>209</v>
      </c>
      <c r="F95" s="4">
        <f>ROUND(Source!W71,O95)</f>
        <v>0</v>
      </c>
      <c r="G95" s="4" t="s">
        <v>78</v>
      </c>
      <c r="H95" s="4" t="s">
        <v>79</v>
      </c>
      <c r="I95" s="4"/>
      <c r="J95" s="4"/>
      <c r="K95" s="4">
        <v>209</v>
      </c>
      <c r="L95" s="4">
        <v>23</v>
      </c>
      <c r="M95" s="4">
        <v>3</v>
      </c>
      <c r="N95" s="4" t="s">
        <v>3</v>
      </c>
      <c r="O95" s="4">
        <v>2</v>
      </c>
      <c r="P95" s="4"/>
      <c r="Q95" s="4"/>
      <c r="R95" s="4"/>
      <c r="S95" s="4"/>
      <c r="T95" s="4"/>
      <c r="U95" s="4"/>
      <c r="V95" s="4"/>
      <c r="W95" s="4"/>
    </row>
    <row r="96" spans="1:23" x14ac:dyDescent="0.2">
      <c r="A96" s="4">
        <v>50</v>
      </c>
      <c r="B96" s="4">
        <v>0</v>
      </c>
      <c r="C96" s="4">
        <v>0</v>
      </c>
      <c r="D96" s="4">
        <v>1</v>
      </c>
      <c r="E96" s="4">
        <v>210</v>
      </c>
      <c r="F96" s="4">
        <f>ROUND(Source!X71,O96)</f>
        <v>5418.43</v>
      </c>
      <c r="G96" s="4" t="s">
        <v>80</v>
      </c>
      <c r="H96" s="4" t="s">
        <v>81</v>
      </c>
      <c r="I96" s="4"/>
      <c r="J96" s="4"/>
      <c r="K96" s="4">
        <v>210</v>
      </c>
      <c r="L96" s="4">
        <v>24</v>
      </c>
      <c r="M96" s="4">
        <v>3</v>
      </c>
      <c r="N96" s="4" t="s">
        <v>3</v>
      </c>
      <c r="O96" s="4">
        <v>2</v>
      </c>
      <c r="P96" s="4"/>
      <c r="Q96" s="4"/>
      <c r="R96" s="4"/>
      <c r="S96" s="4"/>
      <c r="T96" s="4"/>
      <c r="U96" s="4"/>
      <c r="V96" s="4"/>
      <c r="W96" s="4"/>
    </row>
    <row r="97" spans="1:245" x14ac:dyDescent="0.2">
      <c r="A97" s="4">
        <v>50</v>
      </c>
      <c r="B97" s="4">
        <v>0</v>
      </c>
      <c r="C97" s="4">
        <v>0</v>
      </c>
      <c r="D97" s="4">
        <v>1</v>
      </c>
      <c r="E97" s="4">
        <v>211</v>
      </c>
      <c r="F97" s="4">
        <f>ROUND(Source!Y71,O97)</f>
        <v>774.06</v>
      </c>
      <c r="G97" s="4" t="s">
        <v>82</v>
      </c>
      <c r="H97" s="4" t="s">
        <v>83</v>
      </c>
      <c r="I97" s="4"/>
      <c r="J97" s="4"/>
      <c r="K97" s="4">
        <v>211</v>
      </c>
      <c r="L97" s="4">
        <v>25</v>
      </c>
      <c r="M97" s="4">
        <v>3</v>
      </c>
      <c r="N97" s="4" t="s">
        <v>3</v>
      </c>
      <c r="O97" s="4">
        <v>2</v>
      </c>
      <c r="P97" s="4"/>
      <c r="Q97" s="4"/>
      <c r="R97" s="4"/>
      <c r="S97" s="4"/>
      <c r="T97" s="4"/>
      <c r="U97" s="4"/>
      <c r="V97" s="4"/>
      <c r="W97" s="4"/>
    </row>
    <row r="98" spans="1:245" x14ac:dyDescent="0.2">
      <c r="A98" s="4">
        <v>50</v>
      </c>
      <c r="B98" s="4">
        <v>0</v>
      </c>
      <c r="C98" s="4">
        <v>0</v>
      </c>
      <c r="D98" s="4">
        <v>1</v>
      </c>
      <c r="E98" s="4">
        <v>224</v>
      </c>
      <c r="F98" s="4">
        <f>ROUND(Source!AR71,O98)</f>
        <v>479199.18</v>
      </c>
      <c r="G98" s="4" t="s">
        <v>84</v>
      </c>
      <c r="H98" s="4" t="s">
        <v>85</v>
      </c>
      <c r="I98" s="4"/>
      <c r="J98" s="4"/>
      <c r="K98" s="4">
        <v>224</v>
      </c>
      <c r="L98" s="4">
        <v>26</v>
      </c>
      <c r="M98" s="4">
        <v>3</v>
      </c>
      <c r="N98" s="4" t="s">
        <v>3</v>
      </c>
      <c r="O98" s="4">
        <v>2</v>
      </c>
      <c r="P98" s="4"/>
      <c r="Q98" s="4"/>
      <c r="R98" s="4"/>
      <c r="S98" s="4"/>
      <c r="T98" s="4"/>
      <c r="U98" s="4"/>
      <c r="V98" s="4"/>
      <c r="W98" s="4"/>
    </row>
    <row r="99" spans="1:245" x14ac:dyDescent="0.2">
      <c r="A99" s="4">
        <v>50</v>
      </c>
      <c r="B99" s="4">
        <v>1</v>
      </c>
      <c r="C99" s="4">
        <v>0</v>
      </c>
      <c r="D99" s="4">
        <v>2</v>
      </c>
      <c r="E99" s="4">
        <v>0</v>
      </c>
      <c r="F99" s="4">
        <f>ROUND(F98*0.2,O99)</f>
        <v>95839.84</v>
      </c>
      <c r="G99" s="4" t="s">
        <v>86</v>
      </c>
      <c r="H99" s="4" t="s">
        <v>87</v>
      </c>
      <c r="I99" s="4"/>
      <c r="J99" s="4"/>
      <c r="K99" s="4">
        <v>212</v>
      </c>
      <c r="L99" s="4">
        <v>27</v>
      </c>
      <c r="M99" s="4">
        <v>0</v>
      </c>
      <c r="N99" s="4" t="s">
        <v>3</v>
      </c>
      <c r="O99" s="4">
        <v>2</v>
      </c>
      <c r="P99" s="4"/>
      <c r="Q99" s="4"/>
      <c r="R99" s="4"/>
      <c r="S99" s="4"/>
      <c r="T99" s="4"/>
      <c r="U99" s="4"/>
      <c r="V99" s="4"/>
      <c r="W99" s="4"/>
    </row>
    <row r="100" spans="1:245" x14ac:dyDescent="0.2">
      <c r="A100" s="4">
        <v>50</v>
      </c>
      <c r="B100" s="4">
        <v>1</v>
      </c>
      <c r="C100" s="4">
        <v>0</v>
      </c>
      <c r="D100" s="4">
        <v>2</v>
      </c>
      <c r="E100" s="4">
        <v>0</v>
      </c>
      <c r="F100" s="4">
        <f>ROUND(F99+F98,O100)</f>
        <v>575039.02</v>
      </c>
      <c r="G100" s="4" t="s">
        <v>88</v>
      </c>
      <c r="H100" s="4" t="s">
        <v>88</v>
      </c>
      <c r="I100" s="4"/>
      <c r="J100" s="4"/>
      <c r="K100" s="4">
        <v>212</v>
      </c>
      <c r="L100" s="4">
        <v>28</v>
      </c>
      <c r="M100" s="4">
        <v>0</v>
      </c>
      <c r="N100" s="4" t="s">
        <v>3</v>
      </c>
      <c r="O100" s="4">
        <v>2</v>
      </c>
      <c r="P100" s="4"/>
      <c r="Q100" s="4"/>
      <c r="R100" s="4"/>
      <c r="S100" s="4"/>
      <c r="T100" s="4"/>
      <c r="U100" s="4"/>
      <c r="V100" s="4"/>
      <c r="W100" s="4"/>
    </row>
    <row r="102" spans="1:245" x14ac:dyDescent="0.2">
      <c r="A102" s="1">
        <v>4</v>
      </c>
      <c r="B102" s="1">
        <v>1</v>
      </c>
      <c r="C102" s="1"/>
      <c r="D102" s="1">
        <f>ROW(A162)</f>
        <v>162</v>
      </c>
      <c r="E102" s="1"/>
      <c r="F102" s="1" t="s">
        <v>12</v>
      </c>
      <c r="G102" s="1" t="s">
        <v>100</v>
      </c>
      <c r="H102" s="1" t="s">
        <v>3</v>
      </c>
      <c r="I102" s="1">
        <v>0</v>
      </c>
      <c r="J102" s="1"/>
      <c r="K102" s="1">
        <v>-1</v>
      </c>
      <c r="L102" s="1"/>
      <c r="M102" s="1"/>
      <c r="N102" s="1"/>
      <c r="O102" s="1"/>
      <c r="P102" s="1"/>
      <c r="Q102" s="1"/>
      <c r="R102" s="1"/>
      <c r="S102" s="1"/>
      <c r="T102" s="1"/>
      <c r="U102" s="1" t="s">
        <v>3</v>
      </c>
      <c r="V102" s="1">
        <v>0</v>
      </c>
      <c r="W102" s="1"/>
      <c r="X102" s="1"/>
      <c r="Y102" s="1"/>
      <c r="Z102" s="1"/>
      <c r="AA102" s="1"/>
      <c r="AB102" s="1" t="s">
        <v>3</v>
      </c>
      <c r="AC102" s="1" t="s">
        <v>3</v>
      </c>
      <c r="AD102" s="1" t="s">
        <v>3</v>
      </c>
      <c r="AE102" s="1" t="s">
        <v>3</v>
      </c>
      <c r="AF102" s="1" t="s">
        <v>3</v>
      </c>
      <c r="AG102" s="1" t="s">
        <v>3</v>
      </c>
      <c r="AH102" s="1"/>
      <c r="AI102" s="1"/>
      <c r="AJ102" s="1"/>
      <c r="AK102" s="1"/>
      <c r="AL102" s="1"/>
      <c r="AM102" s="1"/>
      <c r="AN102" s="1"/>
      <c r="AO102" s="1"/>
      <c r="AP102" s="1" t="s">
        <v>3</v>
      </c>
      <c r="AQ102" s="1" t="s">
        <v>3</v>
      </c>
      <c r="AR102" s="1" t="s">
        <v>3</v>
      </c>
      <c r="AS102" s="1"/>
      <c r="AT102" s="1"/>
      <c r="AU102" s="1"/>
      <c r="AV102" s="1"/>
      <c r="AW102" s="1"/>
      <c r="AX102" s="1"/>
      <c r="AY102" s="1"/>
      <c r="AZ102" s="1" t="s">
        <v>3</v>
      </c>
      <c r="BA102" s="1"/>
      <c r="BB102" s="1" t="s">
        <v>3</v>
      </c>
      <c r="BC102" s="1" t="s">
        <v>3</v>
      </c>
      <c r="BD102" s="1" t="s">
        <v>3</v>
      </c>
      <c r="BE102" s="1" t="s">
        <v>3</v>
      </c>
      <c r="BF102" s="1" t="s">
        <v>3</v>
      </c>
      <c r="BG102" s="1" t="s">
        <v>3</v>
      </c>
      <c r="BH102" s="1" t="s">
        <v>3</v>
      </c>
      <c r="BI102" s="1" t="s">
        <v>3</v>
      </c>
      <c r="BJ102" s="1" t="s">
        <v>3</v>
      </c>
      <c r="BK102" s="1" t="s">
        <v>3</v>
      </c>
      <c r="BL102" s="1" t="s">
        <v>3</v>
      </c>
      <c r="BM102" s="1" t="s">
        <v>3</v>
      </c>
      <c r="BN102" s="1" t="s">
        <v>3</v>
      </c>
      <c r="BO102" s="1" t="s">
        <v>3</v>
      </c>
      <c r="BP102" s="1" t="s">
        <v>3</v>
      </c>
      <c r="BQ102" s="1"/>
      <c r="BR102" s="1"/>
      <c r="BS102" s="1"/>
      <c r="BT102" s="1"/>
      <c r="BU102" s="1"/>
      <c r="BV102" s="1"/>
      <c r="BW102" s="1"/>
      <c r="BX102" s="1">
        <v>0</v>
      </c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>
        <v>0</v>
      </c>
    </row>
    <row r="104" spans="1:245" x14ac:dyDescent="0.2">
      <c r="A104" s="2">
        <v>52</v>
      </c>
      <c r="B104" s="2">
        <f t="shared" ref="B104:G104" si="36">B162</f>
        <v>1</v>
      </c>
      <c r="C104" s="2">
        <f t="shared" si="36"/>
        <v>4</v>
      </c>
      <c r="D104" s="2">
        <f t="shared" si="36"/>
        <v>102</v>
      </c>
      <c r="E104" s="2">
        <f t="shared" si="36"/>
        <v>0</v>
      </c>
      <c r="F104" s="2" t="str">
        <f t="shared" si="36"/>
        <v>Новый раздел</v>
      </c>
      <c r="G104" s="2" t="str">
        <f t="shared" si="36"/>
        <v>Устройство/замена синтетического покрытия на детской/спортивной площадке с устройством основания и установкой садового бортового камня 988 м2</v>
      </c>
      <c r="H104" s="2"/>
      <c r="I104" s="2"/>
      <c r="J104" s="2"/>
      <c r="K104" s="2"/>
      <c r="L104" s="2"/>
      <c r="M104" s="2"/>
      <c r="N104" s="2"/>
      <c r="O104" s="2">
        <f t="shared" ref="O104:AT104" si="37">O162</f>
        <v>2098275.89</v>
      </c>
      <c r="P104" s="2">
        <f t="shared" si="37"/>
        <v>1753607.06</v>
      </c>
      <c r="Q104" s="2">
        <f t="shared" si="37"/>
        <v>210073.11</v>
      </c>
      <c r="R104" s="2">
        <f t="shared" si="37"/>
        <v>120209.89</v>
      </c>
      <c r="S104" s="2">
        <f t="shared" si="37"/>
        <v>134595.72</v>
      </c>
      <c r="T104" s="2">
        <f t="shared" si="37"/>
        <v>0</v>
      </c>
      <c r="U104" s="2">
        <f t="shared" si="37"/>
        <v>640.48960000000011</v>
      </c>
      <c r="V104" s="2">
        <f t="shared" si="37"/>
        <v>0</v>
      </c>
      <c r="W104" s="2">
        <f t="shared" si="37"/>
        <v>0</v>
      </c>
      <c r="X104" s="2">
        <f t="shared" si="37"/>
        <v>94217.01</v>
      </c>
      <c r="Y104" s="2">
        <f t="shared" si="37"/>
        <v>13459.58</v>
      </c>
      <c r="Z104" s="2">
        <f t="shared" si="37"/>
        <v>0</v>
      </c>
      <c r="AA104" s="2">
        <f t="shared" si="37"/>
        <v>0</v>
      </c>
      <c r="AB104" s="2">
        <f t="shared" si="37"/>
        <v>0</v>
      </c>
      <c r="AC104" s="2">
        <f t="shared" si="37"/>
        <v>0</v>
      </c>
      <c r="AD104" s="2">
        <f t="shared" si="37"/>
        <v>0</v>
      </c>
      <c r="AE104" s="2">
        <f t="shared" si="37"/>
        <v>0</v>
      </c>
      <c r="AF104" s="2">
        <f t="shared" si="37"/>
        <v>0</v>
      </c>
      <c r="AG104" s="2">
        <f t="shared" si="37"/>
        <v>0</v>
      </c>
      <c r="AH104" s="2">
        <f t="shared" si="37"/>
        <v>0</v>
      </c>
      <c r="AI104" s="2">
        <f t="shared" si="37"/>
        <v>0</v>
      </c>
      <c r="AJ104" s="2">
        <f t="shared" si="37"/>
        <v>0</v>
      </c>
      <c r="AK104" s="2">
        <f t="shared" si="37"/>
        <v>0</v>
      </c>
      <c r="AL104" s="2">
        <f t="shared" si="37"/>
        <v>0</v>
      </c>
      <c r="AM104" s="2">
        <f t="shared" si="37"/>
        <v>0</v>
      </c>
      <c r="AN104" s="2">
        <f t="shared" si="37"/>
        <v>0</v>
      </c>
      <c r="AO104" s="2">
        <f t="shared" si="37"/>
        <v>0</v>
      </c>
      <c r="AP104" s="2">
        <f t="shared" si="37"/>
        <v>0</v>
      </c>
      <c r="AQ104" s="2">
        <f t="shared" si="37"/>
        <v>0</v>
      </c>
      <c r="AR104" s="2">
        <f t="shared" si="37"/>
        <v>2244963.09</v>
      </c>
      <c r="AS104" s="2">
        <f t="shared" si="37"/>
        <v>0</v>
      </c>
      <c r="AT104" s="2">
        <f t="shared" si="37"/>
        <v>0</v>
      </c>
      <c r="AU104" s="2">
        <f t="shared" ref="AU104:BZ104" si="38">AU162</f>
        <v>2244963.09</v>
      </c>
      <c r="AV104" s="2">
        <f t="shared" si="38"/>
        <v>1753607.06</v>
      </c>
      <c r="AW104" s="2">
        <f t="shared" si="38"/>
        <v>1753607.06</v>
      </c>
      <c r="AX104" s="2">
        <f t="shared" si="38"/>
        <v>0</v>
      </c>
      <c r="AY104" s="2">
        <f t="shared" si="38"/>
        <v>1753607.06</v>
      </c>
      <c r="AZ104" s="2">
        <f t="shared" si="38"/>
        <v>0</v>
      </c>
      <c r="BA104" s="2">
        <f t="shared" si="38"/>
        <v>0</v>
      </c>
      <c r="BB104" s="2">
        <f t="shared" si="38"/>
        <v>0</v>
      </c>
      <c r="BC104" s="2">
        <f t="shared" si="38"/>
        <v>0</v>
      </c>
      <c r="BD104" s="2">
        <f t="shared" si="38"/>
        <v>0</v>
      </c>
      <c r="BE104" s="2">
        <f t="shared" si="38"/>
        <v>0</v>
      </c>
      <c r="BF104" s="2">
        <f t="shared" si="38"/>
        <v>0</v>
      </c>
      <c r="BG104" s="2">
        <f t="shared" si="38"/>
        <v>0</v>
      </c>
      <c r="BH104" s="2">
        <f t="shared" si="38"/>
        <v>0</v>
      </c>
      <c r="BI104" s="2">
        <f t="shared" si="38"/>
        <v>0</v>
      </c>
      <c r="BJ104" s="2">
        <f t="shared" si="38"/>
        <v>0</v>
      </c>
      <c r="BK104" s="2">
        <f t="shared" si="38"/>
        <v>0</v>
      </c>
      <c r="BL104" s="2">
        <f t="shared" si="38"/>
        <v>0</v>
      </c>
      <c r="BM104" s="2">
        <f t="shared" si="38"/>
        <v>0</v>
      </c>
      <c r="BN104" s="2">
        <f t="shared" si="38"/>
        <v>0</v>
      </c>
      <c r="BO104" s="2">
        <f t="shared" si="38"/>
        <v>0</v>
      </c>
      <c r="BP104" s="2">
        <f t="shared" si="38"/>
        <v>0</v>
      </c>
      <c r="BQ104" s="2">
        <f t="shared" si="38"/>
        <v>0</v>
      </c>
      <c r="BR104" s="2">
        <f t="shared" si="38"/>
        <v>0</v>
      </c>
      <c r="BS104" s="2">
        <f t="shared" si="38"/>
        <v>0</v>
      </c>
      <c r="BT104" s="2">
        <f t="shared" si="38"/>
        <v>0</v>
      </c>
      <c r="BU104" s="2">
        <f t="shared" si="38"/>
        <v>0</v>
      </c>
      <c r="BV104" s="2">
        <f t="shared" si="38"/>
        <v>0</v>
      </c>
      <c r="BW104" s="2">
        <f t="shared" si="38"/>
        <v>0</v>
      </c>
      <c r="BX104" s="2">
        <f t="shared" si="38"/>
        <v>0</v>
      </c>
      <c r="BY104" s="2">
        <f t="shared" si="38"/>
        <v>0</v>
      </c>
      <c r="BZ104" s="2">
        <f t="shared" si="38"/>
        <v>0</v>
      </c>
      <c r="CA104" s="2">
        <f t="shared" ref="CA104:DF104" si="39">CA162</f>
        <v>0</v>
      </c>
      <c r="CB104" s="2">
        <f t="shared" si="39"/>
        <v>0</v>
      </c>
      <c r="CC104" s="2">
        <f t="shared" si="39"/>
        <v>0</v>
      </c>
      <c r="CD104" s="2">
        <f t="shared" si="39"/>
        <v>0</v>
      </c>
      <c r="CE104" s="2">
        <f t="shared" si="39"/>
        <v>0</v>
      </c>
      <c r="CF104" s="2">
        <f t="shared" si="39"/>
        <v>0</v>
      </c>
      <c r="CG104" s="2">
        <f t="shared" si="39"/>
        <v>0</v>
      </c>
      <c r="CH104" s="2">
        <f t="shared" si="39"/>
        <v>0</v>
      </c>
      <c r="CI104" s="2">
        <f t="shared" si="39"/>
        <v>0</v>
      </c>
      <c r="CJ104" s="2">
        <f t="shared" si="39"/>
        <v>0</v>
      </c>
      <c r="CK104" s="2">
        <f t="shared" si="39"/>
        <v>0</v>
      </c>
      <c r="CL104" s="2">
        <f t="shared" si="39"/>
        <v>0</v>
      </c>
      <c r="CM104" s="2">
        <f t="shared" si="39"/>
        <v>0</v>
      </c>
      <c r="CN104" s="2">
        <f t="shared" si="39"/>
        <v>0</v>
      </c>
      <c r="CO104" s="2">
        <f t="shared" si="39"/>
        <v>0</v>
      </c>
      <c r="CP104" s="2">
        <f t="shared" si="39"/>
        <v>0</v>
      </c>
      <c r="CQ104" s="2">
        <f t="shared" si="39"/>
        <v>0</v>
      </c>
      <c r="CR104" s="2">
        <f t="shared" si="39"/>
        <v>0</v>
      </c>
      <c r="CS104" s="2">
        <f t="shared" si="39"/>
        <v>0</v>
      </c>
      <c r="CT104" s="2">
        <f t="shared" si="39"/>
        <v>0</v>
      </c>
      <c r="CU104" s="2">
        <f t="shared" si="39"/>
        <v>0</v>
      </c>
      <c r="CV104" s="2">
        <f t="shared" si="39"/>
        <v>0</v>
      </c>
      <c r="CW104" s="2">
        <f t="shared" si="39"/>
        <v>0</v>
      </c>
      <c r="CX104" s="2">
        <f t="shared" si="39"/>
        <v>0</v>
      </c>
      <c r="CY104" s="2">
        <f t="shared" si="39"/>
        <v>0</v>
      </c>
      <c r="CZ104" s="2">
        <f t="shared" si="39"/>
        <v>0</v>
      </c>
      <c r="DA104" s="2">
        <f t="shared" si="39"/>
        <v>0</v>
      </c>
      <c r="DB104" s="2">
        <f t="shared" si="39"/>
        <v>0</v>
      </c>
      <c r="DC104" s="2">
        <f t="shared" si="39"/>
        <v>0</v>
      </c>
      <c r="DD104" s="2">
        <f t="shared" si="39"/>
        <v>0</v>
      </c>
      <c r="DE104" s="2">
        <f t="shared" si="39"/>
        <v>0</v>
      </c>
      <c r="DF104" s="2">
        <f t="shared" si="39"/>
        <v>0</v>
      </c>
      <c r="DG104" s="3">
        <f t="shared" ref="DG104:EL104" si="40">DG162</f>
        <v>0</v>
      </c>
      <c r="DH104" s="3">
        <f t="shared" si="40"/>
        <v>0</v>
      </c>
      <c r="DI104" s="3">
        <f t="shared" si="40"/>
        <v>0</v>
      </c>
      <c r="DJ104" s="3">
        <f t="shared" si="40"/>
        <v>0</v>
      </c>
      <c r="DK104" s="3">
        <f t="shared" si="40"/>
        <v>0</v>
      </c>
      <c r="DL104" s="3">
        <f t="shared" si="40"/>
        <v>0</v>
      </c>
      <c r="DM104" s="3">
        <f t="shared" si="40"/>
        <v>0</v>
      </c>
      <c r="DN104" s="3">
        <f t="shared" si="40"/>
        <v>0</v>
      </c>
      <c r="DO104" s="3">
        <f t="shared" si="40"/>
        <v>0</v>
      </c>
      <c r="DP104" s="3">
        <f t="shared" si="40"/>
        <v>0</v>
      </c>
      <c r="DQ104" s="3">
        <f t="shared" si="40"/>
        <v>0</v>
      </c>
      <c r="DR104" s="3">
        <f t="shared" si="40"/>
        <v>0</v>
      </c>
      <c r="DS104" s="3">
        <f t="shared" si="40"/>
        <v>0</v>
      </c>
      <c r="DT104" s="3">
        <f t="shared" si="40"/>
        <v>0</v>
      </c>
      <c r="DU104" s="3">
        <f t="shared" si="40"/>
        <v>0</v>
      </c>
      <c r="DV104" s="3">
        <f t="shared" si="40"/>
        <v>0</v>
      </c>
      <c r="DW104" s="3">
        <f t="shared" si="40"/>
        <v>0</v>
      </c>
      <c r="DX104" s="3">
        <f t="shared" si="40"/>
        <v>0</v>
      </c>
      <c r="DY104" s="3">
        <f t="shared" si="40"/>
        <v>0</v>
      </c>
      <c r="DZ104" s="3">
        <f t="shared" si="40"/>
        <v>0</v>
      </c>
      <c r="EA104" s="3">
        <f t="shared" si="40"/>
        <v>0</v>
      </c>
      <c r="EB104" s="3">
        <f t="shared" si="40"/>
        <v>0</v>
      </c>
      <c r="EC104" s="3">
        <f t="shared" si="40"/>
        <v>0</v>
      </c>
      <c r="ED104" s="3">
        <f t="shared" si="40"/>
        <v>0</v>
      </c>
      <c r="EE104" s="3">
        <f t="shared" si="40"/>
        <v>0</v>
      </c>
      <c r="EF104" s="3">
        <f t="shared" si="40"/>
        <v>0</v>
      </c>
      <c r="EG104" s="3">
        <f t="shared" si="40"/>
        <v>0</v>
      </c>
      <c r="EH104" s="3">
        <f t="shared" si="40"/>
        <v>0</v>
      </c>
      <c r="EI104" s="3">
        <f t="shared" si="40"/>
        <v>0</v>
      </c>
      <c r="EJ104" s="3">
        <f t="shared" si="40"/>
        <v>0</v>
      </c>
      <c r="EK104" s="3">
        <f t="shared" si="40"/>
        <v>0</v>
      </c>
      <c r="EL104" s="3">
        <f t="shared" si="40"/>
        <v>0</v>
      </c>
      <c r="EM104" s="3">
        <f t="shared" ref="EM104:FR104" si="41">EM162</f>
        <v>0</v>
      </c>
      <c r="EN104" s="3">
        <f t="shared" si="41"/>
        <v>0</v>
      </c>
      <c r="EO104" s="3">
        <f t="shared" si="41"/>
        <v>0</v>
      </c>
      <c r="EP104" s="3">
        <f t="shared" si="41"/>
        <v>0</v>
      </c>
      <c r="EQ104" s="3">
        <f t="shared" si="41"/>
        <v>0</v>
      </c>
      <c r="ER104" s="3">
        <f t="shared" si="41"/>
        <v>0</v>
      </c>
      <c r="ES104" s="3">
        <f t="shared" si="41"/>
        <v>0</v>
      </c>
      <c r="ET104" s="3">
        <f t="shared" si="41"/>
        <v>0</v>
      </c>
      <c r="EU104" s="3">
        <f t="shared" si="41"/>
        <v>0</v>
      </c>
      <c r="EV104" s="3">
        <f t="shared" si="41"/>
        <v>0</v>
      </c>
      <c r="EW104" s="3">
        <f t="shared" si="41"/>
        <v>0</v>
      </c>
      <c r="EX104" s="3">
        <f t="shared" si="41"/>
        <v>0</v>
      </c>
      <c r="EY104" s="3">
        <f t="shared" si="41"/>
        <v>0</v>
      </c>
      <c r="EZ104" s="3">
        <f t="shared" si="41"/>
        <v>0</v>
      </c>
      <c r="FA104" s="3">
        <f t="shared" si="41"/>
        <v>0</v>
      </c>
      <c r="FB104" s="3">
        <f t="shared" si="41"/>
        <v>0</v>
      </c>
      <c r="FC104" s="3">
        <f t="shared" si="41"/>
        <v>0</v>
      </c>
      <c r="FD104" s="3">
        <f t="shared" si="41"/>
        <v>0</v>
      </c>
      <c r="FE104" s="3">
        <f t="shared" si="41"/>
        <v>0</v>
      </c>
      <c r="FF104" s="3">
        <f t="shared" si="41"/>
        <v>0</v>
      </c>
      <c r="FG104" s="3">
        <f t="shared" si="41"/>
        <v>0</v>
      </c>
      <c r="FH104" s="3">
        <f t="shared" si="41"/>
        <v>0</v>
      </c>
      <c r="FI104" s="3">
        <f t="shared" si="41"/>
        <v>0</v>
      </c>
      <c r="FJ104" s="3">
        <f t="shared" si="41"/>
        <v>0</v>
      </c>
      <c r="FK104" s="3">
        <f t="shared" si="41"/>
        <v>0</v>
      </c>
      <c r="FL104" s="3">
        <f t="shared" si="41"/>
        <v>0</v>
      </c>
      <c r="FM104" s="3">
        <f t="shared" si="41"/>
        <v>0</v>
      </c>
      <c r="FN104" s="3">
        <f t="shared" si="41"/>
        <v>0</v>
      </c>
      <c r="FO104" s="3">
        <f t="shared" si="41"/>
        <v>0</v>
      </c>
      <c r="FP104" s="3">
        <f t="shared" si="41"/>
        <v>0</v>
      </c>
      <c r="FQ104" s="3">
        <f t="shared" si="41"/>
        <v>0</v>
      </c>
      <c r="FR104" s="3">
        <f t="shared" si="41"/>
        <v>0</v>
      </c>
      <c r="FS104" s="3">
        <f t="shared" ref="FS104:GX104" si="42">FS162</f>
        <v>0</v>
      </c>
      <c r="FT104" s="3">
        <f t="shared" si="42"/>
        <v>0</v>
      </c>
      <c r="FU104" s="3">
        <f t="shared" si="42"/>
        <v>0</v>
      </c>
      <c r="FV104" s="3">
        <f t="shared" si="42"/>
        <v>0</v>
      </c>
      <c r="FW104" s="3">
        <f t="shared" si="42"/>
        <v>0</v>
      </c>
      <c r="FX104" s="3">
        <f t="shared" si="42"/>
        <v>0</v>
      </c>
      <c r="FY104" s="3">
        <f t="shared" si="42"/>
        <v>0</v>
      </c>
      <c r="FZ104" s="3">
        <f t="shared" si="42"/>
        <v>0</v>
      </c>
      <c r="GA104" s="3">
        <f t="shared" si="42"/>
        <v>0</v>
      </c>
      <c r="GB104" s="3">
        <f t="shared" si="42"/>
        <v>0</v>
      </c>
      <c r="GC104" s="3">
        <f t="shared" si="42"/>
        <v>0</v>
      </c>
      <c r="GD104" s="3">
        <f t="shared" si="42"/>
        <v>0</v>
      </c>
      <c r="GE104" s="3">
        <f t="shared" si="42"/>
        <v>0</v>
      </c>
      <c r="GF104" s="3">
        <f t="shared" si="42"/>
        <v>0</v>
      </c>
      <c r="GG104" s="3">
        <f t="shared" si="42"/>
        <v>0</v>
      </c>
      <c r="GH104" s="3">
        <f t="shared" si="42"/>
        <v>0</v>
      </c>
      <c r="GI104" s="3">
        <f t="shared" si="42"/>
        <v>0</v>
      </c>
      <c r="GJ104" s="3">
        <f t="shared" si="42"/>
        <v>0</v>
      </c>
      <c r="GK104" s="3">
        <f t="shared" si="42"/>
        <v>0</v>
      </c>
      <c r="GL104" s="3">
        <f t="shared" si="42"/>
        <v>0</v>
      </c>
      <c r="GM104" s="3">
        <f t="shared" si="42"/>
        <v>0</v>
      </c>
      <c r="GN104" s="3">
        <f t="shared" si="42"/>
        <v>0</v>
      </c>
      <c r="GO104" s="3">
        <f t="shared" si="42"/>
        <v>0</v>
      </c>
      <c r="GP104" s="3">
        <f t="shared" si="42"/>
        <v>0</v>
      </c>
      <c r="GQ104" s="3">
        <f t="shared" si="42"/>
        <v>0</v>
      </c>
      <c r="GR104" s="3">
        <f t="shared" si="42"/>
        <v>0</v>
      </c>
      <c r="GS104" s="3">
        <f t="shared" si="42"/>
        <v>0</v>
      </c>
      <c r="GT104" s="3">
        <f t="shared" si="42"/>
        <v>0</v>
      </c>
      <c r="GU104" s="3">
        <f t="shared" si="42"/>
        <v>0</v>
      </c>
      <c r="GV104" s="3">
        <f t="shared" si="42"/>
        <v>0</v>
      </c>
      <c r="GW104" s="3">
        <f t="shared" si="42"/>
        <v>0</v>
      </c>
      <c r="GX104" s="3">
        <f t="shared" si="42"/>
        <v>0</v>
      </c>
    </row>
    <row r="106" spans="1:245" x14ac:dyDescent="0.2">
      <c r="A106" s="1">
        <v>5</v>
      </c>
      <c r="B106" s="1">
        <v>1</v>
      </c>
      <c r="C106" s="1"/>
      <c r="D106" s="1">
        <f>ROW(A131)</f>
        <v>131</v>
      </c>
      <c r="E106" s="1"/>
      <c r="F106" s="1" t="s">
        <v>101</v>
      </c>
      <c r="G106" s="1" t="s">
        <v>102</v>
      </c>
      <c r="H106" s="1" t="s">
        <v>3</v>
      </c>
      <c r="I106" s="1">
        <v>0</v>
      </c>
      <c r="J106" s="1"/>
      <c r="K106" s="1">
        <v>-1</v>
      </c>
      <c r="L106" s="1"/>
      <c r="M106" s="1"/>
      <c r="N106" s="1"/>
      <c r="O106" s="1"/>
      <c r="P106" s="1"/>
      <c r="Q106" s="1"/>
      <c r="R106" s="1"/>
      <c r="S106" s="1"/>
      <c r="T106" s="1"/>
      <c r="U106" s="1" t="s">
        <v>3</v>
      </c>
      <c r="V106" s="1">
        <v>0</v>
      </c>
      <c r="W106" s="1"/>
      <c r="X106" s="1"/>
      <c r="Y106" s="1"/>
      <c r="Z106" s="1"/>
      <c r="AA106" s="1"/>
      <c r="AB106" s="1" t="s">
        <v>3</v>
      </c>
      <c r="AC106" s="1" t="s">
        <v>3</v>
      </c>
      <c r="AD106" s="1" t="s">
        <v>3</v>
      </c>
      <c r="AE106" s="1" t="s">
        <v>3</v>
      </c>
      <c r="AF106" s="1" t="s">
        <v>3</v>
      </c>
      <c r="AG106" s="1" t="s">
        <v>3</v>
      </c>
      <c r="AH106" s="1"/>
      <c r="AI106" s="1"/>
      <c r="AJ106" s="1"/>
      <c r="AK106" s="1"/>
      <c r="AL106" s="1"/>
      <c r="AM106" s="1"/>
      <c r="AN106" s="1"/>
      <c r="AO106" s="1"/>
      <c r="AP106" s="1" t="s">
        <v>3</v>
      </c>
      <c r="AQ106" s="1" t="s">
        <v>3</v>
      </c>
      <c r="AR106" s="1" t="s">
        <v>3</v>
      </c>
      <c r="AS106" s="1"/>
      <c r="AT106" s="1"/>
      <c r="AU106" s="1"/>
      <c r="AV106" s="1"/>
      <c r="AW106" s="1"/>
      <c r="AX106" s="1"/>
      <c r="AY106" s="1"/>
      <c r="AZ106" s="1" t="s">
        <v>3</v>
      </c>
      <c r="BA106" s="1"/>
      <c r="BB106" s="1" t="s">
        <v>3</v>
      </c>
      <c r="BC106" s="1" t="s">
        <v>3</v>
      </c>
      <c r="BD106" s="1" t="s">
        <v>3</v>
      </c>
      <c r="BE106" s="1" t="s">
        <v>3</v>
      </c>
      <c r="BF106" s="1" t="s">
        <v>3</v>
      </c>
      <c r="BG106" s="1" t="s">
        <v>3</v>
      </c>
      <c r="BH106" s="1" t="s">
        <v>3</v>
      </c>
      <c r="BI106" s="1" t="s">
        <v>3</v>
      </c>
      <c r="BJ106" s="1" t="s">
        <v>3</v>
      </c>
      <c r="BK106" s="1" t="s">
        <v>3</v>
      </c>
      <c r="BL106" s="1" t="s">
        <v>3</v>
      </c>
      <c r="BM106" s="1" t="s">
        <v>3</v>
      </c>
      <c r="BN106" s="1" t="s">
        <v>3</v>
      </c>
      <c r="BO106" s="1" t="s">
        <v>3</v>
      </c>
      <c r="BP106" s="1" t="s">
        <v>3</v>
      </c>
      <c r="BQ106" s="1"/>
      <c r="BR106" s="1"/>
      <c r="BS106" s="1"/>
      <c r="BT106" s="1"/>
      <c r="BU106" s="1"/>
      <c r="BV106" s="1"/>
      <c r="BW106" s="1"/>
      <c r="BX106" s="1">
        <v>0</v>
      </c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>
        <v>0</v>
      </c>
    </row>
    <row r="108" spans="1:245" x14ac:dyDescent="0.2">
      <c r="A108" s="2">
        <v>52</v>
      </c>
      <c r="B108" s="2">
        <f t="shared" ref="B108:G108" si="43">B131</f>
        <v>1</v>
      </c>
      <c r="C108" s="2">
        <f t="shared" si="43"/>
        <v>5</v>
      </c>
      <c r="D108" s="2">
        <f t="shared" si="43"/>
        <v>106</v>
      </c>
      <c r="E108" s="2">
        <f t="shared" si="43"/>
        <v>0</v>
      </c>
      <c r="F108" s="2" t="str">
        <f t="shared" si="43"/>
        <v>Новый подраздел</v>
      </c>
      <c r="G108" s="2" t="str">
        <f t="shared" si="43"/>
        <v>Замена резинового покрытия на детской площадке -988м2</v>
      </c>
      <c r="H108" s="2"/>
      <c r="I108" s="2"/>
      <c r="J108" s="2"/>
      <c r="K108" s="2"/>
      <c r="L108" s="2"/>
      <c r="M108" s="2"/>
      <c r="N108" s="2"/>
      <c r="O108" s="2">
        <f t="shared" ref="O108:AT108" si="44">O131</f>
        <v>2098275.89</v>
      </c>
      <c r="P108" s="2">
        <f t="shared" si="44"/>
        <v>1753607.06</v>
      </c>
      <c r="Q108" s="2">
        <f t="shared" si="44"/>
        <v>210073.11</v>
      </c>
      <c r="R108" s="2">
        <f t="shared" si="44"/>
        <v>120209.89</v>
      </c>
      <c r="S108" s="2">
        <f t="shared" si="44"/>
        <v>134595.72</v>
      </c>
      <c r="T108" s="2">
        <f t="shared" si="44"/>
        <v>0</v>
      </c>
      <c r="U108" s="2">
        <f t="shared" si="44"/>
        <v>640.48960000000011</v>
      </c>
      <c r="V108" s="2">
        <f t="shared" si="44"/>
        <v>0</v>
      </c>
      <c r="W108" s="2">
        <f t="shared" si="44"/>
        <v>0</v>
      </c>
      <c r="X108" s="2">
        <f t="shared" si="44"/>
        <v>94217.01</v>
      </c>
      <c r="Y108" s="2">
        <f t="shared" si="44"/>
        <v>13459.58</v>
      </c>
      <c r="Z108" s="2">
        <f t="shared" si="44"/>
        <v>0</v>
      </c>
      <c r="AA108" s="2">
        <f t="shared" si="44"/>
        <v>0</v>
      </c>
      <c r="AB108" s="2">
        <f t="shared" si="44"/>
        <v>2098275.89</v>
      </c>
      <c r="AC108" s="2">
        <f t="shared" si="44"/>
        <v>1753607.06</v>
      </c>
      <c r="AD108" s="2">
        <f t="shared" si="44"/>
        <v>210073.11</v>
      </c>
      <c r="AE108" s="2">
        <f t="shared" si="44"/>
        <v>120209.89</v>
      </c>
      <c r="AF108" s="2">
        <f t="shared" si="44"/>
        <v>134595.72</v>
      </c>
      <c r="AG108" s="2">
        <f t="shared" si="44"/>
        <v>0</v>
      </c>
      <c r="AH108" s="2">
        <f t="shared" si="44"/>
        <v>640.48960000000011</v>
      </c>
      <c r="AI108" s="2">
        <f t="shared" si="44"/>
        <v>0</v>
      </c>
      <c r="AJ108" s="2">
        <f t="shared" si="44"/>
        <v>0</v>
      </c>
      <c r="AK108" s="2">
        <f t="shared" si="44"/>
        <v>94217.01</v>
      </c>
      <c r="AL108" s="2">
        <f t="shared" si="44"/>
        <v>13459.58</v>
      </c>
      <c r="AM108" s="2">
        <f t="shared" si="44"/>
        <v>0</v>
      </c>
      <c r="AN108" s="2">
        <f t="shared" si="44"/>
        <v>0</v>
      </c>
      <c r="AO108" s="2">
        <f t="shared" si="44"/>
        <v>0</v>
      </c>
      <c r="AP108" s="2">
        <f t="shared" si="44"/>
        <v>0</v>
      </c>
      <c r="AQ108" s="2">
        <f t="shared" si="44"/>
        <v>0</v>
      </c>
      <c r="AR108" s="2">
        <f t="shared" si="44"/>
        <v>2244963.09</v>
      </c>
      <c r="AS108" s="2">
        <f t="shared" si="44"/>
        <v>0</v>
      </c>
      <c r="AT108" s="2">
        <f t="shared" si="44"/>
        <v>0</v>
      </c>
      <c r="AU108" s="2">
        <f t="shared" ref="AU108:BZ108" si="45">AU131</f>
        <v>2244963.09</v>
      </c>
      <c r="AV108" s="2">
        <f t="shared" si="45"/>
        <v>1753607.06</v>
      </c>
      <c r="AW108" s="2">
        <f t="shared" si="45"/>
        <v>1753607.06</v>
      </c>
      <c r="AX108" s="2">
        <f t="shared" si="45"/>
        <v>0</v>
      </c>
      <c r="AY108" s="2">
        <f t="shared" si="45"/>
        <v>1753607.06</v>
      </c>
      <c r="AZ108" s="2">
        <f t="shared" si="45"/>
        <v>0</v>
      </c>
      <c r="BA108" s="2">
        <f t="shared" si="45"/>
        <v>0</v>
      </c>
      <c r="BB108" s="2">
        <f t="shared" si="45"/>
        <v>0</v>
      </c>
      <c r="BC108" s="2">
        <f t="shared" si="45"/>
        <v>0</v>
      </c>
      <c r="BD108" s="2">
        <f t="shared" si="45"/>
        <v>0</v>
      </c>
      <c r="BE108" s="2">
        <f t="shared" si="45"/>
        <v>0</v>
      </c>
      <c r="BF108" s="2">
        <f t="shared" si="45"/>
        <v>0</v>
      </c>
      <c r="BG108" s="2">
        <f t="shared" si="45"/>
        <v>0</v>
      </c>
      <c r="BH108" s="2">
        <f t="shared" si="45"/>
        <v>0</v>
      </c>
      <c r="BI108" s="2">
        <f t="shared" si="45"/>
        <v>0</v>
      </c>
      <c r="BJ108" s="2">
        <f t="shared" si="45"/>
        <v>0</v>
      </c>
      <c r="BK108" s="2">
        <f t="shared" si="45"/>
        <v>0</v>
      </c>
      <c r="BL108" s="2">
        <f t="shared" si="45"/>
        <v>0</v>
      </c>
      <c r="BM108" s="2">
        <f t="shared" si="45"/>
        <v>0</v>
      </c>
      <c r="BN108" s="2">
        <f t="shared" si="45"/>
        <v>0</v>
      </c>
      <c r="BO108" s="2">
        <f t="shared" si="45"/>
        <v>0</v>
      </c>
      <c r="BP108" s="2">
        <f t="shared" si="45"/>
        <v>0</v>
      </c>
      <c r="BQ108" s="2">
        <f t="shared" si="45"/>
        <v>0</v>
      </c>
      <c r="BR108" s="2">
        <f t="shared" si="45"/>
        <v>0</v>
      </c>
      <c r="BS108" s="2">
        <f t="shared" si="45"/>
        <v>0</v>
      </c>
      <c r="BT108" s="2">
        <f t="shared" si="45"/>
        <v>0</v>
      </c>
      <c r="BU108" s="2">
        <f t="shared" si="45"/>
        <v>0</v>
      </c>
      <c r="BV108" s="2">
        <f t="shared" si="45"/>
        <v>0</v>
      </c>
      <c r="BW108" s="2">
        <f t="shared" si="45"/>
        <v>0</v>
      </c>
      <c r="BX108" s="2">
        <f t="shared" si="45"/>
        <v>0</v>
      </c>
      <c r="BY108" s="2">
        <f t="shared" si="45"/>
        <v>0</v>
      </c>
      <c r="BZ108" s="2">
        <f t="shared" si="45"/>
        <v>0</v>
      </c>
      <c r="CA108" s="2">
        <f t="shared" ref="CA108:DF108" si="46">CA131</f>
        <v>2244963.09</v>
      </c>
      <c r="CB108" s="2">
        <f t="shared" si="46"/>
        <v>0</v>
      </c>
      <c r="CC108" s="2">
        <f t="shared" si="46"/>
        <v>0</v>
      </c>
      <c r="CD108" s="2">
        <f t="shared" si="46"/>
        <v>2244963.09</v>
      </c>
      <c r="CE108" s="2">
        <f t="shared" si="46"/>
        <v>1753607.06</v>
      </c>
      <c r="CF108" s="2">
        <f t="shared" si="46"/>
        <v>1753607.06</v>
      </c>
      <c r="CG108" s="2">
        <f t="shared" si="46"/>
        <v>0</v>
      </c>
      <c r="CH108" s="2">
        <f t="shared" si="46"/>
        <v>1753607.06</v>
      </c>
      <c r="CI108" s="2">
        <f t="shared" si="46"/>
        <v>0</v>
      </c>
      <c r="CJ108" s="2">
        <f t="shared" si="46"/>
        <v>0</v>
      </c>
      <c r="CK108" s="2">
        <f t="shared" si="46"/>
        <v>0</v>
      </c>
      <c r="CL108" s="2">
        <f t="shared" si="46"/>
        <v>0</v>
      </c>
      <c r="CM108" s="2">
        <f t="shared" si="46"/>
        <v>0</v>
      </c>
      <c r="CN108" s="2">
        <f t="shared" si="46"/>
        <v>0</v>
      </c>
      <c r="CO108" s="2">
        <f t="shared" si="46"/>
        <v>0</v>
      </c>
      <c r="CP108" s="2">
        <f t="shared" si="46"/>
        <v>0</v>
      </c>
      <c r="CQ108" s="2">
        <f t="shared" si="46"/>
        <v>0</v>
      </c>
      <c r="CR108" s="2">
        <f t="shared" si="46"/>
        <v>0</v>
      </c>
      <c r="CS108" s="2">
        <f t="shared" si="46"/>
        <v>0</v>
      </c>
      <c r="CT108" s="2">
        <f t="shared" si="46"/>
        <v>0</v>
      </c>
      <c r="CU108" s="2">
        <f t="shared" si="46"/>
        <v>0</v>
      </c>
      <c r="CV108" s="2">
        <f t="shared" si="46"/>
        <v>0</v>
      </c>
      <c r="CW108" s="2">
        <f t="shared" si="46"/>
        <v>0</v>
      </c>
      <c r="CX108" s="2">
        <f t="shared" si="46"/>
        <v>0</v>
      </c>
      <c r="CY108" s="2">
        <f t="shared" si="46"/>
        <v>0</v>
      </c>
      <c r="CZ108" s="2">
        <f t="shared" si="46"/>
        <v>0</v>
      </c>
      <c r="DA108" s="2">
        <f t="shared" si="46"/>
        <v>0</v>
      </c>
      <c r="DB108" s="2">
        <f t="shared" si="46"/>
        <v>0</v>
      </c>
      <c r="DC108" s="2">
        <f t="shared" si="46"/>
        <v>0</v>
      </c>
      <c r="DD108" s="2">
        <f t="shared" si="46"/>
        <v>0</v>
      </c>
      <c r="DE108" s="2">
        <f t="shared" si="46"/>
        <v>0</v>
      </c>
      <c r="DF108" s="2">
        <f t="shared" si="46"/>
        <v>0</v>
      </c>
      <c r="DG108" s="3">
        <f t="shared" ref="DG108:EL108" si="47">DG131</f>
        <v>0</v>
      </c>
      <c r="DH108" s="3">
        <f t="shared" si="47"/>
        <v>0</v>
      </c>
      <c r="DI108" s="3">
        <f t="shared" si="47"/>
        <v>0</v>
      </c>
      <c r="DJ108" s="3">
        <f t="shared" si="47"/>
        <v>0</v>
      </c>
      <c r="DK108" s="3">
        <f t="shared" si="47"/>
        <v>0</v>
      </c>
      <c r="DL108" s="3">
        <f t="shared" si="47"/>
        <v>0</v>
      </c>
      <c r="DM108" s="3">
        <f t="shared" si="47"/>
        <v>0</v>
      </c>
      <c r="DN108" s="3">
        <f t="shared" si="47"/>
        <v>0</v>
      </c>
      <c r="DO108" s="3">
        <f t="shared" si="47"/>
        <v>0</v>
      </c>
      <c r="DP108" s="3">
        <f t="shared" si="47"/>
        <v>0</v>
      </c>
      <c r="DQ108" s="3">
        <f t="shared" si="47"/>
        <v>0</v>
      </c>
      <c r="DR108" s="3">
        <f t="shared" si="47"/>
        <v>0</v>
      </c>
      <c r="DS108" s="3">
        <f t="shared" si="47"/>
        <v>0</v>
      </c>
      <c r="DT108" s="3">
        <f t="shared" si="47"/>
        <v>0</v>
      </c>
      <c r="DU108" s="3">
        <f t="shared" si="47"/>
        <v>0</v>
      </c>
      <c r="DV108" s="3">
        <f t="shared" si="47"/>
        <v>0</v>
      </c>
      <c r="DW108" s="3">
        <f t="shared" si="47"/>
        <v>0</v>
      </c>
      <c r="DX108" s="3">
        <f t="shared" si="47"/>
        <v>0</v>
      </c>
      <c r="DY108" s="3">
        <f t="shared" si="47"/>
        <v>0</v>
      </c>
      <c r="DZ108" s="3">
        <f t="shared" si="47"/>
        <v>0</v>
      </c>
      <c r="EA108" s="3">
        <f t="shared" si="47"/>
        <v>0</v>
      </c>
      <c r="EB108" s="3">
        <f t="shared" si="47"/>
        <v>0</v>
      </c>
      <c r="EC108" s="3">
        <f t="shared" si="47"/>
        <v>0</v>
      </c>
      <c r="ED108" s="3">
        <f t="shared" si="47"/>
        <v>0</v>
      </c>
      <c r="EE108" s="3">
        <f t="shared" si="47"/>
        <v>0</v>
      </c>
      <c r="EF108" s="3">
        <f t="shared" si="47"/>
        <v>0</v>
      </c>
      <c r="EG108" s="3">
        <f t="shared" si="47"/>
        <v>0</v>
      </c>
      <c r="EH108" s="3">
        <f t="shared" si="47"/>
        <v>0</v>
      </c>
      <c r="EI108" s="3">
        <f t="shared" si="47"/>
        <v>0</v>
      </c>
      <c r="EJ108" s="3">
        <f t="shared" si="47"/>
        <v>0</v>
      </c>
      <c r="EK108" s="3">
        <f t="shared" si="47"/>
        <v>0</v>
      </c>
      <c r="EL108" s="3">
        <f t="shared" si="47"/>
        <v>0</v>
      </c>
      <c r="EM108" s="3">
        <f t="shared" ref="EM108:FR108" si="48">EM131</f>
        <v>0</v>
      </c>
      <c r="EN108" s="3">
        <f t="shared" si="48"/>
        <v>0</v>
      </c>
      <c r="EO108" s="3">
        <f t="shared" si="48"/>
        <v>0</v>
      </c>
      <c r="EP108" s="3">
        <f t="shared" si="48"/>
        <v>0</v>
      </c>
      <c r="EQ108" s="3">
        <f t="shared" si="48"/>
        <v>0</v>
      </c>
      <c r="ER108" s="3">
        <f t="shared" si="48"/>
        <v>0</v>
      </c>
      <c r="ES108" s="3">
        <f t="shared" si="48"/>
        <v>0</v>
      </c>
      <c r="ET108" s="3">
        <f t="shared" si="48"/>
        <v>0</v>
      </c>
      <c r="EU108" s="3">
        <f t="shared" si="48"/>
        <v>0</v>
      </c>
      <c r="EV108" s="3">
        <f t="shared" si="48"/>
        <v>0</v>
      </c>
      <c r="EW108" s="3">
        <f t="shared" si="48"/>
        <v>0</v>
      </c>
      <c r="EX108" s="3">
        <f t="shared" si="48"/>
        <v>0</v>
      </c>
      <c r="EY108" s="3">
        <f t="shared" si="48"/>
        <v>0</v>
      </c>
      <c r="EZ108" s="3">
        <f t="shared" si="48"/>
        <v>0</v>
      </c>
      <c r="FA108" s="3">
        <f t="shared" si="48"/>
        <v>0</v>
      </c>
      <c r="FB108" s="3">
        <f t="shared" si="48"/>
        <v>0</v>
      </c>
      <c r="FC108" s="3">
        <f t="shared" si="48"/>
        <v>0</v>
      </c>
      <c r="FD108" s="3">
        <f t="shared" si="48"/>
        <v>0</v>
      </c>
      <c r="FE108" s="3">
        <f t="shared" si="48"/>
        <v>0</v>
      </c>
      <c r="FF108" s="3">
        <f t="shared" si="48"/>
        <v>0</v>
      </c>
      <c r="FG108" s="3">
        <f t="shared" si="48"/>
        <v>0</v>
      </c>
      <c r="FH108" s="3">
        <f t="shared" si="48"/>
        <v>0</v>
      </c>
      <c r="FI108" s="3">
        <f t="shared" si="48"/>
        <v>0</v>
      </c>
      <c r="FJ108" s="3">
        <f t="shared" si="48"/>
        <v>0</v>
      </c>
      <c r="FK108" s="3">
        <f t="shared" si="48"/>
        <v>0</v>
      </c>
      <c r="FL108" s="3">
        <f t="shared" si="48"/>
        <v>0</v>
      </c>
      <c r="FM108" s="3">
        <f t="shared" si="48"/>
        <v>0</v>
      </c>
      <c r="FN108" s="3">
        <f t="shared" si="48"/>
        <v>0</v>
      </c>
      <c r="FO108" s="3">
        <f t="shared" si="48"/>
        <v>0</v>
      </c>
      <c r="FP108" s="3">
        <f t="shared" si="48"/>
        <v>0</v>
      </c>
      <c r="FQ108" s="3">
        <f t="shared" si="48"/>
        <v>0</v>
      </c>
      <c r="FR108" s="3">
        <f t="shared" si="48"/>
        <v>0</v>
      </c>
      <c r="FS108" s="3">
        <f t="shared" ref="FS108:GX108" si="49">FS131</f>
        <v>0</v>
      </c>
      <c r="FT108" s="3">
        <f t="shared" si="49"/>
        <v>0</v>
      </c>
      <c r="FU108" s="3">
        <f t="shared" si="49"/>
        <v>0</v>
      </c>
      <c r="FV108" s="3">
        <f t="shared" si="49"/>
        <v>0</v>
      </c>
      <c r="FW108" s="3">
        <f t="shared" si="49"/>
        <v>0</v>
      </c>
      <c r="FX108" s="3">
        <f t="shared" si="49"/>
        <v>0</v>
      </c>
      <c r="FY108" s="3">
        <f t="shared" si="49"/>
        <v>0</v>
      </c>
      <c r="FZ108" s="3">
        <f t="shared" si="49"/>
        <v>0</v>
      </c>
      <c r="GA108" s="3">
        <f t="shared" si="49"/>
        <v>0</v>
      </c>
      <c r="GB108" s="3">
        <f t="shared" si="49"/>
        <v>0</v>
      </c>
      <c r="GC108" s="3">
        <f t="shared" si="49"/>
        <v>0</v>
      </c>
      <c r="GD108" s="3">
        <f t="shared" si="49"/>
        <v>0</v>
      </c>
      <c r="GE108" s="3">
        <f t="shared" si="49"/>
        <v>0</v>
      </c>
      <c r="GF108" s="3">
        <f t="shared" si="49"/>
        <v>0</v>
      </c>
      <c r="GG108" s="3">
        <f t="shared" si="49"/>
        <v>0</v>
      </c>
      <c r="GH108" s="3">
        <f t="shared" si="49"/>
        <v>0</v>
      </c>
      <c r="GI108" s="3">
        <f t="shared" si="49"/>
        <v>0</v>
      </c>
      <c r="GJ108" s="3">
        <f t="shared" si="49"/>
        <v>0</v>
      </c>
      <c r="GK108" s="3">
        <f t="shared" si="49"/>
        <v>0</v>
      </c>
      <c r="GL108" s="3">
        <f t="shared" si="49"/>
        <v>0</v>
      </c>
      <c r="GM108" s="3">
        <f t="shared" si="49"/>
        <v>0</v>
      </c>
      <c r="GN108" s="3">
        <f t="shared" si="49"/>
        <v>0</v>
      </c>
      <c r="GO108" s="3">
        <f t="shared" si="49"/>
        <v>0</v>
      </c>
      <c r="GP108" s="3">
        <f t="shared" si="49"/>
        <v>0</v>
      </c>
      <c r="GQ108" s="3">
        <f t="shared" si="49"/>
        <v>0</v>
      </c>
      <c r="GR108" s="3">
        <f t="shared" si="49"/>
        <v>0</v>
      </c>
      <c r="GS108" s="3">
        <f t="shared" si="49"/>
        <v>0</v>
      </c>
      <c r="GT108" s="3">
        <f t="shared" si="49"/>
        <v>0</v>
      </c>
      <c r="GU108" s="3">
        <f t="shared" si="49"/>
        <v>0</v>
      </c>
      <c r="GV108" s="3">
        <f t="shared" si="49"/>
        <v>0</v>
      </c>
      <c r="GW108" s="3">
        <f t="shared" si="49"/>
        <v>0</v>
      </c>
      <c r="GX108" s="3">
        <f t="shared" si="49"/>
        <v>0</v>
      </c>
    </row>
    <row r="110" spans="1:245" x14ac:dyDescent="0.2">
      <c r="A110">
        <v>17</v>
      </c>
      <c r="B110">
        <v>1</v>
      </c>
      <c r="C110">
        <f>ROW(SmtRes!A17)</f>
        <v>17</v>
      </c>
      <c r="D110">
        <f>ROW(EtalonRes!A17)</f>
        <v>17</v>
      </c>
      <c r="E110" t="s">
        <v>103</v>
      </c>
      <c r="F110" t="s">
        <v>104</v>
      </c>
      <c r="G110" t="s">
        <v>105</v>
      </c>
      <c r="H110" t="s">
        <v>17</v>
      </c>
      <c r="I110">
        <f>ROUND(988/100,9)</f>
        <v>9.8800000000000008</v>
      </c>
      <c r="J110">
        <v>0</v>
      </c>
      <c r="O110">
        <f t="shared" ref="O110:O129" si="50">ROUND(CP110,2)</f>
        <v>5996.57</v>
      </c>
      <c r="P110">
        <f t="shared" ref="P110:P129" si="51">ROUND(CQ110*I110,2)</f>
        <v>0</v>
      </c>
      <c r="Q110">
        <f t="shared" ref="Q110:Q129" si="52">ROUND(CR110*I110,2)</f>
        <v>0</v>
      </c>
      <c r="R110">
        <f t="shared" ref="R110:R129" si="53">ROUND(CS110*I110,2)</f>
        <v>0</v>
      </c>
      <c r="S110">
        <f t="shared" ref="S110:S129" si="54">ROUND(CT110*I110,2)</f>
        <v>5996.57</v>
      </c>
      <c r="T110">
        <f t="shared" ref="T110:T129" si="55">ROUND(CU110*I110,2)</f>
        <v>0</v>
      </c>
      <c r="U110">
        <f t="shared" ref="U110:U129" si="56">CV110*I110</f>
        <v>32.603999999999999</v>
      </c>
      <c r="V110">
        <f t="shared" ref="V110:V129" si="57">CW110*I110</f>
        <v>0</v>
      </c>
      <c r="W110">
        <f t="shared" ref="W110:W129" si="58">ROUND(CX110*I110,2)</f>
        <v>0</v>
      </c>
      <c r="X110">
        <f t="shared" ref="X110:X129" si="59">ROUND(CY110,2)</f>
        <v>4197.6000000000004</v>
      </c>
      <c r="Y110">
        <f t="shared" ref="Y110:Y129" si="60">ROUND(CZ110,2)</f>
        <v>599.66</v>
      </c>
      <c r="AA110">
        <v>55574044</v>
      </c>
      <c r="AB110">
        <f t="shared" ref="AB110:AB129" si="61">ROUND((AC110+AD110+AF110),6)</f>
        <v>606.94000000000005</v>
      </c>
      <c r="AC110">
        <f>ROUND((ES110),6)</f>
        <v>0</v>
      </c>
      <c r="AD110">
        <f>ROUND((((ET110)-(EU110))+AE110),6)</f>
        <v>0</v>
      </c>
      <c r="AE110">
        <f t="shared" ref="AE110:AF114" si="62">ROUND((EU110),6)</f>
        <v>0</v>
      </c>
      <c r="AF110">
        <f t="shared" si="62"/>
        <v>606.94000000000005</v>
      </c>
      <c r="AG110">
        <f t="shared" ref="AG110:AG129" si="63">ROUND((AP110),6)</f>
        <v>0</v>
      </c>
      <c r="AH110">
        <f t="shared" ref="AH110:AI114" si="64">(EW110)</f>
        <v>3.3</v>
      </c>
      <c r="AI110">
        <f t="shared" si="64"/>
        <v>0</v>
      </c>
      <c r="AJ110">
        <f t="shared" ref="AJ110:AJ129" si="65">(AS110)</f>
        <v>0</v>
      </c>
      <c r="AK110">
        <v>606.94000000000005</v>
      </c>
      <c r="AL110">
        <v>0</v>
      </c>
      <c r="AM110">
        <v>0</v>
      </c>
      <c r="AN110">
        <v>0</v>
      </c>
      <c r="AO110">
        <v>606.94000000000005</v>
      </c>
      <c r="AP110">
        <v>0</v>
      </c>
      <c r="AQ110">
        <v>3.3</v>
      </c>
      <c r="AR110">
        <v>0</v>
      </c>
      <c r="AS110">
        <v>0</v>
      </c>
      <c r="AT110">
        <v>70</v>
      </c>
      <c r="AU110">
        <v>10</v>
      </c>
      <c r="AV110">
        <v>1</v>
      </c>
      <c r="AW110">
        <v>1</v>
      </c>
      <c r="AZ110">
        <v>1</v>
      </c>
      <c r="BA110">
        <v>1</v>
      </c>
      <c r="BB110">
        <v>1</v>
      </c>
      <c r="BC110">
        <v>1</v>
      </c>
      <c r="BD110" t="s">
        <v>3</v>
      </c>
      <c r="BE110" t="s">
        <v>3</v>
      </c>
      <c r="BF110" t="s">
        <v>3</v>
      </c>
      <c r="BG110" t="s">
        <v>3</v>
      </c>
      <c r="BH110">
        <v>0</v>
      </c>
      <c r="BI110">
        <v>4</v>
      </c>
      <c r="BJ110" t="s">
        <v>106</v>
      </c>
      <c r="BM110">
        <v>0</v>
      </c>
      <c r="BN110">
        <v>0</v>
      </c>
      <c r="BO110" t="s">
        <v>3</v>
      </c>
      <c r="BP110">
        <v>0</v>
      </c>
      <c r="BQ110">
        <v>1</v>
      </c>
      <c r="BR110">
        <v>0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 t="s">
        <v>3</v>
      </c>
      <c r="BZ110">
        <v>70</v>
      </c>
      <c r="CA110">
        <v>10</v>
      </c>
      <c r="CE110">
        <v>0</v>
      </c>
      <c r="CF110">
        <v>0</v>
      </c>
      <c r="CG110">
        <v>0</v>
      </c>
      <c r="CM110">
        <v>0</v>
      </c>
      <c r="CN110" t="s">
        <v>3</v>
      </c>
      <c r="CO110">
        <v>0</v>
      </c>
      <c r="CP110">
        <f t="shared" ref="CP110:CP129" si="66">(P110+Q110+S110)</f>
        <v>5996.57</v>
      </c>
      <c r="CQ110">
        <f t="shared" ref="CQ110:CQ129" si="67">(AC110*BC110*AW110)</f>
        <v>0</v>
      </c>
      <c r="CR110">
        <f>((((ET110)*BB110-(EU110)*BS110)+AE110*BS110)*AV110)</f>
        <v>0</v>
      </c>
      <c r="CS110">
        <f t="shared" ref="CS110:CS129" si="68">(AE110*BS110*AV110)</f>
        <v>0</v>
      </c>
      <c r="CT110">
        <f t="shared" ref="CT110:CT129" si="69">(AF110*BA110*AV110)</f>
        <v>606.94000000000005</v>
      </c>
      <c r="CU110">
        <f t="shared" ref="CU110:CU129" si="70">AG110</f>
        <v>0</v>
      </c>
      <c r="CV110">
        <f t="shared" ref="CV110:CV129" si="71">(AH110*AV110)</f>
        <v>3.3</v>
      </c>
      <c r="CW110">
        <f t="shared" ref="CW110:CW129" si="72">AI110</f>
        <v>0</v>
      </c>
      <c r="CX110">
        <f t="shared" ref="CX110:CX129" si="73">AJ110</f>
        <v>0</v>
      </c>
      <c r="CY110">
        <f t="shared" ref="CY110:CY129" si="74">((S110*BZ110)/100)</f>
        <v>4197.5989999999993</v>
      </c>
      <c r="CZ110">
        <f t="shared" ref="CZ110:CZ129" si="75">((S110*CA110)/100)</f>
        <v>599.65699999999993</v>
      </c>
      <c r="DC110" t="s">
        <v>3</v>
      </c>
      <c r="DD110" t="s">
        <v>3</v>
      </c>
      <c r="DE110" t="s">
        <v>3</v>
      </c>
      <c r="DF110" t="s">
        <v>3</v>
      </c>
      <c r="DG110" t="s">
        <v>3</v>
      </c>
      <c r="DH110" t="s">
        <v>3</v>
      </c>
      <c r="DI110" t="s">
        <v>3</v>
      </c>
      <c r="DJ110" t="s">
        <v>3</v>
      </c>
      <c r="DK110" t="s">
        <v>3</v>
      </c>
      <c r="DL110" t="s">
        <v>3</v>
      </c>
      <c r="DM110" t="s">
        <v>3</v>
      </c>
      <c r="DN110">
        <v>0</v>
      </c>
      <c r="DO110">
        <v>0</v>
      </c>
      <c r="DP110">
        <v>1</v>
      </c>
      <c r="DQ110">
        <v>1</v>
      </c>
      <c r="DU110">
        <v>1005</v>
      </c>
      <c r="DV110" t="s">
        <v>17</v>
      </c>
      <c r="DW110" t="s">
        <v>17</v>
      </c>
      <c r="DX110">
        <v>100</v>
      </c>
      <c r="EE110">
        <v>55317522</v>
      </c>
      <c r="EF110">
        <v>1</v>
      </c>
      <c r="EG110" t="s">
        <v>19</v>
      </c>
      <c r="EH110">
        <v>0</v>
      </c>
      <c r="EI110" t="s">
        <v>3</v>
      </c>
      <c r="EJ110">
        <v>4</v>
      </c>
      <c r="EK110">
        <v>0</v>
      </c>
      <c r="EL110" t="s">
        <v>20</v>
      </c>
      <c r="EM110" t="s">
        <v>21</v>
      </c>
      <c r="EO110" t="s">
        <v>3</v>
      </c>
      <c r="EQ110">
        <v>0</v>
      </c>
      <c r="ER110">
        <v>606.94000000000005</v>
      </c>
      <c r="ES110">
        <v>0</v>
      </c>
      <c r="ET110">
        <v>0</v>
      </c>
      <c r="EU110">
        <v>0</v>
      </c>
      <c r="EV110">
        <v>606.94000000000005</v>
      </c>
      <c r="EW110">
        <v>3.3</v>
      </c>
      <c r="EX110">
        <v>0</v>
      </c>
      <c r="EY110">
        <v>0</v>
      </c>
      <c r="FQ110">
        <v>0</v>
      </c>
      <c r="FR110">
        <f t="shared" ref="FR110:FR129" si="76">ROUND(IF(AND(BH110=3,BI110=3),P110,0),2)</f>
        <v>0</v>
      </c>
      <c r="FS110">
        <v>0</v>
      </c>
      <c r="FX110">
        <v>70</v>
      </c>
      <c r="FY110">
        <v>10</v>
      </c>
      <c r="GA110" t="s">
        <v>3</v>
      </c>
      <c r="GD110">
        <v>0</v>
      </c>
      <c r="GF110">
        <v>-1461519383</v>
      </c>
      <c r="GG110">
        <v>2</v>
      </c>
      <c r="GH110">
        <v>1</v>
      </c>
      <c r="GI110">
        <v>-2</v>
      </c>
      <c r="GJ110">
        <v>0</v>
      </c>
      <c r="GK110">
        <f>ROUND(R110*(R12)/100,2)</f>
        <v>0</v>
      </c>
      <c r="GL110">
        <f t="shared" ref="GL110:GL129" si="77">ROUND(IF(AND(BH110=3,BI110=3,FS110&lt;&gt;0),P110,0),2)</f>
        <v>0</v>
      </c>
      <c r="GM110">
        <f>ROUND(O110+X110+Y110+GK110,2)+GX110</f>
        <v>10793.83</v>
      </c>
      <c r="GN110">
        <f>IF(OR(BI110=0,BI110=1),ROUND(O110+X110+Y110+GK110,2),0)</f>
        <v>0</v>
      </c>
      <c r="GO110">
        <f>IF(BI110=2,ROUND(O110+X110+Y110+GK110,2),0)</f>
        <v>0</v>
      </c>
      <c r="GP110">
        <f>IF(BI110=4,ROUND(O110+X110+Y110+GK110,2)+GX110,0)</f>
        <v>10793.83</v>
      </c>
      <c r="GR110">
        <v>0</v>
      </c>
      <c r="GS110">
        <v>3</v>
      </c>
      <c r="GT110">
        <v>0</v>
      </c>
      <c r="GU110" t="s">
        <v>3</v>
      </c>
      <c r="GV110">
        <f>ROUND((GT110),6)</f>
        <v>0</v>
      </c>
      <c r="GW110">
        <v>1</v>
      </c>
      <c r="GX110">
        <f t="shared" ref="GX110:GX129" si="78">ROUND(HC110*I110,2)</f>
        <v>0</v>
      </c>
      <c r="HA110">
        <v>0</v>
      </c>
      <c r="HB110">
        <v>0</v>
      </c>
      <c r="HC110">
        <f t="shared" ref="HC110:HC129" si="79">GV110*GW110</f>
        <v>0</v>
      </c>
      <c r="IK110">
        <v>0</v>
      </c>
    </row>
    <row r="111" spans="1:245" x14ac:dyDescent="0.2">
      <c r="A111">
        <v>17</v>
      </c>
      <c r="B111">
        <v>1</v>
      </c>
      <c r="C111">
        <f>ROW(SmtRes!A18)</f>
        <v>18</v>
      </c>
      <c r="D111">
        <f>ROW(EtalonRes!A18)</f>
        <v>18</v>
      </c>
      <c r="E111" t="s">
        <v>107</v>
      </c>
      <c r="F111" t="s">
        <v>108</v>
      </c>
      <c r="G111" t="s">
        <v>109</v>
      </c>
      <c r="H111" t="s">
        <v>110</v>
      </c>
      <c r="I111">
        <f>ROUND(988/1000,9)</f>
        <v>0.98799999999999999</v>
      </c>
      <c r="J111">
        <v>0</v>
      </c>
      <c r="O111">
        <f t="shared" si="50"/>
        <v>10642.83</v>
      </c>
      <c r="P111">
        <f t="shared" si="51"/>
        <v>0</v>
      </c>
      <c r="Q111">
        <f t="shared" si="52"/>
        <v>0</v>
      </c>
      <c r="R111">
        <f t="shared" si="53"/>
        <v>0</v>
      </c>
      <c r="S111">
        <f t="shared" si="54"/>
        <v>10642.83</v>
      </c>
      <c r="T111">
        <f t="shared" si="55"/>
        <v>0</v>
      </c>
      <c r="U111">
        <f t="shared" si="56"/>
        <v>58.884799999999998</v>
      </c>
      <c r="V111">
        <f t="shared" si="57"/>
        <v>0</v>
      </c>
      <c r="W111">
        <f t="shared" si="58"/>
        <v>0</v>
      </c>
      <c r="X111">
        <f t="shared" si="59"/>
        <v>7449.98</v>
      </c>
      <c r="Y111">
        <f t="shared" si="60"/>
        <v>1064.28</v>
      </c>
      <c r="AA111">
        <v>55574044</v>
      </c>
      <c r="AB111">
        <f t="shared" si="61"/>
        <v>10772.1</v>
      </c>
      <c r="AC111">
        <f>ROUND((ES111),6)</f>
        <v>0</v>
      </c>
      <c r="AD111">
        <f>ROUND((((ET111)-(EU111))+AE111),6)</f>
        <v>0</v>
      </c>
      <c r="AE111">
        <f t="shared" si="62"/>
        <v>0</v>
      </c>
      <c r="AF111">
        <f t="shared" si="62"/>
        <v>10772.1</v>
      </c>
      <c r="AG111">
        <f t="shared" si="63"/>
        <v>0</v>
      </c>
      <c r="AH111">
        <f t="shared" si="64"/>
        <v>59.6</v>
      </c>
      <c r="AI111">
        <f t="shared" si="64"/>
        <v>0</v>
      </c>
      <c r="AJ111">
        <f t="shared" si="65"/>
        <v>0</v>
      </c>
      <c r="AK111">
        <v>10772.1</v>
      </c>
      <c r="AL111">
        <v>0</v>
      </c>
      <c r="AM111">
        <v>0</v>
      </c>
      <c r="AN111">
        <v>0</v>
      </c>
      <c r="AO111">
        <v>10772.1</v>
      </c>
      <c r="AP111">
        <v>0</v>
      </c>
      <c r="AQ111">
        <v>59.6</v>
      </c>
      <c r="AR111">
        <v>0</v>
      </c>
      <c r="AS111">
        <v>0</v>
      </c>
      <c r="AT111">
        <v>70</v>
      </c>
      <c r="AU111">
        <v>10</v>
      </c>
      <c r="AV111">
        <v>1</v>
      </c>
      <c r="AW111">
        <v>1</v>
      </c>
      <c r="AZ111">
        <v>1</v>
      </c>
      <c r="BA111">
        <v>1</v>
      </c>
      <c r="BB111">
        <v>1</v>
      </c>
      <c r="BC111">
        <v>1</v>
      </c>
      <c r="BD111" t="s">
        <v>3</v>
      </c>
      <c r="BE111" t="s">
        <v>3</v>
      </c>
      <c r="BF111" t="s">
        <v>3</v>
      </c>
      <c r="BG111" t="s">
        <v>3</v>
      </c>
      <c r="BH111">
        <v>0</v>
      </c>
      <c r="BI111">
        <v>4</v>
      </c>
      <c r="BJ111" t="s">
        <v>111</v>
      </c>
      <c r="BM111">
        <v>0</v>
      </c>
      <c r="BN111">
        <v>0</v>
      </c>
      <c r="BO111" t="s">
        <v>3</v>
      </c>
      <c r="BP111">
        <v>0</v>
      </c>
      <c r="BQ111">
        <v>1</v>
      </c>
      <c r="BR111">
        <v>0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 t="s">
        <v>3</v>
      </c>
      <c r="BZ111">
        <v>70</v>
      </c>
      <c r="CA111">
        <v>10</v>
      </c>
      <c r="CE111">
        <v>0</v>
      </c>
      <c r="CF111">
        <v>0</v>
      </c>
      <c r="CG111">
        <v>0</v>
      </c>
      <c r="CM111">
        <v>0</v>
      </c>
      <c r="CN111" t="s">
        <v>3</v>
      </c>
      <c r="CO111">
        <v>0</v>
      </c>
      <c r="CP111">
        <f t="shared" si="66"/>
        <v>10642.83</v>
      </c>
      <c r="CQ111">
        <f t="shared" si="67"/>
        <v>0</v>
      </c>
      <c r="CR111">
        <f>((((ET111)*BB111-(EU111)*BS111)+AE111*BS111)*AV111)</f>
        <v>0</v>
      </c>
      <c r="CS111">
        <f t="shared" si="68"/>
        <v>0</v>
      </c>
      <c r="CT111">
        <f t="shared" si="69"/>
        <v>10772.1</v>
      </c>
      <c r="CU111">
        <f t="shared" si="70"/>
        <v>0</v>
      </c>
      <c r="CV111">
        <f t="shared" si="71"/>
        <v>59.6</v>
      </c>
      <c r="CW111">
        <f t="shared" si="72"/>
        <v>0</v>
      </c>
      <c r="CX111">
        <f t="shared" si="73"/>
        <v>0</v>
      </c>
      <c r="CY111">
        <f t="shared" si="74"/>
        <v>7449.9809999999998</v>
      </c>
      <c r="CZ111">
        <f t="shared" si="75"/>
        <v>1064.2830000000001</v>
      </c>
      <c r="DC111" t="s">
        <v>3</v>
      </c>
      <c r="DD111" t="s">
        <v>3</v>
      </c>
      <c r="DE111" t="s">
        <v>3</v>
      </c>
      <c r="DF111" t="s">
        <v>3</v>
      </c>
      <c r="DG111" t="s">
        <v>3</v>
      </c>
      <c r="DH111" t="s">
        <v>3</v>
      </c>
      <c r="DI111" t="s">
        <v>3</v>
      </c>
      <c r="DJ111" t="s">
        <v>3</v>
      </c>
      <c r="DK111" t="s">
        <v>3</v>
      </c>
      <c r="DL111" t="s">
        <v>3</v>
      </c>
      <c r="DM111" t="s">
        <v>3</v>
      </c>
      <c r="DN111">
        <v>0</v>
      </c>
      <c r="DO111">
        <v>0</v>
      </c>
      <c r="DP111">
        <v>1</v>
      </c>
      <c r="DQ111">
        <v>1</v>
      </c>
      <c r="DU111">
        <v>1005</v>
      </c>
      <c r="DV111" t="s">
        <v>110</v>
      </c>
      <c r="DW111" t="s">
        <v>110</v>
      </c>
      <c r="DX111">
        <v>1000</v>
      </c>
      <c r="EE111">
        <v>55317522</v>
      </c>
      <c r="EF111">
        <v>1</v>
      </c>
      <c r="EG111" t="s">
        <v>19</v>
      </c>
      <c r="EH111">
        <v>0</v>
      </c>
      <c r="EI111" t="s">
        <v>3</v>
      </c>
      <c r="EJ111">
        <v>4</v>
      </c>
      <c r="EK111">
        <v>0</v>
      </c>
      <c r="EL111" t="s">
        <v>20</v>
      </c>
      <c r="EM111" t="s">
        <v>21</v>
      </c>
      <c r="EO111" t="s">
        <v>3</v>
      </c>
      <c r="EQ111">
        <v>0</v>
      </c>
      <c r="ER111">
        <v>10772.1</v>
      </c>
      <c r="ES111">
        <v>0</v>
      </c>
      <c r="ET111">
        <v>0</v>
      </c>
      <c r="EU111">
        <v>0</v>
      </c>
      <c r="EV111">
        <v>10772.1</v>
      </c>
      <c r="EW111">
        <v>59.6</v>
      </c>
      <c r="EX111">
        <v>0</v>
      </c>
      <c r="EY111">
        <v>0</v>
      </c>
      <c r="FQ111">
        <v>0</v>
      </c>
      <c r="FR111">
        <f t="shared" si="76"/>
        <v>0</v>
      </c>
      <c r="FS111">
        <v>0</v>
      </c>
      <c r="FX111">
        <v>70</v>
      </c>
      <c r="FY111">
        <v>10</v>
      </c>
      <c r="GA111" t="s">
        <v>3</v>
      </c>
      <c r="GD111">
        <v>0</v>
      </c>
      <c r="GF111">
        <v>909565512</v>
      </c>
      <c r="GG111">
        <v>2</v>
      </c>
      <c r="GH111">
        <v>1</v>
      </c>
      <c r="GI111">
        <v>-2</v>
      </c>
      <c r="GJ111">
        <v>0</v>
      </c>
      <c r="GK111">
        <f>ROUND(R111*(R12)/100,2)</f>
        <v>0</v>
      </c>
      <c r="GL111">
        <f t="shared" si="77"/>
        <v>0</v>
      </c>
      <c r="GM111">
        <f>ROUND(O111+X111+Y111+GK111,2)+GX111</f>
        <v>19157.09</v>
      </c>
      <c r="GN111">
        <f>IF(OR(BI111=0,BI111=1),ROUND(O111+X111+Y111+GK111,2),0)</f>
        <v>0</v>
      </c>
      <c r="GO111">
        <f>IF(BI111=2,ROUND(O111+X111+Y111+GK111,2),0)</f>
        <v>0</v>
      </c>
      <c r="GP111">
        <f>IF(BI111=4,ROUND(O111+X111+Y111+GK111,2)+GX111,0)</f>
        <v>19157.09</v>
      </c>
      <c r="GR111">
        <v>0</v>
      </c>
      <c r="GS111">
        <v>3</v>
      </c>
      <c r="GT111">
        <v>0</v>
      </c>
      <c r="GU111" t="s">
        <v>3</v>
      </c>
      <c r="GV111">
        <f>ROUND((GT111),6)</f>
        <v>0</v>
      </c>
      <c r="GW111">
        <v>1</v>
      </c>
      <c r="GX111">
        <f t="shared" si="78"/>
        <v>0</v>
      </c>
      <c r="HA111">
        <v>0</v>
      </c>
      <c r="HB111">
        <v>0</v>
      </c>
      <c r="HC111">
        <f t="shared" si="79"/>
        <v>0</v>
      </c>
      <c r="IK111">
        <v>0</v>
      </c>
    </row>
    <row r="112" spans="1:245" x14ac:dyDescent="0.2">
      <c r="A112">
        <v>17</v>
      </c>
      <c r="B112">
        <v>1</v>
      </c>
      <c r="C112">
        <f>ROW(SmtRes!A19)</f>
        <v>19</v>
      </c>
      <c r="D112">
        <f>ROW(EtalonRes!A19)</f>
        <v>19</v>
      </c>
      <c r="E112" t="s">
        <v>112</v>
      </c>
      <c r="F112" t="s">
        <v>113</v>
      </c>
      <c r="G112" t="s">
        <v>114</v>
      </c>
      <c r="H112" t="s">
        <v>115</v>
      </c>
      <c r="I112">
        <f>ROUND(60/100,9)</f>
        <v>0.6</v>
      </c>
      <c r="J112">
        <v>0</v>
      </c>
      <c r="O112">
        <f t="shared" si="50"/>
        <v>9303.4</v>
      </c>
      <c r="P112">
        <f t="shared" si="51"/>
        <v>0</v>
      </c>
      <c r="Q112">
        <f t="shared" si="52"/>
        <v>0</v>
      </c>
      <c r="R112">
        <f t="shared" si="53"/>
        <v>0</v>
      </c>
      <c r="S112">
        <f t="shared" si="54"/>
        <v>9303.4</v>
      </c>
      <c r="T112">
        <f t="shared" si="55"/>
        <v>0</v>
      </c>
      <c r="U112">
        <f t="shared" si="56"/>
        <v>46.02</v>
      </c>
      <c r="V112">
        <f t="shared" si="57"/>
        <v>0</v>
      </c>
      <c r="W112">
        <f t="shared" si="58"/>
        <v>0</v>
      </c>
      <c r="X112">
        <f t="shared" si="59"/>
        <v>6512.38</v>
      </c>
      <c r="Y112">
        <f t="shared" si="60"/>
        <v>930.34</v>
      </c>
      <c r="AA112">
        <v>55574044</v>
      </c>
      <c r="AB112">
        <f t="shared" si="61"/>
        <v>15505.67</v>
      </c>
      <c r="AC112">
        <f>ROUND((ES112),6)</f>
        <v>0</v>
      </c>
      <c r="AD112">
        <f>ROUND((((ET112)-(EU112))+AE112),6)</f>
        <v>0</v>
      </c>
      <c r="AE112">
        <f t="shared" si="62"/>
        <v>0</v>
      </c>
      <c r="AF112">
        <f t="shared" si="62"/>
        <v>15505.67</v>
      </c>
      <c r="AG112">
        <f t="shared" si="63"/>
        <v>0</v>
      </c>
      <c r="AH112">
        <f t="shared" si="64"/>
        <v>76.7</v>
      </c>
      <c r="AI112">
        <f t="shared" si="64"/>
        <v>0</v>
      </c>
      <c r="AJ112">
        <f t="shared" si="65"/>
        <v>0</v>
      </c>
      <c r="AK112">
        <v>15505.67</v>
      </c>
      <c r="AL112">
        <v>0</v>
      </c>
      <c r="AM112">
        <v>0</v>
      </c>
      <c r="AN112">
        <v>0</v>
      </c>
      <c r="AO112">
        <v>15505.67</v>
      </c>
      <c r="AP112">
        <v>0</v>
      </c>
      <c r="AQ112">
        <v>76.7</v>
      </c>
      <c r="AR112">
        <v>0</v>
      </c>
      <c r="AS112">
        <v>0</v>
      </c>
      <c r="AT112">
        <v>70</v>
      </c>
      <c r="AU112">
        <v>10</v>
      </c>
      <c r="AV112">
        <v>1</v>
      </c>
      <c r="AW112">
        <v>1</v>
      </c>
      <c r="AZ112">
        <v>1</v>
      </c>
      <c r="BA112">
        <v>1</v>
      </c>
      <c r="BB112">
        <v>1</v>
      </c>
      <c r="BC112">
        <v>1</v>
      </c>
      <c r="BD112" t="s">
        <v>3</v>
      </c>
      <c r="BE112" t="s">
        <v>3</v>
      </c>
      <c r="BF112" t="s">
        <v>3</v>
      </c>
      <c r="BG112" t="s">
        <v>3</v>
      </c>
      <c r="BH112">
        <v>0</v>
      </c>
      <c r="BI112">
        <v>4</v>
      </c>
      <c r="BJ112" t="s">
        <v>116</v>
      </c>
      <c r="BM112">
        <v>0</v>
      </c>
      <c r="BN112">
        <v>0</v>
      </c>
      <c r="BO112" t="s">
        <v>3</v>
      </c>
      <c r="BP112">
        <v>0</v>
      </c>
      <c r="BQ112">
        <v>1</v>
      </c>
      <c r="BR112">
        <v>0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 t="s">
        <v>3</v>
      </c>
      <c r="BZ112">
        <v>70</v>
      </c>
      <c r="CA112">
        <v>10</v>
      </c>
      <c r="CE112">
        <v>0</v>
      </c>
      <c r="CF112">
        <v>0</v>
      </c>
      <c r="CG112">
        <v>0</v>
      </c>
      <c r="CM112">
        <v>0</v>
      </c>
      <c r="CN112" t="s">
        <v>3</v>
      </c>
      <c r="CO112">
        <v>0</v>
      </c>
      <c r="CP112">
        <f t="shared" si="66"/>
        <v>9303.4</v>
      </c>
      <c r="CQ112">
        <f t="shared" si="67"/>
        <v>0</v>
      </c>
      <c r="CR112">
        <f>((((ET112)*BB112-(EU112)*BS112)+AE112*BS112)*AV112)</f>
        <v>0</v>
      </c>
      <c r="CS112">
        <f t="shared" si="68"/>
        <v>0</v>
      </c>
      <c r="CT112">
        <f t="shared" si="69"/>
        <v>15505.67</v>
      </c>
      <c r="CU112">
        <f t="shared" si="70"/>
        <v>0</v>
      </c>
      <c r="CV112">
        <f t="shared" si="71"/>
        <v>76.7</v>
      </c>
      <c r="CW112">
        <f t="shared" si="72"/>
        <v>0</v>
      </c>
      <c r="CX112">
        <f t="shared" si="73"/>
        <v>0</v>
      </c>
      <c r="CY112">
        <f t="shared" si="74"/>
        <v>6512.38</v>
      </c>
      <c r="CZ112">
        <f t="shared" si="75"/>
        <v>930.34</v>
      </c>
      <c r="DC112" t="s">
        <v>3</v>
      </c>
      <c r="DD112" t="s">
        <v>3</v>
      </c>
      <c r="DE112" t="s">
        <v>3</v>
      </c>
      <c r="DF112" t="s">
        <v>3</v>
      </c>
      <c r="DG112" t="s">
        <v>3</v>
      </c>
      <c r="DH112" t="s">
        <v>3</v>
      </c>
      <c r="DI112" t="s">
        <v>3</v>
      </c>
      <c r="DJ112" t="s">
        <v>3</v>
      </c>
      <c r="DK112" t="s">
        <v>3</v>
      </c>
      <c r="DL112" t="s">
        <v>3</v>
      </c>
      <c r="DM112" t="s">
        <v>3</v>
      </c>
      <c r="DN112">
        <v>0</v>
      </c>
      <c r="DO112">
        <v>0</v>
      </c>
      <c r="DP112">
        <v>1</v>
      </c>
      <c r="DQ112">
        <v>1</v>
      </c>
      <c r="DU112">
        <v>1003</v>
      </c>
      <c r="DV112" t="s">
        <v>115</v>
      </c>
      <c r="DW112" t="s">
        <v>115</v>
      </c>
      <c r="DX112">
        <v>100</v>
      </c>
      <c r="EE112">
        <v>55317522</v>
      </c>
      <c r="EF112">
        <v>1</v>
      </c>
      <c r="EG112" t="s">
        <v>19</v>
      </c>
      <c r="EH112">
        <v>0</v>
      </c>
      <c r="EI112" t="s">
        <v>3</v>
      </c>
      <c r="EJ112">
        <v>4</v>
      </c>
      <c r="EK112">
        <v>0</v>
      </c>
      <c r="EL112" t="s">
        <v>20</v>
      </c>
      <c r="EM112" t="s">
        <v>21</v>
      </c>
      <c r="EO112" t="s">
        <v>3</v>
      </c>
      <c r="EQ112">
        <v>0</v>
      </c>
      <c r="ER112">
        <v>15505.67</v>
      </c>
      <c r="ES112">
        <v>0</v>
      </c>
      <c r="ET112">
        <v>0</v>
      </c>
      <c r="EU112">
        <v>0</v>
      </c>
      <c r="EV112">
        <v>15505.67</v>
      </c>
      <c r="EW112">
        <v>76.7</v>
      </c>
      <c r="EX112">
        <v>0</v>
      </c>
      <c r="EY112">
        <v>0</v>
      </c>
      <c r="FQ112">
        <v>0</v>
      </c>
      <c r="FR112">
        <f t="shared" si="76"/>
        <v>0</v>
      </c>
      <c r="FS112">
        <v>0</v>
      </c>
      <c r="FX112">
        <v>70</v>
      </c>
      <c r="FY112">
        <v>10</v>
      </c>
      <c r="GA112" t="s">
        <v>3</v>
      </c>
      <c r="GD112">
        <v>0</v>
      </c>
      <c r="GF112">
        <v>-1344180329</v>
      </c>
      <c r="GG112">
        <v>2</v>
      </c>
      <c r="GH112">
        <v>1</v>
      </c>
      <c r="GI112">
        <v>-2</v>
      </c>
      <c r="GJ112">
        <v>0</v>
      </c>
      <c r="GK112">
        <f>ROUND(R112*(R12)/100,2)</f>
        <v>0</v>
      </c>
      <c r="GL112">
        <f t="shared" si="77"/>
        <v>0</v>
      </c>
      <c r="GM112">
        <f>ROUND(O112+X112+Y112+GK112,2)+GX112</f>
        <v>16746.12</v>
      </c>
      <c r="GN112">
        <f>IF(OR(BI112=0,BI112=1),ROUND(O112+X112+Y112+GK112,2),0)</f>
        <v>0</v>
      </c>
      <c r="GO112">
        <f>IF(BI112=2,ROUND(O112+X112+Y112+GK112,2),0)</f>
        <v>0</v>
      </c>
      <c r="GP112">
        <f>IF(BI112=4,ROUND(O112+X112+Y112+GK112,2)+GX112,0)</f>
        <v>16746.12</v>
      </c>
      <c r="GR112">
        <v>0</v>
      </c>
      <c r="GS112">
        <v>3</v>
      </c>
      <c r="GT112">
        <v>0</v>
      </c>
      <c r="GU112" t="s">
        <v>3</v>
      </c>
      <c r="GV112">
        <f>ROUND((GT112),6)</f>
        <v>0</v>
      </c>
      <c r="GW112">
        <v>1</v>
      </c>
      <c r="GX112">
        <f t="shared" si="78"/>
        <v>0</v>
      </c>
      <c r="HA112">
        <v>0</v>
      </c>
      <c r="HB112">
        <v>0</v>
      </c>
      <c r="HC112">
        <f t="shared" si="79"/>
        <v>0</v>
      </c>
      <c r="IK112">
        <v>0</v>
      </c>
    </row>
    <row r="113" spans="1:245" x14ac:dyDescent="0.2">
      <c r="A113">
        <v>17</v>
      </c>
      <c r="B113">
        <v>1</v>
      </c>
      <c r="C113">
        <f>ROW(SmtRes!A20)</f>
        <v>20</v>
      </c>
      <c r="D113">
        <f>ROW(EtalonRes!A20)</f>
        <v>20</v>
      </c>
      <c r="E113" t="s">
        <v>117</v>
      </c>
      <c r="F113" t="s">
        <v>118</v>
      </c>
      <c r="G113" t="s">
        <v>119</v>
      </c>
      <c r="H113" t="s">
        <v>120</v>
      </c>
      <c r="I113">
        <v>106.33</v>
      </c>
      <c r="J113">
        <v>0</v>
      </c>
      <c r="O113">
        <f t="shared" si="50"/>
        <v>8532.98</v>
      </c>
      <c r="P113">
        <f t="shared" si="51"/>
        <v>0</v>
      </c>
      <c r="Q113">
        <f t="shared" si="52"/>
        <v>8532.98</v>
      </c>
      <c r="R113">
        <f t="shared" si="53"/>
        <v>2747.57</v>
      </c>
      <c r="S113">
        <f t="shared" si="54"/>
        <v>0</v>
      </c>
      <c r="T113">
        <f t="shared" si="55"/>
        <v>0</v>
      </c>
      <c r="U113">
        <f t="shared" si="56"/>
        <v>0</v>
      </c>
      <c r="V113">
        <f t="shared" si="57"/>
        <v>0</v>
      </c>
      <c r="W113">
        <f t="shared" si="58"/>
        <v>0</v>
      </c>
      <c r="X113">
        <f t="shared" si="59"/>
        <v>0</v>
      </c>
      <c r="Y113">
        <f t="shared" si="60"/>
        <v>0</v>
      </c>
      <c r="AA113">
        <v>55574044</v>
      </c>
      <c r="AB113">
        <f t="shared" si="61"/>
        <v>80.25</v>
      </c>
      <c r="AC113">
        <f>ROUND((ES113),6)</f>
        <v>0</v>
      </c>
      <c r="AD113">
        <f>ROUND((((ET113)-(EU113))+AE113),6)</f>
        <v>80.25</v>
      </c>
      <c r="AE113">
        <f t="shared" si="62"/>
        <v>25.84</v>
      </c>
      <c r="AF113">
        <f t="shared" si="62"/>
        <v>0</v>
      </c>
      <c r="AG113">
        <f t="shared" si="63"/>
        <v>0</v>
      </c>
      <c r="AH113">
        <f t="shared" si="64"/>
        <v>0</v>
      </c>
      <c r="AI113">
        <f t="shared" si="64"/>
        <v>0</v>
      </c>
      <c r="AJ113">
        <f t="shared" si="65"/>
        <v>0</v>
      </c>
      <c r="AK113">
        <v>80.25</v>
      </c>
      <c r="AL113">
        <v>0</v>
      </c>
      <c r="AM113">
        <v>80.25</v>
      </c>
      <c r="AN113">
        <v>25.84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70</v>
      </c>
      <c r="AU113">
        <v>10</v>
      </c>
      <c r="AV113">
        <v>1</v>
      </c>
      <c r="AW113">
        <v>1</v>
      </c>
      <c r="AZ113">
        <v>1</v>
      </c>
      <c r="BA113">
        <v>1</v>
      </c>
      <c r="BB113">
        <v>1</v>
      </c>
      <c r="BC113">
        <v>1</v>
      </c>
      <c r="BD113" t="s">
        <v>3</v>
      </c>
      <c r="BE113" t="s">
        <v>3</v>
      </c>
      <c r="BF113" t="s">
        <v>3</v>
      </c>
      <c r="BG113" t="s">
        <v>3</v>
      </c>
      <c r="BH113">
        <v>0</v>
      </c>
      <c r="BI113">
        <v>4</v>
      </c>
      <c r="BJ113" t="s">
        <v>121</v>
      </c>
      <c r="BM113">
        <v>0</v>
      </c>
      <c r="BN113">
        <v>0</v>
      </c>
      <c r="BO113" t="s">
        <v>3</v>
      </c>
      <c r="BP113">
        <v>0</v>
      </c>
      <c r="BQ113">
        <v>1</v>
      </c>
      <c r="BR113">
        <v>0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 t="s">
        <v>3</v>
      </c>
      <c r="BZ113">
        <v>70</v>
      </c>
      <c r="CA113">
        <v>10</v>
      </c>
      <c r="CE113">
        <v>0</v>
      </c>
      <c r="CF113">
        <v>0</v>
      </c>
      <c r="CG113">
        <v>0</v>
      </c>
      <c r="CM113">
        <v>0</v>
      </c>
      <c r="CN113" t="s">
        <v>3</v>
      </c>
      <c r="CO113">
        <v>0</v>
      </c>
      <c r="CP113">
        <f t="shared" si="66"/>
        <v>8532.98</v>
      </c>
      <c r="CQ113">
        <f t="shared" si="67"/>
        <v>0</v>
      </c>
      <c r="CR113">
        <f>((((ET113)*BB113-(EU113)*BS113)+AE113*BS113)*AV113)</f>
        <v>80.25</v>
      </c>
      <c r="CS113">
        <f t="shared" si="68"/>
        <v>25.84</v>
      </c>
      <c r="CT113">
        <f t="shared" si="69"/>
        <v>0</v>
      </c>
      <c r="CU113">
        <f t="shared" si="70"/>
        <v>0</v>
      </c>
      <c r="CV113">
        <f t="shared" si="71"/>
        <v>0</v>
      </c>
      <c r="CW113">
        <f t="shared" si="72"/>
        <v>0</v>
      </c>
      <c r="CX113">
        <f t="shared" si="73"/>
        <v>0</v>
      </c>
      <c r="CY113">
        <f t="shared" si="74"/>
        <v>0</v>
      </c>
      <c r="CZ113">
        <f t="shared" si="75"/>
        <v>0</v>
      </c>
      <c r="DC113" t="s">
        <v>3</v>
      </c>
      <c r="DD113" t="s">
        <v>3</v>
      </c>
      <c r="DE113" t="s">
        <v>3</v>
      </c>
      <c r="DF113" t="s">
        <v>3</v>
      </c>
      <c r="DG113" t="s">
        <v>3</v>
      </c>
      <c r="DH113" t="s">
        <v>3</v>
      </c>
      <c r="DI113" t="s">
        <v>3</v>
      </c>
      <c r="DJ113" t="s">
        <v>3</v>
      </c>
      <c r="DK113" t="s">
        <v>3</v>
      </c>
      <c r="DL113" t="s">
        <v>3</v>
      </c>
      <c r="DM113" t="s">
        <v>3</v>
      </c>
      <c r="DN113">
        <v>0</v>
      </c>
      <c r="DO113">
        <v>0</v>
      </c>
      <c r="DP113">
        <v>1</v>
      </c>
      <c r="DQ113">
        <v>1</v>
      </c>
      <c r="DU113">
        <v>1009</v>
      </c>
      <c r="DV113" t="s">
        <v>120</v>
      </c>
      <c r="DW113" t="s">
        <v>120</v>
      </c>
      <c r="DX113">
        <v>1000</v>
      </c>
      <c r="EE113">
        <v>55317522</v>
      </c>
      <c r="EF113">
        <v>1</v>
      </c>
      <c r="EG113" t="s">
        <v>19</v>
      </c>
      <c r="EH113">
        <v>0</v>
      </c>
      <c r="EI113" t="s">
        <v>3</v>
      </c>
      <c r="EJ113">
        <v>4</v>
      </c>
      <c r="EK113">
        <v>0</v>
      </c>
      <c r="EL113" t="s">
        <v>20</v>
      </c>
      <c r="EM113" t="s">
        <v>21</v>
      </c>
      <c r="EO113" t="s">
        <v>3</v>
      </c>
      <c r="EQ113">
        <v>0</v>
      </c>
      <c r="ER113">
        <v>80.25</v>
      </c>
      <c r="ES113">
        <v>0</v>
      </c>
      <c r="ET113">
        <v>80.25</v>
      </c>
      <c r="EU113">
        <v>25.84</v>
      </c>
      <c r="EV113">
        <v>0</v>
      </c>
      <c r="EW113">
        <v>0</v>
      </c>
      <c r="EX113">
        <v>0</v>
      </c>
      <c r="EY113">
        <v>0</v>
      </c>
      <c r="FQ113">
        <v>0</v>
      </c>
      <c r="FR113">
        <f t="shared" si="76"/>
        <v>0</v>
      </c>
      <c r="FS113">
        <v>0</v>
      </c>
      <c r="FX113">
        <v>70</v>
      </c>
      <c r="FY113">
        <v>10</v>
      </c>
      <c r="GA113" t="s">
        <v>3</v>
      </c>
      <c r="GD113">
        <v>0</v>
      </c>
      <c r="GF113">
        <v>-1373501215</v>
      </c>
      <c r="GG113">
        <v>2</v>
      </c>
      <c r="GH113">
        <v>1</v>
      </c>
      <c r="GI113">
        <v>-2</v>
      </c>
      <c r="GJ113">
        <v>0</v>
      </c>
      <c r="GK113">
        <f>ROUND(R113*(R12)/100,2)</f>
        <v>2967.38</v>
      </c>
      <c r="GL113">
        <f t="shared" si="77"/>
        <v>0</v>
      </c>
      <c r="GM113">
        <f>ROUND(O113+X113+Y113+GK113,2)+GX113</f>
        <v>11500.36</v>
      </c>
      <c r="GN113">
        <f>IF(OR(BI113=0,BI113=1),ROUND(O113+X113+Y113+GK113,2),0)</f>
        <v>0</v>
      </c>
      <c r="GO113">
        <f>IF(BI113=2,ROUND(O113+X113+Y113+GK113,2),0)</f>
        <v>0</v>
      </c>
      <c r="GP113">
        <f>IF(BI113=4,ROUND(O113+X113+Y113+GK113,2)+GX113,0)</f>
        <v>11500.36</v>
      </c>
      <c r="GR113">
        <v>0</v>
      </c>
      <c r="GS113">
        <v>3</v>
      </c>
      <c r="GT113">
        <v>0</v>
      </c>
      <c r="GU113" t="s">
        <v>3</v>
      </c>
      <c r="GV113">
        <f>ROUND((GT113),6)</f>
        <v>0</v>
      </c>
      <c r="GW113">
        <v>1</v>
      </c>
      <c r="GX113">
        <f t="shared" si="78"/>
        <v>0</v>
      </c>
      <c r="HA113">
        <v>0</v>
      </c>
      <c r="HB113">
        <v>0</v>
      </c>
      <c r="HC113">
        <f t="shared" si="79"/>
        <v>0</v>
      </c>
      <c r="IK113">
        <v>0</v>
      </c>
    </row>
    <row r="114" spans="1:245" x14ac:dyDescent="0.2">
      <c r="A114">
        <v>17</v>
      </c>
      <c r="B114">
        <v>1</v>
      </c>
      <c r="C114">
        <f>ROW(SmtRes!A22)</f>
        <v>22</v>
      </c>
      <c r="D114">
        <f>ROW(EtalonRes!A22)</f>
        <v>22</v>
      </c>
      <c r="E114" t="s">
        <v>122</v>
      </c>
      <c r="F114" t="s">
        <v>123</v>
      </c>
      <c r="G114" t="s">
        <v>124</v>
      </c>
      <c r="H114" t="s">
        <v>120</v>
      </c>
      <c r="I114">
        <v>106.33</v>
      </c>
      <c r="J114">
        <v>0</v>
      </c>
      <c r="O114">
        <f t="shared" si="50"/>
        <v>6149.06</v>
      </c>
      <c r="P114">
        <f t="shared" si="51"/>
        <v>0</v>
      </c>
      <c r="Q114">
        <f t="shared" si="52"/>
        <v>6149.06</v>
      </c>
      <c r="R114">
        <f t="shared" si="53"/>
        <v>3343.02</v>
      </c>
      <c r="S114">
        <f t="shared" si="54"/>
        <v>0</v>
      </c>
      <c r="T114">
        <f t="shared" si="55"/>
        <v>0</v>
      </c>
      <c r="U114">
        <f t="shared" si="56"/>
        <v>0</v>
      </c>
      <c r="V114">
        <f t="shared" si="57"/>
        <v>0</v>
      </c>
      <c r="W114">
        <f t="shared" si="58"/>
        <v>0</v>
      </c>
      <c r="X114">
        <f t="shared" si="59"/>
        <v>0</v>
      </c>
      <c r="Y114">
        <f t="shared" si="60"/>
        <v>0</v>
      </c>
      <c r="AA114">
        <v>55574044</v>
      </c>
      <c r="AB114">
        <f t="shared" si="61"/>
        <v>57.83</v>
      </c>
      <c r="AC114">
        <f>ROUND((ES114),6)</f>
        <v>0</v>
      </c>
      <c r="AD114">
        <f>ROUND((((ET114)-(EU114))+AE114),6)</f>
        <v>57.83</v>
      </c>
      <c r="AE114">
        <f t="shared" si="62"/>
        <v>31.44</v>
      </c>
      <c r="AF114">
        <f t="shared" si="62"/>
        <v>0</v>
      </c>
      <c r="AG114">
        <f t="shared" si="63"/>
        <v>0</v>
      </c>
      <c r="AH114">
        <f t="shared" si="64"/>
        <v>0</v>
      </c>
      <c r="AI114">
        <f t="shared" si="64"/>
        <v>0</v>
      </c>
      <c r="AJ114">
        <f t="shared" si="65"/>
        <v>0</v>
      </c>
      <c r="AK114">
        <v>57.83</v>
      </c>
      <c r="AL114">
        <v>0</v>
      </c>
      <c r="AM114">
        <v>57.83</v>
      </c>
      <c r="AN114">
        <v>31.44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1</v>
      </c>
      <c r="AZ114">
        <v>1</v>
      </c>
      <c r="BA114">
        <v>1</v>
      </c>
      <c r="BB114">
        <v>1</v>
      </c>
      <c r="BC114">
        <v>1</v>
      </c>
      <c r="BD114" t="s">
        <v>3</v>
      </c>
      <c r="BE114" t="s">
        <v>3</v>
      </c>
      <c r="BF114" t="s">
        <v>3</v>
      </c>
      <c r="BG114" t="s">
        <v>3</v>
      </c>
      <c r="BH114">
        <v>0</v>
      </c>
      <c r="BI114">
        <v>4</v>
      </c>
      <c r="BJ114" t="s">
        <v>125</v>
      </c>
      <c r="BM114">
        <v>1</v>
      </c>
      <c r="BN114">
        <v>0</v>
      </c>
      <c r="BO114" t="s">
        <v>3</v>
      </c>
      <c r="BP114">
        <v>0</v>
      </c>
      <c r="BQ114">
        <v>1</v>
      </c>
      <c r="BR114">
        <v>0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 t="s">
        <v>3</v>
      </c>
      <c r="BZ114">
        <v>0</v>
      </c>
      <c r="CA114">
        <v>0</v>
      </c>
      <c r="CE114">
        <v>0</v>
      </c>
      <c r="CF114">
        <v>0</v>
      </c>
      <c r="CG114">
        <v>0</v>
      </c>
      <c r="CM114">
        <v>0</v>
      </c>
      <c r="CN114" t="s">
        <v>3</v>
      </c>
      <c r="CO114">
        <v>0</v>
      </c>
      <c r="CP114">
        <f t="shared" si="66"/>
        <v>6149.06</v>
      </c>
      <c r="CQ114">
        <f t="shared" si="67"/>
        <v>0</v>
      </c>
      <c r="CR114">
        <f>((((ET114)*BB114-(EU114)*BS114)+AE114*BS114)*AV114)</f>
        <v>57.83</v>
      </c>
      <c r="CS114">
        <f t="shared" si="68"/>
        <v>31.44</v>
      </c>
      <c r="CT114">
        <f t="shared" si="69"/>
        <v>0</v>
      </c>
      <c r="CU114">
        <f t="shared" si="70"/>
        <v>0</v>
      </c>
      <c r="CV114">
        <f t="shared" si="71"/>
        <v>0</v>
      </c>
      <c r="CW114">
        <f t="shared" si="72"/>
        <v>0</v>
      </c>
      <c r="CX114">
        <f t="shared" si="73"/>
        <v>0</v>
      </c>
      <c r="CY114">
        <f t="shared" si="74"/>
        <v>0</v>
      </c>
      <c r="CZ114">
        <f t="shared" si="75"/>
        <v>0</v>
      </c>
      <c r="DC114" t="s">
        <v>3</v>
      </c>
      <c r="DD114" t="s">
        <v>3</v>
      </c>
      <c r="DE114" t="s">
        <v>3</v>
      </c>
      <c r="DF114" t="s">
        <v>3</v>
      </c>
      <c r="DG114" t="s">
        <v>3</v>
      </c>
      <c r="DH114" t="s">
        <v>3</v>
      </c>
      <c r="DI114" t="s">
        <v>3</v>
      </c>
      <c r="DJ114" t="s">
        <v>3</v>
      </c>
      <c r="DK114" t="s">
        <v>3</v>
      </c>
      <c r="DL114" t="s">
        <v>3</v>
      </c>
      <c r="DM114" t="s">
        <v>3</v>
      </c>
      <c r="DN114">
        <v>0</v>
      </c>
      <c r="DO114">
        <v>0</v>
      </c>
      <c r="DP114">
        <v>1</v>
      </c>
      <c r="DQ114">
        <v>1</v>
      </c>
      <c r="DU114">
        <v>1009</v>
      </c>
      <c r="DV114" t="s">
        <v>120</v>
      </c>
      <c r="DW114" t="s">
        <v>120</v>
      </c>
      <c r="DX114">
        <v>1000</v>
      </c>
      <c r="EE114">
        <v>55317524</v>
      </c>
      <c r="EF114">
        <v>1</v>
      </c>
      <c r="EG114" t="s">
        <v>19</v>
      </c>
      <c r="EH114">
        <v>0</v>
      </c>
      <c r="EI114" t="s">
        <v>3</v>
      </c>
      <c r="EJ114">
        <v>4</v>
      </c>
      <c r="EK114">
        <v>1</v>
      </c>
      <c r="EL114" t="s">
        <v>126</v>
      </c>
      <c r="EM114" t="s">
        <v>21</v>
      </c>
      <c r="EO114" t="s">
        <v>3</v>
      </c>
      <c r="EQ114">
        <v>0</v>
      </c>
      <c r="ER114">
        <v>57.83</v>
      </c>
      <c r="ES114">
        <v>0</v>
      </c>
      <c r="ET114">
        <v>57.83</v>
      </c>
      <c r="EU114">
        <v>31.44</v>
      </c>
      <c r="EV114">
        <v>0</v>
      </c>
      <c r="EW114">
        <v>0</v>
      </c>
      <c r="EX114">
        <v>0</v>
      </c>
      <c r="EY114">
        <v>0</v>
      </c>
      <c r="FQ114">
        <v>0</v>
      </c>
      <c r="FR114">
        <f t="shared" si="76"/>
        <v>0</v>
      </c>
      <c r="FS114">
        <v>0</v>
      </c>
      <c r="FX114">
        <v>0</v>
      </c>
      <c r="FY114">
        <v>0</v>
      </c>
      <c r="GA114" t="s">
        <v>3</v>
      </c>
      <c r="GD114">
        <v>1</v>
      </c>
      <c r="GF114">
        <v>-1870736679</v>
      </c>
      <c r="GG114">
        <v>2</v>
      </c>
      <c r="GH114">
        <v>1</v>
      </c>
      <c r="GI114">
        <v>-2</v>
      </c>
      <c r="GJ114">
        <v>0</v>
      </c>
      <c r="GK114">
        <v>0</v>
      </c>
      <c r="GL114">
        <f t="shared" si="77"/>
        <v>0</v>
      </c>
      <c r="GM114">
        <f>ROUND(O114+X114+Y114,2)+GX114</f>
        <v>6149.06</v>
      </c>
      <c r="GN114">
        <f>IF(OR(BI114=0,BI114=1),ROUND(O114+X114+Y114,2),0)</f>
        <v>0</v>
      </c>
      <c r="GO114">
        <f>IF(BI114=2,ROUND(O114+X114+Y114,2),0)</f>
        <v>0</v>
      </c>
      <c r="GP114">
        <f>IF(BI114=4,ROUND(O114+X114+Y114,2)+GX114,0)</f>
        <v>6149.06</v>
      </c>
      <c r="GR114">
        <v>0</v>
      </c>
      <c r="GS114">
        <v>3</v>
      </c>
      <c r="GT114">
        <v>0</v>
      </c>
      <c r="GU114" t="s">
        <v>3</v>
      </c>
      <c r="GV114">
        <f>ROUND((GT114),6)</f>
        <v>0</v>
      </c>
      <c r="GW114">
        <v>1</v>
      </c>
      <c r="GX114">
        <f t="shared" si="78"/>
        <v>0</v>
      </c>
      <c r="HA114">
        <v>0</v>
      </c>
      <c r="HB114">
        <v>0</v>
      </c>
      <c r="HC114">
        <f t="shared" si="79"/>
        <v>0</v>
      </c>
      <c r="IK114">
        <v>0</v>
      </c>
    </row>
    <row r="115" spans="1:245" x14ac:dyDescent="0.2">
      <c r="A115">
        <v>17</v>
      </c>
      <c r="B115">
        <v>1</v>
      </c>
      <c r="C115">
        <f>ROW(SmtRes!A24)</f>
        <v>24</v>
      </c>
      <c r="D115">
        <f>ROW(EtalonRes!A24)</f>
        <v>24</v>
      </c>
      <c r="E115" t="s">
        <v>127</v>
      </c>
      <c r="F115" t="s">
        <v>128</v>
      </c>
      <c r="G115" t="s">
        <v>129</v>
      </c>
      <c r="H115" t="s">
        <v>120</v>
      </c>
      <c r="I115">
        <v>106.33</v>
      </c>
      <c r="J115">
        <v>0</v>
      </c>
      <c r="O115">
        <f t="shared" si="50"/>
        <v>148531.31</v>
      </c>
      <c r="P115">
        <f t="shared" si="51"/>
        <v>0</v>
      </c>
      <c r="Q115">
        <f t="shared" si="52"/>
        <v>148531.31</v>
      </c>
      <c r="R115">
        <f t="shared" si="53"/>
        <v>80745.94</v>
      </c>
      <c r="S115">
        <f t="shared" si="54"/>
        <v>0</v>
      </c>
      <c r="T115">
        <f t="shared" si="55"/>
        <v>0</v>
      </c>
      <c r="U115">
        <f t="shared" si="56"/>
        <v>0</v>
      </c>
      <c r="V115">
        <f t="shared" si="57"/>
        <v>0</v>
      </c>
      <c r="W115">
        <f t="shared" si="58"/>
        <v>0</v>
      </c>
      <c r="X115">
        <f t="shared" si="59"/>
        <v>0</v>
      </c>
      <c r="Y115">
        <f t="shared" si="60"/>
        <v>0</v>
      </c>
      <c r="AA115">
        <v>55574044</v>
      </c>
      <c r="AB115">
        <f t="shared" si="61"/>
        <v>1396.89</v>
      </c>
      <c r="AC115">
        <f>ROUND(((ES115*51)),6)</f>
        <v>0</v>
      </c>
      <c r="AD115">
        <f>ROUND(((((ET115*51))-((EU115*51)))+AE115),6)</f>
        <v>1396.89</v>
      </c>
      <c r="AE115">
        <f>ROUND(((EU115*51)),6)</f>
        <v>759.39</v>
      </c>
      <c r="AF115">
        <f>ROUND(((EV115*51)),6)</f>
        <v>0</v>
      </c>
      <c r="AG115">
        <f t="shared" si="63"/>
        <v>0</v>
      </c>
      <c r="AH115">
        <f>((EW115*51))</f>
        <v>0</v>
      </c>
      <c r="AI115">
        <f>((EX115*51))</f>
        <v>0</v>
      </c>
      <c r="AJ115">
        <f t="shared" si="65"/>
        <v>0</v>
      </c>
      <c r="AK115">
        <v>27.39</v>
      </c>
      <c r="AL115">
        <v>0</v>
      </c>
      <c r="AM115">
        <v>27.39</v>
      </c>
      <c r="AN115">
        <v>14.89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1</v>
      </c>
      <c r="AZ115">
        <v>1</v>
      </c>
      <c r="BA115">
        <v>1</v>
      </c>
      <c r="BB115">
        <v>1</v>
      </c>
      <c r="BC115">
        <v>1</v>
      </c>
      <c r="BD115" t="s">
        <v>3</v>
      </c>
      <c r="BE115" t="s">
        <v>3</v>
      </c>
      <c r="BF115" t="s">
        <v>3</v>
      </c>
      <c r="BG115" t="s">
        <v>3</v>
      </c>
      <c r="BH115">
        <v>0</v>
      </c>
      <c r="BI115">
        <v>4</v>
      </c>
      <c r="BJ115" t="s">
        <v>130</v>
      </c>
      <c r="BM115">
        <v>1</v>
      </c>
      <c r="BN115">
        <v>0</v>
      </c>
      <c r="BO115" t="s">
        <v>3</v>
      </c>
      <c r="BP115">
        <v>0</v>
      </c>
      <c r="BQ115">
        <v>1</v>
      </c>
      <c r="BR115">
        <v>0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 t="s">
        <v>3</v>
      </c>
      <c r="BZ115">
        <v>0</v>
      </c>
      <c r="CA115">
        <v>0</v>
      </c>
      <c r="CE115">
        <v>0</v>
      </c>
      <c r="CF115">
        <v>0</v>
      </c>
      <c r="CG115">
        <v>0</v>
      </c>
      <c r="CM115">
        <v>0</v>
      </c>
      <c r="CN115" t="s">
        <v>3</v>
      </c>
      <c r="CO115">
        <v>0</v>
      </c>
      <c r="CP115">
        <f t="shared" si="66"/>
        <v>148531.31</v>
      </c>
      <c r="CQ115">
        <f t="shared" si="67"/>
        <v>0</v>
      </c>
      <c r="CR115">
        <f>(((((ET115*51))*BB115-((EU115*51))*BS115)+AE115*BS115)*AV115)</f>
        <v>1396.89</v>
      </c>
      <c r="CS115">
        <f t="shared" si="68"/>
        <v>759.39</v>
      </c>
      <c r="CT115">
        <f t="shared" si="69"/>
        <v>0</v>
      </c>
      <c r="CU115">
        <f t="shared" si="70"/>
        <v>0</v>
      </c>
      <c r="CV115">
        <f t="shared" si="71"/>
        <v>0</v>
      </c>
      <c r="CW115">
        <f t="shared" si="72"/>
        <v>0</v>
      </c>
      <c r="CX115">
        <f t="shared" si="73"/>
        <v>0</v>
      </c>
      <c r="CY115">
        <f t="shared" si="74"/>
        <v>0</v>
      </c>
      <c r="CZ115">
        <f t="shared" si="75"/>
        <v>0</v>
      </c>
      <c r="DC115" t="s">
        <v>3</v>
      </c>
      <c r="DD115" t="s">
        <v>131</v>
      </c>
      <c r="DE115" t="s">
        <v>131</v>
      </c>
      <c r="DF115" t="s">
        <v>131</v>
      </c>
      <c r="DG115" t="s">
        <v>131</v>
      </c>
      <c r="DH115" t="s">
        <v>3</v>
      </c>
      <c r="DI115" t="s">
        <v>131</v>
      </c>
      <c r="DJ115" t="s">
        <v>131</v>
      </c>
      <c r="DK115" t="s">
        <v>3</v>
      </c>
      <c r="DL115" t="s">
        <v>3</v>
      </c>
      <c r="DM115" t="s">
        <v>3</v>
      </c>
      <c r="DN115">
        <v>0</v>
      </c>
      <c r="DO115">
        <v>0</v>
      </c>
      <c r="DP115">
        <v>1</v>
      </c>
      <c r="DQ115">
        <v>1</v>
      </c>
      <c r="DU115">
        <v>1009</v>
      </c>
      <c r="DV115" t="s">
        <v>120</v>
      </c>
      <c r="DW115" t="s">
        <v>120</v>
      </c>
      <c r="DX115">
        <v>1000</v>
      </c>
      <c r="EE115">
        <v>55317524</v>
      </c>
      <c r="EF115">
        <v>1</v>
      </c>
      <c r="EG115" t="s">
        <v>19</v>
      </c>
      <c r="EH115">
        <v>0</v>
      </c>
      <c r="EI115" t="s">
        <v>3</v>
      </c>
      <c r="EJ115">
        <v>4</v>
      </c>
      <c r="EK115">
        <v>1</v>
      </c>
      <c r="EL115" t="s">
        <v>126</v>
      </c>
      <c r="EM115" t="s">
        <v>21</v>
      </c>
      <c r="EO115" t="s">
        <v>3</v>
      </c>
      <c r="EQ115">
        <v>0</v>
      </c>
      <c r="ER115">
        <v>27.39</v>
      </c>
      <c r="ES115">
        <v>0</v>
      </c>
      <c r="ET115">
        <v>27.39</v>
      </c>
      <c r="EU115">
        <v>14.89</v>
      </c>
      <c r="EV115">
        <v>0</v>
      </c>
      <c r="EW115">
        <v>0</v>
      </c>
      <c r="EX115">
        <v>0</v>
      </c>
      <c r="EY115">
        <v>0</v>
      </c>
      <c r="FQ115">
        <v>0</v>
      </c>
      <c r="FR115">
        <f t="shared" si="76"/>
        <v>0</v>
      </c>
      <c r="FS115">
        <v>0</v>
      </c>
      <c r="FX115">
        <v>0</v>
      </c>
      <c r="FY115">
        <v>0</v>
      </c>
      <c r="GA115" t="s">
        <v>3</v>
      </c>
      <c r="GD115">
        <v>1</v>
      </c>
      <c r="GF115">
        <v>972108674</v>
      </c>
      <c r="GG115">
        <v>2</v>
      </c>
      <c r="GH115">
        <v>1</v>
      </c>
      <c r="GI115">
        <v>-2</v>
      </c>
      <c r="GJ115">
        <v>0</v>
      </c>
      <c r="GK115">
        <v>0</v>
      </c>
      <c r="GL115">
        <f t="shared" si="77"/>
        <v>0</v>
      </c>
      <c r="GM115">
        <f>ROUND(O115+X115+Y115,2)+GX115</f>
        <v>148531.31</v>
      </c>
      <c r="GN115">
        <f>IF(OR(BI115=0,BI115=1),ROUND(O115+X115+Y115,2),0)</f>
        <v>0</v>
      </c>
      <c r="GO115">
        <f>IF(BI115=2,ROUND(O115+X115+Y115,2),0)</f>
        <v>0</v>
      </c>
      <c r="GP115">
        <f>IF(BI115=4,ROUND(O115+X115+Y115,2)+GX115,0)</f>
        <v>148531.31</v>
      </c>
      <c r="GR115">
        <v>0</v>
      </c>
      <c r="GS115">
        <v>3</v>
      </c>
      <c r="GT115">
        <v>0</v>
      </c>
      <c r="GU115" t="s">
        <v>131</v>
      </c>
      <c r="GV115">
        <f>ROUND(((GT115*51)),6)</f>
        <v>0</v>
      </c>
      <c r="GW115">
        <v>1</v>
      </c>
      <c r="GX115">
        <f t="shared" si="78"/>
        <v>0</v>
      </c>
      <c r="HA115">
        <v>0</v>
      </c>
      <c r="HB115">
        <v>0</v>
      </c>
      <c r="HC115">
        <f t="shared" si="79"/>
        <v>0</v>
      </c>
      <c r="IK115">
        <v>0</v>
      </c>
    </row>
    <row r="116" spans="1:245" x14ac:dyDescent="0.2">
      <c r="A116">
        <v>17</v>
      </c>
      <c r="B116">
        <v>1</v>
      </c>
      <c r="C116">
        <f>ROW(SmtRes!A29)</f>
        <v>29</v>
      </c>
      <c r="D116">
        <f>ROW(EtalonRes!A28)</f>
        <v>28</v>
      </c>
      <c r="E116" t="s">
        <v>132</v>
      </c>
      <c r="F116" t="s">
        <v>133</v>
      </c>
      <c r="G116" t="s">
        <v>134</v>
      </c>
      <c r="H116" t="s">
        <v>17</v>
      </c>
      <c r="I116">
        <f>ROUND(988/100,9)</f>
        <v>9.8800000000000008</v>
      </c>
      <c r="J116">
        <v>0</v>
      </c>
      <c r="O116">
        <f t="shared" si="50"/>
        <v>301422.99</v>
      </c>
      <c r="P116">
        <f t="shared" si="51"/>
        <v>254637.04</v>
      </c>
      <c r="Q116">
        <f t="shared" si="52"/>
        <v>16131.87</v>
      </c>
      <c r="R116">
        <f t="shared" si="53"/>
        <v>9136.93</v>
      </c>
      <c r="S116">
        <f t="shared" si="54"/>
        <v>30654.080000000002</v>
      </c>
      <c r="T116">
        <f t="shared" si="55"/>
        <v>0</v>
      </c>
      <c r="U116">
        <f t="shared" si="56"/>
        <v>134.07160000000002</v>
      </c>
      <c r="V116">
        <f t="shared" si="57"/>
        <v>0</v>
      </c>
      <c r="W116">
        <f t="shared" si="58"/>
        <v>0</v>
      </c>
      <c r="X116">
        <f t="shared" si="59"/>
        <v>21457.86</v>
      </c>
      <c r="Y116">
        <f t="shared" si="60"/>
        <v>3065.41</v>
      </c>
      <c r="AA116">
        <v>55574044</v>
      </c>
      <c r="AB116">
        <f t="shared" si="61"/>
        <v>30508.400000000001</v>
      </c>
      <c r="AC116">
        <f t="shared" ref="AC116:AC129" si="80">ROUND((ES116),6)</f>
        <v>25772.98</v>
      </c>
      <c r="AD116">
        <f t="shared" ref="AD116:AD129" si="81">ROUND((((ET116)-(EU116))+AE116),6)</f>
        <v>1632.78</v>
      </c>
      <c r="AE116">
        <f t="shared" ref="AE116:AE129" si="82">ROUND((EU116),6)</f>
        <v>924.79</v>
      </c>
      <c r="AF116">
        <f t="shared" ref="AF116:AF129" si="83">ROUND((EV116),6)</f>
        <v>3102.64</v>
      </c>
      <c r="AG116">
        <f t="shared" si="63"/>
        <v>0</v>
      </c>
      <c r="AH116">
        <f t="shared" ref="AH116:AH129" si="84">(EW116)</f>
        <v>13.57</v>
      </c>
      <c r="AI116">
        <f t="shared" ref="AI116:AI129" si="85">(EX116)</f>
        <v>0</v>
      </c>
      <c r="AJ116">
        <f t="shared" si="65"/>
        <v>0</v>
      </c>
      <c r="AK116">
        <v>30508.400000000001</v>
      </c>
      <c r="AL116">
        <v>25772.98</v>
      </c>
      <c r="AM116">
        <v>1632.78</v>
      </c>
      <c r="AN116">
        <v>924.79</v>
      </c>
      <c r="AO116">
        <v>3102.64</v>
      </c>
      <c r="AP116">
        <v>0</v>
      </c>
      <c r="AQ116">
        <v>13.57</v>
      </c>
      <c r="AR116">
        <v>0</v>
      </c>
      <c r="AS116">
        <v>0</v>
      </c>
      <c r="AT116">
        <v>70</v>
      </c>
      <c r="AU116">
        <v>10</v>
      </c>
      <c r="AV116">
        <v>1</v>
      </c>
      <c r="AW116">
        <v>1</v>
      </c>
      <c r="AZ116">
        <v>1</v>
      </c>
      <c r="BA116">
        <v>1</v>
      </c>
      <c r="BB116">
        <v>1</v>
      </c>
      <c r="BC116">
        <v>1</v>
      </c>
      <c r="BD116" t="s">
        <v>3</v>
      </c>
      <c r="BE116" t="s">
        <v>3</v>
      </c>
      <c r="BF116" t="s">
        <v>3</v>
      </c>
      <c r="BG116" t="s">
        <v>3</v>
      </c>
      <c r="BH116">
        <v>0</v>
      </c>
      <c r="BI116">
        <v>4</v>
      </c>
      <c r="BJ116" t="s">
        <v>135</v>
      </c>
      <c r="BM116">
        <v>0</v>
      </c>
      <c r="BN116">
        <v>0</v>
      </c>
      <c r="BO116" t="s">
        <v>3</v>
      </c>
      <c r="BP116">
        <v>0</v>
      </c>
      <c r="BQ116">
        <v>1</v>
      </c>
      <c r="BR116">
        <v>0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 t="s">
        <v>3</v>
      </c>
      <c r="BZ116">
        <v>70</v>
      </c>
      <c r="CA116">
        <v>10</v>
      </c>
      <c r="CE116">
        <v>0</v>
      </c>
      <c r="CF116">
        <v>0</v>
      </c>
      <c r="CG116">
        <v>0</v>
      </c>
      <c r="CM116">
        <v>0</v>
      </c>
      <c r="CN116" t="s">
        <v>3</v>
      </c>
      <c r="CO116">
        <v>0</v>
      </c>
      <c r="CP116">
        <f t="shared" si="66"/>
        <v>301422.99000000005</v>
      </c>
      <c r="CQ116">
        <f t="shared" si="67"/>
        <v>25772.98</v>
      </c>
      <c r="CR116">
        <f t="shared" ref="CR116:CR129" si="86">((((ET116)*BB116-(EU116)*BS116)+AE116*BS116)*AV116)</f>
        <v>1632.78</v>
      </c>
      <c r="CS116">
        <f t="shared" si="68"/>
        <v>924.79</v>
      </c>
      <c r="CT116">
        <f t="shared" si="69"/>
        <v>3102.64</v>
      </c>
      <c r="CU116">
        <f t="shared" si="70"/>
        <v>0</v>
      </c>
      <c r="CV116">
        <f t="shared" si="71"/>
        <v>13.57</v>
      </c>
      <c r="CW116">
        <f t="shared" si="72"/>
        <v>0</v>
      </c>
      <c r="CX116">
        <f t="shared" si="73"/>
        <v>0</v>
      </c>
      <c r="CY116">
        <f t="shared" si="74"/>
        <v>21457.856</v>
      </c>
      <c r="CZ116">
        <f t="shared" si="75"/>
        <v>3065.4080000000004</v>
      </c>
      <c r="DC116" t="s">
        <v>3</v>
      </c>
      <c r="DD116" t="s">
        <v>3</v>
      </c>
      <c r="DE116" t="s">
        <v>3</v>
      </c>
      <c r="DF116" t="s">
        <v>3</v>
      </c>
      <c r="DG116" t="s">
        <v>3</v>
      </c>
      <c r="DH116" t="s">
        <v>3</v>
      </c>
      <c r="DI116" t="s">
        <v>3</v>
      </c>
      <c r="DJ116" t="s">
        <v>3</v>
      </c>
      <c r="DK116" t="s">
        <v>3</v>
      </c>
      <c r="DL116" t="s">
        <v>3</v>
      </c>
      <c r="DM116" t="s">
        <v>3</v>
      </c>
      <c r="DN116">
        <v>0</v>
      </c>
      <c r="DO116">
        <v>0</v>
      </c>
      <c r="DP116">
        <v>1</v>
      </c>
      <c r="DQ116">
        <v>1</v>
      </c>
      <c r="DU116">
        <v>1005</v>
      </c>
      <c r="DV116" t="s">
        <v>17</v>
      </c>
      <c r="DW116" t="s">
        <v>17</v>
      </c>
      <c r="DX116">
        <v>100</v>
      </c>
      <c r="EE116">
        <v>55317522</v>
      </c>
      <c r="EF116">
        <v>1</v>
      </c>
      <c r="EG116" t="s">
        <v>19</v>
      </c>
      <c r="EH116">
        <v>0</v>
      </c>
      <c r="EI116" t="s">
        <v>3</v>
      </c>
      <c r="EJ116">
        <v>4</v>
      </c>
      <c r="EK116">
        <v>0</v>
      </c>
      <c r="EL116" t="s">
        <v>20</v>
      </c>
      <c r="EM116" t="s">
        <v>21</v>
      </c>
      <c r="EO116" t="s">
        <v>3</v>
      </c>
      <c r="EQ116">
        <v>0</v>
      </c>
      <c r="ER116">
        <v>30508.400000000001</v>
      </c>
      <c r="ES116">
        <v>25772.98</v>
      </c>
      <c r="ET116">
        <v>1632.78</v>
      </c>
      <c r="EU116">
        <v>924.79</v>
      </c>
      <c r="EV116">
        <v>3102.64</v>
      </c>
      <c r="EW116">
        <v>13.57</v>
      </c>
      <c r="EX116">
        <v>0</v>
      </c>
      <c r="EY116">
        <v>0</v>
      </c>
      <c r="FQ116">
        <v>0</v>
      </c>
      <c r="FR116">
        <f t="shared" si="76"/>
        <v>0</v>
      </c>
      <c r="FS116">
        <v>0</v>
      </c>
      <c r="FX116">
        <v>70</v>
      </c>
      <c r="FY116">
        <v>10</v>
      </c>
      <c r="GA116" t="s">
        <v>3</v>
      </c>
      <c r="GD116">
        <v>0</v>
      </c>
      <c r="GF116">
        <v>-681237583</v>
      </c>
      <c r="GG116">
        <v>2</v>
      </c>
      <c r="GH116">
        <v>1</v>
      </c>
      <c r="GI116">
        <v>-2</v>
      </c>
      <c r="GJ116">
        <v>0</v>
      </c>
      <c r="GK116">
        <f>ROUND(R116*(R12)/100,2)</f>
        <v>9867.8799999999992</v>
      </c>
      <c r="GL116">
        <f t="shared" si="77"/>
        <v>0</v>
      </c>
      <c r="GM116">
        <f t="shared" ref="GM116:GM129" si="87">ROUND(O116+X116+Y116+GK116,2)+GX116</f>
        <v>335814.14</v>
      </c>
      <c r="GN116">
        <f t="shared" ref="GN116:GN129" si="88">IF(OR(BI116=0,BI116=1),ROUND(O116+X116+Y116+GK116,2),0)</f>
        <v>0</v>
      </c>
      <c r="GO116">
        <f t="shared" ref="GO116:GO129" si="89">IF(BI116=2,ROUND(O116+X116+Y116+GK116,2),0)</f>
        <v>0</v>
      </c>
      <c r="GP116">
        <f t="shared" ref="GP116:GP129" si="90">IF(BI116=4,ROUND(O116+X116+Y116+GK116,2)+GX116,0)</f>
        <v>335814.14</v>
      </c>
      <c r="GR116">
        <v>0</v>
      </c>
      <c r="GS116">
        <v>3</v>
      </c>
      <c r="GT116">
        <v>0</v>
      </c>
      <c r="GU116" t="s">
        <v>3</v>
      </c>
      <c r="GV116">
        <f t="shared" ref="GV116:GV129" si="91">ROUND((GT116),6)</f>
        <v>0</v>
      </c>
      <c r="GW116">
        <v>1</v>
      </c>
      <c r="GX116">
        <f t="shared" si="78"/>
        <v>0</v>
      </c>
      <c r="HA116">
        <v>0</v>
      </c>
      <c r="HB116">
        <v>0</v>
      </c>
      <c r="HC116">
        <f t="shared" si="79"/>
        <v>0</v>
      </c>
      <c r="IK116">
        <v>0</v>
      </c>
    </row>
    <row r="117" spans="1:245" x14ac:dyDescent="0.2">
      <c r="A117">
        <v>18</v>
      </c>
      <c r="B117">
        <v>1</v>
      </c>
      <c r="C117">
        <v>28</v>
      </c>
      <c r="E117" t="s">
        <v>136</v>
      </c>
      <c r="F117" t="s">
        <v>137</v>
      </c>
      <c r="G117" t="s">
        <v>138</v>
      </c>
      <c r="H117" t="s">
        <v>120</v>
      </c>
      <c r="I117">
        <f>I116*J117</f>
        <v>-94.650400000000005</v>
      </c>
      <c r="J117">
        <v>-9.58</v>
      </c>
      <c r="O117">
        <f t="shared" si="50"/>
        <v>-254637.02</v>
      </c>
      <c r="P117">
        <f t="shared" si="51"/>
        <v>-254637.02</v>
      </c>
      <c r="Q117">
        <f t="shared" si="52"/>
        <v>0</v>
      </c>
      <c r="R117">
        <f t="shared" si="53"/>
        <v>0</v>
      </c>
      <c r="S117">
        <f t="shared" si="54"/>
        <v>0</v>
      </c>
      <c r="T117">
        <f t="shared" si="55"/>
        <v>0</v>
      </c>
      <c r="U117">
        <f t="shared" si="56"/>
        <v>0</v>
      </c>
      <c r="V117">
        <f t="shared" si="57"/>
        <v>0</v>
      </c>
      <c r="W117">
        <f t="shared" si="58"/>
        <v>0</v>
      </c>
      <c r="X117">
        <f t="shared" si="59"/>
        <v>0</v>
      </c>
      <c r="Y117">
        <f t="shared" si="60"/>
        <v>0</v>
      </c>
      <c r="AA117">
        <v>55574044</v>
      </c>
      <c r="AB117">
        <f t="shared" si="61"/>
        <v>2690.29</v>
      </c>
      <c r="AC117">
        <f t="shared" si="80"/>
        <v>2690.29</v>
      </c>
      <c r="AD117">
        <f t="shared" si="81"/>
        <v>0</v>
      </c>
      <c r="AE117">
        <f t="shared" si="82"/>
        <v>0</v>
      </c>
      <c r="AF117">
        <f t="shared" si="83"/>
        <v>0</v>
      </c>
      <c r="AG117">
        <f t="shared" si="63"/>
        <v>0</v>
      </c>
      <c r="AH117">
        <f t="shared" si="84"/>
        <v>0</v>
      </c>
      <c r="AI117">
        <f t="shared" si="85"/>
        <v>0</v>
      </c>
      <c r="AJ117">
        <f t="shared" si="65"/>
        <v>0</v>
      </c>
      <c r="AK117">
        <v>2690.29</v>
      </c>
      <c r="AL117">
        <v>2690.29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70</v>
      </c>
      <c r="AU117">
        <v>10</v>
      </c>
      <c r="AV117">
        <v>1</v>
      </c>
      <c r="AW117">
        <v>1</v>
      </c>
      <c r="AZ117">
        <v>1</v>
      </c>
      <c r="BA117">
        <v>1</v>
      </c>
      <c r="BB117">
        <v>1</v>
      </c>
      <c r="BC117">
        <v>1</v>
      </c>
      <c r="BD117" t="s">
        <v>3</v>
      </c>
      <c r="BE117" t="s">
        <v>3</v>
      </c>
      <c r="BF117" t="s">
        <v>3</v>
      </c>
      <c r="BG117" t="s">
        <v>3</v>
      </c>
      <c r="BH117">
        <v>3</v>
      </c>
      <c r="BI117">
        <v>4</v>
      </c>
      <c r="BJ117" t="s">
        <v>139</v>
      </c>
      <c r="BM117">
        <v>0</v>
      </c>
      <c r="BN117">
        <v>0</v>
      </c>
      <c r="BO117" t="s">
        <v>3</v>
      </c>
      <c r="BP117">
        <v>0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 t="s">
        <v>3</v>
      </c>
      <c r="BZ117">
        <v>70</v>
      </c>
      <c r="CA117">
        <v>10</v>
      </c>
      <c r="CE117">
        <v>0</v>
      </c>
      <c r="CF117">
        <v>0</v>
      </c>
      <c r="CG117">
        <v>0</v>
      </c>
      <c r="CM117">
        <v>0</v>
      </c>
      <c r="CN117" t="s">
        <v>3</v>
      </c>
      <c r="CO117">
        <v>0</v>
      </c>
      <c r="CP117">
        <f t="shared" si="66"/>
        <v>-254637.02</v>
      </c>
      <c r="CQ117">
        <f t="shared" si="67"/>
        <v>2690.29</v>
      </c>
      <c r="CR117">
        <f t="shared" si="86"/>
        <v>0</v>
      </c>
      <c r="CS117">
        <f t="shared" si="68"/>
        <v>0</v>
      </c>
      <c r="CT117">
        <f t="shared" si="69"/>
        <v>0</v>
      </c>
      <c r="CU117">
        <f t="shared" si="70"/>
        <v>0</v>
      </c>
      <c r="CV117">
        <f t="shared" si="71"/>
        <v>0</v>
      </c>
      <c r="CW117">
        <f t="shared" si="72"/>
        <v>0</v>
      </c>
      <c r="CX117">
        <f t="shared" si="73"/>
        <v>0</v>
      </c>
      <c r="CY117">
        <f t="shared" si="74"/>
        <v>0</v>
      </c>
      <c r="CZ117">
        <f t="shared" si="75"/>
        <v>0</v>
      </c>
      <c r="DC117" t="s">
        <v>3</v>
      </c>
      <c r="DD117" t="s">
        <v>3</v>
      </c>
      <c r="DE117" t="s">
        <v>3</v>
      </c>
      <c r="DF117" t="s">
        <v>3</v>
      </c>
      <c r="DG117" t="s">
        <v>3</v>
      </c>
      <c r="DH117" t="s">
        <v>3</v>
      </c>
      <c r="DI117" t="s">
        <v>3</v>
      </c>
      <c r="DJ117" t="s">
        <v>3</v>
      </c>
      <c r="DK117" t="s">
        <v>3</v>
      </c>
      <c r="DL117" t="s">
        <v>3</v>
      </c>
      <c r="DM117" t="s">
        <v>3</v>
      </c>
      <c r="DN117">
        <v>0</v>
      </c>
      <c r="DO117">
        <v>0</v>
      </c>
      <c r="DP117">
        <v>1</v>
      </c>
      <c r="DQ117">
        <v>1</v>
      </c>
      <c r="DU117">
        <v>1009</v>
      </c>
      <c r="DV117" t="s">
        <v>120</v>
      </c>
      <c r="DW117" t="s">
        <v>120</v>
      </c>
      <c r="DX117">
        <v>1000</v>
      </c>
      <c r="EE117">
        <v>55317522</v>
      </c>
      <c r="EF117">
        <v>1</v>
      </c>
      <c r="EG117" t="s">
        <v>19</v>
      </c>
      <c r="EH117">
        <v>0</v>
      </c>
      <c r="EI117" t="s">
        <v>3</v>
      </c>
      <c r="EJ117">
        <v>4</v>
      </c>
      <c r="EK117">
        <v>0</v>
      </c>
      <c r="EL117" t="s">
        <v>20</v>
      </c>
      <c r="EM117" t="s">
        <v>21</v>
      </c>
      <c r="EO117" t="s">
        <v>3</v>
      </c>
      <c r="EQ117">
        <v>32768</v>
      </c>
      <c r="ER117">
        <v>2690.29</v>
      </c>
      <c r="ES117">
        <v>2690.29</v>
      </c>
      <c r="ET117">
        <v>0</v>
      </c>
      <c r="EU117">
        <v>0</v>
      </c>
      <c r="EV117">
        <v>0</v>
      </c>
      <c r="EW117">
        <v>0</v>
      </c>
      <c r="EX117">
        <v>0</v>
      </c>
      <c r="FQ117">
        <v>0</v>
      </c>
      <c r="FR117">
        <f t="shared" si="76"/>
        <v>0</v>
      </c>
      <c r="FS117">
        <v>0</v>
      </c>
      <c r="FX117">
        <v>70</v>
      </c>
      <c r="FY117">
        <v>10</v>
      </c>
      <c r="GA117" t="s">
        <v>3</v>
      </c>
      <c r="GD117">
        <v>0</v>
      </c>
      <c r="GF117">
        <v>734291692</v>
      </c>
      <c r="GG117">
        <v>2</v>
      </c>
      <c r="GH117">
        <v>1</v>
      </c>
      <c r="GI117">
        <v>-2</v>
      </c>
      <c r="GJ117">
        <v>0</v>
      </c>
      <c r="GK117">
        <f>ROUND(R117*(R12)/100,2)</f>
        <v>0</v>
      </c>
      <c r="GL117">
        <f t="shared" si="77"/>
        <v>0</v>
      </c>
      <c r="GM117">
        <f t="shared" si="87"/>
        <v>-254637.02</v>
      </c>
      <c r="GN117">
        <f t="shared" si="88"/>
        <v>0</v>
      </c>
      <c r="GO117">
        <f t="shared" si="89"/>
        <v>0</v>
      </c>
      <c r="GP117">
        <f t="shared" si="90"/>
        <v>-254637.02</v>
      </c>
      <c r="GR117">
        <v>0</v>
      </c>
      <c r="GS117">
        <v>3</v>
      </c>
      <c r="GT117">
        <v>0</v>
      </c>
      <c r="GU117" t="s">
        <v>3</v>
      </c>
      <c r="GV117">
        <f t="shared" si="91"/>
        <v>0</v>
      </c>
      <c r="GW117">
        <v>1</v>
      </c>
      <c r="GX117">
        <f t="shared" si="78"/>
        <v>0</v>
      </c>
      <c r="HA117">
        <v>0</v>
      </c>
      <c r="HB117">
        <v>0</v>
      </c>
      <c r="HC117">
        <f t="shared" si="79"/>
        <v>0</v>
      </c>
      <c r="IK117">
        <v>0</v>
      </c>
    </row>
    <row r="118" spans="1:245" x14ac:dyDescent="0.2">
      <c r="A118">
        <v>18</v>
      </c>
      <c r="B118">
        <v>1</v>
      </c>
      <c r="C118">
        <v>29</v>
      </c>
      <c r="E118" t="s">
        <v>140</v>
      </c>
      <c r="F118" t="s">
        <v>141</v>
      </c>
      <c r="G118" t="s">
        <v>142</v>
      </c>
      <c r="H118" t="s">
        <v>120</v>
      </c>
      <c r="I118">
        <f>I116*J118</f>
        <v>119.35039999999999</v>
      </c>
      <c r="J118">
        <v>12.079999999999998</v>
      </c>
      <c r="O118">
        <f t="shared" si="50"/>
        <v>305870.01</v>
      </c>
      <c r="P118">
        <f t="shared" si="51"/>
        <v>305870.01</v>
      </c>
      <c r="Q118">
        <f t="shared" si="52"/>
        <v>0</v>
      </c>
      <c r="R118">
        <f t="shared" si="53"/>
        <v>0</v>
      </c>
      <c r="S118">
        <f t="shared" si="54"/>
        <v>0</v>
      </c>
      <c r="T118">
        <f t="shared" si="55"/>
        <v>0</v>
      </c>
      <c r="U118">
        <f t="shared" si="56"/>
        <v>0</v>
      </c>
      <c r="V118">
        <f t="shared" si="57"/>
        <v>0</v>
      </c>
      <c r="W118">
        <f t="shared" si="58"/>
        <v>0</v>
      </c>
      <c r="X118">
        <f t="shared" si="59"/>
        <v>0</v>
      </c>
      <c r="Y118">
        <f t="shared" si="60"/>
        <v>0</v>
      </c>
      <c r="AA118">
        <v>55574044</v>
      </c>
      <c r="AB118">
        <f t="shared" si="61"/>
        <v>2562.79</v>
      </c>
      <c r="AC118">
        <f t="shared" si="80"/>
        <v>2562.79</v>
      </c>
      <c r="AD118">
        <f t="shared" si="81"/>
        <v>0</v>
      </c>
      <c r="AE118">
        <f t="shared" si="82"/>
        <v>0</v>
      </c>
      <c r="AF118">
        <f t="shared" si="83"/>
        <v>0</v>
      </c>
      <c r="AG118">
        <f t="shared" si="63"/>
        <v>0</v>
      </c>
      <c r="AH118">
        <f t="shared" si="84"/>
        <v>0</v>
      </c>
      <c r="AI118">
        <f t="shared" si="85"/>
        <v>0</v>
      </c>
      <c r="AJ118">
        <f t="shared" si="65"/>
        <v>0</v>
      </c>
      <c r="AK118">
        <v>2562.79</v>
      </c>
      <c r="AL118">
        <v>2562.79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70</v>
      </c>
      <c r="AU118">
        <v>10</v>
      </c>
      <c r="AV118">
        <v>1</v>
      </c>
      <c r="AW118">
        <v>1</v>
      </c>
      <c r="AZ118">
        <v>1</v>
      </c>
      <c r="BA118">
        <v>1</v>
      </c>
      <c r="BB118">
        <v>1</v>
      </c>
      <c r="BC118">
        <v>1</v>
      </c>
      <c r="BD118" t="s">
        <v>3</v>
      </c>
      <c r="BE118" t="s">
        <v>3</v>
      </c>
      <c r="BF118" t="s">
        <v>3</v>
      </c>
      <c r="BG118" t="s">
        <v>3</v>
      </c>
      <c r="BH118">
        <v>3</v>
      </c>
      <c r="BI118">
        <v>4</v>
      </c>
      <c r="BJ118" t="s">
        <v>143</v>
      </c>
      <c r="BM118">
        <v>0</v>
      </c>
      <c r="BN118">
        <v>0</v>
      </c>
      <c r="BO118" t="s">
        <v>3</v>
      </c>
      <c r="BP118">
        <v>0</v>
      </c>
      <c r="BQ118">
        <v>1</v>
      </c>
      <c r="BR118">
        <v>0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 t="s">
        <v>3</v>
      </c>
      <c r="BZ118">
        <v>70</v>
      </c>
      <c r="CA118">
        <v>10</v>
      </c>
      <c r="CE118">
        <v>0</v>
      </c>
      <c r="CF118">
        <v>0</v>
      </c>
      <c r="CG118">
        <v>0</v>
      </c>
      <c r="CM118">
        <v>0</v>
      </c>
      <c r="CN118" t="s">
        <v>3</v>
      </c>
      <c r="CO118">
        <v>0</v>
      </c>
      <c r="CP118">
        <f t="shared" si="66"/>
        <v>305870.01</v>
      </c>
      <c r="CQ118">
        <f t="shared" si="67"/>
        <v>2562.79</v>
      </c>
      <c r="CR118">
        <f t="shared" si="86"/>
        <v>0</v>
      </c>
      <c r="CS118">
        <f t="shared" si="68"/>
        <v>0</v>
      </c>
      <c r="CT118">
        <f t="shared" si="69"/>
        <v>0</v>
      </c>
      <c r="CU118">
        <f t="shared" si="70"/>
        <v>0</v>
      </c>
      <c r="CV118">
        <f t="shared" si="71"/>
        <v>0</v>
      </c>
      <c r="CW118">
        <f t="shared" si="72"/>
        <v>0</v>
      </c>
      <c r="CX118">
        <f t="shared" si="73"/>
        <v>0</v>
      </c>
      <c r="CY118">
        <f t="shared" si="74"/>
        <v>0</v>
      </c>
      <c r="CZ118">
        <f t="shared" si="75"/>
        <v>0</v>
      </c>
      <c r="DC118" t="s">
        <v>3</v>
      </c>
      <c r="DD118" t="s">
        <v>3</v>
      </c>
      <c r="DE118" t="s">
        <v>3</v>
      </c>
      <c r="DF118" t="s">
        <v>3</v>
      </c>
      <c r="DG118" t="s">
        <v>3</v>
      </c>
      <c r="DH118" t="s">
        <v>3</v>
      </c>
      <c r="DI118" t="s">
        <v>3</v>
      </c>
      <c r="DJ118" t="s">
        <v>3</v>
      </c>
      <c r="DK118" t="s">
        <v>3</v>
      </c>
      <c r="DL118" t="s">
        <v>3</v>
      </c>
      <c r="DM118" t="s">
        <v>3</v>
      </c>
      <c r="DN118">
        <v>0</v>
      </c>
      <c r="DO118">
        <v>0</v>
      </c>
      <c r="DP118">
        <v>1</v>
      </c>
      <c r="DQ118">
        <v>1</v>
      </c>
      <c r="DU118">
        <v>1009</v>
      </c>
      <c r="DV118" t="s">
        <v>120</v>
      </c>
      <c r="DW118" t="s">
        <v>120</v>
      </c>
      <c r="DX118">
        <v>1000</v>
      </c>
      <c r="EE118">
        <v>55317522</v>
      </c>
      <c r="EF118">
        <v>1</v>
      </c>
      <c r="EG118" t="s">
        <v>19</v>
      </c>
      <c r="EH118">
        <v>0</v>
      </c>
      <c r="EI118" t="s">
        <v>3</v>
      </c>
      <c r="EJ118">
        <v>4</v>
      </c>
      <c r="EK118">
        <v>0</v>
      </c>
      <c r="EL118" t="s">
        <v>20</v>
      </c>
      <c r="EM118" t="s">
        <v>21</v>
      </c>
      <c r="EO118" t="s">
        <v>3</v>
      </c>
      <c r="EQ118">
        <v>0</v>
      </c>
      <c r="ER118">
        <v>2562.79</v>
      </c>
      <c r="ES118">
        <v>2562.79</v>
      </c>
      <c r="ET118">
        <v>0</v>
      </c>
      <c r="EU118">
        <v>0</v>
      </c>
      <c r="EV118">
        <v>0</v>
      </c>
      <c r="EW118">
        <v>0</v>
      </c>
      <c r="EX118">
        <v>0</v>
      </c>
      <c r="FQ118">
        <v>0</v>
      </c>
      <c r="FR118">
        <f t="shared" si="76"/>
        <v>0</v>
      </c>
      <c r="FS118">
        <v>0</v>
      </c>
      <c r="FX118">
        <v>70</v>
      </c>
      <c r="FY118">
        <v>10</v>
      </c>
      <c r="GA118" t="s">
        <v>3</v>
      </c>
      <c r="GD118">
        <v>0</v>
      </c>
      <c r="GF118">
        <v>1103439754</v>
      </c>
      <c r="GG118">
        <v>2</v>
      </c>
      <c r="GH118">
        <v>1</v>
      </c>
      <c r="GI118">
        <v>-2</v>
      </c>
      <c r="GJ118">
        <v>0</v>
      </c>
      <c r="GK118">
        <f>ROUND(R118*(R12)/100,2)</f>
        <v>0</v>
      </c>
      <c r="GL118">
        <f t="shared" si="77"/>
        <v>0</v>
      </c>
      <c r="GM118">
        <f t="shared" si="87"/>
        <v>305870.01</v>
      </c>
      <c r="GN118">
        <f t="shared" si="88"/>
        <v>0</v>
      </c>
      <c r="GO118">
        <f t="shared" si="89"/>
        <v>0</v>
      </c>
      <c r="GP118">
        <f t="shared" si="90"/>
        <v>305870.01</v>
      </c>
      <c r="GR118">
        <v>0</v>
      </c>
      <c r="GS118">
        <v>3</v>
      </c>
      <c r="GT118">
        <v>0</v>
      </c>
      <c r="GU118" t="s">
        <v>3</v>
      </c>
      <c r="GV118">
        <f t="shared" si="91"/>
        <v>0</v>
      </c>
      <c r="GW118">
        <v>1</v>
      </c>
      <c r="GX118">
        <f t="shared" si="78"/>
        <v>0</v>
      </c>
      <c r="HA118">
        <v>0</v>
      </c>
      <c r="HB118">
        <v>0</v>
      </c>
      <c r="HC118">
        <f t="shared" si="79"/>
        <v>0</v>
      </c>
      <c r="IK118">
        <v>0</v>
      </c>
    </row>
    <row r="119" spans="1:245" x14ac:dyDescent="0.2">
      <c r="A119">
        <v>17</v>
      </c>
      <c r="B119">
        <v>1</v>
      </c>
      <c r="C119">
        <f>ROW(SmtRes!A40)</f>
        <v>40</v>
      </c>
      <c r="D119">
        <f>ROW(EtalonRes!A38)</f>
        <v>38</v>
      </c>
      <c r="E119" t="s">
        <v>144</v>
      </c>
      <c r="F119" t="s">
        <v>145</v>
      </c>
      <c r="G119" t="s">
        <v>146</v>
      </c>
      <c r="H119" t="s">
        <v>17</v>
      </c>
      <c r="I119">
        <f>ROUND(988/100,9)</f>
        <v>9.8800000000000008</v>
      </c>
      <c r="J119">
        <v>0</v>
      </c>
      <c r="O119">
        <f t="shared" si="50"/>
        <v>1077448.58</v>
      </c>
      <c r="P119">
        <f t="shared" si="51"/>
        <v>1011313.05</v>
      </c>
      <c r="Q119">
        <f t="shared" si="52"/>
        <v>25858.43</v>
      </c>
      <c r="R119">
        <f t="shared" si="53"/>
        <v>20386.98</v>
      </c>
      <c r="S119">
        <f t="shared" si="54"/>
        <v>40277.1</v>
      </c>
      <c r="T119">
        <f t="shared" si="55"/>
        <v>0</v>
      </c>
      <c r="U119">
        <f t="shared" si="56"/>
        <v>182.18720000000002</v>
      </c>
      <c r="V119">
        <f t="shared" si="57"/>
        <v>0</v>
      </c>
      <c r="W119">
        <f t="shared" si="58"/>
        <v>0</v>
      </c>
      <c r="X119">
        <f t="shared" si="59"/>
        <v>28193.97</v>
      </c>
      <c r="Y119">
        <f t="shared" si="60"/>
        <v>4027.71</v>
      </c>
      <c r="AA119">
        <v>55574044</v>
      </c>
      <c r="AB119">
        <f t="shared" si="61"/>
        <v>109053.5</v>
      </c>
      <c r="AC119">
        <f t="shared" si="80"/>
        <v>102359.62</v>
      </c>
      <c r="AD119">
        <f t="shared" si="81"/>
        <v>2617.25</v>
      </c>
      <c r="AE119">
        <f t="shared" si="82"/>
        <v>2063.46</v>
      </c>
      <c r="AF119">
        <f t="shared" si="83"/>
        <v>4076.63</v>
      </c>
      <c r="AG119">
        <f t="shared" si="63"/>
        <v>0</v>
      </c>
      <c r="AH119">
        <f t="shared" si="84"/>
        <v>18.440000000000001</v>
      </c>
      <c r="AI119">
        <f t="shared" si="85"/>
        <v>0</v>
      </c>
      <c r="AJ119">
        <f t="shared" si="65"/>
        <v>0</v>
      </c>
      <c r="AK119">
        <v>109053.5</v>
      </c>
      <c r="AL119">
        <v>102359.62</v>
      </c>
      <c r="AM119">
        <v>2617.25</v>
      </c>
      <c r="AN119">
        <v>2063.46</v>
      </c>
      <c r="AO119">
        <v>4076.63</v>
      </c>
      <c r="AP119">
        <v>0</v>
      </c>
      <c r="AQ119">
        <v>18.440000000000001</v>
      </c>
      <c r="AR119">
        <v>0</v>
      </c>
      <c r="AS119">
        <v>0</v>
      </c>
      <c r="AT119">
        <v>70</v>
      </c>
      <c r="AU119">
        <v>10</v>
      </c>
      <c r="AV119">
        <v>1</v>
      </c>
      <c r="AW119">
        <v>1</v>
      </c>
      <c r="AZ119">
        <v>1</v>
      </c>
      <c r="BA119">
        <v>1</v>
      </c>
      <c r="BB119">
        <v>1</v>
      </c>
      <c r="BC119">
        <v>1</v>
      </c>
      <c r="BD119" t="s">
        <v>3</v>
      </c>
      <c r="BE119" t="s">
        <v>3</v>
      </c>
      <c r="BF119" t="s">
        <v>3</v>
      </c>
      <c r="BG119" t="s">
        <v>3</v>
      </c>
      <c r="BH119">
        <v>0</v>
      </c>
      <c r="BI119">
        <v>4</v>
      </c>
      <c r="BJ119" t="s">
        <v>147</v>
      </c>
      <c r="BM119">
        <v>0</v>
      </c>
      <c r="BN119">
        <v>0</v>
      </c>
      <c r="BO119" t="s">
        <v>3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 t="s">
        <v>3</v>
      </c>
      <c r="BZ119">
        <v>70</v>
      </c>
      <c r="CA119">
        <v>10</v>
      </c>
      <c r="CE119">
        <v>0</v>
      </c>
      <c r="CF119">
        <v>0</v>
      </c>
      <c r="CG119">
        <v>0</v>
      </c>
      <c r="CM119">
        <v>0</v>
      </c>
      <c r="CN119" t="s">
        <v>3</v>
      </c>
      <c r="CO119">
        <v>0</v>
      </c>
      <c r="CP119">
        <f t="shared" si="66"/>
        <v>1077448.58</v>
      </c>
      <c r="CQ119">
        <f t="shared" si="67"/>
        <v>102359.62</v>
      </c>
      <c r="CR119">
        <f t="shared" si="86"/>
        <v>2617.25</v>
      </c>
      <c r="CS119">
        <f t="shared" si="68"/>
        <v>2063.46</v>
      </c>
      <c r="CT119">
        <f t="shared" si="69"/>
        <v>4076.63</v>
      </c>
      <c r="CU119">
        <f t="shared" si="70"/>
        <v>0</v>
      </c>
      <c r="CV119">
        <f t="shared" si="71"/>
        <v>18.440000000000001</v>
      </c>
      <c r="CW119">
        <f t="shared" si="72"/>
        <v>0</v>
      </c>
      <c r="CX119">
        <f t="shared" si="73"/>
        <v>0</v>
      </c>
      <c r="CY119">
        <f t="shared" si="74"/>
        <v>28193.97</v>
      </c>
      <c r="CZ119">
        <f t="shared" si="75"/>
        <v>4027.71</v>
      </c>
      <c r="DC119" t="s">
        <v>3</v>
      </c>
      <c r="DD119" t="s">
        <v>3</v>
      </c>
      <c r="DE119" t="s">
        <v>3</v>
      </c>
      <c r="DF119" t="s">
        <v>3</v>
      </c>
      <c r="DG119" t="s">
        <v>3</v>
      </c>
      <c r="DH119" t="s">
        <v>3</v>
      </c>
      <c r="DI119" t="s">
        <v>3</v>
      </c>
      <c r="DJ119" t="s">
        <v>3</v>
      </c>
      <c r="DK119" t="s">
        <v>3</v>
      </c>
      <c r="DL119" t="s">
        <v>3</v>
      </c>
      <c r="DM119" t="s">
        <v>3</v>
      </c>
      <c r="DN119">
        <v>0</v>
      </c>
      <c r="DO119">
        <v>0</v>
      </c>
      <c r="DP119">
        <v>1</v>
      </c>
      <c r="DQ119">
        <v>1</v>
      </c>
      <c r="DU119">
        <v>1005</v>
      </c>
      <c r="DV119" t="s">
        <v>17</v>
      </c>
      <c r="DW119" t="s">
        <v>17</v>
      </c>
      <c r="DX119">
        <v>100</v>
      </c>
      <c r="EE119">
        <v>55317522</v>
      </c>
      <c r="EF119">
        <v>1</v>
      </c>
      <c r="EG119" t="s">
        <v>19</v>
      </c>
      <c r="EH119">
        <v>0</v>
      </c>
      <c r="EI119" t="s">
        <v>3</v>
      </c>
      <c r="EJ119">
        <v>4</v>
      </c>
      <c r="EK119">
        <v>0</v>
      </c>
      <c r="EL119" t="s">
        <v>20</v>
      </c>
      <c r="EM119" t="s">
        <v>21</v>
      </c>
      <c r="EO119" t="s">
        <v>3</v>
      </c>
      <c r="EQ119">
        <v>0</v>
      </c>
      <c r="ER119">
        <v>109053.5</v>
      </c>
      <c r="ES119">
        <v>102359.62</v>
      </c>
      <c r="ET119">
        <v>2617.25</v>
      </c>
      <c r="EU119">
        <v>2063.46</v>
      </c>
      <c r="EV119">
        <v>4076.63</v>
      </c>
      <c r="EW119">
        <v>18.440000000000001</v>
      </c>
      <c r="EX119">
        <v>0</v>
      </c>
      <c r="EY119">
        <v>0</v>
      </c>
      <c r="FQ119">
        <v>0</v>
      </c>
      <c r="FR119">
        <f t="shared" si="76"/>
        <v>0</v>
      </c>
      <c r="FS119">
        <v>0</v>
      </c>
      <c r="FX119">
        <v>70</v>
      </c>
      <c r="FY119">
        <v>10</v>
      </c>
      <c r="GA119" t="s">
        <v>3</v>
      </c>
      <c r="GD119">
        <v>0</v>
      </c>
      <c r="GF119">
        <v>1018568157</v>
      </c>
      <c r="GG119">
        <v>2</v>
      </c>
      <c r="GH119">
        <v>1</v>
      </c>
      <c r="GI119">
        <v>-2</v>
      </c>
      <c r="GJ119">
        <v>0</v>
      </c>
      <c r="GK119">
        <f>ROUND(R119*(R12)/100,2)</f>
        <v>22017.94</v>
      </c>
      <c r="GL119">
        <f t="shared" si="77"/>
        <v>0</v>
      </c>
      <c r="GM119">
        <f t="shared" si="87"/>
        <v>1131688.2</v>
      </c>
      <c r="GN119">
        <f t="shared" si="88"/>
        <v>0</v>
      </c>
      <c r="GO119">
        <f t="shared" si="89"/>
        <v>0</v>
      </c>
      <c r="GP119">
        <f t="shared" si="90"/>
        <v>1131688.2</v>
      </c>
      <c r="GR119">
        <v>0</v>
      </c>
      <c r="GS119">
        <v>3</v>
      </c>
      <c r="GT119">
        <v>0</v>
      </c>
      <c r="GU119" t="s">
        <v>3</v>
      </c>
      <c r="GV119">
        <f t="shared" si="91"/>
        <v>0</v>
      </c>
      <c r="GW119">
        <v>1</v>
      </c>
      <c r="GX119">
        <f t="shared" si="78"/>
        <v>0</v>
      </c>
      <c r="HA119">
        <v>0</v>
      </c>
      <c r="HB119">
        <v>0</v>
      </c>
      <c r="HC119">
        <f t="shared" si="79"/>
        <v>0</v>
      </c>
      <c r="IK119">
        <v>0</v>
      </c>
    </row>
    <row r="120" spans="1:245" x14ac:dyDescent="0.2">
      <c r="A120">
        <v>18</v>
      </c>
      <c r="B120">
        <v>1</v>
      </c>
      <c r="C120">
        <v>37</v>
      </c>
      <c r="E120" t="s">
        <v>148</v>
      </c>
      <c r="F120" t="s">
        <v>149</v>
      </c>
      <c r="G120" t="s">
        <v>150</v>
      </c>
      <c r="H120" t="s">
        <v>151</v>
      </c>
      <c r="I120">
        <f>I119*J120</f>
        <v>-7261.8</v>
      </c>
      <c r="J120">
        <v>-735</v>
      </c>
      <c r="O120">
        <f t="shared" si="50"/>
        <v>-129042.19</v>
      </c>
      <c r="P120">
        <f t="shared" si="51"/>
        <v>-129042.19</v>
      </c>
      <c r="Q120">
        <f t="shared" si="52"/>
        <v>0</v>
      </c>
      <c r="R120">
        <f t="shared" si="53"/>
        <v>0</v>
      </c>
      <c r="S120">
        <f t="shared" si="54"/>
        <v>0</v>
      </c>
      <c r="T120">
        <f t="shared" si="55"/>
        <v>0</v>
      </c>
      <c r="U120">
        <f t="shared" si="56"/>
        <v>0</v>
      </c>
      <c r="V120">
        <f t="shared" si="57"/>
        <v>0</v>
      </c>
      <c r="W120">
        <f t="shared" si="58"/>
        <v>0</v>
      </c>
      <c r="X120">
        <f t="shared" si="59"/>
        <v>0</v>
      </c>
      <c r="Y120">
        <f t="shared" si="60"/>
        <v>0</v>
      </c>
      <c r="AA120">
        <v>55574044</v>
      </c>
      <c r="AB120">
        <f t="shared" si="61"/>
        <v>17.77</v>
      </c>
      <c r="AC120">
        <f t="shared" si="80"/>
        <v>17.77</v>
      </c>
      <c r="AD120">
        <f t="shared" si="81"/>
        <v>0</v>
      </c>
      <c r="AE120">
        <f t="shared" si="82"/>
        <v>0</v>
      </c>
      <c r="AF120">
        <f t="shared" si="83"/>
        <v>0</v>
      </c>
      <c r="AG120">
        <f t="shared" si="63"/>
        <v>0</v>
      </c>
      <c r="AH120">
        <f t="shared" si="84"/>
        <v>0</v>
      </c>
      <c r="AI120">
        <f t="shared" si="85"/>
        <v>0</v>
      </c>
      <c r="AJ120">
        <f t="shared" si="65"/>
        <v>0</v>
      </c>
      <c r="AK120">
        <v>17.77</v>
      </c>
      <c r="AL120">
        <v>17.77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70</v>
      </c>
      <c r="AU120">
        <v>10</v>
      </c>
      <c r="AV120">
        <v>1</v>
      </c>
      <c r="AW120">
        <v>1</v>
      </c>
      <c r="AZ120">
        <v>1</v>
      </c>
      <c r="BA120">
        <v>1</v>
      </c>
      <c r="BB120">
        <v>1</v>
      </c>
      <c r="BC120">
        <v>1</v>
      </c>
      <c r="BD120" t="s">
        <v>3</v>
      </c>
      <c r="BE120" t="s">
        <v>3</v>
      </c>
      <c r="BF120" t="s">
        <v>3</v>
      </c>
      <c r="BG120" t="s">
        <v>3</v>
      </c>
      <c r="BH120">
        <v>3</v>
      </c>
      <c r="BI120">
        <v>4</v>
      </c>
      <c r="BJ120" t="s">
        <v>152</v>
      </c>
      <c r="BM120">
        <v>0</v>
      </c>
      <c r="BN120">
        <v>0</v>
      </c>
      <c r="BO120" t="s">
        <v>3</v>
      </c>
      <c r="BP120">
        <v>0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 t="s">
        <v>3</v>
      </c>
      <c r="BZ120">
        <v>70</v>
      </c>
      <c r="CA120">
        <v>10</v>
      </c>
      <c r="CE120">
        <v>0</v>
      </c>
      <c r="CF120">
        <v>0</v>
      </c>
      <c r="CG120">
        <v>0</v>
      </c>
      <c r="CM120">
        <v>0</v>
      </c>
      <c r="CN120" t="s">
        <v>3</v>
      </c>
      <c r="CO120">
        <v>0</v>
      </c>
      <c r="CP120">
        <f t="shared" si="66"/>
        <v>-129042.19</v>
      </c>
      <c r="CQ120">
        <f t="shared" si="67"/>
        <v>17.77</v>
      </c>
      <c r="CR120">
        <f t="shared" si="86"/>
        <v>0</v>
      </c>
      <c r="CS120">
        <f t="shared" si="68"/>
        <v>0</v>
      </c>
      <c r="CT120">
        <f t="shared" si="69"/>
        <v>0</v>
      </c>
      <c r="CU120">
        <f t="shared" si="70"/>
        <v>0</v>
      </c>
      <c r="CV120">
        <f t="shared" si="71"/>
        <v>0</v>
      </c>
      <c r="CW120">
        <f t="shared" si="72"/>
        <v>0</v>
      </c>
      <c r="CX120">
        <f t="shared" si="73"/>
        <v>0</v>
      </c>
      <c r="CY120">
        <f t="shared" si="74"/>
        <v>0</v>
      </c>
      <c r="CZ120">
        <f t="shared" si="75"/>
        <v>0</v>
      </c>
      <c r="DC120" t="s">
        <v>3</v>
      </c>
      <c r="DD120" t="s">
        <v>3</v>
      </c>
      <c r="DE120" t="s">
        <v>3</v>
      </c>
      <c r="DF120" t="s">
        <v>3</v>
      </c>
      <c r="DG120" t="s">
        <v>3</v>
      </c>
      <c r="DH120" t="s">
        <v>3</v>
      </c>
      <c r="DI120" t="s">
        <v>3</v>
      </c>
      <c r="DJ120" t="s">
        <v>3</v>
      </c>
      <c r="DK120" t="s">
        <v>3</v>
      </c>
      <c r="DL120" t="s">
        <v>3</v>
      </c>
      <c r="DM120" t="s">
        <v>3</v>
      </c>
      <c r="DN120">
        <v>0</v>
      </c>
      <c r="DO120">
        <v>0</v>
      </c>
      <c r="DP120">
        <v>1</v>
      </c>
      <c r="DQ120">
        <v>1</v>
      </c>
      <c r="DU120">
        <v>1009</v>
      </c>
      <c r="DV120" t="s">
        <v>151</v>
      </c>
      <c r="DW120" t="s">
        <v>151</v>
      </c>
      <c r="DX120">
        <v>1</v>
      </c>
      <c r="EE120">
        <v>55317522</v>
      </c>
      <c r="EF120">
        <v>1</v>
      </c>
      <c r="EG120" t="s">
        <v>19</v>
      </c>
      <c r="EH120">
        <v>0</v>
      </c>
      <c r="EI120" t="s">
        <v>3</v>
      </c>
      <c r="EJ120">
        <v>4</v>
      </c>
      <c r="EK120">
        <v>0</v>
      </c>
      <c r="EL120" t="s">
        <v>20</v>
      </c>
      <c r="EM120" t="s">
        <v>21</v>
      </c>
      <c r="EO120" t="s">
        <v>3</v>
      </c>
      <c r="EQ120">
        <v>32768</v>
      </c>
      <c r="ER120">
        <v>17.77</v>
      </c>
      <c r="ES120">
        <v>17.77</v>
      </c>
      <c r="ET120">
        <v>0</v>
      </c>
      <c r="EU120">
        <v>0</v>
      </c>
      <c r="EV120">
        <v>0</v>
      </c>
      <c r="EW120">
        <v>0</v>
      </c>
      <c r="EX120">
        <v>0</v>
      </c>
      <c r="FQ120">
        <v>0</v>
      </c>
      <c r="FR120">
        <f t="shared" si="76"/>
        <v>0</v>
      </c>
      <c r="FS120">
        <v>0</v>
      </c>
      <c r="FX120">
        <v>70</v>
      </c>
      <c r="FY120">
        <v>10</v>
      </c>
      <c r="GA120" t="s">
        <v>3</v>
      </c>
      <c r="GD120">
        <v>0</v>
      </c>
      <c r="GF120">
        <v>-78256104</v>
      </c>
      <c r="GG120">
        <v>2</v>
      </c>
      <c r="GH120">
        <v>1</v>
      </c>
      <c r="GI120">
        <v>-2</v>
      </c>
      <c r="GJ120">
        <v>0</v>
      </c>
      <c r="GK120">
        <f>ROUND(R120*(R12)/100,2)</f>
        <v>0</v>
      </c>
      <c r="GL120">
        <f t="shared" si="77"/>
        <v>0</v>
      </c>
      <c r="GM120">
        <f t="shared" si="87"/>
        <v>-129042.19</v>
      </c>
      <c r="GN120">
        <f t="shared" si="88"/>
        <v>0</v>
      </c>
      <c r="GO120">
        <f t="shared" si="89"/>
        <v>0</v>
      </c>
      <c r="GP120">
        <f t="shared" si="90"/>
        <v>-129042.19</v>
      </c>
      <c r="GR120">
        <v>0</v>
      </c>
      <c r="GS120">
        <v>3</v>
      </c>
      <c r="GT120">
        <v>0</v>
      </c>
      <c r="GU120" t="s">
        <v>3</v>
      </c>
      <c r="GV120">
        <f t="shared" si="91"/>
        <v>0</v>
      </c>
      <c r="GW120">
        <v>1</v>
      </c>
      <c r="GX120">
        <f t="shared" si="78"/>
        <v>0</v>
      </c>
      <c r="HA120">
        <v>0</v>
      </c>
      <c r="HB120">
        <v>0</v>
      </c>
      <c r="HC120">
        <f t="shared" si="79"/>
        <v>0</v>
      </c>
      <c r="IK120">
        <v>0</v>
      </c>
    </row>
    <row r="121" spans="1:245" x14ac:dyDescent="0.2">
      <c r="A121">
        <v>18</v>
      </c>
      <c r="B121">
        <v>1</v>
      </c>
      <c r="C121">
        <v>40</v>
      </c>
      <c r="E121" t="s">
        <v>153</v>
      </c>
      <c r="F121" t="s">
        <v>154</v>
      </c>
      <c r="G121" t="s">
        <v>155</v>
      </c>
      <c r="H121" t="s">
        <v>120</v>
      </c>
      <c r="I121">
        <f>I119*J121</f>
        <v>-0.51870000000000005</v>
      </c>
      <c r="J121">
        <v>-5.2499999999999998E-2</v>
      </c>
      <c r="O121">
        <f t="shared" si="50"/>
        <v>-388143.04</v>
      </c>
      <c r="P121">
        <f t="shared" si="51"/>
        <v>-388143.04</v>
      </c>
      <c r="Q121">
        <f t="shared" si="52"/>
        <v>0</v>
      </c>
      <c r="R121">
        <f t="shared" si="53"/>
        <v>0</v>
      </c>
      <c r="S121">
        <f t="shared" si="54"/>
        <v>0</v>
      </c>
      <c r="T121">
        <f t="shared" si="55"/>
        <v>0</v>
      </c>
      <c r="U121">
        <f t="shared" si="56"/>
        <v>0</v>
      </c>
      <c r="V121">
        <f t="shared" si="57"/>
        <v>0</v>
      </c>
      <c r="W121">
        <f t="shared" si="58"/>
        <v>0</v>
      </c>
      <c r="X121">
        <f t="shared" si="59"/>
        <v>0</v>
      </c>
      <c r="Y121">
        <f t="shared" si="60"/>
        <v>0</v>
      </c>
      <c r="AA121">
        <v>55574044</v>
      </c>
      <c r="AB121">
        <f t="shared" si="61"/>
        <v>748299.67</v>
      </c>
      <c r="AC121">
        <f t="shared" si="80"/>
        <v>748299.67</v>
      </c>
      <c r="AD121">
        <f t="shared" si="81"/>
        <v>0</v>
      </c>
      <c r="AE121">
        <f t="shared" si="82"/>
        <v>0</v>
      </c>
      <c r="AF121">
        <f t="shared" si="83"/>
        <v>0</v>
      </c>
      <c r="AG121">
        <f t="shared" si="63"/>
        <v>0</v>
      </c>
      <c r="AH121">
        <f t="shared" si="84"/>
        <v>0</v>
      </c>
      <c r="AI121">
        <f t="shared" si="85"/>
        <v>0</v>
      </c>
      <c r="AJ121">
        <f t="shared" si="65"/>
        <v>0</v>
      </c>
      <c r="AK121">
        <v>748299.67</v>
      </c>
      <c r="AL121">
        <v>748299.67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70</v>
      </c>
      <c r="AU121">
        <v>10</v>
      </c>
      <c r="AV121">
        <v>1</v>
      </c>
      <c r="AW121">
        <v>1</v>
      </c>
      <c r="AZ121">
        <v>1</v>
      </c>
      <c r="BA121">
        <v>1</v>
      </c>
      <c r="BB121">
        <v>1</v>
      </c>
      <c r="BC121">
        <v>1</v>
      </c>
      <c r="BD121" t="s">
        <v>3</v>
      </c>
      <c r="BE121" t="s">
        <v>3</v>
      </c>
      <c r="BF121" t="s">
        <v>3</v>
      </c>
      <c r="BG121" t="s">
        <v>3</v>
      </c>
      <c r="BH121">
        <v>3</v>
      </c>
      <c r="BI121">
        <v>4</v>
      </c>
      <c r="BJ121" t="s">
        <v>156</v>
      </c>
      <c r="BM121">
        <v>0</v>
      </c>
      <c r="BN121">
        <v>0</v>
      </c>
      <c r="BO121" t="s">
        <v>3</v>
      </c>
      <c r="BP121">
        <v>0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 t="s">
        <v>3</v>
      </c>
      <c r="BZ121">
        <v>70</v>
      </c>
      <c r="CA121">
        <v>10</v>
      </c>
      <c r="CE121">
        <v>0</v>
      </c>
      <c r="CF121">
        <v>0</v>
      </c>
      <c r="CG121">
        <v>0</v>
      </c>
      <c r="CM121">
        <v>0</v>
      </c>
      <c r="CN121" t="s">
        <v>3</v>
      </c>
      <c r="CO121">
        <v>0</v>
      </c>
      <c r="CP121">
        <f t="shared" si="66"/>
        <v>-388143.04</v>
      </c>
      <c r="CQ121">
        <f t="shared" si="67"/>
        <v>748299.67</v>
      </c>
      <c r="CR121">
        <f t="shared" si="86"/>
        <v>0</v>
      </c>
      <c r="CS121">
        <f t="shared" si="68"/>
        <v>0</v>
      </c>
      <c r="CT121">
        <f t="shared" si="69"/>
        <v>0</v>
      </c>
      <c r="CU121">
        <f t="shared" si="70"/>
        <v>0</v>
      </c>
      <c r="CV121">
        <f t="shared" si="71"/>
        <v>0</v>
      </c>
      <c r="CW121">
        <f t="shared" si="72"/>
        <v>0</v>
      </c>
      <c r="CX121">
        <f t="shared" si="73"/>
        <v>0</v>
      </c>
      <c r="CY121">
        <f t="shared" si="74"/>
        <v>0</v>
      </c>
      <c r="CZ121">
        <f t="shared" si="75"/>
        <v>0</v>
      </c>
      <c r="DC121" t="s">
        <v>3</v>
      </c>
      <c r="DD121" t="s">
        <v>3</v>
      </c>
      <c r="DE121" t="s">
        <v>3</v>
      </c>
      <c r="DF121" t="s">
        <v>3</v>
      </c>
      <c r="DG121" t="s">
        <v>3</v>
      </c>
      <c r="DH121" t="s">
        <v>3</v>
      </c>
      <c r="DI121" t="s">
        <v>3</v>
      </c>
      <c r="DJ121" t="s">
        <v>3</v>
      </c>
      <c r="DK121" t="s">
        <v>3</v>
      </c>
      <c r="DL121" t="s">
        <v>3</v>
      </c>
      <c r="DM121" t="s">
        <v>3</v>
      </c>
      <c r="DN121">
        <v>0</v>
      </c>
      <c r="DO121">
        <v>0</v>
      </c>
      <c r="DP121">
        <v>1</v>
      </c>
      <c r="DQ121">
        <v>1</v>
      </c>
      <c r="DU121">
        <v>1009</v>
      </c>
      <c r="DV121" t="s">
        <v>120</v>
      </c>
      <c r="DW121" t="s">
        <v>120</v>
      </c>
      <c r="DX121">
        <v>1000</v>
      </c>
      <c r="EE121">
        <v>55317522</v>
      </c>
      <c r="EF121">
        <v>1</v>
      </c>
      <c r="EG121" t="s">
        <v>19</v>
      </c>
      <c r="EH121">
        <v>0</v>
      </c>
      <c r="EI121" t="s">
        <v>3</v>
      </c>
      <c r="EJ121">
        <v>4</v>
      </c>
      <c r="EK121">
        <v>0</v>
      </c>
      <c r="EL121" t="s">
        <v>20</v>
      </c>
      <c r="EM121" t="s">
        <v>21</v>
      </c>
      <c r="EO121" t="s">
        <v>3</v>
      </c>
      <c r="EQ121">
        <v>32768</v>
      </c>
      <c r="ER121">
        <v>748299.67</v>
      </c>
      <c r="ES121">
        <v>748299.67</v>
      </c>
      <c r="ET121">
        <v>0</v>
      </c>
      <c r="EU121">
        <v>0</v>
      </c>
      <c r="EV121">
        <v>0</v>
      </c>
      <c r="EW121">
        <v>0</v>
      </c>
      <c r="EX121">
        <v>0</v>
      </c>
      <c r="FQ121">
        <v>0</v>
      </c>
      <c r="FR121">
        <f t="shared" si="76"/>
        <v>0</v>
      </c>
      <c r="FS121">
        <v>0</v>
      </c>
      <c r="FX121">
        <v>70</v>
      </c>
      <c r="FY121">
        <v>10</v>
      </c>
      <c r="GA121" t="s">
        <v>3</v>
      </c>
      <c r="GD121">
        <v>0</v>
      </c>
      <c r="GF121">
        <v>-629368275</v>
      </c>
      <c r="GG121">
        <v>2</v>
      </c>
      <c r="GH121">
        <v>1</v>
      </c>
      <c r="GI121">
        <v>-2</v>
      </c>
      <c r="GJ121">
        <v>0</v>
      </c>
      <c r="GK121">
        <f>ROUND(R121*(R12)/100,2)</f>
        <v>0</v>
      </c>
      <c r="GL121">
        <f t="shared" si="77"/>
        <v>0</v>
      </c>
      <c r="GM121">
        <f t="shared" si="87"/>
        <v>-388143.04</v>
      </c>
      <c r="GN121">
        <f t="shared" si="88"/>
        <v>0</v>
      </c>
      <c r="GO121">
        <f t="shared" si="89"/>
        <v>0</v>
      </c>
      <c r="GP121">
        <f t="shared" si="90"/>
        <v>-388143.04</v>
      </c>
      <c r="GR121">
        <v>0</v>
      </c>
      <c r="GS121">
        <v>3</v>
      </c>
      <c r="GT121">
        <v>0</v>
      </c>
      <c r="GU121" t="s">
        <v>3</v>
      </c>
      <c r="GV121">
        <f t="shared" si="91"/>
        <v>0</v>
      </c>
      <c r="GW121">
        <v>1</v>
      </c>
      <c r="GX121">
        <f t="shared" si="78"/>
        <v>0</v>
      </c>
      <c r="HA121">
        <v>0</v>
      </c>
      <c r="HB121">
        <v>0</v>
      </c>
      <c r="HC121">
        <f t="shared" si="79"/>
        <v>0</v>
      </c>
      <c r="IK121">
        <v>0</v>
      </c>
    </row>
    <row r="122" spans="1:245" x14ac:dyDescent="0.2">
      <c r="A122">
        <v>18</v>
      </c>
      <c r="B122">
        <v>1</v>
      </c>
      <c r="C122">
        <v>38</v>
      </c>
      <c r="E122" t="s">
        <v>157</v>
      </c>
      <c r="F122" t="s">
        <v>158</v>
      </c>
      <c r="G122" t="s">
        <v>159</v>
      </c>
      <c r="H122" t="s">
        <v>151</v>
      </c>
      <c r="I122">
        <f>I119*J122</f>
        <v>7261.8</v>
      </c>
      <c r="J122">
        <v>735</v>
      </c>
      <c r="O122">
        <f t="shared" si="50"/>
        <v>687837.7</v>
      </c>
      <c r="P122">
        <f t="shared" si="51"/>
        <v>687837.7</v>
      </c>
      <c r="Q122">
        <f t="shared" si="52"/>
        <v>0</v>
      </c>
      <c r="R122">
        <f t="shared" si="53"/>
        <v>0</v>
      </c>
      <c r="S122">
        <f t="shared" si="54"/>
        <v>0</v>
      </c>
      <c r="T122">
        <f t="shared" si="55"/>
        <v>0</v>
      </c>
      <c r="U122">
        <f t="shared" si="56"/>
        <v>0</v>
      </c>
      <c r="V122">
        <f t="shared" si="57"/>
        <v>0</v>
      </c>
      <c r="W122">
        <f t="shared" si="58"/>
        <v>0</v>
      </c>
      <c r="X122">
        <f t="shared" si="59"/>
        <v>0</v>
      </c>
      <c r="Y122">
        <f t="shared" si="60"/>
        <v>0</v>
      </c>
      <c r="AA122">
        <v>55574044</v>
      </c>
      <c r="AB122">
        <f t="shared" si="61"/>
        <v>94.72</v>
      </c>
      <c r="AC122">
        <f t="shared" si="80"/>
        <v>94.72</v>
      </c>
      <c r="AD122">
        <f t="shared" si="81"/>
        <v>0</v>
      </c>
      <c r="AE122">
        <f t="shared" si="82"/>
        <v>0</v>
      </c>
      <c r="AF122">
        <f t="shared" si="83"/>
        <v>0</v>
      </c>
      <c r="AG122">
        <f t="shared" si="63"/>
        <v>0</v>
      </c>
      <c r="AH122">
        <f t="shared" si="84"/>
        <v>0</v>
      </c>
      <c r="AI122">
        <f t="shared" si="85"/>
        <v>0</v>
      </c>
      <c r="AJ122">
        <f t="shared" si="65"/>
        <v>0</v>
      </c>
      <c r="AK122">
        <v>94.72</v>
      </c>
      <c r="AL122">
        <v>94.72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70</v>
      </c>
      <c r="AU122">
        <v>10</v>
      </c>
      <c r="AV122">
        <v>1</v>
      </c>
      <c r="AW122">
        <v>1</v>
      </c>
      <c r="AZ122">
        <v>1</v>
      </c>
      <c r="BA122">
        <v>1</v>
      </c>
      <c r="BB122">
        <v>1</v>
      </c>
      <c r="BC122">
        <v>1</v>
      </c>
      <c r="BD122" t="s">
        <v>3</v>
      </c>
      <c r="BE122" t="s">
        <v>3</v>
      </c>
      <c r="BF122" t="s">
        <v>3</v>
      </c>
      <c r="BG122" t="s">
        <v>3</v>
      </c>
      <c r="BH122">
        <v>3</v>
      </c>
      <c r="BI122">
        <v>4</v>
      </c>
      <c r="BJ122" t="s">
        <v>160</v>
      </c>
      <c r="BM122">
        <v>0</v>
      </c>
      <c r="BN122">
        <v>0</v>
      </c>
      <c r="BO122" t="s">
        <v>3</v>
      </c>
      <c r="BP122">
        <v>0</v>
      </c>
      <c r="BQ122">
        <v>1</v>
      </c>
      <c r="BR122">
        <v>0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 t="s">
        <v>3</v>
      </c>
      <c r="BZ122">
        <v>70</v>
      </c>
      <c r="CA122">
        <v>10</v>
      </c>
      <c r="CE122">
        <v>0</v>
      </c>
      <c r="CF122">
        <v>0</v>
      </c>
      <c r="CG122">
        <v>0</v>
      </c>
      <c r="CM122">
        <v>0</v>
      </c>
      <c r="CN122" t="s">
        <v>3</v>
      </c>
      <c r="CO122">
        <v>0</v>
      </c>
      <c r="CP122">
        <f t="shared" si="66"/>
        <v>687837.7</v>
      </c>
      <c r="CQ122">
        <f t="shared" si="67"/>
        <v>94.72</v>
      </c>
      <c r="CR122">
        <f t="shared" si="86"/>
        <v>0</v>
      </c>
      <c r="CS122">
        <f t="shared" si="68"/>
        <v>0</v>
      </c>
      <c r="CT122">
        <f t="shared" si="69"/>
        <v>0</v>
      </c>
      <c r="CU122">
        <f t="shared" si="70"/>
        <v>0</v>
      </c>
      <c r="CV122">
        <f t="shared" si="71"/>
        <v>0</v>
      </c>
      <c r="CW122">
        <f t="shared" si="72"/>
        <v>0</v>
      </c>
      <c r="CX122">
        <f t="shared" si="73"/>
        <v>0</v>
      </c>
      <c r="CY122">
        <f t="shared" si="74"/>
        <v>0</v>
      </c>
      <c r="CZ122">
        <f t="shared" si="75"/>
        <v>0</v>
      </c>
      <c r="DC122" t="s">
        <v>3</v>
      </c>
      <c r="DD122" t="s">
        <v>3</v>
      </c>
      <c r="DE122" t="s">
        <v>3</v>
      </c>
      <c r="DF122" t="s">
        <v>3</v>
      </c>
      <c r="DG122" t="s">
        <v>3</v>
      </c>
      <c r="DH122" t="s">
        <v>3</v>
      </c>
      <c r="DI122" t="s">
        <v>3</v>
      </c>
      <c r="DJ122" t="s">
        <v>3</v>
      </c>
      <c r="DK122" t="s">
        <v>3</v>
      </c>
      <c r="DL122" t="s">
        <v>3</v>
      </c>
      <c r="DM122" t="s">
        <v>3</v>
      </c>
      <c r="DN122">
        <v>0</v>
      </c>
      <c r="DO122">
        <v>0</v>
      </c>
      <c r="DP122">
        <v>1</v>
      </c>
      <c r="DQ122">
        <v>1</v>
      </c>
      <c r="DU122">
        <v>1009</v>
      </c>
      <c r="DV122" t="s">
        <v>151</v>
      </c>
      <c r="DW122" t="s">
        <v>151</v>
      </c>
      <c r="DX122">
        <v>1</v>
      </c>
      <c r="EE122">
        <v>55317522</v>
      </c>
      <c r="EF122">
        <v>1</v>
      </c>
      <c r="EG122" t="s">
        <v>19</v>
      </c>
      <c r="EH122">
        <v>0</v>
      </c>
      <c r="EI122" t="s">
        <v>3</v>
      </c>
      <c r="EJ122">
        <v>4</v>
      </c>
      <c r="EK122">
        <v>0</v>
      </c>
      <c r="EL122" t="s">
        <v>20</v>
      </c>
      <c r="EM122" t="s">
        <v>21</v>
      </c>
      <c r="EO122" t="s">
        <v>3</v>
      </c>
      <c r="EQ122">
        <v>0</v>
      </c>
      <c r="ER122">
        <v>94.72</v>
      </c>
      <c r="ES122">
        <v>94.72</v>
      </c>
      <c r="ET122">
        <v>0</v>
      </c>
      <c r="EU122">
        <v>0</v>
      </c>
      <c r="EV122">
        <v>0</v>
      </c>
      <c r="EW122">
        <v>0</v>
      </c>
      <c r="EX122">
        <v>0</v>
      </c>
      <c r="FQ122">
        <v>0</v>
      </c>
      <c r="FR122">
        <f t="shared" si="76"/>
        <v>0</v>
      </c>
      <c r="FS122">
        <v>0</v>
      </c>
      <c r="FX122">
        <v>70</v>
      </c>
      <c r="FY122">
        <v>10</v>
      </c>
      <c r="GA122" t="s">
        <v>3</v>
      </c>
      <c r="GD122">
        <v>0</v>
      </c>
      <c r="GF122">
        <v>1294380160</v>
      </c>
      <c r="GG122">
        <v>2</v>
      </c>
      <c r="GH122">
        <v>1</v>
      </c>
      <c r="GI122">
        <v>-2</v>
      </c>
      <c r="GJ122">
        <v>0</v>
      </c>
      <c r="GK122">
        <f>ROUND(R122*(R12)/100,2)</f>
        <v>0</v>
      </c>
      <c r="GL122">
        <f t="shared" si="77"/>
        <v>0</v>
      </c>
      <c r="GM122">
        <f t="shared" si="87"/>
        <v>687837.7</v>
      </c>
      <c r="GN122">
        <f t="shared" si="88"/>
        <v>0</v>
      </c>
      <c r="GO122">
        <f t="shared" si="89"/>
        <v>0</v>
      </c>
      <c r="GP122">
        <f t="shared" si="90"/>
        <v>687837.7</v>
      </c>
      <c r="GR122">
        <v>0</v>
      </c>
      <c r="GS122">
        <v>3</v>
      </c>
      <c r="GT122">
        <v>0</v>
      </c>
      <c r="GU122" t="s">
        <v>3</v>
      </c>
      <c r="GV122">
        <f t="shared" si="91"/>
        <v>0</v>
      </c>
      <c r="GW122">
        <v>1</v>
      </c>
      <c r="GX122">
        <f t="shared" si="78"/>
        <v>0</v>
      </c>
      <c r="HA122">
        <v>0</v>
      </c>
      <c r="HB122">
        <v>0</v>
      </c>
      <c r="HC122">
        <f t="shared" si="79"/>
        <v>0</v>
      </c>
      <c r="IK122">
        <v>0</v>
      </c>
    </row>
    <row r="123" spans="1:245" x14ac:dyDescent="0.2">
      <c r="A123">
        <v>17</v>
      </c>
      <c r="B123">
        <v>1</v>
      </c>
      <c r="C123">
        <f>ROW(SmtRes!A47)</f>
        <v>47</v>
      </c>
      <c r="D123">
        <f>ROW(EtalonRes!A44)</f>
        <v>44</v>
      </c>
      <c r="E123" t="s">
        <v>161</v>
      </c>
      <c r="F123" t="s">
        <v>162</v>
      </c>
      <c r="G123" t="s">
        <v>163</v>
      </c>
      <c r="H123" t="s">
        <v>17</v>
      </c>
      <c r="I123">
        <f>ROUND(988/100,9)</f>
        <v>9.8800000000000008</v>
      </c>
      <c r="J123">
        <v>0</v>
      </c>
      <c r="O123">
        <f t="shared" si="50"/>
        <v>198223.63</v>
      </c>
      <c r="P123">
        <f t="shared" si="51"/>
        <v>187400.09</v>
      </c>
      <c r="Q123">
        <f t="shared" si="52"/>
        <v>4869.46</v>
      </c>
      <c r="R123">
        <f t="shared" si="53"/>
        <v>3849.45</v>
      </c>
      <c r="S123">
        <f t="shared" si="54"/>
        <v>5954.08</v>
      </c>
      <c r="T123">
        <f t="shared" si="55"/>
        <v>0</v>
      </c>
      <c r="U123">
        <f t="shared" si="56"/>
        <v>26.182000000000002</v>
      </c>
      <c r="V123">
        <f t="shared" si="57"/>
        <v>0</v>
      </c>
      <c r="W123">
        <f t="shared" si="58"/>
        <v>0</v>
      </c>
      <c r="X123">
        <f t="shared" si="59"/>
        <v>4167.8599999999997</v>
      </c>
      <c r="Y123">
        <f t="shared" si="60"/>
        <v>595.41</v>
      </c>
      <c r="AA123">
        <v>55574044</v>
      </c>
      <c r="AB123">
        <f t="shared" si="61"/>
        <v>20063.12</v>
      </c>
      <c r="AC123">
        <f t="shared" si="80"/>
        <v>18967.62</v>
      </c>
      <c r="AD123">
        <f t="shared" si="81"/>
        <v>492.86</v>
      </c>
      <c r="AE123">
        <f t="shared" si="82"/>
        <v>389.62</v>
      </c>
      <c r="AF123">
        <f t="shared" si="83"/>
        <v>602.64</v>
      </c>
      <c r="AG123">
        <f t="shared" si="63"/>
        <v>0</v>
      </c>
      <c r="AH123">
        <f t="shared" si="84"/>
        <v>2.65</v>
      </c>
      <c r="AI123">
        <f t="shared" si="85"/>
        <v>0</v>
      </c>
      <c r="AJ123">
        <f t="shared" si="65"/>
        <v>0</v>
      </c>
      <c r="AK123">
        <v>20063.12</v>
      </c>
      <c r="AL123">
        <v>18967.62</v>
      </c>
      <c r="AM123">
        <v>492.86</v>
      </c>
      <c r="AN123">
        <v>389.62</v>
      </c>
      <c r="AO123">
        <v>602.64</v>
      </c>
      <c r="AP123">
        <v>0</v>
      </c>
      <c r="AQ123">
        <v>2.65</v>
      </c>
      <c r="AR123">
        <v>0</v>
      </c>
      <c r="AS123">
        <v>0</v>
      </c>
      <c r="AT123">
        <v>70</v>
      </c>
      <c r="AU123">
        <v>10</v>
      </c>
      <c r="AV123">
        <v>1</v>
      </c>
      <c r="AW123">
        <v>1</v>
      </c>
      <c r="AZ123">
        <v>1</v>
      </c>
      <c r="BA123">
        <v>1</v>
      </c>
      <c r="BB123">
        <v>1</v>
      </c>
      <c r="BC123">
        <v>1</v>
      </c>
      <c r="BD123" t="s">
        <v>3</v>
      </c>
      <c r="BE123" t="s">
        <v>3</v>
      </c>
      <c r="BF123" t="s">
        <v>3</v>
      </c>
      <c r="BG123" t="s">
        <v>3</v>
      </c>
      <c r="BH123">
        <v>0</v>
      </c>
      <c r="BI123">
        <v>4</v>
      </c>
      <c r="BJ123" t="s">
        <v>164</v>
      </c>
      <c r="BM123">
        <v>0</v>
      </c>
      <c r="BN123">
        <v>0</v>
      </c>
      <c r="BO123" t="s">
        <v>3</v>
      </c>
      <c r="BP123">
        <v>0</v>
      </c>
      <c r="BQ123">
        <v>1</v>
      </c>
      <c r="BR123">
        <v>0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 t="s">
        <v>3</v>
      </c>
      <c r="BZ123">
        <v>70</v>
      </c>
      <c r="CA123">
        <v>10</v>
      </c>
      <c r="CE123">
        <v>0</v>
      </c>
      <c r="CF123">
        <v>0</v>
      </c>
      <c r="CG123">
        <v>0</v>
      </c>
      <c r="CM123">
        <v>0</v>
      </c>
      <c r="CN123" t="s">
        <v>3</v>
      </c>
      <c r="CO123">
        <v>0</v>
      </c>
      <c r="CP123">
        <f t="shared" si="66"/>
        <v>198223.62999999998</v>
      </c>
      <c r="CQ123">
        <f t="shared" si="67"/>
        <v>18967.62</v>
      </c>
      <c r="CR123">
        <f t="shared" si="86"/>
        <v>492.86</v>
      </c>
      <c r="CS123">
        <f t="shared" si="68"/>
        <v>389.62</v>
      </c>
      <c r="CT123">
        <f t="shared" si="69"/>
        <v>602.64</v>
      </c>
      <c r="CU123">
        <f t="shared" si="70"/>
        <v>0</v>
      </c>
      <c r="CV123">
        <f t="shared" si="71"/>
        <v>2.65</v>
      </c>
      <c r="CW123">
        <f t="shared" si="72"/>
        <v>0</v>
      </c>
      <c r="CX123">
        <f t="shared" si="73"/>
        <v>0</v>
      </c>
      <c r="CY123">
        <f t="shared" si="74"/>
        <v>4167.8559999999998</v>
      </c>
      <c r="CZ123">
        <f t="shared" si="75"/>
        <v>595.40800000000002</v>
      </c>
      <c r="DC123" t="s">
        <v>3</v>
      </c>
      <c r="DD123" t="s">
        <v>3</v>
      </c>
      <c r="DE123" t="s">
        <v>3</v>
      </c>
      <c r="DF123" t="s">
        <v>3</v>
      </c>
      <c r="DG123" t="s">
        <v>3</v>
      </c>
      <c r="DH123" t="s">
        <v>3</v>
      </c>
      <c r="DI123" t="s">
        <v>3</v>
      </c>
      <c r="DJ123" t="s">
        <v>3</v>
      </c>
      <c r="DK123" t="s">
        <v>3</v>
      </c>
      <c r="DL123" t="s">
        <v>3</v>
      </c>
      <c r="DM123" t="s">
        <v>3</v>
      </c>
      <c r="DN123">
        <v>0</v>
      </c>
      <c r="DO123">
        <v>0</v>
      </c>
      <c r="DP123">
        <v>1</v>
      </c>
      <c r="DQ123">
        <v>1</v>
      </c>
      <c r="DU123">
        <v>1005</v>
      </c>
      <c r="DV123" t="s">
        <v>17</v>
      </c>
      <c r="DW123" t="s">
        <v>17</v>
      </c>
      <c r="DX123">
        <v>100</v>
      </c>
      <c r="EE123">
        <v>55317522</v>
      </c>
      <c r="EF123">
        <v>1</v>
      </c>
      <c r="EG123" t="s">
        <v>19</v>
      </c>
      <c r="EH123">
        <v>0</v>
      </c>
      <c r="EI123" t="s">
        <v>3</v>
      </c>
      <c r="EJ123">
        <v>4</v>
      </c>
      <c r="EK123">
        <v>0</v>
      </c>
      <c r="EL123" t="s">
        <v>20</v>
      </c>
      <c r="EM123" t="s">
        <v>21</v>
      </c>
      <c r="EO123" t="s">
        <v>3</v>
      </c>
      <c r="EQ123">
        <v>0</v>
      </c>
      <c r="ER123">
        <v>20063.12</v>
      </c>
      <c r="ES123">
        <v>18967.62</v>
      </c>
      <c r="ET123">
        <v>492.86</v>
      </c>
      <c r="EU123">
        <v>389.62</v>
      </c>
      <c r="EV123">
        <v>602.64</v>
      </c>
      <c r="EW123">
        <v>2.65</v>
      </c>
      <c r="EX123">
        <v>0</v>
      </c>
      <c r="EY123">
        <v>0</v>
      </c>
      <c r="FQ123">
        <v>0</v>
      </c>
      <c r="FR123">
        <f t="shared" si="76"/>
        <v>0</v>
      </c>
      <c r="FS123">
        <v>0</v>
      </c>
      <c r="FX123">
        <v>70</v>
      </c>
      <c r="FY123">
        <v>10</v>
      </c>
      <c r="GA123" t="s">
        <v>3</v>
      </c>
      <c r="GD123">
        <v>0</v>
      </c>
      <c r="GF123">
        <v>1004547679</v>
      </c>
      <c r="GG123">
        <v>2</v>
      </c>
      <c r="GH123">
        <v>1</v>
      </c>
      <c r="GI123">
        <v>-2</v>
      </c>
      <c r="GJ123">
        <v>0</v>
      </c>
      <c r="GK123">
        <f>ROUND(R123*(R12)/100,2)</f>
        <v>4157.41</v>
      </c>
      <c r="GL123">
        <f t="shared" si="77"/>
        <v>0</v>
      </c>
      <c r="GM123">
        <f t="shared" si="87"/>
        <v>207144.31</v>
      </c>
      <c r="GN123">
        <f t="shared" si="88"/>
        <v>0</v>
      </c>
      <c r="GO123">
        <f t="shared" si="89"/>
        <v>0</v>
      </c>
      <c r="GP123">
        <f t="shared" si="90"/>
        <v>207144.31</v>
      </c>
      <c r="GR123">
        <v>0</v>
      </c>
      <c r="GS123">
        <v>3</v>
      </c>
      <c r="GT123">
        <v>0</v>
      </c>
      <c r="GU123" t="s">
        <v>3</v>
      </c>
      <c r="GV123">
        <f t="shared" si="91"/>
        <v>0</v>
      </c>
      <c r="GW123">
        <v>1</v>
      </c>
      <c r="GX123">
        <f t="shared" si="78"/>
        <v>0</v>
      </c>
      <c r="HA123">
        <v>0</v>
      </c>
      <c r="HB123">
        <v>0</v>
      </c>
      <c r="HC123">
        <f t="shared" si="79"/>
        <v>0</v>
      </c>
      <c r="IK123">
        <v>0</v>
      </c>
    </row>
    <row r="124" spans="1:245" x14ac:dyDescent="0.2">
      <c r="A124">
        <v>18</v>
      </c>
      <c r="B124">
        <v>1</v>
      </c>
      <c r="C124">
        <v>44</v>
      </c>
      <c r="E124" t="s">
        <v>165</v>
      </c>
      <c r="F124" t="s">
        <v>149</v>
      </c>
      <c r="G124" t="s">
        <v>150</v>
      </c>
      <c r="H124" t="s">
        <v>151</v>
      </c>
      <c r="I124">
        <f>I123*J124</f>
        <v>-1452.36</v>
      </c>
      <c r="J124">
        <v>-146.99999999999997</v>
      </c>
      <c r="O124">
        <f t="shared" si="50"/>
        <v>-25808.44</v>
      </c>
      <c r="P124">
        <f t="shared" si="51"/>
        <v>-25808.44</v>
      </c>
      <c r="Q124">
        <f t="shared" si="52"/>
        <v>0</v>
      </c>
      <c r="R124">
        <f t="shared" si="53"/>
        <v>0</v>
      </c>
      <c r="S124">
        <f t="shared" si="54"/>
        <v>0</v>
      </c>
      <c r="T124">
        <f t="shared" si="55"/>
        <v>0</v>
      </c>
      <c r="U124">
        <f t="shared" si="56"/>
        <v>0</v>
      </c>
      <c r="V124">
        <f t="shared" si="57"/>
        <v>0</v>
      </c>
      <c r="W124">
        <f t="shared" si="58"/>
        <v>0</v>
      </c>
      <c r="X124">
        <f t="shared" si="59"/>
        <v>0</v>
      </c>
      <c r="Y124">
        <f t="shared" si="60"/>
        <v>0</v>
      </c>
      <c r="AA124">
        <v>55574044</v>
      </c>
      <c r="AB124">
        <f t="shared" si="61"/>
        <v>17.77</v>
      </c>
      <c r="AC124">
        <f t="shared" si="80"/>
        <v>17.77</v>
      </c>
      <c r="AD124">
        <f t="shared" si="81"/>
        <v>0</v>
      </c>
      <c r="AE124">
        <f t="shared" si="82"/>
        <v>0</v>
      </c>
      <c r="AF124">
        <f t="shared" si="83"/>
        <v>0</v>
      </c>
      <c r="AG124">
        <f t="shared" si="63"/>
        <v>0</v>
      </c>
      <c r="AH124">
        <f t="shared" si="84"/>
        <v>0</v>
      </c>
      <c r="AI124">
        <f t="shared" si="85"/>
        <v>0</v>
      </c>
      <c r="AJ124">
        <f t="shared" si="65"/>
        <v>0</v>
      </c>
      <c r="AK124">
        <v>17.77</v>
      </c>
      <c r="AL124">
        <v>17.77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70</v>
      </c>
      <c r="AU124">
        <v>10</v>
      </c>
      <c r="AV124">
        <v>1</v>
      </c>
      <c r="AW124">
        <v>1</v>
      </c>
      <c r="AZ124">
        <v>1</v>
      </c>
      <c r="BA124">
        <v>1</v>
      </c>
      <c r="BB124">
        <v>1</v>
      </c>
      <c r="BC124">
        <v>1</v>
      </c>
      <c r="BD124" t="s">
        <v>3</v>
      </c>
      <c r="BE124" t="s">
        <v>3</v>
      </c>
      <c r="BF124" t="s">
        <v>3</v>
      </c>
      <c r="BG124" t="s">
        <v>3</v>
      </c>
      <c r="BH124">
        <v>3</v>
      </c>
      <c r="BI124">
        <v>4</v>
      </c>
      <c r="BJ124" t="s">
        <v>152</v>
      </c>
      <c r="BM124">
        <v>0</v>
      </c>
      <c r="BN124">
        <v>0</v>
      </c>
      <c r="BO124" t="s">
        <v>3</v>
      </c>
      <c r="BP124">
        <v>0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 t="s">
        <v>3</v>
      </c>
      <c r="BZ124">
        <v>70</v>
      </c>
      <c r="CA124">
        <v>10</v>
      </c>
      <c r="CE124">
        <v>0</v>
      </c>
      <c r="CF124">
        <v>0</v>
      </c>
      <c r="CG124">
        <v>0</v>
      </c>
      <c r="CM124">
        <v>0</v>
      </c>
      <c r="CN124" t="s">
        <v>3</v>
      </c>
      <c r="CO124">
        <v>0</v>
      </c>
      <c r="CP124">
        <f t="shared" si="66"/>
        <v>-25808.44</v>
      </c>
      <c r="CQ124">
        <f t="shared" si="67"/>
        <v>17.77</v>
      </c>
      <c r="CR124">
        <f t="shared" si="86"/>
        <v>0</v>
      </c>
      <c r="CS124">
        <f t="shared" si="68"/>
        <v>0</v>
      </c>
      <c r="CT124">
        <f t="shared" si="69"/>
        <v>0</v>
      </c>
      <c r="CU124">
        <f t="shared" si="70"/>
        <v>0</v>
      </c>
      <c r="CV124">
        <f t="shared" si="71"/>
        <v>0</v>
      </c>
      <c r="CW124">
        <f t="shared" si="72"/>
        <v>0</v>
      </c>
      <c r="CX124">
        <f t="shared" si="73"/>
        <v>0</v>
      </c>
      <c r="CY124">
        <f t="shared" si="74"/>
        <v>0</v>
      </c>
      <c r="CZ124">
        <f t="shared" si="75"/>
        <v>0</v>
      </c>
      <c r="DC124" t="s">
        <v>3</v>
      </c>
      <c r="DD124" t="s">
        <v>3</v>
      </c>
      <c r="DE124" t="s">
        <v>3</v>
      </c>
      <c r="DF124" t="s">
        <v>3</v>
      </c>
      <c r="DG124" t="s">
        <v>3</v>
      </c>
      <c r="DH124" t="s">
        <v>3</v>
      </c>
      <c r="DI124" t="s">
        <v>3</v>
      </c>
      <c r="DJ124" t="s">
        <v>3</v>
      </c>
      <c r="DK124" t="s">
        <v>3</v>
      </c>
      <c r="DL124" t="s">
        <v>3</v>
      </c>
      <c r="DM124" t="s">
        <v>3</v>
      </c>
      <c r="DN124">
        <v>0</v>
      </c>
      <c r="DO124">
        <v>0</v>
      </c>
      <c r="DP124">
        <v>1</v>
      </c>
      <c r="DQ124">
        <v>1</v>
      </c>
      <c r="DU124">
        <v>1009</v>
      </c>
      <c r="DV124" t="s">
        <v>151</v>
      </c>
      <c r="DW124" t="s">
        <v>151</v>
      </c>
      <c r="DX124">
        <v>1</v>
      </c>
      <c r="EE124">
        <v>55317522</v>
      </c>
      <c r="EF124">
        <v>1</v>
      </c>
      <c r="EG124" t="s">
        <v>19</v>
      </c>
      <c r="EH124">
        <v>0</v>
      </c>
      <c r="EI124" t="s">
        <v>3</v>
      </c>
      <c r="EJ124">
        <v>4</v>
      </c>
      <c r="EK124">
        <v>0</v>
      </c>
      <c r="EL124" t="s">
        <v>20</v>
      </c>
      <c r="EM124" t="s">
        <v>21</v>
      </c>
      <c r="EO124" t="s">
        <v>3</v>
      </c>
      <c r="EQ124">
        <v>32768</v>
      </c>
      <c r="ER124">
        <v>17.77</v>
      </c>
      <c r="ES124">
        <v>17.77</v>
      </c>
      <c r="ET124">
        <v>0</v>
      </c>
      <c r="EU124">
        <v>0</v>
      </c>
      <c r="EV124">
        <v>0</v>
      </c>
      <c r="EW124">
        <v>0</v>
      </c>
      <c r="EX124">
        <v>0</v>
      </c>
      <c r="FQ124">
        <v>0</v>
      </c>
      <c r="FR124">
        <f t="shared" si="76"/>
        <v>0</v>
      </c>
      <c r="FS124">
        <v>0</v>
      </c>
      <c r="FX124">
        <v>70</v>
      </c>
      <c r="FY124">
        <v>10</v>
      </c>
      <c r="GA124" t="s">
        <v>3</v>
      </c>
      <c r="GD124">
        <v>0</v>
      </c>
      <c r="GF124">
        <v>-78256104</v>
      </c>
      <c r="GG124">
        <v>2</v>
      </c>
      <c r="GH124">
        <v>1</v>
      </c>
      <c r="GI124">
        <v>-2</v>
      </c>
      <c r="GJ124">
        <v>0</v>
      </c>
      <c r="GK124">
        <f>ROUND(R124*(R12)/100,2)</f>
        <v>0</v>
      </c>
      <c r="GL124">
        <f t="shared" si="77"/>
        <v>0</v>
      </c>
      <c r="GM124">
        <f t="shared" si="87"/>
        <v>-25808.44</v>
      </c>
      <c r="GN124">
        <f t="shared" si="88"/>
        <v>0</v>
      </c>
      <c r="GO124">
        <f t="shared" si="89"/>
        <v>0</v>
      </c>
      <c r="GP124">
        <f t="shared" si="90"/>
        <v>-25808.44</v>
      </c>
      <c r="GR124">
        <v>0</v>
      </c>
      <c r="GS124">
        <v>3</v>
      </c>
      <c r="GT124">
        <v>0</v>
      </c>
      <c r="GU124" t="s">
        <v>3</v>
      </c>
      <c r="GV124">
        <f t="shared" si="91"/>
        <v>0</v>
      </c>
      <c r="GW124">
        <v>1</v>
      </c>
      <c r="GX124">
        <f t="shared" si="78"/>
        <v>0</v>
      </c>
      <c r="HA124">
        <v>0</v>
      </c>
      <c r="HB124">
        <v>0</v>
      </c>
      <c r="HC124">
        <f t="shared" si="79"/>
        <v>0</v>
      </c>
      <c r="IK124">
        <v>0</v>
      </c>
    </row>
    <row r="125" spans="1:245" x14ac:dyDescent="0.2">
      <c r="A125">
        <v>18</v>
      </c>
      <c r="B125">
        <v>1</v>
      </c>
      <c r="C125">
        <v>47</v>
      </c>
      <c r="E125" t="s">
        <v>166</v>
      </c>
      <c r="F125" t="s">
        <v>154</v>
      </c>
      <c r="G125" t="s">
        <v>155</v>
      </c>
      <c r="H125" t="s">
        <v>120</v>
      </c>
      <c r="I125">
        <f>I123*J125</f>
        <v>-0.10374</v>
      </c>
      <c r="J125">
        <v>-1.0499999999999999E-2</v>
      </c>
      <c r="O125">
        <f t="shared" si="50"/>
        <v>-77628.61</v>
      </c>
      <c r="P125">
        <f t="shared" si="51"/>
        <v>-77628.61</v>
      </c>
      <c r="Q125">
        <f t="shared" si="52"/>
        <v>0</v>
      </c>
      <c r="R125">
        <f t="shared" si="53"/>
        <v>0</v>
      </c>
      <c r="S125">
        <f t="shared" si="54"/>
        <v>0</v>
      </c>
      <c r="T125">
        <f t="shared" si="55"/>
        <v>0</v>
      </c>
      <c r="U125">
        <f t="shared" si="56"/>
        <v>0</v>
      </c>
      <c r="V125">
        <f t="shared" si="57"/>
        <v>0</v>
      </c>
      <c r="W125">
        <f t="shared" si="58"/>
        <v>0</v>
      </c>
      <c r="X125">
        <f t="shared" si="59"/>
        <v>0</v>
      </c>
      <c r="Y125">
        <f t="shared" si="60"/>
        <v>0</v>
      </c>
      <c r="AA125">
        <v>55574044</v>
      </c>
      <c r="AB125">
        <f t="shared" si="61"/>
        <v>748299.67</v>
      </c>
      <c r="AC125">
        <f t="shared" si="80"/>
        <v>748299.67</v>
      </c>
      <c r="AD125">
        <f t="shared" si="81"/>
        <v>0</v>
      </c>
      <c r="AE125">
        <f t="shared" si="82"/>
        <v>0</v>
      </c>
      <c r="AF125">
        <f t="shared" si="83"/>
        <v>0</v>
      </c>
      <c r="AG125">
        <f t="shared" si="63"/>
        <v>0</v>
      </c>
      <c r="AH125">
        <f t="shared" si="84"/>
        <v>0</v>
      </c>
      <c r="AI125">
        <f t="shared" si="85"/>
        <v>0</v>
      </c>
      <c r="AJ125">
        <f t="shared" si="65"/>
        <v>0</v>
      </c>
      <c r="AK125">
        <v>748299.67</v>
      </c>
      <c r="AL125">
        <v>748299.67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70</v>
      </c>
      <c r="AU125">
        <v>10</v>
      </c>
      <c r="AV125">
        <v>1</v>
      </c>
      <c r="AW125">
        <v>1</v>
      </c>
      <c r="AZ125">
        <v>1</v>
      </c>
      <c r="BA125">
        <v>1</v>
      </c>
      <c r="BB125">
        <v>1</v>
      </c>
      <c r="BC125">
        <v>1</v>
      </c>
      <c r="BD125" t="s">
        <v>3</v>
      </c>
      <c r="BE125" t="s">
        <v>3</v>
      </c>
      <c r="BF125" t="s">
        <v>3</v>
      </c>
      <c r="BG125" t="s">
        <v>3</v>
      </c>
      <c r="BH125">
        <v>3</v>
      </c>
      <c r="BI125">
        <v>4</v>
      </c>
      <c r="BJ125" t="s">
        <v>156</v>
      </c>
      <c r="BM125">
        <v>0</v>
      </c>
      <c r="BN125">
        <v>0</v>
      </c>
      <c r="BO125" t="s">
        <v>3</v>
      </c>
      <c r="BP125">
        <v>0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 t="s">
        <v>3</v>
      </c>
      <c r="BZ125">
        <v>70</v>
      </c>
      <c r="CA125">
        <v>10</v>
      </c>
      <c r="CE125">
        <v>0</v>
      </c>
      <c r="CF125">
        <v>0</v>
      </c>
      <c r="CG125">
        <v>0</v>
      </c>
      <c r="CM125">
        <v>0</v>
      </c>
      <c r="CN125" t="s">
        <v>3</v>
      </c>
      <c r="CO125">
        <v>0</v>
      </c>
      <c r="CP125">
        <f t="shared" si="66"/>
        <v>-77628.61</v>
      </c>
      <c r="CQ125">
        <f t="shared" si="67"/>
        <v>748299.67</v>
      </c>
      <c r="CR125">
        <f t="shared" si="86"/>
        <v>0</v>
      </c>
      <c r="CS125">
        <f t="shared" si="68"/>
        <v>0</v>
      </c>
      <c r="CT125">
        <f t="shared" si="69"/>
        <v>0</v>
      </c>
      <c r="CU125">
        <f t="shared" si="70"/>
        <v>0</v>
      </c>
      <c r="CV125">
        <f t="shared" si="71"/>
        <v>0</v>
      </c>
      <c r="CW125">
        <f t="shared" si="72"/>
        <v>0</v>
      </c>
      <c r="CX125">
        <f t="shared" si="73"/>
        <v>0</v>
      </c>
      <c r="CY125">
        <f t="shared" si="74"/>
        <v>0</v>
      </c>
      <c r="CZ125">
        <f t="shared" si="75"/>
        <v>0</v>
      </c>
      <c r="DC125" t="s">
        <v>3</v>
      </c>
      <c r="DD125" t="s">
        <v>3</v>
      </c>
      <c r="DE125" t="s">
        <v>3</v>
      </c>
      <c r="DF125" t="s">
        <v>3</v>
      </c>
      <c r="DG125" t="s">
        <v>3</v>
      </c>
      <c r="DH125" t="s">
        <v>3</v>
      </c>
      <c r="DI125" t="s">
        <v>3</v>
      </c>
      <c r="DJ125" t="s">
        <v>3</v>
      </c>
      <c r="DK125" t="s">
        <v>3</v>
      </c>
      <c r="DL125" t="s">
        <v>3</v>
      </c>
      <c r="DM125" t="s">
        <v>3</v>
      </c>
      <c r="DN125">
        <v>0</v>
      </c>
      <c r="DO125">
        <v>0</v>
      </c>
      <c r="DP125">
        <v>1</v>
      </c>
      <c r="DQ125">
        <v>1</v>
      </c>
      <c r="DU125">
        <v>1009</v>
      </c>
      <c r="DV125" t="s">
        <v>120</v>
      </c>
      <c r="DW125" t="s">
        <v>120</v>
      </c>
      <c r="DX125">
        <v>1000</v>
      </c>
      <c r="EE125">
        <v>55317522</v>
      </c>
      <c r="EF125">
        <v>1</v>
      </c>
      <c r="EG125" t="s">
        <v>19</v>
      </c>
      <c r="EH125">
        <v>0</v>
      </c>
      <c r="EI125" t="s">
        <v>3</v>
      </c>
      <c r="EJ125">
        <v>4</v>
      </c>
      <c r="EK125">
        <v>0</v>
      </c>
      <c r="EL125" t="s">
        <v>20</v>
      </c>
      <c r="EM125" t="s">
        <v>21</v>
      </c>
      <c r="EO125" t="s">
        <v>3</v>
      </c>
      <c r="EQ125">
        <v>32768</v>
      </c>
      <c r="ER125">
        <v>748299.67</v>
      </c>
      <c r="ES125">
        <v>748299.67</v>
      </c>
      <c r="ET125">
        <v>0</v>
      </c>
      <c r="EU125">
        <v>0</v>
      </c>
      <c r="EV125">
        <v>0</v>
      </c>
      <c r="EW125">
        <v>0</v>
      </c>
      <c r="EX125">
        <v>0</v>
      </c>
      <c r="FQ125">
        <v>0</v>
      </c>
      <c r="FR125">
        <f t="shared" si="76"/>
        <v>0</v>
      </c>
      <c r="FS125">
        <v>0</v>
      </c>
      <c r="FX125">
        <v>70</v>
      </c>
      <c r="FY125">
        <v>10</v>
      </c>
      <c r="GA125" t="s">
        <v>3</v>
      </c>
      <c r="GD125">
        <v>0</v>
      </c>
      <c r="GF125">
        <v>-629368275</v>
      </c>
      <c r="GG125">
        <v>2</v>
      </c>
      <c r="GH125">
        <v>1</v>
      </c>
      <c r="GI125">
        <v>-2</v>
      </c>
      <c r="GJ125">
        <v>0</v>
      </c>
      <c r="GK125">
        <f>ROUND(R125*(R12)/100,2)</f>
        <v>0</v>
      </c>
      <c r="GL125">
        <f t="shared" si="77"/>
        <v>0</v>
      </c>
      <c r="GM125">
        <f t="shared" si="87"/>
        <v>-77628.61</v>
      </c>
      <c r="GN125">
        <f t="shared" si="88"/>
        <v>0</v>
      </c>
      <c r="GO125">
        <f t="shared" si="89"/>
        <v>0</v>
      </c>
      <c r="GP125">
        <f t="shared" si="90"/>
        <v>-77628.61</v>
      </c>
      <c r="GR125">
        <v>0</v>
      </c>
      <c r="GS125">
        <v>3</v>
      </c>
      <c r="GT125">
        <v>0</v>
      </c>
      <c r="GU125" t="s">
        <v>3</v>
      </c>
      <c r="GV125">
        <f t="shared" si="91"/>
        <v>0</v>
      </c>
      <c r="GW125">
        <v>1</v>
      </c>
      <c r="GX125">
        <f t="shared" si="78"/>
        <v>0</v>
      </c>
      <c r="HA125">
        <v>0</v>
      </c>
      <c r="HB125">
        <v>0</v>
      </c>
      <c r="HC125">
        <f t="shared" si="79"/>
        <v>0</v>
      </c>
      <c r="IK125">
        <v>0</v>
      </c>
    </row>
    <row r="126" spans="1:245" x14ac:dyDescent="0.2">
      <c r="A126">
        <v>18</v>
      </c>
      <c r="B126">
        <v>1</v>
      </c>
      <c r="C126">
        <v>45</v>
      </c>
      <c r="E126" t="s">
        <v>167</v>
      </c>
      <c r="F126" t="s">
        <v>158</v>
      </c>
      <c r="G126" t="s">
        <v>159</v>
      </c>
      <c r="H126" t="s">
        <v>151</v>
      </c>
      <c r="I126">
        <f>I123*J126</f>
        <v>1452.36</v>
      </c>
      <c r="J126">
        <v>146.99999999999997</v>
      </c>
      <c r="O126">
        <f t="shared" si="50"/>
        <v>137567.54</v>
      </c>
      <c r="P126">
        <f t="shared" si="51"/>
        <v>137567.54</v>
      </c>
      <c r="Q126">
        <f t="shared" si="52"/>
        <v>0</v>
      </c>
      <c r="R126">
        <f t="shared" si="53"/>
        <v>0</v>
      </c>
      <c r="S126">
        <f t="shared" si="54"/>
        <v>0</v>
      </c>
      <c r="T126">
        <f t="shared" si="55"/>
        <v>0</v>
      </c>
      <c r="U126">
        <f t="shared" si="56"/>
        <v>0</v>
      </c>
      <c r="V126">
        <f t="shared" si="57"/>
        <v>0</v>
      </c>
      <c r="W126">
        <f t="shared" si="58"/>
        <v>0</v>
      </c>
      <c r="X126">
        <f t="shared" si="59"/>
        <v>0</v>
      </c>
      <c r="Y126">
        <f t="shared" si="60"/>
        <v>0</v>
      </c>
      <c r="AA126">
        <v>55574044</v>
      </c>
      <c r="AB126">
        <f t="shared" si="61"/>
        <v>94.72</v>
      </c>
      <c r="AC126">
        <f t="shared" si="80"/>
        <v>94.72</v>
      </c>
      <c r="AD126">
        <f t="shared" si="81"/>
        <v>0</v>
      </c>
      <c r="AE126">
        <f t="shared" si="82"/>
        <v>0</v>
      </c>
      <c r="AF126">
        <f t="shared" si="83"/>
        <v>0</v>
      </c>
      <c r="AG126">
        <f t="shared" si="63"/>
        <v>0</v>
      </c>
      <c r="AH126">
        <f t="shared" si="84"/>
        <v>0</v>
      </c>
      <c r="AI126">
        <f t="shared" si="85"/>
        <v>0</v>
      </c>
      <c r="AJ126">
        <f t="shared" si="65"/>
        <v>0</v>
      </c>
      <c r="AK126">
        <v>94.72</v>
      </c>
      <c r="AL126">
        <v>94.72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70</v>
      </c>
      <c r="AU126">
        <v>10</v>
      </c>
      <c r="AV126">
        <v>1</v>
      </c>
      <c r="AW126">
        <v>1</v>
      </c>
      <c r="AZ126">
        <v>1</v>
      </c>
      <c r="BA126">
        <v>1</v>
      </c>
      <c r="BB126">
        <v>1</v>
      </c>
      <c r="BC126">
        <v>1</v>
      </c>
      <c r="BD126" t="s">
        <v>3</v>
      </c>
      <c r="BE126" t="s">
        <v>3</v>
      </c>
      <c r="BF126" t="s">
        <v>3</v>
      </c>
      <c r="BG126" t="s">
        <v>3</v>
      </c>
      <c r="BH126">
        <v>3</v>
      </c>
      <c r="BI126">
        <v>4</v>
      </c>
      <c r="BJ126" t="s">
        <v>160</v>
      </c>
      <c r="BM126">
        <v>0</v>
      </c>
      <c r="BN126">
        <v>0</v>
      </c>
      <c r="BO126" t="s">
        <v>3</v>
      </c>
      <c r="BP126">
        <v>0</v>
      </c>
      <c r="BQ126">
        <v>1</v>
      </c>
      <c r="BR126">
        <v>0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 t="s">
        <v>3</v>
      </c>
      <c r="BZ126">
        <v>70</v>
      </c>
      <c r="CA126">
        <v>10</v>
      </c>
      <c r="CE126">
        <v>0</v>
      </c>
      <c r="CF126">
        <v>0</v>
      </c>
      <c r="CG126">
        <v>0</v>
      </c>
      <c r="CM126">
        <v>0</v>
      </c>
      <c r="CN126" t="s">
        <v>3</v>
      </c>
      <c r="CO126">
        <v>0</v>
      </c>
      <c r="CP126">
        <f t="shared" si="66"/>
        <v>137567.54</v>
      </c>
      <c r="CQ126">
        <f t="shared" si="67"/>
        <v>94.72</v>
      </c>
      <c r="CR126">
        <f t="shared" si="86"/>
        <v>0</v>
      </c>
      <c r="CS126">
        <f t="shared" si="68"/>
        <v>0</v>
      </c>
      <c r="CT126">
        <f t="shared" si="69"/>
        <v>0</v>
      </c>
      <c r="CU126">
        <f t="shared" si="70"/>
        <v>0</v>
      </c>
      <c r="CV126">
        <f t="shared" si="71"/>
        <v>0</v>
      </c>
      <c r="CW126">
        <f t="shared" si="72"/>
        <v>0</v>
      </c>
      <c r="CX126">
        <f t="shared" si="73"/>
        <v>0</v>
      </c>
      <c r="CY126">
        <f t="shared" si="74"/>
        <v>0</v>
      </c>
      <c r="CZ126">
        <f t="shared" si="75"/>
        <v>0</v>
      </c>
      <c r="DC126" t="s">
        <v>3</v>
      </c>
      <c r="DD126" t="s">
        <v>3</v>
      </c>
      <c r="DE126" t="s">
        <v>3</v>
      </c>
      <c r="DF126" t="s">
        <v>3</v>
      </c>
      <c r="DG126" t="s">
        <v>3</v>
      </c>
      <c r="DH126" t="s">
        <v>3</v>
      </c>
      <c r="DI126" t="s">
        <v>3</v>
      </c>
      <c r="DJ126" t="s">
        <v>3</v>
      </c>
      <c r="DK126" t="s">
        <v>3</v>
      </c>
      <c r="DL126" t="s">
        <v>3</v>
      </c>
      <c r="DM126" t="s">
        <v>3</v>
      </c>
      <c r="DN126">
        <v>0</v>
      </c>
      <c r="DO126">
        <v>0</v>
      </c>
      <c r="DP126">
        <v>1</v>
      </c>
      <c r="DQ126">
        <v>1</v>
      </c>
      <c r="DU126">
        <v>1009</v>
      </c>
      <c r="DV126" t="s">
        <v>151</v>
      </c>
      <c r="DW126" t="s">
        <v>151</v>
      </c>
      <c r="DX126">
        <v>1</v>
      </c>
      <c r="EE126">
        <v>55317522</v>
      </c>
      <c r="EF126">
        <v>1</v>
      </c>
      <c r="EG126" t="s">
        <v>19</v>
      </c>
      <c r="EH126">
        <v>0</v>
      </c>
      <c r="EI126" t="s">
        <v>3</v>
      </c>
      <c r="EJ126">
        <v>4</v>
      </c>
      <c r="EK126">
        <v>0</v>
      </c>
      <c r="EL126" t="s">
        <v>20</v>
      </c>
      <c r="EM126" t="s">
        <v>21</v>
      </c>
      <c r="EO126" t="s">
        <v>3</v>
      </c>
      <c r="EQ126">
        <v>0</v>
      </c>
      <c r="ER126">
        <v>94.72</v>
      </c>
      <c r="ES126">
        <v>94.72</v>
      </c>
      <c r="ET126">
        <v>0</v>
      </c>
      <c r="EU126">
        <v>0</v>
      </c>
      <c r="EV126">
        <v>0</v>
      </c>
      <c r="EW126">
        <v>0</v>
      </c>
      <c r="EX126">
        <v>0</v>
      </c>
      <c r="FQ126">
        <v>0</v>
      </c>
      <c r="FR126">
        <f t="shared" si="76"/>
        <v>0</v>
      </c>
      <c r="FS126">
        <v>0</v>
      </c>
      <c r="FX126">
        <v>70</v>
      </c>
      <c r="FY126">
        <v>10</v>
      </c>
      <c r="GA126" t="s">
        <v>3</v>
      </c>
      <c r="GD126">
        <v>0</v>
      </c>
      <c r="GF126">
        <v>1294380160</v>
      </c>
      <c r="GG126">
        <v>2</v>
      </c>
      <c r="GH126">
        <v>1</v>
      </c>
      <c r="GI126">
        <v>-2</v>
      </c>
      <c r="GJ126">
        <v>0</v>
      </c>
      <c r="GK126">
        <f>ROUND(R126*(R12)/100,2)</f>
        <v>0</v>
      </c>
      <c r="GL126">
        <f t="shared" si="77"/>
        <v>0</v>
      </c>
      <c r="GM126">
        <f t="shared" si="87"/>
        <v>137567.54</v>
      </c>
      <c r="GN126">
        <f t="shared" si="88"/>
        <v>0</v>
      </c>
      <c r="GO126">
        <f t="shared" si="89"/>
        <v>0</v>
      </c>
      <c r="GP126">
        <f t="shared" si="90"/>
        <v>137567.54</v>
      </c>
      <c r="GR126">
        <v>0</v>
      </c>
      <c r="GS126">
        <v>3</v>
      </c>
      <c r="GT126">
        <v>0</v>
      </c>
      <c r="GU126" t="s">
        <v>3</v>
      </c>
      <c r="GV126">
        <f t="shared" si="91"/>
        <v>0</v>
      </c>
      <c r="GW126">
        <v>1</v>
      </c>
      <c r="GX126">
        <f t="shared" si="78"/>
        <v>0</v>
      </c>
      <c r="HA126">
        <v>0</v>
      </c>
      <c r="HB126">
        <v>0</v>
      </c>
      <c r="HC126">
        <f t="shared" si="79"/>
        <v>0</v>
      </c>
      <c r="IK126">
        <v>0</v>
      </c>
    </row>
    <row r="127" spans="1:245" x14ac:dyDescent="0.2">
      <c r="A127">
        <v>17</v>
      </c>
      <c r="B127">
        <v>1</v>
      </c>
      <c r="C127">
        <f>ROW(SmtRes!A52)</f>
        <v>52</v>
      </c>
      <c r="D127">
        <f>ROW(EtalonRes!A48)</f>
        <v>48</v>
      </c>
      <c r="E127" t="s">
        <v>168</v>
      </c>
      <c r="F127" t="s">
        <v>169</v>
      </c>
      <c r="G127" t="s">
        <v>170</v>
      </c>
      <c r="H127" t="s">
        <v>115</v>
      </c>
      <c r="I127">
        <f>ROUND(200/100,9)</f>
        <v>2</v>
      </c>
      <c r="J127">
        <v>0</v>
      </c>
      <c r="O127">
        <f t="shared" si="50"/>
        <v>143372.48000000001</v>
      </c>
      <c r="P127">
        <f t="shared" si="51"/>
        <v>111604.82</v>
      </c>
      <c r="Q127">
        <f t="shared" si="52"/>
        <v>0</v>
      </c>
      <c r="R127">
        <f t="shared" si="53"/>
        <v>0</v>
      </c>
      <c r="S127">
        <f t="shared" si="54"/>
        <v>31767.66</v>
      </c>
      <c r="T127">
        <f t="shared" si="55"/>
        <v>0</v>
      </c>
      <c r="U127">
        <f t="shared" si="56"/>
        <v>160.54</v>
      </c>
      <c r="V127">
        <f t="shared" si="57"/>
        <v>0</v>
      </c>
      <c r="W127">
        <f t="shared" si="58"/>
        <v>0</v>
      </c>
      <c r="X127">
        <f t="shared" si="59"/>
        <v>22237.360000000001</v>
      </c>
      <c r="Y127">
        <f t="shared" si="60"/>
        <v>3176.77</v>
      </c>
      <c r="AA127">
        <v>55574044</v>
      </c>
      <c r="AB127">
        <f t="shared" si="61"/>
        <v>71686.240000000005</v>
      </c>
      <c r="AC127">
        <f t="shared" si="80"/>
        <v>55802.41</v>
      </c>
      <c r="AD127">
        <f t="shared" si="81"/>
        <v>0</v>
      </c>
      <c r="AE127">
        <f t="shared" si="82"/>
        <v>0</v>
      </c>
      <c r="AF127">
        <f t="shared" si="83"/>
        <v>15883.83</v>
      </c>
      <c r="AG127">
        <f t="shared" si="63"/>
        <v>0</v>
      </c>
      <c r="AH127">
        <f t="shared" si="84"/>
        <v>80.27</v>
      </c>
      <c r="AI127">
        <f t="shared" si="85"/>
        <v>0</v>
      </c>
      <c r="AJ127">
        <f t="shared" si="65"/>
        <v>0</v>
      </c>
      <c r="AK127">
        <v>71686.240000000005</v>
      </c>
      <c r="AL127">
        <v>55802.41</v>
      </c>
      <c r="AM127">
        <v>0</v>
      </c>
      <c r="AN127">
        <v>0</v>
      </c>
      <c r="AO127">
        <v>15883.83</v>
      </c>
      <c r="AP127">
        <v>0</v>
      </c>
      <c r="AQ127">
        <v>80.27</v>
      </c>
      <c r="AR127">
        <v>0</v>
      </c>
      <c r="AS127">
        <v>0</v>
      </c>
      <c r="AT127">
        <v>70</v>
      </c>
      <c r="AU127">
        <v>10</v>
      </c>
      <c r="AV127">
        <v>1</v>
      </c>
      <c r="AW127">
        <v>1</v>
      </c>
      <c r="AZ127">
        <v>1</v>
      </c>
      <c r="BA127">
        <v>1</v>
      </c>
      <c r="BB127">
        <v>1</v>
      </c>
      <c r="BC127">
        <v>1</v>
      </c>
      <c r="BD127" t="s">
        <v>3</v>
      </c>
      <c r="BE127" t="s">
        <v>3</v>
      </c>
      <c r="BF127" t="s">
        <v>3</v>
      </c>
      <c r="BG127" t="s">
        <v>3</v>
      </c>
      <c r="BH127">
        <v>0</v>
      </c>
      <c r="BI127">
        <v>4</v>
      </c>
      <c r="BJ127" t="s">
        <v>171</v>
      </c>
      <c r="BM127">
        <v>0</v>
      </c>
      <c r="BN127">
        <v>0</v>
      </c>
      <c r="BO127" t="s">
        <v>3</v>
      </c>
      <c r="BP127">
        <v>0</v>
      </c>
      <c r="BQ127">
        <v>1</v>
      </c>
      <c r="BR127">
        <v>0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 t="s">
        <v>3</v>
      </c>
      <c r="BZ127">
        <v>70</v>
      </c>
      <c r="CA127">
        <v>10</v>
      </c>
      <c r="CE127">
        <v>0</v>
      </c>
      <c r="CF127">
        <v>0</v>
      </c>
      <c r="CG127">
        <v>0</v>
      </c>
      <c r="CM127">
        <v>0</v>
      </c>
      <c r="CN127" t="s">
        <v>3</v>
      </c>
      <c r="CO127">
        <v>0</v>
      </c>
      <c r="CP127">
        <f t="shared" si="66"/>
        <v>143372.48000000001</v>
      </c>
      <c r="CQ127">
        <f t="shared" si="67"/>
        <v>55802.41</v>
      </c>
      <c r="CR127">
        <f t="shared" si="86"/>
        <v>0</v>
      </c>
      <c r="CS127">
        <f t="shared" si="68"/>
        <v>0</v>
      </c>
      <c r="CT127">
        <f t="shared" si="69"/>
        <v>15883.83</v>
      </c>
      <c r="CU127">
        <f t="shared" si="70"/>
        <v>0</v>
      </c>
      <c r="CV127">
        <f t="shared" si="71"/>
        <v>80.27</v>
      </c>
      <c r="CW127">
        <f t="shared" si="72"/>
        <v>0</v>
      </c>
      <c r="CX127">
        <f t="shared" si="73"/>
        <v>0</v>
      </c>
      <c r="CY127">
        <f t="shared" si="74"/>
        <v>22237.362000000001</v>
      </c>
      <c r="CZ127">
        <f t="shared" si="75"/>
        <v>3176.7659999999996</v>
      </c>
      <c r="DC127" t="s">
        <v>3</v>
      </c>
      <c r="DD127" t="s">
        <v>3</v>
      </c>
      <c r="DE127" t="s">
        <v>3</v>
      </c>
      <c r="DF127" t="s">
        <v>3</v>
      </c>
      <c r="DG127" t="s">
        <v>3</v>
      </c>
      <c r="DH127" t="s">
        <v>3</v>
      </c>
      <c r="DI127" t="s">
        <v>3</v>
      </c>
      <c r="DJ127" t="s">
        <v>3</v>
      </c>
      <c r="DK127" t="s">
        <v>3</v>
      </c>
      <c r="DL127" t="s">
        <v>3</v>
      </c>
      <c r="DM127" t="s">
        <v>3</v>
      </c>
      <c r="DN127">
        <v>0</v>
      </c>
      <c r="DO127">
        <v>0</v>
      </c>
      <c r="DP127">
        <v>1</v>
      </c>
      <c r="DQ127">
        <v>1</v>
      </c>
      <c r="DU127">
        <v>1003</v>
      </c>
      <c r="DV127" t="s">
        <v>115</v>
      </c>
      <c r="DW127" t="s">
        <v>115</v>
      </c>
      <c r="DX127">
        <v>100</v>
      </c>
      <c r="EE127">
        <v>55317522</v>
      </c>
      <c r="EF127">
        <v>1</v>
      </c>
      <c r="EG127" t="s">
        <v>19</v>
      </c>
      <c r="EH127">
        <v>0</v>
      </c>
      <c r="EI127" t="s">
        <v>3</v>
      </c>
      <c r="EJ127">
        <v>4</v>
      </c>
      <c r="EK127">
        <v>0</v>
      </c>
      <c r="EL127" t="s">
        <v>20</v>
      </c>
      <c r="EM127" t="s">
        <v>21</v>
      </c>
      <c r="EO127" t="s">
        <v>3</v>
      </c>
      <c r="EQ127">
        <v>0</v>
      </c>
      <c r="ER127">
        <v>71686.240000000005</v>
      </c>
      <c r="ES127">
        <v>55802.41</v>
      </c>
      <c r="ET127">
        <v>0</v>
      </c>
      <c r="EU127">
        <v>0</v>
      </c>
      <c r="EV127">
        <v>15883.83</v>
      </c>
      <c r="EW127">
        <v>80.27</v>
      </c>
      <c r="EX127">
        <v>0</v>
      </c>
      <c r="EY127">
        <v>0</v>
      </c>
      <c r="FQ127">
        <v>0</v>
      </c>
      <c r="FR127">
        <f t="shared" si="76"/>
        <v>0</v>
      </c>
      <c r="FS127">
        <v>0</v>
      </c>
      <c r="FX127">
        <v>70</v>
      </c>
      <c r="FY127">
        <v>10</v>
      </c>
      <c r="GA127" t="s">
        <v>3</v>
      </c>
      <c r="GD127">
        <v>0</v>
      </c>
      <c r="GF127">
        <v>-1703792518</v>
      </c>
      <c r="GG127">
        <v>2</v>
      </c>
      <c r="GH127">
        <v>1</v>
      </c>
      <c r="GI127">
        <v>-2</v>
      </c>
      <c r="GJ127">
        <v>0</v>
      </c>
      <c r="GK127">
        <f>ROUND(R127*(R12)/100,2)</f>
        <v>0</v>
      </c>
      <c r="GL127">
        <f t="shared" si="77"/>
        <v>0</v>
      </c>
      <c r="GM127">
        <f t="shared" si="87"/>
        <v>168786.61</v>
      </c>
      <c r="GN127">
        <f t="shared" si="88"/>
        <v>0</v>
      </c>
      <c r="GO127">
        <f t="shared" si="89"/>
        <v>0</v>
      </c>
      <c r="GP127">
        <f t="shared" si="90"/>
        <v>168786.61</v>
      </c>
      <c r="GR127">
        <v>0</v>
      </c>
      <c r="GS127">
        <v>3</v>
      </c>
      <c r="GT127">
        <v>0</v>
      </c>
      <c r="GU127" t="s">
        <v>3</v>
      </c>
      <c r="GV127">
        <f t="shared" si="91"/>
        <v>0</v>
      </c>
      <c r="GW127">
        <v>1</v>
      </c>
      <c r="GX127">
        <f t="shared" si="78"/>
        <v>0</v>
      </c>
      <c r="HA127">
        <v>0</v>
      </c>
      <c r="HB127">
        <v>0</v>
      </c>
      <c r="HC127">
        <f t="shared" si="79"/>
        <v>0</v>
      </c>
      <c r="IK127">
        <v>0</v>
      </c>
    </row>
    <row r="128" spans="1:245" x14ac:dyDescent="0.2">
      <c r="A128">
        <v>18</v>
      </c>
      <c r="B128">
        <v>1</v>
      </c>
      <c r="C128">
        <v>51</v>
      </c>
      <c r="E128" t="s">
        <v>172</v>
      </c>
      <c r="F128" t="s">
        <v>173</v>
      </c>
      <c r="G128" t="s">
        <v>174</v>
      </c>
      <c r="H128" t="s">
        <v>175</v>
      </c>
      <c r="I128">
        <f>I127*J128</f>
        <v>-8.6</v>
      </c>
      <c r="J128">
        <v>-4.3</v>
      </c>
      <c r="O128">
        <f t="shared" si="50"/>
        <v>-67363.89</v>
      </c>
      <c r="P128">
        <f t="shared" si="51"/>
        <v>-67363.89</v>
      </c>
      <c r="Q128">
        <f t="shared" si="52"/>
        <v>0</v>
      </c>
      <c r="R128">
        <f t="shared" si="53"/>
        <v>0</v>
      </c>
      <c r="S128">
        <f t="shared" si="54"/>
        <v>0</v>
      </c>
      <c r="T128">
        <f t="shared" si="55"/>
        <v>0</v>
      </c>
      <c r="U128">
        <f t="shared" si="56"/>
        <v>0</v>
      </c>
      <c r="V128">
        <f t="shared" si="57"/>
        <v>0</v>
      </c>
      <c r="W128">
        <f t="shared" si="58"/>
        <v>0</v>
      </c>
      <c r="X128">
        <f t="shared" si="59"/>
        <v>0</v>
      </c>
      <c r="Y128">
        <f t="shared" si="60"/>
        <v>0</v>
      </c>
      <c r="AA128">
        <v>55574044</v>
      </c>
      <c r="AB128">
        <f t="shared" si="61"/>
        <v>7833.01</v>
      </c>
      <c r="AC128">
        <f t="shared" si="80"/>
        <v>7833.01</v>
      </c>
      <c r="AD128">
        <f t="shared" si="81"/>
        <v>0</v>
      </c>
      <c r="AE128">
        <f t="shared" si="82"/>
        <v>0</v>
      </c>
      <c r="AF128">
        <f t="shared" si="83"/>
        <v>0</v>
      </c>
      <c r="AG128">
        <f t="shared" si="63"/>
        <v>0</v>
      </c>
      <c r="AH128">
        <f t="shared" si="84"/>
        <v>0</v>
      </c>
      <c r="AI128">
        <f t="shared" si="85"/>
        <v>0</v>
      </c>
      <c r="AJ128">
        <f t="shared" si="65"/>
        <v>0</v>
      </c>
      <c r="AK128">
        <v>7833.01</v>
      </c>
      <c r="AL128">
        <v>7833.01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70</v>
      </c>
      <c r="AU128">
        <v>10</v>
      </c>
      <c r="AV128">
        <v>1</v>
      </c>
      <c r="AW128">
        <v>1</v>
      </c>
      <c r="AZ128">
        <v>1</v>
      </c>
      <c r="BA128">
        <v>1</v>
      </c>
      <c r="BB128">
        <v>1</v>
      </c>
      <c r="BC128">
        <v>1</v>
      </c>
      <c r="BD128" t="s">
        <v>3</v>
      </c>
      <c r="BE128" t="s">
        <v>3</v>
      </c>
      <c r="BF128" t="s">
        <v>3</v>
      </c>
      <c r="BG128" t="s">
        <v>3</v>
      </c>
      <c r="BH128">
        <v>3</v>
      </c>
      <c r="BI128">
        <v>4</v>
      </c>
      <c r="BJ128" t="s">
        <v>176</v>
      </c>
      <c r="BM128">
        <v>0</v>
      </c>
      <c r="BN128">
        <v>0</v>
      </c>
      <c r="BO128" t="s">
        <v>3</v>
      </c>
      <c r="BP128">
        <v>0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 t="s">
        <v>3</v>
      </c>
      <c r="BZ128">
        <v>70</v>
      </c>
      <c r="CA128">
        <v>10</v>
      </c>
      <c r="CE128">
        <v>0</v>
      </c>
      <c r="CF128">
        <v>0</v>
      </c>
      <c r="CG128">
        <v>0</v>
      </c>
      <c r="CM128">
        <v>0</v>
      </c>
      <c r="CN128" t="s">
        <v>3</v>
      </c>
      <c r="CO128">
        <v>0</v>
      </c>
      <c r="CP128">
        <f t="shared" si="66"/>
        <v>-67363.89</v>
      </c>
      <c r="CQ128">
        <f t="shared" si="67"/>
        <v>7833.01</v>
      </c>
      <c r="CR128">
        <f t="shared" si="86"/>
        <v>0</v>
      </c>
      <c r="CS128">
        <f t="shared" si="68"/>
        <v>0</v>
      </c>
      <c r="CT128">
        <f t="shared" si="69"/>
        <v>0</v>
      </c>
      <c r="CU128">
        <f t="shared" si="70"/>
        <v>0</v>
      </c>
      <c r="CV128">
        <f t="shared" si="71"/>
        <v>0</v>
      </c>
      <c r="CW128">
        <f t="shared" si="72"/>
        <v>0</v>
      </c>
      <c r="CX128">
        <f t="shared" si="73"/>
        <v>0</v>
      </c>
      <c r="CY128">
        <f t="shared" si="74"/>
        <v>0</v>
      </c>
      <c r="CZ128">
        <f t="shared" si="75"/>
        <v>0</v>
      </c>
      <c r="DC128" t="s">
        <v>3</v>
      </c>
      <c r="DD128" t="s">
        <v>3</v>
      </c>
      <c r="DE128" t="s">
        <v>3</v>
      </c>
      <c r="DF128" t="s">
        <v>3</v>
      </c>
      <c r="DG128" t="s">
        <v>3</v>
      </c>
      <c r="DH128" t="s">
        <v>3</v>
      </c>
      <c r="DI128" t="s">
        <v>3</v>
      </c>
      <c r="DJ128" t="s">
        <v>3</v>
      </c>
      <c r="DK128" t="s">
        <v>3</v>
      </c>
      <c r="DL128" t="s">
        <v>3</v>
      </c>
      <c r="DM128" t="s">
        <v>3</v>
      </c>
      <c r="DN128">
        <v>0</v>
      </c>
      <c r="DO128">
        <v>0</v>
      </c>
      <c r="DP128">
        <v>1</v>
      </c>
      <c r="DQ128">
        <v>1</v>
      </c>
      <c r="DU128">
        <v>1007</v>
      </c>
      <c r="DV128" t="s">
        <v>175</v>
      </c>
      <c r="DW128" t="s">
        <v>175</v>
      </c>
      <c r="DX128">
        <v>1</v>
      </c>
      <c r="EE128">
        <v>55317522</v>
      </c>
      <c r="EF128">
        <v>1</v>
      </c>
      <c r="EG128" t="s">
        <v>19</v>
      </c>
      <c r="EH128">
        <v>0</v>
      </c>
      <c r="EI128" t="s">
        <v>3</v>
      </c>
      <c r="EJ128">
        <v>4</v>
      </c>
      <c r="EK128">
        <v>0</v>
      </c>
      <c r="EL128" t="s">
        <v>20</v>
      </c>
      <c r="EM128" t="s">
        <v>21</v>
      </c>
      <c r="EO128" t="s">
        <v>3</v>
      </c>
      <c r="EQ128">
        <v>32768</v>
      </c>
      <c r="ER128">
        <v>7833.01</v>
      </c>
      <c r="ES128">
        <v>7833.01</v>
      </c>
      <c r="ET128">
        <v>0</v>
      </c>
      <c r="EU128">
        <v>0</v>
      </c>
      <c r="EV128">
        <v>0</v>
      </c>
      <c r="EW128">
        <v>0</v>
      </c>
      <c r="EX128">
        <v>0</v>
      </c>
      <c r="FQ128">
        <v>0</v>
      </c>
      <c r="FR128">
        <f t="shared" si="76"/>
        <v>0</v>
      </c>
      <c r="FS128">
        <v>0</v>
      </c>
      <c r="FX128">
        <v>70</v>
      </c>
      <c r="FY128">
        <v>10</v>
      </c>
      <c r="GA128" t="s">
        <v>3</v>
      </c>
      <c r="GD128">
        <v>0</v>
      </c>
      <c r="GF128">
        <v>1857369686</v>
      </c>
      <c r="GG128">
        <v>2</v>
      </c>
      <c r="GH128">
        <v>1</v>
      </c>
      <c r="GI128">
        <v>-2</v>
      </c>
      <c r="GJ128">
        <v>0</v>
      </c>
      <c r="GK128">
        <f>ROUND(R128*(R12)/100,2)</f>
        <v>0</v>
      </c>
      <c r="GL128">
        <f t="shared" si="77"/>
        <v>0</v>
      </c>
      <c r="GM128">
        <f t="shared" si="87"/>
        <v>-67363.89</v>
      </c>
      <c r="GN128">
        <f t="shared" si="88"/>
        <v>0</v>
      </c>
      <c r="GO128">
        <f t="shared" si="89"/>
        <v>0</v>
      </c>
      <c r="GP128">
        <f t="shared" si="90"/>
        <v>-67363.89</v>
      </c>
      <c r="GR128">
        <v>0</v>
      </c>
      <c r="GS128">
        <v>3</v>
      </c>
      <c r="GT128">
        <v>0</v>
      </c>
      <c r="GU128" t="s">
        <v>3</v>
      </c>
      <c r="GV128">
        <f t="shared" si="91"/>
        <v>0</v>
      </c>
      <c r="GW128">
        <v>1</v>
      </c>
      <c r="GX128">
        <f t="shared" si="78"/>
        <v>0</v>
      </c>
      <c r="HA128">
        <v>0</v>
      </c>
      <c r="HB128">
        <v>0</v>
      </c>
      <c r="HC128">
        <f t="shared" si="79"/>
        <v>0</v>
      </c>
      <c r="IK128">
        <v>0</v>
      </c>
    </row>
    <row r="129" spans="1:245" x14ac:dyDescent="0.2">
      <c r="A129">
        <v>18</v>
      </c>
      <c r="B129">
        <v>1</v>
      </c>
      <c r="C129">
        <v>52</v>
      </c>
      <c r="E129" t="s">
        <v>177</v>
      </c>
      <c r="F129" t="s">
        <v>178</v>
      </c>
      <c r="G129" t="s">
        <v>179</v>
      </c>
      <c r="H129" t="s">
        <v>180</v>
      </c>
      <c r="I129">
        <f>I127*J129</f>
        <v>0</v>
      </c>
      <c r="J129">
        <v>0</v>
      </c>
      <c r="O129">
        <f t="shared" si="50"/>
        <v>0</v>
      </c>
      <c r="P129">
        <f t="shared" si="51"/>
        <v>0</v>
      </c>
      <c r="Q129">
        <f t="shared" si="52"/>
        <v>0</v>
      </c>
      <c r="R129">
        <f t="shared" si="53"/>
        <v>0</v>
      </c>
      <c r="S129">
        <f t="shared" si="54"/>
        <v>0</v>
      </c>
      <c r="T129">
        <f t="shared" si="55"/>
        <v>0</v>
      </c>
      <c r="U129">
        <f t="shared" si="56"/>
        <v>0</v>
      </c>
      <c r="V129">
        <f t="shared" si="57"/>
        <v>0</v>
      </c>
      <c r="W129">
        <f t="shared" si="58"/>
        <v>0</v>
      </c>
      <c r="X129">
        <f t="shared" si="59"/>
        <v>0</v>
      </c>
      <c r="Y129">
        <f t="shared" si="60"/>
        <v>0</v>
      </c>
      <c r="AA129">
        <v>55574044</v>
      </c>
      <c r="AB129">
        <f t="shared" si="61"/>
        <v>372.6</v>
      </c>
      <c r="AC129">
        <f t="shared" si="80"/>
        <v>372.6</v>
      </c>
      <c r="AD129">
        <f t="shared" si="81"/>
        <v>0</v>
      </c>
      <c r="AE129">
        <f t="shared" si="82"/>
        <v>0</v>
      </c>
      <c r="AF129">
        <f t="shared" si="83"/>
        <v>0</v>
      </c>
      <c r="AG129">
        <f t="shared" si="63"/>
        <v>0</v>
      </c>
      <c r="AH129">
        <f t="shared" si="84"/>
        <v>0</v>
      </c>
      <c r="AI129">
        <f t="shared" si="85"/>
        <v>0</v>
      </c>
      <c r="AJ129">
        <f t="shared" si="65"/>
        <v>0</v>
      </c>
      <c r="AK129">
        <v>372.6</v>
      </c>
      <c r="AL129">
        <v>372.6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70</v>
      </c>
      <c r="AU129">
        <v>10</v>
      </c>
      <c r="AV129">
        <v>1</v>
      </c>
      <c r="AW129">
        <v>1</v>
      </c>
      <c r="AZ129">
        <v>1</v>
      </c>
      <c r="BA129">
        <v>1</v>
      </c>
      <c r="BB129">
        <v>1</v>
      </c>
      <c r="BC129">
        <v>1</v>
      </c>
      <c r="BD129" t="s">
        <v>3</v>
      </c>
      <c r="BE129" t="s">
        <v>3</v>
      </c>
      <c r="BF129" t="s">
        <v>3</v>
      </c>
      <c r="BG129" t="s">
        <v>3</v>
      </c>
      <c r="BH129">
        <v>3</v>
      </c>
      <c r="BI129">
        <v>4</v>
      </c>
      <c r="BJ129" t="s">
        <v>3</v>
      </c>
      <c r="BM129">
        <v>0</v>
      </c>
      <c r="BN129">
        <v>0</v>
      </c>
      <c r="BO129" t="s">
        <v>3</v>
      </c>
      <c r="BP129">
        <v>0</v>
      </c>
      <c r="BQ129">
        <v>1</v>
      </c>
      <c r="BR129">
        <v>0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 t="s">
        <v>3</v>
      </c>
      <c r="BZ129">
        <v>70</v>
      </c>
      <c r="CA129">
        <v>10</v>
      </c>
      <c r="CE129">
        <v>0</v>
      </c>
      <c r="CF129">
        <v>0</v>
      </c>
      <c r="CG129">
        <v>0</v>
      </c>
      <c r="CM129">
        <v>0</v>
      </c>
      <c r="CN129" t="s">
        <v>3</v>
      </c>
      <c r="CO129">
        <v>0</v>
      </c>
      <c r="CP129">
        <f t="shared" si="66"/>
        <v>0</v>
      </c>
      <c r="CQ129">
        <f t="shared" si="67"/>
        <v>372.6</v>
      </c>
      <c r="CR129">
        <f t="shared" si="86"/>
        <v>0</v>
      </c>
      <c r="CS129">
        <f t="shared" si="68"/>
        <v>0</v>
      </c>
      <c r="CT129">
        <f t="shared" si="69"/>
        <v>0</v>
      </c>
      <c r="CU129">
        <f t="shared" si="70"/>
        <v>0</v>
      </c>
      <c r="CV129">
        <f t="shared" si="71"/>
        <v>0</v>
      </c>
      <c r="CW129">
        <f t="shared" si="72"/>
        <v>0</v>
      </c>
      <c r="CX129">
        <f t="shared" si="73"/>
        <v>0</v>
      </c>
      <c r="CY129">
        <f t="shared" si="74"/>
        <v>0</v>
      </c>
      <c r="CZ129">
        <f t="shared" si="75"/>
        <v>0</v>
      </c>
      <c r="DC129" t="s">
        <v>3</v>
      </c>
      <c r="DD129" t="s">
        <v>3</v>
      </c>
      <c r="DE129" t="s">
        <v>3</v>
      </c>
      <c r="DF129" t="s">
        <v>3</v>
      </c>
      <c r="DG129" t="s">
        <v>3</v>
      </c>
      <c r="DH129" t="s">
        <v>3</v>
      </c>
      <c r="DI129" t="s">
        <v>3</v>
      </c>
      <c r="DJ129" t="s">
        <v>3</v>
      </c>
      <c r="DK129" t="s">
        <v>3</v>
      </c>
      <c r="DL129" t="s">
        <v>3</v>
      </c>
      <c r="DM129" t="s">
        <v>3</v>
      </c>
      <c r="DN129">
        <v>0</v>
      </c>
      <c r="DO129">
        <v>0</v>
      </c>
      <c r="DP129">
        <v>1</v>
      </c>
      <c r="DQ129">
        <v>1</v>
      </c>
      <c r="DU129">
        <v>1010</v>
      </c>
      <c r="DV129" t="s">
        <v>180</v>
      </c>
      <c r="DW129" t="s">
        <v>180</v>
      </c>
      <c r="DX129">
        <v>1</v>
      </c>
      <c r="EE129">
        <v>55317522</v>
      </c>
      <c r="EF129">
        <v>1</v>
      </c>
      <c r="EG129" t="s">
        <v>19</v>
      </c>
      <c r="EH129">
        <v>0</v>
      </c>
      <c r="EI129" t="s">
        <v>3</v>
      </c>
      <c r="EJ129">
        <v>4</v>
      </c>
      <c r="EK129">
        <v>0</v>
      </c>
      <c r="EL129" t="s">
        <v>20</v>
      </c>
      <c r="EM129" t="s">
        <v>21</v>
      </c>
      <c r="EO129" t="s">
        <v>3</v>
      </c>
      <c r="EQ129">
        <v>0</v>
      </c>
      <c r="ER129">
        <v>372.6</v>
      </c>
      <c r="ES129">
        <v>372.6</v>
      </c>
      <c r="ET129">
        <v>0</v>
      </c>
      <c r="EU129">
        <v>0</v>
      </c>
      <c r="EV129">
        <v>0</v>
      </c>
      <c r="EW129">
        <v>0</v>
      </c>
      <c r="EX129">
        <v>0</v>
      </c>
      <c r="EZ129">
        <v>5</v>
      </c>
      <c r="FC129">
        <v>1</v>
      </c>
      <c r="FD129">
        <v>18</v>
      </c>
      <c r="FF129">
        <v>447.12</v>
      </c>
      <c r="FQ129">
        <v>0</v>
      </c>
      <c r="FR129">
        <f t="shared" si="76"/>
        <v>0</v>
      </c>
      <c r="FS129">
        <v>0</v>
      </c>
      <c r="FX129">
        <v>70</v>
      </c>
      <c r="FY129">
        <v>10</v>
      </c>
      <c r="GA129" t="s">
        <v>181</v>
      </c>
      <c r="GD129">
        <v>0</v>
      </c>
      <c r="GF129">
        <v>998763258</v>
      </c>
      <c r="GG129">
        <v>2</v>
      </c>
      <c r="GH129">
        <v>3</v>
      </c>
      <c r="GI129">
        <v>-2</v>
      </c>
      <c r="GJ129">
        <v>0</v>
      </c>
      <c r="GK129">
        <f>ROUND(R129*(R12)/100,2)</f>
        <v>0</v>
      </c>
      <c r="GL129">
        <f t="shared" si="77"/>
        <v>0</v>
      </c>
      <c r="GM129">
        <f t="shared" si="87"/>
        <v>0</v>
      </c>
      <c r="GN129">
        <f t="shared" si="88"/>
        <v>0</v>
      </c>
      <c r="GO129">
        <f t="shared" si="89"/>
        <v>0</v>
      </c>
      <c r="GP129">
        <f t="shared" si="90"/>
        <v>0</v>
      </c>
      <c r="GR129">
        <v>1</v>
      </c>
      <c r="GS129">
        <v>1</v>
      </c>
      <c r="GT129">
        <v>0</v>
      </c>
      <c r="GU129" t="s">
        <v>3</v>
      </c>
      <c r="GV129">
        <f t="shared" si="91"/>
        <v>0</v>
      </c>
      <c r="GW129">
        <v>1</v>
      </c>
      <c r="GX129">
        <f t="shared" si="78"/>
        <v>0</v>
      </c>
      <c r="HA129">
        <v>0</v>
      </c>
      <c r="HB129">
        <v>0</v>
      </c>
      <c r="HC129">
        <f t="shared" si="79"/>
        <v>0</v>
      </c>
      <c r="IK129">
        <v>0</v>
      </c>
    </row>
    <row r="131" spans="1:245" x14ac:dyDescent="0.2">
      <c r="A131" s="2">
        <v>51</v>
      </c>
      <c r="B131" s="2">
        <f>B106</f>
        <v>1</v>
      </c>
      <c r="C131" s="2">
        <f>A106</f>
        <v>5</v>
      </c>
      <c r="D131" s="2">
        <f>ROW(A106)</f>
        <v>106</v>
      </c>
      <c r="E131" s="2"/>
      <c r="F131" s="2" t="str">
        <f>IF(F106&lt;&gt;"",F106,"")</f>
        <v>Новый подраздел</v>
      </c>
      <c r="G131" s="2" t="str">
        <f>IF(G106&lt;&gt;"",G106,"")</f>
        <v>Замена резинового покрытия на детской площадке -988м2</v>
      </c>
      <c r="H131" s="2">
        <v>0</v>
      </c>
      <c r="I131" s="2"/>
      <c r="J131" s="2"/>
      <c r="K131" s="2"/>
      <c r="L131" s="2"/>
      <c r="M131" s="2"/>
      <c r="N131" s="2"/>
      <c r="O131" s="2">
        <f t="shared" ref="O131:T131" si="92">ROUND(AB131,2)</f>
        <v>2098275.89</v>
      </c>
      <c r="P131" s="2">
        <f t="shared" si="92"/>
        <v>1753607.06</v>
      </c>
      <c r="Q131" s="2">
        <f t="shared" si="92"/>
        <v>210073.11</v>
      </c>
      <c r="R131" s="2">
        <f t="shared" si="92"/>
        <v>120209.89</v>
      </c>
      <c r="S131" s="2">
        <f t="shared" si="92"/>
        <v>134595.72</v>
      </c>
      <c r="T131" s="2">
        <f t="shared" si="92"/>
        <v>0</v>
      </c>
      <c r="U131" s="2">
        <f>AH131</f>
        <v>640.48960000000011</v>
      </c>
      <c r="V131" s="2">
        <f>AI131</f>
        <v>0</v>
      </c>
      <c r="W131" s="2">
        <f>ROUND(AJ131,2)</f>
        <v>0</v>
      </c>
      <c r="X131" s="2">
        <f>ROUND(AK131,2)</f>
        <v>94217.01</v>
      </c>
      <c r="Y131" s="2">
        <f>ROUND(AL131,2)</f>
        <v>13459.58</v>
      </c>
      <c r="Z131" s="2"/>
      <c r="AA131" s="2"/>
      <c r="AB131" s="2">
        <f>ROUND(SUMIF(AA110:AA129,"=55574044",O110:O129),2)</f>
        <v>2098275.89</v>
      </c>
      <c r="AC131" s="2">
        <f>ROUND(SUMIF(AA110:AA129,"=55574044",P110:P129),2)</f>
        <v>1753607.06</v>
      </c>
      <c r="AD131" s="2">
        <f>ROUND(SUMIF(AA110:AA129,"=55574044",Q110:Q129),2)</f>
        <v>210073.11</v>
      </c>
      <c r="AE131" s="2">
        <f>ROUND(SUMIF(AA110:AA129,"=55574044",R110:R129),2)</f>
        <v>120209.89</v>
      </c>
      <c r="AF131" s="2">
        <f>ROUND(SUMIF(AA110:AA129,"=55574044",S110:S129),2)</f>
        <v>134595.72</v>
      </c>
      <c r="AG131" s="2">
        <f>ROUND(SUMIF(AA110:AA129,"=55574044",T110:T129),2)</f>
        <v>0</v>
      </c>
      <c r="AH131" s="2">
        <f>SUMIF(AA110:AA129,"=55574044",U110:U129)</f>
        <v>640.48960000000011</v>
      </c>
      <c r="AI131" s="2">
        <f>SUMIF(AA110:AA129,"=55574044",V110:V129)</f>
        <v>0</v>
      </c>
      <c r="AJ131" s="2">
        <f>ROUND(SUMIF(AA110:AA129,"=55574044",W110:W129),2)</f>
        <v>0</v>
      </c>
      <c r="AK131" s="2">
        <f>ROUND(SUMIF(AA110:AA129,"=55574044",X110:X129),2)</f>
        <v>94217.01</v>
      </c>
      <c r="AL131" s="2">
        <f>ROUND(SUMIF(AA110:AA129,"=55574044",Y110:Y129),2)</f>
        <v>13459.58</v>
      </c>
      <c r="AM131" s="2"/>
      <c r="AN131" s="2"/>
      <c r="AO131" s="2">
        <f t="shared" ref="AO131:BC131" si="93">ROUND(BX131,2)</f>
        <v>0</v>
      </c>
      <c r="AP131" s="2">
        <f t="shared" si="93"/>
        <v>0</v>
      </c>
      <c r="AQ131" s="2">
        <f t="shared" si="93"/>
        <v>0</v>
      </c>
      <c r="AR131" s="2">
        <f t="shared" si="93"/>
        <v>2244963.09</v>
      </c>
      <c r="AS131" s="2">
        <f t="shared" si="93"/>
        <v>0</v>
      </c>
      <c r="AT131" s="2">
        <f t="shared" si="93"/>
        <v>0</v>
      </c>
      <c r="AU131" s="2">
        <f t="shared" si="93"/>
        <v>2244963.09</v>
      </c>
      <c r="AV131" s="2">
        <f t="shared" si="93"/>
        <v>1753607.06</v>
      </c>
      <c r="AW131" s="2">
        <f t="shared" si="93"/>
        <v>1753607.06</v>
      </c>
      <c r="AX131" s="2">
        <f t="shared" si="93"/>
        <v>0</v>
      </c>
      <c r="AY131" s="2">
        <f t="shared" si="93"/>
        <v>1753607.06</v>
      </c>
      <c r="AZ131" s="2">
        <f t="shared" si="93"/>
        <v>0</v>
      </c>
      <c r="BA131" s="2">
        <f t="shared" si="93"/>
        <v>0</v>
      </c>
      <c r="BB131" s="2">
        <f t="shared" si="93"/>
        <v>0</v>
      </c>
      <c r="BC131" s="2">
        <f t="shared" si="93"/>
        <v>0</v>
      </c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>
        <f>ROUND(SUMIF(AA110:AA129,"=55574044",FQ110:FQ129),2)</f>
        <v>0</v>
      </c>
      <c r="BY131" s="2">
        <f>ROUND(SUMIF(AA110:AA129,"=55574044",FR110:FR129),2)</f>
        <v>0</v>
      </c>
      <c r="BZ131" s="2">
        <f>ROUND(SUMIF(AA110:AA129,"=55574044",GL110:GL129),2)</f>
        <v>0</v>
      </c>
      <c r="CA131" s="2">
        <f>ROUND(SUMIF(AA110:AA129,"=55574044",GM110:GM129),2)</f>
        <v>2244963.09</v>
      </c>
      <c r="CB131" s="2">
        <f>ROUND(SUMIF(AA110:AA129,"=55574044",GN110:GN129),2)</f>
        <v>0</v>
      </c>
      <c r="CC131" s="2">
        <f>ROUND(SUMIF(AA110:AA129,"=55574044",GO110:GO129),2)</f>
        <v>0</v>
      </c>
      <c r="CD131" s="2">
        <f>ROUND(SUMIF(AA110:AA129,"=55574044",GP110:GP129),2)</f>
        <v>2244963.09</v>
      </c>
      <c r="CE131" s="2">
        <f>AC131-BX131</f>
        <v>1753607.06</v>
      </c>
      <c r="CF131" s="2">
        <f>AC131-BY131</f>
        <v>1753607.06</v>
      </c>
      <c r="CG131" s="2">
        <f>BX131-BZ131</f>
        <v>0</v>
      </c>
      <c r="CH131" s="2">
        <f>AC131-BX131-BY131+BZ131</f>
        <v>1753607.06</v>
      </c>
      <c r="CI131" s="2">
        <f>BY131-BZ131</f>
        <v>0</v>
      </c>
      <c r="CJ131" s="2">
        <f>ROUND(SUMIF(AA110:AA129,"=55574044",GX110:GX129),2)</f>
        <v>0</v>
      </c>
      <c r="CK131" s="2">
        <f>ROUND(SUMIF(AA110:AA129,"=55574044",GY110:GY129),2)</f>
        <v>0</v>
      </c>
      <c r="CL131" s="2">
        <f>ROUND(SUMIF(AA110:AA129,"=55574044",GZ110:GZ129),2)</f>
        <v>0</v>
      </c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>
        <v>0</v>
      </c>
    </row>
    <row r="133" spans="1:245" x14ac:dyDescent="0.2">
      <c r="A133" s="4">
        <v>50</v>
      </c>
      <c r="B133" s="4">
        <v>0</v>
      </c>
      <c r="C133" s="4">
        <v>0</v>
      </c>
      <c r="D133" s="4">
        <v>1</v>
      </c>
      <c r="E133" s="4">
        <v>201</v>
      </c>
      <c r="F133" s="4">
        <f>ROUND(Source!O131,O133)</f>
        <v>2098275.89</v>
      </c>
      <c r="G133" s="4" t="s">
        <v>34</v>
      </c>
      <c r="H133" s="4" t="s">
        <v>35</v>
      </c>
      <c r="I133" s="4"/>
      <c r="J133" s="4"/>
      <c r="K133" s="4">
        <v>201</v>
      </c>
      <c r="L133" s="4">
        <v>1</v>
      </c>
      <c r="M133" s="4">
        <v>3</v>
      </c>
      <c r="N133" s="4" t="s">
        <v>3</v>
      </c>
      <c r="O133" s="4">
        <v>2</v>
      </c>
      <c r="P133" s="4"/>
      <c r="Q133" s="4"/>
      <c r="R133" s="4"/>
      <c r="S133" s="4"/>
      <c r="T133" s="4"/>
      <c r="U133" s="4"/>
      <c r="V133" s="4"/>
      <c r="W133" s="4"/>
    </row>
    <row r="134" spans="1:245" x14ac:dyDescent="0.2">
      <c r="A134" s="4">
        <v>50</v>
      </c>
      <c r="B134" s="4">
        <v>0</v>
      </c>
      <c r="C134" s="4">
        <v>0</v>
      </c>
      <c r="D134" s="4">
        <v>1</v>
      </c>
      <c r="E134" s="4">
        <v>202</v>
      </c>
      <c r="F134" s="4">
        <f>ROUND(Source!P131,O134)</f>
        <v>1753607.06</v>
      </c>
      <c r="G134" s="4" t="s">
        <v>36</v>
      </c>
      <c r="H134" s="4" t="s">
        <v>37</v>
      </c>
      <c r="I134" s="4"/>
      <c r="J134" s="4"/>
      <c r="K134" s="4">
        <v>202</v>
      </c>
      <c r="L134" s="4">
        <v>2</v>
      </c>
      <c r="M134" s="4">
        <v>3</v>
      </c>
      <c r="N134" s="4" t="s">
        <v>3</v>
      </c>
      <c r="O134" s="4">
        <v>2</v>
      </c>
      <c r="P134" s="4"/>
      <c r="Q134" s="4"/>
      <c r="R134" s="4"/>
      <c r="S134" s="4"/>
      <c r="T134" s="4"/>
      <c r="U134" s="4"/>
      <c r="V134" s="4"/>
      <c r="W134" s="4"/>
    </row>
    <row r="135" spans="1:245" x14ac:dyDescent="0.2">
      <c r="A135" s="4">
        <v>50</v>
      </c>
      <c r="B135" s="4">
        <v>0</v>
      </c>
      <c r="C135" s="4">
        <v>0</v>
      </c>
      <c r="D135" s="4">
        <v>1</v>
      </c>
      <c r="E135" s="4">
        <v>222</v>
      </c>
      <c r="F135" s="4">
        <f>ROUND(Source!AO131,O135)</f>
        <v>0</v>
      </c>
      <c r="G135" s="4" t="s">
        <v>38</v>
      </c>
      <c r="H135" s="4" t="s">
        <v>39</v>
      </c>
      <c r="I135" s="4"/>
      <c r="J135" s="4"/>
      <c r="K135" s="4">
        <v>222</v>
      </c>
      <c r="L135" s="4">
        <v>3</v>
      </c>
      <c r="M135" s="4">
        <v>3</v>
      </c>
      <c r="N135" s="4" t="s">
        <v>3</v>
      </c>
      <c r="O135" s="4">
        <v>2</v>
      </c>
      <c r="P135" s="4"/>
      <c r="Q135" s="4"/>
      <c r="R135" s="4"/>
      <c r="S135" s="4"/>
      <c r="T135" s="4"/>
      <c r="U135" s="4"/>
      <c r="V135" s="4"/>
      <c r="W135" s="4"/>
    </row>
    <row r="136" spans="1:245" x14ac:dyDescent="0.2">
      <c r="A136" s="4">
        <v>50</v>
      </c>
      <c r="B136" s="4">
        <v>0</v>
      </c>
      <c r="C136" s="4">
        <v>0</v>
      </c>
      <c r="D136" s="4">
        <v>1</v>
      </c>
      <c r="E136" s="4">
        <v>225</v>
      </c>
      <c r="F136" s="4">
        <f>ROUND(Source!AV131,O136)</f>
        <v>1753607.06</v>
      </c>
      <c r="G136" s="4" t="s">
        <v>40</v>
      </c>
      <c r="H136" s="4" t="s">
        <v>41</v>
      </c>
      <c r="I136" s="4"/>
      <c r="J136" s="4"/>
      <c r="K136" s="4">
        <v>225</v>
      </c>
      <c r="L136" s="4">
        <v>4</v>
      </c>
      <c r="M136" s="4">
        <v>3</v>
      </c>
      <c r="N136" s="4" t="s">
        <v>3</v>
      </c>
      <c r="O136" s="4">
        <v>2</v>
      </c>
      <c r="P136" s="4"/>
      <c r="Q136" s="4"/>
      <c r="R136" s="4"/>
      <c r="S136" s="4"/>
      <c r="T136" s="4"/>
      <c r="U136" s="4"/>
      <c r="V136" s="4"/>
      <c r="W136" s="4"/>
    </row>
    <row r="137" spans="1:245" x14ac:dyDescent="0.2">
      <c r="A137" s="4">
        <v>50</v>
      </c>
      <c r="B137" s="4">
        <v>0</v>
      </c>
      <c r="C137" s="4">
        <v>0</v>
      </c>
      <c r="D137" s="4">
        <v>1</v>
      </c>
      <c r="E137" s="4">
        <v>226</v>
      </c>
      <c r="F137" s="4">
        <f>ROUND(Source!AW131,O137)</f>
        <v>1753607.06</v>
      </c>
      <c r="G137" s="4" t="s">
        <v>42</v>
      </c>
      <c r="H137" s="4" t="s">
        <v>43</v>
      </c>
      <c r="I137" s="4"/>
      <c r="J137" s="4"/>
      <c r="K137" s="4">
        <v>226</v>
      </c>
      <c r="L137" s="4">
        <v>5</v>
      </c>
      <c r="M137" s="4">
        <v>3</v>
      </c>
      <c r="N137" s="4" t="s">
        <v>3</v>
      </c>
      <c r="O137" s="4">
        <v>2</v>
      </c>
      <c r="P137" s="4"/>
      <c r="Q137" s="4"/>
      <c r="R137" s="4"/>
      <c r="S137" s="4"/>
      <c r="T137" s="4"/>
      <c r="U137" s="4"/>
      <c r="V137" s="4"/>
      <c r="W137" s="4"/>
    </row>
    <row r="138" spans="1:245" x14ac:dyDescent="0.2">
      <c r="A138" s="4">
        <v>50</v>
      </c>
      <c r="B138" s="4">
        <v>0</v>
      </c>
      <c r="C138" s="4">
        <v>0</v>
      </c>
      <c r="D138" s="4">
        <v>1</v>
      </c>
      <c r="E138" s="4">
        <v>227</v>
      </c>
      <c r="F138" s="4">
        <f>ROUND(Source!AX131,O138)</f>
        <v>0</v>
      </c>
      <c r="G138" s="4" t="s">
        <v>44</v>
      </c>
      <c r="H138" s="4" t="s">
        <v>45</v>
      </c>
      <c r="I138" s="4"/>
      <c r="J138" s="4"/>
      <c r="K138" s="4">
        <v>227</v>
      </c>
      <c r="L138" s="4">
        <v>6</v>
      </c>
      <c r="M138" s="4">
        <v>3</v>
      </c>
      <c r="N138" s="4" t="s">
        <v>3</v>
      </c>
      <c r="O138" s="4">
        <v>2</v>
      </c>
      <c r="P138" s="4"/>
      <c r="Q138" s="4"/>
      <c r="R138" s="4"/>
      <c r="S138" s="4"/>
      <c r="T138" s="4"/>
      <c r="U138" s="4"/>
      <c r="V138" s="4"/>
      <c r="W138" s="4"/>
    </row>
    <row r="139" spans="1:245" x14ac:dyDescent="0.2">
      <c r="A139" s="4">
        <v>50</v>
      </c>
      <c r="B139" s="4">
        <v>0</v>
      </c>
      <c r="C139" s="4">
        <v>0</v>
      </c>
      <c r="D139" s="4">
        <v>1</v>
      </c>
      <c r="E139" s="4">
        <v>228</v>
      </c>
      <c r="F139" s="4">
        <f>ROUND(Source!AY131,O139)</f>
        <v>1753607.06</v>
      </c>
      <c r="G139" s="4" t="s">
        <v>46</v>
      </c>
      <c r="H139" s="4" t="s">
        <v>47</v>
      </c>
      <c r="I139" s="4"/>
      <c r="J139" s="4"/>
      <c r="K139" s="4">
        <v>228</v>
      </c>
      <c r="L139" s="4">
        <v>7</v>
      </c>
      <c r="M139" s="4">
        <v>3</v>
      </c>
      <c r="N139" s="4" t="s">
        <v>3</v>
      </c>
      <c r="O139" s="4">
        <v>2</v>
      </c>
      <c r="P139" s="4"/>
      <c r="Q139" s="4"/>
      <c r="R139" s="4"/>
      <c r="S139" s="4"/>
      <c r="T139" s="4"/>
      <c r="U139" s="4"/>
      <c r="V139" s="4"/>
      <c r="W139" s="4"/>
    </row>
    <row r="140" spans="1:245" x14ac:dyDescent="0.2">
      <c r="A140" s="4">
        <v>50</v>
      </c>
      <c r="B140" s="4">
        <v>0</v>
      </c>
      <c r="C140" s="4">
        <v>0</v>
      </c>
      <c r="D140" s="4">
        <v>1</v>
      </c>
      <c r="E140" s="4">
        <v>216</v>
      </c>
      <c r="F140" s="4">
        <f>ROUND(Source!AP131,O140)</f>
        <v>0</v>
      </c>
      <c r="G140" s="4" t="s">
        <v>48</v>
      </c>
      <c r="H140" s="4" t="s">
        <v>49</v>
      </c>
      <c r="I140" s="4"/>
      <c r="J140" s="4"/>
      <c r="K140" s="4">
        <v>216</v>
      </c>
      <c r="L140" s="4">
        <v>8</v>
      </c>
      <c r="M140" s="4">
        <v>3</v>
      </c>
      <c r="N140" s="4" t="s">
        <v>3</v>
      </c>
      <c r="O140" s="4">
        <v>2</v>
      </c>
      <c r="P140" s="4"/>
      <c r="Q140" s="4"/>
      <c r="R140" s="4"/>
      <c r="S140" s="4"/>
      <c r="T140" s="4"/>
      <c r="U140" s="4"/>
      <c r="V140" s="4"/>
      <c r="W140" s="4"/>
    </row>
    <row r="141" spans="1:245" x14ac:dyDescent="0.2">
      <c r="A141" s="4">
        <v>50</v>
      </c>
      <c r="B141" s="4">
        <v>0</v>
      </c>
      <c r="C141" s="4">
        <v>0</v>
      </c>
      <c r="D141" s="4">
        <v>1</v>
      </c>
      <c r="E141" s="4">
        <v>223</v>
      </c>
      <c r="F141" s="4">
        <f>ROUND(Source!AQ131,O141)</f>
        <v>0</v>
      </c>
      <c r="G141" s="4" t="s">
        <v>50</v>
      </c>
      <c r="H141" s="4" t="s">
        <v>51</v>
      </c>
      <c r="I141" s="4"/>
      <c r="J141" s="4"/>
      <c r="K141" s="4">
        <v>223</v>
      </c>
      <c r="L141" s="4">
        <v>9</v>
      </c>
      <c r="M141" s="4">
        <v>3</v>
      </c>
      <c r="N141" s="4" t="s">
        <v>3</v>
      </c>
      <c r="O141" s="4">
        <v>2</v>
      </c>
      <c r="P141" s="4"/>
      <c r="Q141" s="4"/>
      <c r="R141" s="4"/>
      <c r="S141" s="4"/>
      <c r="T141" s="4"/>
      <c r="U141" s="4"/>
      <c r="V141" s="4"/>
      <c r="W141" s="4"/>
    </row>
    <row r="142" spans="1:245" x14ac:dyDescent="0.2">
      <c r="A142" s="4">
        <v>50</v>
      </c>
      <c r="B142" s="4">
        <v>0</v>
      </c>
      <c r="C142" s="4">
        <v>0</v>
      </c>
      <c r="D142" s="4">
        <v>1</v>
      </c>
      <c r="E142" s="4">
        <v>229</v>
      </c>
      <c r="F142" s="4">
        <f>ROUND(Source!AZ131,O142)</f>
        <v>0</v>
      </c>
      <c r="G142" s="4" t="s">
        <v>52</v>
      </c>
      <c r="H142" s="4" t="s">
        <v>53</v>
      </c>
      <c r="I142" s="4"/>
      <c r="J142" s="4"/>
      <c r="K142" s="4">
        <v>229</v>
      </c>
      <c r="L142" s="4">
        <v>10</v>
      </c>
      <c r="M142" s="4">
        <v>3</v>
      </c>
      <c r="N142" s="4" t="s">
        <v>3</v>
      </c>
      <c r="O142" s="4">
        <v>2</v>
      </c>
      <c r="P142" s="4"/>
      <c r="Q142" s="4"/>
      <c r="R142" s="4"/>
      <c r="S142" s="4"/>
      <c r="T142" s="4"/>
      <c r="U142" s="4"/>
      <c r="V142" s="4"/>
      <c r="W142" s="4"/>
    </row>
    <row r="143" spans="1:245" x14ac:dyDescent="0.2">
      <c r="A143" s="4">
        <v>50</v>
      </c>
      <c r="B143" s="4">
        <v>0</v>
      </c>
      <c r="C143" s="4">
        <v>0</v>
      </c>
      <c r="D143" s="4">
        <v>1</v>
      </c>
      <c r="E143" s="4">
        <v>203</v>
      </c>
      <c r="F143" s="4">
        <f>ROUND(Source!Q131,O143)</f>
        <v>210073.11</v>
      </c>
      <c r="G143" s="4" t="s">
        <v>54</v>
      </c>
      <c r="H143" s="4" t="s">
        <v>55</v>
      </c>
      <c r="I143" s="4"/>
      <c r="J143" s="4"/>
      <c r="K143" s="4">
        <v>203</v>
      </c>
      <c r="L143" s="4">
        <v>11</v>
      </c>
      <c r="M143" s="4">
        <v>3</v>
      </c>
      <c r="N143" s="4" t="s">
        <v>3</v>
      </c>
      <c r="O143" s="4">
        <v>2</v>
      </c>
      <c r="P143" s="4"/>
      <c r="Q143" s="4"/>
      <c r="R143" s="4"/>
      <c r="S143" s="4"/>
      <c r="T143" s="4"/>
      <c r="U143" s="4"/>
      <c r="V143" s="4"/>
      <c r="W143" s="4"/>
    </row>
    <row r="144" spans="1:245" x14ac:dyDescent="0.2">
      <c r="A144" s="4">
        <v>50</v>
      </c>
      <c r="B144" s="4">
        <v>0</v>
      </c>
      <c r="C144" s="4">
        <v>0</v>
      </c>
      <c r="D144" s="4">
        <v>1</v>
      </c>
      <c r="E144" s="4">
        <v>231</v>
      </c>
      <c r="F144" s="4">
        <f>ROUND(Source!BB131,O144)</f>
        <v>0</v>
      </c>
      <c r="G144" s="4" t="s">
        <v>56</v>
      </c>
      <c r="H144" s="4" t="s">
        <v>57</v>
      </c>
      <c r="I144" s="4"/>
      <c r="J144" s="4"/>
      <c r="K144" s="4">
        <v>231</v>
      </c>
      <c r="L144" s="4">
        <v>12</v>
      </c>
      <c r="M144" s="4">
        <v>3</v>
      </c>
      <c r="N144" s="4" t="s">
        <v>3</v>
      </c>
      <c r="O144" s="4">
        <v>2</v>
      </c>
      <c r="P144" s="4"/>
      <c r="Q144" s="4"/>
      <c r="R144" s="4"/>
      <c r="S144" s="4"/>
      <c r="T144" s="4"/>
      <c r="U144" s="4"/>
      <c r="V144" s="4"/>
      <c r="W144" s="4"/>
    </row>
    <row r="145" spans="1:23" x14ac:dyDescent="0.2">
      <c r="A145" s="4">
        <v>50</v>
      </c>
      <c r="B145" s="4">
        <v>0</v>
      </c>
      <c r="C145" s="4">
        <v>0</v>
      </c>
      <c r="D145" s="4">
        <v>1</v>
      </c>
      <c r="E145" s="4">
        <v>204</v>
      </c>
      <c r="F145" s="4">
        <f>ROUND(Source!R131,O145)</f>
        <v>120209.89</v>
      </c>
      <c r="G145" s="4" t="s">
        <v>58</v>
      </c>
      <c r="H145" s="4" t="s">
        <v>59</v>
      </c>
      <c r="I145" s="4"/>
      <c r="J145" s="4"/>
      <c r="K145" s="4">
        <v>204</v>
      </c>
      <c r="L145" s="4">
        <v>13</v>
      </c>
      <c r="M145" s="4">
        <v>3</v>
      </c>
      <c r="N145" s="4" t="s">
        <v>3</v>
      </c>
      <c r="O145" s="4">
        <v>2</v>
      </c>
      <c r="P145" s="4"/>
      <c r="Q145" s="4"/>
      <c r="R145" s="4"/>
      <c r="S145" s="4"/>
      <c r="T145" s="4"/>
      <c r="U145" s="4"/>
      <c r="V145" s="4"/>
      <c r="W145" s="4"/>
    </row>
    <row r="146" spans="1:23" x14ac:dyDescent="0.2">
      <c r="A146" s="4">
        <v>50</v>
      </c>
      <c r="B146" s="4">
        <v>0</v>
      </c>
      <c r="C146" s="4">
        <v>0</v>
      </c>
      <c r="D146" s="4">
        <v>1</v>
      </c>
      <c r="E146" s="4">
        <v>205</v>
      </c>
      <c r="F146" s="4">
        <f>ROUND(Source!S131,O146)</f>
        <v>134595.72</v>
      </c>
      <c r="G146" s="4" t="s">
        <v>60</v>
      </c>
      <c r="H146" s="4" t="s">
        <v>61</v>
      </c>
      <c r="I146" s="4"/>
      <c r="J146" s="4"/>
      <c r="K146" s="4">
        <v>205</v>
      </c>
      <c r="L146" s="4">
        <v>14</v>
      </c>
      <c r="M146" s="4">
        <v>3</v>
      </c>
      <c r="N146" s="4" t="s">
        <v>3</v>
      </c>
      <c r="O146" s="4">
        <v>2</v>
      </c>
      <c r="P146" s="4"/>
      <c r="Q146" s="4"/>
      <c r="R146" s="4"/>
      <c r="S146" s="4"/>
      <c r="T146" s="4"/>
      <c r="U146" s="4"/>
      <c r="V146" s="4"/>
      <c r="W146" s="4"/>
    </row>
    <row r="147" spans="1:23" x14ac:dyDescent="0.2">
      <c r="A147" s="4">
        <v>50</v>
      </c>
      <c r="B147" s="4">
        <v>0</v>
      </c>
      <c r="C147" s="4">
        <v>0</v>
      </c>
      <c r="D147" s="4">
        <v>1</v>
      </c>
      <c r="E147" s="4">
        <v>232</v>
      </c>
      <c r="F147" s="4">
        <f>ROUND(Source!BC131,O147)</f>
        <v>0</v>
      </c>
      <c r="G147" s="4" t="s">
        <v>62</v>
      </c>
      <c r="H147" s="4" t="s">
        <v>63</v>
      </c>
      <c r="I147" s="4"/>
      <c r="J147" s="4"/>
      <c r="K147" s="4">
        <v>232</v>
      </c>
      <c r="L147" s="4">
        <v>15</v>
      </c>
      <c r="M147" s="4">
        <v>3</v>
      </c>
      <c r="N147" s="4" t="s">
        <v>3</v>
      </c>
      <c r="O147" s="4">
        <v>2</v>
      </c>
      <c r="P147" s="4"/>
      <c r="Q147" s="4"/>
      <c r="R147" s="4"/>
      <c r="S147" s="4"/>
      <c r="T147" s="4"/>
      <c r="U147" s="4"/>
      <c r="V147" s="4"/>
      <c r="W147" s="4"/>
    </row>
    <row r="148" spans="1:23" x14ac:dyDescent="0.2">
      <c r="A148" s="4">
        <v>50</v>
      </c>
      <c r="B148" s="4">
        <v>0</v>
      </c>
      <c r="C148" s="4">
        <v>0</v>
      </c>
      <c r="D148" s="4">
        <v>1</v>
      </c>
      <c r="E148" s="4">
        <v>214</v>
      </c>
      <c r="F148" s="4">
        <f>ROUND(Source!AS131,O148)</f>
        <v>0</v>
      </c>
      <c r="G148" s="4" t="s">
        <v>64</v>
      </c>
      <c r="H148" s="4" t="s">
        <v>65</v>
      </c>
      <c r="I148" s="4"/>
      <c r="J148" s="4"/>
      <c r="K148" s="4">
        <v>214</v>
      </c>
      <c r="L148" s="4">
        <v>16</v>
      </c>
      <c r="M148" s="4">
        <v>3</v>
      </c>
      <c r="N148" s="4" t="s">
        <v>3</v>
      </c>
      <c r="O148" s="4">
        <v>2</v>
      </c>
      <c r="P148" s="4"/>
      <c r="Q148" s="4"/>
      <c r="R148" s="4"/>
      <c r="S148" s="4"/>
      <c r="T148" s="4"/>
      <c r="U148" s="4"/>
      <c r="V148" s="4"/>
      <c r="W148" s="4"/>
    </row>
    <row r="149" spans="1:23" x14ac:dyDescent="0.2">
      <c r="A149" s="4">
        <v>50</v>
      </c>
      <c r="B149" s="4">
        <v>0</v>
      </c>
      <c r="C149" s="4">
        <v>0</v>
      </c>
      <c r="D149" s="4">
        <v>1</v>
      </c>
      <c r="E149" s="4">
        <v>215</v>
      </c>
      <c r="F149" s="4">
        <f>ROUND(Source!AT131,O149)</f>
        <v>0</v>
      </c>
      <c r="G149" s="4" t="s">
        <v>66</v>
      </c>
      <c r="H149" s="4" t="s">
        <v>67</v>
      </c>
      <c r="I149" s="4"/>
      <c r="J149" s="4"/>
      <c r="K149" s="4">
        <v>215</v>
      </c>
      <c r="L149" s="4">
        <v>17</v>
      </c>
      <c r="M149" s="4">
        <v>3</v>
      </c>
      <c r="N149" s="4" t="s">
        <v>3</v>
      </c>
      <c r="O149" s="4">
        <v>2</v>
      </c>
      <c r="P149" s="4"/>
      <c r="Q149" s="4"/>
      <c r="R149" s="4"/>
      <c r="S149" s="4"/>
      <c r="T149" s="4"/>
      <c r="U149" s="4"/>
      <c r="V149" s="4"/>
      <c r="W149" s="4"/>
    </row>
    <row r="150" spans="1:23" x14ac:dyDescent="0.2">
      <c r="A150" s="4">
        <v>50</v>
      </c>
      <c r="B150" s="4">
        <v>0</v>
      </c>
      <c r="C150" s="4">
        <v>0</v>
      </c>
      <c r="D150" s="4">
        <v>1</v>
      </c>
      <c r="E150" s="4">
        <v>217</v>
      </c>
      <c r="F150" s="4">
        <f>ROUND(Source!AU131,O150)</f>
        <v>2244963.09</v>
      </c>
      <c r="G150" s="4" t="s">
        <v>68</v>
      </c>
      <c r="H150" s="4" t="s">
        <v>69</v>
      </c>
      <c r="I150" s="4"/>
      <c r="J150" s="4"/>
      <c r="K150" s="4">
        <v>217</v>
      </c>
      <c r="L150" s="4">
        <v>18</v>
      </c>
      <c r="M150" s="4">
        <v>3</v>
      </c>
      <c r="N150" s="4" t="s">
        <v>3</v>
      </c>
      <c r="O150" s="4">
        <v>2</v>
      </c>
      <c r="P150" s="4"/>
      <c r="Q150" s="4"/>
      <c r="R150" s="4"/>
      <c r="S150" s="4"/>
      <c r="T150" s="4"/>
      <c r="U150" s="4"/>
      <c r="V150" s="4"/>
      <c r="W150" s="4"/>
    </row>
    <row r="151" spans="1:23" x14ac:dyDescent="0.2">
      <c r="A151" s="4">
        <v>50</v>
      </c>
      <c r="B151" s="4">
        <v>0</v>
      </c>
      <c r="C151" s="4">
        <v>0</v>
      </c>
      <c r="D151" s="4">
        <v>1</v>
      </c>
      <c r="E151" s="4">
        <v>230</v>
      </c>
      <c r="F151" s="4">
        <f>ROUND(Source!BA131,O151)</f>
        <v>0</v>
      </c>
      <c r="G151" s="4" t="s">
        <v>70</v>
      </c>
      <c r="H151" s="4" t="s">
        <v>71</v>
      </c>
      <c r="I151" s="4"/>
      <c r="J151" s="4"/>
      <c r="K151" s="4">
        <v>230</v>
      </c>
      <c r="L151" s="4">
        <v>19</v>
      </c>
      <c r="M151" s="4">
        <v>3</v>
      </c>
      <c r="N151" s="4" t="s">
        <v>3</v>
      </c>
      <c r="O151" s="4">
        <v>2</v>
      </c>
      <c r="P151" s="4"/>
      <c r="Q151" s="4"/>
      <c r="R151" s="4"/>
      <c r="S151" s="4"/>
      <c r="T151" s="4"/>
      <c r="U151" s="4"/>
      <c r="V151" s="4"/>
      <c r="W151" s="4"/>
    </row>
    <row r="152" spans="1:23" x14ac:dyDescent="0.2">
      <c r="A152" s="4">
        <v>50</v>
      </c>
      <c r="B152" s="4">
        <v>0</v>
      </c>
      <c r="C152" s="4">
        <v>0</v>
      </c>
      <c r="D152" s="4">
        <v>1</v>
      </c>
      <c r="E152" s="4">
        <v>206</v>
      </c>
      <c r="F152" s="4">
        <f>ROUND(Source!T131,O152)</f>
        <v>0</v>
      </c>
      <c r="G152" s="4" t="s">
        <v>72</v>
      </c>
      <c r="H152" s="4" t="s">
        <v>73</v>
      </c>
      <c r="I152" s="4"/>
      <c r="J152" s="4"/>
      <c r="K152" s="4">
        <v>206</v>
      </c>
      <c r="L152" s="4">
        <v>20</v>
      </c>
      <c r="M152" s="4">
        <v>3</v>
      </c>
      <c r="N152" s="4" t="s">
        <v>3</v>
      </c>
      <c r="O152" s="4">
        <v>2</v>
      </c>
      <c r="P152" s="4"/>
      <c r="Q152" s="4"/>
      <c r="R152" s="4"/>
      <c r="S152" s="4"/>
      <c r="T152" s="4"/>
      <c r="U152" s="4"/>
      <c r="V152" s="4"/>
      <c r="W152" s="4"/>
    </row>
    <row r="153" spans="1:23" x14ac:dyDescent="0.2">
      <c r="A153" s="4">
        <v>50</v>
      </c>
      <c r="B153" s="4">
        <v>0</v>
      </c>
      <c r="C153" s="4">
        <v>0</v>
      </c>
      <c r="D153" s="4">
        <v>1</v>
      </c>
      <c r="E153" s="4">
        <v>207</v>
      </c>
      <c r="F153" s="4">
        <f>Source!U131</f>
        <v>640.48960000000011</v>
      </c>
      <c r="G153" s="4" t="s">
        <v>74</v>
      </c>
      <c r="H153" s="4" t="s">
        <v>75</v>
      </c>
      <c r="I153" s="4"/>
      <c r="J153" s="4"/>
      <c r="K153" s="4">
        <v>207</v>
      </c>
      <c r="L153" s="4">
        <v>21</v>
      </c>
      <c r="M153" s="4">
        <v>3</v>
      </c>
      <c r="N153" s="4" t="s">
        <v>3</v>
      </c>
      <c r="O153" s="4">
        <v>-1</v>
      </c>
      <c r="P153" s="4"/>
      <c r="Q153" s="4"/>
      <c r="R153" s="4"/>
      <c r="S153" s="4"/>
      <c r="T153" s="4"/>
      <c r="U153" s="4"/>
      <c r="V153" s="4"/>
      <c r="W153" s="4"/>
    </row>
    <row r="154" spans="1:23" x14ac:dyDescent="0.2">
      <c r="A154" s="4">
        <v>50</v>
      </c>
      <c r="B154" s="4">
        <v>0</v>
      </c>
      <c r="C154" s="4">
        <v>0</v>
      </c>
      <c r="D154" s="4">
        <v>1</v>
      </c>
      <c r="E154" s="4">
        <v>208</v>
      </c>
      <c r="F154" s="4">
        <f>Source!V131</f>
        <v>0</v>
      </c>
      <c r="G154" s="4" t="s">
        <v>76</v>
      </c>
      <c r="H154" s="4" t="s">
        <v>77</v>
      </c>
      <c r="I154" s="4"/>
      <c r="J154" s="4"/>
      <c r="K154" s="4">
        <v>208</v>
      </c>
      <c r="L154" s="4">
        <v>22</v>
      </c>
      <c r="M154" s="4">
        <v>3</v>
      </c>
      <c r="N154" s="4" t="s">
        <v>3</v>
      </c>
      <c r="O154" s="4">
        <v>-1</v>
      </c>
      <c r="P154" s="4"/>
      <c r="Q154" s="4"/>
      <c r="R154" s="4"/>
      <c r="S154" s="4"/>
      <c r="T154" s="4"/>
      <c r="U154" s="4"/>
      <c r="V154" s="4"/>
      <c r="W154" s="4"/>
    </row>
    <row r="155" spans="1:23" x14ac:dyDescent="0.2">
      <c r="A155" s="4">
        <v>50</v>
      </c>
      <c r="B155" s="4">
        <v>0</v>
      </c>
      <c r="C155" s="4">
        <v>0</v>
      </c>
      <c r="D155" s="4">
        <v>1</v>
      </c>
      <c r="E155" s="4">
        <v>209</v>
      </c>
      <c r="F155" s="4">
        <f>ROUND(Source!W131,O155)</f>
        <v>0</v>
      </c>
      <c r="G155" s="4" t="s">
        <v>78</v>
      </c>
      <c r="H155" s="4" t="s">
        <v>79</v>
      </c>
      <c r="I155" s="4"/>
      <c r="J155" s="4"/>
      <c r="K155" s="4">
        <v>209</v>
      </c>
      <c r="L155" s="4">
        <v>23</v>
      </c>
      <c r="M155" s="4">
        <v>3</v>
      </c>
      <c r="N155" s="4" t="s">
        <v>3</v>
      </c>
      <c r="O155" s="4">
        <v>2</v>
      </c>
      <c r="P155" s="4"/>
      <c r="Q155" s="4"/>
      <c r="R155" s="4"/>
      <c r="S155" s="4"/>
      <c r="T155" s="4"/>
      <c r="U155" s="4"/>
      <c r="V155" s="4"/>
      <c r="W155" s="4"/>
    </row>
    <row r="156" spans="1:23" x14ac:dyDescent="0.2">
      <c r="A156" s="4">
        <v>50</v>
      </c>
      <c r="B156" s="4">
        <v>0</v>
      </c>
      <c r="C156" s="4">
        <v>0</v>
      </c>
      <c r="D156" s="4">
        <v>1</v>
      </c>
      <c r="E156" s="4">
        <v>210</v>
      </c>
      <c r="F156" s="4">
        <f>ROUND(Source!X131,O156)</f>
        <v>94217.01</v>
      </c>
      <c r="G156" s="4" t="s">
        <v>80</v>
      </c>
      <c r="H156" s="4" t="s">
        <v>81</v>
      </c>
      <c r="I156" s="4"/>
      <c r="J156" s="4"/>
      <c r="K156" s="4">
        <v>210</v>
      </c>
      <c r="L156" s="4">
        <v>24</v>
      </c>
      <c r="M156" s="4">
        <v>3</v>
      </c>
      <c r="N156" s="4" t="s">
        <v>3</v>
      </c>
      <c r="O156" s="4">
        <v>2</v>
      </c>
      <c r="P156" s="4"/>
      <c r="Q156" s="4"/>
      <c r="R156" s="4"/>
      <c r="S156" s="4"/>
      <c r="T156" s="4"/>
      <c r="U156" s="4"/>
      <c r="V156" s="4"/>
      <c r="W156" s="4"/>
    </row>
    <row r="157" spans="1:23" x14ac:dyDescent="0.2">
      <c r="A157" s="4">
        <v>50</v>
      </c>
      <c r="B157" s="4">
        <v>0</v>
      </c>
      <c r="C157" s="4">
        <v>0</v>
      </c>
      <c r="D157" s="4">
        <v>1</v>
      </c>
      <c r="E157" s="4">
        <v>211</v>
      </c>
      <c r="F157" s="4">
        <f>ROUND(Source!Y131,O157)</f>
        <v>13459.58</v>
      </c>
      <c r="G157" s="4" t="s">
        <v>82</v>
      </c>
      <c r="H157" s="4" t="s">
        <v>83</v>
      </c>
      <c r="I157" s="4"/>
      <c r="J157" s="4"/>
      <c r="K157" s="4">
        <v>211</v>
      </c>
      <c r="L157" s="4">
        <v>25</v>
      </c>
      <c r="M157" s="4">
        <v>3</v>
      </c>
      <c r="N157" s="4" t="s">
        <v>3</v>
      </c>
      <c r="O157" s="4">
        <v>2</v>
      </c>
      <c r="P157" s="4"/>
      <c r="Q157" s="4"/>
      <c r="R157" s="4"/>
      <c r="S157" s="4"/>
      <c r="T157" s="4"/>
      <c r="U157" s="4"/>
      <c r="V157" s="4"/>
      <c r="W157" s="4"/>
    </row>
    <row r="158" spans="1:23" x14ac:dyDescent="0.2">
      <c r="A158" s="4">
        <v>50</v>
      </c>
      <c r="B158" s="4">
        <v>0</v>
      </c>
      <c r="C158" s="4">
        <v>0</v>
      </c>
      <c r="D158" s="4">
        <v>1</v>
      </c>
      <c r="E158" s="4">
        <v>224</v>
      </c>
      <c r="F158" s="4">
        <f>ROUND(Source!AR131,O158)</f>
        <v>2244963.09</v>
      </c>
      <c r="G158" s="4" t="s">
        <v>84</v>
      </c>
      <c r="H158" s="4" t="s">
        <v>85</v>
      </c>
      <c r="I158" s="4"/>
      <c r="J158" s="4"/>
      <c r="K158" s="4">
        <v>224</v>
      </c>
      <c r="L158" s="4">
        <v>26</v>
      </c>
      <c r="M158" s="4">
        <v>3</v>
      </c>
      <c r="N158" s="4" t="s">
        <v>3</v>
      </c>
      <c r="O158" s="4">
        <v>2</v>
      </c>
      <c r="P158" s="4"/>
      <c r="Q158" s="4"/>
      <c r="R158" s="4"/>
      <c r="S158" s="4"/>
      <c r="T158" s="4"/>
      <c r="U158" s="4"/>
      <c r="V158" s="4"/>
      <c r="W158" s="4"/>
    </row>
    <row r="159" spans="1:23" x14ac:dyDescent="0.2">
      <c r="A159" s="4">
        <v>50</v>
      </c>
      <c r="B159" s="4">
        <v>1</v>
      </c>
      <c r="C159" s="4">
        <v>0</v>
      </c>
      <c r="D159" s="4">
        <v>2</v>
      </c>
      <c r="E159" s="4">
        <v>0</v>
      </c>
      <c r="F159" s="4">
        <f>ROUND(F158*0.2,O159)</f>
        <v>448992.62</v>
      </c>
      <c r="G159" s="4" t="s">
        <v>86</v>
      </c>
      <c r="H159" s="4" t="s">
        <v>87</v>
      </c>
      <c r="I159" s="4"/>
      <c r="J159" s="4"/>
      <c r="K159" s="4">
        <v>212</v>
      </c>
      <c r="L159" s="4">
        <v>27</v>
      </c>
      <c r="M159" s="4">
        <v>0</v>
      </c>
      <c r="N159" s="4" t="s">
        <v>3</v>
      </c>
      <c r="O159" s="4">
        <v>2</v>
      </c>
      <c r="P159" s="4"/>
      <c r="Q159" s="4"/>
      <c r="R159" s="4"/>
      <c r="S159" s="4"/>
      <c r="T159" s="4"/>
      <c r="U159" s="4"/>
      <c r="V159" s="4"/>
      <c r="W159" s="4"/>
    </row>
    <row r="160" spans="1:23" x14ac:dyDescent="0.2">
      <c r="A160" s="4">
        <v>50</v>
      </c>
      <c r="B160" s="4">
        <v>1</v>
      </c>
      <c r="C160" s="4">
        <v>0</v>
      </c>
      <c r="D160" s="4">
        <v>2</v>
      </c>
      <c r="E160" s="4">
        <v>0</v>
      </c>
      <c r="F160" s="4">
        <f>ROUND(F159+F158,O160)</f>
        <v>2693955.71</v>
      </c>
      <c r="G160" s="4" t="s">
        <v>88</v>
      </c>
      <c r="H160" s="4" t="s">
        <v>88</v>
      </c>
      <c r="I160" s="4"/>
      <c r="J160" s="4"/>
      <c r="K160" s="4">
        <v>212</v>
      </c>
      <c r="L160" s="4">
        <v>28</v>
      </c>
      <c r="M160" s="4">
        <v>0</v>
      </c>
      <c r="N160" s="4" t="s">
        <v>3</v>
      </c>
      <c r="O160" s="4">
        <v>2</v>
      </c>
      <c r="P160" s="4"/>
      <c r="Q160" s="4"/>
      <c r="R160" s="4"/>
      <c r="S160" s="4"/>
      <c r="T160" s="4"/>
      <c r="U160" s="4"/>
      <c r="V160" s="4"/>
      <c r="W160" s="4"/>
    </row>
    <row r="162" spans="1:206" x14ac:dyDescent="0.2">
      <c r="A162" s="2">
        <v>51</v>
      </c>
      <c r="B162" s="2">
        <f>B102</f>
        <v>1</v>
      </c>
      <c r="C162" s="2">
        <f>A102</f>
        <v>4</v>
      </c>
      <c r="D162" s="2">
        <f>ROW(A102)</f>
        <v>102</v>
      </c>
      <c r="E162" s="2"/>
      <c r="F162" s="2" t="str">
        <f>IF(F102&lt;&gt;"",F102,"")</f>
        <v>Новый раздел</v>
      </c>
      <c r="G162" s="2" t="str">
        <f>IF(G102&lt;&gt;"",G102,"")</f>
        <v>Устройство/замена синтетического покрытия на детской/спортивной площадке с устройством основания и установкой садового бортового камня 988 м2</v>
      </c>
      <c r="H162" s="2">
        <v>0</v>
      </c>
      <c r="I162" s="2"/>
      <c r="J162" s="2"/>
      <c r="K162" s="2"/>
      <c r="L162" s="2"/>
      <c r="M162" s="2"/>
      <c r="N162" s="2"/>
      <c r="O162" s="2">
        <f t="shared" ref="O162:T162" si="94">ROUND(O131+AB162,2)</f>
        <v>2098275.89</v>
      </c>
      <c r="P162" s="2">
        <f t="shared" si="94"/>
        <v>1753607.06</v>
      </c>
      <c r="Q162" s="2">
        <f t="shared" si="94"/>
        <v>210073.11</v>
      </c>
      <c r="R162" s="2">
        <f t="shared" si="94"/>
        <v>120209.89</v>
      </c>
      <c r="S162" s="2">
        <f t="shared" si="94"/>
        <v>134595.72</v>
      </c>
      <c r="T162" s="2">
        <f t="shared" si="94"/>
        <v>0</v>
      </c>
      <c r="U162" s="2">
        <f>U131+AH162</f>
        <v>640.48960000000011</v>
      </c>
      <c r="V162" s="2">
        <f>V131+AI162</f>
        <v>0</v>
      </c>
      <c r="W162" s="2">
        <f>ROUND(W131+AJ162,2)</f>
        <v>0</v>
      </c>
      <c r="X162" s="2">
        <f>ROUND(X131+AK162,2)</f>
        <v>94217.01</v>
      </c>
      <c r="Y162" s="2">
        <f>ROUND(Y131+AL162,2)</f>
        <v>13459.58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>
        <f t="shared" ref="AO162:BC162" si="95">ROUND(AO131+BX162,2)</f>
        <v>0</v>
      </c>
      <c r="AP162" s="2">
        <f t="shared" si="95"/>
        <v>0</v>
      </c>
      <c r="AQ162" s="2">
        <f t="shared" si="95"/>
        <v>0</v>
      </c>
      <c r="AR162" s="2">
        <f t="shared" si="95"/>
        <v>2244963.09</v>
      </c>
      <c r="AS162" s="2">
        <f t="shared" si="95"/>
        <v>0</v>
      </c>
      <c r="AT162" s="2">
        <f t="shared" si="95"/>
        <v>0</v>
      </c>
      <c r="AU162" s="2">
        <f t="shared" si="95"/>
        <v>2244963.09</v>
      </c>
      <c r="AV162" s="2">
        <f t="shared" si="95"/>
        <v>1753607.06</v>
      </c>
      <c r="AW162" s="2">
        <f t="shared" si="95"/>
        <v>1753607.06</v>
      </c>
      <c r="AX162" s="2">
        <f t="shared" si="95"/>
        <v>0</v>
      </c>
      <c r="AY162" s="2">
        <f t="shared" si="95"/>
        <v>1753607.06</v>
      </c>
      <c r="AZ162" s="2">
        <f t="shared" si="95"/>
        <v>0</v>
      </c>
      <c r="BA162" s="2">
        <f t="shared" si="95"/>
        <v>0</v>
      </c>
      <c r="BB162" s="2">
        <f t="shared" si="95"/>
        <v>0</v>
      </c>
      <c r="BC162" s="2">
        <f t="shared" si="95"/>
        <v>0</v>
      </c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>
        <v>0</v>
      </c>
    </row>
    <row r="164" spans="1:206" x14ac:dyDescent="0.2">
      <c r="A164" s="4">
        <v>50</v>
      </c>
      <c r="B164" s="4">
        <v>0</v>
      </c>
      <c r="C164" s="4">
        <v>0</v>
      </c>
      <c r="D164" s="4">
        <v>1</v>
      </c>
      <c r="E164" s="4">
        <v>201</v>
      </c>
      <c r="F164" s="4">
        <f>ROUND(Source!O162,O164)</f>
        <v>2098275.89</v>
      </c>
      <c r="G164" s="4" t="s">
        <v>34</v>
      </c>
      <c r="H164" s="4" t="s">
        <v>35</v>
      </c>
      <c r="I164" s="4"/>
      <c r="J164" s="4"/>
      <c r="K164" s="4">
        <v>201</v>
      </c>
      <c r="L164" s="4">
        <v>1</v>
      </c>
      <c r="M164" s="4">
        <v>3</v>
      </c>
      <c r="N164" s="4" t="s">
        <v>3</v>
      </c>
      <c r="O164" s="4">
        <v>2</v>
      </c>
      <c r="P164" s="4"/>
      <c r="Q164" s="4"/>
      <c r="R164" s="4"/>
      <c r="S164" s="4"/>
      <c r="T164" s="4"/>
      <c r="U164" s="4"/>
      <c r="V164" s="4"/>
      <c r="W164" s="4"/>
    </row>
    <row r="165" spans="1:206" x14ac:dyDescent="0.2">
      <c r="A165" s="4">
        <v>50</v>
      </c>
      <c r="B165" s="4">
        <v>0</v>
      </c>
      <c r="C165" s="4">
        <v>0</v>
      </c>
      <c r="D165" s="4">
        <v>1</v>
      </c>
      <c r="E165" s="4">
        <v>202</v>
      </c>
      <c r="F165" s="4">
        <f>ROUND(Source!P162,O165)</f>
        <v>1753607.06</v>
      </c>
      <c r="G165" s="4" t="s">
        <v>36</v>
      </c>
      <c r="H165" s="4" t="s">
        <v>37</v>
      </c>
      <c r="I165" s="4"/>
      <c r="J165" s="4"/>
      <c r="K165" s="4">
        <v>202</v>
      </c>
      <c r="L165" s="4">
        <v>2</v>
      </c>
      <c r="M165" s="4">
        <v>3</v>
      </c>
      <c r="N165" s="4" t="s">
        <v>3</v>
      </c>
      <c r="O165" s="4">
        <v>2</v>
      </c>
      <c r="P165" s="4"/>
      <c r="Q165" s="4"/>
      <c r="R165" s="4"/>
      <c r="S165" s="4"/>
      <c r="T165" s="4"/>
      <c r="U165" s="4"/>
      <c r="V165" s="4"/>
      <c r="W165" s="4"/>
    </row>
    <row r="166" spans="1:206" x14ac:dyDescent="0.2">
      <c r="A166" s="4">
        <v>50</v>
      </c>
      <c r="B166" s="4">
        <v>0</v>
      </c>
      <c r="C166" s="4">
        <v>0</v>
      </c>
      <c r="D166" s="4">
        <v>1</v>
      </c>
      <c r="E166" s="4">
        <v>222</v>
      </c>
      <c r="F166" s="4">
        <f>ROUND(Source!AO162,O166)</f>
        <v>0</v>
      </c>
      <c r="G166" s="4" t="s">
        <v>38</v>
      </c>
      <c r="H166" s="4" t="s">
        <v>39</v>
      </c>
      <c r="I166" s="4"/>
      <c r="J166" s="4"/>
      <c r="K166" s="4">
        <v>222</v>
      </c>
      <c r="L166" s="4">
        <v>3</v>
      </c>
      <c r="M166" s="4">
        <v>3</v>
      </c>
      <c r="N166" s="4" t="s">
        <v>3</v>
      </c>
      <c r="O166" s="4">
        <v>2</v>
      </c>
      <c r="P166" s="4"/>
      <c r="Q166" s="4"/>
      <c r="R166" s="4"/>
      <c r="S166" s="4"/>
      <c r="T166" s="4"/>
      <c r="U166" s="4"/>
      <c r="V166" s="4"/>
      <c r="W166" s="4"/>
    </row>
    <row r="167" spans="1:206" x14ac:dyDescent="0.2">
      <c r="A167" s="4">
        <v>50</v>
      </c>
      <c r="B167" s="4">
        <v>0</v>
      </c>
      <c r="C167" s="4">
        <v>0</v>
      </c>
      <c r="D167" s="4">
        <v>1</v>
      </c>
      <c r="E167" s="4">
        <v>225</v>
      </c>
      <c r="F167" s="4">
        <f>ROUND(Source!AV162,O167)</f>
        <v>1753607.06</v>
      </c>
      <c r="G167" s="4" t="s">
        <v>40</v>
      </c>
      <c r="H167" s="4" t="s">
        <v>41</v>
      </c>
      <c r="I167" s="4"/>
      <c r="J167" s="4"/>
      <c r="K167" s="4">
        <v>225</v>
      </c>
      <c r="L167" s="4">
        <v>4</v>
      </c>
      <c r="M167" s="4">
        <v>3</v>
      </c>
      <c r="N167" s="4" t="s">
        <v>3</v>
      </c>
      <c r="O167" s="4">
        <v>2</v>
      </c>
      <c r="P167" s="4"/>
      <c r="Q167" s="4"/>
      <c r="R167" s="4"/>
      <c r="S167" s="4"/>
      <c r="T167" s="4"/>
      <c r="U167" s="4"/>
      <c r="V167" s="4"/>
      <c r="W167" s="4"/>
    </row>
    <row r="168" spans="1:206" x14ac:dyDescent="0.2">
      <c r="A168" s="4">
        <v>50</v>
      </c>
      <c r="B168" s="4">
        <v>0</v>
      </c>
      <c r="C168" s="4">
        <v>0</v>
      </c>
      <c r="D168" s="4">
        <v>1</v>
      </c>
      <c r="E168" s="4">
        <v>226</v>
      </c>
      <c r="F168" s="4">
        <f>ROUND(Source!AW162,O168)</f>
        <v>1753607.06</v>
      </c>
      <c r="G168" s="4" t="s">
        <v>42</v>
      </c>
      <c r="H168" s="4" t="s">
        <v>43</v>
      </c>
      <c r="I168" s="4"/>
      <c r="J168" s="4"/>
      <c r="K168" s="4">
        <v>226</v>
      </c>
      <c r="L168" s="4">
        <v>5</v>
      </c>
      <c r="M168" s="4">
        <v>3</v>
      </c>
      <c r="N168" s="4" t="s">
        <v>3</v>
      </c>
      <c r="O168" s="4">
        <v>2</v>
      </c>
      <c r="P168" s="4"/>
      <c r="Q168" s="4"/>
      <c r="R168" s="4"/>
      <c r="S168" s="4"/>
      <c r="T168" s="4"/>
      <c r="U168" s="4"/>
      <c r="V168" s="4"/>
      <c r="W168" s="4"/>
    </row>
    <row r="169" spans="1:206" x14ac:dyDescent="0.2">
      <c r="A169" s="4">
        <v>50</v>
      </c>
      <c r="B169" s="4">
        <v>0</v>
      </c>
      <c r="C169" s="4">
        <v>0</v>
      </c>
      <c r="D169" s="4">
        <v>1</v>
      </c>
      <c r="E169" s="4">
        <v>227</v>
      </c>
      <c r="F169" s="4">
        <f>ROUND(Source!AX162,O169)</f>
        <v>0</v>
      </c>
      <c r="G169" s="4" t="s">
        <v>44</v>
      </c>
      <c r="H169" s="4" t="s">
        <v>45</v>
      </c>
      <c r="I169" s="4"/>
      <c r="J169" s="4"/>
      <c r="K169" s="4">
        <v>227</v>
      </c>
      <c r="L169" s="4">
        <v>6</v>
      </c>
      <c r="M169" s="4">
        <v>3</v>
      </c>
      <c r="N169" s="4" t="s">
        <v>3</v>
      </c>
      <c r="O169" s="4">
        <v>2</v>
      </c>
      <c r="P169" s="4"/>
      <c r="Q169" s="4"/>
      <c r="R169" s="4"/>
      <c r="S169" s="4"/>
      <c r="T169" s="4"/>
      <c r="U169" s="4"/>
      <c r="V169" s="4"/>
      <c r="W169" s="4"/>
    </row>
    <row r="170" spans="1:206" x14ac:dyDescent="0.2">
      <c r="A170" s="4">
        <v>50</v>
      </c>
      <c r="B170" s="4">
        <v>0</v>
      </c>
      <c r="C170" s="4">
        <v>0</v>
      </c>
      <c r="D170" s="4">
        <v>1</v>
      </c>
      <c r="E170" s="4">
        <v>228</v>
      </c>
      <c r="F170" s="4">
        <f>ROUND(Source!AY162,O170)</f>
        <v>1753607.06</v>
      </c>
      <c r="G170" s="4" t="s">
        <v>46</v>
      </c>
      <c r="H170" s="4" t="s">
        <v>47</v>
      </c>
      <c r="I170" s="4"/>
      <c r="J170" s="4"/>
      <c r="K170" s="4">
        <v>228</v>
      </c>
      <c r="L170" s="4">
        <v>7</v>
      </c>
      <c r="M170" s="4">
        <v>3</v>
      </c>
      <c r="N170" s="4" t="s">
        <v>3</v>
      </c>
      <c r="O170" s="4">
        <v>2</v>
      </c>
      <c r="P170" s="4"/>
      <c r="Q170" s="4"/>
      <c r="R170" s="4"/>
      <c r="S170" s="4"/>
      <c r="T170" s="4"/>
      <c r="U170" s="4"/>
      <c r="V170" s="4"/>
      <c r="W170" s="4"/>
    </row>
    <row r="171" spans="1:206" x14ac:dyDescent="0.2">
      <c r="A171" s="4">
        <v>50</v>
      </c>
      <c r="B171" s="4">
        <v>0</v>
      </c>
      <c r="C171" s="4">
        <v>0</v>
      </c>
      <c r="D171" s="4">
        <v>1</v>
      </c>
      <c r="E171" s="4">
        <v>216</v>
      </c>
      <c r="F171" s="4">
        <f>ROUND(Source!AP162,O171)</f>
        <v>0</v>
      </c>
      <c r="G171" s="4" t="s">
        <v>48</v>
      </c>
      <c r="H171" s="4" t="s">
        <v>49</v>
      </c>
      <c r="I171" s="4"/>
      <c r="J171" s="4"/>
      <c r="K171" s="4">
        <v>216</v>
      </c>
      <c r="L171" s="4">
        <v>8</v>
      </c>
      <c r="M171" s="4">
        <v>3</v>
      </c>
      <c r="N171" s="4" t="s">
        <v>3</v>
      </c>
      <c r="O171" s="4">
        <v>2</v>
      </c>
      <c r="P171" s="4"/>
      <c r="Q171" s="4"/>
      <c r="R171" s="4"/>
      <c r="S171" s="4"/>
      <c r="T171" s="4"/>
      <c r="U171" s="4"/>
      <c r="V171" s="4"/>
      <c r="W171" s="4"/>
    </row>
    <row r="172" spans="1:206" x14ac:dyDescent="0.2">
      <c r="A172" s="4">
        <v>50</v>
      </c>
      <c r="B172" s="4">
        <v>0</v>
      </c>
      <c r="C172" s="4">
        <v>0</v>
      </c>
      <c r="D172" s="4">
        <v>1</v>
      </c>
      <c r="E172" s="4">
        <v>223</v>
      </c>
      <c r="F172" s="4">
        <f>ROUND(Source!AQ162,O172)</f>
        <v>0</v>
      </c>
      <c r="G172" s="4" t="s">
        <v>50</v>
      </c>
      <c r="H172" s="4" t="s">
        <v>51</v>
      </c>
      <c r="I172" s="4"/>
      <c r="J172" s="4"/>
      <c r="K172" s="4">
        <v>223</v>
      </c>
      <c r="L172" s="4">
        <v>9</v>
      </c>
      <c r="M172" s="4">
        <v>3</v>
      </c>
      <c r="N172" s="4" t="s">
        <v>3</v>
      </c>
      <c r="O172" s="4">
        <v>2</v>
      </c>
      <c r="P172" s="4"/>
      <c r="Q172" s="4"/>
      <c r="R172" s="4"/>
      <c r="S172" s="4"/>
      <c r="T172" s="4"/>
      <c r="U172" s="4"/>
      <c r="V172" s="4"/>
      <c r="W172" s="4"/>
    </row>
    <row r="173" spans="1:206" x14ac:dyDescent="0.2">
      <c r="A173" s="4">
        <v>50</v>
      </c>
      <c r="B173" s="4">
        <v>0</v>
      </c>
      <c r="C173" s="4">
        <v>0</v>
      </c>
      <c r="D173" s="4">
        <v>1</v>
      </c>
      <c r="E173" s="4">
        <v>229</v>
      </c>
      <c r="F173" s="4">
        <f>ROUND(Source!AZ162,O173)</f>
        <v>0</v>
      </c>
      <c r="G173" s="4" t="s">
        <v>52</v>
      </c>
      <c r="H173" s="4" t="s">
        <v>53</v>
      </c>
      <c r="I173" s="4"/>
      <c r="J173" s="4"/>
      <c r="K173" s="4">
        <v>229</v>
      </c>
      <c r="L173" s="4">
        <v>10</v>
      </c>
      <c r="M173" s="4">
        <v>3</v>
      </c>
      <c r="N173" s="4" t="s">
        <v>3</v>
      </c>
      <c r="O173" s="4">
        <v>2</v>
      </c>
      <c r="P173" s="4"/>
      <c r="Q173" s="4"/>
      <c r="R173" s="4"/>
      <c r="S173" s="4"/>
      <c r="T173" s="4"/>
      <c r="U173" s="4"/>
      <c r="V173" s="4"/>
      <c r="W173" s="4"/>
    </row>
    <row r="174" spans="1:206" x14ac:dyDescent="0.2">
      <c r="A174" s="4">
        <v>50</v>
      </c>
      <c r="B174" s="4">
        <v>0</v>
      </c>
      <c r="C174" s="4">
        <v>0</v>
      </c>
      <c r="D174" s="4">
        <v>1</v>
      </c>
      <c r="E174" s="4">
        <v>203</v>
      </c>
      <c r="F174" s="4">
        <f>ROUND(Source!Q162,O174)</f>
        <v>210073.11</v>
      </c>
      <c r="G174" s="4" t="s">
        <v>54</v>
      </c>
      <c r="H174" s="4" t="s">
        <v>55</v>
      </c>
      <c r="I174" s="4"/>
      <c r="J174" s="4"/>
      <c r="K174" s="4">
        <v>203</v>
      </c>
      <c r="L174" s="4">
        <v>11</v>
      </c>
      <c r="M174" s="4">
        <v>3</v>
      </c>
      <c r="N174" s="4" t="s">
        <v>3</v>
      </c>
      <c r="O174" s="4">
        <v>2</v>
      </c>
      <c r="P174" s="4"/>
      <c r="Q174" s="4"/>
      <c r="R174" s="4"/>
      <c r="S174" s="4"/>
      <c r="T174" s="4"/>
      <c r="U174" s="4"/>
      <c r="V174" s="4"/>
      <c r="W174" s="4"/>
    </row>
    <row r="175" spans="1:206" x14ac:dyDescent="0.2">
      <c r="A175" s="4">
        <v>50</v>
      </c>
      <c r="B175" s="4">
        <v>0</v>
      </c>
      <c r="C175" s="4">
        <v>0</v>
      </c>
      <c r="D175" s="4">
        <v>1</v>
      </c>
      <c r="E175" s="4">
        <v>231</v>
      </c>
      <c r="F175" s="4">
        <f>ROUND(Source!BB162,O175)</f>
        <v>0</v>
      </c>
      <c r="G175" s="4" t="s">
        <v>56</v>
      </c>
      <c r="H175" s="4" t="s">
        <v>57</v>
      </c>
      <c r="I175" s="4"/>
      <c r="J175" s="4"/>
      <c r="K175" s="4">
        <v>231</v>
      </c>
      <c r="L175" s="4">
        <v>12</v>
      </c>
      <c r="M175" s="4">
        <v>3</v>
      </c>
      <c r="N175" s="4" t="s">
        <v>3</v>
      </c>
      <c r="O175" s="4">
        <v>2</v>
      </c>
      <c r="P175" s="4"/>
      <c r="Q175" s="4"/>
      <c r="R175" s="4"/>
      <c r="S175" s="4"/>
      <c r="T175" s="4"/>
      <c r="U175" s="4"/>
      <c r="V175" s="4"/>
      <c r="W175" s="4"/>
    </row>
    <row r="176" spans="1:206" x14ac:dyDescent="0.2">
      <c r="A176" s="4">
        <v>50</v>
      </c>
      <c r="B176" s="4">
        <v>0</v>
      </c>
      <c r="C176" s="4">
        <v>0</v>
      </c>
      <c r="D176" s="4">
        <v>1</v>
      </c>
      <c r="E176" s="4">
        <v>204</v>
      </c>
      <c r="F176" s="4">
        <f>ROUND(Source!R162,O176)</f>
        <v>120209.89</v>
      </c>
      <c r="G176" s="4" t="s">
        <v>58</v>
      </c>
      <c r="H176" s="4" t="s">
        <v>59</v>
      </c>
      <c r="I176" s="4"/>
      <c r="J176" s="4"/>
      <c r="K176" s="4">
        <v>204</v>
      </c>
      <c r="L176" s="4">
        <v>13</v>
      </c>
      <c r="M176" s="4">
        <v>3</v>
      </c>
      <c r="N176" s="4" t="s">
        <v>3</v>
      </c>
      <c r="O176" s="4">
        <v>2</v>
      </c>
      <c r="P176" s="4"/>
      <c r="Q176" s="4"/>
      <c r="R176" s="4"/>
      <c r="S176" s="4"/>
      <c r="T176" s="4"/>
      <c r="U176" s="4"/>
      <c r="V176" s="4"/>
      <c r="W176" s="4"/>
    </row>
    <row r="177" spans="1:23" x14ac:dyDescent="0.2">
      <c r="A177" s="4">
        <v>50</v>
      </c>
      <c r="B177" s="4">
        <v>0</v>
      </c>
      <c r="C177" s="4">
        <v>0</v>
      </c>
      <c r="D177" s="4">
        <v>1</v>
      </c>
      <c r="E177" s="4">
        <v>205</v>
      </c>
      <c r="F177" s="4">
        <f>ROUND(Source!S162,O177)</f>
        <v>134595.72</v>
      </c>
      <c r="G177" s="4" t="s">
        <v>60</v>
      </c>
      <c r="H177" s="4" t="s">
        <v>61</v>
      </c>
      <c r="I177" s="4"/>
      <c r="J177" s="4"/>
      <c r="K177" s="4">
        <v>205</v>
      </c>
      <c r="L177" s="4">
        <v>14</v>
      </c>
      <c r="M177" s="4">
        <v>3</v>
      </c>
      <c r="N177" s="4" t="s">
        <v>3</v>
      </c>
      <c r="O177" s="4">
        <v>2</v>
      </c>
      <c r="P177" s="4"/>
      <c r="Q177" s="4"/>
      <c r="R177" s="4"/>
      <c r="S177" s="4"/>
      <c r="T177" s="4"/>
      <c r="U177" s="4"/>
      <c r="V177" s="4"/>
      <c r="W177" s="4"/>
    </row>
    <row r="178" spans="1:23" x14ac:dyDescent="0.2">
      <c r="A178" s="4">
        <v>50</v>
      </c>
      <c r="B178" s="4">
        <v>0</v>
      </c>
      <c r="C178" s="4">
        <v>0</v>
      </c>
      <c r="D178" s="4">
        <v>1</v>
      </c>
      <c r="E178" s="4">
        <v>232</v>
      </c>
      <c r="F178" s="4">
        <f>ROUND(Source!BC162,O178)</f>
        <v>0</v>
      </c>
      <c r="G178" s="4" t="s">
        <v>62</v>
      </c>
      <c r="H178" s="4" t="s">
        <v>63</v>
      </c>
      <c r="I178" s="4"/>
      <c r="J178" s="4"/>
      <c r="K178" s="4">
        <v>232</v>
      </c>
      <c r="L178" s="4">
        <v>15</v>
      </c>
      <c r="M178" s="4">
        <v>3</v>
      </c>
      <c r="N178" s="4" t="s">
        <v>3</v>
      </c>
      <c r="O178" s="4">
        <v>2</v>
      </c>
      <c r="P178" s="4"/>
      <c r="Q178" s="4"/>
      <c r="R178" s="4"/>
      <c r="S178" s="4"/>
      <c r="T178" s="4"/>
      <c r="U178" s="4"/>
      <c r="V178" s="4"/>
      <c r="W178" s="4"/>
    </row>
    <row r="179" spans="1:23" x14ac:dyDescent="0.2">
      <c r="A179" s="4">
        <v>50</v>
      </c>
      <c r="B179" s="4">
        <v>0</v>
      </c>
      <c r="C179" s="4">
        <v>0</v>
      </c>
      <c r="D179" s="4">
        <v>1</v>
      </c>
      <c r="E179" s="4">
        <v>214</v>
      </c>
      <c r="F179" s="4">
        <f>ROUND(Source!AS162,O179)</f>
        <v>0</v>
      </c>
      <c r="G179" s="4" t="s">
        <v>64</v>
      </c>
      <c r="H179" s="4" t="s">
        <v>65</v>
      </c>
      <c r="I179" s="4"/>
      <c r="J179" s="4"/>
      <c r="K179" s="4">
        <v>214</v>
      </c>
      <c r="L179" s="4">
        <v>16</v>
      </c>
      <c r="M179" s="4">
        <v>3</v>
      </c>
      <c r="N179" s="4" t="s">
        <v>3</v>
      </c>
      <c r="O179" s="4">
        <v>2</v>
      </c>
      <c r="P179" s="4"/>
      <c r="Q179" s="4"/>
      <c r="R179" s="4"/>
      <c r="S179" s="4"/>
      <c r="T179" s="4"/>
      <c r="U179" s="4"/>
      <c r="V179" s="4"/>
      <c r="W179" s="4"/>
    </row>
    <row r="180" spans="1:23" x14ac:dyDescent="0.2">
      <c r="A180" s="4">
        <v>50</v>
      </c>
      <c r="B180" s="4">
        <v>0</v>
      </c>
      <c r="C180" s="4">
        <v>0</v>
      </c>
      <c r="D180" s="4">
        <v>1</v>
      </c>
      <c r="E180" s="4">
        <v>215</v>
      </c>
      <c r="F180" s="4">
        <f>ROUND(Source!AT162,O180)</f>
        <v>0</v>
      </c>
      <c r="G180" s="4" t="s">
        <v>66</v>
      </c>
      <c r="H180" s="4" t="s">
        <v>67</v>
      </c>
      <c r="I180" s="4"/>
      <c r="J180" s="4"/>
      <c r="K180" s="4">
        <v>215</v>
      </c>
      <c r="L180" s="4">
        <v>17</v>
      </c>
      <c r="M180" s="4">
        <v>3</v>
      </c>
      <c r="N180" s="4" t="s">
        <v>3</v>
      </c>
      <c r="O180" s="4">
        <v>2</v>
      </c>
      <c r="P180" s="4"/>
      <c r="Q180" s="4"/>
      <c r="R180" s="4"/>
      <c r="S180" s="4"/>
      <c r="T180" s="4"/>
      <c r="U180" s="4"/>
      <c r="V180" s="4"/>
      <c r="W180" s="4"/>
    </row>
    <row r="181" spans="1:23" x14ac:dyDescent="0.2">
      <c r="A181" s="4">
        <v>50</v>
      </c>
      <c r="B181" s="4">
        <v>0</v>
      </c>
      <c r="C181" s="4">
        <v>0</v>
      </c>
      <c r="D181" s="4">
        <v>1</v>
      </c>
      <c r="E181" s="4">
        <v>217</v>
      </c>
      <c r="F181" s="4">
        <f>ROUND(Source!AU162,O181)</f>
        <v>2244963.09</v>
      </c>
      <c r="G181" s="4" t="s">
        <v>68</v>
      </c>
      <c r="H181" s="4" t="s">
        <v>69</v>
      </c>
      <c r="I181" s="4"/>
      <c r="J181" s="4"/>
      <c r="K181" s="4">
        <v>217</v>
      </c>
      <c r="L181" s="4">
        <v>18</v>
      </c>
      <c r="M181" s="4">
        <v>3</v>
      </c>
      <c r="N181" s="4" t="s">
        <v>3</v>
      </c>
      <c r="O181" s="4">
        <v>2</v>
      </c>
      <c r="P181" s="4"/>
      <c r="Q181" s="4"/>
      <c r="R181" s="4"/>
      <c r="S181" s="4"/>
      <c r="T181" s="4"/>
      <c r="U181" s="4"/>
      <c r="V181" s="4"/>
      <c r="W181" s="4"/>
    </row>
    <row r="182" spans="1:23" x14ac:dyDescent="0.2">
      <c r="A182" s="4">
        <v>50</v>
      </c>
      <c r="B182" s="4">
        <v>0</v>
      </c>
      <c r="C182" s="4">
        <v>0</v>
      </c>
      <c r="D182" s="4">
        <v>1</v>
      </c>
      <c r="E182" s="4">
        <v>230</v>
      </c>
      <c r="F182" s="4">
        <f>ROUND(Source!BA162,O182)</f>
        <v>0</v>
      </c>
      <c r="G182" s="4" t="s">
        <v>70</v>
      </c>
      <c r="H182" s="4" t="s">
        <v>71</v>
      </c>
      <c r="I182" s="4"/>
      <c r="J182" s="4"/>
      <c r="K182" s="4">
        <v>230</v>
      </c>
      <c r="L182" s="4">
        <v>19</v>
      </c>
      <c r="M182" s="4">
        <v>3</v>
      </c>
      <c r="N182" s="4" t="s">
        <v>3</v>
      </c>
      <c r="O182" s="4">
        <v>2</v>
      </c>
      <c r="P182" s="4"/>
      <c r="Q182" s="4"/>
      <c r="R182" s="4"/>
      <c r="S182" s="4"/>
      <c r="T182" s="4"/>
      <c r="U182" s="4"/>
      <c r="V182" s="4"/>
      <c r="W182" s="4"/>
    </row>
    <row r="183" spans="1:23" x14ac:dyDescent="0.2">
      <c r="A183" s="4">
        <v>50</v>
      </c>
      <c r="B183" s="4">
        <v>0</v>
      </c>
      <c r="C183" s="4">
        <v>0</v>
      </c>
      <c r="D183" s="4">
        <v>1</v>
      </c>
      <c r="E183" s="4">
        <v>206</v>
      </c>
      <c r="F183" s="4">
        <f>ROUND(Source!T162,O183)</f>
        <v>0</v>
      </c>
      <c r="G183" s="4" t="s">
        <v>72</v>
      </c>
      <c r="H183" s="4" t="s">
        <v>73</v>
      </c>
      <c r="I183" s="4"/>
      <c r="J183" s="4"/>
      <c r="K183" s="4">
        <v>206</v>
      </c>
      <c r="L183" s="4">
        <v>20</v>
      </c>
      <c r="M183" s="4">
        <v>3</v>
      </c>
      <c r="N183" s="4" t="s">
        <v>3</v>
      </c>
      <c r="O183" s="4">
        <v>2</v>
      </c>
      <c r="P183" s="4"/>
      <c r="Q183" s="4"/>
      <c r="R183" s="4"/>
      <c r="S183" s="4"/>
      <c r="T183" s="4"/>
      <c r="U183" s="4"/>
      <c r="V183" s="4"/>
      <c r="W183" s="4"/>
    </row>
    <row r="184" spans="1:23" x14ac:dyDescent="0.2">
      <c r="A184" s="4">
        <v>50</v>
      </c>
      <c r="B184" s="4">
        <v>0</v>
      </c>
      <c r="C184" s="4">
        <v>0</v>
      </c>
      <c r="D184" s="4">
        <v>1</v>
      </c>
      <c r="E184" s="4">
        <v>207</v>
      </c>
      <c r="F184" s="4">
        <f>Source!U162</f>
        <v>640.48960000000011</v>
      </c>
      <c r="G184" s="4" t="s">
        <v>74</v>
      </c>
      <c r="H184" s="4" t="s">
        <v>75</v>
      </c>
      <c r="I184" s="4"/>
      <c r="J184" s="4"/>
      <c r="K184" s="4">
        <v>207</v>
      </c>
      <c r="L184" s="4">
        <v>21</v>
      </c>
      <c r="M184" s="4">
        <v>3</v>
      </c>
      <c r="N184" s="4" t="s">
        <v>3</v>
      </c>
      <c r="O184" s="4">
        <v>-1</v>
      </c>
      <c r="P184" s="4"/>
      <c r="Q184" s="4"/>
      <c r="R184" s="4"/>
      <c r="S184" s="4"/>
      <c r="T184" s="4"/>
      <c r="U184" s="4"/>
      <c r="V184" s="4"/>
      <c r="W184" s="4"/>
    </row>
    <row r="185" spans="1:23" x14ac:dyDescent="0.2">
      <c r="A185" s="4">
        <v>50</v>
      </c>
      <c r="B185" s="4">
        <v>0</v>
      </c>
      <c r="C185" s="4">
        <v>0</v>
      </c>
      <c r="D185" s="4">
        <v>1</v>
      </c>
      <c r="E185" s="4">
        <v>208</v>
      </c>
      <c r="F185" s="4">
        <f>Source!V162</f>
        <v>0</v>
      </c>
      <c r="G185" s="4" t="s">
        <v>76</v>
      </c>
      <c r="H185" s="4" t="s">
        <v>77</v>
      </c>
      <c r="I185" s="4"/>
      <c r="J185" s="4"/>
      <c r="K185" s="4">
        <v>208</v>
      </c>
      <c r="L185" s="4">
        <v>22</v>
      </c>
      <c r="M185" s="4">
        <v>3</v>
      </c>
      <c r="N185" s="4" t="s">
        <v>3</v>
      </c>
      <c r="O185" s="4">
        <v>-1</v>
      </c>
      <c r="P185" s="4"/>
      <c r="Q185" s="4"/>
      <c r="R185" s="4"/>
      <c r="S185" s="4"/>
      <c r="T185" s="4"/>
      <c r="U185" s="4"/>
      <c r="V185" s="4"/>
      <c r="W185" s="4"/>
    </row>
    <row r="186" spans="1:23" x14ac:dyDescent="0.2">
      <c r="A186" s="4">
        <v>50</v>
      </c>
      <c r="B186" s="4">
        <v>0</v>
      </c>
      <c r="C186" s="4">
        <v>0</v>
      </c>
      <c r="D186" s="4">
        <v>1</v>
      </c>
      <c r="E186" s="4">
        <v>209</v>
      </c>
      <c r="F186" s="4">
        <f>ROUND(Source!W162,O186)</f>
        <v>0</v>
      </c>
      <c r="G186" s="4" t="s">
        <v>78</v>
      </c>
      <c r="H186" s="4" t="s">
        <v>79</v>
      </c>
      <c r="I186" s="4"/>
      <c r="J186" s="4"/>
      <c r="K186" s="4">
        <v>209</v>
      </c>
      <c r="L186" s="4">
        <v>23</v>
      </c>
      <c r="M186" s="4">
        <v>3</v>
      </c>
      <c r="N186" s="4" t="s">
        <v>3</v>
      </c>
      <c r="O186" s="4">
        <v>2</v>
      </c>
      <c r="P186" s="4"/>
      <c r="Q186" s="4"/>
      <c r="R186" s="4"/>
      <c r="S186" s="4"/>
      <c r="T186" s="4"/>
      <c r="U186" s="4"/>
      <c r="V186" s="4"/>
      <c r="W186" s="4"/>
    </row>
    <row r="187" spans="1:23" x14ac:dyDescent="0.2">
      <c r="A187" s="4">
        <v>50</v>
      </c>
      <c r="B187" s="4">
        <v>0</v>
      </c>
      <c r="C187" s="4">
        <v>0</v>
      </c>
      <c r="D187" s="4">
        <v>1</v>
      </c>
      <c r="E187" s="4">
        <v>210</v>
      </c>
      <c r="F187" s="4">
        <f>ROUND(Source!X162,O187)</f>
        <v>94217.01</v>
      </c>
      <c r="G187" s="4" t="s">
        <v>80</v>
      </c>
      <c r="H187" s="4" t="s">
        <v>81</v>
      </c>
      <c r="I187" s="4"/>
      <c r="J187" s="4"/>
      <c r="K187" s="4">
        <v>210</v>
      </c>
      <c r="L187" s="4">
        <v>24</v>
      </c>
      <c r="M187" s="4">
        <v>3</v>
      </c>
      <c r="N187" s="4" t="s">
        <v>3</v>
      </c>
      <c r="O187" s="4">
        <v>2</v>
      </c>
      <c r="P187" s="4"/>
      <c r="Q187" s="4"/>
      <c r="R187" s="4"/>
      <c r="S187" s="4"/>
      <c r="T187" s="4"/>
      <c r="U187" s="4"/>
      <c r="V187" s="4"/>
      <c r="W187" s="4"/>
    </row>
    <row r="188" spans="1:23" x14ac:dyDescent="0.2">
      <c r="A188" s="4">
        <v>50</v>
      </c>
      <c r="B188" s="4">
        <v>0</v>
      </c>
      <c r="C188" s="4">
        <v>0</v>
      </c>
      <c r="D188" s="4">
        <v>1</v>
      </c>
      <c r="E188" s="4">
        <v>211</v>
      </c>
      <c r="F188" s="4">
        <f>ROUND(Source!Y162,O188)</f>
        <v>13459.58</v>
      </c>
      <c r="G188" s="4" t="s">
        <v>82</v>
      </c>
      <c r="H188" s="4" t="s">
        <v>83</v>
      </c>
      <c r="I188" s="4"/>
      <c r="J188" s="4"/>
      <c r="K188" s="4">
        <v>211</v>
      </c>
      <c r="L188" s="4">
        <v>25</v>
      </c>
      <c r="M188" s="4">
        <v>3</v>
      </c>
      <c r="N188" s="4" t="s">
        <v>3</v>
      </c>
      <c r="O188" s="4">
        <v>2</v>
      </c>
      <c r="P188" s="4"/>
      <c r="Q188" s="4"/>
      <c r="R188" s="4"/>
      <c r="S188" s="4"/>
      <c r="T188" s="4"/>
      <c r="U188" s="4"/>
      <c r="V188" s="4"/>
      <c r="W188" s="4"/>
    </row>
    <row r="189" spans="1:23" x14ac:dyDescent="0.2">
      <c r="A189" s="4">
        <v>50</v>
      </c>
      <c r="B189" s="4">
        <v>0</v>
      </c>
      <c r="C189" s="4">
        <v>0</v>
      </c>
      <c r="D189" s="4">
        <v>1</v>
      </c>
      <c r="E189" s="4">
        <v>224</v>
      </c>
      <c r="F189" s="4">
        <f>ROUND(Source!AR162,O189)</f>
        <v>2244963.09</v>
      </c>
      <c r="G189" s="4" t="s">
        <v>84</v>
      </c>
      <c r="H189" s="4" t="s">
        <v>85</v>
      </c>
      <c r="I189" s="4"/>
      <c r="J189" s="4"/>
      <c r="K189" s="4">
        <v>224</v>
      </c>
      <c r="L189" s="4">
        <v>26</v>
      </c>
      <c r="M189" s="4">
        <v>3</v>
      </c>
      <c r="N189" s="4" t="s">
        <v>3</v>
      </c>
      <c r="O189" s="4">
        <v>2</v>
      </c>
      <c r="P189" s="4"/>
      <c r="Q189" s="4"/>
      <c r="R189" s="4"/>
      <c r="S189" s="4"/>
      <c r="T189" s="4"/>
      <c r="U189" s="4"/>
      <c r="V189" s="4"/>
      <c r="W189" s="4"/>
    </row>
    <row r="190" spans="1:23" x14ac:dyDescent="0.2">
      <c r="A190" s="4">
        <v>50</v>
      </c>
      <c r="B190" s="4">
        <v>1</v>
      </c>
      <c r="C190" s="4">
        <v>0</v>
      </c>
      <c r="D190" s="4">
        <v>2</v>
      </c>
      <c r="E190" s="4">
        <v>0</v>
      </c>
      <c r="F190" s="4">
        <f>ROUND(F189*0.2,O190)</f>
        <v>448992.62</v>
      </c>
      <c r="G190" s="4" t="s">
        <v>86</v>
      </c>
      <c r="H190" s="4" t="s">
        <v>87</v>
      </c>
      <c r="I190" s="4"/>
      <c r="J190" s="4"/>
      <c r="K190" s="4">
        <v>212</v>
      </c>
      <c r="L190" s="4">
        <v>27</v>
      </c>
      <c r="M190" s="4">
        <v>0</v>
      </c>
      <c r="N190" s="4" t="s">
        <v>3</v>
      </c>
      <c r="O190" s="4">
        <v>2</v>
      </c>
      <c r="P190" s="4"/>
      <c r="Q190" s="4"/>
      <c r="R190" s="4"/>
      <c r="S190" s="4"/>
      <c r="T190" s="4"/>
      <c r="U190" s="4"/>
      <c r="V190" s="4"/>
      <c r="W190" s="4"/>
    </row>
    <row r="191" spans="1:23" x14ac:dyDescent="0.2">
      <c r="A191" s="4">
        <v>50</v>
      </c>
      <c r="B191" s="4">
        <v>1</v>
      </c>
      <c r="C191" s="4">
        <v>0</v>
      </c>
      <c r="D191" s="4">
        <v>2</v>
      </c>
      <c r="E191" s="4">
        <v>0</v>
      </c>
      <c r="F191" s="4">
        <f>ROUND(F190+F189,O191)</f>
        <v>2693955.71</v>
      </c>
      <c r="G191" s="4" t="s">
        <v>88</v>
      </c>
      <c r="H191" s="4" t="s">
        <v>88</v>
      </c>
      <c r="I191" s="4"/>
      <c r="J191" s="4"/>
      <c r="K191" s="4">
        <v>212</v>
      </c>
      <c r="L191" s="4">
        <v>28</v>
      </c>
      <c r="M191" s="4">
        <v>0</v>
      </c>
      <c r="N191" s="4" t="s">
        <v>3</v>
      </c>
      <c r="O191" s="4">
        <v>2</v>
      </c>
      <c r="P191" s="4"/>
      <c r="Q191" s="4"/>
      <c r="R191" s="4"/>
      <c r="S191" s="4"/>
      <c r="T191" s="4"/>
      <c r="U191" s="4"/>
      <c r="V191" s="4"/>
      <c r="W191" s="4"/>
    </row>
    <row r="193" spans="1:245" x14ac:dyDescent="0.2">
      <c r="A193" s="1">
        <v>4</v>
      </c>
      <c r="B193" s="1">
        <v>1</v>
      </c>
      <c r="C193" s="1"/>
      <c r="D193" s="1">
        <f>ROW(A207)</f>
        <v>207</v>
      </c>
      <c r="E193" s="1"/>
      <c r="F193" s="1" t="s">
        <v>12</v>
      </c>
      <c r="G193" s="1" t="s">
        <v>182</v>
      </c>
      <c r="H193" s="1" t="s">
        <v>3</v>
      </c>
      <c r="I193" s="1">
        <v>0</v>
      </c>
      <c r="J193" s="1"/>
      <c r="K193" s="1">
        <v>0</v>
      </c>
      <c r="L193" s="1"/>
      <c r="M193" s="1"/>
      <c r="N193" s="1"/>
      <c r="O193" s="1"/>
      <c r="P193" s="1"/>
      <c r="Q193" s="1"/>
      <c r="R193" s="1"/>
      <c r="S193" s="1"/>
      <c r="T193" s="1"/>
      <c r="U193" s="1" t="s">
        <v>3</v>
      </c>
      <c r="V193" s="1">
        <v>0</v>
      </c>
      <c r="W193" s="1"/>
      <c r="X193" s="1"/>
      <c r="Y193" s="1"/>
      <c r="Z193" s="1"/>
      <c r="AA193" s="1"/>
      <c r="AB193" s="1" t="s">
        <v>3</v>
      </c>
      <c r="AC193" s="1" t="s">
        <v>3</v>
      </c>
      <c r="AD193" s="1" t="s">
        <v>3</v>
      </c>
      <c r="AE193" s="1" t="s">
        <v>3</v>
      </c>
      <c r="AF193" s="1" t="s">
        <v>3</v>
      </c>
      <c r="AG193" s="1" t="s">
        <v>3</v>
      </c>
      <c r="AH193" s="1"/>
      <c r="AI193" s="1"/>
      <c r="AJ193" s="1"/>
      <c r="AK193" s="1"/>
      <c r="AL193" s="1"/>
      <c r="AM193" s="1"/>
      <c r="AN193" s="1"/>
      <c r="AO193" s="1"/>
      <c r="AP193" s="1" t="s">
        <v>3</v>
      </c>
      <c r="AQ193" s="1" t="s">
        <v>3</v>
      </c>
      <c r="AR193" s="1" t="s">
        <v>3</v>
      </c>
      <c r="AS193" s="1"/>
      <c r="AT193" s="1"/>
      <c r="AU193" s="1"/>
      <c r="AV193" s="1"/>
      <c r="AW193" s="1"/>
      <c r="AX193" s="1"/>
      <c r="AY193" s="1"/>
      <c r="AZ193" s="1" t="s">
        <v>3</v>
      </c>
      <c r="BA193" s="1"/>
      <c r="BB193" s="1" t="s">
        <v>3</v>
      </c>
      <c r="BC193" s="1" t="s">
        <v>3</v>
      </c>
      <c r="BD193" s="1" t="s">
        <v>3</v>
      </c>
      <c r="BE193" s="1" t="s">
        <v>3</v>
      </c>
      <c r="BF193" s="1" t="s">
        <v>3</v>
      </c>
      <c r="BG193" s="1" t="s">
        <v>3</v>
      </c>
      <c r="BH193" s="1" t="s">
        <v>3</v>
      </c>
      <c r="BI193" s="1" t="s">
        <v>3</v>
      </c>
      <c r="BJ193" s="1" t="s">
        <v>3</v>
      </c>
      <c r="BK193" s="1" t="s">
        <v>3</v>
      </c>
      <c r="BL193" s="1" t="s">
        <v>3</v>
      </c>
      <c r="BM193" s="1" t="s">
        <v>3</v>
      </c>
      <c r="BN193" s="1" t="s">
        <v>3</v>
      </c>
      <c r="BO193" s="1" t="s">
        <v>3</v>
      </c>
      <c r="BP193" s="1" t="s">
        <v>3</v>
      </c>
      <c r="BQ193" s="1"/>
      <c r="BR193" s="1"/>
      <c r="BS193" s="1"/>
      <c r="BT193" s="1"/>
      <c r="BU193" s="1"/>
      <c r="BV193" s="1"/>
      <c r="BW193" s="1"/>
      <c r="BX193" s="1">
        <v>0</v>
      </c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>
        <v>0</v>
      </c>
    </row>
    <row r="195" spans="1:245" x14ac:dyDescent="0.2">
      <c r="A195" s="2">
        <v>52</v>
      </c>
      <c r="B195" s="2">
        <f t="shared" ref="B195:G195" si="96">B207</f>
        <v>1</v>
      </c>
      <c r="C195" s="2">
        <f t="shared" si="96"/>
        <v>4</v>
      </c>
      <c r="D195" s="2">
        <f t="shared" si="96"/>
        <v>193</v>
      </c>
      <c r="E195" s="2">
        <f t="shared" si="96"/>
        <v>0</v>
      </c>
      <c r="F195" s="2" t="str">
        <f t="shared" si="96"/>
        <v>Новый раздел</v>
      </c>
      <c r="G195" s="2" t="str">
        <f t="shared" si="96"/>
        <v>Установка игрового комплекса</v>
      </c>
      <c r="H195" s="2"/>
      <c r="I195" s="2"/>
      <c r="J195" s="2"/>
      <c r="K195" s="2"/>
      <c r="L195" s="2"/>
      <c r="M195" s="2"/>
      <c r="N195" s="2"/>
      <c r="O195" s="2">
        <f t="shared" ref="O195:AT195" si="97">O207</f>
        <v>1630695.37</v>
      </c>
      <c r="P195" s="2">
        <f t="shared" si="97"/>
        <v>1567267.63</v>
      </c>
      <c r="Q195" s="2">
        <f t="shared" si="97"/>
        <v>3180.95</v>
      </c>
      <c r="R195" s="2">
        <f t="shared" si="97"/>
        <v>149.29</v>
      </c>
      <c r="S195" s="2">
        <f t="shared" si="97"/>
        <v>60246.79</v>
      </c>
      <c r="T195" s="2">
        <f t="shared" si="97"/>
        <v>0</v>
      </c>
      <c r="U195" s="2">
        <f t="shared" si="97"/>
        <v>299.96369999999996</v>
      </c>
      <c r="V195" s="2">
        <f t="shared" si="97"/>
        <v>0</v>
      </c>
      <c r="W195" s="2">
        <f t="shared" si="97"/>
        <v>0</v>
      </c>
      <c r="X195" s="2">
        <f t="shared" si="97"/>
        <v>42172.75</v>
      </c>
      <c r="Y195" s="2">
        <f t="shared" si="97"/>
        <v>6024.69</v>
      </c>
      <c r="Z195" s="2">
        <f t="shared" si="97"/>
        <v>0</v>
      </c>
      <c r="AA195" s="2">
        <f t="shared" si="97"/>
        <v>0</v>
      </c>
      <c r="AB195" s="2">
        <f t="shared" si="97"/>
        <v>1630695.37</v>
      </c>
      <c r="AC195" s="2">
        <f t="shared" si="97"/>
        <v>1567267.63</v>
      </c>
      <c r="AD195" s="2">
        <f t="shared" si="97"/>
        <v>3180.95</v>
      </c>
      <c r="AE195" s="2">
        <f t="shared" si="97"/>
        <v>149.29</v>
      </c>
      <c r="AF195" s="2">
        <f t="shared" si="97"/>
        <v>60246.79</v>
      </c>
      <c r="AG195" s="2">
        <f t="shared" si="97"/>
        <v>0</v>
      </c>
      <c r="AH195" s="2">
        <f t="shared" si="97"/>
        <v>299.96369999999996</v>
      </c>
      <c r="AI195" s="2">
        <f t="shared" si="97"/>
        <v>0</v>
      </c>
      <c r="AJ195" s="2">
        <f t="shared" si="97"/>
        <v>0</v>
      </c>
      <c r="AK195" s="2">
        <f t="shared" si="97"/>
        <v>42172.75</v>
      </c>
      <c r="AL195" s="2">
        <f t="shared" si="97"/>
        <v>6024.69</v>
      </c>
      <c r="AM195" s="2">
        <f t="shared" si="97"/>
        <v>0</v>
      </c>
      <c r="AN195" s="2">
        <f t="shared" si="97"/>
        <v>0</v>
      </c>
      <c r="AO195" s="2">
        <f t="shared" si="97"/>
        <v>0</v>
      </c>
      <c r="AP195" s="2">
        <f t="shared" si="97"/>
        <v>0</v>
      </c>
      <c r="AQ195" s="2">
        <f t="shared" si="97"/>
        <v>0</v>
      </c>
      <c r="AR195" s="2">
        <f t="shared" si="97"/>
        <v>1678895.69</v>
      </c>
      <c r="AS195" s="2">
        <f t="shared" si="97"/>
        <v>1537500</v>
      </c>
      <c r="AT195" s="2">
        <f t="shared" si="97"/>
        <v>0</v>
      </c>
      <c r="AU195" s="2">
        <f t="shared" ref="AU195:BZ195" si="98">AU207</f>
        <v>141395.69</v>
      </c>
      <c r="AV195" s="2">
        <f t="shared" si="98"/>
        <v>1567267.63</v>
      </c>
      <c r="AW195" s="2">
        <f t="shared" si="98"/>
        <v>1567267.63</v>
      </c>
      <c r="AX195" s="2">
        <f t="shared" si="98"/>
        <v>0</v>
      </c>
      <c r="AY195" s="2">
        <f t="shared" si="98"/>
        <v>1567267.63</v>
      </c>
      <c r="AZ195" s="2">
        <f t="shared" si="98"/>
        <v>0</v>
      </c>
      <c r="BA195" s="2">
        <f t="shared" si="98"/>
        <v>0</v>
      </c>
      <c r="BB195" s="2">
        <f t="shared" si="98"/>
        <v>0</v>
      </c>
      <c r="BC195" s="2">
        <f t="shared" si="98"/>
        <v>0</v>
      </c>
      <c r="BD195" s="2">
        <f t="shared" si="98"/>
        <v>0</v>
      </c>
      <c r="BE195" s="2">
        <f t="shared" si="98"/>
        <v>0</v>
      </c>
      <c r="BF195" s="2">
        <f t="shared" si="98"/>
        <v>0</v>
      </c>
      <c r="BG195" s="2">
        <f t="shared" si="98"/>
        <v>0</v>
      </c>
      <c r="BH195" s="2">
        <f t="shared" si="98"/>
        <v>0</v>
      </c>
      <c r="BI195" s="2">
        <f t="shared" si="98"/>
        <v>0</v>
      </c>
      <c r="BJ195" s="2">
        <f t="shared" si="98"/>
        <v>0</v>
      </c>
      <c r="BK195" s="2">
        <f t="shared" si="98"/>
        <v>0</v>
      </c>
      <c r="BL195" s="2">
        <f t="shared" si="98"/>
        <v>0</v>
      </c>
      <c r="BM195" s="2">
        <f t="shared" si="98"/>
        <v>0</v>
      </c>
      <c r="BN195" s="2">
        <f t="shared" si="98"/>
        <v>0</v>
      </c>
      <c r="BO195" s="2">
        <f t="shared" si="98"/>
        <v>0</v>
      </c>
      <c r="BP195" s="2">
        <f t="shared" si="98"/>
        <v>0</v>
      </c>
      <c r="BQ195" s="2">
        <f t="shared" si="98"/>
        <v>0</v>
      </c>
      <c r="BR195" s="2">
        <f t="shared" si="98"/>
        <v>0</v>
      </c>
      <c r="BS195" s="2">
        <f t="shared" si="98"/>
        <v>0</v>
      </c>
      <c r="BT195" s="2">
        <f t="shared" si="98"/>
        <v>0</v>
      </c>
      <c r="BU195" s="2">
        <f t="shared" si="98"/>
        <v>0</v>
      </c>
      <c r="BV195" s="2">
        <f t="shared" si="98"/>
        <v>0</v>
      </c>
      <c r="BW195" s="2">
        <f t="shared" si="98"/>
        <v>0</v>
      </c>
      <c r="BX195" s="2">
        <f t="shared" si="98"/>
        <v>0</v>
      </c>
      <c r="BY195" s="2">
        <f t="shared" si="98"/>
        <v>0</v>
      </c>
      <c r="BZ195" s="2">
        <f t="shared" si="98"/>
        <v>0</v>
      </c>
      <c r="CA195" s="2">
        <f t="shared" ref="CA195:DF195" si="99">CA207</f>
        <v>1678895.69</v>
      </c>
      <c r="CB195" s="2">
        <f t="shared" si="99"/>
        <v>1537500</v>
      </c>
      <c r="CC195" s="2">
        <f t="shared" si="99"/>
        <v>0</v>
      </c>
      <c r="CD195" s="2">
        <f t="shared" si="99"/>
        <v>141395.69</v>
      </c>
      <c r="CE195" s="2">
        <f t="shared" si="99"/>
        <v>1567267.63</v>
      </c>
      <c r="CF195" s="2">
        <f t="shared" si="99"/>
        <v>1567267.63</v>
      </c>
      <c r="CG195" s="2">
        <f t="shared" si="99"/>
        <v>0</v>
      </c>
      <c r="CH195" s="2">
        <f t="shared" si="99"/>
        <v>1567267.63</v>
      </c>
      <c r="CI195" s="2">
        <f t="shared" si="99"/>
        <v>0</v>
      </c>
      <c r="CJ195" s="2">
        <f t="shared" si="99"/>
        <v>0</v>
      </c>
      <c r="CK195" s="2">
        <f t="shared" si="99"/>
        <v>0</v>
      </c>
      <c r="CL195" s="2">
        <f t="shared" si="99"/>
        <v>0</v>
      </c>
      <c r="CM195" s="2">
        <f t="shared" si="99"/>
        <v>0</v>
      </c>
      <c r="CN195" s="2">
        <f t="shared" si="99"/>
        <v>0</v>
      </c>
      <c r="CO195" s="2">
        <f t="shared" si="99"/>
        <v>0</v>
      </c>
      <c r="CP195" s="2">
        <f t="shared" si="99"/>
        <v>0</v>
      </c>
      <c r="CQ195" s="2">
        <f t="shared" si="99"/>
        <v>0</v>
      </c>
      <c r="CR195" s="2">
        <f t="shared" si="99"/>
        <v>0</v>
      </c>
      <c r="CS195" s="2">
        <f t="shared" si="99"/>
        <v>0</v>
      </c>
      <c r="CT195" s="2">
        <f t="shared" si="99"/>
        <v>0</v>
      </c>
      <c r="CU195" s="2">
        <f t="shared" si="99"/>
        <v>0</v>
      </c>
      <c r="CV195" s="2">
        <f t="shared" si="99"/>
        <v>0</v>
      </c>
      <c r="CW195" s="2">
        <f t="shared" si="99"/>
        <v>0</v>
      </c>
      <c r="CX195" s="2">
        <f t="shared" si="99"/>
        <v>0</v>
      </c>
      <c r="CY195" s="2">
        <f t="shared" si="99"/>
        <v>0</v>
      </c>
      <c r="CZ195" s="2">
        <f t="shared" si="99"/>
        <v>0</v>
      </c>
      <c r="DA195" s="2">
        <f t="shared" si="99"/>
        <v>0</v>
      </c>
      <c r="DB195" s="2">
        <f t="shared" si="99"/>
        <v>0</v>
      </c>
      <c r="DC195" s="2">
        <f t="shared" si="99"/>
        <v>0</v>
      </c>
      <c r="DD195" s="2">
        <f t="shared" si="99"/>
        <v>0</v>
      </c>
      <c r="DE195" s="2">
        <f t="shared" si="99"/>
        <v>0</v>
      </c>
      <c r="DF195" s="2">
        <f t="shared" si="99"/>
        <v>0</v>
      </c>
      <c r="DG195" s="3">
        <f t="shared" ref="DG195:EL195" si="100">DG207</f>
        <v>0</v>
      </c>
      <c r="DH195" s="3">
        <f t="shared" si="100"/>
        <v>0</v>
      </c>
      <c r="DI195" s="3">
        <f t="shared" si="100"/>
        <v>0</v>
      </c>
      <c r="DJ195" s="3">
        <f t="shared" si="100"/>
        <v>0</v>
      </c>
      <c r="DK195" s="3">
        <f t="shared" si="100"/>
        <v>0</v>
      </c>
      <c r="DL195" s="3">
        <f t="shared" si="100"/>
        <v>0</v>
      </c>
      <c r="DM195" s="3">
        <f t="shared" si="100"/>
        <v>0</v>
      </c>
      <c r="DN195" s="3">
        <f t="shared" si="100"/>
        <v>0</v>
      </c>
      <c r="DO195" s="3">
        <f t="shared" si="100"/>
        <v>0</v>
      </c>
      <c r="DP195" s="3">
        <f t="shared" si="100"/>
        <v>0</v>
      </c>
      <c r="DQ195" s="3">
        <f t="shared" si="100"/>
        <v>0</v>
      </c>
      <c r="DR195" s="3">
        <f t="shared" si="100"/>
        <v>0</v>
      </c>
      <c r="DS195" s="3">
        <f t="shared" si="100"/>
        <v>0</v>
      </c>
      <c r="DT195" s="3">
        <f t="shared" si="100"/>
        <v>0</v>
      </c>
      <c r="DU195" s="3">
        <f t="shared" si="100"/>
        <v>0</v>
      </c>
      <c r="DV195" s="3">
        <f t="shared" si="100"/>
        <v>0</v>
      </c>
      <c r="DW195" s="3">
        <f t="shared" si="100"/>
        <v>0</v>
      </c>
      <c r="DX195" s="3">
        <f t="shared" si="100"/>
        <v>0</v>
      </c>
      <c r="DY195" s="3">
        <f t="shared" si="100"/>
        <v>0</v>
      </c>
      <c r="DZ195" s="3">
        <f t="shared" si="100"/>
        <v>0</v>
      </c>
      <c r="EA195" s="3">
        <f t="shared" si="100"/>
        <v>0</v>
      </c>
      <c r="EB195" s="3">
        <f t="shared" si="100"/>
        <v>0</v>
      </c>
      <c r="EC195" s="3">
        <f t="shared" si="100"/>
        <v>0</v>
      </c>
      <c r="ED195" s="3">
        <f t="shared" si="100"/>
        <v>0</v>
      </c>
      <c r="EE195" s="3">
        <f t="shared" si="100"/>
        <v>0</v>
      </c>
      <c r="EF195" s="3">
        <f t="shared" si="100"/>
        <v>0</v>
      </c>
      <c r="EG195" s="3">
        <f t="shared" si="100"/>
        <v>0</v>
      </c>
      <c r="EH195" s="3">
        <f t="shared" si="100"/>
        <v>0</v>
      </c>
      <c r="EI195" s="3">
        <f t="shared" si="100"/>
        <v>0</v>
      </c>
      <c r="EJ195" s="3">
        <f t="shared" si="100"/>
        <v>0</v>
      </c>
      <c r="EK195" s="3">
        <f t="shared" si="100"/>
        <v>0</v>
      </c>
      <c r="EL195" s="3">
        <f t="shared" si="100"/>
        <v>0</v>
      </c>
      <c r="EM195" s="3">
        <f t="shared" ref="EM195:FR195" si="101">EM207</f>
        <v>0</v>
      </c>
      <c r="EN195" s="3">
        <f t="shared" si="101"/>
        <v>0</v>
      </c>
      <c r="EO195" s="3">
        <f t="shared" si="101"/>
        <v>0</v>
      </c>
      <c r="EP195" s="3">
        <f t="shared" si="101"/>
        <v>0</v>
      </c>
      <c r="EQ195" s="3">
        <f t="shared" si="101"/>
        <v>0</v>
      </c>
      <c r="ER195" s="3">
        <f t="shared" si="101"/>
        <v>0</v>
      </c>
      <c r="ES195" s="3">
        <f t="shared" si="101"/>
        <v>0</v>
      </c>
      <c r="ET195" s="3">
        <f t="shared" si="101"/>
        <v>0</v>
      </c>
      <c r="EU195" s="3">
        <f t="shared" si="101"/>
        <v>0</v>
      </c>
      <c r="EV195" s="3">
        <f t="shared" si="101"/>
        <v>0</v>
      </c>
      <c r="EW195" s="3">
        <f t="shared" si="101"/>
        <v>0</v>
      </c>
      <c r="EX195" s="3">
        <f t="shared" si="101"/>
        <v>0</v>
      </c>
      <c r="EY195" s="3">
        <f t="shared" si="101"/>
        <v>0</v>
      </c>
      <c r="EZ195" s="3">
        <f t="shared" si="101"/>
        <v>0</v>
      </c>
      <c r="FA195" s="3">
        <f t="shared" si="101"/>
        <v>0</v>
      </c>
      <c r="FB195" s="3">
        <f t="shared" si="101"/>
        <v>0</v>
      </c>
      <c r="FC195" s="3">
        <f t="shared" si="101"/>
        <v>0</v>
      </c>
      <c r="FD195" s="3">
        <f t="shared" si="101"/>
        <v>0</v>
      </c>
      <c r="FE195" s="3">
        <f t="shared" si="101"/>
        <v>0</v>
      </c>
      <c r="FF195" s="3">
        <f t="shared" si="101"/>
        <v>0</v>
      </c>
      <c r="FG195" s="3">
        <f t="shared" si="101"/>
        <v>0</v>
      </c>
      <c r="FH195" s="3">
        <f t="shared" si="101"/>
        <v>0</v>
      </c>
      <c r="FI195" s="3">
        <f t="shared" si="101"/>
        <v>0</v>
      </c>
      <c r="FJ195" s="3">
        <f t="shared" si="101"/>
        <v>0</v>
      </c>
      <c r="FK195" s="3">
        <f t="shared" si="101"/>
        <v>0</v>
      </c>
      <c r="FL195" s="3">
        <f t="shared" si="101"/>
        <v>0</v>
      </c>
      <c r="FM195" s="3">
        <f t="shared" si="101"/>
        <v>0</v>
      </c>
      <c r="FN195" s="3">
        <f t="shared" si="101"/>
        <v>0</v>
      </c>
      <c r="FO195" s="3">
        <f t="shared" si="101"/>
        <v>0</v>
      </c>
      <c r="FP195" s="3">
        <f t="shared" si="101"/>
        <v>0</v>
      </c>
      <c r="FQ195" s="3">
        <f t="shared" si="101"/>
        <v>0</v>
      </c>
      <c r="FR195" s="3">
        <f t="shared" si="101"/>
        <v>0</v>
      </c>
      <c r="FS195" s="3">
        <f t="shared" ref="FS195:GX195" si="102">FS207</f>
        <v>0</v>
      </c>
      <c r="FT195" s="3">
        <f t="shared" si="102"/>
        <v>0</v>
      </c>
      <c r="FU195" s="3">
        <f t="shared" si="102"/>
        <v>0</v>
      </c>
      <c r="FV195" s="3">
        <f t="shared" si="102"/>
        <v>0</v>
      </c>
      <c r="FW195" s="3">
        <f t="shared" si="102"/>
        <v>0</v>
      </c>
      <c r="FX195" s="3">
        <f t="shared" si="102"/>
        <v>0</v>
      </c>
      <c r="FY195" s="3">
        <f t="shared" si="102"/>
        <v>0</v>
      </c>
      <c r="FZ195" s="3">
        <f t="shared" si="102"/>
        <v>0</v>
      </c>
      <c r="GA195" s="3">
        <f t="shared" si="102"/>
        <v>0</v>
      </c>
      <c r="GB195" s="3">
        <f t="shared" si="102"/>
        <v>0</v>
      </c>
      <c r="GC195" s="3">
        <f t="shared" si="102"/>
        <v>0</v>
      </c>
      <c r="GD195" s="3">
        <f t="shared" si="102"/>
        <v>0</v>
      </c>
      <c r="GE195" s="3">
        <f t="shared" si="102"/>
        <v>0</v>
      </c>
      <c r="GF195" s="3">
        <f t="shared" si="102"/>
        <v>0</v>
      </c>
      <c r="GG195" s="3">
        <f t="shared" si="102"/>
        <v>0</v>
      </c>
      <c r="GH195" s="3">
        <f t="shared" si="102"/>
        <v>0</v>
      </c>
      <c r="GI195" s="3">
        <f t="shared" si="102"/>
        <v>0</v>
      </c>
      <c r="GJ195" s="3">
        <f t="shared" si="102"/>
        <v>0</v>
      </c>
      <c r="GK195" s="3">
        <f t="shared" si="102"/>
        <v>0</v>
      </c>
      <c r="GL195" s="3">
        <f t="shared" si="102"/>
        <v>0</v>
      </c>
      <c r="GM195" s="3">
        <f t="shared" si="102"/>
        <v>0</v>
      </c>
      <c r="GN195" s="3">
        <f t="shared" si="102"/>
        <v>0</v>
      </c>
      <c r="GO195" s="3">
        <f t="shared" si="102"/>
        <v>0</v>
      </c>
      <c r="GP195" s="3">
        <f t="shared" si="102"/>
        <v>0</v>
      </c>
      <c r="GQ195" s="3">
        <f t="shared" si="102"/>
        <v>0</v>
      </c>
      <c r="GR195" s="3">
        <f t="shared" si="102"/>
        <v>0</v>
      </c>
      <c r="GS195" s="3">
        <f t="shared" si="102"/>
        <v>0</v>
      </c>
      <c r="GT195" s="3">
        <f t="shared" si="102"/>
        <v>0</v>
      </c>
      <c r="GU195" s="3">
        <f t="shared" si="102"/>
        <v>0</v>
      </c>
      <c r="GV195" s="3">
        <f t="shared" si="102"/>
        <v>0</v>
      </c>
      <c r="GW195" s="3">
        <f t="shared" si="102"/>
        <v>0</v>
      </c>
      <c r="GX195" s="3">
        <f t="shared" si="102"/>
        <v>0</v>
      </c>
    </row>
    <row r="197" spans="1:245" x14ac:dyDescent="0.2">
      <c r="A197">
        <v>17</v>
      </c>
      <c r="B197">
        <v>1</v>
      </c>
      <c r="C197">
        <f>ROW(SmtRes!A53)</f>
        <v>53</v>
      </c>
      <c r="D197">
        <f>ROW(EtalonRes!A49)</f>
        <v>49</v>
      </c>
      <c r="E197" t="s">
        <v>183</v>
      </c>
      <c r="F197" t="s">
        <v>184</v>
      </c>
      <c r="G197" t="s">
        <v>185</v>
      </c>
      <c r="H197" t="s">
        <v>186</v>
      </c>
      <c r="I197">
        <f>ROUND(30/100,9)</f>
        <v>0.3</v>
      </c>
      <c r="J197">
        <v>0</v>
      </c>
      <c r="O197">
        <f t="shared" ref="O197:O205" si="103">ROUND(CP197,2)</f>
        <v>29524.86</v>
      </c>
      <c r="P197">
        <f t="shared" ref="P197:P205" si="104">ROUND(CQ197*I197,2)</f>
        <v>0</v>
      </c>
      <c r="Q197">
        <f t="shared" ref="Q197:Q205" si="105">ROUND(CR197*I197,2)</f>
        <v>0</v>
      </c>
      <c r="R197">
        <f t="shared" ref="R197:R205" si="106">ROUND(CS197*I197,2)</f>
        <v>0</v>
      </c>
      <c r="S197">
        <f t="shared" ref="S197:S205" si="107">ROUND(CT197*I197,2)</f>
        <v>29524.86</v>
      </c>
      <c r="T197">
        <f t="shared" ref="T197:T205" si="108">ROUND(CU197*I197,2)</f>
        <v>0</v>
      </c>
      <c r="U197">
        <f t="shared" ref="U197:U205" si="109">CV197*I197</f>
        <v>174.6</v>
      </c>
      <c r="V197">
        <f t="shared" ref="V197:V205" si="110">CW197*I197</f>
        <v>0</v>
      </c>
      <c r="W197">
        <f t="shared" ref="W197:W205" si="111">ROUND(CX197*I197,2)</f>
        <v>0</v>
      </c>
      <c r="X197">
        <f t="shared" ref="X197:X205" si="112">ROUND(CY197,2)</f>
        <v>20667.400000000001</v>
      </c>
      <c r="Y197">
        <f t="shared" ref="Y197:Y205" si="113">ROUND(CZ197,2)</f>
        <v>2952.49</v>
      </c>
      <c r="AA197">
        <v>55574044</v>
      </c>
      <c r="AB197">
        <f t="shared" ref="AB197:AB205" si="114">ROUND((AC197+AD197+AF197),6)</f>
        <v>98416.2</v>
      </c>
      <c r="AC197">
        <f t="shared" ref="AC197:AC205" si="115">ROUND((ES197),6)</f>
        <v>0</v>
      </c>
      <c r="AD197">
        <f t="shared" ref="AD197:AD205" si="116">ROUND((((ET197)-(EU197))+AE197),6)</f>
        <v>0</v>
      </c>
      <c r="AE197">
        <f t="shared" ref="AE197:AE205" si="117">ROUND((EU197),6)</f>
        <v>0</v>
      </c>
      <c r="AF197">
        <f t="shared" ref="AF197:AF205" si="118">ROUND((EV197),6)</f>
        <v>98416.2</v>
      </c>
      <c r="AG197">
        <f t="shared" ref="AG197:AG205" si="119">ROUND((AP197),6)</f>
        <v>0</v>
      </c>
      <c r="AH197">
        <f t="shared" ref="AH197:AH205" si="120">(EW197)</f>
        <v>582</v>
      </c>
      <c r="AI197">
        <f t="shared" ref="AI197:AI205" si="121">(EX197)</f>
        <v>0</v>
      </c>
      <c r="AJ197">
        <f t="shared" ref="AJ197:AJ205" si="122">(AS197)</f>
        <v>0</v>
      </c>
      <c r="AK197">
        <v>98416.2</v>
      </c>
      <c r="AL197">
        <v>0</v>
      </c>
      <c r="AM197">
        <v>0</v>
      </c>
      <c r="AN197">
        <v>0</v>
      </c>
      <c r="AO197">
        <v>98416.2</v>
      </c>
      <c r="AP197">
        <v>0</v>
      </c>
      <c r="AQ197">
        <v>582</v>
      </c>
      <c r="AR197">
        <v>0</v>
      </c>
      <c r="AS197">
        <v>0</v>
      </c>
      <c r="AT197">
        <v>70</v>
      </c>
      <c r="AU197">
        <v>10</v>
      </c>
      <c r="AV197">
        <v>1</v>
      </c>
      <c r="AW197">
        <v>1</v>
      </c>
      <c r="AZ197">
        <v>1</v>
      </c>
      <c r="BA197">
        <v>1</v>
      </c>
      <c r="BB197">
        <v>1</v>
      </c>
      <c r="BC197">
        <v>1</v>
      </c>
      <c r="BD197" t="s">
        <v>3</v>
      </c>
      <c r="BE197" t="s">
        <v>3</v>
      </c>
      <c r="BF197" t="s">
        <v>3</v>
      </c>
      <c r="BG197" t="s">
        <v>3</v>
      </c>
      <c r="BH197">
        <v>0</v>
      </c>
      <c r="BI197">
        <v>4</v>
      </c>
      <c r="BJ197" t="s">
        <v>187</v>
      </c>
      <c r="BM197">
        <v>0</v>
      </c>
      <c r="BN197">
        <v>0</v>
      </c>
      <c r="BO197" t="s">
        <v>3</v>
      </c>
      <c r="BP197">
        <v>0</v>
      </c>
      <c r="BQ197">
        <v>1</v>
      </c>
      <c r="BR197">
        <v>0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 t="s">
        <v>3</v>
      </c>
      <c r="BZ197">
        <v>70</v>
      </c>
      <c r="CA197">
        <v>10</v>
      </c>
      <c r="CE197">
        <v>0</v>
      </c>
      <c r="CF197">
        <v>0</v>
      </c>
      <c r="CG197">
        <v>0</v>
      </c>
      <c r="CM197">
        <v>0</v>
      </c>
      <c r="CN197" t="s">
        <v>3</v>
      </c>
      <c r="CO197">
        <v>0</v>
      </c>
      <c r="CP197">
        <f t="shared" ref="CP197:CP205" si="123">(P197+Q197+S197)</f>
        <v>29524.86</v>
      </c>
      <c r="CQ197">
        <f t="shared" ref="CQ197:CQ205" si="124">(AC197*BC197*AW197)</f>
        <v>0</v>
      </c>
      <c r="CR197">
        <f t="shared" ref="CR197:CR205" si="125">((((ET197)*BB197-(EU197)*BS197)+AE197*BS197)*AV197)</f>
        <v>0</v>
      </c>
      <c r="CS197">
        <f t="shared" ref="CS197:CS205" si="126">(AE197*BS197*AV197)</f>
        <v>0</v>
      </c>
      <c r="CT197">
        <f t="shared" ref="CT197:CT205" si="127">(AF197*BA197*AV197)</f>
        <v>98416.2</v>
      </c>
      <c r="CU197">
        <f t="shared" ref="CU197:CU205" si="128">AG197</f>
        <v>0</v>
      </c>
      <c r="CV197">
        <f t="shared" ref="CV197:CV205" si="129">(AH197*AV197)</f>
        <v>582</v>
      </c>
      <c r="CW197">
        <f t="shared" ref="CW197:CW205" si="130">AI197</f>
        <v>0</v>
      </c>
      <c r="CX197">
        <f t="shared" ref="CX197:CX205" si="131">AJ197</f>
        <v>0</v>
      </c>
      <c r="CY197">
        <f t="shared" ref="CY197:CY205" si="132">((S197*BZ197)/100)</f>
        <v>20667.401999999998</v>
      </c>
      <c r="CZ197">
        <f t="shared" ref="CZ197:CZ205" si="133">((S197*CA197)/100)</f>
        <v>2952.4859999999999</v>
      </c>
      <c r="DC197" t="s">
        <v>3</v>
      </c>
      <c r="DD197" t="s">
        <v>3</v>
      </c>
      <c r="DE197" t="s">
        <v>3</v>
      </c>
      <c r="DF197" t="s">
        <v>3</v>
      </c>
      <c r="DG197" t="s">
        <v>3</v>
      </c>
      <c r="DH197" t="s">
        <v>3</v>
      </c>
      <c r="DI197" t="s">
        <v>3</v>
      </c>
      <c r="DJ197" t="s">
        <v>3</v>
      </c>
      <c r="DK197" t="s">
        <v>3</v>
      </c>
      <c r="DL197" t="s">
        <v>3</v>
      </c>
      <c r="DM197" t="s">
        <v>3</v>
      </c>
      <c r="DN197">
        <v>0</v>
      </c>
      <c r="DO197">
        <v>0</v>
      </c>
      <c r="DP197">
        <v>1</v>
      </c>
      <c r="DQ197">
        <v>1</v>
      </c>
      <c r="DU197">
        <v>1013</v>
      </c>
      <c r="DV197" t="s">
        <v>186</v>
      </c>
      <c r="DW197" t="s">
        <v>186</v>
      </c>
      <c r="DX197">
        <v>1</v>
      </c>
      <c r="EE197">
        <v>55317522</v>
      </c>
      <c r="EF197">
        <v>1</v>
      </c>
      <c r="EG197" t="s">
        <v>19</v>
      </c>
      <c r="EH197">
        <v>0</v>
      </c>
      <c r="EI197" t="s">
        <v>3</v>
      </c>
      <c r="EJ197">
        <v>4</v>
      </c>
      <c r="EK197">
        <v>0</v>
      </c>
      <c r="EL197" t="s">
        <v>20</v>
      </c>
      <c r="EM197" t="s">
        <v>21</v>
      </c>
      <c r="EO197" t="s">
        <v>3</v>
      </c>
      <c r="EQ197">
        <v>0</v>
      </c>
      <c r="ER197">
        <v>98416.2</v>
      </c>
      <c r="ES197">
        <v>0</v>
      </c>
      <c r="ET197">
        <v>0</v>
      </c>
      <c r="EU197">
        <v>0</v>
      </c>
      <c r="EV197">
        <v>98416.2</v>
      </c>
      <c r="EW197">
        <v>582</v>
      </c>
      <c r="EX197">
        <v>0</v>
      </c>
      <c r="EY197">
        <v>0</v>
      </c>
      <c r="FQ197">
        <v>0</v>
      </c>
      <c r="FR197">
        <f t="shared" ref="FR197:FR205" si="134">ROUND(IF(AND(BH197=3,BI197=3),P197,0),2)</f>
        <v>0</v>
      </c>
      <c r="FS197">
        <v>0</v>
      </c>
      <c r="FX197">
        <v>70</v>
      </c>
      <c r="FY197">
        <v>10</v>
      </c>
      <c r="GA197" t="s">
        <v>3</v>
      </c>
      <c r="GD197">
        <v>0</v>
      </c>
      <c r="GF197">
        <v>-2060657684</v>
      </c>
      <c r="GG197">
        <v>2</v>
      </c>
      <c r="GH197">
        <v>1</v>
      </c>
      <c r="GI197">
        <v>-2</v>
      </c>
      <c r="GJ197">
        <v>0</v>
      </c>
      <c r="GK197">
        <f>ROUND(R197*(R12)/100,2)</f>
        <v>0</v>
      </c>
      <c r="GL197">
        <f t="shared" ref="GL197:GL205" si="135">ROUND(IF(AND(BH197=3,BI197=3,FS197&lt;&gt;0),P197,0),2)</f>
        <v>0</v>
      </c>
      <c r="GM197">
        <f>ROUND(O197+X197+Y197+GK197,2)+GX197</f>
        <v>53144.75</v>
      </c>
      <c r="GN197">
        <f>IF(OR(BI197=0,BI197=1),ROUND(O197+X197+Y197+GK197,2),0)</f>
        <v>0</v>
      </c>
      <c r="GO197">
        <f>IF(BI197=2,ROUND(O197+X197+Y197+GK197,2),0)</f>
        <v>0</v>
      </c>
      <c r="GP197">
        <f>IF(BI197=4,ROUND(O197+X197+Y197+GK197,2)+GX197,0)</f>
        <v>53144.75</v>
      </c>
      <c r="GR197">
        <v>0</v>
      </c>
      <c r="GS197">
        <v>3</v>
      </c>
      <c r="GT197">
        <v>0</v>
      </c>
      <c r="GU197" t="s">
        <v>3</v>
      </c>
      <c r="GV197">
        <f t="shared" ref="GV197:GV205" si="136">ROUND((GT197),6)</f>
        <v>0</v>
      </c>
      <c r="GW197">
        <v>1</v>
      </c>
      <c r="GX197">
        <f t="shared" ref="GX197:GX205" si="137">ROUND(HC197*I197,2)</f>
        <v>0</v>
      </c>
      <c r="HA197">
        <v>0</v>
      </c>
      <c r="HB197">
        <v>0</v>
      </c>
      <c r="HC197">
        <f t="shared" ref="HC197:HC205" si="138">GV197*GW197</f>
        <v>0</v>
      </c>
      <c r="IK197">
        <v>0</v>
      </c>
    </row>
    <row r="198" spans="1:245" x14ac:dyDescent="0.2">
      <c r="A198">
        <v>17</v>
      </c>
      <c r="B198">
        <v>1</v>
      </c>
      <c r="C198">
        <f>ROW(SmtRes!A54)</f>
        <v>54</v>
      </c>
      <c r="D198">
        <f>ROW(EtalonRes!A50)</f>
        <v>50</v>
      </c>
      <c r="E198" t="s">
        <v>188</v>
      </c>
      <c r="F198" t="s">
        <v>189</v>
      </c>
      <c r="G198" t="s">
        <v>190</v>
      </c>
      <c r="H198" t="s">
        <v>191</v>
      </c>
      <c r="I198">
        <f>ROUND(4.32/100,9)</f>
        <v>4.3200000000000002E-2</v>
      </c>
      <c r="J198">
        <v>0</v>
      </c>
      <c r="O198">
        <f t="shared" si="103"/>
        <v>480.83</v>
      </c>
      <c r="P198">
        <f t="shared" si="104"/>
        <v>0</v>
      </c>
      <c r="Q198">
        <f t="shared" si="105"/>
        <v>0</v>
      </c>
      <c r="R198">
        <f t="shared" si="106"/>
        <v>0</v>
      </c>
      <c r="S198">
        <f t="shared" si="107"/>
        <v>480.83</v>
      </c>
      <c r="T198">
        <f t="shared" si="108"/>
        <v>0</v>
      </c>
      <c r="U198">
        <f t="shared" si="109"/>
        <v>3.5856000000000003</v>
      </c>
      <c r="V198">
        <f t="shared" si="110"/>
        <v>0</v>
      </c>
      <c r="W198">
        <f t="shared" si="111"/>
        <v>0</v>
      </c>
      <c r="X198">
        <f t="shared" si="112"/>
        <v>336.58</v>
      </c>
      <c r="Y198">
        <f t="shared" si="113"/>
        <v>48.08</v>
      </c>
      <c r="AA198">
        <v>55574044</v>
      </c>
      <c r="AB198">
        <f t="shared" si="114"/>
        <v>11130.3</v>
      </c>
      <c r="AC198">
        <f t="shared" si="115"/>
        <v>0</v>
      </c>
      <c r="AD198">
        <f t="shared" si="116"/>
        <v>0</v>
      </c>
      <c r="AE198">
        <f t="shared" si="117"/>
        <v>0</v>
      </c>
      <c r="AF198">
        <f t="shared" si="118"/>
        <v>11130.3</v>
      </c>
      <c r="AG198">
        <f t="shared" si="119"/>
        <v>0</v>
      </c>
      <c r="AH198">
        <f t="shared" si="120"/>
        <v>83</v>
      </c>
      <c r="AI198">
        <f t="shared" si="121"/>
        <v>0</v>
      </c>
      <c r="AJ198">
        <f t="shared" si="122"/>
        <v>0</v>
      </c>
      <c r="AK198">
        <v>11130.3</v>
      </c>
      <c r="AL198">
        <v>0</v>
      </c>
      <c r="AM198">
        <v>0</v>
      </c>
      <c r="AN198">
        <v>0</v>
      </c>
      <c r="AO198">
        <v>11130.3</v>
      </c>
      <c r="AP198">
        <v>0</v>
      </c>
      <c r="AQ198">
        <v>83</v>
      </c>
      <c r="AR198">
        <v>0</v>
      </c>
      <c r="AS198">
        <v>0</v>
      </c>
      <c r="AT198">
        <v>70</v>
      </c>
      <c r="AU198">
        <v>10</v>
      </c>
      <c r="AV198">
        <v>1</v>
      </c>
      <c r="AW198">
        <v>1</v>
      </c>
      <c r="AZ198">
        <v>1</v>
      </c>
      <c r="BA198">
        <v>1</v>
      </c>
      <c r="BB198">
        <v>1</v>
      </c>
      <c r="BC198">
        <v>1</v>
      </c>
      <c r="BD198" t="s">
        <v>3</v>
      </c>
      <c r="BE198" t="s">
        <v>3</v>
      </c>
      <c r="BF198" t="s">
        <v>3</v>
      </c>
      <c r="BG198" t="s">
        <v>3</v>
      </c>
      <c r="BH198">
        <v>0</v>
      </c>
      <c r="BI198">
        <v>4</v>
      </c>
      <c r="BJ198" t="s">
        <v>192</v>
      </c>
      <c r="BM198">
        <v>0</v>
      </c>
      <c r="BN198">
        <v>0</v>
      </c>
      <c r="BO198" t="s">
        <v>3</v>
      </c>
      <c r="BP198">
        <v>0</v>
      </c>
      <c r="BQ198">
        <v>1</v>
      </c>
      <c r="BR198">
        <v>0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 t="s">
        <v>3</v>
      </c>
      <c r="BZ198">
        <v>70</v>
      </c>
      <c r="CA198">
        <v>10</v>
      </c>
      <c r="CE198">
        <v>0</v>
      </c>
      <c r="CF198">
        <v>0</v>
      </c>
      <c r="CG198">
        <v>0</v>
      </c>
      <c r="CM198">
        <v>0</v>
      </c>
      <c r="CN198" t="s">
        <v>3</v>
      </c>
      <c r="CO198">
        <v>0</v>
      </c>
      <c r="CP198">
        <f t="shared" si="123"/>
        <v>480.83</v>
      </c>
      <c r="CQ198">
        <f t="shared" si="124"/>
        <v>0</v>
      </c>
      <c r="CR198">
        <f t="shared" si="125"/>
        <v>0</v>
      </c>
      <c r="CS198">
        <f t="shared" si="126"/>
        <v>0</v>
      </c>
      <c r="CT198">
        <f t="shared" si="127"/>
        <v>11130.3</v>
      </c>
      <c r="CU198">
        <f t="shared" si="128"/>
        <v>0</v>
      </c>
      <c r="CV198">
        <f t="shared" si="129"/>
        <v>83</v>
      </c>
      <c r="CW198">
        <f t="shared" si="130"/>
        <v>0</v>
      </c>
      <c r="CX198">
        <f t="shared" si="131"/>
        <v>0</v>
      </c>
      <c r="CY198">
        <f t="shared" si="132"/>
        <v>336.58099999999996</v>
      </c>
      <c r="CZ198">
        <f t="shared" si="133"/>
        <v>48.082999999999998</v>
      </c>
      <c r="DC198" t="s">
        <v>3</v>
      </c>
      <c r="DD198" t="s">
        <v>3</v>
      </c>
      <c r="DE198" t="s">
        <v>3</v>
      </c>
      <c r="DF198" t="s">
        <v>3</v>
      </c>
      <c r="DG198" t="s">
        <v>3</v>
      </c>
      <c r="DH198" t="s">
        <v>3</v>
      </c>
      <c r="DI198" t="s">
        <v>3</v>
      </c>
      <c r="DJ198" t="s">
        <v>3</v>
      </c>
      <c r="DK198" t="s">
        <v>3</v>
      </c>
      <c r="DL198" t="s">
        <v>3</v>
      </c>
      <c r="DM198" t="s">
        <v>3</v>
      </c>
      <c r="DN198">
        <v>0</v>
      </c>
      <c r="DO198">
        <v>0</v>
      </c>
      <c r="DP198">
        <v>1</v>
      </c>
      <c r="DQ198">
        <v>1</v>
      </c>
      <c r="DU198">
        <v>1007</v>
      </c>
      <c r="DV198" t="s">
        <v>191</v>
      </c>
      <c r="DW198" t="s">
        <v>191</v>
      </c>
      <c r="DX198">
        <v>100</v>
      </c>
      <c r="EE198">
        <v>55317522</v>
      </c>
      <c r="EF198">
        <v>1</v>
      </c>
      <c r="EG198" t="s">
        <v>19</v>
      </c>
      <c r="EH198">
        <v>0</v>
      </c>
      <c r="EI198" t="s">
        <v>3</v>
      </c>
      <c r="EJ198">
        <v>4</v>
      </c>
      <c r="EK198">
        <v>0</v>
      </c>
      <c r="EL198" t="s">
        <v>20</v>
      </c>
      <c r="EM198" t="s">
        <v>21</v>
      </c>
      <c r="EO198" t="s">
        <v>3</v>
      </c>
      <c r="EQ198">
        <v>0</v>
      </c>
      <c r="ER198">
        <v>11130.3</v>
      </c>
      <c r="ES198">
        <v>0</v>
      </c>
      <c r="ET198">
        <v>0</v>
      </c>
      <c r="EU198">
        <v>0</v>
      </c>
      <c r="EV198">
        <v>11130.3</v>
      </c>
      <c r="EW198">
        <v>83</v>
      </c>
      <c r="EX198">
        <v>0</v>
      </c>
      <c r="EY198">
        <v>0</v>
      </c>
      <c r="FQ198">
        <v>0</v>
      </c>
      <c r="FR198">
        <f t="shared" si="134"/>
        <v>0</v>
      </c>
      <c r="FS198">
        <v>0</v>
      </c>
      <c r="FX198">
        <v>70</v>
      </c>
      <c r="FY198">
        <v>10</v>
      </c>
      <c r="GA198" t="s">
        <v>3</v>
      </c>
      <c r="GD198">
        <v>0</v>
      </c>
      <c r="GF198">
        <v>-1687696252</v>
      </c>
      <c r="GG198">
        <v>2</v>
      </c>
      <c r="GH198">
        <v>1</v>
      </c>
      <c r="GI198">
        <v>-2</v>
      </c>
      <c r="GJ198">
        <v>0</v>
      </c>
      <c r="GK198">
        <f>ROUND(R198*(R12)/100,2)</f>
        <v>0</v>
      </c>
      <c r="GL198">
        <f t="shared" si="135"/>
        <v>0</v>
      </c>
      <c r="GM198">
        <f>ROUND(O198+X198+Y198+GK198,2)+GX198</f>
        <v>865.49</v>
      </c>
      <c r="GN198">
        <f>IF(OR(BI198=0,BI198=1),ROUND(O198+X198+Y198+GK198,2),0)</f>
        <v>0</v>
      </c>
      <c r="GO198">
        <f>IF(BI198=2,ROUND(O198+X198+Y198+GK198,2),0)</f>
        <v>0</v>
      </c>
      <c r="GP198">
        <f>IF(BI198=4,ROUND(O198+X198+Y198+GK198,2)+GX198,0)</f>
        <v>865.49</v>
      </c>
      <c r="GR198">
        <v>0</v>
      </c>
      <c r="GS198">
        <v>3</v>
      </c>
      <c r="GT198">
        <v>0</v>
      </c>
      <c r="GU198" t="s">
        <v>3</v>
      </c>
      <c r="GV198">
        <f t="shared" si="136"/>
        <v>0</v>
      </c>
      <c r="GW198">
        <v>1</v>
      </c>
      <c r="GX198">
        <f t="shared" si="137"/>
        <v>0</v>
      </c>
      <c r="HA198">
        <v>0</v>
      </c>
      <c r="HB198">
        <v>0</v>
      </c>
      <c r="HC198">
        <f t="shared" si="138"/>
        <v>0</v>
      </c>
      <c r="IK198">
        <v>0</v>
      </c>
    </row>
    <row r="199" spans="1:245" x14ac:dyDescent="0.2">
      <c r="A199">
        <v>17</v>
      </c>
      <c r="B199">
        <v>1</v>
      </c>
      <c r="C199">
        <f>ROW(SmtRes!A55)</f>
        <v>55</v>
      </c>
      <c r="D199">
        <f>ROW(EtalonRes!A51)</f>
        <v>51</v>
      </c>
      <c r="E199" t="s">
        <v>193</v>
      </c>
      <c r="F199" t="s">
        <v>194</v>
      </c>
      <c r="G199" t="s">
        <v>195</v>
      </c>
      <c r="H199" t="s">
        <v>175</v>
      </c>
      <c r="I199">
        <v>4.32</v>
      </c>
      <c r="J199">
        <v>0</v>
      </c>
      <c r="O199">
        <f t="shared" si="103"/>
        <v>204.21</v>
      </c>
      <c r="P199">
        <f t="shared" si="104"/>
        <v>0</v>
      </c>
      <c r="Q199">
        <f t="shared" si="105"/>
        <v>204.21</v>
      </c>
      <c r="R199">
        <f t="shared" si="106"/>
        <v>110.85</v>
      </c>
      <c r="S199">
        <f t="shared" si="107"/>
        <v>0</v>
      </c>
      <c r="T199">
        <f t="shared" si="108"/>
        <v>0</v>
      </c>
      <c r="U199">
        <f t="shared" si="109"/>
        <v>0</v>
      </c>
      <c r="V199">
        <f t="shared" si="110"/>
        <v>0</v>
      </c>
      <c r="W199">
        <f t="shared" si="111"/>
        <v>0</v>
      </c>
      <c r="X199">
        <f t="shared" si="112"/>
        <v>0</v>
      </c>
      <c r="Y199">
        <f t="shared" si="113"/>
        <v>0</v>
      </c>
      <c r="AA199">
        <v>55574044</v>
      </c>
      <c r="AB199">
        <f t="shared" si="114"/>
        <v>47.27</v>
      </c>
      <c r="AC199">
        <f t="shared" si="115"/>
        <v>0</v>
      </c>
      <c r="AD199">
        <f t="shared" si="116"/>
        <v>47.27</v>
      </c>
      <c r="AE199">
        <f t="shared" si="117"/>
        <v>25.66</v>
      </c>
      <c r="AF199">
        <f t="shared" si="118"/>
        <v>0</v>
      </c>
      <c r="AG199">
        <f t="shared" si="119"/>
        <v>0</v>
      </c>
      <c r="AH199">
        <f t="shared" si="120"/>
        <v>0</v>
      </c>
      <c r="AI199">
        <f t="shared" si="121"/>
        <v>0</v>
      </c>
      <c r="AJ199">
        <f t="shared" si="122"/>
        <v>0</v>
      </c>
      <c r="AK199">
        <v>47.27</v>
      </c>
      <c r="AL199">
        <v>0</v>
      </c>
      <c r="AM199">
        <v>47.27</v>
      </c>
      <c r="AN199">
        <v>25.66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1</v>
      </c>
      <c r="AZ199">
        <v>1</v>
      </c>
      <c r="BA199">
        <v>1</v>
      </c>
      <c r="BB199">
        <v>1</v>
      </c>
      <c r="BC199">
        <v>1</v>
      </c>
      <c r="BD199" t="s">
        <v>3</v>
      </c>
      <c r="BE199" t="s">
        <v>3</v>
      </c>
      <c r="BF199" t="s">
        <v>3</v>
      </c>
      <c r="BG199" t="s">
        <v>3</v>
      </c>
      <c r="BH199">
        <v>0</v>
      </c>
      <c r="BI199">
        <v>4</v>
      </c>
      <c r="BJ199" t="s">
        <v>196</v>
      </c>
      <c r="BM199">
        <v>1</v>
      </c>
      <c r="BN199">
        <v>0</v>
      </c>
      <c r="BO199" t="s">
        <v>3</v>
      </c>
      <c r="BP199">
        <v>0</v>
      </c>
      <c r="BQ199">
        <v>1</v>
      </c>
      <c r="BR199">
        <v>0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 t="s">
        <v>3</v>
      </c>
      <c r="BZ199">
        <v>0</v>
      </c>
      <c r="CA199">
        <v>0</v>
      </c>
      <c r="CE199">
        <v>0</v>
      </c>
      <c r="CF199">
        <v>0</v>
      </c>
      <c r="CG199">
        <v>0</v>
      </c>
      <c r="CM199">
        <v>0</v>
      </c>
      <c r="CN199" t="s">
        <v>3</v>
      </c>
      <c r="CO199">
        <v>0</v>
      </c>
      <c r="CP199">
        <f t="shared" si="123"/>
        <v>204.21</v>
      </c>
      <c r="CQ199">
        <f t="shared" si="124"/>
        <v>0</v>
      </c>
      <c r="CR199">
        <f t="shared" si="125"/>
        <v>47.27</v>
      </c>
      <c r="CS199">
        <f t="shared" si="126"/>
        <v>25.66</v>
      </c>
      <c r="CT199">
        <f t="shared" si="127"/>
        <v>0</v>
      </c>
      <c r="CU199">
        <f t="shared" si="128"/>
        <v>0</v>
      </c>
      <c r="CV199">
        <f t="shared" si="129"/>
        <v>0</v>
      </c>
      <c r="CW199">
        <f t="shared" si="130"/>
        <v>0</v>
      </c>
      <c r="CX199">
        <f t="shared" si="131"/>
        <v>0</v>
      </c>
      <c r="CY199">
        <f t="shared" si="132"/>
        <v>0</v>
      </c>
      <c r="CZ199">
        <f t="shared" si="133"/>
        <v>0</v>
      </c>
      <c r="DC199" t="s">
        <v>3</v>
      </c>
      <c r="DD199" t="s">
        <v>3</v>
      </c>
      <c r="DE199" t="s">
        <v>3</v>
      </c>
      <c r="DF199" t="s">
        <v>3</v>
      </c>
      <c r="DG199" t="s">
        <v>3</v>
      </c>
      <c r="DH199" t="s">
        <v>3</v>
      </c>
      <c r="DI199" t="s">
        <v>3</v>
      </c>
      <c r="DJ199" t="s">
        <v>3</v>
      </c>
      <c r="DK199" t="s">
        <v>3</v>
      </c>
      <c r="DL199" t="s">
        <v>3</v>
      </c>
      <c r="DM199" t="s">
        <v>3</v>
      </c>
      <c r="DN199">
        <v>0</v>
      </c>
      <c r="DO199">
        <v>0</v>
      </c>
      <c r="DP199">
        <v>1</v>
      </c>
      <c r="DQ199">
        <v>1</v>
      </c>
      <c r="DU199">
        <v>1007</v>
      </c>
      <c r="DV199" t="s">
        <v>175</v>
      </c>
      <c r="DW199" t="s">
        <v>175</v>
      </c>
      <c r="DX199">
        <v>1</v>
      </c>
      <c r="EE199">
        <v>55317524</v>
      </c>
      <c r="EF199">
        <v>1</v>
      </c>
      <c r="EG199" t="s">
        <v>19</v>
      </c>
      <c r="EH199">
        <v>0</v>
      </c>
      <c r="EI199" t="s">
        <v>3</v>
      </c>
      <c r="EJ199">
        <v>4</v>
      </c>
      <c r="EK199">
        <v>1</v>
      </c>
      <c r="EL199" t="s">
        <v>126</v>
      </c>
      <c r="EM199" t="s">
        <v>21</v>
      </c>
      <c r="EO199" t="s">
        <v>3</v>
      </c>
      <c r="EQ199">
        <v>0</v>
      </c>
      <c r="ER199">
        <v>47.27</v>
      </c>
      <c r="ES199">
        <v>0</v>
      </c>
      <c r="ET199">
        <v>47.27</v>
      </c>
      <c r="EU199">
        <v>25.66</v>
      </c>
      <c r="EV199">
        <v>0</v>
      </c>
      <c r="EW199">
        <v>0</v>
      </c>
      <c r="EX199">
        <v>0</v>
      </c>
      <c r="EY199">
        <v>0</v>
      </c>
      <c r="FQ199">
        <v>0</v>
      </c>
      <c r="FR199">
        <f t="shared" si="134"/>
        <v>0</v>
      </c>
      <c r="FS199">
        <v>0</v>
      </c>
      <c r="FX199">
        <v>0</v>
      </c>
      <c r="FY199">
        <v>0</v>
      </c>
      <c r="GA199" t="s">
        <v>3</v>
      </c>
      <c r="GD199">
        <v>1</v>
      </c>
      <c r="GF199">
        <v>-1249335408</v>
      </c>
      <c r="GG199">
        <v>2</v>
      </c>
      <c r="GH199">
        <v>1</v>
      </c>
      <c r="GI199">
        <v>-2</v>
      </c>
      <c r="GJ199">
        <v>0</v>
      </c>
      <c r="GK199">
        <v>0</v>
      </c>
      <c r="GL199">
        <f t="shared" si="135"/>
        <v>0</v>
      </c>
      <c r="GM199">
        <f>ROUND(O199+X199+Y199,2)+GX199</f>
        <v>204.21</v>
      </c>
      <c r="GN199">
        <f>IF(OR(BI199=0,BI199=1),ROUND(O199+X199+Y199,2),0)</f>
        <v>0</v>
      </c>
      <c r="GO199">
        <f>IF(BI199=2,ROUND(O199+X199+Y199,2),0)</f>
        <v>0</v>
      </c>
      <c r="GP199">
        <f>IF(BI199=4,ROUND(O199+X199+Y199,2)+GX199,0)</f>
        <v>204.21</v>
      </c>
      <c r="GR199">
        <v>0</v>
      </c>
      <c r="GS199">
        <v>3</v>
      </c>
      <c r="GT199">
        <v>0</v>
      </c>
      <c r="GU199" t="s">
        <v>3</v>
      </c>
      <c r="GV199">
        <f t="shared" si="136"/>
        <v>0</v>
      </c>
      <c r="GW199">
        <v>1</v>
      </c>
      <c r="GX199">
        <f t="shared" si="137"/>
        <v>0</v>
      </c>
      <c r="HA199">
        <v>0</v>
      </c>
      <c r="HB199">
        <v>0</v>
      </c>
      <c r="HC199">
        <f t="shared" si="138"/>
        <v>0</v>
      </c>
      <c r="IK199">
        <v>0</v>
      </c>
    </row>
    <row r="200" spans="1:245" x14ac:dyDescent="0.2">
      <c r="A200">
        <v>17</v>
      </c>
      <c r="B200">
        <v>1</v>
      </c>
      <c r="C200">
        <f>ROW(SmtRes!A56)</f>
        <v>56</v>
      </c>
      <c r="D200">
        <f>ROW(EtalonRes!A52)</f>
        <v>52</v>
      </c>
      <c r="E200" t="s">
        <v>197</v>
      </c>
      <c r="F200" t="s">
        <v>198</v>
      </c>
      <c r="G200" t="s">
        <v>199</v>
      </c>
      <c r="H200" t="s">
        <v>175</v>
      </c>
      <c r="I200">
        <v>4.32</v>
      </c>
      <c r="J200">
        <v>0</v>
      </c>
      <c r="O200">
        <f t="shared" si="103"/>
        <v>65.88</v>
      </c>
      <c r="P200">
        <f t="shared" si="104"/>
        <v>0</v>
      </c>
      <c r="Q200">
        <f t="shared" si="105"/>
        <v>65.88</v>
      </c>
      <c r="R200">
        <f t="shared" si="106"/>
        <v>35.770000000000003</v>
      </c>
      <c r="S200">
        <f t="shared" si="107"/>
        <v>0</v>
      </c>
      <c r="T200">
        <f t="shared" si="108"/>
        <v>0</v>
      </c>
      <c r="U200">
        <f t="shared" si="109"/>
        <v>0</v>
      </c>
      <c r="V200">
        <f t="shared" si="110"/>
        <v>0</v>
      </c>
      <c r="W200">
        <f t="shared" si="111"/>
        <v>0</v>
      </c>
      <c r="X200">
        <f t="shared" si="112"/>
        <v>0</v>
      </c>
      <c r="Y200">
        <f t="shared" si="113"/>
        <v>0</v>
      </c>
      <c r="AA200">
        <v>55574044</v>
      </c>
      <c r="AB200">
        <f t="shared" si="114"/>
        <v>15.25</v>
      </c>
      <c r="AC200">
        <f t="shared" si="115"/>
        <v>0</v>
      </c>
      <c r="AD200">
        <f t="shared" si="116"/>
        <v>15.25</v>
      </c>
      <c r="AE200">
        <f t="shared" si="117"/>
        <v>8.2799999999999994</v>
      </c>
      <c r="AF200">
        <f t="shared" si="118"/>
        <v>0</v>
      </c>
      <c r="AG200">
        <f t="shared" si="119"/>
        <v>0</v>
      </c>
      <c r="AH200">
        <f t="shared" si="120"/>
        <v>0</v>
      </c>
      <c r="AI200">
        <f t="shared" si="121"/>
        <v>0</v>
      </c>
      <c r="AJ200">
        <f t="shared" si="122"/>
        <v>0</v>
      </c>
      <c r="AK200">
        <v>15.25</v>
      </c>
      <c r="AL200">
        <v>0</v>
      </c>
      <c r="AM200">
        <v>15.25</v>
      </c>
      <c r="AN200">
        <v>8.2799999999999994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1</v>
      </c>
      <c r="AZ200">
        <v>1</v>
      </c>
      <c r="BA200">
        <v>1</v>
      </c>
      <c r="BB200">
        <v>1</v>
      </c>
      <c r="BC200">
        <v>1</v>
      </c>
      <c r="BD200" t="s">
        <v>3</v>
      </c>
      <c r="BE200" t="s">
        <v>3</v>
      </c>
      <c r="BF200" t="s">
        <v>3</v>
      </c>
      <c r="BG200" t="s">
        <v>3</v>
      </c>
      <c r="BH200">
        <v>0</v>
      </c>
      <c r="BI200">
        <v>4</v>
      </c>
      <c r="BJ200" t="s">
        <v>200</v>
      </c>
      <c r="BM200">
        <v>1</v>
      </c>
      <c r="BN200">
        <v>0</v>
      </c>
      <c r="BO200" t="s">
        <v>3</v>
      </c>
      <c r="BP200">
        <v>0</v>
      </c>
      <c r="BQ200">
        <v>1</v>
      </c>
      <c r="BR200">
        <v>0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 t="s">
        <v>3</v>
      </c>
      <c r="BZ200">
        <v>0</v>
      </c>
      <c r="CA200">
        <v>0</v>
      </c>
      <c r="CE200">
        <v>0</v>
      </c>
      <c r="CF200">
        <v>0</v>
      </c>
      <c r="CG200">
        <v>0</v>
      </c>
      <c r="CM200">
        <v>0</v>
      </c>
      <c r="CN200" t="s">
        <v>3</v>
      </c>
      <c r="CO200">
        <v>0</v>
      </c>
      <c r="CP200">
        <f t="shared" si="123"/>
        <v>65.88</v>
      </c>
      <c r="CQ200">
        <f t="shared" si="124"/>
        <v>0</v>
      </c>
      <c r="CR200">
        <f t="shared" si="125"/>
        <v>15.25</v>
      </c>
      <c r="CS200">
        <f t="shared" si="126"/>
        <v>8.2799999999999994</v>
      </c>
      <c r="CT200">
        <f t="shared" si="127"/>
        <v>0</v>
      </c>
      <c r="CU200">
        <f t="shared" si="128"/>
        <v>0</v>
      </c>
      <c r="CV200">
        <f t="shared" si="129"/>
        <v>0</v>
      </c>
      <c r="CW200">
        <f t="shared" si="130"/>
        <v>0</v>
      </c>
      <c r="CX200">
        <f t="shared" si="131"/>
        <v>0</v>
      </c>
      <c r="CY200">
        <f t="shared" si="132"/>
        <v>0</v>
      </c>
      <c r="CZ200">
        <f t="shared" si="133"/>
        <v>0</v>
      </c>
      <c r="DC200" t="s">
        <v>3</v>
      </c>
      <c r="DD200" t="s">
        <v>3</v>
      </c>
      <c r="DE200" t="s">
        <v>3</v>
      </c>
      <c r="DF200" t="s">
        <v>3</v>
      </c>
      <c r="DG200" t="s">
        <v>3</v>
      </c>
      <c r="DH200" t="s">
        <v>3</v>
      </c>
      <c r="DI200" t="s">
        <v>3</v>
      </c>
      <c r="DJ200" t="s">
        <v>3</v>
      </c>
      <c r="DK200" t="s">
        <v>3</v>
      </c>
      <c r="DL200" t="s">
        <v>3</v>
      </c>
      <c r="DM200" t="s">
        <v>3</v>
      </c>
      <c r="DN200">
        <v>0</v>
      </c>
      <c r="DO200">
        <v>0</v>
      </c>
      <c r="DP200">
        <v>1</v>
      </c>
      <c r="DQ200">
        <v>1</v>
      </c>
      <c r="DU200">
        <v>1007</v>
      </c>
      <c r="DV200" t="s">
        <v>175</v>
      </c>
      <c r="DW200" t="s">
        <v>175</v>
      </c>
      <c r="DX200">
        <v>1</v>
      </c>
      <c r="EE200">
        <v>55317524</v>
      </c>
      <c r="EF200">
        <v>1</v>
      </c>
      <c r="EG200" t="s">
        <v>19</v>
      </c>
      <c r="EH200">
        <v>0</v>
      </c>
      <c r="EI200" t="s">
        <v>3</v>
      </c>
      <c r="EJ200">
        <v>4</v>
      </c>
      <c r="EK200">
        <v>1</v>
      </c>
      <c r="EL200" t="s">
        <v>126</v>
      </c>
      <c r="EM200" t="s">
        <v>21</v>
      </c>
      <c r="EO200" t="s">
        <v>3</v>
      </c>
      <c r="EQ200">
        <v>0</v>
      </c>
      <c r="ER200">
        <v>15.25</v>
      </c>
      <c r="ES200">
        <v>0</v>
      </c>
      <c r="ET200">
        <v>15.25</v>
      </c>
      <c r="EU200">
        <v>8.2799999999999994</v>
      </c>
      <c r="EV200">
        <v>0</v>
      </c>
      <c r="EW200">
        <v>0</v>
      </c>
      <c r="EX200">
        <v>0</v>
      </c>
      <c r="EY200">
        <v>0</v>
      </c>
      <c r="FQ200">
        <v>0</v>
      </c>
      <c r="FR200">
        <f t="shared" si="134"/>
        <v>0</v>
      </c>
      <c r="FS200">
        <v>0</v>
      </c>
      <c r="FX200">
        <v>0</v>
      </c>
      <c r="FY200">
        <v>0</v>
      </c>
      <c r="GA200" t="s">
        <v>3</v>
      </c>
      <c r="GD200">
        <v>1</v>
      </c>
      <c r="GF200">
        <v>1511999612</v>
      </c>
      <c r="GG200">
        <v>2</v>
      </c>
      <c r="GH200">
        <v>1</v>
      </c>
      <c r="GI200">
        <v>-2</v>
      </c>
      <c r="GJ200">
        <v>0</v>
      </c>
      <c r="GK200">
        <v>0</v>
      </c>
      <c r="GL200">
        <f t="shared" si="135"/>
        <v>0</v>
      </c>
      <c r="GM200">
        <f>ROUND(O200+X200+Y200,2)+GX200</f>
        <v>65.88</v>
      </c>
      <c r="GN200">
        <f>IF(OR(BI200=0,BI200=1),ROUND(O200+X200+Y200,2),0)</f>
        <v>0</v>
      </c>
      <c r="GO200">
        <f>IF(BI200=2,ROUND(O200+X200+Y200,2),0)</f>
        <v>0</v>
      </c>
      <c r="GP200">
        <f>IF(BI200=4,ROUND(O200+X200+Y200,2)+GX200,0)</f>
        <v>65.88</v>
      </c>
      <c r="GR200">
        <v>0</v>
      </c>
      <c r="GS200">
        <v>3</v>
      </c>
      <c r="GT200">
        <v>0</v>
      </c>
      <c r="GU200" t="s">
        <v>3</v>
      </c>
      <c r="GV200">
        <f t="shared" si="136"/>
        <v>0</v>
      </c>
      <c r="GW200">
        <v>1</v>
      </c>
      <c r="GX200">
        <f t="shared" si="137"/>
        <v>0</v>
      </c>
      <c r="HA200">
        <v>0</v>
      </c>
      <c r="HB200">
        <v>0</v>
      </c>
      <c r="HC200">
        <f t="shared" si="138"/>
        <v>0</v>
      </c>
      <c r="IK200">
        <v>0</v>
      </c>
    </row>
    <row r="201" spans="1:245" x14ac:dyDescent="0.2">
      <c r="A201">
        <v>17</v>
      </c>
      <c r="B201">
        <v>1</v>
      </c>
      <c r="C201">
        <f>ROW(SmtRes!A61)</f>
        <v>61</v>
      </c>
      <c r="D201">
        <f>ROW(EtalonRes!A57)</f>
        <v>57</v>
      </c>
      <c r="E201" t="s">
        <v>201</v>
      </c>
      <c r="F201" t="s">
        <v>202</v>
      </c>
      <c r="G201" t="s">
        <v>203</v>
      </c>
      <c r="H201" t="s">
        <v>191</v>
      </c>
      <c r="I201">
        <f>ROUND(4.32/100,9)</f>
        <v>4.3200000000000002E-2</v>
      </c>
      <c r="J201">
        <v>0</v>
      </c>
      <c r="O201">
        <f t="shared" si="103"/>
        <v>16517.09</v>
      </c>
      <c r="P201">
        <f t="shared" si="104"/>
        <v>15303.67</v>
      </c>
      <c r="Q201">
        <f t="shared" si="105"/>
        <v>1.23</v>
      </c>
      <c r="R201">
        <f t="shared" si="106"/>
        <v>0</v>
      </c>
      <c r="S201">
        <f t="shared" si="107"/>
        <v>1212.19</v>
      </c>
      <c r="T201">
        <f t="shared" si="108"/>
        <v>0</v>
      </c>
      <c r="U201">
        <f t="shared" si="109"/>
        <v>6.7068000000000003</v>
      </c>
      <c r="V201">
        <f t="shared" si="110"/>
        <v>0</v>
      </c>
      <c r="W201">
        <f t="shared" si="111"/>
        <v>0</v>
      </c>
      <c r="X201">
        <f t="shared" si="112"/>
        <v>848.53</v>
      </c>
      <c r="Y201">
        <f t="shared" si="113"/>
        <v>121.22</v>
      </c>
      <c r="AA201">
        <v>55574044</v>
      </c>
      <c r="AB201">
        <f t="shared" si="114"/>
        <v>382339.99</v>
      </c>
      <c r="AC201">
        <f t="shared" si="115"/>
        <v>354251.65</v>
      </c>
      <c r="AD201">
        <f t="shared" si="116"/>
        <v>28.45</v>
      </c>
      <c r="AE201">
        <f t="shared" si="117"/>
        <v>7.0000000000000007E-2</v>
      </c>
      <c r="AF201">
        <f t="shared" si="118"/>
        <v>28059.89</v>
      </c>
      <c r="AG201">
        <f t="shared" si="119"/>
        <v>0</v>
      </c>
      <c r="AH201">
        <f t="shared" si="120"/>
        <v>155.25</v>
      </c>
      <c r="AI201">
        <f t="shared" si="121"/>
        <v>0</v>
      </c>
      <c r="AJ201">
        <f t="shared" si="122"/>
        <v>0</v>
      </c>
      <c r="AK201">
        <v>382339.99</v>
      </c>
      <c r="AL201">
        <v>354251.65</v>
      </c>
      <c r="AM201">
        <v>28.45</v>
      </c>
      <c r="AN201">
        <v>7.0000000000000007E-2</v>
      </c>
      <c r="AO201">
        <v>28059.89</v>
      </c>
      <c r="AP201">
        <v>0</v>
      </c>
      <c r="AQ201">
        <v>155.25</v>
      </c>
      <c r="AR201">
        <v>0</v>
      </c>
      <c r="AS201">
        <v>0</v>
      </c>
      <c r="AT201">
        <v>70</v>
      </c>
      <c r="AU201">
        <v>10</v>
      </c>
      <c r="AV201">
        <v>1</v>
      </c>
      <c r="AW201">
        <v>1</v>
      </c>
      <c r="AZ201">
        <v>1</v>
      </c>
      <c r="BA201">
        <v>1</v>
      </c>
      <c r="BB201">
        <v>1</v>
      </c>
      <c r="BC201">
        <v>1</v>
      </c>
      <c r="BD201" t="s">
        <v>3</v>
      </c>
      <c r="BE201" t="s">
        <v>3</v>
      </c>
      <c r="BF201" t="s">
        <v>3</v>
      </c>
      <c r="BG201" t="s">
        <v>3</v>
      </c>
      <c r="BH201">
        <v>0</v>
      </c>
      <c r="BI201">
        <v>4</v>
      </c>
      <c r="BJ201" t="s">
        <v>204</v>
      </c>
      <c r="BM201">
        <v>0</v>
      </c>
      <c r="BN201">
        <v>0</v>
      </c>
      <c r="BO201" t="s">
        <v>3</v>
      </c>
      <c r="BP201">
        <v>0</v>
      </c>
      <c r="BQ201">
        <v>1</v>
      </c>
      <c r="BR201">
        <v>0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 t="s">
        <v>3</v>
      </c>
      <c r="BZ201">
        <v>70</v>
      </c>
      <c r="CA201">
        <v>10</v>
      </c>
      <c r="CE201">
        <v>0</v>
      </c>
      <c r="CF201">
        <v>0</v>
      </c>
      <c r="CG201">
        <v>0</v>
      </c>
      <c r="CM201">
        <v>0</v>
      </c>
      <c r="CN201" t="s">
        <v>3</v>
      </c>
      <c r="CO201">
        <v>0</v>
      </c>
      <c r="CP201">
        <f t="shared" si="123"/>
        <v>16517.09</v>
      </c>
      <c r="CQ201">
        <f t="shared" si="124"/>
        <v>354251.65</v>
      </c>
      <c r="CR201">
        <f t="shared" si="125"/>
        <v>28.45</v>
      </c>
      <c r="CS201">
        <f t="shared" si="126"/>
        <v>7.0000000000000007E-2</v>
      </c>
      <c r="CT201">
        <f t="shared" si="127"/>
        <v>28059.89</v>
      </c>
      <c r="CU201">
        <f t="shared" si="128"/>
        <v>0</v>
      </c>
      <c r="CV201">
        <f t="shared" si="129"/>
        <v>155.25</v>
      </c>
      <c r="CW201">
        <f t="shared" si="130"/>
        <v>0</v>
      </c>
      <c r="CX201">
        <f t="shared" si="131"/>
        <v>0</v>
      </c>
      <c r="CY201">
        <f t="shared" si="132"/>
        <v>848.53300000000002</v>
      </c>
      <c r="CZ201">
        <f t="shared" si="133"/>
        <v>121.21900000000001</v>
      </c>
      <c r="DC201" t="s">
        <v>3</v>
      </c>
      <c r="DD201" t="s">
        <v>3</v>
      </c>
      <c r="DE201" t="s">
        <v>3</v>
      </c>
      <c r="DF201" t="s">
        <v>3</v>
      </c>
      <c r="DG201" t="s">
        <v>3</v>
      </c>
      <c r="DH201" t="s">
        <v>3</v>
      </c>
      <c r="DI201" t="s">
        <v>3</v>
      </c>
      <c r="DJ201" t="s">
        <v>3</v>
      </c>
      <c r="DK201" t="s">
        <v>3</v>
      </c>
      <c r="DL201" t="s">
        <v>3</v>
      </c>
      <c r="DM201" t="s">
        <v>3</v>
      </c>
      <c r="DN201">
        <v>0</v>
      </c>
      <c r="DO201">
        <v>0</v>
      </c>
      <c r="DP201">
        <v>1</v>
      </c>
      <c r="DQ201">
        <v>1</v>
      </c>
      <c r="DU201">
        <v>1007</v>
      </c>
      <c r="DV201" t="s">
        <v>191</v>
      </c>
      <c r="DW201" t="s">
        <v>191</v>
      </c>
      <c r="DX201">
        <v>100</v>
      </c>
      <c r="EE201">
        <v>55317522</v>
      </c>
      <c r="EF201">
        <v>1</v>
      </c>
      <c r="EG201" t="s">
        <v>19</v>
      </c>
      <c r="EH201">
        <v>0</v>
      </c>
      <c r="EI201" t="s">
        <v>3</v>
      </c>
      <c r="EJ201">
        <v>4</v>
      </c>
      <c r="EK201">
        <v>0</v>
      </c>
      <c r="EL201" t="s">
        <v>20</v>
      </c>
      <c r="EM201" t="s">
        <v>21</v>
      </c>
      <c r="EO201" t="s">
        <v>3</v>
      </c>
      <c r="EQ201">
        <v>0</v>
      </c>
      <c r="ER201">
        <v>382339.99</v>
      </c>
      <c r="ES201">
        <v>354251.65</v>
      </c>
      <c r="ET201">
        <v>28.45</v>
      </c>
      <c r="EU201">
        <v>7.0000000000000007E-2</v>
      </c>
      <c r="EV201">
        <v>28059.89</v>
      </c>
      <c r="EW201">
        <v>155.25</v>
      </c>
      <c r="EX201">
        <v>0</v>
      </c>
      <c r="EY201">
        <v>0</v>
      </c>
      <c r="FQ201">
        <v>0</v>
      </c>
      <c r="FR201">
        <f t="shared" si="134"/>
        <v>0</v>
      </c>
      <c r="FS201">
        <v>0</v>
      </c>
      <c r="FX201">
        <v>70</v>
      </c>
      <c r="FY201">
        <v>10</v>
      </c>
      <c r="GA201" t="s">
        <v>3</v>
      </c>
      <c r="GD201">
        <v>0</v>
      </c>
      <c r="GF201">
        <v>-904643448</v>
      </c>
      <c r="GG201">
        <v>2</v>
      </c>
      <c r="GH201">
        <v>1</v>
      </c>
      <c r="GI201">
        <v>-2</v>
      </c>
      <c r="GJ201">
        <v>0</v>
      </c>
      <c r="GK201">
        <f>ROUND(R201*(R12)/100,2)</f>
        <v>0</v>
      </c>
      <c r="GL201">
        <f t="shared" si="135"/>
        <v>0</v>
      </c>
      <c r="GM201">
        <f>ROUND(O201+X201+Y201+GK201,2)+GX201</f>
        <v>17486.84</v>
      </c>
      <c r="GN201">
        <f>IF(OR(BI201=0,BI201=1),ROUND(O201+X201+Y201+GK201,2),0)</f>
        <v>0</v>
      </c>
      <c r="GO201">
        <f>IF(BI201=2,ROUND(O201+X201+Y201+GK201,2),0)</f>
        <v>0</v>
      </c>
      <c r="GP201">
        <f>IF(BI201=4,ROUND(O201+X201+Y201+GK201,2)+GX201,0)</f>
        <v>17486.84</v>
      </c>
      <c r="GR201">
        <v>0</v>
      </c>
      <c r="GS201">
        <v>3</v>
      </c>
      <c r="GT201">
        <v>0</v>
      </c>
      <c r="GU201" t="s">
        <v>3</v>
      </c>
      <c r="GV201">
        <f t="shared" si="136"/>
        <v>0</v>
      </c>
      <c r="GW201">
        <v>1</v>
      </c>
      <c r="GX201">
        <f t="shared" si="137"/>
        <v>0</v>
      </c>
      <c r="HA201">
        <v>0</v>
      </c>
      <c r="HB201">
        <v>0</v>
      </c>
      <c r="HC201">
        <f t="shared" si="138"/>
        <v>0</v>
      </c>
      <c r="IK201">
        <v>0</v>
      </c>
    </row>
    <row r="202" spans="1:245" x14ac:dyDescent="0.2">
      <c r="A202">
        <v>17</v>
      </c>
      <c r="B202">
        <v>1</v>
      </c>
      <c r="C202">
        <f>ROW(SmtRes!A63)</f>
        <v>63</v>
      </c>
      <c r="D202">
        <f>ROW(EtalonRes!A59)</f>
        <v>59</v>
      </c>
      <c r="E202" t="s">
        <v>205</v>
      </c>
      <c r="F202" t="s">
        <v>206</v>
      </c>
      <c r="G202" t="s">
        <v>207</v>
      </c>
      <c r="H202" t="s">
        <v>120</v>
      </c>
      <c r="I202">
        <v>0.12</v>
      </c>
      <c r="J202">
        <v>0</v>
      </c>
      <c r="O202">
        <f t="shared" si="103"/>
        <v>12514.88</v>
      </c>
      <c r="P202">
        <f t="shared" si="104"/>
        <v>6388.02</v>
      </c>
      <c r="Q202">
        <f t="shared" si="105"/>
        <v>0</v>
      </c>
      <c r="R202">
        <f t="shared" si="106"/>
        <v>0</v>
      </c>
      <c r="S202">
        <f t="shared" si="107"/>
        <v>6126.86</v>
      </c>
      <c r="T202">
        <f t="shared" si="108"/>
        <v>0</v>
      </c>
      <c r="U202">
        <f t="shared" si="109"/>
        <v>27.323999999999998</v>
      </c>
      <c r="V202">
        <f t="shared" si="110"/>
        <v>0</v>
      </c>
      <c r="W202">
        <f t="shared" si="111"/>
        <v>0</v>
      </c>
      <c r="X202">
        <f t="shared" si="112"/>
        <v>4288.8</v>
      </c>
      <c r="Y202">
        <f t="shared" si="113"/>
        <v>612.69000000000005</v>
      </c>
      <c r="AA202">
        <v>55574044</v>
      </c>
      <c r="AB202">
        <f t="shared" si="114"/>
        <v>104290.69</v>
      </c>
      <c r="AC202">
        <f t="shared" si="115"/>
        <v>53233.52</v>
      </c>
      <c r="AD202">
        <f t="shared" si="116"/>
        <v>0</v>
      </c>
      <c r="AE202">
        <f t="shared" si="117"/>
        <v>0</v>
      </c>
      <c r="AF202">
        <f t="shared" si="118"/>
        <v>51057.17</v>
      </c>
      <c r="AG202">
        <f t="shared" si="119"/>
        <v>0</v>
      </c>
      <c r="AH202">
        <f t="shared" si="120"/>
        <v>227.7</v>
      </c>
      <c r="AI202">
        <f t="shared" si="121"/>
        <v>0</v>
      </c>
      <c r="AJ202">
        <f t="shared" si="122"/>
        <v>0</v>
      </c>
      <c r="AK202">
        <v>104290.69</v>
      </c>
      <c r="AL202">
        <v>53233.52</v>
      </c>
      <c r="AM202">
        <v>0</v>
      </c>
      <c r="AN202">
        <v>0</v>
      </c>
      <c r="AO202">
        <v>51057.17</v>
      </c>
      <c r="AP202">
        <v>0</v>
      </c>
      <c r="AQ202">
        <v>227.7</v>
      </c>
      <c r="AR202">
        <v>0</v>
      </c>
      <c r="AS202">
        <v>0</v>
      </c>
      <c r="AT202">
        <v>70</v>
      </c>
      <c r="AU202">
        <v>10</v>
      </c>
      <c r="AV202">
        <v>1</v>
      </c>
      <c r="AW202">
        <v>1</v>
      </c>
      <c r="AZ202">
        <v>1</v>
      </c>
      <c r="BA202">
        <v>1</v>
      </c>
      <c r="BB202">
        <v>1</v>
      </c>
      <c r="BC202">
        <v>1</v>
      </c>
      <c r="BD202" t="s">
        <v>3</v>
      </c>
      <c r="BE202" t="s">
        <v>3</v>
      </c>
      <c r="BF202" t="s">
        <v>3</v>
      </c>
      <c r="BG202" t="s">
        <v>3</v>
      </c>
      <c r="BH202">
        <v>0</v>
      </c>
      <c r="BI202">
        <v>4</v>
      </c>
      <c r="BJ202" t="s">
        <v>208</v>
      </c>
      <c r="BM202">
        <v>0</v>
      </c>
      <c r="BN202">
        <v>0</v>
      </c>
      <c r="BO202" t="s">
        <v>3</v>
      </c>
      <c r="BP202">
        <v>0</v>
      </c>
      <c r="BQ202">
        <v>1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 t="s">
        <v>3</v>
      </c>
      <c r="BZ202">
        <v>70</v>
      </c>
      <c r="CA202">
        <v>10</v>
      </c>
      <c r="CE202">
        <v>0</v>
      </c>
      <c r="CF202">
        <v>0</v>
      </c>
      <c r="CG202">
        <v>0</v>
      </c>
      <c r="CM202">
        <v>0</v>
      </c>
      <c r="CN202" t="s">
        <v>3</v>
      </c>
      <c r="CO202">
        <v>0</v>
      </c>
      <c r="CP202">
        <f t="shared" si="123"/>
        <v>12514.880000000001</v>
      </c>
      <c r="CQ202">
        <f t="shared" si="124"/>
        <v>53233.52</v>
      </c>
      <c r="CR202">
        <f t="shared" si="125"/>
        <v>0</v>
      </c>
      <c r="CS202">
        <f t="shared" si="126"/>
        <v>0</v>
      </c>
      <c r="CT202">
        <f t="shared" si="127"/>
        <v>51057.17</v>
      </c>
      <c r="CU202">
        <f t="shared" si="128"/>
        <v>0</v>
      </c>
      <c r="CV202">
        <f t="shared" si="129"/>
        <v>227.7</v>
      </c>
      <c r="CW202">
        <f t="shared" si="130"/>
        <v>0</v>
      </c>
      <c r="CX202">
        <f t="shared" si="131"/>
        <v>0</v>
      </c>
      <c r="CY202">
        <f t="shared" si="132"/>
        <v>4288.8019999999997</v>
      </c>
      <c r="CZ202">
        <f t="shared" si="133"/>
        <v>612.68600000000004</v>
      </c>
      <c r="DC202" t="s">
        <v>3</v>
      </c>
      <c r="DD202" t="s">
        <v>3</v>
      </c>
      <c r="DE202" t="s">
        <v>3</v>
      </c>
      <c r="DF202" t="s">
        <v>3</v>
      </c>
      <c r="DG202" t="s">
        <v>3</v>
      </c>
      <c r="DH202" t="s">
        <v>3</v>
      </c>
      <c r="DI202" t="s">
        <v>3</v>
      </c>
      <c r="DJ202" t="s">
        <v>3</v>
      </c>
      <c r="DK202" t="s">
        <v>3</v>
      </c>
      <c r="DL202" t="s">
        <v>3</v>
      </c>
      <c r="DM202" t="s">
        <v>3</v>
      </c>
      <c r="DN202">
        <v>0</v>
      </c>
      <c r="DO202">
        <v>0</v>
      </c>
      <c r="DP202">
        <v>1</v>
      </c>
      <c r="DQ202">
        <v>1</v>
      </c>
      <c r="DU202">
        <v>1009</v>
      </c>
      <c r="DV202" t="s">
        <v>120</v>
      </c>
      <c r="DW202" t="s">
        <v>120</v>
      </c>
      <c r="DX202">
        <v>1000</v>
      </c>
      <c r="EE202">
        <v>55317522</v>
      </c>
      <c r="EF202">
        <v>1</v>
      </c>
      <c r="EG202" t="s">
        <v>19</v>
      </c>
      <c r="EH202">
        <v>0</v>
      </c>
      <c r="EI202" t="s">
        <v>3</v>
      </c>
      <c r="EJ202">
        <v>4</v>
      </c>
      <c r="EK202">
        <v>0</v>
      </c>
      <c r="EL202" t="s">
        <v>20</v>
      </c>
      <c r="EM202" t="s">
        <v>21</v>
      </c>
      <c r="EO202" t="s">
        <v>3</v>
      </c>
      <c r="EQ202">
        <v>0</v>
      </c>
      <c r="ER202">
        <v>104290.69</v>
      </c>
      <c r="ES202">
        <v>53233.52</v>
      </c>
      <c r="ET202">
        <v>0</v>
      </c>
      <c r="EU202">
        <v>0</v>
      </c>
      <c r="EV202">
        <v>51057.17</v>
      </c>
      <c r="EW202">
        <v>227.7</v>
      </c>
      <c r="EX202">
        <v>0</v>
      </c>
      <c r="EY202">
        <v>0</v>
      </c>
      <c r="FQ202">
        <v>0</v>
      </c>
      <c r="FR202">
        <f t="shared" si="134"/>
        <v>0</v>
      </c>
      <c r="FS202">
        <v>0</v>
      </c>
      <c r="FX202">
        <v>70</v>
      </c>
      <c r="FY202">
        <v>10</v>
      </c>
      <c r="GA202" t="s">
        <v>3</v>
      </c>
      <c r="GD202">
        <v>0</v>
      </c>
      <c r="GF202">
        <v>857734252</v>
      </c>
      <c r="GG202">
        <v>2</v>
      </c>
      <c r="GH202">
        <v>1</v>
      </c>
      <c r="GI202">
        <v>-2</v>
      </c>
      <c r="GJ202">
        <v>0</v>
      </c>
      <c r="GK202">
        <f>ROUND(R202*(R12)/100,2)</f>
        <v>0</v>
      </c>
      <c r="GL202">
        <f t="shared" si="135"/>
        <v>0</v>
      </c>
      <c r="GM202">
        <f>ROUND(O202+X202+Y202+GK202,2)+GX202</f>
        <v>17416.37</v>
      </c>
      <c r="GN202">
        <f>IF(OR(BI202=0,BI202=1),ROUND(O202+X202+Y202+GK202,2),0)</f>
        <v>0</v>
      </c>
      <c r="GO202">
        <f>IF(BI202=2,ROUND(O202+X202+Y202+GK202,2),0)</f>
        <v>0</v>
      </c>
      <c r="GP202">
        <f>IF(BI202=4,ROUND(O202+X202+Y202+GK202,2)+GX202,0)</f>
        <v>17416.37</v>
      </c>
      <c r="GR202">
        <v>0</v>
      </c>
      <c r="GS202">
        <v>3</v>
      </c>
      <c r="GT202">
        <v>0</v>
      </c>
      <c r="GU202" t="s">
        <v>3</v>
      </c>
      <c r="GV202">
        <f t="shared" si="136"/>
        <v>0</v>
      </c>
      <c r="GW202">
        <v>1</v>
      </c>
      <c r="GX202">
        <f t="shared" si="137"/>
        <v>0</v>
      </c>
      <c r="HA202">
        <v>0</v>
      </c>
      <c r="HB202">
        <v>0</v>
      </c>
      <c r="HC202">
        <f t="shared" si="138"/>
        <v>0</v>
      </c>
      <c r="IK202">
        <v>0</v>
      </c>
    </row>
    <row r="203" spans="1:245" x14ac:dyDescent="0.2">
      <c r="A203">
        <v>17</v>
      </c>
      <c r="B203">
        <v>1</v>
      </c>
      <c r="C203">
        <f>ROW(SmtRes!A67)</f>
        <v>67</v>
      </c>
      <c r="D203">
        <f>ROW(EtalonRes!A63)</f>
        <v>63</v>
      </c>
      <c r="E203" t="s">
        <v>209</v>
      </c>
      <c r="F203" t="s">
        <v>210</v>
      </c>
      <c r="G203" t="s">
        <v>211</v>
      </c>
      <c r="H203" t="s">
        <v>120</v>
      </c>
      <c r="I203">
        <v>2.4300000000000002</v>
      </c>
      <c r="J203">
        <v>0</v>
      </c>
      <c r="O203">
        <f t="shared" si="103"/>
        <v>163245.07</v>
      </c>
      <c r="P203">
        <f t="shared" si="104"/>
        <v>137433.39000000001</v>
      </c>
      <c r="Q203">
        <f t="shared" si="105"/>
        <v>2909.63</v>
      </c>
      <c r="R203">
        <f t="shared" si="106"/>
        <v>2.67</v>
      </c>
      <c r="S203">
        <f t="shared" si="107"/>
        <v>22902.05</v>
      </c>
      <c r="T203">
        <f t="shared" si="108"/>
        <v>0</v>
      </c>
      <c r="U203">
        <f t="shared" si="109"/>
        <v>87.74730000000001</v>
      </c>
      <c r="V203">
        <f t="shared" si="110"/>
        <v>0</v>
      </c>
      <c r="W203">
        <f t="shared" si="111"/>
        <v>0</v>
      </c>
      <c r="X203">
        <f t="shared" si="112"/>
        <v>16031.44</v>
      </c>
      <c r="Y203">
        <f t="shared" si="113"/>
        <v>2290.21</v>
      </c>
      <c r="AA203">
        <v>55574044</v>
      </c>
      <c r="AB203">
        <f t="shared" si="114"/>
        <v>67179.039999999994</v>
      </c>
      <c r="AC203">
        <f t="shared" si="115"/>
        <v>56556.95</v>
      </c>
      <c r="AD203">
        <f t="shared" si="116"/>
        <v>1197.3800000000001</v>
      </c>
      <c r="AE203">
        <f t="shared" si="117"/>
        <v>1.1000000000000001</v>
      </c>
      <c r="AF203">
        <f t="shared" si="118"/>
        <v>9424.7099999999991</v>
      </c>
      <c r="AG203">
        <f t="shared" si="119"/>
        <v>0</v>
      </c>
      <c r="AH203">
        <f t="shared" si="120"/>
        <v>36.11</v>
      </c>
      <c r="AI203">
        <f t="shared" si="121"/>
        <v>0</v>
      </c>
      <c r="AJ203">
        <f t="shared" si="122"/>
        <v>0</v>
      </c>
      <c r="AK203">
        <v>67179.039999999994</v>
      </c>
      <c r="AL203">
        <v>56556.95</v>
      </c>
      <c r="AM203">
        <v>1197.3800000000001</v>
      </c>
      <c r="AN203">
        <v>1.1000000000000001</v>
      </c>
      <c r="AO203">
        <v>9424.7099999999991</v>
      </c>
      <c r="AP203">
        <v>0</v>
      </c>
      <c r="AQ203">
        <v>36.11</v>
      </c>
      <c r="AR203">
        <v>0</v>
      </c>
      <c r="AS203">
        <v>0</v>
      </c>
      <c r="AT203">
        <v>70</v>
      </c>
      <c r="AU203">
        <v>10</v>
      </c>
      <c r="AV203">
        <v>1</v>
      </c>
      <c r="AW203">
        <v>1</v>
      </c>
      <c r="AZ203">
        <v>1</v>
      </c>
      <c r="BA203">
        <v>1</v>
      </c>
      <c r="BB203">
        <v>1</v>
      </c>
      <c r="BC203">
        <v>1</v>
      </c>
      <c r="BD203" t="s">
        <v>3</v>
      </c>
      <c r="BE203" t="s">
        <v>3</v>
      </c>
      <c r="BF203" t="s">
        <v>3</v>
      </c>
      <c r="BG203" t="s">
        <v>3</v>
      </c>
      <c r="BH203">
        <v>0</v>
      </c>
      <c r="BI203">
        <v>4</v>
      </c>
      <c r="BJ203" t="s">
        <v>212</v>
      </c>
      <c r="BM203">
        <v>0</v>
      </c>
      <c r="BN203">
        <v>0</v>
      </c>
      <c r="BO203" t="s">
        <v>3</v>
      </c>
      <c r="BP203">
        <v>0</v>
      </c>
      <c r="BQ203">
        <v>1</v>
      </c>
      <c r="BR203">
        <v>0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 t="s">
        <v>3</v>
      </c>
      <c r="BZ203">
        <v>70</v>
      </c>
      <c r="CA203">
        <v>10</v>
      </c>
      <c r="CE203">
        <v>0</v>
      </c>
      <c r="CF203">
        <v>0</v>
      </c>
      <c r="CG203">
        <v>0</v>
      </c>
      <c r="CM203">
        <v>0</v>
      </c>
      <c r="CN203" t="s">
        <v>3</v>
      </c>
      <c r="CO203">
        <v>0</v>
      </c>
      <c r="CP203">
        <f t="shared" si="123"/>
        <v>163245.07</v>
      </c>
      <c r="CQ203">
        <f t="shared" si="124"/>
        <v>56556.95</v>
      </c>
      <c r="CR203">
        <f t="shared" si="125"/>
        <v>1197.3800000000001</v>
      </c>
      <c r="CS203">
        <f t="shared" si="126"/>
        <v>1.1000000000000001</v>
      </c>
      <c r="CT203">
        <f t="shared" si="127"/>
        <v>9424.7099999999991</v>
      </c>
      <c r="CU203">
        <f t="shared" si="128"/>
        <v>0</v>
      </c>
      <c r="CV203">
        <f t="shared" si="129"/>
        <v>36.11</v>
      </c>
      <c r="CW203">
        <f t="shared" si="130"/>
        <v>0</v>
      </c>
      <c r="CX203">
        <f t="shared" si="131"/>
        <v>0</v>
      </c>
      <c r="CY203">
        <f t="shared" si="132"/>
        <v>16031.434999999999</v>
      </c>
      <c r="CZ203">
        <f t="shared" si="133"/>
        <v>2290.2049999999999</v>
      </c>
      <c r="DC203" t="s">
        <v>3</v>
      </c>
      <c r="DD203" t="s">
        <v>3</v>
      </c>
      <c r="DE203" t="s">
        <v>3</v>
      </c>
      <c r="DF203" t="s">
        <v>3</v>
      </c>
      <c r="DG203" t="s">
        <v>3</v>
      </c>
      <c r="DH203" t="s">
        <v>3</v>
      </c>
      <c r="DI203" t="s">
        <v>3</v>
      </c>
      <c r="DJ203" t="s">
        <v>3</v>
      </c>
      <c r="DK203" t="s">
        <v>3</v>
      </c>
      <c r="DL203" t="s">
        <v>3</v>
      </c>
      <c r="DM203" t="s">
        <v>3</v>
      </c>
      <c r="DN203">
        <v>0</v>
      </c>
      <c r="DO203">
        <v>0</v>
      </c>
      <c r="DP203">
        <v>1</v>
      </c>
      <c r="DQ203">
        <v>1</v>
      </c>
      <c r="DU203">
        <v>1009</v>
      </c>
      <c r="DV203" t="s">
        <v>120</v>
      </c>
      <c r="DW203" t="s">
        <v>120</v>
      </c>
      <c r="DX203">
        <v>1000</v>
      </c>
      <c r="EE203">
        <v>55317522</v>
      </c>
      <c r="EF203">
        <v>1</v>
      </c>
      <c r="EG203" t="s">
        <v>19</v>
      </c>
      <c r="EH203">
        <v>0</v>
      </c>
      <c r="EI203" t="s">
        <v>3</v>
      </c>
      <c r="EJ203">
        <v>4</v>
      </c>
      <c r="EK203">
        <v>0</v>
      </c>
      <c r="EL203" t="s">
        <v>20</v>
      </c>
      <c r="EM203" t="s">
        <v>21</v>
      </c>
      <c r="EO203" t="s">
        <v>3</v>
      </c>
      <c r="EQ203">
        <v>0</v>
      </c>
      <c r="ER203">
        <v>67179.039999999994</v>
      </c>
      <c r="ES203">
        <v>56556.95</v>
      </c>
      <c r="ET203">
        <v>1197.3800000000001</v>
      </c>
      <c r="EU203">
        <v>1.1000000000000001</v>
      </c>
      <c r="EV203">
        <v>9424.7099999999991</v>
      </c>
      <c r="EW203">
        <v>36.11</v>
      </c>
      <c r="EX203">
        <v>0</v>
      </c>
      <c r="EY203">
        <v>0</v>
      </c>
      <c r="FQ203">
        <v>0</v>
      </c>
      <c r="FR203">
        <f t="shared" si="134"/>
        <v>0</v>
      </c>
      <c r="FS203">
        <v>0</v>
      </c>
      <c r="FX203">
        <v>70</v>
      </c>
      <c r="FY203">
        <v>10</v>
      </c>
      <c r="GA203" t="s">
        <v>3</v>
      </c>
      <c r="GD203">
        <v>0</v>
      </c>
      <c r="GF203">
        <v>-182536330</v>
      </c>
      <c r="GG203">
        <v>2</v>
      </c>
      <c r="GH203">
        <v>1</v>
      </c>
      <c r="GI203">
        <v>-2</v>
      </c>
      <c r="GJ203">
        <v>0</v>
      </c>
      <c r="GK203">
        <f>ROUND(R203*(R12)/100,2)</f>
        <v>2.88</v>
      </c>
      <c r="GL203">
        <f t="shared" si="135"/>
        <v>0</v>
      </c>
      <c r="GM203">
        <f>ROUND(O203+X203+Y203+GK203,2)+GX203</f>
        <v>181569.6</v>
      </c>
      <c r="GN203">
        <f>IF(OR(BI203=0,BI203=1),ROUND(O203+X203+Y203+GK203,2),0)</f>
        <v>0</v>
      </c>
      <c r="GO203">
        <f>IF(BI203=2,ROUND(O203+X203+Y203+GK203,2),0)</f>
        <v>0</v>
      </c>
      <c r="GP203">
        <f>IF(BI203=4,ROUND(O203+X203+Y203+GK203,2)+GX203,0)</f>
        <v>181569.6</v>
      </c>
      <c r="GR203">
        <v>0</v>
      </c>
      <c r="GS203">
        <v>3</v>
      </c>
      <c r="GT203">
        <v>0</v>
      </c>
      <c r="GU203" t="s">
        <v>3</v>
      </c>
      <c r="GV203">
        <f t="shared" si="136"/>
        <v>0</v>
      </c>
      <c r="GW203">
        <v>1</v>
      </c>
      <c r="GX203">
        <f t="shared" si="137"/>
        <v>0</v>
      </c>
      <c r="HA203">
        <v>0</v>
      </c>
      <c r="HB203">
        <v>0</v>
      </c>
      <c r="HC203">
        <f t="shared" si="138"/>
        <v>0</v>
      </c>
      <c r="IK203">
        <v>0</v>
      </c>
    </row>
    <row r="204" spans="1:245" x14ac:dyDescent="0.2">
      <c r="A204">
        <v>18</v>
      </c>
      <c r="B204">
        <v>1</v>
      </c>
      <c r="C204">
        <v>67</v>
      </c>
      <c r="E204" t="s">
        <v>213</v>
      </c>
      <c r="F204" t="s">
        <v>214</v>
      </c>
      <c r="G204" t="s">
        <v>215</v>
      </c>
      <c r="H204" t="s">
        <v>120</v>
      </c>
      <c r="I204">
        <f>I203*J204</f>
        <v>-2.4300000000000002</v>
      </c>
      <c r="J204">
        <v>-1</v>
      </c>
      <c r="O204">
        <f t="shared" si="103"/>
        <v>-129357.45</v>
      </c>
      <c r="P204">
        <f t="shared" si="104"/>
        <v>-129357.45</v>
      </c>
      <c r="Q204">
        <f t="shared" si="105"/>
        <v>0</v>
      </c>
      <c r="R204">
        <f t="shared" si="106"/>
        <v>0</v>
      </c>
      <c r="S204">
        <f t="shared" si="107"/>
        <v>0</v>
      </c>
      <c r="T204">
        <f t="shared" si="108"/>
        <v>0</v>
      </c>
      <c r="U204">
        <f t="shared" si="109"/>
        <v>0</v>
      </c>
      <c r="V204">
        <f t="shared" si="110"/>
        <v>0</v>
      </c>
      <c r="W204">
        <f t="shared" si="111"/>
        <v>0</v>
      </c>
      <c r="X204">
        <f t="shared" si="112"/>
        <v>0</v>
      </c>
      <c r="Y204">
        <f t="shared" si="113"/>
        <v>0</v>
      </c>
      <c r="AA204">
        <v>55574044</v>
      </c>
      <c r="AB204">
        <f t="shared" si="114"/>
        <v>53233.52</v>
      </c>
      <c r="AC204">
        <f t="shared" si="115"/>
        <v>53233.52</v>
      </c>
      <c r="AD204">
        <f t="shared" si="116"/>
        <v>0</v>
      </c>
      <c r="AE204">
        <f t="shared" si="117"/>
        <v>0</v>
      </c>
      <c r="AF204">
        <f t="shared" si="118"/>
        <v>0</v>
      </c>
      <c r="AG204">
        <f t="shared" si="119"/>
        <v>0</v>
      </c>
      <c r="AH204">
        <f t="shared" si="120"/>
        <v>0</v>
      </c>
      <c r="AI204">
        <f t="shared" si="121"/>
        <v>0</v>
      </c>
      <c r="AJ204">
        <f t="shared" si="122"/>
        <v>0</v>
      </c>
      <c r="AK204">
        <v>53233.52</v>
      </c>
      <c r="AL204">
        <v>53233.52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70</v>
      </c>
      <c r="AU204">
        <v>10</v>
      </c>
      <c r="AV204">
        <v>1</v>
      </c>
      <c r="AW204">
        <v>1</v>
      </c>
      <c r="AZ204">
        <v>1</v>
      </c>
      <c r="BA204">
        <v>1</v>
      </c>
      <c r="BB204">
        <v>1</v>
      </c>
      <c r="BC204">
        <v>1</v>
      </c>
      <c r="BD204" t="s">
        <v>3</v>
      </c>
      <c r="BE204" t="s">
        <v>3</v>
      </c>
      <c r="BF204" t="s">
        <v>3</v>
      </c>
      <c r="BG204" t="s">
        <v>3</v>
      </c>
      <c r="BH204">
        <v>3</v>
      </c>
      <c r="BI204">
        <v>4</v>
      </c>
      <c r="BJ204" t="s">
        <v>216</v>
      </c>
      <c r="BM204">
        <v>0</v>
      </c>
      <c r="BN204">
        <v>0</v>
      </c>
      <c r="BO204" t="s">
        <v>3</v>
      </c>
      <c r="BP204">
        <v>0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 t="s">
        <v>3</v>
      </c>
      <c r="BZ204">
        <v>70</v>
      </c>
      <c r="CA204">
        <v>10</v>
      </c>
      <c r="CE204">
        <v>0</v>
      </c>
      <c r="CF204">
        <v>0</v>
      </c>
      <c r="CG204">
        <v>0</v>
      </c>
      <c r="CM204">
        <v>0</v>
      </c>
      <c r="CN204" t="s">
        <v>3</v>
      </c>
      <c r="CO204">
        <v>0</v>
      </c>
      <c r="CP204">
        <f t="shared" si="123"/>
        <v>-129357.45</v>
      </c>
      <c r="CQ204">
        <f t="shared" si="124"/>
        <v>53233.52</v>
      </c>
      <c r="CR204">
        <f t="shared" si="125"/>
        <v>0</v>
      </c>
      <c r="CS204">
        <f t="shared" si="126"/>
        <v>0</v>
      </c>
      <c r="CT204">
        <f t="shared" si="127"/>
        <v>0</v>
      </c>
      <c r="CU204">
        <f t="shared" si="128"/>
        <v>0</v>
      </c>
      <c r="CV204">
        <f t="shared" si="129"/>
        <v>0</v>
      </c>
      <c r="CW204">
        <f t="shared" si="130"/>
        <v>0</v>
      </c>
      <c r="CX204">
        <f t="shared" si="131"/>
        <v>0</v>
      </c>
      <c r="CY204">
        <f t="shared" si="132"/>
        <v>0</v>
      </c>
      <c r="CZ204">
        <f t="shared" si="133"/>
        <v>0</v>
      </c>
      <c r="DC204" t="s">
        <v>3</v>
      </c>
      <c r="DD204" t="s">
        <v>3</v>
      </c>
      <c r="DE204" t="s">
        <v>3</v>
      </c>
      <c r="DF204" t="s">
        <v>3</v>
      </c>
      <c r="DG204" t="s">
        <v>3</v>
      </c>
      <c r="DH204" t="s">
        <v>3</v>
      </c>
      <c r="DI204" t="s">
        <v>3</v>
      </c>
      <c r="DJ204" t="s">
        <v>3</v>
      </c>
      <c r="DK204" t="s">
        <v>3</v>
      </c>
      <c r="DL204" t="s">
        <v>3</v>
      </c>
      <c r="DM204" t="s">
        <v>3</v>
      </c>
      <c r="DN204">
        <v>0</v>
      </c>
      <c r="DO204">
        <v>0</v>
      </c>
      <c r="DP204">
        <v>1</v>
      </c>
      <c r="DQ204">
        <v>1</v>
      </c>
      <c r="DU204">
        <v>1009</v>
      </c>
      <c r="DV204" t="s">
        <v>120</v>
      </c>
      <c r="DW204" t="s">
        <v>120</v>
      </c>
      <c r="DX204">
        <v>1000</v>
      </c>
      <c r="EE204">
        <v>55317522</v>
      </c>
      <c r="EF204">
        <v>1</v>
      </c>
      <c r="EG204" t="s">
        <v>19</v>
      </c>
      <c r="EH204">
        <v>0</v>
      </c>
      <c r="EI204" t="s">
        <v>3</v>
      </c>
      <c r="EJ204">
        <v>4</v>
      </c>
      <c r="EK204">
        <v>0</v>
      </c>
      <c r="EL204" t="s">
        <v>20</v>
      </c>
      <c r="EM204" t="s">
        <v>21</v>
      </c>
      <c r="EO204" t="s">
        <v>3</v>
      </c>
      <c r="EQ204">
        <v>32768</v>
      </c>
      <c r="ER204">
        <v>53233.52</v>
      </c>
      <c r="ES204">
        <v>53233.52</v>
      </c>
      <c r="ET204">
        <v>0</v>
      </c>
      <c r="EU204">
        <v>0</v>
      </c>
      <c r="EV204">
        <v>0</v>
      </c>
      <c r="EW204">
        <v>0</v>
      </c>
      <c r="EX204">
        <v>0</v>
      </c>
      <c r="FQ204">
        <v>0</v>
      </c>
      <c r="FR204">
        <f t="shared" si="134"/>
        <v>0</v>
      </c>
      <c r="FS204">
        <v>0</v>
      </c>
      <c r="FX204">
        <v>70</v>
      </c>
      <c r="FY204">
        <v>10</v>
      </c>
      <c r="GA204" t="s">
        <v>3</v>
      </c>
      <c r="GD204">
        <v>0</v>
      </c>
      <c r="GF204">
        <v>588667335</v>
      </c>
      <c r="GG204">
        <v>2</v>
      </c>
      <c r="GH204">
        <v>1</v>
      </c>
      <c r="GI204">
        <v>-2</v>
      </c>
      <c r="GJ204">
        <v>0</v>
      </c>
      <c r="GK204">
        <f>ROUND(R204*(R12)/100,2)</f>
        <v>0</v>
      </c>
      <c r="GL204">
        <f t="shared" si="135"/>
        <v>0</v>
      </c>
      <c r="GM204">
        <f>ROUND(O204+X204+Y204+GK204,2)+GX204</f>
        <v>-129357.45</v>
      </c>
      <c r="GN204">
        <f>IF(OR(BI204=0,BI204=1),ROUND(O204+X204+Y204+GK204,2),0)</f>
        <v>0</v>
      </c>
      <c r="GO204">
        <f>IF(BI204=2,ROUND(O204+X204+Y204+GK204,2),0)</f>
        <v>0</v>
      </c>
      <c r="GP204">
        <f>IF(BI204=4,ROUND(O204+X204+Y204+GK204,2)+GX204,0)</f>
        <v>-129357.45</v>
      </c>
      <c r="GR204">
        <v>0</v>
      </c>
      <c r="GS204">
        <v>3</v>
      </c>
      <c r="GT204">
        <v>0</v>
      </c>
      <c r="GU204" t="s">
        <v>3</v>
      </c>
      <c r="GV204">
        <f t="shared" si="136"/>
        <v>0</v>
      </c>
      <c r="GW204">
        <v>1</v>
      </c>
      <c r="GX204">
        <f t="shared" si="137"/>
        <v>0</v>
      </c>
      <c r="HA204">
        <v>0</v>
      </c>
      <c r="HB204">
        <v>0</v>
      </c>
      <c r="HC204">
        <f t="shared" si="138"/>
        <v>0</v>
      </c>
      <c r="IK204">
        <v>0</v>
      </c>
    </row>
    <row r="205" spans="1:245" x14ac:dyDescent="0.2">
      <c r="A205">
        <v>17</v>
      </c>
      <c r="B205">
        <v>1</v>
      </c>
      <c r="E205" t="s">
        <v>217</v>
      </c>
      <c r="F205" t="s">
        <v>218</v>
      </c>
      <c r="G205" t="s">
        <v>219</v>
      </c>
      <c r="H205" t="s">
        <v>180</v>
      </c>
      <c r="I205">
        <v>1</v>
      </c>
      <c r="J205">
        <v>0</v>
      </c>
      <c r="O205">
        <f t="shared" si="103"/>
        <v>1537500</v>
      </c>
      <c r="P205">
        <f t="shared" si="104"/>
        <v>1537500</v>
      </c>
      <c r="Q205">
        <f t="shared" si="105"/>
        <v>0</v>
      </c>
      <c r="R205">
        <f t="shared" si="106"/>
        <v>0</v>
      </c>
      <c r="S205">
        <f t="shared" si="107"/>
        <v>0</v>
      </c>
      <c r="T205">
        <f t="shared" si="108"/>
        <v>0</v>
      </c>
      <c r="U205">
        <f t="shared" si="109"/>
        <v>0</v>
      </c>
      <c r="V205">
        <f t="shared" si="110"/>
        <v>0</v>
      </c>
      <c r="W205">
        <f t="shared" si="111"/>
        <v>0</v>
      </c>
      <c r="X205">
        <f t="shared" si="112"/>
        <v>0</v>
      </c>
      <c r="Y205">
        <f t="shared" si="113"/>
        <v>0</v>
      </c>
      <c r="AA205">
        <v>55574044</v>
      </c>
      <c r="AB205">
        <f t="shared" si="114"/>
        <v>1537500</v>
      </c>
      <c r="AC205">
        <f t="shared" si="115"/>
        <v>1537500</v>
      </c>
      <c r="AD205">
        <f t="shared" si="116"/>
        <v>0</v>
      </c>
      <c r="AE205">
        <f t="shared" si="117"/>
        <v>0</v>
      </c>
      <c r="AF205">
        <f t="shared" si="118"/>
        <v>0</v>
      </c>
      <c r="AG205">
        <f t="shared" si="119"/>
        <v>0</v>
      </c>
      <c r="AH205">
        <f t="shared" si="120"/>
        <v>0</v>
      </c>
      <c r="AI205">
        <f t="shared" si="121"/>
        <v>0</v>
      </c>
      <c r="AJ205">
        <f t="shared" si="122"/>
        <v>0</v>
      </c>
      <c r="AK205">
        <v>1537500</v>
      </c>
      <c r="AL205">
        <v>1537500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1</v>
      </c>
      <c r="AZ205">
        <v>1</v>
      </c>
      <c r="BA205">
        <v>1</v>
      </c>
      <c r="BB205">
        <v>1</v>
      </c>
      <c r="BC205">
        <v>1</v>
      </c>
      <c r="BD205" t="s">
        <v>3</v>
      </c>
      <c r="BE205" t="s">
        <v>3</v>
      </c>
      <c r="BF205" t="s">
        <v>3</v>
      </c>
      <c r="BG205" t="s">
        <v>3</v>
      </c>
      <c r="BH205">
        <v>3</v>
      </c>
      <c r="BI205">
        <v>1</v>
      </c>
      <c r="BJ205" t="s">
        <v>3</v>
      </c>
      <c r="BM205">
        <v>6001</v>
      </c>
      <c r="BN205">
        <v>0</v>
      </c>
      <c r="BO205" t="s">
        <v>3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 t="s">
        <v>3</v>
      </c>
      <c r="BZ205">
        <v>0</v>
      </c>
      <c r="CA205">
        <v>0</v>
      </c>
      <c r="CE205">
        <v>0</v>
      </c>
      <c r="CF205">
        <v>0</v>
      </c>
      <c r="CG205">
        <v>0</v>
      </c>
      <c r="CM205">
        <v>0</v>
      </c>
      <c r="CN205" t="s">
        <v>3</v>
      </c>
      <c r="CO205">
        <v>0</v>
      </c>
      <c r="CP205">
        <f t="shared" si="123"/>
        <v>1537500</v>
      </c>
      <c r="CQ205">
        <f t="shared" si="124"/>
        <v>1537500</v>
      </c>
      <c r="CR205">
        <f t="shared" si="125"/>
        <v>0</v>
      </c>
      <c r="CS205">
        <f t="shared" si="126"/>
        <v>0</v>
      </c>
      <c r="CT205">
        <f t="shared" si="127"/>
        <v>0</v>
      </c>
      <c r="CU205">
        <f t="shared" si="128"/>
        <v>0</v>
      </c>
      <c r="CV205">
        <f t="shared" si="129"/>
        <v>0</v>
      </c>
      <c r="CW205">
        <f t="shared" si="130"/>
        <v>0</v>
      </c>
      <c r="CX205">
        <f t="shared" si="131"/>
        <v>0</v>
      </c>
      <c r="CY205">
        <f t="shared" si="132"/>
        <v>0</v>
      </c>
      <c r="CZ205">
        <f t="shared" si="133"/>
        <v>0</v>
      </c>
      <c r="DC205" t="s">
        <v>3</v>
      </c>
      <c r="DD205" t="s">
        <v>3</v>
      </c>
      <c r="DE205" t="s">
        <v>3</v>
      </c>
      <c r="DF205" t="s">
        <v>3</v>
      </c>
      <c r="DG205" t="s">
        <v>3</v>
      </c>
      <c r="DH205" t="s">
        <v>3</v>
      </c>
      <c r="DI205" t="s">
        <v>3</v>
      </c>
      <c r="DJ205" t="s">
        <v>3</v>
      </c>
      <c r="DK205" t="s">
        <v>3</v>
      </c>
      <c r="DL205" t="s">
        <v>3</v>
      </c>
      <c r="DM205" t="s">
        <v>3</v>
      </c>
      <c r="DN205">
        <v>0</v>
      </c>
      <c r="DO205">
        <v>0</v>
      </c>
      <c r="DP205">
        <v>1</v>
      </c>
      <c r="DQ205">
        <v>1</v>
      </c>
      <c r="DU205">
        <v>1010</v>
      </c>
      <c r="DV205" t="s">
        <v>180</v>
      </c>
      <c r="DW205" t="s">
        <v>180</v>
      </c>
      <c r="DX205">
        <v>1</v>
      </c>
      <c r="EE205">
        <v>55525620</v>
      </c>
      <c r="EF205">
        <v>0</v>
      </c>
      <c r="EG205" t="s">
        <v>220</v>
      </c>
      <c r="EH205">
        <v>0</v>
      </c>
      <c r="EI205" t="s">
        <v>3</v>
      </c>
      <c r="EJ205">
        <v>1</v>
      </c>
      <c r="EK205">
        <v>6001</v>
      </c>
      <c r="EL205" t="s">
        <v>221</v>
      </c>
      <c r="EM205" t="s">
        <v>220</v>
      </c>
      <c r="EO205" t="s">
        <v>3</v>
      </c>
      <c r="EQ205">
        <v>2097152</v>
      </c>
      <c r="ER205">
        <v>1537500</v>
      </c>
      <c r="ES205">
        <v>1537500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5</v>
      </c>
      <c r="FC205">
        <v>1</v>
      </c>
      <c r="FD205">
        <v>18</v>
      </c>
      <c r="FF205">
        <v>1845000</v>
      </c>
      <c r="FQ205">
        <v>0</v>
      </c>
      <c r="FR205">
        <f t="shared" si="134"/>
        <v>0</v>
      </c>
      <c r="FS205">
        <v>0</v>
      </c>
      <c r="FX205">
        <v>0</v>
      </c>
      <c r="FY205">
        <v>0</v>
      </c>
      <c r="GA205" t="s">
        <v>222</v>
      </c>
      <c r="GD205">
        <v>0</v>
      </c>
      <c r="GF205">
        <v>452948105</v>
      </c>
      <c r="GG205">
        <v>2</v>
      </c>
      <c r="GH205">
        <v>3</v>
      </c>
      <c r="GI205">
        <v>-2</v>
      </c>
      <c r="GJ205">
        <v>0</v>
      </c>
      <c r="GK205">
        <f>ROUND(R205*(R12)/100,2)</f>
        <v>0</v>
      </c>
      <c r="GL205">
        <f t="shared" si="135"/>
        <v>0</v>
      </c>
      <c r="GM205">
        <f>ROUND(O205+X205+Y205+GK205,2)+GX205</f>
        <v>1537500</v>
      </c>
      <c r="GN205">
        <f>IF(OR(BI205=0,BI205=1),ROUND(O205+X205+Y205+GK205,2),0)</f>
        <v>1537500</v>
      </c>
      <c r="GO205">
        <f>IF(BI205=2,ROUND(O205+X205+Y205+GK205,2),0)</f>
        <v>0</v>
      </c>
      <c r="GP205">
        <f>IF(BI205=4,ROUND(O205+X205+Y205+GK205,2)+GX205,0)</f>
        <v>0</v>
      </c>
      <c r="GR205">
        <v>1</v>
      </c>
      <c r="GS205">
        <v>1</v>
      </c>
      <c r="GT205">
        <v>0</v>
      </c>
      <c r="GU205" t="s">
        <v>3</v>
      </c>
      <c r="GV205">
        <f t="shared" si="136"/>
        <v>0</v>
      </c>
      <c r="GW205">
        <v>1</v>
      </c>
      <c r="GX205">
        <f t="shared" si="137"/>
        <v>0</v>
      </c>
      <c r="HA205">
        <v>0</v>
      </c>
      <c r="HB205">
        <v>0</v>
      </c>
      <c r="HC205">
        <f t="shared" si="138"/>
        <v>0</v>
      </c>
      <c r="IK205">
        <v>0</v>
      </c>
    </row>
    <row r="207" spans="1:245" x14ac:dyDescent="0.2">
      <c r="A207" s="2">
        <v>51</v>
      </c>
      <c r="B207" s="2">
        <f>B193</f>
        <v>1</v>
      </c>
      <c r="C207" s="2">
        <f>A193</f>
        <v>4</v>
      </c>
      <c r="D207" s="2">
        <f>ROW(A193)</f>
        <v>193</v>
      </c>
      <c r="E207" s="2"/>
      <c r="F207" s="2" t="str">
        <f>IF(F193&lt;&gt;"",F193,"")</f>
        <v>Новый раздел</v>
      </c>
      <c r="G207" s="2" t="str">
        <f>IF(G193&lt;&gt;"",G193,"")</f>
        <v>Установка игрового комплекса</v>
      </c>
      <c r="H207" s="2">
        <v>0</v>
      </c>
      <c r="I207" s="2"/>
      <c r="J207" s="2"/>
      <c r="K207" s="2"/>
      <c r="L207" s="2"/>
      <c r="M207" s="2"/>
      <c r="N207" s="2"/>
      <c r="O207" s="2">
        <f t="shared" ref="O207:T207" si="139">ROUND(AB207,2)</f>
        <v>1630695.37</v>
      </c>
      <c r="P207" s="2">
        <f t="shared" si="139"/>
        <v>1567267.63</v>
      </c>
      <c r="Q207" s="2">
        <f t="shared" si="139"/>
        <v>3180.95</v>
      </c>
      <c r="R207" s="2">
        <f t="shared" si="139"/>
        <v>149.29</v>
      </c>
      <c r="S207" s="2">
        <f t="shared" si="139"/>
        <v>60246.79</v>
      </c>
      <c r="T207" s="2">
        <f t="shared" si="139"/>
        <v>0</v>
      </c>
      <c r="U207" s="2">
        <f>AH207</f>
        <v>299.96369999999996</v>
      </c>
      <c r="V207" s="2">
        <f>AI207</f>
        <v>0</v>
      </c>
      <c r="W207" s="2">
        <f>ROUND(AJ207,2)</f>
        <v>0</v>
      </c>
      <c r="X207" s="2">
        <f>ROUND(AK207,2)</f>
        <v>42172.75</v>
      </c>
      <c r="Y207" s="2">
        <f>ROUND(AL207,2)</f>
        <v>6024.69</v>
      </c>
      <c r="Z207" s="2"/>
      <c r="AA207" s="2"/>
      <c r="AB207" s="2">
        <f>ROUND(SUMIF(AA197:AA205,"=55574044",O197:O205),2)</f>
        <v>1630695.37</v>
      </c>
      <c r="AC207" s="2">
        <f>ROUND(SUMIF(AA197:AA205,"=55574044",P197:P205),2)</f>
        <v>1567267.63</v>
      </c>
      <c r="AD207" s="2">
        <f>ROUND(SUMIF(AA197:AA205,"=55574044",Q197:Q205),2)</f>
        <v>3180.95</v>
      </c>
      <c r="AE207" s="2">
        <f>ROUND(SUMIF(AA197:AA205,"=55574044",R197:R205),2)</f>
        <v>149.29</v>
      </c>
      <c r="AF207" s="2">
        <f>ROUND(SUMIF(AA197:AA205,"=55574044",S197:S205),2)</f>
        <v>60246.79</v>
      </c>
      <c r="AG207" s="2">
        <f>ROUND(SUMIF(AA197:AA205,"=55574044",T197:T205),2)</f>
        <v>0</v>
      </c>
      <c r="AH207" s="2">
        <f>SUMIF(AA197:AA205,"=55574044",U197:U205)</f>
        <v>299.96369999999996</v>
      </c>
      <c r="AI207" s="2">
        <f>SUMIF(AA197:AA205,"=55574044",V197:V205)</f>
        <v>0</v>
      </c>
      <c r="AJ207" s="2">
        <f>ROUND(SUMIF(AA197:AA205,"=55574044",W197:W205),2)</f>
        <v>0</v>
      </c>
      <c r="AK207" s="2">
        <f>ROUND(SUMIF(AA197:AA205,"=55574044",X197:X205),2)</f>
        <v>42172.75</v>
      </c>
      <c r="AL207" s="2">
        <f>ROUND(SUMIF(AA197:AA205,"=55574044",Y197:Y205),2)</f>
        <v>6024.69</v>
      </c>
      <c r="AM207" s="2"/>
      <c r="AN207" s="2"/>
      <c r="AO207" s="2">
        <f t="shared" ref="AO207:BC207" si="140">ROUND(BX207,2)</f>
        <v>0</v>
      </c>
      <c r="AP207" s="2">
        <f t="shared" si="140"/>
        <v>0</v>
      </c>
      <c r="AQ207" s="2">
        <f t="shared" si="140"/>
        <v>0</v>
      </c>
      <c r="AR207" s="2">
        <f t="shared" si="140"/>
        <v>1678895.69</v>
      </c>
      <c r="AS207" s="2">
        <f t="shared" si="140"/>
        <v>1537500</v>
      </c>
      <c r="AT207" s="2">
        <f t="shared" si="140"/>
        <v>0</v>
      </c>
      <c r="AU207" s="2">
        <f t="shared" si="140"/>
        <v>141395.69</v>
      </c>
      <c r="AV207" s="2">
        <f t="shared" si="140"/>
        <v>1567267.63</v>
      </c>
      <c r="AW207" s="2">
        <f t="shared" si="140"/>
        <v>1567267.63</v>
      </c>
      <c r="AX207" s="2">
        <f t="shared" si="140"/>
        <v>0</v>
      </c>
      <c r="AY207" s="2">
        <f t="shared" si="140"/>
        <v>1567267.63</v>
      </c>
      <c r="AZ207" s="2">
        <f t="shared" si="140"/>
        <v>0</v>
      </c>
      <c r="BA207" s="2">
        <f t="shared" si="140"/>
        <v>0</v>
      </c>
      <c r="BB207" s="2">
        <f t="shared" si="140"/>
        <v>0</v>
      </c>
      <c r="BC207" s="2">
        <f t="shared" si="140"/>
        <v>0</v>
      </c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>
        <f>ROUND(SUMIF(AA197:AA205,"=55574044",FQ197:FQ205),2)</f>
        <v>0</v>
      </c>
      <c r="BY207" s="2">
        <f>ROUND(SUMIF(AA197:AA205,"=55574044",FR197:FR205),2)</f>
        <v>0</v>
      </c>
      <c r="BZ207" s="2">
        <f>ROUND(SUMIF(AA197:AA205,"=55574044",GL197:GL205),2)</f>
        <v>0</v>
      </c>
      <c r="CA207" s="2">
        <f>ROUND(SUMIF(AA197:AA205,"=55574044",GM197:GM205),2)</f>
        <v>1678895.69</v>
      </c>
      <c r="CB207" s="2">
        <f>ROUND(SUMIF(AA197:AA205,"=55574044",GN197:GN205),2)</f>
        <v>1537500</v>
      </c>
      <c r="CC207" s="2">
        <f>ROUND(SUMIF(AA197:AA205,"=55574044",GO197:GO205),2)</f>
        <v>0</v>
      </c>
      <c r="CD207" s="2">
        <f>ROUND(SUMIF(AA197:AA205,"=55574044",GP197:GP205),2)</f>
        <v>141395.69</v>
      </c>
      <c r="CE207" s="2">
        <f>AC207-BX207</f>
        <v>1567267.63</v>
      </c>
      <c r="CF207" s="2">
        <f>AC207-BY207</f>
        <v>1567267.63</v>
      </c>
      <c r="CG207" s="2">
        <f>BX207-BZ207</f>
        <v>0</v>
      </c>
      <c r="CH207" s="2">
        <f>AC207-BX207-BY207+BZ207</f>
        <v>1567267.63</v>
      </c>
      <c r="CI207" s="2">
        <f>BY207-BZ207</f>
        <v>0</v>
      </c>
      <c r="CJ207" s="2">
        <f>ROUND(SUMIF(AA197:AA205,"=55574044",GX197:GX205),2)</f>
        <v>0</v>
      </c>
      <c r="CK207" s="2">
        <f>ROUND(SUMIF(AA197:AA205,"=55574044",GY197:GY205),2)</f>
        <v>0</v>
      </c>
      <c r="CL207" s="2">
        <f>ROUND(SUMIF(AA197:AA205,"=55574044",GZ197:GZ205),2)</f>
        <v>0</v>
      </c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>
        <v>0</v>
      </c>
    </row>
    <row r="209" spans="1:23" x14ac:dyDescent="0.2">
      <c r="A209" s="4">
        <v>50</v>
      </c>
      <c r="B209" s="4">
        <v>0</v>
      </c>
      <c r="C209" s="4">
        <v>0</v>
      </c>
      <c r="D209" s="4">
        <v>1</v>
      </c>
      <c r="E209" s="4">
        <v>201</v>
      </c>
      <c r="F209" s="4">
        <f>ROUND(Source!O207,O209)</f>
        <v>1630695.37</v>
      </c>
      <c r="G209" s="4" t="s">
        <v>34</v>
      </c>
      <c r="H209" s="4" t="s">
        <v>35</v>
      </c>
      <c r="I209" s="4"/>
      <c r="J209" s="4"/>
      <c r="K209" s="4">
        <v>201</v>
      </c>
      <c r="L209" s="4">
        <v>1</v>
      </c>
      <c r="M209" s="4">
        <v>3</v>
      </c>
      <c r="N209" s="4" t="s">
        <v>3</v>
      </c>
      <c r="O209" s="4">
        <v>2</v>
      </c>
      <c r="P209" s="4"/>
      <c r="Q209" s="4"/>
      <c r="R209" s="4"/>
      <c r="S209" s="4"/>
      <c r="T209" s="4"/>
      <c r="U209" s="4"/>
      <c r="V209" s="4"/>
      <c r="W209" s="4"/>
    </row>
    <row r="210" spans="1:23" x14ac:dyDescent="0.2">
      <c r="A210" s="4">
        <v>50</v>
      </c>
      <c r="B210" s="4">
        <v>0</v>
      </c>
      <c r="C210" s="4">
        <v>0</v>
      </c>
      <c r="D210" s="4">
        <v>1</v>
      </c>
      <c r="E210" s="4">
        <v>202</v>
      </c>
      <c r="F210" s="4">
        <f>ROUND(Source!P207,O210)</f>
        <v>1567267.63</v>
      </c>
      <c r="G210" s="4" t="s">
        <v>36</v>
      </c>
      <c r="H210" s="4" t="s">
        <v>37</v>
      </c>
      <c r="I210" s="4"/>
      <c r="J210" s="4"/>
      <c r="K210" s="4">
        <v>202</v>
      </c>
      <c r="L210" s="4">
        <v>2</v>
      </c>
      <c r="M210" s="4">
        <v>3</v>
      </c>
      <c r="N210" s="4" t="s">
        <v>3</v>
      </c>
      <c r="O210" s="4">
        <v>2</v>
      </c>
      <c r="P210" s="4"/>
      <c r="Q210" s="4"/>
      <c r="R210" s="4"/>
      <c r="S210" s="4"/>
      <c r="T210" s="4"/>
      <c r="U210" s="4"/>
      <c r="V210" s="4"/>
      <c r="W210" s="4"/>
    </row>
    <row r="211" spans="1:23" x14ac:dyDescent="0.2">
      <c r="A211" s="4">
        <v>50</v>
      </c>
      <c r="B211" s="4">
        <v>0</v>
      </c>
      <c r="C211" s="4">
        <v>0</v>
      </c>
      <c r="D211" s="4">
        <v>1</v>
      </c>
      <c r="E211" s="4">
        <v>222</v>
      </c>
      <c r="F211" s="4">
        <f>ROUND(Source!AO207,O211)</f>
        <v>0</v>
      </c>
      <c r="G211" s="4" t="s">
        <v>38</v>
      </c>
      <c r="H211" s="4" t="s">
        <v>39</v>
      </c>
      <c r="I211" s="4"/>
      <c r="J211" s="4"/>
      <c r="K211" s="4">
        <v>222</v>
      </c>
      <c r="L211" s="4">
        <v>3</v>
      </c>
      <c r="M211" s="4">
        <v>3</v>
      </c>
      <c r="N211" s="4" t="s">
        <v>3</v>
      </c>
      <c r="O211" s="4">
        <v>2</v>
      </c>
      <c r="P211" s="4"/>
      <c r="Q211" s="4"/>
      <c r="R211" s="4"/>
      <c r="S211" s="4"/>
      <c r="T211" s="4"/>
      <c r="U211" s="4"/>
      <c r="V211" s="4"/>
      <c r="W211" s="4"/>
    </row>
    <row r="212" spans="1:23" x14ac:dyDescent="0.2">
      <c r="A212" s="4">
        <v>50</v>
      </c>
      <c r="B212" s="4">
        <v>0</v>
      </c>
      <c r="C212" s="4">
        <v>0</v>
      </c>
      <c r="D212" s="4">
        <v>1</v>
      </c>
      <c r="E212" s="4">
        <v>225</v>
      </c>
      <c r="F212" s="4">
        <f>ROUND(Source!AV207,O212)</f>
        <v>1567267.63</v>
      </c>
      <c r="G212" s="4" t="s">
        <v>40</v>
      </c>
      <c r="H212" s="4" t="s">
        <v>41</v>
      </c>
      <c r="I212" s="4"/>
      <c r="J212" s="4"/>
      <c r="K212" s="4">
        <v>225</v>
      </c>
      <c r="L212" s="4">
        <v>4</v>
      </c>
      <c r="M212" s="4">
        <v>3</v>
      </c>
      <c r="N212" s="4" t="s">
        <v>3</v>
      </c>
      <c r="O212" s="4">
        <v>2</v>
      </c>
      <c r="P212" s="4"/>
      <c r="Q212" s="4"/>
      <c r="R212" s="4"/>
      <c r="S212" s="4"/>
      <c r="T212" s="4"/>
      <c r="U212" s="4"/>
      <c r="V212" s="4"/>
      <c r="W212" s="4"/>
    </row>
    <row r="213" spans="1:23" x14ac:dyDescent="0.2">
      <c r="A213" s="4">
        <v>50</v>
      </c>
      <c r="B213" s="4">
        <v>0</v>
      </c>
      <c r="C213" s="4">
        <v>0</v>
      </c>
      <c r="D213" s="4">
        <v>1</v>
      </c>
      <c r="E213" s="4">
        <v>226</v>
      </c>
      <c r="F213" s="4">
        <f>ROUND(Source!AW207,O213)</f>
        <v>1567267.63</v>
      </c>
      <c r="G213" s="4" t="s">
        <v>42</v>
      </c>
      <c r="H213" s="4" t="s">
        <v>43</v>
      </c>
      <c r="I213" s="4"/>
      <c r="J213" s="4"/>
      <c r="K213" s="4">
        <v>226</v>
      </c>
      <c r="L213" s="4">
        <v>5</v>
      </c>
      <c r="M213" s="4">
        <v>3</v>
      </c>
      <c r="N213" s="4" t="s">
        <v>3</v>
      </c>
      <c r="O213" s="4">
        <v>2</v>
      </c>
      <c r="P213" s="4"/>
      <c r="Q213" s="4"/>
      <c r="R213" s="4"/>
      <c r="S213" s="4"/>
      <c r="T213" s="4"/>
      <c r="U213" s="4"/>
      <c r="V213" s="4"/>
      <c r="W213" s="4"/>
    </row>
    <row r="214" spans="1:23" x14ac:dyDescent="0.2">
      <c r="A214" s="4">
        <v>50</v>
      </c>
      <c r="B214" s="4">
        <v>0</v>
      </c>
      <c r="C214" s="4">
        <v>0</v>
      </c>
      <c r="D214" s="4">
        <v>1</v>
      </c>
      <c r="E214" s="4">
        <v>227</v>
      </c>
      <c r="F214" s="4">
        <f>ROUND(Source!AX207,O214)</f>
        <v>0</v>
      </c>
      <c r="G214" s="4" t="s">
        <v>44</v>
      </c>
      <c r="H214" s="4" t="s">
        <v>45</v>
      </c>
      <c r="I214" s="4"/>
      <c r="J214" s="4"/>
      <c r="K214" s="4">
        <v>227</v>
      </c>
      <c r="L214" s="4">
        <v>6</v>
      </c>
      <c r="M214" s="4">
        <v>3</v>
      </c>
      <c r="N214" s="4" t="s">
        <v>3</v>
      </c>
      <c r="O214" s="4">
        <v>2</v>
      </c>
      <c r="P214" s="4"/>
      <c r="Q214" s="4"/>
      <c r="R214" s="4"/>
      <c r="S214" s="4"/>
      <c r="T214" s="4"/>
      <c r="U214" s="4"/>
      <c r="V214" s="4"/>
      <c r="W214" s="4"/>
    </row>
    <row r="215" spans="1:23" x14ac:dyDescent="0.2">
      <c r="A215" s="4">
        <v>50</v>
      </c>
      <c r="B215" s="4">
        <v>0</v>
      </c>
      <c r="C215" s="4">
        <v>0</v>
      </c>
      <c r="D215" s="4">
        <v>1</v>
      </c>
      <c r="E215" s="4">
        <v>228</v>
      </c>
      <c r="F215" s="4">
        <f>ROUND(Source!AY207,O215)</f>
        <v>1567267.63</v>
      </c>
      <c r="G215" s="4" t="s">
        <v>46</v>
      </c>
      <c r="H215" s="4" t="s">
        <v>47</v>
      </c>
      <c r="I215" s="4"/>
      <c r="J215" s="4"/>
      <c r="K215" s="4">
        <v>228</v>
      </c>
      <c r="L215" s="4">
        <v>7</v>
      </c>
      <c r="M215" s="4">
        <v>3</v>
      </c>
      <c r="N215" s="4" t="s">
        <v>3</v>
      </c>
      <c r="O215" s="4">
        <v>2</v>
      </c>
      <c r="P215" s="4"/>
      <c r="Q215" s="4"/>
      <c r="R215" s="4"/>
      <c r="S215" s="4"/>
      <c r="T215" s="4"/>
      <c r="U215" s="4"/>
      <c r="V215" s="4"/>
      <c r="W215" s="4"/>
    </row>
    <row r="216" spans="1:23" x14ac:dyDescent="0.2">
      <c r="A216" s="4">
        <v>50</v>
      </c>
      <c r="B216" s="4">
        <v>0</v>
      </c>
      <c r="C216" s="4">
        <v>0</v>
      </c>
      <c r="D216" s="4">
        <v>1</v>
      </c>
      <c r="E216" s="4">
        <v>216</v>
      </c>
      <c r="F216" s="4">
        <f>ROUND(Source!AP207,O216)</f>
        <v>0</v>
      </c>
      <c r="G216" s="4" t="s">
        <v>48</v>
      </c>
      <c r="H216" s="4" t="s">
        <v>49</v>
      </c>
      <c r="I216" s="4"/>
      <c r="J216" s="4"/>
      <c r="K216" s="4">
        <v>216</v>
      </c>
      <c r="L216" s="4">
        <v>8</v>
      </c>
      <c r="M216" s="4">
        <v>3</v>
      </c>
      <c r="N216" s="4" t="s">
        <v>3</v>
      </c>
      <c r="O216" s="4">
        <v>2</v>
      </c>
      <c r="P216" s="4"/>
      <c r="Q216" s="4"/>
      <c r="R216" s="4"/>
      <c r="S216" s="4"/>
      <c r="T216" s="4"/>
      <c r="U216" s="4"/>
      <c r="V216" s="4"/>
      <c r="W216" s="4"/>
    </row>
    <row r="217" spans="1:23" x14ac:dyDescent="0.2">
      <c r="A217" s="4">
        <v>50</v>
      </c>
      <c r="B217" s="4">
        <v>0</v>
      </c>
      <c r="C217" s="4">
        <v>0</v>
      </c>
      <c r="D217" s="4">
        <v>1</v>
      </c>
      <c r="E217" s="4">
        <v>223</v>
      </c>
      <c r="F217" s="4">
        <f>ROUND(Source!AQ207,O217)</f>
        <v>0</v>
      </c>
      <c r="G217" s="4" t="s">
        <v>50</v>
      </c>
      <c r="H217" s="4" t="s">
        <v>51</v>
      </c>
      <c r="I217" s="4"/>
      <c r="J217" s="4"/>
      <c r="K217" s="4">
        <v>223</v>
      </c>
      <c r="L217" s="4">
        <v>9</v>
      </c>
      <c r="M217" s="4">
        <v>3</v>
      </c>
      <c r="N217" s="4" t="s">
        <v>3</v>
      </c>
      <c r="O217" s="4">
        <v>2</v>
      </c>
      <c r="P217" s="4"/>
      <c r="Q217" s="4"/>
      <c r="R217" s="4"/>
      <c r="S217" s="4"/>
      <c r="T217" s="4"/>
      <c r="U217" s="4"/>
      <c r="V217" s="4"/>
      <c r="W217" s="4"/>
    </row>
    <row r="218" spans="1:23" x14ac:dyDescent="0.2">
      <c r="A218" s="4">
        <v>50</v>
      </c>
      <c r="B218" s="4">
        <v>0</v>
      </c>
      <c r="C218" s="4">
        <v>0</v>
      </c>
      <c r="D218" s="4">
        <v>1</v>
      </c>
      <c r="E218" s="4">
        <v>229</v>
      </c>
      <c r="F218" s="4">
        <f>ROUND(Source!AZ207,O218)</f>
        <v>0</v>
      </c>
      <c r="G218" s="4" t="s">
        <v>52</v>
      </c>
      <c r="H218" s="4" t="s">
        <v>53</v>
      </c>
      <c r="I218" s="4"/>
      <c r="J218" s="4"/>
      <c r="K218" s="4">
        <v>229</v>
      </c>
      <c r="L218" s="4">
        <v>10</v>
      </c>
      <c r="M218" s="4">
        <v>3</v>
      </c>
      <c r="N218" s="4" t="s">
        <v>3</v>
      </c>
      <c r="O218" s="4">
        <v>2</v>
      </c>
      <c r="P218" s="4"/>
      <c r="Q218" s="4"/>
      <c r="R218" s="4"/>
      <c r="S218" s="4"/>
      <c r="T218" s="4"/>
      <c r="U218" s="4"/>
      <c r="V218" s="4"/>
      <c r="W218" s="4"/>
    </row>
    <row r="219" spans="1:23" x14ac:dyDescent="0.2">
      <c r="A219" s="4">
        <v>50</v>
      </c>
      <c r="B219" s="4">
        <v>0</v>
      </c>
      <c r="C219" s="4">
        <v>0</v>
      </c>
      <c r="D219" s="4">
        <v>1</v>
      </c>
      <c r="E219" s="4">
        <v>203</v>
      </c>
      <c r="F219" s="4">
        <f>ROUND(Source!Q207,O219)</f>
        <v>3180.95</v>
      </c>
      <c r="G219" s="4" t="s">
        <v>54</v>
      </c>
      <c r="H219" s="4" t="s">
        <v>55</v>
      </c>
      <c r="I219" s="4"/>
      <c r="J219" s="4"/>
      <c r="K219" s="4">
        <v>203</v>
      </c>
      <c r="L219" s="4">
        <v>11</v>
      </c>
      <c r="M219" s="4">
        <v>3</v>
      </c>
      <c r="N219" s="4" t="s">
        <v>3</v>
      </c>
      <c r="O219" s="4">
        <v>2</v>
      </c>
      <c r="P219" s="4"/>
      <c r="Q219" s="4"/>
      <c r="R219" s="4"/>
      <c r="S219" s="4"/>
      <c r="T219" s="4"/>
      <c r="U219" s="4"/>
      <c r="V219" s="4"/>
      <c r="W219" s="4"/>
    </row>
    <row r="220" spans="1:23" x14ac:dyDescent="0.2">
      <c r="A220" s="4">
        <v>50</v>
      </c>
      <c r="B220" s="4">
        <v>0</v>
      </c>
      <c r="C220" s="4">
        <v>0</v>
      </c>
      <c r="D220" s="4">
        <v>1</v>
      </c>
      <c r="E220" s="4">
        <v>231</v>
      </c>
      <c r="F220" s="4">
        <f>ROUND(Source!BB207,O220)</f>
        <v>0</v>
      </c>
      <c r="G220" s="4" t="s">
        <v>56</v>
      </c>
      <c r="H220" s="4" t="s">
        <v>57</v>
      </c>
      <c r="I220" s="4"/>
      <c r="J220" s="4"/>
      <c r="K220" s="4">
        <v>231</v>
      </c>
      <c r="L220" s="4">
        <v>12</v>
      </c>
      <c r="M220" s="4">
        <v>3</v>
      </c>
      <c r="N220" s="4" t="s">
        <v>3</v>
      </c>
      <c r="O220" s="4">
        <v>2</v>
      </c>
      <c r="P220" s="4"/>
      <c r="Q220" s="4"/>
      <c r="R220" s="4"/>
      <c r="S220" s="4"/>
      <c r="T220" s="4"/>
      <c r="U220" s="4"/>
      <c r="V220" s="4"/>
      <c r="W220" s="4"/>
    </row>
    <row r="221" spans="1:23" x14ac:dyDescent="0.2">
      <c r="A221" s="4">
        <v>50</v>
      </c>
      <c r="B221" s="4">
        <v>0</v>
      </c>
      <c r="C221" s="4">
        <v>0</v>
      </c>
      <c r="D221" s="4">
        <v>1</v>
      </c>
      <c r="E221" s="4">
        <v>204</v>
      </c>
      <c r="F221" s="4">
        <f>ROUND(Source!R207,O221)</f>
        <v>149.29</v>
      </c>
      <c r="G221" s="4" t="s">
        <v>58</v>
      </c>
      <c r="H221" s="4" t="s">
        <v>59</v>
      </c>
      <c r="I221" s="4"/>
      <c r="J221" s="4"/>
      <c r="K221" s="4">
        <v>204</v>
      </c>
      <c r="L221" s="4">
        <v>13</v>
      </c>
      <c r="M221" s="4">
        <v>3</v>
      </c>
      <c r="N221" s="4" t="s">
        <v>3</v>
      </c>
      <c r="O221" s="4">
        <v>2</v>
      </c>
      <c r="P221" s="4"/>
      <c r="Q221" s="4"/>
      <c r="R221" s="4"/>
      <c r="S221" s="4"/>
      <c r="T221" s="4"/>
      <c r="U221" s="4"/>
      <c r="V221" s="4"/>
      <c r="W221" s="4"/>
    </row>
    <row r="222" spans="1:23" x14ac:dyDescent="0.2">
      <c r="A222" s="4">
        <v>50</v>
      </c>
      <c r="B222" s="4">
        <v>0</v>
      </c>
      <c r="C222" s="4">
        <v>0</v>
      </c>
      <c r="D222" s="4">
        <v>1</v>
      </c>
      <c r="E222" s="4">
        <v>205</v>
      </c>
      <c r="F222" s="4">
        <f>ROUND(Source!S207,O222)</f>
        <v>60246.79</v>
      </c>
      <c r="G222" s="4" t="s">
        <v>60</v>
      </c>
      <c r="H222" s="4" t="s">
        <v>61</v>
      </c>
      <c r="I222" s="4"/>
      <c r="J222" s="4"/>
      <c r="K222" s="4">
        <v>205</v>
      </c>
      <c r="L222" s="4">
        <v>14</v>
      </c>
      <c r="M222" s="4">
        <v>3</v>
      </c>
      <c r="N222" s="4" t="s">
        <v>3</v>
      </c>
      <c r="O222" s="4">
        <v>2</v>
      </c>
      <c r="P222" s="4"/>
      <c r="Q222" s="4"/>
      <c r="R222" s="4"/>
      <c r="S222" s="4"/>
      <c r="T222" s="4"/>
      <c r="U222" s="4"/>
      <c r="V222" s="4"/>
      <c r="W222" s="4"/>
    </row>
    <row r="223" spans="1:23" x14ac:dyDescent="0.2">
      <c r="A223" s="4">
        <v>50</v>
      </c>
      <c r="B223" s="4">
        <v>0</v>
      </c>
      <c r="C223" s="4">
        <v>0</v>
      </c>
      <c r="D223" s="4">
        <v>1</v>
      </c>
      <c r="E223" s="4">
        <v>232</v>
      </c>
      <c r="F223" s="4">
        <f>ROUND(Source!BC207,O223)</f>
        <v>0</v>
      </c>
      <c r="G223" s="4" t="s">
        <v>62</v>
      </c>
      <c r="H223" s="4" t="s">
        <v>63</v>
      </c>
      <c r="I223" s="4"/>
      <c r="J223" s="4"/>
      <c r="K223" s="4">
        <v>232</v>
      </c>
      <c r="L223" s="4">
        <v>15</v>
      </c>
      <c r="M223" s="4">
        <v>3</v>
      </c>
      <c r="N223" s="4" t="s">
        <v>3</v>
      </c>
      <c r="O223" s="4">
        <v>2</v>
      </c>
      <c r="P223" s="4"/>
      <c r="Q223" s="4"/>
      <c r="R223" s="4"/>
      <c r="S223" s="4"/>
      <c r="T223" s="4"/>
      <c r="U223" s="4"/>
      <c r="V223" s="4"/>
      <c r="W223" s="4"/>
    </row>
    <row r="224" spans="1:23" x14ac:dyDescent="0.2">
      <c r="A224" s="4">
        <v>50</v>
      </c>
      <c r="B224" s="4">
        <v>0</v>
      </c>
      <c r="C224" s="4">
        <v>0</v>
      </c>
      <c r="D224" s="4">
        <v>1</v>
      </c>
      <c r="E224" s="4">
        <v>214</v>
      </c>
      <c r="F224" s="4">
        <f>ROUND(Source!AS207,O224)</f>
        <v>1537500</v>
      </c>
      <c r="G224" s="4" t="s">
        <v>64</v>
      </c>
      <c r="H224" s="4" t="s">
        <v>65</v>
      </c>
      <c r="I224" s="4"/>
      <c r="J224" s="4"/>
      <c r="K224" s="4">
        <v>214</v>
      </c>
      <c r="L224" s="4">
        <v>16</v>
      </c>
      <c r="M224" s="4">
        <v>3</v>
      </c>
      <c r="N224" s="4" t="s">
        <v>3</v>
      </c>
      <c r="O224" s="4">
        <v>2</v>
      </c>
      <c r="P224" s="4"/>
      <c r="Q224" s="4"/>
      <c r="R224" s="4"/>
      <c r="S224" s="4"/>
      <c r="T224" s="4"/>
      <c r="U224" s="4"/>
      <c r="V224" s="4"/>
      <c r="W224" s="4"/>
    </row>
    <row r="225" spans="1:206" x14ac:dyDescent="0.2">
      <c r="A225" s="4">
        <v>50</v>
      </c>
      <c r="B225" s="4">
        <v>0</v>
      </c>
      <c r="C225" s="4">
        <v>0</v>
      </c>
      <c r="D225" s="4">
        <v>1</v>
      </c>
      <c r="E225" s="4">
        <v>215</v>
      </c>
      <c r="F225" s="4">
        <f>ROUND(Source!AT207,O225)</f>
        <v>0</v>
      </c>
      <c r="G225" s="4" t="s">
        <v>66</v>
      </c>
      <c r="H225" s="4" t="s">
        <v>67</v>
      </c>
      <c r="I225" s="4"/>
      <c r="J225" s="4"/>
      <c r="K225" s="4">
        <v>215</v>
      </c>
      <c r="L225" s="4">
        <v>17</v>
      </c>
      <c r="M225" s="4">
        <v>3</v>
      </c>
      <c r="N225" s="4" t="s">
        <v>3</v>
      </c>
      <c r="O225" s="4">
        <v>2</v>
      </c>
      <c r="P225" s="4"/>
      <c r="Q225" s="4"/>
      <c r="R225" s="4"/>
      <c r="S225" s="4"/>
      <c r="T225" s="4"/>
      <c r="U225" s="4"/>
      <c r="V225" s="4"/>
      <c r="W225" s="4"/>
    </row>
    <row r="226" spans="1:206" x14ac:dyDescent="0.2">
      <c r="A226" s="4">
        <v>50</v>
      </c>
      <c r="B226" s="4">
        <v>0</v>
      </c>
      <c r="C226" s="4">
        <v>0</v>
      </c>
      <c r="D226" s="4">
        <v>1</v>
      </c>
      <c r="E226" s="4">
        <v>217</v>
      </c>
      <c r="F226" s="4">
        <f>ROUND(Source!AU207,O226)</f>
        <v>141395.69</v>
      </c>
      <c r="G226" s="4" t="s">
        <v>68</v>
      </c>
      <c r="H226" s="4" t="s">
        <v>69</v>
      </c>
      <c r="I226" s="4"/>
      <c r="J226" s="4"/>
      <c r="K226" s="4">
        <v>217</v>
      </c>
      <c r="L226" s="4">
        <v>18</v>
      </c>
      <c r="M226" s="4">
        <v>3</v>
      </c>
      <c r="N226" s="4" t="s">
        <v>3</v>
      </c>
      <c r="O226" s="4">
        <v>2</v>
      </c>
      <c r="P226" s="4"/>
      <c r="Q226" s="4"/>
      <c r="R226" s="4"/>
      <c r="S226" s="4"/>
      <c r="T226" s="4"/>
      <c r="U226" s="4"/>
      <c r="V226" s="4"/>
      <c r="W226" s="4"/>
    </row>
    <row r="227" spans="1:206" x14ac:dyDescent="0.2">
      <c r="A227" s="4">
        <v>50</v>
      </c>
      <c r="B227" s="4">
        <v>0</v>
      </c>
      <c r="C227" s="4">
        <v>0</v>
      </c>
      <c r="D227" s="4">
        <v>1</v>
      </c>
      <c r="E227" s="4">
        <v>230</v>
      </c>
      <c r="F227" s="4">
        <f>ROUND(Source!BA207,O227)</f>
        <v>0</v>
      </c>
      <c r="G227" s="4" t="s">
        <v>70</v>
      </c>
      <c r="H227" s="4" t="s">
        <v>71</v>
      </c>
      <c r="I227" s="4"/>
      <c r="J227" s="4"/>
      <c r="K227" s="4">
        <v>230</v>
      </c>
      <c r="L227" s="4">
        <v>19</v>
      </c>
      <c r="M227" s="4">
        <v>3</v>
      </c>
      <c r="N227" s="4" t="s">
        <v>3</v>
      </c>
      <c r="O227" s="4">
        <v>2</v>
      </c>
      <c r="P227" s="4"/>
      <c r="Q227" s="4"/>
      <c r="R227" s="4"/>
      <c r="S227" s="4"/>
      <c r="T227" s="4"/>
      <c r="U227" s="4"/>
      <c r="V227" s="4"/>
      <c r="W227" s="4"/>
    </row>
    <row r="228" spans="1:206" x14ac:dyDescent="0.2">
      <c r="A228" s="4">
        <v>50</v>
      </c>
      <c r="B228" s="4">
        <v>0</v>
      </c>
      <c r="C228" s="4">
        <v>0</v>
      </c>
      <c r="D228" s="4">
        <v>1</v>
      </c>
      <c r="E228" s="4">
        <v>206</v>
      </c>
      <c r="F228" s="4">
        <f>ROUND(Source!T207,O228)</f>
        <v>0</v>
      </c>
      <c r="G228" s="4" t="s">
        <v>72</v>
      </c>
      <c r="H228" s="4" t="s">
        <v>73</v>
      </c>
      <c r="I228" s="4"/>
      <c r="J228" s="4"/>
      <c r="K228" s="4">
        <v>206</v>
      </c>
      <c r="L228" s="4">
        <v>20</v>
      </c>
      <c r="M228" s="4">
        <v>3</v>
      </c>
      <c r="N228" s="4" t="s">
        <v>3</v>
      </c>
      <c r="O228" s="4">
        <v>2</v>
      </c>
      <c r="P228" s="4"/>
      <c r="Q228" s="4"/>
      <c r="R228" s="4"/>
      <c r="S228" s="4"/>
      <c r="T228" s="4"/>
      <c r="U228" s="4"/>
      <c r="V228" s="4"/>
      <c r="W228" s="4"/>
    </row>
    <row r="229" spans="1:206" x14ac:dyDescent="0.2">
      <c r="A229" s="4">
        <v>50</v>
      </c>
      <c r="B229" s="4">
        <v>0</v>
      </c>
      <c r="C229" s="4">
        <v>0</v>
      </c>
      <c r="D229" s="4">
        <v>1</v>
      </c>
      <c r="E229" s="4">
        <v>207</v>
      </c>
      <c r="F229" s="4">
        <f>Source!U207</f>
        <v>299.96369999999996</v>
      </c>
      <c r="G229" s="4" t="s">
        <v>74</v>
      </c>
      <c r="H229" s="4" t="s">
        <v>75</v>
      </c>
      <c r="I229" s="4"/>
      <c r="J229" s="4"/>
      <c r="K229" s="4">
        <v>207</v>
      </c>
      <c r="L229" s="4">
        <v>21</v>
      </c>
      <c r="M229" s="4">
        <v>3</v>
      </c>
      <c r="N229" s="4" t="s">
        <v>3</v>
      </c>
      <c r="O229" s="4">
        <v>-1</v>
      </c>
      <c r="P229" s="4"/>
      <c r="Q229" s="4"/>
      <c r="R229" s="4"/>
      <c r="S229" s="4"/>
      <c r="T229" s="4"/>
      <c r="U229" s="4"/>
      <c r="V229" s="4"/>
      <c r="W229" s="4"/>
    </row>
    <row r="230" spans="1:206" x14ac:dyDescent="0.2">
      <c r="A230" s="4">
        <v>50</v>
      </c>
      <c r="B230" s="4">
        <v>0</v>
      </c>
      <c r="C230" s="4">
        <v>0</v>
      </c>
      <c r="D230" s="4">
        <v>1</v>
      </c>
      <c r="E230" s="4">
        <v>208</v>
      </c>
      <c r="F230" s="4">
        <f>Source!V207</f>
        <v>0</v>
      </c>
      <c r="G230" s="4" t="s">
        <v>76</v>
      </c>
      <c r="H230" s="4" t="s">
        <v>77</v>
      </c>
      <c r="I230" s="4"/>
      <c r="J230" s="4"/>
      <c r="K230" s="4">
        <v>208</v>
      </c>
      <c r="L230" s="4">
        <v>22</v>
      </c>
      <c r="M230" s="4">
        <v>3</v>
      </c>
      <c r="N230" s="4" t="s">
        <v>3</v>
      </c>
      <c r="O230" s="4">
        <v>-1</v>
      </c>
      <c r="P230" s="4"/>
      <c r="Q230" s="4"/>
      <c r="R230" s="4"/>
      <c r="S230" s="4"/>
      <c r="T230" s="4"/>
      <c r="U230" s="4"/>
      <c r="V230" s="4"/>
      <c r="W230" s="4"/>
    </row>
    <row r="231" spans="1:206" x14ac:dyDescent="0.2">
      <c r="A231" s="4">
        <v>50</v>
      </c>
      <c r="B231" s="4">
        <v>0</v>
      </c>
      <c r="C231" s="4">
        <v>0</v>
      </c>
      <c r="D231" s="4">
        <v>1</v>
      </c>
      <c r="E231" s="4">
        <v>209</v>
      </c>
      <c r="F231" s="4">
        <f>ROUND(Source!W207,O231)</f>
        <v>0</v>
      </c>
      <c r="G231" s="4" t="s">
        <v>78</v>
      </c>
      <c r="H231" s="4" t="s">
        <v>79</v>
      </c>
      <c r="I231" s="4"/>
      <c r="J231" s="4"/>
      <c r="K231" s="4">
        <v>209</v>
      </c>
      <c r="L231" s="4">
        <v>23</v>
      </c>
      <c r="M231" s="4">
        <v>3</v>
      </c>
      <c r="N231" s="4" t="s">
        <v>3</v>
      </c>
      <c r="O231" s="4">
        <v>2</v>
      </c>
      <c r="P231" s="4"/>
      <c r="Q231" s="4"/>
      <c r="R231" s="4"/>
      <c r="S231" s="4"/>
      <c r="T231" s="4"/>
      <c r="U231" s="4"/>
      <c r="V231" s="4"/>
      <c r="W231" s="4"/>
    </row>
    <row r="232" spans="1:206" x14ac:dyDescent="0.2">
      <c r="A232" s="4">
        <v>50</v>
      </c>
      <c r="B232" s="4">
        <v>0</v>
      </c>
      <c r="C232" s="4">
        <v>0</v>
      </c>
      <c r="D232" s="4">
        <v>1</v>
      </c>
      <c r="E232" s="4">
        <v>210</v>
      </c>
      <c r="F232" s="4">
        <f>ROUND(Source!X207,O232)</f>
        <v>42172.75</v>
      </c>
      <c r="G232" s="4" t="s">
        <v>80</v>
      </c>
      <c r="H232" s="4" t="s">
        <v>81</v>
      </c>
      <c r="I232" s="4"/>
      <c r="J232" s="4"/>
      <c r="K232" s="4">
        <v>210</v>
      </c>
      <c r="L232" s="4">
        <v>24</v>
      </c>
      <c r="M232" s="4">
        <v>3</v>
      </c>
      <c r="N232" s="4" t="s">
        <v>3</v>
      </c>
      <c r="O232" s="4">
        <v>2</v>
      </c>
      <c r="P232" s="4"/>
      <c r="Q232" s="4"/>
      <c r="R232" s="4"/>
      <c r="S232" s="4"/>
      <c r="T232" s="4"/>
      <c r="U232" s="4"/>
      <c r="V232" s="4"/>
      <c r="W232" s="4"/>
    </row>
    <row r="233" spans="1:206" x14ac:dyDescent="0.2">
      <c r="A233" s="4">
        <v>50</v>
      </c>
      <c r="B233" s="4">
        <v>0</v>
      </c>
      <c r="C233" s="4">
        <v>0</v>
      </c>
      <c r="D233" s="4">
        <v>1</v>
      </c>
      <c r="E233" s="4">
        <v>211</v>
      </c>
      <c r="F233" s="4">
        <f>ROUND(Source!Y207,O233)</f>
        <v>6024.69</v>
      </c>
      <c r="G233" s="4" t="s">
        <v>82</v>
      </c>
      <c r="H233" s="4" t="s">
        <v>83</v>
      </c>
      <c r="I233" s="4"/>
      <c r="J233" s="4"/>
      <c r="K233" s="4">
        <v>211</v>
      </c>
      <c r="L233" s="4">
        <v>25</v>
      </c>
      <c r="M233" s="4">
        <v>3</v>
      </c>
      <c r="N233" s="4" t="s">
        <v>3</v>
      </c>
      <c r="O233" s="4">
        <v>2</v>
      </c>
      <c r="P233" s="4"/>
      <c r="Q233" s="4"/>
      <c r="R233" s="4"/>
      <c r="S233" s="4"/>
      <c r="T233" s="4"/>
      <c r="U233" s="4"/>
      <c r="V233" s="4"/>
      <c r="W233" s="4"/>
    </row>
    <row r="234" spans="1:206" x14ac:dyDescent="0.2">
      <c r="A234" s="4">
        <v>50</v>
      </c>
      <c r="B234" s="4">
        <v>0</v>
      </c>
      <c r="C234" s="4">
        <v>0</v>
      </c>
      <c r="D234" s="4">
        <v>1</v>
      </c>
      <c r="E234" s="4">
        <v>224</v>
      </c>
      <c r="F234" s="4">
        <f>ROUND(Source!AR207,O234)</f>
        <v>1678895.69</v>
      </c>
      <c r="G234" s="4" t="s">
        <v>84</v>
      </c>
      <c r="H234" s="4" t="s">
        <v>85</v>
      </c>
      <c r="I234" s="4"/>
      <c r="J234" s="4"/>
      <c r="K234" s="4">
        <v>224</v>
      </c>
      <c r="L234" s="4">
        <v>26</v>
      </c>
      <c r="M234" s="4">
        <v>3</v>
      </c>
      <c r="N234" s="4" t="s">
        <v>3</v>
      </c>
      <c r="O234" s="4">
        <v>2</v>
      </c>
      <c r="P234" s="4"/>
      <c r="Q234" s="4"/>
      <c r="R234" s="4"/>
      <c r="S234" s="4"/>
      <c r="T234" s="4"/>
      <c r="U234" s="4"/>
      <c r="V234" s="4"/>
      <c r="W234" s="4"/>
    </row>
    <row r="235" spans="1:206" x14ac:dyDescent="0.2">
      <c r="A235" s="4">
        <v>50</v>
      </c>
      <c r="B235" s="4">
        <v>1</v>
      </c>
      <c r="C235" s="4">
        <v>0</v>
      </c>
      <c r="D235" s="4">
        <v>2</v>
      </c>
      <c r="E235" s="4">
        <v>0</v>
      </c>
      <c r="F235" s="4">
        <f>ROUND(F234*0.2,O235)</f>
        <v>335779.14</v>
      </c>
      <c r="G235" s="4" t="s">
        <v>86</v>
      </c>
      <c r="H235" s="4" t="s">
        <v>87</v>
      </c>
      <c r="I235" s="4"/>
      <c r="J235" s="4"/>
      <c r="K235" s="4">
        <v>212</v>
      </c>
      <c r="L235" s="4">
        <v>27</v>
      </c>
      <c r="M235" s="4">
        <v>0</v>
      </c>
      <c r="N235" s="4" t="s">
        <v>3</v>
      </c>
      <c r="O235" s="4">
        <v>2</v>
      </c>
      <c r="P235" s="4"/>
      <c r="Q235" s="4"/>
      <c r="R235" s="4"/>
      <c r="S235" s="4"/>
      <c r="T235" s="4"/>
      <c r="U235" s="4"/>
      <c r="V235" s="4"/>
      <c r="W235" s="4"/>
    </row>
    <row r="236" spans="1:206" x14ac:dyDescent="0.2">
      <c r="A236" s="4">
        <v>50</v>
      </c>
      <c r="B236" s="4">
        <v>1</v>
      </c>
      <c r="C236" s="4">
        <v>0</v>
      </c>
      <c r="D236" s="4">
        <v>2</v>
      </c>
      <c r="E236" s="4">
        <v>0</v>
      </c>
      <c r="F236" s="4">
        <f>ROUND(F235+F234,O236)</f>
        <v>2014674.83</v>
      </c>
      <c r="G236" s="4" t="s">
        <v>88</v>
      </c>
      <c r="H236" s="4" t="s">
        <v>88</v>
      </c>
      <c r="I236" s="4"/>
      <c r="J236" s="4"/>
      <c r="K236" s="4">
        <v>212</v>
      </c>
      <c r="L236" s="4">
        <v>28</v>
      </c>
      <c r="M236" s="4">
        <v>0</v>
      </c>
      <c r="N236" s="4" t="s">
        <v>3</v>
      </c>
      <c r="O236" s="4">
        <v>2</v>
      </c>
      <c r="P236" s="4"/>
      <c r="Q236" s="4"/>
      <c r="R236" s="4"/>
      <c r="S236" s="4"/>
      <c r="T236" s="4"/>
      <c r="U236" s="4"/>
      <c r="V236" s="4"/>
      <c r="W236" s="4"/>
    </row>
    <row r="238" spans="1:206" x14ac:dyDescent="0.2">
      <c r="A238" s="1">
        <v>4</v>
      </c>
      <c r="B238" s="1">
        <v>1</v>
      </c>
      <c r="C238" s="1"/>
      <c r="D238" s="1">
        <f>ROW(A259)</f>
        <v>259</v>
      </c>
      <c r="E238" s="1"/>
      <c r="F238" s="1" t="s">
        <v>12</v>
      </c>
      <c r="G238" s="1" t="s">
        <v>223</v>
      </c>
      <c r="H238" s="1" t="s">
        <v>3</v>
      </c>
      <c r="I238" s="1">
        <v>0</v>
      </c>
      <c r="J238" s="1"/>
      <c r="K238" s="1">
        <v>0</v>
      </c>
      <c r="L238" s="1"/>
      <c r="M238" s="1"/>
      <c r="N238" s="1"/>
      <c r="O238" s="1"/>
      <c r="P238" s="1"/>
      <c r="Q238" s="1"/>
      <c r="R238" s="1"/>
      <c r="S238" s="1"/>
      <c r="T238" s="1"/>
      <c r="U238" s="1" t="s">
        <v>3</v>
      </c>
      <c r="V238" s="1">
        <v>0</v>
      </c>
      <c r="W238" s="1"/>
      <c r="X238" s="1"/>
      <c r="Y238" s="1"/>
      <c r="Z238" s="1"/>
      <c r="AA238" s="1"/>
      <c r="AB238" s="1" t="s">
        <v>3</v>
      </c>
      <c r="AC238" s="1" t="s">
        <v>3</v>
      </c>
      <c r="AD238" s="1" t="s">
        <v>3</v>
      </c>
      <c r="AE238" s="1" t="s">
        <v>3</v>
      </c>
      <c r="AF238" s="1" t="s">
        <v>3</v>
      </c>
      <c r="AG238" s="1" t="s">
        <v>3</v>
      </c>
      <c r="AH238" s="1"/>
      <c r="AI238" s="1"/>
      <c r="AJ238" s="1"/>
      <c r="AK238" s="1"/>
      <c r="AL238" s="1"/>
      <c r="AM238" s="1"/>
      <c r="AN238" s="1"/>
      <c r="AO238" s="1"/>
      <c r="AP238" s="1" t="s">
        <v>3</v>
      </c>
      <c r="AQ238" s="1" t="s">
        <v>3</v>
      </c>
      <c r="AR238" s="1" t="s">
        <v>3</v>
      </c>
      <c r="AS238" s="1"/>
      <c r="AT238" s="1"/>
      <c r="AU238" s="1"/>
      <c r="AV238" s="1"/>
      <c r="AW238" s="1"/>
      <c r="AX238" s="1"/>
      <c r="AY238" s="1"/>
      <c r="AZ238" s="1" t="s">
        <v>3</v>
      </c>
      <c r="BA238" s="1"/>
      <c r="BB238" s="1" t="s">
        <v>3</v>
      </c>
      <c r="BC238" s="1" t="s">
        <v>3</v>
      </c>
      <c r="BD238" s="1" t="s">
        <v>3</v>
      </c>
      <c r="BE238" s="1" t="s">
        <v>3</v>
      </c>
      <c r="BF238" s="1" t="s">
        <v>3</v>
      </c>
      <c r="BG238" s="1" t="s">
        <v>3</v>
      </c>
      <c r="BH238" s="1" t="s">
        <v>3</v>
      </c>
      <c r="BI238" s="1" t="s">
        <v>3</v>
      </c>
      <c r="BJ238" s="1" t="s">
        <v>3</v>
      </c>
      <c r="BK238" s="1" t="s">
        <v>3</v>
      </c>
      <c r="BL238" s="1" t="s">
        <v>3</v>
      </c>
      <c r="BM238" s="1" t="s">
        <v>3</v>
      </c>
      <c r="BN238" s="1" t="s">
        <v>3</v>
      </c>
      <c r="BO238" s="1" t="s">
        <v>3</v>
      </c>
      <c r="BP238" s="1" t="s">
        <v>3</v>
      </c>
      <c r="BQ238" s="1"/>
      <c r="BR238" s="1"/>
      <c r="BS238" s="1"/>
      <c r="BT238" s="1"/>
      <c r="BU238" s="1"/>
      <c r="BV238" s="1"/>
      <c r="BW238" s="1"/>
      <c r="BX238" s="1">
        <v>0</v>
      </c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>
        <v>0</v>
      </c>
    </row>
    <row r="240" spans="1:206" x14ac:dyDescent="0.2">
      <c r="A240" s="2">
        <v>52</v>
      </c>
      <c r="B240" s="2">
        <f t="shared" ref="B240:G240" si="141">B259</f>
        <v>1</v>
      </c>
      <c r="C240" s="2">
        <f t="shared" si="141"/>
        <v>4</v>
      </c>
      <c r="D240" s="2">
        <f t="shared" si="141"/>
        <v>238</v>
      </c>
      <c r="E240" s="2">
        <f t="shared" si="141"/>
        <v>0</v>
      </c>
      <c r="F240" s="2" t="str">
        <f t="shared" si="141"/>
        <v>Новый раздел</v>
      </c>
      <c r="G240" s="2" t="str">
        <f t="shared" si="141"/>
        <v>Установка МАФ</v>
      </c>
      <c r="H240" s="2"/>
      <c r="I240" s="2"/>
      <c r="J240" s="2"/>
      <c r="K240" s="2"/>
      <c r="L240" s="2"/>
      <c r="M240" s="2"/>
      <c r="N240" s="2"/>
      <c r="O240" s="2">
        <f t="shared" ref="O240:AT240" si="142">O259</f>
        <v>436487.85</v>
      </c>
      <c r="P240" s="2">
        <f t="shared" si="142"/>
        <v>433203.95</v>
      </c>
      <c r="Q240" s="2">
        <f t="shared" si="142"/>
        <v>0</v>
      </c>
      <c r="R240" s="2">
        <f t="shared" si="142"/>
        <v>0</v>
      </c>
      <c r="S240" s="2">
        <f t="shared" si="142"/>
        <v>3283.9</v>
      </c>
      <c r="T240" s="2">
        <f t="shared" si="142"/>
        <v>0</v>
      </c>
      <c r="U240" s="2">
        <f t="shared" si="142"/>
        <v>17.416</v>
      </c>
      <c r="V240" s="2">
        <f t="shared" si="142"/>
        <v>0</v>
      </c>
      <c r="W240" s="2">
        <f t="shared" si="142"/>
        <v>0</v>
      </c>
      <c r="X240" s="2">
        <f t="shared" si="142"/>
        <v>2298.7399999999998</v>
      </c>
      <c r="Y240" s="2">
        <f t="shared" si="142"/>
        <v>328.38</v>
      </c>
      <c r="Z240" s="2">
        <f t="shared" si="142"/>
        <v>0</v>
      </c>
      <c r="AA240" s="2">
        <f t="shared" si="142"/>
        <v>0</v>
      </c>
      <c r="AB240" s="2">
        <f t="shared" si="142"/>
        <v>436487.85</v>
      </c>
      <c r="AC240" s="2">
        <f t="shared" si="142"/>
        <v>433203.95</v>
      </c>
      <c r="AD240" s="2">
        <f t="shared" si="142"/>
        <v>0</v>
      </c>
      <c r="AE240" s="2">
        <f t="shared" si="142"/>
        <v>0</v>
      </c>
      <c r="AF240" s="2">
        <f t="shared" si="142"/>
        <v>3283.9</v>
      </c>
      <c r="AG240" s="2">
        <f t="shared" si="142"/>
        <v>0</v>
      </c>
      <c r="AH240" s="2">
        <f t="shared" si="142"/>
        <v>17.416</v>
      </c>
      <c r="AI240" s="2">
        <f t="shared" si="142"/>
        <v>0</v>
      </c>
      <c r="AJ240" s="2">
        <f t="shared" si="142"/>
        <v>0</v>
      </c>
      <c r="AK240" s="2">
        <f t="shared" si="142"/>
        <v>2298.7399999999998</v>
      </c>
      <c r="AL240" s="2">
        <f t="shared" si="142"/>
        <v>328.38</v>
      </c>
      <c r="AM240" s="2">
        <f t="shared" si="142"/>
        <v>0</v>
      </c>
      <c r="AN240" s="2">
        <f t="shared" si="142"/>
        <v>0</v>
      </c>
      <c r="AO240" s="2">
        <f t="shared" si="142"/>
        <v>0</v>
      </c>
      <c r="AP240" s="2">
        <f t="shared" si="142"/>
        <v>0</v>
      </c>
      <c r="AQ240" s="2">
        <f t="shared" si="142"/>
        <v>0</v>
      </c>
      <c r="AR240" s="2">
        <f t="shared" si="142"/>
        <v>439114.97</v>
      </c>
      <c r="AS240" s="2">
        <f t="shared" si="142"/>
        <v>424818.35</v>
      </c>
      <c r="AT240" s="2">
        <f t="shared" si="142"/>
        <v>0</v>
      </c>
      <c r="AU240" s="2">
        <f t="shared" ref="AU240:BZ240" si="143">AU259</f>
        <v>14296.62</v>
      </c>
      <c r="AV240" s="2">
        <f t="shared" si="143"/>
        <v>433203.95</v>
      </c>
      <c r="AW240" s="2">
        <f t="shared" si="143"/>
        <v>433203.95</v>
      </c>
      <c r="AX240" s="2">
        <f t="shared" si="143"/>
        <v>0</v>
      </c>
      <c r="AY240" s="2">
        <f t="shared" si="143"/>
        <v>433203.95</v>
      </c>
      <c r="AZ240" s="2">
        <f t="shared" si="143"/>
        <v>0</v>
      </c>
      <c r="BA240" s="2">
        <f t="shared" si="143"/>
        <v>0</v>
      </c>
      <c r="BB240" s="2">
        <f t="shared" si="143"/>
        <v>0</v>
      </c>
      <c r="BC240" s="2">
        <f t="shared" si="143"/>
        <v>0</v>
      </c>
      <c r="BD240" s="2">
        <f t="shared" si="143"/>
        <v>0</v>
      </c>
      <c r="BE240" s="2">
        <f t="shared" si="143"/>
        <v>0</v>
      </c>
      <c r="BF240" s="2">
        <f t="shared" si="143"/>
        <v>0</v>
      </c>
      <c r="BG240" s="2">
        <f t="shared" si="143"/>
        <v>0</v>
      </c>
      <c r="BH240" s="2">
        <f t="shared" si="143"/>
        <v>0</v>
      </c>
      <c r="BI240" s="2">
        <f t="shared" si="143"/>
        <v>0</v>
      </c>
      <c r="BJ240" s="2">
        <f t="shared" si="143"/>
        <v>0</v>
      </c>
      <c r="BK240" s="2">
        <f t="shared" si="143"/>
        <v>0</v>
      </c>
      <c r="BL240" s="2">
        <f t="shared" si="143"/>
        <v>0</v>
      </c>
      <c r="BM240" s="2">
        <f t="shared" si="143"/>
        <v>0</v>
      </c>
      <c r="BN240" s="2">
        <f t="shared" si="143"/>
        <v>0</v>
      </c>
      <c r="BO240" s="2">
        <f t="shared" si="143"/>
        <v>0</v>
      </c>
      <c r="BP240" s="2">
        <f t="shared" si="143"/>
        <v>0</v>
      </c>
      <c r="BQ240" s="2">
        <f t="shared" si="143"/>
        <v>0</v>
      </c>
      <c r="BR240" s="2">
        <f t="shared" si="143"/>
        <v>0</v>
      </c>
      <c r="BS240" s="2">
        <f t="shared" si="143"/>
        <v>0</v>
      </c>
      <c r="BT240" s="2">
        <f t="shared" si="143"/>
        <v>0</v>
      </c>
      <c r="BU240" s="2">
        <f t="shared" si="143"/>
        <v>0</v>
      </c>
      <c r="BV240" s="2">
        <f t="shared" si="143"/>
        <v>0</v>
      </c>
      <c r="BW240" s="2">
        <f t="shared" si="143"/>
        <v>0</v>
      </c>
      <c r="BX240" s="2">
        <f t="shared" si="143"/>
        <v>0</v>
      </c>
      <c r="BY240" s="2">
        <f t="shared" si="143"/>
        <v>0</v>
      </c>
      <c r="BZ240" s="2">
        <f t="shared" si="143"/>
        <v>0</v>
      </c>
      <c r="CA240" s="2">
        <f t="shared" ref="CA240:DF240" si="144">CA259</f>
        <v>439114.97</v>
      </c>
      <c r="CB240" s="2">
        <f t="shared" si="144"/>
        <v>424818.35</v>
      </c>
      <c r="CC240" s="2">
        <f t="shared" si="144"/>
        <v>0</v>
      </c>
      <c r="CD240" s="2">
        <f t="shared" si="144"/>
        <v>14296.62</v>
      </c>
      <c r="CE240" s="2">
        <f t="shared" si="144"/>
        <v>433203.95</v>
      </c>
      <c r="CF240" s="2">
        <f t="shared" si="144"/>
        <v>433203.95</v>
      </c>
      <c r="CG240" s="2">
        <f t="shared" si="144"/>
        <v>0</v>
      </c>
      <c r="CH240" s="2">
        <f t="shared" si="144"/>
        <v>433203.95</v>
      </c>
      <c r="CI240" s="2">
        <f t="shared" si="144"/>
        <v>0</v>
      </c>
      <c r="CJ240" s="2">
        <f t="shared" si="144"/>
        <v>0</v>
      </c>
      <c r="CK240" s="2">
        <f t="shared" si="144"/>
        <v>0</v>
      </c>
      <c r="CL240" s="2">
        <f t="shared" si="144"/>
        <v>0</v>
      </c>
      <c r="CM240" s="2">
        <f t="shared" si="144"/>
        <v>0</v>
      </c>
      <c r="CN240" s="2">
        <f t="shared" si="144"/>
        <v>0</v>
      </c>
      <c r="CO240" s="2">
        <f t="shared" si="144"/>
        <v>0</v>
      </c>
      <c r="CP240" s="2">
        <f t="shared" si="144"/>
        <v>0</v>
      </c>
      <c r="CQ240" s="2">
        <f t="shared" si="144"/>
        <v>0</v>
      </c>
      <c r="CR240" s="2">
        <f t="shared" si="144"/>
        <v>0</v>
      </c>
      <c r="CS240" s="2">
        <f t="shared" si="144"/>
        <v>0</v>
      </c>
      <c r="CT240" s="2">
        <f t="shared" si="144"/>
        <v>0</v>
      </c>
      <c r="CU240" s="2">
        <f t="shared" si="144"/>
        <v>0</v>
      </c>
      <c r="CV240" s="2">
        <f t="shared" si="144"/>
        <v>0</v>
      </c>
      <c r="CW240" s="2">
        <f t="shared" si="144"/>
        <v>0</v>
      </c>
      <c r="CX240" s="2">
        <f t="shared" si="144"/>
        <v>0</v>
      </c>
      <c r="CY240" s="2">
        <f t="shared" si="144"/>
        <v>0</v>
      </c>
      <c r="CZ240" s="2">
        <f t="shared" si="144"/>
        <v>0</v>
      </c>
      <c r="DA240" s="2">
        <f t="shared" si="144"/>
        <v>0</v>
      </c>
      <c r="DB240" s="2">
        <f t="shared" si="144"/>
        <v>0</v>
      </c>
      <c r="DC240" s="2">
        <f t="shared" si="144"/>
        <v>0</v>
      </c>
      <c r="DD240" s="2">
        <f t="shared" si="144"/>
        <v>0</v>
      </c>
      <c r="DE240" s="2">
        <f t="shared" si="144"/>
        <v>0</v>
      </c>
      <c r="DF240" s="2">
        <f t="shared" si="144"/>
        <v>0</v>
      </c>
      <c r="DG240" s="3">
        <f t="shared" ref="DG240:EL240" si="145">DG259</f>
        <v>0</v>
      </c>
      <c r="DH240" s="3">
        <f t="shared" si="145"/>
        <v>0</v>
      </c>
      <c r="DI240" s="3">
        <f t="shared" si="145"/>
        <v>0</v>
      </c>
      <c r="DJ240" s="3">
        <f t="shared" si="145"/>
        <v>0</v>
      </c>
      <c r="DK240" s="3">
        <f t="shared" si="145"/>
        <v>0</v>
      </c>
      <c r="DL240" s="3">
        <f t="shared" si="145"/>
        <v>0</v>
      </c>
      <c r="DM240" s="3">
        <f t="shared" si="145"/>
        <v>0</v>
      </c>
      <c r="DN240" s="3">
        <f t="shared" si="145"/>
        <v>0</v>
      </c>
      <c r="DO240" s="3">
        <f t="shared" si="145"/>
        <v>0</v>
      </c>
      <c r="DP240" s="3">
        <f t="shared" si="145"/>
        <v>0</v>
      </c>
      <c r="DQ240" s="3">
        <f t="shared" si="145"/>
        <v>0</v>
      </c>
      <c r="DR240" s="3">
        <f t="shared" si="145"/>
        <v>0</v>
      </c>
      <c r="DS240" s="3">
        <f t="shared" si="145"/>
        <v>0</v>
      </c>
      <c r="DT240" s="3">
        <f t="shared" si="145"/>
        <v>0</v>
      </c>
      <c r="DU240" s="3">
        <f t="shared" si="145"/>
        <v>0</v>
      </c>
      <c r="DV240" s="3">
        <f t="shared" si="145"/>
        <v>0</v>
      </c>
      <c r="DW240" s="3">
        <f t="shared" si="145"/>
        <v>0</v>
      </c>
      <c r="DX240" s="3">
        <f t="shared" si="145"/>
        <v>0</v>
      </c>
      <c r="DY240" s="3">
        <f t="shared" si="145"/>
        <v>0</v>
      </c>
      <c r="DZ240" s="3">
        <f t="shared" si="145"/>
        <v>0</v>
      </c>
      <c r="EA240" s="3">
        <f t="shared" si="145"/>
        <v>0</v>
      </c>
      <c r="EB240" s="3">
        <f t="shared" si="145"/>
        <v>0</v>
      </c>
      <c r="EC240" s="3">
        <f t="shared" si="145"/>
        <v>0</v>
      </c>
      <c r="ED240" s="3">
        <f t="shared" si="145"/>
        <v>0</v>
      </c>
      <c r="EE240" s="3">
        <f t="shared" si="145"/>
        <v>0</v>
      </c>
      <c r="EF240" s="3">
        <f t="shared" si="145"/>
        <v>0</v>
      </c>
      <c r="EG240" s="3">
        <f t="shared" si="145"/>
        <v>0</v>
      </c>
      <c r="EH240" s="3">
        <f t="shared" si="145"/>
        <v>0</v>
      </c>
      <c r="EI240" s="3">
        <f t="shared" si="145"/>
        <v>0</v>
      </c>
      <c r="EJ240" s="3">
        <f t="shared" si="145"/>
        <v>0</v>
      </c>
      <c r="EK240" s="3">
        <f t="shared" si="145"/>
        <v>0</v>
      </c>
      <c r="EL240" s="3">
        <f t="shared" si="145"/>
        <v>0</v>
      </c>
      <c r="EM240" s="3">
        <f t="shared" ref="EM240:FR240" si="146">EM259</f>
        <v>0</v>
      </c>
      <c r="EN240" s="3">
        <f t="shared" si="146"/>
        <v>0</v>
      </c>
      <c r="EO240" s="3">
        <f t="shared" si="146"/>
        <v>0</v>
      </c>
      <c r="EP240" s="3">
        <f t="shared" si="146"/>
        <v>0</v>
      </c>
      <c r="EQ240" s="3">
        <f t="shared" si="146"/>
        <v>0</v>
      </c>
      <c r="ER240" s="3">
        <f t="shared" si="146"/>
        <v>0</v>
      </c>
      <c r="ES240" s="3">
        <f t="shared" si="146"/>
        <v>0</v>
      </c>
      <c r="ET240" s="3">
        <f t="shared" si="146"/>
        <v>0</v>
      </c>
      <c r="EU240" s="3">
        <f t="shared" si="146"/>
        <v>0</v>
      </c>
      <c r="EV240" s="3">
        <f t="shared" si="146"/>
        <v>0</v>
      </c>
      <c r="EW240" s="3">
        <f t="shared" si="146"/>
        <v>0</v>
      </c>
      <c r="EX240" s="3">
        <f t="shared" si="146"/>
        <v>0</v>
      </c>
      <c r="EY240" s="3">
        <f t="shared" si="146"/>
        <v>0</v>
      </c>
      <c r="EZ240" s="3">
        <f t="shared" si="146"/>
        <v>0</v>
      </c>
      <c r="FA240" s="3">
        <f t="shared" si="146"/>
        <v>0</v>
      </c>
      <c r="FB240" s="3">
        <f t="shared" si="146"/>
        <v>0</v>
      </c>
      <c r="FC240" s="3">
        <f t="shared" si="146"/>
        <v>0</v>
      </c>
      <c r="FD240" s="3">
        <f t="shared" si="146"/>
        <v>0</v>
      </c>
      <c r="FE240" s="3">
        <f t="shared" si="146"/>
        <v>0</v>
      </c>
      <c r="FF240" s="3">
        <f t="shared" si="146"/>
        <v>0</v>
      </c>
      <c r="FG240" s="3">
        <f t="shared" si="146"/>
        <v>0</v>
      </c>
      <c r="FH240" s="3">
        <f t="shared" si="146"/>
        <v>0</v>
      </c>
      <c r="FI240" s="3">
        <f t="shared" si="146"/>
        <v>0</v>
      </c>
      <c r="FJ240" s="3">
        <f t="shared" si="146"/>
        <v>0</v>
      </c>
      <c r="FK240" s="3">
        <f t="shared" si="146"/>
        <v>0</v>
      </c>
      <c r="FL240" s="3">
        <f t="shared" si="146"/>
        <v>0</v>
      </c>
      <c r="FM240" s="3">
        <f t="shared" si="146"/>
        <v>0</v>
      </c>
      <c r="FN240" s="3">
        <f t="shared" si="146"/>
        <v>0</v>
      </c>
      <c r="FO240" s="3">
        <f t="shared" si="146"/>
        <v>0</v>
      </c>
      <c r="FP240" s="3">
        <f t="shared" si="146"/>
        <v>0</v>
      </c>
      <c r="FQ240" s="3">
        <f t="shared" si="146"/>
        <v>0</v>
      </c>
      <c r="FR240" s="3">
        <f t="shared" si="146"/>
        <v>0</v>
      </c>
      <c r="FS240" s="3">
        <f t="shared" ref="FS240:GX240" si="147">FS259</f>
        <v>0</v>
      </c>
      <c r="FT240" s="3">
        <f t="shared" si="147"/>
        <v>0</v>
      </c>
      <c r="FU240" s="3">
        <f t="shared" si="147"/>
        <v>0</v>
      </c>
      <c r="FV240" s="3">
        <f t="shared" si="147"/>
        <v>0</v>
      </c>
      <c r="FW240" s="3">
        <f t="shared" si="147"/>
        <v>0</v>
      </c>
      <c r="FX240" s="3">
        <f t="shared" si="147"/>
        <v>0</v>
      </c>
      <c r="FY240" s="3">
        <f t="shared" si="147"/>
        <v>0</v>
      </c>
      <c r="FZ240" s="3">
        <f t="shared" si="147"/>
        <v>0</v>
      </c>
      <c r="GA240" s="3">
        <f t="shared" si="147"/>
        <v>0</v>
      </c>
      <c r="GB240" s="3">
        <f t="shared" si="147"/>
        <v>0</v>
      </c>
      <c r="GC240" s="3">
        <f t="shared" si="147"/>
        <v>0</v>
      </c>
      <c r="GD240" s="3">
        <f t="shared" si="147"/>
        <v>0</v>
      </c>
      <c r="GE240" s="3">
        <f t="shared" si="147"/>
        <v>0</v>
      </c>
      <c r="GF240" s="3">
        <f t="shared" si="147"/>
        <v>0</v>
      </c>
      <c r="GG240" s="3">
        <f t="shared" si="147"/>
        <v>0</v>
      </c>
      <c r="GH240" s="3">
        <f t="shared" si="147"/>
        <v>0</v>
      </c>
      <c r="GI240" s="3">
        <f t="shared" si="147"/>
        <v>0</v>
      </c>
      <c r="GJ240" s="3">
        <f t="shared" si="147"/>
        <v>0</v>
      </c>
      <c r="GK240" s="3">
        <f t="shared" si="147"/>
        <v>0</v>
      </c>
      <c r="GL240" s="3">
        <f t="shared" si="147"/>
        <v>0</v>
      </c>
      <c r="GM240" s="3">
        <f t="shared" si="147"/>
        <v>0</v>
      </c>
      <c r="GN240" s="3">
        <f t="shared" si="147"/>
        <v>0</v>
      </c>
      <c r="GO240" s="3">
        <f t="shared" si="147"/>
        <v>0</v>
      </c>
      <c r="GP240" s="3">
        <f t="shared" si="147"/>
        <v>0</v>
      </c>
      <c r="GQ240" s="3">
        <f t="shared" si="147"/>
        <v>0</v>
      </c>
      <c r="GR240" s="3">
        <f t="shared" si="147"/>
        <v>0</v>
      </c>
      <c r="GS240" s="3">
        <f t="shared" si="147"/>
        <v>0</v>
      </c>
      <c r="GT240" s="3">
        <f t="shared" si="147"/>
        <v>0</v>
      </c>
      <c r="GU240" s="3">
        <f t="shared" si="147"/>
        <v>0</v>
      </c>
      <c r="GV240" s="3">
        <f t="shared" si="147"/>
        <v>0</v>
      </c>
      <c r="GW240" s="3">
        <f t="shared" si="147"/>
        <v>0</v>
      </c>
      <c r="GX240" s="3">
        <f t="shared" si="147"/>
        <v>0</v>
      </c>
    </row>
    <row r="242" spans="1:245" x14ac:dyDescent="0.2">
      <c r="A242">
        <v>17</v>
      </c>
      <c r="B242">
        <v>1</v>
      </c>
      <c r="C242">
        <f>ROW(SmtRes!A72)</f>
        <v>72</v>
      </c>
      <c r="D242">
        <f>ROW(EtalonRes!A68)</f>
        <v>68</v>
      </c>
      <c r="E242" t="s">
        <v>224</v>
      </c>
      <c r="F242" t="s">
        <v>91</v>
      </c>
      <c r="G242" t="s">
        <v>92</v>
      </c>
      <c r="H242" t="s">
        <v>93</v>
      </c>
      <c r="I242">
        <f>ROUND(4/10,9)</f>
        <v>0.4</v>
      </c>
      <c r="J242">
        <v>0</v>
      </c>
      <c r="O242">
        <f t="shared" ref="O242:O257" si="148">ROUND(CP242,2)</f>
        <v>1667.07</v>
      </c>
      <c r="P242">
        <f t="shared" ref="P242:P257" si="149">ROUND(CQ242*I242,2)</f>
        <v>1197.94</v>
      </c>
      <c r="Q242">
        <f t="shared" ref="Q242:Q257" si="150">ROUND(CR242*I242,2)</f>
        <v>0</v>
      </c>
      <c r="R242">
        <f t="shared" ref="R242:R257" si="151">ROUND(CS242*I242,2)</f>
        <v>0</v>
      </c>
      <c r="S242">
        <f t="shared" ref="S242:S257" si="152">ROUND(CT242*I242,2)</f>
        <v>469.13</v>
      </c>
      <c r="T242">
        <f t="shared" ref="T242:T257" si="153">ROUND(CU242*I242,2)</f>
        <v>0</v>
      </c>
      <c r="U242">
        <f t="shared" ref="U242:U257" si="154">CV242*I242</f>
        <v>2.488</v>
      </c>
      <c r="V242">
        <f t="shared" ref="V242:V257" si="155">CW242*I242</f>
        <v>0</v>
      </c>
      <c r="W242">
        <f t="shared" ref="W242:W257" si="156">ROUND(CX242*I242,2)</f>
        <v>0</v>
      </c>
      <c r="X242">
        <f t="shared" ref="X242:X257" si="157">ROUND(CY242,2)</f>
        <v>328.39</v>
      </c>
      <c r="Y242">
        <f t="shared" ref="Y242:Y257" si="158">ROUND(CZ242,2)</f>
        <v>46.91</v>
      </c>
      <c r="AA242">
        <v>55574044</v>
      </c>
      <c r="AB242">
        <f t="shared" ref="AB242:AB257" si="159">ROUND((AC242+AD242+AF242),6)</f>
        <v>4167.68</v>
      </c>
      <c r="AC242">
        <f t="shared" ref="AC242:AC257" si="160">ROUND((ES242),6)</f>
        <v>2994.86</v>
      </c>
      <c r="AD242">
        <f t="shared" ref="AD242:AD257" si="161">ROUND((((ET242)-(EU242))+AE242),6)</f>
        <v>0</v>
      </c>
      <c r="AE242">
        <f t="shared" ref="AE242:AE257" si="162">ROUND((EU242),6)</f>
        <v>0</v>
      </c>
      <c r="AF242">
        <f t="shared" ref="AF242:AF257" si="163">ROUND((EV242),6)</f>
        <v>1172.82</v>
      </c>
      <c r="AG242">
        <f t="shared" ref="AG242:AG257" si="164">ROUND((AP242),6)</f>
        <v>0</v>
      </c>
      <c r="AH242">
        <f t="shared" ref="AH242:AH257" si="165">(EW242)</f>
        <v>6.22</v>
      </c>
      <c r="AI242">
        <f t="shared" ref="AI242:AI257" si="166">(EX242)</f>
        <v>0</v>
      </c>
      <c r="AJ242">
        <f t="shared" ref="AJ242:AJ257" si="167">(AS242)</f>
        <v>0</v>
      </c>
      <c r="AK242">
        <v>4167.68</v>
      </c>
      <c r="AL242">
        <v>2994.86</v>
      </c>
      <c r="AM242">
        <v>0</v>
      </c>
      <c r="AN242">
        <v>0</v>
      </c>
      <c r="AO242">
        <v>1172.82</v>
      </c>
      <c r="AP242">
        <v>0</v>
      </c>
      <c r="AQ242">
        <v>6.22</v>
      </c>
      <c r="AR242">
        <v>0</v>
      </c>
      <c r="AS242">
        <v>0</v>
      </c>
      <c r="AT242">
        <v>70</v>
      </c>
      <c r="AU242">
        <v>10</v>
      </c>
      <c r="AV242">
        <v>1</v>
      </c>
      <c r="AW242">
        <v>1</v>
      </c>
      <c r="AZ242">
        <v>1</v>
      </c>
      <c r="BA242">
        <v>1</v>
      </c>
      <c r="BB242">
        <v>1</v>
      </c>
      <c r="BC242">
        <v>1</v>
      </c>
      <c r="BD242" t="s">
        <v>3</v>
      </c>
      <c r="BE242" t="s">
        <v>3</v>
      </c>
      <c r="BF242" t="s">
        <v>3</v>
      </c>
      <c r="BG242" t="s">
        <v>3</v>
      </c>
      <c r="BH242">
        <v>0</v>
      </c>
      <c r="BI242">
        <v>4</v>
      </c>
      <c r="BJ242" t="s">
        <v>94</v>
      </c>
      <c r="BM242">
        <v>0</v>
      </c>
      <c r="BN242">
        <v>0</v>
      </c>
      <c r="BO242" t="s">
        <v>3</v>
      </c>
      <c r="BP242">
        <v>0</v>
      </c>
      <c r="BQ242">
        <v>1</v>
      </c>
      <c r="BR242">
        <v>0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 t="s">
        <v>3</v>
      </c>
      <c r="BZ242">
        <v>70</v>
      </c>
      <c r="CA242">
        <v>10</v>
      </c>
      <c r="CE242">
        <v>0</v>
      </c>
      <c r="CF242">
        <v>0</v>
      </c>
      <c r="CG242">
        <v>0</v>
      </c>
      <c r="CM242">
        <v>0</v>
      </c>
      <c r="CN242" t="s">
        <v>3</v>
      </c>
      <c r="CO242">
        <v>0</v>
      </c>
      <c r="CP242">
        <f t="shared" ref="CP242:CP257" si="168">(P242+Q242+S242)</f>
        <v>1667.0700000000002</v>
      </c>
      <c r="CQ242">
        <f t="shared" ref="CQ242:CQ257" si="169">(AC242*BC242*AW242)</f>
        <v>2994.86</v>
      </c>
      <c r="CR242">
        <f t="shared" ref="CR242:CR257" si="170">((((ET242)*BB242-(EU242)*BS242)+AE242*BS242)*AV242)</f>
        <v>0</v>
      </c>
      <c r="CS242">
        <f t="shared" ref="CS242:CS257" si="171">(AE242*BS242*AV242)</f>
        <v>0</v>
      </c>
      <c r="CT242">
        <f t="shared" ref="CT242:CT257" si="172">(AF242*BA242*AV242)</f>
        <v>1172.82</v>
      </c>
      <c r="CU242">
        <f t="shared" ref="CU242:CU257" si="173">AG242</f>
        <v>0</v>
      </c>
      <c r="CV242">
        <f t="shared" ref="CV242:CV257" si="174">(AH242*AV242)</f>
        <v>6.22</v>
      </c>
      <c r="CW242">
        <f t="shared" ref="CW242:CW257" si="175">AI242</f>
        <v>0</v>
      </c>
      <c r="CX242">
        <f t="shared" ref="CX242:CX257" si="176">AJ242</f>
        <v>0</v>
      </c>
      <c r="CY242">
        <f t="shared" ref="CY242:CY257" si="177">((S242*BZ242)/100)</f>
        <v>328.39099999999996</v>
      </c>
      <c r="CZ242">
        <f t="shared" ref="CZ242:CZ257" si="178">((S242*CA242)/100)</f>
        <v>46.913000000000004</v>
      </c>
      <c r="DC242" t="s">
        <v>3</v>
      </c>
      <c r="DD242" t="s">
        <v>3</v>
      </c>
      <c r="DE242" t="s">
        <v>3</v>
      </c>
      <c r="DF242" t="s">
        <v>3</v>
      </c>
      <c r="DG242" t="s">
        <v>3</v>
      </c>
      <c r="DH242" t="s">
        <v>3</v>
      </c>
      <c r="DI242" t="s">
        <v>3</v>
      </c>
      <c r="DJ242" t="s">
        <v>3</v>
      </c>
      <c r="DK242" t="s">
        <v>3</v>
      </c>
      <c r="DL242" t="s">
        <v>3</v>
      </c>
      <c r="DM242" t="s">
        <v>3</v>
      </c>
      <c r="DN242">
        <v>0</v>
      </c>
      <c r="DO242">
        <v>0</v>
      </c>
      <c r="DP242">
        <v>1</v>
      </c>
      <c r="DQ242">
        <v>1</v>
      </c>
      <c r="DU242">
        <v>1010</v>
      </c>
      <c r="DV242" t="s">
        <v>93</v>
      </c>
      <c r="DW242" t="s">
        <v>93</v>
      </c>
      <c r="DX242">
        <v>10</v>
      </c>
      <c r="EE242">
        <v>55317522</v>
      </c>
      <c r="EF242">
        <v>1</v>
      </c>
      <c r="EG242" t="s">
        <v>19</v>
      </c>
      <c r="EH242">
        <v>0</v>
      </c>
      <c r="EI242" t="s">
        <v>3</v>
      </c>
      <c r="EJ242">
        <v>4</v>
      </c>
      <c r="EK242">
        <v>0</v>
      </c>
      <c r="EL242" t="s">
        <v>20</v>
      </c>
      <c r="EM242" t="s">
        <v>21</v>
      </c>
      <c r="EO242" t="s">
        <v>3</v>
      </c>
      <c r="EQ242">
        <v>0</v>
      </c>
      <c r="ER242">
        <v>4167.68</v>
      </c>
      <c r="ES242">
        <v>2994.86</v>
      </c>
      <c r="ET242">
        <v>0</v>
      </c>
      <c r="EU242">
        <v>0</v>
      </c>
      <c r="EV242">
        <v>1172.82</v>
      </c>
      <c r="EW242">
        <v>6.22</v>
      </c>
      <c r="EX242">
        <v>0</v>
      </c>
      <c r="EY242">
        <v>0</v>
      </c>
      <c r="FQ242">
        <v>0</v>
      </c>
      <c r="FR242">
        <f t="shared" ref="FR242:FR257" si="179">ROUND(IF(AND(BH242=3,BI242=3),P242,0),2)</f>
        <v>0</v>
      </c>
      <c r="FS242">
        <v>0</v>
      </c>
      <c r="FX242">
        <v>70</v>
      </c>
      <c r="FY242">
        <v>10</v>
      </c>
      <c r="GA242" t="s">
        <v>3</v>
      </c>
      <c r="GD242">
        <v>0</v>
      </c>
      <c r="GF242">
        <v>1404583839</v>
      </c>
      <c r="GG242">
        <v>2</v>
      </c>
      <c r="GH242">
        <v>1</v>
      </c>
      <c r="GI242">
        <v>-2</v>
      </c>
      <c r="GJ242">
        <v>0</v>
      </c>
      <c r="GK242">
        <f>ROUND(R242*(R12)/100,2)</f>
        <v>0</v>
      </c>
      <c r="GL242">
        <f t="shared" ref="GL242:GL257" si="180">ROUND(IF(AND(BH242=3,BI242=3,FS242&lt;&gt;0),P242,0),2)</f>
        <v>0</v>
      </c>
      <c r="GM242">
        <f t="shared" ref="GM242:GM257" si="181">ROUND(O242+X242+Y242+GK242,2)+GX242</f>
        <v>2042.37</v>
      </c>
      <c r="GN242">
        <f t="shared" ref="GN242:GN257" si="182">IF(OR(BI242=0,BI242=1),ROUND(O242+X242+Y242+GK242,2),0)</f>
        <v>0</v>
      </c>
      <c r="GO242">
        <f t="shared" ref="GO242:GO257" si="183">IF(BI242=2,ROUND(O242+X242+Y242+GK242,2),0)</f>
        <v>0</v>
      </c>
      <c r="GP242">
        <f t="shared" ref="GP242:GP257" si="184">IF(BI242=4,ROUND(O242+X242+Y242+GK242,2)+GX242,0)</f>
        <v>2042.37</v>
      </c>
      <c r="GR242">
        <v>0</v>
      </c>
      <c r="GS242">
        <v>3</v>
      </c>
      <c r="GT242">
        <v>0</v>
      </c>
      <c r="GU242" t="s">
        <v>3</v>
      </c>
      <c r="GV242">
        <f t="shared" ref="GV242:GV257" si="185">ROUND((GT242),6)</f>
        <v>0</v>
      </c>
      <c r="GW242">
        <v>1</v>
      </c>
      <c r="GX242">
        <f t="shared" ref="GX242:GX257" si="186">ROUND(HC242*I242,2)</f>
        <v>0</v>
      </c>
      <c r="HA242">
        <v>0</v>
      </c>
      <c r="HB242">
        <v>0</v>
      </c>
      <c r="HC242">
        <f t="shared" ref="HC242:HC257" si="187">GV242*GW242</f>
        <v>0</v>
      </c>
      <c r="IK242">
        <v>0</v>
      </c>
    </row>
    <row r="243" spans="1:245" x14ac:dyDescent="0.2">
      <c r="A243">
        <v>17</v>
      </c>
      <c r="B243">
        <v>1</v>
      </c>
      <c r="E243" t="s">
        <v>225</v>
      </c>
      <c r="F243" t="s">
        <v>218</v>
      </c>
      <c r="G243" t="s">
        <v>226</v>
      </c>
      <c r="H243" t="s">
        <v>180</v>
      </c>
      <c r="I243">
        <v>1</v>
      </c>
      <c r="J243">
        <v>0</v>
      </c>
      <c r="O243">
        <f t="shared" si="148"/>
        <v>59062.5</v>
      </c>
      <c r="P243">
        <f t="shared" si="149"/>
        <v>59062.5</v>
      </c>
      <c r="Q243">
        <f t="shared" si="150"/>
        <v>0</v>
      </c>
      <c r="R243">
        <f t="shared" si="151"/>
        <v>0</v>
      </c>
      <c r="S243">
        <f t="shared" si="152"/>
        <v>0</v>
      </c>
      <c r="T243">
        <f t="shared" si="153"/>
        <v>0</v>
      </c>
      <c r="U243">
        <f t="shared" si="154"/>
        <v>0</v>
      </c>
      <c r="V243">
        <f t="shared" si="155"/>
        <v>0</v>
      </c>
      <c r="W243">
        <f t="shared" si="156"/>
        <v>0</v>
      </c>
      <c r="X243">
        <f t="shared" si="157"/>
        <v>0</v>
      </c>
      <c r="Y243">
        <f t="shared" si="158"/>
        <v>0</v>
      </c>
      <c r="AA243">
        <v>55574044</v>
      </c>
      <c r="AB243">
        <f t="shared" si="159"/>
        <v>59062.5</v>
      </c>
      <c r="AC243">
        <f t="shared" si="160"/>
        <v>59062.5</v>
      </c>
      <c r="AD243">
        <f t="shared" si="161"/>
        <v>0</v>
      </c>
      <c r="AE243">
        <f t="shared" si="162"/>
        <v>0</v>
      </c>
      <c r="AF243">
        <f t="shared" si="163"/>
        <v>0</v>
      </c>
      <c r="AG243">
        <f t="shared" si="164"/>
        <v>0</v>
      </c>
      <c r="AH243">
        <f t="shared" si="165"/>
        <v>0</v>
      </c>
      <c r="AI243">
        <f t="shared" si="166"/>
        <v>0</v>
      </c>
      <c r="AJ243">
        <f t="shared" si="167"/>
        <v>0</v>
      </c>
      <c r="AK243">
        <v>59062.5</v>
      </c>
      <c r="AL243">
        <v>59062.5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Z243">
        <v>1</v>
      </c>
      <c r="BA243">
        <v>1</v>
      </c>
      <c r="BB243">
        <v>1</v>
      </c>
      <c r="BC243">
        <v>1</v>
      </c>
      <c r="BD243" t="s">
        <v>3</v>
      </c>
      <c r="BE243" t="s">
        <v>3</v>
      </c>
      <c r="BF243" t="s">
        <v>3</v>
      </c>
      <c r="BG243" t="s">
        <v>3</v>
      </c>
      <c r="BH243">
        <v>3</v>
      </c>
      <c r="BI243">
        <v>1</v>
      </c>
      <c r="BJ243" t="s">
        <v>3</v>
      </c>
      <c r="BM243">
        <v>6001</v>
      </c>
      <c r="BN243">
        <v>0</v>
      </c>
      <c r="BO243" t="s">
        <v>3</v>
      </c>
      <c r="BP243">
        <v>0</v>
      </c>
      <c r="BQ243">
        <v>0</v>
      </c>
      <c r="BR243">
        <v>0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 t="s">
        <v>3</v>
      </c>
      <c r="BZ243">
        <v>0</v>
      </c>
      <c r="CA243">
        <v>0</v>
      </c>
      <c r="CE243">
        <v>0</v>
      </c>
      <c r="CF243">
        <v>0</v>
      </c>
      <c r="CG243">
        <v>0</v>
      </c>
      <c r="CM243">
        <v>0</v>
      </c>
      <c r="CN243" t="s">
        <v>3</v>
      </c>
      <c r="CO243">
        <v>0</v>
      </c>
      <c r="CP243">
        <f t="shared" si="168"/>
        <v>59062.5</v>
      </c>
      <c r="CQ243">
        <f t="shared" si="169"/>
        <v>59062.5</v>
      </c>
      <c r="CR243">
        <f t="shared" si="170"/>
        <v>0</v>
      </c>
      <c r="CS243">
        <f t="shared" si="171"/>
        <v>0</v>
      </c>
      <c r="CT243">
        <f t="shared" si="172"/>
        <v>0</v>
      </c>
      <c r="CU243">
        <f t="shared" si="173"/>
        <v>0</v>
      </c>
      <c r="CV243">
        <f t="shared" si="174"/>
        <v>0</v>
      </c>
      <c r="CW243">
        <f t="shared" si="175"/>
        <v>0</v>
      </c>
      <c r="CX243">
        <f t="shared" si="176"/>
        <v>0</v>
      </c>
      <c r="CY243">
        <f t="shared" si="177"/>
        <v>0</v>
      </c>
      <c r="CZ243">
        <f t="shared" si="178"/>
        <v>0</v>
      </c>
      <c r="DC243" t="s">
        <v>3</v>
      </c>
      <c r="DD243" t="s">
        <v>3</v>
      </c>
      <c r="DE243" t="s">
        <v>3</v>
      </c>
      <c r="DF243" t="s">
        <v>3</v>
      </c>
      <c r="DG243" t="s">
        <v>3</v>
      </c>
      <c r="DH243" t="s">
        <v>3</v>
      </c>
      <c r="DI243" t="s">
        <v>3</v>
      </c>
      <c r="DJ243" t="s">
        <v>3</v>
      </c>
      <c r="DK243" t="s">
        <v>3</v>
      </c>
      <c r="DL243" t="s">
        <v>3</v>
      </c>
      <c r="DM243" t="s">
        <v>3</v>
      </c>
      <c r="DN243">
        <v>0</v>
      </c>
      <c r="DO243">
        <v>0</v>
      </c>
      <c r="DP243">
        <v>1</v>
      </c>
      <c r="DQ243">
        <v>1</v>
      </c>
      <c r="DU243">
        <v>1010</v>
      </c>
      <c r="DV243" t="s">
        <v>180</v>
      </c>
      <c r="DW243" t="s">
        <v>180</v>
      </c>
      <c r="DX243">
        <v>1</v>
      </c>
      <c r="EE243">
        <v>55525620</v>
      </c>
      <c r="EF243">
        <v>0</v>
      </c>
      <c r="EG243" t="s">
        <v>220</v>
      </c>
      <c r="EH243">
        <v>0</v>
      </c>
      <c r="EI243" t="s">
        <v>3</v>
      </c>
      <c r="EJ243">
        <v>1</v>
      </c>
      <c r="EK243">
        <v>6001</v>
      </c>
      <c r="EL243" t="s">
        <v>221</v>
      </c>
      <c r="EM243" t="s">
        <v>220</v>
      </c>
      <c r="EO243" t="s">
        <v>3</v>
      </c>
      <c r="EQ243">
        <v>0</v>
      </c>
      <c r="ER243">
        <v>59062.5</v>
      </c>
      <c r="ES243">
        <v>59062.5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5</v>
      </c>
      <c r="FC243">
        <v>1</v>
      </c>
      <c r="FD243">
        <v>18</v>
      </c>
      <c r="FF243">
        <v>70875</v>
      </c>
      <c r="FQ243">
        <v>0</v>
      </c>
      <c r="FR243">
        <f t="shared" si="179"/>
        <v>0</v>
      </c>
      <c r="FS243">
        <v>0</v>
      </c>
      <c r="FX243">
        <v>0</v>
      </c>
      <c r="FY243">
        <v>0</v>
      </c>
      <c r="GA243" t="s">
        <v>227</v>
      </c>
      <c r="GD243">
        <v>0</v>
      </c>
      <c r="GF243">
        <v>1550649034</v>
      </c>
      <c r="GG243">
        <v>2</v>
      </c>
      <c r="GH243">
        <v>3</v>
      </c>
      <c r="GI243">
        <v>-2</v>
      </c>
      <c r="GJ243">
        <v>0</v>
      </c>
      <c r="GK243">
        <f>ROUND(R243*(R12)/100,2)</f>
        <v>0</v>
      </c>
      <c r="GL243">
        <f t="shared" si="180"/>
        <v>0</v>
      </c>
      <c r="GM243">
        <f t="shared" si="181"/>
        <v>59062.5</v>
      </c>
      <c r="GN243">
        <f t="shared" si="182"/>
        <v>59062.5</v>
      </c>
      <c r="GO243">
        <f t="shared" si="183"/>
        <v>0</v>
      </c>
      <c r="GP243">
        <f t="shared" si="184"/>
        <v>0</v>
      </c>
      <c r="GR243">
        <v>1</v>
      </c>
      <c r="GS243">
        <v>1</v>
      </c>
      <c r="GT243">
        <v>0</v>
      </c>
      <c r="GU243" t="s">
        <v>3</v>
      </c>
      <c r="GV243">
        <f t="shared" si="185"/>
        <v>0</v>
      </c>
      <c r="GW243">
        <v>1</v>
      </c>
      <c r="GX243">
        <f t="shared" si="186"/>
        <v>0</v>
      </c>
      <c r="HA243">
        <v>0</v>
      </c>
      <c r="HB243">
        <v>0</v>
      </c>
      <c r="HC243">
        <f t="shared" si="187"/>
        <v>0</v>
      </c>
      <c r="IK243">
        <v>0</v>
      </c>
    </row>
    <row r="244" spans="1:245" x14ac:dyDescent="0.2">
      <c r="A244">
        <v>17</v>
      </c>
      <c r="B244">
        <v>1</v>
      </c>
      <c r="C244">
        <f>ROW(SmtRes!A77)</f>
        <v>77</v>
      </c>
      <c r="D244">
        <f>ROW(EtalonRes!A73)</f>
        <v>73</v>
      </c>
      <c r="E244" t="s">
        <v>228</v>
      </c>
      <c r="F244" t="s">
        <v>91</v>
      </c>
      <c r="G244" t="s">
        <v>92</v>
      </c>
      <c r="H244" t="s">
        <v>93</v>
      </c>
      <c r="I244">
        <f>ROUND(4/10,9)</f>
        <v>0.4</v>
      </c>
      <c r="J244">
        <v>0</v>
      </c>
      <c r="O244">
        <f t="shared" si="148"/>
        <v>1667.07</v>
      </c>
      <c r="P244">
        <f t="shared" si="149"/>
        <v>1197.94</v>
      </c>
      <c r="Q244">
        <f t="shared" si="150"/>
        <v>0</v>
      </c>
      <c r="R244">
        <f t="shared" si="151"/>
        <v>0</v>
      </c>
      <c r="S244">
        <f t="shared" si="152"/>
        <v>469.13</v>
      </c>
      <c r="T244">
        <f t="shared" si="153"/>
        <v>0</v>
      </c>
      <c r="U244">
        <f t="shared" si="154"/>
        <v>2.488</v>
      </c>
      <c r="V244">
        <f t="shared" si="155"/>
        <v>0</v>
      </c>
      <c r="W244">
        <f t="shared" si="156"/>
        <v>0</v>
      </c>
      <c r="X244">
        <f t="shared" si="157"/>
        <v>328.39</v>
      </c>
      <c r="Y244">
        <f t="shared" si="158"/>
        <v>46.91</v>
      </c>
      <c r="AA244">
        <v>55574044</v>
      </c>
      <c r="AB244">
        <f t="shared" si="159"/>
        <v>4167.68</v>
      </c>
      <c r="AC244">
        <f t="shared" si="160"/>
        <v>2994.86</v>
      </c>
      <c r="AD244">
        <f t="shared" si="161"/>
        <v>0</v>
      </c>
      <c r="AE244">
        <f t="shared" si="162"/>
        <v>0</v>
      </c>
      <c r="AF244">
        <f t="shared" si="163"/>
        <v>1172.82</v>
      </c>
      <c r="AG244">
        <f t="shared" si="164"/>
        <v>0</v>
      </c>
      <c r="AH244">
        <f t="shared" si="165"/>
        <v>6.22</v>
      </c>
      <c r="AI244">
        <f t="shared" si="166"/>
        <v>0</v>
      </c>
      <c r="AJ244">
        <f t="shared" si="167"/>
        <v>0</v>
      </c>
      <c r="AK244">
        <v>4167.68</v>
      </c>
      <c r="AL244">
        <v>2994.86</v>
      </c>
      <c r="AM244">
        <v>0</v>
      </c>
      <c r="AN244">
        <v>0</v>
      </c>
      <c r="AO244">
        <v>1172.82</v>
      </c>
      <c r="AP244">
        <v>0</v>
      </c>
      <c r="AQ244">
        <v>6.22</v>
      </c>
      <c r="AR244">
        <v>0</v>
      </c>
      <c r="AS244">
        <v>0</v>
      </c>
      <c r="AT244">
        <v>70</v>
      </c>
      <c r="AU244">
        <v>10</v>
      </c>
      <c r="AV244">
        <v>1</v>
      </c>
      <c r="AW244">
        <v>1</v>
      </c>
      <c r="AZ244">
        <v>1</v>
      </c>
      <c r="BA244">
        <v>1</v>
      </c>
      <c r="BB244">
        <v>1</v>
      </c>
      <c r="BC244">
        <v>1</v>
      </c>
      <c r="BD244" t="s">
        <v>3</v>
      </c>
      <c r="BE244" t="s">
        <v>3</v>
      </c>
      <c r="BF244" t="s">
        <v>3</v>
      </c>
      <c r="BG244" t="s">
        <v>3</v>
      </c>
      <c r="BH244">
        <v>0</v>
      </c>
      <c r="BI244">
        <v>4</v>
      </c>
      <c r="BJ244" t="s">
        <v>94</v>
      </c>
      <c r="BM244">
        <v>0</v>
      </c>
      <c r="BN244">
        <v>0</v>
      </c>
      <c r="BO244" t="s">
        <v>3</v>
      </c>
      <c r="BP244">
        <v>0</v>
      </c>
      <c r="BQ244">
        <v>1</v>
      </c>
      <c r="BR244">
        <v>0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 t="s">
        <v>3</v>
      </c>
      <c r="BZ244">
        <v>70</v>
      </c>
      <c r="CA244">
        <v>10</v>
      </c>
      <c r="CE244">
        <v>0</v>
      </c>
      <c r="CF244">
        <v>0</v>
      </c>
      <c r="CG244">
        <v>0</v>
      </c>
      <c r="CM244">
        <v>0</v>
      </c>
      <c r="CN244" t="s">
        <v>3</v>
      </c>
      <c r="CO244">
        <v>0</v>
      </c>
      <c r="CP244">
        <f t="shared" si="168"/>
        <v>1667.0700000000002</v>
      </c>
      <c r="CQ244">
        <f t="shared" si="169"/>
        <v>2994.86</v>
      </c>
      <c r="CR244">
        <f t="shared" si="170"/>
        <v>0</v>
      </c>
      <c r="CS244">
        <f t="shared" si="171"/>
        <v>0</v>
      </c>
      <c r="CT244">
        <f t="shared" si="172"/>
        <v>1172.82</v>
      </c>
      <c r="CU244">
        <f t="shared" si="173"/>
        <v>0</v>
      </c>
      <c r="CV244">
        <f t="shared" si="174"/>
        <v>6.22</v>
      </c>
      <c r="CW244">
        <f t="shared" si="175"/>
        <v>0</v>
      </c>
      <c r="CX244">
        <f t="shared" si="176"/>
        <v>0</v>
      </c>
      <c r="CY244">
        <f t="shared" si="177"/>
        <v>328.39099999999996</v>
      </c>
      <c r="CZ244">
        <f t="shared" si="178"/>
        <v>46.913000000000004</v>
      </c>
      <c r="DC244" t="s">
        <v>3</v>
      </c>
      <c r="DD244" t="s">
        <v>3</v>
      </c>
      <c r="DE244" t="s">
        <v>3</v>
      </c>
      <c r="DF244" t="s">
        <v>3</v>
      </c>
      <c r="DG244" t="s">
        <v>3</v>
      </c>
      <c r="DH244" t="s">
        <v>3</v>
      </c>
      <c r="DI244" t="s">
        <v>3</v>
      </c>
      <c r="DJ244" t="s">
        <v>3</v>
      </c>
      <c r="DK244" t="s">
        <v>3</v>
      </c>
      <c r="DL244" t="s">
        <v>3</v>
      </c>
      <c r="DM244" t="s">
        <v>3</v>
      </c>
      <c r="DN244">
        <v>0</v>
      </c>
      <c r="DO244">
        <v>0</v>
      </c>
      <c r="DP244">
        <v>1</v>
      </c>
      <c r="DQ244">
        <v>1</v>
      </c>
      <c r="DU244">
        <v>1010</v>
      </c>
      <c r="DV244" t="s">
        <v>93</v>
      </c>
      <c r="DW244" t="s">
        <v>93</v>
      </c>
      <c r="DX244">
        <v>10</v>
      </c>
      <c r="EE244">
        <v>55317522</v>
      </c>
      <c r="EF244">
        <v>1</v>
      </c>
      <c r="EG244" t="s">
        <v>19</v>
      </c>
      <c r="EH244">
        <v>0</v>
      </c>
      <c r="EI244" t="s">
        <v>3</v>
      </c>
      <c r="EJ244">
        <v>4</v>
      </c>
      <c r="EK244">
        <v>0</v>
      </c>
      <c r="EL244" t="s">
        <v>20</v>
      </c>
      <c r="EM244" t="s">
        <v>21</v>
      </c>
      <c r="EO244" t="s">
        <v>3</v>
      </c>
      <c r="EQ244">
        <v>0</v>
      </c>
      <c r="ER244">
        <v>4167.68</v>
      </c>
      <c r="ES244">
        <v>2994.86</v>
      </c>
      <c r="ET244">
        <v>0</v>
      </c>
      <c r="EU244">
        <v>0</v>
      </c>
      <c r="EV244">
        <v>1172.82</v>
      </c>
      <c r="EW244">
        <v>6.22</v>
      </c>
      <c r="EX244">
        <v>0</v>
      </c>
      <c r="EY244">
        <v>0</v>
      </c>
      <c r="FQ244">
        <v>0</v>
      </c>
      <c r="FR244">
        <f t="shared" si="179"/>
        <v>0</v>
      </c>
      <c r="FS244">
        <v>0</v>
      </c>
      <c r="FX244">
        <v>70</v>
      </c>
      <c r="FY244">
        <v>10</v>
      </c>
      <c r="GA244" t="s">
        <v>3</v>
      </c>
      <c r="GD244">
        <v>0</v>
      </c>
      <c r="GF244">
        <v>1404583839</v>
      </c>
      <c r="GG244">
        <v>2</v>
      </c>
      <c r="GH244">
        <v>1</v>
      </c>
      <c r="GI244">
        <v>-2</v>
      </c>
      <c r="GJ244">
        <v>0</v>
      </c>
      <c r="GK244">
        <f>ROUND(R244*(R12)/100,2)</f>
        <v>0</v>
      </c>
      <c r="GL244">
        <f t="shared" si="180"/>
        <v>0</v>
      </c>
      <c r="GM244">
        <f t="shared" si="181"/>
        <v>2042.37</v>
      </c>
      <c r="GN244">
        <f t="shared" si="182"/>
        <v>0</v>
      </c>
      <c r="GO244">
        <f t="shared" si="183"/>
        <v>0</v>
      </c>
      <c r="GP244">
        <f t="shared" si="184"/>
        <v>2042.37</v>
      </c>
      <c r="GR244">
        <v>0</v>
      </c>
      <c r="GS244">
        <v>3</v>
      </c>
      <c r="GT244">
        <v>0</v>
      </c>
      <c r="GU244" t="s">
        <v>3</v>
      </c>
      <c r="GV244">
        <f t="shared" si="185"/>
        <v>0</v>
      </c>
      <c r="GW244">
        <v>1</v>
      </c>
      <c r="GX244">
        <f t="shared" si="186"/>
        <v>0</v>
      </c>
      <c r="HA244">
        <v>0</v>
      </c>
      <c r="HB244">
        <v>0</v>
      </c>
      <c r="HC244">
        <f t="shared" si="187"/>
        <v>0</v>
      </c>
      <c r="IK244">
        <v>0</v>
      </c>
    </row>
    <row r="245" spans="1:245" x14ac:dyDescent="0.2">
      <c r="A245">
        <v>17</v>
      </c>
      <c r="B245">
        <v>1</v>
      </c>
      <c r="E245" t="s">
        <v>229</v>
      </c>
      <c r="F245" t="s">
        <v>218</v>
      </c>
      <c r="G245" t="s">
        <v>230</v>
      </c>
      <c r="H245" t="s">
        <v>180</v>
      </c>
      <c r="I245">
        <v>1</v>
      </c>
      <c r="J245">
        <v>0</v>
      </c>
      <c r="O245">
        <f t="shared" si="148"/>
        <v>35312.5</v>
      </c>
      <c r="P245">
        <f t="shared" si="149"/>
        <v>35312.5</v>
      </c>
      <c r="Q245">
        <f t="shared" si="150"/>
        <v>0</v>
      </c>
      <c r="R245">
        <f t="shared" si="151"/>
        <v>0</v>
      </c>
      <c r="S245">
        <f t="shared" si="152"/>
        <v>0</v>
      </c>
      <c r="T245">
        <f t="shared" si="153"/>
        <v>0</v>
      </c>
      <c r="U245">
        <f t="shared" si="154"/>
        <v>0</v>
      </c>
      <c r="V245">
        <f t="shared" si="155"/>
        <v>0</v>
      </c>
      <c r="W245">
        <f t="shared" si="156"/>
        <v>0</v>
      </c>
      <c r="X245">
        <f t="shared" si="157"/>
        <v>0</v>
      </c>
      <c r="Y245">
        <f t="shared" si="158"/>
        <v>0</v>
      </c>
      <c r="AA245">
        <v>55574044</v>
      </c>
      <c r="AB245">
        <f t="shared" si="159"/>
        <v>35312.5</v>
      </c>
      <c r="AC245">
        <f t="shared" si="160"/>
        <v>35312.5</v>
      </c>
      <c r="AD245">
        <f t="shared" si="161"/>
        <v>0</v>
      </c>
      <c r="AE245">
        <f t="shared" si="162"/>
        <v>0</v>
      </c>
      <c r="AF245">
        <f t="shared" si="163"/>
        <v>0</v>
      </c>
      <c r="AG245">
        <f t="shared" si="164"/>
        <v>0</v>
      </c>
      <c r="AH245">
        <f t="shared" si="165"/>
        <v>0</v>
      </c>
      <c r="AI245">
        <f t="shared" si="166"/>
        <v>0</v>
      </c>
      <c r="AJ245">
        <f t="shared" si="167"/>
        <v>0</v>
      </c>
      <c r="AK245">
        <v>35312.5</v>
      </c>
      <c r="AL245">
        <v>35312.5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1</v>
      </c>
      <c r="AZ245">
        <v>1</v>
      </c>
      <c r="BA245">
        <v>1</v>
      </c>
      <c r="BB245">
        <v>1</v>
      </c>
      <c r="BC245">
        <v>1</v>
      </c>
      <c r="BD245" t="s">
        <v>3</v>
      </c>
      <c r="BE245" t="s">
        <v>3</v>
      </c>
      <c r="BF245" t="s">
        <v>3</v>
      </c>
      <c r="BG245" t="s">
        <v>3</v>
      </c>
      <c r="BH245">
        <v>3</v>
      </c>
      <c r="BI245">
        <v>1</v>
      </c>
      <c r="BJ245" t="s">
        <v>3</v>
      </c>
      <c r="BM245">
        <v>6001</v>
      </c>
      <c r="BN245">
        <v>0</v>
      </c>
      <c r="BO245" t="s">
        <v>3</v>
      </c>
      <c r="BP245">
        <v>0</v>
      </c>
      <c r="BQ245">
        <v>0</v>
      </c>
      <c r="BR245">
        <v>0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 t="s">
        <v>3</v>
      </c>
      <c r="BZ245">
        <v>0</v>
      </c>
      <c r="CA245">
        <v>0</v>
      </c>
      <c r="CE245">
        <v>0</v>
      </c>
      <c r="CF245">
        <v>0</v>
      </c>
      <c r="CG245">
        <v>0</v>
      </c>
      <c r="CM245">
        <v>0</v>
      </c>
      <c r="CN245" t="s">
        <v>3</v>
      </c>
      <c r="CO245">
        <v>0</v>
      </c>
      <c r="CP245">
        <f t="shared" si="168"/>
        <v>35312.5</v>
      </c>
      <c r="CQ245">
        <f t="shared" si="169"/>
        <v>35312.5</v>
      </c>
      <c r="CR245">
        <f t="shared" si="170"/>
        <v>0</v>
      </c>
      <c r="CS245">
        <f t="shared" si="171"/>
        <v>0</v>
      </c>
      <c r="CT245">
        <f t="shared" si="172"/>
        <v>0</v>
      </c>
      <c r="CU245">
        <f t="shared" si="173"/>
        <v>0</v>
      </c>
      <c r="CV245">
        <f t="shared" si="174"/>
        <v>0</v>
      </c>
      <c r="CW245">
        <f t="shared" si="175"/>
        <v>0</v>
      </c>
      <c r="CX245">
        <f t="shared" si="176"/>
        <v>0</v>
      </c>
      <c r="CY245">
        <f t="shared" si="177"/>
        <v>0</v>
      </c>
      <c r="CZ245">
        <f t="shared" si="178"/>
        <v>0</v>
      </c>
      <c r="DC245" t="s">
        <v>3</v>
      </c>
      <c r="DD245" t="s">
        <v>3</v>
      </c>
      <c r="DE245" t="s">
        <v>3</v>
      </c>
      <c r="DF245" t="s">
        <v>3</v>
      </c>
      <c r="DG245" t="s">
        <v>3</v>
      </c>
      <c r="DH245" t="s">
        <v>3</v>
      </c>
      <c r="DI245" t="s">
        <v>3</v>
      </c>
      <c r="DJ245" t="s">
        <v>3</v>
      </c>
      <c r="DK245" t="s">
        <v>3</v>
      </c>
      <c r="DL245" t="s">
        <v>3</v>
      </c>
      <c r="DM245" t="s">
        <v>3</v>
      </c>
      <c r="DN245">
        <v>0</v>
      </c>
      <c r="DO245">
        <v>0</v>
      </c>
      <c r="DP245">
        <v>1</v>
      </c>
      <c r="DQ245">
        <v>1</v>
      </c>
      <c r="DU245">
        <v>1010</v>
      </c>
      <c r="DV245" t="s">
        <v>180</v>
      </c>
      <c r="DW245" t="s">
        <v>180</v>
      </c>
      <c r="DX245">
        <v>1</v>
      </c>
      <c r="EE245">
        <v>55525620</v>
      </c>
      <c r="EF245">
        <v>0</v>
      </c>
      <c r="EG245" t="s">
        <v>220</v>
      </c>
      <c r="EH245">
        <v>0</v>
      </c>
      <c r="EI245" t="s">
        <v>3</v>
      </c>
      <c r="EJ245">
        <v>1</v>
      </c>
      <c r="EK245">
        <v>6001</v>
      </c>
      <c r="EL245" t="s">
        <v>221</v>
      </c>
      <c r="EM245" t="s">
        <v>220</v>
      </c>
      <c r="EO245" t="s">
        <v>3</v>
      </c>
      <c r="EQ245">
        <v>0</v>
      </c>
      <c r="ER245">
        <v>35312.5</v>
      </c>
      <c r="ES245">
        <v>35312.5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5</v>
      </c>
      <c r="FC245">
        <v>1</v>
      </c>
      <c r="FD245">
        <v>18</v>
      </c>
      <c r="FF245">
        <v>42375</v>
      </c>
      <c r="FQ245">
        <v>0</v>
      </c>
      <c r="FR245">
        <f t="shared" si="179"/>
        <v>0</v>
      </c>
      <c r="FS245">
        <v>0</v>
      </c>
      <c r="FX245">
        <v>0</v>
      </c>
      <c r="FY245">
        <v>0</v>
      </c>
      <c r="GA245" t="s">
        <v>231</v>
      </c>
      <c r="GD245">
        <v>0</v>
      </c>
      <c r="GF245">
        <v>-588500466</v>
      </c>
      <c r="GG245">
        <v>2</v>
      </c>
      <c r="GH245">
        <v>3</v>
      </c>
      <c r="GI245">
        <v>-2</v>
      </c>
      <c r="GJ245">
        <v>0</v>
      </c>
      <c r="GK245">
        <f>ROUND(R245*(R12)/100,2)</f>
        <v>0</v>
      </c>
      <c r="GL245">
        <f t="shared" si="180"/>
        <v>0</v>
      </c>
      <c r="GM245">
        <f t="shared" si="181"/>
        <v>35312.5</v>
      </c>
      <c r="GN245">
        <f t="shared" si="182"/>
        <v>35312.5</v>
      </c>
      <c r="GO245">
        <f t="shared" si="183"/>
        <v>0</v>
      </c>
      <c r="GP245">
        <f t="shared" si="184"/>
        <v>0</v>
      </c>
      <c r="GR245">
        <v>1</v>
      </c>
      <c r="GS245">
        <v>1</v>
      </c>
      <c r="GT245">
        <v>0</v>
      </c>
      <c r="GU245" t="s">
        <v>3</v>
      </c>
      <c r="GV245">
        <f t="shared" si="185"/>
        <v>0</v>
      </c>
      <c r="GW245">
        <v>1</v>
      </c>
      <c r="GX245">
        <f t="shared" si="186"/>
        <v>0</v>
      </c>
      <c r="HA245">
        <v>0</v>
      </c>
      <c r="HB245">
        <v>0</v>
      </c>
      <c r="HC245">
        <f t="shared" si="187"/>
        <v>0</v>
      </c>
      <c r="IK245">
        <v>0</v>
      </c>
    </row>
    <row r="246" spans="1:245" x14ac:dyDescent="0.2">
      <c r="A246">
        <v>17</v>
      </c>
      <c r="B246">
        <v>1</v>
      </c>
      <c r="C246">
        <f>ROW(SmtRes!A82)</f>
        <v>82</v>
      </c>
      <c r="D246">
        <f>ROW(EtalonRes!A78)</f>
        <v>78</v>
      </c>
      <c r="E246" t="s">
        <v>232</v>
      </c>
      <c r="F246" t="s">
        <v>91</v>
      </c>
      <c r="G246" t="s">
        <v>92</v>
      </c>
      <c r="H246" t="s">
        <v>93</v>
      </c>
      <c r="I246">
        <f>ROUND(1/10,9)</f>
        <v>0.1</v>
      </c>
      <c r="J246">
        <v>0</v>
      </c>
      <c r="O246">
        <f t="shared" si="148"/>
        <v>416.77</v>
      </c>
      <c r="P246">
        <f t="shared" si="149"/>
        <v>299.49</v>
      </c>
      <c r="Q246">
        <f t="shared" si="150"/>
        <v>0</v>
      </c>
      <c r="R246">
        <f t="shared" si="151"/>
        <v>0</v>
      </c>
      <c r="S246">
        <f t="shared" si="152"/>
        <v>117.28</v>
      </c>
      <c r="T246">
        <f t="shared" si="153"/>
        <v>0</v>
      </c>
      <c r="U246">
        <f t="shared" si="154"/>
        <v>0.622</v>
      </c>
      <c r="V246">
        <f t="shared" si="155"/>
        <v>0</v>
      </c>
      <c r="W246">
        <f t="shared" si="156"/>
        <v>0</v>
      </c>
      <c r="X246">
        <f t="shared" si="157"/>
        <v>82.1</v>
      </c>
      <c r="Y246">
        <f t="shared" si="158"/>
        <v>11.73</v>
      </c>
      <c r="AA246">
        <v>55574044</v>
      </c>
      <c r="AB246">
        <f t="shared" si="159"/>
        <v>4167.68</v>
      </c>
      <c r="AC246">
        <f t="shared" si="160"/>
        <v>2994.86</v>
      </c>
      <c r="AD246">
        <f t="shared" si="161"/>
        <v>0</v>
      </c>
      <c r="AE246">
        <f t="shared" si="162"/>
        <v>0</v>
      </c>
      <c r="AF246">
        <f t="shared" si="163"/>
        <v>1172.82</v>
      </c>
      <c r="AG246">
        <f t="shared" si="164"/>
        <v>0</v>
      </c>
      <c r="AH246">
        <f t="shared" si="165"/>
        <v>6.22</v>
      </c>
      <c r="AI246">
        <f t="shared" si="166"/>
        <v>0</v>
      </c>
      <c r="AJ246">
        <f t="shared" si="167"/>
        <v>0</v>
      </c>
      <c r="AK246">
        <v>4167.68</v>
      </c>
      <c r="AL246">
        <v>2994.86</v>
      </c>
      <c r="AM246">
        <v>0</v>
      </c>
      <c r="AN246">
        <v>0</v>
      </c>
      <c r="AO246">
        <v>1172.82</v>
      </c>
      <c r="AP246">
        <v>0</v>
      </c>
      <c r="AQ246">
        <v>6.22</v>
      </c>
      <c r="AR246">
        <v>0</v>
      </c>
      <c r="AS246">
        <v>0</v>
      </c>
      <c r="AT246">
        <v>70</v>
      </c>
      <c r="AU246">
        <v>10</v>
      </c>
      <c r="AV246">
        <v>1</v>
      </c>
      <c r="AW246">
        <v>1</v>
      </c>
      <c r="AZ246">
        <v>1</v>
      </c>
      <c r="BA246">
        <v>1</v>
      </c>
      <c r="BB246">
        <v>1</v>
      </c>
      <c r="BC246">
        <v>1</v>
      </c>
      <c r="BD246" t="s">
        <v>3</v>
      </c>
      <c r="BE246" t="s">
        <v>3</v>
      </c>
      <c r="BF246" t="s">
        <v>3</v>
      </c>
      <c r="BG246" t="s">
        <v>3</v>
      </c>
      <c r="BH246">
        <v>0</v>
      </c>
      <c r="BI246">
        <v>4</v>
      </c>
      <c r="BJ246" t="s">
        <v>94</v>
      </c>
      <c r="BM246">
        <v>0</v>
      </c>
      <c r="BN246">
        <v>0</v>
      </c>
      <c r="BO246" t="s">
        <v>3</v>
      </c>
      <c r="BP246">
        <v>0</v>
      </c>
      <c r="BQ246">
        <v>1</v>
      </c>
      <c r="BR246">
        <v>0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 t="s">
        <v>3</v>
      </c>
      <c r="BZ246">
        <v>70</v>
      </c>
      <c r="CA246">
        <v>10</v>
      </c>
      <c r="CE246">
        <v>0</v>
      </c>
      <c r="CF246">
        <v>0</v>
      </c>
      <c r="CG246">
        <v>0</v>
      </c>
      <c r="CM246">
        <v>0</v>
      </c>
      <c r="CN246" t="s">
        <v>3</v>
      </c>
      <c r="CO246">
        <v>0</v>
      </c>
      <c r="CP246">
        <f t="shared" si="168"/>
        <v>416.77</v>
      </c>
      <c r="CQ246">
        <f t="shared" si="169"/>
        <v>2994.86</v>
      </c>
      <c r="CR246">
        <f t="shared" si="170"/>
        <v>0</v>
      </c>
      <c r="CS246">
        <f t="shared" si="171"/>
        <v>0</v>
      </c>
      <c r="CT246">
        <f t="shared" si="172"/>
        <v>1172.82</v>
      </c>
      <c r="CU246">
        <f t="shared" si="173"/>
        <v>0</v>
      </c>
      <c r="CV246">
        <f t="shared" si="174"/>
        <v>6.22</v>
      </c>
      <c r="CW246">
        <f t="shared" si="175"/>
        <v>0</v>
      </c>
      <c r="CX246">
        <f t="shared" si="176"/>
        <v>0</v>
      </c>
      <c r="CY246">
        <f t="shared" si="177"/>
        <v>82.096000000000004</v>
      </c>
      <c r="CZ246">
        <f t="shared" si="178"/>
        <v>11.728</v>
      </c>
      <c r="DC246" t="s">
        <v>3</v>
      </c>
      <c r="DD246" t="s">
        <v>3</v>
      </c>
      <c r="DE246" t="s">
        <v>3</v>
      </c>
      <c r="DF246" t="s">
        <v>3</v>
      </c>
      <c r="DG246" t="s">
        <v>3</v>
      </c>
      <c r="DH246" t="s">
        <v>3</v>
      </c>
      <c r="DI246" t="s">
        <v>3</v>
      </c>
      <c r="DJ246" t="s">
        <v>3</v>
      </c>
      <c r="DK246" t="s">
        <v>3</v>
      </c>
      <c r="DL246" t="s">
        <v>3</v>
      </c>
      <c r="DM246" t="s">
        <v>3</v>
      </c>
      <c r="DN246">
        <v>0</v>
      </c>
      <c r="DO246">
        <v>0</v>
      </c>
      <c r="DP246">
        <v>1</v>
      </c>
      <c r="DQ246">
        <v>1</v>
      </c>
      <c r="DU246">
        <v>1010</v>
      </c>
      <c r="DV246" t="s">
        <v>93</v>
      </c>
      <c r="DW246" t="s">
        <v>93</v>
      </c>
      <c r="DX246">
        <v>10</v>
      </c>
      <c r="EE246">
        <v>55317522</v>
      </c>
      <c r="EF246">
        <v>1</v>
      </c>
      <c r="EG246" t="s">
        <v>19</v>
      </c>
      <c r="EH246">
        <v>0</v>
      </c>
      <c r="EI246" t="s">
        <v>3</v>
      </c>
      <c r="EJ246">
        <v>4</v>
      </c>
      <c r="EK246">
        <v>0</v>
      </c>
      <c r="EL246" t="s">
        <v>20</v>
      </c>
      <c r="EM246" t="s">
        <v>21</v>
      </c>
      <c r="EO246" t="s">
        <v>3</v>
      </c>
      <c r="EQ246">
        <v>0</v>
      </c>
      <c r="ER246">
        <v>4167.68</v>
      </c>
      <c r="ES246">
        <v>2994.86</v>
      </c>
      <c r="ET246">
        <v>0</v>
      </c>
      <c r="EU246">
        <v>0</v>
      </c>
      <c r="EV246">
        <v>1172.82</v>
      </c>
      <c r="EW246">
        <v>6.22</v>
      </c>
      <c r="EX246">
        <v>0</v>
      </c>
      <c r="EY246">
        <v>0</v>
      </c>
      <c r="FQ246">
        <v>0</v>
      </c>
      <c r="FR246">
        <f t="shared" si="179"/>
        <v>0</v>
      </c>
      <c r="FS246">
        <v>0</v>
      </c>
      <c r="FX246">
        <v>70</v>
      </c>
      <c r="FY246">
        <v>10</v>
      </c>
      <c r="GA246" t="s">
        <v>3</v>
      </c>
      <c r="GD246">
        <v>0</v>
      </c>
      <c r="GF246">
        <v>1404583839</v>
      </c>
      <c r="GG246">
        <v>2</v>
      </c>
      <c r="GH246">
        <v>1</v>
      </c>
      <c r="GI246">
        <v>-2</v>
      </c>
      <c r="GJ246">
        <v>0</v>
      </c>
      <c r="GK246">
        <f>ROUND(R246*(R12)/100,2)</f>
        <v>0</v>
      </c>
      <c r="GL246">
        <f t="shared" si="180"/>
        <v>0</v>
      </c>
      <c r="GM246">
        <f t="shared" si="181"/>
        <v>510.6</v>
      </c>
      <c r="GN246">
        <f t="shared" si="182"/>
        <v>0</v>
      </c>
      <c r="GO246">
        <f t="shared" si="183"/>
        <v>0</v>
      </c>
      <c r="GP246">
        <f t="shared" si="184"/>
        <v>510.6</v>
      </c>
      <c r="GR246">
        <v>0</v>
      </c>
      <c r="GS246">
        <v>3</v>
      </c>
      <c r="GT246">
        <v>0</v>
      </c>
      <c r="GU246" t="s">
        <v>3</v>
      </c>
      <c r="GV246">
        <f t="shared" si="185"/>
        <v>0</v>
      </c>
      <c r="GW246">
        <v>1</v>
      </c>
      <c r="GX246">
        <f t="shared" si="186"/>
        <v>0</v>
      </c>
      <c r="HA246">
        <v>0</v>
      </c>
      <c r="HB246">
        <v>0</v>
      </c>
      <c r="HC246">
        <f t="shared" si="187"/>
        <v>0</v>
      </c>
      <c r="IK246">
        <v>0</v>
      </c>
    </row>
    <row r="247" spans="1:245" x14ac:dyDescent="0.2">
      <c r="A247">
        <v>17</v>
      </c>
      <c r="B247">
        <v>1</v>
      </c>
      <c r="E247" t="s">
        <v>233</v>
      </c>
      <c r="F247" t="s">
        <v>218</v>
      </c>
      <c r="G247" t="s">
        <v>234</v>
      </c>
      <c r="H247" t="s">
        <v>180</v>
      </c>
      <c r="I247">
        <v>1</v>
      </c>
      <c r="J247">
        <v>0</v>
      </c>
      <c r="O247">
        <f t="shared" si="148"/>
        <v>49701.67</v>
      </c>
      <c r="P247">
        <f t="shared" si="149"/>
        <v>49701.67</v>
      </c>
      <c r="Q247">
        <f t="shared" si="150"/>
        <v>0</v>
      </c>
      <c r="R247">
        <f t="shared" si="151"/>
        <v>0</v>
      </c>
      <c r="S247">
        <f t="shared" si="152"/>
        <v>0</v>
      </c>
      <c r="T247">
        <f t="shared" si="153"/>
        <v>0</v>
      </c>
      <c r="U247">
        <f t="shared" si="154"/>
        <v>0</v>
      </c>
      <c r="V247">
        <f t="shared" si="155"/>
        <v>0</v>
      </c>
      <c r="W247">
        <f t="shared" si="156"/>
        <v>0</v>
      </c>
      <c r="X247">
        <f t="shared" si="157"/>
        <v>0</v>
      </c>
      <c r="Y247">
        <f t="shared" si="158"/>
        <v>0</v>
      </c>
      <c r="AA247">
        <v>55574044</v>
      </c>
      <c r="AB247">
        <f t="shared" si="159"/>
        <v>49701.67</v>
      </c>
      <c r="AC247">
        <f t="shared" si="160"/>
        <v>49701.67</v>
      </c>
      <c r="AD247">
        <f t="shared" si="161"/>
        <v>0</v>
      </c>
      <c r="AE247">
        <f t="shared" si="162"/>
        <v>0</v>
      </c>
      <c r="AF247">
        <f t="shared" si="163"/>
        <v>0</v>
      </c>
      <c r="AG247">
        <f t="shared" si="164"/>
        <v>0</v>
      </c>
      <c r="AH247">
        <f t="shared" si="165"/>
        <v>0</v>
      </c>
      <c r="AI247">
        <f t="shared" si="166"/>
        <v>0</v>
      </c>
      <c r="AJ247">
        <f t="shared" si="167"/>
        <v>0</v>
      </c>
      <c r="AK247">
        <v>49701.67</v>
      </c>
      <c r="AL247">
        <v>49701.67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1</v>
      </c>
      <c r="AZ247">
        <v>1</v>
      </c>
      <c r="BA247">
        <v>1</v>
      </c>
      <c r="BB247">
        <v>1</v>
      </c>
      <c r="BC247">
        <v>1</v>
      </c>
      <c r="BD247" t="s">
        <v>3</v>
      </c>
      <c r="BE247" t="s">
        <v>3</v>
      </c>
      <c r="BF247" t="s">
        <v>3</v>
      </c>
      <c r="BG247" t="s">
        <v>3</v>
      </c>
      <c r="BH247">
        <v>3</v>
      </c>
      <c r="BI247">
        <v>1</v>
      </c>
      <c r="BJ247" t="s">
        <v>3</v>
      </c>
      <c r="BM247">
        <v>6001</v>
      </c>
      <c r="BN247">
        <v>0</v>
      </c>
      <c r="BO247" t="s">
        <v>3</v>
      </c>
      <c r="BP247">
        <v>0</v>
      </c>
      <c r="BQ247">
        <v>0</v>
      </c>
      <c r="BR247">
        <v>0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 t="s">
        <v>3</v>
      </c>
      <c r="BZ247">
        <v>0</v>
      </c>
      <c r="CA247">
        <v>0</v>
      </c>
      <c r="CE247">
        <v>0</v>
      </c>
      <c r="CF247">
        <v>0</v>
      </c>
      <c r="CG247">
        <v>0</v>
      </c>
      <c r="CM247">
        <v>0</v>
      </c>
      <c r="CN247" t="s">
        <v>3</v>
      </c>
      <c r="CO247">
        <v>0</v>
      </c>
      <c r="CP247">
        <f t="shared" si="168"/>
        <v>49701.67</v>
      </c>
      <c r="CQ247">
        <f t="shared" si="169"/>
        <v>49701.67</v>
      </c>
      <c r="CR247">
        <f t="shared" si="170"/>
        <v>0</v>
      </c>
      <c r="CS247">
        <f t="shared" si="171"/>
        <v>0</v>
      </c>
      <c r="CT247">
        <f t="shared" si="172"/>
        <v>0</v>
      </c>
      <c r="CU247">
        <f t="shared" si="173"/>
        <v>0</v>
      </c>
      <c r="CV247">
        <f t="shared" si="174"/>
        <v>0</v>
      </c>
      <c r="CW247">
        <f t="shared" si="175"/>
        <v>0</v>
      </c>
      <c r="CX247">
        <f t="shared" si="176"/>
        <v>0</v>
      </c>
      <c r="CY247">
        <f t="shared" si="177"/>
        <v>0</v>
      </c>
      <c r="CZ247">
        <f t="shared" si="178"/>
        <v>0</v>
      </c>
      <c r="DC247" t="s">
        <v>3</v>
      </c>
      <c r="DD247" t="s">
        <v>3</v>
      </c>
      <c r="DE247" t="s">
        <v>3</v>
      </c>
      <c r="DF247" t="s">
        <v>3</v>
      </c>
      <c r="DG247" t="s">
        <v>3</v>
      </c>
      <c r="DH247" t="s">
        <v>3</v>
      </c>
      <c r="DI247" t="s">
        <v>3</v>
      </c>
      <c r="DJ247" t="s">
        <v>3</v>
      </c>
      <c r="DK247" t="s">
        <v>3</v>
      </c>
      <c r="DL247" t="s">
        <v>3</v>
      </c>
      <c r="DM247" t="s">
        <v>3</v>
      </c>
      <c r="DN247">
        <v>0</v>
      </c>
      <c r="DO247">
        <v>0</v>
      </c>
      <c r="DP247">
        <v>1</v>
      </c>
      <c r="DQ247">
        <v>1</v>
      </c>
      <c r="DU247">
        <v>1010</v>
      </c>
      <c r="DV247" t="s">
        <v>180</v>
      </c>
      <c r="DW247" t="s">
        <v>180</v>
      </c>
      <c r="DX247">
        <v>1</v>
      </c>
      <c r="EE247">
        <v>55525620</v>
      </c>
      <c r="EF247">
        <v>0</v>
      </c>
      <c r="EG247" t="s">
        <v>220</v>
      </c>
      <c r="EH247">
        <v>0</v>
      </c>
      <c r="EI247" t="s">
        <v>3</v>
      </c>
      <c r="EJ247">
        <v>1</v>
      </c>
      <c r="EK247">
        <v>6001</v>
      </c>
      <c r="EL247" t="s">
        <v>221</v>
      </c>
      <c r="EM247" t="s">
        <v>220</v>
      </c>
      <c r="EO247" t="s">
        <v>3</v>
      </c>
      <c r="EQ247">
        <v>0</v>
      </c>
      <c r="ER247">
        <v>49701.67</v>
      </c>
      <c r="ES247">
        <v>49701.67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5</v>
      </c>
      <c r="FC247">
        <v>1</v>
      </c>
      <c r="FD247">
        <v>18</v>
      </c>
      <c r="FF247">
        <v>59642</v>
      </c>
      <c r="FQ247">
        <v>0</v>
      </c>
      <c r="FR247">
        <f t="shared" si="179"/>
        <v>0</v>
      </c>
      <c r="FS247">
        <v>0</v>
      </c>
      <c r="FX247">
        <v>0</v>
      </c>
      <c r="FY247">
        <v>0</v>
      </c>
      <c r="GA247" t="s">
        <v>235</v>
      </c>
      <c r="GD247">
        <v>0</v>
      </c>
      <c r="GF247">
        <v>664022237</v>
      </c>
      <c r="GG247">
        <v>2</v>
      </c>
      <c r="GH247">
        <v>3</v>
      </c>
      <c r="GI247">
        <v>-2</v>
      </c>
      <c r="GJ247">
        <v>0</v>
      </c>
      <c r="GK247">
        <f>ROUND(R247*(R12)/100,2)</f>
        <v>0</v>
      </c>
      <c r="GL247">
        <f t="shared" si="180"/>
        <v>0</v>
      </c>
      <c r="GM247">
        <f t="shared" si="181"/>
        <v>49701.67</v>
      </c>
      <c r="GN247">
        <f t="shared" si="182"/>
        <v>49701.67</v>
      </c>
      <c r="GO247">
        <f t="shared" si="183"/>
        <v>0</v>
      </c>
      <c r="GP247">
        <f t="shared" si="184"/>
        <v>0</v>
      </c>
      <c r="GR247">
        <v>1</v>
      </c>
      <c r="GS247">
        <v>1</v>
      </c>
      <c r="GT247">
        <v>0</v>
      </c>
      <c r="GU247" t="s">
        <v>3</v>
      </c>
      <c r="GV247">
        <f t="shared" si="185"/>
        <v>0</v>
      </c>
      <c r="GW247">
        <v>1</v>
      </c>
      <c r="GX247">
        <f t="shared" si="186"/>
        <v>0</v>
      </c>
      <c r="HA247">
        <v>0</v>
      </c>
      <c r="HB247">
        <v>0</v>
      </c>
      <c r="HC247">
        <f t="shared" si="187"/>
        <v>0</v>
      </c>
      <c r="IK247">
        <v>0</v>
      </c>
    </row>
    <row r="248" spans="1:245" x14ac:dyDescent="0.2">
      <c r="A248">
        <v>17</v>
      </c>
      <c r="B248">
        <v>1</v>
      </c>
      <c r="C248">
        <f>ROW(SmtRes!A87)</f>
        <v>87</v>
      </c>
      <c r="D248">
        <f>ROW(EtalonRes!A83)</f>
        <v>83</v>
      </c>
      <c r="E248" t="s">
        <v>236</v>
      </c>
      <c r="F248" t="s">
        <v>91</v>
      </c>
      <c r="G248" t="s">
        <v>92</v>
      </c>
      <c r="H248" t="s">
        <v>93</v>
      </c>
      <c r="I248">
        <f>ROUND(4/10,9)</f>
        <v>0.4</v>
      </c>
      <c r="J248">
        <v>0</v>
      </c>
      <c r="O248">
        <f t="shared" si="148"/>
        <v>1667.07</v>
      </c>
      <c r="P248">
        <f t="shared" si="149"/>
        <v>1197.94</v>
      </c>
      <c r="Q248">
        <f t="shared" si="150"/>
        <v>0</v>
      </c>
      <c r="R248">
        <f t="shared" si="151"/>
        <v>0</v>
      </c>
      <c r="S248">
        <f t="shared" si="152"/>
        <v>469.13</v>
      </c>
      <c r="T248">
        <f t="shared" si="153"/>
        <v>0</v>
      </c>
      <c r="U248">
        <f t="shared" si="154"/>
        <v>2.488</v>
      </c>
      <c r="V248">
        <f t="shared" si="155"/>
        <v>0</v>
      </c>
      <c r="W248">
        <f t="shared" si="156"/>
        <v>0</v>
      </c>
      <c r="X248">
        <f t="shared" si="157"/>
        <v>328.39</v>
      </c>
      <c r="Y248">
        <f t="shared" si="158"/>
        <v>46.91</v>
      </c>
      <c r="AA248">
        <v>55574044</v>
      </c>
      <c r="AB248">
        <f t="shared" si="159"/>
        <v>4167.68</v>
      </c>
      <c r="AC248">
        <f t="shared" si="160"/>
        <v>2994.86</v>
      </c>
      <c r="AD248">
        <f t="shared" si="161"/>
        <v>0</v>
      </c>
      <c r="AE248">
        <f t="shared" si="162"/>
        <v>0</v>
      </c>
      <c r="AF248">
        <f t="shared" si="163"/>
        <v>1172.82</v>
      </c>
      <c r="AG248">
        <f t="shared" si="164"/>
        <v>0</v>
      </c>
      <c r="AH248">
        <f t="shared" si="165"/>
        <v>6.22</v>
      </c>
      <c r="AI248">
        <f t="shared" si="166"/>
        <v>0</v>
      </c>
      <c r="AJ248">
        <f t="shared" si="167"/>
        <v>0</v>
      </c>
      <c r="AK248">
        <v>4167.68</v>
      </c>
      <c r="AL248">
        <v>2994.86</v>
      </c>
      <c r="AM248">
        <v>0</v>
      </c>
      <c r="AN248">
        <v>0</v>
      </c>
      <c r="AO248">
        <v>1172.82</v>
      </c>
      <c r="AP248">
        <v>0</v>
      </c>
      <c r="AQ248">
        <v>6.22</v>
      </c>
      <c r="AR248">
        <v>0</v>
      </c>
      <c r="AS248">
        <v>0</v>
      </c>
      <c r="AT248">
        <v>70</v>
      </c>
      <c r="AU248">
        <v>10</v>
      </c>
      <c r="AV248">
        <v>1</v>
      </c>
      <c r="AW248">
        <v>1</v>
      </c>
      <c r="AZ248">
        <v>1</v>
      </c>
      <c r="BA248">
        <v>1</v>
      </c>
      <c r="BB248">
        <v>1</v>
      </c>
      <c r="BC248">
        <v>1</v>
      </c>
      <c r="BD248" t="s">
        <v>3</v>
      </c>
      <c r="BE248" t="s">
        <v>3</v>
      </c>
      <c r="BF248" t="s">
        <v>3</v>
      </c>
      <c r="BG248" t="s">
        <v>3</v>
      </c>
      <c r="BH248">
        <v>0</v>
      </c>
      <c r="BI248">
        <v>4</v>
      </c>
      <c r="BJ248" t="s">
        <v>94</v>
      </c>
      <c r="BM248">
        <v>0</v>
      </c>
      <c r="BN248">
        <v>0</v>
      </c>
      <c r="BO248" t="s">
        <v>3</v>
      </c>
      <c r="BP248">
        <v>0</v>
      </c>
      <c r="BQ248">
        <v>1</v>
      </c>
      <c r="BR248">
        <v>0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 t="s">
        <v>3</v>
      </c>
      <c r="BZ248">
        <v>70</v>
      </c>
      <c r="CA248">
        <v>10</v>
      </c>
      <c r="CE248">
        <v>0</v>
      </c>
      <c r="CF248">
        <v>0</v>
      </c>
      <c r="CG248">
        <v>0</v>
      </c>
      <c r="CM248">
        <v>0</v>
      </c>
      <c r="CN248" t="s">
        <v>3</v>
      </c>
      <c r="CO248">
        <v>0</v>
      </c>
      <c r="CP248">
        <f t="shared" si="168"/>
        <v>1667.0700000000002</v>
      </c>
      <c r="CQ248">
        <f t="shared" si="169"/>
        <v>2994.86</v>
      </c>
      <c r="CR248">
        <f t="shared" si="170"/>
        <v>0</v>
      </c>
      <c r="CS248">
        <f t="shared" si="171"/>
        <v>0</v>
      </c>
      <c r="CT248">
        <f t="shared" si="172"/>
        <v>1172.82</v>
      </c>
      <c r="CU248">
        <f t="shared" si="173"/>
        <v>0</v>
      </c>
      <c r="CV248">
        <f t="shared" si="174"/>
        <v>6.22</v>
      </c>
      <c r="CW248">
        <f t="shared" si="175"/>
        <v>0</v>
      </c>
      <c r="CX248">
        <f t="shared" si="176"/>
        <v>0</v>
      </c>
      <c r="CY248">
        <f t="shared" si="177"/>
        <v>328.39099999999996</v>
      </c>
      <c r="CZ248">
        <f t="shared" si="178"/>
        <v>46.913000000000004</v>
      </c>
      <c r="DC248" t="s">
        <v>3</v>
      </c>
      <c r="DD248" t="s">
        <v>3</v>
      </c>
      <c r="DE248" t="s">
        <v>3</v>
      </c>
      <c r="DF248" t="s">
        <v>3</v>
      </c>
      <c r="DG248" t="s">
        <v>3</v>
      </c>
      <c r="DH248" t="s">
        <v>3</v>
      </c>
      <c r="DI248" t="s">
        <v>3</v>
      </c>
      <c r="DJ248" t="s">
        <v>3</v>
      </c>
      <c r="DK248" t="s">
        <v>3</v>
      </c>
      <c r="DL248" t="s">
        <v>3</v>
      </c>
      <c r="DM248" t="s">
        <v>3</v>
      </c>
      <c r="DN248">
        <v>0</v>
      </c>
      <c r="DO248">
        <v>0</v>
      </c>
      <c r="DP248">
        <v>1</v>
      </c>
      <c r="DQ248">
        <v>1</v>
      </c>
      <c r="DU248">
        <v>1010</v>
      </c>
      <c r="DV248" t="s">
        <v>93</v>
      </c>
      <c r="DW248" t="s">
        <v>93</v>
      </c>
      <c r="DX248">
        <v>10</v>
      </c>
      <c r="EE248">
        <v>55317522</v>
      </c>
      <c r="EF248">
        <v>1</v>
      </c>
      <c r="EG248" t="s">
        <v>19</v>
      </c>
      <c r="EH248">
        <v>0</v>
      </c>
      <c r="EI248" t="s">
        <v>3</v>
      </c>
      <c r="EJ248">
        <v>4</v>
      </c>
      <c r="EK248">
        <v>0</v>
      </c>
      <c r="EL248" t="s">
        <v>20</v>
      </c>
      <c r="EM248" t="s">
        <v>21</v>
      </c>
      <c r="EO248" t="s">
        <v>3</v>
      </c>
      <c r="EQ248">
        <v>0</v>
      </c>
      <c r="ER248">
        <v>4167.68</v>
      </c>
      <c r="ES248">
        <v>2994.86</v>
      </c>
      <c r="ET248">
        <v>0</v>
      </c>
      <c r="EU248">
        <v>0</v>
      </c>
      <c r="EV248">
        <v>1172.82</v>
      </c>
      <c r="EW248">
        <v>6.22</v>
      </c>
      <c r="EX248">
        <v>0</v>
      </c>
      <c r="EY248">
        <v>0</v>
      </c>
      <c r="FQ248">
        <v>0</v>
      </c>
      <c r="FR248">
        <f t="shared" si="179"/>
        <v>0</v>
      </c>
      <c r="FS248">
        <v>0</v>
      </c>
      <c r="FX248">
        <v>70</v>
      </c>
      <c r="FY248">
        <v>10</v>
      </c>
      <c r="GA248" t="s">
        <v>3</v>
      </c>
      <c r="GD248">
        <v>0</v>
      </c>
      <c r="GF248">
        <v>1404583839</v>
      </c>
      <c r="GG248">
        <v>2</v>
      </c>
      <c r="GH248">
        <v>1</v>
      </c>
      <c r="GI248">
        <v>-2</v>
      </c>
      <c r="GJ248">
        <v>0</v>
      </c>
      <c r="GK248">
        <f>ROUND(R248*(R12)/100,2)</f>
        <v>0</v>
      </c>
      <c r="GL248">
        <f t="shared" si="180"/>
        <v>0</v>
      </c>
      <c r="GM248">
        <f t="shared" si="181"/>
        <v>2042.37</v>
      </c>
      <c r="GN248">
        <f t="shared" si="182"/>
        <v>0</v>
      </c>
      <c r="GO248">
        <f t="shared" si="183"/>
        <v>0</v>
      </c>
      <c r="GP248">
        <f t="shared" si="184"/>
        <v>2042.37</v>
      </c>
      <c r="GR248">
        <v>0</v>
      </c>
      <c r="GS248">
        <v>3</v>
      </c>
      <c r="GT248">
        <v>0</v>
      </c>
      <c r="GU248" t="s">
        <v>3</v>
      </c>
      <c r="GV248">
        <f t="shared" si="185"/>
        <v>0</v>
      </c>
      <c r="GW248">
        <v>1</v>
      </c>
      <c r="GX248">
        <f t="shared" si="186"/>
        <v>0</v>
      </c>
      <c r="HA248">
        <v>0</v>
      </c>
      <c r="HB248">
        <v>0</v>
      </c>
      <c r="HC248">
        <f t="shared" si="187"/>
        <v>0</v>
      </c>
      <c r="IK248">
        <v>0</v>
      </c>
    </row>
    <row r="249" spans="1:245" x14ac:dyDescent="0.2">
      <c r="A249">
        <v>17</v>
      </c>
      <c r="B249">
        <v>1</v>
      </c>
      <c r="E249" t="s">
        <v>237</v>
      </c>
      <c r="F249" t="s">
        <v>218</v>
      </c>
      <c r="G249" t="s">
        <v>238</v>
      </c>
      <c r="H249" t="s">
        <v>180</v>
      </c>
      <c r="I249">
        <v>1</v>
      </c>
      <c r="J249">
        <v>0</v>
      </c>
      <c r="O249">
        <f t="shared" si="148"/>
        <v>20384.169999999998</v>
      </c>
      <c r="P249">
        <f t="shared" si="149"/>
        <v>20384.169999999998</v>
      </c>
      <c r="Q249">
        <f t="shared" si="150"/>
        <v>0</v>
      </c>
      <c r="R249">
        <f t="shared" si="151"/>
        <v>0</v>
      </c>
      <c r="S249">
        <f t="shared" si="152"/>
        <v>0</v>
      </c>
      <c r="T249">
        <f t="shared" si="153"/>
        <v>0</v>
      </c>
      <c r="U249">
        <f t="shared" si="154"/>
        <v>0</v>
      </c>
      <c r="V249">
        <f t="shared" si="155"/>
        <v>0</v>
      </c>
      <c r="W249">
        <f t="shared" si="156"/>
        <v>0</v>
      </c>
      <c r="X249">
        <f t="shared" si="157"/>
        <v>0</v>
      </c>
      <c r="Y249">
        <f t="shared" si="158"/>
        <v>0</v>
      </c>
      <c r="AA249">
        <v>55574044</v>
      </c>
      <c r="AB249">
        <f t="shared" si="159"/>
        <v>20384.169999999998</v>
      </c>
      <c r="AC249">
        <f t="shared" si="160"/>
        <v>20384.169999999998</v>
      </c>
      <c r="AD249">
        <f t="shared" si="161"/>
        <v>0</v>
      </c>
      <c r="AE249">
        <f t="shared" si="162"/>
        <v>0</v>
      </c>
      <c r="AF249">
        <f t="shared" si="163"/>
        <v>0</v>
      </c>
      <c r="AG249">
        <f t="shared" si="164"/>
        <v>0</v>
      </c>
      <c r="AH249">
        <f t="shared" si="165"/>
        <v>0</v>
      </c>
      <c r="AI249">
        <f t="shared" si="166"/>
        <v>0</v>
      </c>
      <c r="AJ249">
        <f t="shared" si="167"/>
        <v>0</v>
      </c>
      <c r="AK249">
        <v>20384.169999999998</v>
      </c>
      <c r="AL249">
        <v>20384.169999999998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1</v>
      </c>
      <c r="AZ249">
        <v>1</v>
      </c>
      <c r="BA249">
        <v>1</v>
      </c>
      <c r="BB249">
        <v>1</v>
      </c>
      <c r="BC249">
        <v>1</v>
      </c>
      <c r="BD249" t="s">
        <v>3</v>
      </c>
      <c r="BE249" t="s">
        <v>3</v>
      </c>
      <c r="BF249" t="s">
        <v>3</v>
      </c>
      <c r="BG249" t="s">
        <v>3</v>
      </c>
      <c r="BH249">
        <v>3</v>
      </c>
      <c r="BI249">
        <v>1</v>
      </c>
      <c r="BJ249" t="s">
        <v>3</v>
      </c>
      <c r="BM249">
        <v>6001</v>
      </c>
      <c r="BN249">
        <v>0</v>
      </c>
      <c r="BO249" t="s">
        <v>3</v>
      </c>
      <c r="BP249">
        <v>0</v>
      </c>
      <c r="BQ249">
        <v>0</v>
      </c>
      <c r="BR249">
        <v>0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 t="s">
        <v>3</v>
      </c>
      <c r="BZ249">
        <v>0</v>
      </c>
      <c r="CA249">
        <v>0</v>
      </c>
      <c r="CE249">
        <v>0</v>
      </c>
      <c r="CF249">
        <v>0</v>
      </c>
      <c r="CG249">
        <v>0</v>
      </c>
      <c r="CM249">
        <v>0</v>
      </c>
      <c r="CN249" t="s">
        <v>3</v>
      </c>
      <c r="CO249">
        <v>0</v>
      </c>
      <c r="CP249">
        <f t="shared" si="168"/>
        <v>20384.169999999998</v>
      </c>
      <c r="CQ249">
        <f t="shared" si="169"/>
        <v>20384.169999999998</v>
      </c>
      <c r="CR249">
        <f t="shared" si="170"/>
        <v>0</v>
      </c>
      <c r="CS249">
        <f t="shared" si="171"/>
        <v>0</v>
      </c>
      <c r="CT249">
        <f t="shared" si="172"/>
        <v>0</v>
      </c>
      <c r="CU249">
        <f t="shared" si="173"/>
        <v>0</v>
      </c>
      <c r="CV249">
        <f t="shared" si="174"/>
        <v>0</v>
      </c>
      <c r="CW249">
        <f t="shared" si="175"/>
        <v>0</v>
      </c>
      <c r="CX249">
        <f t="shared" si="176"/>
        <v>0</v>
      </c>
      <c r="CY249">
        <f t="shared" si="177"/>
        <v>0</v>
      </c>
      <c r="CZ249">
        <f t="shared" si="178"/>
        <v>0</v>
      </c>
      <c r="DC249" t="s">
        <v>3</v>
      </c>
      <c r="DD249" t="s">
        <v>3</v>
      </c>
      <c r="DE249" t="s">
        <v>3</v>
      </c>
      <c r="DF249" t="s">
        <v>3</v>
      </c>
      <c r="DG249" t="s">
        <v>3</v>
      </c>
      <c r="DH249" t="s">
        <v>3</v>
      </c>
      <c r="DI249" t="s">
        <v>3</v>
      </c>
      <c r="DJ249" t="s">
        <v>3</v>
      </c>
      <c r="DK249" t="s">
        <v>3</v>
      </c>
      <c r="DL249" t="s">
        <v>3</v>
      </c>
      <c r="DM249" t="s">
        <v>3</v>
      </c>
      <c r="DN249">
        <v>0</v>
      </c>
      <c r="DO249">
        <v>0</v>
      </c>
      <c r="DP249">
        <v>1</v>
      </c>
      <c r="DQ249">
        <v>1</v>
      </c>
      <c r="DU249">
        <v>1010</v>
      </c>
      <c r="DV249" t="s">
        <v>180</v>
      </c>
      <c r="DW249" t="s">
        <v>180</v>
      </c>
      <c r="DX249">
        <v>1</v>
      </c>
      <c r="EE249">
        <v>55525620</v>
      </c>
      <c r="EF249">
        <v>0</v>
      </c>
      <c r="EG249" t="s">
        <v>220</v>
      </c>
      <c r="EH249">
        <v>0</v>
      </c>
      <c r="EI249" t="s">
        <v>3</v>
      </c>
      <c r="EJ249">
        <v>1</v>
      </c>
      <c r="EK249">
        <v>6001</v>
      </c>
      <c r="EL249" t="s">
        <v>221</v>
      </c>
      <c r="EM249" t="s">
        <v>220</v>
      </c>
      <c r="EO249" t="s">
        <v>3</v>
      </c>
      <c r="EQ249">
        <v>0</v>
      </c>
      <c r="ER249">
        <v>20384.169999999998</v>
      </c>
      <c r="ES249">
        <v>20384.169999999998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5</v>
      </c>
      <c r="FC249">
        <v>1</v>
      </c>
      <c r="FD249">
        <v>18</v>
      </c>
      <c r="FF249">
        <v>24461</v>
      </c>
      <c r="FQ249">
        <v>0</v>
      </c>
      <c r="FR249">
        <f t="shared" si="179"/>
        <v>0</v>
      </c>
      <c r="FS249">
        <v>0</v>
      </c>
      <c r="FX249">
        <v>0</v>
      </c>
      <c r="FY249">
        <v>0</v>
      </c>
      <c r="GA249" t="s">
        <v>239</v>
      </c>
      <c r="GD249">
        <v>0</v>
      </c>
      <c r="GF249">
        <v>-373321720</v>
      </c>
      <c r="GG249">
        <v>2</v>
      </c>
      <c r="GH249">
        <v>3</v>
      </c>
      <c r="GI249">
        <v>-2</v>
      </c>
      <c r="GJ249">
        <v>0</v>
      </c>
      <c r="GK249">
        <f>ROUND(R249*(R12)/100,2)</f>
        <v>0</v>
      </c>
      <c r="GL249">
        <f t="shared" si="180"/>
        <v>0</v>
      </c>
      <c r="GM249">
        <f t="shared" si="181"/>
        <v>20384.169999999998</v>
      </c>
      <c r="GN249">
        <f t="shared" si="182"/>
        <v>20384.169999999998</v>
      </c>
      <c r="GO249">
        <f t="shared" si="183"/>
        <v>0</v>
      </c>
      <c r="GP249">
        <f t="shared" si="184"/>
        <v>0</v>
      </c>
      <c r="GR249">
        <v>1</v>
      </c>
      <c r="GS249">
        <v>1</v>
      </c>
      <c r="GT249">
        <v>0</v>
      </c>
      <c r="GU249" t="s">
        <v>3</v>
      </c>
      <c r="GV249">
        <f t="shared" si="185"/>
        <v>0</v>
      </c>
      <c r="GW249">
        <v>1</v>
      </c>
      <c r="GX249">
        <f t="shared" si="186"/>
        <v>0</v>
      </c>
      <c r="HA249">
        <v>0</v>
      </c>
      <c r="HB249">
        <v>0</v>
      </c>
      <c r="HC249">
        <f t="shared" si="187"/>
        <v>0</v>
      </c>
      <c r="IK249">
        <v>0</v>
      </c>
    </row>
    <row r="250" spans="1:245" x14ac:dyDescent="0.2">
      <c r="A250">
        <v>17</v>
      </c>
      <c r="B250">
        <v>1</v>
      </c>
      <c r="C250">
        <f>ROW(SmtRes!A92)</f>
        <v>92</v>
      </c>
      <c r="D250">
        <f>ROW(EtalonRes!A88)</f>
        <v>88</v>
      </c>
      <c r="E250" t="s">
        <v>240</v>
      </c>
      <c r="F250" t="s">
        <v>91</v>
      </c>
      <c r="G250" t="s">
        <v>92</v>
      </c>
      <c r="H250" t="s">
        <v>93</v>
      </c>
      <c r="I250">
        <f>ROUND(4/10,9)</f>
        <v>0.4</v>
      </c>
      <c r="J250">
        <v>0</v>
      </c>
      <c r="O250">
        <f t="shared" si="148"/>
        <v>1667.07</v>
      </c>
      <c r="P250">
        <f t="shared" si="149"/>
        <v>1197.94</v>
      </c>
      <c r="Q250">
        <f t="shared" si="150"/>
        <v>0</v>
      </c>
      <c r="R250">
        <f t="shared" si="151"/>
        <v>0</v>
      </c>
      <c r="S250">
        <f t="shared" si="152"/>
        <v>469.13</v>
      </c>
      <c r="T250">
        <f t="shared" si="153"/>
        <v>0</v>
      </c>
      <c r="U250">
        <f t="shared" si="154"/>
        <v>2.488</v>
      </c>
      <c r="V250">
        <f t="shared" si="155"/>
        <v>0</v>
      </c>
      <c r="W250">
        <f t="shared" si="156"/>
        <v>0</v>
      </c>
      <c r="X250">
        <f t="shared" si="157"/>
        <v>328.39</v>
      </c>
      <c r="Y250">
        <f t="shared" si="158"/>
        <v>46.91</v>
      </c>
      <c r="AA250">
        <v>55574044</v>
      </c>
      <c r="AB250">
        <f t="shared" si="159"/>
        <v>4167.68</v>
      </c>
      <c r="AC250">
        <f t="shared" si="160"/>
        <v>2994.86</v>
      </c>
      <c r="AD250">
        <f t="shared" si="161"/>
        <v>0</v>
      </c>
      <c r="AE250">
        <f t="shared" si="162"/>
        <v>0</v>
      </c>
      <c r="AF250">
        <f t="shared" si="163"/>
        <v>1172.82</v>
      </c>
      <c r="AG250">
        <f t="shared" si="164"/>
        <v>0</v>
      </c>
      <c r="AH250">
        <f t="shared" si="165"/>
        <v>6.22</v>
      </c>
      <c r="AI250">
        <f t="shared" si="166"/>
        <v>0</v>
      </c>
      <c r="AJ250">
        <f t="shared" si="167"/>
        <v>0</v>
      </c>
      <c r="AK250">
        <v>4167.68</v>
      </c>
      <c r="AL250">
        <v>2994.86</v>
      </c>
      <c r="AM250">
        <v>0</v>
      </c>
      <c r="AN250">
        <v>0</v>
      </c>
      <c r="AO250">
        <v>1172.82</v>
      </c>
      <c r="AP250">
        <v>0</v>
      </c>
      <c r="AQ250">
        <v>6.22</v>
      </c>
      <c r="AR250">
        <v>0</v>
      </c>
      <c r="AS250">
        <v>0</v>
      </c>
      <c r="AT250">
        <v>70</v>
      </c>
      <c r="AU250">
        <v>10</v>
      </c>
      <c r="AV250">
        <v>1</v>
      </c>
      <c r="AW250">
        <v>1</v>
      </c>
      <c r="AZ250">
        <v>1</v>
      </c>
      <c r="BA250">
        <v>1</v>
      </c>
      <c r="BB250">
        <v>1</v>
      </c>
      <c r="BC250">
        <v>1</v>
      </c>
      <c r="BD250" t="s">
        <v>3</v>
      </c>
      <c r="BE250" t="s">
        <v>3</v>
      </c>
      <c r="BF250" t="s">
        <v>3</v>
      </c>
      <c r="BG250" t="s">
        <v>3</v>
      </c>
      <c r="BH250">
        <v>0</v>
      </c>
      <c r="BI250">
        <v>4</v>
      </c>
      <c r="BJ250" t="s">
        <v>94</v>
      </c>
      <c r="BM250">
        <v>0</v>
      </c>
      <c r="BN250">
        <v>0</v>
      </c>
      <c r="BO250" t="s">
        <v>3</v>
      </c>
      <c r="BP250">
        <v>0</v>
      </c>
      <c r="BQ250">
        <v>1</v>
      </c>
      <c r="BR250">
        <v>0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 t="s">
        <v>3</v>
      </c>
      <c r="BZ250">
        <v>70</v>
      </c>
      <c r="CA250">
        <v>10</v>
      </c>
      <c r="CE250">
        <v>0</v>
      </c>
      <c r="CF250">
        <v>0</v>
      </c>
      <c r="CG250">
        <v>0</v>
      </c>
      <c r="CM250">
        <v>0</v>
      </c>
      <c r="CN250" t="s">
        <v>3</v>
      </c>
      <c r="CO250">
        <v>0</v>
      </c>
      <c r="CP250">
        <f t="shared" si="168"/>
        <v>1667.0700000000002</v>
      </c>
      <c r="CQ250">
        <f t="shared" si="169"/>
        <v>2994.86</v>
      </c>
      <c r="CR250">
        <f t="shared" si="170"/>
        <v>0</v>
      </c>
      <c r="CS250">
        <f t="shared" si="171"/>
        <v>0</v>
      </c>
      <c r="CT250">
        <f t="shared" si="172"/>
        <v>1172.82</v>
      </c>
      <c r="CU250">
        <f t="shared" si="173"/>
        <v>0</v>
      </c>
      <c r="CV250">
        <f t="shared" si="174"/>
        <v>6.22</v>
      </c>
      <c r="CW250">
        <f t="shared" si="175"/>
        <v>0</v>
      </c>
      <c r="CX250">
        <f t="shared" si="176"/>
        <v>0</v>
      </c>
      <c r="CY250">
        <f t="shared" si="177"/>
        <v>328.39099999999996</v>
      </c>
      <c r="CZ250">
        <f t="shared" si="178"/>
        <v>46.913000000000004</v>
      </c>
      <c r="DC250" t="s">
        <v>3</v>
      </c>
      <c r="DD250" t="s">
        <v>3</v>
      </c>
      <c r="DE250" t="s">
        <v>3</v>
      </c>
      <c r="DF250" t="s">
        <v>3</v>
      </c>
      <c r="DG250" t="s">
        <v>3</v>
      </c>
      <c r="DH250" t="s">
        <v>3</v>
      </c>
      <c r="DI250" t="s">
        <v>3</v>
      </c>
      <c r="DJ250" t="s">
        <v>3</v>
      </c>
      <c r="DK250" t="s">
        <v>3</v>
      </c>
      <c r="DL250" t="s">
        <v>3</v>
      </c>
      <c r="DM250" t="s">
        <v>3</v>
      </c>
      <c r="DN250">
        <v>0</v>
      </c>
      <c r="DO250">
        <v>0</v>
      </c>
      <c r="DP250">
        <v>1</v>
      </c>
      <c r="DQ250">
        <v>1</v>
      </c>
      <c r="DU250">
        <v>1010</v>
      </c>
      <c r="DV250" t="s">
        <v>93</v>
      </c>
      <c r="DW250" t="s">
        <v>93</v>
      </c>
      <c r="DX250">
        <v>10</v>
      </c>
      <c r="EE250">
        <v>55317522</v>
      </c>
      <c r="EF250">
        <v>1</v>
      </c>
      <c r="EG250" t="s">
        <v>19</v>
      </c>
      <c r="EH250">
        <v>0</v>
      </c>
      <c r="EI250" t="s">
        <v>3</v>
      </c>
      <c r="EJ250">
        <v>4</v>
      </c>
      <c r="EK250">
        <v>0</v>
      </c>
      <c r="EL250" t="s">
        <v>20</v>
      </c>
      <c r="EM250" t="s">
        <v>21</v>
      </c>
      <c r="EO250" t="s">
        <v>3</v>
      </c>
      <c r="EQ250">
        <v>0</v>
      </c>
      <c r="ER250">
        <v>4167.68</v>
      </c>
      <c r="ES250">
        <v>2994.86</v>
      </c>
      <c r="ET250">
        <v>0</v>
      </c>
      <c r="EU250">
        <v>0</v>
      </c>
      <c r="EV250">
        <v>1172.82</v>
      </c>
      <c r="EW250">
        <v>6.22</v>
      </c>
      <c r="EX250">
        <v>0</v>
      </c>
      <c r="EY250">
        <v>0</v>
      </c>
      <c r="FQ250">
        <v>0</v>
      </c>
      <c r="FR250">
        <f t="shared" si="179"/>
        <v>0</v>
      </c>
      <c r="FS250">
        <v>0</v>
      </c>
      <c r="FX250">
        <v>70</v>
      </c>
      <c r="FY250">
        <v>10</v>
      </c>
      <c r="GA250" t="s">
        <v>3</v>
      </c>
      <c r="GD250">
        <v>0</v>
      </c>
      <c r="GF250">
        <v>1404583839</v>
      </c>
      <c r="GG250">
        <v>2</v>
      </c>
      <c r="GH250">
        <v>1</v>
      </c>
      <c r="GI250">
        <v>-2</v>
      </c>
      <c r="GJ250">
        <v>0</v>
      </c>
      <c r="GK250">
        <f>ROUND(R250*(R12)/100,2)</f>
        <v>0</v>
      </c>
      <c r="GL250">
        <f t="shared" si="180"/>
        <v>0</v>
      </c>
      <c r="GM250">
        <f t="shared" si="181"/>
        <v>2042.37</v>
      </c>
      <c r="GN250">
        <f t="shared" si="182"/>
        <v>0</v>
      </c>
      <c r="GO250">
        <f t="shared" si="183"/>
        <v>0</v>
      </c>
      <c r="GP250">
        <f t="shared" si="184"/>
        <v>2042.37</v>
      </c>
      <c r="GR250">
        <v>0</v>
      </c>
      <c r="GS250">
        <v>3</v>
      </c>
      <c r="GT250">
        <v>0</v>
      </c>
      <c r="GU250" t="s">
        <v>3</v>
      </c>
      <c r="GV250">
        <f t="shared" si="185"/>
        <v>0</v>
      </c>
      <c r="GW250">
        <v>1</v>
      </c>
      <c r="GX250">
        <f t="shared" si="186"/>
        <v>0</v>
      </c>
      <c r="HA250">
        <v>0</v>
      </c>
      <c r="HB250">
        <v>0</v>
      </c>
      <c r="HC250">
        <f t="shared" si="187"/>
        <v>0</v>
      </c>
      <c r="IK250">
        <v>0</v>
      </c>
    </row>
    <row r="251" spans="1:245" x14ac:dyDescent="0.2">
      <c r="A251">
        <v>17</v>
      </c>
      <c r="B251">
        <v>1</v>
      </c>
      <c r="E251" t="s">
        <v>241</v>
      </c>
      <c r="F251" t="s">
        <v>218</v>
      </c>
      <c r="G251" t="s">
        <v>242</v>
      </c>
      <c r="H251" t="s">
        <v>180</v>
      </c>
      <c r="I251">
        <v>2</v>
      </c>
      <c r="J251">
        <v>0</v>
      </c>
      <c r="O251">
        <f t="shared" si="148"/>
        <v>103553.34</v>
      </c>
      <c r="P251">
        <f t="shared" si="149"/>
        <v>103553.34</v>
      </c>
      <c r="Q251">
        <f t="shared" si="150"/>
        <v>0</v>
      </c>
      <c r="R251">
        <f t="shared" si="151"/>
        <v>0</v>
      </c>
      <c r="S251">
        <f t="shared" si="152"/>
        <v>0</v>
      </c>
      <c r="T251">
        <f t="shared" si="153"/>
        <v>0</v>
      </c>
      <c r="U251">
        <f t="shared" si="154"/>
        <v>0</v>
      </c>
      <c r="V251">
        <f t="shared" si="155"/>
        <v>0</v>
      </c>
      <c r="W251">
        <f t="shared" si="156"/>
        <v>0</v>
      </c>
      <c r="X251">
        <f t="shared" si="157"/>
        <v>0</v>
      </c>
      <c r="Y251">
        <f t="shared" si="158"/>
        <v>0</v>
      </c>
      <c r="AA251">
        <v>55574044</v>
      </c>
      <c r="AB251">
        <f t="shared" si="159"/>
        <v>51776.67</v>
      </c>
      <c r="AC251">
        <f t="shared" si="160"/>
        <v>51776.67</v>
      </c>
      <c r="AD251">
        <f t="shared" si="161"/>
        <v>0</v>
      </c>
      <c r="AE251">
        <f t="shared" si="162"/>
        <v>0</v>
      </c>
      <c r="AF251">
        <f t="shared" si="163"/>
        <v>0</v>
      </c>
      <c r="AG251">
        <f t="shared" si="164"/>
        <v>0</v>
      </c>
      <c r="AH251">
        <f t="shared" si="165"/>
        <v>0</v>
      </c>
      <c r="AI251">
        <f t="shared" si="166"/>
        <v>0</v>
      </c>
      <c r="AJ251">
        <f t="shared" si="167"/>
        <v>0</v>
      </c>
      <c r="AK251">
        <v>51776.67</v>
      </c>
      <c r="AL251">
        <v>51776.67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1</v>
      </c>
      <c r="AZ251">
        <v>1</v>
      </c>
      <c r="BA251">
        <v>1</v>
      </c>
      <c r="BB251">
        <v>1</v>
      </c>
      <c r="BC251">
        <v>1</v>
      </c>
      <c r="BD251" t="s">
        <v>3</v>
      </c>
      <c r="BE251" t="s">
        <v>3</v>
      </c>
      <c r="BF251" t="s">
        <v>3</v>
      </c>
      <c r="BG251" t="s">
        <v>3</v>
      </c>
      <c r="BH251">
        <v>3</v>
      </c>
      <c r="BI251">
        <v>1</v>
      </c>
      <c r="BJ251" t="s">
        <v>3</v>
      </c>
      <c r="BM251">
        <v>6001</v>
      </c>
      <c r="BN251">
        <v>0</v>
      </c>
      <c r="BO251" t="s">
        <v>3</v>
      </c>
      <c r="BP251">
        <v>0</v>
      </c>
      <c r="BQ251">
        <v>0</v>
      </c>
      <c r="BR251">
        <v>0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 t="s">
        <v>3</v>
      </c>
      <c r="BZ251">
        <v>0</v>
      </c>
      <c r="CA251">
        <v>0</v>
      </c>
      <c r="CE251">
        <v>0</v>
      </c>
      <c r="CF251">
        <v>0</v>
      </c>
      <c r="CG251">
        <v>0</v>
      </c>
      <c r="CM251">
        <v>0</v>
      </c>
      <c r="CN251" t="s">
        <v>3</v>
      </c>
      <c r="CO251">
        <v>0</v>
      </c>
      <c r="CP251">
        <f t="shared" si="168"/>
        <v>103553.34</v>
      </c>
      <c r="CQ251">
        <f t="shared" si="169"/>
        <v>51776.67</v>
      </c>
      <c r="CR251">
        <f t="shared" si="170"/>
        <v>0</v>
      </c>
      <c r="CS251">
        <f t="shared" si="171"/>
        <v>0</v>
      </c>
      <c r="CT251">
        <f t="shared" si="172"/>
        <v>0</v>
      </c>
      <c r="CU251">
        <f t="shared" si="173"/>
        <v>0</v>
      </c>
      <c r="CV251">
        <f t="shared" si="174"/>
        <v>0</v>
      </c>
      <c r="CW251">
        <f t="shared" si="175"/>
        <v>0</v>
      </c>
      <c r="CX251">
        <f t="shared" si="176"/>
        <v>0</v>
      </c>
      <c r="CY251">
        <f t="shared" si="177"/>
        <v>0</v>
      </c>
      <c r="CZ251">
        <f t="shared" si="178"/>
        <v>0</v>
      </c>
      <c r="DC251" t="s">
        <v>3</v>
      </c>
      <c r="DD251" t="s">
        <v>3</v>
      </c>
      <c r="DE251" t="s">
        <v>3</v>
      </c>
      <c r="DF251" t="s">
        <v>3</v>
      </c>
      <c r="DG251" t="s">
        <v>3</v>
      </c>
      <c r="DH251" t="s">
        <v>3</v>
      </c>
      <c r="DI251" t="s">
        <v>3</v>
      </c>
      <c r="DJ251" t="s">
        <v>3</v>
      </c>
      <c r="DK251" t="s">
        <v>3</v>
      </c>
      <c r="DL251" t="s">
        <v>3</v>
      </c>
      <c r="DM251" t="s">
        <v>3</v>
      </c>
      <c r="DN251">
        <v>0</v>
      </c>
      <c r="DO251">
        <v>0</v>
      </c>
      <c r="DP251">
        <v>1</v>
      </c>
      <c r="DQ251">
        <v>1</v>
      </c>
      <c r="DU251">
        <v>1010</v>
      </c>
      <c r="DV251" t="s">
        <v>180</v>
      </c>
      <c r="DW251" t="s">
        <v>180</v>
      </c>
      <c r="DX251">
        <v>1</v>
      </c>
      <c r="EE251">
        <v>55525620</v>
      </c>
      <c r="EF251">
        <v>0</v>
      </c>
      <c r="EG251" t="s">
        <v>220</v>
      </c>
      <c r="EH251">
        <v>0</v>
      </c>
      <c r="EI251" t="s">
        <v>3</v>
      </c>
      <c r="EJ251">
        <v>1</v>
      </c>
      <c r="EK251">
        <v>6001</v>
      </c>
      <c r="EL251" t="s">
        <v>221</v>
      </c>
      <c r="EM251" t="s">
        <v>220</v>
      </c>
      <c r="EO251" t="s">
        <v>3</v>
      </c>
      <c r="EQ251">
        <v>0</v>
      </c>
      <c r="ER251">
        <v>51776.67</v>
      </c>
      <c r="ES251">
        <v>51776.67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5</v>
      </c>
      <c r="FC251">
        <v>1</v>
      </c>
      <c r="FD251">
        <v>18</v>
      </c>
      <c r="FF251">
        <v>62132</v>
      </c>
      <c r="FQ251">
        <v>0</v>
      </c>
      <c r="FR251">
        <f t="shared" si="179"/>
        <v>0</v>
      </c>
      <c r="FS251">
        <v>0</v>
      </c>
      <c r="FX251">
        <v>0</v>
      </c>
      <c r="FY251">
        <v>0</v>
      </c>
      <c r="GA251" t="s">
        <v>243</v>
      </c>
      <c r="GD251">
        <v>0</v>
      </c>
      <c r="GF251">
        <v>468766935</v>
      </c>
      <c r="GG251">
        <v>2</v>
      </c>
      <c r="GH251">
        <v>3</v>
      </c>
      <c r="GI251">
        <v>-2</v>
      </c>
      <c r="GJ251">
        <v>0</v>
      </c>
      <c r="GK251">
        <f>ROUND(R251*(R12)/100,2)</f>
        <v>0</v>
      </c>
      <c r="GL251">
        <f t="shared" si="180"/>
        <v>0</v>
      </c>
      <c r="GM251">
        <f t="shared" si="181"/>
        <v>103553.34</v>
      </c>
      <c r="GN251">
        <f t="shared" si="182"/>
        <v>103553.34</v>
      </c>
      <c r="GO251">
        <f t="shared" si="183"/>
        <v>0</v>
      </c>
      <c r="GP251">
        <f t="shared" si="184"/>
        <v>0</v>
      </c>
      <c r="GR251">
        <v>1</v>
      </c>
      <c r="GS251">
        <v>1</v>
      </c>
      <c r="GT251">
        <v>0</v>
      </c>
      <c r="GU251" t="s">
        <v>3</v>
      </c>
      <c r="GV251">
        <f t="shared" si="185"/>
        <v>0</v>
      </c>
      <c r="GW251">
        <v>1</v>
      </c>
      <c r="GX251">
        <f t="shared" si="186"/>
        <v>0</v>
      </c>
      <c r="HA251">
        <v>0</v>
      </c>
      <c r="HB251">
        <v>0</v>
      </c>
      <c r="HC251">
        <f t="shared" si="187"/>
        <v>0</v>
      </c>
      <c r="IK251">
        <v>0</v>
      </c>
    </row>
    <row r="252" spans="1:245" x14ac:dyDescent="0.2">
      <c r="A252">
        <v>17</v>
      </c>
      <c r="B252">
        <v>1</v>
      </c>
      <c r="C252">
        <f>ROW(SmtRes!A97)</f>
        <v>97</v>
      </c>
      <c r="D252">
        <f>ROW(EtalonRes!A93)</f>
        <v>93</v>
      </c>
      <c r="E252" t="s">
        <v>244</v>
      </c>
      <c r="F252" t="s">
        <v>91</v>
      </c>
      <c r="G252" t="s">
        <v>92</v>
      </c>
      <c r="H252" t="s">
        <v>93</v>
      </c>
      <c r="I252">
        <f>ROUND(9/10,9)</f>
        <v>0.9</v>
      </c>
      <c r="J252">
        <v>0</v>
      </c>
      <c r="O252">
        <f t="shared" si="148"/>
        <v>3750.91</v>
      </c>
      <c r="P252">
        <f t="shared" si="149"/>
        <v>2695.37</v>
      </c>
      <c r="Q252">
        <f t="shared" si="150"/>
        <v>0</v>
      </c>
      <c r="R252">
        <f t="shared" si="151"/>
        <v>0</v>
      </c>
      <c r="S252">
        <f t="shared" si="152"/>
        <v>1055.54</v>
      </c>
      <c r="T252">
        <f t="shared" si="153"/>
        <v>0</v>
      </c>
      <c r="U252">
        <f t="shared" si="154"/>
        <v>5.5979999999999999</v>
      </c>
      <c r="V252">
        <f t="shared" si="155"/>
        <v>0</v>
      </c>
      <c r="W252">
        <f t="shared" si="156"/>
        <v>0</v>
      </c>
      <c r="X252">
        <f t="shared" si="157"/>
        <v>738.88</v>
      </c>
      <c r="Y252">
        <f t="shared" si="158"/>
        <v>105.55</v>
      </c>
      <c r="AA252">
        <v>55574044</v>
      </c>
      <c r="AB252">
        <f t="shared" si="159"/>
        <v>4167.68</v>
      </c>
      <c r="AC252">
        <f t="shared" si="160"/>
        <v>2994.86</v>
      </c>
      <c r="AD252">
        <f t="shared" si="161"/>
        <v>0</v>
      </c>
      <c r="AE252">
        <f t="shared" si="162"/>
        <v>0</v>
      </c>
      <c r="AF252">
        <f t="shared" si="163"/>
        <v>1172.82</v>
      </c>
      <c r="AG252">
        <f t="shared" si="164"/>
        <v>0</v>
      </c>
      <c r="AH252">
        <f t="shared" si="165"/>
        <v>6.22</v>
      </c>
      <c r="AI252">
        <f t="shared" si="166"/>
        <v>0</v>
      </c>
      <c r="AJ252">
        <f t="shared" si="167"/>
        <v>0</v>
      </c>
      <c r="AK252">
        <v>4167.68</v>
      </c>
      <c r="AL252">
        <v>2994.86</v>
      </c>
      <c r="AM252">
        <v>0</v>
      </c>
      <c r="AN252">
        <v>0</v>
      </c>
      <c r="AO252">
        <v>1172.82</v>
      </c>
      <c r="AP252">
        <v>0</v>
      </c>
      <c r="AQ252">
        <v>6.22</v>
      </c>
      <c r="AR252">
        <v>0</v>
      </c>
      <c r="AS252">
        <v>0</v>
      </c>
      <c r="AT252">
        <v>70</v>
      </c>
      <c r="AU252">
        <v>10</v>
      </c>
      <c r="AV252">
        <v>1</v>
      </c>
      <c r="AW252">
        <v>1</v>
      </c>
      <c r="AZ252">
        <v>1</v>
      </c>
      <c r="BA252">
        <v>1</v>
      </c>
      <c r="BB252">
        <v>1</v>
      </c>
      <c r="BC252">
        <v>1</v>
      </c>
      <c r="BD252" t="s">
        <v>3</v>
      </c>
      <c r="BE252" t="s">
        <v>3</v>
      </c>
      <c r="BF252" t="s">
        <v>3</v>
      </c>
      <c r="BG252" t="s">
        <v>3</v>
      </c>
      <c r="BH252">
        <v>0</v>
      </c>
      <c r="BI252">
        <v>4</v>
      </c>
      <c r="BJ252" t="s">
        <v>94</v>
      </c>
      <c r="BM252">
        <v>0</v>
      </c>
      <c r="BN252">
        <v>0</v>
      </c>
      <c r="BO252" t="s">
        <v>3</v>
      </c>
      <c r="BP252">
        <v>0</v>
      </c>
      <c r="BQ252">
        <v>1</v>
      </c>
      <c r="BR252">
        <v>0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 t="s">
        <v>3</v>
      </c>
      <c r="BZ252">
        <v>70</v>
      </c>
      <c r="CA252">
        <v>10</v>
      </c>
      <c r="CE252">
        <v>0</v>
      </c>
      <c r="CF252">
        <v>0</v>
      </c>
      <c r="CG252">
        <v>0</v>
      </c>
      <c r="CM252">
        <v>0</v>
      </c>
      <c r="CN252" t="s">
        <v>3</v>
      </c>
      <c r="CO252">
        <v>0</v>
      </c>
      <c r="CP252">
        <f t="shared" si="168"/>
        <v>3750.91</v>
      </c>
      <c r="CQ252">
        <f t="shared" si="169"/>
        <v>2994.86</v>
      </c>
      <c r="CR252">
        <f t="shared" si="170"/>
        <v>0</v>
      </c>
      <c r="CS252">
        <f t="shared" si="171"/>
        <v>0</v>
      </c>
      <c r="CT252">
        <f t="shared" si="172"/>
        <v>1172.82</v>
      </c>
      <c r="CU252">
        <f t="shared" si="173"/>
        <v>0</v>
      </c>
      <c r="CV252">
        <f t="shared" si="174"/>
        <v>6.22</v>
      </c>
      <c r="CW252">
        <f t="shared" si="175"/>
        <v>0</v>
      </c>
      <c r="CX252">
        <f t="shared" si="176"/>
        <v>0</v>
      </c>
      <c r="CY252">
        <f t="shared" si="177"/>
        <v>738.87800000000004</v>
      </c>
      <c r="CZ252">
        <f t="shared" si="178"/>
        <v>105.554</v>
      </c>
      <c r="DC252" t="s">
        <v>3</v>
      </c>
      <c r="DD252" t="s">
        <v>3</v>
      </c>
      <c r="DE252" t="s">
        <v>3</v>
      </c>
      <c r="DF252" t="s">
        <v>3</v>
      </c>
      <c r="DG252" t="s">
        <v>3</v>
      </c>
      <c r="DH252" t="s">
        <v>3</v>
      </c>
      <c r="DI252" t="s">
        <v>3</v>
      </c>
      <c r="DJ252" t="s">
        <v>3</v>
      </c>
      <c r="DK252" t="s">
        <v>3</v>
      </c>
      <c r="DL252" t="s">
        <v>3</v>
      </c>
      <c r="DM252" t="s">
        <v>3</v>
      </c>
      <c r="DN252">
        <v>0</v>
      </c>
      <c r="DO252">
        <v>0</v>
      </c>
      <c r="DP252">
        <v>1</v>
      </c>
      <c r="DQ252">
        <v>1</v>
      </c>
      <c r="DU252">
        <v>1010</v>
      </c>
      <c r="DV252" t="s">
        <v>93</v>
      </c>
      <c r="DW252" t="s">
        <v>93</v>
      </c>
      <c r="DX252">
        <v>10</v>
      </c>
      <c r="EE252">
        <v>55317522</v>
      </c>
      <c r="EF252">
        <v>1</v>
      </c>
      <c r="EG252" t="s">
        <v>19</v>
      </c>
      <c r="EH252">
        <v>0</v>
      </c>
      <c r="EI252" t="s">
        <v>3</v>
      </c>
      <c r="EJ252">
        <v>4</v>
      </c>
      <c r="EK252">
        <v>0</v>
      </c>
      <c r="EL252" t="s">
        <v>20</v>
      </c>
      <c r="EM252" t="s">
        <v>21</v>
      </c>
      <c r="EO252" t="s">
        <v>3</v>
      </c>
      <c r="EQ252">
        <v>0</v>
      </c>
      <c r="ER252">
        <v>4167.68</v>
      </c>
      <c r="ES252">
        <v>2994.86</v>
      </c>
      <c r="ET252">
        <v>0</v>
      </c>
      <c r="EU252">
        <v>0</v>
      </c>
      <c r="EV252">
        <v>1172.82</v>
      </c>
      <c r="EW252">
        <v>6.22</v>
      </c>
      <c r="EX252">
        <v>0</v>
      </c>
      <c r="EY252">
        <v>0</v>
      </c>
      <c r="FQ252">
        <v>0</v>
      </c>
      <c r="FR252">
        <f t="shared" si="179"/>
        <v>0</v>
      </c>
      <c r="FS252">
        <v>0</v>
      </c>
      <c r="FX252">
        <v>70</v>
      </c>
      <c r="FY252">
        <v>10</v>
      </c>
      <c r="GA252" t="s">
        <v>3</v>
      </c>
      <c r="GD252">
        <v>0</v>
      </c>
      <c r="GF252">
        <v>1404583839</v>
      </c>
      <c r="GG252">
        <v>2</v>
      </c>
      <c r="GH252">
        <v>1</v>
      </c>
      <c r="GI252">
        <v>-2</v>
      </c>
      <c r="GJ252">
        <v>0</v>
      </c>
      <c r="GK252">
        <f>ROUND(R252*(R12)/100,2)</f>
        <v>0</v>
      </c>
      <c r="GL252">
        <f t="shared" si="180"/>
        <v>0</v>
      </c>
      <c r="GM252">
        <f t="shared" si="181"/>
        <v>4595.34</v>
      </c>
      <c r="GN252">
        <f t="shared" si="182"/>
        <v>0</v>
      </c>
      <c r="GO252">
        <f t="shared" si="183"/>
        <v>0</v>
      </c>
      <c r="GP252">
        <f t="shared" si="184"/>
        <v>4595.34</v>
      </c>
      <c r="GR252">
        <v>0</v>
      </c>
      <c r="GS252">
        <v>3</v>
      </c>
      <c r="GT252">
        <v>0</v>
      </c>
      <c r="GU252" t="s">
        <v>3</v>
      </c>
      <c r="GV252">
        <f t="shared" si="185"/>
        <v>0</v>
      </c>
      <c r="GW252">
        <v>1</v>
      </c>
      <c r="GX252">
        <f t="shared" si="186"/>
        <v>0</v>
      </c>
      <c r="HA252">
        <v>0</v>
      </c>
      <c r="HB252">
        <v>0</v>
      </c>
      <c r="HC252">
        <f t="shared" si="187"/>
        <v>0</v>
      </c>
      <c r="IK252">
        <v>0</v>
      </c>
    </row>
    <row r="253" spans="1:245" x14ac:dyDescent="0.2">
      <c r="A253">
        <v>17</v>
      </c>
      <c r="B253">
        <v>1</v>
      </c>
      <c r="E253" t="s">
        <v>245</v>
      </c>
      <c r="F253" t="s">
        <v>218</v>
      </c>
      <c r="G253" t="s">
        <v>246</v>
      </c>
      <c r="H253" t="s">
        <v>180</v>
      </c>
      <c r="I253">
        <v>1</v>
      </c>
      <c r="J253">
        <v>0</v>
      </c>
      <c r="O253">
        <f t="shared" si="148"/>
        <v>104635</v>
      </c>
      <c r="P253">
        <f t="shared" si="149"/>
        <v>104635</v>
      </c>
      <c r="Q253">
        <f t="shared" si="150"/>
        <v>0</v>
      </c>
      <c r="R253">
        <f t="shared" si="151"/>
        <v>0</v>
      </c>
      <c r="S253">
        <f t="shared" si="152"/>
        <v>0</v>
      </c>
      <c r="T253">
        <f t="shared" si="153"/>
        <v>0</v>
      </c>
      <c r="U253">
        <f t="shared" si="154"/>
        <v>0</v>
      </c>
      <c r="V253">
        <f t="shared" si="155"/>
        <v>0</v>
      </c>
      <c r="W253">
        <f t="shared" si="156"/>
        <v>0</v>
      </c>
      <c r="X253">
        <f t="shared" si="157"/>
        <v>0</v>
      </c>
      <c r="Y253">
        <f t="shared" si="158"/>
        <v>0</v>
      </c>
      <c r="AA253">
        <v>55574044</v>
      </c>
      <c r="AB253">
        <f t="shared" si="159"/>
        <v>104635</v>
      </c>
      <c r="AC253">
        <f t="shared" si="160"/>
        <v>104635</v>
      </c>
      <c r="AD253">
        <f t="shared" si="161"/>
        <v>0</v>
      </c>
      <c r="AE253">
        <f t="shared" si="162"/>
        <v>0</v>
      </c>
      <c r="AF253">
        <f t="shared" si="163"/>
        <v>0</v>
      </c>
      <c r="AG253">
        <f t="shared" si="164"/>
        <v>0</v>
      </c>
      <c r="AH253">
        <f t="shared" si="165"/>
        <v>0</v>
      </c>
      <c r="AI253">
        <f t="shared" si="166"/>
        <v>0</v>
      </c>
      <c r="AJ253">
        <f t="shared" si="167"/>
        <v>0</v>
      </c>
      <c r="AK253">
        <v>104635</v>
      </c>
      <c r="AL253">
        <v>104635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1</v>
      </c>
      <c r="AZ253">
        <v>1</v>
      </c>
      <c r="BA253">
        <v>1</v>
      </c>
      <c r="BB253">
        <v>1</v>
      </c>
      <c r="BC253">
        <v>1</v>
      </c>
      <c r="BD253" t="s">
        <v>3</v>
      </c>
      <c r="BE253" t="s">
        <v>3</v>
      </c>
      <c r="BF253" t="s">
        <v>3</v>
      </c>
      <c r="BG253" t="s">
        <v>3</v>
      </c>
      <c r="BH253">
        <v>3</v>
      </c>
      <c r="BI253">
        <v>1</v>
      </c>
      <c r="BJ253" t="s">
        <v>3</v>
      </c>
      <c r="BM253">
        <v>6001</v>
      </c>
      <c r="BN253">
        <v>0</v>
      </c>
      <c r="BO253" t="s">
        <v>3</v>
      </c>
      <c r="BP253">
        <v>0</v>
      </c>
      <c r="BQ253">
        <v>0</v>
      </c>
      <c r="BR253">
        <v>0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 t="s">
        <v>3</v>
      </c>
      <c r="BZ253">
        <v>0</v>
      </c>
      <c r="CA253">
        <v>0</v>
      </c>
      <c r="CE253">
        <v>0</v>
      </c>
      <c r="CF253">
        <v>0</v>
      </c>
      <c r="CG253">
        <v>0</v>
      </c>
      <c r="CM253">
        <v>0</v>
      </c>
      <c r="CN253" t="s">
        <v>3</v>
      </c>
      <c r="CO253">
        <v>0</v>
      </c>
      <c r="CP253">
        <f t="shared" si="168"/>
        <v>104635</v>
      </c>
      <c r="CQ253">
        <f t="shared" si="169"/>
        <v>104635</v>
      </c>
      <c r="CR253">
        <f t="shared" si="170"/>
        <v>0</v>
      </c>
      <c r="CS253">
        <f t="shared" si="171"/>
        <v>0</v>
      </c>
      <c r="CT253">
        <f t="shared" si="172"/>
        <v>0</v>
      </c>
      <c r="CU253">
        <f t="shared" si="173"/>
        <v>0</v>
      </c>
      <c r="CV253">
        <f t="shared" si="174"/>
        <v>0</v>
      </c>
      <c r="CW253">
        <f t="shared" si="175"/>
        <v>0</v>
      </c>
      <c r="CX253">
        <f t="shared" si="176"/>
        <v>0</v>
      </c>
      <c r="CY253">
        <f t="shared" si="177"/>
        <v>0</v>
      </c>
      <c r="CZ253">
        <f t="shared" si="178"/>
        <v>0</v>
      </c>
      <c r="DC253" t="s">
        <v>3</v>
      </c>
      <c r="DD253" t="s">
        <v>3</v>
      </c>
      <c r="DE253" t="s">
        <v>3</v>
      </c>
      <c r="DF253" t="s">
        <v>3</v>
      </c>
      <c r="DG253" t="s">
        <v>3</v>
      </c>
      <c r="DH253" t="s">
        <v>3</v>
      </c>
      <c r="DI253" t="s">
        <v>3</v>
      </c>
      <c r="DJ253" t="s">
        <v>3</v>
      </c>
      <c r="DK253" t="s">
        <v>3</v>
      </c>
      <c r="DL253" t="s">
        <v>3</v>
      </c>
      <c r="DM253" t="s">
        <v>3</v>
      </c>
      <c r="DN253">
        <v>0</v>
      </c>
      <c r="DO253">
        <v>0</v>
      </c>
      <c r="DP253">
        <v>1</v>
      </c>
      <c r="DQ253">
        <v>1</v>
      </c>
      <c r="DU253">
        <v>1010</v>
      </c>
      <c r="DV253" t="s">
        <v>180</v>
      </c>
      <c r="DW253" t="s">
        <v>180</v>
      </c>
      <c r="DX253">
        <v>1</v>
      </c>
      <c r="EE253">
        <v>55525620</v>
      </c>
      <c r="EF253">
        <v>0</v>
      </c>
      <c r="EG253" t="s">
        <v>220</v>
      </c>
      <c r="EH253">
        <v>0</v>
      </c>
      <c r="EI253" t="s">
        <v>3</v>
      </c>
      <c r="EJ253">
        <v>1</v>
      </c>
      <c r="EK253">
        <v>6001</v>
      </c>
      <c r="EL253" t="s">
        <v>221</v>
      </c>
      <c r="EM253" t="s">
        <v>220</v>
      </c>
      <c r="EO253" t="s">
        <v>3</v>
      </c>
      <c r="EQ253">
        <v>0</v>
      </c>
      <c r="ER253">
        <v>104635</v>
      </c>
      <c r="ES253">
        <v>104635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5</v>
      </c>
      <c r="FC253">
        <v>1</v>
      </c>
      <c r="FD253">
        <v>18</v>
      </c>
      <c r="FF253">
        <v>125562</v>
      </c>
      <c r="FQ253">
        <v>0</v>
      </c>
      <c r="FR253">
        <f t="shared" si="179"/>
        <v>0</v>
      </c>
      <c r="FS253">
        <v>0</v>
      </c>
      <c r="FX253">
        <v>0</v>
      </c>
      <c r="FY253">
        <v>0</v>
      </c>
      <c r="GA253" t="s">
        <v>247</v>
      </c>
      <c r="GD253">
        <v>0</v>
      </c>
      <c r="GF253">
        <v>-2132438919</v>
      </c>
      <c r="GG253">
        <v>2</v>
      </c>
      <c r="GH253">
        <v>3</v>
      </c>
      <c r="GI253">
        <v>-2</v>
      </c>
      <c r="GJ253">
        <v>0</v>
      </c>
      <c r="GK253">
        <f>ROUND(R253*(R12)/100,2)</f>
        <v>0</v>
      </c>
      <c r="GL253">
        <f t="shared" si="180"/>
        <v>0</v>
      </c>
      <c r="GM253">
        <f t="shared" si="181"/>
        <v>104635</v>
      </c>
      <c r="GN253">
        <f t="shared" si="182"/>
        <v>104635</v>
      </c>
      <c r="GO253">
        <f t="shared" si="183"/>
        <v>0</v>
      </c>
      <c r="GP253">
        <f t="shared" si="184"/>
        <v>0</v>
      </c>
      <c r="GR253">
        <v>1</v>
      </c>
      <c r="GS253">
        <v>1</v>
      </c>
      <c r="GT253">
        <v>0</v>
      </c>
      <c r="GU253" t="s">
        <v>3</v>
      </c>
      <c r="GV253">
        <f t="shared" si="185"/>
        <v>0</v>
      </c>
      <c r="GW253">
        <v>1</v>
      </c>
      <c r="GX253">
        <f t="shared" si="186"/>
        <v>0</v>
      </c>
      <c r="HA253">
        <v>0</v>
      </c>
      <c r="HB253">
        <v>0</v>
      </c>
      <c r="HC253">
        <f t="shared" si="187"/>
        <v>0</v>
      </c>
      <c r="IK253">
        <v>0</v>
      </c>
    </row>
    <row r="254" spans="1:245" x14ac:dyDescent="0.2">
      <c r="A254">
        <v>17</v>
      </c>
      <c r="B254">
        <v>1</v>
      </c>
      <c r="C254">
        <f>ROW(SmtRes!A102)</f>
        <v>102</v>
      </c>
      <c r="D254">
        <f>ROW(EtalonRes!A98)</f>
        <v>98</v>
      </c>
      <c r="E254" t="s">
        <v>248</v>
      </c>
      <c r="F254" t="s">
        <v>91</v>
      </c>
      <c r="G254" t="s">
        <v>92</v>
      </c>
      <c r="H254" t="s">
        <v>93</v>
      </c>
      <c r="I254">
        <f>ROUND(1/10,9)</f>
        <v>0.1</v>
      </c>
      <c r="J254">
        <v>0</v>
      </c>
      <c r="O254">
        <f t="shared" si="148"/>
        <v>416.77</v>
      </c>
      <c r="P254">
        <f t="shared" si="149"/>
        <v>299.49</v>
      </c>
      <c r="Q254">
        <f t="shared" si="150"/>
        <v>0</v>
      </c>
      <c r="R254">
        <f t="shared" si="151"/>
        <v>0</v>
      </c>
      <c r="S254">
        <f t="shared" si="152"/>
        <v>117.28</v>
      </c>
      <c r="T254">
        <f t="shared" si="153"/>
        <v>0</v>
      </c>
      <c r="U254">
        <f t="shared" si="154"/>
        <v>0.622</v>
      </c>
      <c r="V254">
        <f t="shared" si="155"/>
        <v>0</v>
      </c>
      <c r="W254">
        <f t="shared" si="156"/>
        <v>0</v>
      </c>
      <c r="X254">
        <f t="shared" si="157"/>
        <v>82.1</v>
      </c>
      <c r="Y254">
        <f t="shared" si="158"/>
        <v>11.73</v>
      </c>
      <c r="AA254">
        <v>55574044</v>
      </c>
      <c r="AB254">
        <f t="shared" si="159"/>
        <v>4167.68</v>
      </c>
      <c r="AC254">
        <f t="shared" si="160"/>
        <v>2994.86</v>
      </c>
      <c r="AD254">
        <f t="shared" si="161"/>
        <v>0</v>
      </c>
      <c r="AE254">
        <f t="shared" si="162"/>
        <v>0</v>
      </c>
      <c r="AF254">
        <f t="shared" si="163"/>
        <v>1172.82</v>
      </c>
      <c r="AG254">
        <f t="shared" si="164"/>
        <v>0</v>
      </c>
      <c r="AH254">
        <f t="shared" si="165"/>
        <v>6.22</v>
      </c>
      <c r="AI254">
        <f t="shared" si="166"/>
        <v>0</v>
      </c>
      <c r="AJ254">
        <f t="shared" si="167"/>
        <v>0</v>
      </c>
      <c r="AK254">
        <v>4167.68</v>
      </c>
      <c r="AL254">
        <v>2994.86</v>
      </c>
      <c r="AM254">
        <v>0</v>
      </c>
      <c r="AN254">
        <v>0</v>
      </c>
      <c r="AO254">
        <v>1172.82</v>
      </c>
      <c r="AP254">
        <v>0</v>
      </c>
      <c r="AQ254">
        <v>6.22</v>
      </c>
      <c r="AR254">
        <v>0</v>
      </c>
      <c r="AS254">
        <v>0</v>
      </c>
      <c r="AT254">
        <v>70</v>
      </c>
      <c r="AU254">
        <v>10</v>
      </c>
      <c r="AV254">
        <v>1</v>
      </c>
      <c r="AW254">
        <v>1</v>
      </c>
      <c r="AZ254">
        <v>1</v>
      </c>
      <c r="BA254">
        <v>1</v>
      </c>
      <c r="BB254">
        <v>1</v>
      </c>
      <c r="BC254">
        <v>1</v>
      </c>
      <c r="BD254" t="s">
        <v>3</v>
      </c>
      <c r="BE254" t="s">
        <v>3</v>
      </c>
      <c r="BF254" t="s">
        <v>3</v>
      </c>
      <c r="BG254" t="s">
        <v>3</v>
      </c>
      <c r="BH254">
        <v>0</v>
      </c>
      <c r="BI254">
        <v>4</v>
      </c>
      <c r="BJ254" t="s">
        <v>94</v>
      </c>
      <c r="BM254">
        <v>0</v>
      </c>
      <c r="BN254">
        <v>0</v>
      </c>
      <c r="BO254" t="s">
        <v>3</v>
      </c>
      <c r="BP254">
        <v>0</v>
      </c>
      <c r="BQ254">
        <v>1</v>
      </c>
      <c r="BR254">
        <v>0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 t="s">
        <v>3</v>
      </c>
      <c r="BZ254">
        <v>70</v>
      </c>
      <c r="CA254">
        <v>10</v>
      </c>
      <c r="CE254">
        <v>0</v>
      </c>
      <c r="CF254">
        <v>0</v>
      </c>
      <c r="CG254">
        <v>0</v>
      </c>
      <c r="CM254">
        <v>0</v>
      </c>
      <c r="CN254" t="s">
        <v>3</v>
      </c>
      <c r="CO254">
        <v>0</v>
      </c>
      <c r="CP254">
        <f t="shared" si="168"/>
        <v>416.77</v>
      </c>
      <c r="CQ254">
        <f t="shared" si="169"/>
        <v>2994.86</v>
      </c>
      <c r="CR254">
        <f t="shared" si="170"/>
        <v>0</v>
      </c>
      <c r="CS254">
        <f t="shared" si="171"/>
        <v>0</v>
      </c>
      <c r="CT254">
        <f t="shared" si="172"/>
        <v>1172.82</v>
      </c>
      <c r="CU254">
        <f t="shared" si="173"/>
        <v>0</v>
      </c>
      <c r="CV254">
        <f t="shared" si="174"/>
        <v>6.22</v>
      </c>
      <c r="CW254">
        <f t="shared" si="175"/>
        <v>0</v>
      </c>
      <c r="CX254">
        <f t="shared" si="176"/>
        <v>0</v>
      </c>
      <c r="CY254">
        <f t="shared" si="177"/>
        <v>82.096000000000004</v>
      </c>
      <c r="CZ254">
        <f t="shared" si="178"/>
        <v>11.728</v>
      </c>
      <c r="DC254" t="s">
        <v>3</v>
      </c>
      <c r="DD254" t="s">
        <v>3</v>
      </c>
      <c r="DE254" t="s">
        <v>3</v>
      </c>
      <c r="DF254" t="s">
        <v>3</v>
      </c>
      <c r="DG254" t="s">
        <v>3</v>
      </c>
      <c r="DH254" t="s">
        <v>3</v>
      </c>
      <c r="DI254" t="s">
        <v>3</v>
      </c>
      <c r="DJ254" t="s">
        <v>3</v>
      </c>
      <c r="DK254" t="s">
        <v>3</v>
      </c>
      <c r="DL254" t="s">
        <v>3</v>
      </c>
      <c r="DM254" t="s">
        <v>3</v>
      </c>
      <c r="DN254">
        <v>0</v>
      </c>
      <c r="DO254">
        <v>0</v>
      </c>
      <c r="DP254">
        <v>1</v>
      </c>
      <c r="DQ254">
        <v>1</v>
      </c>
      <c r="DU254">
        <v>1010</v>
      </c>
      <c r="DV254" t="s">
        <v>93</v>
      </c>
      <c r="DW254" t="s">
        <v>93</v>
      </c>
      <c r="DX254">
        <v>10</v>
      </c>
      <c r="EE254">
        <v>55317522</v>
      </c>
      <c r="EF254">
        <v>1</v>
      </c>
      <c r="EG254" t="s">
        <v>19</v>
      </c>
      <c r="EH254">
        <v>0</v>
      </c>
      <c r="EI254" t="s">
        <v>3</v>
      </c>
      <c r="EJ254">
        <v>4</v>
      </c>
      <c r="EK254">
        <v>0</v>
      </c>
      <c r="EL254" t="s">
        <v>20</v>
      </c>
      <c r="EM254" t="s">
        <v>21</v>
      </c>
      <c r="EO254" t="s">
        <v>3</v>
      </c>
      <c r="EQ254">
        <v>0</v>
      </c>
      <c r="ER254">
        <v>4167.68</v>
      </c>
      <c r="ES254">
        <v>2994.86</v>
      </c>
      <c r="ET254">
        <v>0</v>
      </c>
      <c r="EU254">
        <v>0</v>
      </c>
      <c r="EV254">
        <v>1172.82</v>
      </c>
      <c r="EW254">
        <v>6.22</v>
      </c>
      <c r="EX254">
        <v>0</v>
      </c>
      <c r="EY254">
        <v>0</v>
      </c>
      <c r="FQ254">
        <v>0</v>
      </c>
      <c r="FR254">
        <f t="shared" si="179"/>
        <v>0</v>
      </c>
      <c r="FS254">
        <v>0</v>
      </c>
      <c r="FX254">
        <v>70</v>
      </c>
      <c r="FY254">
        <v>10</v>
      </c>
      <c r="GA254" t="s">
        <v>3</v>
      </c>
      <c r="GD254">
        <v>0</v>
      </c>
      <c r="GF254">
        <v>1404583839</v>
      </c>
      <c r="GG254">
        <v>2</v>
      </c>
      <c r="GH254">
        <v>1</v>
      </c>
      <c r="GI254">
        <v>-2</v>
      </c>
      <c r="GJ254">
        <v>0</v>
      </c>
      <c r="GK254">
        <f>ROUND(R254*(R12)/100,2)</f>
        <v>0</v>
      </c>
      <c r="GL254">
        <f t="shared" si="180"/>
        <v>0</v>
      </c>
      <c r="GM254">
        <f t="shared" si="181"/>
        <v>510.6</v>
      </c>
      <c r="GN254">
        <f t="shared" si="182"/>
        <v>0</v>
      </c>
      <c r="GO254">
        <f t="shared" si="183"/>
        <v>0</v>
      </c>
      <c r="GP254">
        <f t="shared" si="184"/>
        <v>510.6</v>
      </c>
      <c r="GR254">
        <v>0</v>
      </c>
      <c r="GS254">
        <v>3</v>
      </c>
      <c r="GT254">
        <v>0</v>
      </c>
      <c r="GU254" t="s">
        <v>3</v>
      </c>
      <c r="GV254">
        <f t="shared" si="185"/>
        <v>0</v>
      </c>
      <c r="GW254">
        <v>1</v>
      </c>
      <c r="GX254">
        <f t="shared" si="186"/>
        <v>0</v>
      </c>
      <c r="HA254">
        <v>0</v>
      </c>
      <c r="HB254">
        <v>0</v>
      </c>
      <c r="HC254">
        <f t="shared" si="187"/>
        <v>0</v>
      </c>
      <c r="IK254">
        <v>0</v>
      </c>
    </row>
    <row r="255" spans="1:245" x14ac:dyDescent="0.2">
      <c r="A255">
        <v>17</v>
      </c>
      <c r="B255">
        <v>1</v>
      </c>
      <c r="E255" t="s">
        <v>249</v>
      </c>
      <c r="F255" t="s">
        <v>218</v>
      </c>
      <c r="G255" t="s">
        <v>250</v>
      </c>
      <c r="H255" t="s">
        <v>180</v>
      </c>
      <c r="I255">
        <v>1</v>
      </c>
      <c r="J255">
        <v>0</v>
      </c>
      <c r="O255">
        <f t="shared" si="148"/>
        <v>25937.5</v>
      </c>
      <c r="P255">
        <f t="shared" si="149"/>
        <v>25937.5</v>
      </c>
      <c r="Q255">
        <f t="shared" si="150"/>
        <v>0</v>
      </c>
      <c r="R255">
        <f t="shared" si="151"/>
        <v>0</v>
      </c>
      <c r="S255">
        <f t="shared" si="152"/>
        <v>0</v>
      </c>
      <c r="T255">
        <f t="shared" si="153"/>
        <v>0</v>
      </c>
      <c r="U255">
        <f t="shared" si="154"/>
        <v>0</v>
      </c>
      <c r="V255">
        <f t="shared" si="155"/>
        <v>0</v>
      </c>
      <c r="W255">
        <f t="shared" si="156"/>
        <v>0</v>
      </c>
      <c r="X255">
        <f t="shared" si="157"/>
        <v>0</v>
      </c>
      <c r="Y255">
        <f t="shared" si="158"/>
        <v>0</v>
      </c>
      <c r="AA255">
        <v>55574044</v>
      </c>
      <c r="AB255">
        <f t="shared" si="159"/>
        <v>25937.5</v>
      </c>
      <c r="AC255">
        <f t="shared" si="160"/>
        <v>25937.5</v>
      </c>
      <c r="AD255">
        <f t="shared" si="161"/>
        <v>0</v>
      </c>
      <c r="AE255">
        <f t="shared" si="162"/>
        <v>0</v>
      </c>
      <c r="AF255">
        <f t="shared" si="163"/>
        <v>0</v>
      </c>
      <c r="AG255">
        <f t="shared" si="164"/>
        <v>0</v>
      </c>
      <c r="AH255">
        <f t="shared" si="165"/>
        <v>0</v>
      </c>
      <c r="AI255">
        <f t="shared" si="166"/>
        <v>0</v>
      </c>
      <c r="AJ255">
        <f t="shared" si="167"/>
        <v>0</v>
      </c>
      <c r="AK255">
        <v>25937.5</v>
      </c>
      <c r="AL255">
        <v>25937.5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1</v>
      </c>
      <c r="AZ255">
        <v>1</v>
      </c>
      <c r="BA255">
        <v>1</v>
      </c>
      <c r="BB255">
        <v>1</v>
      </c>
      <c r="BC255">
        <v>1</v>
      </c>
      <c r="BD255" t="s">
        <v>3</v>
      </c>
      <c r="BE255" t="s">
        <v>3</v>
      </c>
      <c r="BF255" t="s">
        <v>3</v>
      </c>
      <c r="BG255" t="s">
        <v>3</v>
      </c>
      <c r="BH255">
        <v>3</v>
      </c>
      <c r="BI255">
        <v>1</v>
      </c>
      <c r="BJ255" t="s">
        <v>3</v>
      </c>
      <c r="BM255">
        <v>6001</v>
      </c>
      <c r="BN255">
        <v>0</v>
      </c>
      <c r="BO255" t="s">
        <v>3</v>
      </c>
      <c r="BP255">
        <v>0</v>
      </c>
      <c r="BQ255">
        <v>0</v>
      </c>
      <c r="BR255">
        <v>0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 t="s">
        <v>3</v>
      </c>
      <c r="BZ255">
        <v>0</v>
      </c>
      <c r="CA255">
        <v>0</v>
      </c>
      <c r="CE255">
        <v>0</v>
      </c>
      <c r="CF255">
        <v>0</v>
      </c>
      <c r="CG255">
        <v>0</v>
      </c>
      <c r="CM255">
        <v>0</v>
      </c>
      <c r="CN255" t="s">
        <v>3</v>
      </c>
      <c r="CO255">
        <v>0</v>
      </c>
      <c r="CP255">
        <f t="shared" si="168"/>
        <v>25937.5</v>
      </c>
      <c r="CQ255">
        <f t="shared" si="169"/>
        <v>25937.5</v>
      </c>
      <c r="CR255">
        <f t="shared" si="170"/>
        <v>0</v>
      </c>
      <c r="CS255">
        <f t="shared" si="171"/>
        <v>0</v>
      </c>
      <c r="CT255">
        <f t="shared" si="172"/>
        <v>0</v>
      </c>
      <c r="CU255">
        <f t="shared" si="173"/>
        <v>0</v>
      </c>
      <c r="CV255">
        <f t="shared" si="174"/>
        <v>0</v>
      </c>
      <c r="CW255">
        <f t="shared" si="175"/>
        <v>0</v>
      </c>
      <c r="CX255">
        <f t="shared" si="176"/>
        <v>0</v>
      </c>
      <c r="CY255">
        <f t="shared" si="177"/>
        <v>0</v>
      </c>
      <c r="CZ255">
        <f t="shared" si="178"/>
        <v>0</v>
      </c>
      <c r="DC255" t="s">
        <v>3</v>
      </c>
      <c r="DD255" t="s">
        <v>3</v>
      </c>
      <c r="DE255" t="s">
        <v>3</v>
      </c>
      <c r="DF255" t="s">
        <v>3</v>
      </c>
      <c r="DG255" t="s">
        <v>3</v>
      </c>
      <c r="DH255" t="s">
        <v>3</v>
      </c>
      <c r="DI255" t="s">
        <v>3</v>
      </c>
      <c r="DJ255" t="s">
        <v>3</v>
      </c>
      <c r="DK255" t="s">
        <v>3</v>
      </c>
      <c r="DL255" t="s">
        <v>3</v>
      </c>
      <c r="DM255" t="s">
        <v>3</v>
      </c>
      <c r="DN255">
        <v>0</v>
      </c>
      <c r="DO255">
        <v>0</v>
      </c>
      <c r="DP255">
        <v>1</v>
      </c>
      <c r="DQ255">
        <v>1</v>
      </c>
      <c r="DU255">
        <v>1010</v>
      </c>
      <c r="DV255" t="s">
        <v>180</v>
      </c>
      <c r="DW255" t="s">
        <v>180</v>
      </c>
      <c r="DX255">
        <v>1</v>
      </c>
      <c r="EE255">
        <v>55525620</v>
      </c>
      <c r="EF255">
        <v>0</v>
      </c>
      <c r="EG255" t="s">
        <v>220</v>
      </c>
      <c r="EH255">
        <v>0</v>
      </c>
      <c r="EI255" t="s">
        <v>3</v>
      </c>
      <c r="EJ255">
        <v>1</v>
      </c>
      <c r="EK255">
        <v>6001</v>
      </c>
      <c r="EL255" t="s">
        <v>221</v>
      </c>
      <c r="EM255" t="s">
        <v>220</v>
      </c>
      <c r="EO255" t="s">
        <v>3</v>
      </c>
      <c r="EQ255">
        <v>0</v>
      </c>
      <c r="ER255">
        <v>25937.5</v>
      </c>
      <c r="ES255">
        <v>25937.5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5</v>
      </c>
      <c r="FC255">
        <v>1</v>
      </c>
      <c r="FD255">
        <v>18</v>
      </c>
      <c r="FF255">
        <v>31125</v>
      </c>
      <c r="FQ255">
        <v>0</v>
      </c>
      <c r="FR255">
        <f t="shared" si="179"/>
        <v>0</v>
      </c>
      <c r="FS255">
        <v>0</v>
      </c>
      <c r="FX255">
        <v>0</v>
      </c>
      <c r="FY255">
        <v>0</v>
      </c>
      <c r="GA255" t="s">
        <v>251</v>
      </c>
      <c r="GD255">
        <v>0</v>
      </c>
      <c r="GF255">
        <v>1913167326</v>
      </c>
      <c r="GG255">
        <v>2</v>
      </c>
      <c r="GH255">
        <v>3</v>
      </c>
      <c r="GI255">
        <v>-2</v>
      </c>
      <c r="GJ255">
        <v>0</v>
      </c>
      <c r="GK255">
        <f>ROUND(R255*(R12)/100,2)</f>
        <v>0</v>
      </c>
      <c r="GL255">
        <f t="shared" si="180"/>
        <v>0</v>
      </c>
      <c r="GM255">
        <f t="shared" si="181"/>
        <v>25937.5</v>
      </c>
      <c r="GN255">
        <f t="shared" si="182"/>
        <v>25937.5</v>
      </c>
      <c r="GO255">
        <f t="shared" si="183"/>
        <v>0</v>
      </c>
      <c r="GP255">
        <f t="shared" si="184"/>
        <v>0</v>
      </c>
      <c r="GR255">
        <v>1</v>
      </c>
      <c r="GS255">
        <v>1</v>
      </c>
      <c r="GT255">
        <v>0</v>
      </c>
      <c r="GU255" t="s">
        <v>3</v>
      </c>
      <c r="GV255">
        <f t="shared" si="185"/>
        <v>0</v>
      </c>
      <c r="GW255">
        <v>1</v>
      </c>
      <c r="GX255">
        <f t="shared" si="186"/>
        <v>0</v>
      </c>
      <c r="HA255">
        <v>0</v>
      </c>
      <c r="HB255">
        <v>0</v>
      </c>
      <c r="HC255">
        <f t="shared" si="187"/>
        <v>0</v>
      </c>
      <c r="IK255">
        <v>0</v>
      </c>
    </row>
    <row r="256" spans="1:245" x14ac:dyDescent="0.2">
      <c r="A256">
        <v>17</v>
      </c>
      <c r="B256">
        <v>1</v>
      </c>
      <c r="C256">
        <f>ROW(SmtRes!A107)</f>
        <v>107</v>
      </c>
      <c r="D256">
        <f>ROW(EtalonRes!A103)</f>
        <v>103</v>
      </c>
      <c r="E256" t="s">
        <v>252</v>
      </c>
      <c r="F256" t="s">
        <v>91</v>
      </c>
      <c r="G256" t="s">
        <v>92</v>
      </c>
      <c r="H256" t="s">
        <v>93</v>
      </c>
      <c r="I256">
        <f>ROUND(1/10,9)</f>
        <v>0.1</v>
      </c>
      <c r="J256">
        <v>0</v>
      </c>
      <c r="O256">
        <f t="shared" si="148"/>
        <v>416.77</v>
      </c>
      <c r="P256">
        <f t="shared" si="149"/>
        <v>299.49</v>
      </c>
      <c r="Q256">
        <f t="shared" si="150"/>
        <v>0</v>
      </c>
      <c r="R256">
        <f t="shared" si="151"/>
        <v>0</v>
      </c>
      <c r="S256">
        <f t="shared" si="152"/>
        <v>117.28</v>
      </c>
      <c r="T256">
        <f t="shared" si="153"/>
        <v>0</v>
      </c>
      <c r="U256">
        <f t="shared" si="154"/>
        <v>0.622</v>
      </c>
      <c r="V256">
        <f t="shared" si="155"/>
        <v>0</v>
      </c>
      <c r="W256">
        <f t="shared" si="156"/>
        <v>0</v>
      </c>
      <c r="X256">
        <f t="shared" si="157"/>
        <v>82.1</v>
      </c>
      <c r="Y256">
        <f t="shared" si="158"/>
        <v>11.73</v>
      </c>
      <c r="AA256">
        <v>55574044</v>
      </c>
      <c r="AB256">
        <f t="shared" si="159"/>
        <v>4167.68</v>
      </c>
      <c r="AC256">
        <f t="shared" si="160"/>
        <v>2994.86</v>
      </c>
      <c r="AD256">
        <f t="shared" si="161"/>
        <v>0</v>
      </c>
      <c r="AE256">
        <f t="shared" si="162"/>
        <v>0</v>
      </c>
      <c r="AF256">
        <f t="shared" si="163"/>
        <v>1172.82</v>
      </c>
      <c r="AG256">
        <f t="shared" si="164"/>
        <v>0</v>
      </c>
      <c r="AH256">
        <f t="shared" si="165"/>
        <v>6.22</v>
      </c>
      <c r="AI256">
        <f t="shared" si="166"/>
        <v>0</v>
      </c>
      <c r="AJ256">
        <f t="shared" si="167"/>
        <v>0</v>
      </c>
      <c r="AK256">
        <v>4167.68</v>
      </c>
      <c r="AL256">
        <v>2994.86</v>
      </c>
      <c r="AM256">
        <v>0</v>
      </c>
      <c r="AN256">
        <v>0</v>
      </c>
      <c r="AO256">
        <v>1172.82</v>
      </c>
      <c r="AP256">
        <v>0</v>
      </c>
      <c r="AQ256">
        <v>6.22</v>
      </c>
      <c r="AR256">
        <v>0</v>
      </c>
      <c r="AS256">
        <v>0</v>
      </c>
      <c r="AT256">
        <v>70</v>
      </c>
      <c r="AU256">
        <v>10</v>
      </c>
      <c r="AV256">
        <v>1</v>
      </c>
      <c r="AW256">
        <v>1</v>
      </c>
      <c r="AZ256">
        <v>1</v>
      </c>
      <c r="BA256">
        <v>1</v>
      </c>
      <c r="BB256">
        <v>1</v>
      </c>
      <c r="BC256">
        <v>1</v>
      </c>
      <c r="BD256" t="s">
        <v>3</v>
      </c>
      <c r="BE256" t="s">
        <v>3</v>
      </c>
      <c r="BF256" t="s">
        <v>3</v>
      </c>
      <c r="BG256" t="s">
        <v>3</v>
      </c>
      <c r="BH256">
        <v>0</v>
      </c>
      <c r="BI256">
        <v>4</v>
      </c>
      <c r="BJ256" t="s">
        <v>94</v>
      </c>
      <c r="BM256">
        <v>0</v>
      </c>
      <c r="BN256">
        <v>0</v>
      </c>
      <c r="BO256" t="s">
        <v>3</v>
      </c>
      <c r="BP256">
        <v>0</v>
      </c>
      <c r="BQ256">
        <v>1</v>
      </c>
      <c r="BR256">
        <v>0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 t="s">
        <v>3</v>
      </c>
      <c r="BZ256">
        <v>70</v>
      </c>
      <c r="CA256">
        <v>10</v>
      </c>
      <c r="CE256">
        <v>0</v>
      </c>
      <c r="CF256">
        <v>0</v>
      </c>
      <c r="CG256">
        <v>0</v>
      </c>
      <c r="CM256">
        <v>0</v>
      </c>
      <c r="CN256" t="s">
        <v>3</v>
      </c>
      <c r="CO256">
        <v>0</v>
      </c>
      <c r="CP256">
        <f t="shared" si="168"/>
        <v>416.77</v>
      </c>
      <c r="CQ256">
        <f t="shared" si="169"/>
        <v>2994.86</v>
      </c>
      <c r="CR256">
        <f t="shared" si="170"/>
        <v>0</v>
      </c>
      <c r="CS256">
        <f t="shared" si="171"/>
        <v>0</v>
      </c>
      <c r="CT256">
        <f t="shared" si="172"/>
        <v>1172.82</v>
      </c>
      <c r="CU256">
        <f t="shared" si="173"/>
        <v>0</v>
      </c>
      <c r="CV256">
        <f t="shared" si="174"/>
        <v>6.22</v>
      </c>
      <c r="CW256">
        <f t="shared" si="175"/>
        <v>0</v>
      </c>
      <c r="CX256">
        <f t="shared" si="176"/>
        <v>0</v>
      </c>
      <c r="CY256">
        <f t="shared" si="177"/>
        <v>82.096000000000004</v>
      </c>
      <c r="CZ256">
        <f t="shared" si="178"/>
        <v>11.728</v>
      </c>
      <c r="DC256" t="s">
        <v>3</v>
      </c>
      <c r="DD256" t="s">
        <v>3</v>
      </c>
      <c r="DE256" t="s">
        <v>3</v>
      </c>
      <c r="DF256" t="s">
        <v>3</v>
      </c>
      <c r="DG256" t="s">
        <v>3</v>
      </c>
      <c r="DH256" t="s">
        <v>3</v>
      </c>
      <c r="DI256" t="s">
        <v>3</v>
      </c>
      <c r="DJ256" t="s">
        <v>3</v>
      </c>
      <c r="DK256" t="s">
        <v>3</v>
      </c>
      <c r="DL256" t="s">
        <v>3</v>
      </c>
      <c r="DM256" t="s">
        <v>3</v>
      </c>
      <c r="DN256">
        <v>0</v>
      </c>
      <c r="DO256">
        <v>0</v>
      </c>
      <c r="DP256">
        <v>1</v>
      </c>
      <c r="DQ256">
        <v>1</v>
      </c>
      <c r="DU256">
        <v>1010</v>
      </c>
      <c r="DV256" t="s">
        <v>93</v>
      </c>
      <c r="DW256" t="s">
        <v>93</v>
      </c>
      <c r="DX256">
        <v>10</v>
      </c>
      <c r="EE256">
        <v>55317522</v>
      </c>
      <c r="EF256">
        <v>1</v>
      </c>
      <c r="EG256" t="s">
        <v>19</v>
      </c>
      <c r="EH256">
        <v>0</v>
      </c>
      <c r="EI256" t="s">
        <v>3</v>
      </c>
      <c r="EJ256">
        <v>4</v>
      </c>
      <c r="EK256">
        <v>0</v>
      </c>
      <c r="EL256" t="s">
        <v>20</v>
      </c>
      <c r="EM256" t="s">
        <v>21</v>
      </c>
      <c r="EO256" t="s">
        <v>3</v>
      </c>
      <c r="EQ256">
        <v>0</v>
      </c>
      <c r="ER256">
        <v>4167.68</v>
      </c>
      <c r="ES256">
        <v>2994.86</v>
      </c>
      <c r="ET256">
        <v>0</v>
      </c>
      <c r="EU256">
        <v>0</v>
      </c>
      <c r="EV256">
        <v>1172.82</v>
      </c>
      <c r="EW256">
        <v>6.22</v>
      </c>
      <c r="EX256">
        <v>0</v>
      </c>
      <c r="EY256">
        <v>0</v>
      </c>
      <c r="FQ256">
        <v>0</v>
      </c>
      <c r="FR256">
        <f t="shared" si="179"/>
        <v>0</v>
      </c>
      <c r="FS256">
        <v>0</v>
      </c>
      <c r="FX256">
        <v>70</v>
      </c>
      <c r="FY256">
        <v>10</v>
      </c>
      <c r="GA256" t="s">
        <v>3</v>
      </c>
      <c r="GD256">
        <v>0</v>
      </c>
      <c r="GF256">
        <v>1404583839</v>
      </c>
      <c r="GG256">
        <v>2</v>
      </c>
      <c r="GH256">
        <v>1</v>
      </c>
      <c r="GI256">
        <v>-2</v>
      </c>
      <c r="GJ256">
        <v>0</v>
      </c>
      <c r="GK256">
        <f>ROUND(R256*(R12)/100,2)</f>
        <v>0</v>
      </c>
      <c r="GL256">
        <f t="shared" si="180"/>
        <v>0</v>
      </c>
      <c r="GM256">
        <f t="shared" si="181"/>
        <v>510.6</v>
      </c>
      <c r="GN256">
        <f t="shared" si="182"/>
        <v>0</v>
      </c>
      <c r="GO256">
        <f t="shared" si="183"/>
        <v>0</v>
      </c>
      <c r="GP256">
        <f t="shared" si="184"/>
        <v>510.6</v>
      </c>
      <c r="GR256">
        <v>0</v>
      </c>
      <c r="GS256">
        <v>3</v>
      </c>
      <c r="GT256">
        <v>0</v>
      </c>
      <c r="GU256" t="s">
        <v>3</v>
      </c>
      <c r="GV256">
        <f t="shared" si="185"/>
        <v>0</v>
      </c>
      <c r="GW256">
        <v>1</v>
      </c>
      <c r="GX256">
        <f t="shared" si="186"/>
        <v>0</v>
      </c>
      <c r="HA256">
        <v>0</v>
      </c>
      <c r="HB256">
        <v>0</v>
      </c>
      <c r="HC256">
        <f t="shared" si="187"/>
        <v>0</v>
      </c>
      <c r="IK256">
        <v>0</v>
      </c>
    </row>
    <row r="257" spans="1:245" x14ac:dyDescent="0.2">
      <c r="A257">
        <v>17</v>
      </c>
      <c r="B257">
        <v>1</v>
      </c>
      <c r="E257" t="s">
        <v>253</v>
      </c>
      <c r="F257" t="s">
        <v>218</v>
      </c>
      <c r="G257" t="s">
        <v>254</v>
      </c>
      <c r="H257" t="s">
        <v>180</v>
      </c>
      <c r="I257">
        <v>1</v>
      </c>
      <c r="J257">
        <v>0</v>
      </c>
      <c r="O257">
        <f t="shared" si="148"/>
        <v>26231.67</v>
      </c>
      <c r="P257">
        <f t="shared" si="149"/>
        <v>26231.67</v>
      </c>
      <c r="Q257">
        <f t="shared" si="150"/>
        <v>0</v>
      </c>
      <c r="R257">
        <f t="shared" si="151"/>
        <v>0</v>
      </c>
      <c r="S257">
        <f t="shared" si="152"/>
        <v>0</v>
      </c>
      <c r="T257">
        <f t="shared" si="153"/>
        <v>0</v>
      </c>
      <c r="U257">
        <f t="shared" si="154"/>
        <v>0</v>
      </c>
      <c r="V257">
        <f t="shared" si="155"/>
        <v>0</v>
      </c>
      <c r="W257">
        <f t="shared" si="156"/>
        <v>0</v>
      </c>
      <c r="X257">
        <f t="shared" si="157"/>
        <v>0</v>
      </c>
      <c r="Y257">
        <f t="shared" si="158"/>
        <v>0</v>
      </c>
      <c r="AA257">
        <v>55574044</v>
      </c>
      <c r="AB257">
        <f t="shared" si="159"/>
        <v>26231.67</v>
      </c>
      <c r="AC257">
        <f t="shared" si="160"/>
        <v>26231.67</v>
      </c>
      <c r="AD257">
        <f t="shared" si="161"/>
        <v>0</v>
      </c>
      <c r="AE257">
        <f t="shared" si="162"/>
        <v>0</v>
      </c>
      <c r="AF257">
        <f t="shared" si="163"/>
        <v>0</v>
      </c>
      <c r="AG257">
        <f t="shared" si="164"/>
        <v>0</v>
      </c>
      <c r="AH257">
        <f t="shared" si="165"/>
        <v>0</v>
      </c>
      <c r="AI257">
        <f t="shared" si="166"/>
        <v>0</v>
      </c>
      <c r="AJ257">
        <f t="shared" si="167"/>
        <v>0</v>
      </c>
      <c r="AK257">
        <v>26231.67</v>
      </c>
      <c r="AL257">
        <v>26231.67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1</v>
      </c>
      <c r="AZ257">
        <v>1</v>
      </c>
      <c r="BA257">
        <v>1</v>
      </c>
      <c r="BB257">
        <v>1</v>
      </c>
      <c r="BC257">
        <v>1</v>
      </c>
      <c r="BD257" t="s">
        <v>3</v>
      </c>
      <c r="BE257" t="s">
        <v>3</v>
      </c>
      <c r="BF257" t="s">
        <v>3</v>
      </c>
      <c r="BG257" t="s">
        <v>3</v>
      </c>
      <c r="BH257">
        <v>3</v>
      </c>
      <c r="BI257">
        <v>1</v>
      </c>
      <c r="BJ257" t="s">
        <v>3</v>
      </c>
      <c r="BM257">
        <v>6001</v>
      </c>
      <c r="BN257">
        <v>0</v>
      </c>
      <c r="BO257" t="s">
        <v>3</v>
      </c>
      <c r="BP257">
        <v>0</v>
      </c>
      <c r="BQ257">
        <v>0</v>
      </c>
      <c r="BR257">
        <v>0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 t="s">
        <v>3</v>
      </c>
      <c r="BZ257">
        <v>0</v>
      </c>
      <c r="CA257">
        <v>0</v>
      </c>
      <c r="CE257">
        <v>0</v>
      </c>
      <c r="CF257">
        <v>0</v>
      </c>
      <c r="CG257">
        <v>0</v>
      </c>
      <c r="CM257">
        <v>0</v>
      </c>
      <c r="CN257" t="s">
        <v>3</v>
      </c>
      <c r="CO257">
        <v>0</v>
      </c>
      <c r="CP257">
        <f t="shared" si="168"/>
        <v>26231.67</v>
      </c>
      <c r="CQ257">
        <f t="shared" si="169"/>
        <v>26231.67</v>
      </c>
      <c r="CR257">
        <f t="shared" si="170"/>
        <v>0</v>
      </c>
      <c r="CS257">
        <f t="shared" si="171"/>
        <v>0</v>
      </c>
      <c r="CT257">
        <f t="shared" si="172"/>
        <v>0</v>
      </c>
      <c r="CU257">
        <f t="shared" si="173"/>
        <v>0</v>
      </c>
      <c r="CV257">
        <f t="shared" si="174"/>
        <v>0</v>
      </c>
      <c r="CW257">
        <f t="shared" si="175"/>
        <v>0</v>
      </c>
      <c r="CX257">
        <f t="shared" si="176"/>
        <v>0</v>
      </c>
      <c r="CY257">
        <f t="shared" si="177"/>
        <v>0</v>
      </c>
      <c r="CZ257">
        <f t="shared" si="178"/>
        <v>0</v>
      </c>
      <c r="DC257" t="s">
        <v>3</v>
      </c>
      <c r="DD257" t="s">
        <v>3</v>
      </c>
      <c r="DE257" t="s">
        <v>3</v>
      </c>
      <c r="DF257" t="s">
        <v>3</v>
      </c>
      <c r="DG257" t="s">
        <v>3</v>
      </c>
      <c r="DH257" t="s">
        <v>3</v>
      </c>
      <c r="DI257" t="s">
        <v>3</v>
      </c>
      <c r="DJ257" t="s">
        <v>3</v>
      </c>
      <c r="DK257" t="s">
        <v>3</v>
      </c>
      <c r="DL257" t="s">
        <v>3</v>
      </c>
      <c r="DM257" t="s">
        <v>3</v>
      </c>
      <c r="DN257">
        <v>0</v>
      </c>
      <c r="DO257">
        <v>0</v>
      </c>
      <c r="DP257">
        <v>1</v>
      </c>
      <c r="DQ257">
        <v>1</v>
      </c>
      <c r="DU257">
        <v>1010</v>
      </c>
      <c r="DV257" t="s">
        <v>180</v>
      </c>
      <c r="DW257" t="s">
        <v>180</v>
      </c>
      <c r="DX257">
        <v>1</v>
      </c>
      <c r="EE257">
        <v>55525620</v>
      </c>
      <c r="EF257">
        <v>0</v>
      </c>
      <c r="EG257" t="s">
        <v>220</v>
      </c>
      <c r="EH257">
        <v>0</v>
      </c>
      <c r="EI257" t="s">
        <v>3</v>
      </c>
      <c r="EJ257">
        <v>1</v>
      </c>
      <c r="EK257">
        <v>6001</v>
      </c>
      <c r="EL257" t="s">
        <v>221</v>
      </c>
      <c r="EM257" t="s">
        <v>220</v>
      </c>
      <c r="EO257" t="s">
        <v>3</v>
      </c>
      <c r="EQ257">
        <v>0</v>
      </c>
      <c r="ER257">
        <v>26231.67</v>
      </c>
      <c r="ES257">
        <v>26231.67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5</v>
      </c>
      <c r="FC257">
        <v>1</v>
      </c>
      <c r="FD257">
        <v>18</v>
      </c>
      <c r="FF257">
        <v>31478</v>
      </c>
      <c r="FQ257">
        <v>0</v>
      </c>
      <c r="FR257">
        <f t="shared" si="179"/>
        <v>0</v>
      </c>
      <c r="FS257">
        <v>0</v>
      </c>
      <c r="FX257">
        <v>0</v>
      </c>
      <c r="FY257">
        <v>0</v>
      </c>
      <c r="GA257" t="s">
        <v>255</v>
      </c>
      <c r="GD257">
        <v>0</v>
      </c>
      <c r="GF257">
        <v>2105389292</v>
      </c>
      <c r="GG257">
        <v>2</v>
      </c>
      <c r="GH257">
        <v>3</v>
      </c>
      <c r="GI257">
        <v>-2</v>
      </c>
      <c r="GJ257">
        <v>0</v>
      </c>
      <c r="GK257">
        <f>ROUND(R257*(R12)/100,2)</f>
        <v>0</v>
      </c>
      <c r="GL257">
        <f t="shared" si="180"/>
        <v>0</v>
      </c>
      <c r="GM257">
        <f t="shared" si="181"/>
        <v>26231.67</v>
      </c>
      <c r="GN257">
        <f t="shared" si="182"/>
        <v>26231.67</v>
      </c>
      <c r="GO257">
        <f t="shared" si="183"/>
        <v>0</v>
      </c>
      <c r="GP257">
        <f t="shared" si="184"/>
        <v>0</v>
      </c>
      <c r="GR257">
        <v>1</v>
      </c>
      <c r="GS257">
        <v>1</v>
      </c>
      <c r="GT257">
        <v>0</v>
      </c>
      <c r="GU257" t="s">
        <v>3</v>
      </c>
      <c r="GV257">
        <f t="shared" si="185"/>
        <v>0</v>
      </c>
      <c r="GW257">
        <v>1</v>
      </c>
      <c r="GX257">
        <f t="shared" si="186"/>
        <v>0</v>
      </c>
      <c r="HA257">
        <v>0</v>
      </c>
      <c r="HB257">
        <v>0</v>
      </c>
      <c r="HC257">
        <f t="shared" si="187"/>
        <v>0</v>
      </c>
      <c r="IK257">
        <v>0</v>
      </c>
    </row>
    <row r="259" spans="1:245" x14ac:dyDescent="0.2">
      <c r="A259" s="2">
        <v>51</v>
      </c>
      <c r="B259" s="2">
        <f>B238</f>
        <v>1</v>
      </c>
      <c r="C259" s="2">
        <f>A238</f>
        <v>4</v>
      </c>
      <c r="D259" s="2">
        <f>ROW(A238)</f>
        <v>238</v>
      </c>
      <c r="E259" s="2"/>
      <c r="F259" s="2" t="str">
        <f>IF(F238&lt;&gt;"",F238,"")</f>
        <v>Новый раздел</v>
      </c>
      <c r="G259" s="2" t="str">
        <f>IF(G238&lt;&gt;"",G238,"")</f>
        <v>Установка МАФ</v>
      </c>
      <c r="H259" s="2">
        <v>0</v>
      </c>
      <c r="I259" s="2"/>
      <c r="J259" s="2"/>
      <c r="K259" s="2"/>
      <c r="L259" s="2"/>
      <c r="M259" s="2"/>
      <c r="N259" s="2"/>
      <c r="O259" s="2">
        <f t="shared" ref="O259:T259" si="188">ROUND(AB259,2)</f>
        <v>436487.85</v>
      </c>
      <c r="P259" s="2">
        <f t="shared" si="188"/>
        <v>433203.95</v>
      </c>
      <c r="Q259" s="2">
        <f t="shared" si="188"/>
        <v>0</v>
      </c>
      <c r="R259" s="2">
        <f t="shared" si="188"/>
        <v>0</v>
      </c>
      <c r="S259" s="2">
        <f t="shared" si="188"/>
        <v>3283.9</v>
      </c>
      <c r="T259" s="2">
        <f t="shared" si="188"/>
        <v>0</v>
      </c>
      <c r="U259" s="2">
        <f>AH259</f>
        <v>17.416</v>
      </c>
      <c r="V259" s="2">
        <f>AI259</f>
        <v>0</v>
      </c>
      <c r="W259" s="2">
        <f>ROUND(AJ259,2)</f>
        <v>0</v>
      </c>
      <c r="X259" s="2">
        <f>ROUND(AK259,2)</f>
        <v>2298.7399999999998</v>
      </c>
      <c r="Y259" s="2">
        <f>ROUND(AL259,2)</f>
        <v>328.38</v>
      </c>
      <c r="Z259" s="2"/>
      <c r="AA259" s="2"/>
      <c r="AB259" s="2">
        <f>ROUND(SUMIF(AA242:AA257,"=55574044",O242:O257),2)</f>
        <v>436487.85</v>
      </c>
      <c r="AC259" s="2">
        <f>ROUND(SUMIF(AA242:AA257,"=55574044",P242:P257),2)</f>
        <v>433203.95</v>
      </c>
      <c r="AD259" s="2">
        <f>ROUND(SUMIF(AA242:AA257,"=55574044",Q242:Q257),2)</f>
        <v>0</v>
      </c>
      <c r="AE259" s="2">
        <f>ROUND(SUMIF(AA242:AA257,"=55574044",R242:R257),2)</f>
        <v>0</v>
      </c>
      <c r="AF259" s="2">
        <f>ROUND(SUMIF(AA242:AA257,"=55574044",S242:S257),2)</f>
        <v>3283.9</v>
      </c>
      <c r="AG259" s="2">
        <f>ROUND(SUMIF(AA242:AA257,"=55574044",T242:T257),2)</f>
        <v>0</v>
      </c>
      <c r="AH259" s="2">
        <f>SUMIF(AA242:AA257,"=55574044",U242:U257)</f>
        <v>17.416</v>
      </c>
      <c r="AI259" s="2">
        <f>SUMIF(AA242:AA257,"=55574044",V242:V257)</f>
        <v>0</v>
      </c>
      <c r="AJ259" s="2">
        <f>ROUND(SUMIF(AA242:AA257,"=55574044",W242:W257),2)</f>
        <v>0</v>
      </c>
      <c r="AK259" s="2">
        <f>ROUND(SUMIF(AA242:AA257,"=55574044",X242:X257),2)</f>
        <v>2298.7399999999998</v>
      </c>
      <c r="AL259" s="2">
        <f>ROUND(SUMIF(AA242:AA257,"=55574044",Y242:Y257),2)</f>
        <v>328.38</v>
      </c>
      <c r="AM259" s="2"/>
      <c r="AN259" s="2"/>
      <c r="AO259" s="2">
        <f t="shared" ref="AO259:BC259" si="189">ROUND(BX259,2)</f>
        <v>0</v>
      </c>
      <c r="AP259" s="2">
        <f t="shared" si="189"/>
        <v>0</v>
      </c>
      <c r="AQ259" s="2">
        <f t="shared" si="189"/>
        <v>0</v>
      </c>
      <c r="AR259" s="2">
        <f t="shared" si="189"/>
        <v>439114.97</v>
      </c>
      <c r="AS259" s="2">
        <f t="shared" si="189"/>
        <v>424818.35</v>
      </c>
      <c r="AT259" s="2">
        <f t="shared" si="189"/>
        <v>0</v>
      </c>
      <c r="AU259" s="2">
        <f t="shared" si="189"/>
        <v>14296.62</v>
      </c>
      <c r="AV259" s="2">
        <f t="shared" si="189"/>
        <v>433203.95</v>
      </c>
      <c r="AW259" s="2">
        <f t="shared" si="189"/>
        <v>433203.95</v>
      </c>
      <c r="AX259" s="2">
        <f t="shared" si="189"/>
        <v>0</v>
      </c>
      <c r="AY259" s="2">
        <f t="shared" si="189"/>
        <v>433203.95</v>
      </c>
      <c r="AZ259" s="2">
        <f t="shared" si="189"/>
        <v>0</v>
      </c>
      <c r="BA259" s="2">
        <f t="shared" si="189"/>
        <v>0</v>
      </c>
      <c r="BB259" s="2">
        <f t="shared" si="189"/>
        <v>0</v>
      </c>
      <c r="BC259" s="2">
        <f t="shared" si="189"/>
        <v>0</v>
      </c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>
        <f>ROUND(SUMIF(AA242:AA257,"=55574044",FQ242:FQ257),2)</f>
        <v>0</v>
      </c>
      <c r="BY259" s="2">
        <f>ROUND(SUMIF(AA242:AA257,"=55574044",FR242:FR257),2)</f>
        <v>0</v>
      </c>
      <c r="BZ259" s="2">
        <f>ROUND(SUMIF(AA242:AA257,"=55574044",GL242:GL257),2)</f>
        <v>0</v>
      </c>
      <c r="CA259" s="2">
        <f>ROUND(SUMIF(AA242:AA257,"=55574044",GM242:GM257),2)</f>
        <v>439114.97</v>
      </c>
      <c r="CB259" s="2">
        <f>ROUND(SUMIF(AA242:AA257,"=55574044",GN242:GN257),2)</f>
        <v>424818.35</v>
      </c>
      <c r="CC259" s="2">
        <f>ROUND(SUMIF(AA242:AA257,"=55574044",GO242:GO257),2)</f>
        <v>0</v>
      </c>
      <c r="CD259" s="2">
        <f>ROUND(SUMIF(AA242:AA257,"=55574044",GP242:GP257),2)</f>
        <v>14296.62</v>
      </c>
      <c r="CE259" s="2">
        <f>AC259-BX259</f>
        <v>433203.95</v>
      </c>
      <c r="CF259" s="2">
        <f>AC259-BY259</f>
        <v>433203.95</v>
      </c>
      <c r="CG259" s="2">
        <f>BX259-BZ259</f>
        <v>0</v>
      </c>
      <c r="CH259" s="2">
        <f>AC259-BX259-BY259+BZ259</f>
        <v>433203.95</v>
      </c>
      <c r="CI259" s="2">
        <f>BY259-BZ259</f>
        <v>0</v>
      </c>
      <c r="CJ259" s="2">
        <f>ROUND(SUMIF(AA242:AA257,"=55574044",GX242:GX257),2)</f>
        <v>0</v>
      </c>
      <c r="CK259" s="2">
        <f>ROUND(SUMIF(AA242:AA257,"=55574044",GY242:GY257),2)</f>
        <v>0</v>
      </c>
      <c r="CL259" s="2">
        <f>ROUND(SUMIF(AA242:AA257,"=55574044",GZ242:GZ257),2)</f>
        <v>0</v>
      </c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>
        <v>0</v>
      </c>
    </row>
    <row r="261" spans="1:245" x14ac:dyDescent="0.2">
      <c r="A261" s="4">
        <v>50</v>
      </c>
      <c r="B261" s="4">
        <v>0</v>
      </c>
      <c r="C261" s="4">
        <v>0</v>
      </c>
      <c r="D261" s="4">
        <v>1</v>
      </c>
      <c r="E261" s="4">
        <v>201</v>
      </c>
      <c r="F261" s="4">
        <f>ROUND(Source!O259,O261)</f>
        <v>436487.85</v>
      </c>
      <c r="G261" s="4" t="s">
        <v>34</v>
      </c>
      <c r="H261" s="4" t="s">
        <v>35</v>
      </c>
      <c r="I261" s="4"/>
      <c r="J261" s="4"/>
      <c r="K261" s="4">
        <v>201</v>
      </c>
      <c r="L261" s="4">
        <v>1</v>
      </c>
      <c r="M261" s="4">
        <v>3</v>
      </c>
      <c r="N261" s="4" t="s">
        <v>3</v>
      </c>
      <c r="O261" s="4">
        <v>2</v>
      </c>
      <c r="P261" s="4"/>
      <c r="Q261" s="4"/>
      <c r="R261" s="4"/>
      <c r="S261" s="4"/>
      <c r="T261" s="4"/>
      <c r="U261" s="4"/>
      <c r="V261" s="4"/>
      <c r="W261" s="4"/>
    </row>
    <row r="262" spans="1:245" x14ac:dyDescent="0.2">
      <c r="A262" s="4">
        <v>50</v>
      </c>
      <c r="B262" s="4">
        <v>0</v>
      </c>
      <c r="C262" s="4">
        <v>0</v>
      </c>
      <c r="D262" s="4">
        <v>1</v>
      </c>
      <c r="E262" s="4">
        <v>202</v>
      </c>
      <c r="F262" s="4">
        <f>ROUND(Source!P259,O262)</f>
        <v>433203.95</v>
      </c>
      <c r="G262" s="4" t="s">
        <v>36</v>
      </c>
      <c r="H262" s="4" t="s">
        <v>37</v>
      </c>
      <c r="I262" s="4"/>
      <c r="J262" s="4"/>
      <c r="K262" s="4">
        <v>202</v>
      </c>
      <c r="L262" s="4">
        <v>2</v>
      </c>
      <c r="M262" s="4">
        <v>3</v>
      </c>
      <c r="N262" s="4" t="s">
        <v>3</v>
      </c>
      <c r="O262" s="4">
        <v>2</v>
      </c>
      <c r="P262" s="4"/>
      <c r="Q262" s="4"/>
      <c r="R262" s="4"/>
      <c r="S262" s="4"/>
      <c r="T262" s="4"/>
      <c r="U262" s="4"/>
      <c r="V262" s="4"/>
      <c r="W262" s="4"/>
    </row>
    <row r="263" spans="1:245" x14ac:dyDescent="0.2">
      <c r="A263" s="4">
        <v>50</v>
      </c>
      <c r="B263" s="4">
        <v>0</v>
      </c>
      <c r="C263" s="4">
        <v>0</v>
      </c>
      <c r="D263" s="4">
        <v>1</v>
      </c>
      <c r="E263" s="4">
        <v>222</v>
      </c>
      <c r="F263" s="4">
        <f>ROUND(Source!AO259,O263)</f>
        <v>0</v>
      </c>
      <c r="G263" s="4" t="s">
        <v>38</v>
      </c>
      <c r="H263" s="4" t="s">
        <v>39</v>
      </c>
      <c r="I263" s="4"/>
      <c r="J263" s="4"/>
      <c r="K263" s="4">
        <v>222</v>
      </c>
      <c r="L263" s="4">
        <v>3</v>
      </c>
      <c r="M263" s="4">
        <v>3</v>
      </c>
      <c r="N263" s="4" t="s">
        <v>3</v>
      </c>
      <c r="O263" s="4">
        <v>2</v>
      </c>
      <c r="P263" s="4"/>
      <c r="Q263" s="4"/>
      <c r="R263" s="4"/>
      <c r="S263" s="4"/>
      <c r="T263" s="4"/>
      <c r="U263" s="4"/>
      <c r="V263" s="4"/>
      <c r="W263" s="4"/>
    </row>
    <row r="264" spans="1:245" x14ac:dyDescent="0.2">
      <c r="A264" s="4">
        <v>50</v>
      </c>
      <c r="B264" s="4">
        <v>0</v>
      </c>
      <c r="C264" s="4">
        <v>0</v>
      </c>
      <c r="D264" s="4">
        <v>1</v>
      </c>
      <c r="E264" s="4">
        <v>225</v>
      </c>
      <c r="F264" s="4">
        <f>ROUND(Source!AV259,O264)</f>
        <v>433203.95</v>
      </c>
      <c r="G264" s="4" t="s">
        <v>40</v>
      </c>
      <c r="H264" s="4" t="s">
        <v>41</v>
      </c>
      <c r="I264" s="4"/>
      <c r="J264" s="4"/>
      <c r="K264" s="4">
        <v>225</v>
      </c>
      <c r="L264" s="4">
        <v>4</v>
      </c>
      <c r="M264" s="4">
        <v>3</v>
      </c>
      <c r="N264" s="4" t="s">
        <v>3</v>
      </c>
      <c r="O264" s="4">
        <v>2</v>
      </c>
      <c r="P264" s="4"/>
      <c r="Q264" s="4"/>
      <c r="R264" s="4"/>
      <c r="S264" s="4"/>
      <c r="T264" s="4"/>
      <c r="U264" s="4"/>
      <c r="V264" s="4"/>
      <c r="W264" s="4"/>
    </row>
    <row r="265" spans="1:245" x14ac:dyDescent="0.2">
      <c r="A265" s="4">
        <v>50</v>
      </c>
      <c r="B265" s="4">
        <v>0</v>
      </c>
      <c r="C265" s="4">
        <v>0</v>
      </c>
      <c r="D265" s="4">
        <v>1</v>
      </c>
      <c r="E265" s="4">
        <v>226</v>
      </c>
      <c r="F265" s="4">
        <f>ROUND(Source!AW259,O265)</f>
        <v>433203.95</v>
      </c>
      <c r="G265" s="4" t="s">
        <v>42</v>
      </c>
      <c r="H265" s="4" t="s">
        <v>43</v>
      </c>
      <c r="I265" s="4"/>
      <c r="J265" s="4"/>
      <c r="K265" s="4">
        <v>226</v>
      </c>
      <c r="L265" s="4">
        <v>5</v>
      </c>
      <c r="M265" s="4">
        <v>3</v>
      </c>
      <c r="N265" s="4" t="s">
        <v>3</v>
      </c>
      <c r="O265" s="4">
        <v>2</v>
      </c>
      <c r="P265" s="4"/>
      <c r="Q265" s="4"/>
      <c r="R265" s="4"/>
      <c r="S265" s="4"/>
      <c r="T265" s="4"/>
      <c r="U265" s="4"/>
      <c r="V265" s="4"/>
      <c r="W265" s="4"/>
    </row>
    <row r="266" spans="1:245" x14ac:dyDescent="0.2">
      <c r="A266" s="4">
        <v>50</v>
      </c>
      <c r="B266" s="4">
        <v>0</v>
      </c>
      <c r="C266" s="4">
        <v>0</v>
      </c>
      <c r="D266" s="4">
        <v>1</v>
      </c>
      <c r="E266" s="4">
        <v>227</v>
      </c>
      <c r="F266" s="4">
        <f>ROUND(Source!AX259,O266)</f>
        <v>0</v>
      </c>
      <c r="G266" s="4" t="s">
        <v>44</v>
      </c>
      <c r="H266" s="4" t="s">
        <v>45</v>
      </c>
      <c r="I266" s="4"/>
      <c r="J266" s="4"/>
      <c r="K266" s="4">
        <v>227</v>
      </c>
      <c r="L266" s="4">
        <v>6</v>
      </c>
      <c r="M266" s="4">
        <v>3</v>
      </c>
      <c r="N266" s="4" t="s">
        <v>3</v>
      </c>
      <c r="O266" s="4">
        <v>2</v>
      </c>
      <c r="P266" s="4"/>
      <c r="Q266" s="4"/>
      <c r="R266" s="4"/>
      <c r="S266" s="4"/>
      <c r="T266" s="4"/>
      <c r="U266" s="4"/>
      <c r="V266" s="4"/>
      <c r="W266" s="4"/>
    </row>
    <row r="267" spans="1:245" x14ac:dyDescent="0.2">
      <c r="A267" s="4">
        <v>50</v>
      </c>
      <c r="B267" s="4">
        <v>0</v>
      </c>
      <c r="C267" s="4">
        <v>0</v>
      </c>
      <c r="D267" s="4">
        <v>1</v>
      </c>
      <c r="E267" s="4">
        <v>228</v>
      </c>
      <c r="F267" s="4">
        <f>ROUND(Source!AY259,O267)</f>
        <v>433203.95</v>
      </c>
      <c r="G267" s="4" t="s">
        <v>46</v>
      </c>
      <c r="H267" s="4" t="s">
        <v>47</v>
      </c>
      <c r="I267" s="4"/>
      <c r="J267" s="4"/>
      <c r="K267" s="4">
        <v>228</v>
      </c>
      <c r="L267" s="4">
        <v>7</v>
      </c>
      <c r="M267" s="4">
        <v>3</v>
      </c>
      <c r="N267" s="4" t="s">
        <v>3</v>
      </c>
      <c r="O267" s="4">
        <v>2</v>
      </c>
      <c r="P267" s="4"/>
      <c r="Q267" s="4"/>
      <c r="R267" s="4"/>
      <c r="S267" s="4"/>
      <c r="T267" s="4"/>
      <c r="U267" s="4"/>
      <c r="V267" s="4"/>
      <c r="W267" s="4"/>
    </row>
    <row r="268" spans="1:245" x14ac:dyDescent="0.2">
      <c r="A268" s="4">
        <v>50</v>
      </c>
      <c r="B268" s="4">
        <v>0</v>
      </c>
      <c r="C268" s="4">
        <v>0</v>
      </c>
      <c r="D268" s="4">
        <v>1</v>
      </c>
      <c r="E268" s="4">
        <v>216</v>
      </c>
      <c r="F268" s="4">
        <f>ROUND(Source!AP259,O268)</f>
        <v>0</v>
      </c>
      <c r="G268" s="4" t="s">
        <v>48</v>
      </c>
      <c r="H268" s="4" t="s">
        <v>49</v>
      </c>
      <c r="I268" s="4"/>
      <c r="J268" s="4"/>
      <c r="K268" s="4">
        <v>216</v>
      </c>
      <c r="L268" s="4">
        <v>8</v>
      </c>
      <c r="M268" s="4">
        <v>3</v>
      </c>
      <c r="N268" s="4" t="s">
        <v>3</v>
      </c>
      <c r="O268" s="4">
        <v>2</v>
      </c>
      <c r="P268" s="4"/>
      <c r="Q268" s="4"/>
      <c r="R268" s="4"/>
      <c r="S268" s="4"/>
      <c r="T268" s="4"/>
      <c r="U268" s="4"/>
      <c r="V268" s="4"/>
      <c r="W268" s="4"/>
    </row>
    <row r="269" spans="1:245" x14ac:dyDescent="0.2">
      <c r="A269" s="4">
        <v>50</v>
      </c>
      <c r="B269" s="4">
        <v>0</v>
      </c>
      <c r="C269" s="4">
        <v>0</v>
      </c>
      <c r="D269" s="4">
        <v>1</v>
      </c>
      <c r="E269" s="4">
        <v>223</v>
      </c>
      <c r="F269" s="4">
        <f>ROUND(Source!AQ259,O269)</f>
        <v>0</v>
      </c>
      <c r="G269" s="4" t="s">
        <v>50</v>
      </c>
      <c r="H269" s="4" t="s">
        <v>51</v>
      </c>
      <c r="I269" s="4"/>
      <c r="J269" s="4"/>
      <c r="K269" s="4">
        <v>223</v>
      </c>
      <c r="L269" s="4">
        <v>9</v>
      </c>
      <c r="M269" s="4">
        <v>3</v>
      </c>
      <c r="N269" s="4" t="s">
        <v>3</v>
      </c>
      <c r="O269" s="4">
        <v>2</v>
      </c>
      <c r="P269" s="4"/>
      <c r="Q269" s="4"/>
      <c r="R269" s="4"/>
      <c r="S269" s="4"/>
      <c r="T269" s="4"/>
      <c r="U269" s="4"/>
      <c r="V269" s="4"/>
      <c r="W269" s="4"/>
    </row>
    <row r="270" spans="1:245" x14ac:dyDescent="0.2">
      <c r="A270" s="4">
        <v>50</v>
      </c>
      <c r="B270" s="4">
        <v>0</v>
      </c>
      <c r="C270" s="4">
        <v>0</v>
      </c>
      <c r="D270" s="4">
        <v>1</v>
      </c>
      <c r="E270" s="4">
        <v>229</v>
      </c>
      <c r="F270" s="4">
        <f>ROUND(Source!AZ259,O270)</f>
        <v>0</v>
      </c>
      <c r="G270" s="4" t="s">
        <v>52</v>
      </c>
      <c r="H270" s="4" t="s">
        <v>53</v>
      </c>
      <c r="I270" s="4"/>
      <c r="J270" s="4"/>
      <c r="K270" s="4">
        <v>229</v>
      </c>
      <c r="L270" s="4">
        <v>10</v>
      </c>
      <c r="M270" s="4">
        <v>3</v>
      </c>
      <c r="N270" s="4" t="s">
        <v>3</v>
      </c>
      <c r="O270" s="4">
        <v>2</v>
      </c>
      <c r="P270" s="4"/>
      <c r="Q270" s="4"/>
      <c r="R270" s="4"/>
      <c r="S270" s="4"/>
      <c r="T270" s="4"/>
      <c r="U270" s="4"/>
      <c r="V270" s="4"/>
      <c r="W270" s="4"/>
    </row>
    <row r="271" spans="1:245" x14ac:dyDescent="0.2">
      <c r="A271" s="4">
        <v>50</v>
      </c>
      <c r="B271" s="4">
        <v>0</v>
      </c>
      <c r="C271" s="4">
        <v>0</v>
      </c>
      <c r="D271" s="4">
        <v>1</v>
      </c>
      <c r="E271" s="4">
        <v>203</v>
      </c>
      <c r="F271" s="4">
        <f>ROUND(Source!Q259,O271)</f>
        <v>0</v>
      </c>
      <c r="G271" s="4" t="s">
        <v>54</v>
      </c>
      <c r="H271" s="4" t="s">
        <v>55</v>
      </c>
      <c r="I271" s="4"/>
      <c r="J271" s="4"/>
      <c r="K271" s="4">
        <v>203</v>
      </c>
      <c r="L271" s="4">
        <v>11</v>
      </c>
      <c r="M271" s="4">
        <v>3</v>
      </c>
      <c r="N271" s="4" t="s">
        <v>3</v>
      </c>
      <c r="O271" s="4">
        <v>2</v>
      </c>
      <c r="P271" s="4"/>
      <c r="Q271" s="4"/>
      <c r="R271" s="4"/>
      <c r="S271" s="4"/>
      <c r="T271" s="4"/>
      <c r="U271" s="4"/>
      <c r="V271" s="4"/>
      <c r="W271" s="4"/>
    </row>
    <row r="272" spans="1:245" x14ac:dyDescent="0.2">
      <c r="A272" s="4">
        <v>50</v>
      </c>
      <c r="B272" s="4">
        <v>0</v>
      </c>
      <c r="C272" s="4">
        <v>0</v>
      </c>
      <c r="D272" s="4">
        <v>1</v>
      </c>
      <c r="E272" s="4">
        <v>231</v>
      </c>
      <c r="F272" s="4">
        <f>ROUND(Source!BB259,O272)</f>
        <v>0</v>
      </c>
      <c r="G272" s="4" t="s">
        <v>56</v>
      </c>
      <c r="H272" s="4" t="s">
        <v>57</v>
      </c>
      <c r="I272" s="4"/>
      <c r="J272" s="4"/>
      <c r="K272" s="4">
        <v>231</v>
      </c>
      <c r="L272" s="4">
        <v>12</v>
      </c>
      <c r="M272" s="4">
        <v>3</v>
      </c>
      <c r="N272" s="4" t="s">
        <v>3</v>
      </c>
      <c r="O272" s="4">
        <v>2</v>
      </c>
      <c r="P272" s="4"/>
      <c r="Q272" s="4"/>
      <c r="R272" s="4"/>
      <c r="S272" s="4"/>
      <c r="T272" s="4"/>
      <c r="U272" s="4"/>
      <c r="V272" s="4"/>
      <c r="W272" s="4"/>
    </row>
    <row r="273" spans="1:23" x14ac:dyDescent="0.2">
      <c r="A273" s="4">
        <v>50</v>
      </c>
      <c r="B273" s="4">
        <v>0</v>
      </c>
      <c r="C273" s="4">
        <v>0</v>
      </c>
      <c r="D273" s="4">
        <v>1</v>
      </c>
      <c r="E273" s="4">
        <v>204</v>
      </c>
      <c r="F273" s="4">
        <f>ROUND(Source!R259,O273)</f>
        <v>0</v>
      </c>
      <c r="G273" s="4" t="s">
        <v>58</v>
      </c>
      <c r="H273" s="4" t="s">
        <v>59</v>
      </c>
      <c r="I273" s="4"/>
      <c r="J273" s="4"/>
      <c r="K273" s="4">
        <v>204</v>
      </c>
      <c r="L273" s="4">
        <v>13</v>
      </c>
      <c r="M273" s="4">
        <v>3</v>
      </c>
      <c r="N273" s="4" t="s">
        <v>3</v>
      </c>
      <c r="O273" s="4">
        <v>2</v>
      </c>
      <c r="P273" s="4"/>
      <c r="Q273" s="4"/>
      <c r="R273" s="4"/>
      <c r="S273" s="4"/>
      <c r="T273" s="4"/>
      <c r="U273" s="4"/>
      <c r="V273" s="4"/>
      <c r="W273" s="4"/>
    </row>
    <row r="274" spans="1:23" x14ac:dyDescent="0.2">
      <c r="A274" s="4">
        <v>50</v>
      </c>
      <c r="B274" s="4">
        <v>0</v>
      </c>
      <c r="C274" s="4">
        <v>0</v>
      </c>
      <c r="D274" s="4">
        <v>1</v>
      </c>
      <c r="E274" s="4">
        <v>205</v>
      </c>
      <c r="F274" s="4">
        <f>ROUND(Source!S259,O274)</f>
        <v>3283.9</v>
      </c>
      <c r="G274" s="4" t="s">
        <v>60</v>
      </c>
      <c r="H274" s="4" t="s">
        <v>61</v>
      </c>
      <c r="I274" s="4"/>
      <c r="J274" s="4"/>
      <c r="K274" s="4">
        <v>205</v>
      </c>
      <c r="L274" s="4">
        <v>14</v>
      </c>
      <c r="M274" s="4">
        <v>3</v>
      </c>
      <c r="N274" s="4" t="s">
        <v>3</v>
      </c>
      <c r="O274" s="4">
        <v>2</v>
      </c>
      <c r="P274" s="4"/>
      <c r="Q274" s="4"/>
      <c r="R274" s="4"/>
      <c r="S274" s="4"/>
      <c r="T274" s="4"/>
      <c r="U274" s="4"/>
      <c r="V274" s="4"/>
      <c r="W274" s="4"/>
    </row>
    <row r="275" spans="1:23" x14ac:dyDescent="0.2">
      <c r="A275" s="4">
        <v>50</v>
      </c>
      <c r="B275" s="4">
        <v>0</v>
      </c>
      <c r="C275" s="4">
        <v>0</v>
      </c>
      <c r="D275" s="4">
        <v>1</v>
      </c>
      <c r="E275" s="4">
        <v>232</v>
      </c>
      <c r="F275" s="4">
        <f>ROUND(Source!BC259,O275)</f>
        <v>0</v>
      </c>
      <c r="G275" s="4" t="s">
        <v>62</v>
      </c>
      <c r="H275" s="4" t="s">
        <v>63</v>
      </c>
      <c r="I275" s="4"/>
      <c r="J275" s="4"/>
      <c r="K275" s="4">
        <v>232</v>
      </c>
      <c r="L275" s="4">
        <v>15</v>
      </c>
      <c r="M275" s="4">
        <v>3</v>
      </c>
      <c r="N275" s="4" t="s">
        <v>3</v>
      </c>
      <c r="O275" s="4">
        <v>2</v>
      </c>
      <c r="P275" s="4"/>
      <c r="Q275" s="4"/>
      <c r="R275" s="4"/>
      <c r="S275" s="4"/>
      <c r="T275" s="4"/>
      <c r="U275" s="4"/>
      <c r="V275" s="4"/>
      <c r="W275" s="4"/>
    </row>
    <row r="276" spans="1:23" x14ac:dyDescent="0.2">
      <c r="A276" s="4">
        <v>50</v>
      </c>
      <c r="B276" s="4">
        <v>0</v>
      </c>
      <c r="C276" s="4">
        <v>0</v>
      </c>
      <c r="D276" s="4">
        <v>1</v>
      </c>
      <c r="E276" s="4">
        <v>214</v>
      </c>
      <c r="F276" s="4">
        <f>ROUND(Source!AS259,O276)</f>
        <v>424818.35</v>
      </c>
      <c r="G276" s="4" t="s">
        <v>64</v>
      </c>
      <c r="H276" s="4" t="s">
        <v>65</v>
      </c>
      <c r="I276" s="4"/>
      <c r="J276" s="4"/>
      <c r="K276" s="4">
        <v>214</v>
      </c>
      <c r="L276" s="4">
        <v>16</v>
      </c>
      <c r="M276" s="4">
        <v>3</v>
      </c>
      <c r="N276" s="4" t="s">
        <v>3</v>
      </c>
      <c r="O276" s="4">
        <v>2</v>
      </c>
      <c r="P276" s="4"/>
      <c r="Q276" s="4"/>
      <c r="R276" s="4"/>
      <c r="S276" s="4"/>
      <c r="T276" s="4"/>
      <c r="U276" s="4"/>
      <c r="V276" s="4"/>
      <c r="W276" s="4"/>
    </row>
    <row r="277" spans="1:23" x14ac:dyDescent="0.2">
      <c r="A277" s="4">
        <v>50</v>
      </c>
      <c r="B277" s="4">
        <v>0</v>
      </c>
      <c r="C277" s="4">
        <v>0</v>
      </c>
      <c r="D277" s="4">
        <v>1</v>
      </c>
      <c r="E277" s="4">
        <v>215</v>
      </c>
      <c r="F277" s="4">
        <f>ROUND(Source!AT259,O277)</f>
        <v>0</v>
      </c>
      <c r="G277" s="4" t="s">
        <v>66</v>
      </c>
      <c r="H277" s="4" t="s">
        <v>67</v>
      </c>
      <c r="I277" s="4"/>
      <c r="J277" s="4"/>
      <c r="K277" s="4">
        <v>215</v>
      </c>
      <c r="L277" s="4">
        <v>17</v>
      </c>
      <c r="M277" s="4">
        <v>3</v>
      </c>
      <c r="N277" s="4" t="s">
        <v>3</v>
      </c>
      <c r="O277" s="4">
        <v>2</v>
      </c>
      <c r="P277" s="4"/>
      <c r="Q277" s="4"/>
      <c r="R277" s="4"/>
      <c r="S277" s="4"/>
      <c r="T277" s="4"/>
      <c r="U277" s="4"/>
      <c r="V277" s="4"/>
      <c r="W277" s="4"/>
    </row>
    <row r="278" spans="1:23" x14ac:dyDescent="0.2">
      <c r="A278" s="4">
        <v>50</v>
      </c>
      <c r="B278" s="4">
        <v>0</v>
      </c>
      <c r="C278" s="4">
        <v>0</v>
      </c>
      <c r="D278" s="4">
        <v>1</v>
      </c>
      <c r="E278" s="4">
        <v>217</v>
      </c>
      <c r="F278" s="4">
        <f>ROUND(Source!AU259,O278)</f>
        <v>14296.62</v>
      </c>
      <c r="G278" s="4" t="s">
        <v>68</v>
      </c>
      <c r="H278" s="4" t="s">
        <v>69</v>
      </c>
      <c r="I278" s="4"/>
      <c r="J278" s="4"/>
      <c r="K278" s="4">
        <v>217</v>
      </c>
      <c r="L278" s="4">
        <v>18</v>
      </c>
      <c r="M278" s="4">
        <v>3</v>
      </c>
      <c r="N278" s="4" t="s">
        <v>3</v>
      </c>
      <c r="O278" s="4">
        <v>2</v>
      </c>
      <c r="P278" s="4"/>
      <c r="Q278" s="4"/>
      <c r="R278" s="4"/>
      <c r="S278" s="4"/>
      <c r="T278" s="4"/>
      <c r="U278" s="4"/>
      <c r="V278" s="4"/>
      <c r="W278" s="4"/>
    </row>
    <row r="279" spans="1:23" x14ac:dyDescent="0.2">
      <c r="A279" s="4">
        <v>50</v>
      </c>
      <c r="B279" s="4">
        <v>0</v>
      </c>
      <c r="C279" s="4">
        <v>0</v>
      </c>
      <c r="D279" s="4">
        <v>1</v>
      </c>
      <c r="E279" s="4">
        <v>230</v>
      </c>
      <c r="F279" s="4">
        <f>ROUND(Source!BA259,O279)</f>
        <v>0</v>
      </c>
      <c r="G279" s="4" t="s">
        <v>70</v>
      </c>
      <c r="H279" s="4" t="s">
        <v>71</v>
      </c>
      <c r="I279" s="4"/>
      <c r="J279" s="4"/>
      <c r="K279" s="4">
        <v>230</v>
      </c>
      <c r="L279" s="4">
        <v>19</v>
      </c>
      <c r="M279" s="4">
        <v>3</v>
      </c>
      <c r="N279" s="4" t="s">
        <v>3</v>
      </c>
      <c r="O279" s="4">
        <v>2</v>
      </c>
      <c r="P279" s="4"/>
      <c r="Q279" s="4"/>
      <c r="R279" s="4"/>
      <c r="S279" s="4"/>
      <c r="T279" s="4"/>
      <c r="U279" s="4"/>
      <c r="V279" s="4"/>
      <c r="W279" s="4"/>
    </row>
    <row r="280" spans="1:23" x14ac:dyDescent="0.2">
      <c r="A280" s="4">
        <v>50</v>
      </c>
      <c r="B280" s="4">
        <v>0</v>
      </c>
      <c r="C280" s="4">
        <v>0</v>
      </c>
      <c r="D280" s="4">
        <v>1</v>
      </c>
      <c r="E280" s="4">
        <v>206</v>
      </c>
      <c r="F280" s="4">
        <f>ROUND(Source!T259,O280)</f>
        <v>0</v>
      </c>
      <c r="G280" s="4" t="s">
        <v>72</v>
      </c>
      <c r="H280" s="4" t="s">
        <v>73</v>
      </c>
      <c r="I280" s="4"/>
      <c r="J280" s="4"/>
      <c r="K280" s="4">
        <v>206</v>
      </c>
      <c r="L280" s="4">
        <v>20</v>
      </c>
      <c r="M280" s="4">
        <v>3</v>
      </c>
      <c r="N280" s="4" t="s">
        <v>3</v>
      </c>
      <c r="O280" s="4">
        <v>2</v>
      </c>
      <c r="P280" s="4"/>
      <c r="Q280" s="4"/>
      <c r="R280" s="4"/>
      <c r="S280" s="4"/>
      <c r="T280" s="4"/>
      <c r="U280" s="4"/>
      <c r="V280" s="4"/>
      <c r="W280" s="4"/>
    </row>
    <row r="281" spans="1:23" x14ac:dyDescent="0.2">
      <c r="A281" s="4">
        <v>50</v>
      </c>
      <c r="B281" s="4">
        <v>0</v>
      </c>
      <c r="C281" s="4">
        <v>0</v>
      </c>
      <c r="D281" s="4">
        <v>1</v>
      </c>
      <c r="E281" s="4">
        <v>207</v>
      </c>
      <c r="F281" s="4">
        <f>Source!U259</f>
        <v>17.416</v>
      </c>
      <c r="G281" s="4" t="s">
        <v>74</v>
      </c>
      <c r="H281" s="4" t="s">
        <v>75</v>
      </c>
      <c r="I281" s="4"/>
      <c r="J281" s="4"/>
      <c r="K281" s="4">
        <v>207</v>
      </c>
      <c r="L281" s="4">
        <v>21</v>
      </c>
      <c r="M281" s="4">
        <v>3</v>
      </c>
      <c r="N281" s="4" t="s">
        <v>3</v>
      </c>
      <c r="O281" s="4">
        <v>-1</v>
      </c>
      <c r="P281" s="4"/>
      <c r="Q281" s="4"/>
      <c r="R281" s="4"/>
      <c r="S281" s="4"/>
      <c r="T281" s="4"/>
      <c r="U281" s="4"/>
      <c r="V281" s="4"/>
      <c r="W281" s="4"/>
    </row>
    <row r="282" spans="1:23" x14ac:dyDescent="0.2">
      <c r="A282" s="4">
        <v>50</v>
      </c>
      <c r="B282" s="4">
        <v>0</v>
      </c>
      <c r="C282" s="4">
        <v>0</v>
      </c>
      <c r="D282" s="4">
        <v>1</v>
      </c>
      <c r="E282" s="4">
        <v>208</v>
      </c>
      <c r="F282" s="4">
        <f>Source!V259</f>
        <v>0</v>
      </c>
      <c r="G282" s="4" t="s">
        <v>76</v>
      </c>
      <c r="H282" s="4" t="s">
        <v>77</v>
      </c>
      <c r="I282" s="4"/>
      <c r="J282" s="4"/>
      <c r="K282" s="4">
        <v>208</v>
      </c>
      <c r="L282" s="4">
        <v>22</v>
      </c>
      <c r="M282" s="4">
        <v>3</v>
      </c>
      <c r="N282" s="4" t="s">
        <v>3</v>
      </c>
      <c r="O282" s="4">
        <v>-1</v>
      </c>
      <c r="P282" s="4"/>
      <c r="Q282" s="4"/>
      <c r="R282" s="4"/>
      <c r="S282" s="4"/>
      <c r="T282" s="4"/>
      <c r="U282" s="4"/>
      <c r="V282" s="4"/>
      <c r="W282" s="4"/>
    </row>
    <row r="283" spans="1:23" x14ac:dyDescent="0.2">
      <c r="A283" s="4">
        <v>50</v>
      </c>
      <c r="B283" s="4">
        <v>0</v>
      </c>
      <c r="C283" s="4">
        <v>0</v>
      </c>
      <c r="D283" s="4">
        <v>1</v>
      </c>
      <c r="E283" s="4">
        <v>209</v>
      </c>
      <c r="F283" s="4">
        <f>ROUND(Source!W259,O283)</f>
        <v>0</v>
      </c>
      <c r="G283" s="4" t="s">
        <v>78</v>
      </c>
      <c r="H283" s="4" t="s">
        <v>79</v>
      </c>
      <c r="I283" s="4"/>
      <c r="J283" s="4"/>
      <c r="K283" s="4">
        <v>209</v>
      </c>
      <c r="L283" s="4">
        <v>23</v>
      </c>
      <c r="M283" s="4">
        <v>3</v>
      </c>
      <c r="N283" s="4" t="s">
        <v>3</v>
      </c>
      <c r="O283" s="4">
        <v>2</v>
      </c>
      <c r="P283" s="4"/>
      <c r="Q283" s="4"/>
      <c r="R283" s="4"/>
      <c r="S283" s="4"/>
      <c r="T283" s="4"/>
      <c r="U283" s="4"/>
      <c r="V283" s="4"/>
      <c r="W283" s="4"/>
    </row>
    <row r="284" spans="1:23" x14ac:dyDescent="0.2">
      <c r="A284" s="4">
        <v>50</v>
      </c>
      <c r="B284" s="4">
        <v>0</v>
      </c>
      <c r="C284" s="4">
        <v>0</v>
      </c>
      <c r="D284" s="4">
        <v>1</v>
      </c>
      <c r="E284" s="4">
        <v>210</v>
      </c>
      <c r="F284" s="4">
        <f>ROUND(Source!X259,O284)</f>
        <v>2298.7399999999998</v>
      </c>
      <c r="G284" s="4" t="s">
        <v>80</v>
      </c>
      <c r="H284" s="4" t="s">
        <v>81</v>
      </c>
      <c r="I284" s="4"/>
      <c r="J284" s="4"/>
      <c r="K284" s="4">
        <v>210</v>
      </c>
      <c r="L284" s="4">
        <v>24</v>
      </c>
      <c r="M284" s="4">
        <v>3</v>
      </c>
      <c r="N284" s="4" t="s">
        <v>3</v>
      </c>
      <c r="O284" s="4">
        <v>2</v>
      </c>
      <c r="P284" s="4"/>
      <c r="Q284" s="4"/>
      <c r="R284" s="4"/>
      <c r="S284" s="4"/>
      <c r="T284" s="4"/>
      <c r="U284" s="4"/>
      <c r="V284" s="4"/>
      <c r="W284" s="4"/>
    </row>
    <row r="285" spans="1:23" x14ac:dyDescent="0.2">
      <c r="A285" s="4">
        <v>50</v>
      </c>
      <c r="B285" s="4">
        <v>0</v>
      </c>
      <c r="C285" s="4">
        <v>0</v>
      </c>
      <c r="D285" s="4">
        <v>1</v>
      </c>
      <c r="E285" s="4">
        <v>211</v>
      </c>
      <c r="F285" s="4">
        <f>ROUND(Source!Y259,O285)</f>
        <v>328.38</v>
      </c>
      <c r="G285" s="4" t="s">
        <v>82</v>
      </c>
      <c r="H285" s="4" t="s">
        <v>83</v>
      </c>
      <c r="I285" s="4"/>
      <c r="J285" s="4"/>
      <c r="K285" s="4">
        <v>211</v>
      </c>
      <c r="L285" s="4">
        <v>25</v>
      </c>
      <c r="M285" s="4">
        <v>3</v>
      </c>
      <c r="N285" s="4" t="s">
        <v>3</v>
      </c>
      <c r="O285" s="4">
        <v>2</v>
      </c>
      <c r="P285" s="4"/>
      <c r="Q285" s="4"/>
      <c r="R285" s="4"/>
      <c r="S285" s="4"/>
      <c r="T285" s="4"/>
      <c r="U285" s="4"/>
      <c r="V285" s="4"/>
      <c r="W285" s="4"/>
    </row>
    <row r="286" spans="1:23" x14ac:dyDescent="0.2">
      <c r="A286" s="4">
        <v>50</v>
      </c>
      <c r="B286" s="4">
        <v>0</v>
      </c>
      <c r="C286" s="4">
        <v>0</v>
      </c>
      <c r="D286" s="4">
        <v>1</v>
      </c>
      <c r="E286" s="4">
        <v>224</v>
      </c>
      <c r="F286" s="4">
        <f>ROUND(Source!AR259,O286)</f>
        <v>439114.97</v>
      </c>
      <c r="G286" s="4" t="s">
        <v>84</v>
      </c>
      <c r="H286" s="4" t="s">
        <v>85</v>
      </c>
      <c r="I286" s="4"/>
      <c r="J286" s="4"/>
      <c r="K286" s="4">
        <v>224</v>
      </c>
      <c r="L286" s="4">
        <v>26</v>
      </c>
      <c r="M286" s="4">
        <v>3</v>
      </c>
      <c r="N286" s="4" t="s">
        <v>3</v>
      </c>
      <c r="O286" s="4">
        <v>2</v>
      </c>
      <c r="P286" s="4"/>
      <c r="Q286" s="4"/>
      <c r="R286" s="4"/>
      <c r="S286" s="4"/>
      <c r="T286" s="4"/>
      <c r="U286" s="4"/>
      <c r="V286" s="4"/>
      <c r="W286" s="4"/>
    </row>
    <row r="287" spans="1:23" x14ac:dyDescent="0.2">
      <c r="A287" s="4">
        <v>50</v>
      </c>
      <c r="B287" s="4">
        <v>1</v>
      </c>
      <c r="C287" s="4">
        <v>0</v>
      </c>
      <c r="D287" s="4">
        <v>2</v>
      </c>
      <c r="E287" s="4">
        <v>0</v>
      </c>
      <c r="F287" s="4">
        <f>ROUND(F286*0.2,O287)</f>
        <v>87822.99</v>
      </c>
      <c r="G287" s="4" t="s">
        <v>86</v>
      </c>
      <c r="H287" s="4" t="s">
        <v>87</v>
      </c>
      <c r="I287" s="4"/>
      <c r="J287" s="4"/>
      <c r="K287" s="4">
        <v>212</v>
      </c>
      <c r="L287" s="4">
        <v>27</v>
      </c>
      <c r="M287" s="4">
        <v>0</v>
      </c>
      <c r="N287" s="4" t="s">
        <v>3</v>
      </c>
      <c r="O287" s="4">
        <v>2</v>
      </c>
      <c r="P287" s="4"/>
      <c r="Q287" s="4"/>
      <c r="R287" s="4"/>
      <c r="S287" s="4"/>
      <c r="T287" s="4"/>
      <c r="U287" s="4"/>
      <c r="V287" s="4"/>
      <c r="W287" s="4"/>
    </row>
    <row r="288" spans="1:23" x14ac:dyDescent="0.2">
      <c r="A288" s="4">
        <v>50</v>
      </c>
      <c r="B288" s="4">
        <v>1</v>
      </c>
      <c r="C288" s="4">
        <v>0</v>
      </c>
      <c r="D288" s="4">
        <v>2</v>
      </c>
      <c r="E288" s="4">
        <v>0</v>
      </c>
      <c r="F288" s="4">
        <f>ROUND(F287+F286,O288)</f>
        <v>526937.96</v>
      </c>
      <c r="G288" s="4" t="s">
        <v>88</v>
      </c>
      <c r="H288" s="4" t="s">
        <v>88</v>
      </c>
      <c r="I288" s="4"/>
      <c r="J288" s="4"/>
      <c r="K288" s="4">
        <v>212</v>
      </c>
      <c r="L288" s="4">
        <v>28</v>
      </c>
      <c r="M288" s="4">
        <v>0</v>
      </c>
      <c r="N288" s="4" t="s">
        <v>3</v>
      </c>
      <c r="O288" s="4">
        <v>2</v>
      </c>
      <c r="P288" s="4"/>
      <c r="Q288" s="4"/>
      <c r="R288" s="4"/>
      <c r="S288" s="4"/>
      <c r="T288" s="4"/>
      <c r="U288" s="4"/>
      <c r="V288" s="4"/>
      <c r="W288" s="4"/>
    </row>
    <row r="290" spans="1:245" x14ac:dyDescent="0.2">
      <c r="A290" s="1">
        <v>4</v>
      </c>
      <c r="B290" s="1">
        <v>1</v>
      </c>
      <c r="C290" s="1"/>
      <c r="D290" s="1">
        <f>ROW(A297)</f>
        <v>297</v>
      </c>
      <c r="E290" s="1"/>
      <c r="F290" s="1" t="s">
        <v>12</v>
      </c>
      <c r="G290" s="1" t="s">
        <v>256</v>
      </c>
      <c r="H290" s="1" t="s">
        <v>3</v>
      </c>
      <c r="I290" s="1">
        <v>0</v>
      </c>
      <c r="J290" s="1"/>
      <c r="K290" s="1">
        <v>0</v>
      </c>
      <c r="L290" s="1"/>
      <c r="M290" s="1"/>
      <c r="N290" s="1"/>
      <c r="O290" s="1"/>
      <c r="P290" s="1"/>
      <c r="Q290" s="1"/>
      <c r="R290" s="1"/>
      <c r="S290" s="1"/>
      <c r="T290" s="1"/>
      <c r="U290" s="1" t="s">
        <v>3</v>
      </c>
      <c r="V290" s="1">
        <v>0</v>
      </c>
      <c r="W290" s="1"/>
      <c r="X290" s="1"/>
      <c r="Y290" s="1"/>
      <c r="Z290" s="1"/>
      <c r="AA290" s="1"/>
      <c r="AB290" s="1" t="s">
        <v>3</v>
      </c>
      <c r="AC290" s="1" t="s">
        <v>3</v>
      </c>
      <c r="AD290" s="1" t="s">
        <v>3</v>
      </c>
      <c r="AE290" s="1" t="s">
        <v>3</v>
      </c>
      <c r="AF290" s="1" t="s">
        <v>3</v>
      </c>
      <c r="AG290" s="1" t="s">
        <v>3</v>
      </c>
      <c r="AH290" s="1"/>
      <c r="AI290" s="1"/>
      <c r="AJ290" s="1"/>
      <c r="AK290" s="1"/>
      <c r="AL290" s="1"/>
      <c r="AM290" s="1"/>
      <c r="AN290" s="1"/>
      <c r="AO290" s="1"/>
      <c r="AP290" s="1" t="s">
        <v>3</v>
      </c>
      <c r="AQ290" s="1" t="s">
        <v>3</v>
      </c>
      <c r="AR290" s="1" t="s">
        <v>3</v>
      </c>
      <c r="AS290" s="1"/>
      <c r="AT290" s="1"/>
      <c r="AU290" s="1"/>
      <c r="AV290" s="1"/>
      <c r="AW290" s="1"/>
      <c r="AX290" s="1"/>
      <c r="AY290" s="1"/>
      <c r="AZ290" s="1" t="s">
        <v>3</v>
      </c>
      <c r="BA290" s="1"/>
      <c r="BB290" s="1" t="s">
        <v>3</v>
      </c>
      <c r="BC290" s="1" t="s">
        <v>3</v>
      </c>
      <c r="BD290" s="1" t="s">
        <v>3</v>
      </c>
      <c r="BE290" s="1" t="s">
        <v>3</v>
      </c>
      <c r="BF290" s="1" t="s">
        <v>3</v>
      </c>
      <c r="BG290" s="1" t="s">
        <v>3</v>
      </c>
      <c r="BH290" s="1" t="s">
        <v>3</v>
      </c>
      <c r="BI290" s="1" t="s">
        <v>3</v>
      </c>
      <c r="BJ290" s="1" t="s">
        <v>3</v>
      </c>
      <c r="BK290" s="1" t="s">
        <v>3</v>
      </c>
      <c r="BL290" s="1" t="s">
        <v>3</v>
      </c>
      <c r="BM290" s="1" t="s">
        <v>3</v>
      </c>
      <c r="BN290" s="1" t="s">
        <v>3</v>
      </c>
      <c r="BO290" s="1" t="s">
        <v>3</v>
      </c>
      <c r="BP290" s="1" t="s">
        <v>3</v>
      </c>
      <c r="BQ290" s="1"/>
      <c r="BR290" s="1"/>
      <c r="BS290" s="1"/>
      <c r="BT290" s="1"/>
      <c r="BU290" s="1"/>
      <c r="BV290" s="1"/>
      <c r="BW290" s="1"/>
      <c r="BX290" s="1">
        <v>0</v>
      </c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>
        <v>0</v>
      </c>
    </row>
    <row r="292" spans="1:245" x14ac:dyDescent="0.2">
      <c r="A292" s="2">
        <v>52</v>
      </c>
      <c r="B292" s="2">
        <f t="shared" ref="B292:G292" si="190">B297</f>
        <v>1</v>
      </c>
      <c r="C292" s="2">
        <f t="shared" si="190"/>
        <v>4</v>
      </c>
      <c r="D292" s="2">
        <f t="shared" si="190"/>
        <v>290</v>
      </c>
      <c r="E292" s="2">
        <f t="shared" si="190"/>
        <v>0</v>
      </c>
      <c r="F292" s="2" t="str">
        <f t="shared" si="190"/>
        <v>Новый раздел</v>
      </c>
      <c r="G292" s="2" t="str">
        <f t="shared" si="190"/>
        <v>Установка лавочек</v>
      </c>
      <c r="H292" s="2"/>
      <c r="I292" s="2"/>
      <c r="J292" s="2"/>
      <c r="K292" s="2"/>
      <c r="L292" s="2"/>
      <c r="M292" s="2"/>
      <c r="N292" s="2"/>
      <c r="O292" s="2">
        <f t="shared" ref="O292:AT292" si="191">O297</f>
        <v>48210.36</v>
      </c>
      <c r="P292" s="2">
        <f t="shared" si="191"/>
        <v>45864.72</v>
      </c>
      <c r="Q292" s="2">
        <f t="shared" si="191"/>
        <v>0</v>
      </c>
      <c r="R292" s="2">
        <f t="shared" si="191"/>
        <v>0</v>
      </c>
      <c r="S292" s="2">
        <f t="shared" si="191"/>
        <v>2345.64</v>
      </c>
      <c r="T292" s="2">
        <f t="shared" si="191"/>
        <v>0</v>
      </c>
      <c r="U292" s="2">
        <f t="shared" si="191"/>
        <v>12.44</v>
      </c>
      <c r="V292" s="2">
        <f t="shared" si="191"/>
        <v>0</v>
      </c>
      <c r="W292" s="2">
        <f t="shared" si="191"/>
        <v>0</v>
      </c>
      <c r="X292" s="2">
        <f t="shared" si="191"/>
        <v>1641.95</v>
      </c>
      <c r="Y292" s="2">
        <f t="shared" si="191"/>
        <v>234.56</v>
      </c>
      <c r="Z292" s="2">
        <f t="shared" si="191"/>
        <v>0</v>
      </c>
      <c r="AA292" s="2">
        <f t="shared" si="191"/>
        <v>0</v>
      </c>
      <c r="AB292" s="2">
        <f t="shared" si="191"/>
        <v>48210.36</v>
      </c>
      <c r="AC292" s="2">
        <f t="shared" si="191"/>
        <v>45864.72</v>
      </c>
      <c r="AD292" s="2">
        <f t="shared" si="191"/>
        <v>0</v>
      </c>
      <c r="AE292" s="2">
        <f t="shared" si="191"/>
        <v>0</v>
      </c>
      <c r="AF292" s="2">
        <f t="shared" si="191"/>
        <v>2345.64</v>
      </c>
      <c r="AG292" s="2">
        <f t="shared" si="191"/>
        <v>0</v>
      </c>
      <c r="AH292" s="2">
        <f t="shared" si="191"/>
        <v>12.44</v>
      </c>
      <c r="AI292" s="2">
        <f t="shared" si="191"/>
        <v>0</v>
      </c>
      <c r="AJ292" s="2">
        <f t="shared" si="191"/>
        <v>0</v>
      </c>
      <c r="AK292" s="2">
        <f t="shared" si="191"/>
        <v>1641.95</v>
      </c>
      <c r="AL292" s="2">
        <f t="shared" si="191"/>
        <v>234.56</v>
      </c>
      <c r="AM292" s="2">
        <f t="shared" si="191"/>
        <v>0</v>
      </c>
      <c r="AN292" s="2">
        <f t="shared" si="191"/>
        <v>0</v>
      </c>
      <c r="AO292" s="2">
        <f t="shared" si="191"/>
        <v>0</v>
      </c>
      <c r="AP292" s="2">
        <f t="shared" si="191"/>
        <v>0</v>
      </c>
      <c r="AQ292" s="2">
        <f t="shared" si="191"/>
        <v>0</v>
      </c>
      <c r="AR292" s="2">
        <f t="shared" si="191"/>
        <v>50086.87</v>
      </c>
      <c r="AS292" s="2">
        <f t="shared" si="191"/>
        <v>39875</v>
      </c>
      <c r="AT292" s="2">
        <f t="shared" si="191"/>
        <v>0</v>
      </c>
      <c r="AU292" s="2">
        <f t="shared" ref="AU292:BZ292" si="192">AU297</f>
        <v>10211.870000000001</v>
      </c>
      <c r="AV292" s="2">
        <f t="shared" si="192"/>
        <v>45864.72</v>
      </c>
      <c r="AW292" s="2">
        <f t="shared" si="192"/>
        <v>45864.72</v>
      </c>
      <c r="AX292" s="2">
        <f t="shared" si="192"/>
        <v>0</v>
      </c>
      <c r="AY292" s="2">
        <f t="shared" si="192"/>
        <v>45864.72</v>
      </c>
      <c r="AZ292" s="2">
        <f t="shared" si="192"/>
        <v>0</v>
      </c>
      <c r="BA292" s="2">
        <f t="shared" si="192"/>
        <v>0</v>
      </c>
      <c r="BB292" s="2">
        <f t="shared" si="192"/>
        <v>0</v>
      </c>
      <c r="BC292" s="2">
        <f t="shared" si="192"/>
        <v>0</v>
      </c>
      <c r="BD292" s="2">
        <f t="shared" si="192"/>
        <v>0</v>
      </c>
      <c r="BE292" s="2">
        <f t="shared" si="192"/>
        <v>0</v>
      </c>
      <c r="BF292" s="2">
        <f t="shared" si="192"/>
        <v>0</v>
      </c>
      <c r="BG292" s="2">
        <f t="shared" si="192"/>
        <v>0</v>
      </c>
      <c r="BH292" s="2">
        <f t="shared" si="192"/>
        <v>0</v>
      </c>
      <c r="BI292" s="2">
        <f t="shared" si="192"/>
        <v>0</v>
      </c>
      <c r="BJ292" s="2">
        <f t="shared" si="192"/>
        <v>0</v>
      </c>
      <c r="BK292" s="2">
        <f t="shared" si="192"/>
        <v>0</v>
      </c>
      <c r="BL292" s="2">
        <f t="shared" si="192"/>
        <v>0</v>
      </c>
      <c r="BM292" s="2">
        <f t="shared" si="192"/>
        <v>0</v>
      </c>
      <c r="BN292" s="2">
        <f t="shared" si="192"/>
        <v>0</v>
      </c>
      <c r="BO292" s="2">
        <f t="shared" si="192"/>
        <v>0</v>
      </c>
      <c r="BP292" s="2">
        <f t="shared" si="192"/>
        <v>0</v>
      </c>
      <c r="BQ292" s="2">
        <f t="shared" si="192"/>
        <v>0</v>
      </c>
      <c r="BR292" s="2">
        <f t="shared" si="192"/>
        <v>0</v>
      </c>
      <c r="BS292" s="2">
        <f t="shared" si="192"/>
        <v>0</v>
      </c>
      <c r="BT292" s="2">
        <f t="shared" si="192"/>
        <v>0</v>
      </c>
      <c r="BU292" s="2">
        <f t="shared" si="192"/>
        <v>0</v>
      </c>
      <c r="BV292" s="2">
        <f t="shared" si="192"/>
        <v>0</v>
      </c>
      <c r="BW292" s="2">
        <f t="shared" si="192"/>
        <v>0</v>
      </c>
      <c r="BX292" s="2">
        <f t="shared" si="192"/>
        <v>0</v>
      </c>
      <c r="BY292" s="2">
        <f t="shared" si="192"/>
        <v>0</v>
      </c>
      <c r="BZ292" s="2">
        <f t="shared" si="192"/>
        <v>0</v>
      </c>
      <c r="CA292" s="2">
        <f t="shared" ref="CA292:DF292" si="193">CA297</f>
        <v>50086.87</v>
      </c>
      <c r="CB292" s="2">
        <f t="shared" si="193"/>
        <v>39875</v>
      </c>
      <c r="CC292" s="2">
        <f t="shared" si="193"/>
        <v>0</v>
      </c>
      <c r="CD292" s="2">
        <f t="shared" si="193"/>
        <v>10211.870000000001</v>
      </c>
      <c r="CE292" s="2">
        <f t="shared" si="193"/>
        <v>45864.72</v>
      </c>
      <c r="CF292" s="2">
        <f t="shared" si="193"/>
        <v>45864.72</v>
      </c>
      <c r="CG292" s="2">
        <f t="shared" si="193"/>
        <v>0</v>
      </c>
      <c r="CH292" s="2">
        <f t="shared" si="193"/>
        <v>45864.72</v>
      </c>
      <c r="CI292" s="2">
        <f t="shared" si="193"/>
        <v>0</v>
      </c>
      <c r="CJ292" s="2">
        <f t="shared" si="193"/>
        <v>0</v>
      </c>
      <c r="CK292" s="2">
        <f t="shared" si="193"/>
        <v>0</v>
      </c>
      <c r="CL292" s="2">
        <f t="shared" si="193"/>
        <v>0</v>
      </c>
      <c r="CM292" s="2">
        <f t="shared" si="193"/>
        <v>0</v>
      </c>
      <c r="CN292" s="2">
        <f t="shared" si="193"/>
        <v>0</v>
      </c>
      <c r="CO292" s="2">
        <f t="shared" si="193"/>
        <v>0</v>
      </c>
      <c r="CP292" s="2">
        <f t="shared" si="193"/>
        <v>0</v>
      </c>
      <c r="CQ292" s="2">
        <f t="shared" si="193"/>
        <v>0</v>
      </c>
      <c r="CR292" s="2">
        <f t="shared" si="193"/>
        <v>0</v>
      </c>
      <c r="CS292" s="2">
        <f t="shared" si="193"/>
        <v>0</v>
      </c>
      <c r="CT292" s="2">
        <f t="shared" si="193"/>
        <v>0</v>
      </c>
      <c r="CU292" s="2">
        <f t="shared" si="193"/>
        <v>0</v>
      </c>
      <c r="CV292" s="2">
        <f t="shared" si="193"/>
        <v>0</v>
      </c>
      <c r="CW292" s="2">
        <f t="shared" si="193"/>
        <v>0</v>
      </c>
      <c r="CX292" s="2">
        <f t="shared" si="193"/>
        <v>0</v>
      </c>
      <c r="CY292" s="2">
        <f t="shared" si="193"/>
        <v>0</v>
      </c>
      <c r="CZ292" s="2">
        <f t="shared" si="193"/>
        <v>0</v>
      </c>
      <c r="DA292" s="2">
        <f t="shared" si="193"/>
        <v>0</v>
      </c>
      <c r="DB292" s="2">
        <f t="shared" si="193"/>
        <v>0</v>
      </c>
      <c r="DC292" s="2">
        <f t="shared" si="193"/>
        <v>0</v>
      </c>
      <c r="DD292" s="2">
        <f t="shared" si="193"/>
        <v>0</v>
      </c>
      <c r="DE292" s="2">
        <f t="shared" si="193"/>
        <v>0</v>
      </c>
      <c r="DF292" s="2">
        <f t="shared" si="193"/>
        <v>0</v>
      </c>
      <c r="DG292" s="3">
        <f t="shared" ref="DG292:EL292" si="194">DG297</f>
        <v>0</v>
      </c>
      <c r="DH292" s="3">
        <f t="shared" si="194"/>
        <v>0</v>
      </c>
      <c r="DI292" s="3">
        <f t="shared" si="194"/>
        <v>0</v>
      </c>
      <c r="DJ292" s="3">
        <f t="shared" si="194"/>
        <v>0</v>
      </c>
      <c r="DK292" s="3">
        <f t="shared" si="194"/>
        <v>0</v>
      </c>
      <c r="DL292" s="3">
        <f t="shared" si="194"/>
        <v>0</v>
      </c>
      <c r="DM292" s="3">
        <f t="shared" si="194"/>
        <v>0</v>
      </c>
      <c r="DN292" s="3">
        <f t="shared" si="194"/>
        <v>0</v>
      </c>
      <c r="DO292" s="3">
        <f t="shared" si="194"/>
        <v>0</v>
      </c>
      <c r="DP292" s="3">
        <f t="shared" si="194"/>
        <v>0</v>
      </c>
      <c r="DQ292" s="3">
        <f t="shared" si="194"/>
        <v>0</v>
      </c>
      <c r="DR292" s="3">
        <f t="shared" si="194"/>
        <v>0</v>
      </c>
      <c r="DS292" s="3">
        <f t="shared" si="194"/>
        <v>0</v>
      </c>
      <c r="DT292" s="3">
        <f t="shared" si="194"/>
        <v>0</v>
      </c>
      <c r="DU292" s="3">
        <f t="shared" si="194"/>
        <v>0</v>
      </c>
      <c r="DV292" s="3">
        <f t="shared" si="194"/>
        <v>0</v>
      </c>
      <c r="DW292" s="3">
        <f t="shared" si="194"/>
        <v>0</v>
      </c>
      <c r="DX292" s="3">
        <f t="shared" si="194"/>
        <v>0</v>
      </c>
      <c r="DY292" s="3">
        <f t="shared" si="194"/>
        <v>0</v>
      </c>
      <c r="DZ292" s="3">
        <f t="shared" si="194"/>
        <v>0</v>
      </c>
      <c r="EA292" s="3">
        <f t="shared" si="194"/>
        <v>0</v>
      </c>
      <c r="EB292" s="3">
        <f t="shared" si="194"/>
        <v>0</v>
      </c>
      <c r="EC292" s="3">
        <f t="shared" si="194"/>
        <v>0</v>
      </c>
      <c r="ED292" s="3">
        <f t="shared" si="194"/>
        <v>0</v>
      </c>
      <c r="EE292" s="3">
        <f t="shared" si="194"/>
        <v>0</v>
      </c>
      <c r="EF292" s="3">
        <f t="shared" si="194"/>
        <v>0</v>
      </c>
      <c r="EG292" s="3">
        <f t="shared" si="194"/>
        <v>0</v>
      </c>
      <c r="EH292" s="3">
        <f t="shared" si="194"/>
        <v>0</v>
      </c>
      <c r="EI292" s="3">
        <f t="shared" si="194"/>
        <v>0</v>
      </c>
      <c r="EJ292" s="3">
        <f t="shared" si="194"/>
        <v>0</v>
      </c>
      <c r="EK292" s="3">
        <f t="shared" si="194"/>
        <v>0</v>
      </c>
      <c r="EL292" s="3">
        <f t="shared" si="194"/>
        <v>0</v>
      </c>
      <c r="EM292" s="3">
        <f t="shared" ref="EM292:FR292" si="195">EM297</f>
        <v>0</v>
      </c>
      <c r="EN292" s="3">
        <f t="shared" si="195"/>
        <v>0</v>
      </c>
      <c r="EO292" s="3">
        <f t="shared" si="195"/>
        <v>0</v>
      </c>
      <c r="EP292" s="3">
        <f t="shared" si="195"/>
        <v>0</v>
      </c>
      <c r="EQ292" s="3">
        <f t="shared" si="195"/>
        <v>0</v>
      </c>
      <c r="ER292" s="3">
        <f t="shared" si="195"/>
        <v>0</v>
      </c>
      <c r="ES292" s="3">
        <f t="shared" si="195"/>
        <v>0</v>
      </c>
      <c r="ET292" s="3">
        <f t="shared" si="195"/>
        <v>0</v>
      </c>
      <c r="EU292" s="3">
        <f t="shared" si="195"/>
        <v>0</v>
      </c>
      <c r="EV292" s="3">
        <f t="shared" si="195"/>
        <v>0</v>
      </c>
      <c r="EW292" s="3">
        <f t="shared" si="195"/>
        <v>0</v>
      </c>
      <c r="EX292" s="3">
        <f t="shared" si="195"/>
        <v>0</v>
      </c>
      <c r="EY292" s="3">
        <f t="shared" si="195"/>
        <v>0</v>
      </c>
      <c r="EZ292" s="3">
        <f t="shared" si="195"/>
        <v>0</v>
      </c>
      <c r="FA292" s="3">
        <f t="shared" si="195"/>
        <v>0</v>
      </c>
      <c r="FB292" s="3">
        <f t="shared" si="195"/>
        <v>0</v>
      </c>
      <c r="FC292" s="3">
        <f t="shared" si="195"/>
        <v>0</v>
      </c>
      <c r="FD292" s="3">
        <f t="shared" si="195"/>
        <v>0</v>
      </c>
      <c r="FE292" s="3">
        <f t="shared" si="195"/>
        <v>0</v>
      </c>
      <c r="FF292" s="3">
        <f t="shared" si="195"/>
        <v>0</v>
      </c>
      <c r="FG292" s="3">
        <f t="shared" si="195"/>
        <v>0</v>
      </c>
      <c r="FH292" s="3">
        <f t="shared" si="195"/>
        <v>0</v>
      </c>
      <c r="FI292" s="3">
        <f t="shared" si="195"/>
        <v>0</v>
      </c>
      <c r="FJ292" s="3">
        <f t="shared" si="195"/>
        <v>0</v>
      </c>
      <c r="FK292" s="3">
        <f t="shared" si="195"/>
        <v>0</v>
      </c>
      <c r="FL292" s="3">
        <f t="shared" si="195"/>
        <v>0</v>
      </c>
      <c r="FM292" s="3">
        <f t="shared" si="195"/>
        <v>0</v>
      </c>
      <c r="FN292" s="3">
        <f t="shared" si="195"/>
        <v>0</v>
      </c>
      <c r="FO292" s="3">
        <f t="shared" si="195"/>
        <v>0</v>
      </c>
      <c r="FP292" s="3">
        <f t="shared" si="195"/>
        <v>0</v>
      </c>
      <c r="FQ292" s="3">
        <f t="shared" si="195"/>
        <v>0</v>
      </c>
      <c r="FR292" s="3">
        <f t="shared" si="195"/>
        <v>0</v>
      </c>
      <c r="FS292" s="3">
        <f t="shared" ref="FS292:GX292" si="196">FS297</f>
        <v>0</v>
      </c>
      <c r="FT292" s="3">
        <f t="shared" si="196"/>
        <v>0</v>
      </c>
      <c r="FU292" s="3">
        <f t="shared" si="196"/>
        <v>0</v>
      </c>
      <c r="FV292" s="3">
        <f t="shared" si="196"/>
        <v>0</v>
      </c>
      <c r="FW292" s="3">
        <f t="shared" si="196"/>
        <v>0</v>
      </c>
      <c r="FX292" s="3">
        <f t="shared" si="196"/>
        <v>0</v>
      </c>
      <c r="FY292" s="3">
        <f t="shared" si="196"/>
        <v>0</v>
      </c>
      <c r="FZ292" s="3">
        <f t="shared" si="196"/>
        <v>0</v>
      </c>
      <c r="GA292" s="3">
        <f t="shared" si="196"/>
        <v>0</v>
      </c>
      <c r="GB292" s="3">
        <f t="shared" si="196"/>
        <v>0</v>
      </c>
      <c r="GC292" s="3">
        <f t="shared" si="196"/>
        <v>0</v>
      </c>
      <c r="GD292" s="3">
        <f t="shared" si="196"/>
        <v>0</v>
      </c>
      <c r="GE292" s="3">
        <f t="shared" si="196"/>
        <v>0</v>
      </c>
      <c r="GF292" s="3">
        <f t="shared" si="196"/>
        <v>0</v>
      </c>
      <c r="GG292" s="3">
        <f t="shared" si="196"/>
        <v>0</v>
      </c>
      <c r="GH292" s="3">
        <f t="shared" si="196"/>
        <v>0</v>
      </c>
      <c r="GI292" s="3">
        <f t="shared" si="196"/>
        <v>0</v>
      </c>
      <c r="GJ292" s="3">
        <f t="shared" si="196"/>
        <v>0</v>
      </c>
      <c r="GK292" s="3">
        <f t="shared" si="196"/>
        <v>0</v>
      </c>
      <c r="GL292" s="3">
        <f t="shared" si="196"/>
        <v>0</v>
      </c>
      <c r="GM292" s="3">
        <f t="shared" si="196"/>
        <v>0</v>
      </c>
      <c r="GN292" s="3">
        <f t="shared" si="196"/>
        <v>0</v>
      </c>
      <c r="GO292" s="3">
        <f t="shared" si="196"/>
        <v>0</v>
      </c>
      <c r="GP292" s="3">
        <f t="shared" si="196"/>
        <v>0</v>
      </c>
      <c r="GQ292" s="3">
        <f t="shared" si="196"/>
        <v>0</v>
      </c>
      <c r="GR292" s="3">
        <f t="shared" si="196"/>
        <v>0</v>
      </c>
      <c r="GS292" s="3">
        <f t="shared" si="196"/>
        <v>0</v>
      </c>
      <c r="GT292" s="3">
        <f t="shared" si="196"/>
        <v>0</v>
      </c>
      <c r="GU292" s="3">
        <f t="shared" si="196"/>
        <v>0</v>
      </c>
      <c r="GV292" s="3">
        <f t="shared" si="196"/>
        <v>0</v>
      </c>
      <c r="GW292" s="3">
        <f t="shared" si="196"/>
        <v>0</v>
      </c>
      <c r="GX292" s="3">
        <f t="shared" si="196"/>
        <v>0</v>
      </c>
    </row>
    <row r="294" spans="1:245" x14ac:dyDescent="0.2">
      <c r="A294">
        <v>17</v>
      </c>
      <c r="B294">
        <v>1</v>
      </c>
      <c r="C294">
        <f>ROW(SmtRes!A112)</f>
        <v>112</v>
      </c>
      <c r="D294">
        <f>ROW(EtalonRes!A108)</f>
        <v>108</v>
      </c>
      <c r="E294" t="s">
        <v>257</v>
      </c>
      <c r="F294" t="s">
        <v>91</v>
      </c>
      <c r="G294" t="s">
        <v>92</v>
      </c>
      <c r="H294" t="s">
        <v>93</v>
      </c>
      <c r="I294">
        <f>ROUND(20/10,9)</f>
        <v>2</v>
      </c>
      <c r="J294">
        <v>0</v>
      </c>
      <c r="O294">
        <f>ROUND(CP294,2)</f>
        <v>8335.36</v>
      </c>
      <c r="P294">
        <f>ROUND(CQ294*I294,2)</f>
        <v>5989.72</v>
      </c>
      <c r="Q294">
        <f>ROUND(CR294*I294,2)</f>
        <v>0</v>
      </c>
      <c r="R294">
        <f>ROUND(CS294*I294,2)</f>
        <v>0</v>
      </c>
      <c r="S294">
        <f>ROUND(CT294*I294,2)</f>
        <v>2345.64</v>
      </c>
      <c r="T294">
        <f>ROUND(CU294*I294,2)</f>
        <v>0</v>
      </c>
      <c r="U294">
        <f>CV294*I294</f>
        <v>12.44</v>
      </c>
      <c r="V294">
        <f>CW294*I294</f>
        <v>0</v>
      </c>
      <c r="W294">
        <f>ROUND(CX294*I294,2)</f>
        <v>0</v>
      </c>
      <c r="X294">
        <f>ROUND(CY294,2)</f>
        <v>1641.95</v>
      </c>
      <c r="Y294">
        <f>ROUND(CZ294,2)</f>
        <v>234.56</v>
      </c>
      <c r="AA294">
        <v>55574044</v>
      </c>
      <c r="AB294">
        <f>ROUND((AC294+AD294+AF294),6)</f>
        <v>4167.68</v>
      </c>
      <c r="AC294">
        <f>ROUND((ES294),6)</f>
        <v>2994.86</v>
      </c>
      <c r="AD294">
        <f>ROUND((((ET294)-(EU294))+AE294),6)</f>
        <v>0</v>
      </c>
      <c r="AE294">
        <f>ROUND((EU294),6)</f>
        <v>0</v>
      </c>
      <c r="AF294">
        <f>ROUND((EV294),6)</f>
        <v>1172.82</v>
      </c>
      <c r="AG294">
        <f>ROUND((AP294),6)</f>
        <v>0</v>
      </c>
      <c r="AH294">
        <f>(EW294)</f>
        <v>6.22</v>
      </c>
      <c r="AI294">
        <f>(EX294)</f>
        <v>0</v>
      </c>
      <c r="AJ294">
        <f>(AS294)</f>
        <v>0</v>
      </c>
      <c r="AK294">
        <v>4167.68</v>
      </c>
      <c r="AL294">
        <v>2994.86</v>
      </c>
      <c r="AM294">
        <v>0</v>
      </c>
      <c r="AN294">
        <v>0</v>
      </c>
      <c r="AO294">
        <v>1172.82</v>
      </c>
      <c r="AP294">
        <v>0</v>
      </c>
      <c r="AQ294">
        <v>6.22</v>
      </c>
      <c r="AR294">
        <v>0</v>
      </c>
      <c r="AS294">
        <v>0</v>
      </c>
      <c r="AT294">
        <v>70</v>
      </c>
      <c r="AU294">
        <v>10</v>
      </c>
      <c r="AV294">
        <v>1</v>
      </c>
      <c r="AW294">
        <v>1</v>
      </c>
      <c r="AZ294">
        <v>1</v>
      </c>
      <c r="BA294">
        <v>1</v>
      </c>
      <c r="BB294">
        <v>1</v>
      </c>
      <c r="BC294">
        <v>1</v>
      </c>
      <c r="BD294" t="s">
        <v>3</v>
      </c>
      <c r="BE294" t="s">
        <v>3</v>
      </c>
      <c r="BF294" t="s">
        <v>3</v>
      </c>
      <c r="BG294" t="s">
        <v>3</v>
      </c>
      <c r="BH294">
        <v>0</v>
      </c>
      <c r="BI294">
        <v>4</v>
      </c>
      <c r="BJ294" t="s">
        <v>94</v>
      </c>
      <c r="BM294">
        <v>0</v>
      </c>
      <c r="BN294">
        <v>0</v>
      </c>
      <c r="BO294" t="s">
        <v>3</v>
      </c>
      <c r="BP294">
        <v>0</v>
      </c>
      <c r="BQ294">
        <v>1</v>
      </c>
      <c r="BR294">
        <v>0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 t="s">
        <v>3</v>
      </c>
      <c r="BZ294">
        <v>70</v>
      </c>
      <c r="CA294">
        <v>10</v>
      </c>
      <c r="CE294">
        <v>0</v>
      </c>
      <c r="CF294">
        <v>0</v>
      </c>
      <c r="CG294">
        <v>0</v>
      </c>
      <c r="CM294">
        <v>0</v>
      </c>
      <c r="CN294" t="s">
        <v>3</v>
      </c>
      <c r="CO294">
        <v>0</v>
      </c>
      <c r="CP294">
        <f>(P294+Q294+S294)</f>
        <v>8335.36</v>
      </c>
      <c r="CQ294">
        <f>(AC294*BC294*AW294)</f>
        <v>2994.86</v>
      </c>
      <c r="CR294">
        <f>((((ET294)*BB294-(EU294)*BS294)+AE294*BS294)*AV294)</f>
        <v>0</v>
      </c>
      <c r="CS294">
        <f>(AE294*BS294*AV294)</f>
        <v>0</v>
      </c>
      <c r="CT294">
        <f>(AF294*BA294*AV294)</f>
        <v>1172.82</v>
      </c>
      <c r="CU294">
        <f>AG294</f>
        <v>0</v>
      </c>
      <c r="CV294">
        <f>(AH294*AV294)</f>
        <v>6.22</v>
      </c>
      <c r="CW294">
        <f>AI294</f>
        <v>0</v>
      </c>
      <c r="CX294">
        <f>AJ294</f>
        <v>0</v>
      </c>
      <c r="CY294">
        <f>((S294*BZ294)/100)</f>
        <v>1641.9479999999999</v>
      </c>
      <c r="CZ294">
        <f>((S294*CA294)/100)</f>
        <v>234.56399999999996</v>
      </c>
      <c r="DC294" t="s">
        <v>3</v>
      </c>
      <c r="DD294" t="s">
        <v>3</v>
      </c>
      <c r="DE294" t="s">
        <v>3</v>
      </c>
      <c r="DF294" t="s">
        <v>3</v>
      </c>
      <c r="DG294" t="s">
        <v>3</v>
      </c>
      <c r="DH294" t="s">
        <v>3</v>
      </c>
      <c r="DI294" t="s">
        <v>3</v>
      </c>
      <c r="DJ294" t="s">
        <v>3</v>
      </c>
      <c r="DK294" t="s">
        <v>3</v>
      </c>
      <c r="DL294" t="s">
        <v>3</v>
      </c>
      <c r="DM294" t="s">
        <v>3</v>
      </c>
      <c r="DN294">
        <v>0</v>
      </c>
      <c r="DO294">
        <v>0</v>
      </c>
      <c r="DP294">
        <v>1</v>
      </c>
      <c r="DQ294">
        <v>1</v>
      </c>
      <c r="DU294">
        <v>1010</v>
      </c>
      <c r="DV294" t="s">
        <v>93</v>
      </c>
      <c r="DW294" t="s">
        <v>93</v>
      </c>
      <c r="DX294">
        <v>10</v>
      </c>
      <c r="EE294">
        <v>55317522</v>
      </c>
      <c r="EF294">
        <v>1</v>
      </c>
      <c r="EG294" t="s">
        <v>19</v>
      </c>
      <c r="EH294">
        <v>0</v>
      </c>
      <c r="EI294" t="s">
        <v>3</v>
      </c>
      <c r="EJ294">
        <v>4</v>
      </c>
      <c r="EK294">
        <v>0</v>
      </c>
      <c r="EL294" t="s">
        <v>20</v>
      </c>
      <c r="EM294" t="s">
        <v>21</v>
      </c>
      <c r="EO294" t="s">
        <v>3</v>
      </c>
      <c r="EQ294">
        <v>0</v>
      </c>
      <c r="ER294">
        <v>4167.68</v>
      </c>
      <c r="ES294">
        <v>2994.86</v>
      </c>
      <c r="ET294">
        <v>0</v>
      </c>
      <c r="EU294">
        <v>0</v>
      </c>
      <c r="EV294">
        <v>1172.82</v>
      </c>
      <c r="EW294">
        <v>6.22</v>
      </c>
      <c r="EX294">
        <v>0</v>
      </c>
      <c r="EY294">
        <v>0</v>
      </c>
      <c r="FQ294">
        <v>0</v>
      </c>
      <c r="FR294">
        <f>ROUND(IF(AND(BH294=3,BI294=3),P294,0),2)</f>
        <v>0</v>
      </c>
      <c r="FS294">
        <v>0</v>
      </c>
      <c r="FX294">
        <v>70</v>
      </c>
      <c r="FY294">
        <v>10</v>
      </c>
      <c r="GA294" t="s">
        <v>3</v>
      </c>
      <c r="GD294">
        <v>0</v>
      </c>
      <c r="GF294">
        <v>1404583839</v>
      </c>
      <c r="GG294">
        <v>2</v>
      </c>
      <c r="GH294">
        <v>1</v>
      </c>
      <c r="GI294">
        <v>-2</v>
      </c>
      <c r="GJ294">
        <v>0</v>
      </c>
      <c r="GK294">
        <f>ROUND(R294*(R12)/100,2)</f>
        <v>0</v>
      </c>
      <c r="GL294">
        <f>ROUND(IF(AND(BH294=3,BI294=3,FS294&lt;&gt;0),P294,0),2)</f>
        <v>0</v>
      </c>
      <c r="GM294">
        <f>ROUND(O294+X294+Y294+GK294,2)+GX294</f>
        <v>10211.870000000001</v>
      </c>
      <c r="GN294">
        <f>IF(OR(BI294=0,BI294=1),ROUND(O294+X294+Y294+GK294,2),0)</f>
        <v>0</v>
      </c>
      <c r="GO294">
        <f>IF(BI294=2,ROUND(O294+X294+Y294+GK294,2),0)</f>
        <v>0</v>
      </c>
      <c r="GP294">
        <f>IF(BI294=4,ROUND(O294+X294+Y294+GK294,2)+GX294,0)</f>
        <v>10211.870000000001</v>
      </c>
      <c r="GR294">
        <v>0</v>
      </c>
      <c r="GS294">
        <v>3</v>
      </c>
      <c r="GT294">
        <v>0</v>
      </c>
      <c r="GU294" t="s">
        <v>3</v>
      </c>
      <c r="GV294">
        <f>ROUND((GT294),6)</f>
        <v>0</v>
      </c>
      <c r="GW294">
        <v>1</v>
      </c>
      <c r="GX294">
        <f>ROUND(HC294*I294,2)</f>
        <v>0</v>
      </c>
      <c r="HA294">
        <v>0</v>
      </c>
      <c r="HB294">
        <v>0</v>
      </c>
      <c r="HC294">
        <f>GV294*GW294</f>
        <v>0</v>
      </c>
      <c r="IK294">
        <v>0</v>
      </c>
    </row>
    <row r="295" spans="1:245" x14ac:dyDescent="0.2">
      <c r="A295">
        <v>17</v>
      </c>
      <c r="B295">
        <v>1</v>
      </c>
      <c r="E295" t="s">
        <v>258</v>
      </c>
      <c r="F295" t="s">
        <v>96</v>
      </c>
      <c r="G295" t="s">
        <v>259</v>
      </c>
      <c r="H295" t="s">
        <v>180</v>
      </c>
      <c r="I295">
        <v>5</v>
      </c>
      <c r="J295">
        <v>0</v>
      </c>
      <c r="O295">
        <f>ROUND(CP295,2)</f>
        <v>39875</v>
      </c>
      <c r="P295">
        <f>ROUND(CQ295*I295,2)</f>
        <v>39875</v>
      </c>
      <c r="Q295">
        <f>ROUND(CR295*I295,2)</f>
        <v>0</v>
      </c>
      <c r="R295">
        <f>ROUND(CS295*I295,2)</f>
        <v>0</v>
      </c>
      <c r="S295">
        <f>ROUND(CT295*I295,2)</f>
        <v>0</v>
      </c>
      <c r="T295">
        <f>ROUND(CU295*I295,2)</f>
        <v>0</v>
      </c>
      <c r="U295">
        <f>CV295*I295</f>
        <v>0</v>
      </c>
      <c r="V295">
        <f>CW295*I295</f>
        <v>0</v>
      </c>
      <c r="W295">
        <f>ROUND(CX295*I295,2)</f>
        <v>0</v>
      </c>
      <c r="X295">
        <f>ROUND(CY295,2)</f>
        <v>0</v>
      </c>
      <c r="Y295">
        <f>ROUND(CZ295,2)</f>
        <v>0</v>
      </c>
      <c r="AA295">
        <v>55574044</v>
      </c>
      <c r="AB295">
        <f>ROUND((AC295+AD295+AF295),6)</f>
        <v>7975</v>
      </c>
      <c r="AC295">
        <f>ROUND((ES295),6)</f>
        <v>7975</v>
      </c>
      <c r="AD295">
        <f>ROUND((((ET295)-(EU295))+AE295),6)</f>
        <v>0</v>
      </c>
      <c r="AE295">
        <f>ROUND((EU295),6)</f>
        <v>0</v>
      </c>
      <c r="AF295">
        <f>ROUND((EV295),6)</f>
        <v>0</v>
      </c>
      <c r="AG295">
        <f>ROUND((AP295),6)</f>
        <v>0</v>
      </c>
      <c r="AH295">
        <f>(EW295)</f>
        <v>0</v>
      </c>
      <c r="AI295">
        <f>(EX295)</f>
        <v>0</v>
      </c>
      <c r="AJ295">
        <f>(AS295)</f>
        <v>0</v>
      </c>
      <c r="AK295">
        <v>7975</v>
      </c>
      <c r="AL295">
        <v>7975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</v>
      </c>
      <c r="AW295">
        <v>1</v>
      </c>
      <c r="AZ295">
        <v>1</v>
      </c>
      <c r="BA295">
        <v>1</v>
      </c>
      <c r="BB295">
        <v>1</v>
      </c>
      <c r="BC295">
        <v>1</v>
      </c>
      <c r="BD295" t="s">
        <v>3</v>
      </c>
      <c r="BE295" t="s">
        <v>3</v>
      </c>
      <c r="BF295" t="s">
        <v>3</v>
      </c>
      <c r="BG295" t="s">
        <v>3</v>
      </c>
      <c r="BH295">
        <v>3</v>
      </c>
      <c r="BI295">
        <v>1</v>
      </c>
      <c r="BJ295" t="s">
        <v>3</v>
      </c>
      <c r="BM295">
        <v>6001</v>
      </c>
      <c r="BN295">
        <v>0</v>
      </c>
      <c r="BO295" t="s">
        <v>3</v>
      </c>
      <c r="BP295">
        <v>0</v>
      </c>
      <c r="BQ295">
        <v>0</v>
      </c>
      <c r="BR295">
        <v>0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 t="s">
        <v>3</v>
      </c>
      <c r="BZ295">
        <v>0</v>
      </c>
      <c r="CA295">
        <v>0</v>
      </c>
      <c r="CE295">
        <v>0</v>
      </c>
      <c r="CF295">
        <v>0</v>
      </c>
      <c r="CG295">
        <v>0</v>
      </c>
      <c r="CM295">
        <v>0</v>
      </c>
      <c r="CN295" t="s">
        <v>3</v>
      </c>
      <c r="CO295">
        <v>0</v>
      </c>
      <c r="CP295">
        <f>(P295+Q295+S295)</f>
        <v>39875</v>
      </c>
      <c r="CQ295">
        <f>(AC295*BC295*AW295)</f>
        <v>7975</v>
      </c>
      <c r="CR295">
        <f>((((ET295)*BB295-(EU295)*BS295)+AE295*BS295)*AV295)</f>
        <v>0</v>
      </c>
      <c r="CS295">
        <f>(AE295*BS295*AV295)</f>
        <v>0</v>
      </c>
      <c r="CT295">
        <f>(AF295*BA295*AV295)</f>
        <v>0</v>
      </c>
      <c r="CU295">
        <f>AG295</f>
        <v>0</v>
      </c>
      <c r="CV295">
        <f>(AH295*AV295)</f>
        <v>0</v>
      </c>
      <c r="CW295">
        <f>AI295</f>
        <v>0</v>
      </c>
      <c r="CX295">
        <f>AJ295</f>
        <v>0</v>
      </c>
      <c r="CY295">
        <f>((S295*BZ295)/100)</f>
        <v>0</v>
      </c>
      <c r="CZ295">
        <f>((S295*CA295)/100)</f>
        <v>0</v>
      </c>
      <c r="DC295" t="s">
        <v>3</v>
      </c>
      <c r="DD295" t="s">
        <v>3</v>
      </c>
      <c r="DE295" t="s">
        <v>3</v>
      </c>
      <c r="DF295" t="s">
        <v>3</v>
      </c>
      <c r="DG295" t="s">
        <v>3</v>
      </c>
      <c r="DH295" t="s">
        <v>3</v>
      </c>
      <c r="DI295" t="s">
        <v>3</v>
      </c>
      <c r="DJ295" t="s">
        <v>3</v>
      </c>
      <c r="DK295" t="s">
        <v>3</v>
      </c>
      <c r="DL295" t="s">
        <v>3</v>
      </c>
      <c r="DM295" t="s">
        <v>3</v>
      </c>
      <c r="DN295">
        <v>0</v>
      </c>
      <c r="DO295">
        <v>0</v>
      </c>
      <c r="DP295">
        <v>1</v>
      </c>
      <c r="DQ295">
        <v>1</v>
      </c>
      <c r="DU295">
        <v>1010</v>
      </c>
      <c r="DV295" t="s">
        <v>180</v>
      </c>
      <c r="DW295" t="s">
        <v>180</v>
      </c>
      <c r="DX295">
        <v>1</v>
      </c>
      <c r="EE295">
        <v>55525620</v>
      </c>
      <c r="EF295">
        <v>0</v>
      </c>
      <c r="EG295" t="s">
        <v>220</v>
      </c>
      <c r="EH295">
        <v>0</v>
      </c>
      <c r="EI295" t="s">
        <v>3</v>
      </c>
      <c r="EJ295">
        <v>1</v>
      </c>
      <c r="EK295">
        <v>6001</v>
      </c>
      <c r="EL295" t="s">
        <v>221</v>
      </c>
      <c r="EM295" t="s">
        <v>220</v>
      </c>
      <c r="EO295" t="s">
        <v>3</v>
      </c>
      <c r="EQ295">
        <v>0</v>
      </c>
      <c r="ER295">
        <v>7975</v>
      </c>
      <c r="ES295">
        <v>7975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5</v>
      </c>
      <c r="FC295">
        <v>1</v>
      </c>
      <c r="FD295">
        <v>18</v>
      </c>
      <c r="FF295">
        <v>9570</v>
      </c>
      <c r="FQ295">
        <v>0</v>
      </c>
      <c r="FR295">
        <f>ROUND(IF(AND(BH295=3,BI295=3),P295,0),2)</f>
        <v>0</v>
      </c>
      <c r="FS295">
        <v>0</v>
      </c>
      <c r="FX295">
        <v>0</v>
      </c>
      <c r="FY295">
        <v>0</v>
      </c>
      <c r="GA295" t="s">
        <v>260</v>
      </c>
      <c r="GD295">
        <v>0</v>
      </c>
      <c r="GF295">
        <v>551525855</v>
      </c>
      <c r="GG295">
        <v>2</v>
      </c>
      <c r="GH295">
        <v>3</v>
      </c>
      <c r="GI295">
        <v>-2</v>
      </c>
      <c r="GJ295">
        <v>0</v>
      </c>
      <c r="GK295">
        <f>ROUND(R295*(R12)/100,2)</f>
        <v>0</v>
      </c>
      <c r="GL295">
        <f>ROUND(IF(AND(BH295=3,BI295=3,FS295&lt;&gt;0),P295,0),2)</f>
        <v>0</v>
      </c>
      <c r="GM295">
        <f>ROUND(O295+X295+Y295+GK295,2)+GX295</f>
        <v>39875</v>
      </c>
      <c r="GN295">
        <f>IF(OR(BI295=0,BI295=1),ROUND(O295+X295+Y295+GK295,2),0)</f>
        <v>39875</v>
      </c>
      <c r="GO295">
        <f>IF(BI295=2,ROUND(O295+X295+Y295+GK295,2),0)</f>
        <v>0</v>
      </c>
      <c r="GP295">
        <f>IF(BI295=4,ROUND(O295+X295+Y295+GK295,2)+GX295,0)</f>
        <v>0</v>
      </c>
      <c r="GR295">
        <v>1</v>
      </c>
      <c r="GS295">
        <v>1</v>
      </c>
      <c r="GT295">
        <v>0</v>
      </c>
      <c r="GU295" t="s">
        <v>3</v>
      </c>
      <c r="GV295">
        <f>ROUND((GT295),6)</f>
        <v>0</v>
      </c>
      <c r="GW295">
        <v>1</v>
      </c>
      <c r="GX295">
        <f>ROUND(HC295*I295,2)</f>
        <v>0</v>
      </c>
      <c r="HA295">
        <v>0</v>
      </c>
      <c r="HB295">
        <v>0</v>
      </c>
      <c r="HC295">
        <f>GV295*GW295</f>
        <v>0</v>
      </c>
      <c r="IK295">
        <v>0</v>
      </c>
    </row>
    <row r="297" spans="1:245" x14ac:dyDescent="0.2">
      <c r="A297" s="2">
        <v>51</v>
      </c>
      <c r="B297" s="2">
        <f>B290</f>
        <v>1</v>
      </c>
      <c r="C297" s="2">
        <f>A290</f>
        <v>4</v>
      </c>
      <c r="D297" s="2">
        <f>ROW(A290)</f>
        <v>290</v>
      </c>
      <c r="E297" s="2"/>
      <c r="F297" s="2" t="str">
        <f>IF(F290&lt;&gt;"",F290,"")</f>
        <v>Новый раздел</v>
      </c>
      <c r="G297" s="2" t="str">
        <f>IF(G290&lt;&gt;"",G290,"")</f>
        <v>Установка лавочек</v>
      </c>
      <c r="H297" s="2">
        <v>0</v>
      </c>
      <c r="I297" s="2"/>
      <c r="J297" s="2"/>
      <c r="K297" s="2"/>
      <c r="L297" s="2"/>
      <c r="M297" s="2"/>
      <c r="N297" s="2"/>
      <c r="O297" s="2">
        <f t="shared" ref="O297:T297" si="197">ROUND(AB297,2)</f>
        <v>48210.36</v>
      </c>
      <c r="P297" s="2">
        <f t="shared" si="197"/>
        <v>45864.72</v>
      </c>
      <c r="Q297" s="2">
        <f t="shared" si="197"/>
        <v>0</v>
      </c>
      <c r="R297" s="2">
        <f t="shared" si="197"/>
        <v>0</v>
      </c>
      <c r="S297" s="2">
        <f t="shared" si="197"/>
        <v>2345.64</v>
      </c>
      <c r="T297" s="2">
        <f t="shared" si="197"/>
        <v>0</v>
      </c>
      <c r="U297" s="2">
        <f>AH297</f>
        <v>12.44</v>
      </c>
      <c r="V297" s="2">
        <f>AI297</f>
        <v>0</v>
      </c>
      <c r="W297" s="2">
        <f>ROUND(AJ297,2)</f>
        <v>0</v>
      </c>
      <c r="X297" s="2">
        <f>ROUND(AK297,2)</f>
        <v>1641.95</v>
      </c>
      <c r="Y297" s="2">
        <f>ROUND(AL297,2)</f>
        <v>234.56</v>
      </c>
      <c r="Z297" s="2"/>
      <c r="AA297" s="2"/>
      <c r="AB297" s="2">
        <f>ROUND(SUMIF(AA294:AA295,"=55574044",O294:O295),2)</f>
        <v>48210.36</v>
      </c>
      <c r="AC297" s="2">
        <f>ROUND(SUMIF(AA294:AA295,"=55574044",P294:P295),2)</f>
        <v>45864.72</v>
      </c>
      <c r="AD297" s="2">
        <f>ROUND(SUMIF(AA294:AA295,"=55574044",Q294:Q295),2)</f>
        <v>0</v>
      </c>
      <c r="AE297" s="2">
        <f>ROUND(SUMIF(AA294:AA295,"=55574044",R294:R295),2)</f>
        <v>0</v>
      </c>
      <c r="AF297" s="2">
        <f>ROUND(SUMIF(AA294:AA295,"=55574044",S294:S295),2)</f>
        <v>2345.64</v>
      </c>
      <c r="AG297" s="2">
        <f>ROUND(SUMIF(AA294:AA295,"=55574044",T294:T295),2)</f>
        <v>0</v>
      </c>
      <c r="AH297" s="2">
        <f>SUMIF(AA294:AA295,"=55574044",U294:U295)</f>
        <v>12.44</v>
      </c>
      <c r="AI297" s="2">
        <f>SUMIF(AA294:AA295,"=55574044",V294:V295)</f>
        <v>0</v>
      </c>
      <c r="AJ297" s="2">
        <f>ROUND(SUMIF(AA294:AA295,"=55574044",W294:W295),2)</f>
        <v>0</v>
      </c>
      <c r="AK297" s="2">
        <f>ROUND(SUMIF(AA294:AA295,"=55574044",X294:X295),2)</f>
        <v>1641.95</v>
      </c>
      <c r="AL297" s="2">
        <f>ROUND(SUMIF(AA294:AA295,"=55574044",Y294:Y295),2)</f>
        <v>234.56</v>
      </c>
      <c r="AM297" s="2"/>
      <c r="AN297" s="2"/>
      <c r="AO297" s="2">
        <f t="shared" ref="AO297:BC297" si="198">ROUND(BX297,2)</f>
        <v>0</v>
      </c>
      <c r="AP297" s="2">
        <f t="shared" si="198"/>
        <v>0</v>
      </c>
      <c r="AQ297" s="2">
        <f t="shared" si="198"/>
        <v>0</v>
      </c>
      <c r="AR297" s="2">
        <f t="shared" si="198"/>
        <v>50086.87</v>
      </c>
      <c r="AS297" s="2">
        <f t="shared" si="198"/>
        <v>39875</v>
      </c>
      <c r="AT297" s="2">
        <f t="shared" si="198"/>
        <v>0</v>
      </c>
      <c r="AU297" s="2">
        <f t="shared" si="198"/>
        <v>10211.870000000001</v>
      </c>
      <c r="AV297" s="2">
        <f t="shared" si="198"/>
        <v>45864.72</v>
      </c>
      <c r="AW297" s="2">
        <f t="shared" si="198"/>
        <v>45864.72</v>
      </c>
      <c r="AX297" s="2">
        <f t="shared" si="198"/>
        <v>0</v>
      </c>
      <c r="AY297" s="2">
        <f t="shared" si="198"/>
        <v>45864.72</v>
      </c>
      <c r="AZ297" s="2">
        <f t="shared" si="198"/>
        <v>0</v>
      </c>
      <c r="BA297" s="2">
        <f t="shared" si="198"/>
        <v>0</v>
      </c>
      <c r="BB297" s="2">
        <f t="shared" si="198"/>
        <v>0</v>
      </c>
      <c r="BC297" s="2">
        <f t="shared" si="198"/>
        <v>0</v>
      </c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>
        <f>ROUND(SUMIF(AA294:AA295,"=55574044",FQ294:FQ295),2)</f>
        <v>0</v>
      </c>
      <c r="BY297" s="2">
        <f>ROUND(SUMIF(AA294:AA295,"=55574044",FR294:FR295),2)</f>
        <v>0</v>
      </c>
      <c r="BZ297" s="2">
        <f>ROUND(SUMIF(AA294:AA295,"=55574044",GL294:GL295),2)</f>
        <v>0</v>
      </c>
      <c r="CA297" s="2">
        <f>ROUND(SUMIF(AA294:AA295,"=55574044",GM294:GM295),2)</f>
        <v>50086.87</v>
      </c>
      <c r="CB297" s="2">
        <f>ROUND(SUMIF(AA294:AA295,"=55574044",GN294:GN295),2)</f>
        <v>39875</v>
      </c>
      <c r="CC297" s="2">
        <f>ROUND(SUMIF(AA294:AA295,"=55574044",GO294:GO295),2)</f>
        <v>0</v>
      </c>
      <c r="CD297" s="2">
        <f>ROUND(SUMIF(AA294:AA295,"=55574044",GP294:GP295),2)</f>
        <v>10211.870000000001</v>
      </c>
      <c r="CE297" s="2">
        <f>AC297-BX297</f>
        <v>45864.72</v>
      </c>
      <c r="CF297" s="2">
        <f>AC297-BY297</f>
        <v>45864.72</v>
      </c>
      <c r="CG297" s="2">
        <f>BX297-BZ297</f>
        <v>0</v>
      </c>
      <c r="CH297" s="2">
        <f>AC297-BX297-BY297+BZ297</f>
        <v>45864.72</v>
      </c>
      <c r="CI297" s="2">
        <f>BY297-BZ297</f>
        <v>0</v>
      </c>
      <c r="CJ297" s="2">
        <f>ROUND(SUMIF(AA294:AA295,"=55574044",GX294:GX295),2)</f>
        <v>0</v>
      </c>
      <c r="CK297" s="2">
        <f>ROUND(SUMIF(AA294:AA295,"=55574044",GY294:GY295),2)</f>
        <v>0</v>
      </c>
      <c r="CL297" s="2">
        <f>ROUND(SUMIF(AA294:AA295,"=55574044",GZ294:GZ295),2)</f>
        <v>0</v>
      </c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>
        <v>0</v>
      </c>
    </row>
    <row r="299" spans="1:245" x14ac:dyDescent="0.2">
      <c r="A299" s="4">
        <v>50</v>
      </c>
      <c r="B299" s="4">
        <v>0</v>
      </c>
      <c r="C299" s="4">
        <v>0</v>
      </c>
      <c r="D299" s="4">
        <v>1</v>
      </c>
      <c r="E299" s="4">
        <v>201</v>
      </c>
      <c r="F299" s="4">
        <f>ROUND(Source!O297,O299)</f>
        <v>48210.36</v>
      </c>
      <c r="G299" s="4" t="s">
        <v>34</v>
      </c>
      <c r="H299" s="4" t="s">
        <v>35</v>
      </c>
      <c r="I299" s="4"/>
      <c r="J299" s="4"/>
      <c r="K299" s="4">
        <v>201</v>
      </c>
      <c r="L299" s="4">
        <v>1</v>
      </c>
      <c r="M299" s="4">
        <v>3</v>
      </c>
      <c r="N299" s="4" t="s">
        <v>3</v>
      </c>
      <c r="O299" s="4">
        <v>2</v>
      </c>
      <c r="P299" s="4"/>
      <c r="Q299" s="4"/>
      <c r="R299" s="4"/>
      <c r="S299" s="4"/>
      <c r="T299" s="4"/>
      <c r="U299" s="4"/>
      <c r="V299" s="4"/>
      <c r="W299" s="4"/>
    </row>
    <row r="300" spans="1:245" x14ac:dyDescent="0.2">
      <c r="A300" s="4">
        <v>50</v>
      </c>
      <c r="B300" s="4">
        <v>0</v>
      </c>
      <c r="C300" s="4">
        <v>0</v>
      </c>
      <c r="D300" s="4">
        <v>1</v>
      </c>
      <c r="E300" s="4">
        <v>202</v>
      </c>
      <c r="F300" s="4">
        <f>ROUND(Source!P297,O300)</f>
        <v>45864.72</v>
      </c>
      <c r="G300" s="4" t="s">
        <v>36</v>
      </c>
      <c r="H300" s="4" t="s">
        <v>37</v>
      </c>
      <c r="I300" s="4"/>
      <c r="J300" s="4"/>
      <c r="K300" s="4">
        <v>202</v>
      </c>
      <c r="L300" s="4">
        <v>2</v>
      </c>
      <c r="M300" s="4">
        <v>3</v>
      </c>
      <c r="N300" s="4" t="s">
        <v>3</v>
      </c>
      <c r="O300" s="4">
        <v>2</v>
      </c>
      <c r="P300" s="4"/>
      <c r="Q300" s="4"/>
      <c r="R300" s="4"/>
      <c r="S300" s="4"/>
      <c r="T300" s="4"/>
      <c r="U300" s="4"/>
      <c r="V300" s="4"/>
      <c r="W300" s="4"/>
    </row>
    <row r="301" spans="1:245" x14ac:dyDescent="0.2">
      <c r="A301" s="4">
        <v>50</v>
      </c>
      <c r="B301" s="4">
        <v>0</v>
      </c>
      <c r="C301" s="4">
        <v>0</v>
      </c>
      <c r="D301" s="4">
        <v>1</v>
      </c>
      <c r="E301" s="4">
        <v>222</v>
      </c>
      <c r="F301" s="4">
        <f>ROUND(Source!AO297,O301)</f>
        <v>0</v>
      </c>
      <c r="G301" s="4" t="s">
        <v>38</v>
      </c>
      <c r="H301" s="4" t="s">
        <v>39</v>
      </c>
      <c r="I301" s="4"/>
      <c r="J301" s="4"/>
      <c r="K301" s="4">
        <v>222</v>
      </c>
      <c r="L301" s="4">
        <v>3</v>
      </c>
      <c r="M301" s="4">
        <v>3</v>
      </c>
      <c r="N301" s="4" t="s">
        <v>3</v>
      </c>
      <c r="O301" s="4">
        <v>2</v>
      </c>
      <c r="P301" s="4"/>
      <c r="Q301" s="4"/>
      <c r="R301" s="4"/>
      <c r="S301" s="4"/>
      <c r="T301" s="4"/>
      <c r="U301" s="4"/>
      <c r="V301" s="4"/>
      <c r="W301" s="4"/>
    </row>
    <row r="302" spans="1:245" x14ac:dyDescent="0.2">
      <c r="A302" s="4">
        <v>50</v>
      </c>
      <c r="B302" s="4">
        <v>0</v>
      </c>
      <c r="C302" s="4">
        <v>0</v>
      </c>
      <c r="D302" s="4">
        <v>1</v>
      </c>
      <c r="E302" s="4">
        <v>225</v>
      </c>
      <c r="F302" s="4">
        <f>ROUND(Source!AV297,O302)</f>
        <v>45864.72</v>
      </c>
      <c r="G302" s="4" t="s">
        <v>40</v>
      </c>
      <c r="H302" s="4" t="s">
        <v>41</v>
      </c>
      <c r="I302" s="4"/>
      <c r="J302" s="4"/>
      <c r="K302" s="4">
        <v>225</v>
      </c>
      <c r="L302" s="4">
        <v>4</v>
      </c>
      <c r="M302" s="4">
        <v>3</v>
      </c>
      <c r="N302" s="4" t="s">
        <v>3</v>
      </c>
      <c r="O302" s="4">
        <v>2</v>
      </c>
      <c r="P302" s="4"/>
      <c r="Q302" s="4"/>
      <c r="R302" s="4"/>
      <c r="S302" s="4"/>
      <c r="T302" s="4"/>
      <c r="U302" s="4"/>
      <c r="V302" s="4"/>
      <c r="W302" s="4"/>
    </row>
    <row r="303" spans="1:245" x14ac:dyDescent="0.2">
      <c r="A303" s="4">
        <v>50</v>
      </c>
      <c r="B303" s="4">
        <v>0</v>
      </c>
      <c r="C303" s="4">
        <v>0</v>
      </c>
      <c r="D303" s="4">
        <v>1</v>
      </c>
      <c r="E303" s="4">
        <v>226</v>
      </c>
      <c r="F303" s="4">
        <f>ROUND(Source!AW297,O303)</f>
        <v>45864.72</v>
      </c>
      <c r="G303" s="4" t="s">
        <v>42</v>
      </c>
      <c r="H303" s="4" t="s">
        <v>43</v>
      </c>
      <c r="I303" s="4"/>
      <c r="J303" s="4"/>
      <c r="K303" s="4">
        <v>226</v>
      </c>
      <c r="L303" s="4">
        <v>5</v>
      </c>
      <c r="M303" s="4">
        <v>3</v>
      </c>
      <c r="N303" s="4" t="s">
        <v>3</v>
      </c>
      <c r="O303" s="4">
        <v>2</v>
      </c>
      <c r="P303" s="4"/>
      <c r="Q303" s="4"/>
      <c r="R303" s="4"/>
      <c r="S303" s="4"/>
      <c r="T303" s="4"/>
      <c r="U303" s="4"/>
      <c r="V303" s="4"/>
      <c r="W303" s="4"/>
    </row>
    <row r="304" spans="1:245" x14ac:dyDescent="0.2">
      <c r="A304" s="4">
        <v>50</v>
      </c>
      <c r="B304" s="4">
        <v>0</v>
      </c>
      <c r="C304" s="4">
        <v>0</v>
      </c>
      <c r="D304" s="4">
        <v>1</v>
      </c>
      <c r="E304" s="4">
        <v>227</v>
      </c>
      <c r="F304" s="4">
        <f>ROUND(Source!AX297,O304)</f>
        <v>0</v>
      </c>
      <c r="G304" s="4" t="s">
        <v>44</v>
      </c>
      <c r="H304" s="4" t="s">
        <v>45</v>
      </c>
      <c r="I304" s="4"/>
      <c r="J304" s="4"/>
      <c r="K304" s="4">
        <v>227</v>
      </c>
      <c r="L304" s="4">
        <v>6</v>
      </c>
      <c r="M304" s="4">
        <v>3</v>
      </c>
      <c r="N304" s="4" t="s">
        <v>3</v>
      </c>
      <c r="O304" s="4">
        <v>2</v>
      </c>
      <c r="P304" s="4"/>
      <c r="Q304" s="4"/>
      <c r="R304" s="4"/>
      <c r="S304" s="4"/>
      <c r="T304" s="4"/>
      <c r="U304" s="4"/>
      <c r="V304" s="4"/>
      <c r="W304" s="4"/>
    </row>
    <row r="305" spans="1:23" x14ac:dyDescent="0.2">
      <c r="A305" s="4">
        <v>50</v>
      </c>
      <c r="B305" s="4">
        <v>0</v>
      </c>
      <c r="C305" s="4">
        <v>0</v>
      </c>
      <c r="D305" s="4">
        <v>1</v>
      </c>
      <c r="E305" s="4">
        <v>228</v>
      </c>
      <c r="F305" s="4">
        <f>ROUND(Source!AY297,O305)</f>
        <v>45864.72</v>
      </c>
      <c r="G305" s="4" t="s">
        <v>46</v>
      </c>
      <c r="H305" s="4" t="s">
        <v>47</v>
      </c>
      <c r="I305" s="4"/>
      <c r="J305" s="4"/>
      <c r="K305" s="4">
        <v>228</v>
      </c>
      <c r="L305" s="4">
        <v>7</v>
      </c>
      <c r="M305" s="4">
        <v>3</v>
      </c>
      <c r="N305" s="4" t="s">
        <v>3</v>
      </c>
      <c r="O305" s="4">
        <v>2</v>
      </c>
      <c r="P305" s="4"/>
      <c r="Q305" s="4"/>
      <c r="R305" s="4"/>
      <c r="S305" s="4"/>
      <c r="T305" s="4"/>
      <c r="U305" s="4"/>
      <c r="V305" s="4"/>
      <c r="W305" s="4"/>
    </row>
    <row r="306" spans="1:23" x14ac:dyDescent="0.2">
      <c r="A306" s="4">
        <v>50</v>
      </c>
      <c r="B306" s="4">
        <v>0</v>
      </c>
      <c r="C306" s="4">
        <v>0</v>
      </c>
      <c r="D306" s="4">
        <v>1</v>
      </c>
      <c r="E306" s="4">
        <v>216</v>
      </c>
      <c r="F306" s="4">
        <f>ROUND(Source!AP297,O306)</f>
        <v>0</v>
      </c>
      <c r="G306" s="4" t="s">
        <v>48</v>
      </c>
      <c r="H306" s="4" t="s">
        <v>49</v>
      </c>
      <c r="I306" s="4"/>
      <c r="J306" s="4"/>
      <c r="K306" s="4">
        <v>216</v>
      </c>
      <c r="L306" s="4">
        <v>8</v>
      </c>
      <c r="M306" s="4">
        <v>3</v>
      </c>
      <c r="N306" s="4" t="s">
        <v>3</v>
      </c>
      <c r="O306" s="4">
        <v>2</v>
      </c>
      <c r="P306" s="4"/>
      <c r="Q306" s="4"/>
      <c r="R306" s="4"/>
      <c r="S306" s="4"/>
      <c r="T306" s="4"/>
      <c r="U306" s="4"/>
      <c r="V306" s="4"/>
      <c r="W306" s="4"/>
    </row>
    <row r="307" spans="1:23" x14ac:dyDescent="0.2">
      <c r="A307" s="4">
        <v>50</v>
      </c>
      <c r="B307" s="4">
        <v>0</v>
      </c>
      <c r="C307" s="4">
        <v>0</v>
      </c>
      <c r="D307" s="4">
        <v>1</v>
      </c>
      <c r="E307" s="4">
        <v>223</v>
      </c>
      <c r="F307" s="4">
        <f>ROUND(Source!AQ297,O307)</f>
        <v>0</v>
      </c>
      <c r="G307" s="4" t="s">
        <v>50</v>
      </c>
      <c r="H307" s="4" t="s">
        <v>51</v>
      </c>
      <c r="I307" s="4"/>
      <c r="J307" s="4"/>
      <c r="K307" s="4">
        <v>223</v>
      </c>
      <c r="L307" s="4">
        <v>9</v>
      </c>
      <c r="M307" s="4">
        <v>3</v>
      </c>
      <c r="N307" s="4" t="s">
        <v>3</v>
      </c>
      <c r="O307" s="4">
        <v>2</v>
      </c>
      <c r="P307" s="4"/>
      <c r="Q307" s="4"/>
      <c r="R307" s="4"/>
      <c r="S307" s="4"/>
      <c r="T307" s="4"/>
      <c r="U307" s="4"/>
      <c r="V307" s="4"/>
      <c r="W307" s="4"/>
    </row>
    <row r="308" spans="1:23" x14ac:dyDescent="0.2">
      <c r="A308" s="4">
        <v>50</v>
      </c>
      <c r="B308" s="4">
        <v>0</v>
      </c>
      <c r="C308" s="4">
        <v>0</v>
      </c>
      <c r="D308" s="4">
        <v>1</v>
      </c>
      <c r="E308" s="4">
        <v>229</v>
      </c>
      <c r="F308" s="4">
        <f>ROUND(Source!AZ297,O308)</f>
        <v>0</v>
      </c>
      <c r="G308" s="4" t="s">
        <v>52</v>
      </c>
      <c r="H308" s="4" t="s">
        <v>53</v>
      </c>
      <c r="I308" s="4"/>
      <c r="J308" s="4"/>
      <c r="K308" s="4">
        <v>229</v>
      </c>
      <c r="L308" s="4">
        <v>10</v>
      </c>
      <c r="M308" s="4">
        <v>3</v>
      </c>
      <c r="N308" s="4" t="s">
        <v>3</v>
      </c>
      <c r="O308" s="4">
        <v>2</v>
      </c>
      <c r="P308" s="4"/>
      <c r="Q308" s="4"/>
      <c r="R308" s="4"/>
      <c r="S308" s="4"/>
      <c r="T308" s="4"/>
      <c r="U308" s="4"/>
      <c r="V308" s="4"/>
      <c r="W308" s="4"/>
    </row>
    <row r="309" spans="1:23" x14ac:dyDescent="0.2">
      <c r="A309" s="4">
        <v>50</v>
      </c>
      <c r="B309" s="4">
        <v>0</v>
      </c>
      <c r="C309" s="4">
        <v>0</v>
      </c>
      <c r="D309" s="4">
        <v>1</v>
      </c>
      <c r="E309" s="4">
        <v>203</v>
      </c>
      <c r="F309" s="4">
        <f>ROUND(Source!Q297,O309)</f>
        <v>0</v>
      </c>
      <c r="G309" s="4" t="s">
        <v>54</v>
      </c>
      <c r="H309" s="4" t="s">
        <v>55</v>
      </c>
      <c r="I309" s="4"/>
      <c r="J309" s="4"/>
      <c r="K309" s="4">
        <v>203</v>
      </c>
      <c r="L309" s="4">
        <v>11</v>
      </c>
      <c r="M309" s="4">
        <v>3</v>
      </c>
      <c r="N309" s="4" t="s">
        <v>3</v>
      </c>
      <c r="O309" s="4">
        <v>2</v>
      </c>
      <c r="P309" s="4"/>
      <c r="Q309" s="4"/>
      <c r="R309" s="4"/>
      <c r="S309" s="4"/>
      <c r="T309" s="4"/>
      <c r="U309" s="4"/>
      <c r="V309" s="4"/>
      <c r="W309" s="4"/>
    </row>
    <row r="310" spans="1:23" x14ac:dyDescent="0.2">
      <c r="A310" s="4">
        <v>50</v>
      </c>
      <c r="B310" s="4">
        <v>0</v>
      </c>
      <c r="C310" s="4">
        <v>0</v>
      </c>
      <c r="D310" s="4">
        <v>1</v>
      </c>
      <c r="E310" s="4">
        <v>231</v>
      </c>
      <c r="F310" s="4">
        <f>ROUND(Source!BB297,O310)</f>
        <v>0</v>
      </c>
      <c r="G310" s="4" t="s">
        <v>56</v>
      </c>
      <c r="H310" s="4" t="s">
        <v>57</v>
      </c>
      <c r="I310" s="4"/>
      <c r="J310" s="4"/>
      <c r="K310" s="4">
        <v>231</v>
      </c>
      <c r="L310" s="4">
        <v>12</v>
      </c>
      <c r="M310" s="4">
        <v>3</v>
      </c>
      <c r="N310" s="4" t="s">
        <v>3</v>
      </c>
      <c r="O310" s="4">
        <v>2</v>
      </c>
      <c r="P310" s="4"/>
      <c r="Q310" s="4"/>
      <c r="R310" s="4"/>
      <c r="S310" s="4"/>
      <c r="T310" s="4"/>
      <c r="U310" s="4"/>
      <c r="V310" s="4"/>
      <c r="W310" s="4"/>
    </row>
    <row r="311" spans="1:23" x14ac:dyDescent="0.2">
      <c r="A311" s="4">
        <v>50</v>
      </c>
      <c r="B311" s="4">
        <v>0</v>
      </c>
      <c r="C311" s="4">
        <v>0</v>
      </c>
      <c r="D311" s="4">
        <v>1</v>
      </c>
      <c r="E311" s="4">
        <v>204</v>
      </c>
      <c r="F311" s="4">
        <f>ROUND(Source!R297,O311)</f>
        <v>0</v>
      </c>
      <c r="G311" s="4" t="s">
        <v>58</v>
      </c>
      <c r="H311" s="4" t="s">
        <v>59</v>
      </c>
      <c r="I311" s="4"/>
      <c r="J311" s="4"/>
      <c r="K311" s="4">
        <v>204</v>
      </c>
      <c r="L311" s="4">
        <v>13</v>
      </c>
      <c r="M311" s="4">
        <v>3</v>
      </c>
      <c r="N311" s="4" t="s">
        <v>3</v>
      </c>
      <c r="O311" s="4">
        <v>2</v>
      </c>
      <c r="P311" s="4"/>
      <c r="Q311" s="4"/>
      <c r="R311" s="4"/>
      <c r="S311" s="4"/>
      <c r="T311" s="4"/>
      <c r="U311" s="4"/>
      <c r="V311" s="4"/>
      <c r="W311" s="4"/>
    </row>
    <row r="312" spans="1:23" x14ac:dyDescent="0.2">
      <c r="A312" s="4">
        <v>50</v>
      </c>
      <c r="B312" s="4">
        <v>0</v>
      </c>
      <c r="C312" s="4">
        <v>0</v>
      </c>
      <c r="D312" s="4">
        <v>1</v>
      </c>
      <c r="E312" s="4">
        <v>205</v>
      </c>
      <c r="F312" s="4">
        <f>ROUND(Source!S297,O312)</f>
        <v>2345.64</v>
      </c>
      <c r="G312" s="4" t="s">
        <v>60</v>
      </c>
      <c r="H312" s="4" t="s">
        <v>61</v>
      </c>
      <c r="I312" s="4"/>
      <c r="J312" s="4"/>
      <c r="K312" s="4">
        <v>205</v>
      </c>
      <c r="L312" s="4">
        <v>14</v>
      </c>
      <c r="M312" s="4">
        <v>3</v>
      </c>
      <c r="N312" s="4" t="s">
        <v>3</v>
      </c>
      <c r="O312" s="4">
        <v>2</v>
      </c>
      <c r="P312" s="4"/>
      <c r="Q312" s="4"/>
      <c r="R312" s="4"/>
      <c r="S312" s="4"/>
      <c r="T312" s="4"/>
      <c r="U312" s="4"/>
      <c r="V312" s="4"/>
      <c r="W312" s="4"/>
    </row>
    <row r="313" spans="1:23" x14ac:dyDescent="0.2">
      <c r="A313" s="4">
        <v>50</v>
      </c>
      <c r="B313" s="4">
        <v>0</v>
      </c>
      <c r="C313" s="4">
        <v>0</v>
      </c>
      <c r="D313" s="4">
        <v>1</v>
      </c>
      <c r="E313" s="4">
        <v>232</v>
      </c>
      <c r="F313" s="4">
        <f>ROUND(Source!BC297,O313)</f>
        <v>0</v>
      </c>
      <c r="G313" s="4" t="s">
        <v>62</v>
      </c>
      <c r="H313" s="4" t="s">
        <v>63</v>
      </c>
      <c r="I313" s="4"/>
      <c r="J313" s="4"/>
      <c r="K313" s="4">
        <v>232</v>
      </c>
      <c r="L313" s="4">
        <v>15</v>
      </c>
      <c r="M313" s="4">
        <v>3</v>
      </c>
      <c r="N313" s="4" t="s">
        <v>3</v>
      </c>
      <c r="O313" s="4">
        <v>2</v>
      </c>
      <c r="P313" s="4"/>
      <c r="Q313" s="4"/>
      <c r="R313" s="4"/>
      <c r="S313" s="4"/>
      <c r="T313" s="4"/>
      <c r="U313" s="4"/>
      <c r="V313" s="4"/>
      <c r="W313" s="4"/>
    </row>
    <row r="314" spans="1:23" x14ac:dyDescent="0.2">
      <c r="A314" s="4">
        <v>50</v>
      </c>
      <c r="B314" s="4">
        <v>0</v>
      </c>
      <c r="C314" s="4">
        <v>0</v>
      </c>
      <c r="D314" s="4">
        <v>1</v>
      </c>
      <c r="E314" s="4">
        <v>214</v>
      </c>
      <c r="F314" s="4">
        <f>ROUND(Source!AS297,O314)</f>
        <v>39875</v>
      </c>
      <c r="G314" s="4" t="s">
        <v>64</v>
      </c>
      <c r="H314" s="4" t="s">
        <v>65</v>
      </c>
      <c r="I314" s="4"/>
      <c r="J314" s="4"/>
      <c r="K314" s="4">
        <v>214</v>
      </c>
      <c r="L314" s="4">
        <v>16</v>
      </c>
      <c r="M314" s="4">
        <v>3</v>
      </c>
      <c r="N314" s="4" t="s">
        <v>3</v>
      </c>
      <c r="O314" s="4">
        <v>2</v>
      </c>
      <c r="P314" s="4"/>
      <c r="Q314" s="4"/>
      <c r="R314" s="4"/>
      <c r="S314" s="4"/>
      <c r="T314" s="4"/>
      <c r="U314" s="4"/>
      <c r="V314" s="4"/>
      <c r="W314" s="4"/>
    </row>
    <row r="315" spans="1:23" x14ac:dyDescent="0.2">
      <c r="A315" s="4">
        <v>50</v>
      </c>
      <c r="B315" s="4">
        <v>0</v>
      </c>
      <c r="C315" s="4">
        <v>0</v>
      </c>
      <c r="D315" s="4">
        <v>1</v>
      </c>
      <c r="E315" s="4">
        <v>215</v>
      </c>
      <c r="F315" s="4">
        <f>ROUND(Source!AT297,O315)</f>
        <v>0</v>
      </c>
      <c r="G315" s="4" t="s">
        <v>66</v>
      </c>
      <c r="H315" s="4" t="s">
        <v>67</v>
      </c>
      <c r="I315" s="4"/>
      <c r="J315" s="4"/>
      <c r="K315" s="4">
        <v>215</v>
      </c>
      <c r="L315" s="4">
        <v>17</v>
      </c>
      <c r="M315" s="4">
        <v>3</v>
      </c>
      <c r="N315" s="4" t="s">
        <v>3</v>
      </c>
      <c r="O315" s="4">
        <v>2</v>
      </c>
      <c r="P315" s="4"/>
      <c r="Q315" s="4"/>
      <c r="R315" s="4"/>
      <c r="S315" s="4"/>
      <c r="T315" s="4"/>
      <c r="U315" s="4"/>
      <c r="V315" s="4"/>
      <c r="W315" s="4"/>
    </row>
    <row r="316" spans="1:23" x14ac:dyDescent="0.2">
      <c r="A316" s="4">
        <v>50</v>
      </c>
      <c r="B316" s="4">
        <v>0</v>
      </c>
      <c r="C316" s="4">
        <v>0</v>
      </c>
      <c r="D316" s="4">
        <v>1</v>
      </c>
      <c r="E316" s="4">
        <v>217</v>
      </c>
      <c r="F316" s="4">
        <f>ROUND(Source!AU297,O316)</f>
        <v>10211.870000000001</v>
      </c>
      <c r="G316" s="4" t="s">
        <v>68</v>
      </c>
      <c r="H316" s="4" t="s">
        <v>69</v>
      </c>
      <c r="I316" s="4"/>
      <c r="J316" s="4"/>
      <c r="K316" s="4">
        <v>217</v>
      </c>
      <c r="L316" s="4">
        <v>18</v>
      </c>
      <c r="M316" s="4">
        <v>3</v>
      </c>
      <c r="N316" s="4" t="s">
        <v>3</v>
      </c>
      <c r="O316" s="4">
        <v>2</v>
      </c>
      <c r="P316" s="4"/>
      <c r="Q316" s="4"/>
      <c r="R316" s="4"/>
      <c r="S316" s="4"/>
      <c r="T316" s="4"/>
      <c r="U316" s="4"/>
      <c r="V316" s="4"/>
      <c r="W316" s="4"/>
    </row>
    <row r="317" spans="1:23" x14ac:dyDescent="0.2">
      <c r="A317" s="4">
        <v>50</v>
      </c>
      <c r="B317" s="4">
        <v>0</v>
      </c>
      <c r="C317" s="4">
        <v>0</v>
      </c>
      <c r="D317" s="4">
        <v>1</v>
      </c>
      <c r="E317" s="4">
        <v>230</v>
      </c>
      <c r="F317" s="4">
        <f>ROUND(Source!BA297,O317)</f>
        <v>0</v>
      </c>
      <c r="G317" s="4" t="s">
        <v>70</v>
      </c>
      <c r="H317" s="4" t="s">
        <v>71</v>
      </c>
      <c r="I317" s="4"/>
      <c r="J317" s="4"/>
      <c r="K317" s="4">
        <v>230</v>
      </c>
      <c r="L317" s="4">
        <v>19</v>
      </c>
      <c r="M317" s="4">
        <v>3</v>
      </c>
      <c r="N317" s="4" t="s">
        <v>3</v>
      </c>
      <c r="O317" s="4">
        <v>2</v>
      </c>
      <c r="P317" s="4"/>
      <c r="Q317" s="4"/>
      <c r="R317" s="4"/>
      <c r="S317" s="4"/>
      <c r="T317" s="4"/>
      <c r="U317" s="4"/>
      <c r="V317" s="4"/>
      <c r="W317" s="4"/>
    </row>
    <row r="318" spans="1:23" x14ac:dyDescent="0.2">
      <c r="A318" s="4">
        <v>50</v>
      </c>
      <c r="B318" s="4">
        <v>0</v>
      </c>
      <c r="C318" s="4">
        <v>0</v>
      </c>
      <c r="D318" s="4">
        <v>1</v>
      </c>
      <c r="E318" s="4">
        <v>206</v>
      </c>
      <c r="F318" s="4">
        <f>ROUND(Source!T297,O318)</f>
        <v>0</v>
      </c>
      <c r="G318" s="4" t="s">
        <v>72</v>
      </c>
      <c r="H318" s="4" t="s">
        <v>73</v>
      </c>
      <c r="I318" s="4"/>
      <c r="J318" s="4"/>
      <c r="K318" s="4">
        <v>206</v>
      </c>
      <c r="L318" s="4">
        <v>20</v>
      </c>
      <c r="M318" s="4">
        <v>3</v>
      </c>
      <c r="N318" s="4" t="s">
        <v>3</v>
      </c>
      <c r="O318" s="4">
        <v>2</v>
      </c>
      <c r="P318" s="4"/>
      <c r="Q318" s="4"/>
      <c r="R318" s="4"/>
      <c r="S318" s="4"/>
      <c r="T318" s="4"/>
      <c r="U318" s="4"/>
      <c r="V318" s="4"/>
      <c r="W318" s="4"/>
    </row>
    <row r="319" spans="1:23" x14ac:dyDescent="0.2">
      <c r="A319" s="4">
        <v>50</v>
      </c>
      <c r="B319" s="4">
        <v>0</v>
      </c>
      <c r="C319" s="4">
        <v>0</v>
      </c>
      <c r="D319" s="4">
        <v>1</v>
      </c>
      <c r="E319" s="4">
        <v>207</v>
      </c>
      <c r="F319" s="4">
        <f>Source!U297</f>
        <v>12.44</v>
      </c>
      <c r="G319" s="4" t="s">
        <v>74</v>
      </c>
      <c r="H319" s="4" t="s">
        <v>75</v>
      </c>
      <c r="I319" s="4"/>
      <c r="J319" s="4"/>
      <c r="K319" s="4">
        <v>207</v>
      </c>
      <c r="L319" s="4">
        <v>21</v>
      </c>
      <c r="M319" s="4">
        <v>3</v>
      </c>
      <c r="N319" s="4" t="s">
        <v>3</v>
      </c>
      <c r="O319" s="4">
        <v>-1</v>
      </c>
      <c r="P319" s="4"/>
      <c r="Q319" s="4"/>
      <c r="R319" s="4"/>
      <c r="S319" s="4"/>
      <c r="T319" s="4"/>
      <c r="U319" s="4"/>
      <c r="V319" s="4"/>
      <c r="W319" s="4"/>
    </row>
    <row r="320" spans="1:23" x14ac:dyDescent="0.2">
      <c r="A320" s="4">
        <v>50</v>
      </c>
      <c r="B320" s="4">
        <v>0</v>
      </c>
      <c r="C320" s="4">
        <v>0</v>
      </c>
      <c r="D320" s="4">
        <v>1</v>
      </c>
      <c r="E320" s="4">
        <v>208</v>
      </c>
      <c r="F320" s="4">
        <f>Source!V297</f>
        <v>0</v>
      </c>
      <c r="G320" s="4" t="s">
        <v>76</v>
      </c>
      <c r="H320" s="4" t="s">
        <v>77</v>
      </c>
      <c r="I320" s="4"/>
      <c r="J320" s="4"/>
      <c r="K320" s="4">
        <v>208</v>
      </c>
      <c r="L320" s="4">
        <v>22</v>
      </c>
      <c r="M320" s="4">
        <v>3</v>
      </c>
      <c r="N320" s="4" t="s">
        <v>3</v>
      </c>
      <c r="O320" s="4">
        <v>-1</v>
      </c>
      <c r="P320" s="4"/>
      <c r="Q320" s="4"/>
      <c r="R320" s="4"/>
      <c r="S320" s="4"/>
      <c r="T320" s="4"/>
      <c r="U320" s="4"/>
      <c r="V320" s="4"/>
      <c r="W320" s="4"/>
    </row>
    <row r="321" spans="1:245" x14ac:dyDescent="0.2">
      <c r="A321" s="4">
        <v>50</v>
      </c>
      <c r="B321" s="4">
        <v>0</v>
      </c>
      <c r="C321" s="4">
        <v>0</v>
      </c>
      <c r="D321" s="4">
        <v>1</v>
      </c>
      <c r="E321" s="4">
        <v>209</v>
      </c>
      <c r="F321" s="4">
        <f>ROUND(Source!W297,O321)</f>
        <v>0</v>
      </c>
      <c r="G321" s="4" t="s">
        <v>78</v>
      </c>
      <c r="H321" s="4" t="s">
        <v>79</v>
      </c>
      <c r="I321" s="4"/>
      <c r="J321" s="4"/>
      <c r="K321" s="4">
        <v>209</v>
      </c>
      <c r="L321" s="4">
        <v>23</v>
      </c>
      <c r="M321" s="4">
        <v>3</v>
      </c>
      <c r="N321" s="4" t="s">
        <v>3</v>
      </c>
      <c r="O321" s="4">
        <v>2</v>
      </c>
      <c r="P321" s="4"/>
      <c r="Q321" s="4"/>
      <c r="R321" s="4"/>
      <c r="S321" s="4"/>
      <c r="T321" s="4"/>
      <c r="U321" s="4"/>
      <c r="V321" s="4"/>
      <c r="W321" s="4"/>
    </row>
    <row r="322" spans="1:245" x14ac:dyDescent="0.2">
      <c r="A322" s="4">
        <v>50</v>
      </c>
      <c r="B322" s="4">
        <v>0</v>
      </c>
      <c r="C322" s="4">
        <v>0</v>
      </c>
      <c r="D322" s="4">
        <v>1</v>
      </c>
      <c r="E322" s="4">
        <v>210</v>
      </c>
      <c r="F322" s="4">
        <f>ROUND(Source!X297,O322)</f>
        <v>1641.95</v>
      </c>
      <c r="G322" s="4" t="s">
        <v>80</v>
      </c>
      <c r="H322" s="4" t="s">
        <v>81</v>
      </c>
      <c r="I322" s="4"/>
      <c r="J322" s="4"/>
      <c r="K322" s="4">
        <v>210</v>
      </c>
      <c r="L322" s="4">
        <v>24</v>
      </c>
      <c r="M322" s="4">
        <v>3</v>
      </c>
      <c r="N322" s="4" t="s">
        <v>3</v>
      </c>
      <c r="O322" s="4">
        <v>2</v>
      </c>
      <c r="P322" s="4"/>
      <c r="Q322" s="4"/>
      <c r="R322" s="4"/>
      <c r="S322" s="4"/>
      <c r="T322" s="4"/>
      <c r="U322" s="4"/>
      <c r="V322" s="4"/>
      <c r="W322" s="4"/>
    </row>
    <row r="323" spans="1:245" x14ac:dyDescent="0.2">
      <c r="A323" s="4">
        <v>50</v>
      </c>
      <c r="B323" s="4">
        <v>0</v>
      </c>
      <c r="C323" s="4">
        <v>0</v>
      </c>
      <c r="D323" s="4">
        <v>1</v>
      </c>
      <c r="E323" s="4">
        <v>211</v>
      </c>
      <c r="F323" s="4">
        <f>ROUND(Source!Y297,O323)</f>
        <v>234.56</v>
      </c>
      <c r="G323" s="4" t="s">
        <v>82</v>
      </c>
      <c r="H323" s="4" t="s">
        <v>83</v>
      </c>
      <c r="I323" s="4"/>
      <c r="J323" s="4"/>
      <c r="K323" s="4">
        <v>211</v>
      </c>
      <c r="L323" s="4">
        <v>25</v>
      </c>
      <c r="M323" s="4">
        <v>3</v>
      </c>
      <c r="N323" s="4" t="s">
        <v>3</v>
      </c>
      <c r="O323" s="4">
        <v>2</v>
      </c>
      <c r="P323" s="4"/>
      <c r="Q323" s="4"/>
      <c r="R323" s="4"/>
      <c r="S323" s="4"/>
      <c r="T323" s="4"/>
      <c r="U323" s="4"/>
      <c r="V323" s="4"/>
      <c r="W323" s="4"/>
    </row>
    <row r="324" spans="1:245" x14ac:dyDescent="0.2">
      <c r="A324" s="4">
        <v>50</v>
      </c>
      <c r="B324" s="4">
        <v>0</v>
      </c>
      <c r="C324" s="4">
        <v>0</v>
      </c>
      <c r="D324" s="4">
        <v>1</v>
      </c>
      <c r="E324" s="4">
        <v>224</v>
      </c>
      <c r="F324" s="4">
        <f>ROUND(Source!AR297,O324)</f>
        <v>50086.87</v>
      </c>
      <c r="G324" s="4" t="s">
        <v>84</v>
      </c>
      <c r="H324" s="4" t="s">
        <v>85</v>
      </c>
      <c r="I324" s="4"/>
      <c r="J324" s="4"/>
      <c r="K324" s="4">
        <v>224</v>
      </c>
      <c r="L324" s="4">
        <v>26</v>
      </c>
      <c r="M324" s="4">
        <v>3</v>
      </c>
      <c r="N324" s="4" t="s">
        <v>3</v>
      </c>
      <c r="O324" s="4">
        <v>2</v>
      </c>
      <c r="P324" s="4"/>
      <c r="Q324" s="4"/>
      <c r="R324" s="4"/>
      <c r="S324" s="4"/>
      <c r="T324" s="4"/>
      <c r="U324" s="4"/>
      <c r="V324" s="4"/>
      <c r="W324" s="4"/>
    </row>
    <row r="325" spans="1:245" x14ac:dyDescent="0.2">
      <c r="A325" s="4">
        <v>50</v>
      </c>
      <c r="B325" s="4">
        <v>1</v>
      </c>
      <c r="C325" s="4">
        <v>0</v>
      </c>
      <c r="D325" s="4">
        <v>2</v>
      </c>
      <c r="E325" s="4">
        <v>0</v>
      </c>
      <c r="F325" s="4">
        <f>ROUND(F324*0.2,O325)</f>
        <v>10017.370000000001</v>
      </c>
      <c r="G325" s="4" t="s">
        <v>86</v>
      </c>
      <c r="H325" s="4" t="s">
        <v>87</v>
      </c>
      <c r="I325" s="4"/>
      <c r="J325" s="4"/>
      <c r="K325" s="4">
        <v>212</v>
      </c>
      <c r="L325" s="4">
        <v>27</v>
      </c>
      <c r="M325" s="4">
        <v>0</v>
      </c>
      <c r="N325" s="4" t="s">
        <v>3</v>
      </c>
      <c r="O325" s="4">
        <v>2</v>
      </c>
      <c r="P325" s="4"/>
      <c r="Q325" s="4"/>
      <c r="R325" s="4"/>
      <c r="S325" s="4"/>
      <c r="T325" s="4"/>
      <c r="U325" s="4"/>
      <c r="V325" s="4"/>
      <c r="W325" s="4"/>
    </row>
    <row r="326" spans="1:245" x14ac:dyDescent="0.2">
      <c r="A326" s="4">
        <v>50</v>
      </c>
      <c r="B326" s="4">
        <v>1</v>
      </c>
      <c r="C326" s="4">
        <v>0</v>
      </c>
      <c r="D326" s="4">
        <v>2</v>
      </c>
      <c r="E326" s="4">
        <v>0</v>
      </c>
      <c r="F326" s="4">
        <f>ROUND(F325+F324,O326)</f>
        <v>60104.24</v>
      </c>
      <c r="G326" s="4" t="s">
        <v>88</v>
      </c>
      <c r="H326" s="4" t="s">
        <v>88</v>
      </c>
      <c r="I326" s="4"/>
      <c r="J326" s="4"/>
      <c r="K326" s="4">
        <v>212</v>
      </c>
      <c r="L326" s="4">
        <v>28</v>
      </c>
      <c r="M326" s="4">
        <v>0</v>
      </c>
      <c r="N326" s="4" t="s">
        <v>3</v>
      </c>
      <c r="O326" s="4">
        <v>2</v>
      </c>
      <c r="P326" s="4"/>
      <c r="Q326" s="4"/>
      <c r="R326" s="4"/>
      <c r="S326" s="4"/>
      <c r="T326" s="4"/>
      <c r="U326" s="4"/>
      <c r="V326" s="4"/>
      <c r="W326" s="4"/>
    </row>
    <row r="328" spans="1:245" x14ac:dyDescent="0.2">
      <c r="A328" s="1">
        <v>4</v>
      </c>
      <c r="B328" s="1">
        <v>1</v>
      </c>
      <c r="C328" s="1"/>
      <c r="D328" s="1">
        <f>ROW(A335)</f>
        <v>335</v>
      </c>
      <c r="E328" s="1"/>
      <c r="F328" s="1" t="s">
        <v>12</v>
      </c>
      <c r="G328" s="1" t="s">
        <v>261</v>
      </c>
      <c r="H328" s="1" t="s">
        <v>3</v>
      </c>
      <c r="I328" s="1">
        <v>0</v>
      </c>
      <c r="J328" s="1"/>
      <c r="K328" s="1">
        <v>0</v>
      </c>
      <c r="L328" s="1"/>
      <c r="M328" s="1"/>
      <c r="N328" s="1"/>
      <c r="O328" s="1"/>
      <c r="P328" s="1"/>
      <c r="Q328" s="1"/>
      <c r="R328" s="1"/>
      <c r="S328" s="1"/>
      <c r="T328" s="1"/>
      <c r="U328" s="1" t="s">
        <v>3</v>
      </c>
      <c r="V328" s="1">
        <v>0</v>
      </c>
      <c r="W328" s="1"/>
      <c r="X328" s="1"/>
      <c r="Y328" s="1"/>
      <c r="Z328" s="1"/>
      <c r="AA328" s="1"/>
      <c r="AB328" s="1" t="s">
        <v>3</v>
      </c>
      <c r="AC328" s="1" t="s">
        <v>3</v>
      </c>
      <c r="AD328" s="1" t="s">
        <v>3</v>
      </c>
      <c r="AE328" s="1" t="s">
        <v>3</v>
      </c>
      <c r="AF328" s="1" t="s">
        <v>3</v>
      </c>
      <c r="AG328" s="1" t="s">
        <v>3</v>
      </c>
      <c r="AH328" s="1"/>
      <c r="AI328" s="1"/>
      <c r="AJ328" s="1"/>
      <c r="AK328" s="1"/>
      <c r="AL328" s="1"/>
      <c r="AM328" s="1"/>
      <c r="AN328" s="1"/>
      <c r="AO328" s="1"/>
      <c r="AP328" s="1" t="s">
        <v>3</v>
      </c>
      <c r="AQ328" s="1" t="s">
        <v>3</v>
      </c>
      <c r="AR328" s="1" t="s">
        <v>3</v>
      </c>
      <c r="AS328" s="1"/>
      <c r="AT328" s="1"/>
      <c r="AU328" s="1"/>
      <c r="AV328" s="1"/>
      <c r="AW328" s="1"/>
      <c r="AX328" s="1"/>
      <c r="AY328" s="1"/>
      <c r="AZ328" s="1" t="s">
        <v>3</v>
      </c>
      <c r="BA328" s="1"/>
      <c r="BB328" s="1" t="s">
        <v>3</v>
      </c>
      <c r="BC328" s="1" t="s">
        <v>3</v>
      </c>
      <c r="BD328" s="1" t="s">
        <v>3</v>
      </c>
      <c r="BE328" s="1" t="s">
        <v>3</v>
      </c>
      <c r="BF328" s="1" t="s">
        <v>3</v>
      </c>
      <c r="BG328" s="1" t="s">
        <v>3</v>
      </c>
      <c r="BH328" s="1" t="s">
        <v>3</v>
      </c>
      <c r="BI328" s="1" t="s">
        <v>3</v>
      </c>
      <c r="BJ328" s="1" t="s">
        <v>3</v>
      </c>
      <c r="BK328" s="1" t="s">
        <v>3</v>
      </c>
      <c r="BL328" s="1" t="s">
        <v>3</v>
      </c>
      <c r="BM328" s="1" t="s">
        <v>3</v>
      </c>
      <c r="BN328" s="1" t="s">
        <v>3</v>
      </c>
      <c r="BO328" s="1" t="s">
        <v>3</v>
      </c>
      <c r="BP328" s="1" t="s">
        <v>3</v>
      </c>
      <c r="BQ328" s="1"/>
      <c r="BR328" s="1"/>
      <c r="BS328" s="1"/>
      <c r="BT328" s="1"/>
      <c r="BU328" s="1"/>
      <c r="BV328" s="1"/>
      <c r="BW328" s="1"/>
      <c r="BX328" s="1">
        <v>0</v>
      </c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>
        <v>0</v>
      </c>
    </row>
    <row r="330" spans="1:245" x14ac:dyDescent="0.2">
      <c r="A330" s="2">
        <v>52</v>
      </c>
      <c r="B330" s="2">
        <f t="shared" ref="B330:G330" si="199">B335</f>
        <v>1</v>
      </c>
      <c r="C330" s="2">
        <f t="shared" si="199"/>
        <v>4</v>
      </c>
      <c r="D330" s="2">
        <f t="shared" si="199"/>
        <v>328</v>
      </c>
      <c r="E330" s="2">
        <f t="shared" si="199"/>
        <v>0</v>
      </c>
      <c r="F330" s="2" t="str">
        <f t="shared" si="199"/>
        <v>Новый раздел</v>
      </c>
      <c r="G330" s="2" t="str">
        <f t="shared" si="199"/>
        <v>Установка урн</v>
      </c>
      <c r="H330" s="2"/>
      <c r="I330" s="2"/>
      <c r="J330" s="2"/>
      <c r="K330" s="2"/>
      <c r="L330" s="2"/>
      <c r="M330" s="2"/>
      <c r="N330" s="2"/>
      <c r="O330" s="2">
        <f t="shared" ref="O330:AT330" si="200">O335</f>
        <v>18751.03</v>
      </c>
      <c r="P330" s="2">
        <f t="shared" si="200"/>
        <v>17578.21</v>
      </c>
      <c r="Q330" s="2">
        <f t="shared" si="200"/>
        <v>0</v>
      </c>
      <c r="R330" s="2">
        <f t="shared" si="200"/>
        <v>0</v>
      </c>
      <c r="S330" s="2">
        <f t="shared" si="200"/>
        <v>1172.82</v>
      </c>
      <c r="T330" s="2">
        <f t="shared" si="200"/>
        <v>0</v>
      </c>
      <c r="U330" s="2">
        <f t="shared" si="200"/>
        <v>6.22</v>
      </c>
      <c r="V330" s="2">
        <f t="shared" si="200"/>
        <v>0</v>
      </c>
      <c r="W330" s="2">
        <f t="shared" si="200"/>
        <v>0</v>
      </c>
      <c r="X330" s="2">
        <f t="shared" si="200"/>
        <v>820.97</v>
      </c>
      <c r="Y330" s="2">
        <f t="shared" si="200"/>
        <v>117.28</v>
      </c>
      <c r="Z330" s="2">
        <f t="shared" si="200"/>
        <v>0</v>
      </c>
      <c r="AA330" s="2">
        <f t="shared" si="200"/>
        <v>0</v>
      </c>
      <c r="AB330" s="2">
        <f t="shared" si="200"/>
        <v>18751.03</v>
      </c>
      <c r="AC330" s="2">
        <f t="shared" si="200"/>
        <v>17578.21</v>
      </c>
      <c r="AD330" s="2">
        <f t="shared" si="200"/>
        <v>0</v>
      </c>
      <c r="AE330" s="2">
        <f t="shared" si="200"/>
        <v>0</v>
      </c>
      <c r="AF330" s="2">
        <f t="shared" si="200"/>
        <v>1172.82</v>
      </c>
      <c r="AG330" s="2">
        <f t="shared" si="200"/>
        <v>0</v>
      </c>
      <c r="AH330" s="2">
        <f t="shared" si="200"/>
        <v>6.22</v>
      </c>
      <c r="AI330" s="2">
        <f t="shared" si="200"/>
        <v>0</v>
      </c>
      <c r="AJ330" s="2">
        <f t="shared" si="200"/>
        <v>0</v>
      </c>
      <c r="AK330" s="2">
        <f t="shared" si="200"/>
        <v>820.97</v>
      </c>
      <c r="AL330" s="2">
        <f t="shared" si="200"/>
        <v>117.28</v>
      </c>
      <c r="AM330" s="2">
        <f t="shared" si="200"/>
        <v>0</v>
      </c>
      <c r="AN330" s="2">
        <f t="shared" si="200"/>
        <v>0</v>
      </c>
      <c r="AO330" s="2">
        <f t="shared" si="200"/>
        <v>0</v>
      </c>
      <c r="AP330" s="2">
        <f t="shared" si="200"/>
        <v>0</v>
      </c>
      <c r="AQ330" s="2">
        <f t="shared" si="200"/>
        <v>0</v>
      </c>
      <c r="AR330" s="2">
        <f t="shared" si="200"/>
        <v>19689.28</v>
      </c>
      <c r="AS330" s="2">
        <f t="shared" si="200"/>
        <v>14583.35</v>
      </c>
      <c r="AT330" s="2">
        <f t="shared" si="200"/>
        <v>0</v>
      </c>
      <c r="AU330" s="2">
        <f t="shared" ref="AU330:BZ330" si="201">AU335</f>
        <v>5105.93</v>
      </c>
      <c r="AV330" s="2">
        <f t="shared" si="201"/>
        <v>17578.21</v>
      </c>
      <c r="AW330" s="2">
        <f t="shared" si="201"/>
        <v>17578.21</v>
      </c>
      <c r="AX330" s="2">
        <f t="shared" si="201"/>
        <v>0</v>
      </c>
      <c r="AY330" s="2">
        <f t="shared" si="201"/>
        <v>17578.21</v>
      </c>
      <c r="AZ330" s="2">
        <f t="shared" si="201"/>
        <v>0</v>
      </c>
      <c r="BA330" s="2">
        <f t="shared" si="201"/>
        <v>0</v>
      </c>
      <c r="BB330" s="2">
        <f t="shared" si="201"/>
        <v>0</v>
      </c>
      <c r="BC330" s="2">
        <f t="shared" si="201"/>
        <v>0</v>
      </c>
      <c r="BD330" s="2">
        <f t="shared" si="201"/>
        <v>0</v>
      </c>
      <c r="BE330" s="2">
        <f t="shared" si="201"/>
        <v>0</v>
      </c>
      <c r="BF330" s="2">
        <f t="shared" si="201"/>
        <v>0</v>
      </c>
      <c r="BG330" s="2">
        <f t="shared" si="201"/>
        <v>0</v>
      </c>
      <c r="BH330" s="2">
        <f t="shared" si="201"/>
        <v>0</v>
      </c>
      <c r="BI330" s="2">
        <f t="shared" si="201"/>
        <v>0</v>
      </c>
      <c r="BJ330" s="2">
        <f t="shared" si="201"/>
        <v>0</v>
      </c>
      <c r="BK330" s="2">
        <f t="shared" si="201"/>
        <v>0</v>
      </c>
      <c r="BL330" s="2">
        <f t="shared" si="201"/>
        <v>0</v>
      </c>
      <c r="BM330" s="2">
        <f t="shared" si="201"/>
        <v>0</v>
      </c>
      <c r="BN330" s="2">
        <f t="shared" si="201"/>
        <v>0</v>
      </c>
      <c r="BO330" s="2">
        <f t="shared" si="201"/>
        <v>0</v>
      </c>
      <c r="BP330" s="2">
        <f t="shared" si="201"/>
        <v>0</v>
      </c>
      <c r="BQ330" s="2">
        <f t="shared" si="201"/>
        <v>0</v>
      </c>
      <c r="BR330" s="2">
        <f t="shared" si="201"/>
        <v>0</v>
      </c>
      <c r="BS330" s="2">
        <f t="shared" si="201"/>
        <v>0</v>
      </c>
      <c r="BT330" s="2">
        <f t="shared" si="201"/>
        <v>0</v>
      </c>
      <c r="BU330" s="2">
        <f t="shared" si="201"/>
        <v>0</v>
      </c>
      <c r="BV330" s="2">
        <f t="shared" si="201"/>
        <v>0</v>
      </c>
      <c r="BW330" s="2">
        <f t="shared" si="201"/>
        <v>0</v>
      </c>
      <c r="BX330" s="2">
        <f t="shared" si="201"/>
        <v>0</v>
      </c>
      <c r="BY330" s="2">
        <f t="shared" si="201"/>
        <v>0</v>
      </c>
      <c r="BZ330" s="2">
        <f t="shared" si="201"/>
        <v>0</v>
      </c>
      <c r="CA330" s="2">
        <f t="shared" ref="CA330:DF330" si="202">CA335</f>
        <v>19689.28</v>
      </c>
      <c r="CB330" s="2">
        <f t="shared" si="202"/>
        <v>14583.35</v>
      </c>
      <c r="CC330" s="2">
        <f t="shared" si="202"/>
        <v>0</v>
      </c>
      <c r="CD330" s="2">
        <f t="shared" si="202"/>
        <v>5105.93</v>
      </c>
      <c r="CE330" s="2">
        <f t="shared" si="202"/>
        <v>17578.21</v>
      </c>
      <c r="CF330" s="2">
        <f t="shared" si="202"/>
        <v>17578.21</v>
      </c>
      <c r="CG330" s="2">
        <f t="shared" si="202"/>
        <v>0</v>
      </c>
      <c r="CH330" s="2">
        <f t="shared" si="202"/>
        <v>17578.21</v>
      </c>
      <c r="CI330" s="2">
        <f t="shared" si="202"/>
        <v>0</v>
      </c>
      <c r="CJ330" s="2">
        <f t="shared" si="202"/>
        <v>0</v>
      </c>
      <c r="CK330" s="2">
        <f t="shared" si="202"/>
        <v>0</v>
      </c>
      <c r="CL330" s="2">
        <f t="shared" si="202"/>
        <v>0</v>
      </c>
      <c r="CM330" s="2">
        <f t="shared" si="202"/>
        <v>0</v>
      </c>
      <c r="CN330" s="2">
        <f t="shared" si="202"/>
        <v>0</v>
      </c>
      <c r="CO330" s="2">
        <f t="shared" si="202"/>
        <v>0</v>
      </c>
      <c r="CP330" s="2">
        <f t="shared" si="202"/>
        <v>0</v>
      </c>
      <c r="CQ330" s="2">
        <f t="shared" si="202"/>
        <v>0</v>
      </c>
      <c r="CR330" s="2">
        <f t="shared" si="202"/>
        <v>0</v>
      </c>
      <c r="CS330" s="2">
        <f t="shared" si="202"/>
        <v>0</v>
      </c>
      <c r="CT330" s="2">
        <f t="shared" si="202"/>
        <v>0</v>
      </c>
      <c r="CU330" s="2">
        <f t="shared" si="202"/>
        <v>0</v>
      </c>
      <c r="CV330" s="2">
        <f t="shared" si="202"/>
        <v>0</v>
      </c>
      <c r="CW330" s="2">
        <f t="shared" si="202"/>
        <v>0</v>
      </c>
      <c r="CX330" s="2">
        <f t="shared" si="202"/>
        <v>0</v>
      </c>
      <c r="CY330" s="2">
        <f t="shared" si="202"/>
        <v>0</v>
      </c>
      <c r="CZ330" s="2">
        <f t="shared" si="202"/>
        <v>0</v>
      </c>
      <c r="DA330" s="2">
        <f t="shared" si="202"/>
        <v>0</v>
      </c>
      <c r="DB330" s="2">
        <f t="shared" si="202"/>
        <v>0</v>
      </c>
      <c r="DC330" s="2">
        <f t="shared" si="202"/>
        <v>0</v>
      </c>
      <c r="DD330" s="2">
        <f t="shared" si="202"/>
        <v>0</v>
      </c>
      <c r="DE330" s="2">
        <f t="shared" si="202"/>
        <v>0</v>
      </c>
      <c r="DF330" s="2">
        <f t="shared" si="202"/>
        <v>0</v>
      </c>
      <c r="DG330" s="3">
        <f t="shared" ref="DG330:EL330" si="203">DG335</f>
        <v>0</v>
      </c>
      <c r="DH330" s="3">
        <f t="shared" si="203"/>
        <v>0</v>
      </c>
      <c r="DI330" s="3">
        <f t="shared" si="203"/>
        <v>0</v>
      </c>
      <c r="DJ330" s="3">
        <f t="shared" si="203"/>
        <v>0</v>
      </c>
      <c r="DK330" s="3">
        <f t="shared" si="203"/>
        <v>0</v>
      </c>
      <c r="DL330" s="3">
        <f t="shared" si="203"/>
        <v>0</v>
      </c>
      <c r="DM330" s="3">
        <f t="shared" si="203"/>
        <v>0</v>
      </c>
      <c r="DN330" s="3">
        <f t="shared" si="203"/>
        <v>0</v>
      </c>
      <c r="DO330" s="3">
        <f t="shared" si="203"/>
        <v>0</v>
      </c>
      <c r="DP330" s="3">
        <f t="shared" si="203"/>
        <v>0</v>
      </c>
      <c r="DQ330" s="3">
        <f t="shared" si="203"/>
        <v>0</v>
      </c>
      <c r="DR330" s="3">
        <f t="shared" si="203"/>
        <v>0</v>
      </c>
      <c r="DS330" s="3">
        <f t="shared" si="203"/>
        <v>0</v>
      </c>
      <c r="DT330" s="3">
        <f t="shared" si="203"/>
        <v>0</v>
      </c>
      <c r="DU330" s="3">
        <f t="shared" si="203"/>
        <v>0</v>
      </c>
      <c r="DV330" s="3">
        <f t="shared" si="203"/>
        <v>0</v>
      </c>
      <c r="DW330" s="3">
        <f t="shared" si="203"/>
        <v>0</v>
      </c>
      <c r="DX330" s="3">
        <f t="shared" si="203"/>
        <v>0</v>
      </c>
      <c r="DY330" s="3">
        <f t="shared" si="203"/>
        <v>0</v>
      </c>
      <c r="DZ330" s="3">
        <f t="shared" si="203"/>
        <v>0</v>
      </c>
      <c r="EA330" s="3">
        <f t="shared" si="203"/>
        <v>0</v>
      </c>
      <c r="EB330" s="3">
        <f t="shared" si="203"/>
        <v>0</v>
      </c>
      <c r="EC330" s="3">
        <f t="shared" si="203"/>
        <v>0</v>
      </c>
      <c r="ED330" s="3">
        <f t="shared" si="203"/>
        <v>0</v>
      </c>
      <c r="EE330" s="3">
        <f t="shared" si="203"/>
        <v>0</v>
      </c>
      <c r="EF330" s="3">
        <f t="shared" si="203"/>
        <v>0</v>
      </c>
      <c r="EG330" s="3">
        <f t="shared" si="203"/>
        <v>0</v>
      </c>
      <c r="EH330" s="3">
        <f t="shared" si="203"/>
        <v>0</v>
      </c>
      <c r="EI330" s="3">
        <f t="shared" si="203"/>
        <v>0</v>
      </c>
      <c r="EJ330" s="3">
        <f t="shared" si="203"/>
        <v>0</v>
      </c>
      <c r="EK330" s="3">
        <f t="shared" si="203"/>
        <v>0</v>
      </c>
      <c r="EL330" s="3">
        <f t="shared" si="203"/>
        <v>0</v>
      </c>
      <c r="EM330" s="3">
        <f t="shared" ref="EM330:FR330" si="204">EM335</f>
        <v>0</v>
      </c>
      <c r="EN330" s="3">
        <f t="shared" si="204"/>
        <v>0</v>
      </c>
      <c r="EO330" s="3">
        <f t="shared" si="204"/>
        <v>0</v>
      </c>
      <c r="EP330" s="3">
        <f t="shared" si="204"/>
        <v>0</v>
      </c>
      <c r="EQ330" s="3">
        <f t="shared" si="204"/>
        <v>0</v>
      </c>
      <c r="ER330" s="3">
        <f t="shared" si="204"/>
        <v>0</v>
      </c>
      <c r="ES330" s="3">
        <f t="shared" si="204"/>
        <v>0</v>
      </c>
      <c r="ET330" s="3">
        <f t="shared" si="204"/>
        <v>0</v>
      </c>
      <c r="EU330" s="3">
        <f t="shared" si="204"/>
        <v>0</v>
      </c>
      <c r="EV330" s="3">
        <f t="shared" si="204"/>
        <v>0</v>
      </c>
      <c r="EW330" s="3">
        <f t="shared" si="204"/>
        <v>0</v>
      </c>
      <c r="EX330" s="3">
        <f t="shared" si="204"/>
        <v>0</v>
      </c>
      <c r="EY330" s="3">
        <f t="shared" si="204"/>
        <v>0</v>
      </c>
      <c r="EZ330" s="3">
        <f t="shared" si="204"/>
        <v>0</v>
      </c>
      <c r="FA330" s="3">
        <f t="shared" si="204"/>
        <v>0</v>
      </c>
      <c r="FB330" s="3">
        <f t="shared" si="204"/>
        <v>0</v>
      </c>
      <c r="FC330" s="3">
        <f t="shared" si="204"/>
        <v>0</v>
      </c>
      <c r="FD330" s="3">
        <f t="shared" si="204"/>
        <v>0</v>
      </c>
      <c r="FE330" s="3">
        <f t="shared" si="204"/>
        <v>0</v>
      </c>
      <c r="FF330" s="3">
        <f t="shared" si="204"/>
        <v>0</v>
      </c>
      <c r="FG330" s="3">
        <f t="shared" si="204"/>
        <v>0</v>
      </c>
      <c r="FH330" s="3">
        <f t="shared" si="204"/>
        <v>0</v>
      </c>
      <c r="FI330" s="3">
        <f t="shared" si="204"/>
        <v>0</v>
      </c>
      <c r="FJ330" s="3">
        <f t="shared" si="204"/>
        <v>0</v>
      </c>
      <c r="FK330" s="3">
        <f t="shared" si="204"/>
        <v>0</v>
      </c>
      <c r="FL330" s="3">
        <f t="shared" si="204"/>
        <v>0</v>
      </c>
      <c r="FM330" s="3">
        <f t="shared" si="204"/>
        <v>0</v>
      </c>
      <c r="FN330" s="3">
        <f t="shared" si="204"/>
        <v>0</v>
      </c>
      <c r="FO330" s="3">
        <f t="shared" si="204"/>
        <v>0</v>
      </c>
      <c r="FP330" s="3">
        <f t="shared" si="204"/>
        <v>0</v>
      </c>
      <c r="FQ330" s="3">
        <f t="shared" si="204"/>
        <v>0</v>
      </c>
      <c r="FR330" s="3">
        <f t="shared" si="204"/>
        <v>0</v>
      </c>
      <c r="FS330" s="3">
        <f t="shared" ref="FS330:GX330" si="205">FS335</f>
        <v>0</v>
      </c>
      <c r="FT330" s="3">
        <f t="shared" si="205"/>
        <v>0</v>
      </c>
      <c r="FU330" s="3">
        <f t="shared" si="205"/>
        <v>0</v>
      </c>
      <c r="FV330" s="3">
        <f t="shared" si="205"/>
        <v>0</v>
      </c>
      <c r="FW330" s="3">
        <f t="shared" si="205"/>
        <v>0</v>
      </c>
      <c r="FX330" s="3">
        <f t="shared" si="205"/>
        <v>0</v>
      </c>
      <c r="FY330" s="3">
        <f t="shared" si="205"/>
        <v>0</v>
      </c>
      <c r="FZ330" s="3">
        <f t="shared" si="205"/>
        <v>0</v>
      </c>
      <c r="GA330" s="3">
        <f t="shared" si="205"/>
        <v>0</v>
      </c>
      <c r="GB330" s="3">
        <f t="shared" si="205"/>
        <v>0</v>
      </c>
      <c r="GC330" s="3">
        <f t="shared" si="205"/>
        <v>0</v>
      </c>
      <c r="GD330" s="3">
        <f t="shared" si="205"/>
        <v>0</v>
      </c>
      <c r="GE330" s="3">
        <f t="shared" si="205"/>
        <v>0</v>
      </c>
      <c r="GF330" s="3">
        <f t="shared" si="205"/>
        <v>0</v>
      </c>
      <c r="GG330" s="3">
        <f t="shared" si="205"/>
        <v>0</v>
      </c>
      <c r="GH330" s="3">
        <f t="shared" si="205"/>
        <v>0</v>
      </c>
      <c r="GI330" s="3">
        <f t="shared" si="205"/>
        <v>0</v>
      </c>
      <c r="GJ330" s="3">
        <f t="shared" si="205"/>
        <v>0</v>
      </c>
      <c r="GK330" s="3">
        <f t="shared" si="205"/>
        <v>0</v>
      </c>
      <c r="GL330" s="3">
        <f t="shared" si="205"/>
        <v>0</v>
      </c>
      <c r="GM330" s="3">
        <f t="shared" si="205"/>
        <v>0</v>
      </c>
      <c r="GN330" s="3">
        <f t="shared" si="205"/>
        <v>0</v>
      </c>
      <c r="GO330" s="3">
        <f t="shared" si="205"/>
        <v>0</v>
      </c>
      <c r="GP330" s="3">
        <f t="shared" si="205"/>
        <v>0</v>
      </c>
      <c r="GQ330" s="3">
        <f t="shared" si="205"/>
        <v>0</v>
      </c>
      <c r="GR330" s="3">
        <f t="shared" si="205"/>
        <v>0</v>
      </c>
      <c r="GS330" s="3">
        <f t="shared" si="205"/>
        <v>0</v>
      </c>
      <c r="GT330" s="3">
        <f t="shared" si="205"/>
        <v>0</v>
      </c>
      <c r="GU330" s="3">
        <f t="shared" si="205"/>
        <v>0</v>
      </c>
      <c r="GV330" s="3">
        <f t="shared" si="205"/>
        <v>0</v>
      </c>
      <c r="GW330" s="3">
        <f t="shared" si="205"/>
        <v>0</v>
      </c>
      <c r="GX330" s="3">
        <f t="shared" si="205"/>
        <v>0</v>
      </c>
    </row>
    <row r="332" spans="1:245" x14ac:dyDescent="0.2">
      <c r="A332">
        <v>17</v>
      </c>
      <c r="B332">
        <v>1</v>
      </c>
      <c r="C332">
        <f>ROW(SmtRes!A117)</f>
        <v>117</v>
      </c>
      <c r="D332">
        <f>ROW(EtalonRes!A113)</f>
        <v>113</v>
      </c>
      <c r="E332" t="s">
        <v>262</v>
      </c>
      <c r="F332" t="s">
        <v>91</v>
      </c>
      <c r="G332" t="s">
        <v>92</v>
      </c>
      <c r="H332" t="s">
        <v>93</v>
      </c>
      <c r="I332">
        <f>ROUND(10/10,9)</f>
        <v>1</v>
      </c>
      <c r="J332">
        <v>0</v>
      </c>
      <c r="O332">
        <f>ROUND(CP332,2)</f>
        <v>4167.68</v>
      </c>
      <c r="P332">
        <f>ROUND(CQ332*I332,2)</f>
        <v>2994.86</v>
      </c>
      <c r="Q332">
        <f>ROUND(CR332*I332,2)</f>
        <v>0</v>
      </c>
      <c r="R332">
        <f>ROUND(CS332*I332,2)</f>
        <v>0</v>
      </c>
      <c r="S332">
        <f>ROUND(CT332*I332,2)</f>
        <v>1172.82</v>
      </c>
      <c r="T332">
        <f>ROUND(CU332*I332,2)</f>
        <v>0</v>
      </c>
      <c r="U332">
        <f>CV332*I332</f>
        <v>6.22</v>
      </c>
      <c r="V332">
        <f>CW332*I332</f>
        <v>0</v>
      </c>
      <c r="W332">
        <f>ROUND(CX332*I332,2)</f>
        <v>0</v>
      </c>
      <c r="X332">
        <f>ROUND(CY332,2)</f>
        <v>820.97</v>
      </c>
      <c r="Y332">
        <f>ROUND(CZ332,2)</f>
        <v>117.28</v>
      </c>
      <c r="AA332">
        <v>55574044</v>
      </c>
      <c r="AB332">
        <f>ROUND((AC332+AD332+AF332),6)</f>
        <v>4167.68</v>
      </c>
      <c r="AC332">
        <f>ROUND((ES332),6)</f>
        <v>2994.86</v>
      </c>
      <c r="AD332">
        <f>ROUND((((ET332)-(EU332))+AE332),6)</f>
        <v>0</v>
      </c>
      <c r="AE332">
        <f>ROUND((EU332),6)</f>
        <v>0</v>
      </c>
      <c r="AF332">
        <f>ROUND((EV332),6)</f>
        <v>1172.82</v>
      </c>
      <c r="AG332">
        <f>ROUND((AP332),6)</f>
        <v>0</v>
      </c>
      <c r="AH332">
        <f>(EW332)</f>
        <v>6.22</v>
      </c>
      <c r="AI332">
        <f>(EX332)</f>
        <v>0</v>
      </c>
      <c r="AJ332">
        <f>(AS332)</f>
        <v>0</v>
      </c>
      <c r="AK332">
        <v>4167.68</v>
      </c>
      <c r="AL332">
        <v>2994.86</v>
      </c>
      <c r="AM332">
        <v>0</v>
      </c>
      <c r="AN332">
        <v>0</v>
      </c>
      <c r="AO332">
        <v>1172.82</v>
      </c>
      <c r="AP332">
        <v>0</v>
      </c>
      <c r="AQ332">
        <v>6.22</v>
      </c>
      <c r="AR332">
        <v>0</v>
      </c>
      <c r="AS332">
        <v>0</v>
      </c>
      <c r="AT332">
        <v>70</v>
      </c>
      <c r="AU332">
        <v>10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 t="s">
        <v>3</v>
      </c>
      <c r="BE332" t="s">
        <v>3</v>
      </c>
      <c r="BF332" t="s">
        <v>3</v>
      </c>
      <c r="BG332" t="s">
        <v>3</v>
      </c>
      <c r="BH332">
        <v>0</v>
      </c>
      <c r="BI332">
        <v>4</v>
      </c>
      <c r="BJ332" t="s">
        <v>94</v>
      </c>
      <c r="BM332">
        <v>0</v>
      </c>
      <c r="BN332">
        <v>0</v>
      </c>
      <c r="BO332" t="s">
        <v>3</v>
      </c>
      <c r="BP332">
        <v>0</v>
      </c>
      <c r="BQ332">
        <v>1</v>
      </c>
      <c r="BR332">
        <v>0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 t="s">
        <v>3</v>
      </c>
      <c r="BZ332">
        <v>70</v>
      </c>
      <c r="CA332">
        <v>10</v>
      </c>
      <c r="CE332">
        <v>0</v>
      </c>
      <c r="CF332">
        <v>0</v>
      </c>
      <c r="CG332">
        <v>0</v>
      </c>
      <c r="CM332">
        <v>0</v>
      </c>
      <c r="CN332" t="s">
        <v>3</v>
      </c>
      <c r="CO332">
        <v>0</v>
      </c>
      <c r="CP332">
        <f>(P332+Q332+S332)</f>
        <v>4167.68</v>
      </c>
      <c r="CQ332">
        <f>(AC332*BC332*AW332)</f>
        <v>2994.86</v>
      </c>
      <c r="CR332">
        <f>((((ET332)*BB332-(EU332)*BS332)+AE332*BS332)*AV332)</f>
        <v>0</v>
      </c>
      <c r="CS332">
        <f>(AE332*BS332*AV332)</f>
        <v>0</v>
      </c>
      <c r="CT332">
        <f>(AF332*BA332*AV332)</f>
        <v>1172.82</v>
      </c>
      <c r="CU332">
        <f>AG332</f>
        <v>0</v>
      </c>
      <c r="CV332">
        <f>(AH332*AV332)</f>
        <v>6.22</v>
      </c>
      <c r="CW332">
        <f>AI332</f>
        <v>0</v>
      </c>
      <c r="CX332">
        <f>AJ332</f>
        <v>0</v>
      </c>
      <c r="CY332">
        <f>((S332*BZ332)/100)</f>
        <v>820.97399999999993</v>
      </c>
      <c r="CZ332">
        <f>((S332*CA332)/100)</f>
        <v>117.28199999999998</v>
      </c>
      <c r="DC332" t="s">
        <v>3</v>
      </c>
      <c r="DD332" t="s">
        <v>3</v>
      </c>
      <c r="DE332" t="s">
        <v>3</v>
      </c>
      <c r="DF332" t="s">
        <v>3</v>
      </c>
      <c r="DG332" t="s">
        <v>3</v>
      </c>
      <c r="DH332" t="s">
        <v>3</v>
      </c>
      <c r="DI332" t="s">
        <v>3</v>
      </c>
      <c r="DJ332" t="s">
        <v>3</v>
      </c>
      <c r="DK332" t="s">
        <v>3</v>
      </c>
      <c r="DL332" t="s">
        <v>3</v>
      </c>
      <c r="DM332" t="s">
        <v>3</v>
      </c>
      <c r="DN332">
        <v>0</v>
      </c>
      <c r="DO332">
        <v>0</v>
      </c>
      <c r="DP332">
        <v>1</v>
      </c>
      <c r="DQ332">
        <v>1</v>
      </c>
      <c r="DU332">
        <v>1010</v>
      </c>
      <c r="DV332" t="s">
        <v>93</v>
      </c>
      <c r="DW332" t="s">
        <v>93</v>
      </c>
      <c r="DX332">
        <v>10</v>
      </c>
      <c r="EE332">
        <v>55317522</v>
      </c>
      <c r="EF332">
        <v>1</v>
      </c>
      <c r="EG332" t="s">
        <v>19</v>
      </c>
      <c r="EH332">
        <v>0</v>
      </c>
      <c r="EI332" t="s">
        <v>3</v>
      </c>
      <c r="EJ332">
        <v>4</v>
      </c>
      <c r="EK332">
        <v>0</v>
      </c>
      <c r="EL332" t="s">
        <v>20</v>
      </c>
      <c r="EM332" t="s">
        <v>21</v>
      </c>
      <c r="EO332" t="s">
        <v>3</v>
      </c>
      <c r="EQ332">
        <v>0</v>
      </c>
      <c r="ER332">
        <v>4167.68</v>
      </c>
      <c r="ES332">
        <v>2994.86</v>
      </c>
      <c r="ET332">
        <v>0</v>
      </c>
      <c r="EU332">
        <v>0</v>
      </c>
      <c r="EV332">
        <v>1172.82</v>
      </c>
      <c r="EW332">
        <v>6.22</v>
      </c>
      <c r="EX332">
        <v>0</v>
      </c>
      <c r="EY332">
        <v>0</v>
      </c>
      <c r="FQ332">
        <v>0</v>
      </c>
      <c r="FR332">
        <f>ROUND(IF(AND(BH332=3,BI332=3),P332,0),2)</f>
        <v>0</v>
      </c>
      <c r="FS332">
        <v>0</v>
      </c>
      <c r="FX332">
        <v>70</v>
      </c>
      <c r="FY332">
        <v>10</v>
      </c>
      <c r="GA332" t="s">
        <v>3</v>
      </c>
      <c r="GD332">
        <v>0</v>
      </c>
      <c r="GF332">
        <v>1404583839</v>
      </c>
      <c r="GG332">
        <v>2</v>
      </c>
      <c r="GH332">
        <v>1</v>
      </c>
      <c r="GI332">
        <v>-2</v>
      </c>
      <c r="GJ332">
        <v>0</v>
      </c>
      <c r="GK332">
        <f>ROUND(R332*(R12)/100,2)</f>
        <v>0</v>
      </c>
      <c r="GL332">
        <f>ROUND(IF(AND(BH332=3,BI332=3,FS332&lt;&gt;0),P332,0),2)</f>
        <v>0</v>
      </c>
      <c r="GM332">
        <f>ROUND(O332+X332+Y332+GK332,2)+GX332</f>
        <v>5105.93</v>
      </c>
      <c r="GN332">
        <f>IF(OR(BI332=0,BI332=1),ROUND(O332+X332+Y332+GK332,2),0)</f>
        <v>0</v>
      </c>
      <c r="GO332">
        <f>IF(BI332=2,ROUND(O332+X332+Y332+GK332,2),0)</f>
        <v>0</v>
      </c>
      <c r="GP332">
        <f>IF(BI332=4,ROUND(O332+X332+Y332+GK332,2)+GX332,0)</f>
        <v>5105.93</v>
      </c>
      <c r="GR332">
        <v>0</v>
      </c>
      <c r="GS332">
        <v>3</v>
      </c>
      <c r="GT332">
        <v>0</v>
      </c>
      <c r="GU332" t="s">
        <v>3</v>
      </c>
      <c r="GV332">
        <f>ROUND((GT332),6)</f>
        <v>0</v>
      </c>
      <c r="GW332">
        <v>1</v>
      </c>
      <c r="GX332">
        <f>ROUND(HC332*I332,2)</f>
        <v>0</v>
      </c>
      <c r="HA332">
        <v>0</v>
      </c>
      <c r="HB332">
        <v>0</v>
      </c>
      <c r="HC332">
        <f>GV332*GW332</f>
        <v>0</v>
      </c>
      <c r="IK332">
        <v>0</v>
      </c>
    </row>
    <row r="333" spans="1:245" x14ac:dyDescent="0.2">
      <c r="A333">
        <v>17</v>
      </c>
      <c r="B333">
        <v>1</v>
      </c>
      <c r="E333" t="s">
        <v>263</v>
      </c>
      <c r="F333" t="s">
        <v>96</v>
      </c>
      <c r="G333" t="s">
        <v>264</v>
      </c>
      <c r="H333" t="s">
        <v>180</v>
      </c>
      <c r="I333">
        <v>5</v>
      </c>
      <c r="J333">
        <v>0</v>
      </c>
      <c r="O333">
        <f>ROUND(CP333,2)</f>
        <v>14583.35</v>
      </c>
      <c r="P333">
        <f>ROUND(CQ333*I333,2)</f>
        <v>14583.35</v>
      </c>
      <c r="Q333">
        <f>ROUND(CR333*I333,2)</f>
        <v>0</v>
      </c>
      <c r="R333">
        <f>ROUND(CS333*I333,2)</f>
        <v>0</v>
      </c>
      <c r="S333">
        <f>ROUND(CT333*I333,2)</f>
        <v>0</v>
      </c>
      <c r="T333">
        <f>ROUND(CU333*I333,2)</f>
        <v>0</v>
      </c>
      <c r="U333">
        <f>CV333*I333</f>
        <v>0</v>
      </c>
      <c r="V333">
        <f>CW333*I333</f>
        <v>0</v>
      </c>
      <c r="W333">
        <f>ROUND(CX333*I333,2)</f>
        <v>0</v>
      </c>
      <c r="X333">
        <f>ROUND(CY333,2)</f>
        <v>0</v>
      </c>
      <c r="Y333">
        <f>ROUND(CZ333,2)</f>
        <v>0</v>
      </c>
      <c r="AA333">
        <v>55574044</v>
      </c>
      <c r="AB333">
        <f>ROUND((AC333+AD333+AF333),6)</f>
        <v>2916.67</v>
      </c>
      <c r="AC333">
        <f>ROUND((ES333),6)</f>
        <v>2916.67</v>
      </c>
      <c r="AD333">
        <f>ROUND((((ET333)-(EU333))+AE333),6)</f>
        <v>0</v>
      </c>
      <c r="AE333">
        <f>ROUND((EU333),6)</f>
        <v>0</v>
      </c>
      <c r="AF333">
        <f>ROUND((EV333),6)</f>
        <v>0</v>
      </c>
      <c r="AG333">
        <f>ROUND((AP333),6)</f>
        <v>0</v>
      </c>
      <c r="AH333">
        <f>(EW333)</f>
        <v>0</v>
      </c>
      <c r="AI333">
        <f>(EX333)</f>
        <v>0</v>
      </c>
      <c r="AJ333">
        <f>(AS333)</f>
        <v>0</v>
      </c>
      <c r="AK333">
        <v>2916.67</v>
      </c>
      <c r="AL333">
        <v>2916.67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 t="s">
        <v>3</v>
      </c>
      <c r="BE333" t="s">
        <v>3</v>
      </c>
      <c r="BF333" t="s">
        <v>3</v>
      </c>
      <c r="BG333" t="s">
        <v>3</v>
      </c>
      <c r="BH333">
        <v>3</v>
      </c>
      <c r="BI333">
        <v>1</v>
      </c>
      <c r="BJ333" t="s">
        <v>3</v>
      </c>
      <c r="BM333">
        <v>6001</v>
      </c>
      <c r="BN333">
        <v>0</v>
      </c>
      <c r="BO333" t="s">
        <v>3</v>
      </c>
      <c r="BP333">
        <v>0</v>
      </c>
      <c r="BQ333">
        <v>0</v>
      </c>
      <c r="BR333">
        <v>0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 t="s">
        <v>3</v>
      </c>
      <c r="BZ333">
        <v>0</v>
      </c>
      <c r="CA333">
        <v>0</v>
      </c>
      <c r="CE333">
        <v>0</v>
      </c>
      <c r="CF333">
        <v>0</v>
      </c>
      <c r="CG333">
        <v>0</v>
      </c>
      <c r="CM333">
        <v>0</v>
      </c>
      <c r="CN333" t="s">
        <v>3</v>
      </c>
      <c r="CO333">
        <v>0</v>
      </c>
      <c r="CP333">
        <f>(P333+Q333+S333)</f>
        <v>14583.35</v>
      </c>
      <c r="CQ333">
        <f>(AC333*BC333*AW333)</f>
        <v>2916.67</v>
      </c>
      <c r="CR333">
        <f>((((ET333)*BB333-(EU333)*BS333)+AE333*BS333)*AV333)</f>
        <v>0</v>
      </c>
      <c r="CS333">
        <f>(AE333*BS333*AV333)</f>
        <v>0</v>
      </c>
      <c r="CT333">
        <f>(AF333*BA333*AV333)</f>
        <v>0</v>
      </c>
      <c r="CU333">
        <f>AG333</f>
        <v>0</v>
      </c>
      <c r="CV333">
        <f>(AH333*AV333)</f>
        <v>0</v>
      </c>
      <c r="CW333">
        <f>AI333</f>
        <v>0</v>
      </c>
      <c r="CX333">
        <f>AJ333</f>
        <v>0</v>
      </c>
      <c r="CY333">
        <f>((S333*BZ333)/100)</f>
        <v>0</v>
      </c>
      <c r="CZ333">
        <f>((S333*CA333)/100)</f>
        <v>0</v>
      </c>
      <c r="DC333" t="s">
        <v>3</v>
      </c>
      <c r="DD333" t="s">
        <v>3</v>
      </c>
      <c r="DE333" t="s">
        <v>3</v>
      </c>
      <c r="DF333" t="s">
        <v>3</v>
      </c>
      <c r="DG333" t="s">
        <v>3</v>
      </c>
      <c r="DH333" t="s">
        <v>3</v>
      </c>
      <c r="DI333" t="s">
        <v>3</v>
      </c>
      <c r="DJ333" t="s">
        <v>3</v>
      </c>
      <c r="DK333" t="s">
        <v>3</v>
      </c>
      <c r="DL333" t="s">
        <v>3</v>
      </c>
      <c r="DM333" t="s">
        <v>3</v>
      </c>
      <c r="DN333">
        <v>0</v>
      </c>
      <c r="DO333">
        <v>0</v>
      </c>
      <c r="DP333">
        <v>1</v>
      </c>
      <c r="DQ333">
        <v>1</v>
      </c>
      <c r="DU333">
        <v>1010</v>
      </c>
      <c r="DV333" t="s">
        <v>180</v>
      </c>
      <c r="DW333" t="s">
        <v>180</v>
      </c>
      <c r="DX333">
        <v>1</v>
      </c>
      <c r="EE333">
        <v>55525620</v>
      </c>
      <c r="EF333">
        <v>0</v>
      </c>
      <c r="EG333" t="s">
        <v>220</v>
      </c>
      <c r="EH333">
        <v>0</v>
      </c>
      <c r="EI333" t="s">
        <v>3</v>
      </c>
      <c r="EJ333">
        <v>1</v>
      </c>
      <c r="EK333">
        <v>6001</v>
      </c>
      <c r="EL333" t="s">
        <v>221</v>
      </c>
      <c r="EM333" t="s">
        <v>220</v>
      </c>
      <c r="EO333" t="s">
        <v>3</v>
      </c>
      <c r="EQ333">
        <v>0</v>
      </c>
      <c r="ER333">
        <v>2916.67</v>
      </c>
      <c r="ES333">
        <v>2916.67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5</v>
      </c>
      <c r="FC333">
        <v>1</v>
      </c>
      <c r="FD333">
        <v>18</v>
      </c>
      <c r="FF333">
        <v>3500</v>
      </c>
      <c r="FQ333">
        <v>0</v>
      </c>
      <c r="FR333">
        <f>ROUND(IF(AND(BH333=3,BI333=3),P333,0),2)</f>
        <v>0</v>
      </c>
      <c r="FS333">
        <v>0</v>
      </c>
      <c r="FX333">
        <v>0</v>
      </c>
      <c r="FY333">
        <v>0</v>
      </c>
      <c r="GA333" t="s">
        <v>265</v>
      </c>
      <c r="GD333">
        <v>0</v>
      </c>
      <c r="GF333">
        <v>-1297840569</v>
      </c>
      <c r="GG333">
        <v>2</v>
      </c>
      <c r="GH333">
        <v>3</v>
      </c>
      <c r="GI333">
        <v>-2</v>
      </c>
      <c r="GJ333">
        <v>0</v>
      </c>
      <c r="GK333">
        <f>ROUND(R333*(R12)/100,2)</f>
        <v>0</v>
      </c>
      <c r="GL333">
        <f>ROUND(IF(AND(BH333=3,BI333=3,FS333&lt;&gt;0),P333,0),2)</f>
        <v>0</v>
      </c>
      <c r="GM333">
        <f>ROUND(O333+X333+Y333+GK333,2)+GX333</f>
        <v>14583.35</v>
      </c>
      <c r="GN333">
        <f>IF(OR(BI333=0,BI333=1),ROUND(O333+X333+Y333+GK333,2),0)</f>
        <v>14583.35</v>
      </c>
      <c r="GO333">
        <f>IF(BI333=2,ROUND(O333+X333+Y333+GK333,2),0)</f>
        <v>0</v>
      </c>
      <c r="GP333">
        <f>IF(BI333=4,ROUND(O333+X333+Y333+GK333,2)+GX333,0)</f>
        <v>0</v>
      </c>
      <c r="GR333">
        <v>1</v>
      </c>
      <c r="GS333">
        <v>1</v>
      </c>
      <c r="GT333">
        <v>0</v>
      </c>
      <c r="GU333" t="s">
        <v>3</v>
      </c>
      <c r="GV333">
        <f>ROUND((GT333),6)</f>
        <v>0</v>
      </c>
      <c r="GW333">
        <v>1</v>
      </c>
      <c r="GX333">
        <f>ROUND(HC333*I333,2)</f>
        <v>0</v>
      </c>
      <c r="HA333">
        <v>0</v>
      </c>
      <c r="HB333">
        <v>0</v>
      </c>
      <c r="HC333">
        <f>GV333*GW333</f>
        <v>0</v>
      </c>
      <c r="IK333">
        <v>0</v>
      </c>
    </row>
    <row r="335" spans="1:245" x14ac:dyDescent="0.2">
      <c r="A335" s="2">
        <v>51</v>
      </c>
      <c r="B335" s="2">
        <f>B328</f>
        <v>1</v>
      </c>
      <c r="C335" s="2">
        <f>A328</f>
        <v>4</v>
      </c>
      <c r="D335" s="2">
        <f>ROW(A328)</f>
        <v>328</v>
      </c>
      <c r="E335" s="2"/>
      <c r="F335" s="2" t="str">
        <f>IF(F328&lt;&gt;"",F328,"")</f>
        <v>Новый раздел</v>
      </c>
      <c r="G335" s="2" t="str">
        <f>IF(G328&lt;&gt;"",G328,"")</f>
        <v>Установка урн</v>
      </c>
      <c r="H335" s="2">
        <v>0</v>
      </c>
      <c r="I335" s="2"/>
      <c r="J335" s="2"/>
      <c r="K335" s="2"/>
      <c r="L335" s="2"/>
      <c r="M335" s="2"/>
      <c r="N335" s="2"/>
      <c r="O335" s="2">
        <f t="shared" ref="O335:T335" si="206">ROUND(AB335,2)</f>
        <v>18751.03</v>
      </c>
      <c r="P335" s="2">
        <f t="shared" si="206"/>
        <v>17578.21</v>
      </c>
      <c r="Q335" s="2">
        <f t="shared" si="206"/>
        <v>0</v>
      </c>
      <c r="R335" s="2">
        <f t="shared" si="206"/>
        <v>0</v>
      </c>
      <c r="S335" s="2">
        <f t="shared" si="206"/>
        <v>1172.82</v>
      </c>
      <c r="T335" s="2">
        <f t="shared" si="206"/>
        <v>0</v>
      </c>
      <c r="U335" s="2">
        <f>AH335</f>
        <v>6.22</v>
      </c>
      <c r="V335" s="2">
        <f>AI335</f>
        <v>0</v>
      </c>
      <c r="W335" s="2">
        <f>ROUND(AJ335,2)</f>
        <v>0</v>
      </c>
      <c r="X335" s="2">
        <f>ROUND(AK335,2)</f>
        <v>820.97</v>
      </c>
      <c r="Y335" s="2">
        <f>ROUND(AL335,2)</f>
        <v>117.28</v>
      </c>
      <c r="Z335" s="2"/>
      <c r="AA335" s="2"/>
      <c r="AB335" s="2">
        <f>ROUND(SUMIF(AA332:AA333,"=55574044",O332:O333),2)</f>
        <v>18751.03</v>
      </c>
      <c r="AC335" s="2">
        <f>ROUND(SUMIF(AA332:AA333,"=55574044",P332:P333),2)</f>
        <v>17578.21</v>
      </c>
      <c r="AD335" s="2">
        <f>ROUND(SUMIF(AA332:AA333,"=55574044",Q332:Q333),2)</f>
        <v>0</v>
      </c>
      <c r="AE335" s="2">
        <f>ROUND(SUMIF(AA332:AA333,"=55574044",R332:R333),2)</f>
        <v>0</v>
      </c>
      <c r="AF335" s="2">
        <f>ROUND(SUMIF(AA332:AA333,"=55574044",S332:S333),2)</f>
        <v>1172.82</v>
      </c>
      <c r="AG335" s="2">
        <f>ROUND(SUMIF(AA332:AA333,"=55574044",T332:T333),2)</f>
        <v>0</v>
      </c>
      <c r="AH335" s="2">
        <f>SUMIF(AA332:AA333,"=55574044",U332:U333)</f>
        <v>6.22</v>
      </c>
      <c r="AI335" s="2">
        <f>SUMIF(AA332:AA333,"=55574044",V332:V333)</f>
        <v>0</v>
      </c>
      <c r="AJ335" s="2">
        <f>ROUND(SUMIF(AA332:AA333,"=55574044",W332:W333),2)</f>
        <v>0</v>
      </c>
      <c r="AK335" s="2">
        <f>ROUND(SUMIF(AA332:AA333,"=55574044",X332:X333),2)</f>
        <v>820.97</v>
      </c>
      <c r="AL335" s="2">
        <f>ROUND(SUMIF(AA332:AA333,"=55574044",Y332:Y333),2)</f>
        <v>117.28</v>
      </c>
      <c r="AM335" s="2"/>
      <c r="AN335" s="2"/>
      <c r="AO335" s="2">
        <f t="shared" ref="AO335:BC335" si="207">ROUND(BX335,2)</f>
        <v>0</v>
      </c>
      <c r="AP335" s="2">
        <f t="shared" si="207"/>
        <v>0</v>
      </c>
      <c r="AQ335" s="2">
        <f t="shared" si="207"/>
        <v>0</v>
      </c>
      <c r="AR335" s="2">
        <f t="shared" si="207"/>
        <v>19689.28</v>
      </c>
      <c r="AS335" s="2">
        <f t="shared" si="207"/>
        <v>14583.35</v>
      </c>
      <c r="AT335" s="2">
        <f t="shared" si="207"/>
        <v>0</v>
      </c>
      <c r="AU335" s="2">
        <f t="shared" si="207"/>
        <v>5105.93</v>
      </c>
      <c r="AV335" s="2">
        <f t="shared" si="207"/>
        <v>17578.21</v>
      </c>
      <c r="AW335" s="2">
        <f t="shared" si="207"/>
        <v>17578.21</v>
      </c>
      <c r="AX335" s="2">
        <f t="shared" si="207"/>
        <v>0</v>
      </c>
      <c r="AY335" s="2">
        <f t="shared" si="207"/>
        <v>17578.21</v>
      </c>
      <c r="AZ335" s="2">
        <f t="shared" si="207"/>
        <v>0</v>
      </c>
      <c r="BA335" s="2">
        <f t="shared" si="207"/>
        <v>0</v>
      </c>
      <c r="BB335" s="2">
        <f t="shared" si="207"/>
        <v>0</v>
      </c>
      <c r="BC335" s="2">
        <f t="shared" si="207"/>
        <v>0</v>
      </c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>
        <f>ROUND(SUMIF(AA332:AA333,"=55574044",FQ332:FQ333),2)</f>
        <v>0</v>
      </c>
      <c r="BY335" s="2">
        <f>ROUND(SUMIF(AA332:AA333,"=55574044",FR332:FR333),2)</f>
        <v>0</v>
      </c>
      <c r="BZ335" s="2">
        <f>ROUND(SUMIF(AA332:AA333,"=55574044",GL332:GL333),2)</f>
        <v>0</v>
      </c>
      <c r="CA335" s="2">
        <f>ROUND(SUMIF(AA332:AA333,"=55574044",GM332:GM333),2)</f>
        <v>19689.28</v>
      </c>
      <c r="CB335" s="2">
        <f>ROUND(SUMIF(AA332:AA333,"=55574044",GN332:GN333),2)</f>
        <v>14583.35</v>
      </c>
      <c r="CC335" s="2">
        <f>ROUND(SUMIF(AA332:AA333,"=55574044",GO332:GO333),2)</f>
        <v>0</v>
      </c>
      <c r="CD335" s="2">
        <f>ROUND(SUMIF(AA332:AA333,"=55574044",GP332:GP333),2)</f>
        <v>5105.93</v>
      </c>
      <c r="CE335" s="2">
        <f>AC335-BX335</f>
        <v>17578.21</v>
      </c>
      <c r="CF335" s="2">
        <f>AC335-BY335</f>
        <v>17578.21</v>
      </c>
      <c r="CG335" s="2">
        <f>BX335-BZ335</f>
        <v>0</v>
      </c>
      <c r="CH335" s="2">
        <f>AC335-BX335-BY335+BZ335</f>
        <v>17578.21</v>
      </c>
      <c r="CI335" s="2">
        <f>BY335-BZ335</f>
        <v>0</v>
      </c>
      <c r="CJ335" s="2">
        <f>ROUND(SUMIF(AA332:AA333,"=55574044",GX332:GX333),2)</f>
        <v>0</v>
      </c>
      <c r="CK335" s="2">
        <f>ROUND(SUMIF(AA332:AA333,"=55574044",GY332:GY333),2)</f>
        <v>0</v>
      </c>
      <c r="CL335" s="2">
        <f>ROUND(SUMIF(AA332:AA333,"=55574044",GZ332:GZ333),2)</f>
        <v>0</v>
      </c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>
        <v>0</v>
      </c>
    </row>
    <row r="337" spans="1:23" x14ac:dyDescent="0.2">
      <c r="A337" s="4">
        <v>50</v>
      </c>
      <c r="B337" s="4">
        <v>0</v>
      </c>
      <c r="C337" s="4">
        <v>0</v>
      </c>
      <c r="D337" s="4">
        <v>1</v>
      </c>
      <c r="E337" s="4">
        <v>201</v>
      </c>
      <c r="F337" s="4">
        <f>ROUND(Source!O335,O337)</f>
        <v>18751.03</v>
      </c>
      <c r="G337" s="4" t="s">
        <v>34</v>
      </c>
      <c r="H337" s="4" t="s">
        <v>35</v>
      </c>
      <c r="I337" s="4"/>
      <c r="J337" s="4"/>
      <c r="K337" s="4">
        <v>201</v>
      </c>
      <c r="L337" s="4">
        <v>1</v>
      </c>
      <c r="M337" s="4">
        <v>3</v>
      </c>
      <c r="N337" s="4" t="s">
        <v>3</v>
      </c>
      <c r="O337" s="4">
        <v>2</v>
      </c>
      <c r="P337" s="4"/>
      <c r="Q337" s="4"/>
      <c r="R337" s="4"/>
      <c r="S337" s="4"/>
      <c r="T337" s="4"/>
      <c r="U337" s="4"/>
      <c r="V337" s="4"/>
      <c r="W337" s="4"/>
    </row>
    <row r="338" spans="1:23" x14ac:dyDescent="0.2">
      <c r="A338" s="4">
        <v>50</v>
      </c>
      <c r="B338" s="4">
        <v>0</v>
      </c>
      <c r="C338" s="4">
        <v>0</v>
      </c>
      <c r="D338" s="4">
        <v>1</v>
      </c>
      <c r="E338" s="4">
        <v>202</v>
      </c>
      <c r="F338" s="4">
        <f>ROUND(Source!P335,O338)</f>
        <v>17578.21</v>
      </c>
      <c r="G338" s="4" t="s">
        <v>36</v>
      </c>
      <c r="H338" s="4" t="s">
        <v>37</v>
      </c>
      <c r="I338" s="4"/>
      <c r="J338" s="4"/>
      <c r="K338" s="4">
        <v>202</v>
      </c>
      <c r="L338" s="4">
        <v>2</v>
      </c>
      <c r="M338" s="4">
        <v>3</v>
      </c>
      <c r="N338" s="4" t="s">
        <v>3</v>
      </c>
      <c r="O338" s="4">
        <v>2</v>
      </c>
      <c r="P338" s="4"/>
      <c r="Q338" s="4"/>
      <c r="R338" s="4"/>
      <c r="S338" s="4"/>
      <c r="T338" s="4"/>
      <c r="U338" s="4"/>
      <c r="V338" s="4"/>
      <c r="W338" s="4"/>
    </row>
    <row r="339" spans="1:23" x14ac:dyDescent="0.2">
      <c r="A339" s="4">
        <v>50</v>
      </c>
      <c r="B339" s="4">
        <v>0</v>
      </c>
      <c r="C339" s="4">
        <v>0</v>
      </c>
      <c r="D339" s="4">
        <v>1</v>
      </c>
      <c r="E339" s="4">
        <v>222</v>
      </c>
      <c r="F339" s="4">
        <f>ROUND(Source!AO335,O339)</f>
        <v>0</v>
      </c>
      <c r="G339" s="4" t="s">
        <v>38</v>
      </c>
      <c r="H339" s="4" t="s">
        <v>39</v>
      </c>
      <c r="I339" s="4"/>
      <c r="J339" s="4"/>
      <c r="K339" s="4">
        <v>222</v>
      </c>
      <c r="L339" s="4">
        <v>3</v>
      </c>
      <c r="M339" s="4">
        <v>3</v>
      </c>
      <c r="N339" s="4" t="s">
        <v>3</v>
      </c>
      <c r="O339" s="4">
        <v>2</v>
      </c>
      <c r="P339" s="4"/>
      <c r="Q339" s="4"/>
      <c r="R339" s="4"/>
      <c r="S339" s="4"/>
      <c r="T339" s="4"/>
      <c r="U339" s="4"/>
      <c r="V339" s="4"/>
      <c r="W339" s="4"/>
    </row>
    <row r="340" spans="1:23" x14ac:dyDescent="0.2">
      <c r="A340" s="4">
        <v>50</v>
      </c>
      <c r="B340" s="4">
        <v>0</v>
      </c>
      <c r="C340" s="4">
        <v>0</v>
      </c>
      <c r="D340" s="4">
        <v>1</v>
      </c>
      <c r="E340" s="4">
        <v>225</v>
      </c>
      <c r="F340" s="4">
        <f>ROUND(Source!AV335,O340)</f>
        <v>17578.21</v>
      </c>
      <c r="G340" s="4" t="s">
        <v>40</v>
      </c>
      <c r="H340" s="4" t="s">
        <v>41</v>
      </c>
      <c r="I340" s="4"/>
      <c r="J340" s="4"/>
      <c r="K340" s="4">
        <v>225</v>
      </c>
      <c r="L340" s="4">
        <v>4</v>
      </c>
      <c r="M340" s="4">
        <v>3</v>
      </c>
      <c r="N340" s="4" t="s">
        <v>3</v>
      </c>
      <c r="O340" s="4">
        <v>2</v>
      </c>
      <c r="P340" s="4"/>
      <c r="Q340" s="4"/>
      <c r="R340" s="4"/>
      <c r="S340" s="4"/>
      <c r="T340" s="4"/>
      <c r="U340" s="4"/>
      <c r="V340" s="4"/>
      <c r="W340" s="4"/>
    </row>
    <row r="341" spans="1:23" x14ac:dyDescent="0.2">
      <c r="A341" s="4">
        <v>50</v>
      </c>
      <c r="B341" s="4">
        <v>0</v>
      </c>
      <c r="C341" s="4">
        <v>0</v>
      </c>
      <c r="D341" s="4">
        <v>1</v>
      </c>
      <c r="E341" s="4">
        <v>226</v>
      </c>
      <c r="F341" s="4">
        <f>ROUND(Source!AW335,O341)</f>
        <v>17578.21</v>
      </c>
      <c r="G341" s="4" t="s">
        <v>42</v>
      </c>
      <c r="H341" s="4" t="s">
        <v>43</v>
      </c>
      <c r="I341" s="4"/>
      <c r="J341" s="4"/>
      <c r="K341" s="4">
        <v>226</v>
      </c>
      <c r="L341" s="4">
        <v>5</v>
      </c>
      <c r="M341" s="4">
        <v>3</v>
      </c>
      <c r="N341" s="4" t="s">
        <v>3</v>
      </c>
      <c r="O341" s="4">
        <v>2</v>
      </c>
      <c r="P341" s="4"/>
      <c r="Q341" s="4"/>
      <c r="R341" s="4"/>
      <c r="S341" s="4"/>
      <c r="T341" s="4"/>
      <c r="U341" s="4"/>
      <c r="V341" s="4"/>
      <c r="W341" s="4"/>
    </row>
    <row r="342" spans="1:23" x14ac:dyDescent="0.2">
      <c r="A342" s="4">
        <v>50</v>
      </c>
      <c r="B342" s="4">
        <v>0</v>
      </c>
      <c r="C342" s="4">
        <v>0</v>
      </c>
      <c r="D342" s="4">
        <v>1</v>
      </c>
      <c r="E342" s="4">
        <v>227</v>
      </c>
      <c r="F342" s="4">
        <f>ROUND(Source!AX335,O342)</f>
        <v>0</v>
      </c>
      <c r="G342" s="4" t="s">
        <v>44</v>
      </c>
      <c r="H342" s="4" t="s">
        <v>45</v>
      </c>
      <c r="I342" s="4"/>
      <c r="J342" s="4"/>
      <c r="K342" s="4">
        <v>227</v>
      </c>
      <c r="L342" s="4">
        <v>6</v>
      </c>
      <c r="M342" s="4">
        <v>3</v>
      </c>
      <c r="N342" s="4" t="s">
        <v>3</v>
      </c>
      <c r="O342" s="4">
        <v>2</v>
      </c>
      <c r="P342" s="4"/>
      <c r="Q342" s="4"/>
      <c r="R342" s="4"/>
      <c r="S342" s="4"/>
      <c r="T342" s="4"/>
      <c r="U342" s="4"/>
      <c r="V342" s="4"/>
      <c r="W342" s="4"/>
    </row>
    <row r="343" spans="1:23" x14ac:dyDescent="0.2">
      <c r="A343" s="4">
        <v>50</v>
      </c>
      <c r="B343" s="4">
        <v>0</v>
      </c>
      <c r="C343" s="4">
        <v>0</v>
      </c>
      <c r="D343" s="4">
        <v>1</v>
      </c>
      <c r="E343" s="4">
        <v>228</v>
      </c>
      <c r="F343" s="4">
        <f>ROUND(Source!AY335,O343)</f>
        <v>17578.21</v>
      </c>
      <c r="G343" s="4" t="s">
        <v>46</v>
      </c>
      <c r="H343" s="4" t="s">
        <v>47</v>
      </c>
      <c r="I343" s="4"/>
      <c r="J343" s="4"/>
      <c r="K343" s="4">
        <v>228</v>
      </c>
      <c r="L343" s="4">
        <v>7</v>
      </c>
      <c r="M343" s="4">
        <v>3</v>
      </c>
      <c r="N343" s="4" t="s">
        <v>3</v>
      </c>
      <c r="O343" s="4">
        <v>2</v>
      </c>
      <c r="P343" s="4"/>
      <c r="Q343" s="4"/>
      <c r="R343" s="4"/>
      <c r="S343" s="4"/>
      <c r="T343" s="4"/>
      <c r="U343" s="4"/>
      <c r="V343" s="4"/>
      <c r="W343" s="4"/>
    </row>
    <row r="344" spans="1:23" x14ac:dyDescent="0.2">
      <c r="A344" s="4">
        <v>50</v>
      </c>
      <c r="B344" s="4">
        <v>0</v>
      </c>
      <c r="C344" s="4">
        <v>0</v>
      </c>
      <c r="D344" s="4">
        <v>1</v>
      </c>
      <c r="E344" s="4">
        <v>216</v>
      </c>
      <c r="F344" s="4">
        <f>ROUND(Source!AP335,O344)</f>
        <v>0</v>
      </c>
      <c r="G344" s="4" t="s">
        <v>48</v>
      </c>
      <c r="H344" s="4" t="s">
        <v>49</v>
      </c>
      <c r="I344" s="4"/>
      <c r="J344" s="4"/>
      <c r="K344" s="4">
        <v>216</v>
      </c>
      <c r="L344" s="4">
        <v>8</v>
      </c>
      <c r="M344" s="4">
        <v>3</v>
      </c>
      <c r="N344" s="4" t="s">
        <v>3</v>
      </c>
      <c r="O344" s="4">
        <v>2</v>
      </c>
      <c r="P344" s="4"/>
      <c r="Q344" s="4"/>
      <c r="R344" s="4"/>
      <c r="S344" s="4"/>
      <c r="T344" s="4"/>
      <c r="U344" s="4"/>
      <c r="V344" s="4"/>
      <c r="W344" s="4"/>
    </row>
    <row r="345" spans="1:23" x14ac:dyDescent="0.2">
      <c r="A345" s="4">
        <v>50</v>
      </c>
      <c r="B345" s="4">
        <v>0</v>
      </c>
      <c r="C345" s="4">
        <v>0</v>
      </c>
      <c r="D345" s="4">
        <v>1</v>
      </c>
      <c r="E345" s="4">
        <v>223</v>
      </c>
      <c r="F345" s="4">
        <f>ROUND(Source!AQ335,O345)</f>
        <v>0</v>
      </c>
      <c r="G345" s="4" t="s">
        <v>50</v>
      </c>
      <c r="H345" s="4" t="s">
        <v>51</v>
      </c>
      <c r="I345" s="4"/>
      <c r="J345" s="4"/>
      <c r="K345" s="4">
        <v>223</v>
      </c>
      <c r="L345" s="4">
        <v>9</v>
      </c>
      <c r="M345" s="4">
        <v>3</v>
      </c>
      <c r="N345" s="4" t="s">
        <v>3</v>
      </c>
      <c r="O345" s="4">
        <v>2</v>
      </c>
      <c r="P345" s="4"/>
      <c r="Q345" s="4"/>
      <c r="R345" s="4"/>
      <c r="S345" s="4"/>
      <c r="T345" s="4"/>
      <c r="U345" s="4"/>
      <c r="V345" s="4"/>
      <c r="W345" s="4"/>
    </row>
    <row r="346" spans="1:23" x14ac:dyDescent="0.2">
      <c r="A346" s="4">
        <v>50</v>
      </c>
      <c r="B346" s="4">
        <v>0</v>
      </c>
      <c r="C346" s="4">
        <v>0</v>
      </c>
      <c r="D346" s="4">
        <v>1</v>
      </c>
      <c r="E346" s="4">
        <v>229</v>
      </c>
      <c r="F346" s="4">
        <f>ROUND(Source!AZ335,O346)</f>
        <v>0</v>
      </c>
      <c r="G346" s="4" t="s">
        <v>52</v>
      </c>
      <c r="H346" s="4" t="s">
        <v>53</v>
      </c>
      <c r="I346" s="4"/>
      <c r="J346" s="4"/>
      <c r="K346" s="4">
        <v>229</v>
      </c>
      <c r="L346" s="4">
        <v>10</v>
      </c>
      <c r="M346" s="4">
        <v>3</v>
      </c>
      <c r="N346" s="4" t="s">
        <v>3</v>
      </c>
      <c r="O346" s="4">
        <v>2</v>
      </c>
      <c r="P346" s="4"/>
      <c r="Q346" s="4"/>
      <c r="R346" s="4"/>
      <c r="S346" s="4"/>
      <c r="T346" s="4"/>
      <c r="U346" s="4"/>
      <c r="V346" s="4"/>
      <c r="W346" s="4"/>
    </row>
    <row r="347" spans="1:23" x14ac:dyDescent="0.2">
      <c r="A347" s="4">
        <v>50</v>
      </c>
      <c r="B347" s="4">
        <v>0</v>
      </c>
      <c r="C347" s="4">
        <v>0</v>
      </c>
      <c r="D347" s="4">
        <v>1</v>
      </c>
      <c r="E347" s="4">
        <v>203</v>
      </c>
      <c r="F347" s="4">
        <f>ROUND(Source!Q335,O347)</f>
        <v>0</v>
      </c>
      <c r="G347" s="4" t="s">
        <v>54</v>
      </c>
      <c r="H347" s="4" t="s">
        <v>55</v>
      </c>
      <c r="I347" s="4"/>
      <c r="J347" s="4"/>
      <c r="K347" s="4">
        <v>203</v>
      </c>
      <c r="L347" s="4">
        <v>11</v>
      </c>
      <c r="M347" s="4">
        <v>3</v>
      </c>
      <c r="N347" s="4" t="s">
        <v>3</v>
      </c>
      <c r="O347" s="4">
        <v>2</v>
      </c>
      <c r="P347" s="4"/>
      <c r="Q347" s="4"/>
      <c r="R347" s="4"/>
      <c r="S347" s="4"/>
      <c r="T347" s="4"/>
      <c r="U347" s="4"/>
      <c r="V347" s="4"/>
      <c r="W347" s="4"/>
    </row>
    <row r="348" spans="1:23" x14ac:dyDescent="0.2">
      <c r="A348" s="4">
        <v>50</v>
      </c>
      <c r="B348" s="4">
        <v>0</v>
      </c>
      <c r="C348" s="4">
        <v>0</v>
      </c>
      <c r="D348" s="4">
        <v>1</v>
      </c>
      <c r="E348" s="4">
        <v>231</v>
      </c>
      <c r="F348" s="4">
        <f>ROUND(Source!BB335,O348)</f>
        <v>0</v>
      </c>
      <c r="G348" s="4" t="s">
        <v>56</v>
      </c>
      <c r="H348" s="4" t="s">
        <v>57</v>
      </c>
      <c r="I348" s="4"/>
      <c r="J348" s="4"/>
      <c r="K348" s="4">
        <v>231</v>
      </c>
      <c r="L348" s="4">
        <v>12</v>
      </c>
      <c r="M348" s="4">
        <v>3</v>
      </c>
      <c r="N348" s="4" t="s">
        <v>3</v>
      </c>
      <c r="O348" s="4">
        <v>2</v>
      </c>
      <c r="P348" s="4"/>
      <c r="Q348" s="4"/>
      <c r="R348" s="4"/>
      <c r="S348" s="4"/>
      <c r="T348" s="4"/>
      <c r="U348" s="4"/>
      <c r="V348" s="4"/>
      <c r="W348" s="4"/>
    </row>
    <row r="349" spans="1:23" x14ac:dyDescent="0.2">
      <c r="A349" s="4">
        <v>50</v>
      </c>
      <c r="B349" s="4">
        <v>0</v>
      </c>
      <c r="C349" s="4">
        <v>0</v>
      </c>
      <c r="D349" s="4">
        <v>1</v>
      </c>
      <c r="E349" s="4">
        <v>204</v>
      </c>
      <c r="F349" s="4">
        <f>ROUND(Source!R335,O349)</f>
        <v>0</v>
      </c>
      <c r="G349" s="4" t="s">
        <v>58</v>
      </c>
      <c r="H349" s="4" t="s">
        <v>59</v>
      </c>
      <c r="I349" s="4"/>
      <c r="J349" s="4"/>
      <c r="K349" s="4">
        <v>204</v>
      </c>
      <c r="L349" s="4">
        <v>13</v>
      </c>
      <c r="M349" s="4">
        <v>3</v>
      </c>
      <c r="N349" s="4" t="s">
        <v>3</v>
      </c>
      <c r="O349" s="4">
        <v>2</v>
      </c>
      <c r="P349" s="4"/>
      <c r="Q349" s="4"/>
      <c r="R349" s="4"/>
      <c r="S349" s="4"/>
      <c r="T349" s="4"/>
      <c r="U349" s="4"/>
      <c r="V349" s="4"/>
      <c r="W349" s="4"/>
    </row>
    <row r="350" spans="1:23" x14ac:dyDescent="0.2">
      <c r="A350" s="4">
        <v>50</v>
      </c>
      <c r="B350" s="4">
        <v>0</v>
      </c>
      <c r="C350" s="4">
        <v>0</v>
      </c>
      <c r="D350" s="4">
        <v>1</v>
      </c>
      <c r="E350" s="4">
        <v>205</v>
      </c>
      <c r="F350" s="4">
        <f>ROUND(Source!S335,O350)</f>
        <v>1172.82</v>
      </c>
      <c r="G350" s="4" t="s">
        <v>60</v>
      </c>
      <c r="H350" s="4" t="s">
        <v>61</v>
      </c>
      <c r="I350" s="4"/>
      <c r="J350" s="4"/>
      <c r="K350" s="4">
        <v>205</v>
      </c>
      <c r="L350" s="4">
        <v>14</v>
      </c>
      <c r="M350" s="4">
        <v>3</v>
      </c>
      <c r="N350" s="4" t="s">
        <v>3</v>
      </c>
      <c r="O350" s="4">
        <v>2</v>
      </c>
      <c r="P350" s="4"/>
      <c r="Q350" s="4"/>
      <c r="R350" s="4"/>
      <c r="S350" s="4"/>
      <c r="T350" s="4"/>
      <c r="U350" s="4"/>
      <c r="V350" s="4"/>
      <c r="W350" s="4"/>
    </row>
    <row r="351" spans="1:23" x14ac:dyDescent="0.2">
      <c r="A351" s="4">
        <v>50</v>
      </c>
      <c r="B351" s="4">
        <v>0</v>
      </c>
      <c r="C351" s="4">
        <v>0</v>
      </c>
      <c r="D351" s="4">
        <v>1</v>
      </c>
      <c r="E351" s="4">
        <v>232</v>
      </c>
      <c r="F351" s="4">
        <f>ROUND(Source!BC335,O351)</f>
        <v>0</v>
      </c>
      <c r="G351" s="4" t="s">
        <v>62</v>
      </c>
      <c r="H351" s="4" t="s">
        <v>63</v>
      </c>
      <c r="I351" s="4"/>
      <c r="J351" s="4"/>
      <c r="K351" s="4">
        <v>232</v>
      </c>
      <c r="L351" s="4">
        <v>15</v>
      </c>
      <c r="M351" s="4">
        <v>3</v>
      </c>
      <c r="N351" s="4" t="s">
        <v>3</v>
      </c>
      <c r="O351" s="4">
        <v>2</v>
      </c>
      <c r="P351" s="4"/>
      <c r="Q351" s="4"/>
      <c r="R351" s="4"/>
      <c r="S351" s="4"/>
      <c r="T351" s="4"/>
      <c r="U351" s="4"/>
      <c r="V351" s="4"/>
      <c r="W351" s="4"/>
    </row>
    <row r="352" spans="1:23" x14ac:dyDescent="0.2">
      <c r="A352" s="4">
        <v>50</v>
      </c>
      <c r="B352" s="4">
        <v>0</v>
      </c>
      <c r="C352" s="4">
        <v>0</v>
      </c>
      <c r="D352" s="4">
        <v>1</v>
      </c>
      <c r="E352" s="4">
        <v>214</v>
      </c>
      <c r="F352" s="4">
        <f>ROUND(Source!AS335,O352)</f>
        <v>14583.35</v>
      </c>
      <c r="G352" s="4" t="s">
        <v>64</v>
      </c>
      <c r="H352" s="4" t="s">
        <v>65</v>
      </c>
      <c r="I352" s="4"/>
      <c r="J352" s="4"/>
      <c r="K352" s="4">
        <v>214</v>
      </c>
      <c r="L352" s="4">
        <v>16</v>
      </c>
      <c r="M352" s="4">
        <v>3</v>
      </c>
      <c r="N352" s="4" t="s">
        <v>3</v>
      </c>
      <c r="O352" s="4">
        <v>2</v>
      </c>
      <c r="P352" s="4"/>
      <c r="Q352" s="4"/>
      <c r="R352" s="4"/>
      <c r="S352" s="4"/>
      <c r="T352" s="4"/>
      <c r="U352" s="4"/>
      <c r="V352" s="4"/>
      <c r="W352" s="4"/>
    </row>
    <row r="353" spans="1:206" x14ac:dyDescent="0.2">
      <c r="A353" s="4">
        <v>50</v>
      </c>
      <c r="B353" s="4">
        <v>0</v>
      </c>
      <c r="C353" s="4">
        <v>0</v>
      </c>
      <c r="D353" s="4">
        <v>1</v>
      </c>
      <c r="E353" s="4">
        <v>215</v>
      </c>
      <c r="F353" s="4">
        <f>ROUND(Source!AT335,O353)</f>
        <v>0</v>
      </c>
      <c r="G353" s="4" t="s">
        <v>66</v>
      </c>
      <c r="H353" s="4" t="s">
        <v>67</v>
      </c>
      <c r="I353" s="4"/>
      <c r="J353" s="4"/>
      <c r="K353" s="4">
        <v>215</v>
      </c>
      <c r="L353" s="4">
        <v>17</v>
      </c>
      <c r="M353" s="4">
        <v>3</v>
      </c>
      <c r="N353" s="4" t="s">
        <v>3</v>
      </c>
      <c r="O353" s="4">
        <v>2</v>
      </c>
      <c r="P353" s="4"/>
      <c r="Q353" s="4"/>
      <c r="R353" s="4"/>
      <c r="S353" s="4"/>
      <c r="T353" s="4"/>
      <c r="U353" s="4"/>
      <c r="V353" s="4"/>
      <c r="W353" s="4"/>
    </row>
    <row r="354" spans="1:206" x14ac:dyDescent="0.2">
      <c r="A354" s="4">
        <v>50</v>
      </c>
      <c r="B354" s="4">
        <v>0</v>
      </c>
      <c r="C354" s="4">
        <v>0</v>
      </c>
      <c r="D354" s="4">
        <v>1</v>
      </c>
      <c r="E354" s="4">
        <v>217</v>
      </c>
      <c r="F354" s="4">
        <f>ROUND(Source!AU335,O354)</f>
        <v>5105.93</v>
      </c>
      <c r="G354" s="4" t="s">
        <v>68</v>
      </c>
      <c r="H354" s="4" t="s">
        <v>69</v>
      </c>
      <c r="I354" s="4"/>
      <c r="J354" s="4"/>
      <c r="K354" s="4">
        <v>217</v>
      </c>
      <c r="L354" s="4">
        <v>18</v>
      </c>
      <c r="M354" s="4">
        <v>3</v>
      </c>
      <c r="N354" s="4" t="s">
        <v>3</v>
      </c>
      <c r="O354" s="4">
        <v>2</v>
      </c>
      <c r="P354" s="4"/>
      <c r="Q354" s="4"/>
      <c r="R354" s="4"/>
      <c r="S354" s="4"/>
      <c r="T354" s="4"/>
      <c r="U354" s="4"/>
      <c r="V354" s="4"/>
      <c r="W354" s="4"/>
    </row>
    <row r="355" spans="1:206" x14ac:dyDescent="0.2">
      <c r="A355" s="4">
        <v>50</v>
      </c>
      <c r="B355" s="4">
        <v>0</v>
      </c>
      <c r="C355" s="4">
        <v>0</v>
      </c>
      <c r="D355" s="4">
        <v>1</v>
      </c>
      <c r="E355" s="4">
        <v>230</v>
      </c>
      <c r="F355" s="4">
        <f>ROUND(Source!BA335,O355)</f>
        <v>0</v>
      </c>
      <c r="G355" s="4" t="s">
        <v>70</v>
      </c>
      <c r="H355" s="4" t="s">
        <v>71</v>
      </c>
      <c r="I355" s="4"/>
      <c r="J355" s="4"/>
      <c r="K355" s="4">
        <v>230</v>
      </c>
      <c r="L355" s="4">
        <v>19</v>
      </c>
      <c r="M355" s="4">
        <v>3</v>
      </c>
      <c r="N355" s="4" t="s">
        <v>3</v>
      </c>
      <c r="O355" s="4">
        <v>2</v>
      </c>
      <c r="P355" s="4"/>
      <c r="Q355" s="4"/>
      <c r="R355" s="4"/>
      <c r="S355" s="4"/>
      <c r="T355" s="4"/>
      <c r="U355" s="4"/>
      <c r="V355" s="4"/>
      <c r="W355" s="4"/>
    </row>
    <row r="356" spans="1:206" x14ac:dyDescent="0.2">
      <c r="A356" s="4">
        <v>50</v>
      </c>
      <c r="B356" s="4">
        <v>0</v>
      </c>
      <c r="C356" s="4">
        <v>0</v>
      </c>
      <c r="D356" s="4">
        <v>1</v>
      </c>
      <c r="E356" s="4">
        <v>206</v>
      </c>
      <c r="F356" s="4">
        <f>ROUND(Source!T335,O356)</f>
        <v>0</v>
      </c>
      <c r="G356" s="4" t="s">
        <v>72</v>
      </c>
      <c r="H356" s="4" t="s">
        <v>73</v>
      </c>
      <c r="I356" s="4"/>
      <c r="J356" s="4"/>
      <c r="K356" s="4">
        <v>206</v>
      </c>
      <c r="L356" s="4">
        <v>20</v>
      </c>
      <c r="M356" s="4">
        <v>3</v>
      </c>
      <c r="N356" s="4" t="s">
        <v>3</v>
      </c>
      <c r="O356" s="4">
        <v>2</v>
      </c>
      <c r="P356" s="4"/>
      <c r="Q356" s="4"/>
      <c r="R356" s="4"/>
      <c r="S356" s="4"/>
      <c r="T356" s="4"/>
      <c r="U356" s="4"/>
      <c r="V356" s="4"/>
      <c r="W356" s="4"/>
    </row>
    <row r="357" spans="1:206" x14ac:dyDescent="0.2">
      <c r="A357" s="4">
        <v>50</v>
      </c>
      <c r="B357" s="4">
        <v>0</v>
      </c>
      <c r="C357" s="4">
        <v>0</v>
      </c>
      <c r="D357" s="4">
        <v>1</v>
      </c>
      <c r="E357" s="4">
        <v>207</v>
      </c>
      <c r="F357" s="4">
        <f>Source!U335</f>
        <v>6.22</v>
      </c>
      <c r="G357" s="4" t="s">
        <v>74</v>
      </c>
      <c r="H357" s="4" t="s">
        <v>75</v>
      </c>
      <c r="I357" s="4"/>
      <c r="J357" s="4"/>
      <c r="K357" s="4">
        <v>207</v>
      </c>
      <c r="L357" s="4">
        <v>21</v>
      </c>
      <c r="M357" s="4">
        <v>3</v>
      </c>
      <c r="N357" s="4" t="s">
        <v>3</v>
      </c>
      <c r="O357" s="4">
        <v>-1</v>
      </c>
      <c r="P357" s="4"/>
      <c r="Q357" s="4"/>
      <c r="R357" s="4"/>
      <c r="S357" s="4"/>
      <c r="T357" s="4"/>
      <c r="U357" s="4"/>
      <c r="V357" s="4"/>
      <c r="W357" s="4"/>
    </row>
    <row r="358" spans="1:206" x14ac:dyDescent="0.2">
      <c r="A358" s="4">
        <v>50</v>
      </c>
      <c r="B358" s="4">
        <v>0</v>
      </c>
      <c r="C358" s="4">
        <v>0</v>
      </c>
      <c r="D358" s="4">
        <v>1</v>
      </c>
      <c r="E358" s="4">
        <v>208</v>
      </c>
      <c r="F358" s="4">
        <f>Source!V335</f>
        <v>0</v>
      </c>
      <c r="G358" s="4" t="s">
        <v>76</v>
      </c>
      <c r="H358" s="4" t="s">
        <v>77</v>
      </c>
      <c r="I358" s="4"/>
      <c r="J358" s="4"/>
      <c r="K358" s="4">
        <v>208</v>
      </c>
      <c r="L358" s="4">
        <v>22</v>
      </c>
      <c r="M358" s="4">
        <v>3</v>
      </c>
      <c r="N358" s="4" t="s">
        <v>3</v>
      </c>
      <c r="O358" s="4">
        <v>-1</v>
      </c>
      <c r="P358" s="4"/>
      <c r="Q358" s="4"/>
      <c r="R358" s="4"/>
      <c r="S358" s="4"/>
      <c r="T358" s="4"/>
      <c r="U358" s="4"/>
      <c r="V358" s="4"/>
      <c r="W358" s="4"/>
    </row>
    <row r="359" spans="1:206" x14ac:dyDescent="0.2">
      <c r="A359" s="4">
        <v>50</v>
      </c>
      <c r="B359" s="4">
        <v>0</v>
      </c>
      <c r="C359" s="4">
        <v>0</v>
      </c>
      <c r="D359" s="4">
        <v>1</v>
      </c>
      <c r="E359" s="4">
        <v>209</v>
      </c>
      <c r="F359" s="4">
        <f>ROUND(Source!W335,O359)</f>
        <v>0</v>
      </c>
      <c r="G359" s="4" t="s">
        <v>78</v>
      </c>
      <c r="H359" s="4" t="s">
        <v>79</v>
      </c>
      <c r="I359" s="4"/>
      <c r="J359" s="4"/>
      <c r="K359" s="4">
        <v>209</v>
      </c>
      <c r="L359" s="4">
        <v>23</v>
      </c>
      <c r="M359" s="4">
        <v>3</v>
      </c>
      <c r="N359" s="4" t="s">
        <v>3</v>
      </c>
      <c r="O359" s="4">
        <v>2</v>
      </c>
      <c r="P359" s="4"/>
      <c r="Q359" s="4"/>
      <c r="R359" s="4"/>
      <c r="S359" s="4"/>
      <c r="T359" s="4"/>
      <c r="U359" s="4"/>
      <c r="V359" s="4"/>
      <c r="W359" s="4"/>
    </row>
    <row r="360" spans="1:206" x14ac:dyDescent="0.2">
      <c r="A360" s="4">
        <v>50</v>
      </c>
      <c r="B360" s="4">
        <v>0</v>
      </c>
      <c r="C360" s="4">
        <v>0</v>
      </c>
      <c r="D360" s="4">
        <v>1</v>
      </c>
      <c r="E360" s="4">
        <v>210</v>
      </c>
      <c r="F360" s="4">
        <f>ROUND(Source!X335,O360)</f>
        <v>820.97</v>
      </c>
      <c r="G360" s="4" t="s">
        <v>80</v>
      </c>
      <c r="H360" s="4" t="s">
        <v>81</v>
      </c>
      <c r="I360" s="4"/>
      <c r="J360" s="4"/>
      <c r="K360" s="4">
        <v>210</v>
      </c>
      <c r="L360" s="4">
        <v>24</v>
      </c>
      <c r="M360" s="4">
        <v>3</v>
      </c>
      <c r="N360" s="4" t="s">
        <v>3</v>
      </c>
      <c r="O360" s="4">
        <v>2</v>
      </c>
      <c r="P360" s="4"/>
      <c r="Q360" s="4"/>
      <c r="R360" s="4"/>
      <c r="S360" s="4"/>
      <c r="T360" s="4"/>
      <c r="U360" s="4"/>
      <c r="V360" s="4"/>
      <c r="W360" s="4"/>
    </row>
    <row r="361" spans="1:206" x14ac:dyDescent="0.2">
      <c r="A361" s="4">
        <v>50</v>
      </c>
      <c r="B361" s="4">
        <v>0</v>
      </c>
      <c r="C361" s="4">
        <v>0</v>
      </c>
      <c r="D361" s="4">
        <v>1</v>
      </c>
      <c r="E361" s="4">
        <v>211</v>
      </c>
      <c r="F361" s="4">
        <f>ROUND(Source!Y335,O361)</f>
        <v>117.28</v>
      </c>
      <c r="G361" s="4" t="s">
        <v>82</v>
      </c>
      <c r="H361" s="4" t="s">
        <v>83</v>
      </c>
      <c r="I361" s="4"/>
      <c r="J361" s="4"/>
      <c r="K361" s="4">
        <v>211</v>
      </c>
      <c r="L361" s="4">
        <v>25</v>
      </c>
      <c r="M361" s="4">
        <v>3</v>
      </c>
      <c r="N361" s="4" t="s">
        <v>3</v>
      </c>
      <c r="O361" s="4">
        <v>2</v>
      </c>
      <c r="P361" s="4"/>
      <c r="Q361" s="4"/>
      <c r="R361" s="4"/>
      <c r="S361" s="4"/>
      <c r="T361" s="4"/>
      <c r="U361" s="4"/>
      <c r="V361" s="4"/>
      <c r="W361" s="4"/>
    </row>
    <row r="362" spans="1:206" x14ac:dyDescent="0.2">
      <c r="A362" s="4">
        <v>50</v>
      </c>
      <c r="B362" s="4">
        <v>0</v>
      </c>
      <c r="C362" s="4">
        <v>0</v>
      </c>
      <c r="D362" s="4">
        <v>1</v>
      </c>
      <c r="E362" s="4">
        <v>224</v>
      </c>
      <c r="F362" s="4">
        <f>ROUND(Source!AR335,O362)</f>
        <v>19689.28</v>
      </c>
      <c r="G362" s="4" t="s">
        <v>84</v>
      </c>
      <c r="H362" s="4" t="s">
        <v>85</v>
      </c>
      <c r="I362" s="4"/>
      <c r="J362" s="4"/>
      <c r="K362" s="4">
        <v>224</v>
      </c>
      <c r="L362" s="4">
        <v>26</v>
      </c>
      <c r="M362" s="4">
        <v>3</v>
      </c>
      <c r="N362" s="4" t="s">
        <v>3</v>
      </c>
      <c r="O362" s="4">
        <v>2</v>
      </c>
      <c r="P362" s="4"/>
      <c r="Q362" s="4"/>
      <c r="R362" s="4"/>
      <c r="S362" s="4"/>
      <c r="T362" s="4"/>
      <c r="U362" s="4"/>
      <c r="V362" s="4"/>
      <c r="W362" s="4"/>
    </row>
    <row r="363" spans="1:206" x14ac:dyDescent="0.2">
      <c r="A363" s="4">
        <v>50</v>
      </c>
      <c r="B363" s="4">
        <v>1</v>
      </c>
      <c r="C363" s="4">
        <v>0</v>
      </c>
      <c r="D363" s="4">
        <v>2</v>
      </c>
      <c r="E363" s="4">
        <v>0</v>
      </c>
      <c r="F363" s="4">
        <f>ROUND(F362*0.2,O363)</f>
        <v>3937.86</v>
      </c>
      <c r="G363" s="4" t="s">
        <v>86</v>
      </c>
      <c r="H363" s="4" t="s">
        <v>87</v>
      </c>
      <c r="I363" s="4"/>
      <c r="J363" s="4"/>
      <c r="K363" s="4">
        <v>212</v>
      </c>
      <c r="L363" s="4">
        <v>27</v>
      </c>
      <c r="M363" s="4">
        <v>0</v>
      </c>
      <c r="N363" s="4" t="s">
        <v>3</v>
      </c>
      <c r="O363" s="4">
        <v>2</v>
      </c>
      <c r="P363" s="4"/>
      <c r="Q363" s="4"/>
      <c r="R363" s="4"/>
      <c r="S363" s="4"/>
      <c r="T363" s="4"/>
      <c r="U363" s="4"/>
      <c r="V363" s="4"/>
      <c r="W363" s="4"/>
    </row>
    <row r="364" spans="1:206" x14ac:dyDescent="0.2">
      <c r="A364" s="4">
        <v>50</v>
      </c>
      <c r="B364" s="4">
        <v>1</v>
      </c>
      <c r="C364" s="4">
        <v>0</v>
      </c>
      <c r="D364" s="4">
        <v>2</v>
      </c>
      <c r="E364" s="4">
        <v>0</v>
      </c>
      <c r="F364" s="4">
        <f>ROUND(F363+F362,O364)</f>
        <v>23627.14</v>
      </c>
      <c r="G364" s="4" t="s">
        <v>88</v>
      </c>
      <c r="H364" s="4" t="s">
        <v>88</v>
      </c>
      <c r="I364" s="4"/>
      <c r="J364" s="4"/>
      <c r="K364" s="4">
        <v>212</v>
      </c>
      <c r="L364" s="4">
        <v>28</v>
      </c>
      <c r="M364" s="4">
        <v>0</v>
      </c>
      <c r="N364" s="4" t="s">
        <v>3</v>
      </c>
      <c r="O364" s="4">
        <v>2</v>
      </c>
      <c r="P364" s="4"/>
      <c r="Q364" s="4"/>
      <c r="R364" s="4"/>
      <c r="S364" s="4"/>
      <c r="T364" s="4"/>
      <c r="U364" s="4"/>
      <c r="V364" s="4"/>
      <c r="W364" s="4"/>
    </row>
    <row r="366" spans="1:206" x14ac:dyDescent="0.2">
      <c r="A366" s="2">
        <v>51</v>
      </c>
      <c r="B366" s="2">
        <f>B20</f>
        <v>1</v>
      </c>
      <c r="C366" s="2">
        <f>A20</f>
        <v>3</v>
      </c>
      <c r="D366" s="2">
        <f>ROW(A20)</f>
        <v>20</v>
      </c>
      <c r="E366" s="2"/>
      <c r="F366" s="2" t="str">
        <f>IF(F20&lt;&gt;"",F20,"")</f>
        <v>Автозаводская ул., д. 7</v>
      </c>
      <c r="G366" s="2" t="str">
        <f>IF(G20&lt;&gt;"",G20,"")</f>
        <v>Автозаводская ул., д. 7</v>
      </c>
      <c r="H366" s="2">
        <v>0</v>
      </c>
      <c r="I366" s="2"/>
      <c r="J366" s="2"/>
      <c r="K366" s="2"/>
      <c r="L366" s="2"/>
      <c r="M366" s="2"/>
      <c r="N366" s="2"/>
      <c r="O366" s="2">
        <f t="shared" ref="O366:T366" si="208">ROUND(O33+O71+O162+O207+O259+O297+O335+AB366,2)</f>
        <v>4940713.1500000004</v>
      </c>
      <c r="P366" s="2">
        <f t="shared" si="208"/>
        <v>4455087.09</v>
      </c>
      <c r="Q366" s="2">
        <f t="shared" si="208"/>
        <v>213618.62</v>
      </c>
      <c r="R366" s="2">
        <f t="shared" si="208"/>
        <v>120492.56</v>
      </c>
      <c r="S366" s="2">
        <f t="shared" si="208"/>
        <v>272007.44</v>
      </c>
      <c r="T366" s="2">
        <f t="shared" si="208"/>
        <v>0</v>
      </c>
      <c r="U366" s="2">
        <f>U33+U71+U162+U207+U259+U297+U335+AH366</f>
        <v>1351.4213000000002</v>
      </c>
      <c r="V366" s="2">
        <f>V33+V71+V162+V207+V259+V297+V335+AI366</f>
        <v>0</v>
      </c>
      <c r="W366" s="2">
        <f>ROUND(W33+W71+W162+W207+W259+W297+W335+AJ366,2)</f>
        <v>0</v>
      </c>
      <c r="X366" s="2">
        <f>ROUND(X33+X71+X162+X207+X259+X297+X335+AK366,2)</f>
        <v>190405.22</v>
      </c>
      <c r="Y366" s="2">
        <f>ROUND(Y33+Y71+Y162+Y207+Y259+Y297+Y335+AL366,2)</f>
        <v>27200.74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>
        <f t="shared" ref="AO366:BC366" si="209">ROUND(AO33+AO71+AO162+AO207+AO259+AO297+AO335+BX366,2)</f>
        <v>0</v>
      </c>
      <c r="AP366" s="2">
        <f t="shared" si="209"/>
        <v>0</v>
      </c>
      <c r="AQ366" s="2">
        <f t="shared" si="209"/>
        <v>0</v>
      </c>
      <c r="AR366" s="2">
        <f t="shared" si="209"/>
        <v>5197476.6500000004</v>
      </c>
      <c r="AS366" s="2">
        <f t="shared" si="209"/>
        <v>2016776.7</v>
      </c>
      <c r="AT366" s="2">
        <f t="shared" si="209"/>
        <v>0</v>
      </c>
      <c r="AU366" s="2">
        <f t="shared" si="209"/>
        <v>3180699.95</v>
      </c>
      <c r="AV366" s="2">
        <f t="shared" si="209"/>
        <v>4455087.09</v>
      </c>
      <c r="AW366" s="2">
        <f t="shared" si="209"/>
        <v>4455087.09</v>
      </c>
      <c r="AX366" s="2">
        <f t="shared" si="209"/>
        <v>0</v>
      </c>
      <c r="AY366" s="2">
        <f t="shared" si="209"/>
        <v>4455087.09</v>
      </c>
      <c r="AZ366" s="2">
        <f t="shared" si="209"/>
        <v>0</v>
      </c>
      <c r="BA366" s="2">
        <f t="shared" si="209"/>
        <v>0</v>
      </c>
      <c r="BB366" s="2">
        <f t="shared" si="209"/>
        <v>0</v>
      </c>
      <c r="BC366" s="2">
        <f t="shared" si="209"/>
        <v>0</v>
      </c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>
        <v>0</v>
      </c>
    </row>
    <row r="368" spans="1:206" x14ac:dyDescent="0.2">
      <c r="A368" s="4">
        <v>50</v>
      </c>
      <c r="B368" s="4">
        <v>0</v>
      </c>
      <c r="C368" s="4">
        <v>0</v>
      </c>
      <c r="D368" s="4">
        <v>1</v>
      </c>
      <c r="E368" s="4">
        <v>201</v>
      </c>
      <c r="F368" s="4">
        <f>ROUND(Source!O366,O368)</f>
        <v>4940713.1500000004</v>
      </c>
      <c r="G368" s="4" t="s">
        <v>34</v>
      </c>
      <c r="H368" s="4" t="s">
        <v>35</v>
      </c>
      <c r="I368" s="4"/>
      <c r="J368" s="4"/>
      <c r="K368" s="4">
        <v>201</v>
      </c>
      <c r="L368" s="4">
        <v>1</v>
      </c>
      <c r="M368" s="4">
        <v>3</v>
      </c>
      <c r="N368" s="4" t="s">
        <v>3</v>
      </c>
      <c r="O368" s="4">
        <v>2</v>
      </c>
      <c r="P368" s="4"/>
      <c r="Q368" s="4"/>
      <c r="R368" s="4"/>
      <c r="S368" s="4"/>
      <c r="T368" s="4"/>
      <c r="U368" s="4"/>
      <c r="V368" s="4"/>
      <c r="W368" s="4"/>
    </row>
    <row r="369" spans="1:23" x14ac:dyDescent="0.2">
      <c r="A369" s="4">
        <v>50</v>
      </c>
      <c r="B369" s="4">
        <v>0</v>
      </c>
      <c r="C369" s="4">
        <v>0</v>
      </c>
      <c r="D369" s="4">
        <v>1</v>
      </c>
      <c r="E369" s="4">
        <v>202</v>
      </c>
      <c r="F369" s="4">
        <f>ROUND(Source!P366,O369)</f>
        <v>4455087.09</v>
      </c>
      <c r="G369" s="4" t="s">
        <v>36</v>
      </c>
      <c r="H369" s="4" t="s">
        <v>37</v>
      </c>
      <c r="I369" s="4"/>
      <c r="J369" s="4"/>
      <c r="K369" s="4">
        <v>202</v>
      </c>
      <c r="L369" s="4">
        <v>2</v>
      </c>
      <c r="M369" s="4">
        <v>3</v>
      </c>
      <c r="N369" s="4" t="s">
        <v>3</v>
      </c>
      <c r="O369" s="4">
        <v>2</v>
      </c>
      <c r="P369" s="4"/>
      <c r="Q369" s="4"/>
      <c r="R369" s="4"/>
      <c r="S369" s="4"/>
      <c r="T369" s="4"/>
      <c r="U369" s="4"/>
      <c r="V369" s="4"/>
      <c r="W369" s="4"/>
    </row>
    <row r="370" spans="1:23" x14ac:dyDescent="0.2">
      <c r="A370" s="4">
        <v>50</v>
      </c>
      <c r="B370" s="4">
        <v>0</v>
      </c>
      <c r="C370" s="4">
        <v>0</v>
      </c>
      <c r="D370" s="4">
        <v>1</v>
      </c>
      <c r="E370" s="4">
        <v>222</v>
      </c>
      <c r="F370" s="4">
        <f>ROUND(Source!AO366,O370)</f>
        <v>0</v>
      </c>
      <c r="G370" s="4" t="s">
        <v>38</v>
      </c>
      <c r="H370" s="4" t="s">
        <v>39</v>
      </c>
      <c r="I370" s="4"/>
      <c r="J370" s="4"/>
      <c r="K370" s="4">
        <v>222</v>
      </c>
      <c r="L370" s="4">
        <v>3</v>
      </c>
      <c r="M370" s="4">
        <v>3</v>
      </c>
      <c r="N370" s="4" t="s">
        <v>3</v>
      </c>
      <c r="O370" s="4">
        <v>2</v>
      </c>
      <c r="P370" s="4"/>
      <c r="Q370" s="4"/>
      <c r="R370" s="4"/>
      <c r="S370" s="4"/>
      <c r="T370" s="4"/>
      <c r="U370" s="4"/>
      <c r="V370" s="4"/>
      <c r="W370" s="4"/>
    </row>
    <row r="371" spans="1:23" x14ac:dyDescent="0.2">
      <c r="A371" s="4">
        <v>50</v>
      </c>
      <c r="B371" s="4">
        <v>0</v>
      </c>
      <c r="C371" s="4">
        <v>0</v>
      </c>
      <c r="D371" s="4">
        <v>1</v>
      </c>
      <c r="E371" s="4">
        <v>225</v>
      </c>
      <c r="F371" s="4">
        <f>ROUND(Source!AV366,O371)</f>
        <v>4455087.09</v>
      </c>
      <c r="G371" s="4" t="s">
        <v>40</v>
      </c>
      <c r="H371" s="4" t="s">
        <v>41</v>
      </c>
      <c r="I371" s="4"/>
      <c r="J371" s="4"/>
      <c r="K371" s="4">
        <v>225</v>
      </c>
      <c r="L371" s="4">
        <v>4</v>
      </c>
      <c r="M371" s="4">
        <v>3</v>
      </c>
      <c r="N371" s="4" t="s">
        <v>3</v>
      </c>
      <c r="O371" s="4">
        <v>2</v>
      </c>
      <c r="P371" s="4"/>
      <c r="Q371" s="4"/>
      <c r="R371" s="4"/>
      <c r="S371" s="4"/>
      <c r="T371" s="4"/>
      <c r="U371" s="4"/>
      <c r="V371" s="4"/>
      <c r="W371" s="4"/>
    </row>
    <row r="372" spans="1:23" x14ac:dyDescent="0.2">
      <c r="A372" s="4">
        <v>50</v>
      </c>
      <c r="B372" s="4">
        <v>0</v>
      </c>
      <c r="C372" s="4">
        <v>0</v>
      </c>
      <c r="D372" s="4">
        <v>1</v>
      </c>
      <c r="E372" s="4">
        <v>226</v>
      </c>
      <c r="F372" s="4">
        <f>ROUND(Source!AW366,O372)</f>
        <v>4455087.09</v>
      </c>
      <c r="G372" s="4" t="s">
        <v>42</v>
      </c>
      <c r="H372" s="4" t="s">
        <v>43</v>
      </c>
      <c r="I372" s="4"/>
      <c r="J372" s="4"/>
      <c r="K372" s="4">
        <v>226</v>
      </c>
      <c r="L372" s="4">
        <v>5</v>
      </c>
      <c r="M372" s="4">
        <v>3</v>
      </c>
      <c r="N372" s="4" t="s">
        <v>3</v>
      </c>
      <c r="O372" s="4">
        <v>2</v>
      </c>
      <c r="P372" s="4"/>
      <c r="Q372" s="4"/>
      <c r="R372" s="4"/>
      <c r="S372" s="4"/>
      <c r="T372" s="4"/>
      <c r="U372" s="4"/>
      <c r="V372" s="4"/>
      <c r="W372" s="4"/>
    </row>
    <row r="373" spans="1:23" x14ac:dyDescent="0.2">
      <c r="A373" s="4">
        <v>50</v>
      </c>
      <c r="B373" s="4">
        <v>0</v>
      </c>
      <c r="C373" s="4">
        <v>0</v>
      </c>
      <c r="D373" s="4">
        <v>1</v>
      </c>
      <c r="E373" s="4">
        <v>227</v>
      </c>
      <c r="F373" s="4">
        <f>ROUND(Source!AX366,O373)</f>
        <v>0</v>
      </c>
      <c r="G373" s="4" t="s">
        <v>44</v>
      </c>
      <c r="H373" s="4" t="s">
        <v>45</v>
      </c>
      <c r="I373" s="4"/>
      <c r="J373" s="4"/>
      <c r="K373" s="4">
        <v>227</v>
      </c>
      <c r="L373" s="4">
        <v>6</v>
      </c>
      <c r="M373" s="4">
        <v>3</v>
      </c>
      <c r="N373" s="4" t="s">
        <v>3</v>
      </c>
      <c r="O373" s="4">
        <v>2</v>
      </c>
      <c r="P373" s="4"/>
      <c r="Q373" s="4"/>
      <c r="R373" s="4"/>
      <c r="S373" s="4"/>
      <c r="T373" s="4"/>
      <c r="U373" s="4"/>
      <c r="V373" s="4"/>
      <c r="W373" s="4"/>
    </row>
    <row r="374" spans="1:23" x14ac:dyDescent="0.2">
      <c r="A374" s="4">
        <v>50</v>
      </c>
      <c r="B374" s="4">
        <v>0</v>
      </c>
      <c r="C374" s="4">
        <v>0</v>
      </c>
      <c r="D374" s="4">
        <v>1</v>
      </c>
      <c r="E374" s="4">
        <v>228</v>
      </c>
      <c r="F374" s="4">
        <f>ROUND(Source!AY366,O374)</f>
        <v>4455087.09</v>
      </c>
      <c r="G374" s="4" t="s">
        <v>46</v>
      </c>
      <c r="H374" s="4" t="s">
        <v>47</v>
      </c>
      <c r="I374" s="4"/>
      <c r="J374" s="4"/>
      <c r="K374" s="4">
        <v>228</v>
      </c>
      <c r="L374" s="4">
        <v>7</v>
      </c>
      <c r="M374" s="4">
        <v>3</v>
      </c>
      <c r="N374" s="4" t="s">
        <v>3</v>
      </c>
      <c r="O374" s="4">
        <v>2</v>
      </c>
      <c r="P374" s="4"/>
      <c r="Q374" s="4"/>
      <c r="R374" s="4"/>
      <c r="S374" s="4"/>
      <c r="T374" s="4"/>
      <c r="U374" s="4"/>
      <c r="V374" s="4"/>
      <c r="W374" s="4"/>
    </row>
    <row r="375" spans="1:23" x14ac:dyDescent="0.2">
      <c r="A375" s="4">
        <v>50</v>
      </c>
      <c r="B375" s="4">
        <v>0</v>
      </c>
      <c r="C375" s="4">
        <v>0</v>
      </c>
      <c r="D375" s="4">
        <v>1</v>
      </c>
      <c r="E375" s="4">
        <v>216</v>
      </c>
      <c r="F375" s="4">
        <f>ROUND(Source!AP366,O375)</f>
        <v>0</v>
      </c>
      <c r="G375" s="4" t="s">
        <v>48</v>
      </c>
      <c r="H375" s="4" t="s">
        <v>49</v>
      </c>
      <c r="I375" s="4"/>
      <c r="J375" s="4"/>
      <c r="K375" s="4">
        <v>216</v>
      </c>
      <c r="L375" s="4">
        <v>8</v>
      </c>
      <c r="M375" s="4">
        <v>3</v>
      </c>
      <c r="N375" s="4" t="s">
        <v>3</v>
      </c>
      <c r="O375" s="4">
        <v>2</v>
      </c>
      <c r="P375" s="4"/>
      <c r="Q375" s="4"/>
      <c r="R375" s="4"/>
      <c r="S375" s="4"/>
      <c r="T375" s="4"/>
      <c r="U375" s="4"/>
      <c r="V375" s="4"/>
      <c r="W375" s="4"/>
    </row>
    <row r="376" spans="1:23" x14ac:dyDescent="0.2">
      <c r="A376" s="4">
        <v>50</v>
      </c>
      <c r="B376" s="4">
        <v>0</v>
      </c>
      <c r="C376" s="4">
        <v>0</v>
      </c>
      <c r="D376" s="4">
        <v>1</v>
      </c>
      <c r="E376" s="4">
        <v>223</v>
      </c>
      <c r="F376" s="4">
        <f>ROUND(Source!AQ366,O376)</f>
        <v>0</v>
      </c>
      <c r="G376" s="4" t="s">
        <v>50</v>
      </c>
      <c r="H376" s="4" t="s">
        <v>51</v>
      </c>
      <c r="I376" s="4"/>
      <c r="J376" s="4"/>
      <c r="K376" s="4">
        <v>223</v>
      </c>
      <c r="L376" s="4">
        <v>9</v>
      </c>
      <c r="M376" s="4">
        <v>3</v>
      </c>
      <c r="N376" s="4" t="s">
        <v>3</v>
      </c>
      <c r="O376" s="4">
        <v>2</v>
      </c>
      <c r="P376" s="4"/>
      <c r="Q376" s="4"/>
      <c r="R376" s="4"/>
      <c r="S376" s="4"/>
      <c r="T376" s="4"/>
      <c r="U376" s="4"/>
      <c r="V376" s="4"/>
      <c r="W376" s="4"/>
    </row>
    <row r="377" spans="1:23" x14ac:dyDescent="0.2">
      <c r="A377" s="4">
        <v>50</v>
      </c>
      <c r="B377" s="4">
        <v>0</v>
      </c>
      <c r="C377" s="4">
        <v>0</v>
      </c>
      <c r="D377" s="4">
        <v>1</v>
      </c>
      <c r="E377" s="4">
        <v>229</v>
      </c>
      <c r="F377" s="4">
        <f>ROUND(Source!AZ366,O377)</f>
        <v>0</v>
      </c>
      <c r="G377" s="4" t="s">
        <v>52</v>
      </c>
      <c r="H377" s="4" t="s">
        <v>53</v>
      </c>
      <c r="I377" s="4"/>
      <c r="J377" s="4"/>
      <c r="K377" s="4">
        <v>229</v>
      </c>
      <c r="L377" s="4">
        <v>10</v>
      </c>
      <c r="M377" s="4">
        <v>3</v>
      </c>
      <c r="N377" s="4" t="s">
        <v>3</v>
      </c>
      <c r="O377" s="4">
        <v>2</v>
      </c>
      <c r="P377" s="4"/>
      <c r="Q377" s="4"/>
      <c r="R377" s="4"/>
      <c r="S377" s="4"/>
      <c r="T377" s="4"/>
      <c r="U377" s="4"/>
      <c r="V377" s="4"/>
      <c r="W377" s="4"/>
    </row>
    <row r="378" spans="1:23" x14ac:dyDescent="0.2">
      <c r="A378" s="4">
        <v>50</v>
      </c>
      <c r="B378" s="4">
        <v>0</v>
      </c>
      <c r="C378" s="4">
        <v>0</v>
      </c>
      <c r="D378" s="4">
        <v>1</v>
      </c>
      <c r="E378" s="4">
        <v>203</v>
      </c>
      <c r="F378" s="4">
        <f>ROUND(Source!Q366,O378)</f>
        <v>213618.62</v>
      </c>
      <c r="G378" s="4" t="s">
        <v>54</v>
      </c>
      <c r="H378" s="4" t="s">
        <v>55</v>
      </c>
      <c r="I378" s="4"/>
      <c r="J378" s="4"/>
      <c r="K378" s="4">
        <v>203</v>
      </c>
      <c r="L378" s="4">
        <v>11</v>
      </c>
      <c r="M378" s="4">
        <v>3</v>
      </c>
      <c r="N378" s="4" t="s">
        <v>3</v>
      </c>
      <c r="O378" s="4">
        <v>2</v>
      </c>
      <c r="P378" s="4"/>
      <c r="Q378" s="4"/>
      <c r="R378" s="4"/>
      <c r="S378" s="4"/>
      <c r="T378" s="4"/>
      <c r="U378" s="4"/>
      <c r="V378" s="4"/>
      <c r="W378" s="4"/>
    </row>
    <row r="379" spans="1:23" x14ac:dyDescent="0.2">
      <c r="A379" s="4">
        <v>50</v>
      </c>
      <c r="B379" s="4">
        <v>0</v>
      </c>
      <c r="C379" s="4">
        <v>0</v>
      </c>
      <c r="D379" s="4">
        <v>1</v>
      </c>
      <c r="E379" s="4">
        <v>231</v>
      </c>
      <c r="F379" s="4">
        <f>ROUND(Source!BB366,O379)</f>
        <v>0</v>
      </c>
      <c r="G379" s="4" t="s">
        <v>56</v>
      </c>
      <c r="H379" s="4" t="s">
        <v>57</v>
      </c>
      <c r="I379" s="4"/>
      <c r="J379" s="4"/>
      <c r="K379" s="4">
        <v>231</v>
      </c>
      <c r="L379" s="4">
        <v>12</v>
      </c>
      <c r="M379" s="4">
        <v>3</v>
      </c>
      <c r="N379" s="4" t="s">
        <v>3</v>
      </c>
      <c r="O379" s="4">
        <v>2</v>
      </c>
      <c r="P379" s="4"/>
      <c r="Q379" s="4"/>
      <c r="R379" s="4"/>
      <c r="S379" s="4"/>
      <c r="T379" s="4"/>
      <c r="U379" s="4"/>
      <c r="V379" s="4"/>
      <c r="W379" s="4"/>
    </row>
    <row r="380" spans="1:23" x14ac:dyDescent="0.2">
      <c r="A380" s="4">
        <v>50</v>
      </c>
      <c r="B380" s="4">
        <v>0</v>
      </c>
      <c r="C380" s="4">
        <v>0</v>
      </c>
      <c r="D380" s="4">
        <v>1</v>
      </c>
      <c r="E380" s="4">
        <v>204</v>
      </c>
      <c r="F380" s="4">
        <f>ROUND(Source!R366,O380)</f>
        <v>120492.56</v>
      </c>
      <c r="G380" s="4" t="s">
        <v>58</v>
      </c>
      <c r="H380" s="4" t="s">
        <v>59</v>
      </c>
      <c r="I380" s="4"/>
      <c r="J380" s="4"/>
      <c r="K380" s="4">
        <v>204</v>
      </c>
      <c r="L380" s="4">
        <v>13</v>
      </c>
      <c r="M380" s="4">
        <v>3</v>
      </c>
      <c r="N380" s="4" t="s">
        <v>3</v>
      </c>
      <c r="O380" s="4">
        <v>2</v>
      </c>
      <c r="P380" s="4"/>
      <c r="Q380" s="4"/>
      <c r="R380" s="4"/>
      <c r="S380" s="4"/>
      <c r="T380" s="4"/>
      <c r="U380" s="4"/>
      <c r="V380" s="4"/>
      <c r="W380" s="4"/>
    </row>
    <row r="381" spans="1:23" x14ac:dyDescent="0.2">
      <c r="A381" s="4">
        <v>50</v>
      </c>
      <c r="B381" s="4">
        <v>0</v>
      </c>
      <c r="C381" s="4">
        <v>0</v>
      </c>
      <c r="D381" s="4">
        <v>1</v>
      </c>
      <c r="E381" s="4">
        <v>205</v>
      </c>
      <c r="F381" s="4">
        <f>ROUND(Source!S366,O381)</f>
        <v>272007.44</v>
      </c>
      <c r="G381" s="4" t="s">
        <v>60</v>
      </c>
      <c r="H381" s="4" t="s">
        <v>61</v>
      </c>
      <c r="I381" s="4"/>
      <c r="J381" s="4"/>
      <c r="K381" s="4">
        <v>205</v>
      </c>
      <c r="L381" s="4">
        <v>14</v>
      </c>
      <c r="M381" s="4">
        <v>3</v>
      </c>
      <c r="N381" s="4" t="s">
        <v>3</v>
      </c>
      <c r="O381" s="4">
        <v>2</v>
      </c>
      <c r="P381" s="4"/>
      <c r="Q381" s="4"/>
      <c r="R381" s="4"/>
      <c r="S381" s="4"/>
      <c r="T381" s="4"/>
      <c r="U381" s="4"/>
      <c r="V381" s="4"/>
      <c r="W381" s="4"/>
    </row>
    <row r="382" spans="1:23" x14ac:dyDescent="0.2">
      <c r="A382" s="4">
        <v>50</v>
      </c>
      <c r="B382" s="4">
        <v>0</v>
      </c>
      <c r="C382" s="4">
        <v>0</v>
      </c>
      <c r="D382" s="4">
        <v>1</v>
      </c>
      <c r="E382" s="4">
        <v>232</v>
      </c>
      <c r="F382" s="4">
        <f>ROUND(Source!BC366,O382)</f>
        <v>0</v>
      </c>
      <c r="G382" s="4" t="s">
        <v>62</v>
      </c>
      <c r="H382" s="4" t="s">
        <v>63</v>
      </c>
      <c r="I382" s="4"/>
      <c r="J382" s="4"/>
      <c r="K382" s="4">
        <v>232</v>
      </c>
      <c r="L382" s="4">
        <v>15</v>
      </c>
      <c r="M382" s="4">
        <v>3</v>
      </c>
      <c r="N382" s="4" t="s">
        <v>3</v>
      </c>
      <c r="O382" s="4">
        <v>2</v>
      </c>
      <c r="P382" s="4"/>
      <c r="Q382" s="4"/>
      <c r="R382" s="4"/>
      <c r="S382" s="4"/>
      <c r="T382" s="4"/>
      <c r="U382" s="4"/>
      <c r="V382" s="4"/>
      <c r="W382" s="4"/>
    </row>
    <row r="383" spans="1:23" x14ac:dyDescent="0.2">
      <c r="A383" s="4">
        <v>50</v>
      </c>
      <c r="B383" s="4">
        <v>0</v>
      </c>
      <c r="C383" s="4">
        <v>0</v>
      </c>
      <c r="D383" s="4">
        <v>1</v>
      </c>
      <c r="E383" s="4">
        <v>214</v>
      </c>
      <c r="F383" s="4">
        <f>ROUND(Source!AS366,O383)</f>
        <v>2016776.7</v>
      </c>
      <c r="G383" s="4" t="s">
        <v>64</v>
      </c>
      <c r="H383" s="4" t="s">
        <v>65</v>
      </c>
      <c r="I383" s="4"/>
      <c r="J383" s="4"/>
      <c r="K383" s="4">
        <v>214</v>
      </c>
      <c r="L383" s="4">
        <v>16</v>
      </c>
      <c r="M383" s="4">
        <v>3</v>
      </c>
      <c r="N383" s="4" t="s">
        <v>3</v>
      </c>
      <c r="O383" s="4">
        <v>2</v>
      </c>
      <c r="P383" s="4"/>
      <c r="Q383" s="4"/>
      <c r="R383" s="4"/>
      <c r="S383" s="4"/>
      <c r="T383" s="4"/>
      <c r="U383" s="4"/>
      <c r="V383" s="4"/>
      <c r="W383" s="4"/>
    </row>
    <row r="384" spans="1:23" x14ac:dyDescent="0.2">
      <c r="A384" s="4">
        <v>50</v>
      </c>
      <c r="B384" s="4">
        <v>0</v>
      </c>
      <c r="C384" s="4">
        <v>0</v>
      </c>
      <c r="D384" s="4">
        <v>1</v>
      </c>
      <c r="E384" s="4">
        <v>215</v>
      </c>
      <c r="F384" s="4">
        <f>ROUND(Source!AT366,O384)</f>
        <v>0</v>
      </c>
      <c r="G384" s="4" t="s">
        <v>66</v>
      </c>
      <c r="H384" s="4" t="s">
        <v>67</v>
      </c>
      <c r="I384" s="4"/>
      <c r="J384" s="4"/>
      <c r="K384" s="4">
        <v>215</v>
      </c>
      <c r="L384" s="4">
        <v>17</v>
      </c>
      <c r="M384" s="4">
        <v>3</v>
      </c>
      <c r="N384" s="4" t="s">
        <v>3</v>
      </c>
      <c r="O384" s="4">
        <v>2</v>
      </c>
      <c r="P384" s="4"/>
      <c r="Q384" s="4"/>
      <c r="R384" s="4"/>
      <c r="S384" s="4"/>
      <c r="T384" s="4"/>
      <c r="U384" s="4"/>
      <c r="V384" s="4"/>
      <c r="W384" s="4"/>
    </row>
    <row r="385" spans="1:206" x14ac:dyDescent="0.2">
      <c r="A385" s="4">
        <v>50</v>
      </c>
      <c r="B385" s="4">
        <v>0</v>
      </c>
      <c r="C385" s="4">
        <v>0</v>
      </c>
      <c r="D385" s="4">
        <v>1</v>
      </c>
      <c r="E385" s="4">
        <v>217</v>
      </c>
      <c r="F385" s="4">
        <f>ROUND(Source!AU366,O385)</f>
        <v>3180699.95</v>
      </c>
      <c r="G385" s="4" t="s">
        <v>68</v>
      </c>
      <c r="H385" s="4" t="s">
        <v>69</v>
      </c>
      <c r="I385" s="4"/>
      <c r="J385" s="4"/>
      <c r="K385" s="4">
        <v>217</v>
      </c>
      <c r="L385" s="4">
        <v>18</v>
      </c>
      <c r="M385" s="4">
        <v>3</v>
      </c>
      <c r="N385" s="4" t="s">
        <v>3</v>
      </c>
      <c r="O385" s="4">
        <v>2</v>
      </c>
      <c r="P385" s="4"/>
      <c r="Q385" s="4"/>
      <c r="R385" s="4"/>
      <c r="S385" s="4"/>
      <c r="T385" s="4"/>
      <c r="U385" s="4"/>
      <c r="V385" s="4"/>
      <c r="W385" s="4"/>
    </row>
    <row r="386" spans="1:206" x14ac:dyDescent="0.2">
      <c r="A386" s="4">
        <v>50</v>
      </c>
      <c r="B386" s="4">
        <v>0</v>
      </c>
      <c r="C386" s="4">
        <v>0</v>
      </c>
      <c r="D386" s="4">
        <v>1</v>
      </c>
      <c r="E386" s="4">
        <v>230</v>
      </c>
      <c r="F386" s="4">
        <f>ROUND(Source!BA366,O386)</f>
        <v>0</v>
      </c>
      <c r="G386" s="4" t="s">
        <v>70</v>
      </c>
      <c r="H386" s="4" t="s">
        <v>71</v>
      </c>
      <c r="I386" s="4"/>
      <c r="J386" s="4"/>
      <c r="K386" s="4">
        <v>230</v>
      </c>
      <c r="L386" s="4">
        <v>19</v>
      </c>
      <c r="M386" s="4">
        <v>3</v>
      </c>
      <c r="N386" s="4" t="s">
        <v>3</v>
      </c>
      <c r="O386" s="4">
        <v>2</v>
      </c>
      <c r="P386" s="4"/>
      <c r="Q386" s="4"/>
      <c r="R386" s="4"/>
      <c r="S386" s="4"/>
      <c r="T386" s="4"/>
      <c r="U386" s="4"/>
      <c r="V386" s="4"/>
      <c r="W386" s="4"/>
    </row>
    <row r="387" spans="1:206" x14ac:dyDescent="0.2">
      <c r="A387" s="4">
        <v>50</v>
      </c>
      <c r="B387" s="4">
        <v>0</v>
      </c>
      <c r="C387" s="4">
        <v>0</v>
      </c>
      <c r="D387" s="4">
        <v>1</v>
      </c>
      <c r="E387" s="4">
        <v>206</v>
      </c>
      <c r="F387" s="4">
        <f>ROUND(Source!T366,O387)</f>
        <v>0</v>
      </c>
      <c r="G387" s="4" t="s">
        <v>72</v>
      </c>
      <c r="H387" s="4" t="s">
        <v>73</v>
      </c>
      <c r="I387" s="4"/>
      <c r="J387" s="4"/>
      <c r="K387" s="4">
        <v>206</v>
      </c>
      <c r="L387" s="4">
        <v>20</v>
      </c>
      <c r="M387" s="4">
        <v>3</v>
      </c>
      <c r="N387" s="4" t="s">
        <v>3</v>
      </c>
      <c r="O387" s="4">
        <v>2</v>
      </c>
      <c r="P387" s="4"/>
      <c r="Q387" s="4"/>
      <c r="R387" s="4"/>
      <c r="S387" s="4"/>
      <c r="T387" s="4"/>
      <c r="U387" s="4"/>
      <c r="V387" s="4"/>
      <c r="W387" s="4"/>
    </row>
    <row r="388" spans="1:206" x14ac:dyDescent="0.2">
      <c r="A388" s="4">
        <v>50</v>
      </c>
      <c r="B388" s="4">
        <v>0</v>
      </c>
      <c r="C388" s="4">
        <v>0</v>
      </c>
      <c r="D388" s="4">
        <v>1</v>
      </c>
      <c r="E388" s="4">
        <v>207</v>
      </c>
      <c r="F388" s="4">
        <f>Source!U366</f>
        <v>1351.4213000000002</v>
      </c>
      <c r="G388" s="4" t="s">
        <v>74</v>
      </c>
      <c r="H388" s="4" t="s">
        <v>75</v>
      </c>
      <c r="I388" s="4"/>
      <c r="J388" s="4"/>
      <c r="K388" s="4">
        <v>207</v>
      </c>
      <c r="L388" s="4">
        <v>21</v>
      </c>
      <c r="M388" s="4">
        <v>3</v>
      </c>
      <c r="N388" s="4" t="s">
        <v>3</v>
      </c>
      <c r="O388" s="4">
        <v>-1</v>
      </c>
      <c r="P388" s="4"/>
      <c r="Q388" s="4"/>
      <c r="R388" s="4"/>
      <c r="S388" s="4"/>
      <c r="T388" s="4"/>
      <c r="U388" s="4"/>
      <c r="V388" s="4"/>
      <c r="W388" s="4"/>
    </row>
    <row r="389" spans="1:206" x14ac:dyDescent="0.2">
      <c r="A389" s="4">
        <v>50</v>
      </c>
      <c r="B389" s="4">
        <v>0</v>
      </c>
      <c r="C389" s="4">
        <v>0</v>
      </c>
      <c r="D389" s="4">
        <v>1</v>
      </c>
      <c r="E389" s="4">
        <v>208</v>
      </c>
      <c r="F389" s="4">
        <f>Source!V366</f>
        <v>0</v>
      </c>
      <c r="G389" s="4" t="s">
        <v>76</v>
      </c>
      <c r="H389" s="4" t="s">
        <v>77</v>
      </c>
      <c r="I389" s="4"/>
      <c r="J389" s="4"/>
      <c r="K389" s="4">
        <v>208</v>
      </c>
      <c r="L389" s="4">
        <v>22</v>
      </c>
      <c r="M389" s="4">
        <v>3</v>
      </c>
      <c r="N389" s="4" t="s">
        <v>3</v>
      </c>
      <c r="O389" s="4">
        <v>-1</v>
      </c>
      <c r="P389" s="4"/>
      <c r="Q389" s="4"/>
      <c r="R389" s="4"/>
      <c r="S389" s="4"/>
      <c r="T389" s="4"/>
      <c r="U389" s="4"/>
      <c r="V389" s="4"/>
      <c r="W389" s="4"/>
    </row>
    <row r="390" spans="1:206" x14ac:dyDescent="0.2">
      <c r="A390" s="4">
        <v>50</v>
      </c>
      <c r="B390" s="4">
        <v>0</v>
      </c>
      <c r="C390" s="4">
        <v>0</v>
      </c>
      <c r="D390" s="4">
        <v>1</v>
      </c>
      <c r="E390" s="4">
        <v>209</v>
      </c>
      <c r="F390" s="4">
        <f>ROUND(Source!W366,O390)</f>
        <v>0</v>
      </c>
      <c r="G390" s="4" t="s">
        <v>78</v>
      </c>
      <c r="H390" s="4" t="s">
        <v>79</v>
      </c>
      <c r="I390" s="4"/>
      <c r="J390" s="4"/>
      <c r="K390" s="4">
        <v>209</v>
      </c>
      <c r="L390" s="4">
        <v>23</v>
      </c>
      <c r="M390" s="4">
        <v>3</v>
      </c>
      <c r="N390" s="4" t="s">
        <v>3</v>
      </c>
      <c r="O390" s="4">
        <v>2</v>
      </c>
      <c r="P390" s="4"/>
      <c r="Q390" s="4"/>
      <c r="R390" s="4"/>
      <c r="S390" s="4"/>
      <c r="T390" s="4"/>
      <c r="U390" s="4"/>
      <c r="V390" s="4"/>
      <c r="W390" s="4"/>
    </row>
    <row r="391" spans="1:206" x14ac:dyDescent="0.2">
      <c r="A391" s="4">
        <v>50</v>
      </c>
      <c r="B391" s="4">
        <v>0</v>
      </c>
      <c r="C391" s="4">
        <v>0</v>
      </c>
      <c r="D391" s="4">
        <v>1</v>
      </c>
      <c r="E391" s="4">
        <v>210</v>
      </c>
      <c r="F391" s="4">
        <f>ROUND(Source!X366,O391)</f>
        <v>190405.22</v>
      </c>
      <c r="G391" s="4" t="s">
        <v>80</v>
      </c>
      <c r="H391" s="4" t="s">
        <v>81</v>
      </c>
      <c r="I391" s="4"/>
      <c r="J391" s="4"/>
      <c r="K391" s="4">
        <v>210</v>
      </c>
      <c r="L391" s="4">
        <v>24</v>
      </c>
      <c r="M391" s="4">
        <v>3</v>
      </c>
      <c r="N391" s="4" t="s">
        <v>3</v>
      </c>
      <c r="O391" s="4">
        <v>2</v>
      </c>
      <c r="P391" s="4"/>
      <c r="Q391" s="4"/>
      <c r="R391" s="4"/>
      <c r="S391" s="4"/>
      <c r="T391" s="4"/>
      <c r="U391" s="4"/>
      <c r="V391" s="4"/>
      <c r="W391" s="4"/>
    </row>
    <row r="392" spans="1:206" x14ac:dyDescent="0.2">
      <c r="A392" s="4">
        <v>50</v>
      </c>
      <c r="B392" s="4">
        <v>0</v>
      </c>
      <c r="C392" s="4">
        <v>0</v>
      </c>
      <c r="D392" s="4">
        <v>1</v>
      </c>
      <c r="E392" s="4">
        <v>211</v>
      </c>
      <c r="F392" s="4">
        <f>ROUND(Source!Y366,O392)</f>
        <v>27200.74</v>
      </c>
      <c r="G392" s="4" t="s">
        <v>82</v>
      </c>
      <c r="H392" s="4" t="s">
        <v>83</v>
      </c>
      <c r="I392" s="4"/>
      <c r="J392" s="4"/>
      <c r="K392" s="4">
        <v>211</v>
      </c>
      <c r="L392" s="4">
        <v>25</v>
      </c>
      <c r="M392" s="4">
        <v>3</v>
      </c>
      <c r="N392" s="4" t="s">
        <v>3</v>
      </c>
      <c r="O392" s="4">
        <v>2</v>
      </c>
      <c r="P392" s="4"/>
      <c r="Q392" s="4"/>
      <c r="R392" s="4"/>
      <c r="S392" s="4"/>
      <c r="T392" s="4"/>
      <c r="U392" s="4"/>
      <c r="V392" s="4"/>
      <c r="W392" s="4"/>
    </row>
    <row r="393" spans="1:206" x14ac:dyDescent="0.2">
      <c r="A393" s="4">
        <v>50</v>
      </c>
      <c r="B393" s="4">
        <v>0</v>
      </c>
      <c r="C393" s="4">
        <v>0</v>
      </c>
      <c r="D393" s="4">
        <v>1</v>
      </c>
      <c r="E393" s="4">
        <v>224</v>
      </c>
      <c r="F393" s="4">
        <f>ROUND(Source!AR366,O393)</f>
        <v>5197476.6500000004</v>
      </c>
      <c r="G393" s="4" t="s">
        <v>84</v>
      </c>
      <c r="H393" s="4" t="s">
        <v>85</v>
      </c>
      <c r="I393" s="4"/>
      <c r="J393" s="4"/>
      <c r="K393" s="4">
        <v>224</v>
      </c>
      <c r="L393" s="4">
        <v>26</v>
      </c>
      <c r="M393" s="4">
        <v>3</v>
      </c>
      <c r="N393" s="4" t="s">
        <v>3</v>
      </c>
      <c r="O393" s="4">
        <v>2</v>
      </c>
      <c r="P393" s="4"/>
      <c r="Q393" s="4"/>
      <c r="R393" s="4"/>
      <c r="S393" s="4"/>
      <c r="T393" s="4"/>
      <c r="U393" s="4"/>
      <c r="V393" s="4"/>
      <c r="W393" s="4"/>
    </row>
    <row r="394" spans="1:206" x14ac:dyDescent="0.2">
      <c r="A394" s="4">
        <v>50</v>
      </c>
      <c r="B394" s="4">
        <v>1</v>
      </c>
      <c r="C394" s="4">
        <v>0</v>
      </c>
      <c r="D394" s="4">
        <v>2</v>
      </c>
      <c r="E394" s="4">
        <v>0</v>
      </c>
      <c r="F394" s="4">
        <f>ROUND(F393*0.2,O394)</f>
        <v>1039495.33</v>
      </c>
      <c r="G394" s="4" t="s">
        <v>86</v>
      </c>
      <c r="H394" s="4" t="s">
        <v>87</v>
      </c>
      <c r="I394" s="4"/>
      <c r="J394" s="4"/>
      <c r="K394" s="4">
        <v>212</v>
      </c>
      <c r="L394" s="4">
        <v>27</v>
      </c>
      <c r="M394" s="4">
        <v>0</v>
      </c>
      <c r="N394" s="4" t="s">
        <v>3</v>
      </c>
      <c r="O394" s="4">
        <v>2</v>
      </c>
      <c r="P394" s="4"/>
      <c r="Q394" s="4"/>
      <c r="R394" s="4"/>
      <c r="S394" s="4"/>
      <c r="T394" s="4"/>
      <c r="U394" s="4"/>
      <c r="V394" s="4"/>
      <c r="W394" s="4"/>
    </row>
    <row r="395" spans="1:206" x14ac:dyDescent="0.2">
      <c r="A395" s="4">
        <v>50</v>
      </c>
      <c r="B395" s="4">
        <v>1</v>
      </c>
      <c r="C395" s="4">
        <v>0</v>
      </c>
      <c r="D395" s="4">
        <v>2</v>
      </c>
      <c r="E395" s="4">
        <v>0</v>
      </c>
      <c r="F395" s="4">
        <f>ROUND(F394+F393,O395)</f>
        <v>6236971.9800000004</v>
      </c>
      <c r="G395" s="4" t="s">
        <v>88</v>
      </c>
      <c r="H395" s="4" t="s">
        <v>88</v>
      </c>
      <c r="I395" s="4"/>
      <c r="J395" s="4"/>
      <c r="K395" s="4">
        <v>212</v>
      </c>
      <c r="L395" s="4">
        <v>28</v>
      </c>
      <c r="M395" s="4">
        <v>0</v>
      </c>
      <c r="N395" s="4" t="s">
        <v>3</v>
      </c>
      <c r="O395" s="4">
        <v>2</v>
      </c>
      <c r="P395" s="4"/>
      <c r="Q395" s="4"/>
      <c r="R395" s="4"/>
      <c r="S395" s="4"/>
      <c r="T395" s="4"/>
      <c r="U395" s="4"/>
      <c r="V395" s="4"/>
      <c r="W395" s="4"/>
    </row>
    <row r="397" spans="1:206" x14ac:dyDescent="0.2">
      <c r="A397" s="1">
        <v>3</v>
      </c>
      <c r="B397" s="1">
        <v>1</v>
      </c>
      <c r="C397" s="1"/>
      <c r="D397" s="1">
        <f>ROW(A732)</f>
        <v>732</v>
      </c>
      <c r="E397" s="1"/>
      <c r="F397" s="1" t="s">
        <v>266</v>
      </c>
      <c r="G397" s="1" t="s">
        <v>266</v>
      </c>
      <c r="H397" s="1" t="s">
        <v>3</v>
      </c>
      <c r="I397" s="1">
        <v>0</v>
      </c>
      <c r="J397" s="1" t="s">
        <v>3</v>
      </c>
      <c r="K397" s="1">
        <v>-1</v>
      </c>
      <c r="L397" s="1" t="s">
        <v>3</v>
      </c>
      <c r="M397" s="1"/>
      <c r="N397" s="1"/>
      <c r="O397" s="1"/>
      <c r="P397" s="1"/>
      <c r="Q397" s="1"/>
      <c r="R397" s="1"/>
      <c r="S397" s="1"/>
      <c r="T397" s="1"/>
      <c r="U397" s="1" t="s">
        <v>3</v>
      </c>
      <c r="V397" s="1">
        <v>0</v>
      </c>
      <c r="W397" s="1"/>
      <c r="X397" s="1"/>
      <c r="Y397" s="1"/>
      <c r="Z397" s="1"/>
      <c r="AA397" s="1"/>
      <c r="AB397" s="1" t="s">
        <v>3</v>
      </c>
      <c r="AC397" s="1" t="s">
        <v>3</v>
      </c>
      <c r="AD397" s="1" t="s">
        <v>3</v>
      </c>
      <c r="AE397" s="1" t="s">
        <v>3</v>
      </c>
      <c r="AF397" s="1" t="s">
        <v>3</v>
      </c>
      <c r="AG397" s="1" t="s">
        <v>3</v>
      </c>
      <c r="AH397" s="1"/>
      <c r="AI397" s="1"/>
      <c r="AJ397" s="1"/>
      <c r="AK397" s="1"/>
      <c r="AL397" s="1"/>
      <c r="AM397" s="1"/>
      <c r="AN397" s="1"/>
      <c r="AO397" s="1"/>
      <c r="AP397" s="1" t="s">
        <v>3</v>
      </c>
      <c r="AQ397" s="1" t="s">
        <v>3</v>
      </c>
      <c r="AR397" s="1" t="s">
        <v>3</v>
      </c>
      <c r="AS397" s="1"/>
      <c r="AT397" s="1"/>
      <c r="AU397" s="1"/>
      <c r="AV397" s="1"/>
      <c r="AW397" s="1"/>
      <c r="AX397" s="1"/>
      <c r="AY397" s="1"/>
      <c r="AZ397" s="1" t="s">
        <v>3</v>
      </c>
      <c r="BA397" s="1"/>
      <c r="BB397" s="1" t="s">
        <v>3</v>
      </c>
      <c r="BC397" s="1" t="s">
        <v>3</v>
      </c>
      <c r="BD397" s="1" t="s">
        <v>3</v>
      </c>
      <c r="BE397" s="1" t="s">
        <v>3</v>
      </c>
      <c r="BF397" s="1" t="s">
        <v>3</v>
      </c>
      <c r="BG397" s="1" t="s">
        <v>3</v>
      </c>
      <c r="BH397" s="1" t="s">
        <v>3</v>
      </c>
      <c r="BI397" s="1" t="s">
        <v>3</v>
      </c>
      <c r="BJ397" s="1" t="s">
        <v>3</v>
      </c>
      <c r="BK397" s="1" t="s">
        <v>3</v>
      </c>
      <c r="BL397" s="1" t="s">
        <v>3</v>
      </c>
      <c r="BM397" s="1" t="s">
        <v>3</v>
      </c>
      <c r="BN397" s="1" t="s">
        <v>3</v>
      </c>
      <c r="BO397" s="1" t="s">
        <v>3</v>
      </c>
      <c r="BP397" s="1" t="s">
        <v>3</v>
      </c>
      <c r="BQ397" s="1"/>
      <c r="BR397" s="1"/>
      <c r="BS397" s="1"/>
      <c r="BT397" s="1"/>
      <c r="BU397" s="1"/>
      <c r="BV397" s="1"/>
      <c r="BW397" s="1"/>
      <c r="BX397" s="1">
        <v>0</v>
      </c>
      <c r="BY397" s="1"/>
      <c r="BZ397" s="1"/>
      <c r="CA397" s="1"/>
      <c r="CB397" s="1"/>
      <c r="CC397" s="1"/>
      <c r="CD397" s="1"/>
      <c r="CE397" s="1"/>
      <c r="CF397" s="1">
        <v>0</v>
      </c>
      <c r="CG397" s="1">
        <v>0</v>
      </c>
      <c r="CH397" s="1"/>
      <c r="CI397" s="1" t="s">
        <v>3</v>
      </c>
      <c r="CJ397" s="1" t="s">
        <v>3</v>
      </c>
    </row>
    <row r="399" spans="1:206" x14ac:dyDescent="0.2">
      <c r="A399" s="2">
        <v>52</v>
      </c>
      <c r="B399" s="2">
        <f t="shared" ref="B399:G399" si="210">B732</f>
        <v>1</v>
      </c>
      <c r="C399" s="2">
        <f t="shared" si="210"/>
        <v>3</v>
      </c>
      <c r="D399" s="2">
        <f t="shared" si="210"/>
        <v>397</v>
      </c>
      <c r="E399" s="2">
        <f t="shared" si="210"/>
        <v>0</v>
      </c>
      <c r="F399" s="2" t="str">
        <f t="shared" si="210"/>
        <v>Автозаводская ул., д.5</v>
      </c>
      <c r="G399" s="2" t="str">
        <f t="shared" si="210"/>
        <v>Автозаводская ул., д.5</v>
      </c>
      <c r="H399" s="2"/>
      <c r="I399" s="2"/>
      <c r="J399" s="2"/>
      <c r="K399" s="2"/>
      <c r="L399" s="2"/>
      <c r="M399" s="2"/>
      <c r="N399" s="2"/>
      <c r="O399" s="2">
        <f t="shared" ref="O399:AT399" si="211">O732</f>
        <v>3599535.69</v>
      </c>
      <c r="P399" s="2">
        <f t="shared" si="211"/>
        <v>3245053.23</v>
      </c>
      <c r="Q399" s="2">
        <f t="shared" si="211"/>
        <v>134823.94</v>
      </c>
      <c r="R399" s="2">
        <f t="shared" si="211"/>
        <v>64525.35</v>
      </c>
      <c r="S399" s="2">
        <f t="shared" si="211"/>
        <v>219658.52</v>
      </c>
      <c r="T399" s="2">
        <f t="shared" si="211"/>
        <v>0</v>
      </c>
      <c r="U399" s="2">
        <f t="shared" si="211"/>
        <v>1098.5543809999999</v>
      </c>
      <c r="V399" s="2">
        <f t="shared" si="211"/>
        <v>0</v>
      </c>
      <c r="W399" s="2">
        <f t="shared" si="211"/>
        <v>0</v>
      </c>
      <c r="X399" s="2">
        <f t="shared" si="211"/>
        <v>153760.95999999999</v>
      </c>
      <c r="Y399" s="2">
        <f t="shared" si="211"/>
        <v>21965.86</v>
      </c>
      <c r="Z399" s="2">
        <f t="shared" si="211"/>
        <v>0</v>
      </c>
      <c r="AA399" s="2">
        <f t="shared" si="211"/>
        <v>0</v>
      </c>
      <c r="AB399" s="2">
        <f t="shared" si="211"/>
        <v>0</v>
      </c>
      <c r="AC399" s="2">
        <f t="shared" si="211"/>
        <v>0</v>
      </c>
      <c r="AD399" s="2">
        <f t="shared" si="211"/>
        <v>0</v>
      </c>
      <c r="AE399" s="2">
        <f t="shared" si="211"/>
        <v>0</v>
      </c>
      <c r="AF399" s="2">
        <f t="shared" si="211"/>
        <v>0</v>
      </c>
      <c r="AG399" s="2">
        <f t="shared" si="211"/>
        <v>0</v>
      </c>
      <c r="AH399" s="2">
        <f t="shared" si="211"/>
        <v>0</v>
      </c>
      <c r="AI399" s="2">
        <f t="shared" si="211"/>
        <v>0</v>
      </c>
      <c r="AJ399" s="2">
        <f t="shared" si="211"/>
        <v>0</v>
      </c>
      <c r="AK399" s="2">
        <f t="shared" si="211"/>
        <v>0</v>
      </c>
      <c r="AL399" s="2">
        <f t="shared" si="211"/>
        <v>0</v>
      </c>
      <c r="AM399" s="2">
        <f t="shared" si="211"/>
        <v>0</v>
      </c>
      <c r="AN399" s="2">
        <f t="shared" si="211"/>
        <v>0</v>
      </c>
      <c r="AO399" s="2">
        <f t="shared" si="211"/>
        <v>0</v>
      </c>
      <c r="AP399" s="2">
        <f t="shared" si="211"/>
        <v>0</v>
      </c>
      <c r="AQ399" s="2">
        <f t="shared" si="211"/>
        <v>0</v>
      </c>
      <c r="AR399" s="2">
        <f t="shared" si="211"/>
        <v>3844760.02</v>
      </c>
      <c r="AS399" s="2">
        <f t="shared" si="211"/>
        <v>1138241.68</v>
      </c>
      <c r="AT399" s="2">
        <f t="shared" si="211"/>
        <v>0</v>
      </c>
      <c r="AU399" s="2">
        <f t="shared" ref="AU399:BZ399" si="212">AU732</f>
        <v>2706518.34</v>
      </c>
      <c r="AV399" s="2">
        <f t="shared" si="212"/>
        <v>3245053.23</v>
      </c>
      <c r="AW399" s="2">
        <f t="shared" si="212"/>
        <v>3245053.23</v>
      </c>
      <c r="AX399" s="2">
        <f t="shared" si="212"/>
        <v>0</v>
      </c>
      <c r="AY399" s="2">
        <f t="shared" si="212"/>
        <v>3245053.23</v>
      </c>
      <c r="AZ399" s="2">
        <f t="shared" si="212"/>
        <v>0</v>
      </c>
      <c r="BA399" s="2">
        <f t="shared" si="212"/>
        <v>0</v>
      </c>
      <c r="BB399" s="2">
        <f t="shared" si="212"/>
        <v>0</v>
      </c>
      <c r="BC399" s="2">
        <f t="shared" si="212"/>
        <v>0</v>
      </c>
      <c r="BD399" s="2">
        <f t="shared" si="212"/>
        <v>0</v>
      </c>
      <c r="BE399" s="2">
        <f t="shared" si="212"/>
        <v>0</v>
      </c>
      <c r="BF399" s="2">
        <f t="shared" si="212"/>
        <v>0</v>
      </c>
      <c r="BG399" s="2">
        <f t="shared" si="212"/>
        <v>0</v>
      </c>
      <c r="BH399" s="2">
        <f t="shared" si="212"/>
        <v>0</v>
      </c>
      <c r="BI399" s="2">
        <f t="shared" si="212"/>
        <v>0</v>
      </c>
      <c r="BJ399" s="2">
        <f t="shared" si="212"/>
        <v>0</v>
      </c>
      <c r="BK399" s="2">
        <f t="shared" si="212"/>
        <v>0</v>
      </c>
      <c r="BL399" s="2">
        <f t="shared" si="212"/>
        <v>0</v>
      </c>
      <c r="BM399" s="2">
        <f t="shared" si="212"/>
        <v>0</v>
      </c>
      <c r="BN399" s="2">
        <f t="shared" si="212"/>
        <v>0</v>
      </c>
      <c r="BO399" s="2">
        <f t="shared" si="212"/>
        <v>0</v>
      </c>
      <c r="BP399" s="2">
        <f t="shared" si="212"/>
        <v>0</v>
      </c>
      <c r="BQ399" s="2">
        <f t="shared" si="212"/>
        <v>0</v>
      </c>
      <c r="BR399" s="2">
        <f t="shared" si="212"/>
        <v>0</v>
      </c>
      <c r="BS399" s="2">
        <f t="shared" si="212"/>
        <v>0</v>
      </c>
      <c r="BT399" s="2">
        <f t="shared" si="212"/>
        <v>0</v>
      </c>
      <c r="BU399" s="2">
        <f t="shared" si="212"/>
        <v>0</v>
      </c>
      <c r="BV399" s="2">
        <f t="shared" si="212"/>
        <v>0</v>
      </c>
      <c r="BW399" s="2">
        <f t="shared" si="212"/>
        <v>0</v>
      </c>
      <c r="BX399" s="2">
        <f t="shared" si="212"/>
        <v>0</v>
      </c>
      <c r="BY399" s="2">
        <f t="shared" si="212"/>
        <v>0</v>
      </c>
      <c r="BZ399" s="2">
        <f t="shared" si="212"/>
        <v>0</v>
      </c>
      <c r="CA399" s="2">
        <f t="shared" ref="CA399:DF399" si="213">CA732</f>
        <v>0</v>
      </c>
      <c r="CB399" s="2">
        <f t="shared" si="213"/>
        <v>0</v>
      </c>
      <c r="CC399" s="2">
        <f t="shared" si="213"/>
        <v>0</v>
      </c>
      <c r="CD399" s="2">
        <f t="shared" si="213"/>
        <v>0</v>
      </c>
      <c r="CE399" s="2">
        <f t="shared" si="213"/>
        <v>0</v>
      </c>
      <c r="CF399" s="2">
        <f t="shared" si="213"/>
        <v>0</v>
      </c>
      <c r="CG399" s="2">
        <f t="shared" si="213"/>
        <v>0</v>
      </c>
      <c r="CH399" s="2">
        <f t="shared" si="213"/>
        <v>0</v>
      </c>
      <c r="CI399" s="2">
        <f t="shared" si="213"/>
        <v>0</v>
      </c>
      <c r="CJ399" s="2">
        <f t="shared" si="213"/>
        <v>0</v>
      </c>
      <c r="CK399" s="2">
        <f t="shared" si="213"/>
        <v>0</v>
      </c>
      <c r="CL399" s="2">
        <f t="shared" si="213"/>
        <v>0</v>
      </c>
      <c r="CM399" s="2">
        <f t="shared" si="213"/>
        <v>0</v>
      </c>
      <c r="CN399" s="2">
        <f t="shared" si="213"/>
        <v>0</v>
      </c>
      <c r="CO399" s="2">
        <f t="shared" si="213"/>
        <v>0</v>
      </c>
      <c r="CP399" s="2">
        <f t="shared" si="213"/>
        <v>0</v>
      </c>
      <c r="CQ399" s="2">
        <f t="shared" si="213"/>
        <v>0</v>
      </c>
      <c r="CR399" s="2">
        <f t="shared" si="213"/>
        <v>0</v>
      </c>
      <c r="CS399" s="2">
        <f t="shared" si="213"/>
        <v>0</v>
      </c>
      <c r="CT399" s="2">
        <f t="shared" si="213"/>
        <v>0</v>
      </c>
      <c r="CU399" s="2">
        <f t="shared" si="213"/>
        <v>0</v>
      </c>
      <c r="CV399" s="2">
        <f t="shared" si="213"/>
        <v>0</v>
      </c>
      <c r="CW399" s="2">
        <f t="shared" si="213"/>
        <v>0</v>
      </c>
      <c r="CX399" s="2">
        <f t="shared" si="213"/>
        <v>0</v>
      </c>
      <c r="CY399" s="2">
        <f t="shared" si="213"/>
        <v>0</v>
      </c>
      <c r="CZ399" s="2">
        <f t="shared" si="213"/>
        <v>0</v>
      </c>
      <c r="DA399" s="2">
        <f t="shared" si="213"/>
        <v>0</v>
      </c>
      <c r="DB399" s="2">
        <f t="shared" si="213"/>
        <v>0</v>
      </c>
      <c r="DC399" s="2">
        <f t="shared" si="213"/>
        <v>0</v>
      </c>
      <c r="DD399" s="2">
        <f t="shared" si="213"/>
        <v>0</v>
      </c>
      <c r="DE399" s="2">
        <f t="shared" si="213"/>
        <v>0</v>
      </c>
      <c r="DF399" s="2">
        <f t="shared" si="213"/>
        <v>0</v>
      </c>
      <c r="DG399" s="3">
        <f t="shared" ref="DG399:EL399" si="214">DG732</f>
        <v>0</v>
      </c>
      <c r="DH399" s="3">
        <f t="shared" si="214"/>
        <v>0</v>
      </c>
      <c r="DI399" s="3">
        <f t="shared" si="214"/>
        <v>0</v>
      </c>
      <c r="DJ399" s="3">
        <f t="shared" si="214"/>
        <v>0</v>
      </c>
      <c r="DK399" s="3">
        <f t="shared" si="214"/>
        <v>0</v>
      </c>
      <c r="DL399" s="3">
        <f t="shared" si="214"/>
        <v>0</v>
      </c>
      <c r="DM399" s="3">
        <f t="shared" si="214"/>
        <v>0</v>
      </c>
      <c r="DN399" s="3">
        <f t="shared" si="214"/>
        <v>0</v>
      </c>
      <c r="DO399" s="3">
        <f t="shared" si="214"/>
        <v>0</v>
      </c>
      <c r="DP399" s="3">
        <f t="shared" si="214"/>
        <v>0</v>
      </c>
      <c r="DQ399" s="3">
        <f t="shared" si="214"/>
        <v>0</v>
      </c>
      <c r="DR399" s="3">
        <f t="shared" si="214"/>
        <v>0</v>
      </c>
      <c r="DS399" s="3">
        <f t="shared" si="214"/>
        <v>0</v>
      </c>
      <c r="DT399" s="3">
        <f t="shared" si="214"/>
        <v>0</v>
      </c>
      <c r="DU399" s="3">
        <f t="shared" si="214"/>
        <v>0</v>
      </c>
      <c r="DV399" s="3">
        <f t="shared" si="214"/>
        <v>0</v>
      </c>
      <c r="DW399" s="3">
        <f t="shared" si="214"/>
        <v>0</v>
      </c>
      <c r="DX399" s="3">
        <f t="shared" si="214"/>
        <v>0</v>
      </c>
      <c r="DY399" s="3">
        <f t="shared" si="214"/>
        <v>0</v>
      </c>
      <c r="DZ399" s="3">
        <f t="shared" si="214"/>
        <v>0</v>
      </c>
      <c r="EA399" s="3">
        <f t="shared" si="214"/>
        <v>0</v>
      </c>
      <c r="EB399" s="3">
        <f t="shared" si="214"/>
        <v>0</v>
      </c>
      <c r="EC399" s="3">
        <f t="shared" si="214"/>
        <v>0</v>
      </c>
      <c r="ED399" s="3">
        <f t="shared" si="214"/>
        <v>0</v>
      </c>
      <c r="EE399" s="3">
        <f t="shared" si="214"/>
        <v>0</v>
      </c>
      <c r="EF399" s="3">
        <f t="shared" si="214"/>
        <v>0</v>
      </c>
      <c r="EG399" s="3">
        <f t="shared" si="214"/>
        <v>0</v>
      </c>
      <c r="EH399" s="3">
        <f t="shared" si="214"/>
        <v>0</v>
      </c>
      <c r="EI399" s="3">
        <f t="shared" si="214"/>
        <v>0</v>
      </c>
      <c r="EJ399" s="3">
        <f t="shared" si="214"/>
        <v>0</v>
      </c>
      <c r="EK399" s="3">
        <f t="shared" si="214"/>
        <v>0</v>
      </c>
      <c r="EL399" s="3">
        <f t="shared" si="214"/>
        <v>0</v>
      </c>
      <c r="EM399" s="3">
        <f t="shared" ref="EM399:FR399" si="215">EM732</f>
        <v>0</v>
      </c>
      <c r="EN399" s="3">
        <f t="shared" si="215"/>
        <v>0</v>
      </c>
      <c r="EO399" s="3">
        <f t="shared" si="215"/>
        <v>0</v>
      </c>
      <c r="EP399" s="3">
        <f t="shared" si="215"/>
        <v>0</v>
      </c>
      <c r="EQ399" s="3">
        <f t="shared" si="215"/>
        <v>0</v>
      </c>
      <c r="ER399" s="3">
        <f t="shared" si="215"/>
        <v>0</v>
      </c>
      <c r="ES399" s="3">
        <f t="shared" si="215"/>
        <v>0</v>
      </c>
      <c r="ET399" s="3">
        <f t="shared" si="215"/>
        <v>0</v>
      </c>
      <c r="EU399" s="3">
        <f t="shared" si="215"/>
        <v>0</v>
      </c>
      <c r="EV399" s="3">
        <f t="shared" si="215"/>
        <v>0</v>
      </c>
      <c r="EW399" s="3">
        <f t="shared" si="215"/>
        <v>0</v>
      </c>
      <c r="EX399" s="3">
        <f t="shared" si="215"/>
        <v>0</v>
      </c>
      <c r="EY399" s="3">
        <f t="shared" si="215"/>
        <v>0</v>
      </c>
      <c r="EZ399" s="3">
        <f t="shared" si="215"/>
        <v>0</v>
      </c>
      <c r="FA399" s="3">
        <f t="shared" si="215"/>
        <v>0</v>
      </c>
      <c r="FB399" s="3">
        <f t="shared" si="215"/>
        <v>0</v>
      </c>
      <c r="FC399" s="3">
        <f t="shared" si="215"/>
        <v>0</v>
      </c>
      <c r="FD399" s="3">
        <f t="shared" si="215"/>
        <v>0</v>
      </c>
      <c r="FE399" s="3">
        <f t="shared" si="215"/>
        <v>0</v>
      </c>
      <c r="FF399" s="3">
        <f t="shared" si="215"/>
        <v>0</v>
      </c>
      <c r="FG399" s="3">
        <f t="shared" si="215"/>
        <v>0</v>
      </c>
      <c r="FH399" s="3">
        <f t="shared" si="215"/>
        <v>0</v>
      </c>
      <c r="FI399" s="3">
        <f t="shared" si="215"/>
        <v>0</v>
      </c>
      <c r="FJ399" s="3">
        <f t="shared" si="215"/>
        <v>0</v>
      </c>
      <c r="FK399" s="3">
        <f t="shared" si="215"/>
        <v>0</v>
      </c>
      <c r="FL399" s="3">
        <f t="shared" si="215"/>
        <v>0</v>
      </c>
      <c r="FM399" s="3">
        <f t="shared" si="215"/>
        <v>0</v>
      </c>
      <c r="FN399" s="3">
        <f t="shared" si="215"/>
        <v>0</v>
      </c>
      <c r="FO399" s="3">
        <f t="shared" si="215"/>
        <v>0</v>
      </c>
      <c r="FP399" s="3">
        <f t="shared" si="215"/>
        <v>0</v>
      </c>
      <c r="FQ399" s="3">
        <f t="shared" si="215"/>
        <v>0</v>
      </c>
      <c r="FR399" s="3">
        <f t="shared" si="215"/>
        <v>0</v>
      </c>
      <c r="FS399" s="3">
        <f t="shared" ref="FS399:GX399" si="216">FS732</f>
        <v>0</v>
      </c>
      <c r="FT399" s="3">
        <f t="shared" si="216"/>
        <v>0</v>
      </c>
      <c r="FU399" s="3">
        <f t="shared" si="216"/>
        <v>0</v>
      </c>
      <c r="FV399" s="3">
        <f t="shared" si="216"/>
        <v>0</v>
      </c>
      <c r="FW399" s="3">
        <f t="shared" si="216"/>
        <v>0</v>
      </c>
      <c r="FX399" s="3">
        <f t="shared" si="216"/>
        <v>0</v>
      </c>
      <c r="FY399" s="3">
        <f t="shared" si="216"/>
        <v>0</v>
      </c>
      <c r="FZ399" s="3">
        <f t="shared" si="216"/>
        <v>0</v>
      </c>
      <c r="GA399" s="3">
        <f t="shared" si="216"/>
        <v>0</v>
      </c>
      <c r="GB399" s="3">
        <f t="shared" si="216"/>
        <v>0</v>
      </c>
      <c r="GC399" s="3">
        <f t="shared" si="216"/>
        <v>0</v>
      </c>
      <c r="GD399" s="3">
        <f t="shared" si="216"/>
        <v>0</v>
      </c>
      <c r="GE399" s="3">
        <f t="shared" si="216"/>
        <v>0</v>
      </c>
      <c r="GF399" s="3">
        <f t="shared" si="216"/>
        <v>0</v>
      </c>
      <c r="GG399" s="3">
        <f t="shared" si="216"/>
        <v>0</v>
      </c>
      <c r="GH399" s="3">
        <f t="shared" si="216"/>
        <v>0</v>
      </c>
      <c r="GI399" s="3">
        <f t="shared" si="216"/>
        <v>0</v>
      </c>
      <c r="GJ399" s="3">
        <f t="shared" si="216"/>
        <v>0</v>
      </c>
      <c r="GK399" s="3">
        <f t="shared" si="216"/>
        <v>0</v>
      </c>
      <c r="GL399" s="3">
        <f t="shared" si="216"/>
        <v>0</v>
      </c>
      <c r="GM399" s="3">
        <f t="shared" si="216"/>
        <v>0</v>
      </c>
      <c r="GN399" s="3">
        <f t="shared" si="216"/>
        <v>0</v>
      </c>
      <c r="GO399" s="3">
        <f t="shared" si="216"/>
        <v>0</v>
      </c>
      <c r="GP399" s="3">
        <f t="shared" si="216"/>
        <v>0</v>
      </c>
      <c r="GQ399" s="3">
        <f t="shared" si="216"/>
        <v>0</v>
      </c>
      <c r="GR399" s="3">
        <f t="shared" si="216"/>
        <v>0</v>
      </c>
      <c r="GS399" s="3">
        <f t="shared" si="216"/>
        <v>0</v>
      </c>
      <c r="GT399" s="3">
        <f t="shared" si="216"/>
        <v>0</v>
      </c>
      <c r="GU399" s="3">
        <f t="shared" si="216"/>
        <v>0</v>
      </c>
      <c r="GV399" s="3">
        <f t="shared" si="216"/>
        <v>0</v>
      </c>
      <c r="GW399" s="3">
        <f t="shared" si="216"/>
        <v>0</v>
      </c>
      <c r="GX399" s="3">
        <f t="shared" si="216"/>
        <v>0</v>
      </c>
    </row>
    <row r="401" spans="1:245" x14ac:dyDescent="0.2">
      <c r="A401" s="1">
        <v>4</v>
      </c>
      <c r="B401" s="1">
        <v>1</v>
      </c>
      <c r="C401" s="1"/>
      <c r="D401" s="1">
        <f>ROW(A410)</f>
        <v>410</v>
      </c>
      <c r="E401" s="1"/>
      <c r="F401" s="1" t="s">
        <v>12</v>
      </c>
      <c r="G401" s="1" t="s">
        <v>267</v>
      </c>
      <c r="H401" s="1" t="s">
        <v>3</v>
      </c>
      <c r="I401" s="1">
        <v>0</v>
      </c>
      <c r="J401" s="1"/>
      <c r="K401" s="1">
        <v>-1</v>
      </c>
      <c r="L401" s="1"/>
      <c r="M401" s="1"/>
      <c r="N401" s="1"/>
      <c r="O401" s="1"/>
      <c r="P401" s="1"/>
      <c r="Q401" s="1"/>
      <c r="R401" s="1"/>
      <c r="S401" s="1"/>
      <c r="T401" s="1"/>
      <c r="U401" s="1" t="s">
        <v>3</v>
      </c>
      <c r="V401" s="1">
        <v>0</v>
      </c>
      <c r="W401" s="1"/>
      <c r="X401" s="1"/>
      <c r="Y401" s="1"/>
      <c r="Z401" s="1"/>
      <c r="AA401" s="1"/>
      <c r="AB401" s="1" t="s">
        <v>3</v>
      </c>
      <c r="AC401" s="1" t="s">
        <v>3</v>
      </c>
      <c r="AD401" s="1" t="s">
        <v>3</v>
      </c>
      <c r="AE401" s="1" t="s">
        <v>3</v>
      </c>
      <c r="AF401" s="1" t="s">
        <v>3</v>
      </c>
      <c r="AG401" s="1" t="s">
        <v>3</v>
      </c>
      <c r="AH401" s="1"/>
      <c r="AI401" s="1"/>
      <c r="AJ401" s="1"/>
      <c r="AK401" s="1"/>
      <c r="AL401" s="1"/>
      <c r="AM401" s="1"/>
      <c r="AN401" s="1"/>
      <c r="AO401" s="1"/>
      <c r="AP401" s="1" t="s">
        <v>3</v>
      </c>
      <c r="AQ401" s="1" t="s">
        <v>3</v>
      </c>
      <c r="AR401" s="1" t="s">
        <v>3</v>
      </c>
      <c r="AS401" s="1"/>
      <c r="AT401" s="1"/>
      <c r="AU401" s="1"/>
      <c r="AV401" s="1"/>
      <c r="AW401" s="1"/>
      <c r="AX401" s="1"/>
      <c r="AY401" s="1"/>
      <c r="AZ401" s="1" t="s">
        <v>3</v>
      </c>
      <c r="BA401" s="1"/>
      <c r="BB401" s="1" t="s">
        <v>3</v>
      </c>
      <c r="BC401" s="1" t="s">
        <v>3</v>
      </c>
      <c r="BD401" s="1" t="s">
        <v>3</v>
      </c>
      <c r="BE401" s="1" t="s">
        <v>3</v>
      </c>
      <c r="BF401" s="1" t="s">
        <v>3</v>
      </c>
      <c r="BG401" s="1" t="s">
        <v>3</v>
      </c>
      <c r="BH401" s="1" t="s">
        <v>3</v>
      </c>
      <c r="BI401" s="1" t="s">
        <v>3</v>
      </c>
      <c r="BJ401" s="1" t="s">
        <v>3</v>
      </c>
      <c r="BK401" s="1" t="s">
        <v>3</v>
      </c>
      <c r="BL401" s="1" t="s">
        <v>3</v>
      </c>
      <c r="BM401" s="1" t="s">
        <v>3</v>
      </c>
      <c r="BN401" s="1" t="s">
        <v>3</v>
      </c>
      <c r="BO401" s="1" t="s">
        <v>3</v>
      </c>
      <c r="BP401" s="1" t="s">
        <v>3</v>
      </c>
      <c r="BQ401" s="1"/>
      <c r="BR401" s="1"/>
      <c r="BS401" s="1"/>
      <c r="BT401" s="1"/>
      <c r="BU401" s="1"/>
      <c r="BV401" s="1"/>
      <c r="BW401" s="1"/>
      <c r="BX401" s="1">
        <v>0</v>
      </c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>
        <v>0</v>
      </c>
    </row>
    <row r="403" spans="1:245" x14ac:dyDescent="0.2">
      <c r="A403" s="2">
        <v>52</v>
      </c>
      <c r="B403" s="2">
        <f t="shared" ref="B403:G403" si="217">B410</f>
        <v>1</v>
      </c>
      <c r="C403" s="2">
        <f t="shared" si="217"/>
        <v>4</v>
      </c>
      <c r="D403" s="2">
        <f t="shared" si="217"/>
        <v>401</v>
      </c>
      <c r="E403" s="2">
        <f t="shared" si="217"/>
        <v>0</v>
      </c>
      <c r="F403" s="2" t="str">
        <f t="shared" si="217"/>
        <v>Новый раздел</v>
      </c>
      <c r="G403" s="2" t="str">
        <f t="shared" si="217"/>
        <v>Ремонт газона (рулонный)-660м2</v>
      </c>
      <c r="H403" s="2"/>
      <c r="I403" s="2"/>
      <c r="J403" s="2"/>
      <c r="K403" s="2"/>
      <c r="L403" s="2"/>
      <c r="M403" s="2"/>
      <c r="N403" s="2"/>
      <c r="O403" s="2">
        <f t="shared" ref="O403:AT403" si="218">O410</f>
        <v>194110.92</v>
      </c>
      <c r="P403" s="2">
        <f t="shared" si="218"/>
        <v>142147.04</v>
      </c>
      <c r="Q403" s="2">
        <f t="shared" si="218"/>
        <v>300.76</v>
      </c>
      <c r="R403" s="2">
        <f t="shared" si="218"/>
        <v>110.04</v>
      </c>
      <c r="S403" s="2">
        <f t="shared" si="218"/>
        <v>51663.12</v>
      </c>
      <c r="T403" s="2">
        <f t="shared" si="218"/>
        <v>0</v>
      </c>
      <c r="U403" s="2">
        <f t="shared" si="218"/>
        <v>275.41800000000001</v>
      </c>
      <c r="V403" s="2">
        <f t="shared" si="218"/>
        <v>0</v>
      </c>
      <c r="W403" s="2">
        <f t="shared" si="218"/>
        <v>0</v>
      </c>
      <c r="X403" s="2">
        <f t="shared" si="218"/>
        <v>36164.18</v>
      </c>
      <c r="Y403" s="2">
        <f t="shared" si="218"/>
        <v>5166.3100000000004</v>
      </c>
      <c r="Z403" s="2">
        <f t="shared" si="218"/>
        <v>0</v>
      </c>
      <c r="AA403" s="2">
        <f t="shared" si="218"/>
        <v>0</v>
      </c>
      <c r="AB403" s="2">
        <f t="shared" si="218"/>
        <v>194110.92</v>
      </c>
      <c r="AC403" s="2">
        <f t="shared" si="218"/>
        <v>142147.04</v>
      </c>
      <c r="AD403" s="2">
        <f t="shared" si="218"/>
        <v>300.76</v>
      </c>
      <c r="AE403" s="2">
        <f t="shared" si="218"/>
        <v>110.04</v>
      </c>
      <c r="AF403" s="2">
        <f t="shared" si="218"/>
        <v>51663.12</v>
      </c>
      <c r="AG403" s="2">
        <f t="shared" si="218"/>
        <v>0</v>
      </c>
      <c r="AH403" s="2">
        <f t="shared" si="218"/>
        <v>275.41800000000001</v>
      </c>
      <c r="AI403" s="2">
        <f t="shared" si="218"/>
        <v>0</v>
      </c>
      <c r="AJ403" s="2">
        <f t="shared" si="218"/>
        <v>0</v>
      </c>
      <c r="AK403" s="2">
        <f t="shared" si="218"/>
        <v>36164.18</v>
      </c>
      <c r="AL403" s="2">
        <f t="shared" si="218"/>
        <v>5166.3100000000004</v>
      </c>
      <c r="AM403" s="2">
        <f t="shared" si="218"/>
        <v>0</v>
      </c>
      <c r="AN403" s="2">
        <f t="shared" si="218"/>
        <v>0</v>
      </c>
      <c r="AO403" s="2">
        <f t="shared" si="218"/>
        <v>0</v>
      </c>
      <c r="AP403" s="2">
        <f t="shared" si="218"/>
        <v>0</v>
      </c>
      <c r="AQ403" s="2">
        <f t="shared" si="218"/>
        <v>0</v>
      </c>
      <c r="AR403" s="2">
        <f t="shared" si="218"/>
        <v>235560.25</v>
      </c>
      <c r="AS403" s="2">
        <f t="shared" si="218"/>
        <v>0</v>
      </c>
      <c r="AT403" s="2">
        <f t="shared" si="218"/>
        <v>0</v>
      </c>
      <c r="AU403" s="2">
        <f t="shared" ref="AU403:BZ403" si="219">AU410</f>
        <v>235560.25</v>
      </c>
      <c r="AV403" s="2">
        <f t="shared" si="219"/>
        <v>142147.04</v>
      </c>
      <c r="AW403" s="2">
        <f t="shared" si="219"/>
        <v>142147.04</v>
      </c>
      <c r="AX403" s="2">
        <f t="shared" si="219"/>
        <v>0</v>
      </c>
      <c r="AY403" s="2">
        <f t="shared" si="219"/>
        <v>142147.04</v>
      </c>
      <c r="AZ403" s="2">
        <f t="shared" si="219"/>
        <v>0</v>
      </c>
      <c r="BA403" s="2">
        <f t="shared" si="219"/>
        <v>0</v>
      </c>
      <c r="BB403" s="2">
        <f t="shared" si="219"/>
        <v>0</v>
      </c>
      <c r="BC403" s="2">
        <f t="shared" si="219"/>
        <v>0</v>
      </c>
      <c r="BD403" s="2">
        <f t="shared" si="219"/>
        <v>0</v>
      </c>
      <c r="BE403" s="2">
        <f t="shared" si="219"/>
        <v>0</v>
      </c>
      <c r="BF403" s="2">
        <f t="shared" si="219"/>
        <v>0</v>
      </c>
      <c r="BG403" s="2">
        <f t="shared" si="219"/>
        <v>0</v>
      </c>
      <c r="BH403" s="2">
        <f t="shared" si="219"/>
        <v>0</v>
      </c>
      <c r="BI403" s="2">
        <f t="shared" si="219"/>
        <v>0</v>
      </c>
      <c r="BJ403" s="2">
        <f t="shared" si="219"/>
        <v>0</v>
      </c>
      <c r="BK403" s="2">
        <f t="shared" si="219"/>
        <v>0</v>
      </c>
      <c r="BL403" s="2">
        <f t="shared" si="219"/>
        <v>0</v>
      </c>
      <c r="BM403" s="2">
        <f t="shared" si="219"/>
        <v>0</v>
      </c>
      <c r="BN403" s="2">
        <f t="shared" si="219"/>
        <v>0</v>
      </c>
      <c r="BO403" s="2">
        <f t="shared" si="219"/>
        <v>0</v>
      </c>
      <c r="BP403" s="2">
        <f t="shared" si="219"/>
        <v>0</v>
      </c>
      <c r="BQ403" s="2">
        <f t="shared" si="219"/>
        <v>0</v>
      </c>
      <c r="BR403" s="2">
        <f t="shared" si="219"/>
        <v>0</v>
      </c>
      <c r="BS403" s="2">
        <f t="shared" si="219"/>
        <v>0</v>
      </c>
      <c r="BT403" s="2">
        <f t="shared" si="219"/>
        <v>0</v>
      </c>
      <c r="BU403" s="2">
        <f t="shared" si="219"/>
        <v>0</v>
      </c>
      <c r="BV403" s="2">
        <f t="shared" si="219"/>
        <v>0</v>
      </c>
      <c r="BW403" s="2">
        <f t="shared" si="219"/>
        <v>0</v>
      </c>
      <c r="BX403" s="2">
        <f t="shared" si="219"/>
        <v>0</v>
      </c>
      <c r="BY403" s="2">
        <f t="shared" si="219"/>
        <v>0</v>
      </c>
      <c r="BZ403" s="2">
        <f t="shared" si="219"/>
        <v>0</v>
      </c>
      <c r="CA403" s="2">
        <f t="shared" ref="CA403:DF403" si="220">CA410</f>
        <v>235560.25</v>
      </c>
      <c r="CB403" s="2">
        <f t="shared" si="220"/>
        <v>0</v>
      </c>
      <c r="CC403" s="2">
        <f t="shared" si="220"/>
        <v>0</v>
      </c>
      <c r="CD403" s="2">
        <f t="shared" si="220"/>
        <v>235560.25</v>
      </c>
      <c r="CE403" s="2">
        <f t="shared" si="220"/>
        <v>142147.04</v>
      </c>
      <c r="CF403" s="2">
        <f t="shared" si="220"/>
        <v>142147.04</v>
      </c>
      <c r="CG403" s="2">
        <f t="shared" si="220"/>
        <v>0</v>
      </c>
      <c r="CH403" s="2">
        <f t="shared" si="220"/>
        <v>142147.04</v>
      </c>
      <c r="CI403" s="2">
        <f t="shared" si="220"/>
        <v>0</v>
      </c>
      <c r="CJ403" s="2">
        <f t="shared" si="220"/>
        <v>0</v>
      </c>
      <c r="CK403" s="2">
        <f t="shared" si="220"/>
        <v>0</v>
      </c>
      <c r="CL403" s="2">
        <f t="shared" si="220"/>
        <v>0</v>
      </c>
      <c r="CM403" s="2">
        <f t="shared" si="220"/>
        <v>0</v>
      </c>
      <c r="CN403" s="2">
        <f t="shared" si="220"/>
        <v>0</v>
      </c>
      <c r="CO403" s="2">
        <f t="shared" si="220"/>
        <v>0</v>
      </c>
      <c r="CP403" s="2">
        <f t="shared" si="220"/>
        <v>0</v>
      </c>
      <c r="CQ403" s="2">
        <f t="shared" si="220"/>
        <v>0</v>
      </c>
      <c r="CR403" s="2">
        <f t="shared" si="220"/>
        <v>0</v>
      </c>
      <c r="CS403" s="2">
        <f t="shared" si="220"/>
        <v>0</v>
      </c>
      <c r="CT403" s="2">
        <f t="shared" si="220"/>
        <v>0</v>
      </c>
      <c r="CU403" s="2">
        <f t="shared" si="220"/>
        <v>0</v>
      </c>
      <c r="CV403" s="2">
        <f t="shared" si="220"/>
        <v>0</v>
      </c>
      <c r="CW403" s="2">
        <f t="shared" si="220"/>
        <v>0</v>
      </c>
      <c r="CX403" s="2">
        <f t="shared" si="220"/>
        <v>0</v>
      </c>
      <c r="CY403" s="2">
        <f t="shared" si="220"/>
        <v>0</v>
      </c>
      <c r="CZ403" s="2">
        <f t="shared" si="220"/>
        <v>0</v>
      </c>
      <c r="DA403" s="2">
        <f t="shared" si="220"/>
        <v>0</v>
      </c>
      <c r="DB403" s="2">
        <f t="shared" si="220"/>
        <v>0</v>
      </c>
      <c r="DC403" s="2">
        <f t="shared" si="220"/>
        <v>0</v>
      </c>
      <c r="DD403" s="2">
        <f t="shared" si="220"/>
        <v>0</v>
      </c>
      <c r="DE403" s="2">
        <f t="shared" si="220"/>
        <v>0</v>
      </c>
      <c r="DF403" s="2">
        <f t="shared" si="220"/>
        <v>0</v>
      </c>
      <c r="DG403" s="3">
        <f t="shared" ref="DG403:EL403" si="221">DG410</f>
        <v>0</v>
      </c>
      <c r="DH403" s="3">
        <f t="shared" si="221"/>
        <v>0</v>
      </c>
      <c r="DI403" s="3">
        <f t="shared" si="221"/>
        <v>0</v>
      </c>
      <c r="DJ403" s="3">
        <f t="shared" si="221"/>
        <v>0</v>
      </c>
      <c r="DK403" s="3">
        <f t="shared" si="221"/>
        <v>0</v>
      </c>
      <c r="DL403" s="3">
        <f t="shared" si="221"/>
        <v>0</v>
      </c>
      <c r="DM403" s="3">
        <f t="shared" si="221"/>
        <v>0</v>
      </c>
      <c r="DN403" s="3">
        <f t="shared" si="221"/>
        <v>0</v>
      </c>
      <c r="DO403" s="3">
        <f t="shared" si="221"/>
        <v>0</v>
      </c>
      <c r="DP403" s="3">
        <f t="shared" si="221"/>
        <v>0</v>
      </c>
      <c r="DQ403" s="3">
        <f t="shared" si="221"/>
        <v>0</v>
      </c>
      <c r="DR403" s="3">
        <f t="shared" si="221"/>
        <v>0</v>
      </c>
      <c r="DS403" s="3">
        <f t="shared" si="221"/>
        <v>0</v>
      </c>
      <c r="DT403" s="3">
        <f t="shared" si="221"/>
        <v>0</v>
      </c>
      <c r="DU403" s="3">
        <f t="shared" si="221"/>
        <v>0</v>
      </c>
      <c r="DV403" s="3">
        <f t="shared" si="221"/>
        <v>0</v>
      </c>
      <c r="DW403" s="3">
        <f t="shared" si="221"/>
        <v>0</v>
      </c>
      <c r="DX403" s="3">
        <f t="shared" si="221"/>
        <v>0</v>
      </c>
      <c r="DY403" s="3">
        <f t="shared" si="221"/>
        <v>0</v>
      </c>
      <c r="DZ403" s="3">
        <f t="shared" si="221"/>
        <v>0</v>
      </c>
      <c r="EA403" s="3">
        <f t="shared" si="221"/>
        <v>0</v>
      </c>
      <c r="EB403" s="3">
        <f t="shared" si="221"/>
        <v>0</v>
      </c>
      <c r="EC403" s="3">
        <f t="shared" si="221"/>
        <v>0</v>
      </c>
      <c r="ED403" s="3">
        <f t="shared" si="221"/>
        <v>0</v>
      </c>
      <c r="EE403" s="3">
        <f t="shared" si="221"/>
        <v>0</v>
      </c>
      <c r="EF403" s="3">
        <f t="shared" si="221"/>
        <v>0</v>
      </c>
      <c r="EG403" s="3">
        <f t="shared" si="221"/>
        <v>0</v>
      </c>
      <c r="EH403" s="3">
        <f t="shared" si="221"/>
        <v>0</v>
      </c>
      <c r="EI403" s="3">
        <f t="shared" si="221"/>
        <v>0</v>
      </c>
      <c r="EJ403" s="3">
        <f t="shared" si="221"/>
        <v>0</v>
      </c>
      <c r="EK403" s="3">
        <f t="shared" si="221"/>
        <v>0</v>
      </c>
      <c r="EL403" s="3">
        <f t="shared" si="221"/>
        <v>0</v>
      </c>
      <c r="EM403" s="3">
        <f t="shared" ref="EM403:FR403" si="222">EM410</f>
        <v>0</v>
      </c>
      <c r="EN403" s="3">
        <f t="shared" si="222"/>
        <v>0</v>
      </c>
      <c r="EO403" s="3">
        <f t="shared" si="222"/>
        <v>0</v>
      </c>
      <c r="EP403" s="3">
        <f t="shared" si="222"/>
        <v>0</v>
      </c>
      <c r="EQ403" s="3">
        <f t="shared" si="222"/>
        <v>0</v>
      </c>
      <c r="ER403" s="3">
        <f t="shared" si="222"/>
        <v>0</v>
      </c>
      <c r="ES403" s="3">
        <f t="shared" si="222"/>
        <v>0</v>
      </c>
      <c r="ET403" s="3">
        <f t="shared" si="222"/>
        <v>0</v>
      </c>
      <c r="EU403" s="3">
        <f t="shared" si="222"/>
        <v>0</v>
      </c>
      <c r="EV403" s="3">
        <f t="shared" si="222"/>
        <v>0</v>
      </c>
      <c r="EW403" s="3">
        <f t="shared" si="222"/>
        <v>0</v>
      </c>
      <c r="EX403" s="3">
        <f t="shared" si="222"/>
        <v>0</v>
      </c>
      <c r="EY403" s="3">
        <f t="shared" si="222"/>
        <v>0</v>
      </c>
      <c r="EZ403" s="3">
        <f t="shared" si="222"/>
        <v>0</v>
      </c>
      <c r="FA403" s="3">
        <f t="shared" si="222"/>
        <v>0</v>
      </c>
      <c r="FB403" s="3">
        <f t="shared" si="222"/>
        <v>0</v>
      </c>
      <c r="FC403" s="3">
        <f t="shared" si="222"/>
        <v>0</v>
      </c>
      <c r="FD403" s="3">
        <f t="shared" si="222"/>
        <v>0</v>
      </c>
      <c r="FE403" s="3">
        <f t="shared" si="222"/>
        <v>0</v>
      </c>
      <c r="FF403" s="3">
        <f t="shared" si="222"/>
        <v>0</v>
      </c>
      <c r="FG403" s="3">
        <f t="shared" si="222"/>
        <v>0</v>
      </c>
      <c r="FH403" s="3">
        <f t="shared" si="222"/>
        <v>0</v>
      </c>
      <c r="FI403" s="3">
        <f t="shared" si="222"/>
        <v>0</v>
      </c>
      <c r="FJ403" s="3">
        <f t="shared" si="222"/>
        <v>0</v>
      </c>
      <c r="FK403" s="3">
        <f t="shared" si="222"/>
        <v>0</v>
      </c>
      <c r="FL403" s="3">
        <f t="shared" si="222"/>
        <v>0</v>
      </c>
      <c r="FM403" s="3">
        <f t="shared" si="222"/>
        <v>0</v>
      </c>
      <c r="FN403" s="3">
        <f t="shared" si="222"/>
        <v>0</v>
      </c>
      <c r="FO403" s="3">
        <f t="shared" si="222"/>
        <v>0</v>
      </c>
      <c r="FP403" s="3">
        <f t="shared" si="222"/>
        <v>0</v>
      </c>
      <c r="FQ403" s="3">
        <f t="shared" si="222"/>
        <v>0</v>
      </c>
      <c r="FR403" s="3">
        <f t="shared" si="222"/>
        <v>0</v>
      </c>
      <c r="FS403" s="3">
        <f t="shared" ref="FS403:GX403" si="223">FS410</f>
        <v>0</v>
      </c>
      <c r="FT403" s="3">
        <f t="shared" si="223"/>
        <v>0</v>
      </c>
      <c r="FU403" s="3">
        <f t="shared" si="223"/>
        <v>0</v>
      </c>
      <c r="FV403" s="3">
        <f t="shared" si="223"/>
        <v>0</v>
      </c>
      <c r="FW403" s="3">
        <f t="shared" si="223"/>
        <v>0</v>
      </c>
      <c r="FX403" s="3">
        <f t="shared" si="223"/>
        <v>0</v>
      </c>
      <c r="FY403" s="3">
        <f t="shared" si="223"/>
        <v>0</v>
      </c>
      <c r="FZ403" s="3">
        <f t="shared" si="223"/>
        <v>0</v>
      </c>
      <c r="GA403" s="3">
        <f t="shared" si="223"/>
        <v>0</v>
      </c>
      <c r="GB403" s="3">
        <f t="shared" si="223"/>
        <v>0</v>
      </c>
      <c r="GC403" s="3">
        <f t="shared" si="223"/>
        <v>0</v>
      </c>
      <c r="GD403" s="3">
        <f t="shared" si="223"/>
        <v>0</v>
      </c>
      <c r="GE403" s="3">
        <f t="shared" si="223"/>
        <v>0</v>
      </c>
      <c r="GF403" s="3">
        <f t="shared" si="223"/>
        <v>0</v>
      </c>
      <c r="GG403" s="3">
        <f t="shared" si="223"/>
        <v>0</v>
      </c>
      <c r="GH403" s="3">
        <f t="shared" si="223"/>
        <v>0</v>
      </c>
      <c r="GI403" s="3">
        <f t="shared" si="223"/>
        <v>0</v>
      </c>
      <c r="GJ403" s="3">
        <f t="shared" si="223"/>
        <v>0</v>
      </c>
      <c r="GK403" s="3">
        <f t="shared" si="223"/>
        <v>0</v>
      </c>
      <c r="GL403" s="3">
        <f t="shared" si="223"/>
        <v>0</v>
      </c>
      <c r="GM403" s="3">
        <f t="shared" si="223"/>
        <v>0</v>
      </c>
      <c r="GN403" s="3">
        <f t="shared" si="223"/>
        <v>0</v>
      </c>
      <c r="GO403" s="3">
        <f t="shared" si="223"/>
        <v>0</v>
      </c>
      <c r="GP403" s="3">
        <f t="shared" si="223"/>
        <v>0</v>
      </c>
      <c r="GQ403" s="3">
        <f t="shared" si="223"/>
        <v>0</v>
      </c>
      <c r="GR403" s="3">
        <f t="shared" si="223"/>
        <v>0</v>
      </c>
      <c r="GS403" s="3">
        <f t="shared" si="223"/>
        <v>0</v>
      </c>
      <c r="GT403" s="3">
        <f t="shared" si="223"/>
        <v>0</v>
      </c>
      <c r="GU403" s="3">
        <f t="shared" si="223"/>
        <v>0</v>
      </c>
      <c r="GV403" s="3">
        <f t="shared" si="223"/>
        <v>0</v>
      </c>
      <c r="GW403" s="3">
        <f t="shared" si="223"/>
        <v>0</v>
      </c>
      <c r="GX403" s="3">
        <f t="shared" si="223"/>
        <v>0</v>
      </c>
    </row>
    <row r="405" spans="1:245" x14ac:dyDescent="0.2">
      <c r="A405">
        <v>17</v>
      </c>
      <c r="B405">
        <v>1</v>
      </c>
      <c r="C405">
        <f>ROW(SmtRes!A121)</f>
        <v>121</v>
      </c>
      <c r="D405">
        <f>ROW(EtalonRes!A117)</f>
        <v>117</v>
      </c>
      <c r="E405" t="s">
        <v>14</v>
      </c>
      <c r="F405" t="s">
        <v>15</v>
      </c>
      <c r="G405" t="s">
        <v>16</v>
      </c>
      <c r="H405" t="s">
        <v>17</v>
      </c>
      <c r="I405">
        <f>ROUND(495/100,9)</f>
        <v>4.95</v>
      </c>
      <c r="J405">
        <v>0</v>
      </c>
      <c r="O405">
        <f>ROUND(CP405,2)</f>
        <v>84468.93</v>
      </c>
      <c r="P405">
        <f>ROUND(CQ405*I405,2)</f>
        <v>55960</v>
      </c>
      <c r="Q405">
        <f>ROUND(CR405*I405,2)</f>
        <v>300.76</v>
      </c>
      <c r="R405">
        <f>ROUND(CS405*I405,2)</f>
        <v>110.04</v>
      </c>
      <c r="S405">
        <f>ROUND(CT405*I405,2)</f>
        <v>28208.17</v>
      </c>
      <c r="T405">
        <f>ROUND(CU405*I405,2)</f>
        <v>0</v>
      </c>
      <c r="U405">
        <f>CV405*I405</f>
        <v>152.46</v>
      </c>
      <c r="V405">
        <f>CW405*I405</f>
        <v>0</v>
      </c>
      <c r="W405">
        <f>ROUND(CX405*I405,2)</f>
        <v>0</v>
      </c>
      <c r="X405">
        <f t="shared" ref="X405:Y408" si="224">ROUND(CY405,2)</f>
        <v>19745.72</v>
      </c>
      <c r="Y405">
        <f t="shared" si="224"/>
        <v>2820.82</v>
      </c>
      <c r="AA405">
        <v>55574044</v>
      </c>
      <c r="AB405">
        <f>ROUND((AC405+AD405+AF405),6)</f>
        <v>17064.43</v>
      </c>
      <c r="AC405">
        <f>ROUND((ES405),6)</f>
        <v>11305.05</v>
      </c>
      <c r="AD405">
        <f>ROUND((((ET405)-(EU405))+AE405),6)</f>
        <v>60.76</v>
      </c>
      <c r="AE405">
        <f t="shared" ref="AE405:AF408" si="225">ROUND((EU405),6)</f>
        <v>22.23</v>
      </c>
      <c r="AF405">
        <f t="shared" si="225"/>
        <v>5698.62</v>
      </c>
      <c r="AG405">
        <f>ROUND((AP405),6)</f>
        <v>0</v>
      </c>
      <c r="AH405">
        <f t="shared" ref="AH405:AI408" si="226">(EW405)</f>
        <v>30.8</v>
      </c>
      <c r="AI405">
        <f t="shared" si="226"/>
        <v>0</v>
      </c>
      <c r="AJ405">
        <f>(AS405)</f>
        <v>0</v>
      </c>
      <c r="AK405">
        <v>17064.43</v>
      </c>
      <c r="AL405">
        <v>11305.05</v>
      </c>
      <c r="AM405">
        <v>60.76</v>
      </c>
      <c r="AN405">
        <v>22.23</v>
      </c>
      <c r="AO405">
        <v>5698.62</v>
      </c>
      <c r="AP405">
        <v>0</v>
      </c>
      <c r="AQ405">
        <v>30.8</v>
      </c>
      <c r="AR405">
        <v>0</v>
      </c>
      <c r="AS405">
        <v>0</v>
      </c>
      <c r="AT405">
        <v>70</v>
      </c>
      <c r="AU405">
        <v>10</v>
      </c>
      <c r="AV405">
        <v>1</v>
      </c>
      <c r="AW405">
        <v>1</v>
      </c>
      <c r="AZ405">
        <v>1</v>
      </c>
      <c r="BA405">
        <v>1</v>
      </c>
      <c r="BB405">
        <v>1</v>
      </c>
      <c r="BC405">
        <v>1</v>
      </c>
      <c r="BD405" t="s">
        <v>3</v>
      </c>
      <c r="BE405" t="s">
        <v>3</v>
      </c>
      <c r="BF405" t="s">
        <v>3</v>
      </c>
      <c r="BG405" t="s">
        <v>3</v>
      </c>
      <c r="BH405">
        <v>0</v>
      </c>
      <c r="BI405">
        <v>4</v>
      </c>
      <c r="BJ405" t="s">
        <v>18</v>
      </c>
      <c r="BM405">
        <v>0</v>
      </c>
      <c r="BN405">
        <v>0</v>
      </c>
      <c r="BO405" t="s">
        <v>3</v>
      </c>
      <c r="BP405">
        <v>0</v>
      </c>
      <c r="BQ405">
        <v>1</v>
      </c>
      <c r="BR405">
        <v>0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 t="s">
        <v>3</v>
      </c>
      <c r="BZ405">
        <v>70</v>
      </c>
      <c r="CA405">
        <v>10</v>
      </c>
      <c r="CE405">
        <v>0</v>
      </c>
      <c r="CF405">
        <v>0</v>
      </c>
      <c r="CG405">
        <v>0</v>
      </c>
      <c r="CM405">
        <v>0</v>
      </c>
      <c r="CN405" t="s">
        <v>3</v>
      </c>
      <c r="CO405">
        <v>0</v>
      </c>
      <c r="CP405">
        <f>(P405+Q405+S405)</f>
        <v>84468.93</v>
      </c>
      <c r="CQ405">
        <f>(AC405*BC405*AW405)</f>
        <v>11305.05</v>
      </c>
      <c r="CR405">
        <f>((((ET405)*BB405-(EU405)*BS405)+AE405*BS405)*AV405)</f>
        <v>60.760000000000005</v>
      </c>
      <c r="CS405">
        <f>(AE405*BS405*AV405)</f>
        <v>22.23</v>
      </c>
      <c r="CT405">
        <f>(AF405*BA405*AV405)</f>
        <v>5698.62</v>
      </c>
      <c r="CU405">
        <f>AG405</f>
        <v>0</v>
      </c>
      <c r="CV405">
        <f>(AH405*AV405)</f>
        <v>30.8</v>
      </c>
      <c r="CW405">
        <f t="shared" ref="CW405:CX408" si="227">AI405</f>
        <v>0</v>
      </c>
      <c r="CX405">
        <f t="shared" si="227"/>
        <v>0</v>
      </c>
      <c r="CY405">
        <f>((S405*BZ405)/100)</f>
        <v>19745.718999999997</v>
      </c>
      <c r="CZ405">
        <f>((S405*CA405)/100)</f>
        <v>2820.8169999999996</v>
      </c>
      <c r="DC405" t="s">
        <v>3</v>
      </c>
      <c r="DD405" t="s">
        <v>3</v>
      </c>
      <c r="DE405" t="s">
        <v>3</v>
      </c>
      <c r="DF405" t="s">
        <v>3</v>
      </c>
      <c r="DG405" t="s">
        <v>3</v>
      </c>
      <c r="DH405" t="s">
        <v>3</v>
      </c>
      <c r="DI405" t="s">
        <v>3</v>
      </c>
      <c r="DJ405" t="s">
        <v>3</v>
      </c>
      <c r="DK405" t="s">
        <v>3</v>
      </c>
      <c r="DL405" t="s">
        <v>3</v>
      </c>
      <c r="DM405" t="s">
        <v>3</v>
      </c>
      <c r="DN405">
        <v>0</v>
      </c>
      <c r="DO405">
        <v>0</v>
      </c>
      <c r="DP405">
        <v>1</v>
      </c>
      <c r="DQ405">
        <v>1</v>
      </c>
      <c r="DU405">
        <v>1005</v>
      </c>
      <c r="DV405" t="s">
        <v>17</v>
      </c>
      <c r="DW405" t="s">
        <v>17</v>
      </c>
      <c r="DX405">
        <v>100</v>
      </c>
      <c r="EE405">
        <v>55317522</v>
      </c>
      <c r="EF405">
        <v>1</v>
      </c>
      <c r="EG405" t="s">
        <v>19</v>
      </c>
      <c r="EH405">
        <v>0</v>
      </c>
      <c r="EI405" t="s">
        <v>3</v>
      </c>
      <c r="EJ405">
        <v>4</v>
      </c>
      <c r="EK405">
        <v>0</v>
      </c>
      <c r="EL405" t="s">
        <v>20</v>
      </c>
      <c r="EM405" t="s">
        <v>21</v>
      </c>
      <c r="EO405" t="s">
        <v>3</v>
      </c>
      <c r="EQ405">
        <v>0</v>
      </c>
      <c r="ER405">
        <v>17064.43</v>
      </c>
      <c r="ES405">
        <v>11305.05</v>
      </c>
      <c r="ET405">
        <v>60.76</v>
      </c>
      <c r="EU405">
        <v>22.23</v>
      </c>
      <c r="EV405">
        <v>5698.62</v>
      </c>
      <c r="EW405">
        <v>30.8</v>
      </c>
      <c r="EX405">
        <v>0</v>
      </c>
      <c r="EY405">
        <v>0</v>
      </c>
      <c r="FQ405">
        <v>0</v>
      </c>
      <c r="FR405">
        <f>ROUND(IF(AND(BH405=3,BI405=3),P405,0),2)</f>
        <v>0</v>
      </c>
      <c r="FS405">
        <v>0</v>
      </c>
      <c r="FX405">
        <v>70</v>
      </c>
      <c r="FY405">
        <v>10</v>
      </c>
      <c r="GA405" t="s">
        <v>3</v>
      </c>
      <c r="GD405">
        <v>0</v>
      </c>
      <c r="GF405">
        <v>-662659974</v>
      </c>
      <c r="GG405">
        <v>2</v>
      </c>
      <c r="GH405">
        <v>1</v>
      </c>
      <c r="GI405">
        <v>-2</v>
      </c>
      <c r="GJ405">
        <v>0</v>
      </c>
      <c r="GK405">
        <f>ROUND(R405*(R12)/100,2)</f>
        <v>118.84</v>
      </c>
      <c r="GL405">
        <f>ROUND(IF(AND(BH405=3,BI405=3,FS405&lt;&gt;0),P405,0),2)</f>
        <v>0</v>
      </c>
      <c r="GM405">
        <f>ROUND(O405+X405+Y405+GK405,2)+GX405</f>
        <v>107154.31</v>
      </c>
      <c r="GN405">
        <f>IF(OR(BI405=0,BI405=1),ROUND(O405+X405+Y405+GK405,2),0)</f>
        <v>0</v>
      </c>
      <c r="GO405">
        <f>IF(BI405=2,ROUND(O405+X405+Y405+GK405,2),0)</f>
        <v>0</v>
      </c>
      <c r="GP405">
        <f>IF(BI405=4,ROUND(O405+X405+Y405+GK405,2)+GX405,0)</f>
        <v>107154.31</v>
      </c>
      <c r="GR405">
        <v>0</v>
      </c>
      <c r="GS405">
        <v>3</v>
      </c>
      <c r="GT405">
        <v>0</v>
      </c>
      <c r="GU405" t="s">
        <v>3</v>
      </c>
      <c r="GV405">
        <f>ROUND((GT405),6)</f>
        <v>0</v>
      </c>
      <c r="GW405">
        <v>1</v>
      </c>
      <c r="GX405">
        <f>ROUND(HC405*I405,2)</f>
        <v>0</v>
      </c>
      <c r="HA405">
        <v>0</v>
      </c>
      <c r="HB405">
        <v>0</v>
      </c>
      <c r="HC405">
        <f>GV405*GW405</f>
        <v>0</v>
      </c>
      <c r="IK405">
        <v>0</v>
      </c>
    </row>
    <row r="406" spans="1:245" x14ac:dyDescent="0.2">
      <c r="A406">
        <v>17</v>
      </c>
      <c r="B406">
        <v>1</v>
      </c>
      <c r="C406">
        <f>ROW(SmtRes!A123)</f>
        <v>123</v>
      </c>
      <c r="D406">
        <f>ROW(EtalonRes!A119)</f>
        <v>119</v>
      </c>
      <c r="E406" t="s">
        <v>22</v>
      </c>
      <c r="F406" t="s">
        <v>23</v>
      </c>
      <c r="G406" t="s">
        <v>24</v>
      </c>
      <c r="H406" t="s">
        <v>17</v>
      </c>
      <c r="I406">
        <f>ROUND(165/100,9)</f>
        <v>1.65</v>
      </c>
      <c r="J406">
        <v>0</v>
      </c>
      <c r="O406">
        <f>ROUND(CP406,2)</f>
        <v>32696.35</v>
      </c>
      <c r="P406">
        <f>ROUND(CQ406*I406,2)</f>
        <v>18653.330000000002</v>
      </c>
      <c r="Q406">
        <f>ROUND(CR406*I406,2)</f>
        <v>0</v>
      </c>
      <c r="R406">
        <f>ROUND(CS406*I406,2)</f>
        <v>0</v>
      </c>
      <c r="S406">
        <f>ROUND(CT406*I406,2)</f>
        <v>14043.02</v>
      </c>
      <c r="T406">
        <f>ROUND(CU406*I406,2)</f>
        <v>0</v>
      </c>
      <c r="U406">
        <f>CV406*I406</f>
        <v>75.899999999999991</v>
      </c>
      <c r="V406">
        <f>CW406*I406</f>
        <v>0</v>
      </c>
      <c r="W406">
        <f>ROUND(CX406*I406,2)</f>
        <v>0</v>
      </c>
      <c r="X406">
        <f t="shared" si="224"/>
        <v>9830.11</v>
      </c>
      <c r="Y406">
        <f t="shared" si="224"/>
        <v>1404.3</v>
      </c>
      <c r="AA406">
        <v>55574044</v>
      </c>
      <c r="AB406">
        <f>ROUND((AC406+AD406+AF406),6)</f>
        <v>19815.97</v>
      </c>
      <c r="AC406">
        <f>ROUND((ES406),6)</f>
        <v>11305.05</v>
      </c>
      <c r="AD406">
        <f>ROUND((((ET406)-(EU406))+AE406),6)</f>
        <v>0</v>
      </c>
      <c r="AE406">
        <f t="shared" si="225"/>
        <v>0</v>
      </c>
      <c r="AF406">
        <f t="shared" si="225"/>
        <v>8510.92</v>
      </c>
      <c r="AG406">
        <f>ROUND((AP406),6)</f>
        <v>0</v>
      </c>
      <c r="AH406">
        <f t="shared" si="226"/>
        <v>46</v>
      </c>
      <c r="AI406">
        <f t="shared" si="226"/>
        <v>0</v>
      </c>
      <c r="AJ406">
        <f>(AS406)</f>
        <v>0</v>
      </c>
      <c r="AK406">
        <v>19815.97</v>
      </c>
      <c r="AL406">
        <v>11305.05</v>
      </c>
      <c r="AM406">
        <v>0</v>
      </c>
      <c r="AN406">
        <v>0</v>
      </c>
      <c r="AO406">
        <v>8510.92</v>
      </c>
      <c r="AP406">
        <v>0</v>
      </c>
      <c r="AQ406">
        <v>46</v>
      </c>
      <c r="AR406">
        <v>0</v>
      </c>
      <c r="AS406">
        <v>0</v>
      </c>
      <c r="AT406">
        <v>70</v>
      </c>
      <c r="AU406">
        <v>10</v>
      </c>
      <c r="AV406">
        <v>1</v>
      </c>
      <c r="AW406">
        <v>1</v>
      </c>
      <c r="AZ406">
        <v>1</v>
      </c>
      <c r="BA406">
        <v>1</v>
      </c>
      <c r="BB406">
        <v>1</v>
      </c>
      <c r="BC406">
        <v>1</v>
      </c>
      <c r="BD406" t="s">
        <v>3</v>
      </c>
      <c r="BE406" t="s">
        <v>3</v>
      </c>
      <c r="BF406" t="s">
        <v>3</v>
      </c>
      <c r="BG406" t="s">
        <v>3</v>
      </c>
      <c r="BH406">
        <v>0</v>
      </c>
      <c r="BI406">
        <v>4</v>
      </c>
      <c r="BJ406" t="s">
        <v>25</v>
      </c>
      <c r="BM406">
        <v>0</v>
      </c>
      <c r="BN406">
        <v>0</v>
      </c>
      <c r="BO406" t="s">
        <v>3</v>
      </c>
      <c r="BP406">
        <v>0</v>
      </c>
      <c r="BQ406">
        <v>1</v>
      </c>
      <c r="BR406">
        <v>0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 t="s">
        <v>3</v>
      </c>
      <c r="BZ406">
        <v>70</v>
      </c>
      <c r="CA406">
        <v>10</v>
      </c>
      <c r="CE406">
        <v>0</v>
      </c>
      <c r="CF406">
        <v>0</v>
      </c>
      <c r="CG406">
        <v>0</v>
      </c>
      <c r="CM406">
        <v>0</v>
      </c>
      <c r="CN406" t="s">
        <v>3</v>
      </c>
      <c r="CO406">
        <v>0</v>
      </c>
      <c r="CP406">
        <f>(P406+Q406+S406)</f>
        <v>32696.350000000002</v>
      </c>
      <c r="CQ406">
        <f>(AC406*BC406*AW406)</f>
        <v>11305.05</v>
      </c>
      <c r="CR406">
        <f>((((ET406)*BB406-(EU406)*BS406)+AE406*BS406)*AV406)</f>
        <v>0</v>
      </c>
      <c r="CS406">
        <f>(AE406*BS406*AV406)</f>
        <v>0</v>
      </c>
      <c r="CT406">
        <f>(AF406*BA406*AV406)</f>
        <v>8510.92</v>
      </c>
      <c r="CU406">
        <f>AG406</f>
        <v>0</v>
      </c>
      <c r="CV406">
        <f>(AH406*AV406)</f>
        <v>46</v>
      </c>
      <c r="CW406">
        <f t="shared" si="227"/>
        <v>0</v>
      </c>
      <c r="CX406">
        <f t="shared" si="227"/>
        <v>0</v>
      </c>
      <c r="CY406">
        <f>((S406*BZ406)/100)</f>
        <v>9830.1139999999996</v>
      </c>
      <c r="CZ406">
        <f>((S406*CA406)/100)</f>
        <v>1404.3020000000001</v>
      </c>
      <c r="DC406" t="s">
        <v>3</v>
      </c>
      <c r="DD406" t="s">
        <v>3</v>
      </c>
      <c r="DE406" t="s">
        <v>3</v>
      </c>
      <c r="DF406" t="s">
        <v>3</v>
      </c>
      <c r="DG406" t="s">
        <v>3</v>
      </c>
      <c r="DH406" t="s">
        <v>3</v>
      </c>
      <c r="DI406" t="s">
        <v>3</v>
      </c>
      <c r="DJ406" t="s">
        <v>3</v>
      </c>
      <c r="DK406" t="s">
        <v>3</v>
      </c>
      <c r="DL406" t="s">
        <v>3</v>
      </c>
      <c r="DM406" t="s">
        <v>3</v>
      </c>
      <c r="DN406">
        <v>0</v>
      </c>
      <c r="DO406">
        <v>0</v>
      </c>
      <c r="DP406">
        <v>1</v>
      </c>
      <c r="DQ406">
        <v>1</v>
      </c>
      <c r="DU406">
        <v>1005</v>
      </c>
      <c r="DV406" t="s">
        <v>17</v>
      </c>
      <c r="DW406" t="s">
        <v>17</v>
      </c>
      <c r="DX406">
        <v>100</v>
      </c>
      <c r="EE406">
        <v>55317522</v>
      </c>
      <c r="EF406">
        <v>1</v>
      </c>
      <c r="EG406" t="s">
        <v>19</v>
      </c>
      <c r="EH406">
        <v>0</v>
      </c>
      <c r="EI406" t="s">
        <v>3</v>
      </c>
      <c r="EJ406">
        <v>4</v>
      </c>
      <c r="EK406">
        <v>0</v>
      </c>
      <c r="EL406" t="s">
        <v>20</v>
      </c>
      <c r="EM406" t="s">
        <v>21</v>
      </c>
      <c r="EO406" t="s">
        <v>3</v>
      </c>
      <c r="EQ406">
        <v>0</v>
      </c>
      <c r="ER406">
        <v>19815.97</v>
      </c>
      <c r="ES406">
        <v>11305.05</v>
      </c>
      <c r="ET406">
        <v>0</v>
      </c>
      <c r="EU406">
        <v>0</v>
      </c>
      <c r="EV406">
        <v>8510.92</v>
      </c>
      <c r="EW406">
        <v>46</v>
      </c>
      <c r="EX406">
        <v>0</v>
      </c>
      <c r="EY406">
        <v>0</v>
      </c>
      <c r="FQ406">
        <v>0</v>
      </c>
      <c r="FR406">
        <f>ROUND(IF(AND(BH406=3,BI406=3),P406,0),2)</f>
        <v>0</v>
      </c>
      <c r="FS406">
        <v>0</v>
      </c>
      <c r="FX406">
        <v>70</v>
      </c>
      <c r="FY406">
        <v>10</v>
      </c>
      <c r="GA406" t="s">
        <v>3</v>
      </c>
      <c r="GD406">
        <v>0</v>
      </c>
      <c r="GF406">
        <v>1054913730</v>
      </c>
      <c r="GG406">
        <v>2</v>
      </c>
      <c r="GH406">
        <v>1</v>
      </c>
      <c r="GI406">
        <v>-2</v>
      </c>
      <c r="GJ406">
        <v>0</v>
      </c>
      <c r="GK406">
        <f>ROUND(R406*(R12)/100,2)</f>
        <v>0</v>
      </c>
      <c r="GL406">
        <f>ROUND(IF(AND(BH406=3,BI406=3,FS406&lt;&gt;0),P406,0),2)</f>
        <v>0</v>
      </c>
      <c r="GM406">
        <f>ROUND(O406+X406+Y406+GK406,2)+GX406</f>
        <v>43930.76</v>
      </c>
      <c r="GN406">
        <f>IF(OR(BI406=0,BI406=1),ROUND(O406+X406+Y406+GK406,2),0)</f>
        <v>0</v>
      </c>
      <c r="GO406">
        <f>IF(BI406=2,ROUND(O406+X406+Y406+GK406,2),0)</f>
        <v>0</v>
      </c>
      <c r="GP406">
        <f>IF(BI406=4,ROUND(O406+X406+Y406+GK406,2)+GX406,0)</f>
        <v>43930.76</v>
      </c>
      <c r="GR406">
        <v>0</v>
      </c>
      <c r="GS406">
        <v>3</v>
      </c>
      <c r="GT406">
        <v>0</v>
      </c>
      <c r="GU406" t="s">
        <v>3</v>
      </c>
      <c r="GV406">
        <f>ROUND((GT406),6)</f>
        <v>0</v>
      </c>
      <c r="GW406">
        <v>1</v>
      </c>
      <c r="GX406">
        <f>ROUND(HC406*I406,2)</f>
        <v>0</v>
      </c>
      <c r="HA406">
        <v>0</v>
      </c>
      <c r="HB406">
        <v>0</v>
      </c>
      <c r="HC406">
        <f>GV406*GW406</f>
        <v>0</v>
      </c>
      <c r="IK406">
        <v>0</v>
      </c>
    </row>
    <row r="407" spans="1:245" x14ac:dyDescent="0.2">
      <c r="A407">
        <v>17</v>
      </c>
      <c r="B407">
        <v>1</v>
      </c>
      <c r="C407">
        <f>ROW(SmtRes!A125)</f>
        <v>125</v>
      </c>
      <c r="D407">
        <f>ROW(EtalonRes!A121)</f>
        <v>121</v>
      </c>
      <c r="E407" t="s">
        <v>26</v>
      </c>
      <c r="F407" t="s">
        <v>27</v>
      </c>
      <c r="G407" t="s">
        <v>28</v>
      </c>
      <c r="H407" t="s">
        <v>17</v>
      </c>
      <c r="I407">
        <f>ROUND(-660/100,9)</f>
        <v>-6.6</v>
      </c>
      <c r="J407">
        <v>0</v>
      </c>
      <c r="O407">
        <f>ROUND(CP407,2)</f>
        <v>-32552.06</v>
      </c>
      <c r="P407">
        <f>ROUND(CQ407*I407,2)</f>
        <v>-24871.11</v>
      </c>
      <c r="Q407">
        <f>ROUND(CR407*I407,2)</f>
        <v>0</v>
      </c>
      <c r="R407">
        <f>ROUND(CS407*I407,2)</f>
        <v>0</v>
      </c>
      <c r="S407">
        <f>ROUND(CT407*I407,2)</f>
        <v>-7680.95</v>
      </c>
      <c r="T407">
        <f>ROUND(CU407*I407,2)</f>
        <v>0</v>
      </c>
      <c r="U407">
        <f>CV407*I407</f>
        <v>-41.513999999999996</v>
      </c>
      <c r="V407">
        <f>CW407*I407</f>
        <v>0</v>
      </c>
      <c r="W407">
        <f>ROUND(CX407*I407,2)</f>
        <v>0</v>
      </c>
      <c r="X407">
        <f t="shared" si="224"/>
        <v>-5376.67</v>
      </c>
      <c r="Y407">
        <f t="shared" si="224"/>
        <v>-768.1</v>
      </c>
      <c r="AA407">
        <v>55574044</v>
      </c>
      <c r="AB407">
        <f>ROUND((AC407+AD407+AF407),6)</f>
        <v>4932.13</v>
      </c>
      <c r="AC407">
        <f>ROUND((ES407),6)</f>
        <v>3768.35</v>
      </c>
      <c r="AD407">
        <f>ROUND((((ET407)-(EU407))+AE407),6)</f>
        <v>0</v>
      </c>
      <c r="AE407">
        <f t="shared" si="225"/>
        <v>0</v>
      </c>
      <c r="AF407">
        <f t="shared" si="225"/>
        <v>1163.78</v>
      </c>
      <c r="AG407">
        <f>ROUND((AP407),6)</f>
        <v>0</v>
      </c>
      <c r="AH407">
        <f t="shared" si="226"/>
        <v>6.29</v>
      </c>
      <c r="AI407">
        <f t="shared" si="226"/>
        <v>0</v>
      </c>
      <c r="AJ407">
        <f>(AS407)</f>
        <v>0</v>
      </c>
      <c r="AK407">
        <v>4932.13</v>
      </c>
      <c r="AL407">
        <v>3768.35</v>
      </c>
      <c r="AM407">
        <v>0</v>
      </c>
      <c r="AN407">
        <v>0</v>
      </c>
      <c r="AO407">
        <v>1163.78</v>
      </c>
      <c r="AP407">
        <v>0</v>
      </c>
      <c r="AQ407">
        <v>6.29</v>
      </c>
      <c r="AR407">
        <v>0</v>
      </c>
      <c r="AS407">
        <v>0</v>
      </c>
      <c r="AT407">
        <v>70</v>
      </c>
      <c r="AU407">
        <v>10</v>
      </c>
      <c r="AV407">
        <v>1</v>
      </c>
      <c r="AW407">
        <v>1</v>
      </c>
      <c r="AZ407">
        <v>1</v>
      </c>
      <c r="BA407">
        <v>1</v>
      </c>
      <c r="BB407">
        <v>1</v>
      </c>
      <c r="BC407">
        <v>1</v>
      </c>
      <c r="BD407" t="s">
        <v>3</v>
      </c>
      <c r="BE407" t="s">
        <v>3</v>
      </c>
      <c r="BF407" t="s">
        <v>3</v>
      </c>
      <c r="BG407" t="s">
        <v>3</v>
      </c>
      <c r="BH407">
        <v>0</v>
      </c>
      <c r="BI407">
        <v>4</v>
      </c>
      <c r="BJ407" t="s">
        <v>29</v>
      </c>
      <c r="BM407">
        <v>0</v>
      </c>
      <c r="BN407">
        <v>0</v>
      </c>
      <c r="BO407" t="s">
        <v>3</v>
      </c>
      <c r="BP407">
        <v>0</v>
      </c>
      <c r="BQ407">
        <v>1</v>
      </c>
      <c r="BR407">
        <v>0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 t="s">
        <v>3</v>
      </c>
      <c r="BZ407">
        <v>70</v>
      </c>
      <c r="CA407">
        <v>10</v>
      </c>
      <c r="CE407">
        <v>0</v>
      </c>
      <c r="CF407">
        <v>0</v>
      </c>
      <c r="CG407">
        <v>0</v>
      </c>
      <c r="CM407">
        <v>0</v>
      </c>
      <c r="CN407" t="s">
        <v>3</v>
      </c>
      <c r="CO407">
        <v>0</v>
      </c>
      <c r="CP407">
        <f>(P407+Q407+S407)</f>
        <v>-32552.06</v>
      </c>
      <c r="CQ407">
        <f>(AC407*BC407*AW407)</f>
        <v>3768.35</v>
      </c>
      <c r="CR407">
        <f>((((ET407)*BB407-(EU407)*BS407)+AE407*BS407)*AV407)</f>
        <v>0</v>
      </c>
      <c r="CS407">
        <f>(AE407*BS407*AV407)</f>
        <v>0</v>
      </c>
      <c r="CT407">
        <f>(AF407*BA407*AV407)</f>
        <v>1163.78</v>
      </c>
      <c r="CU407">
        <f>AG407</f>
        <v>0</v>
      </c>
      <c r="CV407">
        <f>(AH407*AV407)</f>
        <v>6.29</v>
      </c>
      <c r="CW407">
        <f t="shared" si="227"/>
        <v>0</v>
      </c>
      <c r="CX407">
        <f t="shared" si="227"/>
        <v>0</v>
      </c>
      <c r="CY407">
        <f>((S407*BZ407)/100)</f>
        <v>-5376.665</v>
      </c>
      <c r="CZ407">
        <f>((S407*CA407)/100)</f>
        <v>-768.09500000000003</v>
      </c>
      <c r="DC407" t="s">
        <v>3</v>
      </c>
      <c r="DD407" t="s">
        <v>3</v>
      </c>
      <c r="DE407" t="s">
        <v>3</v>
      </c>
      <c r="DF407" t="s">
        <v>3</v>
      </c>
      <c r="DG407" t="s">
        <v>3</v>
      </c>
      <c r="DH407" t="s">
        <v>3</v>
      </c>
      <c r="DI407" t="s">
        <v>3</v>
      </c>
      <c r="DJ407" t="s">
        <v>3</v>
      </c>
      <c r="DK407" t="s">
        <v>3</v>
      </c>
      <c r="DL407" t="s">
        <v>3</v>
      </c>
      <c r="DM407" t="s">
        <v>3</v>
      </c>
      <c r="DN407">
        <v>0</v>
      </c>
      <c r="DO407">
        <v>0</v>
      </c>
      <c r="DP407">
        <v>1</v>
      </c>
      <c r="DQ407">
        <v>1</v>
      </c>
      <c r="DU407">
        <v>1005</v>
      </c>
      <c r="DV407" t="s">
        <v>17</v>
      </c>
      <c r="DW407" t="s">
        <v>17</v>
      </c>
      <c r="DX407">
        <v>100</v>
      </c>
      <c r="EE407">
        <v>55317522</v>
      </c>
      <c r="EF407">
        <v>1</v>
      </c>
      <c r="EG407" t="s">
        <v>19</v>
      </c>
      <c r="EH407">
        <v>0</v>
      </c>
      <c r="EI407" t="s">
        <v>3</v>
      </c>
      <c r="EJ407">
        <v>4</v>
      </c>
      <c r="EK407">
        <v>0</v>
      </c>
      <c r="EL407" t="s">
        <v>20</v>
      </c>
      <c r="EM407" t="s">
        <v>21</v>
      </c>
      <c r="EO407" t="s">
        <v>3</v>
      </c>
      <c r="EQ407">
        <v>0</v>
      </c>
      <c r="ER407">
        <v>4932.13</v>
      </c>
      <c r="ES407">
        <v>3768.35</v>
      </c>
      <c r="ET407">
        <v>0</v>
      </c>
      <c r="EU407">
        <v>0</v>
      </c>
      <c r="EV407">
        <v>1163.78</v>
      </c>
      <c r="EW407">
        <v>6.29</v>
      </c>
      <c r="EX407">
        <v>0</v>
      </c>
      <c r="EY407">
        <v>0</v>
      </c>
      <c r="FQ407">
        <v>0</v>
      </c>
      <c r="FR407">
        <f>ROUND(IF(AND(BH407=3,BI407=3),P407,0),2)</f>
        <v>0</v>
      </c>
      <c r="FS407">
        <v>0</v>
      </c>
      <c r="FX407">
        <v>70</v>
      </c>
      <c r="FY407">
        <v>10</v>
      </c>
      <c r="GA407" t="s">
        <v>3</v>
      </c>
      <c r="GD407">
        <v>0</v>
      </c>
      <c r="GF407">
        <v>-1781441154</v>
      </c>
      <c r="GG407">
        <v>2</v>
      </c>
      <c r="GH407">
        <v>1</v>
      </c>
      <c r="GI407">
        <v>-2</v>
      </c>
      <c r="GJ407">
        <v>0</v>
      </c>
      <c r="GK407">
        <f>ROUND(R407*(R12)/100,2)</f>
        <v>0</v>
      </c>
      <c r="GL407">
        <f>ROUND(IF(AND(BH407=3,BI407=3,FS407&lt;&gt;0),P407,0),2)</f>
        <v>0</v>
      </c>
      <c r="GM407">
        <f>ROUND(O407+X407+Y407+GK407,2)+GX407</f>
        <v>-38696.83</v>
      </c>
      <c r="GN407">
        <f>IF(OR(BI407=0,BI407=1),ROUND(O407+X407+Y407+GK407,2),0)</f>
        <v>0</v>
      </c>
      <c r="GO407">
        <f>IF(BI407=2,ROUND(O407+X407+Y407+GK407,2),0)</f>
        <v>0</v>
      </c>
      <c r="GP407">
        <f>IF(BI407=4,ROUND(O407+X407+Y407+GK407,2)+GX407,0)</f>
        <v>-38696.83</v>
      </c>
      <c r="GR407">
        <v>0</v>
      </c>
      <c r="GS407">
        <v>3</v>
      </c>
      <c r="GT407">
        <v>0</v>
      </c>
      <c r="GU407" t="s">
        <v>3</v>
      </c>
      <c r="GV407">
        <f>ROUND((GT407),6)</f>
        <v>0</v>
      </c>
      <c r="GW407">
        <v>1</v>
      </c>
      <c r="GX407">
        <f>ROUND(HC407*I407,2)</f>
        <v>0</v>
      </c>
      <c r="HA407">
        <v>0</v>
      </c>
      <c r="HB407">
        <v>0</v>
      </c>
      <c r="HC407">
        <f>GV407*GW407</f>
        <v>0</v>
      </c>
      <c r="IK407">
        <v>0</v>
      </c>
    </row>
    <row r="408" spans="1:245" x14ac:dyDescent="0.2">
      <c r="A408">
        <v>17</v>
      </c>
      <c r="B408">
        <v>1</v>
      </c>
      <c r="C408">
        <f>ROW(SmtRes!A128)</f>
        <v>128</v>
      </c>
      <c r="D408">
        <f>ROW(EtalonRes!A124)</f>
        <v>124</v>
      </c>
      <c r="E408" t="s">
        <v>30</v>
      </c>
      <c r="F408" t="s">
        <v>31</v>
      </c>
      <c r="G408" t="s">
        <v>32</v>
      </c>
      <c r="H408" t="s">
        <v>17</v>
      </c>
      <c r="I408">
        <f>ROUND(660/100,9)</f>
        <v>6.6</v>
      </c>
      <c r="J408">
        <v>0</v>
      </c>
      <c r="O408">
        <f>ROUND(CP408,2)</f>
        <v>109497.7</v>
      </c>
      <c r="P408">
        <f>ROUND(CQ408*I408,2)</f>
        <v>92404.82</v>
      </c>
      <c r="Q408">
        <f>ROUND(CR408*I408,2)</f>
        <v>0</v>
      </c>
      <c r="R408">
        <f>ROUND(CS408*I408,2)</f>
        <v>0</v>
      </c>
      <c r="S408">
        <f>ROUND(CT408*I408,2)</f>
        <v>17092.88</v>
      </c>
      <c r="T408">
        <f>ROUND(CU408*I408,2)</f>
        <v>0</v>
      </c>
      <c r="U408">
        <f>CV408*I408</f>
        <v>88.571999999999989</v>
      </c>
      <c r="V408">
        <f>CW408*I408</f>
        <v>0</v>
      </c>
      <c r="W408">
        <f>ROUND(CX408*I408,2)</f>
        <v>0</v>
      </c>
      <c r="X408">
        <f t="shared" si="224"/>
        <v>11965.02</v>
      </c>
      <c r="Y408">
        <f t="shared" si="224"/>
        <v>1709.29</v>
      </c>
      <c r="AA408">
        <v>55574044</v>
      </c>
      <c r="AB408">
        <f>ROUND((AC408+AD408+AF408),6)</f>
        <v>16590.560000000001</v>
      </c>
      <c r="AC408">
        <f>ROUND((ES408),6)</f>
        <v>14000.73</v>
      </c>
      <c r="AD408">
        <f>ROUND((((ET408)-(EU408))+AE408),6)</f>
        <v>0</v>
      </c>
      <c r="AE408">
        <f t="shared" si="225"/>
        <v>0</v>
      </c>
      <c r="AF408">
        <f t="shared" si="225"/>
        <v>2589.83</v>
      </c>
      <c r="AG408">
        <f>ROUND((AP408),6)</f>
        <v>0</v>
      </c>
      <c r="AH408">
        <f t="shared" si="226"/>
        <v>13.42</v>
      </c>
      <c r="AI408">
        <f t="shared" si="226"/>
        <v>0</v>
      </c>
      <c r="AJ408">
        <f>(AS408)</f>
        <v>0</v>
      </c>
      <c r="AK408">
        <v>16590.560000000001</v>
      </c>
      <c r="AL408">
        <v>14000.73</v>
      </c>
      <c r="AM408">
        <v>0</v>
      </c>
      <c r="AN408">
        <v>0</v>
      </c>
      <c r="AO408">
        <v>2589.83</v>
      </c>
      <c r="AP408">
        <v>0</v>
      </c>
      <c r="AQ408">
        <v>13.42</v>
      </c>
      <c r="AR408">
        <v>0</v>
      </c>
      <c r="AS408">
        <v>0</v>
      </c>
      <c r="AT408">
        <v>70</v>
      </c>
      <c r="AU408">
        <v>10</v>
      </c>
      <c r="AV408">
        <v>1</v>
      </c>
      <c r="AW408">
        <v>1</v>
      </c>
      <c r="AZ408">
        <v>1</v>
      </c>
      <c r="BA408">
        <v>1</v>
      </c>
      <c r="BB408">
        <v>1</v>
      </c>
      <c r="BC408">
        <v>1</v>
      </c>
      <c r="BD408" t="s">
        <v>3</v>
      </c>
      <c r="BE408" t="s">
        <v>3</v>
      </c>
      <c r="BF408" t="s">
        <v>3</v>
      </c>
      <c r="BG408" t="s">
        <v>3</v>
      </c>
      <c r="BH408">
        <v>0</v>
      </c>
      <c r="BI408">
        <v>4</v>
      </c>
      <c r="BJ408" t="s">
        <v>33</v>
      </c>
      <c r="BM408">
        <v>0</v>
      </c>
      <c r="BN408">
        <v>0</v>
      </c>
      <c r="BO408" t="s">
        <v>3</v>
      </c>
      <c r="BP408">
        <v>0</v>
      </c>
      <c r="BQ408">
        <v>1</v>
      </c>
      <c r="BR408">
        <v>0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 t="s">
        <v>3</v>
      </c>
      <c r="BZ408">
        <v>70</v>
      </c>
      <c r="CA408">
        <v>10</v>
      </c>
      <c r="CE408">
        <v>0</v>
      </c>
      <c r="CF408">
        <v>0</v>
      </c>
      <c r="CG408">
        <v>0</v>
      </c>
      <c r="CM408">
        <v>0</v>
      </c>
      <c r="CN408" t="s">
        <v>3</v>
      </c>
      <c r="CO408">
        <v>0</v>
      </c>
      <c r="CP408">
        <f>(P408+Q408+S408)</f>
        <v>109497.70000000001</v>
      </c>
      <c r="CQ408">
        <f>(AC408*BC408*AW408)</f>
        <v>14000.73</v>
      </c>
      <c r="CR408">
        <f>((((ET408)*BB408-(EU408)*BS408)+AE408*BS408)*AV408)</f>
        <v>0</v>
      </c>
      <c r="CS408">
        <f>(AE408*BS408*AV408)</f>
        <v>0</v>
      </c>
      <c r="CT408">
        <f>(AF408*BA408*AV408)</f>
        <v>2589.83</v>
      </c>
      <c r="CU408">
        <f>AG408</f>
        <v>0</v>
      </c>
      <c r="CV408">
        <f>(AH408*AV408)</f>
        <v>13.42</v>
      </c>
      <c r="CW408">
        <f t="shared" si="227"/>
        <v>0</v>
      </c>
      <c r="CX408">
        <f t="shared" si="227"/>
        <v>0</v>
      </c>
      <c r="CY408">
        <f>((S408*BZ408)/100)</f>
        <v>11965.016000000001</v>
      </c>
      <c r="CZ408">
        <f>((S408*CA408)/100)</f>
        <v>1709.2880000000002</v>
      </c>
      <c r="DC408" t="s">
        <v>3</v>
      </c>
      <c r="DD408" t="s">
        <v>3</v>
      </c>
      <c r="DE408" t="s">
        <v>3</v>
      </c>
      <c r="DF408" t="s">
        <v>3</v>
      </c>
      <c r="DG408" t="s">
        <v>3</v>
      </c>
      <c r="DH408" t="s">
        <v>3</v>
      </c>
      <c r="DI408" t="s">
        <v>3</v>
      </c>
      <c r="DJ408" t="s">
        <v>3</v>
      </c>
      <c r="DK408" t="s">
        <v>3</v>
      </c>
      <c r="DL408" t="s">
        <v>3</v>
      </c>
      <c r="DM408" t="s">
        <v>3</v>
      </c>
      <c r="DN408">
        <v>0</v>
      </c>
      <c r="DO408">
        <v>0</v>
      </c>
      <c r="DP408">
        <v>1</v>
      </c>
      <c r="DQ408">
        <v>1</v>
      </c>
      <c r="DU408">
        <v>1005</v>
      </c>
      <c r="DV408" t="s">
        <v>17</v>
      </c>
      <c r="DW408" t="s">
        <v>17</v>
      </c>
      <c r="DX408">
        <v>100</v>
      </c>
      <c r="EE408">
        <v>55317522</v>
      </c>
      <c r="EF408">
        <v>1</v>
      </c>
      <c r="EG408" t="s">
        <v>19</v>
      </c>
      <c r="EH408">
        <v>0</v>
      </c>
      <c r="EI408" t="s">
        <v>3</v>
      </c>
      <c r="EJ408">
        <v>4</v>
      </c>
      <c r="EK408">
        <v>0</v>
      </c>
      <c r="EL408" t="s">
        <v>20</v>
      </c>
      <c r="EM408" t="s">
        <v>21</v>
      </c>
      <c r="EO408" t="s">
        <v>3</v>
      </c>
      <c r="EQ408">
        <v>0</v>
      </c>
      <c r="ER408">
        <v>16590.560000000001</v>
      </c>
      <c r="ES408">
        <v>14000.73</v>
      </c>
      <c r="ET408">
        <v>0</v>
      </c>
      <c r="EU408">
        <v>0</v>
      </c>
      <c r="EV408">
        <v>2589.83</v>
      </c>
      <c r="EW408">
        <v>13.42</v>
      </c>
      <c r="EX408">
        <v>0</v>
      </c>
      <c r="EY408">
        <v>0</v>
      </c>
      <c r="FQ408">
        <v>0</v>
      </c>
      <c r="FR408">
        <f>ROUND(IF(AND(BH408=3,BI408=3),P408,0),2)</f>
        <v>0</v>
      </c>
      <c r="FS408">
        <v>0</v>
      </c>
      <c r="FX408">
        <v>70</v>
      </c>
      <c r="FY408">
        <v>10</v>
      </c>
      <c r="GA408" t="s">
        <v>3</v>
      </c>
      <c r="GD408">
        <v>0</v>
      </c>
      <c r="GF408">
        <v>1086158003</v>
      </c>
      <c r="GG408">
        <v>2</v>
      </c>
      <c r="GH408">
        <v>1</v>
      </c>
      <c r="GI408">
        <v>-2</v>
      </c>
      <c r="GJ408">
        <v>0</v>
      </c>
      <c r="GK408">
        <f>ROUND(R408*(R12)/100,2)</f>
        <v>0</v>
      </c>
      <c r="GL408">
        <f>ROUND(IF(AND(BH408=3,BI408=3,FS408&lt;&gt;0),P408,0),2)</f>
        <v>0</v>
      </c>
      <c r="GM408">
        <f>ROUND(O408+X408+Y408+GK408,2)+GX408</f>
        <v>123172.01</v>
      </c>
      <c r="GN408">
        <f>IF(OR(BI408=0,BI408=1),ROUND(O408+X408+Y408+GK408,2),0)</f>
        <v>0</v>
      </c>
      <c r="GO408">
        <f>IF(BI408=2,ROUND(O408+X408+Y408+GK408,2),0)</f>
        <v>0</v>
      </c>
      <c r="GP408">
        <f>IF(BI408=4,ROUND(O408+X408+Y408+GK408,2)+GX408,0)</f>
        <v>123172.01</v>
      </c>
      <c r="GR408">
        <v>0</v>
      </c>
      <c r="GS408">
        <v>3</v>
      </c>
      <c r="GT408">
        <v>0</v>
      </c>
      <c r="GU408" t="s">
        <v>3</v>
      </c>
      <c r="GV408">
        <f>ROUND((GT408),6)</f>
        <v>0</v>
      </c>
      <c r="GW408">
        <v>1</v>
      </c>
      <c r="GX408">
        <f>ROUND(HC408*I408,2)</f>
        <v>0</v>
      </c>
      <c r="HA408">
        <v>0</v>
      </c>
      <c r="HB408">
        <v>0</v>
      </c>
      <c r="HC408">
        <f>GV408*GW408</f>
        <v>0</v>
      </c>
      <c r="IK408">
        <v>0</v>
      </c>
    </row>
    <row r="410" spans="1:245" x14ac:dyDescent="0.2">
      <c r="A410" s="2">
        <v>51</v>
      </c>
      <c r="B410" s="2">
        <f>B401</f>
        <v>1</v>
      </c>
      <c r="C410" s="2">
        <f>A401</f>
        <v>4</v>
      </c>
      <c r="D410" s="2">
        <f>ROW(A401)</f>
        <v>401</v>
      </c>
      <c r="E410" s="2"/>
      <c r="F410" s="2" t="str">
        <f>IF(F401&lt;&gt;"",F401,"")</f>
        <v>Новый раздел</v>
      </c>
      <c r="G410" s="2" t="str">
        <f>IF(G401&lt;&gt;"",G401,"")</f>
        <v>Ремонт газона (рулонный)-660м2</v>
      </c>
      <c r="H410" s="2">
        <v>0</v>
      </c>
      <c r="I410" s="2"/>
      <c r="J410" s="2"/>
      <c r="K410" s="2"/>
      <c r="L410" s="2"/>
      <c r="M410" s="2"/>
      <c r="N410" s="2"/>
      <c r="O410" s="2">
        <f t="shared" ref="O410:T410" si="228">ROUND(AB410,2)</f>
        <v>194110.92</v>
      </c>
      <c r="P410" s="2">
        <f t="shared" si="228"/>
        <v>142147.04</v>
      </c>
      <c r="Q410" s="2">
        <f t="shared" si="228"/>
        <v>300.76</v>
      </c>
      <c r="R410" s="2">
        <f t="shared" si="228"/>
        <v>110.04</v>
      </c>
      <c r="S410" s="2">
        <f t="shared" si="228"/>
        <v>51663.12</v>
      </c>
      <c r="T410" s="2">
        <f t="shared" si="228"/>
        <v>0</v>
      </c>
      <c r="U410" s="2">
        <f>AH410</f>
        <v>275.41800000000001</v>
      </c>
      <c r="V410" s="2">
        <f>AI410</f>
        <v>0</v>
      </c>
      <c r="W410" s="2">
        <f>ROUND(AJ410,2)</f>
        <v>0</v>
      </c>
      <c r="X410" s="2">
        <f>ROUND(AK410,2)</f>
        <v>36164.18</v>
      </c>
      <c r="Y410" s="2">
        <f>ROUND(AL410,2)</f>
        <v>5166.3100000000004</v>
      </c>
      <c r="Z410" s="2"/>
      <c r="AA410" s="2"/>
      <c r="AB410" s="2">
        <f>ROUND(SUMIF(AA405:AA408,"=55574044",O405:O408),2)</f>
        <v>194110.92</v>
      </c>
      <c r="AC410" s="2">
        <f>ROUND(SUMIF(AA405:AA408,"=55574044",P405:P408),2)</f>
        <v>142147.04</v>
      </c>
      <c r="AD410" s="2">
        <f>ROUND(SUMIF(AA405:AA408,"=55574044",Q405:Q408),2)</f>
        <v>300.76</v>
      </c>
      <c r="AE410" s="2">
        <f>ROUND(SUMIF(AA405:AA408,"=55574044",R405:R408),2)</f>
        <v>110.04</v>
      </c>
      <c r="AF410" s="2">
        <f>ROUND(SUMIF(AA405:AA408,"=55574044",S405:S408),2)</f>
        <v>51663.12</v>
      </c>
      <c r="AG410" s="2">
        <f>ROUND(SUMIF(AA405:AA408,"=55574044",T405:T408),2)</f>
        <v>0</v>
      </c>
      <c r="AH410" s="2">
        <f>SUMIF(AA405:AA408,"=55574044",U405:U408)</f>
        <v>275.41800000000001</v>
      </c>
      <c r="AI410" s="2">
        <f>SUMIF(AA405:AA408,"=55574044",V405:V408)</f>
        <v>0</v>
      </c>
      <c r="AJ410" s="2">
        <f>ROUND(SUMIF(AA405:AA408,"=55574044",W405:W408),2)</f>
        <v>0</v>
      </c>
      <c r="AK410" s="2">
        <f>ROUND(SUMIF(AA405:AA408,"=55574044",X405:X408),2)</f>
        <v>36164.18</v>
      </c>
      <c r="AL410" s="2">
        <f>ROUND(SUMIF(AA405:AA408,"=55574044",Y405:Y408),2)</f>
        <v>5166.3100000000004</v>
      </c>
      <c r="AM410" s="2"/>
      <c r="AN410" s="2"/>
      <c r="AO410" s="2">
        <f t="shared" ref="AO410:BC410" si="229">ROUND(BX410,2)</f>
        <v>0</v>
      </c>
      <c r="AP410" s="2">
        <f t="shared" si="229"/>
        <v>0</v>
      </c>
      <c r="AQ410" s="2">
        <f t="shared" si="229"/>
        <v>0</v>
      </c>
      <c r="AR410" s="2">
        <f t="shared" si="229"/>
        <v>235560.25</v>
      </c>
      <c r="AS410" s="2">
        <f t="shared" si="229"/>
        <v>0</v>
      </c>
      <c r="AT410" s="2">
        <f t="shared" si="229"/>
        <v>0</v>
      </c>
      <c r="AU410" s="2">
        <f t="shared" si="229"/>
        <v>235560.25</v>
      </c>
      <c r="AV410" s="2">
        <f t="shared" si="229"/>
        <v>142147.04</v>
      </c>
      <c r="AW410" s="2">
        <f t="shared" si="229"/>
        <v>142147.04</v>
      </c>
      <c r="AX410" s="2">
        <f t="shared" si="229"/>
        <v>0</v>
      </c>
      <c r="AY410" s="2">
        <f t="shared" si="229"/>
        <v>142147.04</v>
      </c>
      <c r="AZ410" s="2">
        <f t="shared" si="229"/>
        <v>0</v>
      </c>
      <c r="BA410" s="2">
        <f t="shared" si="229"/>
        <v>0</v>
      </c>
      <c r="BB410" s="2">
        <f t="shared" si="229"/>
        <v>0</v>
      </c>
      <c r="BC410" s="2">
        <f t="shared" si="229"/>
        <v>0</v>
      </c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>
        <f>ROUND(SUMIF(AA405:AA408,"=55574044",FQ405:FQ408),2)</f>
        <v>0</v>
      </c>
      <c r="BY410" s="2">
        <f>ROUND(SUMIF(AA405:AA408,"=55574044",FR405:FR408),2)</f>
        <v>0</v>
      </c>
      <c r="BZ410" s="2">
        <f>ROUND(SUMIF(AA405:AA408,"=55574044",GL405:GL408),2)</f>
        <v>0</v>
      </c>
      <c r="CA410" s="2">
        <f>ROUND(SUMIF(AA405:AA408,"=55574044",GM405:GM408),2)</f>
        <v>235560.25</v>
      </c>
      <c r="CB410" s="2">
        <f>ROUND(SUMIF(AA405:AA408,"=55574044",GN405:GN408),2)</f>
        <v>0</v>
      </c>
      <c r="CC410" s="2">
        <f>ROUND(SUMIF(AA405:AA408,"=55574044",GO405:GO408),2)</f>
        <v>0</v>
      </c>
      <c r="CD410" s="2">
        <f>ROUND(SUMIF(AA405:AA408,"=55574044",GP405:GP408),2)</f>
        <v>235560.25</v>
      </c>
      <c r="CE410" s="2">
        <f>AC410-BX410</f>
        <v>142147.04</v>
      </c>
      <c r="CF410" s="2">
        <f>AC410-BY410</f>
        <v>142147.04</v>
      </c>
      <c r="CG410" s="2">
        <f>BX410-BZ410</f>
        <v>0</v>
      </c>
      <c r="CH410" s="2">
        <f>AC410-BX410-BY410+BZ410</f>
        <v>142147.04</v>
      </c>
      <c r="CI410" s="2">
        <f>BY410-BZ410</f>
        <v>0</v>
      </c>
      <c r="CJ410" s="2">
        <f>ROUND(SUMIF(AA405:AA408,"=55574044",GX405:GX408),2)</f>
        <v>0</v>
      </c>
      <c r="CK410" s="2">
        <f>ROUND(SUMIF(AA405:AA408,"=55574044",GY405:GY408),2)</f>
        <v>0</v>
      </c>
      <c r="CL410" s="2">
        <f>ROUND(SUMIF(AA405:AA408,"=55574044",GZ405:GZ408),2)</f>
        <v>0</v>
      </c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>
        <v>0</v>
      </c>
    </row>
    <row r="412" spans="1:245" x14ac:dyDescent="0.2">
      <c r="A412" s="4">
        <v>50</v>
      </c>
      <c r="B412" s="4">
        <v>0</v>
      </c>
      <c r="C412" s="4">
        <v>0</v>
      </c>
      <c r="D412" s="4">
        <v>1</v>
      </c>
      <c r="E412" s="4">
        <v>201</v>
      </c>
      <c r="F412" s="4">
        <f>ROUND(Source!O410,O412)</f>
        <v>194110.92</v>
      </c>
      <c r="G412" s="4" t="s">
        <v>34</v>
      </c>
      <c r="H412" s="4" t="s">
        <v>35</v>
      </c>
      <c r="I412" s="4"/>
      <c r="J412" s="4"/>
      <c r="K412" s="4">
        <v>201</v>
      </c>
      <c r="L412" s="4">
        <v>1</v>
      </c>
      <c r="M412" s="4">
        <v>3</v>
      </c>
      <c r="N412" s="4" t="s">
        <v>3</v>
      </c>
      <c r="O412" s="4">
        <v>2</v>
      </c>
      <c r="P412" s="4"/>
      <c r="Q412" s="4"/>
      <c r="R412" s="4"/>
      <c r="S412" s="4"/>
      <c r="T412" s="4"/>
      <c r="U412" s="4"/>
      <c r="V412" s="4"/>
      <c r="W412" s="4"/>
    </row>
    <row r="413" spans="1:245" x14ac:dyDescent="0.2">
      <c r="A413" s="4">
        <v>50</v>
      </c>
      <c r="B413" s="4">
        <v>0</v>
      </c>
      <c r="C413" s="4">
        <v>0</v>
      </c>
      <c r="D413" s="4">
        <v>1</v>
      </c>
      <c r="E413" s="4">
        <v>202</v>
      </c>
      <c r="F413" s="4">
        <f>ROUND(Source!P410,O413)</f>
        <v>142147.04</v>
      </c>
      <c r="G413" s="4" t="s">
        <v>36</v>
      </c>
      <c r="H413" s="4" t="s">
        <v>37</v>
      </c>
      <c r="I413" s="4"/>
      <c r="J413" s="4"/>
      <c r="K413" s="4">
        <v>202</v>
      </c>
      <c r="L413" s="4">
        <v>2</v>
      </c>
      <c r="M413" s="4">
        <v>3</v>
      </c>
      <c r="N413" s="4" t="s">
        <v>3</v>
      </c>
      <c r="O413" s="4">
        <v>2</v>
      </c>
      <c r="P413" s="4"/>
      <c r="Q413" s="4"/>
      <c r="R413" s="4"/>
      <c r="S413" s="4"/>
      <c r="T413" s="4"/>
      <c r="U413" s="4"/>
      <c r="V413" s="4"/>
      <c r="W413" s="4"/>
    </row>
    <row r="414" spans="1:245" x14ac:dyDescent="0.2">
      <c r="A414" s="4">
        <v>50</v>
      </c>
      <c r="B414" s="4">
        <v>0</v>
      </c>
      <c r="C414" s="4">
        <v>0</v>
      </c>
      <c r="D414" s="4">
        <v>1</v>
      </c>
      <c r="E414" s="4">
        <v>222</v>
      </c>
      <c r="F414" s="4">
        <f>ROUND(Source!AO410,O414)</f>
        <v>0</v>
      </c>
      <c r="G414" s="4" t="s">
        <v>38</v>
      </c>
      <c r="H414" s="4" t="s">
        <v>39</v>
      </c>
      <c r="I414" s="4"/>
      <c r="J414" s="4"/>
      <c r="K414" s="4">
        <v>222</v>
      </c>
      <c r="L414" s="4">
        <v>3</v>
      </c>
      <c r="M414" s="4">
        <v>3</v>
      </c>
      <c r="N414" s="4" t="s">
        <v>3</v>
      </c>
      <c r="O414" s="4">
        <v>2</v>
      </c>
      <c r="P414" s="4"/>
      <c r="Q414" s="4"/>
      <c r="R414" s="4"/>
      <c r="S414" s="4"/>
      <c r="T414" s="4"/>
      <c r="U414" s="4"/>
      <c r="V414" s="4"/>
      <c r="W414" s="4"/>
    </row>
    <row r="415" spans="1:245" x14ac:dyDescent="0.2">
      <c r="A415" s="4">
        <v>50</v>
      </c>
      <c r="B415" s="4">
        <v>0</v>
      </c>
      <c r="C415" s="4">
        <v>0</v>
      </c>
      <c r="D415" s="4">
        <v>1</v>
      </c>
      <c r="E415" s="4">
        <v>225</v>
      </c>
      <c r="F415" s="4">
        <f>ROUND(Source!AV410,O415)</f>
        <v>142147.04</v>
      </c>
      <c r="G415" s="4" t="s">
        <v>40</v>
      </c>
      <c r="H415" s="4" t="s">
        <v>41</v>
      </c>
      <c r="I415" s="4"/>
      <c r="J415" s="4"/>
      <c r="K415" s="4">
        <v>225</v>
      </c>
      <c r="L415" s="4">
        <v>4</v>
      </c>
      <c r="M415" s="4">
        <v>3</v>
      </c>
      <c r="N415" s="4" t="s">
        <v>3</v>
      </c>
      <c r="O415" s="4">
        <v>2</v>
      </c>
      <c r="P415" s="4"/>
      <c r="Q415" s="4"/>
      <c r="R415" s="4"/>
      <c r="S415" s="4"/>
      <c r="T415" s="4"/>
      <c r="U415" s="4"/>
      <c r="V415" s="4"/>
      <c r="W415" s="4"/>
    </row>
    <row r="416" spans="1:245" x14ac:dyDescent="0.2">
      <c r="A416" s="4">
        <v>50</v>
      </c>
      <c r="B416" s="4">
        <v>0</v>
      </c>
      <c r="C416" s="4">
        <v>0</v>
      </c>
      <c r="D416" s="4">
        <v>1</v>
      </c>
      <c r="E416" s="4">
        <v>226</v>
      </c>
      <c r="F416" s="4">
        <f>ROUND(Source!AW410,O416)</f>
        <v>142147.04</v>
      </c>
      <c r="G416" s="4" t="s">
        <v>42</v>
      </c>
      <c r="H416" s="4" t="s">
        <v>43</v>
      </c>
      <c r="I416" s="4"/>
      <c r="J416" s="4"/>
      <c r="K416" s="4">
        <v>226</v>
      </c>
      <c r="L416" s="4">
        <v>5</v>
      </c>
      <c r="M416" s="4">
        <v>3</v>
      </c>
      <c r="N416" s="4" t="s">
        <v>3</v>
      </c>
      <c r="O416" s="4">
        <v>2</v>
      </c>
      <c r="P416" s="4"/>
      <c r="Q416" s="4"/>
      <c r="R416" s="4"/>
      <c r="S416" s="4"/>
      <c r="T416" s="4"/>
      <c r="U416" s="4"/>
      <c r="V416" s="4"/>
      <c r="W416" s="4"/>
    </row>
    <row r="417" spans="1:23" x14ac:dyDescent="0.2">
      <c r="A417" s="4">
        <v>50</v>
      </c>
      <c r="B417" s="4">
        <v>0</v>
      </c>
      <c r="C417" s="4">
        <v>0</v>
      </c>
      <c r="D417" s="4">
        <v>1</v>
      </c>
      <c r="E417" s="4">
        <v>227</v>
      </c>
      <c r="F417" s="4">
        <f>ROUND(Source!AX410,O417)</f>
        <v>0</v>
      </c>
      <c r="G417" s="4" t="s">
        <v>44</v>
      </c>
      <c r="H417" s="4" t="s">
        <v>45</v>
      </c>
      <c r="I417" s="4"/>
      <c r="J417" s="4"/>
      <c r="K417" s="4">
        <v>227</v>
      </c>
      <c r="L417" s="4">
        <v>6</v>
      </c>
      <c r="M417" s="4">
        <v>3</v>
      </c>
      <c r="N417" s="4" t="s">
        <v>3</v>
      </c>
      <c r="O417" s="4">
        <v>2</v>
      </c>
      <c r="P417" s="4"/>
      <c r="Q417" s="4"/>
      <c r="R417" s="4"/>
      <c r="S417" s="4"/>
      <c r="T417" s="4"/>
      <c r="U417" s="4"/>
      <c r="V417" s="4"/>
      <c r="W417" s="4"/>
    </row>
    <row r="418" spans="1:23" x14ac:dyDescent="0.2">
      <c r="A418" s="4">
        <v>50</v>
      </c>
      <c r="B418" s="4">
        <v>0</v>
      </c>
      <c r="C418" s="4">
        <v>0</v>
      </c>
      <c r="D418" s="4">
        <v>1</v>
      </c>
      <c r="E418" s="4">
        <v>228</v>
      </c>
      <c r="F418" s="4">
        <f>ROUND(Source!AY410,O418)</f>
        <v>142147.04</v>
      </c>
      <c r="G418" s="4" t="s">
        <v>46</v>
      </c>
      <c r="H418" s="4" t="s">
        <v>47</v>
      </c>
      <c r="I418" s="4"/>
      <c r="J418" s="4"/>
      <c r="K418" s="4">
        <v>228</v>
      </c>
      <c r="L418" s="4">
        <v>7</v>
      </c>
      <c r="M418" s="4">
        <v>3</v>
      </c>
      <c r="N418" s="4" t="s">
        <v>3</v>
      </c>
      <c r="O418" s="4">
        <v>2</v>
      </c>
      <c r="P418" s="4"/>
      <c r="Q418" s="4"/>
      <c r="R418" s="4"/>
      <c r="S418" s="4"/>
      <c r="T418" s="4"/>
      <c r="U418" s="4"/>
      <c r="V418" s="4"/>
      <c r="W418" s="4"/>
    </row>
    <row r="419" spans="1:23" x14ac:dyDescent="0.2">
      <c r="A419" s="4">
        <v>50</v>
      </c>
      <c r="B419" s="4">
        <v>0</v>
      </c>
      <c r="C419" s="4">
        <v>0</v>
      </c>
      <c r="D419" s="4">
        <v>1</v>
      </c>
      <c r="E419" s="4">
        <v>216</v>
      </c>
      <c r="F419" s="4">
        <f>ROUND(Source!AP410,O419)</f>
        <v>0</v>
      </c>
      <c r="G419" s="4" t="s">
        <v>48</v>
      </c>
      <c r="H419" s="4" t="s">
        <v>49</v>
      </c>
      <c r="I419" s="4"/>
      <c r="J419" s="4"/>
      <c r="K419" s="4">
        <v>216</v>
      </c>
      <c r="L419" s="4">
        <v>8</v>
      </c>
      <c r="M419" s="4">
        <v>3</v>
      </c>
      <c r="N419" s="4" t="s">
        <v>3</v>
      </c>
      <c r="O419" s="4">
        <v>2</v>
      </c>
      <c r="P419" s="4"/>
      <c r="Q419" s="4"/>
      <c r="R419" s="4"/>
      <c r="S419" s="4"/>
      <c r="T419" s="4"/>
      <c r="U419" s="4"/>
      <c r="V419" s="4"/>
      <c r="W419" s="4"/>
    </row>
    <row r="420" spans="1:23" x14ac:dyDescent="0.2">
      <c r="A420" s="4">
        <v>50</v>
      </c>
      <c r="B420" s="4">
        <v>0</v>
      </c>
      <c r="C420" s="4">
        <v>0</v>
      </c>
      <c r="D420" s="4">
        <v>1</v>
      </c>
      <c r="E420" s="4">
        <v>223</v>
      </c>
      <c r="F420" s="4">
        <f>ROUND(Source!AQ410,O420)</f>
        <v>0</v>
      </c>
      <c r="G420" s="4" t="s">
        <v>50</v>
      </c>
      <c r="H420" s="4" t="s">
        <v>51</v>
      </c>
      <c r="I420" s="4"/>
      <c r="J420" s="4"/>
      <c r="K420" s="4">
        <v>223</v>
      </c>
      <c r="L420" s="4">
        <v>9</v>
      </c>
      <c r="M420" s="4">
        <v>3</v>
      </c>
      <c r="N420" s="4" t="s">
        <v>3</v>
      </c>
      <c r="O420" s="4">
        <v>2</v>
      </c>
      <c r="P420" s="4"/>
      <c r="Q420" s="4"/>
      <c r="R420" s="4"/>
      <c r="S420" s="4"/>
      <c r="T420" s="4"/>
      <c r="U420" s="4"/>
      <c r="V420" s="4"/>
      <c r="W420" s="4"/>
    </row>
    <row r="421" spans="1:23" x14ac:dyDescent="0.2">
      <c r="A421" s="4">
        <v>50</v>
      </c>
      <c r="B421" s="4">
        <v>0</v>
      </c>
      <c r="C421" s="4">
        <v>0</v>
      </c>
      <c r="D421" s="4">
        <v>1</v>
      </c>
      <c r="E421" s="4">
        <v>229</v>
      </c>
      <c r="F421" s="4">
        <f>ROUND(Source!AZ410,O421)</f>
        <v>0</v>
      </c>
      <c r="G421" s="4" t="s">
        <v>52</v>
      </c>
      <c r="H421" s="4" t="s">
        <v>53</v>
      </c>
      <c r="I421" s="4"/>
      <c r="J421" s="4"/>
      <c r="K421" s="4">
        <v>229</v>
      </c>
      <c r="L421" s="4">
        <v>10</v>
      </c>
      <c r="M421" s="4">
        <v>3</v>
      </c>
      <c r="N421" s="4" t="s">
        <v>3</v>
      </c>
      <c r="O421" s="4">
        <v>2</v>
      </c>
      <c r="P421" s="4"/>
      <c r="Q421" s="4"/>
      <c r="R421" s="4"/>
      <c r="S421" s="4"/>
      <c r="T421" s="4"/>
      <c r="U421" s="4"/>
      <c r="V421" s="4"/>
      <c r="W421" s="4"/>
    </row>
    <row r="422" spans="1:23" x14ac:dyDescent="0.2">
      <c r="A422" s="4">
        <v>50</v>
      </c>
      <c r="B422" s="4">
        <v>0</v>
      </c>
      <c r="C422" s="4">
        <v>0</v>
      </c>
      <c r="D422" s="4">
        <v>1</v>
      </c>
      <c r="E422" s="4">
        <v>203</v>
      </c>
      <c r="F422" s="4">
        <f>ROUND(Source!Q410,O422)</f>
        <v>300.76</v>
      </c>
      <c r="G422" s="4" t="s">
        <v>54</v>
      </c>
      <c r="H422" s="4" t="s">
        <v>55</v>
      </c>
      <c r="I422" s="4"/>
      <c r="J422" s="4"/>
      <c r="K422" s="4">
        <v>203</v>
      </c>
      <c r="L422" s="4">
        <v>11</v>
      </c>
      <c r="M422" s="4">
        <v>3</v>
      </c>
      <c r="N422" s="4" t="s">
        <v>3</v>
      </c>
      <c r="O422" s="4">
        <v>2</v>
      </c>
      <c r="P422" s="4"/>
      <c r="Q422" s="4"/>
      <c r="R422" s="4"/>
      <c r="S422" s="4"/>
      <c r="T422" s="4"/>
      <c r="U422" s="4"/>
      <c r="V422" s="4"/>
      <c r="W422" s="4"/>
    </row>
    <row r="423" spans="1:23" x14ac:dyDescent="0.2">
      <c r="A423" s="4">
        <v>50</v>
      </c>
      <c r="B423" s="4">
        <v>0</v>
      </c>
      <c r="C423" s="4">
        <v>0</v>
      </c>
      <c r="D423" s="4">
        <v>1</v>
      </c>
      <c r="E423" s="4">
        <v>231</v>
      </c>
      <c r="F423" s="4">
        <f>ROUND(Source!BB410,O423)</f>
        <v>0</v>
      </c>
      <c r="G423" s="4" t="s">
        <v>56</v>
      </c>
      <c r="H423" s="4" t="s">
        <v>57</v>
      </c>
      <c r="I423" s="4"/>
      <c r="J423" s="4"/>
      <c r="K423" s="4">
        <v>231</v>
      </c>
      <c r="L423" s="4">
        <v>12</v>
      </c>
      <c r="M423" s="4">
        <v>3</v>
      </c>
      <c r="N423" s="4" t="s">
        <v>3</v>
      </c>
      <c r="O423" s="4">
        <v>2</v>
      </c>
      <c r="P423" s="4"/>
      <c r="Q423" s="4"/>
      <c r="R423" s="4"/>
      <c r="S423" s="4"/>
      <c r="T423" s="4"/>
      <c r="U423" s="4"/>
      <c r="V423" s="4"/>
      <c r="W423" s="4"/>
    </row>
    <row r="424" spans="1:23" x14ac:dyDescent="0.2">
      <c r="A424" s="4">
        <v>50</v>
      </c>
      <c r="B424" s="4">
        <v>0</v>
      </c>
      <c r="C424" s="4">
        <v>0</v>
      </c>
      <c r="D424" s="4">
        <v>1</v>
      </c>
      <c r="E424" s="4">
        <v>204</v>
      </c>
      <c r="F424" s="4">
        <f>ROUND(Source!R410,O424)</f>
        <v>110.04</v>
      </c>
      <c r="G424" s="4" t="s">
        <v>58</v>
      </c>
      <c r="H424" s="4" t="s">
        <v>59</v>
      </c>
      <c r="I424" s="4"/>
      <c r="J424" s="4"/>
      <c r="K424" s="4">
        <v>204</v>
      </c>
      <c r="L424" s="4">
        <v>13</v>
      </c>
      <c r="M424" s="4">
        <v>3</v>
      </c>
      <c r="N424" s="4" t="s">
        <v>3</v>
      </c>
      <c r="O424" s="4">
        <v>2</v>
      </c>
      <c r="P424" s="4"/>
      <c r="Q424" s="4"/>
      <c r="R424" s="4"/>
      <c r="S424" s="4"/>
      <c r="T424" s="4"/>
      <c r="U424" s="4"/>
      <c r="V424" s="4"/>
      <c r="W424" s="4"/>
    </row>
    <row r="425" spans="1:23" x14ac:dyDescent="0.2">
      <c r="A425" s="4">
        <v>50</v>
      </c>
      <c r="B425" s="4">
        <v>0</v>
      </c>
      <c r="C425" s="4">
        <v>0</v>
      </c>
      <c r="D425" s="4">
        <v>1</v>
      </c>
      <c r="E425" s="4">
        <v>205</v>
      </c>
      <c r="F425" s="4">
        <f>ROUND(Source!S410,O425)</f>
        <v>51663.12</v>
      </c>
      <c r="G425" s="4" t="s">
        <v>60</v>
      </c>
      <c r="H425" s="4" t="s">
        <v>61</v>
      </c>
      <c r="I425" s="4"/>
      <c r="J425" s="4"/>
      <c r="K425" s="4">
        <v>205</v>
      </c>
      <c r="L425" s="4">
        <v>14</v>
      </c>
      <c r="M425" s="4">
        <v>3</v>
      </c>
      <c r="N425" s="4" t="s">
        <v>3</v>
      </c>
      <c r="O425" s="4">
        <v>2</v>
      </c>
      <c r="P425" s="4"/>
      <c r="Q425" s="4"/>
      <c r="R425" s="4"/>
      <c r="S425" s="4"/>
      <c r="T425" s="4"/>
      <c r="U425" s="4"/>
      <c r="V425" s="4"/>
      <c r="W425" s="4"/>
    </row>
    <row r="426" spans="1:23" x14ac:dyDescent="0.2">
      <c r="A426" s="4">
        <v>50</v>
      </c>
      <c r="B426" s="4">
        <v>0</v>
      </c>
      <c r="C426" s="4">
        <v>0</v>
      </c>
      <c r="D426" s="4">
        <v>1</v>
      </c>
      <c r="E426" s="4">
        <v>232</v>
      </c>
      <c r="F426" s="4">
        <f>ROUND(Source!BC410,O426)</f>
        <v>0</v>
      </c>
      <c r="G426" s="4" t="s">
        <v>62</v>
      </c>
      <c r="H426" s="4" t="s">
        <v>63</v>
      </c>
      <c r="I426" s="4"/>
      <c r="J426" s="4"/>
      <c r="K426" s="4">
        <v>232</v>
      </c>
      <c r="L426" s="4">
        <v>15</v>
      </c>
      <c r="M426" s="4">
        <v>3</v>
      </c>
      <c r="N426" s="4" t="s">
        <v>3</v>
      </c>
      <c r="O426" s="4">
        <v>2</v>
      </c>
      <c r="P426" s="4"/>
      <c r="Q426" s="4"/>
      <c r="R426" s="4"/>
      <c r="S426" s="4"/>
      <c r="T426" s="4"/>
      <c r="U426" s="4"/>
      <c r="V426" s="4"/>
      <c r="W426" s="4"/>
    </row>
    <row r="427" spans="1:23" x14ac:dyDescent="0.2">
      <c r="A427" s="4">
        <v>50</v>
      </c>
      <c r="B427" s="4">
        <v>0</v>
      </c>
      <c r="C427" s="4">
        <v>0</v>
      </c>
      <c r="D427" s="4">
        <v>1</v>
      </c>
      <c r="E427" s="4">
        <v>214</v>
      </c>
      <c r="F427" s="4">
        <f>ROUND(Source!AS410,O427)</f>
        <v>0</v>
      </c>
      <c r="G427" s="4" t="s">
        <v>64</v>
      </c>
      <c r="H427" s="4" t="s">
        <v>65</v>
      </c>
      <c r="I427" s="4"/>
      <c r="J427" s="4"/>
      <c r="K427" s="4">
        <v>214</v>
      </c>
      <c r="L427" s="4">
        <v>16</v>
      </c>
      <c r="M427" s="4">
        <v>3</v>
      </c>
      <c r="N427" s="4" t="s">
        <v>3</v>
      </c>
      <c r="O427" s="4">
        <v>2</v>
      </c>
      <c r="P427" s="4"/>
      <c r="Q427" s="4"/>
      <c r="R427" s="4"/>
      <c r="S427" s="4"/>
      <c r="T427" s="4"/>
      <c r="U427" s="4"/>
      <c r="V427" s="4"/>
      <c r="W427" s="4"/>
    </row>
    <row r="428" spans="1:23" x14ac:dyDescent="0.2">
      <c r="A428" s="4">
        <v>50</v>
      </c>
      <c r="B428" s="4">
        <v>0</v>
      </c>
      <c r="C428" s="4">
        <v>0</v>
      </c>
      <c r="D428" s="4">
        <v>1</v>
      </c>
      <c r="E428" s="4">
        <v>215</v>
      </c>
      <c r="F428" s="4">
        <f>ROUND(Source!AT410,O428)</f>
        <v>0</v>
      </c>
      <c r="G428" s="4" t="s">
        <v>66</v>
      </c>
      <c r="H428" s="4" t="s">
        <v>67</v>
      </c>
      <c r="I428" s="4"/>
      <c r="J428" s="4"/>
      <c r="K428" s="4">
        <v>215</v>
      </c>
      <c r="L428" s="4">
        <v>17</v>
      </c>
      <c r="M428" s="4">
        <v>3</v>
      </c>
      <c r="N428" s="4" t="s">
        <v>3</v>
      </c>
      <c r="O428" s="4">
        <v>2</v>
      </c>
      <c r="P428" s="4"/>
      <c r="Q428" s="4"/>
      <c r="R428" s="4"/>
      <c r="S428" s="4"/>
      <c r="T428" s="4"/>
      <c r="U428" s="4"/>
      <c r="V428" s="4"/>
      <c r="W428" s="4"/>
    </row>
    <row r="429" spans="1:23" x14ac:dyDescent="0.2">
      <c r="A429" s="4">
        <v>50</v>
      </c>
      <c r="B429" s="4">
        <v>0</v>
      </c>
      <c r="C429" s="4">
        <v>0</v>
      </c>
      <c r="D429" s="4">
        <v>1</v>
      </c>
      <c r="E429" s="4">
        <v>217</v>
      </c>
      <c r="F429" s="4">
        <f>ROUND(Source!AU410,O429)</f>
        <v>235560.25</v>
      </c>
      <c r="G429" s="4" t="s">
        <v>68</v>
      </c>
      <c r="H429" s="4" t="s">
        <v>69</v>
      </c>
      <c r="I429" s="4"/>
      <c r="J429" s="4"/>
      <c r="K429" s="4">
        <v>217</v>
      </c>
      <c r="L429" s="4">
        <v>18</v>
      </c>
      <c r="M429" s="4">
        <v>3</v>
      </c>
      <c r="N429" s="4" t="s">
        <v>3</v>
      </c>
      <c r="O429" s="4">
        <v>2</v>
      </c>
      <c r="P429" s="4"/>
      <c r="Q429" s="4"/>
      <c r="R429" s="4"/>
      <c r="S429" s="4"/>
      <c r="T429" s="4"/>
      <c r="U429" s="4"/>
      <c r="V429" s="4"/>
      <c r="W429" s="4"/>
    </row>
    <row r="430" spans="1:23" x14ac:dyDescent="0.2">
      <c r="A430" s="4">
        <v>50</v>
      </c>
      <c r="B430" s="4">
        <v>0</v>
      </c>
      <c r="C430" s="4">
        <v>0</v>
      </c>
      <c r="D430" s="4">
        <v>1</v>
      </c>
      <c r="E430" s="4">
        <v>230</v>
      </c>
      <c r="F430" s="4">
        <f>ROUND(Source!BA410,O430)</f>
        <v>0</v>
      </c>
      <c r="G430" s="4" t="s">
        <v>70</v>
      </c>
      <c r="H430" s="4" t="s">
        <v>71</v>
      </c>
      <c r="I430" s="4"/>
      <c r="J430" s="4"/>
      <c r="K430" s="4">
        <v>230</v>
      </c>
      <c r="L430" s="4">
        <v>19</v>
      </c>
      <c r="M430" s="4">
        <v>3</v>
      </c>
      <c r="N430" s="4" t="s">
        <v>3</v>
      </c>
      <c r="O430" s="4">
        <v>2</v>
      </c>
      <c r="P430" s="4"/>
      <c r="Q430" s="4"/>
      <c r="R430" s="4"/>
      <c r="S430" s="4"/>
      <c r="T430" s="4"/>
      <c r="U430" s="4"/>
      <c r="V430" s="4"/>
      <c r="W430" s="4"/>
    </row>
    <row r="431" spans="1:23" x14ac:dyDescent="0.2">
      <c r="A431" s="4">
        <v>50</v>
      </c>
      <c r="B431" s="4">
        <v>0</v>
      </c>
      <c r="C431" s="4">
        <v>0</v>
      </c>
      <c r="D431" s="4">
        <v>1</v>
      </c>
      <c r="E431" s="4">
        <v>206</v>
      </c>
      <c r="F431" s="4">
        <f>ROUND(Source!T410,O431)</f>
        <v>0</v>
      </c>
      <c r="G431" s="4" t="s">
        <v>72</v>
      </c>
      <c r="H431" s="4" t="s">
        <v>73</v>
      </c>
      <c r="I431" s="4"/>
      <c r="J431" s="4"/>
      <c r="K431" s="4">
        <v>206</v>
      </c>
      <c r="L431" s="4">
        <v>20</v>
      </c>
      <c r="M431" s="4">
        <v>3</v>
      </c>
      <c r="N431" s="4" t="s">
        <v>3</v>
      </c>
      <c r="O431" s="4">
        <v>2</v>
      </c>
      <c r="P431" s="4"/>
      <c r="Q431" s="4"/>
      <c r="R431" s="4"/>
      <c r="S431" s="4"/>
      <c r="T431" s="4"/>
      <c r="U431" s="4"/>
      <c r="V431" s="4"/>
      <c r="W431" s="4"/>
    </row>
    <row r="432" spans="1:23" x14ac:dyDescent="0.2">
      <c r="A432" s="4">
        <v>50</v>
      </c>
      <c r="B432" s="4">
        <v>0</v>
      </c>
      <c r="C432" s="4">
        <v>0</v>
      </c>
      <c r="D432" s="4">
        <v>1</v>
      </c>
      <c r="E432" s="4">
        <v>207</v>
      </c>
      <c r="F432" s="4">
        <f>Source!U410</f>
        <v>275.41800000000001</v>
      </c>
      <c r="G432" s="4" t="s">
        <v>74</v>
      </c>
      <c r="H432" s="4" t="s">
        <v>75</v>
      </c>
      <c r="I432" s="4"/>
      <c r="J432" s="4"/>
      <c r="K432" s="4">
        <v>207</v>
      </c>
      <c r="L432" s="4">
        <v>21</v>
      </c>
      <c r="M432" s="4">
        <v>3</v>
      </c>
      <c r="N432" s="4" t="s">
        <v>3</v>
      </c>
      <c r="O432" s="4">
        <v>-1</v>
      </c>
      <c r="P432" s="4"/>
      <c r="Q432" s="4"/>
      <c r="R432" s="4"/>
      <c r="S432" s="4"/>
      <c r="T432" s="4"/>
      <c r="U432" s="4"/>
      <c r="V432" s="4"/>
      <c r="W432" s="4"/>
    </row>
    <row r="433" spans="1:245" x14ac:dyDescent="0.2">
      <c r="A433" s="4">
        <v>50</v>
      </c>
      <c r="B433" s="4">
        <v>0</v>
      </c>
      <c r="C433" s="4">
        <v>0</v>
      </c>
      <c r="D433" s="4">
        <v>1</v>
      </c>
      <c r="E433" s="4">
        <v>208</v>
      </c>
      <c r="F433" s="4">
        <f>Source!V410</f>
        <v>0</v>
      </c>
      <c r="G433" s="4" t="s">
        <v>76</v>
      </c>
      <c r="H433" s="4" t="s">
        <v>77</v>
      </c>
      <c r="I433" s="4"/>
      <c r="J433" s="4"/>
      <c r="K433" s="4">
        <v>208</v>
      </c>
      <c r="L433" s="4">
        <v>22</v>
      </c>
      <c r="M433" s="4">
        <v>3</v>
      </c>
      <c r="N433" s="4" t="s">
        <v>3</v>
      </c>
      <c r="O433" s="4">
        <v>-1</v>
      </c>
      <c r="P433" s="4"/>
      <c r="Q433" s="4"/>
      <c r="R433" s="4"/>
      <c r="S433" s="4"/>
      <c r="T433" s="4"/>
      <c r="U433" s="4"/>
      <c r="V433" s="4"/>
      <c r="W433" s="4"/>
    </row>
    <row r="434" spans="1:245" x14ac:dyDescent="0.2">
      <c r="A434" s="4">
        <v>50</v>
      </c>
      <c r="B434" s="4">
        <v>0</v>
      </c>
      <c r="C434" s="4">
        <v>0</v>
      </c>
      <c r="D434" s="4">
        <v>1</v>
      </c>
      <c r="E434" s="4">
        <v>209</v>
      </c>
      <c r="F434" s="4">
        <f>ROUND(Source!W410,O434)</f>
        <v>0</v>
      </c>
      <c r="G434" s="4" t="s">
        <v>78</v>
      </c>
      <c r="H434" s="4" t="s">
        <v>79</v>
      </c>
      <c r="I434" s="4"/>
      <c r="J434" s="4"/>
      <c r="K434" s="4">
        <v>209</v>
      </c>
      <c r="L434" s="4">
        <v>23</v>
      </c>
      <c r="M434" s="4">
        <v>3</v>
      </c>
      <c r="N434" s="4" t="s">
        <v>3</v>
      </c>
      <c r="O434" s="4">
        <v>2</v>
      </c>
      <c r="P434" s="4"/>
      <c r="Q434" s="4"/>
      <c r="R434" s="4"/>
      <c r="S434" s="4"/>
      <c r="T434" s="4"/>
      <c r="U434" s="4"/>
      <c r="V434" s="4"/>
      <c r="W434" s="4"/>
    </row>
    <row r="435" spans="1:245" x14ac:dyDescent="0.2">
      <c r="A435" s="4">
        <v>50</v>
      </c>
      <c r="B435" s="4">
        <v>0</v>
      </c>
      <c r="C435" s="4">
        <v>0</v>
      </c>
      <c r="D435" s="4">
        <v>1</v>
      </c>
      <c r="E435" s="4">
        <v>210</v>
      </c>
      <c r="F435" s="4">
        <f>ROUND(Source!X410,O435)</f>
        <v>36164.18</v>
      </c>
      <c r="G435" s="4" t="s">
        <v>80</v>
      </c>
      <c r="H435" s="4" t="s">
        <v>81</v>
      </c>
      <c r="I435" s="4"/>
      <c r="J435" s="4"/>
      <c r="K435" s="4">
        <v>210</v>
      </c>
      <c r="L435" s="4">
        <v>24</v>
      </c>
      <c r="M435" s="4">
        <v>3</v>
      </c>
      <c r="N435" s="4" t="s">
        <v>3</v>
      </c>
      <c r="O435" s="4">
        <v>2</v>
      </c>
      <c r="P435" s="4"/>
      <c r="Q435" s="4"/>
      <c r="R435" s="4"/>
      <c r="S435" s="4"/>
      <c r="T435" s="4"/>
      <c r="U435" s="4"/>
      <c r="V435" s="4"/>
      <c r="W435" s="4"/>
    </row>
    <row r="436" spans="1:245" x14ac:dyDescent="0.2">
      <c r="A436" s="4">
        <v>50</v>
      </c>
      <c r="B436" s="4">
        <v>0</v>
      </c>
      <c r="C436" s="4">
        <v>0</v>
      </c>
      <c r="D436" s="4">
        <v>1</v>
      </c>
      <c r="E436" s="4">
        <v>211</v>
      </c>
      <c r="F436" s="4">
        <f>ROUND(Source!Y410,O436)</f>
        <v>5166.3100000000004</v>
      </c>
      <c r="G436" s="4" t="s">
        <v>82</v>
      </c>
      <c r="H436" s="4" t="s">
        <v>83</v>
      </c>
      <c r="I436" s="4"/>
      <c r="J436" s="4"/>
      <c r="K436" s="4">
        <v>211</v>
      </c>
      <c r="L436" s="4">
        <v>25</v>
      </c>
      <c r="M436" s="4">
        <v>3</v>
      </c>
      <c r="N436" s="4" t="s">
        <v>3</v>
      </c>
      <c r="O436" s="4">
        <v>2</v>
      </c>
      <c r="P436" s="4"/>
      <c r="Q436" s="4"/>
      <c r="R436" s="4"/>
      <c r="S436" s="4"/>
      <c r="T436" s="4"/>
      <c r="U436" s="4"/>
      <c r="V436" s="4"/>
      <c r="W436" s="4"/>
    </row>
    <row r="437" spans="1:245" x14ac:dyDescent="0.2">
      <c r="A437" s="4">
        <v>50</v>
      </c>
      <c r="B437" s="4">
        <v>0</v>
      </c>
      <c r="C437" s="4">
        <v>0</v>
      </c>
      <c r="D437" s="4">
        <v>1</v>
      </c>
      <c r="E437" s="4">
        <v>224</v>
      </c>
      <c r="F437" s="4">
        <f>ROUND(Source!AR410,O437)</f>
        <v>235560.25</v>
      </c>
      <c r="G437" s="4" t="s">
        <v>84</v>
      </c>
      <c r="H437" s="4" t="s">
        <v>85</v>
      </c>
      <c r="I437" s="4"/>
      <c r="J437" s="4"/>
      <c r="K437" s="4">
        <v>224</v>
      </c>
      <c r="L437" s="4">
        <v>26</v>
      </c>
      <c r="M437" s="4">
        <v>3</v>
      </c>
      <c r="N437" s="4" t="s">
        <v>3</v>
      </c>
      <c r="O437" s="4">
        <v>2</v>
      </c>
      <c r="P437" s="4"/>
      <c r="Q437" s="4"/>
      <c r="R437" s="4"/>
      <c r="S437" s="4"/>
      <c r="T437" s="4"/>
      <c r="U437" s="4"/>
      <c r="V437" s="4"/>
      <c r="W437" s="4"/>
    </row>
    <row r="438" spans="1:245" x14ac:dyDescent="0.2">
      <c r="A438" s="4">
        <v>50</v>
      </c>
      <c r="B438" s="4">
        <v>1</v>
      </c>
      <c r="C438" s="4">
        <v>0</v>
      </c>
      <c r="D438" s="4">
        <v>2</v>
      </c>
      <c r="E438" s="4">
        <v>0</v>
      </c>
      <c r="F438" s="4">
        <f>ROUND(F437*0.2,O438)</f>
        <v>47112.05</v>
      </c>
      <c r="G438" s="4" t="s">
        <v>86</v>
      </c>
      <c r="H438" s="4" t="s">
        <v>87</v>
      </c>
      <c r="I438" s="4"/>
      <c r="J438" s="4"/>
      <c r="K438" s="4">
        <v>212</v>
      </c>
      <c r="L438" s="4">
        <v>27</v>
      </c>
      <c r="M438" s="4">
        <v>0</v>
      </c>
      <c r="N438" s="4" t="s">
        <v>3</v>
      </c>
      <c r="O438" s="4">
        <v>2</v>
      </c>
      <c r="P438" s="4"/>
      <c r="Q438" s="4"/>
      <c r="R438" s="4"/>
      <c r="S438" s="4"/>
      <c r="T438" s="4"/>
      <c r="U438" s="4"/>
      <c r="V438" s="4"/>
      <c r="W438" s="4"/>
    </row>
    <row r="439" spans="1:245" x14ac:dyDescent="0.2">
      <c r="A439" s="4">
        <v>50</v>
      </c>
      <c r="B439" s="4">
        <v>1</v>
      </c>
      <c r="C439" s="4">
        <v>0</v>
      </c>
      <c r="D439" s="4">
        <v>2</v>
      </c>
      <c r="E439" s="4">
        <v>0</v>
      </c>
      <c r="F439" s="4">
        <f>ROUND(F438+F437,O439)</f>
        <v>282672.3</v>
      </c>
      <c r="G439" s="4" t="s">
        <v>88</v>
      </c>
      <c r="H439" s="4" t="s">
        <v>88</v>
      </c>
      <c r="I439" s="4"/>
      <c r="J439" s="4"/>
      <c r="K439" s="4">
        <v>212</v>
      </c>
      <c r="L439" s="4">
        <v>28</v>
      </c>
      <c r="M439" s="4">
        <v>0</v>
      </c>
      <c r="N439" s="4" t="s">
        <v>3</v>
      </c>
      <c r="O439" s="4">
        <v>2</v>
      </c>
      <c r="P439" s="4"/>
      <c r="Q439" s="4"/>
      <c r="R439" s="4"/>
      <c r="S439" s="4"/>
      <c r="T439" s="4"/>
      <c r="U439" s="4"/>
      <c r="V439" s="4"/>
      <c r="W439" s="4"/>
    </row>
    <row r="441" spans="1:245" x14ac:dyDescent="0.2">
      <c r="A441" s="1">
        <v>4</v>
      </c>
      <c r="B441" s="1">
        <v>1</v>
      </c>
      <c r="C441" s="1"/>
      <c r="D441" s="1">
        <f>ROW(A450)</f>
        <v>450</v>
      </c>
      <c r="E441" s="1"/>
      <c r="F441" s="1" t="s">
        <v>12</v>
      </c>
      <c r="G441" s="1" t="s">
        <v>268</v>
      </c>
      <c r="H441" s="1" t="s">
        <v>3</v>
      </c>
      <c r="I441" s="1">
        <v>0</v>
      </c>
      <c r="J441" s="1"/>
      <c r="K441" s="1">
        <v>0</v>
      </c>
      <c r="L441" s="1"/>
      <c r="M441" s="1"/>
      <c r="N441" s="1"/>
      <c r="O441" s="1"/>
      <c r="P441" s="1"/>
      <c r="Q441" s="1"/>
      <c r="R441" s="1"/>
      <c r="S441" s="1"/>
      <c r="T441" s="1"/>
      <c r="U441" s="1" t="s">
        <v>3</v>
      </c>
      <c r="V441" s="1">
        <v>0</v>
      </c>
      <c r="W441" s="1"/>
      <c r="X441" s="1"/>
      <c r="Y441" s="1"/>
      <c r="Z441" s="1"/>
      <c r="AA441" s="1"/>
      <c r="AB441" s="1" t="s">
        <v>3</v>
      </c>
      <c r="AC441" s="1" t="s">
        <v>3</v>
      </c>
      <c r="AD441" s="1" t="s">
        <v>3</v>
      </c>
      <c r="AE441" s="1" t="s">
        <v>3</v>
      </c>
      <c r="AF441" s="1" t="s">
        <v>3</v>
      </c>
      <c r="AG441" s="1" t="s">
        <v>3</v>
      </c>
      <c r="AH441" s="1"/>
      <c r="AI441" s="1"/>
      <c r="AJ441" s="1"/>
      <c r="AK441" s="1"/>
      <c r="AL441" s="1"/>
      <c r="AM441" s="1"/>
      <c r="AN441" s="1"/>
      <c r="AO441" s="1"/>
      <c r="AP441" s="1" t="s">
        <v>3</v>
      </c>
      <c r="AQ441" s="1" t="s">
        <v>3</v>
      </c>
      <c r="AR441" s="1" t="s">
        <v>3</v>
      </c>
      <c r="AS441" s="1"/>
      <c r="AT441" s="1"/>
      <c r="AU441" s="1"/>
      <c r="AV441" s="1"/>
      <c r="AW441" s="1"/>
      <c r="AX441" s="1"/>
      <c r="AY441" s="1"/>
      <c r="AZ441" s="1" t="s">
        <v>3</v>
      </c>
      <c r="BA441" s="1"/>
      <c r="BB441" s="1" t="s">
        <v>3</v>
      </c>
      <c r="BC441" s="1" t="s">
        <v>3</v>
      </c>
      <c r="BD441" s="1" t="s">
        <v>3</v>
      </c>
      <c r="BE441" s="1" t="s">
        <v>3</v>
      </c>
      <c r="BF441" s="1" t="s">
        <v>3</v>
      </c>
      <c r="BG441" s="1" t="s">
        <v>3</v>
      </c>
      <c r="BH441" s="1" t="s">
        <v>3</v>
      </c>
      <c r="BI441" s="1" t="s">
        <v>3</v>
      </c>
      <c r="BJ441" s="1" t="s">
        <v>3</v>
      </c>
      <c r="BK441" s="1" t="s">
        <v>3</v>
      </c>
      <c r="BL441" s="1" t="s">
        <v>3</v>
      </c>
      <c r="BM441" s="1" t="s">
        <v>3</v>
      </c>
      <c r="BN441" s="1" t="s">
        <v>3</v>
      </c>
      <c r="BO441" s="1" t="s">
        <v>3</v>
      </c>
      <c r="BP441" s="1" t="s">
        <v>3</v>
      </c>
      <c r="BQ441" s="1"/>
      <c r="BR441" s="1"/>
      <c r="BS441" s="1"/>
      <c r="BT441" s="1"/>
      <c r="BU441" s="1"/>
      <c r="BV441" s="1"/>
      <c r="BW441" s="1"/>
      <c r="BX441" s="1">
        <v>0</v>
      </c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>
        <v>0</v>
      </c>
    </row>
    <row r="443" spans="1:245" x14ac:dyDescent="0.2">
      <c r="A443" s="2">
        <v>52</v>
      </c>
      <c r="B443" s="2">
        <f t="shared" ref="B443:G443" si="230">B450</f>
        <v>1</v>
      </c>
      <c r="C443" s="2">
        <f t="shared" si="230"/>
        <v>4</v>
      </c>
      <c r="D443" s="2">
        <f t="shared" si="230"/>
        <v>441</v>
      </c>
      <c r="E443" s="2">
        <f t="shared" si="230"/>
        <v>0</v>
      </c>
      <c r="F443" s="2" t="str">
        <f t="shared" si="230"/>
        <v>Новый раздел</v>
      </c>
      <c r="G443" s="2" t="str">
        <f t="shared" si="230"/>
        <v>Установка ограждений -46,5п.м. Н-0,75м</v>
      </c>
      <c r="H443" s="2"/>
      <c r="I443" s="2"/>
      <c r="J443" s="2"/>
      <c r="K443" s="2"/>
      <c r="L443" s="2"/>
      <c r="M443" s="2"/>
      <c r="N443" s="2"/>
      <c r="O443" s="2">
        <f t="shared" ref="O443:AT443" si="231">O450</f>
        <v>255291.42</v>
      </c>
      <c r="P443" s="2">
        <f t="shared" si="231"/>
        <v>252124.81</v>
      </c>
      <c r="Q443" s="2">
        <f t="shared" si="231"/>
        <v>0</v>
      </c>
      <c r="R443" s="2">
        <f t="shared" si="231"/>
        <v>0</v>
      </c>
      <c r="S443" s="2">
        <f t="shared" si="231"/>
        <v>3166.61</v>
      </c>
      <c r="T443" s="2">
        <f t="shared" si="231"/>
        <v>0</v>
      </c>
      <c r="U443" s="2">
        <f t="shared" si="231"/>
        <v>16.794</v>
      </c>
      <c r="V443" s="2">
        <f t="shared" si="231"/>
        <v>0</v>
      </c>
      <c r="W443" s="2">
        <f t="shared" si="231"/>
        <v>0</v>
      </c>
      <c r="X443" s="2">
        <f t="shared" si="231"/>
        <v>2216.63</v>
      </c>
      <c r="Y443" s="2">
        <f t="shared" si="231"/>
        <v>316.66000000000003</v>
      </c>
      <c r="Z443" s="2">
        <f t="shared" si="231"/>
        <v>0</v>
      </c>
      <c r="AA443" s="2">
        <f t="shared" si="231"/>
        <v>0</v>
      </c>
      <c r="AB443" s="2">
        <f t="shared" si="231"/>
        <v>255291.42</v>
      </c>
      <c r="AC443" s="2">
        <f t="shared" si="231"/>
        <v>252124.81</v>
      </c>
      <c r="AD443" s="2">
        <f t="shared" si="231"/>
        <v>0</v>
      </c>
      <c r="AE443" s="2">
        <f t="shared" si="231"/>
        <v>0</v>
      </c>
      <c r="AF443" s="2">
        <f t="shared" si="231"/>
        <v>3166.61</v>
      </c>
      <c r="AG443" s="2">
        <f t="shared" si="231"/>
        <v>0</v>
      </c>
      <c r="AH443" s="2">
        <f t="shared" si="231"/>
        <v>16.794</v>
      </c>
      <c r="AI443" s="2">
        <f t="shared" si="231"/>
        <v>0</v>
      </c>
      <c r="AJ443" s="2">
        <f t="shared" si="231"/>
        <v>0</v>
      </c>
      <c r="AK443" s="2">
        <f t="shared" si="231"/>
        <v>2216.63</v>
      </c>
      <c r="AL443" s="2">
        <f t="shared" si="231"/>
        <v>316.66000000000003</v>
      </c>
      <c r="AM443" s="2">
        <f t="shared" si="231"/>
        <v>0</v>
      </c>
      <c r="AN443" s="2">
        <f t="shared" si="231"/>
        <v>0</v>
      </c>
      <c r="AO443" s="2">
        <f t="shared" si="231"/>
        <v>0</v>
      </c>
      <c r="AP443" s="2">
        <f t="shared" si="231"/>
        <v>0</v>
      </c>
      <c r="AQ443" s="2">
        <f t="shared" si="231"/>
        <v>0</v>
      </c>
      <c r="AR443" s="2">
        <f t="shared" si="231"/>
        <v>257824.71</v>
      </c>
      <c r="AS443" s="2">
        <f t="shared" si="231"/>
        <v>68985</v>
      </c>
      <c r="AT443" s="2">
        <f t="shared" si="231"/>
        <v>0</v>
      </c>
      <c r="AU443" s="2">
        <f t="shared" ref="AU443:BZ443" si="232">AU450</f>
        <v>188839.71</v>
      </c>
      <c r="AV443" s="2">
        <f t="shared" si="232"/>
        <v>252124.81</v>
      </c>
      <c r="AW443" s="2">
        <f t="shared" si="232"/>
        <v>252124.81</v>
      </c>
      <c r="AX443" s="2">
        <f t="shared" si="232"/>
        <v>0</v>
      </c>
      <c r="AY443" s="2">
        <f t="shared" si="232"/>
        <v>252124.81</v>
      </c>
      <c r="AZ443" s="2">
        <f t="shared" si="232"/>
        <v>0</v>
      </c>
      <c r="BA443" s="2">
        <f t="shared" si="232"/>
        <v>0</v>
      </c>
      <c r="BB443" s="2">
        <f t="shared" si="232"/>
        <v>0</v>
      </c>
      <c r="BC443" s="2">
        <f t="shared" si="232"/>
        <v>0</v>
      </c>
      <c r="BD443" s="2">
        <f t="shared" si="232"/>
        <v>0</v>
      </c>
      <c r="BE443" s="2">
        <f t="shared" si="232"/>
        <v>0</v>
      </c>
      <c r="BF443" s="2">
        <f t="shared" si="232"/>
        <v>0</v>
      </c>
      <c r="BG443" s="2">
        <f t="shared" si="232"/>
        <v>0</v>
      </c>
      <c r="BH443" s="2">
        <f t="shared" si="232"/>
        <v>0</v>
      </c>
      <c r="BI443" s="2">
        <f t="shared" si="232"/>
        <v>0</v>
      </c>
      <c r="BJ443" s="2">
        <f t="shared" si="232"/>
        <v>0</v>
      </c>
      <c r="BK443" s="2">
        <f t="shared" si="232"/>
        <v>0</v>
      </c>
      <c r="BL443" s="2">
        <f t="shared" si="232"/>
        <v>0</v>
      </c>
      <c r="BM443" s="2">
        <f t="shared" si="232"/>
        <v>0</v>
      </c>
      <c r="BN443" s="2">
        <f t="shared" si="232"/>
        <v>0</v>
      </c>
      <c r="BO443" s="2">
        <f t="shared" si="232"/>
        <v>0</v>
      </c>
      <c r="BP443" s="2">
        <f t="shared" si="232"/>
        <v>0</v>
      </c>
      <c r="BQ443" s="2">
        <f t="shared" si="232"/>
        <v>0</v>
      </c>
      <c r="BR443" s="2">
        <f t="shared" si="232"/>
        <v>0</v>
      </c>
      <c r="BS443" s="2">
        <f t="shared" si="232"/>
        <v>0</v>
      </c>
      <c r="BT443" s="2">
        <f t="shared" si="232"/>
        <v>0</v>
      </c>
      <c r="BU443" s="2">
        <f t="shared" si="232"/>
        <v>0</v>
      </c>
      <c r="BV443" s="2">
        <f t="shared" si="232"/>
        <v>0</v>
      </c>
      <c r="BW443" s="2">
        <f t="shared" si="232"/>
        <v>0</v>
      </c>
      <c r="BX443" s="2">
        <f t="shared" si="232"/>
        <v>0</v>
      </c>
      <c r="BY443" s="2">
        <f t="shared" si="232"/>
        <v>0</v>
      </c>
      <c r="BZ443" s="2">
        <f t="shared" si="232"/>
        <v>0</v>
      </c>
      <c r="CA443" s="2">
        <f t="shared" ref="CA443:DF443" si="233">CA450</f>
        <v>257824.71</v>
      </c>
      <c r="CB443" s="2">
        <f t="shared" si="233"/>
        <v>68985</v>
      </c>
      <c r="CC443" s="2">
        <f t="shared" si="233"/>
        <v>0</v>
      </c>
      <c r="CD443" s="2">
        <f t="shared" si="233"/>
        <v>188839.71</v>
      </c>
      <c r="CE443" s="2">
        <f t="shared" si="233"/>
        <v>252124.81</v>
      </c>
      <c r="CF443" s="2">
        <f t="shared" si="233"/>
        <v>252124.81</v>
      </c>
      <c r="CG443" s="2">
        <f t="shared" si="233"/>
        <v>0</v>
      </c>
      <c r="CH443" s="2">
        <f t="shared" si="233"/>
        <v>252124.81</v>
      </c>
      <c r="CI443" s="2">
        <f t="shared" si="233"/>
        <v>0</v>
      </c>
      <c r="CJ443" s="2">
        <f t="shared" si="233"/>
        <v>0</v>
      </c>
      <c r="CK443" s="2">
        <f t="shared" si="233"/>
        <v>0</v>
      </c>
      <c r="CL443" s="2">
        <f t="shared" si="233"/>
        <v>0</v>
      </c>
      <c r="CM443" s="2">
        <f t="shared" si="233"/>
        <v>0</v>
      </c>
      <c r="CN443" s="2">
        <f t="shared" si="233"/>
        <v>0</v>
      </c>
      <c r="CO443" s="2">
        <f t="shared" si="233"/>
        <v>0</v>
      </c>
      <c r="CP443" s="2">
        <f t="shared" si="233"/>
        <v>0</v>
      </c>
      <c r="CQ443" s="2">
        <f t="shared" si="233"/>
        <v>0</v>
      </c>
      <c r="CR443" s="2">
        <f t="shared" si="233"/>
        <v>0</v>
      </c>
      <c r="CS443" s="2">
        <f t="shared" si="233"/>
        <v>0</v>
      </c>
      <c r="CT443" s="2">
        <f t="shared" si="233"/>
        <v>0</v>
      </c>
      <c r="CU443" s="2">
        <f t="shared" si="233"/>
        <v>0</v>
      </c>
      <c r="CV443" s="2">
        <f t="shared" si="233"/>
        <v>0</v>
      </c>
      <c r="CW443" s="2">
        <f t="shared" si="233"/>
        <v>0</v>
      </c>
      <c r="CX443" s="2">
        <f t="shared" si="233"/>
        <v>0</v>
      </c>
      <c r="CY443" s="2">
        <f t="shared" si="233"/>
        <v>0</v>
      </c>
      <c r="CZ443" s="2">
        <f t="shared" si="233"/>
        <v>0</v>
      </c>
      <c r="DA443" s="2">
        <f t="shared" si="233"/>
        <v>0</v>
      </c>
      <c r="DB443" s="2">
        <f t="shared" si="233"/>
        <v>0</v>
      </c>
      <c r="DC443" s="2">
        <f t="shared" si="233"/>
        <v>0</v>
      </c>
      <c r="DD443" s="2">
        <f t="shared" si="233"/>
        <v>0</v>
      </c>
      <c r="DE443" s="2">
        <f t="shared" si="233"/>
        <v>0</v>
      </c>
      <c r="DF443" s="2">
        <f t="shared" si="233"/>
        <v>0</v>
      </c>
      <c r="DG443" s="3">
        <f t="shared" ref="DG443:EL443" si="234">DG450</f>
        <v>0</v>
      </c>
      <c r="DH443" s="3">
        <f t="shared" si="234"/>
        <v>0</v>
      </c>
      <c r="DI443" s="3">
        <f t="shared" si="234"/>
        <v>0</v>
      </c>
      <c r="DJ443" s="3">
        <f t="shared" si="234"/>
        <v>0</v>
      </c>
      <c r="DK443" s="3">
        <f t="shared" si="234"/>
        <v>0</v>
      </c>
      <c r="DL443" s="3">
        <f t="shared" si="234"/>
        <v>0</v>
      </c>
      <c r="DM443" s="3">
        <f t="shared" si="234"/>
        <v>0</v>
      </c>
      <c r="DN443" s="3">
        <f t="shared" si="234"/>
        <v>0</v>
      </c>
      <c r="DO443" s="3">
        <f t="shared" si="234"/>
        <v>0</v>
      </c>
      <c r="DP443" s="3">
        <f t="shared" si="234"/>
        <v>0</v>
      </c>
      <c r="DQ443" s="3">
        <f t="shared" si="234"/>
        <v>0</v>
      </c>
      <c r="DR443" s="3">
        <f t="shared" si="234"/>
        <v>0</v>
      </c>
      <c r="DS443" s="3">
        <f t="shared" si="234"/>
        <v>0</v>
      </c>
      <c r="DT443" s="3">
        <f t="shared" si="234"/>
        <v>0</v>
      </c>
      <c r="DU443" s="3">
        <f t="shared" si="234"/>
        <v>0</v>
      </c>
      <c r="DV443" s="3">
        <f t="shared" si="234"/>
        <v>0</v>
      </c>
      <c r="DW443" s="3">
        <f t="shared" si="234"/>
        <v>0</v>
      </c>
      <c r="DX443" s="3">
        <f t="shared" si="234"/>
        <v>0</v>
      </c>
      <c r="DY443" s="3">
        <f t="shared" si="234"/>
        <v>0</v>
      </c>
      <c r="DZ443" s="3">
        <f t="shared" si="234"/>
        <v>0</v>
      </c>
      <c r="EA443" s="3">
        <f t="shared" si="234"/>
        <v>0</v>
      </c>
      <c r="EB443" s="3">
        <f t="shared" si="234"/>
        <v>0</v>
      </c>
      <c r="EC443" s="3">
        <f t="shared" si="234"/>
        <v>0</v>
      </c>
      <c r="ED443" s="3">
        <f t="shared" si="234"/>
        <v>0</v>
      </c>
      <c r="EE443" s="3">
        <f t="shared" si="234"/>
        <v>0</v>
      </c>
      <c r="EF443" s="3">
        <f t="shared" si="234"/>
        <v>0</v>
      </c>
      <c r="EG443" s="3">
        <f t="shared" si="234"/>
        <v>0</v>
      </c>
      <c r="EH443" s="3">
        <f t="shared" si="234"/>
        <v>0</v>
      </c>
      <c r="EI443" s="3">
        <f t="shared" si="234"/>
        <v>0</v>
      </c>
      <c r="EJ443" s="3">
        <f t="shared" si="234"/>
        <v>0</v>
      </c>
      <c r="EK443" s="3">
        <f t="shared" si="234"/>
        <v>0</v>
      </c>
      <c r="EL443" s="3">
        <f t="shared" si="234"/>
        <v>0</v>
      </c>
      <c r="EM443" s="3">
        <f t="shared" ref="EM443:FR443" si="235">EM450</f>
        <v>0</v>
      </c>
      <c r="EN443" s="3">
        <f t="shared" si="235"/>
        <v>0</v>
      </c>
      <c r="EO443" s="3">
        <f t="shared" si="235"/>
        <v>0</v>
      </c>
      <c r="EP443" s="3">
        <f t="shared" si="235"/>
        <v>0</v>
      </c>
      <c r="EQ443" s="3">
        <f t="shared" si="235"/>
        <v>0</v>
      </c>
      <c r="ER443" s="3">
        <f t="shared" si="235"/>
        <v>0</v>
      </c>
      <c r="ES443" s="3">
        <f t="shared" si="235"/>
        <v>0</v>
      </c>
      <c r="ET443" s="3">
        <f t="shared" si="235"/>
        <v>0</v>
      </c>
      <c r="EU443" s="3">
        <f t="shared" si="235"/>
        <v>0</v>
      </c>
      <c r="EV443" s="3">
        <f t="shared" si="235"/>
        <v>0</v>
      </c>
      <c r="EW443" s="3">
        <f t="shared" si="235"/>
        <v>0</v>
      </c>
      <c r="EX443" s="3">
        <f t="shared" si="235"/>
        <v>0</v>
      </c>
      <c r="EY443" s="3">
        <f t="shared" si="235"/>
        <v>0</v>
      </c>
      <c r="EZ443" s="3">
        <f t="shared" si="235"/>
        <v>0</v>
      </c>
      <c r="FA443" s="3">
        <f t="shared" si="235"/>
        <v>0</v>
      </c>
      <c r="FB443" s="3">
        <f t="shared" si="235"/>
        <v>0</v>
      </c>
      <c r="FC443" s="3">
        <f t="shared" si="235"/>
        <v>0</v>
      </c>
      <c r="FD443" s="3">
        <f t="shared" si="235"/>
        <v>0</v>
      </c>
      <c r="FE443" s="3">
        <f t="shared" si="235"/>
        <v>0</v>
      </c>
      <c r="FF443" s="3">
        <f t="shared" si="235"/>
        <v>0</v>
      </c>
      <c r="FG443" s="3">
        <f t="shared" si="235"/>
        <v>0</v>
      </c>
      <c r="FH443" s="3">
        <f t="shared" si="235"/>
        <v>0</v>
      </c>
      <c r="FI443" s="3">
        <f t="shared" si="235"/>
        <v>0</v>
      </c>
      <c r="FJ443" s="3">
        <f t="shared" si="235"/>
        <v>0</v>
      </c>
      <c r="FK443" s="3">
        <f t="shared" si="235"/>
        <v>0</v>
      </c>
      <c r="FL443" s="3">
        <f t="shared" si="235"/>
        <v>0</v>
      </c>
      <c r="FM443" s="3">
        <f t="shared" si="235"/>
        <v>0</v>
      </c>
      <c r="FN443" s="3">
        <f t="shared" si="235"/>
        <v>0</v>
      </c>
      <c r="FO443" s="3">
        <f t="shared" si="235"/>
        <v>0</v>
      </c>
      <c r="FP443" s="3">
        <f t="shared" si="235"/>
        <v>0</v>
      </c>
      <c r="FQ443" s="3">
        <f t="shared" si="235"/>
        <v>0</v>
      </c>
      <c r="FR443" s="3">
        <f t="shared" si="235"/>
        <v>0</v>
      </c>
      <c r="FS443" s="3">
        <f t="shared" ref="FS443:GX443" si="236">FS450</f>
        <v>0</v>
      </c>
      <c r="FT443" s="3">
        <f t="shared" si="236"/>
        <v>0</v>
      </c>
      <c r="FU443" s="3">
        <f t="shared" si="236"/>
        <v>0</v>
      </c>
      <c r="FV443" s="3">
        <f t="shared" si="236"/>
        <v>0</v>
      </c>
      <c r="FW443" s="3">
        <f t="shared" si="236"/>
        <v>0</v>
      </c>
      <c r="FX443" s="3">
        <f t="shared" si="236"/>
        <v>0</v>
      </c>
      <c r="FY443" s="3">
        <f t="shared" si="236"/>
        <v>0</v>
      </c>
      <c r="FZ443" s="3">
        <f t="shared" si="236"/>
        <v>0</v>
      </c>
      <c r="GA443" s="3">
        <f t="shared" si="236"/>
        <v>0</v>
      </c>
      <c r="GB443" s="3">
        <f t="shared" si="236"/>
        <v>0</v>
      </c>
      <c r="GC443" s="3">
        <f t="shared" si="236"/>
        <v>0</v>
      </c>
      <c r="GD443" s="3">
        <f t="shared" si="236"/>
        <v>0</v>
      </c>
      <c r="GE443" s="3">
        <f t="shared" si="236"/>
        <v>0</v>
      </c>
      <c r="GF443" s="3">
        <f t="shared" si="236"/>
        <v>0</v>
      </c>
      <c r="GG443" s="3">
        <f t="shared" si="236"/>
        <v>0</v>
      </c>
      <c r="GH443" s="3">
        <f t="shared" si="236"/>
        <v>0</v>
      </c>
      <c r="GI443" s="3">
        <f t="shared" si="236"/>
        <v>0</v>
      </c>
      <c r="GJ443" s="3">
        <f t="shared" si="236"/>
        <v>0</v>
      </c>
      <c r="GK443" s="3">
        <f t="shared" si="236"/>
        <v>0</v>
      </c>
      <c r="GL443" s="3">
        <f t="shared" si="236"/>
        <v>0</v>
      </c>
      <c r="GM443" s="3">
        <f t="shared" si="236"/>
        <v>0</v>
      </c>
      <c r="GN443" s="3">
        <f t="shared" si="236"/>
        <v>0</v>
      </c>
      <c r="GO443" s="3">
        <f t="shared" si="236"/>
        <v>0</v>
      </c>
      <c r="GP443" s="3">
        <f t="shared" si="236"/>
        <v>0</v>
      </c>
      <c r="GQ443" s="3">
        <f t="shared" si="236"/>
        <v>0</v>
      </c>
      <c r="GR443" s="3">
        <f t="shared" si="236"/>
        <v>0</v>
      </c>
      <c r="GS443" s="3">
        <f t="shared" si="236"/>
        <v>0</v>
      </c>
      <c r="GT443" s="3">
        <f t="shared" si="236"/>
        <v>0</v>
      </c>
      <c r="GU443" s="3">
        <f t="shared" si="236"/>
        <v>0</v>
      </c>
      <c r="GV443" s="3">
        <f t="shared" si="236"/>
        <v>0</v>
      </c>
      <c r="GW443" s="3">
        <f t="shared" si="236"/>
        <v>0</v>
      </c>
      <c r="GX443" s="3">
        <f t="shared" si="236"/>
        <v>0</v>
      </c>
    </row>
    <row r="445" spans="1:245" x14ac:dyDescent="0.2">
      <c r="A445">
        <v>17</v>
      </c>
      <c r="B445">
        <v>1</v>
      </c>
      <c r="C445">
        <f>ROW(SmtRes!A133)</f>
        <v>133</v>
      </c>
      <c r="D445">
        <f>ROW(EtalonRes!A129)</f>
        <v>129</v>
      </c>
      <c r="E445" t="s">
        <v>90</v>
      </c>
      <c r="F445" t="s">
        <v>91</v>
      </c>
      <c r="G445" t="s">
        <v>92</v>
      </c>
      <c r="H445" t="s">
        <v>93</v>
      </c>
      <c r="I445">
        <f>ROUND(27/10,9)</f>
        <v>2.7</v>
      </c>
      <c r="J445">
        <v>0</v>
      </c>
      <c r="O445">
        <f>ROUND(CP445,2)</f>
        <v>11252.73</v>
      </c>
      <c r="P445">
        <f>ROUND(CQ445*I445,2)</f>
        <v>8086.12</v>
      </c>
      <c r="Q445">
        <f>ROUND(CR445*I445,2)</f>
        <v>0</v>
      </c>
      <c r="R445">
        <f>ROUND(CS445*I445,2)</f>
        <v>0</v>
      </c>
      <c r="S445">
        <f>ROUND(CT445*I445,2)</f>
        <v>3166.61</v>
      </c>
      <c r="T445">
        <f>ROUND(CU445*I445,2)</f>
        <v>0</v>
      </c>
      <c r="U445">
        <f>CV445*I445</f>
        <v>16.794</v>
      </c>
      <c r="V445">
        <f>CW445*I445</f>
        <v>0</v>
      </c>
      <c r="W445">
        <f>ROUND(CX445*I445,2)</f>
        <v>0</v>
      </c>
      <c r="X445">
        <f t="shared" ref="X445:Y448" si="237">ROUND(CY445,2)</f>
        <v>2216.63</v>
      </c>
      <c r="Y445">
        <f t="shared" si="237"/>
        <v>316.66000000000003</v>
      </c>
      <c r="AA445">
        <v>55574044</v>
      </c>
      <c r="AB445">
        <f>ROUND((AC445+AD445+AF445),6)</f>
        <v>4167.68</v>
      </c>
      <c r="AC445">
        <f>ROUND((ES445),6)</f>
        <v>2994.86</v>
      </c>
      <c r="AD445">
        <f>ROUND((((ET445)-(EU445))+AE445),6)</f>
        <v>0</v>
      </c>
      <c r="AE445">
        <f t="shared" ref="AE445:AF448" si="238">ROUND((EU445),6)</f>
        <v>0</v>
      </c>
      <c r="AF445">
        <f t="shared" si="238"/>
        <v>1172.82</v>
      </c>
      <c r="AG445">
        <f>ROUND((AP445),6)</f>
        <v>0</v>
      </c>
      <c r="AH445">
        <f t="shared" ref="AH445:AI448" si="239">(EW445)</f>
        <v>6.22</v>
      </c>
      <c r="AI445">
        <f t="shared" si="239"/>
        <v>0</v>
      </c>
      <c r="AJ445">
        <f>(AS445)</f>
        <v>0</v>
      </c>
      <c r="AK445">
        <v>4167.68</v>
      </c>
      <c r="AL445">
        <v>2994.86</v>
      </c>
      <c r="AM445">
        <v>0</v>
      </c>
      <c r="AN445">
        <v>0</v>
      </c>
      <c r="AO445">
        <v>1172.82</v>
      </c>
      <c r="AP445">
        <v>0</v>
      </c>
      <c r="AQ445">
        <v>6.22</v>
      </c>
      <c r="AR445">
        <v>0</v>
      </c>
      <c r="AS445">
        <v>0</v>
      </c>
      <c r="AT445">
        <v>70</v>
      </c>
      <c r="AU445">
        <v>10</v>
      </c>
      <c r="AV445">
        <v>1</v>
      </c>
      <c r="AW445">
        <v>1</v>
      </c>
      <c r="AZ445">
        <v>1</v>
      </c>
      <c r="BA445">
        <v>1</v>
      </c>
      <c r="BB445">
        <v>1</v>
      </c>
      <c r="BC445">
        <v>1</v>
      </c>
      <c r="BD445" t="s">
        <v>3</v>
      </c>
      <c r="BE445" t="s">
        <v>3</v>
      </c>
      <c r="BF445" t="s">
        <v>3</v>
      </c>
      <c r="BG445" t="s">
        <v>3</v>
      </c>
      <c r="BH445">
        <v>0</v>
      </c>
      <c r="BI445">
        <v>4</v>
      </c>
      <c r="BJ445" t="s">
        <v>94</v>
      </c>
      <c r="BM445">
        <v>0</v>
      </c>
      <c r="BN445">
        <v>0</v>
      </c>
      <c r="BO445" t="s">
        <v>3</v>
      </c>
      <c r="BP445">
        <v>0</v>
      </c>
      <c r="BQ445">
        <v>1</v>
      </c>
      <c r="BR445">
        <v>0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 t="s">
        <v>3</v>
      </c>
      <c r="BZ445">
        <v>70</v>
      </c>
      <c r="CA445">
        <v>10</v>
      </c>
      <c r="CE445">
        <v>0</v>
      </c>
      <c r="CF445">
        <v>0</v>
      </c>
      <c r="CG445">
        <v>0</v>
      </c>
      <c r="CM445">
        <v>0</v>
      </c>
      <c r="CN445" t="s">
        <v>3</v>
      </c>
      <c r="CO445">
        <v>0</v>
      </c>
      <c r="CP445">
        <f>(P445+Q445+S445)</f>
        <v>11252.73</v>
      </c>
      <c r="CQ445">
        <f>(AC445*BC445*AW445)</f>
        <v>2994.86</v>
      </c>
      <c r="CR445">
        <f>((((ET445)*BB445-(EU445)*BS445)+AE445*BS445)*AV445)</f>
        <v>0</v>
      </c>
      <c r="CS445">
        <f>(AE445*BS445*AV445)</f>
        <v>0</v>
      </c>
      <c r="CT445">
        <f>(AF445*BA445*AV445)</f>
        <v>1172.82</v>
      </c>
      <c r="CU445">
        <f>AG445</f>
        <v>0</v>
      </c>
      <c r="CV445">
        <f>(AH445*AV445)</f>
        <v>6.22</v>
      </c>
      <c r="CW445">
        <f t="shared" ref="CW445:CX448" si="240">AI445</f>
        <v>0</v>
      </c>
      <c r="CX445">
        <f t="shared" si="240"/>
        <v>0</v>
      </c>
      <c r="CY445">
        <f>((S445*BZ445)/100)</f>
        <v>2216.627</v>
      </c>
      <c r="CZ445">
        <f>((S445*CA445)/100)</f>
        <v>316.661</v>
      </c>
      <c r="DC445" t="s">
        <v>3</v>
      </c>
      <c r="DD445" t="s">
        <v>3</v>
      </c>
      <c r="DE445" t="s">
        <v>3</v>
      </c>
      <c r="DF445" t="s">
        <v>3</v>
      </c>
      <c r="DG445" t="s">
        <v>3</v>
      </c>
      <c r="DH445" t="s">
        <v>3</v>
      </c>
      <c r="DI445" t="s">
        <v>3</v>
      </c>
      <c r="DJ445" t="s">
        <v>3</v>
      </c>
      <c r="DK445" t="s">
        <v>3</v>
      </c>
      <c r="DL445" t="s">
        <v>3</v>
      </c>
      <c r="DM445" t="s">
        <v>3</v>
      </c>
      <c r="DN445">
        <v>0</v>
      </c>
      <c r="DO445">
        <v>0</v>
      </c>
      <c r="DP445">
        <v>1</v>
      </c>
      <c r="DQ445">
        <v>1</v>
      </c>
      <c r="DU445">
        <v>1010</v>
      </c>
      <c r="DV445" t="s">
        <v>93</v>
      </c>
      <c r="DW445" t="s">
        <v>93</v>
      </c>
      <c r="DX445">
        <v>10</v>
      </c>
      <c r="EE445">
        <v>55317522</v>
      </c>
      <c r="EF445">
        <v>1</v>
      </c>
      <c r="EG445" t="s">
        <v>19</v>
      </c>
      <c r="EH445">
        <v>0</v>
      </c>
      <c r="EI445" t="s">
        <v>3</v>
      </c>
      <c r="EJ445">
        <v>4</v>
      </c>
      <c r="EK445">
        <v>0</v>
      </c>
      <c r="EL445" t="s">
        <v>20</v>
      </c>
      <c r="EM445" t="s">
        <v>21</v>
      </c>
      <c r="EO445" t="s">
        <v>3</v>
      </c>
      <c r="EQ445">
        <v>0</v>
      </c>
      <c r="ER445">
        <v>4167.68</v>
      </c>
      <c r="ES445">
        <v>2994.86</v>
      </c>
      <c r="ET445">
        <v>0</v>
      </c>
      <c r="EU445">
        <v>0</v>
      </c>
      <c r="EV445">
        <v>1172.82</v>
      </c>
      <c r="EW445">
        <v>6.22</v>
      </c>
      <c r="EX445">
        <v>0</v>
      </c>
      <c r="EY445">
        <v>0</v>
      </c>
      <c r="FQ445">
        <v>0</v>
      </c>
      <c r="FR445">
        <f>ROUND(IF(AND(BH445=3,BI445=3),P445,0),2)</f>
        <v>0</v>
      </c>
      <c r="FS445">
        <v>0</v>
      </c>
      <c r="FX445">
        <v>70</v>
      </c>
      <c r="FY445">
        <v>10</v>
      </c>
      <c r="GA445" t="s">
        <v>3</v>
      </c>
      <c r="GD445">
        <v>0</v>
      </c>
      <c r="GF445">
        <v>1404583839</v>
      </c>
      <c r="GG445">
        <v>2</v>
      </c>
      <c r="GH445">
        <v>1</v>
      </c>
      <c r="GI445">
        <v>-2</v>
      </c>
      <c r="GJ445">
        <v>0</v>
      </c>
      <c r="GK445">
        <f>ROUND(R445*(R12)/100,2)</f>
        <v>0</v>
      </c>
      <c r="GL445">
        <f>ROUND(IF(AND(BH445=3,BI445=3,FS445&lt;&gt;0),P445,0),2)</f>
        <v>0</v>
      </c>
      <c r="GM445">
        <f>ROUND(O445+X445+Y445+GK445,2)+GX445</f>
        <v>13786.02</v>
      </c>
      <c r="GN445">
        <f>IF(OR(BI445=0,BI445=1),ROUND(O445+X445+Y445+GK445,2),0)</f>
        <v>0</v>
      </c>
      <c r="GO445">
        <f>IF(BI445=2,ROUND(O445+X445+Y445+GK445,2),0)</f>
        <v>0</v>
      </c>
      <c r="GP445">
        <f>IF(BI445=4,ROUND(O445+X445+Y445+GK445,2)+GX445,0)</f>
        <v>13786.02</v>
      </c>
      <c r="GR445">
        <v>0</v>
      </c>
      <c r="GS445">
        <v>3</v>
      </c>
      <c r="GT445">
        <v>0</v>
      </c>
      <c r="GU445" t="s">
        <v>3</v>
      </c>
      <c r="GV445">
        <f>ROUND((GT445),6)</f>
        <v>0</v>
      </c>
      <c r="GW445">
        <v>1</v>
      </c>
      <c r="GX445">
        <f>ROUND(HC445*I445,2)</f>
        <v>0</v>
      </c>
      <c r="HA445">
        <v>0</v>
      </c>
      <c r="HB445">
        <v>0</v>
      </c>
      <c r="HC445">
        <f>GV445*GW445</f>
        <v>0</v>
      </c>
      <c r="IK445">
        <v>0</v>
      </c>
    </row>
    <row r="446" spans="1:245" x14ac:dyDescent="0.2">
      <c r="A446">
        <v>18</v>
      </c>
      <c r="B446">
        <v>1</v>
      </c>
      <c r="C446">
        <v>133</v>
      </c>
      <c r="E446" t="s">
        <v>269</v>
      </c>
      <c r="F446" t="s">
        <v>270</v>
      </c>
      <c r="G446" t="s">
        <v>271</v>
      </c>
      <c r="H446" t="s">
        <v>180</v>
      </c>
      <c r="I446">
        <f>I445*J446</f>
        <v>-27</v>
      </c>
      <c r="J446">
        <v>-10</v>
      </c>
      <c r="O446">
        <f>ROUND(CP446,2)</f>
        <v>-6386.31</v>
      </c>
      <c r="P446">
        <f>ROUND(CQ446*I446,2)</f>
        <v>-6386.31</v>
      </c>
      <c r="Q446">
        <f>ROUND(CR446*I446,2)</f>
        <v>0</v>
      </c>
      <c r="R446">
        <f>ROUND(CS446*I446,2)</f>
        <v>0</v>
      </c>
      <c r="S446">
        <f>ROUND(CT446*I446,2)</f>
        <v>0</v>
      </c>
      <c r="T446">
        <f>ROUND(CU446*I446,2)</f>
        <v>0</v>
      </c>
      <c r="U446">
        <f>CV446*I446</f>
        <v>0</v>
      </c>
      <c r="V446">
        <f>CW446*I446</f>
        <v>0</v>
      </c>
      <c r="W446">
        <f>ROUND(CX446*I446,2)</f>
        <v>0</v>
      </c>
      <c r="X446">
        <f t="shared" si="237"/>
        <v>0</v>
      </c>
      <c r="Y446">
        <f t="shared" si="237"/>
        <v>0</v>
      </c>
      <c r="AA446">
        <v>55574044</v>
      </c>
      <c r="AB446">
        <f>ROUND((AC446+AD446+AF446),6)</f>
        <v>236.53</v>
      </c>
      <c r="AC446">
        <f>ROUND((ES446),6)</f>
        <v>236.53</v>
      </c>
      <c r="AD446">
        <f>ROUND((((ET446)-(EU446))+AE446),6)</f>
        <v>0</v>
      </c>
      <c r="AE446">
        <f t="shared" si="238"/>
        <v>0</v>
      </c>
      <c r="AF446">
        <f t="shared" si="238"/>
        <v>0</v>
      </c>
      <c r="AG446">
        <f>ROUND((AP446),6)</f>
        <v>0</v>
      </c>
      <c r="AH446">
        <f t="shared" si="239"/>
        <v>0</v>
      </c>
      <c r="AI446">
        <f t="shared" si="239"/>
        <v>0</v>
      </c>
      <c r="AJ446">
        <f>(AS446)</f>
        <v>0</v>
      </c>
      <c r="AK446">
        <v>236.53</v>
      </c>
      <c r="AL446">
        <v>236.53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70</v>
      </c>
      <c r="AU446">
        <v>10</v>
      </c>
      <c r="AV446">
        <v>1</v>
      </c>
      <c r="AW446">
        <v>1</v>
      </c>
      <c r="AZ446">
        <v>1</v>
      </c>
      <c r="BA446">
        <v>1</v>
      </c>
      <c r="BB446">
        <v>1</v>
      </c>
      <c r="BC446">
        <v>1</v>
      </c>
      <c r="BD446" t="s">
        <v>3</v>
      </c>
      <c r="BE446" t="s">
        <v>3</v>
      </c>
      <c r="BF446" t="s">
        <v>3</v>
      </c>
      <c r="BG446" t="s">
        <v>3</v>
      </c>
      <c r="BH446">
        <v>3</v>
      </c>
      <c r="BI446">
        <v>4</v>
      </c>
      <c r="BJ446" t="s">
        <v>272</v>
      </c>
      <c r="BM446">
        <v>0</v>
      </c>
      <c r="BN446">
        <v>0</v>
      </c>
      <c r="BO446" t="s">
        <v>3</v>
      </c>
      <c r="BP446">
        <v>0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 t="s">
        <v>3</v>
      </c>
      <c r="BZ446">
        <v>70</v>
      </c>
      <c r="CA446">
        <v>10</v>
      </c>
      <c r="CE446">
        <v>0</v>
      </c>
      <c r="CF446">
        <v>0</v>
      </c>
      <c r="CG446">
        <v>0</v>
      </c>
      <c r="CM446">
        <v>0</v>
      </c>
      <c r="CN446" t="s">
        <v>3</v>
      </c>
      <c r="CO446">
        <v>0</v>
      </c>
      <c r="CP446">
        <f>(P446+Q446+S446)</f>
        <v>-6386.31</v>
      </c>
      <c r="CQ446">
        <f>(AC446*BC446*AW446)</f>
        <v>236.53</v>
      </c>
      <c r="CR446">
        <f>((((ET446)*BB446-(EU446)*BS446)+AE446*BS446)*AV446)</f>
        <v>0</v>
      </c>
      <c r="CS446">
        <f>(AE446*BS446*AV446)</f>
        <v>0</v>
      </c>
      <c r="CT446">
        <f>(AF446*BA446*AV446)</f>
        <v>0</v>
      </c>
      <c r="CU446">
        <f>AG446</f>
        <v>0</v>
      </c>
      <c r="CV446">
        <f>(AH446*AV446)</f>
        <v>0</v>
      </c>
      <c r="CW446">
        <f t="shared" si="240"/>
        <v>0</v>
      </c>
      <c r="CX446">
        <f t="shared" si="240"/>
        <v>0</v>
      </c>
      <c r="CY446">
        <f>((S446*BZ446)/100)</f>
        <v>0</v>
      </c>
      <c r="CZ446">
        <f>((S446*CA446)/100)</f>
        <v>0</v>
      </c>
      <c r="DC446" t="s">
        <v>3</v>
      </c>
      <c r="DD446" t="s">
        <v>3</v>
      </c>
      <c r="DE446" t="s">
        <v>3</v>
      </c>
      <c r="DF446" t="s">
        <v>3</v>
      </c>
      <c r="DG446" t="s">
        <v>3</v>
      </c>
      <c r="DH446" t="s">
        <v>3</v>
      </c>
      <c r="DI446" t="s">
        <v>3</v>
      </c>
      <c r="DJ446" t="s">
        <v>3</v>
      </c>
      <c r="DK446" t="s">
        <v>3</v>
      </c>
      <c r="DL446" t="s">
        <v>3</v>
      </c>
      <c r="DM446" t="s">
        <v>3</v>
      </c>
      <c r="DN446">
        <v>0</v>
      </c>
      <c r="DO446">
        <v>0</v>
      </c>
      <c r="DP446">
        <v>1</v>
      </c>
      <c r="DQ446">
        <v>1</v>
      </c>
      <c r="DU446">
        <v>1010</v>
      </c>
      <c r="DV446" t="s">
        <v>180</v>
      </c>
      <c r="DW446" t="s">
        <v>180</v>
      </c>
      <c r="DX446">
        <v>1</v>
      </c>
      <c r="EE446">
        <v>55317522</v>
      </c>
      <c r="EF446">
        <v>1</v>
      </c>
      <c r="EG446" t="s">
        <v>19</v>
      </c>
      <c r="EH446">
        <v>0</v>
      </c>
      <c r="EI446" t="s">
        <v>3</v>
      </c>
      <c r="EJ446">
        <v>4</v>
      </c>
      <c r="EK446">
        <v>0</v>
      </c>
      <c r="EL446" t="s">
        <v>20</v>
      </c>
      <c r="EM446" t="s">
        <v>21</v>
      </c>
      <c r="EO446" t="s">
        <v>3</v>
      </c>
      <c r="EQ446">
        <v>0</v>
      </c>
      <c r="ER446">
        <v>236.53</v>
      </c>
      <c r="ES446">
        <v>236.53</v>
      </c>
      <c r="ET446">
        <v>0</v>
      </c>
      <c r="EU446">
        <v>0</v>
      </c>
      <c r="EV446">
        <v>0</v>
      </c>
      <c r="EW446">
        <v>0</v>
      </c>
      <c r="EX446">
        <v>0</v>
      </c>
      <c r="FQ446">
        <v>0</v>
      </c>
      <c r="FR446">
        <f>ROUND(IF(AND(BH446=3,BI446=3),P446,0),2)</f>
        <v>0</v>
      </c>
      <c r="FS446">
        <v>0</v>
      </c>
      <c r="FX446">
        <v>70</v>
      </c>
      <c r="FY446">
        <v>10</v>
      </c>
      <c r="GA446" t="s">
        <v>3</v>
      </c>
      <c r="GD446">
        <v>0</v>
      </c>
      <c r="GF446">
        <v>-1873178035</v>
      </c>
      <c r="GG446">
        <v>2</v>
      </c>
      <c r="GH446">
        <v>1</v>
      </c>
      <c r="GI446">
        <v>-2</v>
      </c>
      <c r="GJ446">
        <v>0</v>
      </c>
      <c r="GK446">
        <f>ROUND(R446*(R12)/100,2)</f>
        <v>0</v>
      </c>
      <c r="GL446">
        <f>ROUND(IF(AND(BH446=3,BI446=3,FS446&lt;&gt;0),P446,0),2)</f>
        <v>0</v>
      </c>
      <c r="GM446">
        <f>ROUND(O446+X446+Y446+GK446,2)+GX446</f>
        <v>-6386.31</v>
      </c>
      <c r="GN446">
        <f>IF(OR(BI446=0,BI446=1),ROUND(O446+X446+Y446+GK446,2),0)</f>
        <v>0</v>
      </c>
      <c r="GO446">
        <f>IF(BI446=2,ROUND(O446+X446+Y446+GK446,2),0)</f>
        <v>0</v>
      </c>
      <c r="GP446">
        <f>IF(BI446=4,ROUND(O446+X446+Y446+GK446,2)+GX446,0)</f>
        <v>-6386.31</v>
      </c>
      <c r="GR446">
        <v>0</v>
      </c>
      <c r="GS446">
        <v>3</v>
      </c>
      <c r="GT446">
        <v>0</v>
      </c>
      <c r="GU446" t="s">
        <v>3</v>
      </c>
      <c r="GV446">
        <f>ROUND((GT446),6)</f>
        <v>0</v>
      </c>
      <c r="GW446">
        <v>1</v>
      </c>
      <c r="GX446">
        <f>ROUND(HC446*I446,2)</f>
        <v>0</v>
      </c>
      <c r="HA446">
        <v>0</v>
      </c>
      <c r="HB446">
        <v>0</v>
      </c>
      <c r="HC446">
        <f>GV446*GW446</f>
        <v>0</v>
      </c>
      <c r="IK446">
        <v>0</v>
      </c>
    </row>
    <row r="447" spans="1:245" x14ac:dyDescent="0.2">
      <c r="A447">
        <v>17</v>
      </c>
      <c r="B447">
        <v>1</v>
      </c>
      <c r="E447" t="s">
        <v>95</v>
      </c>
      <c r="F447" t="s">
        <v>96</v>
      </c>
      <c r="G447" t="s">
        <v>273</v>
      </c>
      <c r="H447" t="s">
        <v>274</v>
      </c>
      <c r="I447">
        <v>24</v>
      </c>
      <c r="J447">
        <v>0</v>
      </c>
      <c r="O447">
        <f>ROUND(CP447,2)</f>
        <v>181440</v>
      </c>
      <c r="P447">
        <f>ROUND(CQ447*I447,2)</f>
        <v>181440</v>
      </c>
      <c r="Q447">
        <f>ROUND(CR447*I447,2)</f>
        <v>0</v>
      </c>
      <c r="R447">
        <f>ROUND(CS447*I447,2)</f>
        <v>0</v>
      </c>
      <c r="S447">
        <f>ROUND(CT447*I447,2)</f>
        <v>0</v>
      </c>
      <c r="T447">
        <f>ROUND(CU447*I447,2)</f>
        <v>0</v>
      </c>
      <c r="U447">
        <f>CV447*I447</f>
        <v>0</v>
      </c>
      <c r="V447">
        <f>CW447*I447</f>
        <v>0</v>
      </c>
      <c r="W447">
        <f>ROUND(CX447*I447,2)</f>
        <v>0</v>
      </c>
      <c r="X447">
        <f t="shared" si="237"/>
        <v>0</v>
      </c>
      <c r="Y447">
        <f t="shared" si="237"/>
        <v>0</v>
      </c>
      <c r="AA447">
        <v>55574044</v>
      </c>
      <c r="AB447">
        <f>ROUND((AC447+AD447+AF447),6)</f>
        <v>7560</v>
      </c>
      <c r="AC447">
        <f>ROUND((ES447),6)</f>
        <v>7560</v>
      </c>
      <c r="AD447">
        <f>ROUND((((ET447)-(EU447))+AE447),6)</f>
        <v>0</v>
      </c>
      <c r="AE447">
        <f t="shared" si="238"/>
        <v>0</v>
      </c>
      <c r="AF447">
        <f t="shared" si="238"/>
        <v>0</v>
      </c>
      <c r="AG447">
        <f>ROUND((AP447),6)</f>
        <v>0</v>
      </c>
      <c r="AH447">
        <f t="shared" si="239"/>
        <v>0</v>
      </c>
      <c r="AI447">
        <f t="shared" si="239"/>
        <v>0</v>
      </c>
      <c r="AJ447">
        <f>(AS447)</f>
        <v>0</v>
      </c>
      <c r="AK447">
        <v>7560</v>
      </c>
      <c r="AL447">
        <v>7560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70</v>
      </c>
      <c r="AU447">
        <v>10</v>
      </c>
      <c r="AV447">
        <v>1</v>
      </c>
      <c r="AW447">
        <v>1</v>
      </c>
      <c r="AZ447">
        <v>1</v>
      </c>
      <c r="BA447">
        <v>1</v>
      </c>
      <c r="BB447">
        <v>1</v>
      </c>
      <c r="BC447">
        <v>1</v>
      </c>
      <c r="BD447" t="s">
        <v>3</v>
      </c>
      <c r="BE447" t="s">
        <v>3</v>
      </c>
      <c r="BF447" t="s">
        <v>3</v>
      </c>
      <c r="BG447" t="s">
        <v>3</v>
      </c>
      <c r="BH447">
        <v>3</v>
      </c>
      <c r="BI447">
        <v>4</v>
      </c>
      <c r="BJ447" t="s">
        <v>3</v>
      </c>
      <c r="BM447">
        <v>0</v>
      </c>
      <c r="BN447">
        <v>0</v>
      </c>
      <c r="BO447" t="s">
        <v>3</v>
      </c>
      <c r="BP447">
        <v>0</v>
      </c>
      <c r="BQ447">
        <v>1</v>
      </c>
      <c r="BR447">
        <v>0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 t="s">
        <v>3</v>
      </c>
      <c r="BZ447">
        <v>70</v>
      </c>
      <c r="CA447">
        <v>10</v>
      </c>
      <c r="CE447">
        <v>0</v>
      </c>
      <c r="CF447">
        <v>0</v>
      </c>
      <c r="CG447">
        <v>0</v>
      </c>
      <c r="CM447">
        <v>0</v>
      </c>
      <c r="CN447" t="s">
        <v>3</v>
      </c>
      <c r="CO447">
        <v>0</v>
      </c>
      <c r="CP447">
        <f>(P447+Q447+S447)</f>
        <v>181440</v>
      </c>
      <c r="CQ447">
        <f>(AC447*BC447*AW447)</f>
        <v>7560</v>
      </c>
      <c r="CR447">
        <f>((((ET447)*BB447-(EU447)*BS447)+AE447*BS447)*AV447)</f>
        <v>0</v>
      </c>
      <c r="CS447">
        <f>(AE447*BS447*AV447)</f>
        <v>0</v>
      </c>
      <c r="CT447">
        <f>(AF447*BA447*AV447)</f>
        <v>0</v>
      </c>
      <c r="CU447">
        <f>AG447</f>
        <v>0</v>
      </c>
      <c r="CV447">
        <f>(AH447*AV447)</f>
        <v>0</v>
      </c>
      <c r="CW447">
        <f t="shared" si="240"/>
        <v>0</v>
      </c>
      <c r="CX447">
        <f t="shared" si="240"/>
        <v>0</v>
      </c>
      <c r="CY447">
        <f>((S447*BZ447)/100)</f>
        <v>0</v>
      </c>
      <c r="CZ447">
        <f>((S447*CA447)/100)</f>
        <v>0</v>
      </c>
      <c r="DC447" t="s">
        <v>3</v>
      </c>
      <c r="DD447" t="s">
        <v>3</v>
      </c>
      <c r="DE447" t="s">
        <v>3</v>
      </c>
      <c r="DF447" t="s">
        <v>3</v>
      </c>
      <c r="DG447" t="s">
        <v>3</v>
      </c>
      <c r="DH447" t="s">
        <v>3</v>
      </c>
      <c r="DI447" t="s">
        <v>3</v>
      </c>
      <c r="DJ447" t="s">
        <v>3</v>
      </c>
      <c r="DK447" t="s">
        <v>3</v>
      </c>
      <c r="DL447" t="s">
        <v>3</v>
      </c>
      <c r="DM447" t="s">
        <v>3</v>
      </c>
      <c r="DN447">
        <v>0</v>
      </c>
      <c r="DO447">
        <v>0</v>
      </c>
      <c r="DP447">
        <v>1</v>
      </c>
      <c r="DQ447">
        <v>1</v>
      </c>
      <c r="DU447">
        <v>1013</v>
      </c>
      <c r="DV447" t="s">
        <v>274</v>
      </c>
      <c r="DW447" t="s">
        <v>274</v>
      </c>
      <c r="DX447">
        <v>1</v>
      </c>
      <c r="EE447">
        <v>55317522</v>
      </c>
      <c r="EF447">
        <v>1</v>
      </c>
      <c r="EG447" t="s">
        <v>19</v>
      </c>
      <c r="EH447">
        <v>0</v>
      </c>
      <c r="EI447" t="s">
        <v>3</v>
      </c>
      <c r="EJ447">
        <v>4</v>
      </c>
      <c r="EK447">
        <v>0</v>
      </c>
      <c r="EL447" t="s">
        <v>20</v>
      </c>
      <c r="EM447" t="s">
        <v>21</v>
      </c>
      <c r="EO447" t="s">
        <v>3</v>
      </c>
      <c r="EQ447">
        <v>0</v>
      </c>
      <c r="ER447">
        <v>7560</v>
      </c>
      <c r="ES447">
        <v>7560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5</v>
      </c>
      <c r="FC447">
        <v>1</v>
      </c>
      <c r="FD447">
        <v>18</v>
      </c>
      <c r="FF447">
        <v>9072</v>
      </c>
      <c r="FQ447">
        <v>0</v>
      </c>
      <c r="FR447">
        <f>ROUND(IF(AND(BH447=3,BI447=3),P447,0),2)</f>
        <v>0</v>
      </c>
      <c r="FS447">
        <v>0</v>
      </c>
      <c r="FX447">
        <v>70</v>
      </c>
      <c r="FY447">
        <v>10</v>
      </c>
      <c r="GA447" t="s">
        <v>275</v>
      </c>
      <c r="GD447">
        <v>0</v>
      </c>
      <c r="GF447">
        <v>91630175</v>
      </c>
      <c r="GG447">
        <v>2</v>
      </c>
      <c r="GH447">
        <v>3</v>
      </c>
      <c r="GI447">
        <v>-2</v>
      </c>
      <c r="GJ447">
        <v>0</v>
      </c>
      <c r="GK447">
        <f>ROUND(R447*(R12)/100,2)</f>
        <v>0</v>
      </c>
      <c r="GL447">
        <f>ROUND(IF(AND(BH447=3,BI447=3,FS447&lt;&gt;0),P447,0),2)</f>
        <v>0</v>
      </c>
      <c r="GM447">
        <f>ROUND(O447+X447+Y447+GK447,2)+GX447</f>
        <v>181440</v>
      </c>
      <c r="GN447">
        <f>IF(OR(BI447=0,BI447=1),ROUND(O447+X447+Y447+GK447,2),0)</f>
        <v>0</v>
      </c>
      <c r="GO447">
        <f>IF(BI447=2,ROUND(O447+X447+Y447+GK447,2),0)</f>
        <v>0</v>
      </c>
      <c r="GP447">
        <f>IF(BI447=4,ROUND(O447+X447+Y447+GK447,2)+GX447,0)</f>
        <v>181440</v>
      </c>
      <c r="GR447">
        <v>1</v>
      </c>
      <c r="GS447">
        <v>1</v>
      </c>
      <c r="GT447">
        <v>0</v>
      </c>
      <c r="GU447" t="s">
        <v>3</v>
      </c>
      <c r="GV447">
        <f>ROUND((GT447),6)</f>
        <v>0</v>
      </c>
      <c r="GW447">
        <v>1</v>
      </c>
      <c r="GX447">
        <f>ROUND(HC447*I447,2)</f>
        <v>0</v>
      </c>
      <c r="HA447">
        <v>0</v>
      </c>
      <c r="HB447">
        <v>0</v>
      </c>
      <c r="HC447">
        <f>GV447*GW447</f>
        <v>0</v>
      </c>
      <c r="IK447">
        <v>0</v>
      </c>
    </row>
    <row r="448" spans="1:245" x14ac:dyDescent="0.2">
      <c r="A448">
        <v>17</v>
      </c>
      <c r="B448">
        <v>1</v>
      </c>
      <c r="E448" t="s">
        <v>103</v>
      </c>
      <c r="F448" t="s">
        <v>96</v>
      </c>
      <c r="G448" t="s">
        <v>276</v>
      </c>
      <c r="H448" t="s">
        <v>180</v>
      </c>
      <c r="I448">
        <v>27</v>
      </c>
      <c r="J448">
        <v>0</v>
      </c>
      <c r="O448">
        <f>ROUND(CP448,2)</f>
        <v>68985</v>
      </c>
      <c r="P448">
        <f>ROUND(CQ448*I448,2)</f>
        <v>68985</v>
      </c>
      <c r="Q448">
        <f>ROUND(CR448*I448,2)</f>
        <v>0</v>
      </c>
      <c r="R448">
        <f>ROUND(CS448*I448,2)</f>
        <v>0</v>
      </c>
      <c r="S448">
        <f>ROUND(CT448*I448,2)</f>
        <v>0</v>
      </c>
      <c r="T448">
        <f>ROUND(CU448*I448,2)</f>
        <v>0</v>
      </c>
      <c r="U448">
        <f>CV448*I448</f>
        <v>0</v>
      </c>
      <c r="V448">
        <f>CW448*I448</f>
        <v>0</v>
      </c>
      <c r="W448">
        <f>ROUND(CX448*I448,2)</f>
        <v>0</v>
      </c>
      <c r="X448">
        <f t="shared" si="237"/>
        <v>0</v>
      </c>
      <c r="Y448">
        <f t="shared" si="237"/>
        <v>0</v>
      </c>
      <c r="AA448">
        <v>55574044</v>
      </c>
      <c r="AB448">
        <f>ROUND((AC448+AD448+AF448),6)</f>
        <v>2555</v>
      </c>
      <c r="AC448">
        <f>ROUND((ES448),6)</f>
        <v>2555</v>
      </c>
      <c r="AD448">
        <f>ROUND((((ET448)-(EU448))+AE448),6)</f>
        <v>0</v>
      </c>
      <c r="AE448">
        <f t="shared" si="238"/>
        <v>0</v>
      </c>
      <c r="AF448">
        <f t="shared" si="238"/>
        <v>0</v>
      </c>
      <c r="AG448">
        <f>ROUND((AP448),6)</f>
        <v>0</v>
      </c>
      <c r="AH448">
        <f t="shared" si="239"/>
        <v>0</v>
      </c>
      <c r="AI448">
        <f t="shared" si="239"/>
        <v>0</v>
      </c>
      <c r="AJ448">
        <f>(AS448)</f>
        <v>0</v>
      </c>
      <c r="AK448">
        <v>2555</v>
      </c>
      <c r="AL448">
        <v>2555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1</v>
      </c>
      <c r="AZ448">
        <v>1</v>
      </c>
      <c r="BA448">
        <v>1</v>
      </c>
      <c r="BB448">
        <v>1</v>
      </c>
      <c r="BC448">
        <v>1</v>
      </c>
      <c r="BD448" t="s">
        <v>3</v>
      </c>
      <c r="BE448" t="s">
        <v>3</v>
      </c>
      <c r="BF448" t="s">
        <v>3</v>
      </c>
      <c r="BG448" t="s">
        <v>3</v>
      </c>
      <c r="BH448">
        <v>3</v>
      </c>
      <c r="BI448">
        <v>1</v>
      </c>
      <c r="BJ448" t="s">
        <v>3</v>
      </c>
      <c r="BM448">
        <v>6001</v>
      </c>
      <c r="BN448">
        <v>0</v>
      </c>
      <c r="BO448" t="s">
        <v>3</v>
      </c>
      <c r="BP448">
        <v>0</v>
      </c>
      <c r="BQ448">
        <v>0</v>
      </c>
      <c r="BR448">
        <v>0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 t="s">
        <v>3</v>
      </c>
      <c r="BZ448">
        <v>0</v>
      </c>
      <c r="CA448">
        <v>0</v>
      </c>
      <c r="CE448">
        <v>0</v>
      </c>
      <c r="CF448">
        <v>0</v>
      </c>
      <c r="CG448">
        <v>0</v>
      </c>
      <c r="CM448">
        <v>0</v>
      </c>
      <c r="CN448" t="s">
        <v>3</v>
      </c>
      <c r="CO448">
        <v>0</v>
      </c>
      <c r="CP448">
        <f>(P448+Q448+S448)</f>
        <v>68985</v>
      </c>
      <c r="CQ448">
        <f>(AC448*BC448*AW448)</f>
        <v>2555</v>
      </c>
      <c r="CR448">
        <f>((((ET448)*BB448-(EU448)*BS448)+AE448*BS448)*AV448)</f>
        <v>0</v>
      </c>
      <c r="CS448">
        <f>(AE448*BS448*AV448)</f>
        <v>0</v>
      </c>
      <c r="CT448">
        <f>(AF448*BA448*AV448)</f>
        <v>0</v>
      </c>
      <c r="CU448">
        <f>AG448</f>
        <v>0</v>
      </c>
      <c r="CV448">
        <f>(AH448*AV448)</f>
        <v>0</v>
      </c>
      <c r="CW448">
        <f t="shared" si="240"/>
        <v>0</v>
      </c>
      <c r="CX448">
        <f t="shared" si="240"/>
        <v>0</v>
      </c>
      <c r="CY448">
        <f>((S448*BZ448)/100)</f>
        <v>0</v>
      </c>
      <c r="CZ448">
        <f>((S448*CA448)/100)</f>
        <v>0</v>
      </c>
      <c r="DC448" t="s">
        <v>3</v>
      </c>
      <c r="DD448" t="s">
        <v>3</v>
      </c>
      <c r="DE448" t="s">
        <v>3</v>
      </c>
      <c r="DF448" t="s">
        <v>3</v>
      </c>
      <c r="DG448" t="s">
        <v>3</v>
      </c>
      <c r="DH448" t="s">
        <v>3</v>
      </c>
      <c r="DI448" t="s">
        <v>3</v>
      </c>
      <c r="DJ448" t="s">
        <v>3</v>
      </c>
      <c r="DK448" t="s">
        <v>3</v>
      </c>
      <c r="DL448" t="s">
        <v>3</v>
      </c>
      <c r="DM448" t="s">
        <v>3</v>
      </c>
      <c r="DN448">
        <v>0</v>
      </c>
      <c r="DO448">
        <v>0</v>
      </c>
      <c r="DP448">
        <v>1</v>
      </c>
      <c r="DQ448">
        <v>1</v>
      </c>
      <c r="DU448">
        <v>1010</v>
      </c>
      <c r="DV448" t="s">
        <v>180</v>
      </c>
      <c r="DW448" t="s">
        <v>180</v>
      </c>
      <c r="DX448">
        <v>1</v>
      </c>
      <c r="EE448">
        <v>55525620</v>
      </c>
      <c r="EF448">
        <v>0</v>
      </c>
      <c r="EG448" t="s">
        <v>220</v>
      </c>
      <c r="EH448">
        <v>0</v>
      </c>
      <c r="EI448" t="s">
        <v>3</v>
      </c>
      <c r="EJ448">
        <v>1</v>
      </c>
      <c r="EK448">
        <v>6001</v>
      </c>
      <c r="EL448" t="s">
        <v>221</v>
      </c>
      <c r="EM448" t="s">
        <v>220</v>
      </c>
      <c r="EO448" t="s">
        <v>3</v>
      </c>
      <c r="EQ448">
        <v>0</v>
      </c>
      <c r="ER448">
        <v>2555</v>
      </c>
      <c r="ES448">
        <v>2555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5</v>
      </c>
      <c r="FC448">
        <v>1</v>
      </c>
      <c r="FD448">
        <v>18</v>
      </c>
      <c r="FF448">
        <v>3066</v>
      </c>
      <c r="FQ448">
        <v>0</v>
      </c>
      <c r="FR448">
        <f>ROUND(IF(AND(BH448=3,BI448=3),P448,0),2)</f>
        <v>0</v>
      </c>
      <c r="FS448">
        <v>0</v>
      </c>
      <c r="FX448">
        <v>0</v>
      </c>
      <c r="FY448">
        <v>0</v>
      </c>
      <c r="GA448" t="s">
        <v>277</v>
      </c>
      <c r="GD448">
        <v>0</v>
      </c>
      <c r="GF448">
        <v>992556043</v>
      </c>
      <c r="GG448">
        <v>2</v>
      </c>
      <c r="GH448">
        <v>3</v>
      </c>
      <c r="GI448">
        <v>-2</v>
      </c>
      <c r="GJ448">
        <v>0</v>
      </c>
      <c r="GK448">
        <f>ROUND(R448*(R12)/100,2)</f>
        <v>0</v>
      </c>
      <c r="GL448">
        <f>ROUND(IF(AND(BH448=3,BI448=3,FS448&lt;&gt;0),P448,0),2)</f>
        <v>0</v>
      </c>
      <c r="GM448">
        <f>ROUND(O448+X448+Y448+GK448,2)+GX448</f>
        <v>68985</v>
      </c>
      <c r="GN448">
        <f>IF(OR(BI448=0,BI448=1),ROUND(O448+X448+Y448+GK448,2),0)</f>
        <v>68985</v>
      </c>
      <c r="GO448">
        <f>IF(BI448=2,ROUND(O448+X448+Y448+GK448,2),0)</f>
        <v>0</v>
      </c>
      <c r="GP448">
        <f>IF(BI448=4,ROUND(O448+X448+Y448+GK448,2)+GX448,0)</f>
        <v>0</v>
      </c>
      <c r="GR448">
        <v>1</v>
      </c>
      <c r="GS448">
        <v>1</v>
      </c>
      <c r="GT448">
        <v>0</v>
      </c>
      <c r="GU448" t="s">
        <v>3</v>
      </c>
      <c r="GV448">
        <f>ROUND((GT448),6)</f>
        <v>0</v>
      </c>
      <c r="GW448">
        <v>1</v>
      </c>
      <c r="GX448">
        <f>ROUND(HC448*I448,2)</f>
        <v>0</v>
      </c>
      <c r="HA448">
        <v>0</v>
      </c>
      <c r="HB448">
        <v>0</v>
      </c>
      <c r="HC448">
        <f>GV448*GW448</f>
        <v>0</v>
      </c>
      <c r="IK448">
        <v>0</v>
      </c>
    </row>
    <row r="450" spans="1:206" x14ac:dyDescent="0.2">
      <c r="A450" s="2">
        <v>51</v>
      </c>
      <c r="B450" s="2">
        <f>B441</f>
        <v>1</v>
      </c>
      <c r="C450" s="2">
        <f>A441</f>
        <v>4</v>
      </c>
      <c r="D450" s="2">
        <f>ROW(A441)</f>
        <v>441</v>
      </c>
      <c r="E450" s="2"/>
      <c r="F450" s="2" t="str">
        <f>IF(F441&lt;&gt;"",F441,"")</f>
        <v>Новый раздел</v>
      </c>
      <c r="G450" s="2" t="str">
        <f>IF(G441&lt;&gt;"",G441,"")</f>
        <v>Установка ограждений -46,5п.м. Н-0,75м</v>
      </c>
      <c r="H450" s="2">
        <v>0</v>
      </c>
      <c r="I450" s="2"/>
      <c r="J450" s="2"/>
      <c r="K450" s="2"/>
      <c r="L450" s="2"/>
      <c r="M450" s="2"/>
      <c r="N450" s="2"/>
      <c r="O450" s="2">
        <f t="shared" ref="O450:T450" si="241">ROUND(AB450,2)</f>
        <v>255291.42</v>
      </c>
      <c r="P450" s="2">
        <f t="shared" si="241"/>
        <v>252124.81</v>
      </c>
      <c r="Q450" s="2">
        <f t="shared" si="241"/>
        <v>0</v>
      </c>
      <c r="R450" s="2">
        <f t="shared" si="241"/>
        <v>0</v>
      </c>
      <c r="S450" s="2">
        <f t="shared" si="241"/>
        <v>3166.61</v>
      </c>
      <c r="T450" s="2">
        <f t="shared" si="241"/>
        <v>0</v>
      </c>
      <c r="U450" s="2">
        <f>AH450</f>
        <v>16.794</v>
      </c>
      <c r="V450" s="2">
        <f>AI450</f>
        <v>0</v>
      </c>
      <c r="W450" s="2">
        <f>ROUND(AJ450,2)</f>
        <v>0</v>
      </c>
      <c r="X450" s="2">
        <f>ROUND(AK450,2)</f>
        <v>2216.63</v>
      </c>
      <c r="Y450" s="2">
        <f>ROUND(AL450,2)</f>
        <v>316.66000000000003</v>
      </c>
      <c r="Z450" s="2"/>
      <c r="AA450" s="2"/>
      <c r="AB450" s="2">
        <f>ROUND(SUMIF(AA445:AA448,"=55574044",O445:O448),2)</f>
        <v>255291.42</v>
      </c>
      <c r="AC450" s="2">
        <f>ROUND(SUMIF(AA445:AA448,"=55574044",P445:P448),2)</f>
        <v>252124.81</v>
      </c>
      <c r="AD450" s="2">
        <f>ROUND(SUMIF(AA445:AA448,"=55574044",Q445:Q448),2)</f>
        <v>0</v>
      </c>
      <c r="AE450" s="2">
        <f>ROUND(SUMIF(AA445:AA448,"=55574044",R445:R448),2)</f>
        <v>0</v>
      </c>
      <c r="AF450" s="2">
        <f>ROUND(SUMIF(AA445:AA448,"=55574044",S445:S448),2)</f>
        <v>3166.61</v>
      </c>
      <c r="AG450" s="2">
        <f>ROUND(SUMIF(AA445:AA448,"=55574044",T445:T448),2)</f>
        <v>0</v>
      </c>
      <c r="AH450" s="2">
        <f>SUMIF(AA445:AA448,"=55574044",U445:U448)</f>
        <v>16.794</v>
      </c>
      <c r="AI450" s="2">
        <f>SUMIF(AA445:AA448,"=55574044",V445:V448)</f>
        <v>0</v>
      </c>
      <c r="AJ450" s="2">
        <f>ROUND(SUMIF(AA445:AA448,"=55574044",W445:W448),2)</f>
        <v>0</v>
      </c>
      <c r="AK450" s="2">
        <f>ROUND(SUMIF(AA445:AA448,"=55574044",X445:X448),2)</f>
        <v>2216.63</v>
      </c>
      <c r="AL450" s="2">
        <f>ROUND(SUMIF(AA445:AA448,"=55574044",Y445:Y448),2)</f>
        <v>316.66000000000003</v>
      </c>
      <c r="AM450" s="2"/>
      <c r="AN450" s="2"/>
      <c r="AO450" s="2">
        <f t="shared" ref="AO450:BC450" si="242">ROUND(BX450,2)</f>
        <v>0</v>
      </c>
      <c r="AP450" s="2">
        <f t="shared" si="242"/>
        <v>0</v>
      </c>
      <c r="AQ450" s="2">
        <f t="shared" si="242"/>
        <v>0</v>
      </c>
      <c r="AR450" s="2">
        <f t="shared" si="242"/>
        <v>257824.71</v>
      </c>
      <c r="AS450" s="2">
        <f t="shared" si="242"/>
        <v>68985</v>
      </c>
      <c r="AT450" s="2">
        <f t="shared" si="242"/>
        <v>0</v>
      </c>
      <c r="AU450" s="2">
        <f t="shared" si="242"/>
        <v>188839.71</v>
      </c>
      <c r="AV450" s="2">
        <f t="shared" si="242"/>
        <v>252124.81</v>
      </c>
      <c r="AW450" s="2">
        <f t="shared" si="242"/>
        <v>252124.81</v>
      </c>
      <c r="AX450" s="2">
        <f t="shared" si="242"/>
        <v>0</v>
      </c>
      <c r="AY450" s="2">
        <f t="shared" si="242"/>
        <v>252124.81</v>
      </c>
      <c r="AZ450" s="2">
        <f t="shared" si="242"/>
        <v>0</v>
      </c>
      <c r="BA450" s="2">
        <f t="shared" si="242"/>
        <v>0</v>
      </c>
      <c r="BB450" s="2">
        <f t="shared" si="242"/>
        <v>0</v>
      </c>
      <c r="BC450" s="2">
        <f t="shared" si="242"/>
        <v>0</v>
      </c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>
        <f>ROUND(SUMIF(AA445:AA448,"=55574044",FQ445:FQ448),2)</f>
        <v>0</v>
      </c>
      <c r="BY450" s="2">
        <f>ROUND(SUMIF(AA445:AA448,"=55574044",FR445:FR448),2)</f>
        <v>0</v>
      </c>
      <c r="BZ450" s="2">
        <f>ROUND(SUMIF(AA445:AA448,"=55574044",GL445:GL448),2)</f>
        <v>0</v>
      </c>
      <c r="CA450" s="2">
        <f>ROUND(SUMIF(AA445:AA448,"=55574044",GM445:GM448),2)</f>
        <v>257824.71</v>
      </c>
      <c r="CB450" s="2">
        <f>ROUND(SUMIF(AA445:AA448,"=55574044",GN445:GN448),2)</f>
        <v>68985</v>
      </c>
      <c r="CC450" s="2">
        <f>ROUND(SUMIF(AA445:AA448,"=55574044",GO445:GO448),2)</f>
        <v>0</v>
      </c>
      <c r="CD450" s="2">
        <f>ROUND(SUMIF(AA445:AA448,"=55574044",GP445:GP448),2)</f>
        <v>188839.71</v>
      </c>
      <c r="CE450" s="2">
        <f>AC450-BX450</f>
        <v>252124.81</v>
      </c>
      <c r="CF450" s="2">
        <f>AC450-BY450</f>
        <v>252124.81</v>
      </c>
      <c r="CG450" s="2">
        <f>BX450-BZ450</f>
        <v>0</v>
      </c>
      <c r="CH450" s="2">
        <f>AC450-BX450-BY450+BZ450</f>
        <v>252124.81</v>
      </c>
      <c r="CI450" s="2">
        <f>BY450-BZ450</f>
        <v>0</v>
      </c>
      <c r="CJ450" s="2">
        <f>ROUND(SUMIF(AA445:AA448,"=55574044",GX445:GX448),2)</f>
        <v>0</v>
      </c>
      <c r="CK450" s="2">
        <f>ROUND(SUMIF(AA445:AA448,"=55574044",GY445:GY448),2)</f>
        <v>0</v>
      </c>
      <c r="CL450" s="2">
        <f>ROUND(SUMIF(AA445:AA448,"=55574044",GZ445:GZ448),2)</f>
        <v>0</v>
      </c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>
        <v>0</v>
      </c>
    </row>
    <row r="452" spans="1:206" x14ac:dyDescent="0.2">
      <c r="A452" s="4">
        <v>50</v>
      </c>
      <c r="B452" s="4">
        <v>0</v>
      </c>
      <c r="C452" s="4">
        <v>0</v>
      </c>
      <c r="D452" s="4">
        <v>1</v>
      </c>
      <c r="E452" s="4">
        <v>201</v>
      </c>
      <c r="F452" s="4">
        <f>ROUND(Source!O450,O452)</f>
        <v>255291.42</v>
      </c>
      <c r="G452" s="4" t="s">
        <v>34</v>
      </c>
      <c r="H452" s="4" t="s">
        <v>35</v>
      </c>
      <c r="I452" s="4"/>
      <c r="J452" s="4"/>
      <c r="K452" s="4">
        <v>201</v>
      </c>
      <c r="L452" s="4">
        <v>1</v>
      </c>
      <c r="M452" s="4">
        <v>3</v>
      </c>
      <c r="N452" s="4" t="s">
        <v>3</v>
      </c>
      <c r="O452" s="4">
        <v>2</v>
      </c>
      <c r="P452" s="4"/>
      <c r="Q452" s="4"/>
      <c r="R452" s="4"/>
      <c r="S452" s="4"/>
      <c r="T452" s="4"/>
      <c r="U452" s="4"/>
      <c r="V452" s="4"/>
      <c r="W452" s="4"/>
    </row>
    <row r="453" spans="1:206" x14ac:dyDescent="0.2">
      <c r="A453" s="4">
        <v>50</v>
      </c>
      <c r="B453" s="4">
        <v>0</v>
      </c>
      <c r="C453" s="4">
        <v>0</v>
      </c>
      <c r="D453" s="4">
        <v>1</v>
      </c>
      <c r="E453" s="4">
        <v>202</v>
      </c>
      <c r="F453" s="4">
        <f>ROUND(Source!P450,O453)</f>
        <v>252124.81</v>
      </c>
      <c r="G453" s="4" t="s">
        <v>36</v>
      </c>
      <c r="H453" s="4" t="s">
        <v>37</v>
      </c>
      <c r="I453" s="4"/>
      <c r="J453" s="4"/>
      <c r="K453" s="4">
        <v>202</v>
      </c>
      <c r="L453" s="4">
        <v>2</v>
      </c>
      <c r="M453" s="4">
        <v>3</v>
      </c>
      <c r="N453" s="4" t="s">
        <v>3</v>
      </c>
      <c r="O453" s="4">
        <v>2</v>
      </c>
      <c r="P453" s="4"/>
      <c r="Q453" s="4"/>
      <c r="R453" s="4"/>
      <c r="S453" s="4"/>
      <c r="T453" s="4"/>
      <c r="U453" s="4"/>
      <c r="V453" s="4"/>
      <c r="W453" s="4"/>
    </row>
    <row r="454" spans="1:206" x14ac:dyDescent="0.2">
      <c r="A454" s="4">
        <v>50</v>
      </c>
      <c r="B454" s="4">
        <v>0</v>
      </c>
      <c r="C454" s="4">
        <v>0</v>
      </c>
      <c r="D454" s="4">
        <v>1</v>
      </c>
      <c r="E454" s="4">
        <v>222</v>
      </c>
      <c r="F454" s="4">
        <f>ROUND(Source!AO450,O454)</f>
        <v>0</v>
      </c>
      <c r="G454" s="4" t="s">
        <v>38</v>
      </c>
      <c r="H454" s="4" t="s">
        <v>39</v>
      </c>
      <c r="I454" s="4"/>
      <c r="J454" s="4"/>
      <c r="K454" s="4">
        <v>222</v>
      </c>
      <c r="L454" s="4">
        <v>3</v>
      </c>
      <c r="M454" s="4">
        <v>3</v>
      </c>
      <c r="N454" s="4" t="s">
        <v>3</v>
      </c>
      <c r="O454" s="4">
        <v>2</v>
      </c>
      <c r="P454" s="4"/>
      <c r="Q454" s="4"/>
      <c r="R454" s="4"/>
      <c r="S454" s="4"/>
      <c r="T454" s="4"/>
      <c r="U454" s="4"/>
      <c r="V454" s="4"/>
      <c r="W454" s="4"/>
    </row>
    <row r="455" spans="1:206" x14ac:dyDescent="0.2">
      <c r="A455" s="4">
        <v>50</v>
      </c>
      <c r="B455" s="4">
        <v>0</v>
      </c>
      <c r="C455" s="4">
        <v>0</v>
      </c>
      <c r="D455" s="4">
        <v>1</v>
      </c>
      <c r="E455" s="4">
        <v>225</v>
      </c>
      <c r="F455" s="4">
        <f>ROUND(Source!AV450,O455)</f>
        <v>252124.81</v>
      </c>
      <c r="G455" s="4" t="s">
        <v>40</v>
      </c>
      <c r="H455" s="4" t="s">
        <v>41</v>
      </c>
      <c r="I455" s="4"/>
      <c r="J455" s="4"/>
      <c r="K455" s="4">
        <v>225</v>
      </c>
      <c r="L455" s="4">
        <v>4</v>
      </c>
      <c r="M455" s="4">
        <v>3</v>
      </c>
      <c r="N455" s="4" t="s">
        <v>3</v>
      </c>
      <c r="O455" s="4">
        <v>2</v>
      </c>
      <c r="P455" s="4"/>
      <c r="Q455" s="4"/>
      <c r="R455" s="4"/>
      <c r="S455" s="4"/>
      <c r="T455" s="4"/>
      <c r="U455" s="4"/>
      <c r="V455" s="4"/>
      <c r="W455" s="4"/>
    </row>
    <row r="456" spans="1:206" x14ac:dyDescent="0.2">
      <c r="A456" s="4">
        <v>50</v>
      </c>
      <c r="B456" s="4">
        <v>0</v>
      </c>
      <c r="C456" s="4">
        <v>0</v>
      </c>
      <c r="D456" s="4">
        <v>1</v>
      </c>
      <c r="E456" s="4">
        <v>226</v>
      </c>
      <c r="F456" s="4">
        <f>ROUND(Source!AW450,O456)</f>
        <v>252124.81</v>
      </c>
      <c r="G456" s="4" t="s">
        <v>42</v>
      </c>
      <c r="H456" s="4" t="s">
        <v>43</v>
      </c>
      <c r="I456" s="4"/>
      <c r="J456" s="4"/>
      <c r="K456" s="4">
        <v>226</v>
      </c>
      <c r="L456" s="4">
        <v>5</v>
      </c>
      <c r="M456" s="4">
        <v>3</v>
      </c>
      <c r="N456" s="4" t="s">
        <v>3</v>
      </c>
      <c r="O456" s="4">
        <v>2</v>
      </c>
      <c r="P456" s="4"/>
      <c r="Q456" s="4"/>
      <c r="R456" s="4"/>
      <c r="S456" s="4"/>
      <c r="T456" s="4"/>
      <c r="U456" s="4"/>
      <c r="V456" s="4"/>
      <c r="W456" s="4"/>
    </row>
    <row r="457" spans="1:206" x14ac:dyDescent="0.2">
      <c r="A457" s="4">
        <v>50</v>
      </c>
      <c r="B457" s="4">
        <v>0</v>
      </c>
      <c r="C457" s="4">
        <v>0</v>
      </c>
      <c r="D457" s="4">
        <v>1</v>
      </c>
      <c r="E457" s="4">
        <v>227</v>
      </c>
      <c r="F457" s="4">
        <f>ROUND(Source!AX450,O457)</f>
        <v>0</v>
      </c>
      <c r="G457" s="4" t="s">
        <v>44</v>
      </c>
      <c r="H457" s="4" t="s">
        <v>45</v>
      </c>
      <c r="I457" s="4"/>
      <c r="J457" s="4"/>
      <c r="K457" s="4">
        <v>227</v>
      </c>
      <c r="L457" s="4">
        <v>6</v>
      </c>
      <c r="M457" s="4">
        <v>3</v>
      </c>
      <c r="N457" s="4" t="s">
        <v>3</v>
      </c>
      <c r="O457" s="4">
        <v>2</v>
      </c>
      <c r="P457" s="4"/>
      <c r="Q457" s="4"/>
      <c r="R457" s="4"/>
      <c r="S457" s="4"/>
      <c r="T457" s="4"/>
      <c r="U457" s="4"/>
      <c r="V457" s="4"/>
      <c r="W457" s="4"/>
    </row>
    <row r="458" spans="1:206" x14ac:dyDescent="0.2">
      <c r="A458" s="4">
        <v>50</v>
      </c>
      <c r="B458" s="4">
        <v>0</v>
      </c>
      <c r="C458" s="4">
        <v>0</v>
      </c>
      <c r="D458" s="4">
        <v>1</v>
      </c>
      <c r="E458" s="4">
        <v>228</v>
      </c>
      <c r="F458" s="4">
        <f>ROUND(Source!AY450,O458)</f>
        <v>252124.81</v>
      </c>
      <c r="G458" s="4" t="s">
        <v>46</v>
      </c>
      <c r="H458" s="4" t="s">
        <v>47</v>
      </c>
      <c r="I458" s="4"/>
      <c r="J458" s="4"/>
      <c r="K458" s="4">
        <v>228</v>
      </c>
      <c r="L458" s="4">
        <v>7</v>
      </c>
      <c r="M458" s="4">
        <v>3</v>
      </c>
      <c r="N458" s="4" t="s">
        <v>3</v>
      </c>
      <c r="O458" s="4">
        <v>2</v>
      </c>
      <c r="P458" s="4"/>
      <c r="Q458" s="4"/>
      <c r="R458" s="4"/>
      <c r="S458" s="4"/>
      <c r="T458" s="4"/>
      <c r="U458" s="4"/>
      <c r="V458" s="4"/>
      <c r="W458" s="4"/>
    </row>
    <row r="459" spans="1:206" x14ac:dyDescent="0.2">
      <c r="A459" s="4">
        <v>50</v>
      </c>
      <c r="B459" s="4">
        <v>0</v>
      </c>
      <c r="C459" s="4">
        <v>0</v>
      </c>
      <c r="D459" s="4">
        <v>1</v>
      </c>
      <c r="E459" s="4">
        <v>216</v>
      </c>
      <c r="F459" s="4">
        <f>ROUND(Source!AP450,O459)</f>
        <v>0</v>
      </c>
      <c r="G459" s="4" t="s">
        <v>48</v>
      </c>
      <c r="H459" s="4" t="s">
        <v>49</v>
      </c>
      <c r="I459" s="4"/>
      <c r="J459" s="4"/>
      <c r="K459" s="4">
        <v>216</v>
      </c>
      <c r="L459" s="4">
        <v>8</v>
      </c>
      <c r="M459" s="4">
        <v>3</v>
      </c>
      <c r="N459" s="4" t="s">
        <v>3</v>
      </c>
      <c r="O459" s="4">
        <v>2</v>
      </c>
      <c r="P459" s="4"/>
      <c r="Q459" s="4"/>
      <c r="R459" s="4"/>
      <c r="S459" s="4"/>
      <c r="T459" s="4"/>
      <c r="U459" s="4"/>
      <c r="V459" s="4"/>
      <c r="W459" s="4"/>
    </row>
    <row r="460" spans="1:206" x14ac:dyDescent="0.2">
      <c r="A460" s="4">
        <v>50</v>
      </c>
      <c r="B460" s="4">
        <v>0</v>
      </c>
      <c r="C460" s="4">
        <v>0</v>
      </c>
      <c r="D460" s="4">
        <v>1</v>
      </c>
      <c r="E460" s="4">
        <v>223</v>
      </c>
      <c r="F460" s="4">
        <f>ROUND(Source!AQ450,O460)</f>
        <v>0</v>
      </c>
      <c r="G460" s="4" t="s">
        <v>50</v>
      </c>
      <c r="H460" s="4" t="s">
        <v>51</v>
      </c>
      <c r="I460" s="4"/>
      <c r="J460" s="4"/>
      <c r="K460" s="4">
        <v>223</v>
      </c>
      <c r="L460" s="4">
        <v>9</v>
      </c>
      <c r="M460" s="4">
        <v>3</v>
      </c>
      <c r="N460" s="4" t="s">
        <v>3</v>
      </c>
      <c r="O460" s="4">
        <v>2</v>
      </c>
      <c r="P460" s="4"/>
      <c r="Q460" s="4"/>
      <c r="R460" s="4"/>
      <c r="S460" s="4"/>
      <c r="T460" s="4"/>
      <c r="U460" s="4"/>
      <c r="V460" s="4"/>
      <c r="W460" s="4"/>
    </row>
    <row r="461" spans="1:206" x14ac:dyDescent="0.2">
      <c r="A461" s="4">
        <v>50</v>
      </c>
      <c r="B461" s="4">
        <v>0</v>
      </c>
      <c r="C461" s="4">
        <v>0</v>
      </c>
      <c r="D461" s="4">
        <v>1</v>
      </c>
      <c r="E461" s="4">
        <v>229</v>
      </c>
      <c r="F461" s="4">
        <f>ROUND(Source!AZ450,O461)</f>
        <v>0</v>
      </c>
      <c r="G461" s="4" t="s">
        <v>52</v>
      </c>
      <c r="H461" s="4" t="s">
        <v>53</v>
      </c>
      <c r="I461" s="4"/>
      <c r="J461" s="4"/>
      <c r="K461" s="4">
        <v>229</v>
      </c>
      <c r="L461" s="4">
        <v>10</v>
      </c>
      <c r="M461" s="4">
        <v>3</v>
      </c>
      <c r="N461" s="4" t="s">
        <v>3</v>
      </c>
      <c r="O461" s="4">
        <v>2</v>
      </c>
      <c r="P461" s="4"/>
      <c r="Q461" s="4"/>
      <c r="R461" s="4"/>
      <c r="S461" s="4"/>
      <c r="T461" s="4"/>
      <c r="U461" s="4"/>
      <c r="V461" s="4"/>
      <c r="W461" s="4"/>
    </row>
    <row r="462" spans="1:206" x14ac:dyDescent="0.2">
      <c r="A462" s="4">
        <v>50</v>
      </c>
      <c r="B462" s="4">
        <v>0</v>
      </c>
      <c r="C462" s="4">
        <v>0</v>
      </c>
      <c r="D462" s="4">
        <v>1</v>
      </c>
      <c r="E462" s="4">
        <v>203</v>
      </c>
      <c r="F462" s="4">
        <f>ROUND(Source!Q450,O462)</f>
        <v>0</v>
      </c>
      <c r="G462" s="4" t="s">
        <v>54</v>
      </c>
      <c r="H462" s="4" t="s">
        <v>55</v>
      </c>
      <c r="I462" s="4"/>
      <c r="J462" s="4"/>
      <c r="K462" s="4">
        <v>203</v>
      </c>
      <c r="L462" s="4">
        <v>11</v>
      </c>
      <c r="M462" s="4">
        <v>3</v>
      </c>
      <c r="N462" s="4" t="s">
        <v>3</v>
      </c>
      <c r="O462" s="4">
        <v>2</v>
      </c>
      <c r="P462" s="4"/>
      <c r="Q462" s="4"/>
      <c r="R462" s="4"/>
      <c r="S462" s="4"/>
      <c r="T462" s="4"/>
      <c r="U462" s="4"/>
      <c r="V462" s="4"/>
      <c r="W462" s="4"/>
    </row>
    <row r="463" spans="1:206" x14ac:dyDescent="0.2">
      <c r="A463" s="4">
        <v>50</v>
      </c>
      <c r="B463" s="4">
        <v>0</v>
      </c>
      <c r="C463" s="4">
        <v>0</v>
      </c>
      <c r="D463" s="4">
        <v>1</v>
      </c>
      <c r="E463" s="4">
        <v>231</v>
      </c>
      <c r="F463" s="4">
        <f>ROUND(Source!BB450,O463)</f>
        <v>0</v>
      </c>
      <c r="G463" s="4" t="s">
        <v>56</v>
      </c>
      <c r="H463" s="4" t="s">
        <v>57</v>
      </c>
      <c r="I463" s="4"/>
      <c r="J463" s="4"/>
      <c r="K463" s="4">
        <v>231</v>
      </c>
      <c r="L463" s="4">
        <v>12</v>
      </c>
      <c r="M463" s="4">
        <v>3</v>
      </c>
      <c r="N463" s="4" t="s">
        <v>3</v>
      </c>
      <c r="O463" s="4">
        <v>2</v>
      </c>
      <c r="P463" s="4"/>
      <c r="Q463" s="4"/>
      <c r="R463" s="4"/>
      <c r="S463" s="4"/>
      <c r="T463" s="4"/>
      <c r="U463" s="4"/>
      <c r="V463" s="4"/>
      <c r="W463" s="4"/>
    </row>
    <row r="464" spans="1:206" x14ac:dyDescent="0.2">
      <c r="A464" s="4">
        <v>50</v>
      </c>
      <c r="B464" s="4">
        <v>0</v>
      </c>
      <c r="C464" s="4">
        <v>0</v>
      </c>
      <c r="D464" s="4">
        <v>1</v>
      </c>
      <c r="E464" s="4">
        <v>204</v>
      </c>
      <c r="F464" s="4">
        <f>ROUND(Source!R450,O464)</f>
        <v>0</v>
      </c>
      <c r="G464" s="4" t="s">
        <v>58</v>
      </c>
      <c r="H464" s="4" t="s">
        <v>59</v>
      </c>
      <c r="I464" s="4"/>
      <c r="J464" s="4"/>
      <c r="K464" s="4">
        <v>204</v>
      </c>
      <c r="L464" s="4">
        <v>13</v>
      </c>
      <c r="M464" s="4">
        <v>3</v>
      </c>
      <c r="N464" s="4" t="s">
        <v>3</v>
      </c>
      <c r="O464" s="4">
        <v>2</v>
      </c>
      <c r="P464" s="4"/>
      <c r="Q464" s="4"/>
      <c r="R464" s="4"/>
      <c r="S464" s="4"/>
      <c r="T464" s="4"/>
      <c r="U464" s="4"/>
      <c r="V464" s="4"/>
      <c r="W464" s="4"/>
    </row>
    <row r="465" spans="1:23" x14ac:dyDescent="0.2">
      <c r="A465" s="4">
        <v>50</v>
      </c>
      <c r="B465" s="4">
        <v>0</v>
      </c>
      <c r="C465" s="4">
        <v>0</v>
      </c>
      <c r="D465" s="4">
        <v>1</v>
      </c>
      <c r="E465" s="4">
        <v>205</v>
      </c>
      <c r="F465" s="4">
        <f>ROUND(Source!S450,O465)</f>
        <v>3166.61</v>
      </c>
      <c r="G465" s="4" t="s">
        <v>60</v>
      </c>
      <c r="H465" s="4" t="s">
        <v>61</v>
      </c>
      <c r="I465" s="4"/>
      <c r="J465" s="4"/>
      <c r="K465" s="4">
        <v>205</v>
      </c>
      <c r="L465" s="4">
        <v>14</v>
      </c>
      <c r="M465" s="4">
        <v>3</v>
      </c>
      <c r="N465" s="4" t="s">
        <v>3</v>
      </c>
      <c r="O465" s="4">
        <v>2</v>
      </c>
      <c r="P465" s="4"/>
      <c r="Q465" s="4"/>
      <c r="R465" s="4"/>
      <c r="S465" s="4"/>
      <c r="T465" s="4"/>
      <c r="U465" s="4"/>
      <c r="V465" s="4"/>
      <c r="W465" s="4"/>
    </row>
    <row r="466" spans="1:23" x14ac:dyDescent="0.2">
      <c r="A466" s="4">
        <v>50</v>
      </c>
      <c r="B466" s="4">
        <v>0</v>
      </c>
      <c r="C466" s="4">
        <v>0</v>
      </c>
      <c r="D466" s="4">
        <v>1</v>
      </c>
      <c r="E466" s="4">
        <v>232</v>
      </c>
      <c r="F466" s="4">
        <f>ROUND(Source!BC450,O466)</f>
        <v>0</v>
      </c>
      <c r="G466" s="4" t="s">
        <v>62</v>
      </c>
      <c r="H466" s="4" t="s">
        <v>63</v>
      </c>
      <c r="I466" s="4"/>
      <c r="J466" s="4"/>
      <c r="K466" s="4">
        <v>232</v>
      </c>
      <c r="L466" s="4">
        <v>15</v>
      </c>
      <c r="M466" s="4">
        <v>3</v>
      </c>
      <c r="N466" s="4" t="s">
        <v>3</v>
      </c>
      <c r="O466" s="4">
        <v>2</v>
      </c>
      <c r="P466" s="4"/>
      <c r="Q466" s="4"/>
      <c r="R466" s="4"/>
      <c r="S466" s="4"/>
      <c r="T466" s="4"/>
      <c r="U466" s="4"/>
      <c r="V466" s="4"/>
      <c r="W466" s="4"/>
    </row>
    <row r="467" spans="1:23" x14ac:dyDescent="0.2">
      <c r="A467" s="4">
        <v>50</v>
      </c>
      <c r="B467" s="4">
        <v>0</v>
      </c>
      <c r="C467" s="4">
        <v>0</v>
      </c>
      <c r="D467" s="4">
        <v>1</v>
      </c>
      <c r="E467" s="4">
        <v>214</v>
      </c>
      <c r="F467" s="4">
        <f>ROUND(Source!AS450,O467)</f>
        <v>68985</v>
      </c>
      <c r="G467" s="4" t="s">
        <v>64</v>
      </c>
      <c r="H467" s="4" t="s">
        <v>65</v>
      </c>
      <c r="I467" s="4"/>
      <c r="J467" s="4"/>
      <c r="K467" s="4">
        <v>214</v>
      </c>
      <c r="L467" s="4">
        <v>16</v>
      </c>
      <c r="M467" s="4">
        <v>3</v>
      </c>
      <c r="N467" s="4" t="s">
        <v>3</v>
      </c>
      <c r="O467" s="4">
        <v>2</v>
      </c>
      <c r="P467" s="4"/>
      <c r="Q467" s="4"/>
      <c r="R467" s="4"/>
      <c r="S467" s="4"/>
      <c r="T467" s="4"/>
      <c r="U467" s="4"/>
      <c r="V467" s="4"/>
      <c r="W467" s="4"/>
    </row>
    <row r="468" spans="1:23" x14ac:dyDescent="0.2">
      <c r="A468" s="4">
        <v>50</v>
      </c>
      <c r="B468" s="4">
        <v>0</v>
      </c>
      <c r="C468" s="4">
        <v>0</v>
      </c>
      <c r="D468" s="4">
        <v>1</v>
      </c>
      <c r="E468" s="4">
        <v>215</v>
      </c>
      <c r="F468" s="4">
        <f>ROUND(Source!AT450,O468)</f>
        <v>0</v>
      </c>
      <c r="G468" s="4" t="s">
        <v>66</v>
      </c>
      <c r="H468" s="4" t="s">
        <v>67</v>
      </c>
      <c r="I468" s="4"/>
      <c r="J468" s="4"/>
      <c r="K468" s="4">
        <v>215</v>
      </c>
      <c r="L468" s="4">
        <v>17</v>
      </c>
      <c r="M468" s="4">
        <v>3</v>
      </c>
      <c r="N468" s="4" t="s">
        <v>3</v>
      </c>
      <c r="O468" s="4">
        <v>2</v>
      </c>
      <c r="P468" s="4"/>
      <c r="Q468" s="4"/>
      <c r="R468" s="4"/>
      <c r="S468" s="4"/>
      <c r="T468" s="4"/>
      <c r="U468" s="4"/>
      <c r="V468" s="4"/>
      <c r="W468" s="4"/>
    </row>
    <row r="469" spans="1:23" x14ac:dyDescent="0.2">
      <c r="A469" s="4">
        <v>50</v>
      </c>
      <c r="B469" s="4">
        <v>0</v>
      </c>
      <c r="C469" s="4">
        <v>0</v>
      </c>
      <c r="D469" s="4">
        <v>1</v>
      </c>
      <c r="E469" s="4">
        <v>217</v>
      </c>
      <c r="F469" s="4">
        <f>ROUND(Source!AU450,O469)</f>
        <v>188839.71</v>
      </c>
      <c r="G469" s="4" t="s">
        <v>68</v>
      </c>
      <c r="H469" s="4" t="s">
        <v>69</v>
      </c>
      <c r="I469" s="4"/>
      <c r="J469" s="4"/>
      <c r="K469" s="4">
        <v>217</v>
      </c>
      <c r="L469" s="4">
        <v>18</v>
      </c>
      <c r="M469" s="4">
        <v>3</v>
      </c>
      <c r="N469" s="4" t="s">
        <v>3</v>
      </c>
      <c r="O469" s="4">
        <v>2</v>
      </c>
      <c r="P469" s="4"/>
      <c r="Q469" s="4"/>
      <c r="R469" s="4"/>
      <c r="S469" s="4"/>
      <c r="T469" s="4"/>
      <c r="U469" s="4"/>
      <c r="V469" s="4"/>
      <c r="W469" s="4"/>
    </row>
    <row r="470" spans="1:23" x14ac:dyDescent="0.2">
      <c r="A470" s="4">
        <v>50</v>
      </c>
      <c r="B470" s="4">
        <v>0</v>
      </c>
      <c r="C470" s="4">
        <v>0</v>
      </c>
      <c r="D470" s="4">
        <v>1</v>
      </c>
      <c r="E470" s="4">
        <v>230</v>
      </c>
      <c r="F470" s="4">
        <f>ROUND(Source!BA450,O470)</f>
        <v>0</v>
      </c>
      <c r="G470" s="4" t="s">
        <v>70</v>
      </c>
      <c r="H470" s="4" t="s">
        <v>71</v>
      </c>
      <c r="I470" s="4"/>
      <c r="J470" s="4"/>
      <c r="K470" s="4">
        <v>230</v>
      </c>
      <c r="L470" s="4">
        <v>19</v>
      </c>
      <c r="M470" s="4">
        <v>3</v>
      </c>
      <c r="N470" s="4" t="s">
        <v>3</v>
      </c>
      <c r="O470" s="4">
        <v>2</v>
      </c>
      <c r="P470" s="4"/>
      <c r="Q470" s="4"/>
      <c r="R470" s="4"/>
      <c r="S470" s="4"/>
      <c r="T470" s="4"/>
      <c r="U470" s="4"/>
      <c r="V470" s="4"/>
      <c r="W470" s="4"/>
    </row>
    <row r="471" spans="1:23" x14ac:dyDescent="0.2">
      <c r="A471" s="4">
        <v>50</v>
      </c>
      <c r="B471" s="4">
        <v>0</v>
      </c>
      <c r="C471" s="4">
        <v>0</v>
      </c>
      <c r="D471" s="4">
        <v>1</v>
      </c>
      <c r="E471" s="4">
        <v>206</v>
      </c>
      <c r="F471" s="4">
        <f>ROUND(Source!T450,O471)</f>
        <v>0</v>
      </c>
      <c r="G471" s="4" t="s">
        <v>72</v>
      </c>
      <c r="H471" s="4" t="s">
        <v>73</v>
      </c>
      <c r="I471" s="4"/>
      <c r="J471" s="4"/>
      <c r="K471" s="4">
        <v>206</v>
      </c>
      <c r="L471" s="4">
        <v>20</v>
      </c>
      <c r="M471" s="4">
        <v>3</v>
      </c>
      <c r="N471" s="4" t="s">
        <v>3</v>
      </c>
      <c r="O471" s="4">
        <v>2</v>
      </c>
      <c r="P471" s="4"/>
      <c r="Q471" s="4"/>
      <c r="R471" s="4"/>
      <c r="S471" s="4"/>
      <c r="T471" s="4"/>
      <c r="U471" s="4"/>
      <c r="V471" s="4"/>
      <c r="W471" s="4"/>
    </row>
    <row r="472" spans="1:23" x14ac:dyDescent="0.2">
      <c r="A472" s="4">
        <v>50</v>
      </c>
      <c r="B472" s="4">
        <v>0</v>
      </c>
      <c r="C472" s="4">
        <v>0</v>
      </c>
      <c r="D472" s="4">
        <v>1</v>
      </c>
      <c r="E472" s="4">
        <v>207</v>
      </c>
      <c r="F472" s="4">
        <f>Source!U450</f>
        <v>16.794</v>
      </c>
      <c r="G472" s="4" t="s">
        <v>74</v>
      </c>
      <c r="H472" s="4" t="s">
        <v>75</v>
      </c>
      <c r="I472" s="4"/>
      <c r="J472" s="4"/>
      <c r="K472" s="4">
        <v>207</v>
      </c>
      <c r="L472" s="4">
        <v>21</v>
      </c>
      <c r="M472" s="4">
        <v>3</v>
      </c>
      <c r="N472" s="4" t="s">
        <v>3</v>
      </c>
      <c r="O472" s="4">
        <v>-1</v>
      </c>
      <c r="P472" s="4"/>
      <c r="Q472" s="4"/>
      <c r="R472" s="4"/>
      <c r="S472" s="4"/>
      <c r="T472" s="4"/>
      <c r="U472" s="4"/>
      <c r="V472" s="4"/>
      <c r="W472" s="4"/>
    </row>
    <row r="473" spans="1:23" x14ac:dyDescent="0.2">
      <c r="A473" s="4">
        <v>50</v>
      </c>
      <c r="B473" s="4">
        <v>0</v>
      </c>
      <c r="C473" s="4">
        <v>0</v>
      </c>
      <c r="D473" s="4">
        <v>1</v>
      </c>
      <c r="E473" s="4">
        <v>208</v>
      </c>
      <c r="F473" s="4">
        <f>Source!V450</f>
        <v>0</v>
      </c>
      <c r="G473" s="4" t="s">
        <v>76</v>
      </c>
      <c r="H473" s="4" t="s">
        <v>77</v>
      </c>
      <c r="I473" s="4"/>
      <c r="J473" s="4"/>
      <c r="K473" s="4">
        <v>208</v>
      </c>
      <c r="L473" s="4">
        <v>22</v>
      </c>
      <c r="M473" s="4">
        <v>3</v>
      </c>
      <c r="N473" s="4" t="s">
        <v>3</v>
      </c>
      <c r="O473" s="4">
        <v>-1</v>
      </c>
      <c r="P473" s="4"/>
      <c r="Q473" s="4"/>
      <c r="R473" s="4"/>
      <c r="S473" s="4"/>
      <c r="T473" s="4"/>
      <c r="U473" s="4"/>
      <c r="V473" s="4"/>
      <c r="W473" s="4"/>
    </row>
    <row r="474" spans="1:23" x14ac:dyDescent="0.2">
      <c r="A474" s="4">
        <v>50</v>
      </c>
      <c r="B474" s="4">
        <v>0</v>
      </c>
      <c r="C474" s="4">
        <v>0</v>
      </c>
      <c r="D474" s="4">
        <v>1</v>
      </c>
      <c r="E474" s="4">
        <v>209</v>
      </c>
      <c r="F474" s="4">
        <f>ROUND(Source!W450,O474)</f>
        <v>0</v>
      </c>
      <c r="G474" s="4" t="s">
        <v>78</v>
      </c>
      <c r="H474" s="4" t="s">
        <v>79</v>
      </c>
      <c r="I474" s="4"/>
      <c r="J474" s="4"/>
      <c r="K474" s="4">
        <v>209</v>
      </c>
      <c r="L474" s="4">
        <v>23</v>
      </c>
      <c r="M474" s="4">
        <v>3</v>
      </c>
      <c r="N474" s="4" t="s">
        <v>3</v>
      </c>
      <c r="O474" s="4">
        <v>2</v>
      </c>
      <c r="P474" s="4"/>
      <c r="Q474" s="4"/>
      <c r="R474" s="4"/>
      <c r="S474" s="4"/>
      <c r="T474" s="4"/>
      <c r="U474" s="4"/>
      <c r="V474" s="4"/>
      <c r="W474" s="4"/>
    </row>
    <row r="475" spans="1:23" x14ac:dyDescent="0.2">
      <c r="A475" s="4">
        <v>50</v>
      </c>
      <c r="B475" s="4">
        <v>0</v>
      </c>
      <c r="C475" s="4">
        <v>0</v>
      </c>
      <c r="D475" s="4">
        <v>1</v>
      </c>
      <c r="E475" s="4">
        <v>210</v>
      </c>
      <c r="F475" s="4">
        <f>ROUND(Source!X450,O475)</f>
        <v>2216.63</v>
      </c>
      <c r="G475" s="4" t="s">
        <v>80</v>
      </c>
      <c r="H475" s="4" t="s">
        <v>81</v>
      </c>
      <c r="I475" s="4"/>
      <c r="J475" s="4"/>
      <c r="K475" s="4">
        <v>210</v>
      </c>
      <c r="L475" s="4">
        <v>24</v>
      </c>
      <c r="M475" s="4">
        <v>3</v>
      </c>
      <c r="N475" s="4" t="s">
        <v>3</v>
      </c>
      <c r="O475" s="4">
        <v>2</v>
      </c>
      <c r="P475" s="4"/>
      <c r="Q475" s="4"/>
      <c r="R475" s="4"/>
      <c r="S475" s="4"/>
      <c r="T475" s="4"/>
      <c r="U475" s="4"/>
      <c r="V475" s="4"/>
      <c r="W475" s="4"/>
    </row>
    <row r="476" spans="1:23" x14ac:dyDescent="0.2">
      <c r="A476" s="4">
        <v>50</v>
      </c>
      <c r="B476" s="4">
        <v>0</v>
      </c>
      <c r="C476" s="4">
        <v>0</v>
      </c>
      <c r="D476" s="4">
        <v>1</v>
      </c>
      <c r="E476" s="4">
        <v>211</v>
      </c>
      <c r="F476" s="4">
        <f>ROUND(Source!Y450,O476)</f>
        <v>316.66000000000003</v>
      </c>
      <c r="G476" s="4" t="s">
        <v>82</v>
      </c>
      <c r="H476" s="4" t="s">
        <v>83</v>
      </c>
      <c r="I476" s="4"/>
      <c r="J476" s="4"/>
      <c r="K476" s="4">
        <v>211</v>
      </c>
      <c r="L476" s="4">
        <v>25</v>
      </c>
      <c r="M476" s="4">
        <v>3</v>
      </c>
      <c r="N476" s="4" t="s">
        <v>3</v>
      </c>
      <c r="O476" s="4">
        <v>2</v>
      </c>
      <c r="P476" s="4"/>
      <c r="Q476" s="4"/>
      <c r="R476" s="4"/>
      <c r="S476" s="4"/>
      <c r="T476" s="4"/>
      <c r="U476" s="4"/>
      <c r="V476" s="4"/>
      <c r="W476" s="4"/>
    </row>
    <row r="477" spans="1:23" x14ac:dyDescent="0.2">
      <c r="A477" s="4">
        <v>50</v>
      </c>
      <c r="B477" s="4">
        <v>0</v>
      </c>
      <c r="C477" s="4">
        <v>0</v>
      </c>
      <c r="D477" s="4">
        <v>1</v>
      </c>
      <c r="E477" s="4">
        <v>224</v>
      </c>
      <c r="F477" s="4">
        <f>ROUND(Source!AR450,O477)</f>
        <v>257824.71</v>
      </c>
      <c r="G477" s="4" t="s">
        <v>84</v>
      </c>
      <c r="H477" s="4" t="s">
        <v>85</v>
      </c>
      <c r="I477" s="4"/>
      <c r="J477" s="4"/>
      <c r="K477" s="4">
        <v>224</v>
      </c>
      <c r="L477" s="4">
        <v>26</v>
      </c>
      <c r="M477" s="4">
        <v>3</v>
      </c>
      <c r="N477" s="4" t="s">
        <v>3</v>
      </c>
      <c r="O477" s="4">
        <v>2</v>
      </c>
      <c r="P477" s="4"/>
      <c r="Q477" s="4"/>
      <c r="R477" s="4"/>
      <c r="S477" s="4"/>
      <c r="T477" s="4"/>
      <c r="U477" s="4"/>
      <c r="V477" s="4"/>
      <c r="W477" s="4"/>
    </row>
    <row r="478" spans="1:23" x14ac:dyDescent="0.2">
      <c r="A478" s="4">
        <v>50</v>
      </c>
      <c r="B478" s="4">
        <v>1</v>
      </c>
      <c r="C478" s="4">
        <v>0</v>
      </c>
      <c r="D478" s="4">
        <v>2</v>
      </c>
      <c r="E478" s="4">
        <v>0</v>
      </c>
      <c r="F478" s="4">
        <f>ROUND(F477*0.2,O478)</f>
        <v>51564.94</v>
      </c>
      <c r="G478" s="4" t="s">
        <v>86</v>
      </c>
      <c r="H478" s="4" t="s">
        <v>87</v>
      </c>
      <c r="I478" s="4"/>
      <c r="J478" s="4"/>
      <c r="K478" s="4">
        <v>212</v>
      </c>
      <c r="L478" s="4">
        <v>27</v>
      </c>
      <c r="M478" s="4">
        <v>0</v>
      </c>
      <c r="N478" s="4" t="s">
        <v>3</v>
      </c>
      <c r="O478" s="4">
        <v>2</v>
      </c>
      <c r="P478" s="4"/>
      <c r="Q478" s="4"/>
      <c r="R478" s="4"/>
      <c r="S478" s="4"/>
      <c r="T478" s="4"/>
      <c r="U478" s="4"/>
      <c r="V478" s="4"/>
      <c r="W478" s="4"/>
    </row>
    <row r="479" spans="1:23" x14ac:dyDescent="0.2">
      <c r="A479" s="4">
        <v>50</v>
      </c>
      <c r="B479" s="4">
        <v>1</v>
      </c>
      <c r="C479" s="4">
        <v>0</v>
      </c>
      <c r="D479" s="4">
        <v>2</v>
      </c>
      <c r="E479" s="4">
        <v>0</v>
      </c>
      <c r="F479" s="4">
        <f>ROUND(F478+F477,O479)</f>
        <v>309389.65000000002</v>
      </c>
      <c r="G479" s="4" t="s">
        <v>88</v>
      </c>
      <c r="H479" s="4" t="s">
        <v>88</v>
      </c>
      <c r="I479" s="4"/>
      <c r="J479" s="4"/>
      <c r="K479" s="4">
        <v>212</v>
      </c>
      <c r="L479" s="4">
        <v>28</v>
      </c>
      <c r="M479" s="4">
        <v>0</v>
      </c>
      <c r="N479" s="4" t="s">
        <v>3</v>
      </c>
      <c r="O479" s="4">
        <v>2</v>
      </c>
      <c r="P479" s="4"/>
      <c r="Q479" s="4"/>
      <c r="R479" s="4"/>
      <c r="S479" s="4"/>
      <c r="T479" s="4"/>
      <c r="U479" s="4"/>
      <c r="V479" s="4"/>
      <c r="W479" s="4"/>
    </row>
    <row r="481" spans="1:245" x14ac:dyDescent="0.2">
      <c r="A481" s="1">
        <v>4</v>
      </c>
      <c r="B481" s="1">
        <v>1</v>
      </c>
      <c r="C481" s="1"/>
      <c r="D481" s="1">
        <f>ROW(A495)</f>
        <v>495</v>
      </c>
      <c r="E481" s="1"/>
      <c r="F481" s="1" t="s">
        <v>12</v>
      </c>
      <c r="G481" s="1" t="s">
        <v>278</v>
      </c>
      <c r="H481" s="1" t="s">
        <v>3</v>
      </c>
      <c r="I481" s="1">
        <v>0</v>
      </c>
      <c r="J481" s="1"/>
      <c r="K481" s="1">
        <v>-1</v>
      </c>
      <c r="L481" s="1"/>
      <c r="M481" s="1"/>
      <c r="N481" s="1"/>
      <c r="O481" s="1"/>
      <c r="P481" s="1"/>
      <c r="Q481" s="1"/>
      <c r="R481" s="1"/>
      <c r="S481" s="1"/>
      <c r="T481" s="1"/>
      <c r="U481" s="1" t="s">
        <v>3</v>
      </c>
      <c r="V481" s="1">
        <v>0</v>
      </c>
      <c r="W481" s="1"/>
      <c r="X481" s="1"/>
      <c r="Y481" s="1"/>
      <c r="Z481" s="1"/>
      <c r="AA481" s="1"/>
      <c r="AB481" s="1" t="s">
        <v>3</v>
      </c>
      <c r="AC481" s="1" t="s">
        <v>3</v>
      </c>
      <c r="AD481" s="1" t="s">
        <v>3</v>
      </c>
      <c r="AE481" s="1" t="s">
        <v>3</v>
      </c>
      <c r="AF481" s="1" t="s">
        <v>3</v>
      </c>
      <c r="AG481" s="1" t="s">
        <v>3</v>
      </c>
      <c r="AH481" s="1"/>
      <c r="AI481" s="1"/>
      <c r="AJ481" s="1"/>
      <c r="AK481" s="1"/>
      <c r="AL481" s="1"/>
      <c r="AM481" s="1"/>
      <c r="AN481" s="1"/>
      <c r="AO481" s="1"/>
      <c r="AP481" s="1" t="s">
        <v>3</v>
      </c>
      <c r="AQ481" s="1" t="s">
        <v>3</v>
      </c>
      <c r="AR481" s="1" t="s">
        <v>3</v>
      </c>
      <c r="AS481" s="1"/>
      <c r="AT481" s="1"/>
      <c r="AU481" s="1"/>
      <c r="AV481" s="1"/>
      <c r="AW481" s="1"/>
      <c r="AX481" s="1"/>
      <c r="AY481" s="1"/>
      <c r="AZ481" s="1" t="s">
        <v>3</v>
      </c>
      <c r="BA481" s="1"/>
      <c r="BB481" s="1" t="s">
        <v>3</v>
      </c>
      <c r="BC481" s="1" t="s">
        <v>3</v>
      </c>
      <c r="BD481" s="1" t="s">
        <v>3</v>
      </c>
      <c r="BE481" s="1" t="s">
        <v>3</v>
      </c>
      <c r="BF481" s="1" t="s">
        <v>3</v>
      </c>
      <c r="BG481" s="1" t="s">
        <v>3</v>
      </c>
      <c r="BH481" s="1" t="s">
        <v>3</v>
      </c>
      <c r="BI481" s="1" t="s">
        <v>3</v>
      </c>
      <c r="BJ481" s="1" t="s">
        <v>3</v>
      </c>
      <c r="BK481" s="1" t="s">
        <v>3</v>
      </c>
      <c r="BL481" s="1" t="s">
        <v>3</v>
      </c>
      <c r="BM481" s="1" t="s">
        <v>3</v>
      </c>
      <c r="BN481" s="1" t="s">
        <v>3</v>
      </c>
      <c r="BO481" s="1" t="s">
        <v>3</v>
      </c>
      <c r="BP481" s="1" t="s">
        <v>3</v>
      </c>
      <c r="BQ481" s="1"/>
      <c r="BR481" s="1"/>
      <c r="BS481" s="1"/>
      <c r="BT481" s="1"/>
      <c r="BU481" s="1"/>
      <c r="BV481" s="1"/>
      <c r="BW481" s="1"/>
      <c r="BX481" s="1">
        <v>0</v>
      </c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>
        <v>0</v>
      </c>
    </row>
    <row r="483" spans="1:245" x14ac:dyDescent="0.2">
      <c r="A483" s="2">
        <v>52</v>
      </c>
      <c r="B483" s="2">
        <f t="shared" ref="B483:G483" si="243">B495</f>
        <v>1</v>
      </c>
      <c r="C483" s="2">
        <f t="shared" si="243"/>
        <v>4</v>
      </c>
      <c r="D483" s="2">
        <f t="shared" si="243"/>
        <v>481</v>
      </c>
      <c r="E483" s="2">
        <f t="shared" si="243"/>
        <v>0</v>
      </c>
      <c r="F483" s="2" t="str">
        <f t="shared" si="243"/>
        <v>Новый раздел</v>
      </c>
      <c r="G483" s="2" t="str">
        <f t="shared" si="243"/>
        <v>Устройство / ремонт спортивной площадки (коробка)</v>
      </c>
      <c r="H483" s="2"/>
      <c r="I483" s="2"/>
      <c r="J483" s="2"/>
      <c r="K483" s="2"/>
      <c r="L483" s="2"/>
      <c r="M483" s="2"/>
      <c r="N483" s="2"/>
      <c r="O483" s="2">
        <f t="shared" ref="O483:AT483" si="244">O495</f>
        <v>1023377</v>
      </c>
      <c r="P483" s="2">
        <f t="shared" si="244"/>
        <v>957122.85</v>
      </c>
      <c r="Q483" s="2">
        <f t="shared" si="244"/>
        <v>2705.72</v>
      </c>
      <c r="R483" s="2">
        <f t="shared" si="244"/>
        <v>178</v>
      </c>
      <c r="S483" s="2">
        <f t="shared" si="244"/>
        <v>63548.43</v>
      </c>
      <c r="T483" s="2">
        <f t="shared" si="244"/>
        <v>0</v>
      </c>
      <c r="U483" s="2">
        <f t="shared" si="244"/>
        <v>326.43682999999993</v>
      </c>
      <c r="V483" s="2">
        <f t="shared" si="244"/>
        <v>0</v>
      </c>
      <c r="W483" s="2">
        <f t="shared" si="244"/>
        <v>0</v>
      </c>
      <c r="X483" s="2">
        <f t="shared" si="244"/>
        <v>44483.9</v>
      </c>
      <c r="Y483" s="2">
        <f t="shared" si="244"/>
        <v>6354.84</v>
      </c>
      <c r="Z483" s="2">
        <f t="shared" si="244"/>
        <v>0</v>
      </c>
      <c r="AA483" s="2">
        <f t="shared" si="244"/>
        <v>0</v>
      </c>
      <c r="AB483" s="2">
        <f t="shared" si="244"/>
        <v>1023377</v>
      </c>
      <c r="AC483" s="2">
        <f t="shared" si="244"/>
        <v>957122.85</v>
      </c>
      <c r="AD483" s="2">
        <f t="shared" si="244"/>
        <v>2705.72</v>
      </c>
      <c r="AE483" s="2">
        <f t="shared" si="244"/>
        <v>178</v>
      </c>
      <c r="AF483" s="2">
        <f t="shared" si="244"/>
        <v>63548.43</v>
      </c>
      <c r="AG483" s="2">
        <f t="shared" si="244"/>
        <v>0</v>
      </c>
      <c r="AH483" s="2">
        <f t="shared" si="244"/>
        <v>326.43682999999993</v>
      </c>
      <c r="AI483" s="2">
        <f t="shared" si="244"/>
        <v>0</v>
      </c>
      <c r="AJ483" s="2">
        <f t="shared" si="244"/>
        <v>0</v>
      </c>
      <c r="AK483" s="2">
        <f t="shared" si="244"/>
        <v>44483.9</v>
      </c>
      <c r="AL483" s="2">
        <f t="shared" si="244"/>
        <v>6354.84</v>
      </c>
      <c r="AM483" s="2">
        <f t="shared" si="244"/>
        <v>0</v>
      </c>
      <c r="AN483" s="2">
        <f t="shared" si="244"/>
        <v>0</v>
      </c>
      <c r="AO483" s="2">
        <f t="shared" si="244"/>
        <v>0</v>
      </c>
      <c r="AP483" s="2">
        <f t="shared" si="244"/>
        <v>0</v>
      </c>
      <c r="AQ483" s="2">
        <f t="shared" si="244"/>
        <v>0</v>
      </c>
      <c r="AR483" s="2">
        <f t="shared" si="244"/>
        <v>1074218.1100000001</v>
      </c>
      <c r="AS483" s="2">
        <f t="shared" si="244"/>
        <v>924500</v>
      </c>
      <c r="AT483" s="2">
        <f t="shared" si="244"/>
        <v>0</v>
      </c>
      <c r="AU483" s="2">
        <f t="shared" ref="AU483:BZ483" si="245">AU495</f>
        <v>149718.10999999999</v>
      </c>
      <c r="AV483" s="2">
        <f t="shared" si="245"/>
        <v>957122.85</v>
      </c>
      <c r="AW483" s="2">
        <f t="shared" si="245"/>
        <v>957122.85</v>
      </c>
      <c r="AX483" s="2">
        <f t="shared" si="245"/>
        <v>0</v>
      </c>
      <c r="AY483" s="2">
        <f t="shared" si="245"/>
        <v>957122.85</v>
      </c>
      <c r="AZ483" s="2">
        <f t="shared" si="245"/>
        <v>0</v>
      </c>
      <c r="BA483" s="2">
        <f t="shared" si="245"/>
        <v>0</v>
      </c>
      <c r="BB483" s="2">
        <f t="shared" si="245"/>
        <v>0</v>
      </c>
      <c r="BC483" s="2">
        <f t="shared" si="245"/>
        <v>0</v>
      </c>
      <c r="BD483" s="2">
        <f t="shared" si="245"/>
        <v>0</v>
      </c>
      <c r="BE483" s="2">
        <f t="shared" si="245"/>
        <v>0</v>
      </c>
      <c r="BF483" s="2">
        <f t="shared" si="245"/>
        <v>0</v>
      </c>
      <c r="BG483" s="2">
        <f t="shared" si="245"/>
        <v>0</v>
      </c>
      <c r="BH483" s="2">
        <f t="shared" si="245"/>
        <v>0</v>
      </c>
      <c r="BI483" s="2">
        <f t="shared" si="245"/>
        <v>0</v>
      </c>
      <c r="BJ483" s="2">
        <f t="shared" si="245"/>
        <v>0</v>
      </c>
      <c r="BK483" s="2">
        <f t="shared" si="245"/>
        <v>0</v>
      </c>
      <c r="BL483" s="2">
        <f t="shared" si="245"/>
        <v>0</v>
      </c>
      <c r="BM483" s="2">
        <f t="shared" si="245"/>
        <v>0</v>
      </c>
      <c r="BN483" s="2">
        <f t="shared" si="245"/>
        <v>0</v>
      </c>
      <c r="BO483" s="2">
        <f t="shared" si="245"/>
        <v>0</v>
      </c>
      <c r="BP483" s="2">
        <f t="shared" si="245"/>
        <v>0</v>
      </c>
      <c r="BQ483" s="2">
        <f t="shared" si="245"/>
        <v>0</v>
      </c>
      <c r="BR483" s="2">
        <f t="shared" si="245"/>
        <v>0</v>
      </c>
      <c r="BS483" s="2">
        <f t="shared" si="245"/>
        <v>0</v>
      </c>
      <c r="BT483" s="2">
        <f t="shared" si="245"/>
        <v>0</v>
      </c>
      <c r="BU483" s="2">
        <f t="shared" si="245"/>
        <v>0</v>
      </c>
      <c r="BV483" s="2">
        <f t="shared" si="245"/>
        <v>0</v>
      </c>
      <c r="BW483" s="2">
        <f t="shared" si="245"/>
        <v>0</v>
      </c>
      <c r="BX483" s="2">
        <f t="shared" si="245"/>
        <v>0</v>
      </c>
      <c r="BY483" s="2">
        <f t="shared" si="245"/>
        <v>0</v>
      </c>
      <c r="BZ483" s="2">
        <f t="shared" si="245"/>
        <v>0</v>
      </c>
      <c r="CA483" s="2">
        <f t="shared" ref="CA483:DF483" si="246">CA495</f>
        <v>1074218.1100000001</v>
      </c>
      <c r="CB483" s="2">
        <f t="shared" si="246"/>
        <v>924500</v>
      </c>
      <c r="CC483" s="2">
        <f t="shared" si="246"/>
        <v>0</v>
      </c>
      <c r="CD483" s="2">
        <f t="shared" si="246"/>
        <v>149718.10999999999</v>
      </c>
      <c r="CE483" s="2">
        <f t="shared" si="246"/>
        <v>957122.85</v>
      </c>
      <c r="CF483" s="2">
        <f t="shared" si="246"/>
        <v>957122.85</v>
      </c>
      <c r="CG483" s="2">
        <f t="shared" si="246"/>
        <v>0</v>
      </c>
      <c r="CH483" s="2">
        <f t="shared" si="246"/>
        <v>957122.85</v>
      </c>
      <c r="CI483" s="2">
        <f t="shared" si="246"/>
        <v>0</v>
      </c>
      <c r="CJ483" s="2">
        <f t="shared" si="246"/>
        <v>0</v>
      </c>
      <c r="CK483" s="2">
        <f t="shared" si="246"/>
        <v>0</v>
      </c>
      <c r="CL483" s="2">
        <f t="shared" si="246"/>
        <v>0</v>
      </c>
      <c r="CM483" s="2">
        <f t="shared" si="246"/>
        <v>0</v>
      </c>
      <c r="CN483" s="2">
        <f t="shared" si="246"/>
        <v>0</v>
      </c>
      <c r="CO483" s="2">
        <f t="shared" si="246"/>
        <v>0</v>
      </c>
      <c r="CP483" s="2">
        <f t="shared" si="246"/>
        <v>0</v>
      </c>
      <c r="CQ483" s="2">
        <f t="shared" si="246"/>
        <v>0</v>
      </c>
      <c r="CR483" s="2">
        <f t="shared" si="246"/>
        <v>0</v>
      </c>
      <c r="CS483" s="2">
        <f t="shared" si="246"/>
        <v>0</v>
      </c>
      <c r="CT483" s="2">
        <f t="shared" si="246"/>
        <v>0</v>
      </c>
      <c r="CU483" s="2">
        <f t="shared" si="246"/>
        <v>0</v>
      </c>
      <c r="CV483" s="2">
        <f t="shared" si="246"/>
        <v>0</v>
      </c>
      <c r="CW483" s="2">
        <f t="shared" si="246"/>
        <v>0</v>
      </c>
      <c r="CX483" s="2">
        <f t="shared" si="246"/>
        <v>0</v>
      </c>
      <c r="CY483" s="2">
        <f t="shared" si="246"/>
        <v>0</v>
      </c>
      <c r="CZ483" s="2">
        <f t="shared" si="246"/>
        <v>0</v>
      </c>
      <c r="DA483" s="2">
        <f t="shared" si="246"/>
        <v>0</v>
      </c>
      <c r="DB483" s="2">
        <f t="shared" si="246"/>
        <v>0</v>
      </c>
      <c r="DC483" s="2">
        <f t="shared" si="246"/>
        <v>0</v>
      </c>
      <c r="DD483" s="2">
        <f t="shared" si="246"/>
        <v>0</v>
      </c>
      <c r="DE483" s="2">
        <f t="shared" si="246"/>
        <v>0</v>
      </c>
      <c r="DF483" s="2">
        <f t="shared" si="246"/>
        <v>0</v>
      </c>
      <c r="DG483" s="3">
        <f t="shared" ref="DG483:EL483" si="247">DG495</f>
        <v>0</v>
      </c>
      <c r="DH483" s="3">
        <f t="shared" si="247"/>
        <v>0</v>
      </c>
      <c r="DI483" s="3">
        <f t="shared" si="247"/>
        <v>0</v>
      </c>
      <c r="DJ483" s="3">
        <f t="shared" si="247"/>
        <v>0</v>
      </c>
      <c r="DK483" s="3">
        <f t="shared" si="247"/>
        <v>0</v>
      </c>
      <c r="DL483" s="3">
        <f t="shared" si="247"/>
        <v>0</v>
      </c>
      <c r="DM483" s="3">
        <f t="shared" si="247"/>
        <v>0</v>
      </c>
      <c r="DN483" s="3">
        <f t="shared" si="247"/>
        <v>0</v>
      </c>
      <c r="DO483" s="3">
        <f t="shared" si="247"/>
        <v>0</v>
      </c>
      <c r="DP483" s="3">
        <f t="shared" si="247"/>
        <v>0</v>
      </c>
      <c r="DQ483" s="3">
        <f t="shared" si="247"/>
        <v>0</v>
      </c>
      <c r="DR483" s="3">
        <f t="shared" si="247"/>
        <v>0</v>
      </c>
      <c r="DS483" s="3">
        <f t="shared" si="247"/>
        <v>0</v>
      </c>
      <c r="DT483" s="3">
        <f t="shared" si="247"/>
        <v>0</v>
      </c>
      <c r="DU483" s="3">
        <f t="shared" si="247"/>
        <v>0</v>
      </c>
      <c r="DV483" s="3">
        <f t="shared" si="247"/>
        <v>0</v>
      </c>
      <c r="DW483" s="3">
        <f t="shared" si="247"/>
        <v>0</v>
      </c>
      <c r="DX483" s="3">
        <f t="shared" si="247"/>
        <v>0</v>
      </c>
      <c r="DY483" s="3">
        <f t="shared" si="247"/>
        <v>0</v>
      </c>
      <c r="DZ483" s="3">
        <f t="shared" si="247"/>
        <v>0</v>
      </c>
      <c r="EA483" s="3">
        <f t="shared" si="247"/>
        <v>0</v>
      </c>
      <c r="EB483" s="3">
        <f t="shared" si="247"/>
        <v>0</v>
      </c>
      <c r="EC483" s="3">
        <f t="shared" si="247"/>
        <v>0</v>
      </c>
      <c r="ED483" s="3">
        <f t="shared" si="247"/>
        <v>0</v>
      </c>
      <c r="EE483" s="3">
        <f t="shared" si="247"/>
        <v>0</v>
      </c>
      <c r="EF483" s="3">
        <f t="shared" si="247"/>
        <v>0</v>
      </c>
      <c r="EG483" s="3">
        <f t="shared" si="247"/>
        <v>0</v>
      </c>
      <c r="EH483" s="3">
        <f t="shared" si="247"/>
        <v>0</v>
      </c>
      <c r="EI483" s="3">
        <f t="shared" si="247"/>
        <v>0</v>
      </c>
      <c r="EJ483" s="3">
        <f t="shared" si="247"/>
        <v>0</v>
      </c>
      <c r="EK483" s="3">
        <f t="shared" si="247"/>
        <v>0</v>
      </c>
      <c r="EL483" s="3">
        <f t="shared" si="247"/>
        <v>0</v>
      </c>
      <c r="EM483" s="3">
        <f t="shared" ref="EM483:FR483" si="248">EM495</f>
        <v>0</v>
      </c>
      <c r="EN483" s="3">
        <f t="shared" si="248"/>
        <v>0</v>
      </c>
      <c r="EO483" s="3">
        <f t="shared" si="248"/>
        <v>0</v>
      </c>
      <c r="EP483" s="3">
        <f t="shared" si="248"/>
        <v>0</v>
      </c>
      <c r="EQ483" s="3">
        <f t="shared" si="248"/>
        <v>0</v>
      </c>
      <c r="ER483" s="3">
        <f t="shared" si="248"/>
        <v>0</v>
      </c>
      <c r="ES483" s="3">
        <f t="shared" si="248"/>
        <v>0</v>
      </c>
      <c r="ET483" s="3">
        <f t="shared" si="248"/>
        <v>0</v>
      </c>
      <c r="EU483" s="3">
        <f t="shared" si="248"/>
        <v>0</v>
      </c>
      <c r="EV483" s="3">
        <f t="shared" si="248"/>
        <v>0</v>
      </c>
      <c r="EW483" s="3">
        <f t="shared" si="248"/>
        <v>0</v>
      </c>
      <c r="EX483" s="3">
        <f t="shared" si="248"/>
        <v>0</v>
      </c>
      <c r="EY483" s="3">
        <f t="shared" si="248"/>
        <v>0</v>
      </c>
      <c r="EZ483" s="3">
        <f t="shared" si="248"/>
        <v>0</v>
      </c>
      <c r="FA483" s="3">
        <f t="shared" si="248"/>
        <v>0</v>
      </c>
      <c r="FB483" s="3">
        <f t="shared" si="248"/>
        <v>0</v>
      </c>
      <c r="FC483" s="3">
        <f t="shared" si="248"/>
        <v>0</v>
      </c>
      <c r="FD483" s="3">
        <f t="shared" si="248"/>
        <v>0</v>
      </c>
      <c r="FE483" s="3">
        <f t="shared" si="248"/>
        <v>0</v>
      </c>
      <c r="FF483" s="3">
        <f t="shared" si="248"/>
        <v>0</v>
      </c>
      <c r="FG483" s="3">
        <f t="shared" si="248"/>
        <v>0</v>
      </c>
      <c r="FH483" s="3">
        <f t="shared" si="248"/>
        <v>0</v>
      </c>
      <c r="FI483" s="3">
        <f t="shared" si="248"/>
        <v>0</v>
      </c>
      <c r="FJ483" s="3">
        <f t="shared" si="248"/>
        <v>0</v>
      </c>
      <c r="FK483" s="3">
        <f t="shared" si="248"/>
        <v>0</v>
      </c>
      <c r="FL483" s="3">
        <f t="shared" si="248"/>
        <v>0</v>
      </c>
      <c r="FM483" s="3">
        <f t="shared" si="248"/>
        <v>0</v>
      </c>
      <c r="FN483" s="3">
        <f t="shared" si="248"/>
        <v>0</v>
      </c>
      <c r="FO483" s="3">
        <f t="shared" si="248"/>
        <v>0</v>
      </c>
      <c r="FP483" s="3">
        <f t="shared" si="248"/>
        <v>0</v>
      </c>
      <c r="FQ483" s="3">
        <f t="shared" si="248"/>
        <v>0</v>
      </c>
      <c r="FR483" s="3">
        <f t="shared" si="248"/>
        <v>0</v>
      </c>
      <c r="FS483" s="3">
        <f t="shared" ref="FS483:GX483" si="249">FS495</f>
        <v>0</v>
      </c>
      <c r="FT483" s="3">
        <f t="shared" si="249"/>
        <v>0</v>
      </c>
      <c r="FU483" s="3">
        <f t="shared" si="249"/>
        <v>0</v>
      </c>
      <c r="FV483" s="3">
        <f t="shared" si="249"/>
        <v>0</v>
      </c>
      <c r="FW483" s="3">
        <f t="shared" si="249"/>
        <v>0</v>
      </c>
      <c r="FX483" s="3">
        <f t="shared" si="249"/>
        <v>0</v>
      </c>
      <c r="FY483" s="3">
        <f t="shared" si="249"/>
        <v>0</v>
      </c>
      <c r="FZ483" s="3">
        <f t="shared" si="249"/>
        <v>0</v>
      </c>
      <c r="GA483" s="3">
        <f t="shared" si="249"/>
        <v>0</v>
      </c>
      <c r="GB483" s="3">
        <f t="shared" si="249"/>
        <v>0</v>
      </c>
      <c r="GC483" s="3">
        <f t="shared" si="249"/>
        <v>0</v>
      </c>
      <c r="GD483" s="3">
        <f t="shared" si="249"/>
        <v>0</v>
      </c>
      <c r="GE483" s="3">
        <f t="shared" si="249"/>
        <v>0</v>
      </c>
      <c r="GF483" s="3">
        <f t="shared" si="249"/>
        <v>0</v>
      </c>
      <c r="GG483" s="3">
        <f t="shared" si="249"/>
        <v>0</v>
      </c>
      <c r="GH483" s="3">
        <f t="shared" si="249"/>
        <v>0</v>
      </c>
      <c r="GI483" s="3">
        <f t="shared" si="249"/>
        <v>0</v>
      </c>
      <c r="GJ483" s="3">
        <f t="shared" si="249"/>
        <v>0</v>
      </c>
      <c r="GK483" s="3">
        <f t="shared" si="249"/>
        <v>0</v>
      </c>
      <c r="GL483" s="3">
        <f t="shared" si="249"/>
        <v>0</v>
      </c>
      <c r="GM483" s="3">
        <f t="shared" si="249"/>
        <v>0</v>
      </c>
      <c r="GN483" s="3">
        <f t="shared" si="249"/>
        <v>0</v>
      </c>
      <c r="GO483" s="3">
        <f t="shared" si="249"/>
        <v>0</v>
      </c>
      <c r="GP483" s="3">
        <f t="shared" si="249"/>
        <v>0</v>
      </c>
      <c r="GQ483" s="3">
        <f t="shared" si="249"/>
        <v>0</v>
      </c>
      <c r="GR483" s="3">
        <f t="shared" si="249"/>
        <v>0</v>
      </c>
      <c r="GS483" s="3">
        <f t="shared" si="249"/>
        <v>0</v>
      </c>
      <c r="GT483" s="3">
        <f t="shared" si="249"/>
        <v>0</v>
      </c>
      <c r="GU483" s="3">
        <f t="shared" si="249"/>
        <v>0</v>
      </c>
      <c r="GV483" s="3">
        <f t="shared" si="249"/>
        <v>0</v>
      </c>
      <c r="GW483" s="3">
        <f t="shared" si="249"/>
        <v>0</v>
      </c>
      <c r="GX483" s="3">
        <f t="shared" si="249"/>
        <v>0</v>
      </c>
    </row>
    <row r="485" spans="1:245" x14ac:dyDescent="0.2">
      <c r="A485">
        <v>17</v>
      </c>
      <c r="B485">
        <v>1</v>
      </c>
      <c r="C485">
        <f>ROW(SmtRes!A134)</f>
        <v>134</v>
      </c>
      <c r="D485">
        <f>ROW(EtalonRes!A130)</f>
        <v>130</v>
      </c>
      <c r="E485" t="s">
        <v>107</v>
      </c>
      <c r="F485" t="s">
        <v>184</v>
      </c>
      <c r="G485" t="s">
        <v>185</v>
      </c>
      <c r="H485" t="s">
        <v>186</v>
      </c>
      <c r="I485">
        <f>ROUND(36/100,9)</f>
        <v>0.36</v>
      </c>
      <c r="J485">
        <v>0</v>
      </c>
      <c r="O485">
        <f t="shared" ref="O485:O493" si="250">ROUND(CP485,2)</f>
        <v>35429.83</v>
      </c>
      <c r="P485">
        <f t="shared" ref="P485:P493" si="251">ROUND(CQ485*I485,2)</f>
        <v>0</v>
      </c>
      <c r="Q485">
        <f t="shared" ref="Q485:Q493" si="252">ROUND(CR485*I485,2)</f>
        <v>0</v>
      </c>
      <c r="R485">
        <f t="shared" ref="R485:R493" si="253">ROUND(CS485*I485,2)</f>
        <v>0</v>
      </c>
      <c r="S485">
        <f t="shared" ref="S485:S493" si="254">ROUND(CT485*I485,2)</f>
        <v>35429.83</v>
      </c>
      <c r="T485">
        <f t="shared" ref="T485:T493" si="255">ROUND(CU485*I485,2)</f>
        <v>0</v>
      </c>
      <c r="U485">
        <f t="shared" ref="U485:U493" si="256">CV485*I485</f>
        <v>209.51999999999998</v>
      </c>
      <c r="V485">
        <f t="shared" ref="V485:V493" si="257">CW485*I485</f>
        <v>0</v>
      </c>
      <c r="W485">
        <f t="shared" ref="W485:W493" si="258">ROUND(CX485*I485,2)</f>
        <v>0</v>
      </c>
      <c r="X485">
        <f t="shared" ref="X485:X493" si="259">ROUND(CY485,2)</f>
        <v>24800.880000000001</v>
      </c>
      <c r="Y485">
        <f t="shared" ref="Y485:Y493" si="260">ROUND(CZ485,2)</f>
        <v>3542.98</v>
      </c>
      <c r="AA485">
        <v>55574044</v>
      </c>
      <c r="AB485">
        <f t="shared" ref="AB485:AB493" si="261">ROUND((AC485+AD485+AF485),6)</f>
        <v>98416.2</v>
      </c>
      <c r="AC485">
        <f t="shared" ref="AC485:AC493" si="262">ROUND((ES485),6)</f>
        <v>0</v>
      </c>
      <c r="AD485">
        <f t="shared" ref="AD485:AD493" si="263">ROUND((((ET485)-(EU485))+AE485),6)</f>
        <v>0</v>
      </c>
      <c r="AE485">
        <f t="shared" ref="AE485:AE493" si="264">ROUND((EU485),6)</f>
        <v>0</v>
      </c>
      <c r="AF485">
        <f t="shared" ref="AF485:AF493" si="265">ROUND((EV485),6)</f>
        <v>98416.2</v>
      </c>
      <c r="AG485">
        <f t="shared" ref="AG485:AG493" si="266">ROUND((AP485),6)</f>
        <v>0</v>
      </c>
      <c r="AH485">
        <f t="shared" ref="AH485:AH493" si="267">(EW485)</f>
        <v>582</v>
      </c>
      <c r="AI485">
        <f t="shared" ref="AI485:AI493" si="268">(EX485)</f>
        <v>0</v>
      </c>
      <c r="AJ485">
        <f t="shared" ref="AJ485:AJ493" si="269">(AS485)</f>
        <v>0</v>
      </c>
      <c r="AK485">
        <v>98416.2</v>
      </c>
      <c r="AL485">
        <v>0</v>
      </c>
      <c r="AM485">
        <v>0</v>
      </c>
      <c r="AN485">
        <v>0</v>
      </c>
      <c r="AO485">
        <v>98416.2</v>
      </c>
      <c r="AP485">
        <v>0</v>
      </c>
      <c r="AQ485">
        <v>582</v>
      </c>
      <c r="AR485">
        <v>0</v>
      </c>
      <c r="AS485">
        <v>0</v>
      </c>
      <c r="AT485">
        <v>70</v>
      </c>
      <c r="AU485">
        <v>10</v>
      </c>
      <c r="AV485">
        <v>1</v>
      </c>
      <c r="AW485">
        <v>1</v>
      </c>
      <c r="AZ485">
        <v>1</v>
      </c>
      <c r="BA485">
        <v>1</v>
      </c>
      <c r="BB485">
        <v>1</v>
      </c>
      <c r="BC485">
        <v>1</v>
      </c>
      <c r="BD485" t="s">
        <v>3</v>
      </c>
      <c r="BE485" t="s">
        <v>3</v>
      </c>
      <c r="BF485" t="s">
        <v>3</v>
      </c>
      <c r="BG485" t="s">
        <v>3</v>
      </c>
      <c r="BH485">
        <v>0</v>
      </c>
      <c r="BI485">
        <v>4</v>
      </c>
      <c r="BJ485" t="s">
        <v>187</v>
      </c>
      <c r="BM485">
        <v>0</v>
      </c>
      <c r="BN485">
        <v>0</v>
      </c>
      <c r="BO485" t="s">
        <v>3</v>
      </c>
      <c r="BP485">
        <v>0</v>
      </c>
      <c r="BQ485">
        <v>1</v>
      </c>
      <c r="BR485">
        <v>0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 t="s">
        <v>3</v>
      </c>
      <c r="BZ485">
        <v>70</v>
      </c>
      <c r="CA485">
        <v>10</v>
      </c>
      <c r="CE485">
        <v>0</v>
      </c>
      <c r="CF485">
        <v>0</v>
      </c>
      <c r="CG485">
        <v>0</v>
      </c>
      <c r="CM485">
        <v>0</v>
      </c>
      <c r="CN485" t="s">
        <v>3</v>
      </c>
      <c r="CO485">
        <v>0</v>
      </c>
      <c r="CP485">
        <f t="shared" ref="CP485:CP493" si="270">(P485+Q485+S485)</f>
        <v>35429.83</v>
      </c>
      <c r="CQ485">
        <f t="shared" ref="CQ485:CQ493" si="271">(AC485*BC485*AW485)</f>
        <v>0</v>
      </c>
      <c r="CR485">
        <f t="shared" ref="CR485:CR493" si="272">((((ET485)*BB485-(EU485)*BS485)+AE485*BS485)*AV485)</f>
        <v>0</v>
      </c>
      <c r="CS485">
        <f t="shared" ref="CS485:CS493" si="273">(AE485*BS485*AV485)</f>
        <v>0</v>
      </c>
      <c r="CT485">
        <f t="shared" ref="CT485:CT493" si="274">(AF485*BA485*AV485)</f>
        <v>98416.2</v>
      </c>
      <c r="CU485">
        <f t="shared" ref="CU485:CU493" si="275">AG485</f>
        <v>0</v>
      </c>
      <c r="CV485">
        <f t="shared" ref="CV485:CV493" si="276">(AH485*AV485)</f>
        <v>582</v>
      </c>
      <c r="CW485">
        <f t="shared" ref="CW485:CW493" si="277">AI485</f>
        <v>0</v>
      </c>
      <c r="CX485">
        <f t="shared" ref="CX485:CX493" si="278">AJ485</f>
        <v>0</v>
      </c>
      <c r="CY485">
        <f t="shared" ref="CY485:CY493" si="279">((S485*BZ485)/100)</f>
        <v>24800.881000000001</v>
      </c>
      <c r="CZ485">
        <f t="shared" ref="CZ485:CZ493" si="280">((S485*CA485)/100)</f>
        <v>3542.9830000000006</v>
      </c>
      <c r="DC485" t="s">
        <v>3</v>
      </c>
      <c r="DD485" t="s">
        <v>3</v>
      </c>
      <c r="DE485" t="s">
        <v>3</v>
      </c>
      <c r="DF485" t="s">
        <v>3</v>
      </c>
      <c r="DG485" t="s">
        <v>3</v>
      </c>
      <c r="DH485" t="s">
        <v>3</v>
      </c>
      <c r="DI485" t="s">
        <v>3</v>
      </c>
      <c r="DJ485" t="s">
        <v>3</v>
      </c>
      <c r="DK485" t="s">
        <v>3</v>
      </c>
      <c r="DL485" t="s">
        <v>3</v>
      </c>
      <c r="DM485" t="s">
        <v>3</v>
      </c>
      <c r="DN485">
        <v>0</v>
      </c>
      <c r="DO485">
        <v>0</v>
      </c>
      <c r="DP485">
        <v>1</v>
      </c>
      <c r="DQ485">
        <v>1</v>
      </c>
      <c r="DU485">
        <v>1013</v>
      </c>
      <c r="DV485" t="s">
        <v>186</v>
      </c>
      <c r="DW485" t="s">
        <v>186</v>
      </c>
      <c r="DX485">
        <v>1</v>
      </c>
      <c r="EE485">
        <v>55317522</v>
      </c>
      <c r="EF485">
        <v>1</v>
      </c>
      <c r="EG485" t="s">
        <v>19</v>
      </c>
      <c r="EH485">
        <v>0</v>
      </c>
      <c r="EI485" t="s">
        <v>3</v>
      </c>
      <c r="EJ485">
        <v>4</v>
      </c>
      <c r="EK485">
        <v>0</v>
      </c>
      <c r="EL485" t="s">
        <v>20</v>
      </c>
      <c r="EM485" t="s">
        <v>21</v>
      </c>
      <c r="EO485" t="s">
        <v>3</v>
      </c>
      <c r="EQ485">
        <v>0</v>
      </c>
      <c r="ER485">
        <v>98416.2</v>
      </c>
      <c r="ES485">
        <v>0</v>
      </c>
      <c r="ET485">
        <v>0</v>
      </c>
      <c r="EU485">
        <v>0</v>
      </c>
      <c r="EV485">
        <v>98416.2</v>
      </c>
      <c r="EW485">
        <v>582</v>
      </c>
      <c r="EX485">
        <v>0</v>
      </c>
      <c r="EY485">
        <v>0</v>
      </c>
      <c r="FQ485">
        <v>0</v>
      </c>
      <c r="FR485">
        <f t="shared" ref="FR485:FR493" si="281">ROUND(IF(AND(BH485=3,BI485=3),P485,0),2)</f>
        <v>0</v>
      </c>
      <c r="FS485">
        <v>0</v>
      </c>
      <c r="FX485">
        <v>70</v>
      </c>
      <c r="FY485">
        <v>10</v>
      </c>
      <c r="GA485" t="s">
        <v>3</v>
      </c>
      <c r="GD485">
        <v>0</v>
      </c>
      <c r="GF485">
        <v>-2060657684</v>
      </c>
      <c r="GG485">
        <v>2</v>
      </c>
      <c r="GH485">
        <v>1</v>
      </c>
      <c r="GI485">
        <v>-2</v>
      </c>
      <c r="GJ485">
        <v>0</v>
      </c>
      <c r="GK485">
        <f>ROUND(R485*(R12)/100,2)</f>
        <v>0</v>
      </c>
      <c r="GL485">
        <f t="shared" ref="GL485:GL493" si="282">ROUND(IF(AND(BH485=3,BI485=3,FS485&lt;&gt;0),P485,0),2)</f>
        <v>0</v>
      </c>
      <c r="GM485">
        <f>ROUND(O485+X485+Y485+GK485,2)+GX485</f>
        <v>63773.69</v>
      </c>
      <c r="GN485">
        <f>IF(OR(BI485=0,BI485=1),ROUND(O485+X485+Y485+GK485,2),0)</f>
        <v>0</v>
      </c>
      <c r="GO485">
        <f>IF(BI485=2,ROUND(O485+X485+Y485+GK485,2),0)</f>
        <v>0</v>
      </c>
      <c r="GP485">
        <f>IF(BI485=4,ROUND(O485+X485+Y485+GK485,2)+GX485,0)</f>
        <v>63773.69</v>
      </c>
      <c r="GR485">
        <v>0</v>
      </c>
      <c r="GS485">
        <v>3</v>
      </c>
      <c r="GT485">
        <v>0</v>
      </c>
      <c r="GU485" t="s">
        <v>3</v>
      </c>
      <c r="GV485">
        <f t="shared" ref="GV485:GV493" si="283">ROUND((GT485),6)</f>
        <v>0</v>
      </c>
      <c r="GW485">
        <v>1</v>
      </c>
      <c r="GX485">
        <f t="shared" ref="GX485:GX493" si="284">ROUND(HC485*I485,2)</f>
        <v>0</v>
      </c>
      <c r="HA485">
        <v>0</v>
      </c>
      <c r="HB485">
        <v>0</v>
      </c>
      <c r="HC485">
        <f t="shared" ref="HC485:HC493" si="285">GV485*GW485</f>
        <v>0</v>
      </c>
      <c r="IK485">
        <v>0</v>
      </c>
    </row>
    <row r="486" spans="1:245" x14ac:dyDescent="0.2">
      <c r="A486">
        <v>17</v>
      </c>
      <c r="B486">
        <v>1</v>
      </c>
      <c r="C486">
        <f>ROW(SmtRes!A135)</f>
        <v>135</v>
      </c>
      <c r="D486">
        <f>ROW(EtalonRes!A131)</f>
        <v>131</v>
      </c>
      <c r="E486" t="s">
        <v>112</v>
      </c>
      <c r="F486" t="s">
        <v>189</v>
      </c>
      <c r="G486" t="s">
        <v>279</v>
      </c>
      <c r="H486" t="s">
        <v>191</v>
      </c>
      <c r="I486">
        <f>ROUND(5.18/100,9)</f>
        <v>5.1799999999999999E-2</v>
      </c>
      <c r="J486">
        <v>0</v>
      </c>
      <c r="O486">
        <f t="shared" si="250"/>
        <v>576.54999999999995</v>
      </c>
      <c r="P486">
        <f t="shared" si="251"/>
        <v>0</v>
      </c>
      <c r="Q486">
        <f t="shared" si="252"/>
        <v>0</v>
      </c>
      <c r="R486">
        <f t="shared" si="253"/>
        <v>0</v>
      </c>
      <c r="S486">
        <f t="shared" si="254"/>
        <v>576.54999999999995</v>
      </c>
      <c r="T486">
        <f t="shared" si="255"/>
        <v>0</v>
      </c>
      <c r="U486">
        <f t="shared" si="256"/>
        <v>4.2994000000000003</v>
      </c>
      <c r="V486">
        <f t="shared" si="257"/>
        <v>0</v>
      </c>
      <c r="W486">
        <f t="shared" si="258"/>
        <v>0</v>
      </c>
      <c r="X486">
        <f t="shared" si="259"/>
        <v>403.59</v>
      </c>
      <c r="Y486">
        <f t="shared" si="260"/>
        <v>57.66</v>
      </c>
      <c r="AA486">
        <v>55574044</v>
      </c>
      <c r="AB486">
        <f t="shared" si="261"/>
        <v>11130.3</v>
      </c>
      <c r="AC486">
        <f t="shared" si="262"/>
        <v>0</v>
      </c>
      <c r="AD486">
        <f t="shared" si="263"/>
        <v>0</v>
      </c>
      <c r="AE486">
        <f t="shared" si="264"/>
        <v>0</v>
      </c>
      <c r="AF486">
        <f t="shared" si="265"/>
        <v>11130.3</v>
      </c>
      <c r="AG486">
        <f t="shared" si="266"/>
        <v>0</v>
      </c>
      <c r="AH486">
        <f t="shared" si="267"/>
        <v>83</v>
      </c>
      <c r="AI486">
        <f t="shared" si="268"/>
        <v>0</v>
      </c>
      <c r="AJ486">
        <f t="shared" si="269"/>
        <v>0</v>
      </c>
      <c r="AK486">
        <v>11130.3</v>
      </c>
      <c r="AL486">
        <v>0</v>
      </c>
      <c r="AM486">
        <v>0</v>
      </c>
      <c r="AN486">
        <v>0</v>
      </c>
      <c r="AO486">
        <v>11130.3</v>
      </c>
      <c r="AP486">
        <v>0</v>
      </c>
      <c r="AQ486">
        <v>83</v>
      </c>
      <c r="AR486">
        <v>0</v>
      </c>
      <c r="AS486">
        <v>0</v>
      </c>
      <c r="AT486">
        <v>70</v>
      </c>
      <c r="AU486">
        <v>10</v>
      </c>
      <c r="AV486">
        <v>1</v>
      </c>
      <c r="AW486">
        <v>1</v>
      </c>
      <c r="AZ486">
        <v>1</v>
      </c>
      <c r="BA486">
        <v>1</v>
      </c>
      <c r="BB486">
        <v>1</v>
      </c>
      <c r="BC486">
        <v>1</v>
      </c>
      <c r="BD486" t="s">
        <v>3</v>
      </c>
      <c r="BE486" t="s">
        <v>3</v>
      </c>
      <c r="BF486" t="s">
        <v>3</v>
      </c>
      <c r="BG486" t="s">
        <v>3</v>
      </c>
      <c r="BH486">
        <v>0</v>
      </c>
      <c r="BI486">
        <v>4</v>
      </c>
      <c r="BJ486" t="s">
        <v>192</v>
      </c>
      <c r="BM486">
        <v>0</v>
      </c>
      <c r="BN486">
        <v>0</v>
      </c>
      <c r="BO486" t="s">
        <v>3</v>
      </c>
      <c r="BP486">
        <v>0</v>
      </c>
      <c r="BQ486">
        <v>1</v>
      </c>
      <c r="BR486">
        <v>0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 t="s">
        <v>3</v>
      </c>
      <c r="BZ486">
        <v>70</v>
      </c>
      <c r="CA486">
        <v>10</v>
      </c>
      <c r="CE486">
        <v>0</v>
      </c>
      <c r="CF486">
        <v>0</v>
      </c>
      <c r="CG486">
        <v>0</v>
      </c>
      <c r="CM486">
        <v>0</v>
      </c>
      <c r="CN486" t="s">
        <v>3</v>
      </c>
      <c r="CO486">
        <v>0</v>
      </c>
      <c r="CP486">
        <f t="shared" si="270"/>
        <v>576.54999999999995</v>
      </c>
      <c r="CQ486">
        <f t="shared" si="271"/>
        <v>0</v>
      </c>
      <c r="CR486">
        <f t="shared" si="272"/>
        <v>0</v>
      </c>
      <c r="CS486">
        <f t="shared" si="273"/>
        <v>0</v>
      </c>
      <c r="CT486">
        <f t="shared" si="274"/>
        <v>11130.3</v>
      </c>
      <c r="CU486">
        <f t="shared" si="275"/>
        <v>0</v>
      </c>
      <c r="CV486">
        <f t="shared" si="276"/>
        <v>83</v>
      </c>
      <c r="CW486">
        <f t="shared" si="277"/>
        <v>0</v>
      </c>
      <c r="CX486">
        <f t="shared" si="278"/>
        <v>0</v>
      </c>
      <c r="CY486">
        <f t="shared" si="279"/>
        <v>403.58499999999998</v>
      </c>
      <c r="CZ486">
        <f t="shared" si="280"/>
        <v>57.655000000000001</v>
      </c>
      <c r="DC486" t="s">
        <v>3</v>
      </c>
      <c r="DD486" t="s">
        <v>3</v>
      </c>
      <c r="DE486" t="s">
        <v>3</v>
      </c>
      <c r="DF486" t="s">
        <v>3</v>
      </c>
      <c r="DG486" t="s">
        <v>3</v>
      </c>
      <c r="DH486" t="s">
        <v>3</v>
      </c>
      <c r="DI486" t="s">
        <v>3</v>
      </c>
      <c r="DJ486" t="s">
        <v>3</v>
      </c>
      <c r="DK486" t="s">
        <v>3</v>
      </c>
      <c r="DL486" t="s">
        <v>3</v>
      </c>
      <c r="DM486" t="s">
        <v>3</v>
      </c>
      <c r="DN486">
        <v>0</v>
      </c>
      <c r="DO486">
        <v>0</v>
      </c>
      <c r="DP486">
        <v>1</v>
      </c>
      <c r="DQ486">
        <v>1</v>
      </c>
      <c r="DU486">
        <v>1007</v>
      </c>
      <c r="DV486" t="s">
        <v>191</v>
      </c>
      <c r="DW486" t="s">
        <v>191</v>
      </c>
      <c r="DX486">
        <v>100</v>
      </c>
      <c r="EE486">
        <v>55317522</v>
      </c>
      <c r="EF486">
        <v>1</v>
      </c>
      <c r="EG486" t="s">
        <v>19</v>
      </c>
      <c r="EH486">
        <v>0</v>
      </c>
      <c r="EI486" t="s">
        <v>3</v>
      </c>
      <c r="EJ486">
        <v>4</v>
      </c>
      <c r="EK486">
        <v>0</v>
      </c>
      <c r="EL486" t="s">
        <v>20</v>
      </c>
      <c r="EM486" t="s">
        <v>21</v>
      </c>
      <c r="EO486" t="s">
        <v>3</v>
      </c>
      <c r="EQ486">
        <v>0</v>
      </c>
      <c r="ER486">
        <v>11130.3</v>
      </c>
      <c r="ES486">
        <v>0</v>
      </c>
      <c r="ET486">
        <v>0</v>
      </c>
      <c r="EU486">
        <v>0</v>
      </c>
      <c r="EV486">
        <v>11130.3</v>
      </c>
      <c r="EW486">
        <v>83</v>
      </c>
      <c r="EX486">
        <v>0</v>
      </c>
      <c r="EY486">
        <v>0</v>
      </c>
      <c r="FQ486">
        <v>0</v>
      </c>
      <c r="FR486">
        <f t="shared" si="281"/>
        <v>0</v>
      </c>
      <c r="FS486">
        <v>0</v>
      </c>
      <c r="FX486">
        <v>70</v>
      </c>
      <c r="FY486">
        <v>10</v>
      </c>
      <c r="GA486" t="s">
        <v>3</v>
      </c>
      <c r="GD486">
        <v>0</v>
      </c>
      <c r="GF486">
        <v>848060400</v>
      </c>
      <c r="GG486">
        <v>2</v>
      </c>
      <c r="GH486">
        <v>1</v>
      </c>
      <c r="GI486">
        <v>-2</v>
      </c>
      <c r="GJ486">
        <v>0</v>
      </c>
      <c r="GK486">
        <f>ROUND(R486*(R12)/100,2)</f>
        <v>0</v>
      </c>
      <c r="GL486">
        <f t="shared" si="282"/>
        <v>0</v>
      </c>
      <c r="GM486">
        <f>ROUND(O486+X486+Y486+GK486,2)+GX486</f>
        <v>1037.8</v>
      </c>
      <c r="GN486">
        <f>IF(OR(BI486=0,BI486=1),ROUND(O486+X486+Y486+GK486,2),0)</f>
        <v>0</v>
      </c>
      <c r="GO486">
        <f>IF(BI486=2,ROUND(O486+X486+Y486+GK486,2),0)</f>
        <v>0</v>
      </c>
      <c r="GP486">
        <f>IF(BI486=4,ROUND(O486+X486+Y486+GK486,2)+GX486,0)</f>
        <v>1037.8</v>
      </c>
      <c r="GR486">
        <v>0</v>
      </c>
      <c r="GS486">
        <v>3</v>
      </c>
      <c r="GT486">
        <v>0</v>
      </c>
      <c r="GU486" t="s">
        <v>3</v>
      </c>
      <c r="GV486">
        <f t="shared" si="283"/>
        <v>0</v>
      </c>
      <c r="GW486">
        <v>1</v>
      </c>
      <c r="GX486">
        <f t="shared" si="284"/>
        <v>0</v>
      </c>
      <c r="HA486">
        <v>0</v>
      </c>
      <c r="HB486">
        <v>0</v>
      </c>
      <c r="HC486">
        <f t="shared" si="285"/>
        <v>0</v>
      </c>
      <c r="IK486">
        <v>0</v>
      </c>
    </row>
    <row r="487" spans="1:245" x14ac:dyDescent="0.2">
      <c r="A487">
        <v>17</v>
      </c>
      <c r="B487">
        <v>1</v>
      </c>
      <c r="C487">
        <f>ROW(SmtRes!A136)</f>
        <v>136</v>
      </c>
      <c r="D487">
        <f>ROW(EtalonRes!A132)</f>
        <v>132</v>
      </c>
      <c r="E487" t="s">
        <v>117</v>
      </c>
      <c r="F487" t="s">
        <v>194</v>
      </c>
      <c r="G487" t="s">
        <v>195</v>
      </c>
      <c r="H487" t="s">
        <v>175</v>
      </c>
      <c r="I487">
        <v>5.18</v>
      </c>
      <c r="J487">
        <v>0</v>
      </c>
      <c r="O487">
        <f t="shared" si="250"/>
        <v>244.86</v>
      </c>
      <c r="P487">
        <f t="shared" si="251"/>
        <v>0</v>
      </c>
      <c r="Q487">
        <f t="shared" si="252"/>
        <v>244.86</v>
      </c>
      <c r="R487">
        <f t="shared" si="253"/>
        <v>132.91999999999999</v>
      </c>
      <c r="S487">
        <f t="shared" si="254"/>
        <v>0</v>
      </c>
      <c r="T487">
        <f t="shared" si="255"/>
        <v>0</v>
      </c>
      <c r="U487">
        <f t="shared" si="256"/>
        <v>0</v>
      </c>
      <c r="V487">
        <f t="shared" si="257"/>
        <v>0</v>
      </c>
      <c r="W487">
        <f t="shared" si="258"/>
        <v>0</v>
      </c>
      <c r="X487">
        <f t="shared" si="259"/>
        <v>0</v>
      </c>
      <c r="Y487">
        <f t="shared" si="260"/>
        <v>0</v>
      </c>
      <c r="AA487">
        <v>55574044</v>
      </c>
      <c r="AB487">
        <f t="shared" si="261"/>
        <v>47.27</v>
      </c>
      <c r="AC487">
        <f t="shared" si="262"/>
        <v>0</v>
      </c>
      <c r="AD487">
        <f t="shared" si="263"/>
        <v>47.27</v>
      </c>
      <c r="AE487">
        <f t="shared" si="264"/>
        <v>25.66</v>
      </c>
      <c r="AF487">
        <f t="shared" si="265"/>
        <v>0</v>
      </c>
      <c r="AG487">
        <f t="shared" si="266"/>
        <v>0</v>
      </c>
      <c r="AH487">
        <f t="shared" si="267"/>
        <v>0</v>
      </c>
      <c r="AI487">
        <f t="shared" si="268"/>
        <v>0</v>
      </c>
      <c r="AJ487">
        <f t="shared" si="269"/>
        <v>0</v>
      </c>
      <c r="AK487">
        <v>47.27</v>
      </c>
      <c r="AL487">
        <v>0</v>
      </c>
      <c r="AM487">
        <v>47.27</v>
      </c>
      <c r="AN487">
        <v>25.66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1</v>
      </c>
      <c r="AZ487">
        <v>1</v>
      </c>
      <c r="BA487">
        <v>1</v>
      </c>
      <c r="BB487">
        <v>1</v>
      </c>
      <c r="BC487">
        <v>1</v>
      </c>
      <c r="BD487" t="s">
        <v>3</v>
      </c>
      <c r="BE487" t="s">
        <v>3</v>
      </c>
      <c r="BF487" t="s">
        <v>3</v>
      </c>
      <c r="BG487" t="s">
        <v>3</v>
      </c>
      <c r="BH487">
        <v>0</v>
      </c>
      <c r="BI487">
        <v>4</v>
      </c>
      <c r="BJ487" t="s">
        <v>196</v>
      </c>
      <c r="BM487">
        <v>1</v>
      </c>
      <c r="BN487">
        <v>0</v>
      </c>
      <c r="BO487" t="s">
        <v>3</v>
      </c>
      <c r="BP487">
        <v>0</v>
      </c>
      <c r="BQ487">
        <v>1</v>
      </c>
      <c r="BR487">
        <v>0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 t="s">
        <v>3</v>
      </c>
      <c r="BZ487">
        <v>0</v>
      </c>
      <c r="CA487">
        <v>0</v>
      </c>
      <c r="CE487">
        <v>0</v>
      </c>
      <c r="CF487">
        <v>0</v>
      </c>
      <c r="CG487">
        <v>0</v>
      </c>
      <c r="CM487">
        <v>0</v>
      </c>
      <c r="CN487" t="s">
        <v>3</v>
      </c>
      <c r="CO487">
        <v>0</v>
      </c>
      <c r="CP487">
        <f t="shared" si="270"/>
        <v>244.86</v>
      </c>
      <c r="CQ487">
        <f t="shared" si="271"/>
        <v>0</v>
      </c>
      <c r="CR487">
        <f t="shared" si="272"/>
        <v>47.27</v>
      </c>
      <c r="CS487">
        <f t="shared" si="273"/>
        <v>25.66</v>
      </c>
      <c r="CT487">
        <f t="shared" si="274"/>
        <v>0</v>
      </c>
      <c r="CU487">
        <f t="shared" si="275"/>
        <v>0</v>
      </c>
      <c r="CV487">
        <f t="shared" si="276"/>
        <v>0</v>
      </c>
      <c r="CW487">
        <f t="shared" si="277"/>
        <v>0</v>
      </c>
      <c r="CX487">
        <f t="shared" si="278"/>
        <v>0</v>
      </c>
      <c r="CY487">
        <f t="shared" si="279"/>
        <v>0</v>
      </c>
      <c r="CZ487">
        <f t="shared" si="280"/>
        <v>0</v>
      </c>
      <c r="DC487" t="s">
        <v>3</v>
      </c>
      <c r="DD487" t="s">
        <v>3</v>
      </c>
      <c r="DE487" t="s">
        <v>3</v>
      </c>
      <c r="DF487" t="s">
        <v>3</v>
      </c>
      <c r="DG487" t="s">
        <v>3</v>
      </c>
      <c r="DH487" t="s">
        <v>3</v>
      </c>
      <c r="DI487" t="s">
        <v>3</v>
      </c>
      <c r="DJ487" t="s">
        <v>3</v>
      </c>
      <c r="DK487" t="s">
        <v>3</v>
      </c>
      <c r="DL487" t="s">
        <v>3</v>
      </c>
      <c r="DM487" t="s">
        <v>3</v>
      </c>
      <c r="DN487">
        <v>0</v>
      </c>
      <c r="DO487">
        <v>0</v>
      </c>
      <c r="DP487">
        <v>1</v>
      </c>
      <c r="DQ487">
        <v>1</v>
      </c>
      <c r="DU487">
        <v>1007</v>
      </c>
      <c r="DV487" t="s">
        <v>175</v>
      </c>
      <c r="DW487" t="s">
        <v>175</v>
      </c>
      <c r="DX487">
        <v>1</v>
      </c>
      <c r="EE487">
        <v>55317524</v>
      </c>
      <c r="EF487">
        <v>1</v>
      </c>
      <c r="EG487" t="s">
        <v>19</v>
      </c>
      <c r="EH487">
        <v>0</v>
      </c>
      <c r="EI487" t="s">
        <v>3</v>
      </c>
      <c r="EJ487">
        <v>4</v>
      </c>
      <c r="EK487">
        <v>1</v>
      </c>
      <c r="EL487" t="s">
        <v>126</v>
      </c>
      <c r="EM487" t="s">
        <v>21</v>
      </c>
      <c r="EO487" t="s">
        <v>3</v>
      </c>
      <c r="EQ487">
        <v>0</v>
      </c>
      <c r="ER487">
        <v>47.27</v>
      </c>
      <c r="ES487">
        <v>0</v>
      </c>
      <c r="ET487">
        <v>47.27</v>
      </c>
      <c r="EU487">
        <v>25.66</v>
      </c>
      <c r="EV487">
        <v>0</v>
      </c>
      <c r="EW487">
        <v>0</v>
      </c>
      <c r="EX487">
        <v>0</v>
      </c>
      <c r="EY487">
        <v>0</v>
      </c>
      <c r="FQ487">
        <v>0</v>
      </c>
      <c r="FR487">
        <f t="shared" si="281"/>
        <v>0</v>
      </c>
      <c r="FS487">
        <v>0</v>
      </c>
      <c r="FX487">
        <v>0</v>
      </c>
      <c r="FY487">
        <v>0</v>
      </c>
      <c r="GA487" t="s">
        <v>3</v>
      </c>
      <c r="GD487">
        <v>1</v>
      </c>
      <c r="GF487">
        <v>-1249335408</v>
      </c>
      <c r="GG487">
        <v>2</v>
      </c>
      <c r="GH487">
        <v>1</v>
      </c>
      <c r="GI487">
        <v>-2</v>
      </c>
      <c r="GJ487">
        <v>0</v>
      </c>
      <c r="GK487">
        <v>0</v>
      </c>
      <c r="GL487">
        <f t="shared" si="282"/>
        <v>0</v>
      </c>
      <c r="GM487">
        <f>ROUND(O487+X487+Y487,2)+GX487</f>
        <v>244.86</v>
      </c>
      <c r="GN487">
        <f>IF(OR(BI487=0,BI487=1),ROUND(O487+X487+Y487,2),0)</f>
        <v>0</v>
      </c>
      <c r="GO487">
        <f>IF(BI487=2,ROUND(O487+X487+Y487,2),0)</f>
        <v>0</v>
      </c>
      <c r="GP487">
        <f>IF(BI487=4,ROUND(O487+X487+Y487,2)+GX487,0)</f>
        <v>244.86</v>
      </c>
      <c r="GR487">
        <v>0</v>
      </c>
      <c r="GS487">
        <v>3</v>
      </c>
      <c r="GT487">
        <v>0</v>
      </c>
      <c r="GU487" t="s">
        <v>3</v>
      </c>
      <c r="GV487">
        <f t="shared" si="283"/>
        <v>0</v>
      </c>
      <c r="GW487">
        <v>1</v>
      </c>
      <c r="GX487">
        <f t="shared" si="284"/>
        <v>0</v>
      </c>
      <c r="HA487">
        <v>0</v>
      </c>
      <c r="HB487">
        <v>0</v>
      </c>
      <c r="HC487">
        <f t="shared" si="285"/>
        <v>0</v>
      </c>
      <c r="IK487">
        <v>0</v>
      </c>
    </row>
    <row r="488" spans="1:245" x14ac:dyDescent="0.2">
      <c r="A488">
        <v>17</v>
      </c>
      <c r="B488">
        <v>1</v>
      </c>
      <c r="C488">
        <f>ROW(SmtRes!A137)</f>
        <v>137</v>
      </c>
      <c r="D488">
        <f>ROW(EtalonRes!A133)</f>
        <v>133</v>
      </c>
      <c r="E488" t="s">
        <v>122</v>
      </c>
      <c r="F488" t="s">
        <v>198</v>
      </c>
      <c r="G488" t="s">
        <v>199</v>
      </c>
      <c r="H488" t="s">
        <v>175</v>
      </c>
      <c r="I488">
        <v>5.18</v>
      </c>
      <c r="J488">
        <v>0</v>
      </c>
      <c r="O488">
        <f t="shared" si="250"/>
        <v>79</v>
      </c>
      <c r="P488">
        <f t="shared" si="251"/>
        <v>0</v>
      </c>
      <c r="Q488">
        <f t="shared" si="252"/>
        <v>79</v>
      </c>
      <c r="R488">
        <f t="shared" si="253"/>
        <v>42.89</v>
      </c>
      <c r="S488">
        <f t="shared" si="254"/>
        <v>0</v>
      </c>
      <c r="T488">
        <f t="shared" si="255"/>
        <v>0</v>
      </c>
      <c r="U488">
        <f t="shared" si="256"/>
        <v>0</v>
      </c>
      <c r="V488">
        <f t="shared" si="257"/>
        <v>0</v>
      </c>
      <c r="W488">
        <f t="shared" si="258"/>
        <v>0</v>
      </c>
      <c r="X488">
        <f t="shared" si="259"/>
        <v>0</v>
      </c>
      <c r="Y488">
        <f t="shared" si="260"/>
        <v>0</v>
      </c>
      <c r="AA488">
        <v>55574044</v>
      </c>
      <c r="AB488">
        <f t="shared" si="261"/>
        <v>15.25</v>
      </c>
      <c r="AC488">
        <f t="shared" si="262"/>
        <v>0</v>
      </c>
      <c r="AD488">
        <f t="shared" si="263"/>
        <v>15.25</v>
      </c>
      <c r="AE488">
        <f t="shared" si="264"/>
        <v>8.2799999999999994</v>
      </c>
      <c r="AF488">
        <f t="shared" si="265"/>
        <v>0</v>
      </c>
      <c r="AG488">
        <f t="shared" si="266"/>
        <v>0</v>
      </c>
      <c r="AH488">
        <f t="shared" si="267"/>
        <v>0</v>
      </c>
      <c r="AI488">
        <f t="shared" si="268"/>
        <v>0</v>
      </c>
      <c r="AJ488">
        <f t="shared" si="269"/>
        <v>0</v>
      </c>
      <c r="AK488">
        <v>15.25</v>
      </c>
      <c r="AL488">
        <v>0</v>
      </c>
      <c r="AM488">
        <v>15.25</v>
      </c>
      <c r="AN488">
        <v>8.2799999999999994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1</v>
      </c>
      <c r="AZ488">
        <v>1</v>
      </c>
      <c r="BA488">
        <v>1</v>
      </c>
      <c r="BB488">
        <v>1</v>
      </c>
      <c r="BC488">
        <v>1</v>
      </c>
      <c r="BD488" t="s">
        <v>3</v>
      </c>
      <c r="BE488" t="s">
        <v>3</v>
      </c>
      <c r="BF488" t="s">
        <v>3</v>
      </c>
      <c r="BG488" t="s">
        <v>3</v>
      </c>
      <c r="BH488">
        <v>0</v>
      </c>
      <c r="BI488">
        <v>4</v>
      </c>
      <c r="BJ488" t="s">
        <v>200</v>
      </c>
      <c r="BM488">
        <v>1</v>
      </c>
      <c r="BN488">
        <v>0</v>
      </c>
      <c r="BO488" t="s">
        <v>3</v>
      </c>
      <c r="BP488">
        <v>0</v>
      </c>
      <c r="BQ488">
        <v>1</v>
      </c>
      <c r="BR488">
        <v>0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 t="s">
        <v>3</v>
      </c>
      <c r="BZ488">
        <v>0</v>
      </c>
      <c r="CA488">
        <v>0</v>
      </c>
      <c r="CE488">
        <v>0</v>
      </c>
      <c r="CF488">
        <v>0</v>
      </c>
      <c r="CG488">
        <v>0</v>
      </c>
      <c r="CM488">
        <v>0</v>
      </c>
      <c r="CN488" t="s">
        <v>3</v>
      </c>
      <c r="CO488">
        <v>0</v>
      </c>
      <c r="CP488">
        <f t="shared" si="270"/>
        <v>79</v>
      </c>
      <c r="CQ488">
        <f t="shared" si="271"/>
        <v>0</v>
      </c>
      <c r="CR488">
        <f t="shared" si="272"/>
        <v>15.25</v>
      </c>
      <c r="CS488">
        <f t="shared" si="273"/>
        <v>8.2799999999999994</v>
      </c>
      <c r="CT488">
        <f t="shared" si="274"/>
        <v>0</v>
      </c>
      <c r="CU488">
        <f t="shared" si="275"/>
        <v>0</v>
      </c>
      <c r="CV488">
        <f t="shared" si="276"/>
        <v>0</v>
      </c>
      <c r="CW488">
        <f t="shared" si="277"/>
        <v>0</v>
      </c>
      <c r="CX488">
        <f t="shared" si="278"/>
        <v>0</v>
      </c>
      <c r="CY488">
        <f t="shared" si="279"/>
        <v>0</v>
      </c>
      <c r="CZ488">
        <f t="shared" si="280"/>
        <v>0</v>
      </c>
      <c r="DC488" t="s">
        <v>3</v>
      </c>
      <c r="DD488" t="s">
        <v>3</v>
      </c>
      <c r="DE488" t="s">
        <v>3</v>
      </c>
      <c r="DF488" t="s">
        <v>3</v>
      </c>
      <c r="DG488" t="s">
        <v>3</v>
      </c>
      <c r="DH488" t="s">
        <v>3</v>
      </c>
      <c r="DI488" t="s">
        <v>3</v>
      </c>
      <c r="DJ488" t="s">
        <v>3</v>
      </c>
      <c r="DK488" t="s">
        <v>3</v>
      </c>
      <c r="DL488" t="s">
        <v>3</v>
      </c>
      <c r="DM488" t="s">
        <v>3</v>
      </c>
      <c r="DN488">
        <v>0</v>
      </c>
      <c r="DO488">
        <v>0</v>
      </c>
      <c r="DP488">
        <v>1</v>
      </c>
      <c r="DQ488">
        <v>1</v>
      </c>
      <c r="DU488">
        <v>1007</v>
      </c>
      <c r="DV488" t="s">
        <v>175</v>
      </c>
      <c r="DW488" t="s">
        <v>175</v>
      </c>
      <c r="DX488">
        <v>1</v>
      </c>
      <c r="EE488">
        <v>55317524</v>
      </c>
      <c r="EF488">
        <v>1</v>
      </c>
      <c r="EG488" t="s">
        <v>19</v>
      </c>
      <c r="EH488">
        <v>0</v>
      </c>
      <c r="EI488" t="s">
        <v>3</v>
      </c>
      <c r="EJ488">
        <v>4</v>
      </c>
      <c r="EK488">
        <v>1</v>
      </c>
      <c r="EL488" t="s">
        <v>126</v>
      </c>
      <c r="EM488" t="s">
        <v>21</v>
      </c>
      <c r="EO488" t="s">
        <v>3</v>
      </c>
      <c r="EQ488">
        <v>0</v>
      </c>
      <c r="ER488">
        <v>15.25</v>
      </c>
      <c r="ES488">
        <v>0</v>
      </c>
      <c r="ET488">
        <v>15.25</v>
      </c>
      <c r="EU488">
        <v>8.2799999999999994</v>
      </c>
      <c r="EV488">
        <v>0</v>
      </c>
      <c r="EW488">
        <v>0</v>
      </c>
      <c r="EX488">
        <v>0</v>
      </c>
      <c r="EY488">
        <v>0</v>
      </c>
      <c r="FQ488">
        <v>0</v>
      </c>
      <c r="FR488">
        <f t="shared" si="281"/>
        <v>0</v>
      </c>
      <c r="FS488">
        <v>0</v>
      </c>
      <c r="FX488">
        <v>0</v>
      </c>
      <c r="FY488">
        <v>0</v>
      </c>
      <c r="GA488" t="s">
        <v>3</v>
      </c>
      <c r="GD488">
        <v>1</v>
      </c>
      <c r="GF488">
        <v>1511999612</v>
      </c>
      <c r="GG488">
        <v>2</v>
      </c>
      <c r="GH488">
        <v>1</v>
      </c>
      <c r="GI488">
        <v>-2</v>
      </c>
      <c r="GJ488">
        <v>0</v>
      </c>
      <c r="GK488">
        <v>0</v>
      </c>
      <c r="GL488">
        <f t="shared" si="282"/>
        <v>0</v>
      </c>
      <c r="GM488">
        <f>ROUND(O488+X488+Y488,2)+GX488</f>
        <v>79</v>
      </c>
      <c r="GN488">
        <f>IF(OR(BI488=0,BI488=1),ROUND(O488+X488+Y488,2),0)</f>
        <v>0</v>
      </c>
      <c r="GO488">
        <f>IF(BI488=2,ROUND(O488+X488+Y488,2),0)</f>
        <v>0</v>
      </c>
      <c r="GP488">
        <f>IF(BI488=4,ROUND(O488+X488+Y488,2)+GX488,0)</f>
        <v>79</v>
      </c>
      <c r="GR488">
        <v>0</v>
      </c>
      <c r="GS488">
        <v>3</v>
      </c>
      <c r="GT488">
        <v>0</v>
      </c>
      <c r="GU488" t="s">
        <v>3</v>
      </c>
      <c r="GV488">
        <f t="shared" si="283"/>
        <v>0</v>
      </c>
      <c r="GW488">
        <v>1</v>
      </c>
      <c r="GX488">
        <f t="shared" si="284"/>
        <v>0</v>
      </c>
      <c r="HA488">
        <v>0</v>
      </c>
      <c r="HB488">
        <v>0</v>
      </c>
      <c r="HC488">
        <f t="shared" si="285"/>
        <v>0</v>
      </c>
      <c r="IK488">
        <v>0</v>
      </c>
    </row>
    <row r="489" spans="1:245" x14ac:dyDescent="0.2">
      <c r="A489">
        <v>17</v>
      </c>
      <c r="B489">
        <v>1</v>
      </c>
      <c r="C489">
        <f>ROW(SmtRes!A142)</f>
        <v>142</v>
      </c>
      <c r="D489">
        <f>ROW(EtalonRes!A138)</f>
        <v>138</v>
      </c>
      <c r="E489" t="s">
        <v>127</v>
      </c>
      <c r="F489" t="s">
        <v>202</v>
      </c>
      <c r="G489" t="s">
        <v>203</v>
      </c>
      <c r="H489" t="s">
        <v>191</v>
      </c>
      <c r="I489">
        <f>ROUND(5.18/100,9)</f>
        <v>5.1799999999999999E-2</v>
      </c>
      <c r="J489">
        <v>0</v>
      </c>
      <c r="O489">
        <f t="shared" si="250"/>
        <v>19805.21</v>
      </c>
      <c r="P489">
        <f t="shared" si="251"/>
        <v>18350.240000000002</v>
      </c>
      <c r="Q489">
        <f t="shared" si="252"/>
        <v>1.47</v>
      </c>
      <c r="R489">
        <f t="shared" si="253"/>
        <v>0</v>
      </c>
      <c r="S489">
        <f t="shared" si="254"/>
        <v>1453.5</v>
      </c>
      <c r="T489">
        <f t="shared" si="255"/>
        <v>0</v>
      </c>
      <c r="U489">
        <f t="shared" si="256"/>
        <v>8.0419499999999999</v>
      </c>
      <c r="V489">
        <f t="shared" si="257"/>
        <v>0</v>
      </c>
      <c r="W489">
        <f t="shared" si="258"/>
        <v>0</v>
      </c>
      <c r="X489">
        <f t="shared" si="259"/>
        <v>1017.45</v>
      </c>
      <c r="Y489">
        <f t="shared" si="260"/>
        <v>145.35</v>
      </c>
      <c r="AA489">
        <v>55574044</v>
      </c>
      <c r="AB489">
        <f t="shared" si="261"/>
        <v>382339.99</v>
      </c>
      <c r="AC489">
        <f t="shared" si="262"/>
        <v>354251.65</v>
      </c>
      <c r="AD489">
        <f t="shared" si="263"/>
        <v>28.45</v>
      </c>
      <c r="AE489">
        <f t="shared" si="264"/>
        <v>7.0000000000000007E-2</v>
      </c>
      <c r="AF489">
        <f t="shared" si="265"/>
        <v>28059.89</v>
      </c>
      <c r="AG489">
        <f t="shared" si="266"/>
        <v>0</v>
      </c>
      <c r="AH489">
        <f t="shared" si="267"/>
        <v>155.25</v>
      </c>
      <c r="AI489">
        <f t="shared" si="268"/>
        <v>0</v>
      </c>
      <c r="AJ489">
        <f t="shared" si="269"/>
        <v>0</v>
      </c>
      <c r="AK489">
        <v>382339.99</v>
      </c>
      <c r="AL489">
        <v>354251.65</v>
      </c>
      <c r="AM489">
        <v>28.45</v>
      </c>
      <c r="AN489">
        <v>7.0000000000000007E-2</v>
      </c>
      <c r="AO489">
        <v>28059.89</v>
      </c>
      <c r="AP489">
        <v>0</v>
      </c>
      <c r="AQ489">
        <v>155.25</v>
      </c>
      <c r="AR489">
        <v>0</v>
      </c>
      <c r="AS489">
        <v>0</v>
      </c>
      <c r="AT489">
        <v>70</v>
      </c>
      <c r="AU489">
        <v>10</v>
      </c>
      <c r="AV489">
        <v>1</v>
      </c>
      <c r="AW489">
        <v>1</v>
      </c>
      <c r="AZ489">
        <v>1</v>
      </c>
      <c r="BA489">
        <v>1</v>
      </c>
      <c r="BB489">
        <v>1</v>
      </c>
      <c r="BC489">
        <v>1</v>
      </c>
      <c r="BD489" t="s">
        <v>3</v>
      </c>
      <c r="BE489" t="s">
        <v>3</v>
      </c>
      <c r="BF489" t="s">
        <v>3</v>
      </c>
      <c r="BG489" t="s">
        <v>3</v>
      </c>
      <c r="BH489">
        <v>0</v>
      </c>
      <c r="BI489">
        <v>4</v>
      </c>
      <c r="BJ489" t="s">
        <v>204</v>
      </c>
      <c r="BM489">
        <v>0</v>
      </c>
      <c r="BN489">
        <v>0</v>
      </c>
      <c r="BO489" t="s">
        <v>3</v>
      </c>
      <c r="BP489">
        <v>0</v>
      </c>
      <c r="BQ489">
        <v>1</v>
      </c>
      <c r="BR489">
        <v>0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 t="s">
        <v>3</v>
      </c>
      <c r="BZ489">
        <v>70</v>
      </c>
      <c r="CA489">
        <v>10</v>
      </c>
      <c r="CE489">
        <v>0</v>
      </c>
      <c r="CF489">
        <v>0</v>
      </c>
      <c r="CG489">
        <v>0</v>
      </c>
      <c r="CM489">
        <v>0</v>
      </c>
      <c r="CN489" t="s">
        <v>3</v>
      </c>
      <c r="CO489">
        <v>0</v>
      </c>
      <c r="CP489">
        <f t="shared" si="270"/>
        <v>19805.210000000003</v>
      </c>
      <c r="CQ489">
        <f t="shared" si="271"/>
        <v>354251.65</v>
      </c>
      <c r="CR489">
        <f t="shared" si="272"/>
        <v>28.45</v>
      </c>
      <c r="CS489">
        <f t="shared" si="273"/>
        <v>7.0000000000000007E-2</v>
      </c>
      <c r="CT489">
        <f t="shared" si="274"/>
        <v>28059.89</v>
      </c>
      <c r="CU489">
        <f t="shared" si="275"/>
        <v>0</v>
      </c>
      <c r="CV489">
        <f t="shared" si="276"/>
        <v>155.25</v>
      </c>
      <c r="CW489">
        <f t="shared" si="277"/>
        <v>0</v>
      </c>
      <c r="CX489">
        <f t="shared" si="278"/>
        <v>0</v>
      </c>
      <c r="CY489">
        <f t="shared" si="279"/>
        <v>1017.45</v>
      </c>
      <c r="CZ489">
        <f t="shared" si="280"/>
        <v>145.35</v>
      </c>
      <c r="DC489" t="s">
        <v>3</v>
      </c>
      <c r="DD489" t="s">
        <v>3</v>
      </c>
      <c r="DE489" t="s">
        <v>3</v>
      </c>
      <c r="DF489" t="s">
        <v>3</v>
      </c>
      <c r="DG489" t="s">
        <v>3</v>
      </c>
      <c r="DH489" t="s">
        <v>3</v>
      </c>
      <c r="DI489" t="s">
        <v>3</v>
      </c>
      <c r="DJ489" t="s">
        <v>3</v>
      </c>
      <c r="DK489" t="s">
        <v>3</v>
      </c>
      <c r="DL489" t="s">
        <v>3</v>
      </c>
      <c r="DM489" t="s">
        <v>3</v>
      </c>
      <c r="DN489">
        <v>0</v>
      </c>
      <c r="DO489">
        <v>0</v>
      </c>
      <c r="DP489">
        <v>1</v>
      </c>
      <c r="DQ489">
        <v>1</v>
      </c>
      <c r="DU489">
        <v>1007</v>
      </c>
      <c r="DV489" t="s">
        <v>191</v>
      </c>
      <c r="DW489" t="s">
        <v>191</v>
      </c>
      <c r="DX489">
        <v>100</v>
      </c>
      <c r="EE489">
        <v>55317522</v>
      </c>
      <c r="EF489">
        <v>1</v>
      </c>
      <c r="EG489" t="s">
        <v>19</v>
      </c>
      <c r="EH489">
        <v>0</v>
      </c>
      <c r="EI489" t="s">
        <v>3</v>
      </c>
      <c r="EJ489">
        <v>4</v>
      </c>
      <c r="EK489">
        <v>0</v>
      </c>
      <c r="EL489" t="s">
        <v>20</v>
      </c>
      <c r="EM489" t="s">
        <v>21</v>
      </c>
      <c r="EO489" t="s">
        <v>3</v>
      </c>
      <c r="EQ489">
        <v>0</v>
      </c>
      <c r="ER489">
        <v>382339.99</v>
      </c>
      <c r="ES489">
        <v>354251.65</v>
      </c>
      <c r="ET489">
        <v>28.45</v>
      </c>
      <c r="EU489">
        <v>7.0000000000000007E-2</v>
      </c>
      <c r="EV489">
        <v>28059.89</v>
      </c>
      <c r="EW489">
        <v>155.25</v>
      </c>
      <c r="EX489">
        <v>0</v>
      </c>
      <c r="EY489">
        <v>0</v>
      </c>
      <c r="FQ489">
        <v>0</v>
      </c>
      <c r="FR489">
        <f t="shared" si="281"/>
        <v>0</v>
      </c>
      <c r="FS489">
        <v>0</v>
      </c>
      <c r="FX489">
        <v>70</v>
      </c>
      <c r="FY489">
        <v>10</v>
      </c>
      <c r="GA489" t="s">
        <v>3</v>
      </c>
      <c r="GD489">
        <v>0</v>
      </c>
      <c r="GF489">
        <v>-904643448</v>
      </c>
      <c r="GG489">
        <v>2</v>
      </c>
      <c r="GH489">
        <v>1</v>
      </c>
      <c r="GI489">
        <v>-2</v>
      </c>
      <c r="GJ489">
        <v>0</v>
      </c>
      <c r="GK489">
        <f>ROUND(R489*(R12)/100,2)</f>
        <v>0</v>
      </c>
      <c r="GL489">
        <f t="shared" si="282"/>
        <v>0</v>
      </c>
      <c r="GM489">
        <f>ROUND(O489+X489+Y489+GK489,2)+GX489</f>
        <v>20968.009999999998</v>
      </c>
      <c r="GN489">
        <f>IF(OR(BI489=0,BI489=1),ROUND(O489+X489+Y489+GK489,2),0)</f>
        <v>0</v>
      </c>
      <c r="GO489">
        <f>IF(BI489=2,ROUND(O489+X489+Y489+GK489,2),0)</f>
        <v>0</v>
      </c>
      <c r="GP489">
        <f>IF(BI489=4,ROUND(O489+X489+Y489+GK489,2)+GX489,0)</f>
        <v>20968.009999999998</v>
      </c>
      <c r="GR489">
        <v>0</v>
      </c>
      <c r="GS489">
        <v>3</v>
      </c>
      <c r="GT489">
        <v>0</v>
      </c>
      <c r="GU489" t="s">
        <v>3</v>
      </c>
      <c r="GV489">
        <f t="shared" si="283"/>
        <v>0</v>
      </c>
      <c r="GW489">
        <v>1</v>
      </c>
      <c r="GX489">
        <f t="shared" si="284"/>
        <v>0</v>
      </c>
      <c r="HA489">
        <v>0</v>
      </c>
      <c r="HB489">
        <v>0</v>
      </c>
      <c r="HC489">
        <f t="shared" si="285"/>
        <v>0</v>
      </c>
      <c r="IK489">
        <v>0</v>
      </c>
    </row>
    <row r="490" spans="1:245" x14ac:dyDescent="0.2">
      <c r="A490">
        <v>17</v>
      </c>
      <c r="B490">
        <v>1</v>
      </c>
      <c r="C490">
        <f>ROW(SmtRes!A144)</f>
        <v>144</v>
      </c>
      <c r="D490">
        <f>ROW(EtalonRes!A140)</f>
        <v>140</v>
      </c>
      <c r="E490" t="s">
        <v>132</v>
      </c>
      <c r="F490" t="s">
        <v>206</v>
      </c>
      <c r="G490" t="s">
        <v>280</v>
      </c>
      <c r="H490" t="s">
        <v>120</v>
      </c>
      <c r="I490">
        <f>ROUND(0.004*36,9)</f>
        <v>0.14399999999999999</v>
      </c>
      <c r="J490">
        <v>0</v>
      </c>
      <c r="O490">
        <f t="shared" si="250"/>
        <v>15017.86</v>
      </c>
      <c r="P490">
        <f t="shared" si="251"/>
        <v>7665.63</v>
      </c>
      <c r="Q490">
        <f t="shared" si="252"/>
        <v>0</v>
      </c>
      <c r="R490">
        <f t="shared" si="253"/>
        <v>0</v>
      </c>
      <c r="S490">
        <f t="shared" si="254"/>
        <v>7352.23</v>
      </c>
      <c r="T490">
        <f t="shared" si="255"/>
        <v>0</v>
      </c>
      <c r="U490">
        <f t="shared" si="256"/>
        <v>32.788799999999995</v>
      </c>
      <c r="V490">
        <f t="shared" si="257"/>
        <v>0</v>
      </c>
      <c r="W490">
        <f t="shared" si="258"/>
        <v>0</v>
      </c>
      <c r="X490">
        <f t="shared" si="259"/>
        <v>5146.5600000000004</v>
      </c>
      <c r="Y490">
        <f t="shared" si="260"/>
        <v>735.22</v>
      </c>
      <c r="AA490">
        <v>55574044</v>
      </c>
      <c r="AB490">
        <f t="shared" si="261"/>
        <v>104290.69</v>
      </c>
      <c r="AC490">
        <f t="shared" si="262"/>
        <v>53233.52</v>
      </c>
      <c r="AD490">
        <f t="shared" si="263"/>
        <v>0</v>
      </c>
      <c r="AE490">
        <f t="shared" si="264"/>
        <v>0</v>
      </c>
      <c r="AF490">
        <f t="shared" si="265"/>
        <v>51057.17</v>
      </c>
      <c r="AG490">
        <f t="shared" si="266"/>
        <v>0</v>
      </c>
      <c r="AH490">
        <f t="shared" si="267"/>
        <v>227.7</v>
      </c>
      <c r="AI490">
        <f t="shared" si="268"/>
        <v>0</v>
      </c>
      <c r="AJ490">
        <f t="shared" si="269"/>
        <v>0</v>
      </c>
      <c r="AK490">
        <v>104290.69</v>
      </c>
      <c r="AL490">
        <v>53233.52</v>
      </c>
      <c r="AM490">
        <v>0</v>
      </c>
      <c r="AN490">
        <v>0</v>
      </c>
      <c r="AO490">
        <v>51057.17</v>
      </c>
      <c r="AP490">
        <v>0</v>
      </c>
      <c r="AQ490">
        <v>227.7</v>
      </c>
      <c r="AR490">
        <v>0</v>
      </c>
      <c r="AS490">
        <v>0</v>
      </c>
      <c r="AT490">
        <v>70</v>
      </c>
      <c r="AU490">
        <v>10</v>
      </c>
      <c r="AV490">
        <v>1</v>
      </c>
      <c r="AW490">
        <v>1</v>
      </c>
      <c r="AZ490">
        <v>1</v>
      </c>
      <c r="BA490">
        <v>1</v>
      </c>
      <c r="BB490">
        <v>1</v>
      </c>
      <c r="BC490">
        <v>1</v>
      </c>
      <c r="BD490" t="s">
        <v>3</v>
      </c>
      <c r="BE490" t="s">
        <v>3</v>
      </c>
      <c r="BF490" t="s">
        <v>3</v>
      </c>
      <c r="BG490" t="s">
        <v>3</v>
      </c>
      <c r="BH490">
        <v>0</v>
      </c>
      <c r="BI490">
        <v>4</v>
      </c>
      <c r="BJ490" t="s">
        <v>208</v>
      </c>
      <c r="BM490">
        <v>0</v>
      </c>
      <c r="BN490">
        <v>0</v>
      </c>
      <c r="BO490" t="s">
        <v>3</v>
      </c>
      <c r="BP490">
        <v>0</v>
      </c>
      <c r="BQ490">
        <v>1</v>
      </c>
      <c r="BR490">
        <v>0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 t="s">
        <v>3</v>
      </c>
      <c r="BZ490">
        <v>70</v>
      </c>
      <c r="CA490">
        <v>10</v>
      </c>
      <c r="CE490">
        <v>0</v>
      </c>
      <c r="CF490">
        <v>0</v>
      </c>
      <c r="CG490">
        <v>0</v>
      </c>
      <c r="CM490">
        <v>0</v>
      </c>
      <c r="CN490" t="s">
        <v>3</v>
      </c>
      <c r="CO490">
        <v>0</v>
      </c>
      <c r="CP490">
        <f t="shared" si="270"/>
        <v>15017.86</v>
      </c>
      <c r="CQ490">
        <f t="shared" si="271"/>
        <v>53233.52</v>
      </c>
      <c r="CR490">
        <f t="shared" si="272"/>
        <v>0</v>
      </c>
      <c r="CS490">
        <f t="shared" si="273"/>
        <v>0</v>
      </c>
      <c r="CT490">
        <f t="shared" si="274"/>
        <v>51057.17</v>
      </c>
      <c r="CU490">
        <f t="shared" si="275"/>
        <v>0</v>
      </c>
      <c r="CV490">
        <f t="shared" si="276"/>
        <v>227.7</v>
      </c>
      <c r="CW490">
        <f t="shared" si="277"/>
        <v>0</v>
      </c>
      <c r="CX490">
        <f t="shared" si="278"/>
        <v>0</v>
      </c>
      <c r="CY490">
        <f t="shared" si="279"/>
        <v>5146.5609999999997</v>
      </c>
      <c r="CZ490">
        <f t="shared" si="280"/>
        <v>735.22299999999984</v>
      </c>
      <c r="DC490" t="s">
        <v>3</v>
      </c>
      <c r="DD490" t="s">
        <v>3</v>
      </c>
      <c r="DE490" t="s">
        <v>3</v>
      </c>
      <c r="DF490" t="s">
        <v>3</v>
      </c>
      <c r="DG490" t="s">
        <v>3</v>
      </c>
      <c r="DH490" t="s">
        <v>3</v>
      </c>
      <c r="DI490" t="s">
        <v>3</v>
      </c>
      <c r="DJ490" t="s">
        <v>3</v>
      </c>
      <c r="DK490" t="s">
        <v>3</v>
      </c>
      <c r="DL490" t="s">
        <v>3</v>
      </c>
      <c r="DM490" t="s">
        <v>3</v>
      </c>
      <c r="DN490">
        <v>0</v>
      </c>
      <c r="DO490">
        <v>0</v>
      </c>
      <c r="DP490">
        <v>1</v>
      </c>
      <c r="DQ490">
        <v>1</v>
      </c>
      <c r="DU490">
        <v>1009</v>
      </c>
      <c r="DV490" t="s">
        <v>120</v>
      </c>
      <c r="DW490" t="s">
        <v>120</v>
      </c>
      <c r="DX490">
        <v>1000</v>
      </c>
      <c r="EE490">
        <v>55317522</v>
      </c>
      <c r="EF490">
        <v>1</v>
      </c>
      <c r="EG490" t="s">
        <v>19</v>
      </c>
      <c r="EH490">
        <v>0</v>
      </c>
      <c r="EI490" t="s">
        <v>3</v>
      </c>
      <c r="EJ490">
        <v>4</v>
      </c>
      <c r="EK490">
        <v>0</v>
      </c>
      <c r="EL490" t="s">
        <v>20</v>
      </c>
      <c r="EM490" t="s">
        <v>21</v>
      </c>
      <c r="EO490" t="s">
        <v>3</v>
      </c>
      <c r="EQ490">
        <v>0</v>
      </c>
      <c r="ER490">
        <v>104290.69</v>
      </c>
      <c r="ES490">
        <v>53233.52</v>
      </c>
      <c r="ET490">
        <v>0</v>
      </c>
      <c r="EU490">
        <v>0</v>
      </c>
      <c r="EV490">
        <v>51057.17</v>
      </c>
      <c r="EW490">
        <v>227.7</v>
      </c>
      <c r="EX490">
        <v>0</v>
      </c>
      <c r="EY490">
        <v>0</v>
      </c>
      <c r="FQ490">
        <v>0</v>
      </c>
      <c r="FR490">
        <f t="shared" si="281"/>
        <v>0</v>
      </c>
      <c r="FS490">
        <v>0</v>
      </c>
      <c r="FX490">
        <v>70</v>
      </c>
      <c r="FY490">
        <v>10</v>
      </c>
      <c r="GA490" t="s">
        <v>3</v>
      </c>
      <c r="GD490">
        <v>0</v>
      </c>
      <c r="GF490">
        <v>-1381171928</v>
      </c>
      <c r="GG490">
        <v>2</v>
      </c>
      <c r="GH490">
        <v>1</v>
      </c>
      <c r="GI490">
        <v>-2</v>
      </c>
      <c r="GJ490">
        <v>0</v>
      </c>
      <c r="GK490">
        <f>ROUND(R490*(R12)/100,2)</f>
        <v>0</v>
      </c>
      <c r="GL490">
        <f t="shared" si="282"/>
        <v>0</v>
      </c>
      <c r="GM490">
        <f>ROUND(O490+X490+Y490+GK490,2)+GX490</f>
        <v>20899.64</v>
      </c>
      <c r="GN490">
        <f>IF(OR(BI490=0,BI490=1),ROUND(O490+X490+Y490+GK490,2),0)</f>
        <v>0</v>
      </c>
      <c r="GO490">
        <f>IF(BI490=2,ROUND(O490+X490+Y490+GK490,2),0)</f>
        <v>0</v>
      </c>
      <c r="GP490">
        <f>IF(BI490=4,ROUND(O490+X490+Y490+GK490,2)+GX490,0)</f>
        <v>20899.64</v>
      </c>
      <c r="GR490">
        <v>0</v>
      </c>
      <c r="GS490">
        <v>3</v>
      </c>
      <c r="GT490">
        <v>0</v>
      </c>
      <c r="GU490" t="s">
        <v>3</v>
      </c>
      <c r="GV490">
        <f t="shared" si="283"/>
        <v>0</v>
      </c>
      <c r="GW490">
        <v>1</v>
      </c>
      <c r="GX490">
        <f t="shared" si="284"/>
        <v>0</v>
      </c>
      <c r="HA490">
        <v>0</v>
      </c>
      <c r="HB490">
        <v>0</v>
      </c>
      <c r="HC490">
        <f t="shared" si="285"/>
        <v>0</v>
      </c>
      <c r="IK490">
        <v>0</v>
      </c>
    </row>
    <row r="491" spans="1:245" x14ac:dyDescent="0.2">
      <c r="A491">
        <v>17</v>
      </c>
      <c r="B491">
        <v>1</v>
      </c>
      <c r="C491">
        <f>ROW(SmtRes!A148)</f>
        <v>148</v>
      </c>
      <c r="D491">
        <f>ROW(EtalonRes!A144)</f>
        <v>144</v>
      </c>
      <c r="E491" t="s">
        <v>144</v>
      </c>
      <c r="F491" t="s">
        <v>210</v>
      </c>
      <c r="G491" t="s">
        <v>281</v>
      </c>
      <c r="H491" t="s">
        <v>120</v>
      </c>
      <c r="I491">
        <v>1.988</v>
      </c>
      <c r="J491">
        <v>0</v>
      </c>
      <c r="O491">
        <f t="shared" si="250"/>
        <v>133551.93</v>
      </c>
      <c r="P491">
        <f t="shared" si="251"/>
        <v>112435.22</v>
      </c>
      <c r="Q491">
        <f t="shared" si="252"/>
        <v>2380.39</v>
      </c>
      <c r="R491">
        <f t="shared" si="253"/>
        <v>2.19</v>
      </c>
      <c r="S491">
        <f t="shared" si="254"/>
        <v>18736.32</v>
      </c>
      <c r="T491">
        <f t="shared" si="255"/>
        <v>0</v>
      </c>
      <c r="U491">
        <f t="shared" si="256"/>
        <v>71.786680000000004</v>
      </c>
      <c r="V491">
        <f t="shared" si="257"/>
        <v>0</v>
      </c>
      <c r="W491">
        <f t="shared" si="258"/>
        <v>0</v>
      </c>
      <c r="X491">
        <f t="shared" si="259"/>
        <v>13115.42</v>
      </c>
      <c r="Y491">
        <f t="shared" si="260"/>
        <v>1873.63</v>
      </c>
      <c r="AA491">
        <v>55574044</v>
      </c>
      <c r="AB491">
        <f t="shared" si="261"/>
        <v>67179.039999999994</v>
      </c>
      <c r="AC491">
        <f t="shared" si="262"/>
        <v>56556.95</v>
      </c>
      <c r="AD491">
        <f t="shared" si="263"/>
        <v>1197.3800000000001</v>
      </c>
      <c r="AE491">
        <f t="shared" si="264"/>
        <v>1.1000000000000001</v>
      </c>
      <c r="AF491">
        <f t="shared" si="265"/>
        <v>9424.7099999999991</v>
      </c>
      <c r="AG491">
        <f t="shared" si="266"/>
        <v>0</v>
      </c>
      <c r="AH491">
        <f t="shared" si="267"/>
        <v>36.11</v>
      </c>
      <c r="AI491">
        <f t="shared" si="268"/>
        <v>0</v>
      </c>
      <c r="AJ491">
        <f t="shared" si="269"/>
        <v>0</v>
      </c>
      <c r="AK491">
        <v>67179.039999999994</v>
      </c>
      <c r="AL491">
        <v>56556.95</v>
      </c>
      <c r="AM491">
        <v>1197.3800000000001</v>
      </c>
      <c r="AN491">
        <v>1.1000000000000001</v>
      </c>
      <c r="AO491">
        <v>9424.7099999999991</v>
      </c>
      <c r="AP491">
        <v>0</v>
      </c>
      <c r="AQ491">
        <v>36.11</v>
      </c>
      <c r="AR491">
        <v>0</v>
      </c>
      <c r="AS491">
        <v>0</v>
      </c>
      <c r="AT491">
        <v>70</v>
      </c>
      <c r="AU491">
        <v>10</v>
      </c>
      <c r="AV491">
        <v>1</v>
      </c>
      <c r="AW491">
        <v>1</v>
      </c>
      <c r="AZ491">
        <v>1</v>
      </c>
      <c r="BA491">
        <v>1</v>
      </c>
      <c r="BB491">
        <v>1</v>
      </c>
      <c r="BC491">
        <v>1</v>
      </c>
      <c r="BD491" t="s">
        <v>3</v>
      </c>
      <c r="BE491" t="s">
        <v>3</v>
      </c>
      <c r="BF491" t="s">
        <v>3</v>
      </c>
      <c r="BG491" t="s">
        <v>3</v>
      </c>
      <c r="BH491">
        <v>0</v>
      </c>
      <c r="BI491">
        <v>4</v>
      </c>
      <c r="BJ491" t="s">
        <v>212</v>
      </c>
      <c r="BM491">
        <v>0</v>
      </c>
      <c r="BN491">
        <v>0</v>
      </c>
      <c r="BO491" t="s">
        <v>3</v>
      </c>
      <c r="BP491">
        <v>0</v>
      </c>
      <c r="BQ491">
        <v>1</v>
      </c>
      <c r="BR491">
        <v>0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 t="s">
        <v>3</v>
      </c>
      <c r="BZ491">
        <v>70</v>
      </c>
      <c r="CA491">
        <v>10</v>
      </c>
      <c r="CE491">
        <v>0</v>
      </c>
      <c r="CF491">
        <v>0</v>
      </c>
      <c r="CG491">
        <v>0</v>
      </c>
      <c r="CM491">
        <v>0</v>
      </c>
      <c r="CN491" t="s">
        <v>3</v>
      </c>
      <c r="CO491">
        <v>0</v>
      </c>
      <c r="CP491">
        <f t="shared" si="270"/>
        <v>133551.93</v>
      </c>
      <c r="CQ491">
        <f t="shared" si="271"/>
        <v>56556.95</v>
      </c>
      <c r="CR491">
        <f t="shared" si="272"/>
        <v>1197.3800000000001</v>
      </c>
      <c r="CS491">
        <f t="shared" si="273"/>
        <v>1.1000000000000001</v>
      </c>
      <c r="CT491">
        <f t="shared" si="274"/>
        <v>9424.7099999999991</v>
      </c>
      <c r="CU491">
        <f t="shared" si="275"/>
        <v>0</v>
      </c>
      <c r="CV491">
        <f t="shared" si="276"/>
        <v>36.11</v>
      </c>
      <c r="CW491">
        <f t="shared" si="277"/>
        <v>0</v>
      </c>
      <c r="CX491">
        <f t="shared" si="278"/>
        <v>0</v>
      </c>
      <c r="CY491">
        <f t="shared" si="279"/>
        <v>13115.423999999999</v>
      </c>
      <c r="CZ491">
        <f t="shared" si="280"/>
        <v>1873.6320000000001</v>
      </c>
      <c r="DC491" t="s">
        <v>3</v>
      </c>
      <c r="DD491" t="s">
        <v>3</v>
      </c>
      <c r="DE491" t="s">
        <v>3</v>
      </c>
      <c r="DF491" t="s">
        <v>3</v>
      </c>
      <c r="DG491" t="s">
        <v>3</v>
      </c>
      <c r="DH491" t="s">
        <v>3</v>
      </c>
      <c r="DI491" t="s">
        <v>3</v>
      </c>
      <c r="DJ491" t="s">
        <v>3</v>
      </c>
      <c r="DK491" t="s">
        <v>3</v>
      </c>
      <c r="DL491" t="s">
        <v>3</v>
      </c>
      <c r="DM491" t="s">
        <v>3</v>
      </c>
      <c r="DN491">
        <v>0</v>
      </c>
      <c r="DO491">
        <v>0</v>
      </c>
      <c r="DP491">
        <v>1</v>
      </c>
      <c r="DQ491">
        <v>1</v>
      </c>
      <c r="DU491">
        <v>1009</v>
      </c>
      <c r="DV491" t="s">
        <v>120</v>
      </c>
      <c r="DW491" t="s">
        <v>120</v>
      </c>
      <c r="DX491">
        <v>1000</v>
      </c>
      <c r="EE491">
        <v>55317522</v>
      </c>
      <c r="EF491">
        <v>1</v>
      </c>
      <c r="EG491" t="s">
        <v>19</v>
      </c>
      <c r="EH491">
        <v>0</v>
      </c>
      <c r="EI491" t="s">
        <v>3</v>
      </c>
      <c r="EJ491">
        <v>4</v>
      </c>
      <c r="EK491">
        <v>0</v>
      </c>
      <c r="EL491" t="s">
        <v>20</v>
      </c>
      <c r="EM491" t="s">
        <v>21</v>
      </c>
      <c r="EO491" t="s">
        <v>3</v>
      </c>
      <c r="EQ491">
        <v>0</v>
      </c>
      <c r="ER491">
        <v>67179.039999999994</v>
      </c>
      <c r="ES491">
        <v>56556.95</v>
      </c>
      <c r="ET491">
        <v>1197.3800000000001</v>
      </c>
      <c r="EU491">
        <v>1.1000000000000001</v>
      </c>
      <c r="EV491">
        <v>9424.7099999999991</v>
      </c>
      <c r="EW491">
        <v>36.11</v>
      </c>
      <c r="EX491">
        <v>0</v>
      </c>
      <c r="EY491">
        <v>0</v>
      </c>
      <c r="FQ491">
        <v>0</v>
      </c>
      <c r="FR491">
        <f t="shared" si="281"/>
        <v>0</v>
      </c>
      <c r="FS491">
        <v>0</v>
      </c>
      <c r="FX491">
        <v>70</v>
      </c>
      <c r="FY491">
        <v>10</v>
      </c>
      <c r="GA491" t="s">
        <v>3</v>
      </c>
      <c r="GD491">
        <v>0</v>
      </c>
      <c r="GF491">
        <v>-1865787583</v>
      </c>
      <c r="GG491">
        <v>2</v>
      </c>
      <c r="GH491">
        <v>1</v>
      </c>
      <c r="GI491">
        <v>-2</v>
      </c>
      <c r="GJ491">
        <v>0</v>
      </c>
      <c r="GK491">
        <f>ROUND(R491*(R12)/100,2)</f>
        <v>2.37</v>
      </c>
      <c r="GL491">
        <f t="shared" si="282"/>
        <v>0</v>
      </c>
      <c r="GM491">
        <f>ROUND(O491+X491+Y491+GK491,2)+GX491</f>
        <v>148543.35</v>
      </c>
      <c r="GN491">
        <f>IF(OR(BI491=0,BI491=1),ROUND(O491+X491+Y491+GK491,2),0)</f>
        <v>0</v>
      </c>
      <c r="GO491">
        <f>IF(BI491=2,ROUND(O491+X491+Y491+GK491,2),0)</f>
        <v>0</v>
      </c>
      <c r="GP491">
        <f>IF(BI491=4,ROUND(O491+X491+Y491+GK491,2)+GX491,0)</f>
        <v>148543.35</v>
      </c>
      <c r="GR491">
        <v>0</v>
      </c>
      <c r="GS491">
        <v>3</v>
      </c>
      <c r="GT491">
        <v>0</v>
      </c>
      <c r="GU491" t="s">
        <v>3</v>
      </c>
      <c r="GV491">
        <f t="shared" si="283"/>
        <v>0</v>
      </c>
      <c r="GW491">
        <v>1</v>
      </c>
      <c r="GX491">
        <f t="shared" si="284"/>
        <v>0</v>
      </c>
      <c r="HA491">
        <v>0</v>
      </c>
      <c r="HB491">
        <v>0</v>
      </c>
      <c r="HC491">
        <f t="shared" si="285"/>
        <v>0</v>
      </c>
      <c r="IK491">
        <v>0</v>
      </c>
    </row>
    <row r="492" spans="1:245" x14ac:dyDescent="0.2">
      <c r="A492">
        <v>18</v>
      </c>
      <c r="B492">
        <v>1</v>
      </c>
      <c r="C492">
        <v>148</v>
      </c>
      <c r="E492" t="s">
        <v>148</v>
      </c>
      <c r="F492" t="s">
        <v>214</v>
      </c>
      <c r="G492" t="s">
        <v>215</v>
      </c>
      <c r="H492" t="s">
        <v>120</v>
      </c>
      <c r="I492">
        <f>I491*J492</f>
        <v>-1.988</v>
      </c>
      <c r="J492">
        <v>-1</v>
      </c>
      <c r="O492">
        <f t="shared" si="250"/>
        <v>-105828.24</v>
      </c>
      <c r="P492">
        <f t="shared" si="251"/>
        <v>-105828.24</v>
      </c>
      <c r="Q492">
        <f t="shared" si="252"/>
        <v>0</v>
      </c>
      <c r="R492">
        <f t="shared" si="253"/>
        <v>0</v>
      </c>
      <c r="S492">
        <f t="shared" si="254"/>
        <v>0</v>
      </c>
      <c r="T492">
        <f t="shared" si="255"/>
        <v>0</v>
      </c>
      <c r="U492">
        <f t="shared" si="256"/>
        <v>0</v>
      </c>
      <c r="V492">
        <f t="shared" si="257"/>
        <v>0</v>
      </c>
      <c r="W492">
        <f t="shared" si="258"/>
        <v>0</v>
      </c>
      <c r="X492">
        <f t="shared" si="259"/>
        <v>0</v>
      </c>
      <c r="Y492">
        <f t="shared" si="260"/>
        <v>0</v>
      </c>
      <c r="AA492">
        <v>55574044</v>
      </c>
      <c r="AB492">
        <f t="shared" si="261"/>
        <v>53233.52</v>
      </c>
      <c r="AC492">
        <f t="shared" si="262"/>
        <v>53233.52</v>
      </c>
      <c r="AD492">
        <f t="shared" si="263"/>
        <v>0</v>
      </c>
      <c r="AE492">
        <f t="shared" si="264"/>
        <v>0</v>
      </c>
      <c r="AF492">
        <f t="shared" si="265"/>
        <v>0</v>
      </c>
      <c r="AG492">
        <f t="shared" si="266"/>
        <v>0</v>
      </c>
      <c r="AH492">
        <f t="shared" si="267"/>
        <v>0</v>
      </c>
      <c r="AI492">
        <f t="shared" si="268"/>
        <v>0</v>
      </c>
      <c r="AJ492">
        <f t="shared" si="269"/>
        <v>0</v>
      </c>
      <c r="AK492">
        <v>53233.52</v>
      </c>
      <c r="AL492">
        <v>53233.52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70</v>
      </c>
      <c r="AU492">
        <v>10</v>
      </c>
      <c r="AV492">
        <v>1</v>
      </c>
      <c r="AW492">
        <v>1</v>
      </c>
      <c r="AZ492">
        <v>1</v>
      </c>
      <c r="BA492">
        <v>1</v>
      </c>
      <c r="BB492">
        <v>1</v>
      </c>
      <c r="BC492">
        <v>1</v>
      </c>
      <c r="BD492" t="s">
        <v>3</v>
      </c>
      <c r="BE492" t="s">
        <v>3</v>
      </c>
      <c r="BF492" t="s">
        <v>3</v>
      </c>
      <c r="BG492" t="s">
        <v>3</v>
      </c>
      <c r="BH492">
        <v>3</v>
      </c>
      <c r="BI492">
        <v>4</v>
      </c>
      <c r="BJ492" t="s">
        <v>216</v>
      </c>
      <c r="BM492">
        <v>0</v>
      </c>
      <c r="BN492">
        <v>0</v>
      </c>
      <c r="BO492" t="s">
        <v>3</v>
      </c>
      <c r="BP492">
        <v>0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 t="s">
        <v>3</v>
      </c>
      <c r="BZ492">
        <v>70</v>
      </c>
      <c r="CA492">
        <v>10</v>
      </c>
      <c r="CE492">
        <v>0</v>
      </c>
      <c r="CF492">
        <v>0</v>
      </c>
      <c r="CG492">
        <v>0</v>
      </c>
      <c r="CM492">
        <v>0</v>
      </c>
      <c r="CN492" t="s">
        <v>3</v>
      </c>
      <c r="CO492">
        <v>0</v>
      </c>
      <c r="CP492">
        <f t="shared" si="270"/>
        <v>-105828.24</v>
      </c>
      <c r="CQ492">
        <f t="shared" si="271"/>
        <v>53233.52</v>
      </c>
      <c r="CR492">
        <f t="shared" si="272"/>
        <v>0</v>
      </c>
      <c r="CS492">
        <f t="shared" si="273"/>
        <v>0</v>
      </c>
      <c r="CT492">
        <f t="shared" si="274"/>
        <v>0</v>
      </c>
      <c r="CU492">
        <f t="shared" si="275"/>
        <v>0</v>
      </c>
      <c r="CV492">
        <f t="shared" si="276"/>
        <v>0</v>
      </c>
      <c r="CW492">
        <f t="shared" si="277"/>
        <v>0</v>
      </c>
      <c r="CX492">
        <f t="shared" si="278"/>
        <v>0</v>
      </c>
      <c r="CY492">
        <f t="shared" si="279"/>
        <v>0</v>
      </c>
      <c r="CZ492">
        <f t="shared" si="280"/>
        <v>0</v>
      </c>
      <c r="DC492" t="s">
        <v>3</v>
      </c>
      <c r="DD492" t="s">
        <v>3</v>
      </c>
      <c r="DE492" t="s">
        <v>3</v>
      </c>
      <c r="DF492" t="s">
        <v>3</v>
      </c>
      <c r="DG492" t="s">
        <v>3</v>
      </c>
      <c r="DH492" t="s">
        <v>3</v>
      </c>
      <c r="DI492" t="s">
        <v>3</v>
      </c>
      <c r="DJ492" t="s">
        <v>3</v>
      </c>
      <c r="DK492" t="s">
        <v>3</v>
      </c>
      <c r="DL492" t="s">
        <v>3</v>
      </c>
      <c r="DM492" t="s">
        <v>3</v>
      </c>
      <c r="DN492">
        <v>0</v>
      </c>
      <c r="DO492">
        <v>0</v>
      </c>
      <c r="DP492">
        <v>1</v>
      </c>
      <c r="DQ492">
        <v>1</v>
      </c>
      <c r="DU492">
        <v>1009</v>
      </c>
      <c r="DV492" t="s">
        <v>120</v>
      </c>
      <c r="DW492" t="s">
        <v>120</v>
      </c>
      <c r="DX492">
        <v>1000</v>
      </c>
      <c r="EE492">
        <v>55317522</v>
      </c>
      <c r="EF492">
        <v>1</v>
      </c>
      <c r="EG492" t="s">
        <v>19</v>
      </c>
      <c r="EH492">
        <v>0</v>
      </c>
      <c r="EI492" t="s">
        <v>3</v>
      </c>
      <c r="EJ492">
        <v>4</v>
      </c>
      <c r="EK492">
        <v>0</v>
      </c>
      <c r="EL492" t="s">
        <v>20</v>
      </c>
      <c r="EM492" t="s">
        <v>21</v>
      </c>
      <c r="EO492" t="s">
        <v>3</v>
      </c>
      <c r="EQ492">
        <v>32768</v>
      </c>
      <c r="ER492">
        <v>53233.52</v>
      </c>
      <c r="ES492">
        <v>53233.52</v>
      </c>
      <c r="ET492">
        <v>0</v>
      </c>
      <c r="EU492">
        <v>0</v>
      </c>
      <c r="EV492">
        <v>0</v>
      </c>
      <c r="EW492">
        <v>0</v>
      </c>
      <c r="EX492">
        <v>0</v>
      </c>
      <c r="FQ492">
        <v>0</v>
      </c>
      <c r="FR492">
        <f t="shared" si="281"/>
        <v>0</v>
      </c>
      <c r="FS492">
        <v>0</v>
      </c>
      <c r="FX492">
        <v>70</v>
      </c>
      <c r="FY492">
        <v>10</v>
      </c>
      <c r="GA492" t="s">
        <v>3</v>
      </c>
      <c r="GD492">
        <v>0</v>
      </c>
      <c r="GF492">
        <v>588667335</v>
      </c>
      <c r="GG492">
        <v>2</v>
      </c>
      <c r="GH492">
        <v>1</v>
      </c>
      <c r="GI492">
        <v>-2</v>
      </c>
      <c r="GJ492">
        <v>0</v>
      </c>
      <c r="GK492">
        <f>ROUND(R492*(R12)/100,2)</f>
        <v>0</v>
      </c>
      <c r="GL492">
        <f t="shared" si="282"/>
        <v>0</v>
      </c>
      <c r="GM492">
        <f>ROUND(O492+X492+Y492+GK492,2)+GX492</f>
        <v>-105828.24</v>
      </c>
      <c r="GN492">
        <f>IF(OR(BI492=0,BI492=1),ROUND(O492+X492+Y492+GK492,2),0)</f>
        <v>0</v>
      </c>
      <c r="GO492">
        <f>IF(BI492=2,ROUND(O492+X492+Y492+GK492,2),0)</f>
        <v>0</v>
      </c>
      <c r="GP492">
        <f>IF(BI492=4,ROUND(O492+X492+Y492+GK492,2)+GX492,0)</f>
        <v>-105828.24</v>
      </c>
      <c r="GR492">
        <v>0</v>
      </c>
      <c r="GS492">
        <v>3</v>
      </c>
      <c r="GT492">
        <v>0</v>
      </c>
      <c r="GU492" t="s">
        <v>3</v>
      </c>
      <c r="GV492">
        <f t="shared" si="283"/>
        <v>0</v>
      </c>
      <c r="GW492">
        <v>1</v>
      </c>
      <c r="GX492">
        <f t="shared" si="284"/>
        <v>0</v>
      </c>
      <c r="HA492">
        <v>0</v>
      </c>
      <c r="HB492">
        <v>0</v>
      </c>
      <c r="HC492">
        <f t="shared" si="285"/>
        <v>0</v>
      </c>
      <c r="IK492">
        <v>0</v>
      </c>
    </row>
    <row r="493" spans="1:245" x14ac:dyDescent="0.2">
      <c r="A493">
        <v>17</v>
      </c>
      <c r="B493">
        <v>1</v>
      </c>
      <c r="E493" t="s">
        <v>161</v>
      </c>
      <c r="F493" t="s">
        <v>96</v>
      </c>
      <c r="G493" t="s">
        <v>282</v>
      </c>
      <c r="H493" t="s">
        <v>180</v>
      </c>
      <c r="I493">
        <v>1</v>
      </c>
      <c r="J493">
        <v>0</v>
      </c>
      <c r="O493">
        <f t="shared" si="250"/>
        <v>924500</v>
      </c>
      <c r="P493">
        <f t="shared" si="251"/>
        <v>924500</v>
      </c>
      <c r="Q493">
        <f t="shared" si="252"/>
        <v>0</v>
      </c>
      <c r="R493">
        <f t="shared" si="253"/>
        <v>0</v>
      </c>
      <c r="S493">
        <f t="shared" si="254"/>
        <v>0</v>
      </c>
      <c r="T493">
        <f t="shared" si="255"/>
        <v>0</v>
      </c>
      <c r="U493">
        <f t="shared" si="256"/>
        <v>0</v>
      </c>
      <c r="V493">
        <f t="shared" si="257"/>
        <v>0</v>
      </c>
      <c r="W493">
        <f t="shared" si="258"/>
        <v>0</v>
      </c>
      <c r="X493">
        <f t="shared" si="259"/>
        <v>0</v>
      </c>
      <c r="Y493">
        <f t="shared" si="260"/>
        <v>0</v>
      </c>
      <c r="AA493">
        <v>55574044</v>
      </c>
      <c r="AB493">
        <f t="shared" si="261"/>
        <v>924500</v>
      </c>
      <c r="AC493">
        <f t="shared" si="262"/>
        <v>924500</v>
      </c>
      <c r="AD493">
        <f t="shared" si="263"/>
        <v>0</v>
      </c>
      <c r="AE493">
        <f t="shared" si="264"/>
        <v>0</v>
      </c>
      <c r="AF493">
        <f t="shared" si="265"/>
        <v>0</v>
      </c>
      <c r="AG493">
        <f t="shared" si="266"/>
        <v>0</v>
      </c>
      <c r="AH493">
        <f t="shared" si="267"/>
        <v>0</v>
      </c>
      <c r="AI493">
        <f t="shared" si="268"/>
        <v>0</v>
      </c>
      <c r="AJ493">
        <f t="shared" si="269"/>
        <v>0</v>
      </c>
      <c r="AK493">
        <v>924500</v>
      </c>
      <c r="AL493">
        <v>924500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1</v>
      </c>
      <c r="AZ493">
        <v>1</v>
      </c>
      <c r="BA493">
        <v>1</v>
      </c>
      <c r="BB493">
        <v>1</v>
      </c>
      <c r="BC493">
        <v>1</v>
      </c>
      <c r="BD493" t="s">
        <v>3</v>
      </c>
      <c r="BE493" t="s">
        <v>3</v>
      </c>
      <c r="BF493" t="s">
        <v>3</v>
      </c>
      <c r="BG493" t="s">
        <v>3</v>
      </c>
      <c r="BH493">
        <v>3</v>
      </c>
      <c r="BI493">
        <v>1</v>
      </c>
      <c r="BJ493" t="s">
        <v>3</v>
      </c>
      <c r="BM493">
        <v>6001</v>
      </c>
      <c r="BN493">
        <v>0</v>
      </c>
      <c r="BO493" t="s">
        <v>3</v>
      </c>
      <c r="BP493">
        <v>0</v>
      </c>
      <c r="BQ493">
        <v>0</v>
      </c>
      <c r="BR493">
        <v>0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 t="s">
        <v>3</v>
      </c>
      <c r="BZ493">
        <v>0</v>
      </c>
      <c r="CA493">
        <v>0</v>
      </c>
      <c r="CE493">
        <v>0</v>
      </c>
      <c r="CF493">
        <v>0</v>
      </c>
      <c r="CG493">
        <v>0</v>
      </c>
      <c r="CM493">
        <v>0</v>
      </c>
      <c r="CN493" t="s">
        <v>3</v>
      </c>
      <c r="CO493">
        <v>0</v>
      </c>
      <c r="CP493">
        <f t="shared" si="270"/>
        <v>924500</v>
      </c>
      <c r="CQ493">
        <f t="shared" si="271"/>
        <v>924500</v>
      </c>
      <c r="CR493">
        <f t="shared" si="272"/>
        <v>0</v>
      </c>
      <c r="CS493">
        <f t="shared" si="273"/>
        <v>0</v>
      </c>
      <c r="CT493">
        <f t="shared" si="274"/>
        <v>0</v>
      </c>
      <c r="CU493">
        <f t="shared" si="275"/>
        <v>0</v>
      </c>
      <c r="CV493">
        <f t="shared" si="276"/>
        <v>0</v>
      </c>
      <c r="CW493">
        <f t="shared" si="277"/>
        <v>0</v>
      </c>
      <c r="CX493">
        <f t="shared" si="278"/>
        <v>0</v>
      </c>
      <c r="CY493">
        <f t="shared" si="279"/>
        <v>0</v>
      </c>
      <c r="CZ493">
        <f t="shared" si="280"/>
        <v>0</v>
      </c>
      <c r="DC493" t="s">
        <v>3</v>
      </c>
      <c r="DD493" t="s">
        <v>3</v>
      </c>
      <c r="DE493" t="s">
        <v>3</v>
      </c>
      <c r="DF493" t="s">
        <v>3</v>
      </c>
      <c r="DG493" t="s">
        <v>3</v>
      </c>
      <c r="DH493" t="s">
        <v>3</v>
      </c>
      <c r="DI493" t="s">
        <v>3</v>
      </c>
      <c r="DJ493" t="s">
        <v>3</v>
      </c>
      <c r="DK493" t="s">
        <v>3</v>
      </c>
      <c r="DL493" t="s">
        <v>3</v>
      </c>
      <c r="DM493" t="s">
        <v>3</v>
      </c>
      <c r="DN493">
        <v>0</v>
      </c>
      <c r="DO493">
        <v>0</v>
      </c>
      <c r="DP493">
        <v>1</v>
      </c>
      <c r="DQ493">
        <v>1</v>
      </c>
      <c r="DU493">
        <v>1010</v>
      </c>
      <c r="DV493" t="s">
        <v>180</v>
      </c>
      <c r="DW493" t="s">
        <v>180</v>
      </c>
      <c r="DX493">
        <v>1</v>
      </c>
      <c r="EE493">
        <v>55525620</v>
      </c>
      <c r="EF493">
        <v>0</v>
      </c>
      <c r="EG493" t="s">
        <v>220</v>
      </c>
      <c r="EH493">
        <v>0</v>
      </c>
      <c r="EI493" t="s">
        <v>3</v>
      </c>
      <c r="EJ493">
        <v>1</v>
      </c>
      <c r="EK493">
        <v>6001</v>
      </c>
      <c r="EL493" t="s">
        <v>221</v>
      </c>
      <c r="EM493" t="s">
        <v>220</v>
      </c>
      <c r="EO493" t="s">
        <v>3</v>
      </c>
      <c r="EQ493">
        <v>0</v>
      </c>
      <c r="ER493">
        <v>924500</v>
      </c>
      <c r="ES493">
        <v>924500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5</v>
      </c>
      <c r="FC493">
        <v>1</v>
      </c>
      <c r="FD493">
        <v>18</v>
      </c>
      <c r="FF493">
        <v>1109400</v>
      </c>
      <c r="FQ493">
        <v>0</v>
      </c>
      <c r="FR493">
        <f t="shared" si="281"/>
        <v>0</v>
      </c>
      <c r="FS493">
        <v>0</v>
      </c>
      <c r="FX493">
        <v>0</v>
      </c>
      <c r="FY493">
        <v>0</v>
      </c>
      <c r="GA493" t="s">
        <v>283</v>
      </c>
      <c r="GD493">
        <v>0</v>
      </c>
      <c r="GF493">
        <v>-1563154297</v>
      </c>
      <c r="GG493">
        <v>2</v>
      </c>
      <c r="GH493">
        <v>3</v>
      </c>
      <c r="GI493">
        <v>-2</v>
      </c>
      <c r="GJ493">
        <v>0</v>
      </c>
      <c r="GK493">
        <f>ROUND(R493*(R12)/100,2)</f>
        <v>0</v>
      </c>
      <c r="GL493">
        <f t="shared" si="282"/>
        <v>0</v>
      </c>
      <c r="GM493">
        <f>ROUND(O493+X493+Y493+GK493,2)+GX493</f>
        <v>924500</v>
      </c>
      <c r="GN493">
        <f>IF(OR(BI493=0,BI493=1),ROUND(O493+X493+Y493+GK493,2),0)</f>
        <v>924500</v>
      </c>
      <c r="GO493">
        <f>IF(BI493=2,ROUND(O493+X493+Y493+GK493,2),0)</f>
        <v>0</v>
      </c>
      <c r="GP493">
        <f>IF(BI493=4,ROUND(O493+X493+Y493+GK493,2)+GX493,0)</f>
        <v>0</v>
      </c>
      <c r="GR493">
        <v>1</v>
      </c>
      <c r="GS493">
        <v>1</v>
      </c>
      <c r="GT493">
        <v>0</v>
      </c>
      <c r="GU493" t="s">
        <v>3</v>
      </c>
      <c r="GV493">
        <f t="shared" si="283"/>
        <v>0</v>
      </c>
      <c r="GW493">
        <v>1</v>
      </c>
      <c r="GX493">
        <f t="shared" si="284"/>
        <v>0</v>
      </c>
      <c r="HA493">
        <v>0</v>
      </c>
      <c r="HB493">
        <v>0</v>
      </c>
      <c r="HC493">
        <f t="shared" si="285"/>
        <v>0</v>
      </c>
      <c r="IK493">
        <v>0</v>
      </c>
    </row>
    <row r="495" spans="1:245" x14ac:dyDescent="0.2">
      <c r="A495" s="2">
        <v>51</v>
      </c>
      <c r="B495" s="2">
        <f>B481</f>
        <v>1</v>
      </c>
      <c r="C495" s="2">
        <f>A481</f>
        <v>4</v>
      </c>
      <c r="D495" s="2">
        <f>ROW(A481)</f>
        <v>481</v>
      </c>
      <c r="E495" s="2"/>
      <c r="F495" s="2" t="str">
        <f>IF(F481&lt;&gt;"",F481,"")</f>
        <v>Новый раздел</v>
      </c>
      <c r="G495" s="2" t="str">
        <f>IF(G481&lt;&gt;"",G481,"")</f>
        <v>Устройство / ремонт спортивной площадки (коробка)</v>
      </c>
      <c r="H495" s="2">
        <v>0</v>
      </c>
      <c r="I495" s="2"/>
      <c r="J495" s="2"/>
      <c r="K495" s="2"/>
      <c r="L495" s="2"/>
      <c r="M495" s="2"/>
      <c r="N495" s="2"/>
      <c r="O495" s="2">
        <f t="shared" ref="O495:T495" si="286">ROUND(AB495,2)</f>
        <v>1023377</v>
      </c>
      <c r="P495" s="2">
        <f t="shared" si="286"/>
        <v>957122.85</v>
      </c>
      <c r="Q495" s="2">
        <f t="shared" si="286"/>
        <v>2705.72</v>
      </c>
      <c r="R495" s="2">
        <f t="shared" si="286"/>
        <v>178</v>
      </c>
      <c r="S495" s="2">
        <f t="shared" si="286"/>
        <v>63548.43</v>
      </c>
      <c r="T495" s="2">
        <f t="shared" si="286"/>
        <v>0</v>
      </c>
      <c r="U495" s="2">
        <f>AH495</f>
        <v>326.43682999999993</v>
      </c>
      <c r="V495" s="2">
        <f>AI495</f>
        <v>0</v>
      </c>
      <c r="W495" s="2">
        <f>ROUND(AJ495,2)</f>
        <v>0</v>
      </c>
      <c r="X495" s="2">
        <f>ROUND(AK495,2)</f>
        <v>44483.9</v>
      </c>
      <c r="Y495" s="2">
        <f>ROUND(AL495,2)</f>
        <v>6354.84</v>
      </c>
      <c r="Z495" s="2"/>
      <c r="AA495" s="2"/>
      <c r="AB495" s="2">
        <f>ROUND(SUMIF(AA485:AA493,"=55574044",O485:O493),2)</f>
        <v>1023377</v>
      </c>
      <c r="AC495" s="2">
        <f>ROUND(SUMIF(AA485:AA493,"=55574044",P485:P493),2)</f>
        <v>957122.85</v>
      </c>
      <c r="AD495" s="2">
        <f>ROUND(SUMIF(AA485:AA493,"=55574044",Q485:Q493),2)</f>
        <v>2705.72</v>
      </c>
      <c r="AE495" s="2">
        <f>ROUND(SUMIF(AA485:AA493,"=55574044",R485:R493),2)</f>
        <v>178</v>
      </c>
      <c r="AF495" s="2">
        <f>ROUND(SUMIF(AA485:AA493,"=55574044",S485:S493),2)</f>
        <v>63548.43</v>
      </c>
      <c r="AG495" s="2">
        <f>ROUND(SUMIF(AA485:AA493,"=55574044",T485:T493),2)</f>
        <v>0</v>
      </c>
      <c r="AH495" s="2">
        <f>SUMIF(AA485:AA493,"=55574044",U485:U493)</f>
        <v>326.43682999999993</v>
      </c>
      <c r="AI495" s="2">
        <f>SUMIF(AA485:AA493,"=55574044",V485:V493)</f>
        <v>0</v>
      </c>
      <c r="AJ495" s="2">
        <f>ROUND(SUMIF(AA485:AA493,"=55574044",W485:W493),2)</f>
        <v>0</v>
      </c>
      <c r="AK495" s="2">
        <f>ROUND(SUMIF(AA485:AA493,"=55574044",X485:X493),2)</f>
        <v>44483.9</v>
      </c>
      <c r="AL495" s="2">
        <f>ROUND(SUMIF(AA485:AA493,"=55574044",Y485:Y493),2)</f>
        <v>6354.84</v>
      </c>
      <c r="AM495" s="2"/>
      <c r="AN495" s="2"/>
      <c r="AO495" s="2">
        <f t="shared" ref="AO495:BC495" si="287">ROUND(BX495,2)</f>
        <v>0</v>
      </c>
      <c r="AP495" s="2">
        <f t="shared" si="287"/>
        <v>0</v>
      </c>
      <c r="AQ495" s="2">
        <f t="shared" si="287"/>
        <v>0</v>
      </c>
      <c r="AR495" s="2">
        <f t="shared" si="287"/>
        <v>1074218.1100000001</v>
      </c>
      <c r="AS495" s="2">
        <f t="shared" si="287"/>
        <v>924500</v>
      </c>
      <c r="AT495" s="2">
        <f t="shared" si="287"/>
        <v>0</v>
      </c>
      <c r="AU495" s="2">
        <f t="shared" si="287"/>
        <v>149718.10999999999</v>
      </c>
      <c r="AV495" s="2">
        <f t="shared" si="287"/>
        <v>957122.85</v>
      </c>
      <c r="AW495" s="2">
        <f t="shared" si="287"/>
        <v>957122.85</v>
      </c>
      <c r="AX495" s="2">
        <f t="shared" si="287"/>
        <v>0</v>
      </c>
      <c r="AY495" s="2">
        <f t="shared" si="287"/>
        <v>957122.85</v>
      </c>
      <c r="AZ495" s="2">
        <f t="shared" si="287"/>
        <v>0</v>
      </c>
      <c r="BA495" s="2">
        <f t="shared" si="287"/>
        <v>0</v>
      </c>
      <c r="BB495" s="2">
        <f t="shared" si="287"/>
        <v>0</v>
      </c>
      <c r="BC495" s="2">
        <f t="shared" si="287"/>
        <v>0</v>
      </c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>
        <f>ROUND(SUMIF(AA485:AA493,"=55574044",FQ485:FQ493),2)</f>
        <v>0</v>
      </c>
      <c r="BY495" s="2">
        <f>ROUND(SUMIF(AA485:AA493,"=55574044",FR485:FR493),2)</f>
        <v>0</v>
      </c>
      <c r="BZ495" s="2">
        <f>ROUND(SUMIF(AA485:AA493,"=55574044",GL485:GL493),2)</f>
        <v>0</v>
      </c>
      <c r="CA495" s="2">
        <f>ROUND(SUMIF(AA485:AA493,"=55574044",GM485:GM493),2)</f>
        <v>1074218.1100000001</v>
      </c>
      <c r="CB495" s="2">
        <f>ROUND(SUMIF(AA485:AA493,"=55574044",GN485:GN493),2)</f>
        <v>924500</v>
      </c>
      <c r="CC495" s="2">
        <f>ROUND(SUMIF(AA485:AA493,"=55574044",GO485:GO493),2)</f>
        <v>0</v>
      </c>
      <c r="CD495" s="2">
        <f>ROUND(SUMIF(AA485:AA493,"=55574044",GP485:GP493),2)</f>
        <v>149718.10999999999</v>
      </c>
      <c r="CE495" s="2">
        <f>AC495-BX495</f>
        <v>957122.85</v>
      </c>
      <c r="CF495" s="2">
        <f>AC495-BY495</f>
        <v>957122.85</v>
      </c>
      <c r="CG495" s="2">
        <f>BX495-BZ495</f>
        <v>0</v>
      </c>
      <c r="CH495" s="2">
        <f>AC495-BX495-BY495+BZ495</f>
        <v>957122.85</v>
      </c>
      <c r="CI495" s="2">
        <f>BY495-BZ495</f>
        <v>0</v>
      </c>
      <c r="CJ495" s="2">
        <f>ROUND(SUMIF(AA485:AA493,"=55574044",GX485:GX493),2)</f>
        <v>0</v>
      </c>
      <c r="CK495" s="2">
        <f>ROUND(SUMIF(AA485:AA493,"=55574044",GY485:GY493),2)</f>
        <v>0</v>
      </c>
      <c r="CL495" s="2">
        <f>ROUND(SUMIF(AA485:AA493,"=55574044",GZ485:GZ493),2)</f>
        <v>0</v>
      </c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>
        <v>0</v>
      </c>
    </row>
    <row r="497" spans="1:23" x14ac:dyDescent="0.2">
      <c r="A497" s="4">
        <v>50</v>
      </c>
      <c r="B497" s="4">
        <v>0</v>
      </c>
      <c r="C497" s="4">
        <v>0</v>
      </c>
      <c r="D497" s="4">
        <v>1</v>
      </c>
      <c r="E497" s="4">
        <v>201</v>
      </c>
      <c r="F497" s="4">
        <f>ROUND(Source!O495,O497)</f>
        <v>1023377</v>
      </c>
      <c r="G497" s="4" t="s">
        <v>34</v>
      </c>
      <c r="H497" s="4" t="s">
        <v>35</v>
      </c>
      <c r="I497" s="4"/>
      <c r="J497" s="4"/>
      <c r="K497" s="4">
        <v>201</v>
      </c>
      <c r="L497" s="4">
        <v>1</v>
      </c>
      <c r="M497" s="4">
        <v>3</v>
      </c>
      <c r="N497" s="4" t="s">
        <v>3</v>
      </c>
      <c r="O497" s="4">
        <v>2</v>
      </c>
      <c r="P497" s="4"/>
      <c r="Q497" s="4"/>
      <c r="R497" s="4"/>
      <c r="S497" s="4"/>
      <c r="T497" s="4"/>
      <c r="U497" s="4"/>
      <c r="V497" s="4"/>
      <c r="W497" s="4"/>
    </row>
    <row r="498" spans="1:23" x14ac:dyDescent="0.2">
      <c r="A498" s="4">
        <v>50</v>
      </c>
      <c r="B498" s="4">
        <v>0</v>
      </c>
      <c r="C498" s="4">
        <v>0</v>
      </c>
      <c r="D498" s="4">
        <v>1</v>
      </c>
      <c r="E498" s="4">
        <v>202</v>
      </c>
      <c r="F498" s="4">
        <f>ROUND(Source!P495,O498)</f>
        <v>957122.85</v>
      </c>
      <c r="G498" s="4" t="s">
        <v>36</v>
      </c>
      <c r="H498" s="4" t="s">
        <v>37</v>
      </c>
      <c r="I498" s="4"/>
      <c r="J498" s="4"/>
      <c r="K498" s="4">
        <v>202</v>
      </c>
      <c r="L498" s="4">
        <v>2</v>
      </c>
      <c r="M498" s="4">
        <v>3</v>
      </c>
      <c r="N498" s="4" t="s">
        <v>3</v>
      </c>
      <c r="O498" s="4">
        <v>2</v>
      </c>
      <c r="P498" s="4"/>
      <c r="Q498" s="4"/>
      <c r="R498" s="4"/>
      <c r="S498" s="4"/>
      <c r="T498" s="4"/>
      <c r="U498" s="4"/>
      <c r="V498" s="4"/>
      <c r="W498" s="4"/>
    </row>
    <row r="499" spans="1:23" x14ac:dyDescent="0.2">
      <c r="A499" s="4">
        <v>50</v>
      </c>
      <c r="B499" s="4">
        <v>0</v>
      </c>
      <c r="C499" s="4">
        <v>0</v>
      </c>
      <c r="D499" s="4">
        <v>1</v>
      </c>
      <c r="E499" s="4">
        <v>222</v>
      </c>
      <c r="F499" s="4">
        <f>ROUND(Source!AO495,O499)</f>
        <v>0</v>
      </c>
      <c r="G499" s="4" t="s">
        <v>38</v>
      </c>
      <c r="H499" s="4" t="s">
        <v>39</v>
      </c>
      <c r="I499" s="4"/>
      <c r="J499" s="4"/>
      <c r="K499" s="4">
        <v>222</v>
      </c>
      <c r="L499" s="4">
        <v>3</v>
      </c>
      <c r="M499" s="4">
        <v>3</v>
      </c>
      <c r="N499" s="4" t="s">
        <v>3</v>
      </c>
      <c r="O499" s="4">
        <v>2</v>
      </c>
      <c r="P499" s="4"/>
      <c r="Q499" s="4"/>
      <c r="R499" s="4"/>
      <c r="S499" s="4"/>
      <c r="T499" s="4"/>
      <c r="U499" s="4"/>
      <c r="V499" s="4"/>
      <c r="W499" s="4"/>
    </row>
    <row r="500" spans="1:23" x14ac:dyDescent="0.2">
      <c r="A500" s="4">
        <v>50</v>
      </c>
      <c r="B500" s="4">
        <v>0</v>
      </c>
      <c r="C500" s="4">
        <v>0</v>
      </c>
      <c r="D500" s="4">
        <v>1</v>
      </c>
      <c r="E500" s="4">
        <v>225</v>
      </c>
      <c r="F500" s="4">
        <f>ROUND(Source!AV495,O500)</f>
        <v>957122.85</v>
      </c>
      <c r="G500" s="4" t="s">
        <v>40</v>
      </c>
      <c r="H500" s="4" t="s">
        <v>41</v>
      </c>
      <c r="I500" s="4"/>
      <c r="J500" s="4"/>
      <c r="K500" s="4">
        <v>225</v>
      </c>
      <c r="L500" s="4">
        <v>4</v>
      </c>
      <c r="M500" s="4">
        <v>3</v>
      </c>
      <c r="N500" s="4" t="s">
        <v>3</v>
      </c>
      <c r="O500" s="4">
        <v>2</v>
      </c>
      <c r="P500" s="4"/>
      <c r="Q500" s="4"/>
      <c r="R500" s="4"/>
      <c r="S500" s="4"/>
      <c r="T500" s="4"/>
      <c r="U500" s="4"/>
      <c r="V500" s="4"/>
      <c r="W500" s="4"/>
    </row>
    <row r="501" spans="1:23" x14ac:dyDescent="0.2">
      <c r="A501" s="4">
        <v>50</v>
      </c>
      <c r="B501" s="4">
        <v>0</v>
      </c>
      <c r="C501" s="4">
        <v>0</v>
      </c>
      <c r="D501" s="4">
        <v>1</v>
      </c>
      <c r="E501" s="4">
        <v>226</v>
      </c>
      <c r="F501" s="4">
        <f>ROUND(Source!AW495,O501)</f>
        <v>957122.85</v>
      </c>
      <c r="G501" s="4" t="s">
        <v>42</v>
      </c>
      <c r="H501" s="4" t="s">
        <v>43</v>
      </c>
      <c r="I501" s="4"/>
      <c r="J501" s="4"/>
      <c r="K501" s="4">
        <v>226</v>
      </c>
      <c r="L501" s="4">
        <v>5</v>
      </c>
      <c r="M501" s="4">
        <v>3</v>
      </c>
      <c r="N501" s="4" t="s">
        <v>3</v>
      </c>
      <c r="O501" s="4">
        <v>2</v>
      </c>
      <c r="P501" s="4"/>
      <c r="Q501" s="4"/>
      <c r="R501" s="4"/>
      <c r="S501" s="4"/>
      <c r="T501" s="4"/>
      <c r="U501" s="4"/>
      <c r="V501" s="4"/>
      <c r="W501" s="4"/>
    </row>
    <row r="502" spans="1:23" x14ac:dyDescent="0.2">
      <c r="A502" s="4">
        <v>50</v>
      </c>
      <c r="B502" s="4">
        <v>0</v>
      </c>
      <c r="C502" s="4">
        <v>0</v>
      </c>
      <c r="D502" s="4">
        <v>1</v>
      </c>
      <c r="E502" s="4">
        <v>227</v>
      </c>
      <c r="F502" s="4">
        <f>ROUND(Source!AX495,O502)</f>
        <v>0</v>
      </c>
      <c r="G502" s="4" t="s">
        <v>44</v>
      </c>
      <c r="H502" s="4" t="s">
        <v>45</v>
      </c>
      <c r="I502" s="4"/>
      <c r="J502" s="4"/>
      <c r="K502" s="4">
        <v>227</v>
      </c>
      <c r="L502" s="4">
        <v>6</v>
      </c>
      <c r="M502" s="4">
        <v>3</v>
      </c>
      <c r="N502" s="4" t="s">
        <v>3</v>
      </c>
      <c r="O502" s="4">
        <v>2</v>
      </c>
      <c r="P502" s="4"/>
      <c r="Q502" s="4"/>
      <c r="R502" s="4"/>
      <c r="S502" s="4"/>
      <c r="T502" s="4"/>
      <c r="U502" s="4"/>
      <c r="V502" s="4"/>
      <c r="W502" s="4"/>
    </row>
    <row r="503" spans="1:23" x14ac:dyDescent="0.2">
      <c r="A503" s="4">
        <v>50</v>
      </c>
      <c r="B503" s="4">
        <v>0</v>
      </c>
      <c r="C503" s="4">
        <v>0</v>
      </c>
      <c r="D503" s="4">
        <v>1</v>
      </c>
      <c r="E503" s="4">
        <v>228</v>
      </c>
      <c r="F503" s="4">
        <f>ROUND(Source!AY495,O503)</f>
        <v>957122.85</v>
      </c>
      <c r="G503" s="4" t="s">
        <v>46</v>
      </c>
      <c r="H503" s="4" t="s">
        <v>47</v>
      </c>
      <c r="I503" s="4"/>
      <c r="J503" s="4"/>
      <c r="K503" s="4">
        <v>228</v>
      </c>
      <c r="L503" s="4">
        <v>7</v>
      </c>
      <c r="M503" s="4">
        <v>3</v>
      </c>
      <c r="N503" s="4" t="s">
        <v>3</v>
      </c>
      <c r="O503" s="4">
        <v>2</v>
      </c>
      <c r="P503" s="4"/>
      <c r="Q503" s="4"/>
      <c r="R503" s="4"/>
      <c r="S503" s="4"/>
      <c r="T503" s="4"/>
      <c r="U503" s="4"/>
      <c r="V503" s="4"/>
      <c r="W503" s="4"/>
    </row>
    <row r="504" spans="1:23" x14ac:dyDescent="0.2">
      <c r="A504" s="4">
        <v>50</v>
      </c>
      <c r="B504" s="4">
        <v>0</v>
      </c>
      <c r="C504" s="4">
        <v>0</v>
      </c>
      <c r="D504" s="4">
        <v>1</v>
      </c>
      <c r="E504" s="4">
        <v>216</v>
      </c>
      <c r="F504" s="4">
        <f>ROUND(Source!AP495,O504)</f>
        <v>0</v>
      </c>
      <c r="G504" s="4" t="s">
        <v>48</v>
      </c>
      <c r="H504" s="4" t="s">
        <v>49</v>
      </c>
      <c r="I504" s="4"/>
      <c r="J504" s="4"/>
      <c r="K504" s="4">
        <v>216</v>
      </c>
      <c r="L504" s="4">
        <v>8</v>
      </c>
      <c r="M504" s="4">
        <v>3</v>
      </c>
      <c r="N504" s="4" t="s">
        <v>3</v>
      </c>
      <c r="O504" s="4">
        <v>2</v>
      </c>
      <c r="P504" s="4"/>
      <c r="Q504" s="4"/>
      <c r="R504" s="4"/>
      <c r="S504" s="4"/>
      <c r="T504" s="4"/>
      <c r="U504" s="4"/>
      <c r="V504" s="4"/>
      <c r="W504" s="4"/>
    </row>
    <row r="505" spans="1:23" x14ac:dyDescent="0.2">
      <c r="A505" s="4">
        <v>50</v>
      </c>
      <c r="B505" s="4">
        <v>0</v>
      </c>
      <c r="C505" s="4">
        <v>0</v>
      </c>
      <c r="D505" s="4">
        <v>1</v>
      </c>
      <c r="E505" s="4">
        <v>223</v>
      </c>
      <c r="F505" s="4">
        <f>ROUND(Source!AQ495,O505)</f>
        <v>0</v>
      </c>
      <c r="G505" s="4" t="s">
        <v>50</v>
      </c>
      <c r="H505" s="4" t="s">
        <v>51</v>
      </c>
      <c r="I505" s="4"/>
      <c r="J505" s="4"/>
      <c r="K505" s="4">
        <v>223</v>
      </c>
      <c r="L505" s="4">
        <v>9</v>
      </c>
      <c r="M505" s="4">
        <v>3</v>
      </c>
      <c r="N505" s="4" t="s">
        <v>3</v>
      </c>
      <c r="O505" s="4">
        <v>2</v>
      </c>
      <c r="P505" s="4"/>
      <c r="Q505" s="4"/>
      <c r="R505" s="4"/>
      <c r="S505" s="4"/>
      <c r="T505" s="4"/>
      <c r="U505" s="4"/>
      <c r="V505" s="4"/>
      <c r="W505" s="4"/>
    </row>
    <row r="506" spans="1:23" x14ac:dyDescent="0.2">
      <c r="A506" s="4">
        <v>50</v>
      </c>
      <c r="B506" s="4">
        <v>0</v>
      </c>
      <c r="C506" s="4">
        <v>0</v>
      </c>
      <c r="D506" s="4">
        <v>1</v>
      </c>
      <c r="E506" s="4">
        <v>229</v>
      </c>
      <c r="F506" s="4">
        <f>ROUND(Source!AZ495,O506)</f>
        <v>0</v>
      </c>
      <c r="G506" s="4" t="s">
        <v>52</v>
      </c>
      <c r="H506" s="4" t="s">
        <v>53</v>
      </c>
      <c r="I506" s="4"/>
      <c r="J506" s="4"/>
      <c r="K506" s="4">
        <v>229</v>
      </c>
      <c r="L506" s="4">
        <v>10</v>
      </c>
      <c r="M506" s="4">
        <v>3</v>
      </c>
      <c r="N506" s="4" t="s">
        <v>3</v>
      </c>
      <c r="O506" s="4">
        <v>2</v>
      </c>
      <c r="P506" s="4"/>
      <c r="Q506" s="4"/>
      <c r="R506" s="4"/>
      <c r="S506" s="4"/>
      <c r="T506" s="4"/>
      <c r="U506" s="4"/>
      <c r="V506" s="4"/>
      <c r="W506" s="4"/>
    </row>
    <row r="507" spans="1:23" x14ac:dyDescent="0.2">
      <c r="A507" s="4">
        <v>50</v>
      </c>
      <c r="B507" s="4">
        <v>0</v>
      </c>
      <c r="C507" s="4">
        <v>0</v>
      </c>
      <c r="D507" s="4">
        <v>1</v>
      </c>
      <c r="E507" s="4">
        <v>203</v>
      </c>
      <c r="F507" s="4">
        <f>ROUND(Source!Q495,O507)</f>
        <v>2705.72</v>
      </c>
      <c r="G507" s="4" t="s">
        <v>54</v>
      </c>
      <c r="H507" s="4" t="s">
        <v>55</v>
      </c>
      <c r="I507" s="4"/>
      <c r="J507" s="4"/>
      <c r="K507" s="4">
        <v>203</v>
      </c>
      <c r="L507" s="4">
        <v>11</v>
      </c>
      <c r="M507" s="4">
        <v>3</v>
      </c>
      <c r="N507" s="4" t="s">
        <v>3</v>
      </c>
      <c r="O507" s="4">
        <v>2</v>
      </c>
      <c r="P507" s="4"/>
      <c r="Q507" s="4"/>
      <c r="R507" s="4"/>
      <c r="S507" s="4"/>
      <c r="T507" s="4"/>
      <c r="U507" s="4"/>
      <c r="V507" s="4"/>
      <c r="W507" s="4"/>
    </row>
    <row r="508" spans="1:23" x14ac:dyDescent="0.2">
      <c r="A508" s="4">
        <v>50</v>
      </c>
      <c r="B508" s="4">
        <v>0</v>
      </c>
      <c r="C508" s="4">
        <v>0</v>
      </c>
      <c r="D508" s="4">
        <v>1</v>
      </c>
      <c r="E508" s="4">
        <v>231</v>
      </c>
      <c r="F508" s="4">
        <f>ROUND(Source!BB495,O508)</f>
        <v>0</v>
      </c>
      <c r="G508" s="4" t="s">
        <v>56</v>
      </c>
      <c r="H508" s="4" t="s">
        <v>57</v>
      </c>
      <c r="I508" s="4"/>
      <c r="J508" s="4"/>
      <c r="K508" s="4">
        <v>231</v>
      </c>
      <c r="L508" s="4">
        <v>12</v>
      </c>
      <c r="M508" s="4">
        <v>3</v>
      </c>
      <c r="N508" s="4" t="s">
        <v>3</v>
      </c>
      <c r="O508" s="4">
        <v>2</v>
      </c>
      <c r="P508" s="4"/>
      <c r="Q508" s="4"/>
      <c r="R508" s="4"/>
      <c r="S508" s="4"/>
      <c r="T508" s="4"/>
      <c r="U508" s="4"/>
      <c r="V508" s="4"/>
      <c r="W508" s="4"/>
    </row>
    <row r="509" spans="1:23" x14ac:dyDescent="0.2">
      <c r="A509" s="4">
        <v>50</v>
      </c>
      <c r="B509" s="4">
        <v>0</v>
      </c>
      <c r="C509" s="4">
        <v>0</v>
      </c>
      <c r="D509" s="4">
        <v>1</v>
      </c>
      <c r="E509" s="4">
        <v>204</v>
      </c>
      <c r="F509" s="4">
        <f>ROUND(Source!R495,O509)</f>
        <v>178</v>
      </c>
      <c r="G509" s="4" t="s">
        <v>58</v>
      </c>
      <c r="H509" s="4" t="s">
        <v>59</v>
      </c>
      <c r="I509" s="4"/>
      <c r="J509" s="4"/>
      <c r="K509" s="4">
        <v>204</v>
      </c>
      <c r="L509" s="4">
        <v>13</v>
      </c>
      <c r="M509" s="4">
        <v>3</v>
      </c>
      <c r="N509" s="4" t="s">
        <v>3</v>
      </c>
      <c r="O509" s="4">
        <v>2</v>
      </c>
      <c r="P509" s="4"/>
      <c r="Q509" s="4"/>
      <c r="R509" s="4"/>
      <c r="S509" s="4"/>
      <c r="T509" s="4"/>
      <c r="U509" s="4"/>
      <c r="V509" s="4"/>
      <c r="W509" s="4"/>
    </row>
    <row r="510" spans="1:23" x14ac:dyDescent="0.2">
      <c r="A510" s="4">
        <v>50</v>
      </c>
      <c r="B510" s="4">
        <v>0</v>
      </c>
      <c r="C510" s="4">
        <v>0</v>
      </c>
      <c r="D510" s="4">
        <v>1</v>
      </c>
      <c r="E510" s="4">
        <v>205</v>
      </c>
      <c r="F510" s="4">
        <f>ROUND(Source!S495,O510)</f>
        <v>63548.43</v>
      </c>
      <c r="G510" s="4" t="s">
        <v>60</v>
      </c>
      <c r="H510" s="4" t="s">
        <v>61</v>
      </c>
      <c r="I510" s="4"/>
      <c r="J510" s="4"/>
      <c r="K510" s="4">
        <v>205</v>
      </c>
      <c r="L510" s="4">
        <v>14</v>
      </c>
      <c r="M510" s="4">
        <v>3</v>
      </c>
      <c r="N510" s="4" t="s">
        <v>3</v>
      </c>
      <c r="O510" s="4">
        <v>2</v>
      </c>
      <c r="P510" s="4"/>
      <c r="Q510" s="4"/>
      <c r="R510" s="4"/>
      <c r="S510" s="4"/>
      <c r="T510" s="4"/>
      <c r="U510" s="4"/>
      <c r="V510" s="4"/>
      <c r="W510" s="4"/>
    </row>
    <row r="511" spans="1:23" x14ac:dyDescent="0.2">
      <c r="A511" s="4">
        <v>50</v>
      </c>
      <c r="B511" s="4">
        <v>0</v>
      </c>
      <c r="C511" s="4">
        <v>0</v>
      </c>
      <c r="D511" s="4">
        <v>1</v>
      </c>
      <c r="E511" s="4">
        <v>232</v>
      </c>
      <c r="F511" s="4">
        <f>ROUND(Source!BC495,O511)</f>
        <v>0</v>
      </c>
      <c r="G511" s="4" t="s">
        <v>62</v>
      </c>
      <c r="H511" s="4" t="s">
        <v>63</v>
      </c>
      <c r="I511" s="4"/>
      <c r="J511" s="4"/>
      <c r="K511" s="4">
        <v>232</v>
      </c>
      <c r="L511" s="4">
        <v>15</v>
      </c>
      <c r="M511" s="4">
        <v>3</v>
      </c>
      <c r="N511" s="4" t="s">
        <v>3</v>
      </c>
      <c r="O511" s="4">
        <v>2</v>
      </c>
      <c r="P511" s="4"/>
      <c r="Q511" s="4"/>
      <c r="R511" s="4"/>
      <c r="S511" s="4"/>
      <c r="T511" s="4"/>
      <c r="U511" s="4"/>
      <c r="V511" s="4"/>
      <c r="W511" s="4"/>
    </row>
    <row r="512" spans="1:23" x14ac:dyDescent="0.2">
      <c r="A512" s="4">
        <v>50</v>
      </c>
      <c r="B512" s="4">
        <v>0</v>
      </c>
      <c r="C512" s="4">
        <v>0</v>
      </c>
      <c r="D512" s="4">
        <v>1</v>
      </c>
      <c r="E512" s="4">
        <v>214</v>
      </c>
      <c r="F512" s="4">
        <f>ROUND(Source!AS495,O512)</f>
        <v>924500</v>
      </c>
      <c r="G512" s="4" t="s">
        <v>64</v>
      </c>
      <c r="H512" s="4" t="s">
        <v>65</v>
      </c>
      <c r="I512" s="4"/>
      <c r="J512" s="4"/>
      <c r="K512" s="4">
        <v>214</v>
      </c>
      <c r="L512" s="4">
        <v>16</v>
      </c>
      <c r="M512" s="4">
        <v>3</v>
      </c>
      <c r="N512" s="4" t="s">
        <v>3</v>
      </c>
      <c r="O512" s="4">
        <v>2</v>
      </c>
      <c r="P512" s="4"/>
      <c r="Q512" s="4"/>
      <c r="R512" s="4"/>
      <c r="S512" s="4"/>
      <c r="T512" s="4"/>
      <c r="U512" s="4"/>
      <c r="V512" s="4"/>
      <c r="W512" s="4"/>
    </row>
    <row r="513" spans="1:206" x14ac:dyDescent="0.2">
      <c r="A513" s="4">
        <v>50</v>
      </c>
      <c r="B513" s="4">
        <v>0</v>
      </c>
      <c r="C513" s="4">
        <v>0</v>
      </c>
      <c r="D513" s="4">
        <v>1</v>
      </c>
      <c r="E513" s="4">
        <v>215</v>
      </c>
      <c r="F513" s="4">
        <f>ROUND(Source!AT495,O513)</f>
        <v>0</v>
      </c>
      <c r="G513" s="4" t="s">
        <v>66</v>
      </c>
      <c r="H513" s="4" t="s">
        <v>67</v>
      </c>
      <c r="I513" s="4"/>
      <c r="J513" s="4"/>
      <c r="K513" s="4">
        <v>215</v>
      </c>
      <c r="L513" s="4">
        <v>17</v>
      </c>
      <c r="M513" s="4">
        <v>3</v>
      </c>
      <c r="N513" s="4" t="s">
        <v>3</v>
      </c>
      <c r="O513" s="4">
        <v>2</v>
      </c>
      <c r="P513" s="4"/>
      <c r="Q513" s="4"/>
      <c r="R513" s="4"/>
      <c r="S513" s="4"/>
      <c r="T513" s="4"/>
      <c r="U513" s="4"/>
      <c r="V513" s="4"/>
      <c r="W513" s="4"/>
    </row>
    <row r="514" spans="1:206" x14ac:dyDescent="0.2">
      <c r="A514" s="4">
        <v>50</v>
      </c>
      <c r="B514" s="4">
        <v>0</v>
      </c>
      <c r="C514" s="4">
        <v>0</v>
      </c>
      <c r="D514" s="4">
        <v>1</v>
      </c>
      <c r="E514" s="4">
        <v>217</v>
      </c>
      <c r="F514" s="4">
        <f>ROUND(Source!AU495,O514)</f>
        <v>149718.10999999999</v>
      </c>
      <c r="G514" s="4" t="s">
        <v>68</v>
      </c>
      <c r="H514" s="4" t="s">
        <v>69</v>
      </c>
      <c r="I514" s="4"/>
      <c r="J514" s="4"/>
      <c r="K514" s="4">
        <v>217</v>
      </c>
      <c r="L514" s="4">
        <v>18</v>
      </c>
      <c r="M514" s="4">
        <v>3</v>
      </c>
      <c r="N514" s="4" t="s">
        <v>3</v>
      </c>
      <c r="O514" s="4">
        <v>2</v>
      </c>
      <c r="P514" s="4"/>
      <c r="Q514" s="4"/>
      <c r="R514" s="4"/>
      <c r="S514" s="4"/>
      <c r="T514" s="4"/>
      <c r="U514" s="4"/>
      <c r="V514" s="4"/>
      <c r="W514" s="4"/>
    </row>
    <row r="515" spans="1:206" x14ac:dyDescent="0.2">
      <c r="A515" s="4">
        <v>50</v>
      </c>
      <c r="B515" s="4">
        <v>0</v>
      </c>
      <c r="C515" s="4">
        <v>0</v>
      </c>
      <c r="D515" s="4">
        <v>1</v>
      </c>
      <c r="E515" s="4">
        <v>230</v>
      </c>
      <c r="F515" s="4">
        <f>ROUND(Source!BA495,O515)</f>
        <v>0</v>
      </c>
      <c r="G515" s="4" t="s">
        <v>70</v>
      </c>
      <c r="H515" s="4" t="s">
        <v>71</v>
      </c>
      <c r="I515" s="4"/>
      <c r="J515" s="4"/>
      <c r="K515" s="4">
        <v>230</v>
      </c>
      <c r="L515" s="4">
        <v>19</v>
      </c>
      <c r="M515" s="4">
        <v>3</v>
      </c>
      <c r="N515" s="4" t="s">
        <v>3</v>
      </c>
      <c r="O515" s="4">
        <v>2</v>
      </c>
      <c r="P515" s="4"/>
      <c r="Q515" s="4"/>
      <c r="R515" s="4"/>
      <c r="S515" s="4"/>
      <c r="T515" s="4"/>
      <c r="U515" s="4"/>
      <c r="V515" s="4"/>
      <c r="W515" s="4"/>
    </row>
    <row r="516" spans="1:206" x14ac:dyDescent="0.2">
      <c r="A516" s="4">
        <v>50</v>
      </c>
      <c r="B516" s="4">
        <v>0</v>
      </c>
      <c r="C516" s="4">
        <v>0</v>
      </c>
      <c r="D516" s="4">
        <v>1</v>
      </c>
      <c r="E516" s="4">
        <v>206</v>
      </c>
      <c r="F516" s="4">
        <f>ROUND(Source!T495,O516)</f>
        <v>0</v>
      </c>
      <c r="G516" s="4" t="s">
        <v>72</v>
      </c>
      <c r="H516" s="4" t="s">
        <v>73</v>
      </c>
      <c r="I516" s="4"/>
      <c r="J516" s="4"/>
      <c r="K516" s="4">
        <v>206</v>
      </c>
      <c r="L516" s="4">
        <v>20</v>
      </c>
      <c r="M516" s="4">
        <v>3</v>
      </c>
      <c r="N516" s="4" t="s">
        <v>3</v>
      </c>
      <c r="O516" s="4">
        <v>2</v>
      </c>
      <c r="P516" s="4"/>
      <c r="Q516" s="4"/>
      <c r="R516" s="4"/>
      <c r="S516" s="4"/>
      <c r="T516" s="4"/>
      <c r="U516" s="4"/>
      <c r="V516" s="4"/>
      <c r="W516" s="4"/>
    </row>
    <row r="517" spans="1:206" x14ac:dyDescent="0.2">
      <c r="A517" s="4">
        <v>50</v>
      </c>
      <c r="B517" s="4">
        <v>0</v>
      </c>
      <c r="C517" s="4">
        <v>0</v>
      </c>
      <c r="D517" s="4">
        <v>1</v>
      </c>
      <c r="E517" s="4">
        <v>207</v>
      </c>
      <c r="F517" s="4">
        <f>Source!U495</f>
        <v>326.43682999999993</v>
      </c>
      <c r="G517" s="4" t="s">
        <v>74</v>
      </c>
      <c r="H517" s="4" t="s">
        <v>75</v>
      </c>
      <c r="I517" s="4"/>
      <c r="J517" s="4"/>
      <c r="K517" s="4">
        <v>207</v>
      </c>
      <c r="L517" s="4">
        <v>21</v>
      </c>
      <c r="M517" s="4">
        <v>3</v>
      </c>
      <c r="N517" s="4" t="s">
        <v>3</v>
      </c>
      <c r="O517" s="4">
        <v>-1</v>
      </c>
      <c r="P517" s="4"/>
      <c r="Q517" s="4"/>
      <c r="R517" s="4"/>
      <c r="S517" s="4"/>
      <c r="T517" s="4"/>
      <c r="U517" s="4"/>
      <c r="V517" s="4"/>
      <c r="W517" s="4"/>
    </row>
    <row r="518" spans="1:206" x14ac:dyDescent="0.2">
      <c r="A518" s="4">
        <v>50</v>
      </c>
      <c r="B518" s="4">
        <v>0</v>
      </c>
      <c r="C518" s="4">
        <v>0</v>
      </c>
      <c r="D518" s="4">
        <v>1</v>
      </c>
      <c r="E518" s="4">
        <v>208</v>
      </c>
      <c r="F518" s="4">
        <f>Source!V495</f>
        <v>0</v>
      </c>
      <c r="G518" s="4" t="s">
        <v>76</v>
      </c>
      <c r="H518" s="4" t="s">
        <v>77</v>
      </c>
      <c r="I518" s="4"/>
      <c r="J518" s="4"/>
      <c r="K518" s="4">
        <v>208</v>
      </c>
      <c r="L518" s="4">
        <v>22</v>
      </c>
      <c r="M518" s="4">
        <v>3</v>
      </c>
      <c r="N518" s="4" t="s">
        <v>3</v>
      </c>
      <c r="O518" s="4">
        <v>-1</v>
      </c>
      <c r="P518" s="4"/>
      <c r="Q518" s="4"/>
      <c r="R518" s="4"/>
      <c r="S518" s="4"/>
      <c r="T518" s="4"/>
      <c r="U518" s="4"/>
      <c r="V518" s="4"/>
      <c r="W518" s="4"/>
    </row>
    <row r="519" spans="1:206" x14ac:dyDescent="0.2">
      <c r="A519" s="4">
        <v>50</v>
      </c>
      <c r="B519" s="4">
        <v>0</v>
      </c>
      <c r="C519" s="4">
        <v>0</v>
      </c>
      <c r="D519" s="4">
        <v>1</v>
      </c>
      <c r="E519" s="4">
        <v>209</v>
      </c>
      <c r="F519" s="4">
        <f>ROUND(Source!W495,O519)</f>
        <v>0</v>
      </c>
      <c r="G519" s="4" t="s">
        <v>78</v>
      </c>
      <c r="H519" s="4" t="s">
        <v>79</v>
      </c>
      <c r="I519" s="4"/>
      <c r="J519" s="4"/>
      <c r="K519" s="4">
        <v>209</v>
      </c>
      <c r="L519" s="4">
        <v>23</v>
      </c>
      <c r="M519" s="4">
        <v>3</v>
      </c>
      <c r="N519" s="4" t="s">
        <v>3</v>
      </c>
      <c r="O519" s="4">
        <v>2</v>
      </c>
      <c r="P519" s="4"/>
      <c r="Q519" s="4"/>
      <c r="R519" s="4"/>
      <c r="S519" s="4"/>
      <c r="T519" s="4"/>
      <c r="U519" s="4"/>
      <c r="V519" s="4"/>
      <c r="W519" s="4"/>
    </row>
    <row r="520" spans="1:206" x14ac:dyDescent="0.2">
      <c r="A520" s="4">
        <v>50</v>
      </c>
      <c r="B520" s="4">
        <v>0</v>
      </c>
      <c r="C520" s="4">
        <v>0</v>
      </c>
      <c r="D520" s="4">
        <v>1</v>
      </c>
      <c r="E520" s="4">
        <v>210</v>
      </c>
      <c r="F520" s="4">
        <f>ROUND(Source!X495,O520)</f>
        <v>44483.9</v>
      </c>
      <c r="G520" s="4" t="s">
        <v>80</v>
      </c>
      <c r="H520" s="4" t="s">
        <v>81</v>
      </c>
      <c r="I520" s="4"/>
      <c r="J520" s="4"/>
      <c r="K520" s="4">
        <v>210</v>
      </c>
      <c r="L520" s="4">
        <v>24</v>
      </c>
      <c r="M520" s="4">
        <v>3</v>
      </c>
      <c r="N520" s="4" t="s">
        <v>3</v>
      </c>
      <c r="O520" s="4">
        <v>2</v>
      </c>
      <c r="P520" s="4"/>
      <c r="Q520" s="4"/>
      <c r="R520" s="4"/>
      <c r="S520" s="4"/>
      <c r="T520" s="4"/>
      <c r="U520" s="4"/>
      <c r="V520" s="4"/>
      <c r="W520" s="4"/>
    </row>
    <row r="521" spans="1:206" x14ac:dyDescent="0.2">
      <c r="A521" s="4">
        <v>50</v>
      </c>
      <c r="B521" s="4">
        <v>0</v>
      </c>
      <c r="C521" s="4">
        <v>0</v>
      </c>
      <c r="D521" s="4">
        <v>1</v>
      </c>
      <c r="E521" s="4">
        <v>211</v>
      </c>
      <c r="F521" s="4">
        <f>ROUND(Source!Y495,O521)</f>
        <v>6354.84</v>
      </c>
      <c r="G521" s="4" t="s">
        <v>82</v>
      </c>
      <c r="H521" s="4" t="s">
        <v>83</v>
      </c>
      <c r="I521" s="4"/>
      <c r="J521" s="4"/>
      <c r="K521" s="4">
        <v>211</v>
      </c>
      <c r="L521" s="4">
        <v>25</v>
      </c>
      <c r="M521" s="4">
        <v>3</v>
      </c>
      <c r="N521" s="4" t="s">
        <v>3</v>
      </c>
      <c r="O521" s="4">
        <v>2</v>
      </c>
      <c r="P521" s="4"/>
      <c r="Q521" s="4"/>
      <c r="R521" s="4"/>
      <c r="S521" s="4"/>
      <c r="T521" s="4"/>
      <c r="U521" s="4"/>
      <c r="V521" s="4"/>
      <c r="W521" s="4"/>
    </row>
    <row r="522" spans="1:206" x14ac:dyDescent="0.2">
      <c r="A522" s="4">
        <v>50</v>
      </c>
      <c r="B522" s="4">
        <v>0</v>
      </c>
      <c r="C522" s="4">
        <v>0</v>
      </c>
      <c r="D522" s="4">
        <v>1</v>
      </c>
      <c r="E522" s="4">
        <v>224</v>
      </c>
      <c r="F522" s="4">
        <f>ROUND(Source!AR495,O522)</f>
        <v>1074218.1100000001</v>
      </c>
      <c r="G522" s="4" t="s">
        <v>84</v>
      </c>
      <c r="H522" s="4" t="s">
        <v>85</v>
      </c>
      <c r="I522" s="4"/>
      <c r="J522" s="4"/>
      <c r="K522" s="4">
        <v>224</v>
      </c>
      <c r="L522" s="4">
        <v>26</v>
      </c>
      <c r="M522" s="4">
        <v>3</v>
      </c>
      <c r="N522" s="4" t="s">
        <v>3</v>
      </c>
      <c r="O522" s="4">
        <v>2</v>
      </c>
      <c r="P522" s="4"/>
      <c r="Q522" s="4"/>
      <c r="R522" s="4"/>
      <c r="S522" s="4"/>
      <c r="T522" s="4"/>
      <c r="U522" s="4"/>
      <c r="V522" s="4"/>
      <c r="W522" s="4"/>
    </row>
    <row r="523" spans="1:206" x14ac:dyDescent="0.2">
      <c r="A523" s="4">
        <v>50</v>
      </c>
      <c r="B523" s="4">
        <v>1</v>
      </c>
      <c r="C523" s="4">
        <v>0</v>
      </c>
      <c r="D523" s="4">
        <v>2</v>
      </c>
      <c r="E523" s="4">
        <v>0</v>
      </c>
      <c r="F523" s="4">
        <f>ROUND(F522*0.2,O523)</f>
        <v>214843.62</v>
      </c>
      <c r="G523" s="4" t="s">
        <v>86</v>
      </c>
      <c r="H523" s="4" t="s">
        <v>87</v>
      </c>
      <c r="I523" s="4"/>
      <c r="J523" s="4"/>
      <c r="K523" s="4">
        <v>212</v>
      </c>
      <c r="L523" s="4">
        <v>27</v>
      </c>
      <c r="M523" s="4">
        <v>0</v>
      </c>
      <c r="N523" s="4" t="s">
        <v>3</v>
      </c>
      <c r="O523" s="4">
        <v>2</v>
      </c>
      <c r="P523" s="4"/>
      <c r="Q523" s="4"/>
      <c r="R523" s="4"/>
      <c r="S523" s="4"/>
      <c r="T523" s="4"/>
      <c r="U523" s="4"/>
      <c r="V523" s="4"/>
      <c r="W523" s="4"/>
    </row>
    <row r="524" spans="1:206" x14ac:dyDescent="0.2">
      <c r="A524" s="4">
        <v>50</v>
      </c>
      <c r="B524" s="4">
        <v>1</v>
      </c>
      <c r="C524" s="4">
        <v>0</v>
      </c>
      <c r="D524" s="4">
        <v>2</v>
      </c>
      <c r="E524" s="4">
        <v>0</v>
      </c>
      <c r="F524" s="4">
        <f>ROUND(F523+F522,O524)</f>
        <v>1289061.73</v>
      </c>
      <c r="G524" s="4" t="s">
        <v>88</v>
      </c>
      <c r="H524" s="4" t="s">
        <v>88</v>
      </c>
      <c r="I524" s="4"/>
      <c r="J524" s="4"/>
      <c r="K524" s="4">
        <v>212</v>
      </c>
      <c r="L524" s="4">
        <v>28</v>
      </c>
      <c r="M524" s="4">
        <v>0</v>
      </c>
      <c r="N524" s="4" t="s">
        <v>3</v>
      </c>
      <c r="O524" s="4">
        <v>2</v>
      </c>
      <c r="P524" s="4"/>
      <c r="Q524" s="4"/>
      <c r="R524" s="4"/>
      <c r="S524" s="4"/>
      <c r="T524" s="4"/>
      <c r="U524" s="4"/>
      <c r="V524" s="4"/>
      <c r="W524" s="4"/>
    </row>
    <row r="526" spans="1:206" x14ac:dyDescent="0.2">
      <c r="A526" s="1">
        <v>4</v>
      </c>
      <c r="B526" s="1">
        <v>1</v>
      </c>
      <c r="C526" s="1"/>
      <c r="D526" s="1">
        <f>ROW(A535)</f>
        <v>535</v>
      </c>
      <c r="E526" s="1"/>
      <c r="F526" s="1" t="s">
        <v>12</v>
      </c>
      <c r="G526" s="1" t="s">
        <v>223</v>
      </c>
      <c r="H526" s="1" t="s">
        <v>3</v>
      </c>
      <c r="I526" s="1">
        <v>0</v>
      </c>
      <c r="J526" s="1"/>
      <c r="K526" s="1">
        <v>0</v>
      </c>
      <c r="L526" s="1"/>
      <c r="M526" s="1"/>
      <c r="N526" s="1"/>
      <c r="O526" s="1"/>
      <c r="P526" s="1"/>
      <c r="Q526" s="1"/>
      <c r="R526" s="1"/>
      <c r="S526" s="1"/>
      <c r="T526" s="1"/>
      <c r="U526" s="1" t="s">
        <v>3</v>
      </c>
      <c r="V526" s="1">
        <v>0</v>
      </c>
      <c r="W526" s="1"/>
      <c r="X526" s="1"/>
      <c r="Y526" s="1"/>
      <c r="Z526" s="1"/>
      <c r="AA526" s="1"/>
      <c r="AB526" s="1" t="s">
        <v>3</v>
      </c>
      <c r="AC526" s="1" t="s">
        <v>3</v>
      </c>
      <c r="AD526" s="1" t="s">
        <v>3</v>
      </c>
      <c r="AE526" s="1" t="s">
        <v>3</v>
      </c>
      <c r="AF526" s="1" t="s">
        <v>3</v>
      </c>
      <c r="AG526" s="1" t="s">
        <v>3</v>
      </c>
      <c r="AH526" s="1"/>
      <c r="AI526" s="1"/>
      <c r="AJ526" s="1"/>
      <c r="AK526" s="1"/>
      <c r="AL526" s="1"/>
      <c r="AM526" s="1"/>
      <c r="AN526" s="1"/>
      <c r="AO526" s="1"/>
      <c r="AP526" s="1" t="s">
        <v>3</v>
      </c>
      <c r="AQ526" s="1" t="s">
        <v>3</v>
      </c>
      <c r="AR526" s="1" t="s">
        <v>3</v>
      </c>
      <c r="AS526" s="1"/>
      <c r="AT526" s="1"/>
      <c r="AU526" s="1"/>
      <c r="AV526" s="1"/>
      <c r="AW526" s="1"/>
      <c r="AX526" s="1"/>
      <c r="AY526" s="1"/>
      <c r="AZ526" s="1" t="s">
        <v>3</v>
      </c>
      <c r="BA526" s="1"/>
      <c r="BB526" s="1" t="s">
        <v>3</v>
      </c>
      <c r="BC526" s="1" t="s">
        <v>3</v>
      </c>
      <c r="BD526" s="1" t="s">
        <v>3</v>
      </c>
      <c r="BE526" s="1" t="s">
        <v>3</v>
      </c>
      <c r="BF526" s="1" t="s">
        <v>3</v>
      </c>
      <c r="BG526" s="1" t="s">
        <v>3</v>
      </c>
      <c r="BH526" s="1" t="s">
        <v>3</v>
      </c>
      <c r="BI526" s="1" t="s">
        <v>3</v>
      </c>
      <c r="BJ526" s="1" t="s">
        <v>3</v>
      </c>
      <c r="BK526" s="1" t="s">
        <v>3</v>
      </c>
      <c r="BL526" s="1" t="s">
        <v>3</v>
      </c>
      <c r="BM526" s="1" t="s">
        <v>3</v>
      </c>
      <c r="BN526" s="1" t="s">
        <v>3</v>
      </c>
      <c r="BO526" s="1" t="s">
        <v>3</v>
      </c>
      <c r="BP526" s="1" t="s">
        <v>3</v>
      </c>
      <c r="BQ526" s="1"/>
      <c r="BR526" s="1"/>
      <c r="BS526" s="1"/>
      <c r="BT526" s="1"/>
      <c r="BU526" s="1"/>
      <c r="BV526" s="1"/>
      <c r="BW526" s="1"/>
      <c r="BX526" s="1">
        <v>0</v>
      </c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>
        <v>0</v>
      </c>
    </row>
    <row r="528" spans="1:206" x14ac:dyDescent="0.2">
      <c r="A528" s="2">
        <v>52</v>
      </c>
      <c r="B528" s="2">
        <f t="shared" ref="B528:G528" si="288">B535</f>
        <v>1</v>
      </c>
      <c r="C528" s="2">
        <f t="shared" si="288"/>
        <v>4</v>
      </c>
      <c r="D528" s="2">
        <f t="shared" si="288"/>
        <v>526</v>
      </c>
      <c r="E528" s="2">
        <f t="shared" si="288"/>
        <v>0</v>
      </c>
      <c r="F528" s="2" t="str">
        <f t="shared" si="288"/>
        <v>Новый раздел</v>
      </c>
      <c r="G528" s="2" t="str">
        <f t="shared" si="288"/>
        <v>Установка МАФ</v>
      </c>
      <c r="H528" s="2"/>
      <c r="I528" s="2"/>
      <c r="J528" s="2"/>
      <c r="K528" s="2"/>
      <c r="L528" s="2"/>
      <c r="M528" s="2"/>
      <c r="N528" s="2"/>
      <c r="O528" s="2">
        <f t="shared" ref="O528:AT528" si="289">O535</f>
        <v>128608.1</v>
      </c>
      <c r="P528" s="2">
        <f t="shared" si="289"/>
        <v>126966.15</v>
      </c>
      <c r="Q528" s="2">
        <f t="shared" si="289"/>
        <v>0</v>
      </c>
      <c r="R528" s="2">
        <f t="shared" si="289"/>
        <v>0</v>
      </c>
      <c r="S528" s="2">
        <f t="shared" si="289"/>
        <v>1641.95</v>
      </c>
      <c r="T528" s="2">
        <f t="shared" si="289"/>
        <v>0</v>
      </c>
      <c r="U528" s="2">
        <f t="shared" si="289"/>
        <v>8.7080000000000002</v>
      </c>
      <c r="V528" s="2">
        <f t="shared" si="289"/>
        <v>0</v>
      </c>
      <c r="W528" s="2">
        <f t="shared" si="289"/>
        <v>0</v>
      </c>
      <c r="X528" s="2">
        <f t="shared" si="289"/>
        <v>1149.3599999999999</v>
      </c>
      <c r="Y528" s="2">
        <f t="shared" si="289"/>
        <v>164.2</v>
      </c>
      <c r="Z528" s="2">
        <f t="shared" si="289"/>
        <v>0</v>
      </c>
      <c r="AA528" s="2">
        <f t="shared" si="289"/>
        <v>0</v>
      </c>
      <c r="AB528" s="2">
        <f t="shared" si="289"/>
        <v>128608.1</v>
      </c>
      <c r="AC528" s="2">
        <f t="shared" si="289"/>
        <v>126966.15</v>
      </c>
      <c r="AD528" s="2">
        <f t="shared" si="289"/>
        <v>0</v>
      </c>
      <c r="AE528" s="2">
        <f t="shared" si="289"/>
        <v>0</v>
      </c>
      <c r="AF528" s="2">
        <f t="shared" si="289"/>
        <v>1641.95</v>
      </c>
      <c r="AG528" s="2">
        <f t="shared" si="289"/>
        <v>0</v>
      </c>
      <c r="AH528" s="2">
        <f t="shared" si="289"/>
        <v>8.7080000000000002</v>
      </c>
      <c r="AI528" s="2">
        <f t="shared" si="289"/>
        <v>0</v>
      </c>
      <c r="AJ528" s="2">
        <f t="shared" si="289"/>
        <v>0</v>
      </c>
      <c r="AK528" s="2">
        <f t="shared" si="289"/>
        <v>1149.3599999999999</v>
      </c>
      <c r="AL528" s="2">
        <f t="shared" si="289"/>
        <v>164.2</v>
      </c>
      <c r="AM528" s="2">
        <f t="shared" si="289"/>
        <v>0</v>
      </c>
      <c r="AN528" s="2">
        <f t="shared" si="289"/>
        <v>0</v>
      </c>
      <c r="AO528" s="2">
        <f t="shared" si="289"/>
        <v>0</v>
      </c>
      <c r="AP528" s="2">
        <f t="shared" si="289"/>
        <v>0</v>
      </c>
      <c r="AQ528" s="2">
        <f t="shared" si="289"/>
        <v>0</v>
      </c>
      <c r="AR528" s="2">
        <f t="shared" si="289"/>
        <v>129921.66</v>
      </c>
      <c r="AS528" s="2">
        <f t="shared" si="289"/>
        <v>122773.34</v>
      </c>
      <c r="AT528" s="2">
        <f t="shared" si="289"/>
        <v>0</v>
      </c>
      <c r="AU528" s="2">
        <f t="shared" ref="AU528:BZ528" si="290">AU535</f>
        <v>7148.32</v>
      </c>
      <c r="AV528" s="2">
        <f t="shared" si="290"/>
        <v>126966.15</v>
      </c>
      <c r="AW528" s="2">
        <f t="shared" si="290"/>
        <v>126966.15</v>
      </c>
      <c r="AX528" s="2">
        <f t="shared" si="290"/>
        <v>0</v>
      </c>
      <c r="AY528" s="2">
        <f t="shared" si="290"/>
        <v>126966.15</v>
      </c>
      <c r="AZ528" s="2">
        <f t="shared" si="290"/>
        <v>0</v>
      </c>
      <c r="BA528" s="2">
        <f t="shared" si="290"/>
        <v>0</v>
      </c>
      <c r="BB528" s="2">
        <f t="shared" si="290"/>
        <v>0</v>
      </c>
      <c r="BC528" s="2">
        <f t="shared" si="290"/>
        <v>0</v>
      </c>
      <c r="BD528" s="2">
        <f t="shared" si="290"/>
        <v>0</v>
      </c>
      <c r="BE528" s="2">
        <f t="shared" si="290"/>
        <v>0</v>
      </c>
      <c r="BF528" s="2">
        <f t="shared" si="290"/>
        <v>0</v>
      </c>
      <c r="BG528" s="2">
        <f t="shared" si="290"/>
        <v>0</v>
      </c>
      <c r="BH528" s="2">
        <f t="shared" si="290"/>
        <v>0</v>
      </c>
      <c r="BI528" s="2">
        <f t="shared" si="290"/>
        <v>0</v>
      </c>
      <c r="BJ528" s="2">
        <f t="shared" si="290"/>
        <v>0</v>
      </c>
      <c r="BK528" s="2">
        <f t="shared" si="290"/>
        <v>0</v>
      </c>
      <c r="BL528" s="2">
        <f t="shared" si="290"/>
        <v>0</v>
      </c>
      <c r="BM528" s="2">
        <f t="shared" si="290"/>
        <v>0</v>
      </c>
      <c r="BN528" s="2">
        <f t="shared" si="290"/>
        <v>0</v>
      </c>
      <c r="BO528" s="2">
        <f t="shared" si="290"/>
        <v>0</v>
      </c>
      <c r="BP528" s="2">
        <f t="shared" si="290"/>
        <v>0</v>
      </c>
      <c r="BQ528" s="2">
        <f t="shared" si="290"/>
        <v>0</v>
      </c>
      <c r="BR528" s="2">
        <f t="shared" si="290"/>
        <v>0</v>
      </c>
      <c r="BS528" s="2">
        <f t="shared" si="290"/>
        <v>0</v>
      </c>
      <c r="BT528" s="2">
        <f t="shared" si="290"/>
        <v>0</v>
      </c>
      <c r="BU528" s="2">
        <f t="shared" si="290"/>
        <v>0</v>
      </c>
      <c r="BV528" s="2">
        <f t="shared" si="290"/>
        <v>0</v>
      </c>
      <c r="BW528" s="2">
        <f t="shared" si="290"/>
        <v>0</v>
      </c>
      <c r="BX528" s="2">
        <f t="shared" si="290"/>
        <v>0</v>
      </c>
      <c r="BY528" s="2">
        <f t="shared" si="290"/>
        <v>0</v>
      </c>
      <c r="BZ528" s="2">
        <f t="shared" si="290"/>
        <v>0</v>
      </c>
      <c r="CA528" s="2">
        <f t="shared" ref="CA528:DF528" si="291">CA535</f>
        <v>129921.66</v>
      </c>
      <c r="CB528" s="2">
        <f t="shared" si="291"/>
        <v>122773.34</v>
      </c>
      <c r="CC528" s="2">
        <f t="shared" si="291"/>
        <v>0</v>
      </c>
      <c r="CD528" s="2">
        <f t="shared" si="291"/>
        <v>7148.32</v>
      </c>
      <c r="CE528" s="2">
        <f t="shared" si="291"/>
        <v>126966.15</v>
      </c>
      <c r="CF528" s="2">
        <f t="shared" si="291"/>
        <v>126966.15</v>
      </c>
      <c r="CG528" s="2">
        <f t="shared" si="291"/>
        <v>0</v>
      </c>
      <c r="CH528" s="2">
        <f t="shared" si="291"/>
        <v>126966.15</v>
      </c>
      <c r="CI528" s="2">
        <f t="shared" si="291"/>
        <v>0</v>
      </c>
      <c r="CJ528" s="2">
        <f t="shared" si="291"/>
        <v>0</v>
      </c>
      <c r="CK528" s="2">
        <f t="shared" si="291"/>
        <v>0</v>
      </c>
      <c r="CL528" s="2">
        <f t="shared" si="291"/>
        <v>0</v>
      </c>
      <c r="CM528" s="2">
        <f t="shared" si="291"/>
        <v>0</v>
      </c>
      <c r="CN528" s="2">
        <f t="shared" si="291"/>
        <v>0</v>
      </c>
      <c r="CO528" s="2">
        <f t="shared" si="291"/>
        <v>0</v>
      </c>
      <c r="CP528" s="2">
        <f t="shared" si="291"/>
        <v>0</v>
      </c>
      <c r="CQ528" s="2">
        <f t="shared" si="291"/>
        <v>0</v>
      </c>
      <c r="CR528" s="2">
        <f t="shared" si="291"/>
        <v>0</v>
      </c>
      <c r="CS528" s="2">
        <f t="shared" si="291"/>
        <v>0</v>
      </c>
      <c r="CT528" s="2">
        <f t="shared" si="291"/>
        <v>0</v>
      </c>
      <c r="CU528" s="2">
        <f t="shared" si="291"/>
        <v>0</v>
      </c>
      <c r="CV528" s="2">
        <f t="shared" si="291"/>
        <v>0</v>
      </c>
      <c r="CW528" s="2">
        <f t="shared" si="291"/>
        <v>0</v>
      </c>
      <c r="CX528" s="2">
        <f t="shared" si="291"/>
        <v>0</v>
      </c>
      <c r="CY528" s="2">
        <f t="shared" si="291"/>
        <v>0</v>
      </c>
      <c r="CZ528" s="2">
        <f t="shared" si="291"/>
        <v>0</v>
      </c>
      <c r="DA528" s="2">
        <f t="shared" si="291"/>
        <v>0</v>
      </c>
      <c r="DB528" s="2">
        <f t="shared" si="291"/>
        <v>0</v>
      </c>
      <c r="DC528" s="2">
        <f t="shared" si="291"/>
        <v>0</v>
      </c>
      <c r="DD528" s="2">
        <f t="shared" si="291"/>
        <v>0</v>
      </c>
      <c r="DE528" s="2">
        <f t="shared" si="291"/>
        <v>0</v>
      </c>
      <c r="DF528" s="2">
        <f t="shared" si="291"/>
        <v>0</v>
      </c>
      <c r="DG528" s="3">
        <f t="shared" ref="DG528:EL528" si="292">DG535</f>
        <v>0</v>
      </c>
      <c r="DH528" s="3">
        <f t="shared" si="292"/>
        <v>0</v>
      </c>
      <c r="DI528" s="3">
        <f t="shared" si="292"/>
        <v>0</v>
      </c>
      <c r="DJ528" s="3">
        <f t="shared" si="292"/>
        <v>0</v>
      </c>
      <c r="DK528" s="3">
        <f t="shared" si="292"/>
        <v>0</v>
      </c>
      <c r="DL528" s="3">
        <f t="shared" si="292"/>
        <v>0</v>
      </c>
      <c r="DM528" s="3">
        <f t="shared" si="292"/>
        <v>0</v>
      </c>
      <c r="DN528" s="3">
        <f t="shared" si="292"/>
        <v>0</v>
      </c>
      <c r="DO528" s="3">
        <f t="shared" si="292"/>
        <v>0</v>
      </c>
      <c r="DP528" s="3">
        <f t="shared" si="292"/>
        <v>0</v>
      </c>
      <c r="DQ528" s="3">
        <f t="shared" si="292"/>
        <v>0</v>
      </c>
      <c r="DR528" s="3">
        <f t="shared" si="292"/>
        <v>0</v>
      </c>
      <c r="DS528" s="3">
        <f t="shared" si="292"/>
        <v>0</v>
      </c>
      <c r="DT528" s="3">
        <f t="shared" si="292"/>
        <v>0</v>
      </c>
      <c r="DU528" s="3">
        <f t="shared" si="292"/>
        <v>0</v>
      </c>
      <c r="DV528" s="3">
        <f t="shared" si="292"/>
        <v>0</v>
      </c>
      <c r="DW528" s="3">
        <f t="shared" si="292"/>
        <v>0</v>
      </c>
      <c r="DX528" s="3">
        <f t="shared" si="292"/>
        <v>0</v>
      </c>
      <c r="DY528" s="3">
        <f t="shared" si="292"/>
        <v>0</v>
      </c>
      <c r="DZ528" s="3">
        <f t="shared" si="292"/>
        <v>0</v>
      </c>
      <c r="EA528" s="3">
        <f t="shared" si="292"/>
        <v>0</v>
      </c>
      <c r="EB528" s="3">
        <f t="shared" si="292"/>
        <v>0</v>
      </c>
      <c r="EC528" s="3">
        <f t="shared" si="292"/>
        <v>0</v>
      </c>
      <c r="ED528" s="3">
        <f t="shared" si="292"/>
        <v>0</v>
      </c>
      <c r="EE528" s="3">
        <f t="shared" si="292"/>
        <v>0</v>
      </c>
      <c r="EF528" s="3">
        <f t="shared" si="292"/>
        <v>0</v>
      </c>
      <c r="EG528" s="3">
        <f t="shared" si="292"/>
        <v>0</v>
      </c>
      <c r="EH528" s="3">
        <f t="shared" si="292"/>
        <v>0</v>
      </c>
      <c r="EI528" s="3">
        <f t="shared" si="292"/>
        <v>0</v>
      </c>
      <c r="EJ528" s="3">
        <f t="shared" si="292"/>
        <v>0</v>
      </c>
      <c r="EK528" s="3">
        <f t="shared" si="292"/>
        <v>0</v>
      </c>
      <c r="EL528" s="3">
        <f t="shared" si="292"/>
        <v>0</v>
      </c>
      <c r="EM528" s="3">
        <f t="shared" ref="EM528:FR528" si="293">EM535</f>
        <v>0</v>
      </c>
      <c r="EN528" s="3">
        <f t="shared" si="293"/>
        <v>0</v>
      </c>
      <c r="EO528" s="3">
        <f t="shared" si="293"/>
        <v>0</v>
      </c>
      <c r="EP528" s="3">
        <f t="shared" si="293"/>
        <v>0</v>
      </c>
      <c r="EQ528" s="3">
        <f t="shared" si="293"/>
        <v>0</v>
      </c>
      <c r="ER528" s="3">
        <f t="shared" si="293"/>
        <v>0</v>
      </c>
      <c r="ES528" s="3">
        <f t="shared" si="293"/>
        <v>0</v>
      </c>
      <c r="ET528" s="3">
        <f t="shared" si="293"/>
        <v>0</v>
      </c>
      <c r="EU528" s="3">
        <f t="shared" si="293"/>
        <v>0</v>
      </c>
      <c r="EV528" s="3">
        <f t="shared" si="293"/>
        <v>0</v>
      </c>
      <c r="EW528" s="3">
        <f t="shared" si="293"/>
        <v>0</v>
      </c>
      <c r="EX528" s="3">
        <f t="shared" si="293"/>
        <v>0</v>
      </c>
      <c r="EY528" s="3">
        <f t="shared" si="293"/>
        <v>0</v>
      </c>
      <c r="EZ528" s="3">
        <f t="shared" si="293"/>
        <v>0</v>
      </c>
      <c r="FA528" s="3">
        <f t="shared" si="293"/>
        <v>0</v>
      </c>
      <c r="FB528" s="3">
        <f t="shared" si="293"/>
        <v>0</v>
      </c>
      <c r="FC528" s="3">
        <f t="shared" si="293"/>
        <v>0</v>
      </c>
      <c r="FD528" s="3">
        <f t="shared" si="293"/>
        <v>0</v>
      </c>
      <c r="FE528" s="3">
        <f t="shared" si="293"/>
        <v>0</v>
      </c>
      <c r="FF528" s="3">
        <f t="shared" si="293"/>
        <v>0</v>
      </c>
      <c r="FG528" s="3">
        <f t="shared" si="293"/>
        <v>0</v>
      </c>
      <c r="FH528" s="3">
        <f t="shared" si="293"/>
        <v>0</v>
      </c>
      <c r="FI528" s="3">
        <f t="shared" si="293"/>
        <v>0</v>
      </c>
      <c r="FJ528" s="3">
        <f t="shared" si="293"/>
        <v>0</v>
      </c>
      <c r="FK528" s="3">
        <f t="shared" si="293"/>
        <v>0</v>
      </c>
      <c r="FL528" s="3">
        <f t="shared" si="293"/>
        <v>0</v>
      </c>
      <c r="FM528" s="3">
        <f t="shared" si="293"/>
        <v>0</v>
      </c>
      <c r="FN528" s="3">
        <f t="shared" si="293"/>
        <v>0</v>
      </c>
      <c r="FO528" s="3">
        <f t="shared" si="293"/>
        <v>0</v>
      </c>
      <c r="FP528" s="3">
        <f t="shared" si="293"/>
        <v>0</v>
      </c>
      <c r="FQ528" s="3">
        <f t="shared" si="293"/>
        <v>0</v>
      </c>
      <c r="FR528" s="3">
        <f t="shared" si="293"/>
        <v>0</v>
      </c>
      <c r="FS528" s="3">
        <f t="shared" ref="FS528:GX528" si="294">FS535</f>
        <v>0</v>
      </c>
      <c r="FT528" s="3">
        <f t="shared" si="294"/>
        <v>0</v>
      </c>
      <c r="FU528" s="3">
        <f t="shared" si="294"/>
        <v>0</v>
      </c>
      <c r="FV528" s="3">
        <f t="shared" si="294"/>
        <v>0</v>
      </c>
      <c r="FW528" s="3">
        <f t="shared" si="294"/>
        <v>0</v>
      </c>
      <c r="FX528" s="3">
        <f t="shared" si="294"/>
        <v>0</v>
      </c>
      <c r="FY528" s="3">
        <f t="shared" si="294"/>
        <v>0</v>
      </c>
      <c r="FZ528" s="3">
        <f t="shared" si="294"/>
        <v>0</v>
      </c>
      <c r="GA528" s="3">
        <f t="shared" si="294"/>
        <v>0</v>
      </c>
      <c r="GB528" s="3">
        <f t="shared" si="294"/>
        <v>0</v>
      </c>
      <c r="GC528" s="3">
        <f t="shared" si="294"/>
        <v>0</v>
      </c>
      <c r="GD528" s="3">
        <f t="shared" si="294"/>
        <v>0</v>
      </c>
      <c r="GE528" s="3">
        <f t="shared" si="294"/>
        <v>0</v>
      </c>
      <c r="GF528" s="3">
        <f t="shared" si="294"/>
        <v>0</v>
      </c>
      <c r="GG528" s="3">
        <f t="shared" si="294"/>
        <v>0</v>
      </c>
      <c r="GH528" s="3">
        <f t="shared" si="294"/>
        <v>0</v>
      </c>
      <c r="GI528" s="3">
        <f t="shared" si="294"/>
        <v>0</v>
      </c>
      <c r="GJ528" s="3">
        <f t="shared" si="294"/>
        <v>0</v>
      </c>
      <c r="GK528" s="3">
        <f t="shared" si="294"/>
        <v>0</v>
      </c>
      <c r="GL528" s="3">
        <f t="shared" si="294"/>
        <v>0</v>
      </c>
      <c r="GM528" s="3">
        <f t="shared" si="294"/>
        <v>0</v>
      </c>
      <c r="GN528" s="3">
        <f t="shared" si="294"/>
        <v>0</v>
      </c>
      <c r="GO528" s="3">
        <f t="shared" si="294"/>
        <v>0</v>
      </c>
      <c r="GP528" s="3">
        <f t="shared" si="294"/>
        <v>0</v>
      </c>
      <c r="GQ528" s="3">
        <f t="shared" si="294"/>
        <v>0</v>
      </c>
      <c r="GR528" s="3">
        <f t="shared" si="294"/>
        <v>0</v>
      </c>
      <c r="GS528" s="3">
        <f t="shared" si="294"/>
        <v>0</v>
      </c>
      <c r="GT528" s="3">
        <f t="shared" si="294"/>
        <v>0</v>
      </c>
      <c r="GU528" s="3">
        <f t="shared" si="294"/>
        <v>0</v>
      </c>
      <c r="GV528" s="3">
        <f t="shared" si="294"/>
        <v>0</v>
      </c>
      <c r="GW528" s="3">
        <f t="shared" si="294"/>
        <v>0</v>
      </c>
      <c r="GX528" s="3">
        <f t="shared" si="294"/>
        <v>0</v>
      </c>
    </row>
    <row r="530" spans="1:245" x14ac:dyDescent="0.2">
      <c r="A530">
        <v>17</v>
      </c>
      <c r="B530">
        <v>1</v>
      </c>
      <c r="C530">
        <f>ROW(SmtRes!A153)</f>
        <v>153</v>
      </c>
      <c r="D530">
        <f>ROW(EtalonRes!A149)</f>
        <v>149</v>
      </c>
      <c r="E530" t="s">
        <v>168</v>
      </c>
      <c r="F530" t="s">
        <v>91</v>
      </c>
      <c r="G530" t="s">
        <v>92</v>
      </c>
      <c r="H530" t="s">
        <v>93</v>
      </c>
      <c r="I530">
        <f>ROUND(6/10,9)</f>
        <v>0.6</v>
      </c>
      <c r="J530">
        <v>0</v>
      </c>
      <c r="O530">
        <f>ROUND(CP530,2)</f>
        <v>2500.61</v>
      </c>
      <c r="P530">
        <f>ROUND(CQ530*I530,2)</f>
        <v>1796.92</v>
      </c>
      <c r="Q530">
        <f>ROUND(CR530*I530,2)</f>
        <v>0</v>
      </c>
      <c r="R530">
        <f>ROUND(CS530*I530,2)</f>
        <v>0</v>
      </c>
      <c r="S530">
        <f>ROUND(CT530*I530,2)</f>
        <v>703.69</v>
      </c>
      <c r="T530">
        <f>ROUND(CU530*I530,2)</f>
        <v>0</v>
      </c>
      <c r="U530">
        <f>CV530*I530</f>
        <v>3.7319999999999998</v>
      </c>
      <c r="V530">
        <f>CW530*I530</f>
        <v>0</v>
      </c>
      <c r="W530">
        <f>ROUND(CX530*I530,2)</f>
        <v>0</v>
      </c>
      <c r="X530">
        <f t="shared" ref="X530:Y533" si="295">ROUND(CY530,2)</f>
        <v>492.58</v>
      </c>
      <c r="Y530">
        <f t="shared" si="295"/>
        <v>70.37</v>
      </c>
      <c r="AA530">
        <v>55574044</v>
      </c>
      <c r="AB530">
        <f>ROUND((AC530+AD530+AF530),6)</f>
        <v>4167.68</v>
      </c>
      <c r="AC530">
        <f>ROUND((ES530),6)</f>
        <v>2994.86</v>
      </c>
      <c r="AD530">
        <f>ROUND((((ET530)-(EU530))+AE530),6)</f>
        <v>0</v>
      </c>
      <c r="AE530">
        <f t="shared" ref="AE530:AF533" si="296">ROUND((EU530),6)</f>
        <v>0</v>
      </c>
      <c r="AF530">
        <f t="shared" si="296"/>
        <v>1172.82</v>
      </c>
      <c r="AG530">
        <f>ROUND((AP530),6)</f>
        <v>0</v>
      </c>
      <c r="AH530">
        <f t="shared" ref="AH530:AI533" si="297">(EW530)</f>
        <v>6.22</v>
      </c>
      <c r="AI530">
        <f t="shared" si="297"/>
        <v>0</v>
      </c>
      <c r="AJ530">
        <f>(AS530)</f>
        <v>0</v>
      </c>
      <c r="AK530">
        <v>4167.68</v>
      </c>
      <c r="AL530">
        <v>2994.86</v>
      </c>
      <c r="AM530">
        <v>0</v>
      </c>
      <c r="AN530">
        <v>0</v>
      </c>
      <c r="AO530">
        <v>1172.82</v>
      </c>
      <c r="AP530">
        <v>0</v>
      </c>
      <c r="AQ530">
        <v>6.22</v>
      </c>
      <c r="AR530">
        <v>0</v>
      </c>
      <c r="AS530">
        <v>0</v>
      </c>
      <c r="AT530">
        <v>70</v>
      </c>
      <c r="AU530">
        <v>10</v>
      </c>
      <c r="AV530">
        <v>1</v>
      </c>
      <c r="AW530">
        <v>1</v>
      </c>
      <c r="AZ530">
        <v>1</v>
      </c>
      <c r="BA530">
        <v>1</v>
      </c>
      <c r="BB530">
        <v>1</v>
      </c>
      <c r="BC530">
        <v>1</v>
      </c>
      <c r="BD530" t="s">
        <v>3</v>
      </c>
      <c r="BE530" t="s">
        <v>3</v>
      </c>
      <c r="BF530" t="s">
        <v>3</v>
      </c>
      <c r="BG530" t="s">
        <v>3</v>
      </c>
      <c r="BH530">
        <v>0</v>
      </c>
      <c r="BI530">
        <v>4</v>
      </c>
      <c r="BJ530" t="s">
        <v>94</v>
      </c>
      <c r="BM530">
        <v>0</v>
      </c>
      <c r="BN530">
        <v>0</v>
      </c>
      <c r="BO530" t="s">
        <v>3</v>
      </c>
      <c r="BP530">
        <v>0</v>
      </c>
      <c r="BQ530">
        <v>1</v>
      </c>
      <c r="BR530">
        <v>0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 t="s">
        <v>3</v>
      </c>
      <c r="BZ530">
        <v>70</v>
      </c>
      <c r="CA530">
        <v>10</v>
      </c>
      <c r="CE530">
        <v>0</v>
      </c>
      <c r="CF530">
        <v>0</v>
      </c>
      <c r="CG530">
        <v>0</v>
      </c>
      <c r="CM530">
        <v>0</v>
      </c>
      <c r="CN530" t="s">
        <v>3</v>
      </c>
      <c r="CO530">
        <v>0</v>
      </c>
      <c r="CP530">
        <f>(P530+Q530+S530)</f>
        <v>2500.61</v>
      </c>
      <c r="CQ530">
        <f>(AC530*BC530*AW530)</f>
        <v>2994.86</v>
      </c>
      <c r="CR530">
        <f>((((ET530)*BB530-(EU530)*BS530)+AE530*BS530)*AV530)</f>
        <v>0</v>
      </c>
      <c r="CS530">
        <f>(AE530*BS530*AV530)</f>
        <v>0</v>
      </c>
      <c r="CT530">
        <f>(AF530*BA530*AV530)</f>
        <v>1172.82</v>
      </c>
      <c r="CU530">
        <f>AG530</f>
        <v>0</v>
      </c>
      <c r="CV530">
        <f>(AH530*AV530)</f>
        <v>6.22</v>
      </c>
      <c r="CW530">
        <f t="shared" ref="CW530:CX533" si="298">AI530</f>
        <v>0</v>
      </c>
      <c r="CX530">
        <f t="shared" si="298"/>
        <v>0</v>
      </c>
      <c r="CY530">
        <f>((S530*BZ530)/100)</f>
        <v>492.58300000000003</v>
      </c>
      <c r="CZ530">
        <f>((S530*CA530)/100)</f>
        <v>70.369</v>
      </c>
      <c r="DC530" t="s">
        <v>3</v>
      </c>
      <c r="DD530" t="s">
        <v>3</v>
      </c>
      <c r="DE530" t="s">
        <v>3</v>
      </c>
      <c r="DF530" t="s">
        <v>3</v>
      </c>
      <c r="DG530" t="s">
        <v>3</v>
      </c>
      <c r="DH530" t="s">
        <v>3</v>
      </c>
      <c r="DI530" t="s">
        <v>3</v>
      </c>
      <c r="DJ530" t="s">
        <v>3</v>
      </c>
      <c r="DK530" t="s">
        <v>3</v>
      </c>
      <c r="DL530" t="s">
        <v>3</v>
      </c>
      <c r="DM530" t="s">
        <v>3</v>
      </c>
      <c r="DN530">
        <v>0</v>
      </c>
      <c r="DO530">
        <v>0</v>
      </c>
      <c r="DP530">
        <v>1</v>
      </c>
      <c r="DQ530">
        <v>1</v>
      </c>
      <c r="DU530">
        <v>1010</v>
      </c>
      <c r="DV530" t="s">
        <v>93</v>
      </c>
      <c r="DW530" t="s">
        <v>93</v>
      </c>
      <c r="DX530">
        <v>10</v>
      </c>
      <c r="EE530">
        <v>55317522</v>
      </c>
      <c r="EF530">
        <v>1</v>
      </c>
      <c r="EG530" t="s">
        <v>19</v>
      </c>
      <c r="EH530">
        <v>0</v>
      </c>
      <c r="EI530" t="s">
        <v>3</v>
      </c>
      <c r="EJ530">
        <v>4</v>
      </c>
      <c r="EK530">
        <v>0</v>
      </c>
      <c r="EL530" t="s">
        <v>20</v>
      </c>
      <c r="EM530" t="s">
        <v>21</v>
      </c>
      <c r="EO530" t="s">
        <v>3</v>
      </c>
      <c r="EQ530">
        <v>0</v>
      </c>
      <c r="ER530">
        <v>4167.68</v>
      </c>
      <c r="ES530">
        <v>2994.86</v>
      </c>
      <c r="ET530">
        <v>0</v>
      </c>
      <c r="EU530">
        <v>0</v>
      </c>
      <c r="EV530">
        <v>1172.82</v>
      </c>
      <c r="EW530">
        <v>6.22</v>
      </c>
      <c r="EX530">
        <v>0</v>
      </c>
      <c r="EY530">
        <v>0</v>
      </c>
      <c r="FQ530">
        <v>0</v>
      </c>
      <c r="FR530">
        <f>ROUND(IF(AND(BH530=3,BI530=3),P530,0),2)</f>
        <v>0</v>
      </c>
      <c r="FS530">
        <v>0</v>
      </c>
      <c r="FX530">
        <v>70</v>
      </c>
      <c r="FY530">
        <v>10</v>
      </c>
      <c r="GA530" t="s">
        <v>3</v>
      </c>
      <c r="GD530">
        <v>0</v>
      </c>
      <c r="GF530">
        <v>1404583839</v>
      </c>
      <c r="GG530">
        <v>2</v>
      </c>
      <c r="GH530">
        <v>1</v>
      </c>
      <c r="GI530">
        <v>-2</v>
      </c>
      <c r="GJ530">
        <v>0</v>
      </c>
      <c r="GK530">
        <f>ROUND(R530*(R12)/100,2)</f>
        <v>0</v>
      </c>
      <c r="GL530">
        <f>ROUND(IF(AND(BH530=3,BI530=3,FS530&lt;&gt;0),P530,0),2)</f>
        <v>0</v>
      </c>
      <c r="GM530">
        <f>ROUND(O530+X530+Y530+GK530,2)+GX530</f>
        <v>3063.56</v>
      </c>
      <c r="GN530">
        <f>IF(OR(BI530=0,BI530=1),ROUND(O530+X530+Y530+GK530,2),0)</f>
        <v>0</v>
      </c>
      <c r="GO530">
        <f>IF(BI530=2,ROUND(O530+X530+Y530+GK530,2),0)</f>
        <v>0</v>
      </c>
      <c r="GP530">
        <f>IF(BI530=4,ROUND(O530+X530+Y530+GK530,2)+GX530,0)</f>
        <v>3063.56</v>
      </c>
      <c r="GR530">
        <v>0</v>
      </c>
      <c r="GS530">
        <v>3</v>
      </c>
      <c r="GT530">
        <v>0</v>
      </c>
      <c r="GU530" t="s">
        <v>3</v>
      </c>
      <c r="GV530">
        <f>ROUND((GT530),6)</f>
        <v>0</v>
      </c>
      <c r="GW530">
        <v>1</v>
      </c>
      <c r="GX530">
        <f>ROUND(HC530*I530,2)</f>
        <v>0</v>
      </c>
      <c r="HA530">
        <v>0</v>
      </c>
      <c r="HB530">
        <v>0</v>
      </c>
      <c r="HC530">
        <f>GV530*GW530</f>
        <v>0</v>
      </c>
      <c r="IK530">
        <v>0</v>
      </c>
    </row>
    <row r="531" spans="1:245" x14ac:dyDescent="0.2">
      <c r="A531">
        <v>17</v>
      </c>
      <c r="B531">
        <v>1</v>
      </c>
      <c r="E531" t="s">
        <v>183</v>
      </c>
      <c r="F531" t="s">
        <v>96</v>
      </c>
      <c r="G531" t="s">
        <v>284</v>
      </c>
      <c r="H531" t="s">
        <v>180</v>
      </c>
      <c r="I531">
        <v>2</v>
      </c>
      <c r="J531">
        <v>0</v>
      </c>
      <c r="O531">
        <f>ROUND(CP531,2)</f>
        <v>69050</v>
      </c>
      <c r="P531">
        <f>ROUND(CQ531*I531,2)</f>
        <v>69050</v>
      </c>
      <c r="Q531">
        <f>ROUND(CR531*I531,2)</f>
        <v>0</v>
      </c>
      <c r="R531">
        <f>ROUND(CS531*I531,2)</f>
        <v>0</v>
      </c>
      <c r="S531">
        <f>ROUND(CT531*I531,2)</f>
        <v>0</v>
      </c>
      <c r="T531">
        <f>ROUND(CU531*I531,2)</f>
        <v>0</v>
      </c>
      <c r="U531">
        <f>CV531*I531</f>
        <v>0</v>
      </c>
      <c r="V531">
        <f>CW531*I531</f>
        <v>0</v>
      </c>
      <c r="W531">
        <f>ROUND(CX531*I531,2)</f>
        <v>0</v>
      </c>
      <c r="X531">
        <f t="shared" si="295"/>
        <v>0</v>
      </c>
      <c r="Y531">
        <f t="shared" si="295"/>
        <v>0</v>
      </c>
      <c r="AA531">
        <v>55574044</v>
      </c>
      <c r="AB531">
        <f>ROUND((AC531+AD531+AF531),6)</f>
        <v>34525</v>
      </c>
      <c r="AC531">
        <f>ROUND((ES531),6)</f>
        <v>34525</v>
      </c>
      <c r="AD531">
        <f>ROUND((((ET531)-(EU531))+AE531),6)</f>
        <v>0</v>
      </c>
      <c r="AE531">
        <f t="shared" si="296"/>
        <v>0</v>
      </c>
      <c r="AF531">
        <f t="shared" si="296"/>
        <v>0</v>
      </c>
      <c r="AG531">
        <f>ROUND((AP531),6)</f>
        <v>0</v>
      </c>
      <c r="AH531">
        <f t="shared" si="297"/>
        <v>0</v>
      </c>
      <c r="AI531">
        <f t="shared" si="297"/>
        <v>0</v>
      </c>
      <c r="AJ531">
        <f>(AS531)</f>
        <v>0</v>
      </c>
      <c r="AK531">
        <v>34525</v>
      </c>
      <c r="AL531">
        <v>34525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</v>
      </c>
      <c r="AZ531">
        <v>1</v>
      </c>
      <c r="BA531">
        <v>1</v>
      </c>
      <c r="BB531">
        <v>1</v>
      </c>
      <c r="BC531">
        <v>1</v>
      </c>
      <c r="BD531" t="s">
        <v>3</v>
      </c>
      <c r="BE531" t="s">
        <v>3</v>
      </c>
      <c r="BF531" t="s">
        <v>3</v>
      </c>
      <c r="BG531" t="s">
        <v>3</v>
      </c>
      <c r="BH531">
        <v>3</v>
      </c>
      <c r="BI531">
        <v>1</v>
      </c>
      <c r="BJ531" t="s">
        <v>3</v>
      </c>
      <c r="BM531">
        <v>6001</v>
      </c>
      <c r="BN531">
        <v>0</v>
      </c>
      <c r="BO531" t="s">
        <v>3</v>
      </c>
      <c r="BP531">
        <v>0</v>
      </c>
      <c r="BQ531">
        <v>0</v>
      </c>
      <c r="BR531">
        <v>0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 t="s">
        <v>3</v>
      </c>
      <c r="BZ531">
        <v>0</v>
      </c>
      <c r="CA531">
        <v>0</v>
      </c>
      <c r="CE531">
        <v>0</v>
      </c>
      <c r="CF531">
        <v>0</v>
      </c>
      <c r="CG531">
        <v>0</v>
      </c>
      <c r="CM531">
        <v>0</v>
      </c>
      <c r="CN531" t="s">
        <v>3</v>
      </c>
      <c r="CO531">
        <v>0</v>
      </c>
      <c r="CP531">
        <f>(P531+Q531+S531)</f>
        <v>69050</v>
      </c>
      <c r="CQ531">
        <f>(AC531*BC531*AW531)</f>
        <v>34525</v>
      </c>
      <c r="CR531">
        <f>((((ET531)*BB531-(EU531)*BS531)+AE531*BS531)*AV531)</f>
        <v>0</v>
      </c>
      <c r="CS531">
        <f>(AE531*BS531*AV531)</f>
        <v>0</v>
      </c>
      <c r="CT531">
        <f>(AF531*BA531*AV531)</f>
        <v>0</v>
      </c>
      <c r="CU531">
        <f>AG531</f>
        <v>0</v>
      </c>
      <c r="CV531">
        <f>(AH531*AV531)</f>
        <v>0</v>
      </c>
      <c r="CW531">
        <f t="shared" si="298"/>
        <v>0</v>
      </c>
      <c r="CX531">
        <f t="shared" si="298"/>
        <v>0</v>
      </c>
      <c r="CY531">
        <f>((S531*BZ531)/100)</f>
        <v>0</v>
      </c>
      <c r="CZ531">
        <f>((S531*CA531)/100)</f>
        <v>0</v>
      </c>
      <c r="DC531" t="s">
        <v>3</v>
      </c>
      <c r="DD531" t="s">
        <v>3</v>
      </c>
      <c r="DE531" t="s">
        <v>3</v>
      </c>
      <c r="DF531" t="s">
        <v>3</v>
      </c>
      <c r="DG531" t="s">
        <v>3</v>
      </c>
      <c r="DH531" t="s">
        <v>3</v>
      </c>
      <c r="DI531" t="s">
        <v>3</v>
      </c>
      <c r="DJ531" t="s">
        <v>3</v>
      </c>
      <c r="DK531" t="s">
        <v>3</v>
      </c>
      <c r="DL531" t="s">
        <v>3</v>
      </c>
      <c r="DM531" t="s">
        <v>3</v>
      </c>
      <c r="DN531">
        <v>0</v>
      </c>
      <c r="DO531">
        <v>0</v>
      </c>
      <c r="DP531">
        <v>1</v>
      </c>
      <c r="DQ531">
        <v>1</v>
      </c>
      <c r="DU531">
        <v>1010</v>
      </c>
      <c r="DV531" t="s">
        <v>180</v>
      </c>
      <c r="DW531" t="s">
        <v>180</v>
      </c>
      <c r="DX531">
        <v>1</v>
      </c>
      <c r="EE531">
        <v>55525620</v>
      </c>
      <c r="EF531">
        <v>0</v>
      </c>
      <c r="EG531" t="s">
        <v>220</v>
      </c>
      <c r="EH531">
        <v>0</v>
      </c>
      <c r="EI531" t="s">
        <v>3</v>
      </c>
      <c r="EJ531">
        <v>1</v>
      </c>
      <c r="EK531">
        <v>6001</v>
      </c>
      <c r="EL531" t="s">
        <v>221</v>
      </c>
      <c r="EM531" t="s">
        <v>220</v>
      </c>
      <c r="EO531" t="s">
        <v>3</v>
      </c>
      <c r="EQ531">
        <v>0</v>
      </c>
      <c r="ER531">
        <v>34525</v>
      </c>
      <c r="ES531">
        <v>34525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5</v>
      </c>
      <c r="FC531">
        <v>1</v>
      </c>
      <c r="FD531">
        <v>18</v>
      </c>
      <c r="FF531">
        <v>41430</v>
      </c>
      <c r="FQ531">
        <v>0</v>
      </c>
      <c r="FR531">
        <f>ROUND(IF(AND(BH531=3,BI531=3),P531,0),2)</f>
        <v>0</v>
      </c>
      <c r="FS531">
        <v>0</v>
      </c>
      <c r="FX531">
        <v>0</v>
      </c>
      <c r="FY531">
        <v>0</v>
      </c>
      <c r="GA531" t="s">
        <v>285</v>
      </c>
      <c r="GD531">
        <v>0</v>
      </c>
      <c r="GF531">
        <v>-1080228747</v>
      </c>
      <c r="GG531">
        <v>2</v>
      </c>
      <c r="GH531">
        <v>3</v>
      </c>
      <c r="GI531">
        <v>-2</v>
      </c>
      <c r="GJ531">
        <v>0</v>
      </c>
      <c r="GK531">
        <f>ROUND(R531*(R12)/100,2)</f>
        <v>0</v>
      </c>
      <c r="GL531">
        <f>ROUND(IF(AND(BH531=3,BI531=3,FS531&lt;&gt;0),P531,0),2)</f>
        <v>0</v>
      </c>
      <c r="GM531">
        <f>ROUND(O531+X531+Y531+GK531,2)+GX531</f>
        <v>69050</v>
      </c>
      <c r="GN531">
        <f>IF(OR(BI531=0,BI531=1),ROUND(O531+X531+Y531+GK531,2),0)</f>
        <v>69050</v>
      </c>
      <c r="GO531">
        <f>IF(BI531=2,ROUND(O531+X531+Y531+GK531,2),0)</f>
        <v>0</v>
      </c>
      <c r="GP531">
        <f>IF(BI531=4,ROUND(O531+X531+Y531+GK531,2)+GX531,0)</f>
        <v>0</v>
      </c>
      <c r="GR531">
        <v>1</v>
      </c>
      <c r="GS531">
        <v>1</v>
      </c>
      <c r="GT531">
        <v>0</v>
      </c>
      <c r="GU531" t="s">
        <v>3</v>
      </c>
      <c r="GV531">
        <f>ROUND((GT531),6)</f>
        <v>0</v>
      </c>
      <c r="GW531">
        <v>1</v>
      </c>
      <c r="GX531">
        <f>ROUND(HC531*I531,2)</f>
        <v>0</v>
      </c>
      <c r="HA531">
        <v>0</v>
      </c>
      <c r="HB531">
        <v>0</v>
      </c>
      <c r="HC531">
        <f>GV531*GW531</f>
        <v>0</v>
      </c>
      <c r="IK531">
        <v>0</v>
      </c>
    </row>
    <row r="532" spans="1:245" x14ac:dyDescent="0.2">
      <c r="A532">
        <v>17</v>
      </c>
      <c r="B532">
        <v>1</v>
      </c>
      <c r="C532">
        <f>ROW(SmtRes!A158)</f>
        <v>158</v>
      </c>
      <c r="D532">
        <f>ROW(EtalonRes!A154)</f>
        <v>154</v>
      </c>
      <c r="E532" t="s">
        <v>188</v>
      </c>
      <c r="F532" t="s">
        <v>91</v>
      </c>
      <c r="G532" t="s">
        <v>92</v>
      </c>
      <c r="H532" t="s">
        <v>93</v>
      </c>
      <c r="I532">
        <f>ROUND(8/10,9)</f>
        <v>0.8</v>
      </c>
      <c r="J532">
        <v>0</v>
      </c>
      <c r="O532">
        <f>ROUND(CP532,2)</f>
        <v>3334.15</v>
      </c>
      <c r="P532">
        <f>ROUND(CQ532*I532,2)</f>
        <v>2395.89</v>
      </c>
      <c r="Q532">
        <f>ROUND(CR532*I532,2)</f>
        <v>0</v>
      </c>
      <c r="R532">
        <f>ROUND(CS532*I532,2)</f>
        <v>0</v>
      </c>
      <c r="S532">
        <f>ROUND(CT532*I532,2)</f>
        <v>938.26</v>
      </c>
      <c r="T532">
        <f>ROUND(CU532*I532,2)</f>
        <v>0</v>
      </c>
      <c r="U532">
        <f>CV532*I532</f>
        <v>4.976</v>
      </c>
      <c r="V532">
        <f>CW532*I532</f>
        <v>0</v>
      </c>
      <c r="W532">
        <f>ROUND(CX532*I532,2)</f>
        <v>0</v>
      </c>
      <c r="X532">
        <f t="shared" si="295"/>
        <v>656.78</v>
      </c>
      <c r="Y532">
        <f t="shared" si="295"/>
        <v>93.83</v>
      </c>
      <c r="AA532">
        <v>55574044</v>
      </c>
      <c r="AB532">
        <f>ROUND((AC532+AD532+AF532),6)</f>
        <v>4167.68</v>
      </c>
      <c r="AC532">
        <f>ROUND((ES532),6)</f>
        <v>2994.86</v>
      </c>
      <c r="AD532">
        <f>ROUND((((ET532)-(EU532))+AE532),6)</f>
        <v>0</v>
      </c>
      <c r="AE532">
        <f t="shared" si="296"/>
        <v>0</v>
      </c>
      <c r="AF532">
        <f t="shared" si="296"/>
        <v>1172.82</v>
      </c>
      <c r="AG532">
        <f>ROUND((AP532),6)</f>
        <v>0</v>
      </c>
      <c r="AH532">
        <f t="shared" si="297"/>
        <v>6.22</v>
      </c>
      <c r="AI532">
        <f t="shared" si="297"/>
        <v>0</v>
      </c>
      <c r="AJ532">
        <f>(AS532)</f>
        <v>0</v>
      </c>
      <c r="AK532">
        <v>4167.68</v>
      </c>
      <c r="AL532">
        <v>2994.86</v>
      </c>
      <c r="AM532">
        <v>0</v>
      </c>
      <c r="AN532">
        <v>0</v>
      </c>
      <c r="AO532">
        <v>1172.82</v>
      </c>
      <c r="AP532">
        <v>0</v>
      </c>
      <c r="AQ532">
        <v>6.22</v>
      </c>
      <c r="AR532">
        <v>0</v>
      </c>
      <c r="AS532">
        <v>0</v>
      </c>
      <c r="AT532">
        <v>70</v>
      </c>
      <c r="AU532">
        <v>10</v>
      </c>
      <c r="AV532">
        <v>1</v>
      </c>
      <c r="AW532">
        <v>1</v>
      </c>
      <c r="AZ532">
        <v>1</v>
      </c>
      <c r="BA532">
        <v>1</v>
      </c>
      <c r="BB532">
        <v>1</v>
      </c>
      <c r="BC532">
        <v>1</v>
      </c>
      <c r="BD532" t="s">
        <v>3</v>
      </c>
      <c r="BE532" t="s">
        <v>3</v>
      </c>
      <c r="BF532" t="s">
        <v>3</v>
      </c>
      <c r="BG532" t="s">
        <v>3</v>
      </c>
      <c r="BH532">
        <v>0</v>
      </c>
      <c r="BI532">
        <v>4</v>
      </c>
      <c r="BJ532" t="s">
        <v>94</v>
      </c>
      <c r="BM532">
        <v>0</v>
      </c>
      <c r="BN532">
        <v>0</v>
      </c>
      <c r="BO532" t="s">
        <v>3</v>
      </c>
      <c r="BP532">
        <v>0</v>
      </c>
      <c r="BQ532">
        <v>1</v>
      </c>
      <c r="BR532">
        <v>0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 t="s">
        <v>3</v>
      </c>
      <c r="BZ532">
        <v>70</v>
      </c>
      <c r="CA532">
        <v>10</v>
      </c>
      <c r="CE532">
        <v>0</v>
      </c>
      <c r="CF532">
        <v>0</v>
      </c>
      <c r="CG532">
        <v>0</v>
      </c>
      <c r="CM532">
        <v>0</v>
      </c>
      <c r="CN532" t="s">
        <v>3</v>
      </c>
      <c r="CO532">
        <v>0</v>
      </c>
      <c r="CP532">
        <f>(P532+Q532+S532)</f>
        <v>3334.1499999999996</v>
      </c>
      <c r="CQ532">
        <f>(AC532*BC532*AW532)</f>
        <v>2994.86</v>
      </c>
      <c r="CR532">
        <f>((((ET532)*BB532-(EU532)*BS532)+AE532*BS532)*AV532)</f>
        <v>0</v>
      </c>
      <c r="CS532">
        <f>(AE532*BS532*AV532)</f>
        <v>0</v>
      </c>
      <c r="CT532">
        <f>(AF532*BA532*AV532)</f>
        <v>1172.82</v>
      </c>
      <c r="CU532">
        <f>AG532</f>
        <v>0</v>
      </c>
      <c r="CV532">
        <f>(AH532*AV532)</f>
        <v>6.22</v>
      </c>
      <c r="CW532">
        <f t="shared" si="298"/>
        <v>0</v>
      </c>
      <c r="CX532">
        <f t="shared" si="298"/>
        <v>0</v>
      </c>
      <c r="CY532">
        <f>((S532*BZ532)/100)</f>
        <v>656.78199999999993</v>
      </c>
      <c r="CZ532">
        <f>((S532*CA532)/100)</f>
        <v>93.826000000000008</v>
      </c>
      <c r="DC532" t="s">
        <v>3</v>
      </c>
      <c r="DD532" t="s">
        <v>3</v>
      </c>
      <c r="DE532" t="s">
        <v>3</v>
      </c>
      <c r="DF532" t="s">
        <v>3</v>
      </c>
      <c r="DG532" t="s">
        <v>3</v>
      </c>
      <c r="DH532" t="s">
        <v>3</v>
      </c>
      <c r="DI532" t="s">
        <v>3</v>
      </c>
      <c r="DJ532" t="s">
        <v>3</v>
      </c>
      <c r="DK532" t="s">
        <v>3</v>
      </c>
      <c r="DL532" t="s">
        <v>3</v>
      </c>
      <c r="DM532" t="s">
        <v>3</v>
      </c>
      <c r="DN532">
        <v>0</v>
      </c>
      <c r="DO532">
        <v>0</v>
      </c>
      <c r="DP532">
        <v>1</v>
      </c>
      <c r="DQ532">
        <v>1</v>
      </c>
      <c r="DU532">
        <v>1010</v>
      </c>
      <c r="DV532" t="s">
        <v>93</v>
      </c>
      <c r="DW532" t="s">
        <v>93</v>
      </c>
      <c r="DX532">
        <v>10</v>
      </c>
      <c r="EE532">
        <v>55317522</v>
      </c>
      <c r="EF532">
        <v>1</v>
      </c>
      <c r="EG532" t="s">
        <v>19</v>
      </c>
      <c r="EH532">
        <v>0</v>
      </c>
      <c r="EI532" t="s">
        <v>3</v>
      </c>
      <c r="EJ532">
        <v>4</v>
      </c>
      <c r="EK532">
        <v>0</v>
      </c>
      <c r="EL532" t="s">
        <v>20</v>
      </c>
      <c r="EM532" t="s">
        <v>21</v>
      </c>
      <c r="EO532" t="s">
        <v>3</v>
      </c>
      <c r="EQ532">
        <v>0</v>
      </c>
      <c r="ER532">
        <v>4167.68</v>
      </c>
      <c r="ES532">
        <v>2994.86</v>
      </c>
      <c r="ET532">
        <v>0</v>
      </c>
      <c r="EU532">
        <v>0</v>
      </c>
      <c r="EV532">
        <v>1172.82</v>
      </c>
      <c r="EW532">
        <v>6.22</v>
      </c>
      <c r="EX532">
        <v>0</v>
      </c>
      <c r="EY532">
        <v>0</v>
      </c>
      <c r="FQ532">
        <v>0</v>
      </c>
      <c r="FR532">
        <f>ROUND(IF(AND(BH532=3,BI532=3),P532,0),2)</f>
        <v>0</v>
      </c>
      <c r="FS532">
        <v>0</v>
      </c>
      <c r="FX532">
        <v>70</v>
      </c>
      <c r="FY532">
        <v>10</v>
      </c>
      <c r="GA532" t="s">
        <v>3</v>
      </c>
      <c r="GD532">
        <v>0</v>
      </c>
      <c r="GF532">
        <v>1404583839</v>
      </c>
      <c r="GG532">
        <v>2</v>
      </c>
      <c r="GH532">
        <v>1</v>
      </c>
      <c r="GI532">
        <v>-2</v>
      </c>
      <c r="GJ532">
        <v>0</v>
      </c>
      <c r="GK532">
        <f>ROUND(R532*(R12)/100,2)</f>
        <v>0</v>
      </c>
      <c r="GL532">
        <f>ROUND(IF(AND(BH532=3,BI532=3,FS532&lt;&gt;0),P532,0),2)</f>
        <v>0</v>
      </c>
      <c r="GM532">
        <f>ROUND(O532+X532+Y532+GK532,2)+GX532</f>
        <v>4084.76</v>
      </c>
      <c r="GN532">
        <f>IF(OR(BI532=0,BI532=1),ROUND(O532+X532+Y532+GK532,2),0)</f>
        <v>0</v>
      </c>
      <c r="GO532">
        <f>IF(BI532=2,ROUND(O532+X532+Y532+GK532,2),0)</f>
        <v>0</v>
      </c>
      <c r="GP532">
        <f>IF(BI532=4,ROUND(O532+X532+Y532+GK532,2)+GX532,0)</f>
        <v>4084.76</v>
      </c>
      <c r="GR532">
        <v>0</v>
      </c>
      <c r="GS532">
        <v>3</v>
      </c>
      <c r="GT532">
        <v>0</v>
      </c>
      <c r="GU532" t="s">
        <v>3</v>
      </c>
      <c r="GV532">
        <f>ROUND((GT532),6)</f>
        <v>0</v>
      </c>
      <c r="GW532">
        <v>1</v>
      </c>
      <c r="GX532">
        <f>ROUND(HC532*I532,2)</f>
        <v>0</v>
      </c>
      <c r="HA532">
        <v>0</v>
      </c>
      <c r="HB532">
        <v>0</v>
      </c>
      <c r="HC532">
        <f>GV532*GW532</f>
        <v>0</v>
      </c>
      <c r="IK532">
        <v>0</v>
      </c>
    </row>
    <row r="533" spans="1:245" x14ac:dyDescent="0.2">
      <c r="A533">
        <v>17</v>
      </c>
      <c r="B533">
        <v>1</v>
      </c>
      <c r="E533" t="s">
        <v>193</v>
      </c>
      <c r="F533" t="s">
        <v>96</v>
      </c>
      <c r="G533" t="s">
        <v>286</v>
      </c>
      <c r="H533" t="s">
        <v>180</v>
      </c>
      <c r="I533">
        <v>2</v>
      </c>
      <c r="J533">
        <v>0</v>
      </c>
      <c r="O533">
        <f>ROUND(CP533,2)</f>
        <v>53723.34</v>
      </c>
      <c r="P533">
        <f>ROUND(CQ533*I533,2)</f>
        <v>53723.34</v>
      </c>
      <c r="Q533">
        <f>ROUND(CR533*I533,2)</f>
        <v>0</v>
      </c>
      <c r="R533">
        <f>ROUND(CS533*I533,2)</f>
        <v>0</v>
      </c>
      <c r="S533">
        <f>ROUND(CT533*I533,2)</f>
        <v>0</v>
      </c>
      <c r="T533">
        <f>ROUND(CU533*I533,2)</f>
        <v>0</v>
      </c>
      <c r="U533">
        <f>CV533*I533</f>
        <v>0</v>
      </c>
      <c r="V533">
        <f>CW533*I533</f>
        <v>0</v>
      </c>
      <c r="W533">
        <f>ROUND(CX533*I533,2)</f>
        <v>0</v>
      </c>
      <c r="X533">
        <f t="shared" si="295"/>
        <v>0</v>
      </c>
      <c r="Y533">
        <f t="shared" si="295"/>
        <v>0</v>
      </c>
      <c r="AA533">
        <v>55574044</v>
      </c>
      <c r="AB533">
        <f>ROUND((AC533+AD533+AF533),6)</f>
        <v>26861.67</v>
      </c>
      <c r="AC533">
        <f>ROUND((ES533),6)</f>
        <v>26861.67</v>
      </c>
      <c r="AD533">
        <f>ROUND((((ET533)-(EU533))+AE533),6)</f>
        <v>0</v>
      </c>
      <c r="AE533">
        <f t="shared" si="296"/>
        <v>0</v>
      </c>
      <c r="AF533">
        <f t="shared" si="296"/>
        <v>0</v>
      </c>
      <c r="AG533">
        <f>ROUND((AP533),6)</f>
        <v>0</v>
      </c>
      <c r="AH533">
        <f t="shared" si="297"/>
        <v>0</v>
      </c>
      <c r="AI533">
        <f t="shared" si="297"/>
        <v>0</v>
      </c>
      <c r="AJ533">
        <f>(AS533)</f>
        <v>0</v>
      </c>
      <c r="AK533">
        <v>26861.67</v>
      </c>
      <c r="AL533">
        <v>26861.67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1</v>
      </c>
      <c r="AZ533">
        <v>1</v>
      </c>
      <c r="BA533">
        <v>1</v>
      </c>
      <c r="BB533">
        <v>1</v>
      </c>
      <c r="BC533">
        <v>1</v>
      </c>
      <c r="BD533" t="s">
        <v>3</v>
      </c>
      <c r="BE533" t="s">
        <v>3</v>
      </c>
      <c r="BF533" t="s">
        <v>3</v>
      </c>
      <c r="BG533" t="s">
        <v>3</v>
      </c>
      <c r="BH533">
        <v>3</v>
      </c>
      <c r="BI533">
        <v>1</v>
      </c>
      <c r="BJ533" t="s">
        <v>3</v>
      </c>
      <c r="BM533">
        <v>6001</v>
      </c>
      <c r="BN533">
        <v>0</v>
      </c>
      <c r="BO533" t="s">
        <v>3</v>
      </c>
      <c r="BP533">
        <v>0</v>
      </c>
      <c r="BQ533">
        <v>0</v>
      </c>
      <c r="BR533">
        <v>0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 t="s">
        <v>3</v>
      </c>
      <c r="BZ533">
        <v>0</v>
      </c>
      <c r="CA533">
        <v>0</v>
      </c>
      <c r="CE533">
        <v>0</v>
      </c>
      <c r="CF533">
        <v>0</v>
      </c>
      <c r="CG533">
        <v>0</v>
      </c>
      <c r="CM533">
        <v>0</v>
      </c>
      <c r="CN533" t="s">
        <v>3</v>
      </c>
      <c r="CO533">
        <v>0</v>
      </c>
      <c r="CP533">
        <f>(P533+Q533+S533)</f>
        <v>53723.34</v>
      </c>
      <c r="CQ533">
        <f>(AC533*BC533*AW533)</f>
        <v>26861.67</v>
      </c>
      <c r="CR533">
        <f>((((ET533)*BB533-(EU533)*BS533)+AE533*BS533)*AV533)</f>
        <v>0</v>
      </c>
      <c r="CS533">
        <f>(AE533*BS533*AV533)</f>
        <v>0</v>
      </c>
      <c r="CT533">
        <f>(AF533*BA533*AV533)</f>
        <v>0</v>
      </c>
      <c r="CU533">
        <f>AG533</f>
        <v>0</v>
      </c>
      <c r="CV533">
        <f>(AH533*AV533)</f>
        <v>0</v>
      </c>
      <c r="CW533">
        <f t="shared" si="298"/>
        <v>0</v>
      </c>
      <c r="CX533">
        <f t="shared" si="298"/>
        <v>0</v>
      </c>
      <c r="CY533">
        <f>((S533*BZ533)/100)</f>
        <v>0</v>
      </c>
      <c r="CZ533">
        <f>((S533*CA533)/100)</f>
        <v>0</v>
      </c>
      <c r="DC533" t="s">
        <v>3</v>
      </c>
      <c r="DD533" t="s">
        <v>3</v>
      </c>
      <c r="DE533" t="s">
        <v>3</v>
      </c>
      <c r="DF533" t="s">
        <v>3</v>
      </c>
      <c r="DG533" t="s">
        <v>3</v>
      </c>
      <c r="DH533" t="s">
        <v>3</v>
      </c>
      <c r="DI533" t="s">
        <v>3</v>
      </c>
      <c r="DJ533" t="s">
        <v>3</v>
      </c>
      <c r="DK533" t="s">
        <v>3</v>
      </c>
      <c r="DL533" t="s">
        <v>3</v>
      </c>
      <c r="DM533" t="s">
        <v>3</v>
      </c>
      <c r="DN533">
        <v>0</v>
      </c>
      <c r="DO533">
        <v>0</v>
      </c>
      <c r="DP533">
        <v>1</v>
      </c>
      <c r="DQ533">
        <v>1</v>
      </c>
      <c r="DU533">
        <v>1010</v>
      </c>
      <c r="DV533" t="s">
        <v>180</v>
      </c>
      <c r="DW533" t="s">
        <v>180</v>
      </c>
      <c r="DX533">
        <v>1</v>
      </c>
      <c r="EE533">
        <v>55525620</v>
      </c>
      <c r="EF533">
        <v>0</v>
      </c>
      <c r="EG533" t="s">
        <v>220</v>
      </c>
      <c r="EH533">
        <v>0</v>
      </c>
      <c r="EI533" t="s">
        <v>3</v>
      </c>
      <c r="EJ533">
        <v>1</v>
      </c>
      <c r="EK533">
        <v>6001</v>
      </c>
      <c r="EL533" t="s">
        <v>221</v>
      </c>
      <c r="EM533" t="s">
        <v>220</v>
      </c>
      <c r="EO533" t="s">
        <v>3</v>
      </c>
      <c r="EQ533">
        <v>0</v>
      </c>
      <c r="ER533">
        <v>26861.67</v>
      </c>
      <c r="ES533">
        <v>26861.67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5</v>
      </c>
      <c r="FC533">
        <v>1</v>
      </c>
      <c r="FD533">
        <v>18</v>
      </c>
      <c r="FF533">
        <v>32234</v>
      </c>
      <c r="FQ533">
        <v>0</v>
      </c>
      <c r="FR533">
        <f>ROUND(IF(AND(BH533=3,BI533=3),P533,0),2)</f>
        <v>0</v>
      </c>
      <c r="FS533">
        <v>0</v>
      </c>
      <c r="FX533">
        <v>0</v>
      </c>
      <c r="FY533">
        <v>0</v>
      </c>
      <c r="GA533" t="s">
        <v>287</v>
      </c>
      <c r="GD533">
        <v>0</v>
      </c>
      <c r="GF533">
        <v>408656639</v>
      </c>
      <c r="GG533">
        <v>2</v>
      </c>
      <c r="GH533">
        <v>3</v>
      </c>
      <c r="GI533">
        <v>-2</v>
      </c>
      <c r="GJ533">
        <v>0</v>
      </c>
      <c r="GK533">
        <f>ROUND(R533*(R12)/100,2)</f>
        <v>0</v>
      </c>
      <c r="GL533">
        <f>ROUND(IF(AND(BH533=3,BI533=3,FS533&lt;&gt;0),P533,0),2)</f>
        <v>0</v>
      </c>
      <c r="GM533">
        <f>ROUND(O533+X533+Y533+GK533,2)+GX533</f>
        <v>53723.34</v>
      </c>
      <c r="GN533">
        <f>IF(OR(BI533=0,BI533=1),ROUND(O533+X533+Y533+GK533,2),0)</f>
        <v>53723.34</v>
      </c>
      <c r="GO533">
        <f>IF(BI533=2,ROUND(O533+X533+Y533+GK533,2),0)</f>
        <v>0</v>
      </c>
      <c r="GP533">
        <f>IF(BI533=4,ROUND(O533+X533+Y533+GK533,2)+GX533,0)</f>
        <v>0</v>
      </c>
      <c r="GR533">
        <v>1</v>
      </c>
      <c r="GS533">
        <v>1</v>
      </c>
      <c r="GT533">
        <v>0</v>
      </c>
      <c r="GU533" t="s">
        <v>3</v>
      </c>
      <c r="GV533">
        <f>ROUND((GT533),6)</f>
        <v>0</v>
      </c>
      <c r="GW533">
        <v>1</v>
      </c>
      <c r="GX533">
        <f>ROUND(HC533*I533,2)</f>
        <v>0</v>
      </c>
      <c r="HA533">
        <v>0</v>
      </c>
      <c r="HB533">
        <v>0</v>
      </c>
      <c r="HC533">
        <f>GV533*GW533</f>
        <v>0</v>
      </c>
      <c r="IK533">
        <v>0</v>
      </c>
    </row>
    <row r="535" spans="1:245" x14ac:dyDescent="0.2">
      <c r="A535" s="2">
        <v>51</v>
      </c>
      <c r="B535" s="2">
        <f>B526</f>
        <v>1</v>
      </c>
      <c r="C535" s="2">
        <f>A526</f>
        <v>4</v>
      </c>
      <c r="D535" s="2">
        <f>ROW(A526)</f>
        <v>526</v>
      </c>
      <c r="E535" s="2"/>
      <c r="F535" s="2" t="str">
        <f>IF(F526&lt;&gt;"",F526,"")</f>
        <v>Новый раздел</v>
      </c>
      <c r="G535" s="2" t="str">
        <f>IF(G526&lt;&gt;"",G526,"")</f>
        <v>Установка МАФ</v>
      </c>
      <c r="H535" s="2">
        <v>0</v>
      </c>
      <c r="I535" s="2"/>
      <c r="J535" s="2"/>
      <c r="K535" s="2"/>
      <c r="L535" s="2"/>
      <c r="M535" s="2"/>
      <c r="N535" s="2"/>
      <c r="O535" s="2">
        <f t="shared" ref="O535:T535" si="299">ROUND(AB535,2)</f>
        <v>128608.1</v>
      </c>
      <c r="P535" s="2">
        <f t="shared" si="299"/>
        <v>126966.15</v>
      </c>
      <c r="Q535" s="2">
        <f t="shared" si="299"/>
        <v>0</v>
      </c>
      <c r="R535" s="2">
        <f t="shared" si="299"/>
        <v>0</v>
      </c>
      <c r="S535" s="2">
        <f t="shared" si="299"/>
        <v>1641.95</v>
      </c>
      <c r="T535" s="2">
        <f t="shared" si="299"/>
        <v>0</v>
      </c>
      <c r="U535" s="2">
        <f>AH535</f>
        <v>8.7080000000000002</v>
      </c>
      <c r="V535" s="2">
        <f>AI535</f>
        <v>0</v>
      </c>
      <c r="W535" s="2">
        <f>ROUND(AJ535,2)</f>
        <v>0</v>
      </c>
      <c r="X535" s="2">
        <f>ROUND(AK535,2)</f>
        <v>1149.3599999999999</v>
      </c>
      <c r="Y535" s="2">
        <f>ROUND(AL535,2)</f>
        <v>164.2</v>
      </c>
      <c r="Z535" s="2"/>
      <c r="AA535" s="2"/>
      <c r="AB535" s="2">
        <f>ROUND(SUMIF(AA530:AA533,"=55574044",O530:O533),2)</f>
        <v>128608.1</v>
      </c>
      <c r="AC535" s="2">
        <f>ROUND(SUMIF(AA530:AA533,"=55574044",P530:P533),2)</f>
        <v>126966.15</v>
      </c>
      <c r="AD535" s="2">
        <f>ROUND(SUMIF(AA530:AA533,"=55574044",Q530:Q533),2)</f>
        <v>0</v>
      </c>
      <c r="AE535" s="2">
        <f>ROUND(SUMIF(AA530:AA533,"=55574044",R530:R533),2)</f>
        <v>0</v>
      </c>
      <c r="AF535" s="2">
        <f>ROUND(SUMIF(AA530:AA533,"=55574044",S530:S533),2)</f>
        <v>1641.95</v>
      </c>
      <c r="AG535" s="2">
        <f>ROUND(SUMIF(AA530:AA533,"=55574044",T530:T533),2)</f>
        <v>0</v>
      </c>
      <c r="AH535" s="2">
        <f>SUMIF(AA530:AA533,"=55574044",U530:U533)</f>
        <v>8.7080000000000002</v>
      </c>
      <c r="AI535" s="2">
        <f>SUMIF(AA530:AA533,"=55574044",V530:V533)</f>
        <v>0</v>
      </c>
      <c r="AJ535" s="2">
        <f>ROUND(SUMIF(AA530:AA533,"=55574044",W530:W533),2)</f>
        <v>0</v>
      </c>
      <c r="AK535" s="2">
        <f>ROUND(SUMIF(AA530:AA533,"=55574044",X530:X533),2)</f>
        <v>1149.3599999999999</v>
      </c>
      <c r="AL535" s="2">
        <f>ROUND(SUMIF(AA530:AA533,"=55574044",Y530:Y533),2)</f>
        <v>164.2</v>
      </c>
      <c r="AM535" s="2"/>
      <c r="AN535" s="2"/>
      <c r="AO535" s="2">
        <f t="shared" ref="AO535:BC535" si="300">ROUND(BX535,2)</f>
        <v>0</v>
      </c>
      <c r="AP535" s="2">
        <f t="shared" si="300"/>
        <v>0</v>
      </c>
      <c r="AQ535" s="2">
        <f t="shared" si="300"/>
        <v>0</v>
      </c>
      <c r="AR535" s="2">
        <f t="shared" si="300"/>
        <v>129921.66</v>
      </c>
      <c r="AS535" s="2">
        <f t="shared" si="300"/>
        <v>122773.34</v>
      </c>
      <c r="AT535" s="2">
        <f t="shared" si="300"/>
        <v>0</v>
      </c>
      <c r="AU535" s="2">
        <f t="shared" si="300"/>
        <v>7148.32</v>
      </c>
      <c r="AV535" s="2">
        <f t="shared" si="300"/>
        <v>126966.15</v>
      </c>
      <c r="AW535" s="2">
        <f t="shared" si="300"/>
        <v>126966.15</v>
      </c>
      <c r="AX535" s="2">
        <f t="shared" si="300"/>
        <v>0</v>
      </c>
      <c r="AY535" s="2">
        <f t="shared" si="300"/>
        <v>126966.15</v>
      </c>
      <c r="AZ535" s="2">
        <f t="shared" si="300"/>
        <v>0</v>
      </c>
      <c r="BA535" s="2">
        <f t="shared" si="300"/>
        <v>0</v>
      </c>
      <c r="BB535" s="2">
        <f t="shared" si="300"/>
        <v>0</v>
      </c>
      <c r="BC535" s="2">
        <f t="shared" si="300"/>
        <v>0</v>
      </c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>
        <f>ROUND(SUMIF(AA530:AA533,"=55574044",FQ530:FQ533),2)</f>
        <v>0</v>
      </c>
      <c r="BY535" s="2">
        <f>ROUND(SUMIF(AA530:AA533,"=55574044",FR530:FR533),2)</f>
        <v>0</v>
      </c>
      <c r="BZ535" s="2">
        <f>ROUND(SUMIF(AA530:AA533,"=55574044",GL530:GL533),2)</f>
        <v>0</v>
      </c>
      <c r="CA535" s="2">
        <f>ROUND(SUMIF(AA530:AA533,"=55574044",GM530:GM533),2)</f>
        <v>129921.66</v>
      </c>
      <c r="CB535" s="2">
        <f>ROUND(SUMIF(AA530:AA533,"=55574044",GN530:GN533),2)</f>
        <v>122773.34</v>
      </c>
      <c r="CC535" s="2">
        <f>ROUND(SUMIF(AA530:AA533,"=55574044",GO530:GO533),2)</f>
        <v>0</v>
      </c>
      <c r="CD535" s="2">
        <f>ROUND(SUMIF(AA530:AA533,"=55574044",GP530:GP533),2)</f>
        <v>7148.32</v>
      </c>
      <c r="CE535" s="2">
        <f>AC535-BX535</f>
        <v>126966.15</v>
      </c>
      <c r="CF535" s="2">
        <f>AC535-BY535</f>
        <v>126966.15</v>
      </c>
      <c r="CG535" s="2">
        <f>BX535-BZ535</f>
        <v>0</v>
      </c>
      <c r="CH535" s="2">
        <f>AC535-BX535-BY535+BZ535</f>
        <v>126966.15</v>
      </c>
      <c r="CI535" s="2">
        <f>BY535-BZ535</f>
        <v>0</v>
      </c>
      <c r="CJ535" s="2">
        <f>ROUND(SUMIF(AA530:AA533,"=55574044",GX530:GX533),2)</f>
        <v>0</v>
      </c>
      <c r="CK535" s="2">
        <f>ROUND(SUMIF(AA530:AA533,"=55574044",GY530:GY533),2)</f>
        <v>0</v>
      </c>
      <c r="CL535" s="2">
        <f>ROUND(SUMIF(AA530:AA533,"=55574044",GZ530:GZ533),2)</f>
        <v>0</v>
      </c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>
        <v>0</v>
      </c>
    </row>
    <row r="537" spans="1:245" x14ac:dyDescent="0.2">
      <c r="A537" s="4">
        <v>50</v>
      </c>
      <c r="B537" s="4">
        <v>0</v>
      </c>
      <c r="C537" s="4">
        <v>0</v>
      </c>
      <c r="D537" s="4">
        <v>1</v>
      </c>
      <c r="E537" s="4">
        <v>201</v>
      </c>
      <c r="F537" s="4">
        <f>ROUND(Source!O535,O537)</f>
        <v>128608.1</v>
      </c>
      <c r="G537" s="4" t="s">
        <v>34</v>
      </c>
      <c r="H537" s="4" t="s">
        <v>35</v>
      </c>
      <c r="I537" s="4"/>
      <c r="J537" s="4"/>
      <c r="K537" s="4">
        <v>201</v>
      </c>
      <c r="L537" s="4">
        <v>1</v>
      </c>
      <c r="M537" s="4">
        <v>3</v>
      </c>
      <c r="N537" s="4" t="s">
        <v>3</v>
      </c>
      <c r="O537" s="4">
        <v>2</v>
      </c>
      <c r="P537" s="4"/>
      <c r="Q537" s="4"/>
      <c r="R537" s="4"/>
      <c r="S537" s="4"/>
      <c r="T537" s="4"/>
      <c r="U537" s="4"/>
      <c r="V537" s="4"/>
      <c r="W537" s="4"/>
    </row>
    <row r="538" spans="1:245" x14ac:dyDescent="0.2">
      <c r="A538" s="4">
        <v>50</v>
      </c>
      <c r="B538" s="4">
        <v>0</v>
      </c>
      <c r="C538" s="4">
        <v>0</v>
      </c>
      <c r="D538" s="4">
        <v>1</v>
      </c>
      <c r="E538" s="4">
        <v>202</v>
      </c>
      <c r="F538" s="4">
        <f>ROUND(Source!P535,O538)</f>
        <v>126966.15</v>
      </c>
      <c r="G538" s="4" t="s">
        <v>36</v>
      </c>
      <c r="H538" s="4" t="s">
        <v>37</v>
      </c>
      <c r="I538" s="4"/>
      <c r="J538" s="4"/>
      <c r="K538" s="4">
        <v>202</v>
      </c>
      <c r="L538" s="4">
        <v>2</v>
      </c>
      <c r="M538" s="4">
        <v>3</v>
      </c>
      <c r="N538" s="4" t="s">
        <v>3</v>
      </c>
      <c r="O538" s="4">
        <v>2</v>
      </c>
      <c r="P538" s="4"/>
      <c r="Q538" s="4"/>
      <c r="R538" s="4"/>
      <c r="S538" s="4"/>
      <c r="T538" s="4"/>
      <c r="U538" s="4"/>
      <c r="V538" s="4"/>
      <c r="W538" s="4"/>
    </row>
    <row r="539" spans="1:245" x14ac:dyDescent="0.2">
      <c r="A539" s="4">
        <v>50</v>
      </c>
      <c r="B539" s="4">
        <v>0</v>
      </c>
      <c r="C539" s="4">
        <v>0</v>
      </c>
      <c r="D539" s="4">
        <v>1</v>
      </c>
      <c r="E539" s="4">
        <v>222</v>
      </c>
      <c r="F539" s="4">
        <f>ROUND(Source!AO535,O539)</f>
        <v>0</v>
      </c>
      <c r="G539" s="4" t="s">
        <v>38</v>
      </c>
      <c r="H539" s="4" t="s">
        <v>39</v>
      </c>
      <c r="I539" s="4"/>
      <c r="J539" s="4"/>
      <c r="K539" s="4">
        <v>222</v>
      </c>
      <c r="L539" s="4">
        <v>3</v>
      </c>
      <c r="M539" s="4">
        <v>3</v>
      </c>
      <c r="N539" s="4" t="s">
        <v>3</v>
      </c>
      <c r="O539" s="4">
        <v>2</v>
      </c>
      <c r="P539" s="4"/>
      <c r="Q539" s="4"/>
      <c r="R539" s="4"/>
      <c r="S539" s="4"/>
      <c r="T539" s="4"/>
      <c r="U539" s="4"/>
      <c r="V539" s="4"/>
      <c r="W539" s="4"/>
    </row>
    <row r="540" spans="1:245" x14ac:dyDescent="0.2">
      <c r="A540" s="4">
        <v>50</v>
      </c>
      <c r="B540" s="4">
        <v>0</v>
      </c>
      <c r="C540" s="4">
        <v>0</v>
      </c>
      <c r="D540" s="4">
        <v>1</v>
      </c>
      <c r="E540" s="4">
        <v>225</v>
      </c>
      <c r="F540" s="4">
        <f>ROUND(Source!AV535,O540)</f>
        <v>126966.15</v>
      </c>
      <c r="G540" s="4" t="s">
        <v>40</v>
      </c>
      <c r="H540" s="4" t="s">
        <v>41</v>
      </c>
      <c r="I540" s="4"/>
      <c r="J540" s="4"/>
      <c r="K540" s="4">
        <v>225</v>
      </c>
      <c r="L540" s="4">
        <v>4</v>
      </c>
      <c r="M540" s="4">
        <v>3</v>
      </c>
      <c r="N540" s="4" t="s">
        <v>3</v>
      </c>
      <c r="O540" s="4">
        <v>2</v>
      </c>
      <c r="P540" s="4"/>
      <c r="Q540" s="4"/>
      <c r="R540" s="4"/>
      <c r="S540" s="4"/>
      <c r="T540" s="4"/>
      <c r="U540" s="4"/>
      <c r="V540" s="4"/>
      <c r="W540" s="4"/>
    </row>
    <row r="541" spans="1:245" x14ac:dyDescent="0.2">
      <c r="A541" s="4">
        <v>50</v>
      </c>
      <c r="B541" s="4">
        <v>0</v>
      </c>
      <c r="C541" s="4">
        <v>0</v>
      </c>
      <c r="D541" s="4">
        <v>1</v>
      </c>
      <c r="E541" s="4">
        <v>226</v>
      </c>
      <c r="F541" s="4">
        <f>ROUND(Source!AW535,O541)</f>
        <v>126966.15</v>
      </c>
      <c r="G541" s="4" t="s">
        <v>42</v>
      </c>
      <c r="H541" s="4" t="s">
        <v>43</v>
      </c>
      <c r="I541" s="4"/>
      <c r="J541" s="4"/>
      <c r="K541" s="4">
        <v>226</v>
      </c>
      <c r="L541" s="4">
        <v>5</v>
      </c>
      <c r="M541" s="4">
        <v>3</v>
      </c>
      <c r="N541" s="4" t="s">
        <v>3</v>
      </c>
      <c r="O541" s="4">
        <v>2</v>
      </c>
      <c r="P541" s="4"/>
      <c r="Q541" s="4"/>
      <c r="R541" s="4"/>
      <c r="S541" s="4"/>
      <c r="T541" s="4"/>
      <c r="U541" s="4"/>
      <c r="V541" s="4"/>
      <c r="W541" s="4"/>
    </row>
    <row r="542" spans="1:245" x14ac:dyDescent="0.2">
      <c r="A542" s="4">
        <v>50</v>
      </c>
      <c r="B542" s="4">
        <v>0</v>
      </c>
      <c r="C542" s="4">
        <v>0</v>
      </c>
      <c r="D542" s="4">
        <v>1</v>
      </c>
      <c r="E542" s="4">
        <v>227</v>
      </c>
      <c r="F542" s="4">
        <f>ROUND(Source!AX535,O542)</f>
        <v>0</v>
      </c>
      <c r="G542" s="4" t="s">
        <v>44</v>
      </c>
      <c r="H542" s="4" t="s">
        <v>45</v>
      </c>
      <c r="I542" s="4"/>
      <c r="J542" s="4"/>
      <c r="K542" s="4">
        <v>227</v>
      </c>
      <c r="L542" s="4">
        <v>6</v>
      </c>
      <c r="M542" s="4">
        <v>3</v>
      </c>
      <c r="N542" s="4" t="s">
        <v>3</v>
      </c>
      <c r="O542" s="4">
        <v>2</v>
      </c>
      <c r="P542" s="4"/>
      <c r="Q542" s="4"/>
      <c r="R542" s="4"/>
      <c r="S542" s="4"/>
      <c r="T542" s="4"/>
      <c r="U542" s="4"/>
      <c r="V542" s="4"/>
      <c r="W542" s="4"/>
    </row>
    <row r="543" spans="1:245" x14ac:dyDescent="0.2">
      <c r="A543" s="4">
        <v>50</v>
      </c>
      <c r="B543" s="4">
        <v>0</v>
      </c>
      <c r="C543" s="4">
        <v>0</v>
      </c>
      <c r="D543" s="4">
        <v>1</v>
      </c>
      <c r="E543" s="4">
        <v>228</v>
      </c>
      <c r="F543" s="4">
        <f>ROUND(Source!AY535,O543)</f>
        <v>126966.15</v>
      </c>
      <c r="G543" s="4" t="s">
        <v>46</v>
      </c>
      <c r="H543" s="4" t="s">
        <v>47</v>
      </c>
      <c r="I543" s="4"/>
      <c r="J543" s="4"/>
      <c r="K543" s="4">
        <v>228</v>
      </c>
      <c r="L543" s="4">
        <v>7</v>
      </c>
      <c r="M543" s="4">
        <v>3</v>
      </c>
      <c r="N543" s="4" t="s">
        <v>3</v>
      </c>
      <c r="O543" s="4">
        <v>2</v>
      </c>
      <c r="P543" s="4"/>
      <c r="Q543" s="4"/>
      <c r="R543" s="4"/>
      <c r="S543" s="4"/>
      <c r="T543" s="4"/>
      <c r="U543" s="4"/>
      <c r="V543" s="4"/>
      <c r="W543" s="4"/>
    </row>
    <row r="544" spans="1:245" x14ac:dyDescent="0.2">
      <c r="A544" s="4">
        <v>50</v>
      </c>
      <c r="B544" s="4">
        <v>0</v>
      </c>
      <c r="C544" s="4">
        <v>0</v>
      </c>
      <c r="D544" s="4">
        <v>1</v>
      </c>
      <c r="E544" s="4">
        <v>216</v>
      </c>
      <c r="F544" s="4">
        <f>ROUND(Source!AP535,O544)</f>
        <v>0</v>
      </c>
      <c r="G544" s="4" t="s">
        <v>48</v>
      </c>
      <c r="H544" s="4" t="s">
        <v>49</v>
      </c>
      <c r="I544" s="4"/>
      <c r="J544" s="4"/>
      <c r="K544" s="4">
        <v>216</v>
      </c>
      <c r="L544" s="4">
        <v>8</v>
      </c>
      <c r="M544" s="4">
        <v>3</v>
      </c>
      <c r="N544" s="4" t="s">
        <v>3</v>
      </c>
      <c r="O544" s="4">
        <v>2</v>
      </c>
      <c r="P544" s="4"/>
      <c r="Q544" s="4"/>
      <c r="R544" s="4"/>
      <c r="S544" s="4"/>
      <c r="T544" s="4"/>
      <c r="U544" s="4"/>
      <c r="V544" s="4"/>
      <c r="W544" s="4"/>
    </row>
    <row r="545" spans="1:23" x14ac:dyDescent="0.2">
      <c r="A545" s="4">
        <v>50</v>
      </c>
      <c r="B545" s="4">
        <v>0</v>
      </c>
      <c r="C545" s="4">
        <v>0</v>
      </c>
      <c r="D545" s="4">
        <v>1</v>
      </c>
      <c r="E545" s="4">
        <v>223</v>
      </c>
      <c r="F545" s="4">
        <f>ROUND(Source!AQ535,O545)</f>
        <v>0</v>
      </c>
      <c r="G545" s="4" t="s">
        <v>50</v>
      </c>
      <c r="H545" s="4" t="s">
        <v>51</v>
      </c>
      <c r="I545" s="4"/>
      <c r="J545" s="4"/>
      <c r="K545" s="4">
        <v>223</v>
      </c>
      <c r="L545" s="4">
        <v>9</v>
      </c>
      <c r="M545" s="4">
        <v>3</v>
      </c>
      <c r="N545" s="4" t="s">
        <v>3</v>
      </c>
      <c r="O545" s="4">
        <v>2</v>
      </c>
      <c r="P545" s="4"/>
      <c r="Q545" s="4"/>
      <c r="R545" s="4"/>
      <c r="S545" s="4"/>
      <c r="T545" s="4"/>
      <c r="U545" s="4"/>
      <c r="V545" s="4"/>
      <c r="W545" s="4"/>
    </row>
    <row r="546" spans="1:23" x14ac:dyDescent="0.2">
      <c r="A546" s="4">
        <v>50</v>
      </c>
      <c r="B546" s="4">
        <v>0</v>
      </c>
      <c r="C546" s="4">
        <v>0</v>
      </c>
      <c r="D546" s="4">
        <v>1</v>
      </c>
      <c r="E546" s="4">
        <v>229</v>
      </c>
      <c r="F546" s="4">
        <f>ROUND(Source!AZ535,O546)</f>
        <v>0</v>
      </c>
      <c r="G546" s="4" t="s">
        <v>52</v>
      </c>
      <c r="H546" s="4" t="s">
        <v>53</v>
      </c>
      <c r="I546" s="4"/>
      <c r="J546" s="4"/>
      <c r="K546" s="4">
        <v>229</v>
      </c>
      <c r="L546" s="4">
        <v>10</v>
      </c>
      <c r="M546" s="4">
        <v>3</v>
      </c>
      <c r="N546" s="4" t="s">
        <v>3</v>
      </c>
      <c r="O546" s="4">
        <v>2</v>
      </c>
      <c r="P546" s="4"/>
      <c r="Q546" s="4"/>
      <c r="R546" s="4"/>
      <c r="S546" s="4"/>
      <c r="T546" s="4"/>
      <c r="U546" s="4"/>
      <c r="V546" s="4"/>
      <c r="W546" s="4"/>
    </row>
    <row r="547" spans="1:23" x14ac:dyDescent="0.2">
      <c r="A547" s="4">
        <v>50</v>
      </c>
      <c r="B547" s="4">
        <v>0</v>
      </c>
      <c r="C547" s="4">
        <v>0</v>
      </c>
      <c r="D547" s="4">
        <v>1</v>
      </c>
      <c r="E547" s="4">
        <v>203</v>
      </c>
      <c r="F547" s="4">
        <f>ROUND(Source!Q535,O547)</f>
        <v>0</v>
      </c>
      <c r="G547" s="4" t="s">
        <v>54</v>
      </c>
      <c r="H547" s="4" t="s">
        <v>55</v>
      </c>
      <c r="I547" s="4"/>
      <c r="J547" s="4"/>
      <c r="K547" s="4">
        <v>203</v>
      </c>
      <c r="L547" s="4">
        <v>11</v>
      </c>
      <c r="M547" s="4">
        <v>3</v>
      </c>
      <c r="N547" s="4" t="s">
        <v>3</v>
      </c>
      <c r="O547" s="4">
        <v>2</v>
      </c>
      <c r="P547" s="4"/>
      <c r="Q547" s="4"/>
      <c r="R547" s="4"/>
      <c r="S547" s="4"/>
      <c r="T547" s="4"/>
      <c r="U547" s="4"/>
      <c r="V547" s="4"/>
      <c r="W547" s="4"/>
    </row>
    <row r="548" spans="1:23" x14ac:dyDescent="0.2">
      <c r="A548" s="4">
        <v>50</v>
      </c>
      <c r="B548" s="4">
        <v>0</v>
      </c>
      <c r="C548" s="4">
        <v>0</v>
      </c>
      <c r="D548" s="4">
        <v>1</v>
      </c>
      <c r="E548" s="4">
        <v>231</v>
      </c>
      <c r="F548" s="4">
        <f>ROUND(Source!BB535,O548)</f>
        <v>0</v>
      </c>
      <c r="G548" s="4" t="s">
        <v>56</v>
      </c>
      <c r="H548" s="4" t="s">
        <v>57</v>
      </c>
      <c r="I548" s="4"/>
      <c r="J548" s="4"/>
      <c r="K548" s="4">
        <v>231</v>
      </c>
      <c r="L548" s="4">
        <v>12</v>
      </c>
      <c r="M548" s="4">
        <v>3</v>
      </c>
      <c r="N548" s="4" t="s">
        <v>3</v>
      </c>
      <c r="O548" s="4">
        <v>2</v>
      </c>
      <c r="P548" s="4"/>
      <c r="Q548" s="4"/>
      <c r="R548" s="4"/>
      <c r="S548" s="4"/>
      <c r="T548" s="4"/>
      <c r="U548" s="4"/>
      <c r="V548" s="4"/>
      <c r="W548" s="4"/>
    </row>
    <row r="549" spans="1:23" x14ac:dyDescent="0.2">
      <c r="A549" s="4">
        <v>50</v>
      </c>
      <c r="B549" s="4">
        <v>0</v>
      </c>
      <c r="C549" s="4">
        <v>0</v>
      </c>
      <c r="D549" s="4">
        <v>1</v>
      </c>
      <c r="E549" s="4">
        <v>204</v>
      </c>
      <c r="F549" s="4">
        <f>ROUND(Source!R535,O549)</f>
        <v>0</v>
      </c>
      <c r="G549" s="4" t="s">
        <v>58</v>
      </c>
      <c r="H549" s="4" t="s">
        <v>59</v>
      </c>
      <c r="I549" s="4"/>
      <c r="J549" s="4"/>
      <c r="K549" s="4">
        <v>204</v>
      </c>
      <c r="L549" s="4">
        <v>13</v>
      </c>
      <c r="M549" s="4">
        <v>3</v>
      </c>
      <c r="N549" s="4" t="s">
        <v>3</v>
      </c>
      <c r="O549" s="4">
        <v>2</v>
      </c>
      <c r="P549" s="4"/>
      <c r="Q549" s="4"/>
      <c r="R549" s="4"/>
      <c r="S549" s="4"/>
      <c r="T549" s="4"/>
      <c r="U549" s="4"/>
      <c r="V549" s="4"/>
      <c r="W549" s="4"/>
    </row>
    <row r="550" spans="1:23" x14ac:dyDescent="0.2">
      <c r="A550" s="4">
        <v>50</v>
      </c>
      <c r="B550" s="4">
        <v>0</v>
      </c>
      <c r="C550" s="4">
        <v>0</v>
      </c>
      <c r="D550" s="4">
        <v>1</v>
      </c>
      <c r="E550" s="4">
        <v>205</v>
      </c>
      <c r="F550" s="4">
        <f>ROUND(Source!S535,O550)</f>
        <v>1641.95</v>
      </c>
      <c r="G550" s="4" t="s">
        <v>60</v>
      </c>
      <c r="H550" s="4" t="s">
        <v>61</v>
      </c>
      <c r="I550" s="4"/>
      <c r="J550" s="4"/>
      <c r="K550" s="4">
        <v>205</v>
      </c>
      <c r="L550" s="4">
        <v>14</v>
      </c>
      <c r="M550" s="4">
        <v>3</v>
      </c>
      <c r="N550" s="4" t="s">
        <v>3</v>
      </c>
      <c r="O550" s="4">
        <v>2</v>
      </c>
      <c r="P550" s="4"/>
      <c r="Q550" s="4"/>
      <c r="R550" s="4"/>
      <c r="S550" s="4"/>
      <c r="T550" s="4"/>
      <c r="U550" s="4"/>
      <c r="V550" s="4"/>
      <c r="W550" s="4"/>
    </row>
    <row r="551" spans="1:23" x14ac:dyDescent="0.2">
      <c r="A551" s="4">
        <v>50</v>
      </c>
      <c r="B551" s="4">
        <v>0</v>
      </c>
      <c r="C551" s="4">
        <v>0</v>
      </c>
      <c r="D551" s="4">
        <v>1</v>
      </c>
      <c r="E551" s="4">
        <v>232</v>
      </c>
      <c r="F551" s="4">
        <f>ROUND(Source!BC535,O551)</f>
        <v>0</v>
      </c>
      <c r="G551" s="4" t="s">
        <v>62</v>
      </c>
      <c r="H551" s="4" t="s">
        <v>63</v>
      </c>
      <c r="I551" s="4"/>
      <c r="J551" s="4"/>
      <c r="K551" s="4">
        <v>232</v>
      </c>
      <c r="L551" s="4">
        <v>15</v>
      </c>
      <c r="M551" s="4">
        <v>3</v>
      </c>
      <c r="N551" s="4" t="s">
        <v>3</v>
      </c>
      <c r="O551" s="4">
        <v>2</v>
      </c>
      <c r="P551" s="4"/>
      <c r="Q551" s="4"/>
      <c r="R551" s="4"/>
      <c r="S551" s="4"/>
      <c r="T551" s="4"/>
      <c r="U551" s="4"/>
      <c r="V551" s="4"/>
      <c r="W551" s="4"/>
    </row>
    <row r="552" spans="1:23" x14ac:dyDescent="0.2">
      <c r="A552" s="4">
        <v>50</v>
      </c>
      <c r="B552" s="4">
        <v>0</v>
      </c>
      <c r="C552" s="4">
        <v>0</v>
      </c>
      <c r="D552" s="4">
        <v>1</v>
      </c>
      <c r="E552" s="4">
        <v>214</v>
      </c>
      <c r="F552" s="4">
        <f>ROUND(Source!AS535,O552)</f>
        <v>122773.34</v>
      </c>
      <c r="G552" s="4" t="s">
        <v>64</v>
      </c>
      <c r="H552" s="4" t="s">
        <v>65</v>
      </c>
      <c r="I552" s="4"/>
      <c r="J552" s="4"/>
      <c r="K552" s="4">
        <v>214</v>
      </c>
      <c r="L552" s="4">
        <v>16</v>
      </c>
      <c r="M552" s="4">
        <v>3</v>
      </c>
      <c r="N552" s="4" t="s">
        <v>3</v>
      </c>
      <c r="O552" s="4">
        <v>2</v>
      </c>
      <c r="P552" s="4"/>
      <c r="Q552" s="4"/>
      <c r="R552" s="4"/>
      <c r="S552" s="4"/>
      <c r="T552" s="4"/>
      <c r="U552" s="4"/>
      <c r="V552" s="4"/>
      <c r="W552" s="4"/>
    </row>
    <row r="553" spans="1:23" x14ac:dyDescent="0.2">
      <c r="A553" s="4">
        <v>50</v>
      </c>
      <c r="B553" s="4">
        <v>0</v>
      </c>
      <c r="C553" s="4">
        <v>0</v>
      </c>
      <c r="D553" s="4">
        <v>1</v>
      </c>
      <c r="E553" s="4">
        <v>215</v>
      </c>
      <c r="F553" s="4">
        <f>ROUND(Source!AT535,O553)</f>
        <v>0</v>
      </c>
      <c r="G553" s="4" t="s">
        <v>66</v>
      </c>
      <c r="H553" s="4" t="s">
        <v>67</v>
      </c>
      <c r="I553" s="4"/>
      <c r="J553" s="4"/>
      <c r="K553" s="4">
        <v>215</v>
      </c>
      <c r="L553" s="4">
        <v>17</v>
      </c>
      <c r="M553" s="4">
        <v>3</v>
      </c>
      <c r="N553" s="4" t="s">
        <v>3</v>
      </c>
      <c r="O553" s="4">
        <v>2</v>
      </c>
      <c r="P553" s="4"/>
      <c r="Q553" s="4"/>
      <c r="R553" s="4"/>
      <c r="S553" s="4"/>
      <c r="T553" s="4"/>
      <c r="U553" s="4"/>
      <c r="V553" s="4"/>
      <c r="W553" s="4"/>
    </row>
    <row r="554" spans="1:23" x14ac:dyDescent="0.2">
      <c r="A554" s="4">
        <v>50</v>
      </c>
      <c r="B554" s="4">
        <v>0</v>
      </c>
      <c r="C554" s="4">
        <v>0</v>
      </c>
      <c r="D554" s="4">
        <v>1</v>
      </c>
      <c r="E554" s="4">
        <v>217</v>
      </c>
      <c r="F554" s="4">
        <f>ROUND(Source!AU535,O554)</f>
        <v>7148.32</v>
      </c>
      <c r="G554" s="4" t="s">
        <v>68</v>
      </c>
      <c r="H554" s="4" t="s">
        <v>69</v>
      </c>
      <c r="I554" s="4"/>
      <c r="J554" s="4"/>
      <c r="K554" s="4">
        <v>217</v>
      </c>
      <c r="L554" s="4">
        <v>18</v>
      </c>
      <c r="M554" s="4">
        <v>3</v>
      </c>
      <c r="N554" s="4" t="s">
        <v>3</v>
      </c>
      <c r="O554" s="4">
        <v>2</v>
      </c>
      <c r="P554" s="4"/>
      <c r="Q554" s="4"/>
      <c r="R554" s="4"/>
      <c r="S554" s="4"/>
      <c r="T554" s="4"/>
      <c r="U554" s="4"/>
      <c r="V554" s="4"/>
      <c r="W554" s="4"/>
    </row>
    <row r="555" spans="1:23" x14ac:dyDescent="0.2">
      <c r="A555" s="4">
        <v>50</v>
      </c>
      <c r="B555" s="4">
        <v>0</v>
      </c>
      <c r="C555" s="4">
        <v>0</v>
      </c>
      <c r="D555" s="4">
        <v>1</v>
      </c>
      <c r="E555" s="4">
        <v>230</v>
      </c>
      <c r="F555" s="4">
        <f>ROUND(Source!BA535,O555)</f>
        <v>0</v>
      </c>
      <c r="G555" s="4" t="s">
        <v>70</v>
      </c>
      <c r="H555" s="4" t="s">
        <v>71</v>
      </c>
      <c r="I555" s="4"/>
      <c r="J555" s="4"/>
      <c r="K555" s="4">
        <v>230</v>
      </c>
      <c r="L555" s="4">
        <v>19</v>
      </c>
      <c r="M555" s="4">
        <v>3</v>
      </c>
      <c r="N555" s="4" t="s">
        <v>3</v>
      </c>
      <c r="O555" s="4">
        <v>2</v>
      </c>
      <c r="P555" s="4"/>
      <c r="Q555" s="4"/>
      <c r="R555" s="4"/>
      <c r="S555" s="4"/>
      <c r="T555" s="4"/>
      <c r="U555" s="4"/>
      <c r="V555" s="4"/>
      <c r="W555" s="4"/>
    </row>
    <row r="556" spans="1:23" x14ac:dyDescent="0.2">
      <c r="A556" s="4">
        <v>50</v>
      </c>
      <c r="B556" s="4">
        <v>0</v>
      </c>
      <c r="C556" s="4">
        <v>0</v>
      </c>
      <c r="D556" s="4">
        <v>1</v>
      </c>
      <c r="E556" s="4">
        <v>206</v>
      </c>
      <c r="F556" s="4">
        <f>ROUND(Source!T535,O556)</f>
        <v>0</v>
      </c>
      <c r="G556" s="4" t="s">
        <v>72</v>
      </c>
      <c r="H556" s="4" t="s">
        <v>73</v>
      </c>
      <c r="I556" s="4"/>
      <c r="J556" s="4"/>
      <c r="K556" s="4">
        <v>206</v>
      </c>
      <c r="L556" s="4">
        <v>20</v>
      </c>
      <c r="M556" s="4">
        <v>3</v>
      </c>
      <c r="N556" s="4" t="s">
        <v>3</v>
      </c>
      <c r="O556" s="4">
        <v>2</v>
      </c>
      <c r="P556" s="4"/>
      <c r="Q556" s="4"/>
      <c r="R556" s="4"/>
      <c r="S556" s="4"/>
      <c r="T556" s="4"/>
      <c r="U556" s="4"/>
      <c r="V556" s="4"/>
      <c r="W556" s="4"/>
    </row>
    <row r="557" spans="1:23" x14ac:dyDescent="0.2">
      <c r="A557" s="4">
        <v>50</v>
      </c>
      <c r="B557" s="4">
        <v>0</v>
      </c>
      <c r="C557" s="4">
        <v>0</v>
      </c>
      <c r="D557" s="4">
        <v>1</v>
      </c>
      <c r="E557" s="4">
        <v>207</v>
      </c>
      <c r="F557" s="4">
        <f>Source!U535</f>
        <v>8.7080000000000002</v>
      </c>
      <c r="G557" s="4" t="s">
        <v>74</v>
      </c>
      <c r="H557" s="4" t="s">
        <v>75</v>
      </c>
      <c r="I557" s="4"/>
      <c r="J557" s="4"/>
      <c r="K557" s="4">
        <v>207</v>
      </c>
      <c r="L557" s="4">
        <v>21</v>
      </c>
      <c r="M557" s="4">
        <v>3</v>
      </c>
      <c r="N557" s="4" t="s">
        <v>3</v>
      </c>
      <c r="O557" s="4">
        <v>-1</v>
      </c>
      <c r="P557" s="4"/>
      <c r="Q557" s="4"/>
      <c r="R557" s="4"/>
      <c r="S557" s="4"/>
      <c r="T557" s="4"/>
      <c r="U557" s="4"/>
      <c r="V557" s="4"/>
      <c r="W557" s="4"/>
    </row>
    <row r="558" spans="1:23" x14ac:dyDescent="0.2">
      <c r="A558" s="4">
        <v>50</v>
      </c>
      <c r="B558" s="4">
        <v>0</v>
      </c>
      <c r="C558" s="4">
        <v>0</v>
      </c>
      <c r="D558" s="4">
        <v>1</v>
      </c>
      <c r="E558" s="4">
        <v>208</v>
      </c>
      <c r="F558" s="4">
        <f>Source!V535</f>
        <v>0</v>
      </c>
      <c r="G558" s="4" t="s">
        <v>76</v>
      </c>
      <c r="H558" s="4" t="s">
        <v>77</v>
      </c>
      <c r="I558" s="4"/>
      <c r="J558" s="4"/>
      <c r="K558" s="4">
        <v>208</v>
      </c>
      <c r="L558" s="4">
        <v>22</v>
      </c>
      <c r="M558" s="4">
        <v>3</v>
      </c>
      <c r="N558" s="4" t="s">
        <v>3</v>
      </c>
      <c r="O558" s="4">
        <v>-1</v>
      </c>
      <c r="P558" s="4"/>
      <c r="Q558" s="4"/>
      <c r="R558" s="4"/>
      <c r="S558" s="4"/>
      <c r="T558" s="4"/>
      <c r="U558" s="4"/>
      <c r="V558" s="4"/>
      <c r="W558" s="4"/>
    </row>
    <row r="559" spans="1:23" x14ac:dyDescent="0.2">
      <c r="A559" s="4">
        <v>50</v>
      </c>
      <c r="B559" s="4">
        <v>0</v>
      </c>
      <c r="C559" s="4">
        <v>0</v>
      </c>
      <c r="D559" s="4">
        <v>1</v>
      </c>
      <c r="E559" s="4">
        <v>209</v>
      </c>
      <c r="F559" s="4">
        <f>ROUND(Source!W535,O559)</f>
        <v>0</v>
      </c>
      <c r="G559" s="4" t="s">
        <v>78</v>
      </c>
      <c r="H559" s="4" t="s">
        <v>79</v>
      </c>
      <c r="I559" s="4"/>
      <c r="J559" s="4"/>
      <c r="K559" s="4">
        <v>209</v>
      </c>
      <c r="L559" s="4">
        <v>23</v>
      </c>
      <c r="M559" s="4">
        <v>3</v>
      </c>
      <c r="N559" s="4" t="s">
        <v>3</v>
      </c>
      <c r="O559" s="4">
        <v>2</v>
      </c>
      <c r="P559" s="4"/>
      <c r="Q559" s="4"/>
      <c r="R559" s="4"/>
      <c r="S559" s="4"/>
      <c r="T559" s="4"/>
      <c r="U559" s="4"/>
      <c r="V559" s="4"/>
      <c r="W559" s="4"/>
    </row>
    <row r="560" spans="1:23" x14ac:dyDescent="0.2">
      <c r="A560" s="4">
        <v>50</v>
      </c>
      <c r="B560" s="4">
        <v>0</v>
      </c>
      <c r="C560" s="4">
        <v>0</v>
      </c>
      <c r="D560" s="4">
        <v>1</v>
      </c>
      <c r="E560" s="4">
        <v>210</v>
      </c>
      <c r="F560" s="4">
        <f>ROUND(Source!X535,O560)</f>
        <v>1149.3599999999999</v>
      </c>
      <c r="G560" s="4" t="s">
        <v>80</v>
      </c>
      <c r="H560" s="4" t="s">
        <v>81</v>
      </c>
      <c r="I560" s="4"/>
      <c r="J560" s="4"/>
      <c r="K560" s="4">
        <v>210</v>
      </c>
      <c r="L560" s="4">
        <v>24</v>
      </c>
      <c r="M560" s="4">
        <v>3</v>
      </c>
      <c r="N560" s="4" t="s">
        <v>3</v>
      </c>
      <c r="O560" s="4">
        <v>2</v>
      </c>
      <c r="P560" s="4"/>
      <c r="Q560" s="4"/>
      <c r="R560" s="4"/>
      <c r="S560" s="4"/>
      <c r="T560" s="4"/>
      <c r="U560" s="4"/>
      <c r="V560" s="4"/>
      <c r="W560" s="4"/>
    </row>
    <row r="561" spans="1:245" x14ac:dyDescent="0.2">
      <c r="A561" s="4">
        <v>50</v>
      </c>
      <c r="B561" s="4">
        <v>0</v>
      </c>
      <c r="C561" s="4">
        <v>0</v>
      </c>
      <c r="D561" s="4">
        <v>1</v>
      </c>
      <c r="E561" s="4">
        <v>211</v>
      </c>
      <c r="F561" s="4">
        <f>ROUND(Source!Y535,O561)</f>
        <v>164.2</v>
      </c>
      <c r="G561" s="4" t="s">
        <v>82</v>
      </c>
      <c r="H561" s="4" t="s">
        <v>83</v>
      </c>
      <c r="I561" s="4"/>
      <c r="J561" s="4"/>
      <c r="K561" s="4">
        <v>211</v>
      </c>
      <c r="L561" s="4">
        <v>25</v>
      </c>
      <c r="M561" s="4">
        <v>3</v>
      </c>
      <c r="N561" s="4" t="s">
        <v>3</v>
      </c>
      <c r="O561" s="4">
        <v>2</v>
      </c>
      <c r="P561" s="4"/>
      <c r="Q561" s="4"/>
      <c r="R561" s="4"/>
      <c r="S561" s="4"/>
      <c r="T561" s="4"/>
      <c r="U561" s="4"/>
      <c r="V561" s="4"/>
      <c r="W561" s="4"/>
    </row>
    <row r="562" spans="1:245" x14ac:dyDescent="0.2">
      <c r="A562" s="4">
        <v>50</v>
      </c>
      <c r="B562" s="4">
        <v>0</v>
      </c>
      <c r="C562" s="4">
        <v>0</v>
      </c>
      <c r="D562" s="4">
        <v>1</v>
      </c>
      <c r="E562" s="4">
        <v>224</v>
      </c>
      <c r="F562" s="4">
        <f>ROUND(Source!AR535,O562)</f>
        <v>129921.66</v>
      </c>
      <c r="G562" s="4" t="s">
        <v>84</v>
      </c>
      <c r="H562" s="4" t="s">
        <v>85</v>
      </c>
      <c r="I562" s="4"/>
      <c r="J562" s="4"/>
      <c r="K562" s="4">
        <v>224</v>
      </c>
      <c r="L562" s="4">
        <v>26</v>
      </c>
      <c r="M562" s="4">
        <v>3</v>
      </c>
      <c r="N562" s="4" t="s">
        <v>3</v>
      </c>
      <c r="O562" s="4">
        <v>2</v>
      </c>
      <c r="P562" s="4"/>
      <c r="Q562" s="4"/>
      <c r="R562" s="4"/>
      <c r="S562" s="4"/>
      <c r="T562" s="4"/>
      <c r="U562" s="4"/>
      <c r="V562" s="4"/>
      <c r="W562" s="4"/>
    </row>
    <row r="563" spans="1:245" x14ac:dyDescent="0.2">
      <c r="A563" s="4">
        <v>50</v>
      </c>
      <c r="B563" s="4">
        <v>1</v>
      </c>
      <c r="C563" s="4">
        <v>0</v>
      </c>
      <c r="D563" s="4">
        <v>2</v>
      </c>
      <c r="E563" s="4">
        <v>0</v>
      </c>
      <c r="F563" s="4">
        <f>ROUND(F562*0.2,O563)</f>
        <v>25984.33</v>
      </c>
      <c r="G563" s="4" t="s">
        <v>86</v>
      </c>
      <c r="H563" s="4" t="s">
        <v>87</v>
      </c>
      <c r="I563" s="4"/>
      <c r="J563" s="4"/>
      <c r="K563" s="4">
        <v>212</v>
      </c>
      <c r="L563" s="4">
        <v>27</v>
      </c>
      <c r="M563" s="4">
        <v>0</v>
      </c>
      <c r="N563" s="4" t="s">
        <v>3</v>
      </c>
      <c r="O563" s="4">
        <v>2</v>
      </c>
      <c r="P563" s="4"/>
      <c r="Q563" s="4"/>
      <c r="R563" s="4"/>
      <c r="S563" s="4"/>
      <c r="T563" s="4"/>
      <c r="U563" s="4"/>
      <c r="V563" s="4"/>
      <c r="W563" s="4"/>
    </row>
    <row r="564" spans="1:245" x14ac:dyDescent="0.2">
      <c r="A564" s="4">
        <v>50</v>
      </c>
      <c r="B564" s="4">
        <v>1</v>
      </c>
      <c r="C564" s="4">
        <v>0</v>
      </c>
      <c r="D564" s="4">
        <v>2</v>
      </c>
      <c r="E564" s="4">
        <v>0</v>
      </c>
      <c r="F564" s="4">
        <f>ROUND(F563+F562,O564)</f>
        <v>155905.99</v>
      </c>
      <c r="G564" s="4" t="s">
        <v>88</v>
      </c>
      <c r="H564" s="4" t="s">
        <v>88</v>
      </c>
      <c r="I564" s="4"/>
      <c r="J564" s="4"/>
      <c r="K564" s="4">
        <v>212</v>
      </c>
      <c r="L564" s="4">
        <v>28</v>
      </c>
      <c r="M564" s="4">
        <v>0</v>
      </c>
      <c r="N564" s="4" t="s">
        <v>3</v>
      </c>
      <c r="O564" s="4">
        <v>2</v>
      </c>
      <c r="P564" s="4"/>
      <c r="Q564" s="4"/>
      <c r="R564" s="4"/>
      <c r="S564" s="4"/>
      <c r="T564" s="4"/>
      <c r="U564" s="4"/>
      <c r="V564" s="4"/>
      <c r="W564" s="4"/>
    </row>
    <row r="566" spans="1:245" x14ac:dyDescent="0.2">
      <c r="A566" s="1">
        <v>4</v>
      </c>
      <c r="B566" s="1">
        <v>1</v>
      </c>
      <c r="C566" s="1"/>
      <c r="D566" s="1">
        <f>ROW(A625)</f>
        <v>625</v>
      </c>
      <c r="E566" s="1"/>
      <c r="F566" s="1" t="s">
        <v>12</v>
      </c>
      <c r="G566" s="1" t="s">
        <v>288</v>
      </c>
      <c r="H566" s="1" t="s">
        <v>3</v>
      </c>
      <c r="I566" s="1">
        <v>0</v>
      </c>
      <c r="J566" s="1"/>
      <c r="K566" s="1">
        <v>-1</v>
      </c>
      <c r="L566" s="1"/>
      <c r="M566" s="1"/>
      <c r="N566" s="1"/>
      <c r="O566" s="1"/>
      <c r="P566" s="1"/>
      <c r="Q566" s="1"/>
      <c r="R566" s="1"/>
      <c r="S566" s="1"/>
      <c r="T566" s="1"/>
      <c r="U566" s="1" t="s">
        <v>3</v>
      </c>
      <c r="V566" s="1">
        <v>0</v>
      </c>
      <c r="W566" s="1"/>
      <c r="X566" s="1"/>
      <c r="Y566" s="1"/>
      <c r="Z566" s="1"/>
      <c r="AA566" s="1"/>
      <c r="AB566" s="1" t="s">
        <v>3</v>
      </c>
      <c r="AC566" s="1" t="s">
        <v>3</v>
      </c>
      <c r="AD566" s="1" t="s">
        <v>3</v>
      </c>
      <c r="AE566" s="1" t="s">
        <v>3</v>
      </c>
      <c r="AF566" s="1" t="s">
        <v>3</v>
      </c>
      <c r="AG566" s="1" t="s">
        <v>3</v>
      </c>
      <c r="AH566" s="1"/>
      <c r="AI566" s="1"/>
      <c r="AJ566" s="1"/>
      <c r="AK566" s="1"/>
      <c r="AL566" s="1"/>
      <c r="AM566" s="1"/>
      <c r="AN566" s="1"/>
      <c r="AO566" s="1"/>
      <c r="AP566" s="1" t="s">
        <v>3</v>
      </c>
      <c r="AQ566" s="1" t="s">
        <v>3</v>
      </c>
      <c r="AR566" s="1" t="s">
        <v>3</v>
      </c>
      <c r="AS566" s="1"/>
      <c r="AT566" s="1"/>
      <c r="AU566" s="1"/>
      <c r="AV566" s="1"/>
      <c r="AW566" s="1"/>
      <c r="AX566" s="1"/>
      <c r="AY566" s="1"/>
      <c r="AZ566" s="1" t="s">
        <v>3</v>
      </c>
      <c r="BA566" s="1"/>
      <c r="BB566" s="1" t="s">
        <v>3</v>
      </c>
      <c r="BC566" s="1" t="s">
        <v>3</v>
      </c>
      <c r="BD566" s="1" t="s">
        <v>3</v>
      </c>
      <c r="BE566" s="1" t="s">
        <v>3</v>
      </c>
      <c r="BF566" s="1" t="s">
        <v>3</v>
      </c>
      <c r="BG566" s="1" t="s">
        <v>3</v>
      </c>
      <c r="BH566" s="1" t="s">
        <v>3</v>
      </c>
      <c r="BI566" s="1" t="s">
        <v>3</v>
      </c>
      <c r="BJ566" s="1" t="s">
        <v>3</v>
      </c>
      <c r="BK566" s="1" t="s">
        <v>3</v>
      </c>
      <c r="BL566" s="1" t="s">
        <v>3</v>
      </c>
      <c r="BM566" s="1" t="s">
        <v>3</v>
      </c>
      <c r="BN566" s="1" t="s">
        <v>3</v>
      </c>
      <c r="BO566" s="1" t="s">
        <v>3</v>
      </c>
      <c r="BP566" s="1" t="s">
        <v>3</v>
      </c>
      <c r="BQ566" s="1"/>
      <c r="BR566" s="1"/>
      <c r="BS566" s="1"/>
      <c r="BT566" s="1"/>
      <c r="BU566" s="1"/>
      <c r="BV566" s="1"/>
      <c r="BW566" s="1"/>
      <c r="BX566" s="1">
        <v>0</v>
      </c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>
        <v>0</v>
      </c>
    </row>
    <row r="568" spans="1:245" x14ac:dyDescent="0.2">
      <c r="A568" s="2">
        <v>52</v>
      </c>
      <c r="B568" s="2">
        <f t="shared" ref="B568:G568" si="301">B625</f>
        <v>1</v>
      </c>
      <c r="C568" s="2">
        <f t="shared" si="301"/>
        <v>4</v>
      </c>
      <c r="D568" s="2">
        <f t="shared" si="301"/>
        <v>566</v>
      </c>
      <c r="E568" s="2">
        <f t="shared" si="301"/>
        <v>0</v>
      </c>
      <c r="F568" s="2" t="str">
        <f t="shared" si="301"/>
        <v>Новый раздел</v>
      </c>
      <c r="G568" s="2" t="str">
        <f t="shared" si="301"/>
        <v>Устройство/замена синтетического покрытия на детской/спортивной площадке с устройством основания и установкой садового бортового камня-807м2</v>
      </c>
      <c r="H568" s="2"/>
      <c r="I568" s="2"/>
      <c r="J568" s="2"/>
      <c r="K568" s="2"/>
      <c r="L568" s="2"/>
      <c r="M568" s="2"/>
      <c r="N568" s="2"/>
      <c r="O568" s="2">
        <f t="shared" ref="O568:AT568" si="302">O625</f>
        <v>1971163.69</v>
      </c>
      <c r="P568" s="2">
        <f t="shared" si="302"/>
        <v>1741115.21</v>
      </c>
      <c r="Q568" s="2">
        <f t="shared" si="302"/>
        <v>131817.46</v>
      </c>
      <c r="R568" s="2">
        <f t="shared" si="302"/>
        <v>64237.31</v>
      </c>
      <c r="S568" s="2">
        <f t="shared" si="302"/>
        <v>98231.02</v>
      </c>
      <c r="T568" s="2">
        <f t="shared" si="302"/>
        <v>0</v>
      </c>
      <c r="U568" s="2">
        <f t="shared" si="302"/>
        <v>463.73355099999998</v>
      </c>
      <c r="V568" s="2">
        <f t="shared" si="302"/>
        <v>0</v>
      </c>
      <c r="W568" s="2">
        <f t="shared" si="302"/>
        <v>0</v>
      </c>
      <c r="X568" s="2">
        <f t="shared" si="302"/>
        <v>68761.72</v>
      </c>
      <c r="Y568" s="2">
        <f t="shared" si="302"/>
        <v>9823.11</v>
      </c>
      <c r="Z568" s="2">
        <f t="shared" si="302"/>
        <v>0</v>
      </c>
      <c r="AA568" s="2">
        <f t="shared" si="302"/>
        <v>0</v>
      </c>
      <c r="AB568" s="2">
        <f t="shared" si="302"/>
        <v>0</v>
      </c>
      <c r="AC568" s="2">
        <f t="shared" si="302"/>
        <v>0</v>
      </c>
      <c r="AD568" s="2">
        <f t="shared" si="302"/>
        <v>0</v>
      </c>
      <c r="AE568" s="2">
        <f t="shared" si="302"/>
        <v>0</v>
      </c>
      <c r="AF568" s="2">
        <f t="shared" si="302"/>
        <v>0</v>
      </c>
      <c r="AG568" s="2">
        <f t="shared" si="302"/>
        <v>0</v>
      </c>
      <c r="AH568" s="2">
        <f t="shared" si="302"/>
        <v>0</v>
      </c>
      <c r="AI568" s="2">
        <f t="shared" si="302"/>
        <v>0</v>
      </c>
      <c r="AJ568" s="2">
        <f t="shared" si="302"/>
        <v>0</v>
      </c>
      <c r="AK568" s="2">
        <f t="shared" si="302"/>
        <v>0</v>
      </c>
      <c r="AL568" s="2">
        <f t="shared" si="302"/>
        <v>0</v>
      </c>
      <c r="AM568" s="2">
        <f t="shared" si="302"/>
        <v>0</v>
      </c>
      <c r="AN568" s="2">
        <f t="shared" si="302"/>
        <v>0</v>
      </c>
      <c r="AO568" s="2">
        <f t="shared" si="302"/>
        <v>0</v>
      </c>
      <c r="AP568" s="2">
        <f t="shared" si="302"/>
        <v>0</v>
      </c>
      <c r="AQ568" s="2">
        <f t="shared" si="302"/>
        <v>0</v>
      </c>
      <c r="AR568" s="2">
        <f t="shared" si="302"/>
        <v>2119124.8199999998</v>
      </c>
      <c r="AS568" s="2">
        <f t="shared" si="302"/>
        <v>0</v>
      </c>
      <c r="AT568" s="2">
        <f t="shared" si="302"/>
        <v>0</v>
      </c>
      <c r="AU568" s="2">
        <f t="shared" ref="AU568:BZ568" si="303">AU625</f>
        <v>2119124.8199999998</v>
      </c>
      <c r="AV568" s="2">
        <f t="shared" si="303"/>
        <v>1741115.21</v>
      </c>
      <c r="AW568" s="2">
        <f t="shared" si="303"/>
        <v>1741115.21</v>
      </c>
      <c r="AX568" s="2">
        <f t="shared" si="303"/>
        <v>0</v>
      </c>
      <c r="AY568" s="2">
        <f t="shared" si="303"/>
        <v>1741115.21</v>
      </c>
      <c r="AZ568" s="2">
        <f t="shared" si="303"/>
        <v>0</v>
      </c>
      <c r="BA568" s="2">
        <f t="shared" si="303"/>
        <v>0</v>
      </c>
      <c r="BB568" s="2">
        <f t="shared" si="303"/>
        <v>0</v>
      </c>
      <c r="BC568" s="2">
        <f t="shared" si="303"/>
        <v>0</v>
      </c>
      <c r="BD568" s="2">
        <f t="shared" si="303"/>
        <v>0</v>
      </c>
      <c r="BE568" s="2">
        <f t="shared" si="303"/>
        <v>0</v>
      </c>
      <c r="BF568" s="2">
        <f t="shared" si="303"/>
        <v>0</v>
      </c>
      <c r="BG568" s="2">
        <f t="shared" si="303"/>
        <v>0</v>
      </c>
      <c r="BH568" s="2">
        <f t="shared" si="303"/>
        <v>0</v>
      </c>
      <c r="BI568" s="2">
        <f t="shared" si="303"/>
        <v>0</v>
      </c>
      <c r="BJ568" s="2">
        <f t="shared" si="303"/>
        <v>0</v>
      </c>
      <c r="BK568" s="2">
        <f t="shared" si="303"/>
        <v>0</v>
      </c>
      <c r="BL568" s="2">
        <f t="shared" si="303"/>
        <v>0</v>
      </c>
      <c r="BM568" s="2">
        <f t="shared" si="303"/>
        <v>0</v>
      </c>
      <c r="BN568" s="2">
        <f t="shared" si="303"/>
        <v>0</v>
      </c>
      <c r="BO568" s="2">
        <f t="shared" si="303"/>
        <v>0</v>
      </c>
      <c r="BP568" s="2">
        <f t="shared" si="303"/>
        <v>0</v>
      </c>
      <c r="BQ568" s="2">
        <f t="shared" si="303"/>
        <v>0</v>
      </c>
      <c r="BR568" s="2">
        <f t="shared" si="303"/>
        <v>0</v>
      </c>
      <c r="BS568" s="2">
        <f t="shared" si="303"/>
        <v>0</v>
      </c>
      <c r="BT568" s="2">
        <f t="shared" si="303"/>
        <v>0</v>
      </c>
      <c r="BU568" s="2">
        <f t="shared" si="303"/>
        <v>0</v>
      </c>
      <c r="BV568" s="2">
        <f t="shared" si="303"/>
        <v>0</v>
      </c>
      <c r="BW568" s="2">
        <f t="shared" si="303"/>
        <v>0</v>
      </c>
      <c r="BX568" s="2">
        <f t="shared" si="303"/>
        <v>0</v>
      </c>
      <c r="BY568" s="2">
        <f t="shared" si="303"/>
        <v>0</v>
      </c>
      <c r="BZ568" s="2">
        <f t="shared" si="303"/>
        <v>0</v>
      </c>
      <c r="CA568" s="2">
        <f t="shared" ref="CA568:DF568" si="304">CA625</f>
        <v>0</v>
      </c>
      <c r="CB568" s="2">
        <f t="shared" si="304"/>
        <v>0</v>
      </c>
      <c r="CC568" s="2">
        <f t="shared" si="304"/>
        <v>0</v>
      </c>
      <c r="CD568" s="2">
        <f t="shared" si="304"/>
        <v>0</v>
      </c>
      <c r="CE568" s="2">
        <f t="shared" si="304"/>
        <v>0</v>
      </c>
      <c r="CF568" s="2">
        <f t="shared" si="304"/>
        <v>0</v>
      </c>
      <c r="CG568" s="2">
        <f t="shared" si="304"/>
        <v>0</v>
      </c>
      <c r="CH568" s="2">
        <f t="shared" si="304"/>
        <v>0</v>
      </c>
      <c r="CI568" s="2">
        <f t="shared" si="304"/>
        <v>0</v>
      </c>
      <c r="CJ568" s="2">
        <f t="shared" si="304"/>
        <v>0</v>
      </c>
      <c r="CK568" s="2">
        <f t="shared" si="304"/>
        <v>0</v>
      </c>
      <c r="CL568" s="2">
        <f t="shared" si="304"/>
        <v>0</v>
      </c>
      <c r="CM568" s="2">
        <f t="shared" si="304"/>
        <v>0</v>
      </c>
      <c r="CN568" s="2">
        <f t="shared" si="304"/>
        <v>0</v>
      </c>
      <c r="CO568" s="2">
        <f t="shared" si="304"/>
        <v>0</v>
      </c>
      <c r="CP568" s="2">
        <f t="shared" si="304"/>
        <v>0</v>
      </c>
      <c r="CQ568" s="2">
        <f t="shared" si="304"/>
        <v>0</v>
      </c>
      <c r="CR568" s="2">
        <f t="shared" si="304"/>
        <v>0</v>
      </c>
      <c r="CS568" s="2">
        <f t="shared" si="304"/>
        <v>0</v>
      </c>
      <c r="CT568" s="2">
        <f t="shared" si="304"/>
        <v>0</v>
      </c>
      <c r="CU568" s="2">
        <f t="shared" si="304"/>
        <v>0</v>
      </c>
      <c r="CV568" s="2">
        <f t="shared" si="304"/>
        <v>0</v>
      </c>
      <c r="CW568" s="2">
        <f t="shared" si="304"/>
        <v>0</v>
      </c>
      <c r="CX568" s="2">
        <f t="shared" si="304"/>
        <v>0</v>
      </c>
      <c r="CY568" s="2">
        <f t="shared" si="304"/>
        <v>0</v>
      </c>
      <c r="CZ568" s="2">
        <f t="shared" si="304"/>
        <v>0</v>
      </c>
      <c r="DA568" s="2">
        <f t="shared" si="304"/>
        <v>0</v>
      </c>
      <c r="DB568" s="2">
        <f t="shared" si="304"/>
        <v>0</v>
      </c>
      <c r="DC568" s="2">
        <f t="shared" si="304"/>
        <v>0</v>
      </c>
      <c r="DD568" s="2">
        <f t="shared" si="304"/>
        <v>0</v>
      </c>
      <c r="DE568" s="2">
        <f t="shared" si="304"/>
        <v>0</v>
      </c>
      <c r="DF568" s="2">
        <f t="shared" si="304"/>
        <v>0</v>
      </c>
      <c r="DG568" s="3">
        <f t="shared" ref="DG568:EL568" si="305">DG625</f>
        <v>0</v>
      </c>
      <c r="DH568" s="3">
        <f t="shared" si="305"/>
        <v>0</v>
      </c>
      <c r="DI568" s="3">
        <f t="shared" si="305"/>
        <v>0</v>
      </c>
      <c r="DJ568" s="3">
        <f t="shared" si="305"/>
        <v>0</v>
      </c>
      <c r="DK568" s="3">
        <f t="shared" si="305"/>
        <v>0</v>
      </c>
      <c r="DL568" s="3">
        <f t="shared" si="305"/>
        <v>0</v>
      </c>
      <c r="DM568" s="3">
        <f t="shared" si="305"/>
        <v>0</v>
      </c>
      <c r="DN568" s="3">
        <f t="shared" si="305"/>
        <v>0</v>
      </c>
      <c r="DO568" s="3">
        <f t="shared" si="305"/>
        <v>0</v>
      </c>
      <c r="DP568" s="3">
        <f t="shared" si="305"/>
        <v>0</v>
      </c>
      <c r="DQ568" s="3">
        <f t="shared" si="305"/>
        <v>0</v>
      </c>
      <c r="DR568" s="3">
        <f t="shared" si="305"/>
        <v>0</v>
      </c>
      <c r="DS568" s="3">
        <f t="shared" si="305"/>
        <v>0</v>
      </c>
      <c r="DT568" s="3">
        <f t="shared" si="305"/>
        <v>0</v>
      </c>
      <c r="DU568" s="3">
        <f t="shared" si="305"/>
        <v>0</v>
      </c>
      <c r="DV568" s="3">
        <f t="shared" si="305"/>
        <v>0</v>
      </c>
      <c r="DW568" s="3">
        <f t="shared" si="305"/>
        <v>0</v>
      </c>
      <c r="DX568" s="3">
        <f t="shared" si="305"/>
        <v>0</v>
      </c>
      <c r="DY568" s="3">
        <f t="shared" si="305"/>
        <v>0</v>
      </c>
      <c r="DZ568" s="3">
        <f t="shared" si="305"/>
        <v>0</v>
      </c>
      <c r="EA568" s="3">
        <f t="shared" si="305"/>
        <v>0</v>
      </c>
      <c r="EB568" s="3">
        <f t="shared" si="305"/>
        <v>0</v>
      </c>
      <c r="EC568" s="3">
        <f t="shared" si="305"/>
        <v>0</v>
      </c>
      <c r="ED568" s="3">
        <f t="shared" si="305"/>
        <v>0</v>
      </c>
      <c r="EE568" s="3">
        <f t="shared" si="305"/>
        <v>0</v>
      </c>
      <c r="EF568" s="3">
        <f t="shared" si="305"/>
        <v>0</v>
      </c>
      <c r="EG568" s="3">
        <f t="shared" si="305"/>
        <v>0</v>
      </c>
      <c r="EH568" s="3">
        <f t="shared" si="305"/>
        <v>0</v>
      </c>
      <c r="EI568" s="3">
        <f t="shared" si="305"/>
        <v>0</v>
      </c>
      <c r="EJ568" s="3">
        <f t="shared" si="305"/>
        <v>0</v>
      </c>
      <c r="EK568" s="3">
        <f t="shared" si="305"/>
        <v>0</v>
      </c>
      <c r="EL568" s="3">
        <f t="shared" si="305"/>
        <v>0</v>
      </c>
      <c r="EM568" s="3">
        <f t="shared" ref="EM568:FR568" si="306">EM625</f>
        <v>0</v>
      </c>
      <c r="EN568" s="3">
        <f t="shared" si="306"/>
        <v>0</v>
      </c>
      <c r="EO568" s="3">
        <f t="shared" si="306"/>
        <v>0</v>
      </c>
      <c r="EP568" s="3">
        <f t="shared" si="306"/>
        <v>0</v>
      </c>
      <c r="EQ568" s="3">
        <f t="shared" si="306"/>
        <v>0</v>
      </c>
      <c r="ER568" s="3">
        <f t="shared" si="306"/>
        <v>0</v>
      </c>
      <c r="ES568" s="3">
        <f t="shared" si="306"/>
        <v>0</v>
      </c>
      <c r="ET568" s="3">
        <f t="shared" si="306"/>
        <v>0</v>
      </c>
      <c r="EU568" s="3">
        <f t="shared" si="306"/>
        <v>0</v>
      </c>
      <c r="EV568" s="3">
        <f t="shared" si="306"/>
        <v>0</v>
      </c>
      <c r="EW568" s="3">
        <f t="shared" si="306"/>
        <v>0</v>
      </c>
      <c r="EX568" s="3">
        <f t="shared" si="306"/>
        <v>0</v>
      </c>
      <c r="EY568" s="3">
        <f t="shared" si="306"/>
        <v>0</v>
      </c>
      <c r="EZ568" s="3">
        <f t="shared" si="306"/>
        <v>0</v>
      </c>
      <c r="FA568" s="3">
        <f t="shared" si="306"/>
        <v>0</v>
      </c>
      <c r="FB568" s="3">
        <f t="shared" si="306"/>
        <v>0</v>
      </c>
      <c r="FC568" s="3">
        <f t="shared" si="306"/>
        <v>0</v>
      </c>
      <c r="FD568" s="3">
        <f t="shared" si="306"/>
        <v>0</v>
      </c>
      <c r="FE568" s="3">
        <f t="shared" si="306"/>
        <v>0</v>
      </c>
      <c r="FF568" s="3">
        <f t="shared" si="306"/>
        <v>0</v>
      </c>
      <c r="FG568" s="3">
        <f t="shared" si="306"/>
        <v>0</v>
      </c>
      <c r="FH568" s="3">
        <f t="shared" si="306"/>
        <v>0</v>
      </c>
      <c r="FI568" s="3">
        <f t="shared" si="306"/>
        <v>0</v>
      </c>
      <c r="FJ568" s="3">
        <f t="shared" si="306"/>
        <v>0</v>
      </c>
      <c r="FK568" s="3">
        <f t="shared" si="306"/>
        <v>0</v>
      </c>
      <c r="FL568" s="3">
        <f t="shared" si="306"/>
        <v>0</v>
      </c>
      <c r="FM568" s="3">
        <f t="shared" si="306"/>
        <v>0</v>
      </c>
      <c r="FN568" s="3">
        <f t="shared" si="306"/>
        <v>0</v>
      </c>
      <c r="FO568" s="3">
        <f t="shared" si="306"/>
        <v>0</v>
      </c>
      <c r="FP568" s="3">
        <f t="shared" si="306"/>
        <v>0</v>
      </c>
      <c r="FQ568" s="3">
        <f t="shared" si="306"/>
        <v>0</v>
      </c>
      <c r="FR568" s="3">
        <f t="shared" si="306"/>
        <v>0</v>
      </c>
      <c r="FS568" s="3">
        <f t="shared" ref="FS568:GX568" si="307">FS625</f>
        <v>0</v>
      </c>
      <c r="FT568" s="3">
        <f t="shared" si="307"/>
        <v>0</v>
      </c>
      <c r="FU568" s="3">
        <f t="shared" si="307"/>
        <v>0</v>
      </c>
      <c r="FV568" s="3">
        <f t="shared" si="307"/>
        <v>0</v>
      </c>
      <c r="FW568" s="3">
        <f t="shared" si="307"/>
        <v>0</v>
      </c>
      <c r="FX568" s="3">
        <f t="shared" si="307"/>
        <v>0</v>
      </c>
      <c r="FY568" s="3">
        <f t="shared" si="307"/>
        <v>0</v>
      </c>
      <c r="FZ568" s="3">
        <f t="shared" si="307"/>
        <v>0</v>
      </c>
      <c r="GA568" s="3">
        <f t="shared" si="307"/>
        <v>0</v>
      </c>
      <c r="GB568" s="3">
        <f t="shared" si="307"/>
        <v>0</v>
      </c>
      <c r="GC568" s="3">
        <f t="shared" si="307"/>
        <v>0</v>
      </c>
      <c r="GD568" s="3">
        <f t="shared" si="307"/>
        <v>0</v>
      </c>
      <c r="GE568" s="3">
        <f t="shared" si="307"/>
        <v>0</v>
      </c>
      <c r="GF568" s="3">
        <f t="shared" si="307"/>
        <v>0</v>
      </c>
      <c r="GG568" s="3">
        <f t="shared" si="307"/>
        <v>0</v>
      </c>
      <c r="GH568" s="3">
        <f t="shared" si="307"/>
        <v>0</v>
      </c>
      <c r="GI568" s="3">
        <f t="shared" si="307"/>
        <v>0</v>
      </c>
      <c r="GJ568" s="3">
        <f t="shared" si="307"/>
        <v>0</v>
      </c>
      <c r="GK568" s="3">
        <f t="shared" si="307"/>
        <v>0</v>
      </c>
      <c r="GL568" s="3">
        <f t="shared" si="307"/>
        <v>0</v>
      </c>
      <c r="GM568" s="3">
        <f t="shared" si="307"/>
        <v>0</v>
      </c>
      <c r="GN568" s="3">
        <f t="shared" si="307"/>
        <v>0</v>
      </c>
      <c r="GO568" s="3">
        <f t="shared" si="307"/>
        <v>0</v>
      </c>
      <c r="GP568" s="3">
        <f t="shared" si="307"/>
        <v>0</v>
      </c>
      <c r="GQ568" s="3">
        <f t="shared" si="307"/>
        <v>0</v>
      </c>
      <c r="GR568" s="3">
        <f t="shared" si="307"/>
        <v>0</v>
      </c>
      <c r="GS568" s="3">
        <f t="shared" si="307"/>
        <v>0</v>
      </c>
      <c r="GT568" s="3">
        <f t="shared" si="307"/>
        <v>0</v>
      </c>
      <c r="GU568" s="3">
        <f t="shared" si="307"/>
        <v>0</v>
      </c>
      <c r="GV568" s="3">
        <f t="shared" si="307"/>
        <v>0</v>
      </c>
      <c r="GW568" s="3">
        <f t="shared" si="307"/>
        <v>0</v>
      </c>
      <c r="GX568" s="3">
        <f t="shared" si="307"/>
        <v>0</v>
      </c>
    </row>
    <row r="570" spans="1:245" x14ac:dyDescent="0.2">
      <c r="A570" s="1">
        <v>5</v>
      </c>
      <c r="B570" s="1">
        <v>1</v>
      </c>
      <c r="C570" s="1"/>
      <c r="D570" s="1">
        <f>ROW(A594)</f>
        <v>594</v>
      </c>
      <c r="E570" s="1"/>
      <c r="F570" s="1" t="s">
        <v>101</v>
      </c>
      <c r="G570" s="1" t="s">
        <v>289</v>
      </c>
      <c r="H570" s="1" t="s">
        <v>3</v>
      </c>
      <c r="I570" s="1">
        <v>0</v>
      </c>
      <c r="J570" s="1"/>
      <c r="K570" s="1">
        <v>-1</v>
      </c>
      <c r="L570" s="1"/>
      <c r="M570" s="1"/>
      <c r="N570" s="1"/>
      <c r="O570" s="1"/>
      <c r="P570" s="1"/>
      <c r="Q570" s="1"/>
      <c r="R570" s="1"/>
      <c r="S570" s="1"/>
      <c r="T570" s="1"/>
      <c r="U570" s="1" t="s">
        <v>3</v>
      </c>
      <c r="V570" s="1">
        <v>0</v>
      </c>
      <c r="W570" s="1"/>
      <c r="X570" s="1"/>
      <c r="Y570" s="1"/>
      <c r="Z570" s="1"/>
      <c r="AA570" s="1"/>
      <c r="AB570" s="1" t="s">
        <v>3</v>
      </c>
      <c r="AC570" s="1" t="s">
        <v>3</v>
      </c>
      <c r="AD570" s="1" t="s">
        <v>3</v>
      </c>
      <c r="AE570" s="1" t="s">
        <v>3</v>
      </c>
      <c r="AF570" s="1" t="s">
        <v>3</v>
      </c>
      <c r="AG570" s="1" t="s">
        <v>3</v>
      </c>
      <c r="AH570" s="1"/>
      <c r="AI570" s="1"/>
      <c r="AJ570" s="1"/>
      <c r="AK570" s="1"/>
      <c r="AL570" s="1"/>
      <c r="AM570" s="1"/>
      <c r="AN570" s="1"/>
      <c r="AO570" s="1"/>
      <c r="AP570" s="1" t="s">
        <v>3</v>
      </c>
      <c r="AQ570" s="1" t="s">
        <v>3</v>
      </c>
      <c r="AR570" s="1" t="s">
        <v>3</v>
      </c>
      <c r="AS570" s="1"/>
      <c r="AT570" s="1"/>
      <c r="AU570" s="1"/>
      <c r="AV570" s="1"/>
      <c r="AW570" s="1"/>
      <c r="AX570" s="1"/>
      <c r="AY570" s="1"/>
      <c r="AZ570" s="1" t="s">
        <v>3</v>
      </c>
      <c r="BA570" s="1"/>
      <c r="BB570" s="1" t="s">
        <v>3</v>
      </c>
      <c r="BC570" s="1" t="s">
        <v>3</v>
      </c>
      <c r="BD570" s="1" t="s">
        <v>3</v>
      </c>
      <c r="BE570" s="1" t="s">
        <v>3</v>
      </c>
      <c r="BF570" s="1" t="s">
        <v>3</v>
      </c>
      <c r="BG570" s="1" t="s">
        <v>3</v>
      </c>
      <c r="BH570" s="1" t="s">
        <v>3</v>
      </c>
      <c r="BI570" s="1" t="s">
        <v>3</v>
      </c>
      <c r="BJ570" s="1" t="s">
        <v>3</v>
      </c>
      <c r="BK570" s="1" t="s">
        <v>3</v>
      </c>
      <c r="BL570" s="1" t="s">
        <v>3</v>
      </c>
      <c r="BM570" s="1" t="s">
        <v>3</v>
      </c>
      <c r="BN570" s="1" t="s">
        <v>3</v>
      </c>
      <c r="BO570" s="1" t="s">
        <v>3</v>
      </c>
      <c r="BP570" s="1" t="s">
        <v>3</v>
      </c>
      <c r="BQ570" s="1"/>
      <c r="BR570" s="1"/>
      <c r="BS570" s="1"/>
      <c r="BT570" s="1"/>
      <c r="BU570" s="1"/>
      <c r="BV570" s="1"/>
      <c r="BW570" s="1"/>
      <c r="BX570" s="1">
        <v>0</v>
      </c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>
        <v>0</v>
      </c>
    </row>
    <row r="572" spans="1:245" x14ac:dyDescent="0.2">
      <c r="A572" s="2">
        <v>52</v>
      </c>
      <c r="B572" s="2">
        <f t="shared" ref="B572:G572" si="308">B594</f>
        <v>1</v>
      </c>
      <c r="C572" s="2">
        <f t="shared" si="308"/>
        <v>5</v>
      </c>
      <c r="D572" s="2">
        <f t="shared" si="308"/>
        <v>570</v>
      </c>
      <c r="E572" s="2">
        <f t="shared" si="308"/>
        <v>0</v>
      </c>
      <c r="F572" s="2" t="str">
        <f t="shared" si="308"/>
        <v>Новый подраздел</v>
      </c>
      <c r="G572" s="2" t="str">
        <f t="shared" si="308"/>
        <v>Устройство резинового покрытия   на детской площадке -807м2</v>
      </c>
      <c r="H572" s="2"/>
      <c r="I572" s="2"/>
      <c r="J572" s="2"/>
      <c r="K572" s="2"/>
      <c r="L572" s="2"/>
      <c r="M572" s="2"/>
      <c r="N572" s="2"/>
      <c r="O572" s="2">
        <f t="shared" ref="O572:AT572" si="309">O594</f>
        <v>1971163.69</v>
      </c>
      <c r="P572" s="2">
        <f t="shared" si="309"/>
        <v>1741115.21</v>
      </c>
      <c r="Q572" s="2">
        <f t="shared" si="309"/>
        <v>131817.46</v>
      </c>
      <c r="R572" s="2">
        <f t="shared" si="309"/>
        <v>64237.31</v>
      </c>
      <c r="S572" s="2">
        <f t="shared" si="309"/>
        <v>98231.02</v>
      </c>
      <c r="T572" s="2">
        <f t="shared" si="309"/>
        <v>0</v>
      </c>
      <c r="U572" s="2">
        <f t="shared" si="309"/>
        <v>463.73355099999998</v>
      </c>
      <c r="V572" s="2">
        <f t="shared" si="309"/>
        <v>0</v>
      </c>
      <c r="W572" s="2">
        <f t="shared" si="309"/>
        <v>0</v>
      </c>
      <c r="X572" s="2">
        <f t="shared" si="309"/>
        <v>68761.72</v>
      </c>
      <c r="Y572" s="2">
        <f t="shared" si="309"/>
        <v>9823.11</v>
      </c>
      <c r="Z572" s="2">
        <f t="shared" si="309"/>
        <v>0</v>
      </c>
      <c r="AA572" s="2">
        <f t="shared" si="309"/>
        <v>0</v>
      </c>
      <c r="AB572" s="2">
        <f t="shared" si="309"/>
        <v>1971163.69</v>
      </c>
      <c r="AC572" s="2">
        <f t="shared" si="309"/>
        <v>1741115.21</v>
      </c>
      <c r="AD572" s="2">
        <f t="shared" si="309"/>
        <v>131817.46</v>
      </c>
      <c r="AE572" s="2">
        <f t="shared" si="309"/>
        <v>64237.31</v>
      </c>
      <c r="AF572" s="2">
        <f t="shared" si="309"/>
        <v>98231.02</v>
      </c>
      <c r="AG572" s="2">
        <f t="shared" si="309"/>
        <v>0</v>
      </c>
      <c r="AH572" s="2">
        <f t="shared" si="309"/>
        <v>463.73355099999998</v>
      </c>
      <c r="AI572" s="2">
        <f t="shared" si="309"/>
        <v>0</v>
      </c>
      <c r="AJ572" s="2">
        <f t="shared" si="309"/>
        <v>0</v>
      </c>
      <c r="AK572" s="2">
        <f t="shared" si="309"/>
        <v>68761.72</v>
      </c>
      <c r="AL572" s="2">
        <f t="shared" si="309"/>
        <v>9823.11</v>
      </c>
      <c r="AM572" s="2">
        <f t="shared" si="309"/>
        <v>0</v>
      </c>
      <c r="AN572" s="2">
        <f t="shared" si="309"/>
        <v>0</v>
      </c>
      <c r="AO572" s="2">
        <f t="shared" si="309"/>
        <v>0</v>
      </c>
      <c r="AP572" s="2">
        <f t="shared" si="309"/>
        <v>0</v>
      </c>
      <c r="AQ572" s="2">
        <f t="shared" si="309"/>
        <v>0</v>
      </c>
      <c r="AR572" s="2">
        <f t="shared" si="309"/>
        <v>2119124.8199999998</v>
      </c>
      <c r="AS572" s="2">
        <f t="shared" si="309"/>
        <v>0</v>
      </c>
      <c r="AT572" s="2">
        <f t="shared" si="309"/>
        <v>0</v>
      </c>
      <c r="AU572" s="2">
        <f t="shared" ref="AU572:BZ572" si="310">AU594</f>
        <v>2119124.8199999998</v>
      </c>
      <c r="AV572" s="2">
        <f t="shared" si="310"/>
        <v>1741115.21</v>
      </c>
      <c r="AW572" s="2">
        <f t="shared" si="310"/>
        <v>1741115.21</v>
      </c>
      <c r="AX572" s="2">
        <f t="shared" si="310"/>
        <v>0</v>
      </c>
      <c r="AY572" s="2">
        <f t="shared" si="310"/>
        <v>1741115.21</v>
      </c>
      <c r="AZ572" s="2">
        <f t="shared" si="310"/>
        <v>0</v>
      </c>
      <c r="BA572" s="2">
        <f t="shared" si="310"/>
        <v>0</v>
      </c>
      <c r="BB572" s="2">
        <f t="shared" si="310"/>
        <v>0</v>
      </c>
      <c r="BC572" s="2">
        <f t="shared" si="310"/>
        <v>0</v>
      </c>
      <c r="BD572" s="2">
        <f t="shared" si="310"/>
        <v>0</v>
      </c>
      <c r="BE572" s="2">
        <f t="shared" si="310"/>
        <v>0</v>
      </c>
      <c r="BF572" s="2">
        <f t="shared" si="310"/>
        <v>0</v>
      </c>
      <c r="BG572" s="2">
        <f t="shared" si="310"/>
        <v>0</v>
      </c>
      <c r="BH572" s="2">
        <f t="shared" si="310"/>
        <v>0</v>
      </c>
      <c r="BI572" s="2">
        <f t="shared" si="310"/>
        <v>0</v>
      </c>
      <c r="BJ572" s="2">
        <f t="shared" si="310"/>
        <v>0</v>
      </c>
      <c r="BK572" s="2">
        <f t="shared" si="310"/>
        <v>0</v>
      </c>
      <c r="BL572" s="2">
        <f t="shared" si="310"/>
        <v>0</v>
      </c>
      <c r="BM572" s="2">
        <f t="shared" si="310"/>
        <v>0</v>
      </c>
      <c r="BN572" s="2">
        <f t="shared" si="310"/>
        <v>0</v>
      </c>
      <c r="BO572" s="2">
        <f t="shared" si="310"/>
        <v>0</v>
      </c>
      <c r="BP572" s="2">
        <f t="shared" si="310"/>
        <v>0</v>
      </c>
      <c r="BQ572" s="2">
        <f t="shared" si="310"/>
        <v>0</v>
      </c>
      <c r="BR572" s="2">
        <f t="shared" si="310"/>
        <v>0</v>
      </c>
      <c r="BS572" s="2">
        <f t="shared" si="310"/>
        <v>0</v>
      </c>
      <c r="BT572" s="2">
        <f t="shared" si="310"/>
        <v>0</v>
      </c>
      <c r="BU572" s="2">
        <f t="shared" si="310"/>
        <v>0</v>
      </c>
      <c r="BV572" s="2">
        <f t="shared" si="310"/>
        <v>0</v>
      </c>
      <c r="BW572" s="2">
        <f t="shared" si="310"/>
        <v>0</v>
      </c>
      <c r="BX572" s="2">
        <f t="shared" si="310"/>
        <v>0</v>
      </c>
      <c r="BY572" s="2">
        <f t="shared" si="310"/>
        <v>0</v>
      </c>
      <c r="BZ572" s="2">
        <f t="shared" si="310"/>
        <v>0</v>
      </c>
      <c r="CA572" s="2">
        <f t="shared" ref="CA572:DF572" si="311">CA594</f>
        <v>2119124.8199999998</v>
      </c>
      <c r="CB572" s="2">
        <f t="shared" si="311"/>
        <v>0</v>
      </c>
      <c r="CC572" s="2">
        <f t="shared" si="311"/>
        <v>0</v>
      </c>
      <c r="CD572" s="2">
        <f t="shared" si="311"/>
        <v>2119124.8199999998</v>
      </c>
      <c r="CE572" s="2">
        <f t="shared" si="311"/>
        <v>1741115.21</v>
      </c>
      <c r="CF572" s="2">
        <f t="shared" si="311"/>
        <v>1741115.21</v>
      </c>
      <c r="CG572" s="2">
        <f t="shared" si="311"/>
        <v>0</v>
      </c>
      <c r="CH572" s="2">
        <f t="shared" si="311"/>
        <v>1741115.21</v>
      </c>
      <c r="CI572" s="2">
        <f t="shared" si="311"/>
        <v>0</v>
      </c>
      <c r="CJ572" s="2">
        <f t="shared" si="311"/>
        <v>0</v>
      </c>
      <c r="CK572" s="2">
        <f t="shared" si="311"/>
        <v>0</v>
      </c>
      <c r="CL572" s="2">
        <f t="shared" si="311"/>
        <v>0</v>
      </c>
      <c r="CM572" s="2">
        <f t="shared" si="311"/>
        <v>0</v>
      </c>
      <c r="CN572" s="2">
        <f t="shared" si="311"/>
        <v>0</v>
      </c>
      <c r="CO572" s="2">
        <f t="shared" si="311"/>
        <v>0</v>
      </c>
      <c r="CP572" s="2">
        <f t="shared" si="311"/>
        <v>0</v>
      </c>
      <c r="CQ572" s="2">
        <f t="shared" si="311"/>
        <v>0</v>
      </c>
      <c r="CR572" s="2">
        <f t="shared" si="311"/>
        <v>0</v>
      </c>
      <c r="CS572" s="2">
        <f t="shared" si="311"/>
        <v>0</v>
      </c>
      <c r="CT572" s="2">
        <f t="shared" si="311"/>
        <v>0</v>
      </c>
      <c r="CU572" s="2">
        <f t="shared" si="311"/>
        <v>0</v>
      </c>
      <c r="CV572" s="2">
        <f t="shared" si="311"/>
        <v>0</v>
      </c>
      <c r="CW572" s="2">
        <f t="shared" si="311"/>
        <v>0</v>
      </c>
      <c r="CX572" s="2">
        <f t="shared" si="311"/>
        <v>0</v>
      </c>
      <c r="CY572" s="2">
        <f t="shared" si="311"/>
        <v>0</v>
      </c>
      <c r="CZ572" s="2">
        <f t="shared" si="311"/>
        <v>0</v>
      </c>
      <c r="DA572" s="2">
        <f t="shared" si="311"/>
        <v>0</v>
      </c>
      <c r="DB572" s="2">
        <f t="shared" si="311"/>
        <v>0</v>
      </c>
      <c r="DC572" s="2">
        <f t="shared" si="311"/>
        <v>0</v>
      </c>
      <c r="DD572" s="2">
        <f t="shared" si="311"/>
        <v>0</v>
      </c>
      <c r="DE572" s="2">
        <f t="shared" si="311"/>
        <v>0</v>
      </c>
      <c r="DF572" s="2">
        <f t="shared" si="311"/>
        <v>0</v>
      </c>
      <c r="DG572" s="3">
        <f t="shared" ref="DG572:EL572" si="312">DG594</f>
        <v>0</v>
      </c>
      <c r="DH572" s="3">
        <f t="shared" si="312"/>
        <v>0</v>
      </c>
      <c r="DI572" s="3">
        <f t="shared" si="312"/>
        <v>0</v>
      </c>
      <c r="DJ572" s="3">
        <f t="shared" si="312"/>
        <v>0</v>
      </c>
      <c r="DK572" s="3">
        <f t="shared" si="312"/>
        <v>0</v>
      </c>
      <c r="DL572" s="3">
        <f t="shared" si="312"/>
        <v>0</v>
      </c>
      <c r="DM572" s="3">
        <f t="shared" si="312"/>
        <v>0</v>
      </c>
      <c r="DN572" s="3">
        <f t="shared" si="312"/>
        <v>0</v>
      </c>
      <c r="DO572" s="3">
        <f t="shared" si="312"/>
        <v>0</v>
      </c>
      <c r="DP572" s="3">
        <f t="shared" si="312"/>
        <v>0</v>
      </c>
      <c r="DQ572" s="3">
        <f t="shared" si="312"/>
        <v>0</v>
      </c>
      <c r="DR572" s="3">
        <f t="shared" si="312"/>
        <v>0</v>
      </c>
      <c r="DS572" s="3">
        <f t="shared" si="312"/>
        <v>0</v>
      </c>
      <c r="DT572" s="3">
        <f t="shared" si="312"/>
        <v>0</v>
      </c>
      <c r="DU572" s="3">
        <f t="shared" si="312"/>
        <v>0</v>
      </c>
      <c r="DV572" s="3">
        <f t="shared" si="312"/>
        <v>0</v>
      </c>
      <c r="DW572" s="3">
        <f t="shared" si="312"/>
        <v>0</v>
      </c>
      <c r="DX572" s="3">
        <f t="shared" si="312"/>
        <v>0</v>
      </c>
      <c r="DY572" s="3">
        <f t="shared" si="312"/>
        <v>0</v>
      </c>
      <c r="DZ572" s="3">
        <f t="shared" si="312"/>
        <v>0</v>
      </c>
      <c r="EA572" s="3">
        <f t="shared" si="312"/>
        <v>0</v>
      </c>
      <c r="EB572" s="3">
        <f t="shared" si="312"/>
        <v>0</v>
      </c>
      <c r="EC572" s="3">
        <f t="shared" si="312"/>
        <v>0</v>
      </c>
      <c r="ED572" s="3">
        <f t="shared" si="312"/>
        <v>0</v>
      </c>
      <c r="EE572" s="3">
        <f t="shared" si="312"/>
        <v>0</v>
      </c>
      <c r="EF572" s="3">
        <f t="shared" si="312"/>
        <v>0</v>
      </c>
      <c r="EG572" s="3">
        <f t="shared" si="312"/>
        <v>0</v>
      </c>
      <c r="EH572" s="3">
        <f t="shared" si="312"/>
        <v>0</v>
      </c>
      <c r="EI572" s="3">
        <f t="shared" si="312"/>
        <v>0</v>
      </c>
      <c r="EJ572" s="3">
        <f t="shared" si="312"/>
        <v>0</v>
      </c>
      <c r="EK572" s="3">
        <f t="shared" si="312"/>
        <v>0</v>
      </c>
      <c r="EL572" s="3">
        <f t="shared" si="312"/>
        <v>0</v>
      </c>
      <c r="EM572" s="3">
        <f t="shared" ref="EM572:FR572" si="313">EM594</f>
        <v>0</v>
      </c>
      <c r="EN572" s="3">
        <f t="shared" si="313"/>
        <v>0</v>
      </c>
      <c r="EO572" s="3">
        <f t="shared" si="313"/>
        <v>0</v>
      </c>
      <c r="EP572" s="3">
        <f t="shared" si="313"/>
        <v>0</v>
      </c>
      <c r="EQ572" s="3">
        <f t="shared" si="313"/>
        <v>0</v>
      </c>
      <c r="ER572" s="3">
        <f t="shared" si="313"/>
        <v>0</v>
      </c>
      <c r="ES572" s="3">
        <f t="shared" si="313"/>
        <v>0</v>
      </c>
      <c r="ET572" s="3">
        <f t="shared" si="313"/>
        <v>0</v>
      </c>
      <c r="EU572" s="3">
        <f t="shared" si="313"/>
        <v>0</v>
      </c>
      <c r="EV572" s="3">
        <f t="shared" si="313"/>
        <v>0</v>
      </c>
      <c r="EW572" s="3">
        <f t="shared" si="313"/>
        <v>0</v>
      </c>
      <c r="EX572" s="3">
        <f t="shared" si="313"/>
        <v>0</v>
      </c>
      <c r="EY572" s="3">
        <f t="shared" si="313"/>
        <v>0</v>
      </c>
      <c r="EZ572" s="3">
        <f t="shared" si="313"/>
        <v>0</v>
      </c>
      <c r="FA572" s="3">
        <f t="shared" si="313"/>
        <v>0</v>
      </c>
      <c r="FB572" s="3">
        <f t="shared" si="313"/>
        <v>0</v>
      </c>
      <c r="FC572" s="3">
        <f t="shared" si="313"/>
        <v>0</v>
      </c>
      <c r="FD572" s="3">
        <f t="shared" si="313"/>
        <v>0</v>
      </c>
      <c r="FE572" s="3">
        <f t="shared" si="313"/>
        <v>0</v>
      </c>
      <c r="FF572" s="3">
        <f t="shared" si="313"/>
        <v>0</v>
      </c>
      <c r="FG572" s="3">
        <f t="shared" si="313"/>
        <v>0</v>
      </c>
      <c r="FH572" s="3">
        <f t="shared" si="313"/>
        <v>0</v>
      </c>
      <c r="FI572" s="3">
        <f t="shared" si="313"/>
        <v>0</v>
      </c>
      <c r="FJ572" s="3">
        <f t="shared" si="313"/>
        <v>0</v>
      </c>
      <c r="FK572" s="3">
        <f t="shared" si="313"/>
        <v>0</v>
      </c>
      <c r="FL572" s="3">
        <f t="shared" si="313"/>
        <v>0</v>
      </c>
      <c r="FM572" s="3">
        <f t="shared" si="313"/>
        <v>0</v>
      </c>
      <c r="FN572" s="3">
        <f t="shared" si="313"/>
        <v>0</v>
      </c>
      <c r="FO572" s="3">
        <f t="shared" si="313"/>
        <v>0</v>
      </c>
      <c r="FP572" s="3">
        <f t="shared" si="313"/>
        <v>0</v>
      </c>
      <c r="FQ572" s="3">
        <f t="shared" si="313"/>
        <v>0</v>
      </c>
      <c r="FR572" s="3">
        <f t="shared" si="313"/>
        <v>0</v>
      </c>
      <c r="FS572" s="3">
        <f t="shared" ref="FS572:GX572" si="314">FS594</f>
        <v>0</v>
      </c>
      <c r="FT572" s="3">
        <f t="shared" si="314"/>
        <v>0</v>
      </c>
      <c r="FU572" s="3">
        <f t="shared" si="314"/>
        <v>0</v>
      </c>
      <c r="FV572" s="3">
        <f t="shared" si="314"/>
        <v>0</v>
      </c>
      <c r="FW572" s="3">
        <f t="shared" si="314"/>
        <v>0</v>
      </c>
      <c r="FX572" s="3">
        <f t="shared" si="314"/>
        <v>0</v>
      </c>
      <c r="FY572" s="3">
        <f t="shared" si="314"/>
        <v>0</v>
      </c>
      <c r="FZ572" s="3">
        <f t="shared" si="314"/>
        <v>0</v>
      </c>
      <c r="GA572" s="3">
        <f t="shared" si="314"/>
        <v>0</v>
      </c>
      <c r="GB572" s="3">
        <f t="shared" si="314"/>
        <v>0</v>
      </c>
      <c r="GC572" s="3">
        <f t="shared" si="314"/>
        <v>0</v>
      </c>
      <c r="GD572" s="3">
        <f t="shared" si="314"/>
        <v>0</v>
      </c>
      <c r="GE572" s="3">
        <f t="shared" si="314"/>
        <v>0</v>
      </c>
      <c r="GF572" s="3">
        <f t="shared" si="314"/>
        <v>0</v>
      </c>
      <c r="GG572" s="3">
        <f t="shared" si="314"/>
        <v>0</v>
      </c>
      <c r="GH572" s="3">
        <f t="shared" si="314"/>
        <v>0</v>
      </c>
      <c r="GI572" s="3">
        <f t="shared" si="314"/>
        <v>0</v>
      </c>
      <c r="GJ572" s="3">
        <f t="shared" si="314"/>
        <v>0</v>
      </c>
      <c r="GK572" s="3">
        <f t="shared" si="314"/>
        <v>0</v>
      </c>
      <c r="GL572" s="3">
        <f t="shared" si="314"/>
        <v>0</v>
      </c>
      <c r="GM572" s="3">
        <f t="shared" si="314"/>
        <v>0</v>
      </c>
      <c r="GN572" s="3">
        <f t="shared" si="314"/>
        <v>0</v>
      </c>
      <c r="GO572" s="3">
        <f t="shared" si="314"/>
        <v>0</v>
      </c>
      <c r="GP572" s="3">
        <f t="shared" si="314"/>
        <v>0</v>
      </c>
      <c r="GQ572" s="3">
        <f t="shared" si="314"/>
        <v>0</v>
      </c>
      <c r="GR572" s="3">
        <f t="shared" si="314"/>
        <v>0</v>
      </c>
      <c r="GS572" s="3">
        <f t="shared" si="314"/>
        <v>0</v>
      </c>
      <c r="GT572" s="3">
        <f t="shared" si="314"/>
        <v>0</v>
      </c>
      <c r="GU572" s="3">
        <f t="shared" si="314"/>
        <v>0</v>
      </c>
      <c r="GV572" s="3">
        <f t="shared" si="314"/>
        <v>0</v>
      </c>
      <c r="GW572" s="3">
        <f t="shared" si="314"/>
        <v>0</v>
      </c>
      <c r="GX572" s="3">
        <f t="shared" si="314"/>
        <v>0</v>
      </c>
    </row>
    <row r="574" spans="1:245" x14ac:dyDescent="0.2">
      <c r="A574">
        <v>17</v>
      </c>
      <c r="B574">
        <v>1</v>
      </c>
      <c r="C574">
        <f>ROW(SmtRes!A161)</f>
        <v>161</v>
      </c>
      <c r="D574">
        <f>ROW(EtalonRes!A157)</f>
        <v>157</v>
      </c>
      <c r="E574" t="s">
        <v>197</v>
      </c>
      <c r="F574" t="s">
        <v>290</v>
      </c>
      <c r="G574" t="s">
        <v>291</v>
      </c>
      <c r="H574" t="s">
        <v>191</v>
      </c>
      <c r="I574">
        <f>ROUND(217.89/100,9)</f>
        <v>2.1789000000000001</v>
      </c>
      <c r="J574">
        <v>0</v>
      </c>
      <c r="O574">
        <f t="shared" ref="O574:O592" si="315">ROUND(CP574,2)</f>
        <v>19754.75</v>
      </c>
      <c r="P574">
        <f t="shared" ref="P574:P592" si="316">ROUND(CQ574*I574,2)</f>
        <v>0</v>
      </c>
      <c r="Q574">
        <f t="shared" ref="Q574:Q592" si="317">ROUND(CR574*I574,2)</f>
        <v>19128.580000000002</v>
      </c>
      <c r="R574">
        <f t="shared" ref="R574:R592" si="318">ROUND(CS574*I574,2)</f>
        <v>7482.08</v>
      </c>
      <c r="S574">
        <f t="shared" ref="S574:S592" si="319">ROUND(CT574*I574,2)</f>
        <v>626.16999999999996</v>
      </c>
      <c r="T574">
        <f t="shared" ref="T574:T592" si="320">ROUND(CU574*I574,2)</f>
        <v>0</v>
      </c>
      <c r="U574">
        <f t="shared" ref="U574:U592" si="321">CV574*I574</f>
        <v>3.4644510000000004</v>
      </c>
      <c r="V574">
        <f t="shared" ref="V574:V592" si="322">CW574*I574</f>
        <v>0</v>
      </c>
      <c r="W574">
        <f t="shared" ref="W574:W592" si="323">ROUND(CX574*I574,2)</f>
        <v>0</v>
      </c>
      <c r="X574">
        <f t="shared" ref="X574:X592" si="324">ROUND(CY574,2)</f>
        <v>438.32</v>
      </c>
      <c r="Y574">
        <f t="shared" ref="Y574:Y592" si="325">ROUND(CZ574,2)</f>
        <v>62.62</v>
      </c>
      <c r="AA574">
        <v>55574044</v>
      </c>
      <c r="AB574">
        <f t="shared" ref="AB574:AB592" si="326">ROUND((AC574+AD574+AF574),6)</f>
        <v>9066.39</v>
      </c>
      <c r="AC574">
        <f t="shared" ref="AC574:AC592" si="327">ROUND((ES574),6)</f>
        <v>0</v>
      </c>
      <c r="AD574">
        <f t="shared" ref="AD574:AD592" si="328">ROUND((((ET574)-(EU574))+AE574),6)</f>
        <v>8779.01</v>
      </c>
      <c r="AE574">
        <f t="shared" ref="AE574:AE592" si="329">ROUND((EU574),6)</f>
        <v>3433.88</v>
      </c>
      <c r="AF574">
        <f t="shared" ref="AF574:AF592" si="330">ROUND((EV574),6)</f>
        <v>287.38</v>
      </c>
      <c r="AG574">
        <f t="shared" ref="AG574:AG592" si="331">ROUND((AP574),6)</f>
        <v>0</v>
      </c>
      <c r="AH574">
        <f t="shared" ref="AH574:AH592" si="332">(EW574)</f>
        <v>1.59</v>
      </c>
      <c r="AI574">
        <f t="shared" ref="AI574:AI592" si="333">(EX574)</f>
        <v>0</v>
      </c>
      <c r="AJ574">
        <f t="shared" ref="AJ574:AJ592" si="334">(AS574)</f>
        <v>0</v>
      </c>
      <c r="AK574">
        <v>9066.39</v>
      </c>
      <c r="AL574">
        <v>0</v>
      </c>
      <c r="AM574">
        <v>8779.01</v>
      </c>
      <c r="AN574">
        <v>3433.88</v>
      </c>
      <c r="AO574">
        <v>287.38</v>
      </c>
      <c r="AP574">
        <v>0</v>
      </c>
      <c r="AQ574">
        <v>1.59</v>
      </c>
      <c r="AR574">
        <v>0</v>
      </c>
      <c r="AS574">
        <v>0</v>
      </c>
      <c r="AT574">
        <v>70</v>
      </c>
      <c r="AU574">
        <v>10</v>
      </c>
      <c r="AV574">
        <v>1</v>
      </c>
      <c r="AW574">
        <v>1</v>
      </c>
      <c r="AZ574">
        <v>1</v>
      </c>
      <c r="BA574">
        <v>1</v>
      </c>
      <c r="BB574">
        <v>1</v>
      </c>
      <c r="BC574">
        <v>1</v>
      </c>
      <c r="BD574" t="s">
        <v>3</v>
      </c>
      <c r="BE574" t="s">
        <v>3</v>
      </c>
      <c r="BF574" t="s">
        <v>3</v>
      </c>
      <c r="BG574" t="s">
        <v>3</v>
      </c>
      <c r="BH574">
        <v>0</v>
      </c>
      <c r="BI574">
        <v>4</v>
      </c>
      <c r="BJ574" t="s">
        <v>292</v>
      </c>
      <c r="BM574">
        <v>0</v>
      </c>
      <c r="BN574">
        <v>0</v>
      </c>
      <c r="BO574" t="s">
        <v>3</v>
      </c>
      <c r="BP574">
        <v>0</v>
      </c>
      <c r="BQ574">
        <v>1</v>
      </c>
      <c r="BR574">
        <v>0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 t="s">
        <v>3</v>
      </c>
      <c r="BZ574">
        <v>70</v>
      </c>
      <c r="CA574">
        <v>10</v>
      </c>
      <c r="CE574">
        <v>0</v>
      </c>
      <c r="CF574">
        <v>0</v>
      </c>
      <c r="CG574">
        <v>0</v>
      </c>
      <c r="CM574">
        <v>0</v>
      </c>
      <c r="CN574" t="s">
        <v>3</v>
      </c>
      <c r="CO574">
        <v>0</v>
      </c>
      <c r="CP574">
        <f t="shared" ref="CP574:CP592" si="335">(P574+Q574+S574)</f>
        <v>19754.75</v>
      </c>
      <c r="CQ574">
        <f t="shared" ref="CQ574:CQ592" si="336">(AC574*BC574*AW574)</f>
        <v>0</v>
      </c>
      <c r="CR574">
        <f t="shared" ref="CR574:CR592" si="337">((((ET574)*BB574-(EU574)*BS574)+AE574*BS574)*AV574)</f>
        <v>8779.01</v>
      </c>
      <c r="CS574">
        <f t="shared" ref="CS574:CS592" si="338">(AE574*BS574*AV574)</f>
        <v>3433.88</v>
      </c>
      <c r="CT574">
        <f t="shared" ref="CT574:CT592" si="339">(AF574*BA574*AV574)</f>
        <v>287.38</v>
      </c>
      <c r="CU574">
        <f t="shared" ref="CU574:CU592" si="340">AG574</f>
        <v>0</v>
      </c>
      <c r="CV574">
        <f t="shared" ref="CV574:CV592" si="341">(AH574*AV574)</f>
        <v>1.59</v>
      </c>
      <c r="CW574">
        <f t="shared" ref="CW574:CW592" si="342">AI574</f>
        <v>0</v>
      </c>
      <c r="CX574">
        <f t="shared" ref="CX574:CX592" si="343">AJ574</f>
        <v>0</v>
      </c>
      <c r="CY574">
        <f t="shared" ref="CY574:CY592" si="344">((S574*BZ574)/100)</f>
        <v>438.31899999999996</v>
      </c>
      <c r="CZ574">
        <f t="shared" ref="CZ574:CZ592" si="345">((S574*CA574)/100)</f>
        <v>62.616999999999997</v>
      </c>
      <c r="DC574" t="s">
        <v>3</v>
      </c>
      <c r="DD574" t="s">
        <v>3</v>
      </c>
      <c r="DE574" t="s">
        <v>3</v>
      </c>
      <c r="DF574" t="s">
        <v>3</v>
      </c>
      <c r="DG574" t="s">
        <v>3</v>
      </c>
      <c r="DH574" t="s">
        <v>3</v>
      </c>
      <c r="DI574" t="s">
        <v>3</v>
      </c>
      <c r="DJ574" t="s">
        <v>3</v>
      </c>
      <c r="DK574" t="s">
        <v>3</v>
      </c>
      <c r="DL574" t="s">
        <v>3</v>
      </c>
      <c r="DM574" t="s">
        <v>3</v>
      </c>
      <c r="DN574">
        <v>0</v>
      </c>
      <c r="DO574">
        <v>0</v>
      </c>
      <c r="DP574">
        <v>1</v>
      </c>
      <c r="DQ574">
        <v>1</v>
      </c>
      <c r="DU574">
        <v>1007</v>
      </c>
      <c r="DV574" t="s">
        <v>191</v>
      </c>
      <c r="DW574" t="s">
        <v>191</v>
      </c>
      <c r="DX574">
        <v>100</v>
      </c>
      <c r="EE574">
        <v>55317522</v>
      </c>
      <c r="EF574">
        <v>1</v>
      </c>
      <c r="EG574" t="s">
        <v>19</v>
      </c>
      <c r="EH574">
        <v>0</v>
      </c>
      <c r="EI574" t="s">
        <v>3</v>
      </c>
      <c r="EJ574">
        <v>4</v>
      </c>
      <c r="EK574">
        <v>0</v>
      </c>
      <c r="EL574" t="s">
        <v>20</v>
      </c>
      <c r="EM574" t="s">
        <v>21</v>
      </c>
      <c r="EO574" t="s">
        <v>3</v>
      </c>
      <c r="EQ574">
        <v>0</v>
      </c>
      <c r="ER574">
        <v>9066.39</v>
      </c>
      <c r="ES574">
        <v>0</v>
      </c>
      <c r="ET574">
        <v>8779.01</v>
      </c>
      <c r="EU574">
        <v>3433.88</v>
      </c>
      <c r="EV574">
        <v>287.38</v>
      </c>
      <c r="EW574">
        <v>1.59</v>
      </c>
      <c r="EX574">
        <v>0</v>
      </c>
      <c r="EY574">
        <v>0</v>
      </c>
      <c r="FQ574">
        <v>0</v>
      </c>
      <c r="FR574">
        <f t="shared" ref="FR574:FR592" si="346">ROUND(IF(AND(BH574=3,BI574=3),P574,0),2)</f>
        <v>0</v>
      </c>
      <c r="FS574">
        <v>0</v>
      </c>
      <c r="FX574">
        <v>70</v>
      </c>
      <c r="FY574">
        <v>10</v>
      </c>
      <c r="GA574" t="s">
        <v>3</v>
      </c>
      <c r="GD574">
        <v>0</v>
      </c>
      <c r="GF574">
        <v>-1855470750</v>
      </c>
      <c r="GG574">
        <v>2</v>
      </c>
      <c r="GH574">
        <v>1</v>
      </c>
      <c r="GI574">
        <v>-2</v>
      </c>
      <c r="GJ574">
        <v>0</v>
      </c>
      <c r="GK574">
        <f>ROUND(R574*(R12)/100,2)</f>
        <v>8080.65</v>
      </c>
      <c r="GL574">
        <f t="shared" ref="GL574:GL592" si="347">ROUND(IF(AND(BH574=3,BI574=3,FS574&lt;&gt;0),P574,0),2)</f>
        <v>0</v>
      </c>
      <c r="GM574">
        <f t="shared" ref="GM574:GM592" si="348">ROUND(O574+X574+Y574+GK574,2)+GX574</f>
        <v>28336.34</v>
      </c>
      <c r="GN574">
        <f t="shared" ref="GN574:GN592" si="349">IF(OR(BI574=0,BI574=1),ROUND(O574+X574+Y574+GK574,2),0)</f>
        <v>0</v>
      </c>
      <c r="GO574">
        <f t="shared" ref="GO574:GO592" si="350">IF(BI574=2,ROUND(O574+X574+Y574+GK574,2),0)</f>
        <v>0</v>
      </c>
      <c r="GP574">
        <f t="shared" ref="GP574:GP592" si="351">IF(BI574=4,ROUND(O574+X574+Y574+GK574,2)+GX574,0)</f>
        <v>28336.34</v>
      </c>
      <c r="GR574">
        <v>0</v>
      </c>
      <c r="GS574">
        <v>3</v>
      </c>
      <c r="GT574">
        <v>0</v>
      </c>
      <c r="GU574" t="s">
        <v>3</v>
      </c>
      <c r="GV574">
        <f t="shared" ref="GV574:GV592" si="352">ROUND((GT574),6)</f>
        <v>0</v>
      </c>
      <c r="GW574">
        <v>1</v>
      </c>
      <c r="GX574">
        <f t="shared" ref="GX574:GX592" si="353">ROUND(HC574*I574,2)</f>
        <v>0</v>
      </c>
      <c r="HA574">
        <v>0</v>
      </c>
      <c r="HB574">
        <v>0</v>
      </c>
      <c r="HC574">
        <f t="shared" ref="HC574:HC592" si="354">GV574*GW574</f>
        <v>0</v>
      </c>
      <c r="IK574">
        <v>0</v>
      </c>
    </row>
    <row r="575" spans="1:245" x14ac:dyDescent="0.2">
      <c r="A575">
        <v>17</v>
      </c>
      <c r="B575">
        <v>1</v>
      </c>
      <c r="C575">
        <f>ROW(SmtRes!A162)</f>
        <v>162</v>
      </c>
      <c r="D575">
        <f>ROW(EtalonRes!A158)</f>
        <v>158</v>
      </c>
      <c r="E575" t="s">
        <v>201</v>
      </c>
      <c r="F575" t="s">
        <v>293</v>
      </c>
      <c r="G575" t="s">
        <v>294</v>
      </c>
      <c r="H575" t="s">
        <v>191</v>
      </c>
      <c r="I575">
        <f>ROUND(24.21/100,9)</f>
        <v>0.24210000000000001</v>
      </c>
      <c r="J575">
        <v>0</v>
      </c>
      <c r="O575">
        <f t="shared" si="315"/>
        <v>10156.36</v>
      </c>
      <c r="P575">
        <f t="shared" si="316"/>
        <v>0</v>
      </c>
      <c r="Q575">
        <f t="shared" si="317"/>
        <v>0</v>
      </c>
      <c r="R575">
        <f t="shared" si="318"/>
        <v>0</v>
      </c>
      <c r="S575">
        <f t="shared" si="319"/>
        <v>10156.36</v>
      </c>
      <c r="T575">
        <f t="shared" si="320"/>
        <v>0</v>
      </c>
      <c r="U575">
        <f t="shared" si="321"/>
        <v>53.649360000000001</v>
      </c>
      <c r="V575">
        <f t="shared" si="322"/>
        <v>0</v>
      </c>
      <c r="W575">
        <f t="shared" si="323"/>
        <v>0</v>
      </c>
      <c r="X575">
        <f t="shared" si="324"/>
        <v>7109.45</v>
      </c>
      <c r="Y575">
        <f t="shared" si="325"/>
        <v>1015.64</v>
      </c>
      <c r="AA575">
        <v>55574044</v>
      </c>
      <c r="AB575">
        <f t="shared" si="326"/>
        <v>41951.1</v>
      </c>
      <c r="AC575">
        <f t="shared" si="327"/>
        <v>0</v>
      </c>
      <c r="AD575">
        <f t="shared" si="328"/>
        <v>0</v>
      </c>
      <c r="AE575">
        <f t="shared" si="329"/>
        <v>0</v>
      </c>
      <c r="AF575">
        <f t="shared" si="330"/>
        <v>41951.1</v>
      </c>
      <c r="AG575">
        <f t="shared" si="331"/>
        <v>0</v>
      </c>
      <c r="AH575">
        <f t="shared" si="332"/>
        <v>221.6</v>
      </c>
      <c r="AI575">
        <f t="shared" si="333"/>
        <v>0</v>
      </c>
      <c r="AJ575">
        <f t="shared" si="334"/>
        <v>0</v>
      </c>
      <c r="AK575">
        <v>41951.1</v>
      </c>
      <c r="AL575">
        <v>0</v>
      </c>
      <c r="AM575">
        <v>0</v>
      </c>
      <c r="AN575">
        <v>0</v>
      </c>
      <c r="AO575">
        <v>41951.1</v>
      </c>
      <c r="AP575">
        <v>0</v>
      </c>
      <c r="AQ575">
        <v>221.6</v>
      </c>
      <c r="AR575">
        <v>0</v>
      </c>
      <c r="AS575">
        <v>0</v>
      </c>
      <c r="AT575">
        <v>70</v>
      </c>
      <c r="AU575">
        <v>10</v>
      </c>
      <c r="AV575">
        <v>1</v>
      </c>
      <c r="AW575">
        <v>1</v>
      </c>
      <c r="AZ575">
        <v>1</v>
      </c>
      <c r="BA575">
        <v>1</v>
      </c>
      <c r="BB575">
        <v>1</v>
      </c>
      <c r="BC575">
        <v>1</v>
      </c>
      <c r="BD575" t="s">
        <v>3</v>
      </c>
      <c r="BE575" t="s">
        <v>3</v>
      </c>
      <c r="BF575" t="s">
        <v>3</v>
      </c>
      <c r="BG575" t="s">
        <v>3</v>
      </c>
      <c r="BH575">
        <v>0</v>
      </c>
      <c r="BI575">
        <v>4</v>
      </c>
      <c r="BJ575" t="s">
        <v>295</v>
      </c>
      <c r="BM575">
        <v>0</v>
      </c>
      <c r="BN575">
        <v>0</v>
      </c>
      <c r="BO575" t="s">
        <v>3</v>
      </c>
      <c r="BP575">
        <v>0</v>
      </c>
      <c r="BQ575">
        <v>1</v>
      </c>
      <c r="BR575">
        <v>0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 t="s">
        <v>3</v>
      </c>
      <c r="BZ575">
        <v>70</v>
      </c>
      <c r="CA575">
        <v>10</v>
      </c>
      <c r="CE575">
        <v>0</v>
      </c>
      <c r="CF575">
        <v>0</v>
      </c>
      <c r="CG575">
        <v>0</v>
      </c>
      <c r="CM575">
        <v>0</v>
      </c>
      <c r="CN575" t="s">
        <v>3</v>
      </c>
      <c r="CO575">
        <v>0</v>
      </c>
      <c r="CP575">
        <f t="shared" si="335"/>
        <v>10156.36</v>
      </c>
      <c r="CQ575">
        <f t="shared" si="336"/>
        <v>0</v>
      </c>
      <c r="CR575">
        <f t="shared" si="337"/>
        <v>0</v>
      </c>
      <c r="CS575">
        <f t="shared" si="338"/>
        <v>0</v>
      </c>
      <c r="CT575">
        <f t="shared" si="339"/>
        <v>41951.1</v>
      </c>
      <c r="CU575">
        <f t="shared" si="340"/>
        <v>0</v>
      </c>
      <c r="CV575">
        <f t="shared" si="341"/>
        <v>221.6</v>
      </c>
      <c r="CW575">
        <f t="shared" si="342"/>
        <v>0</v>
      </c>
      <c r="CX575">
        <f t="shared" si="343"/>
        <v>0</v>
      </c>
      <c r="CY575">
        <f t="shared" si="344"/>
        <v>7109.4520000000011</v>
      </c>
      <c r="CZ575">
        <f t="shared" si="345"/>
        <v>1015.6360000000001</v>
      </c>
      <c r="DC575" t="s">
        <v>3</v>
      </c>
      <c r="DD575" t="s">
        <v>3</v>
      </c>
      <c r="DE575" t="s">
        <v>3</v>
      </c>
      <c r="DF575" t="s">
        <v>3</v>
      </c>
      <c r="DG575" t="s">
        <v>3</v>
      </c>
      <c r="DH575" t="s">
        <v>3</v>
      </c>
      <c r="DI575" t="s">
        <v>3</v>
      </c>
      <c r="DJ575" t="s">
        <v>3</v>
      </c>
      <c r="DK575" t="s">
        <v>3</v>
      </c>
      <c r="DL575" t="s">
        <v>3</v>
      </c>
      <c r="DM575" t="s">
        <v>3</v>
      </c>
      <c r="DN575">
        <v>0</v>
      </c>
      <c r="DO575">
        <v>0</v>
      </c>
      <c r="DP575">
        <v>1</v>
      </c>
      <c r="DQ575">
        <v>1</v>
      </c>
      <c r="DU575">
        <v>1007</v>
      </c>
      <c r="DV575" t="s">
        <v>191</v>
      </c>
      <c r="DW575" t="s">
        <v>191</v>
      </c>
      <c r="DX575">
        <v>100</v>
      </c>
      <c r="EE575">
        <v>55317522</v>
      </c>
      <c r="EF575">
        <v>1</v>
      </c>
      <c r="EG575" t="s">
        <v>19</v>
      </c>
      <c r="EH575">
        <v>0</v>
      </c>
      <c r="EI575" t="s">
        <v>3</v>
      </c>
      <c r="EJ575">
        <v>4</v>
      </c>
      <c r="EK575">
        <v>0</v>
      </c>
      <c r="EL575" t="s">
        <v>20</v>
      </c>
      <c r="EM575" t="s">
        <v>21</v>
      </c>
      <c r="EO575" t="s">
        <v>3</v>
      </c>
      <c r="EQ575">
        <v>0</v>
      </c>
      <c r="ER575">
        <v>41951.1</v>
      </c>
      <c r="ES575">
        <v>0</v>
      </c>
      <c r="ET575">
        <v>0</v>
      </c>
      <c r="EU575">
        <v>0</v>
      </c>
      <c r="EV575">
        <v>41951.1</v>
      </c>
      <c r="EW575">
        <v>221.6</v>
      </c>
      <c r="EX575">
        <v>0</v>
      </c>
      <c r="EY575">
        <v>0</v>
      </c>
      <c r="FQ575">
        <v>0</v>
      </c>
      <c r="FR575">
        <f t="shared" si="346"/>
        <v>0</v>
      </c>
      <c r="FS575">
        <v>0</v>
      </c>
      <c r="FX575">
        <v>70</v>
      </c>
      <c r="FY575">
        <v>10</v>
      </c>
      <c r="GA575" t="s">
        <v>3</v>
      </c>
      <c r="GD575">
        <v>0</v>
      </c>
      <c r="GF575">
        <v>-1364276845</v>
      </c>
      <c r="GG575">
        <v>2</v>
      </c>
      <c r="GH575">
        <v>1</v>
      </c>
      <c r="GI575">
        <v>-2</v>
      </c>
      <c r="GJ575">
        <v>0</v>
      </c>
      <c r="GK575">
        <f>ROUND(R575*(R12)/100,2)</f>
        <v>0</v>
      </c>
      <c r="GL575">
        <f t="shared" si="347"/>
        <v>0</v>
      </c>
      <c r="GM575">
        <f t="shared" si="348"/>
        <v>18281.45</v>
      </c>
      <c r="GN575">
        <f t="shared" si="349"/>
        <v>0</v>
      </c>
      <c r="GO575">
        <f t="shared" si="350"/>
        <v>0</v>
      </c>
      <c r="GP575">
        <f t="shared" si="351"/>
        <v>18281.45</v>
      </c>
      <c r="GR575">
        <v>0</v>
      </c>
      <c r="GS575">
        <v>3</v>
      </c>
      <c r="GT575">
        <v>0</v>
      </c>
      <c r="GU575" t="s">
        <v>3</v>
      </c>
      <c r="GV575">
        <f t="shared" si="352"/>
        <v>0</v>
      </c>
      <c r="GW575">
        <v>1</v>
      </c>
      <c r="GX575">
        <f t="shared" si="353"/>
        <v>0</v>
      </c>
      <c r="HA575">
        <v>0</v>
      </c>
      <c r="HB575">
        <v>0</v>
      </c>
      <c r="HC575">
        <f t="shared" si="354"/>
        <v>0</v>
      </c>
      <c r="IK575">
        <v>0</v>
      </c>
    </row>
    <row r="576" spans="1:245" x14ac:dyDescent="0.2">
      <c r="A576">
        <v>17</v>
      </c>
      <c r="B576">
        <v>1</v>
      </c>
      <c r="C576">
        <f>ROW(SmtRes!A163)</f>
        <v>163</v>
      </c>
      <c r="D576">
        <f>ROW(EtalonRes!A159)</f>
        <v>159</v>
      </c>
      <c r="E576" t="s">
        <v>205</v>
      </c>
      <c r="F576" t="s">
        <v>296</v>
      </c>
      <c r="G576" t="s">
        <v>297</v>
      </c>
      <c r="H576" t="s">
        <v>17</v>
      </c>
      <c r="I576">
        <f>ROUND(1089.45/100,9)</f>
        <v>10.894500000000001</v>
      </c>
      <c r="J576">
        <v>0</v>
      </c>
      <c r="O576">
        <f t="shared" si="315"/>
        <v>3231.31</v>
      </c>
      <c r="P576">
        <f t="shared" si="316"/>
        <v>0</v>
      </c>
      <c r="Q576">
        <f t="shared" si="317"/>
        <v>3231.31</v>
      </c>
      <c r="R576">
        <f t="shared" si="318"/>
        <v>1213.97</v>
      </c>
      <c r="S576">
        <f t="shared" si="319"/>
        <v>0</v>
      </c>
      <c r="T576">
        <f t="shared" si="320"/>
        <v>0</v>
      </c>
      <c r="U576">
        <f t="shared" si="321"/>
        <v>0</v>
      </c>
      <c r="V576">
        <f t="shared" si="322"/>
        <v>0</v>
      </c>
      <c r="W576">
        <f t="shared" si="323"/>
        <v>0</v>
      </c>
      <c r="X576">
        <f t="shared" si="324"/>
        <v>0</v>
      </c>
      <c r="Y576">
        <f t="shared" si="325"/>
        <v>0</v>
      </c>
      <c r="AA576">
        <v>55574044</v>
      </c>
      <c r="AB576">
        <f t="shared" si="326"/>
        <v>296.60000000000002</v>
      </c>
      <c r="AC576">
        <f t="shared" si="327"/>
        <v>0</v>
      </c>
      <c r="AD576">
        <f t="shared" si="328"/>
        <v>296.60000000000002</v>
      </c>
      <c r="AE576">
        <f t="shared" si="329"/>
        <v>111.43</v>
      </c>
      <c r="AF576">
        <f t="shared" si="330"/>
        <v>0</v>
      </c>
      <c r="AG576">
        <f t="shared" si="331"/>
        <v>0</v>
      </c>
      <c r="AH576">
        <f t="shared" si="332"/>
        <v>0</v>
      </c>
      <c r="AI576">
        <f t="shared" si="333"/>
        <v>0</v>
      </c>
      <c r="AJ576">
        <f t="shared" si="334"/>
        <v>0</v>
      </c>
      <c r="AK576">
        <v>296.60000000000002</v>
      </c>
      <c r="AL576">
        <v>0</v>
      </c>
      <c r="AM576">
        <v>296.60000000000002</v>
      </c>
      <c r="AN576">
        <v>111.43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70</v>
      </c>
      <c r="AU576">
        <v>10</v>
      </c>
      <c r="AV576">
        <v>1</v>
      </c>
      <c r="AW576">
        <v>1</v>
      </c>
      <c r="AZ576">
        <v>1</v>
      </c>
      <c r="BA576">
        <v>1</v>
      </c>
      <c r="BB576">
        <v>1</v>
      </c>
      <c r="BC576">
        <v>1</v>
      </c>
      <c r="BD576" t="s">
        <v>3</v>
      </c>
      <c r="BE576" t="s">
        <v>3</v>
      </c>
      <c r="BF576" t="s">
        <v>3</v>
      </c>
      <c r="BG576" t="s">
        <v>3</v>
      </c>
      <c r="BH576">
        <v>0</v>
      </c>
      <c r="BI576">
        <v>4</v>
      </c>
      <c r="BJ576" t="s">
        <v>298</v>
      </c>
      <c r="BM576">
        <v>0</v>
      </c>
      <c r="BN576">
        <v>0</v>
      </c>
      <c r="BO576" t="s">
        <v>3</v>
      </c>
      <c r="BP576">
        <v>0</v>
      </c>
      <c r="BQ576">
        <v>1</v>
      </c>
      <c r="BR576">
        <v>0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 t="s">
        <v>3</v>
      </c>
      <c r="BZ576">
        <v>70</v>
      </c>
      <c r="CA576">
        <v>10</v>
      </c>
      <c r="CE576">
        <v>0</v>
      </c>
      <c r="CF576">
        <v>0</v>
      </c>
      <c r="CG576">
        <v>0</v>
      </c>
      <c r="CM576">
        <v>0</v>
      </c>
      <c r="CN576" t="s">
        <v>3</v>
      </c>
      <c r="CO576">
        <v>0</v>
      </c>
      <c r="CP576">
        <f t="shared" si="335"/>
        <v>3231.31</v>
      </c>
      <c r="CQ576">
        <f t="shared" si="336"/>
        <v>0</v>
      </c>
      <c r="CR576">
        <f t="shared" si="337"/>
        <v>296.60000000000002</v>
      </c>
      <c r="CS576">
        <f t="shared" si="338"/>
        <v>111.43</v>
      </c>
      <c r="CT576">
        <f t="shared" si="339"/>
        <v>0</v>
      </c>
      <c r="CU576">
        <f t="shared" si="340"/>
        <v>0</v>
      </c>
      <c r="CV576">
        <f t="shared" si="341"/>
        <v>0</v>
      </c>
      <c r="CW576">
        <f t="shared" si="342"/>
        <v>0</v>
      </c>
      <c r="CX576">
        <f t="shared" si="343"/>
        <v>0</v>
      </c>
      <c r="CY576">
        <f t="shared" si="344"/>
        <v>0</v>
      </c>
      <c r="CZ576">
        <f t="shared" si="345"/>
        <v>0</v>
      </c>
      <c r="DC576" t="s">
        <v>3</v>
      </c>
      <c r="DD576" t="s">
        <v>3</v>
      </c>
      <c r="DE576" t="s">
        <v>3</v>
      </c>
      <c r="DF576" t="s">
        <v>3</v>
      </c>
      <c r="DG576" t="s">
        <v>3</v>
      </c>
      <c r="DH576" t="s">
        <v>3</v>
      </c>
      <c r="DI576" t="s">
        <v>3</v>
      </c>
      <c r="DJ576" t="s">
        <v>3</v>
      </c>
      <c r="DK576" t="s">
        <v>3</v>
      </c>
      <c r="DL576" t="s">
        <v>3</v>
      </c>
      <c r="DM576" t="s">
        <v>3</v>
      </c>
      <c r="DN576">
        <v>0</v>
      </c>
      <c r="DO576">
        <v>0</v>
      </c>
      <c r="DP576">
        <v>1</v>
      </c>
      <c r="DQ576">
        <v>1</v>
      </c>
      <c r="DU576">
        <v>1005</v>
      </c>
      <c r="DV576" t="s">
        <v>17</v>
      </c>
      <c r="DW576" t="s">
        <v>17</v>
      </c>
      <c r="DX576">
        <v>100</v>
      </c>
      <c r="EE576">
        <v>55317522</v>
      </c>
      <c r="EF576">
        <v>1</v>
      </c>
      <c r="EG576" t="s">
        <v>19</v>
      </c>
      <c r="EH576">
        <v>0</v>
      </c>
      <c r="EI576" t="s">
        <v>3</v>
      </c>
      <c r="EJ576">
        <v>4</v>
      </c>
      <c r="EK576">
        <v>0</v>
      </c>
      <c r="EL576" t="s">
        <v>20</v>
      </c>
      <c r="EM576" t="s">
        <v>21</v>
      </c>
      <c r="EO576" t="s">
        <v>3</v>
      </c>
      <c r="EQ576">
        <v>0</v>
      </c>
      <c r="ER576">
        <v>296.60000000000002</v>
      </c>
      <c r="ES576">
        <v>0</v>
      </c>
      <c r="ET576">
        <v>296.60000000000002</v>
      </c>
      <c r="EU576">
        <v>111.43</v>
      </c>
      <c r="EV576">
        <v>0</v>
      </c>
      <c r="EW576">
        <v>0</v>
      </c>
      <c r="EX576">
        <v>0</v>
      </c>
      <c r="EY576">
        <v>0</v>
      </c>
      <c r="FQ576">
        <v>0</v>
      </c>
      <c r="FR576">
        <f t="shared" si="346"/>
        <v>0</v>
      </c>
      <c r="FS576">
        <v>0</v>
      </c>
      <c r="FX576">
        <v>70</v>
      </c>
      <c r="FY576">
        <v>10</v>
      </c>
      <c r="GA576" t="s">
        <v>3</v>
      </c>
      <c r="GD576">
        <v>0</v>
      </c>
      <c r="GF576">
        <v>728435008</v>
      </c>
      <c r="GG576">
        <v>2</v>
      </c>
      <c r="GH576">
        <v>1</v>
      </c>
      <c r="GI576">
        <v>-2</v>
      </c>
      <c r="GJ576">
        <v>0</v>
      </c>
      <c r="GK576">
        <f>ROUND(R576*(R12)/100,2)</f>
        <v>1311.09</v>
      </c>
      <c r="GL576">
        <f t="shared" si="347"/>
        <v>0</v>
      </c>
      <c r="GM576">
        <f t="shared" si="348"/>
        <v>4542.3999999999996</v>
      </c>
      <c r="GN576">
        <f t="shared" si="349"/>
        <v>0</v>
      </c>
      <c r="GO576">
        <f t="shared" si="350"/>
        <v>0</v>
      </c>
      <c r="GP576">
        <f t="shared" si="351"/>
        <v>4542.3999999999996</v>
      </c>
      <c r="GR576">
        <v>0</v>
      </c>
      <c r="GS576">
        <v>3</v>
      </c>
      <c r="GT576">
        <v>0</v>
      </c>
      <c r="GU576" t="s">
        <v>3</v>
      </c>
      <c r="GV576">
        <f t="shared" si="352"/>
        <v>0</v>
      </c>
      <c r="GW576">
        <v>1</v>
      </c>
      <c r="GX576">
        <f t="shared" si="353"/>
        <v>0</v>
      </c>
      <c r="HA576">
        <v>0</v>
      </c>
      <c r="HB576">
        <v>0</v>
      </c>
      <c r="HC576">
        <f t="shared" si="354"/>
        <v>0</v>
      </c>
      <c r="IK576">
        <v>0</v>
      </c>
    </row>
    <row r="577" spans="1:245" x14ac:dyDescent="0.2">
      <c r="A577">
        <v>17</v>
      </c>
      <c r="B577">
        <v>1</v>
      </c>
      <c r="C577">
        <f>ROW(SmtRes!A171)</f>
        <v>171</v>
      </c>
      <c r="D577">
        <f>ROW(EtalonRes!A167)</f>
        <v>167</v>
      </c>
      <c r="E577" t="s">
        <v>209</v>
      </c>
      <c r="F577" t="s">
        <v>299</v>
      </c>
      <c r="G577" t="s">
        <v>300</v>
      </c>
      <c r="H577" t="s">
        <v>191</v>
      </c>
      <c r="I577">
        <f>ROUND(80.7/100,9)</f>
        <v>0.80700000000000005</v>
      </c>
      <c r="J577">
        <v>0</v>
      </c>
      <c r="O577">
        <f t="shared" si="315"/>
        <v>61222.1</v>
      </c>
      <c r="P577">
        <f t="shared" si="316"/>
        <v>52585.77</v>
      </c>
      <c r="Q577">
        <f t="shared" si="317"/>
        <v>6135</v>
      </c>
      <c r="R577">
        <f t="shared" si="318"/>
        <v>2600.94</v>
      </c>
      <c r="S577">
        <f t="shared" si="319"/>
        <v>2501.33</v>
      </c>
      <c r="T577">
        <f t="shared" si="320"/>
        <v>0</v>
      </c>
      <c r="U577">
        <f t="shared" si="321"/>
        <v>13.36392</v>
      </c>
      <c r="V577">
        <f t="shared" si="322"/>
        <v>0</v>
      </c>
      <c r="W577">
        <f t="shared" si="323"/>
        <v>0</v>
      </c>
      <c r="X577">
        <f t="shared" si="324"/>
        <v>1750.93</v>
      </c>
      <c r="Y577">
        <f t="shared" si="325"/>
        <v>250.13</v>
      </c>
      <c r="AA577">
        <v>55574044</v>
      </c>
      <c r="AB577">
        <f t="shared" si="326"/>
        <v>75863.820000000007</v>
      </c>
      <c r="AC577">
        <f t="shared" si="327"/>
        <v>65162.05</v>
      </c>
      <c r="AD577">
        <f t="shared" si="328"/>
        <v>7602.23</v>
      </c>
      <c r="AE577">
        <f t="shared" si="329"/>
        <v>3222.98</v>
      </c>
      <c r="AF577">
        <f t="shared" si="330"/>
        <v>3099.54</v>
      </c>
      <c r="AG577">
        <f t="shared" si="331"/>
        <v>0</v>
      </c>
      <c r="AH577">
        <f t="shared" si="332"/>
        <v>16.559999999999999</v>
      </c>
      <c r="AI577">
        <f t="shared" si="333"/>
        <v>0</v>
      </c>
      <c r="AJ577">
        <f t="shared" si="334"/>
        <v>0</v>
      </c>
      <c r="AK577">
        <v>75863.820000000007</v>
      </c>
      <c r="AL577">
        <v>65162.05</v>
      </c>
      <c r="AM577">
        <v>7602.23</v>
      </c>
      <c r="AN577">
        <v>3222.98</v>
      </c>
      <c r="AO577">
        <v>3099.54</v>
      </c>
      <c r="AP577">
        <v>0</v>
      </c>
      <c r="AQ577">
        <v>16.559999999999999</v>
      </c>
      <c r="AR577">
        <v>0</v>
      </c>
      <c r="AS577">
        <v>0</v>
      </c>
      <c r="AT577">
        <v>70</v>
      </c>
      <c r="AU577">
        <v>10</v>
      </c>
      <c r="AV577">
        <v>1</v>
      </c>
      <c r="AW577">
        <v>1</v>
      </c>
      <c r="AZ577">
        <v>1</v>
      </c>
      <c r="BA577">
        <v>1</v>
      </c>
      <c r="BB577">
        <v>1</v>
      </c>
      <c r="BC577">
        <v>1</v>
      </c>
      <c r="BD577" t="s">
        <v>3</v>
      </c>
      <c r="BE577" t="s">
        <v>3</v>
      </c>
      <c r="BF577" t="s">
        <v>3</v>
      </c>
      <c r="BG577" t="s">
        <v>3</v>
      </c>
      <c r="BH577">
        <v>0</v>
      </c>
      <c r="BI577">
        <v>4</v>
      </c>
      <c r="BJ577" t="s">
        <v>301</v>
      </c>
      <c r="BM577">
        <v>0</v>
      </c>
      <c r="BN577">
        <v>0</v>
      </c>
      <c r="BO577" t="s">
        <v>3</v>
      </c>
      <c r="BP577">
        <v>0</v>
      </c>
      <c r="BQ577">
        <v>1</v>
      </c>
      <c r="BR577">
        <v>0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 t="s">
        <v>3</v>
      </c>
      <c r="BZ577">
        <v>70</v>
      </c>
      <c r="CA577">
        <v>10</v>
      </c>
      <c r="CE577">
        <v>0</v>
      </c>
      <c r="CF577">
        <v>0</v>
      </c>
      <c r="CG577">
        <v>0</v>
      </c>
      <c r="CM577">
        <v>0</v>
      </c>
      <c r="CN577" t="s">
        <v>3</v>
      </c>
      <c r="CO577">
        <v>0</v>
      </c>
      <c r="CP577">
        <f t="shared" si="335"/>
        <v>61222.1</v>
      </c>
      <c r="CQ577">
        <f t="shared" si="336"/>
        <v>65162.05</v>
      </c>
      <c r="CR577">
        <f t="shared" si="337"/>
        <v>7602.23</v>
      </c>
      <c r="CS577">
        <f t="shared" si="338"/>
        <v>3222.98</v>
      </c>
      <c r="CT577">
        <f t="shared" si="339"/>
        <v>3099.54</v>
      </c>
      <c r="CU577">
        <f t="shared" si="340"/>
        <v>0</v>
      </c>
      <c r="CV577">
        <f t="shared" si="341"/>
        <v>16.559999999999999</v>
      </c>
      <c r="CW577">
        <f t="shared" si="342"/>
        <v>0</v>
      </c>
      <c r="CX577">
        <f t="shared" si="343"/>
        <v>0</v>
      </c>
      <c r="CY577">
        <f t="shared" si="344"/>
        <v>1750.931</v>
      </c>
      <c r="CZ577">
        <f t="shared" si="345"/>
        <v>250.13299999999998</v>
      </c>
      <c r="DC577" t="s">
        <v>3</v>
      </c>
      <c r="DD577" t="s">
        <v>3</v>
      </c>
      <c r="DE577" t="s">
        <v>3</v>
      </c>
      <c r="DF577" t="s">
        <v>3</v>
      </c>
      <c r="DG577" t="s">
        <v>3</v>
      </c>
      <c r="DH577" t="s">
        <v>3</v>
      </c>
      <c r="DI577" t="s">
        <v>3</v>
      </c>
      <c r="DJ577" t="s">
        <v>3</v>
      </c>
      <c r="DK577" t="s">
        <v>3</v>
      </c>
      <c r="DL577" t="s">
        <v>3</v>
      </c>
      <c r="DM577" t="s">
        <v>3</v>
      </c>
      <c r="DN577">
        <v>0</v>
      </c>
      <c r="DO577">
        <v>0</v>
      </c>
      <c r="DP577">
        <v>1</v>
      </c>
      <c r="DQ577">
        <v>1</v>
      </c>
      <c r="DU577">
        <v>1007</v>
      </c>
      <c r="DV577" t="s">
        <v>191</v>
      </c>
      <c r="DW577" t="s">
        <v>191</v>
      </c>
      <c r="DX577">
        <v>100</v>
      </c>
      <c r="EE577">
        <v>55317522</v>
      </c>
      <c r="EF577">
        <v>1</v>
      </c>
      <c r="EG577" t="s">
        <v>19</v>
      </c>
      <c r="EH577">
        <v>0</v>
      </c>
      <c r="EI577" t="s">
        <v>3</v>
      </c>
      <c r="EJ577">
        <v>4</v>
      </c>
      <c r="EK577">
        <v>0</v>
      </c>
      <c r="EL577" t="s">
        <v>20</v>
      </c>
      <c r="EM577" t="s">
        <v>21</v>
      </c>
      <c r="EO577" t="s">
        <v>3</v>
      </c>
      <c r="EQ577">
        <v>0</v>
      </c>
      <c r="ER577">
        <v>75863.820000000007</v>
      </c>
      <c r="ES577">
        <v>65162.05</v>
      </c>
      <c r="ET577">
        <v>7602.23</v>
      </c>
      <c r="EU577">
        <v>3222.98</v>
      </c>
      <c r="EV577">
        <v>3099.54</v>
      </c>
      <c r="EW577">
        <v>16.559999999999999</v>
      </c>
      <c r="EX577">
        <v>0</v>
      </c>
      <c r="EY577">
        <v>0</v>
      </c>
      <c r="FQ577">
        <v>0</v>
      </c>
      <c r="FR577">
        <f t="shared" si="346"/>
        <v>0</v>
      </c>
      <c r="FS577">
        <v>0</v>
      </c>
      <c r="FX577">
        <v>70</v>
      </c>
      <c r="FY577">
        <v>10</v>
      </c>
      <c r="GA577" t="s">
        <v>3</v>
      </c>
      <c r="GD577">
        <v>0</v>
      </c>
      <c r="GF577">
        <v>438481430</v>
      </c>
      <c r="GG577">
        <v>2</v>
      </c>
      <c r="GH577">
        <v>1</v>
      </c>
      <c r="GI577">
        <v>-2</v>
      </c>
      <c r="GJ577">
        <v>0</v>
      </c>
      <c r="GK577">
        <f>ROUND(R577*(R12)/100,2)</f>
        <v>2809.02</v>
      </c>
      <c r="GL577">
        <f t="shared" si="347"/>
        <v>0</v>
      </c>
      <c r="GM577">
        <f t="shared" si="348"/>
        <v>66032.179999999993</v>
      </c>
      <c r="GN577">
        <f t="shared" si="349"/>
        <v>0</v>
      </c>
      <c r="GO577">
        <f t="shared" si="350"/>
        <v>0</v>
      </c>
      <c r="GP577">
        <f t="shared" si="351"/>
        <v>66032.179999999993</v>
      </c>
      <c r="GR577">
        <v>0</v>
      </c>
      <c r="GS577">
        <v>3</v>
      </c>
      <c r="GT577">
        <v>0</v>
      </c>
      <c r="GU577" t="s">
        <v>3</v>
      </c>
      <c r="GV577">
        <f t="shared" si="352"/>
        <v>0</v>
      </c>
      <c r="GW577">
        <v>1</v>
      </c>
      <c r="GX577">
        <f t="shared" si="353"/>
        <v>0</v>
      </c>
      <c r="HA577">
        <v>0</v>
      </c>
      <c r="HB577">
        <v>0</v>
      </c>
      <c r="HC577">
        <f t="shared" si="354"/>
        <v>0</v>
      </c>
      <c r="IK577">
        <v>0</v>
      </c>
    </row>
    <row r="578" spans="1:245" x14ac:dyDescent="0.2">
      <c r="A578">
        <v>17</v>
      </c>
      <c r="B578">
        <v>1</v>
      </c>
      <c r="C578">
        <f>ROW(SmtRes!A180)</f>
        <v>180</v>
      </c>
      <c r="D578">
        <f>ROW(EtalonRes!A176)</f>
        <v>176</v>
      </c>
      <c r="E578" t="s">
        <v>217</v>
      </c>
      <c r="F578" t="s">
        <v>302</v>
      </c>
      <c r="G578" t="s">
        <v>303</v>
      </c>
      <c r="H578" t="s">
        <v>191</v>
      </c>
      <c r="I578">
        <f>ROUND(121.05/100,9)</f>
        <v>1.2104999999999999</v>
      </c>
      <c r="J578">
        <v>0</v>
      </c>
      <c r="O578">
        <f t="shared" si="315"/>
        <v>339986.56</v>
      </c>
      <c r="P578">
        <f t="shared" si="316"/>
        <v>269311.13</v>
      </c>
      <c r="Q578">
        <f t="shared" si="317"/>
        <v>65047.45</v>
      </c>
      <c r="R578">
        <f t="shared" si="318"/>
        <v>25680.91</v>
      </c>
      <c r="S578">
        <f t="shared" si="319"/>
        <v>5627.98</v>
      </c>
      <c r="T578">
        <f t="shared" si="320"/>
        <v>0</v>
      </c>
      <c r="U578">
        <f t="shared" si="321"/>
        <v>30.068819999999999</v>
      </c>
      <c r="V578">
        <f t="shared" si="322"/>
        <v>0</v>
      </c>
      <c r="W578">
        <f t="shared" si="323"/>
        <v>0</v>
      </c>
      <c r="X578">
        <f t="shared" si="324"/>
        <v>3939.59</v>
      </c>
      <c r="Y578">
        <f t="shared" si="325"/>
        <v>562.79999999999995</v>
      </c>
      <c r="AA578">
        <v>55574044</v>
      </c>
      <c r="AB578">
        <f t="shared" si="326"/>
        <v>280864.57</v>
      </c>
      <c r="AC578">
        <f t="shared" si="327"/>
        <v>222479.25</v>
      </c>
      <c r="AD578">
        <f t="shared" si="328"/>
        <v>53736.02</v>
      </c>
      <c r="AE578">
        <f t="shared" si="329"/>
        <v>21215.13</v>
      </c>
      <c r="AF578">
        <f t="shared" si="330"/>
        <v>4649.3</v>
      </c>
      <c r="AG578">
        <f t="shared" si="331"/>
        <v>0</v>
      </c>
      <c r="AH578">
        <f t="shared" si="332"/>
        <v>24.84</v>
      </c>
      <c r="AI578">
        <f t="shared" si="333"/>
        <v>0</v>
      </c>
      <c r="AJ578">
        <f t="shared" si="334"/>
        <v>0</v>
      </c>
      <c r="AK578">
        <v>280864.57</v>
      </c>
      <c r="AL578">
        <v>222479.25</v>
      </c>
      <c r="AM578">
        <v>53736.02</v>
      </c>
      <c r="AN578">
        <v>21215.13</v>
      </c>
      <c r="AO578">
        <v>4649.3</v>
      </c>
      <c r="AP578">
        <v>0</v>
      </c>
      <c r="AQ578">
        <v>24.84</v>
      </c>
      <c r="AR578">
        <v>0</v>
      </c>
      <c r="AS578">
        <v>0</v>
      </c>
      <c r="AT578">
        <v>70</v>
      </c>
      <c r="AU578">
        <v>10</v>
      </c>
      <c r="AV578">
        <v>1</v>
      </c>
      <c r="AW578">
        <v>1</v>
      </c>
      <c r="AZ578">
        <v>1</v>
      </c>
      <c r="BA578">
        <v>1</v>
      </c>
      <c r="BB578">
        <v>1</v>
      </c>
      <c r="BC578">
        <v>1</v>
      </c>
      <c r="BD578" t="s">
        <v>3</v>
      </c>
      <c r="BE578" t="s">
        <v>3</v>
      </c>
      <c r="BF578" t="s">
        <v>3</v>
      </c>
      <c r="BG578" t="s">
        <v>3</v>
      </c>
      <c r="BH578">
        <v>0</v>
      </c>
      <c r="BI578">
        <v>4</v>
      </c>
      <c r="BJ578" t="s">
        <v>304</v>
      </c>
      <c r="BM578">
        <v>0</v>
      </c>
      <c r="BN578">
        <v>0</v>
      </c>
      <c r="BO578" t="s">
        <v>3</v>
      </c>
      <c r="BP578">
        <v>0</v>
      </c>
      <c r="BQ578">
        <v>1</v>
      </c>
      <c r="BR578">
        <v>0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 t="s">
        <v>3</v>
      </c>
      <c r="BZ578">
        <v>70</v>
      </c>
      <c r="CA578">
        <v>10</v>
      </c>
      <c r="CE578">
        <v>0</v>
      </c>
      <c r="CF578">
        <v>0</v>
      </c>
      <c r="CG578">
        <v>0</v>
      </c>
      <c r="CM578">
        <v>0</v>
      </c>
      <c r="CN578" t="s">
        <v>3</v>
      </c>
      <c r="CO578">
        <v>0</v>
      </c>
      <c r="CP578">
        <f t="shared" si="335"/>
        <v>339986.56</v>
      </c>
      <c r="CQ578">
        <f t="shared" si="336"/>
        <v>222479.25</v>
      </c>
      <c r="CR578">
        <f t="shared" si="337"/>
        <v>53736.02</v>
      </c>
      <c r="CS578">
        <f t="shared" si="338"/>
        <v>21215.13</v>
      </c>
      <c r="CT578">
        <f t="shared" si="339"/>
        <v>4649.3</v>
      </c>
      <c r="CU578">
        <f t="shared" si="340"/>
        <v>0</v>
      </c>
      <c r="CV578">
        <f t="shared" si="341"/>
        <v>24.84</v>
      </c>
      <c r="CW578">
        <f t="shared" si="342"/>
        <v>0</v>
      </c>
      <c r="CX578">
        <f t="shared" si="343"/>
        <v>0</v>
      </c>
      <c r="CY578">
        <f t="shared" si="344"/>
        <v>3939.5859999999998</v>
      </c>
      <c r="CZ578">
        <f t="shared" si="345"/>
        <v>562.798</v>
      </c>
      <c r="DC578" t="s">
        <v>3</v>
      </c>
      <c r="DD578" t="s">
        <v>3</v>
      </c>
      <c r="DE578" t="s">
        <v>3</v>
      </c>
      <c r="DF578" t="s">
        <v>3</v>
      </c>
      <c r="DG578" t="s">
        <v>3</v>
      </c>
      <c r="DH578" t="s">
        <v>3</v>
      </c>
      <c r="DI578" t="s">
        <v>3</v>
      </c>
      <c r="DJ578" t="s">
        <v>3</v>
      </c>
      <c r="DK578" t="s">
        <v>3</v>
      </c>
      <c r="DL578" t="s">
        <v>3</v>
      </c>
      <c r="DM578" t="s">
        <v>3</v>
      </c>
      <c r="DN578">
        <v>0</v>
      </c>
      <c r="DO578">
        <v>0</v>
      </c>
      <c r="DP578">
        <v>1</v>
      </c>
      <c r="DQ578">
        <v>1</v>
      </c>
      <c r="DU578">
        <v>1007</v>
      </c>
      <c r="DV578" t="s">
        <v>191</v>
      </c>
      <c r="DW578" t="s">
        <v>191</v>
      </c>
      <c r="DX578">
        <v>100</v>
      </c>
      <c r="EE578">
        <v>55317522</v>
      </c>
      <c r="EF578">
        <v>1</v>
      </c>
      <c r="EG578" t="s">
        <v>19</v>
      </c>
      <c r="EH578">
        <v>0</v>
      </c>
      <c r="EI578" t="s">
        <v>3</v>
      </c>
      <c r="EJ578">
        <v>4</v>
      </c>
      <c r="EK578">
        <v>0</v>
      </c>
      <c r="EL578" t="s">
        <v>20</v>
      </c>
      <c r="EM578" t="s">
        <v>21</v>
      </c>
      <c r="EO578" t="s">
        <v>3</v>
      </c>
      <c r="EQ578">
        <v>0</v>
      </c>
      <c r="ER578">
        <v>280864.57</v>
      </c>
      <c r="ES578">
        <v>222479.25</v>
      </c>
      <c r="ET578">
        <v>53736.02</v>
      </c>
      <c r="EU578">
        <v>21215.13</v>
      </c>
      <c r="EV578">
        <v>4649.3</v>
      </c>
      <c r="EW578">
        <v>24.84</v>
      </c>
      <c r="EX578">
        <v>0</v>
      </c>
      <c r="EY578">
        <v>0</v>
      </c>
      <c r="FQ578">
        <v>0</v>
      </c>
      <c r="FR578">
        <f t="shared" si="346"/>
        <v>0</v>
      </c>
      <c r="FS578">
        <v>0</v>
      </c>
      <c r="FX578">
        <v>70</v>
      </c>
      <c r="FY578">
        <v>10</v>
      </c>
      <c r="GA578" t="s">
        <v>3</v>
      </c>
      <c r="GD578">
        <v>0</v>
      </c>
      <c r="GF578">
        <v>1382850524</v>
      </c>
      <c r="GG578">
        <v>2</v>
      </c>
      <c r="GH578">
        <v>1</v>
      </c>
      <c r="GI578">
        <v>-2</v>
      </c>
      <c r="GJ578">
        <v>0</v>
      </c>
      <c r="GK578">
        <f>ROUND(R578*(R12)/100,2)</f>
        <v>27735.38</v>
      </c>
      <c r="GL578">
        <f t="shared" si="347"/>
        <v>0</v>
      </c>
      <c r="GM578">
        <f t="shared" si="348"/>
        <v>372224.33</v>
      </c>
      <c r="GN578">
        <f t="shared" si="349"/>
        <v>0</v>
      </c>
      <c r="GO578">
        <f t="shared" si="350"/>
        <v>0</v>
      </c>
      <c r="GP578">
        <f t="shared" si="351"/>
        <v>372224.33</v>
      </c>
      <c r="GR578">
        <v>0</v>
      </c>
      <c r="GS578">
        <v>3</v>
      </c>
      <c r="GT578">
        <v>0</v>
      </c>
      <c r="GU578" t="s">
        <v>3</v>
      </c>
      <c r="GV578">
        <f t="shared" si="352"/>
        <v>0</v>
      </c>
      <c r="GW578">
        <v>1</v>
      </c>
      <c r="GX578">
        <f t="shared" si="353"/>
        <v>0</v>
      </c>
      <c r="HA578">
        <v>0</v>
      </c>
      <c r="HB578">
        <v>0</v>
      </c>
      <c r="HC578">
        <f t="shared" si="354"/>
        <v>0</v>
      </c>
      <c r="IK578">
        <v>0</v>
      </c>
    </row>
    <row r="579" spans="1:245" x14ac:dyDescent="0.2">
      <c r="A579">
        <v>17</v>
      </c>
      <c r="B579">
        <v>1</v>
      </c>
      <c r="C579">
        <f>ROW(SmtRes!A185)</f>
        <v>185</v>
      </c>
      <c r="D579">
        <f>ROW(EtalonRes!A180)</f>
        <v>180</v>
      </c>
      <c r="E579" t="s">
        <v>224</v>
      </c>
      <c r="F579" t="s">
        <v>133</v>
      </c>
      <c r="G579" t="s">
        <v>305</v>
      </c>
      <c r="H579" t="s">
        <v>17</v>
      </c>
      <c r="I579">
        <f>ROUND(807/100,9)</f>
        <v>8.07</v>
      </c>
      <c r="J579">
        <v>0</v>
      </c>
      <c r="O579">
        <f t="shared" si="315"/>
        <v>246202.78</v>
      </c>
      <c r="P579">
        <f t="shared" si="316"/>
        <v>207987.95</v>
      </c>
      <c r="Q579">
        <f t="shared" si="317"/>
        <v>13176.53</v>
      </c>
      <c r="R579">
        <f t="shared" si="318"/>
        <v>7463.06</v>
      </c>
      <c r="S579">
        <f t="shared" si="319"/>
        <v>25038.3</v>
      </c>
      <c r="T579">
        <f t="shared" si="320"/>
        <v>0</v>
      </c>
      <c r="U579">
        <f t="shared" si="321"/>
        <v>109.5099</v>
      </c>
      <c r="V579">
        <f t="shared" si="322"/>
        <v>0</v>
      </c>
      <c r="W579">
        <f t="shared" si="323"/>
        <v>0</v>
      </c>
      <c r="X579">
        <f t="shared" si="324"/>
        <v>17526.810000000001</v>
      </c>
      <c r="Y579">
        <f t="shared" si="325"/>
        <v>2503.83</v>
      </c>
      <c r="AA579">
        <v>55574044</v>
      </c>
      <c r="AB579">
        <f t="shared" si="326"/>
        <v>30508.400000000001</v>
      </c>
      <c r="AC579">
        <f t="shared" si="327"/>
        <v>25772.98</v>
      </c>
      <c r="AD579">
        <f t="shared" si="328"/>
        <v>1632.78</v>
      </c>
      <c r="AE579">
        <f t="shared" si="329"/>
        <v>924.79</v>
      </c>
      <c r="AF579">
        <f t="shared" si="330"/>
        <v>3102.64</v>
      </c>
      <c r="AG579">
        <f t="shared" si="331"/>
        <v>0</v>
      </c>
      <c r="AH579">
        <f t="shared" si="332"/>
        <v>13.57</v>
      </c>
      <c r="AI579">
        <f t="shared" si="333"/>
        <v>0</v>
      </c>
      <c r="AJ579">
        <f t="shared" si="334"/>
        <v>0</v>
      </c>
      <c r="AK579">
        <v>30508.400000000001</v>
      </c>
      <c r="AL579">
        <v>25772.98</v>
      </c>
      <c r="AM579">
        <v>1632.78</v>
      </c>
      <c r="AN579">
        <v>924.79</v>
      </c>
      <c r="AO579">
        <v>3102.64</v>
      </c>
      <c r="AP579">
        <v>0</v>
      </c>
      <c r="AQ579">
        <v>13.57</v>
      </c>
      <c r="AR579">
        <v>0</v>
      </c>
      <c r="AS579">
        <v>0</v>
      </c>
      <c r="AT579">
        <v>70</v>
      </c>
      <c r="AU579">
        <v>10</v>
      </c>
      <c r="AV579">
        <v>1</v>
      </c>
      <c r="AW579">
        <v>1</v>
      </c>
      <c r="AZ579">
        <v>1</v>
      </c>
      <c r="BA579">
        <v>1</v>
      </c>
      <c r="BB579">
        <v>1</v>
      </c>
      <c r="BC579">
        <v>1</v>
      </c>
      <c r="BD579" t="s">
        <v>3</v>
      </c>
      <c r="BE579" t="s">
        <v>3</v>
      </c>
      <c r="BF579" t="s">
        <v>3</v>
      </c>
      <c r="BG579" t="s">
        <v>3</v>
      </c>
      <c r="BH579">
        <v>0</v>
      </c>
      <c r="BI579">
        <v>4</v>
      </c>
      <c r="BJ579" t="s">
        <v>135</v>
      </c>
      <c r="BM579">
        <v>0</v>
      </c>
      <c r="BN579">
        <v>0</v>
      </c>
      <c r="BO579" t="s">
        <v>3</v>
      </c>
      <c r="BP579">
        <v>0</v>
      </c>
      <c r="BQ579">
        <v>1</v>
      </c>
      <c r="BR579">
        <v>0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 t="s">
        <v>3</v>
      </c>
      <c r="BZ579">
        <v>70</v>
      </c>
      <c r="CA579">
        <v>10</v>
      </c>
      <c r="CE579">
        <v>0</v>
      </c>
      <c r="CF579">
        <v>0</v>
      </c>
      <c r="CG579">
        <v>0</v>
      </c>
      <c r="CM579">
        <v>0</v>
      </c>
      <c r="CN579" t="s">
        <v>3</v>
      </c>
      <c r="CO579">
        <v>0</v>
      </c>
      <c r="CP579">
        <f t="shared" si="335"/>
        <v>246202.78</v>
      </c>
      <c r="CQ579">
        <f t="shared" si="336"/>
        <v>25772.98</v>
      </c>
      <c r="CR579">
        <f t="shared" si="337"/>
        <v>1632.78</v>
      </c>
      <c r="CS579">
        <f t="shared" si="338"/>
        <v>924.79</v>
      </c>
      <c r="CT579">
        <f t="shared" si="339"/>
        <v>3102.64</v>
      </c>
      <c r="CU579">
        <f t="shared" si="340"/>
        <v>0</v>
      </c>
      <c r="CV579">
        <f t="shared" si="341"/>
        <v>13.57</v>
      </c>
      <c r="CW579">
        <f t="shared" si="342"/>
        <v>0</v>
      </c>
      <c r="CX579">
        <f t="shared" si="343"/>
        <v>0</v>
      </c>
      <c r="CY579">
        <f t="shared" si="344"/>
        <v>17526.810000000001</v>
      </c>
      <c r="CZ579">
        <f t="shared" si="345"/>
        <v>2503.83</v>
      </c>
      <c r="DC579" t="s">
        <v>3</v>
      </c>
      <c r="DD579" t="s">
        <v>3</v>
      </c>
      <c r="DE579" t="s">
        <v>3</v>
      </c>
      <c r="DF579" t="s">
        <v>3</v>
      </c>
      <c r="DG579" t="s">
        <v>3</v>
      </c>
      <c r="DH579" t="s">
        <v>3</v>
      </c>
      <c r="DI579" t="s">
        <v>3</v>
      </c>
      <c r="DJ579" t="s">
        <v>3</v>
      </c>
      <c r="DK579" t="s">
        <v>3</v>
      </c>
      <c r="DL579" t="s">
        <v>3</v>
      </c>
      <c r="DM579" t="s">
        <v>3</v>
      </c>
      <c r="DN579">
        <v>0</v>
      </c>
      <c r="DO579">
        <v>0</v>
      </c>
      <c r="DP579">
        <v>1</v>
      </c>
      <c r="DQ579">
        <v>1</v>
      </c>
      <c r="DU579">
        <v>1005</v>
      </c>
      <c r="DV579" t="s">
        <v>17</v>
      </c>
      <c r="DW579" t="s">
        <v>17</v>
      </c>
      <c r="DX579">
        <v>100</v>
      </c>
      <c r="EE579">
        <v>55317522</v>
      </c>
      <c r="EF579">
        <v>1</v>
      </c>
      <c r="EG579" t="s">
        <v>19</v>
      </c>
      <c r="EH579">
        <v>0</v>
      </c>
      <c r="EI579" t="s">
        <v>3</v>
      </c>
      <c r="EJ579">
        <v>4</v>
      </c>
      <c r="EK579">
        <v>0</v>
      </c>
      <c r="EL579" t="s">
        <v>20</v>
      </c>
      <c r="EM579" t="s">
        <v>21</v>
      </c>
      <c r="EO579" t="s">
        <v>3</v>
      </c>
      <c r="EQ579">
        <v>0</v>
      </c>
      <c r="ER579">
        <v>30508.400000000001</v>
      </c>
      <c r="ES579">
        <v>25772.98</v>
      </c>
      <c r="ET579">
        <v>1632.78</v>
      </c>
      <c r="EU579">
        <v>924.79</v>
      </c>
      <c r="EV579">
        <v>3102.64</v>
      </c>
      <c r="EW579">
        <v>13.57</v>
      </c>
      <c r="EX579">
        <v>0</v>
      </c>
      <c r="EY579">
        <v>0</v>
      </c>
      <c r="FQ579">
        <v>0</v>
      </c>
      <c r="FR579">
        <f t="shared" si="346"/>
        <v>0</v>
      </c>
      <c r="FS579">
        <v>0</v>
      </c>
      <c r="FX579">
        <v>70</v>
      </c>
      <c r="FY579">
        <v>10</v>
      </c>
      <c r="GA579" t="s">
        <v>3</v>
      </c>
      <c r="GD579">
        <v>0</v>
      </c>
      <c r="GF579">
        <v>-227556053</v>
      </c>
      <c r="GG579">
        <v>2</v>
      </c>
      <c r="GH579">
        <v>1</v>
      </c>
      <c r="GI579">
        <v>-2</v>
      </c>
      <c r="GJ579">
        <v>0</v>
      </c>
      <c r="GK579">
        <f>ROUND(R579*(R12)/100,2)</f>
        <v>8060.1</v>
      </c>
      <c r="GL579">
        <f t="shared" si="347"/>
        <v>0</v>
      </c>
      <c r="GM579">
        <f t="shared" si="348"/>
        <v>274293.52</v>
      </c>
      <c r="GN579">
        <f t="shared" si="349"/>
        <v>0</v>
      </c>
      <c r="GO579">
        <f t="shared" si="350"/>
        <v>0</v>
      </c>
      <c r="GP579">
        <f t="shared" si="351"/>
        <v>274293.52</v>
      </c>
      <c r="GR579">
        <v>0</v>
      </c>
      <c r="GS579">
        <v>3</v>
      </c>
      <c r="GT579">
        <v>0</v>
      </c>
      <c r="GU579" t="s">
        <v>3</v>
      </c>
      <c r="GV579">
        <f t="shared" si="352"/>
        <v>0</v>
      </c>
      <c r="GW579">
        <v>1</v>
      </c>
      <c r="GX579">
        <f t="shared" si="353"/>
        <v>0</v>
      </c>
      <c r="HA579">
        <v>0</v>
      </c>
      <c r="HB579">
        <v>0</v>
      </c>
      <c r="HC579">
        <f t="shared" si="354"/>
        <v>0</v>
      </c>
      <c r="IK579">
        <v>0</v>
      </c>
    </row>
    <row r="580" spans="1:245" x14ac:dyDescent="0.2">
      <c r="A580">
        <v>18</v>
      </c>
      <c r="B580">
        <v>1</v>
      </c>
      <c r="C580">
        <v>184</v>
      </c>
      <c r="E580" t="s">
        <v>306</v>
      </c>
      <c r="F580" t="s">
        <v>137</v>
      </c>
      <c r="G580" t="s">
        <v>138</v>
      </c>
      <c r="H580" t="s">
        <v>120</v>
      </c>
      <c r="I580">
        <f>I579*J580</f>
        <v>-77.310599999999994</v>
      </c>
      <c r="J580">
        <v>-9.5799999999999983</v>
      </c>
      <c r="O580">
        <f t="shared" si="315"/>
        <v>-207987.93</v>
      </c>
      <c r="P580">
        <f t="shared" si="316"/>
        <v>-207987.93</v>
      </c>
      <c r="Q580">
        <f t="shared" si="317"/>
        <v>0</v>
      </c>
      <c r="R580">
        <f t="shared" si="318"/>
        <v>0</v>
      </c>
      <c r="S580">
        <f t="shared" si="319"/>
        <v>0</v>
      </c>
      <c r="T580">
        <f t="shared" si="320"/>
        <v>0</v>
      </c>
      <c r="U580">
        <f t="shared" si="321"/>
        <v>0</v>
      </c>
      <c r="V580">
        <f t="shared" si="322"/>
        <v>0</v>
      </c>
      <c r="W580">
        <f t="shared" si="323"/>
        <v>0</v>
      </c>
      <c r="X580">
        <f t="shared" si="324"/>
        <v>0</v>
      </c>
      <c r="Y580">
        <f t="shared" si="325"/>
        <v>0</v>
      </c>
      <c r="AA580">
        <v>55574044</v>
      </c>
      <c r="AB580">
        <f t="shared" si="326"/>
        <v>2690.29</v>
      </c>
      <c r="AC580">
        <f t="shared" si="327"/>
        <v>2690.29</v>
      </c>
      <c r="AD580">
        <f t="shared" si="328"/>
        <v>0</v>
      </c>
      <c r="AE580">
        <f t="shared" si="329"/>
        <v>0</v>
      </c>
      <c r="AF580">
        <f t="shared" si="330"/>
        <v>0</v>
      </c>
      <c r="AG580">
        <f t="shared" si="331"/>
        <v>0</v>
      </c>
      <c r="AH580">
        <f t="shared" si="332"/>
        <v>0</v>
      </c>
      <c r="AI580">
        <f t="shared" si="333"/>
        <v>0</v>
      </c>
      <c r="AJ580">
        <f t="shared" si="334"/>
        <v>0</v>
      </c>
      <c r="AK580">
        <v>2690.29</v>
      </c>
      <c r="AL580">
        <v>2690.29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70</v>
      </c>
      <c r="AU580">
        <v>10</v>
      </c>
      <c r="AV580">
        <v>1</v>
      </c>
      <c r="AW580">
        <v>1</v>
      </c>
      <c r="AZ580">
        <v>1</v>
      </c>
      <c r="BA580">
        <v>1</v>
      </c>
      <c r="BB580">
        <v>1</v>
      </c>
      <c r="BC580">
        <v>1</v>
      </c>
      <c r="BD580" t="s">
        <v>3</v>
      </c>
      <c r="BE580" t="s">
        <v>3</v>
      </c>
      <c r="BF580" t="s">
        <v>3</v>
      </c>
      <c r="BG580" t="s">
        <v>3</v>
      </c>
      <c r="BH580">
        <v>3</v>
      </c>
      <c r="BI580">
        <v>4</v>
      </c>
      <c r="BJ580" t="s">
        <v>139</v>
      </c>
      <c r="BM580">
        <v>0</v>
      </c>
      <c r="BN580">
        <v>0</v>
      </c>
      <c r="BO580" t="s">
        <v>3</v>
      </c>
      <c r="BP580">
        <v>0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 t="s">
        <v>3</v>
      </c>
      <c r="BZ580">
        <v>70</v>
      </c>
      <c r="CA580">
        <v>10</v>
      </c>
      <c r="CE580">
        <v>0</v>
      </c>
      <c r="CF580">
        <v>0</v>
      </c>
      <c r="CG580">
        <v>0</v>
      </c>
      <c r="CM580">
        <v>0</v>
      </c>
      <c r="CN580" t="s">
        <v>3</v>
      </c>
      <c r="CO580">
        <v>0</v>
      </c>
      <c r="CP580">
        <f t="shared" si="335"/>
        <v>-207987.93</v>
      </c>
      <c r="CQ580">
        <f t="shared" si="336"/>
        <v>2690.29</v>
      </c>
      <c r="CR580">
        <f t="shared" si="337"/>
        <v>0</v>
      </c>
      <c r="CS580">
        <f t="shared" si="338"/>
        <v>0</v>
      </c>
      <c r="CT580">
        <f t="shared" si="339"/>
        <v>0</v>
      </c>
      <c r="CU580">
        <f t="shared" si="340"/>
        <v>0</v>
      </c>
      <c r="CV580">
        <f t="shared" si="341"/>
        <v>0</v>
      </c>
      <c r="CW580">
        <f t="shared" si="342"/>
        <v>0</v>
      </c>
      <c r="CX580">
        <f t="shared" si="343"/>
        <v>0</v>
      </c>
      <c r="CY580">
        <f t="shared" si="344"/>
        <v>0</v>
      </c>
      <c r="CZ580">
        <f t="shared" si="345"/>
        <v>0</v>
      </c>
      <c r="DC580" t="s">
        <v>3</v>
      </c>
      <c r="DD580" t="s">
        <v>3</v>
      </c>
      <c r="DE580" t="s">
        <v>3</v>
      </c>
      <c r="DF580" t="s">
        <v>3</v>
      </c>
      <c r="DG580" t="s">
        <v>3</v>
      </c>
      <c r="DH580" t="s">
        <v>3</v>
      </c>
      <c r="DI580" t="s">
        <v>3</v>
      </c>
      <c r="DJ580" t="s">
        <v>3</v>
      </c>
      <c r="DK580" t="s">
        <v>3</v>
      </c>
      <c r="DL580" t="s">
        <v>3</v>
      </c>
      <c r="DM580" t="s">
        <v>3</v>
      </c>
      <c r="DN580">
        <v>0</v>
      </c>
      <c r="DO580">
        <v>0</v>
      </c>
      <c r="DP580">
        <v>1</v>
      </c>
      <c r="DQ580">
        <v>1</v>
      </c>
      <c r="DU580">
        <v>1009</v>
      </c>
      <c r="DV580" t="s">
        <v>120</v>
      </c>
      <c r="DW580" t="s">
        <v>120</v>
      </c>
      <c r="DX580">
        <v>1000</v>
      </c>
      <c r="EE580">
        <v>55317522</v>
      </c>
      <c r="EF580">
        <v>1</v>
      </c>
      <c r="EG580" t="s">
        <v>19</v>
      </c>
      <c r="EH580">
        <v>0</v>
      </c>
      <c r="EI580" t="s">
        <v>3</v>
      </c>
      <c r="EJ580">
        <v>4</v>
      </c>
      <c r="EK580">
        <v>0</v>
      </c>
      <c r="EL580" t="s">
        <v>20</v>
      </c>
      <c r="EM580" t="s">
        <v>21</v>
      </c>
      <c r="EO580" t="s">
        <v>3</v>
      </c>
      <c r="EQ580">
        <v>0</v>
      </c>
      <c r="ER580">
        <v>2690.29</v>
      </c>
      <c r="ES580">
        <v>2690.29</v>
      </c>
      <c r="ET580">
        <v>0</v>
      </c>
      <c r="EU580">
        <v>0</v>
      </c>
      <c r="EV580">
        <v>0</v>
      </c>
      <c r="EW580">
        <v>0</v>
      </c>
      <c r="EX580">
        <v>0</v>
      </c>
      <c r="FQ580">
        <v>0</v>
      </c>
      <c r="FR580">
        <f t="shared" si="346"/>
        <v>0</v>
      </c>
      <c r="FS580">
        <v>0</v>
      </c>
      <c r="FX580">
        <v>70</v>
      </c>
      <c r="FY580">
        <v>10</v>
      </c>
      <c r="GA580" t="s">
        <v>3</v>
      </c>
      <c r="GD580">
        <v>0</v>
      </c>
      <c r="GF580">
        <v>734291692</v>
      </c>
      <c r="GG580">
        <v>2</v>
      </c>
      <c r="GH580">
        <v>1</v>
      </c>
      <c r="GI580">
        <v>-2</v>
      </c>
      <c r="GJ580">
        <v>0</v>
      </c>
      <c r="GK580">
        <f>ROUND(R580*(R12)/100,2)</f>
        <v>0</v>
      </c>
      <c r="GL580">
        <f t="shared" si="347"/>
        <v>0</v>
      </c>
      <c r="GM580">
        <f t="shared" si="348"/>
        <v>-207987.93</v>
      </c>
      <c r="GN580">
        <f t="shared" si="349"/>
        <v>0</v>
      </c>
      <c r="GO580">
        <f t="shared" si="350"/>
        <v>0</v>
      </c>
      <c r="GP580">
        <f t="shared" si="351"/>
        <v>-207987.93</v>
      </c>
      <c r="GR580">
        <v>0</v>
      </c>
      <c r="GS580">
        <v>3</v>
      </c>
      <c r="GT580">
        <v>0</v>
      </c>
      <c r="GU580" t="s">
        <v>3</v>
      </c>
      <c r="GV580">
        <f t="shared" si="352"/>
        <v>0</v>
      </c>
      <c r="GW580">
        <v>1</v>
      </c>
      <c r="GX580">
        <f t="shared" si="353"/>
        <v>0</v>
      </c>
      <c r="HA580">
        <v>0</v>
      </c>
      <c r="HB580">
        <v>0</v>
      </c>
      <c r="HC580">
        <f t="shared" si="354"/>
        <v>0</v>
      </c>
      <c r="IK580">
        <v>0</v>
      </c>
    </row>
    <row r="581" spans="1:245" x14ac:dyDescent="0.2">
      <c r="A581">
        <v>18</v>
      </c>
      <c r="B581">
        <v>1</v>
      </c>
      <c r="C581">
        <v>185</v>
      </c>
      <c r="E581" t="s">
        <v>307</v>
      </c>
      <c r="F581" t="s">
        <v>141</v>
      </c>
      <c r="G581" t="s">
        <v>142</v>
      </c>
      <c r="H581" t="s">
        <v>120</v>
      </c>
      <c r="I581">
        <f>I579*J581</f>
        <v>97.485600000000005</v>
      </c>
      <c r="J581">
        <v>12.08</v>
      </c>
      <c r="O581">
        <f t="shared" si="315"/>
        <v>249835.12</v>
      </c>
      <c r="P581">
        <f t="shared" si="316"/>
        <v>249835.12</v>
      </c>
      <c r="Q581">
        <f t="shared" si="317"/>
        <v>0</v>
      </c>
      <c r="R581">
        <f t="shared" si="318"/>
        <v>0</v>
      </c>
      <c r="S581">
        <f t="shared" si="319"/>
        <v>0</v>
      </c>
      <c r="T581">
        <f t="shared" si="320"/>
        <v>0</v>
      </c>
      <c r="U581">
        <f t="shared" si="321"/>
        <v>0</v>
      </c>
      <c r="V581">
        <f t="shared" si="322"/>
        <v>0</v>
      </c>
      <c r="W581">
        <f t="shared" si="323"/>
        <v>0</v>
      </c>
      <c r="X581">
        <f t="shared" si="324"/>
        <v>0</v>
      </c>
      <c r="Y581">
        <f t="shared" si="325"/>
        <v>0</v>
      </c>
      <c r="AA581">
        <v>55574044</v>
      </c>
      <c r="AB581">
        <f t="shared" si="326"/>
        <v>2562.79</v>
      </c>
      <c r="AC581">
        <f t="shared" si="327"/>
        <v>2562.79</v>
      </c>
      <c r="AD581">
        <f t="shared" si="328"/>
        <v>0</v>
      </c>
      <c r="AE581">
        <f t="shared" si="329"/>
        <v>0</v>
      </c>
      <c r="AF581">
        <f t="shared" si="330"/>
        <v>0</v>
      </c>
      <c r="AG581">
        <f t="shared" si="331"/>
        <v>0</v>
      </c>
      <c r="AH581">
        <f t="shared" si="332"/>
        <v>0</v>
      </c>
      <c r="AI581">
        <f t="shared" si="333"/>
        <v>0</v>
      </c>
      <c r="AJ581">
        <f t="shared" si="334"/>
        <v>0</v>
      </c>
      <c r="AK581">
        <v>2562.79</v>
      </c>
      <c r="AL581">
        <v>2562.79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70</v>
      </c>
      <c r="AU581">
        <v>10</v>
      </c>
      <c r="AV581">
        <v>1</v>
      </c>
      <c r="AW581">
        <v>1</v>
      </c>
      <c r="AZ581">
        <v>1</v>
      </c>
      <c r="BA581">
        <v>1</v>
      </c>
      <c r="BB581">
        <v>1</v>
      </c>
      <c r="BC581">
        <v>1</v>
      </c>
      <c r="BD581" t="s">
        <v>3</v>
      </c>
      <c r="BE581" t="s">
        <v>3</v>
      </c>
      <c r="BF581" t="s">
        <v>3</v>
      </c>
      <c r="BG581" t="s">
        <v>3</v>
      </c>
      <c r="BH581">
        <v>3</v>
      </c>
      <c r="BI581">
        <v>4</v>
      </c>
      <c r="BJ581" t="s">
        <v>143</v>
      </c>
      <c r="BM581">
        <v>0</v>
      </c>
      <c r="BN581">
        <v>0</v>
      </c>
      <c r="BO581" t="s">
        <v>3</v>
      </c>
      <c r="BP581">
        <v>0</v>
      </c>
      <c r="BQ581">
        <v>1</v>
      </c>
      <c r="BR581">
        <v>0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 t="s">
        <v>3</v>
      </c>
      <c r="BZ581">
        <v>70</v>
      </c>
      <c r="CA581">
        <v>10</v>
      </c>
      <c r="CE581">
        <v>0</v>
      </c>
      <c r="CF581">
        <v>0</v>
      </c>
      <c r="CG581">
        <v>0</v>
      </c>
      <c r="CM581">
        <v>0</v>
      </c>
      <c r="CN581" t="s">
        <v>3</v>
      </c>
      <c r="CO581">
        <v>0</v>
      </c>
      <c r="CP581">
        <f t="shared" si="335"/>
        <v>249835.12</v>
      </c>
      <c r="CQ581">
        <f t="shared" si="336"/>
        <v>2562.79</v>
      </c>
      <c r="CR581">
        <f t="shared" si="337"/>
        <v>0</v>
      </c>
      <c r="CS581">
        <f t="shared" si="338"/>
        <v>0</v>
      </c>
      <c r="CT581">
        <f t="shared" si="339"/>
        <v>0</v>
      </c>
      <c r="CU581">
        <f t="shared" si="340"/>
        <v>0</v>
      </c>
      <c r="CV581">
        <f t="shared" si="341"/>
        <v>0</v>
      </c>
      <c r="CW581">
        <f t="shared" si="342"/>
        <v>0</v>
      </c>
      <c r="CX581">
        <f t="shared" si="343"/>
        <v>0</v>
      </c>
      <c r="CY581">
        <f t="shared" si="344"/>
        <v>0</v>
      </c>
      <c r="CZ581">
        <f t="shared" si="345"/>
        <v>0</v>
      </c>
      <c r="DC581" t="s">
        <v>3</v>
      </c>
      <c r="DD581" t="s">
        <v>3</v>
      </c>
      <c r="DE581" t="s">
        <v>3</v>
      </c>
      <c r="DF581" t="s">
        <v>3</v>
      </c>
      <c r="DG581" t="s">
        <v>3</v>
      </c>
      <c r="DH581" t="s">
        <v>3</v>
      </c>
      <c r="DI581" t="s">
        <v>3</v>
      </c>
      <c r="DJ581" t="s">
        <v>3</v>
      </c>
      <c r="DK581" t="s">
        <v>3</v>
      </c>
      <c r="DL581" t="s">
        <v>3</v>
      </c>
      <c r="DM581" t="s">
        <v>3</v>
      </c>
      <c r="DN581">
        <v>0</v>
      </c>
      <c r="DO581">
        <v>0</v>
      </c>
      <c r="DP581">
        <v>1</v>
      </c>
      <c r="DQ581">
        <v>1</v>
      </c>
      <c r="DU581">
        <v>1009</v>
      </c>
      <c r="DV581" t="s">
        <v>120</v>
      </c>
      <c r="DW581" t="s">
        <v>120</v>
      </c>
      <c r="DX581">
        <v>1000</v>
      </c>
      <c r="EE581">
        <v>55317522</v>
      </c>
      <c r="EF581">
        <v>1</v>
      </c>
      <c r="EG581" t="s">
        <v>19</v>
      </c>
      <c r="EH581">
        <v>0</v>
      </c>
      <c r="EI581" t="s">
        <v>3</v>
      </c>
      <c r="EJ581">
        <v>4</v>
      </c>
      <c r="EK581">
        <v>0</v>
      </c>
      <c r="EL581" t="s">
        <v>20</v>
      </c>
      <c r="EM581" t="s">
        <v>21</v>
      </c>
      <c r="EO581" t="s">
        <v>3</v>
      </c>
      <c r="EQ581">
        <v>0</v>
      </c>
      <c r="ER581">
        <v>2562.79</v>
      </c>
      <c r="ES581">
        <v>2562.79</v>
      </c>
      <c r="ET581">
        <v>0</v>
      </c>
      <c r="EU581">
        <v>0</v>
      </c>
      <c r="EV581">
        <v>0</v>
      </c>
      <c r="EW581">
        <v>0</v>
      </c>
      <c r="EX581">
        <v>0</v>
      </c>
      <c r="FQ581">
        <v>0</v>
      </c>
      <c r="FR581">
        <f t="shared" si="346"/>
        <v>0</v>
      </c>
      <c r="FS581">
        <v>0</v>
      </c>
      <c r="FX581">
        <v>70</v>
      </c>
      <c r="FY581">
        <v>10</v>
      </c>
      <c r="GA581" t="s">
        <v>3</v>
      </c>
      <c r="GD581">
        <v>0</v>
      </c>
      <c r="GF581">
        <v>1103439754</v>
      </c>
      <c r="GG581">
        <v>2</v>
      </c>
      <c r="GH581">
        <v>1</v>
      </c>
      <c r="GI581">
        <v>-2</v>
      </c>
      <c r="GJ581">
        <v>0</v>
      </c>
      <c r="GK581">
        <f>ROUND(R581*(R12)/100,2)</f>
        <v>0</v>
      </c>
      <c r="GL581">
        <f t="shared" si="347"/>
        <v>0</v>
      </c>
      <c r="GM581">
        <f t="shared" si="348"/>
        <v>249835.12</v>
      </c>
      <c r="GN581">
        <f t="shared" si="349"/>
        <v>0</v>
      </c>
      <c r="GO581">
        <f t="shared" si="350"/>
        <v>0</v>
      </c>
      <c r="GP581">
        <f t="shared" si="351"/>
        <v>249835.12</v>
      </c>
      <c r="GR581">
        <v>0</v>
      </c>
      <c r="GS581">
        <v>3</v>
      </c>
      <c r="GT581">
        <v>0</v>
      </c>
      <c r="GU581" t="s">
        <v>3</v>
      </c>
      <c r="GV581">
        <f t="shared" si="352"/>
        <v>0</v>
      </c>
      <c r="GW581">
        <v>1</v>
      </c>
      <c r="GX581">
        <f t="shared" si="353"/>
        <v>0</v>
      </c>
      <c r="HA581">
        <v>0</v>
      </c>
      <c r="HB581">
        <v>0</v>
      </c>
      <c r="HC581">
        <f t="shared" si="354"/>
        <v>0</v>
      </c>
      <c r="IK581">
        <v>0</v>
      </c>
    </row>
    <row r="582" spans="1:245" x14ac:dyDescent="0.2">
      <c r="A582">
        <v>17</v>
      </c>
      <c r="B582">
        <v>1</v>
      </c>
      <c r="C582">
        <f>ROW(SmtRes!A196)</f>
        <v>196</v>
      </c>
      <c r="D582">
        <f>ROW(EtalonRes!A190)</f>
        <v>190</v>
      </c>
      <c r="E582" t="s">
        <v>225</v>
      </c>
      <c r="F582" t="s">
        <v>145</v>
      </c>
      <c r="G582" t="s">
        <v>146</v>
      </c>
      <c r="H582" t="s">
        <v>17</v>
      </c>
      <c r="I582">
        <f>ROUND(807/100,9)</f>
        <v>8.07</v>
      </c>
      <c r="J582">
        <v>0</v>
      </c>
      <c r="O582">
        <f t="shared" si="315"/>
        <v>880061.74</v>
      </c>
      <c r="P582">
        <f t="shared" si="316"/>
        <v>826042.13</v>
      </c>
      <c r="Q582">
        <f t="shared" si="317"/>
        <v>21121.21</v>
      </c>
      <c r="R582">
        <f t="shared" si="318"/>
        <v>16652.12</v>
      </c>
      <c r="S582">
        <f t="shared" si="319"/>
        <v>32898.400000000001</v>
      </c>
      <c r="T582">
        <f t="shared" si="320"/>
        <v>0</v>
      </c>
      <c r="U582">
        <f t="shared" si="321"/>
        <v>148.81080000000003</v>
      </c>
      <c r="V582">
        <f t="shared" si="322"/>
        <v>0</v>
      </c>
      <c r="W582">
        <f t="shared" si="323"/>
        <v>0</v>
      </c>
      <c r="X582">
        <f t="shared" si="324"/>
        <v>23028.880000000001</v>
      </c>
      <c r="Y582">
        <f t="shared" si="325"/>
        <v>3289.84</v>
      </c>
      <c r="AA582">
        <v>55574044</v>
      </c>
      <c r="AB582">
        <f t="shared" si="326"/>
        <v>109053.5</v>
      </c>
      <c r="AC582">
        <f t="shared" si="327"/>
        <v>102359.62</v>
      </c>
      <c r="AD582">
        <f t="shared" si="328"/>
        <v>2617.25</v>
      </c>
      <c r="AE582">
        <f t="shared" si="329"/>
        <v>2063.46</v>
      </c>
      <c r="AF582">
        <f t="shared" si="330"/>
        <v>4076.63</v>
      </c>
      <c r="AG582">
        <f t="shared" si="331"/>
        <v>0</v>
      </c>
      <c r="AH582">
        <f t="shared" si="332"/>
        <v>18.440000000000001</v>
      </c>
      <c r="AI582">
        <f t="shared" si="333"/>
        <v>0</v>
      </c>
      <c r="AJ582">
        <f t="shared" si="334"/>
        <v>0</v>
      </c>
      <c r="AK582">
        <v>109053.5</v>
      </c>
      <c r="AL582">
        <v>102359.62</v>
      </c>
      <c r="AM582">
        <v>2617.25</v>
      </c>
      <c r="AN582">
        <v>2063.46</v>
      </c>
      <c r="AO582">
        <v>4076.63</v>
      </c>
      <c r="AP582">
        <v>0</v>
      </c>
      <c r="AQ582">
        <v>18.440000000000001</v>
      </c>
      <c r="AR582">
        <v>0</v>
      </c>
      <c r="AS582">
        <v>0</v>
      </c>
      <c r="AT582">
        <v>70</v>
      </c>
      <c r="AU582">
        <v>10</v>
      </c>
      <c r="AV582">
        <v>1</v>
      </c>
      <c r="AW582">
        <v>1</v>
      </c>
      <c r="AZ582">
        <v>1</v>
      </c>
      <c r="BA582">
        <v>1</v>
      </c>
      <c r="BB582">
        <v>1</v>
      </c>
      <c r="BC582">
        <v>1</v>
      </c>
      <c r="BD582" t="s">
        <v>3</v>
      </c>
      <c r="BE582" t="s">
        <v>3</v>
      </c>
      <c r="BF582" t="s">
        <v>3</v>
      </c>
      <c r="BG582" t="s">
        <v>3</v>
      </c>
      <c r="BH582">
        <v>0</v>
      </c>
      <c r="BI582">
        <v>4</v>
      </c>
      <c r="BJ582" t="s">
        <v>147</v>
      </c>
      <c r="BM582">
        <v>0</v>
      </c>
      <c r="BN582">
        <v>0</v>
      </c>
      <c r="BO582" t="s">
        <v>3</v>
      </c>
      <c r="BP582">
        <v>0</v>
      </c>
      <c r="BQ582">
        <v>1</v>
      </c>
      <c r="BR582">
        <v>0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 t="s">
        <v>3</v>
      </c>
      <c r="BZ582">
        <v>70</v>
      </c>
      <c r="CA582">
        <v>10</v>
      </c>
      <c r="CE582">
        <v>0</v>
      </c>
      <c r="CF582">
        <v>0</v>
      </c>
      <c r="CG582">
        <v>0</v>
      </c>
      <c r="CM582">
        <v>0</v>
      </c>
      <c r="CN582" t="s">
        <v>3</v>
      </c>
      <c r="CO582">
        <v>0</v>
      </c>
      <c r="CP582">
        <f t="shared" si="335"/>
        <v>880061.74</v>
      </c>
      <c r="CQ582">
        <f t="shared" si="336"/>
        <v>102359.62</v>
      </c>
      <c r="CR582">
        <f t="shared" si="337"/>
        <v>2617.25</v>
      </c>
      <c r="CS582">
        <f t="shared" si="338"/>
        <v>2063.46</v>
      </c>
      <c r="CT582">
        <f t="shared" si="339"/>
        <v>4076.63</v>
      </c>
      <c r="CU582">
        <f t="shared" si="340"/>
        <v>0</v>
      </c>
      <c r="CV582">
        <f t="shared" si="341"/>
        <v>18.440000000000001</v>
      </c>
      <c r="CW582">
        <f t="shared" si="342"/>
        <v>0</v>
      </c>
      <c r="CX582">
        <f t="shared" si="343"/>
        <v>0</v>
      </c>
      <c r="CY582">
        <f t="shared" si="344"/>
        <v>23028.880000000001</v>
      </c>
      <c r="CZ582">
        <f t="shared" si="345"/>
        <v>3289.84</v>
      </c>
      <c r="DC582" t="s">
        <v>3</v>
      </c>
      <c r="DD582" t="s">
        <v>3</v>
      </c>
      <c r="DE582" t="s">
        <v>3</v>
      </c>
      <c r="DF582" t="s">
        <v>3</v>
      </c>
      <c r="DG582" t="s">
        <v>3</v>
      </c>
      <c r="DH582" t="s">
        <v>3</v>
      </c>
      <c r="DI582" t="s">
        <v>3</v>
      </c>
      <c r="DJ582" t="s">
        <v>3</v>
      </c>
      <c r="DK582" t="s">
        <v>3</v>
      </c>
      <c r="DL582" t="s">
        <v>3</v>
      </c>
      <c r="DM582" t="s">
        <v>3</v>
      </c>
      <c r="DN582">
        <v>0</v>
      </c>
      <c r="DO582">
        <v>0</v>
      </c>
      <c r="DP582">
        <v>1</v>
      </c>
      <c r="DQ582">
        <v>1</v>
      </c>
      <c r="DU582">
        <v>1005</v>
      </c>
      <c r="DV582" t="s">
        <v>17</v>
      </c>
      <c r="DW582" t="s">
        <v>17</v>
      </c>
      <c r="DX582">
        <v>100</v>
      </c>
      <c r="EE582">
        <v>55317522</v>
      </c>
      <c r="EF582">
        <v>1</v>
      </c>
      <c r="EG582" t="s">
        <v>19</v>
      </c>
      <c r="EH582">
        <v>0</v>
      </c>
      <c r="EI582" t="s">
        <v>3</v>
      </c>
      <c r="EJ582">
        <v>4</v>
      </c>
      <c r="EK582">
        <v>0</v>
      </c>
      <c r="EL582" t="s">
        <v>20</v>
      </c>
      <c r="EM582" t="s">
        <v>21</v>
      </c>
      <c r="EO582" t="s">
        <v>3</v>
      </c>
      <c r="EQ582">
        <v>0</v>
      </c>
      <c r="ER582">
        <v>109053.5</v>
      </c>
      <c r="ES582">
        <v>102359.62</v>
      </c>
      <c r="ET582">
        <v>2617.25</v>
      </c>
      <c r="EU582">
        <v>2063.46</v>
      </c>
      <c r="EV582">
        <v>4076.63</v>
      </c>
      <c r="EW582">
        <v>18.440000000000001</v>
      </c>
      <c r="EX582">
        <v>0</v>
      </c>
      <c r="EY582">
        <v>0</v>
      </c>
      <c r="FQ582">
        <v>0</v>
      </c>
      <c r="FR582">
        <f t="shared" si="346"/>
        <v>0</v>
      </c>
      <c r="FS582">
        <v>0</v>
      </c>
      <c r="FX582">
        <v>70</v>
      </c>
      <c r="FY582">
        <v>10</v>
      </c>
      <c r="GA582" t="s">
        <v>3</v>
      </c>
      <c r="GD582">
        <v>0</v>
      </c>
      <c r="GF582">
        <v>1018568157</v>
      </c>
      <c r="GG582">
        <v>2</v>
      </c>
      <c r="GH582">
        <v>1</v>
      </c>
      <c r="GI582">
        <v>-2</v>
      </c>
      <c r="GJ582">
        <v>0</v>
      </c>
      <c r="GK582">
        <f>ROUND(R582*(R12)/100,2)</f>
        <v>17984.29</v>
      </c>
      <c r="GL582">
        <f t="shared" si="347"/>
        <v>0</v>
      </c>
      <c r="GM582">
        <f t="shared" si="348"/>
        <v>924364.75</v>
      </c>
      <c r="GN582">
        <f t="shared" si="349"/>
        <v>0</v>
      </c>
      <c r="GO582">
        <f t="shared" si="350"/>
        <v>0</v>
      </c>
      <c r="GP582">
        <f t="shared" si="351"/>
        <v>924364.75</v>
      </c>
      <c r="GR582">
        <v>0</v>
      </c>
      <c r="GS582">
        <v>3</v>
      </c>
      <c r="GT582">
        <v>0</v>
      </c>
      <c r="GU582" t="s">
        <v>3</v>
      </c>
      <c r="GV582">
        <f t="shared" si="352"/>
        <v>0</v>
      </c>
      <c r="GW582">
        <v>1</v>
      </c>
      <c r="GX582">
        <f t="shared" si="353"/>
        <v>0</v>
      </c>
      <c r="HA582">
        <v>0</v>
      </c>
      <c r="HB582">
        <v>0</v>
      </c>
      <c r="HC582">
        <f t="shared" si="354"/>
        <v>0</v>
      </c>
      <c r="IK582">
        <v>0</v>
      </c>
    </row>
    <row r="583" spans="1:245" x14ac:dyDescent="0.2">
      <c r="A583">
        <v>18</v>
      </c>
      <c r="B583">
        <v>1</v>
      </c>
      <c r="C583">
        <v>193</v>
      </c>
      <c r="E583" t="s">
        <v>308</v>
      </c>
      <c r="F583" t="s">
        <v>149</v>
      </c>
      <c r="G583" t="s">
        <v>150</v>
      </c>
      <c r="H583" t="s">
        <v>151</v>
      </c>
      <c r="I583">
        <f>I582*J583</f>
        <v>-5931.45</v>
      </c>
      <c r="J583">
        <v>-735</v>
      </c>
      <c r="O583">
        <f t="shared" si="315"/>
        <v>-105401.87</v>
      </c>
      <c r="P583">
        <f t="shared" si="316"/>
        <v>-105401.87</v>
      </c>
      <c r="Q583">
        <f t="shared" si="317"/>
        <v>0</v>
      </c>
      <c r="R583">
        <f t="shared" si="318"/>
        <v>0</v>
      </c>
      <c r="S583">
        <f t="shared" si="319"/>
        <v>0</v>
      </c>
      <c r="T583">
        <f t="shared" si="320"/>
        <v>0</v>
      </c>
      <c r="U583">
        <f t="shared" si="321"/>
        <v>0</v>
      </c>
      <c r="V583">
        <f t="shared" si="322"/>
        <v>0</v>
      </c>
      <c r="W583">
        <f t="shared" si="323"/>
        <v>0</v>
      </c>
      <c r="X583">
        <f t="shared" si="324"/>
        <v>0</v>
      </c>
      <c r="Y583">
        <f t="shared" si="325"/>
        <v>0</v>
      </c>
      <c r="AA583">
        <v>55574044</v>
      </c>
      <c r="AB583">
        <f t="shared" si="326"/>
        <v>17.77</v>
      </c>
      <c r="AC583">
        <f t="shared" si="327"/>
        <v>17.77</v>
      </c>
      <c r="AD583">
        <f t="shared" si="328"/>
        <v>0</v>
      </c>
      <c r="AE583">
        <f t="shared" si="329"/>
        <v>0</v>
      </c>
      <c r="AF583">
        <f t="shared" si="330"/>
        <v>0</v>
      </c>
      <c r="AG583">
        <f t="shared" si="331"/>
        <v>0</v>
      </c>
      <c r="AH583">
        <f t="shared" si="332"/>
        <v>0</v>
      </c>
      <c r="AI583">
        <f t="shared" si="333"/>
        <v>0</v>
      </c>
      <c r="AJ583">
        <f t="shared" si="334"/>
        <v>0</v>
      </c>
      <c r="AK583">
        <v>17.77</v>
      </c>
      <c r="AL583">
        <v>17.77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70</v>
      </c>
      <c r="AU583">
        <v>10</v>
      </c>
      <c r="AV583">
        <v>1</v>
      </c>
      <c r="AW583">
        <v>1</v>
      </c>
      <c r="AZ583">
        <v>1</v>
      </c>
      <c r="BA583">
        <v>1</v>
      </c>
      <c r="BB583">
        <v>1</v>
      </c>
      <c r="BC583">
        <v>1</v>
      </c>
      <c r="BD583" t="s">
        <v>3</v>
      </c>
      <c r="BE583" t="s">
        <v>3</v>
      </c>
      <c r="BF583" t="s">
        <v>3</v>
      </c>
      <c r="BG583" t="s">
        <v>3</v>
      </c>
      <c r="BH583">
        <v>3</v>
      </c>
      <c r="BI583">
        <v>4</v>
      </c>
      <c r="BJ583" t="s">
        <v>152</v>
      </c>
      <c r="BM583">
        <v>0</v>
      </c>
      <c r="BN583">
        <v>0</v>
      </c>
      <c r="BO583" t="s">
        <v>3</v>
      </c>
      <c r="BP583">
        <v>0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 t="s">
        <v>3</v>
      </c>
      <c r="BZ583">
        <v>70</v>
      </c>
      <c r="CA583">
        <v>10</v>
      </c>
      <c r="CE583">
        <v>0</v>
      </c>
      <c r="CF583">
        <v>0</v>
      </c>
      <c r="CG583">
        <v>0</v>
      </c>
      <c r="CM583">
        <v>0</v>
      </c>
      <c r="CN583" t="s">
        <v>3</v>
      </c>
      <c r="CO583">
        <v>0</v>
      </c>
      <c r="CP583">
        <f t="shared" si="335"/>
        <v>-105401.87</v>
      </c>
      <c r="CQ583">
        <f t="shared" si="336"/>
        <v>17.77</v>
      </c>
      <c r="CR583">
        <f t="shared" si="337"/>
        <v>0</v>
      </c>
      <c r="CS583">
        <f t="shared" si="338"/>
        <v>0</v>
      </c>
      <c r="CT583">
        <f t="shared" si="339"/>
        <v>0</v>
      </c>
      <c r="CU583">
        <f t="shared" si="340"/>
        <v>0</v>
      </c>
      <c r="CV583">
        <f t="shared" si="341"/>
        <v>0</v>
      </c>
      <c r="CW583">
        <f t="shared" si="342"/>
        <v>0</v>
      </c>
      <c r="CX583">
        <f t="shared" si="343"/>
        <v>0</v>
      </c>
      <c r="CY583">
        <f t="shared" si="344"/>
        <v>0</v>
      </c>
      <c r="CZ583">
        <f t="shared" si="345"/>
        <v>0</v>
      </c>
      <c r="DC583" t="s">
        <v>3</v>
      </c>
      <c r="DD583" t="s">
        <v>3</v>
      </c>
      <c r="DE583" t="s">
        <v>3</v>
      </c>
      <c r="DF583" t="s">
        <v>3</v>
      </c>
      <c r="DG583" t="s">
        <v>3</v>
      </c>
      <c r="DH583" t="s">
        <v>3</v>
      </c>
      <c r="DI583" t="s">
        <v>3</v>
      </c>
      <c r="DJ583" t="s">
        <v>3</v>
      </c>
      <c r="DK583" t="s">
        <v>3</v>
      </c>
      <c r="DL583" t="s">
        <v>3</v>
      </c>
      <c r="DM583" t="s">
        <v>3</v>
      </c>
      <c r="DN583">
        <v>0</v>
      </c>
      <c r="DO583">
        <v>0</v>
      </c>
      <c r="DP583">
        <v>1</v>
      </c>
      <c r="DQ583">
        <v>1</v>
      </c>
      <c r="DU583">
        <v>1009</v>
      </c>
      <c r="DV583" t="s">
        <v>151</v>
      </c>
      <c r="DW583" t="s">
        <v>151</v>
      </c>
      <c r="DX583">
        <v>1</v>
      </c>
      <c r="EE583">
        <v>55317522</v>
      </c>
      <c r="EF583">
        <v>1</v>
      </c>
      <c r="EG583" t="s">
        <v>19</v>
      </c>
      <c r="EH583">
        <v>0</v>
      </c>
      <c r="EI583" t="s">
        <v>3</v>
      </c>
      <c r="EJ583">
        <v>4</v>
      </c>
      <c r="EK583">
        <v>0</v>
      </c>
      <c r="EL583" t="s">
        <v>20</v>
      </c>
      <c r="EM583" t="s">
        <v>21</v>
      </c>
      <c r="EO583" t="s">
        <v>3</v>
      </c>
      <c r="EQ583">
        <v>0</v>
      </c>
      <c r="ER583">
        <v>17.77</v>
      </c>
      <c r="ES583">
        <v>17.77</v>
      </c>
      <c r="ET583">
        <v>0</v>
      </c>
      <c r="EU583">
        <v>0</v>
      </c>
      <c r="EV583">
        <v>0</v>
      </c>
      <c r="EW583">
        <v>0</v>
      </c>
      <c r="EX583">
        <v>0</v>
      </c>
      <c r="FQ583">
        <v>0</v>
      </c>
      <c r="FR583">
        <f t="shared" si="346"/>
        <v>0</v>
      </c>
      <c r="FS583">
        <v>0</v>
      </c>
      <c r="FX583">
        <v>70</v>
      </c>
      <c r="FY583">
        <v>10</v>
      </c>
      <c r="GA583" t="s">
        <v>3</v>
      </c>
      <c r="GD583">
        <v>0</v>
      </c>
      <c r="GF583">
        <v>-78256104</v>
      </c>
      <c r="GG583">
        <v>2</v>
      </c>
      <c r="GH583">
        <v>1</v>
      </c>
      <c r="GI583">
        <v>-2</v>
      </c>
      <c r="GJ583">
        <v>0</v>
      </c>
      <c r="GK583">
        <f>ROUND(R583*(R12)/100,2)</f>
        <v>0</v>
      </c>
      <c r="GL583">
        <f t="shared" si="347"/>
        <v>0</v>
      </c>
      <c r="GM583">
        <f t="shared" si="348"/>
        <v>-105401.87</v>
      </c>
      <c r="GN583">
        <f t="shared" si="349"/>
        <v>0</v>
      </c>
      <c r="GO583">
        <f t="shared" si="350"/>
        <v>0</v>
      </c>
      <c r="GP583">
        <f t="shared" si="351"/>
        <v>-105401.87</v>
      </c>
      <c r="GR583">
        <v>0</v>
      </c>
      <c r="GS583">
        <v>3</v>
      </c>
      <c r="GT583">
        <v>0</v>
      </c>
      <c r="GU583" t="s">
        <v>3</v>
      </c>
      <c r="GV583">
        <f t="shared" si="352"/>
        <v>0</v>
      </c>
      <c r="GW583">
        <v>1</v>
      </c>
      <c r="GX583">
        <f t="shared" si="353"/>
        <v>0</v>
      </c>
      <c r="HA583">
        <v>0</v>
      </c>
      <c r="HB583">
        <v>0</v>
      </c>
      <c r="HC583">
        <f t="shared" si="354"/>
        <v>0</v>
      </c>
      <c r="IK583">
        <v>0</v>
      </c>
    </row>
    <row r="584" spans="1:245" x14ac:dyDescent="0.2">
      <c r="A584">
        <v>18</v>
      </c>
      <c r="B584">
        <v>1</v>
      </c>
      <c r="C584">
        <v>196</v>
      </c>
      <c r="E584" t="s">
        <v>309</v>
      </c>
      <c r="F584" t="s">
        <v>154</v>
      </c>
      <c r="G584" t="s">
        <v>155</v>
      </c>
      <c r="H584" t="s">
        <v>120</v>
      </c>
      <c r="I584">
        <f>I582*J584</f>
        <v>-0.42367500000000002</v>
      </c>
      <c r="J584">
        <v>-5.2499999999999998E-2</v>
      </c>
      <c r="O584">
        <f t="shared" si="315"/>
        <v>-317035.86</v>
      </c>
      <c r="P584">
        <f t="shared" si="316"/>
        <v>-317035.86</v>
      </c>
      <c r="Q584">
        <f t="shared" si="317"/>
        <v>0</v>
      </c>
      <c r="R584">
        <f t="shared" si="318"/>
        <v>0</v>
      </c>
      <c r="S584">
        <f t="shared" si="319"/>
        <v>0</v>
      </c>
      <c r="T584">
        <f t="shared" si="320"/>
        <v>0</v>
      </c>
      <c r="U584">
        <f t="shared" si="321"/>
        <v>0</v>
      </c>
      <c r="V584">
        <f t="shared" si="322"/>
        <v>0</v>
      </c>
      <c r="W584">
        <f t="shared" si="323"/>
        <v>0</v>
      </c>
      <c r="X584">
        <f t="shared" si="324"/>
        <v>0</v>
      </c>
      <c r="Y584">
        <f t="shared" si="325"/>
        <v>0</v>
      </c>
      <c r="AA584">
        <v>55574044</v>
      </c>
      <c r="AB584">
        <f t="shared" si="326"/>
        <v>748299.67</v>
      </c>
      <c r="AC584">
        <f t="shared" si="327"/>
        <v>748299.67</v>
      </c>
      <c r="AD584">
        <f t="shared" si="328"/>
        <v>0</v>
      </c>
      <c r="AE584">
        <f t="shared" si="329"/>
        <v>0</v>
      </c>
      <c r="AF584">
        <f t="shared" si="330"/>
        <v>0</v>
      </c>
      <c r="AG584">
        <f t="shared" si="331"/>
        <v>0</v>
      </c>
      <c r="AH584">
        <f t="shared" si="332"/>
        <v>0</v>
      </c>
      <c r="AI584">
        <f t="shared" si="333"/>
        <v>0</v>
      </c>
      <c r="AJ584">
        <f t="shared" si="334"/>
        <v>0</v>
      </c>
      <c r="AK584">
        <v>748299.67</v>
      </c>
      <c r="AL584">
        <v>748299.67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70</v>
      </c>
      <c r="AU584">
        <v>10</v>
      </c>
      <c r="AV584">
        <v>1</v>
      </c>
      <c r="AW584">
        <v>1</v>
      </c>
      <c r="AZ584">
        <v>1</v>
      </c>
      <c r="BA584">
        <v>1</v>
      </c>
      <c r="BB584">
        <v>1</v>
      </c>
      <c r="BC584">
        <v>1</v>
      </c>
      <c r="BD584" t="s">
        <v>3</v>
      </c>
      <c r="BE584" t="s">
        <v>3</v>
      </c>
      <c r="BF584" t="s">
        <v>3</v>
      </c>
      <c r="BG584" t="s">
        <v>3</v>
      </c>
      <c r="BH584">
        <v>3</v>
      </c>
      <c r="BI584">
        <v>4</v>
      </c>
      <c r="BJ584" t="s">
        <v>156</v>
      </c>
      <c r="BM584">
        <v>0</v>
      </c>
      <c r="BN584">
        <v>0</v>
      </c>
      <c r="BO584" t="s">
        <v>3</v>
      </c>
      <c r="BP584">
        <v>0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 t="s">
        <v>3</v>
      </c>
      <c r="BZ584">
        <v>70</v>
      </c>
      <c r="CA584">
        <v>10</v>
      </c>
      <c r="CE584">
        <v>0</v>
      </c>
      <c r="CF584">
        <v>0</v>
      </c>
      <c r="CG584">
        <v>0</v>
      </c>
      <c r="CM584">
        <v>0</v>
      </c>
      <c r="CN584" t="s">
        <v>3</v>
      </c>
      <c r="CO584">
        <v>0</v>
      </c>
      <c r="CP584">
        <f t="shared" si="335"/>
        <v>-317035.86</v>
      </c>
      <c r="CQ584">
        <f t="shared" si="336"/>
        <v>748299.67</v>
      </c>
      <c r="CR584">
        <f t="shared" si="337"/>
        <v>0</v>
      </c>
      <c r="CS584">
        <f t="shared" si="338"/>
        <v>0</v>
      </c>
      <c r="CT584">
        <f t="shared" si="339"/>
        <v>0</v>
      </c>
      <c r="CU584">
        <f t="shared" si="340"/>
        <v>0</v>
      </c>
      <c r="CV584">
        <f t="shared" si="341"/>
        <v>0</v>
      </c>
      <c r="CW584">
        <f t="shared" si="342"/>
        <v>0</v>
      </c>
      <c r="CX584">
        <f t="shared" si="343"/>
        <v>0</v>
      </c>
      <c r="CY584">
        <f t="shared" si="344"/>
        <v>0</v>
      </c>
      <c r="CZ584">
        <f t="shared" si="345"/>
        <v>0</v>
      </c>
      <c r="DC584" t="s">
        <v>3</v>
      </c>
      <c r="DD584" t="s">
        <v>3</v>
      </c>
      <c r="DE584" t="s">
        <v>3</v>
      </c>
      <c r="DF584" t="s">
        <v>3</v>
      </c>
      <c r="DG584" t="s">
        <v>3</v>
      </c>
      <c r="DH584" t="s">
        <v>3</v>
      </c>
      <c r="DI584" t="s">
        <v>3</v>
      </c>
      <c r="DJ584" t="s">
        <v>3</v>
      </c>
      <c r="DK584" t="s">
        <v>3</v>
      </c>
      <c r="DL584" t="s">
        <v>3</v>
      </c>
      <c r="DM584" t="s">
        <v>3</v>
      </c>
      <c r="DN584">
        <v>0</v>
      </c>
      <c r="DO584">
        <v>0</v>
      </c>
      <c r="DP584">
        <v>1</v>
      </c>
      <c r="DQ584">
        <v>1</v>
      </c>
      <c r="DU584">
        <v>1009</v>
      </c>
      <c r="DV584" t="s">
        <v>120</v>
      </c>
      <c r="DW584" t="s">
        <v>120</v>
      </c>
      <c r="DX584">
        <v>1000</v>
      </c>
      <c r="EE584">
        <v>55317522</v>
      </c>
      <c r="EF584">
        <v>1</v>
      </c>
      <c r="EG584" t="s">
        <v>19</v>
      </c>
      <c r="EH584">
        <v>0</v>
      </c>
      <c r="EI584" t="s">
        <v>3</v>
      </c>
      <c r="EJ584">
        <v>4</v>
      </c>
      <c r="EK584">
        <v>0</v>
      </c>
      <c r="EL584" t="s">
        <v>20</v>
      </c>
      <c r="EM584" t="s">
        <v>21</v>
      </c>
      <c r="EO584" t="s">
        <v>3</v>
      </c>
      <c r="EQ584">
        <v>0</v>
      </c>
      <c r="ER584">
        <v>748299.67</v>
      </c>
      <c r="ES584">
        <v>748299.67</v>
      </c>
      <c r="ET584">
        <v>0</v>
      </c>
      <c r="EU584">
        <v>0</v>
      </c>
      <c r="EV584">
        <v>0</v>
      </c>
      <c r="EW584">
        <v>0</v>
      </c>
      <c r="EX584">
        <v>0</v>
      </c>
      <c r="FQ584">
        <v>0</v>
      </c>
      <c r="FR584">
        <f t="shared" si="346"/>
        <v>0</v>
      </c>
      <c r="FS584">
        <v>0</v>
      </c>
      <c r="FX584">
        <v>70</v>
      </c>
      <c r="FY584">
        <v>10</v>
      </c>
      <c r="GA584" t="s">
        <v>3</v>
      </c>
      <c r="GD584">
        <v>0</v>
      </c>
      <c r="GF584">
        <v>-629368275</v>
      </c>
      <c r="GG584">
        <v>2</v>
      </c>
      <c r="GH584">
        <v>1</v>
      </c>
      <c r="GI584">
        <v>-2</v>
      </c>
      <c r="GJ584">
        <v>0</v>
      </c>
      <c r="GK584">
        <f>ROUND(R584*(R12)/100,2)</f>
        <v>0</v>
      </c>
      <c r="GL584">
        <f t="shared" si="347"/>
        <v>0</v>
      </c>
      <c r="GM584">
        <f t="shared" si="348"/>
        <v>-317035.86</v>
      </c>
      <c r="GN584">
        <f t="shared" si="349"/>
        <v>0</v>
      </c>
      <c r="GO584">
        <f t="shared" si="350"/>
        <v>0</v>
      </c>
      <c r="GP584">
        <f t="shared" si="351"/>
        <v>-317035.86</v>
      </c>
      <c r="GR584">
        <v>0</v>
      </c>
      <c r="GS584">
        <v>3</v>
      </c>
      <c r="GT584">
        <v>0</v>
      </c>
      <c r="GU584" t="s">
        <v>3</v>
      </c>
      <c r="GV584">
        <f t="shared" si="352"/>
        <v>0</v>
      </c>
      <c r="GW584">
        <v>1</v>
      </c>
      <c r="GX584">
        <f t="shared" si="353"/>
        <v>0</v>
      </c>
      <c r="HA584">
        <v>0</v>
      </c>
      <c r="HB584">
        <v>0</v>
      </c>
      <c r="HC584">
        <f t="shared" si="354"/>
        <v>0</v>
      </c>
      <c r="IK584">
        <v>0</v>
      </c>
    </row>
    <row r="585" spans="1:245" x14ac:dyDescent="0.2">
      <c r="A585">
        <v>18</v>
      </c>
      <c r="B585">
        <v>1</v>
      </c>
      <c r="C585">
        <v>194</v>
      </c>
      <c r="E585" t="s">
        <v>310</v>
      </c>
      <c r="F585" t="s">
        <v>158</v>
      </c>
      <c r="G585" t="s">
        <v>311</v>
      </c>
      <c r="H585" t="s">
        <v>151</v>
      </c>
      <c r="I585">
        <f>I582*J585</f>
        <v>5931.45</v>
      </c>
      <c r="J585">
        <v>735</v>
      </c>
      <c r="O585">
        <f t="shared" si="315"/>
        <v>561826.93999999994</v>
      </c>
      <c r="P585">
        <f t="shared" si="316"/>
        <v>561826.93999999994</v>
      </c>
      <c r="Q585">
        <f t="shared" si="317"/>
        <v>0</v>
      </c>
      <c r="R585">
        <f t="shared" si="318"/>
        <v>0</v>
      </c>
      <c r="S585">
        <f t="shared" si="319"/>
        <v>0</v>
      </c>
      <c r="T585">
        <f t="shared" si="320"/>
        <v>0</v>
      </c>
      <c r="U585">
        <f t="shared" si="321"/>
        <v>0</v>
      </c>
      <c r="V585">
        <f t="shared" si="322"/>
        <v>0</v>
      </c>
      <c r="W585">
        <f t="shared" si="323"/>
        <v>0</v>
      </c>
      <c r="X585">
        <f t="shared" si="324"/>
        <v>0</v>
      </c>
      <c r="Y585">
        <f t="shared" si="325"/>
        <v>0</v>
      </c>
      <c r="AA585">
        <v>55574044</v>
      </c>
      <c r="AB585">
        <f t="shared" si="326"/>
        <v>94.72</v>
      </c>
      <c r="AC585">
        <f t="shared" si="327"/>
        <v>94.72</v>
      </c>
      <c r="AD585">
        <f t="shared" si="328"/>
        <v>0</v>
      </c>
      <c r="AE585">
        <f t="shared" si="329"/>
        <v>0</v>
      </c>
      <c r="AF585">
        <f t="shared" si="330"/>
        <v>0</v>
      </c>
      <c r="AG585">
        <f t="shared" si="331"/>
        <v>0</v>
      </c>
      <c r="AH585">
        <f t="shared" si="332"/>
        <v>0</v>
      </c>
      <c r="AI585">
        <f t="shared" si="333"/>
        <v>0</v>
      </c>
      <c r="AJ585">
        <f t="shared" si="334"/>
        <v>0</v>
      </c>
      <c r="AK585">
        <v>94.72</v>
      </c>
      <c r="AL585">
        <v>94.72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70</v>
      </c>
      <c r="AU585">
        <v>10</v>
      </c>
      <c r="AV585">
        <v>1</v>
      </c>
      <c r="AW585">
        <v>1</v>
      </c>
      <c r="AZ585">
        <v>1</v>
      </c>
      <c r="BA585">
        <v>1</v>
      </c>
      <c r="BB585">
        <v>1</v>
      </c>
      <c r="BC585">
        <v>1</v>
      </c>
      <c r="BD585" t="s">
        <v>3</v>
      </c>
      <c r="BE585" t="s">
        <v>3</v>
      </c>
      <c r="BF585" t="s">
        <v>3</v>
      </c>
      <c r="BG585" t="s">
        <v>3</v>
      </c>
      <c r="BH585">
        <v>3</v>
      </c>
      <c r="BI585">
        <v>4</v>
      </c>
      <c r="BJ585" t="s">
        <v>160</v>
      </c>
      <c r="BM585">
        <v>0</v>
      </c>
      <c r="BN585">
        <v>0</v>
      </c>
      <c r="BO585" t="s">
        <v>3</v>
      </c>
      <c r="BP585">
        <v>0</v>
      </c>
      <c r="BQ585">
        <v>1</v>
      </c>
      <c r="BR585">
        <v>0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 t="s">
        <v>3</v>
      </c>
      <c r="BZ585">
        <v>70</v>
      </c>
      <c r="CA585">
        <v>10</v>
      </c>
      <c r="CE585">
        <v>0</v>
      </c>
      <c r="CF585">
        <v>0</v>
      </c>
      <c r="CG585">
        <v>0</v>
      </c>
      <c r="CM585">
        <v>0</v>
      </c>
      <c r="CN585" t="s">
        <v>3</v>
      </c>
      <c r="CO585">
        <v>0</v>
      </c>
      <c r="CP585">
        <f t="shared" si="335"/>
        <v>561826.93999999994</v>
      </c>
      <c r="CQ585">
        <f t="shared" si="336"/>
        <v>94.72</v>
      </c>
      <c r="CR585">
        <f t="shared" si="337"/>
        <v>0</v>
      </c>
      <c r="CS585">
        <f t="shared" si="338"/>
        <v>0</v>
      </c>
      <c r="CT585">
        <f t="shared" si="339"/>
        <v>0</v>
      </c>
      <c r="CU585">
        <f t="shared" si="340"/>
        <v>0</v>
      </c>
      <c r="CV585">
        <f t="shared" si="341"/>
        <v>0</v>
      </c>
      <c r="CW585">
        <f t="shared" si="342"/>
        <v>0</v>
      </c>
      <c r="CX585">
        <f t="shared" si="343"/>
        <v>0</v>
      </c>
      <c r="CY585">
        <f t="shared" si="344"/>
        <v>0</v>
      </c>
      <c r="CZ585">
        <f t="shared" si="345"/>
        <v>0</v>
      </c>
      <c r="DC585" t="s">
        <v>3</v>
      </c>
      <c r="DD585" t="s">
        <v>3</v>
      </c>
      <c r="DE585" t="s">
        <v>3</v>
      </c>
      <c r="DF585" t="s">
        <v>3</v>
      </c>
      <c r="DG585" t="s">
        <v>3</v>
      </c>
      <c r="DH585" t="s">
        <v>3</v>
      </c>
      <c r="DI585" t="s">
        <v>3</v>
      </c>
      <c r="DJ585" t="s">
        <v>3</v>
      </c>
      <c r="DK585" t="s">
        <v>3</v>
      </c>
      <c r="DL585" t="s">
        <v>3</v>
      </c>
      <c r="DM585" t="s">
        <v>3</v>
      </c>
      <c r="DN585">
        <v>0</v>
      </c>
      <c r="DO585">
        <v>0</v>
      </c>
      <c r="DP585">
        <v>1</v>
      </c>
      <c r="DQ585">
        <v>1</v>
      </c>
      <c r="DU585">
        <v>1009</v>
      </c>
      <c r="DV585" t="s">
        <v>151</v>
      </c>
      <c r="DW585" t="s">
        <v>151</v>
      </c>
      <c r="DX585">
        <v>1</v>
      </c>
      <c r="EE585">
        <v>55317522</v>
      </c>
      <c r="EF585">
        <v>1</v>
      </c>
      <c r="EG585" t="s">
        <v>19</v>
      </c>
      <c r="EH585">
        <v>0</v>
      </c>
      <c r="EI585" t="s">
        <v>3</v>
      </c>
      <c r="EJ585">
        <v>4</v>
      </c>
      <c r="EK585">
        <v>0</v>
      </c>
      <c r="EL585" t="s">
        <v>20</v>
      </c>
      <c r="EM585" t="s">
        <v>21</v>
      </c>
      <c r="EO585" t="s">
        <v>3</v>
      </c>
      <c r="EQ585">
        <v>0</v>
      </c>
      <c r="ER585">
        <v>94.72</v>
      </c>
      <c r="ES585">
        <v>94.72</v>
      </c>
      <c r="ET585">
        <v>0</v>
      </c>
      <c r="EU585">
        <v>0</v>
      </c>
      <c r="EV585">
        <v>0</v>
      </c>
      <c r="EW585">
        <v>0</v>
      </c>
      <c r="EX585">
        <v>0</v>
      </c>
      <c r="FQ585">
        <v>0</v>
      </c>
      <c r="FR585">
        <f t="shared" si="346"/>
        <v>0</v>
      </c>
      <c r="FS585">
        <v>0</v>
      </c>
      <c r="FX585">
        <v>70</v>
      </c>
      <c r="FY585">
        <v>10</v>
      </c>
      <c r="GA585" t="s">
        <v>3</v>
      </c>
      <c r="GD585">
        <v>0</v>
      </c>
      <c r="GF585">
        <v>1362637907</v>
      </c>
      <c r="GG585">
        <v>2</v>
      </c>
      <c r="GH585">
        <v>1</v>
      </c>
      <c r="GI585">
        <v>-2</v>
      </c>
      <c r="GJ585">
        <v>0</v>
      </c>
      <c r="GK585">
        <f>ROUND(R585*(R12)/100,2)</f>
        <v>0</v>
      </c>
      <c r="GL585">
        <f t="shared" si="347"/>
        <v>0</v>
      </c>
      <c r="GM585">
        <f t="shared" si="348"/>
        <v>561826.93999999994</v>
      </c>
      <c r="GN585">
        <f t="shared" si="349"/>
        <v>0</v>
      </c>
      <c r="GO585">
        <f t="shared" si="350"/>
        <v>0</v>
      </c>
      <c r="GP585">
        <f t="shared" si="351"/>
        <v>561826.93999999994</v>
      </c>
      <c r="GR585">
        <v>0</v>
      </c>
      <c r="GS585">
        <v>3</v>
      </c>
      <c r="GT585">
        <v>0</v>
      </c>
      <c r="GU585" t="s">
        <v>3</v>
      </c>
      <c r="GV585">
        <f t="shared" si="352"/>
        <v>0</v>
      </c>
      <c r="GW585">
        <v>1</v>
      </c>
      <c r="GX585">
        <f t="shared" si="353"/>
        <v>0</v>
      </c>
      <c r="HA585">
        <v>0</v>
      </c>
      <c r="HB585">
        <v>0</v>
      </c>
      <c r="HC585">
        <f t="shared" si="354"/>
        <v>0</v>
      </c>
      <c r="IK585">
        <v>0</v>
      </c>
    </row>
    <row r="586" spans="1:245" x14ac:dyDescent="0.2">
      <c r="A586">
        <v>17</v>
      </c>
      <c r="B586">
        <v>1</v>
      </c>
      <c r="C586">
        <f>ROW(SmtRes!A203)</f>
        <v>203</v>
      </c>
      <c r="D586">
        <f>ROW(EtalonRes!A196)</f>
        <v>196</v>
      </c>
      <c r="E586" t="s">
        <v>228</v>
      </c>
      <c r="F586" t="s">
        <v>162</v>
      </c>
      <c r="G586" t="s">
        <v>163</v>
      </c>
      <c r="H586" t="s">
        <v>17</v>
      </c>
      <c r="I586">
        <f>ROUND(807/100,9)</f>
        <v>8.07</v>
      </c>
      <c r="J586">
        <v>0</v>
      </c>
      <c r="O586">
        <f t="shared" si="315"/>
        <v>161909.37</v>
      </c>
      <c r="P586">
        <f t="shared" si="316"/>
        <v>153068.69</v>
      </c>
      <c r="Q586">
        <f t="shared" si="317"/>
        <v>3977.38</v>
      </c>
      <c r="R586">
        <f t="shared" si="318"/>
        <v>3144.23</v>
      </c>
      <c r="S586">
        <f t="shared" si="319"/>
        <v>4863.3</v>
      </c>
      <c r="T586">
        <f t="shared" si="320"/>
        <v>0</v>
      </c>
      <c r="U586">
        <f t="shared" si="321"/>
        <v>21.3855</v>
      </c>
      <c r="V586">
        <f t="shared" si="322"/>
        <v>0</v>
      </c>
      <c r="W586">
        <f t="shared" si="323"/>
        <v>0</v>
      </c>
      <c r="X586">
        <f t="shared" si="324"/>
        <v>3404.31</v>
      </c>
      <c r="Y586">
        <f t="shared" si="325"/>
        <v>486.33</v>
      </c>
      <c r="AA586">
        <v>55574044</v>
      </c>
      <c r="AB586">
        <f t="shared" si="326"/>
        <v>20063.12</v>
      </c>
      <c r="AC586">
        <f t="shared" si="327"/>
        <v>18967.62</v>
      </c>
      <c r="AD586">
        <f t="shared" si="328"/>
        <v>492.86</v>
      </c>
      <c r="AE586">
        <f t="shared" si="329"/>
        <v>389.62</v>
      </c>
      <c r="AF586">
        <f t="shared" si="330"/>
        <v>602.64</v>
      </c>
      <c r="AG586">
        <f t="shared" si="331"/>
        <v>0</v>
      </c>
      <c r="AH586">
        <f t="shared" si="332"/>
        <v>2.65</v>
      </c>
      <c r="AI586">
        <f t="shared" si="333"/>
        <v>0</v>
      </c>
      <c r="AJ586">
        <f t="shared" si="334"/>
        <v>0</v>
      </c>
      <c r="AK586">
        <v>20063.12</v>
      </c>
      <c r="AL586">
        <v>18967.62</v>
      </c>
      <c r="AM586">
        <v>492.86</v>
      </c>
      <c r="AN586">
        <v>389.62</v>
      </c>
      <c r="AO586">
        <v>602.64</v>
      </c>
      <c r="AP586">
        <v>0</v>
      </c>
      <c r="AQ586">
        <v>2.65</v>
      </c>
      <c r="AR586">
        <v>0</v>
      </c>
      <c r="AS586">
        <v>0</v>
      </c>
      <c r="AT586">
        <v>70</v>
      </c>
      <c r="AU586">
        <v>10</v>
      </c>
      <c r="AV586">
        <v>1</v>
      </c>
      <c r="AW586">
        <v>1</v>
      </c>
      <c r="AZ586">
        <v>1</v>
      </c>
      <c r="BA586">
        <v>1</v>
      </c>
      <c r="BB586">
        <v>1</v>
      </c>
      <c r="BC586">
        <v>1</v>
      </c>
      <c r="BD586" t="s">
        <v>3</v>
      </c>
      <c r="BE586" t="s">
        <v>3</v>
      </c>
      <c r="BF586" t="s">
        <v>3</v>
      </c>
      <c r="BG586" t="s">
        <v>3</v>
      </c>
      <c r="BH586">
        <v>0</v>
      </c>
      <c r="BI586">
        <v>4</v>
      </c>
      <c r="BJ586" t="s">
        <v>164</v>
      </c>
      <c r="BM586">
        <v>0</v>
      </c>
      <c r="BN586">
        <v>0</v>
      </c>
      <c r="BO586" t="s">
        <v>3</v>
      </c>
      <c r="BP586">
        <v>0</v>
      </c>
      <c r="BQ586">
        <v>1</v>
      </c>
      <c r="BR586">
        <v>0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 t="s">
        <v>3</v>
      </c>
      <c r="BZ586">
        <v>70</v>
      </c>
      <c r="CA586">
        <v>10</v>
      </c>
      <c r="CE586">
        <v>0</v>
      </c>
      <c r="CF586">
        <v>0</v>
      </c>
      <c r="CG586">
        <v>0</v>
      </c>
      <c r="CM586">
        <v>0</v>
      </c>
      <c r="CN586" t="s">
        <v>3</v>
      </c>
      <c r="CO586">
        <v>0</v>
      </c>
      <c r="CP586">
        <f t="shared" si="335"/>
        <v>161909.37</v>
      </c>
      <c r="CQ586">
        <f t="shared" si="336"/>
        <v>18967.62</v>
      </c>
      <c r="CR586">
        <f t="shared" si="337"/>
        <v>492.86</v>
      </c>
      <c r="CS586">
        <f t="shared" si="338"/>
        <v>389.62</v>
      </c>
      <c r="CT586">
        <f t="shared" si="339"/>
        <v>602.64</v>
      </c>
      <c r="CU586">
        <f t="shared" si="340"/>
        <v>0</v>
      </c>
      <c r="CV586">
        <f t="shared" si="341"/>
        <v>2.65</v>
      </c>
      <c r="CW586">
        <f t="shared" si="342"/>
        <v>0</v>
      </c>
      <c r="CX586">
        <f t="shared" si="343"/>
        <v>0</v>
      </c>
      <c r="CY586">
        <f t="shared" si="344"/>
        <v>3404.31</v>
      </c>
      <c r="CZ586">
        <f t="shared" si="345"/>
        <v>486.33</v>
      </c>
      <c r="DC586" t="s">
        <v>3</v>
      </c>
      <c r="DD586" t="s">
        <v>3</v>
      </c>
      <c r="DE586" t="s">
        <v>3</v>
      </c>
      <c r="DF586" t="s">
        <v>3</v>
      </c>
      <c r="DG586" t="s">
        <v>3</v>
      </c>
      <c r="DH586" t="s">
        <v>3</v>
      </c>
      <c r="DI586" t="s">
        <v>3</v>
      </c>
      <c r="DJ586" t="s">
        <v>3</v>
      </c>
      <c r="DK586" t="s">
        <v>3</v>
      </c>
      <c r="DL586" t="s">
        <v>3</v>
      </c>
      <c r="DM586" t="s">
        <v>3</v>
      </c>
      <c r="DN586">
        <v>0</v>
      </c>
      <c r="DO586">
        <v>0</v>
      </c>
      <c r="DP586">
        <v>1</v>
      </c>
      <c r="DQ586">
        <v>1</v>
      </c>
      <c r="DU586">
        <v>1005</v>
      </c>
      <c r="DV586" t="s">
        <v>17</v>
      </c>
      <c r="DW586" t="s">
        <v>17</v>
      </c>
      <c r="DX586">
        <v>100</v>
      </c>
      <c r="EE586">
        <v>55317522</v>
      </c>
      <c r="EF586">
        <v>1</v>
      </c>
      <c r="EG586" t="s">
        <v>19</v>
      </c>
      <c r="EH586">
        <v>0</v>
      </c>
      <c r="EI586" t="s">
        <v>3</v>
      </c>
      <c r="EJ586">
        <v>4</v>
      </c>
      <c r="EK586">
        <v>0</v>
      </c>
      <c r="EL586" t="s">
        <v>20</v>
      </c>
      <c r="EM586" t="s">
        <v>21</v>
      </c>
      <c r="EO586" t="s">
        <v>3</v>
      </c>
      <c r="EQ586">
        <v>0</v>
      </c>
      <c r="ER586">
        <v>20063.12</v>
      </c>
      <c r="ES586">
        <v>18967.62</v>
      </c>
      <c r="ET586">
        <v>492.86</v>
      </c>
      <c r="EU586">
        <v>389.62</v>
      </c>
      <c r="EV586">
        <v>602.64</v>
      </c>
      <c r="EW586">
        <v>2.65</v>
      </c>
      <c r="EX586">
        <v>0</v>
      </c>
      <c r="EY586">
        <v>0</v>
      </c>
      <c r="FQ586">
        <v>0</v>
      </c>
      <c r="FR586">
        <f t="shared" si="346"/>
        <v>0</v>
      </c>
      <c r="FS586">
        <v>0</v>
      </c>
      <c r="FX586">
        <v>70</v>
      </c>
      <c r="FY586">
        <v>10</v>
      </c>
      <c r="GA586" t="s">
        <v>3</v>
      </c>
      <c r="GD586">
        <v>0</v>
      </c>
      <c r="GF586">
        <v>1004547679</v>
      </c>
      <c r="GG586">
        <v>2</v>
      </c>
      <c r="GH586">
        <v>1</v>
      </c>
      <c r="GI586">
        <v>-2</v>
      </c>
      <c r="GJ586">
        <v>0</v>
      </c>
      <c r="GK586">
        <f>ROUND(R586*(R12)/100,2)</f>
        <v>3395.77</v>
      </c>
      <c r="GL586">
        <f t="shared" si="347"/>
        <v>0</v>
      </c>
      <c r="GM586">
        <f t="shared" si="348"/>
        <v>169195.78</v>
      </c>
      <c r="GN586">
        <f t="shared" si="349"/>
        <v>0</v>
      </c>
      <c r="GO586">
        <f t="shared" si="350"/>
        <v>0</v>
      </c>
      <c r="GP586">
        <f t="shared" si="351"/>
        <v>169195.78</v>
      </c>
      <c r="GR586">
        <v>0</v>
      </c>
      <c r="GS586">
        <v>3</v>
      </c>
      <c r="GT586">
        <v>0</v>
      </c>
      <c r="GU586" t="s">
        <v>3</v>
      </c>
      <c r="GV586">
        <f t="shared" si="352"/>
        <v>0</v>
      </c>
      <c r="GW586">
        <v>1</v>
      </c>
      <c r="GX586">
        <f t="shared" si="353"/>
        <v>0</v>
      </c>
      <c r="HA586">
        <v>0</v>
      </c>
      <c r="HB586">
        <v>0</v>
      </c>
      <c r="HC586">
        <f t="shared" si="354"/>
        <v>0</v>
      </c>
      <c r="IK586">
        <v>0</v>
      </c>
    </row>
    <row r="587" spans="1:245" x14ac:dyDescent="0.2">
      <c r="A587">
        <v>18</v>
      </c>
      <c r="B587">
        <v>1</v>
      </c>
      <c r="C587">
        <v>200</v>
      </c>
      <c r="E587" t="s">
        <v>312</v>
      </c>
      <c r="F587" t="s">
        <v>149</v>
      </c>
      <c r="G587" t="s">
        <v>150</v>
      </c>
      <c r="H587" t="s">
        <v>151</v>
      </c>
      <c r="I587">
        <f>I586*J587</f>
        <v>-1186.29</v>
      </c>
      <c r="J587">
        <v>-147</v>
      </c>
      <c r="O587">
        <f t="shared" si="315"/>
        <v>-21080.37</v>
      </c>
      <c r="P587">
        <f t="shared" si="316"/>
        <v>-21080.37</v>
      </c>
      <c r="Q587">
        <f t="shared" si="317"/>
        <v>0</v>
      </c>
      <c r="R587">
        <f t="shared" si="318"/>
        <v>0</v>
      </c>
      <c r="S587">
        <f t="shared" si="319"/>
        <v>0</v>
      </c>
      <c r="T587">
        <f t="shared" si="320"/>
        <v>0</v>
      </c>
      <c r="U587">
        <f t="shared" si="321"/>
        <v>0</v>
      </c>
      <c r="V587">
        <f t="shared" si="322"/>
        <v>0</v>
      </c>
      <c r="W587">
        <f t="shared" si="323"/>
        <v>0</v>
      </c>
      <c r="X587">
        <f t="shared" si="324"/>
        <v>0</v>
      </c>
      <c r="Y587">
        <f t="shared" si="325"/>
        <v>0</v>
      </c>
      <c r="AA587">
        <v>55574044</v>
      </c>
      <c r="AB587">
        <f t="shared" si="326"/>
        <v>17.77</v>
      </c>
      <c r="AC587">
        <f t="shared" si="327"/>
        <v>17.77</v>
      </c>
      <c r="AD587">
        <f t="shared" si="328"/>
        <v>0</v>
      </c>
      <c r="AE587">
        <f t="shared" si="329"/>
        <v>0</v>
      </c>
      <c r="AF587">
        <f t="shared" si="330"/>
        <v>0</v>
      </c>
      <c r="AG587">
        <f t="shared" si="331"/>
        <v>0</v>
      </c>
      <c r="AH587">
        <f t="shared" si="332"/>
        <v>0</v>
      </c>
      <c r="AI587">
        <f t="shared" si="333"/>
        <v>0</v>
      </c>
      <c r="AJ587">
        <f t="shared" si="334"/>
        <v>0</v>
      </c>
      <c r="AK587">
        <v>17.77</v>
      </c>
      <c r="AL587">
        <v>17.77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70</v>
      </c>
      <c r="AU587">
        <v>10</v>
      </c>
      <c r="AV587">
        <v>1</v>
      </c>
      <c r="AW587">
        <v>1</v>
      </c>
      <c r="AZ587">
        <v>1</v>
      </c>
      <c r="BA587">
        <v>1</v>
      </c>
      <c r="BB587">
        <v>1</v>
      </c>
      <c r="BC587">
        <v>1</v>
      </c>
      <c r="BD587" t="s">
        <v>3</v>
      </c>
      <c r="BE587" t="s">
        <v>3</v>
      </c>
      <c r="BF587" t="s">
        <v>3</v>
      </c>
      <c r="BG587" t="s">
        <v>3</v>
      </c>
      <c r="BH587">
        <v>3</v>
      </c>
      <c r="BI587">
        <v>4</v>
      </c>
      <c r="BJ587" t="s">
        <v>152</v>
      </c>
      <c r="BM587">
        <v>0</v>
      </c>
      <c r="BN587">
        <v>0</v>
      </c>
      <c r="BO587" t="s">
        <v>3</v>
      </c>
      <c r="BP587">
        <v>0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 t="s">
        <v>3</v>
      </c>
      <c r="BZ587">
        <v>70</v>
      </c>
      <c r="CA587">
        <v>10</v>
      </c>
      <c r="CE587">
        <v>0</v>
      </c>
      <c r="CF587">
        <v>0</v>
      </c>
      <c r="CG587">
        <v>0</v>
      </c>
      <c r="CM587">
        <v>0</v>
      </c>
      <c r="CN587" t="s">
        <v>3</v>
      </c>
      <c r="CO587">
        <v>0</v>
      </c>
      <c r="CP587">
        <f t="shared" si="335"/>
        <v>-21080.37</v>
      </c>
      <c r="CQ587">
        <f t="shared" si="336"/>
        <v>17.77</v>
      </c>
      <c r="CR587">
        <f t="shared" si="337"/>
        <v>0</v>
      </c>
      <c r="CS587">
        <f t="shared" si="338"/>
        <v>0</v>
      </c>
      <c r="CT587">
        <f t="shared" si="339"/>
        <v>0</v>
      </c>
      <c r="CU587">
        <f t="shared" si="340"/>
        <v>0</v>
      </c>
      <c r="CV587">
        <f t="shared" si="341"/>
        <v>0</v>
      </c>
      <c r="CW587">
        <f t="shared" si="342"/>
        <v>0</v>
      </c>
      <c r="CX587">
        <f t="shared" si="343"/>
        <v>0</v>
      </c>
      <c r="CY587">
        <f t="shared" si="344"/>
        <v>0</v>
      </c>
      <c r="CZ587">
        <f t="shared" si="345"/>
        <v>0</v>
      </c>
      <c r="DC587" t="s">
        <v>3</v>
      </c>
      <c r="DD587" t="s">
        <v>3</v>
      </c>
      <c r="DE587" t="s">
        <v>3</v>
      </c>
      <c r="DF587" t="s">
        <v>3</v>
      </c>
      <c r="DG587" t="s">
        <v>3</v>
      </c>
      <c r="DH587" t="s">
        <v>3</v>
      </c>
      <c r="DI587" t="s">
        <v>3</v>
      </c>
      <c r="DJ587" t="s">
        <v>3</v>
      </c>
      <c r="DK587" t="s">
        <v>3</v>
      </c>
      <c r="DL587" t="s">
        <v>3</v>
      </c>
      <c r="DM587" t="s">
        <v>3</v>
      </c>
      <c r="DN587">
        <v>0</v>
      </c>
      <c r="DO587">
        <v>0</v>
      </c>
      <c r="DP587">
        <v>1</v>
      </c>
      <c r="DQ587">
        <v>1</v>
      </c>
      <c r="DU587">
        <v>1009</v>
      </c>
      <c r="DV587" t="s">
        <v>151</v>
      </c>
      <c r="DW587" t="s">
        <v>151</v>
      </c>
      <c r="DX587">
        <v>1</v>
      </c>
      <c r="EE587">
        <v>55317522</v>
      </c>
      <c r="EF587">
        <v>1</v>
      </c>
      <c r="EG587" t="s">
        <v>19</v>
      </c>
      <c r="EH587">
        <v>0</v>
      </c>
      <c r="EI587" t="s">
        <v>3</v>
      </c>
      <c r="EJ587">
        <v>4</v>
      </c>
      <c r="EK587">
        <v>0</v>
      </c>
      <c r="EL587" t="s">
        <v>20</v>
      </c>
      <c r="EM587" t="s">
        <v>21</v>
      </c>
      <c r="EO587" t="s">
        <v>3</v>
      </c>
      <c r="EQ587">
        <v>0</v>
      </c>
      <c r="ER587">
        <v>17.77</v>
      </c>
      <c r="ES587">
        <v>17.77</v>
      </c>
      <c r="ET587">
        <v>0</v>
      </c>
      <c r="EU587">
        <v>0</v>
      </c>
      <c r="EV587">
        <v>0</v>
      </c>
      <c r="EW587">
        <v>0</v>
      </c>
      <c r="EX587">
        <v>0</v>
      </c>
      <c r="FQ587">
        <v>0</v>
      </c>
      <c r="FR587">
        <f t="shared" si="346"/>
        <v>0</v>
      </c>
      <c r="FS587">
        <v>0</v>
      </c>
      <c r="FX587">
        <v>70</v>
      </c>
      <c r="FY587">
        <v>10</v>
      </c>
      <c r="GA587" t="s">
        <v>3</v>
      </c>
      <c r="GD587">
        <v>0</v>
      </c>
      <c r="GF587">
        <v>-78256104</v>
      </c>
      <c r="GG587">
        <v>2</v>
      </c>
      <c r="GH587">
        <v>1</v>
      </c>
      <c r="GI587">
        <v>-2</v>
      </c>
      <c r="GJ587">
        <v>0</v>
      </c>
      <c r="GK587">
        <f>ROUND(R587*(R12)/100,2)</f>
        <v>0</v>
      </c>
      <c r="GL587">
        <f t="shared" si="347"/>
        <v>0</v>
      </c>
      <c r="GM587">
        <f t="shared" si="348"/>
        <v>-21080.37</v>
      </c>
      <c r="GN587">
        <f t="shared" si="349"/>
        <v>0</v>
      </c>
      <c r="GO587">
        <f t="shared" si="350"/>
        <v>0</v>
      </c>
      <c r="GP587">
        <f t="shared" si="351"/>
        <v>-21080.37</v>
      </c>
      <c r="GR587">
        <v>0</v>
      </c>
      <c r="GS587">
        <v>3</v>
      </c>
      <c r="GT587">
        <v>0</v>
      </c>
      <c r="GU587" t="s">
        <v>3</v>
      </c>
      <c r="GV587">
        <f t="shared" si="352"/>
        <v>0</v>
      </c>
      <c r="GW587">
        <v>1</v>
      </c>
      <c r="GX587">
        <f t="shared" si="353"/>
        <v>0</v>
      </c>
      <c r="HA587">
        <v>0</v>
      </c>
      <c r="HB587">
        <v>0</v>
      </c>
      <c r="HC587">
        <f t="shared" si="354"/>
        <v>0</v>
      </c>
      <c r="IK587">
        <v>0</v>
      </c>
    </row>
    <row r="588" spans="1:245" x14ac:dyDescent="0.2">
      <c r="A588">
        <v>18</v>
      </c>
      <c r="B588">
        <v>1</v>
      </c>
      <c r="C588">
        <v>203</v>
      </c>
      <c r="E588" t="s">
        <v>313</v>
      </c>
      <c r="F588" t="s">
        <v>154</v>
      </c>
      <c r="G588" t="s">
        <v>155</v>
      </c>
      <c r="H588" t="s">
        <v>120</v>
      </c>
      <c r="I588">
        <f>I586*J588</f>
        <v>-8.4735000000000005E-2</v>
      </c>
      <c r="J588">
        <v>-1.0500000000000001E-2</v>
      </c>
      <c r="O588">
        <f t="shared" si="315"/>
        <v>-63407.17</v>
      </c>
      <c r="P588">
        <f t="shared" si="316"/>
        <v>-63407.17</v>
      </c>
      <c r="Q588">
        <f t="shared" si="317"/>
        <v>0</v>
      </c>
      <c r="R588">
        <f t="shared" si="318"/>
        <v>0</v>
      </c>
      <c r="S588">
        <f t="shared" si="319"/>
        <v>0</v>
      </c>
      <c r="T588">
        <f t="shared" si="320"/>
        <v>0</v>
      </c>
      <c r="U588">
        <f t="shared" si="321"/>
        <v>0</v>
      </c>
      <c r="V588">
        <f t="shared" si="322"/>
        <v>0</v>
      </c>
      <c r="W588">
        <f t="shared" si="323"/>
        <v>0</v>
      </c>
      <c r="X588">
        <f t="shared" si="324"/>
        <v>0</v>
      </c>
      <c r="Y588">
        <f t="shared" si="325"/>
        <v>0</v>
      </c>
      <c r="AA588">
        <v>55574044</v>
      </c>
      <c r="AB588">
        <f t="shared" si="326"/>
        <v>748299.67</v>
      </c>
      <c r="AC588">
        <f t="shared" si="327"/>
        <v>748299.67</v>
      </c>
      <c r="AD588">
        <f t="shared" si="328"/>
        <v>0</v>
      </c>
      <c r="AE588">
        <f t="shared" si="329"/>
        <v>0</v>
      </c>
      <c r="AF588">
        <f t="shared" si="330"/>
        <v>0</v>
      </c>
      <c r="AG588">
        <f t="shared" si="331"/>
        <v>0</v>
      </c>
      <c r="AH588">
        <f t="shared" si="332"/>
        <v>0</v>
      </c>
      <c r="AI588">
        <f t="shared" si="333"/>
        <v>0</v>
      </c>
      <c r="AJ588">
        <f t="shared" si="334"/>
        <v>0</v>
      </c>
      <c r="AK588">
        <v>748299.67</v>
      </c>
      <c r="AL588">
        <v>748299.67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70</v>
      </c>
      <c r="AU588">
        <v>10</v>
      </c>
      <c r="AV588">
        <v>1</v>
      </c>
      <c r="AW588">
        <v>1</v>
      </c>
      <c r="AZ588">
        <v>1</v>
      </c>
      <c r="BA588">
        <v>1</v>
      </c>
      <c r="BB588">
        <v>1</v>
      </c>
      <c r="BC588">
        <v>1</v>
      </c>
      <c r="BD588" t="s">
        <v>3</v>
      </c>
      <c r="BE588" t="s">
        <v>3</v>
      </c>
      <c r="BF588" t="s">
        <v>3</v>
      </c>
      <c r="BG588" t="s">
        <v>3</v>
      </c>
      <c r="BH588">
        <v>3</v>
      </c>
      <c r="BI588">
        <v>4</v>
      </c>
      <c r="BJ588" t="s">
        <v>156</v>
      </c>
      <c r="BM588">
        <v>0</v>
      </c>
      <c r="BN588">
        <v>0</v>
      </c>
      <c r="BO588" t="s">
        <v>3</v>
      </c>
      <c r="BP588">
        <v>0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 t="s">
        <v>3</v>
      </c>
      <c r="BZ588">
        <v>70</v>
      </c>
      <c r="CA588">
        <v>10</v>
      </c>
      <c r="CE588">
        <v>0</v>
      </c>
      <c r="CF588">
        <v>0</v>
      </c>
      <c r="CG588">
        <v>0</v>
      </c>
      <c r="CM588">
        <v>0</v>
      </c>
      <c r="CN588" t="s">
        <v>3</v>
      </c>
      <c r="CO588">
        <v>0</v>
      </c>
      <c r="CP588">
        <f t="shared" si="335"/>
        <v>-63407.17</v>
      </c>
      <c r="CQ588">
        <f t="shared" si="336"/>
        <v>748299.67</v>
      </c>
      <c r="CR588">
        <f t="shared" si="337"/>
        <v>0</v>
      </c>
      <c r="CS588">
        <f t="shared" si="338"/>
        <v>0</v>
      </c>
      <c r="CT588">
        <f t="shared" si="339"/>
        <v>0</v>
      </c>
      <c r="CU588">
        <f t="shared" si="340"/>
        <v>0</v>
      </c>
      <c r="CV588">
        <f t="shared" si="341"/>
        <v>0</v>
      </c>
      <c r="CW588">
        <f t="shared" si="342"/>
        <v>0</v>
      </c>
      <c r="CX588">
        <f t="shared" si="343"/>
        <v>0</v>
      </c>
      <c r="CY588">
        <f t="shared" si="344"/>
        <v>0</v>
      </c>
      <c r="CZ588">
        <f t="shared" si="345"/>
        <v>0</v>
      </c>
      <c r="DC588" t="s">
        <v>3</v>
      </c>
      <c r="DD588" t="s">
        <v>3</v>
      </c>
      <c r="DE588" t="s">
        <v>3</v>
      </c>
      <c r="DF588" t="s">
        <v>3</v>
      </c>
      <c r="DG588" t="s">
        <v>3</v>
      </c>
      <c r="DH588" t="s">
        <v>3</v>
      </c>
      <c r="DI588" t="s">
        <v>3</v>
      </c>
      <c r="DJ588" t="s">
        <v>3</v>
      </c>
      <c r="DK588" t="s">
        <v>3</v>
      </c>
      <c r="DL588" t="s">
        <v>3</v>
      </c>
      <c r="DM588" t="s">
        <v>3</v>
      </c>
      <c r="DN588">
        <v>0</v>
      </c>
      <c r="DO588">
        <v>0</v>
      </c>
      <c r="DP588">
        <v>1</v>
      </c>
      <c r="DQ588">
        <v>1</v>
      </c>
      <c r="DU588">
        <v>1009</v>
      </c>
      <c r="DV588" t="s">
        <v>120</v>
      </c>
      <c r="DW588" t="s">
        <v>120</v>
      </c>
      <c r="DX588">
        <v>1000</v>
      </c>
      <c r="EE588">
        <v>55317522</v>
      </c>
      <c r="EF588">
        <v>1</v>
      </c>
      <c r="EG588" t="s">
        <v>19</v>
      </c>
      <c r="EH588">
        <v>0</v>
      </c>
      <c r="EI588" t="s">
        <v>3</v>
      </c>
      <c r="EJ588">
        <v>4</v>
      </c>
      <c r="EK588">
        <v>0</v>
      </c>
      <c r="EL588" t="s">
        <v>20</v>
      </c>
      <c r="EM588" t="s">
        <v>21</v>
      </c>
      <c r="EO588" t="s">
        <v>3</v>
      </c>
      <c r="EQ588">
        <v>0</v>
      </c>
      <c r="ER588">
        <v>748299.67</v>
      </c>
      <c r="ES588">
        <v>748299.67</v>
      </c>
      <c r="ET588">
        <v>0</v>
      </c>
      <c r="EU588">
        <v>0</v>
      </c>
      <c r="EV588">
        <v>0</v>
      </c>
      <c r="EW588">
        <v>0</v>
      </c>
      <c r="EX588">
        <v>0</v>
      </c>
      <c r="FQ588">
        <v>0</v>
      </c>
      <c r="FR588">
        <f t="shared" si="346"/>
        <v>0</v>
      </c>
      <c r="FS588">
        <v>0</v>
      </c>
      <c r="FX588">
        <v>70</v>
      </c>
      <c r="FY588">
        <v>10</v>
      </c>
      <c r="GA588" t="s">
        <v>3</v>
      </c>
      <c r="GD588">
        <v>0</v>
      </c>
      <c r="GF588">
        <v>-629368275</v>
      </c>
      <c r="GG588">
        <v>2</v>
      </c>
      <c r="GH588">
        <v>1</v>
      </c>
      <c r="GI588">
        <v>-2</v>
      </c>
      <c r="GJ588">
        <v>0</v>
      </c>
      <c r="GK588">
        <f>ROUND(R588*(R12)/100,2)</f>
        <v>0</v>
      </c>
      <c r="GL588">
        <f t="shared" si="347"/>
        <v>0</v>
      </c>
      <c r="GM588">
        <f t="shared" si="348"/>
        <v>-63407.17</v>
      </c>
      <c r="GN588">
        <f t="shared" si="349"/>
        <v>0</v>
      </c>
      <c r="GO588">
        <f t="shared" si="350"/>
        <v>0</v>
      </c>
      <c r="GP588">
        <f t="shared" si="351"/>
        <v>-63407.17</v>
      </c>
      <c r="GR588">
        <v>0</v>
      </c>
      <c r="GS588">
        <v>3</v>
      </c>
      <c r="GT588">
        <v>0</v>
      </c>
      <c r="GU588" t="s">
        <v>3</v>
      </c>
      <c r="GV588">
        <f t="shared" si="352"/>
        <v>0</v>
      </c>
      <c r="GW588">
        <v>1</v>
      </c>
      <c r="GX588">
        <f t="shared" si="353"/>
        <v>0</v>
      </c>
      <c r="HA588">
        <v>0</v>
      </c>
      <c r="HB588">
        <v>0</v>
      </c>
      <c r="HC588">
        <f t="shared" si="354"/>
        <v>0</v>
      </c>
      <c r="IK588">
        <v>0</v>
      </c>
    </row>
    <row r="589" spans="1:245" x14ac:dyDescent="0.2">
      <c r="A589">
        <v>18</v>
      </c>
      <c r="B589">
        <v>1</v>
      </c>
      <c r="C589">
        <v>201</v>
      </c>
      <c r="E589" t="s">
        <v>314</v>
      </c>
      <c r="F589" t="s">
        <v>158</v>
      </c>
      <c r="G589" t="s">
        <v>311</v>
      </c>
      <c r="H589" t="s">
        <v>151</v>
      </c>
      <c r="I589">
        <f>I586*J589</f>
        <v>1186.29</v>
      </c>
      <c r="J589">
        <v>147</v>
      </c>
      <c r="O589">
        <f t="shared" si="315"/>
        <v>112365.39</v>
      </c>
      <c r="P589">
        <f t="shared" si="316"/>
        <v>112365.39</v>
      </c>
      <c r="Q589">
        <f t="shared" si="317"/>
        <v>0</v>
      </c>
      <c r="R589">
        <f t="shared" si="318"/>
        <v>0</v>
      </c>
      <c r="S589">
        <f t="shared" si="319"/>
        <v>0</v>
      </c>
      <c r="T589">
        <f t="shared" si="320"/>
        <v>0</v>
      </c>
      <c r="U589">
        <f t="shared" si="321"/>
        <v>0</v>
      </c>
      <c r="V589">
        <f t="shared" si="322"/>
        <v>0</v>
      </c>
      <c r="W589">
        <f t="shared" si="323"/>
        <v>0</v>
      </c>
      <c r="X589">
        <f t="shared" si="324"/>
        <v>0</v>
      </c>
      <c r="Y589">
        <f t="shared" si="325"/>
        <v>0</v>
      </c>
      <c r="AA589">
        <v>55574044</v>
      </c>
      <c r="AB589">
        <f t="shared" si="326"/>
        <v>94.72</v>
      </c>
      <c r="AC589">
        <f t="shared" si="327"/>
        <v>94.72</v>
      </c>
      <c r="AD589">
        <f t="shared" si="328"/>
        <v>0</v>
      </c>
      <c r="AE589">
        <f t="shared" si="329"/>
        <v>0</v>
      </c>
      <c r="AF589">
        <f t="shared" si="330"/>
        <v>0</v>
      </c>
      <c r="AG589">
        <f t="shared" si="331"/>
        <v>0</v>
      </c>
      <c r="AH589">
        <f t="shared" si="332"/>
        <v>0</v>
      </c>
      <c r="AI589">
        <f t="shared" si="333"/>
        <v>0</v>
      </c>
      <c r="AJ589">
        <f t="shared" si="334"/>
        <v>0</v>
      </c>
      <c r="AK589">
        <v>94.72</v>
      </c>
      <c r="AL589">
        <v>94.72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70</v>
      </c>
      <c r="AU589">
        <v>10</v>
      </c>
      <c r="AV589">
        <v>1</v>
      </c>
      <c r="AW589">
        <v>1</v>
      </c>
      <c r="AZ589">
        <v>1</v>
      </c>
      <c r="BA589">
        <v>1</v>
      </c>
      <c r="BB589">
        <v>1</v>
      </c>
      <c r="BC589">
        <v>1</v>
      </c>
      <c r="BD589" t="s">
        <v>3</v>
      </c>
      <c r="BE589" t="s">
        <v>3</v>
      </c>
      <c r="BF589" t="s">
        <v>3</v>
      </c>
      <c r="BG589" t="s">
        <v>3</v>
      </c>
      <c r="BH589">
        <v>3</v>
      </c>
      <c r="BI589">
        <v>4</v>
      </c>
      <c r="BJ589" t="s">
        <v>160</v>
      </c>
      <c r="BM589">
        <v>0</v>
      </c>
      <c r="BN589">
        <v>0</v>
      </c>
      <c r="BO589" t="s">
        <v>3</v>
      </c>
      <c r="BP589">
        <v>0</v>
      </c>
      <c r="BQ589">
        <v>1</v>
      </c>
      <c r="BR589">
        <v>0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 t="s">
        <v>3</v>
      </c>
      <c r="BZ589">
        <v>70</v>
      </c>
      <c r="CA589">
        <v>10</v>
      </c>
      <c r="CE589">
        <v>0</v>
      </c>
      <c r="CF589">
        <v>0</v>
      </c>
      <c r="CG589">
        <v>0</v>
      </c>
      <c r="CM589">
        <v>0</v>
      </c>
      <c r="CN589" t="s">
        <v>3</v>
      </c>
      <c r="CO589">
        <v>0</v>
      </c>
      <c r="CP589">
        <f t="shared" si="335"/>
        <v>112365.39</v>
      </c>
      <c r="CQ589">
        <f t="shared" si="336"/>
        <v>94.72</v>
      </c>
      <c r="CR589">
        <f t="shared" si="337"/>
        <v>0</v>
      </c>
      <c r="CS589">
        <f t="shared" si="338"/>
        <v>0</v>
      </c>
      <c r="CT589">
        <f t="shared" si="339"/>
        <v>0</v>
      </c>
      <c r="CU589">
        <f t="shared" si="340"/>
        <v>0</v>
      </c>
      <c r="CV589">
        <f t="shared" si="341"/>
        <v>0</v>
      </c>
      <c r="CW589">
        <f t="shared" si="342"/>
        <v>0</v>
      </c>
      <c r="CX589">
        <f t="shared" si="343"/>
        <v>0</v>
      </c>
      <c r="CY589">
        <f t="shared" si="344"/>
        <v>0</v>
      </c>
      <c r="CZ589">
        <f t="shared" si="345"/>
        <v>0</v>
      </c>
      <c r="DC589" t="s">
        <v>3</v>
      </c>
      <c r="DD589" t="s">
        <v>3</v>
      </c>
      <c r="DE589" t="s">
        <v>3</v>
      </c>
      <c r="DF589" t="s">
        <v>3</v>
      </c>
      <c r="DG589" t="s">
        <v>3</v>
      </c>
      <c r="DH589" t="s">
        <v>3</v>
      </c>
      <c r="DI589" t="s">
        <v>3</v>
      </c>
      <c r="DJ589" t="s">
        <v>3</v>
      </c>
      <c r="DK589" t="s">
        <v>3</v>
      </c>
      <c r="DL589" t="s">
        <v>3</v>
      </c>
      <c r="DM589" t="s">
        <v>3</v>
      </c>
      <c r="DN589">
        <v>0</v>
      </c>
      <c r="DO589">
        <v>0</v>
      </c>
      <c r="DP589">
        <v>1</v>
      </c>
      <c r="DQ589">
        <v>1</v>
      </c>
      <c r="DU589">
        <v>1009</v>
      </c>
      <c r="DV589" t="s">
        <v>151</v>
      </c>
      <c r="DW589" t="s">
        <v>151</v>
      </c>
      <c r="DX589">
        <v>1</v>
      </c>
      <c r="EE589">
        <v>55317522</v>
      </c>
      <c r="EF589">
        <v>1</v>
      </c>
      <c r="EG589" t="s">
        <v>19</v>
      </c>
      <c r="EH589">
        <v>0</v>
      </c>
      <c r="EI589" t="s">
        <v>3</v>
      </c>
      <c r="EJ589">
        <v>4</v>
      </c>
      <c r="EK589">
        <v>0</v>
      </c>
      <c r="EL589" t="s">
        <v>20</v>
      </c>
      <c r="EM589" t="s">
        <v>21</v>
      </c>
      <c r="EO589" t="s">
        <v>3</v>
      </c>
      <c r="EQ589">
        <v>0</v>
      </c>
      <c r="ER589">
        <v>94.72</v>
      </c>
      <c r="ES589">
        <v>94.72</v>
      </c>
      <c r="ET589">
        <v>0</v>
      </c>
      <c r="EU589">
        <v>0</v>
      </c>
      <c r="EV589">
        <v>0</v>
      </c>
      <c r="EW589">
        <v>0</v>
      </c>
      <c r="EX589">
        <v>0</v>
      </c>
      <c r="FQ589">
        <v>0</v>
      </c>
      <c r="FR589">
        <f t="shared" si="346"/>
        <v>0</v>
      </c>
      <c r="FS589">
        <v>0</v>
      </c>
      <c r="FX589">
        <v>70</v>
      </c>
      <c r="FY589">
        <v>10</v>
      </c>
      <c r="GA589" t="s">
        <v>3</v>
      </c>
      <c r="GD589">
        <v>0</v>
      </c>
      <c r="GF589">
        <v>1362637907</v>
      </c>
      <c r="GG589">
        <v>2</v>
      </c>
      <c r="GH589">
        <v>1</v>
      </c>
      <c r="GI589">
        <v>-2</v>
      </c>
      <c r="GJ589">
        <v>0</v>
      </c>
      <c r="GK589">
        <f>ROUND(R589*(R12)/100,2)</f>
        <v>0</v>
      </c>
      <c r="GL589">
        <f t="shared" si="347"/>
        <v>0</v>
      </c>
      <c r="GM589">
        <f t="shared" si="348"/>
        <v>112365.39</v>
      </c>
      <c r="GN589">
        <f t="shared" si="349"/>
        <v>0</v>
      </c>
      <c r="GO589">
        <f t="shared" si="350"/>
        <v>0</v>
      </c>
      <c r="GP589">
        <f t="shared" si="351"/>
        <v>112365.39</v>
      </c>
      <c r="GR589">
        <v>0</v>
      </c>
      <c r="GS589">
        <v>3</v>
      </c>
      <c r="GT589">
        <v>0</v>
      </c>
      <c r="GU589" t="s">
        <v>3</v>
      </c>
      <c r="GV589">
        <f t="shared" si="352"/>
        <v>0</v>
      </c>
      <c r="GW589">
        <v>1</v>
      </c>
      <c r="GX589">
        <f t="shared" si="353"/>
        <v>0</v>
      </c>
      <c r="HA589">
        <v>0</v>
      </c>
      <c r="HB589">
        <v>0</v>
      </c>
      <c r="HC589">
        <f t="shared" si="354"/>
        <v>0</v>
      </c>
      <c r="IK589">
        <v>0</v>
      </c>
    </row>
    <row r="590" spans="1:245" x14ac:dyDescent="0.2">
      <c r="A590">
        <v>17</v>
      </c>
      <c r="B590">
        <v>1</v>
      </c>
      <c r="C590">
        <f>ROW(SmtRes!A208)</f>
        <v>208</v>
      </c>
      <c r="D590">
        <f>ROW(EtalonRes!A200)</f>
        <v>200</v>
      </c>
      <c r="E590" t="s">
        <v>229</v>
      </c>
      <c r="F590" t="s">
        <v>169</v>
      </c>
      <c r="G590" t="s">
        <v>170</v>
      </c>
      <c r="H590" t="s">
        <v>115</v>
      </c>
      <c r="I590">
        <f>ROUND(104/100,9)</f>
        <v>1.04</v>
      </c>
      <c r="J590">
        <v>0</v>
      </c>
      <c r="O590">
        <f t="shared" si="315"/>
        <v>74553.69</v>
      </c>
      <c r="P590">
        <f t="shared" si="316"/>
        <v>58034.51</v>
      </c>
      <c r="Q590">
        <f t="shared" si="317"/>
        <v>0</v>
      </c>
      <c r="R590">
        <f t="shared" si="318"/>
        <v>0</v>
      </c>
      <c r="S590">
        <f t="shared" si="319"/>
        <v>16519.18</v>
      </c>
      <c r="T590">
        <f t="shared" si="320"/>
        <v>0</v>
      </c>
      <c r="U590">
        <f t="shared" si="321"/>
        <v>83.480800000000002</v>
      </c>
      <c r="V590">
        <f t="shared" si="322"/>
        <v>0</v>
      </c>
      <c r="W590">
        <f t="shared" si="323"/>
        <v>0</v>
      </c>
      <c r="X590">
        <f t="shared" si="324"/>
        <v>11563.43</v>
      </c>
      <c r="Y590">
        <f t="shared" si="325"/>
        <v>1651.92</v>
      </c>
      <c r="AA590">
        <v>55574044</v>
      </c>
      <c r="AB590">
        <f t="shared" si="326"/>
        <v>71686.240000000005</v>
      </c>
      <c r="AC590">
        <f t="shared" si="327"/>
        <v>55802.41</v>
      </c>
      <c r="AD590">
        <f t="shared" si="328"/>
        <v>0</v>
      </c>
      <c r="AE590">
        <f t="shared" si="329"/>
        <v>0</v>
      </c>
      <c r="AF590">
        <f t="shared" si="330"/>
        <v>15883.83</v>
      </c>
      <c r="AG590">
        <f t="shared" si="331"/>
        <v>0</v>
      </c>
      <c r="AH590">
        <f t="shared" si="332"/>
        <v>80.27</v>
      </c>
      <c r="AI590">
        <f t="shared" si="333"/>
        <v>0</v>
      </c>
      <c r="AJ590">
        <f t="shared" si="334"/>
        <v>0</v>
      </c>
      <c r="AK590">
        <v>71686.240000000005</v>
      </c>
      <c r="AL590">
        <v>55802.41</v>
      </c>
      <c r="AM590">
        <v>0</v>
      </c>
      <c r="AN590">
        <v>0</v>
      </c>
      <c r="AO590">
        <v>15883.83</v>
      </c>
      <c r="AP590">
        <v>0</v>
      </c>
      <c r="AQ590">
        <v>80.27</v>
      </c>
      <c r="AR590">
        <v>0</v>
      </c>
      <c r="AS590">
        <v>0</v>
      </c>
      <c r="AT590">
        <v>70</v>
      </c>
      <c r="AU590">
        <v>10</v>
      </c>
      <c r="AV590">
        <v>1</v>
      </c>
      <c r="AW590">
        <v>1</v>
      </c>
      <c r="AZ590">
        <v>1</v>
      </c>
      <c r="BA590">
        <v>1</v>
      </c>
      <c r="BB590">
        <v>1</v>
      </c>
      <c r="BC590">
        <v>1</v>
      </c>
      <c r="BD590" t="s">
        <v>3</v>
      </c>
      <c r="BE590" t="s">
        <v>3</v>
      </c>
      <c r="BF590" t="s">
        <v>3</v>
      </c>
      <c r="BG590" t="s">
        <v>3</v>
      </c>
      <c r="BH590">
        <v>0</v>
      </c>
      <c r="BI590">
        <v>4</v>
      </c>
      <c r="BJ590" t="s">
        <v>171</v>
      </c>
      <c r="BM590">
        <v>0</v>
      </c>
      <c r="BN590">
        <v>0</v>
      </c>
      <c r="BO590" t="s">
        <v>3</v>
      </c>
      <c r="BP590">
        <v>0</v>
      </c>
      <c r="BQ590">
        <v>1</v>
      </c>
      <c r="BR590">
        <v>0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 t="s">
        <v>3</v>
      </c>
      <c r="BZ590">
        <v>70</v>
      </c>
      <c r="CA590">
        <v>10</v>
      </c>
      <c r="CE590">
        <v>0</v>
      </c>
      <c r="CF590">
        <v>0</v>
      </c>
      <c r="CG590">
        <v>0</v>
      </c>
      <c r="CM590">
        <v>0</v>
      </c>
      <c r="CN590" t="s">
        <v>3</v>
      </c>
      <c r="CO590">
        <v>0</v>
      </c>
      <c r="CP590">
        <f t="shared" si="335"/>
        <v>74553.69</v>
      </c>
      <c r="CQ590">
        <f t="shared" si="336"/>
        <v>55802.41</v>
      </c>
      <c r="CR590">
        <f t="shared" si="337"/>
        <v>0</v>
      </c>
      <c r="CS590">
        <f t="shared" si="338"/>
        <v>0</v>
      </c>
      <c r="CT590">
        <f t="shared" si="339"/>
        <v>15883.83</v>
      </c>
      <c r="CU590">
        <f t="shared" si="340"/>
        <v>0</v>
      </c>
      <c r="CV590">
        <f t="shared" si="341"/>
        <v>80.27</v>
      </c>
      <c r="CW590">
        <f t="shared" si="342"/>
        <v>0</v>
      </c>
      <c r="CX590">
        <f t="shared" si="343"/>
        <v>0</v>
      </c>
      <c r="CY590">
        <f t="shared" si="344"/>
        <v>11563.426000000001</v>
      </c>
      <c r="CZ590">
        <f t="shared" si="345"/>
        <v>1651.9179999999999</v>
      </c>
      <c r="DC590" t="s">
        <v>3</v>
      </c>
      <c r="DD590" t="s">
        <v>3</v>
      </c>
      <c r="DE590" t="s">
        <v>3</v>
      </c>
      <c r="DF590" t="s">
        <v>3</v>
      </c>
      <c r="DG590" t="s">
        <v>3</v>
      </c>
      <c r="DH590" t="s">
        <v>3</v>
      </c>
      <c r="DI590" t="s">
        <v>3</v>
      </c>
      <c r="DJ590" t="s">
        <v>3</v>
      </c>
      <c r="DK590" t="s">
        <v>3</v>
      </c>
      <c r="DL590" t="s">
        <v>3</v>
      </c>
      <c r="DM590" t="s">
        <v>3</v>
      </c>
      <c r="DN590">
        <v>0</v>
      </c>
      <c r="DO590">
        <v>0</v>
      </c>
      <c r="DP590">
        <v>1</v>
      </c>
      <c r="DQ590">
        <v>1</v>
      </c>
      <c r="DU590">
        <v>1003</v>
      </c>
      <c r="DV590" t="s">
        <v>115</v>
      </c>
      <c r="DW590" t="s">
        <v>115</v>
      </c>
      <c r="DX590">
        <v>100</v>
      </c>
      <c r="EE590">
        <v>55317522</v>
      </c>
      <c r="EF590">
        <v>1</v>
      </c>
      <c r="EG590" t="s">
        <v>19</v>
      </c>
      <c r="EH590">
        <v>0</v>
      </c>
      <c r="EI590" t="s">
        <v>3</v>
      </c>
      <c r="EJ590">
        <v>4</v>
      </c>
      <c r="EK590">
        <v>0</v>
      </c>
      <c r="EL590" t="s">
        <v>20</v>
      </c>
      <c r="EM590" t="s">
        <v>21</v>
      </c>
      <c r="EO590" t="s">
        <v>3</v>
      </c>
      <c r="EQ590">
        <v>0</v>
      </c>
      <c r="ER590">
        <v>71686.240000000005</v>
      </c>
      <c r="ES590">
        <v>55802.41</v>
      </c>
      <c r="ET590">
        <v>0</v>
      </c>
      <c r="EU590">
        <v>0</v>
      </c>
      <c r="EV590">
        <v>15883.83</v>
      </c>
      <c r="EW590">
        <v>80.27</v>
      </c>
      <c r="EX590">
        <v>0</v>
      </c>
      <c r="EY590">
        <v>0</v>
      </c>
      <c r="FQ590">
        <v>0</v>
      </c>
      <c r="FR590">
        <f t="shared" si="346"/>
        <v>0</v>
      </c>
      <c r="FS590">
        <v>0</v>
      </c>
      <c r="FX590">
        <v>70</v>
      </c>
      <c r="FY590">
        <v>10</v>
      </c>
      <c r="GA590" t="s">
        <v>3</v>
      </c>
      <c r="GD590">
        <v>0</v>
      </c>
      <c r="GF590">
        <v>-1703792518</v>
      </c>
      <c r="GG590">
        <v>2</v>
      </c>
      <c r="GH590">
        <v>1</v>
      </c>
      <c r="GI590">
        <v>-2</v>
      </c>
      <c r="GJ590">
        <v>0</v>
      </c>
      <c r="GK590">
        <f>ROUND(R590*(R12)/100,2)</f>
        <v>0</v>
      </c>
      <c r="GL590">
        <f t="shared" si="347"/>
        <v>0</v>
      </c>
      <c r="GM590">
        <f t="shared" si="348"/>
        <v>87769.04</v>
      </c>
      <c r="GN590">
        <f t="shared" si="349"/>
        <v>0</v>
      </c>
      <c r="GO590">
        <f t="shared" si="350"/>
        <v>0</v>
      </c>
      <c r="GP590">
        <f t="shared" si="351"/>
        <v>87769.04</v>
      </c>
      <c r="GR590">
        <v>0</v>
      </c>
      <c r="GS590">
        <v>3</v>
      </c>
      <c r="GT590">
        <v>0</v>
      </c>
      <c r="GU590" t="s">
        <v>3</v>
      </c>
      <c r="GV590">
        <f t="shared" si="352"/>
        <v>0</v>
      </c>
      <c r="GW590">
        <v>1</v>
      </c>
      <c r="GX590">
        <f t="shared" si="353"/>
        <v>0</v>
      </c>
      <c r="HA590">
        <v>0</v>
      </c>
      <c r="HB590">
        <v>0</v>
      </c>
      <c r="HC590">
        <f t="shared" si="354"/>
        <v>0</v>
      </c>
      <c r="IK590">
        <v>0</v>
      </c>
    </row>
    <row r="591" spans="1:245" x14ac:dyDescent="0.2">
      <c r="A591">
        <v>18</v>
      </c>
      <c r="B591">
        <v>1</v>
      </c>
      <c r="C591">
        <v>207</v>
      </c>
      <c r="E591" t="s">
        <v>315</v>
      </c>
      <c r="F591" t="s">
        <v>173</v>
      </c>
      <c r="G591" t="s">
        <v>174</v>
      </c>
      <c r="H591" t="s">
        <v>175</v>
      </c>
      <c r="I591">
        <f>I590*J591</f>
        <v>-4.4719999999999995</v>
      </c>
      <c r="J591">
        <v>-4.3</v>
      </c>
      <c r="O591">
        <f t="shared" si="315"/>
        <v>-35029.22</v>
      </c>
      <c r="P591">
        <f t="shared" si="316"/>
        <v>-35029.22</v>
      </c>
      <c r="Q591">
        <f t="shared" si="317"/>
        <v>0</v>
      </c>
      <c r="R591">
        <f t="shared" si="318"/>
        <v>0</v>
      </c>
      <c r="S591">
        <f t="shared" si="319"/>
        <v>0</v>
      </c>
      <c r="T591">
        <f t="shared" si="320"/>
        <v>0</v>
      </c>
      <c r="U591">
        <f t="shared" si="321"/>
        <v>0</v>
      </c>
      <c r="V591">
        <f t="shared" si="322"/>
        <v>0</v>
      </c>
      <c r="W591">
        <f t="shared" si="323"/>
        <v>0</v>
      </c>
      <c r="X591">
        <f t="shared" si="324"/>
        <v>0</v>
      </c>
      <c r="Y591">
        <f t="shared" si="325"/>
        <v>0</v>
      </c>
      <c r="AA591">
        <v>55574044</v>
      </c>
      <c r="AB591">
        <f t="shared" si="326"/>
        <v>7833.01</v>
      </c>
      <c r="AC591">
        <f t="shared" si="327"/>
        <v>7833.01</v>
      </c>
      <c r="AD591">
        <f t="shared" si="328"/>
        <v>0</v>
      </c>
      <c r="AE591">
        <f t="shared" si="329"/>
        <v>0</v>
      </c>
      <c r="AF591">
        <f t="shared" si="330"/>
        <v>0</v>
      </c>
      <c r="AG591">
        <f t="shared" si="331"/>
        <v>0</v>
      </c>
      <c r="AH591">
        <f t="shared" si="332"/>
        <v>0</v>
      </c>
      <c r="AI591">
        <f t="shared" si="333"/>
        <v>0</v>
      </c>
      <c r="AJ591">
        <f t="shared" si="334"/>
        <v>0</v>
      </c>
      <c r="AK591">
        <v>7833.01</v>
      </c>
      <c r="AL591">
        <v>7833.01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70</v>
      </c>
      <c r="AU591">
        <v>10</v>
      </c>
      <c r="AV591">
        <v>1</v>
      </c>
      <c r="AW591">
        <v>1</v>
      </c>
      <c r="AZ591">
        <v>1</v>
      </c>
      <c r="BA591">
        <v>1</v>
      </c>
      <c r="BB591">
        <v>1</v>
      </c>
      <c r="BC591">
        <v>1</v>
      </c>
      <c r="BD591" t="s">
        <v>3</v>
      </c>
      <c r="BE591" t="s">
        <v>3</v>
      </c>
      <c r="BF591" t="s">
        <v>3</v>
      </c>
      <c r="BG591" t="s">
        <v>3</v>
      </c>
      <c r="BH591">
        <v>3</v>
      </c>
      <c r="BI591">
        <v>4</v>
      </c>
      <c r="BJ591" t="s">
        <v>176</v>
      </c>
      <c r="BM591">
        <v>0</v>
      </c>
      <c r="BN591">
        <v>0</v>
      </c>
      <c r="BO591" t="s">
        <v>3</v>
      </c>
      <c r="BP591">
        <v>0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 t="s">
        <v>3</v>
      </c>
      <c r="BZ591">
        <v>70</v>
      </c>
      <c r="CA591">
        <v>10</v>
      </c>
      <c r="CE591">
        <v>0</v>
      </c>
      <c r="CF591">
        <v>0</v>
      </c>
      <c r="CG591">
        <v>0</v>
      </c>
      <c r="CM591">
        <v>0</v>
      </c>
      <c r="CN591" t="s">
        <v>3</v>
      </c>
      <c r="CO591">
        <v>0</v>
      </c>
      <c r="CP591">
        <f t="shared" si="335"/>
        <v>-35029.22</v>
      </c>
      <c r="CQ591">
        <f t="shared" si="336"/>
        <v>7833.01</v>
      </c>
      <c r="CR591">
        <f t="shared" si="337"/>
        <v>0</v>
      </c>
      <c r="CS591">
        <f t="shared" si="338"/>
        <v>0</v>
      </c>
      <c r="CT591">
        <f t="shared" si="339"/>
        <v>0</v>
      </c>
      <c r="CU591">
        <f t="shared" si="340"/>
        <v>0</v>
      </c>
      <c r="CV591">
        <f t="shared" si="341"/>
        <v>0</v>
      </c>
      <c r="CW591">
        <f t="shared" si="342"/>
        <v>0</v>
      </c>
      <c r="CX591">
        <f t="shared" si="343"/>
        <v>0</v>
      </c>
      <c r="CY591">
        <f t="shared" si="344"/>
        <v>0</v>
      </c>
      <c r="CZ591">
        <f t="shared" si="345"/>
        <v>0</v>
      </c>
      <c r="DC591" t="s">
        <v>3</v>
      </c>
      <c r="DD591" t="s">
        <v>3</v>
      </c>
      <c r="DE591" t="s">
        <v>3</v>
      </c>
      <c r="DF591" t="s">
        <v>3</v>
      </c>
      <c r="DG591" t="s">
        <v>3</v>
      </c>
      <c r="DH591" t="s">
        <v>3</v>
      </c>
      <c r="DI591" t="s">
        <v>3</v>
      </c>
      <c r="DJ591" t="s">
        <v>3</v>
      </c>
      <c r="DK591" t="s">
        <v>3</v>
      </c>
      <c r="DL591" t="s">
        <v>3</v>
      </c>
      <c r="DM591" t="s">
        <v>3</v>
      </c>
      <c r="DN591">
        <v>0</v>
      </c>
      <c r="DO591">
        <v>0</v>
      </c>
      <c r="DP591">
        <v>1</v>
      </c>
      <c r="DQ591">
        <v>1</v>
      </c>
      <c r="DU591">
        <v>1007</v>
      </c>
      <c r="DV591" t="s">
        <v>175</v>
      </c>
      <c r="DW591" t="s">
        <v>175</v>
      </c>
      <c r="DX591">
        <v>1</v>
      </c>
      <c r="EE591">
        <v>55317522</v>
      </c>
      <c r="EF591">
        <v>1</v>
      </c>
      <c r="EG591" t="s">
        <v>19</v>
      </c>
      <c r="EH591">
        <v>0</v>
      </c>
      <c r="EI591" t="s">
        <v>3</v>
      </c>
      <c r="EJ591">
        <v>4</v>
      </c>
      <c r="EK591">
        <v>0</v>
      </c>
      <c r="EL591" t="s">
        <v>20</v>
      </c>
      <c r="EM591" t="s">
        <v>21</v>
      </c>
      <c r="EO591" t="s">
        <v>3</v>
      </c>
      <c r="EQ591">
        <v>0</v>
      </c>
      <c r="ER591">
        <v>7833.01</v>
      </c>
      <c r="ES591">
        <v>7833.01</v>
      </c>
      <c r="ET591">
        <v>0</v>
      </c>
      <c r="EU591">
        <v>0</v>
      </c>
      <c r="EV591">
        <v>0</v>
      </c>
      <c r="EW591">
        <v>0</v>
      </c>
      <c r="EX591">
        <v>0</v>
      </c>
      <c r="FQ591">
        <v>0</v>
      </c>
      <c r="FR591">
        <f t="shared" si="346"/>
        <v>0</v>
      </c>
      <c r="FS591">
        <v>0</v>
      </c>
      <c r="FX591">
        <v>70</v>
      </c>
      <c r="FY591">
        <v>10</v>
      </c>
      <c r="GA591" t="s">
        <v>3</v>
      </c>
      <c r="GD591">
        <v>0</v>
      </c>
      <c r="GF591">
        <v>1857369686</v>
      </c>
      <c r="GG591">
        <v>2</v>
      </c>
      <c r="GH591">
        <v>1</v>
      </c>
      <c r="GI591">
        <v>-2</v>
      </c>
      <c r="GJ591">
        <v>0</v>
      </c>
      <c r="GK591">
        <f>ROUND(R591*(R12)/100,2)</f>
        <v>0</v>
      </c>
      <c r="GL591">
        <f t="shared" si="347"/>
        <v>0</v>
      </c>
      <c r="GM591">
        <f t="shared" si="348"/>
        <v>-35029.22</v>
      </c>
      <c r="GN591">
        <f t="shared" si="349"/>
        <v>0</v>
      </c>
      <c r="GO591">
        <f t="shared" si="350"/>
        <v>0</v>
      </c>
      <c r="GP591">
        <f t="shared" si="351"/>
        <v>-35029.22</v>
      </c>
      <c r="GR591">
        <v>0</v>
      </c>
      <c r="GS591">
        <v>3</v>
      </c>
      <c r="GT591">
        <v>0</v>
      </c>
      <c r="GU591" t="s">
        <v>3</v>
      </c>
      <c r="GV591">
        <f t="shared" si="352"/>
        <v>0</v>
      </c>
      <c r="GW591">
        <v>1</v>
      </c>
      <c r="GX591">
        <f t="shared" si="353"/>
        <v>0</v>
      </c>
      <c r="HA591">
        <v>0</v>
      </c>
      <c r="HB591">
        <v>0</v>
      </c>
      <c r="HC591">
        <f t="shared" si="354"/>
        <v>0</v>
      </c>
      <c r="IK591">
        <v>0</v>
      </c>
    </row>
    <row r="592" spans="1:245" x14ac:dyDescent="0.2">
      <c r="A592">
        <v>18</v>
      </c>
      <c r="B592">
        <v>1</v>
      </c>
      <c r="C592">
        <v>208</v>
      </c>
      <c r="E592" t="s">
        <v>316</v>
      </c>
      <c r="F592" t="s">
        <v>178</v>
      </c>
      <c r="G592" t="s">
        <v>317</v>
      </c>
      <c r="H592" t="s">
        <v>180</v>
      </c>
      <c r="I592">
        <f>I590*J592</f>
        <v>0</v>
      </c>
      <c r="J592">
        <v>0</v>
      </c>
      <c r="O592">
        <f t="shared" si="315"/>
        <v>0</v>
      </c>
      <c r="P592">
        <f t="shared" si="316"/>
        <v>0</v>
      </c>
      <c r="Q592">
        <f t="shared" si="317"/>
        <v>0</v>
      </c>
      <c r="R592">
        <f t="shared" si="318"/>
        <v>0</v>
      </c>
      <c r="S592">
        <f t="shared" si="319"/>
        <v>0</v>
      </c>
      <c r="T592">
        <f t="shared" si="320"/>
        <v>0</v>
      </c>
      <c r="U592">
        <f t="shared" si="321"/>
        <v>0</v>
      </c>
      <c r="V592">
        <f t="shared" si="322"/>
        <v>0</v>
      </c>
      <c r="W592">
        <f t="shared" si="323"/>
        <v>0</v>
      </c>
      <c r="X592">
        <f t="shared" si="324"/>
        <v>0</v>
      </c>
      <c r="Y592">
        <f t="shared" si="325"/>
        <v>0</v>
      </c>
      <c r="AA592">
        <v>55574044</v>
      </c>
      <c r="AB592">
        <f t="shared" si="326"/>
        <v>372.6</v>
      </c>
      <c r="AC592">
        <f t="shared" si="327"/>
        <v>372.6</v>
      </c>
      <c r="AD592">
        <f t="shared" si="328"/>
        <v>0</v>
      </c>
      <c r="AE592">
        <f t="shared" si="329"/>
        <v>0</v>
      </c>
      <c r="AF592">
        <f t="shared" si="330"/>
        <v>0</v>
      </c>
      <c r="AG592">
        <f t="shared" si="331"/>
        <v>0</v>
      </c>
      <c r="AH592">
        <f t="shared" si="332"/>
        <v>0</v>
      </c>
      <c r="AI592">
        <f t="shared" si="333"/>
        <v>0</v>
      </c>
      <c r="AJ592">
        <f t="shared" si="334"/>
        <v>0</v>
      </c>
      <c r="AK592">
        <v>372.6</v>
      </c>
      <c r="AL592">
        <v>372.6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70</v>
      </c>
      <c r="AU592">
        <v>10</v>
      </c>
      <c r="AV592">
        <v>1</v>
      </c>
      <c r="AW592">
        <v>1</v>
      </c>
      <c r="AZ592">
        <v>1</v>
      </c>
      <c r="BA592">
        <v>1</v>
      </c>
      <c r="BB592">
        <v>1</v>
      </c>
      <c r="BC592">
        <v>1</v>
      </c>
      <c r="BD592" t="s">
        <v>3</v>
      </c>
      <c r="BE592" t="s">
        <v>3</v>
      </c>
      <c r="BF592" t="s">
        <v>3</v>
      </c>
      <c r="BG592" t="s">
        <v>3</v>
      </c>
      <c r="BH592">
        <v>3</v>
      </c>
      <c r="BI592">
        <v>4</v>
      </c>
      <c r="BJ592" t="s">
        <v>3</v>
      </c>
      <c r="BM592">
        <v>0</v>
      </c>
      <c r="BN592">
        <v>0</v>
      </c>
      <c r="BO592" t="s">
        <v>3</v>
      </c>
      <c r="BP592">
        <v>0</v>
      </c>
      <c r="BQ592">
        <v>1</v>
      </c>
      <c r="BR592">
        <v>0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 t="s">
        <v>3</v>
      </c>
      <c r="BZ592">
        <v>70</v>
      </c>
      <c r="CA592">
        <v>10</v>
      </c>
      <c r="CE592">
        <v>0</v>
      </c>
      <c r="CF592">
        <v>0</v>
      </c>
      <c r="CG592">
        <v>0</v>
      </c>
      <c r="CM592">
        <v>0</v>
      </c>
      <c r="CN592" t="s">
        <v>3</v>
      </c>
      <c r="CO592">
        <v>0</v>
      </c>
      <c r="CP592">
        <f t="shared" si="335"/>
        <v>0</v>
      </c>
      <c r="CQ592">
        <f t="shared" si="336"/>
        <v>372.6</v>
      </c>
      <c r="CR592">
        <f t="shared" si="337"/>
        <v>0</v>
      </c>
      <c r="CS592">
        <f t="shared" si="338"/>
        <v>0</v>
      </c>
      <c r="CT592">
        <f t="shared" si="339"/>
        <v>0</v>
      </c>
      <c r="CU592">
        <f t="shared" si="340"/>
        <v>0</v>
      </c>
      <c r="CV592">
        <f t="shared" si="341"/>
        <v>0</v>
      </c>
      <c r="CW592">
        <f t="shared" si="342"/>
        <v>0</v>
      </c>
      <c r="CX592">
        <f t="shared" si="343"/>
        <v>0</v>
      </c>
      <c r="CY592">
        <f t="shared" si="344"/>
        <v>0</v>
      </c>
      <c r="CZ592">
        <f t="shared" si="345"/>
        <v>0</v>
      </c>
      <c r="DC592" t="s">
        <v>3</v>
      </c>
      <c r="DD592" t="s">
        <v>3</v>
      </c>
      <c r="DE592" t="s">
        <v>3</v>
      </c>
      <c r="DF592" t="s">
        <v>3</v>
      </c>
      <c r="DG592" t="s">
        <v>3</v>
      </c>
      <c r="DH592" t="s">
        <v>3</v>
      </c>
      <c r="DI592" t="s">
        <v>3</v>
      </c>
      <c r="DJ592" t="s">
        <v>3</v>
      </c>
      <c r="DK592" t="s">
        <v>3</v>
      </c>
      <c r="DL592" t="s">
        <v>3</v>
      </c>
      <c r="DM592" t="s">
        <v>3</v>
      </c>
      <c r="DN592">
        <v>0</v>
      </c>
      <c r="DO592">
        <v>0</v>
      </c>
      <c r="DP592">
        <v>1</v>
      </c>
      <c r="DQ592">
        <v>1</v>
      </c>
      <c r="DU592">
        <v>1010</v>
      </c>
      <c r="DV592" t="s">
        <v>180</v>
      </c>
      <c r="DW592" t="s">
        <v>180</v>
      </c>
      <c r="DX592">
        <v>1</v>
      </c>
      <c r="EE592">
        <v>55317522</v>
      </c>
      <c r="EF592">
        <v>1</v>
      </c>
      <c r="EG592" t="s">
        <v>19</v>
      </c>
      <c r="EH592">
        <v>0</v>
      </c>
      <c r="EI592" t="s">
        <v>3</v>
      </c>
      <c r="EJ592">
        <v>4</v>
      </c>
      <c r="EK592">
        <v>0</v>
      </c>
      <c r="EL592" t="s">
        <v>20</v>
      </c>
      <c r="EM592" t="s">
        <v>21</v>
      </c>
      <c r="EO592" t="s">
        <v>3</v>
      </c>
      <c r="EQ592">
        <v>0</v>
      </c>
      <c r="ER592">
        <v>372.6</v>
      </c>
      <c r="ES592">
        <v>372.6</v>
      </c>
      <c r="ET592">
        <v>0</v>
      </c>
      <c r="EU592">
        <v>0</v>
      </c>
      <c r="EV592">
        <v>0</v>
      </c>
      <c r="EW592">
        <v>0</v>
      </c>
      <c r="EX592">
        <v>0</v>
      </c>
      <c r="EZ592">
        <v>5</v>
      </c>
      <c r="FC592">
        <v>1</v>
      </c>
      <c r="FD592">
        <v>18</v>
      </c>
      <c r="FF592">
        <v>447.12</v>
      </c>
      <c r="FQ592">
        <v>0</v>
      </c>
      <c r="FR592">
        <f t="shared" si="346"/>
        <v>0</v>
      </c>
      <c r="FS592">
        <v>0</v>
      </c>
      <c r="FX592">
        <v>70</v>
      </c>
      <c r="FY592">
        <v>10</v>
      </c>
      <c r="GA592" t="s">
        <v>181</v>
      </c>
      <c r="GD592">
        <v>0</v>
      </c>
      <c r="GF592">
        <v>-988600449</v>
      </c>
      <c r="GG592">
        <v>2</v>
      </c>
      <c r="GH592">
        <v>3</v>
      </c>
      <c r="GI592">
        <v>-2</v>
      </c>
      <c r="GJ592">
        <v>0</v>
      </c>
      <c r="GK592">
        <f>ROUND(R592*(R12)/100,2)</f>
        <v>0</v>
      </c>
      <c r="GL592">
        <f t="shared" si="347"/>
        <v>0</v>
      </c>
      <c r="GM592">
        <f t="shared" si="348"/>
        <v>0</v>
      </c>
      <c r="GN592">
        <f t="shared" si="349"/>
        <v>0</v>
      </c>
      <c r="GO592">
        <f t="shared" si="350"/>
        <v>0</v>
      </c>
      <c r="GP592">
        <f t="shared" si="351"/>
        <v>0</v>
      </c>
      <c r="GR592">
        <v>1</v>
      </c>
      <c r="GS592">
        <v>1</v>
      </c>
      <c r="GT592">
        <v>0</v>
      </c>
      <c r="GU592" t="s">
        <v>3</v>
      </c>
      <c r="GV592">
        <f t="shared" si="352"/>
        <v>0</v>
      </c>
      <c r="GW592">
        <v>1</v>
      </c>
      <c r="GX592">
        <f t="shared" si="353"/>
        <v>0</v>
      </c>
      <c r="HA592">
        <v>0</v>
      </c>
      <c r="HB592">
        <v>0</v>
      </c>
      <c r="HC592">
        <f t="shared" si="354"/>
        <v>0</v>
      </c>
      <c r="IK592">
        <v>0</v>
      </c>
    </row>
    <row r="594" spans="1:206" x14ac:dyDescent="0.2">
      <c r="A594" s="2">
        <v>51</v>
      </c>
      <c r="B594" s="2">
        <f>B570</f>
        <v>1</v>
      </c>
      <c r="C594" s="2">
        <f>A570</f>
        <v>5</v>
      </c>
      <c r="D594" s="2">
        <f>ROW(A570)</f>
        <v>570</v>
      </c>
      <c r="E594" s="2"/>
      <c r="F594" s="2" t="str">
        <f>IF(F570&lt;&gt;"",F570,"")</f>
        <v>Новый подраздел</v>
      </c>
      <c r="G594" s="2" t="str">
        <f>IF(G570&lt;&gt;"",G570,"")</f>
        <v>Устройство резинового покрытия   на детской площадке -807м2</v>
      </c>
      <c r="H594" s="2">
        <v>0</v>
      </c>
      <c r="I594" s="2"/>
      <c r="J594" s="2"/>
      <c r="K594" s="2"/>
      <c r="L594" s="2"/>
      <c r="M594" s="2"/>
      <c r="N594" s="2"/>
      <c r="O594" s="2">
        <f t="shared" ref="O594:T594" si="355">ROUND(AB594,2)</f>
        <v>1971163.69</v>
      </c>
      <c r="P594" s="2">
        <f t="shared" si="355"/>
        <v>1741115.21</v>
      </c>
      <c r="Q594" s="2">
        <f t="shared" si="355"/>
        <v>131817.46</v>
      </c>
      <c r="R594" s="2">
        <f t="shared" si="355"/>
        <v>64237.31</v>
      </c>
      <c r="S594" s="2">
        <f t="shared" si="355"/>
        <v>98231.02</v>
      </c>
      <c r="T594" s="2">
        <f t="shared" si="355"/>
        <v>0</v>
      </c>
      <c r="U594" s="2">
        <f>AH594</f>
        <v>463.73355099999998</v>
      </c>
      <c r="V594" s="2">
        <f>AI594</f>
        <v>0</v>
      </c>
      <c r="W594" s="2">
        <f>ROUND(AJ594,2)</f>
        <v>0</v>
      </c>
      <c r="X594" s="2">
        <f>ROUND(AK594,2)</f>
        <v>68761.72</v>
      </c>
      <c r="Y594" s="2">
        <f>ROUND(AL594,2)</f>
        <v>9823.11</v>
      </c>
      <c r="Z594" s="2"/>
      <c r="AA594" s="2"/>
      <c r="AB594" s="2">
        <f>ROUND(SUMIF(AA574:AA592,"=55574044",O574:O592),2)</f>
        <v>1971163.69</v>
      </c>
      <c r="AC594" s="2">
        <f>ROUND(SUMIF(AA574:AA592,"=55574044",P574:P592),2)</f>
        <v>1741115.21</v>
      </c>
      <c r="AD594" s="2">
        <f>ROUND(SUMIF(AA574:AA592,"=55574044",Q574:Q592),2)</f>
        <v>131817.46</v>
      </c>
      <c r="AE594" s="2">
        <f>ROUND(SUMIF(AA574:AA592,"=55574044",R574:R592),2)</f>
        <v>64237.31</v>
      </c>
      <c r="AF594" s="2">
        <f>ROUND(SUMIF(AA574:AA592,"=55574044",S574:S592),2)</f>
        <v>98231.02</v>
      </c>
      <c r="AG594" s="2">
        <f>ROUND(SUMIF(AA574:AA592,"=55574044",T574:T592),2)</f>
        <v>0</v>
      </c>
      <c r="AH594" s="2">
        <f>SUMIF(AA574:AA592,"=55574044",U574:U592)</f>
        <v>463.73355099999998</v>
      </c>
      <c r="AI594" s="2">
        <f>SUMIF(AA574:AA592,"=55574044",V574:V592)</f>
        <v>0</v>
      </c>
      <c r="AJ594" s="2">
        <f>ROUND(SUMIF(AA574:AA592,"=55574044",W574:W592),2)</f>
        <v>0</v>
      </c>
      <c r="AK594" s="2">
        <f>ROUND(SUMIF(AA574:AA592,"=55574044",X574:X592),2)</f>
        <v>68761.72</v>
      </c>
      <c r="AL594" s="2">
        <f>ROUND(SUMIF(AA574:AA592,"=55574044",Y574:Y592),2)</f>
        <v>9823.11</v>
      </c>
      <c r="AM594" s="2"/>
      <c r="AN594" s="2"/>
      <c r="AO594" s="2">
        <f t="shared" ref="AO594:BC594" si="356">ROUND(BX594,2)</f>
        <v>0</v>
      </c>
      <c r="AP594" s="2">
        <f t="shared" si="356"/>
        <v>0</v>
      </c>
      <c r="AQ594" s="2">
        <f t="shared" si="356"/>
        <v>0</v>
      </c>
      <c r="AR594" s="2">
        <f t="shared" si="356"/>
        <v>2119124.8199999998</v>
      </c>
      <c r="AS594" s="2">
        <f t="shared" si="356"/>
        <v>0</v>
      </c>
      <c r="AT594" s="2">
        <f t="shared" si="356"/>
        <v>0</v>
      </c>
      <c r="AU594" s="2">
        <f t="shared" si="356"/>
        <v>2119124.8199999998</v>
      </c>
      <c r="AV594" s="2">
        <f t="shared" si="356"/>
        <v>1741115.21</v>
      </c>
      <c r="AW594" s="2">
        <f t="shared" si="356"/>
        <v>1741115.21</v>
      </c>
      <c r="AX594" s="2">
        <f t="shared" si="356"/>
        <v>0</v>
      </c>
      <c r="AY594" s="2">
        <f t="shared" si="356"/>
        <v>1741115.21</v>
      </c>
      <c r="AZ594" s="2">
        <f t="shared" si="356"/>
        <v>0</v>
      </c>
      <c r="BA594" s="2">
        <f t="shared" si="356"/>
        <v>0</v>
      </c>
      <c r="BB594" s="2">
        <f t="shared" si="356"/>
        <v>0</v>
      </c>
      <c r="BC594" s="2">
        <f t="shared" si="356"/>
        <v>0</v>
      </c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>
        <f>ROUND(SUMIF(AA574:AA592,"=55574044",FQ574:FQ592),2)</f>
        <v>0</v>
      </c>
      <c r="BY594" s="2">
        <f>ROUND(SUMIF(AA574:AA592,"=55574044",FR574:FR592),2)</f>
        <v>0</v>
      </c>
      <c r="BZ594" s="2">
        <f>ROUND(SUMIF(AA574:AA592,"=55574044",GL574:GL592),2)</f>
        <v>0</v>
      </c>
      <c r="CA594" s="2">
        <f>ROUND(SUMIF(AA574:AA592,"=55574044",GM574:GM592),2)</f>
        <v>2119124.8199999998</v>
      </c>
      <c r="CB594" s="2">
        <f>ROUND(SUMIF(AA574:AA592,"=55574044",GN574:GN592),2)</f>
        <v>0</v>
      </c>
      <c r="CC594" s="2">
        <f>ROUND(SUMIF(AA574:AA592,"=55574044",GO574:GO592),2)</f>
        <v>0</v>
      </c>
      <c r="CD594" s="2">
        <f>ROUND(SUMIF(AA574:AA592,"=55574044",GP574:GP592),2)</f>
        <v>2119124.8199999998</v>
      </c>
      <c r="CE594" s="2">
        <f>AC594-BX594</f>
        <v>1741115.21</v>
      </c>
      <c r="CF594" s="2">
        <f>AC594-BY594</f>
        <v>1741115.21</v>
      </c>
      <c r="CG594" s="2">
        <f>BX594-BZ594</f>
        <v>0</v>
      </c>
      <c r="CH594" s="2">
        <f>AC594-BX594-BY594+BZ594</f>
        <v>1741115.21</v>
      </c>
      <c r="CI594" s="2">
        <f>BY594-BZ594</f>
        <v>0</v>
      </c>
      <c r="CJ594" s="2">
        <f>ROUND(SUMIF(AA574:AA592,"=55574044",GX574:GX592),2)</f>
        <v>0</v>
      </c>
      <c r="CK594" s="2">
        <f>ROUND(SUMIF(AA574:AA592,"=55574044",GY574:GY592),2)</f>
        <v>0</v>
      </c>
      <c r="CL594" s="2">
        <f>ROUND(SUMIF(AA574:AA592,"=55574044",GZ574:GZ592),2)</f>
        <v>0</v>
      </c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>
        <v>0</v>
      </c>
    </row>
    <row r="596" spans="1:206" x14ac:dyDescent="0.2">
      <c r="A596" s="4">
        <v>50</v>
      </c>
      <c r="B596" s="4">
        <v>0</v>
      </c>
      <c r="C596" s="4">
        <v>0</v>
      </c>
      <c r="D596" s="4">
        <v>1</v>
      </c>
      <c r="E596" s="4">
        <v>201</v>
      </c>
      <c r="F596" s="4">
        <f>ROUND(Source!O594,O596)</f>
        <v>1971163.69</v>
      </c>
      <c r="G596" s="4" t="s">
        <v>34</v>
      </c>
      <c r="H596" s="4" t="s">
        <v>35</v>
      </c>
      <c r="I596" s="4"/>
      <c r="J596" s="4"/>
      <c r="K596" s="4">
        <v>201</v>
      </c>
      <c r="L596" s="4">
        <v>1</v>
      </c>
      <c r="M596" s="4">
        <v>3</v>
      </c>
      <c r="N596" s="4" t="s">
        <v>3</v>
      </c>
      <c r="O596" s="4">
        <v>2</v>
      </c>
      <c r="P596" s="4"/>
      <c r="Q596" s="4"/>
      <c r="R596" s="4"/>
      <c r="S596" s="4"/>
      <c r="T596" s="4"/>
      <c r="U596" s="4"/>
      <c r="V596" s="4"/>
      <c r="W596" s="4"/>
    </row>
    <row r="597" spans="1:206" x14ac:dyDescent="0.2">
      <c r="A597" s="4">
        <v>50</v>
      </c>
      <c r="B597" s="4">
        <v>0</v>
      </c>
      <c r="C597" s="4">
        <v>0</v>
      </c>
      <c r="D597" s="4">
        <v>1</v>
      </c>
      <c r="E597" s="4">
        <v>202</v>
      </c>
      <c r="F597" s="4">
        <f>ROUND(Source!P594,O597)</f>
        <v>1741115.21</v>
      </c>
      <c r="G597" s="4" t="s">
        <v>36</v>
      </c>
      <c r="H597" s="4" t="s">
        <v>37</v>
      </c>
      <c r="I597" s="4"/>
      <c r="J597" s="4"/>
      <c r="K597" s="4">
        <v>202</v>
      </c>
      <c r="L597" s="4">
        <v>2</v>
      </c>
      <c r="M597" s="4">
        <v>3</v>
      </c>
      <c r="N597" s="4" t="s">
        <v>3</v>
      </c>
      <c r="O597" s="4">
        <v>2</v>
      </c>
      <c r="P597" s="4"/>
      <c r="Q597" s="4"/>
      <c r="R597" s="4"/>
      <c r="S597" s="4"/>
      <c r="T597" s="4"/>
      <c r="U597" s="4"/>
      <c r="V597" s="4"/>
      <c r="W597" s="4"/>
    </row>
    <row r="598" spans="1:206" x14ac:dyDescent="0.2">
      <c r="A598" s="4">
        <v>50</v>
      </c>
      <c r="B598" s="4">
        <v>0</v>
      </c>
      <c r="C598" s="4">
        <v>0</v>
      </c>
      <c r="D598" s="4">
        <v>1</v>
      </c>
      <c r="E598" s="4">
        <v>222</v>
      </c>
      <c r="F598" s="4">
        <f>ROUND(Source!AO594,O598)</f>
        <v>0</v>
      </c>
      <c r="G598" s="4" t="s">
        <v>38</v>
      </c>
      <c r="H598" s="4" t="s">
        <v>39</v>
      </c>
      <c r="I598" s="4"/>
      <c r="J598" s="4"/>
      <c r="K598" s="4">
        <v>222</v>
      </c>
      <c r="L598" s="4">
        <v>3</v>
      </c>
      <c r="M598" s="4">
        <v>3</v>
      </c>
      <c r="N598" s="4" t="s">
        <v>3</v>
      </c>
      <c r="O598" s="4">
        <v>2</v>
      </c>
      <c r="P598" s="4"/>
      <c r="Q598" s="4"/>
      <c r="R598" s="4"/>
      <c r="S598" s="4"/>
      <c r="T598" s="4"/>
      <c r="U598" s="4"/>
      <c r="V598" s="4"/>
      <c r="W598" s="4"/>
    </row>
    <row r="599" spans="1:206" x14ac:dyDescent="0.2">
      <c r="A599" s="4">
        <v>50</v>
      </c>
      <c r="B599" s="4">
        <v>0</v>
      </c>
      <c r="C599" s="4">
        <v>0</v>
      </c>
      <c r="D599" s="4">
        <v>1</v>
      </c>
      <c r="E599" s="4">
        <v>225</v>
      </c>
      <c r="F599" s="4">
        <f>ROUND(Source!AV594,O599)</f>
        <v>1741115.21</v>
      </c>
      <c r="G599" s="4" t="s">
        <v>40</v>
      </c>
      <c r="H599" s="4" t="s">
        <v>41</v>
      </c>
      <c r="I599" s="4"/>
      <c r="J599" s="4"/>
      <c r="K599" s="4">
        <v>225</v>
      </c>
      <c r="L599" s="4">
        <v>4</v>
      </c>
      <c r="M599" s="4">
        <v>3</v>
      </c>
      <c r="N599" s="4" t="s">
        <v>3</v>
      </c>
      <c r="O599" s="4">
        <v>2</v>
      </c>
      <c r="P599" s="4"/>
      <c r="Q599" s="4"/>
      <c r="R599" s="4"/>
      <c r="S599" s="4"/>
      <c r="T599" s="4"/>
      <c r="U599" s="4"/>
      <c r="V599" s="4"/>
      <c r="W599" s="4"/>
    </row>
    <row r="600" spans="1:206" x14ac:dyDescent="0.2">
      <c r="A600" s="4">
        <v>50</v>
      </c>
      <c r="B600" s="4">
        <v>0</v>
      </c>
      <c r="C600" s="4">
        <v>0</v>
      </c>
      <c r="D600" s="4">
        <v>1</v>
      </c>
      <c r="E600" s="4">
        <v>226</v>
      </c>
      <c r="F600" s="4">
        <f>ROUND(Source!AW594,O600)</f>
        <v>1741115.21</v>
      </c>
      <c r="G600" s="4" t="s">
        <v>42</v>
      </c>
      <c r="H600" s="4" t="s">
        <v>43</v>
      </c>
      <c r="I600" s="4"/>
      <c r="J600" s="4"/>
      <c r="K600" s="4">
        <v>226</v>
      </c>
      <c r="L600" s="4">
        <v>5</v>
      </c>
      <c r="M600" s="4">
        <v>3</v>
      </c>
      <c r="N600" s="4" t="s">
        <v>3</v>
      </c>
      <c r="O600" s="4">
        <v>2</v>
      </c>
      <c r="P600" s="4"/>
      <c r="Q600" s="4"/>
      <c r="R600" s="4"/>
      <c r="S600" s="4"/>
      <c r="T600" s="4"/>
      <c r="U600" s="4"/>
      <c r="V600" s="4"/>
      <c r="W600" s="4"/>
    </row>
    <row r="601" spans="1:206" x14ac:dyDescent="0.2">
      <c r="A601" s="4">
        <v>50</v>
      </c>
      <c r="B601" s="4">
        <v>0</v>
      </c>
      <c r="C601" s="4">
        <v>0</v>
      </c>
      <c r="D601" s="4">
        <v>1</v>
      </c>
      <c r="E601" s="4">
        <v>227</v>
      </c>
      <c r="F601" s="4">
        <f>ROUND(Source!AX594,O601)</f>
        <v>0</v>
      </c>
      <c r="G601" s="4" t="s">
        <v>44</v>
      </c>
      <c r="H601" s="4" t="s">
        <v>45</v>
      </c>
      <c r="I601" s="4"/>
      <c r="J601" s="4"/>
      <c r="K601" s="4">
        <v>227</v>
      </c>
      <c r="L601" s="4">
        <v>6</v>
      </c>
      <c r="M601" s="4">
        <v>3</v>
      </c>
      <c r="N601" s="4" t="s">
        <v>3</v>
      </c>
      <c r="O601" s="4">
        <v>2</v>
      </c>
      <c r="P601" s="4"/>
      <c r="Q601" s="4"/>
      <c r="R601" s="4"/>
      <c r="S601" s="4"/>
      <c r="T601" s="4"/>
      <c r="U601" s="4"/>
      <c r="V601" s="4"/>
      <c r="W601" s="4"/>
    </row>
    <row r="602" spans="1:206" x14ac:dyDescent="0.2">
      <c r="A602" s="4">
        <v>50</v>
      </c>
      <c r="B602" s="4">
        <v>0</v>
      </c>
      <c r="C602" s="4">
        <v>0</v>
      </c>
      <c r="D602" s="4">
        <v>1</v>
      </c>
      <c r="E602" s="4">
        <v>228</v>
      </c>
      <c r="F602" s="4">
        <f>ROUND(Source!AY594,O602)</f>
        <v>1741115.21</v>
      </c>
      <c r="G602" s="4" t="s">
        <v>46</v>
      </c>
      <c r="H602" s="4" t="s">
        <v>47</v>
      </c>
      <c r="I602" s="4"/>
      <c r="J602" s="4"/>
      <c r="K602" s="4">
        <v>228</v>
      </c>
      <c r="L602" s="4">
        <v>7</v>
      </c>
      <c r="M602" s="4">
        <v>3</v>
      </c>
      <c r="N602" s="4" t="s">
        <v>3</v>
      </c>
      <c r="O602" s="4">
        <v>2</v>
      </c>
      <c r="P602" s="4"/>
      <c r="Q602" s="4"/>
      <c r="R602" s="4"/>
      <c r="S602" s="4"/>
      <c r="T602" s="4"/>
      <c r="U602" s="4"/>
      <c r="V602" s="4"/>
      <c r="W602" s="4"/>
    </row>
    <row r="603" spans="1:206" x14ac:dyDescent="0.2">
      <c r="A603" s="4">
        <v>50</v>
      </c>
      <c r="B603" s="4">
        <v>0</v>
      </c>
      <c r="C603" s="4">
        <v>0</v>
      </c>
      <c r="D603" s="4">
        <v>1</v>
      </c>
      <c r="E603" s="4">
        <v>216</v>
      </c>
      <c r="F603" s="4">
        <f>ROUND(Source!AP594,O603)</f>
        <v>0</v>
      </c>
      <c r="G603" s="4" t="s">
        <v>48</v>
      </c>
      <c r="H603" s="4" t="s">
        <v>49</v>
      </c>
      <c r="I603" s="4"/>
      <c r="J603" s="4"/>
      <c r="K603" s="4">
        <v>216</v>
      </c>
      <c r="L603" s="4">
        <v>8</v>
      </c>
      <c r="M603" s="4">
        <v>3</v>
      </c>
      <c r="N603" s="4" t="s">
        <v>3</v>
      </c>
      <c r="O603" s="4">
        <v>2</v>
      </c>
      <c r="P603" s="4"/>
      <c r="Q603" s="4"/>
      <c r="R603" s="4"/>
      <c r="S603" s="4"/>
      <c r="T603" s="4"/>
      <c r="U603" s="4"/>
      <c r="V603" s="4"/>
      <c r="W603" s="4"/>
    </row>
    <row r="604" spans="1:206" x14ac:dyDescent="0.2">
      <c r="A604" s="4">
        <v>50</v>
      </c>
      <c r="B604" s="4">
        <v>0</v>
      </c>
      <c r="C604" s="4">
        <v>0</v>
      </c>
      <c r="D604" s="4">
        <v>1</v>
      </c>
      <c r="E604" s="4">
        <v>223</v>
      </c>
      <c r="F604" s="4">
        <f>ROUND(Source!AQ594,O604)</f>
        <v>0</v>
      </c>
      <c r="G604" s="4" t="s">
        <v>50</v>
      </c>
      <c r="H604" s="4" t="s">
        <v>51</v>
      </c>
      <c r="I604" s="4"/>
      <c r="J604" s="4"/>
      <c r="K604" s="4">
        <v>223</v>
      </c>
      <c r="L604" s="4">
        <v>9</v>
      </c>
      <c r="M604" s="4">
        <v>3</v>
      </c>
      <c r="N604" s="4" t="s">
        <v>3</v>
      </c>
      <c r="O604" s="4">
        <v>2</v>
      </c>
      <c r="P604" s="4"/>
      <c r="Q604" s="4"/>
      <c r="R604" s="4"/>
      <c r="S604" s="4"/>
      <c r="T604" s="4"/>
      <c r="U604" s="4"/>
      <c r="V604" s="4"/>
      <c r="W604" s="4"/>
    </row>
    <row r="605" spans="1:206" x14ac:dyDescent="0.2">
      <c r="A605" s="4">
        <v>50</v>
      </c>
      <c r="B605" s="4">
        <v>0</v>
      </c>
      <c r="C605" s="4">
        <v>0</v>
      </c>
      <c r="D605" s="4">
        <v>1</v>
      </c>
      <c r="E605" s="4">
        <v>229</v>
      </c>
      <c r="F605" s="4">
        <f>ROUND(Source!AZ594,O605)</f>
        <v>0</v>
      </c>
      <c r="G605" s="4" t="s">
        <v>52</v>
      </c>
      <c r="H605" s="4" t="s">
        <v>53</v>
      </c>
      <c r="I605" s="4"/>
      <c r="J605" s="4"/>
      <c r="K605" s="4">
        <v>229</v>
      </c>
      <c r="L605" s="4">
        <v>10</v>
      </c>
      <c r="M605" s="4">
        <v>3</v>
      </c>
      <c r="N605" s="4" t="s">
        <v>3</v>
      </c>
      <c r="O605" s="4">
        <v>2</v>
      </c>
      <c r="P605" s="4"/>
      <c r="Q605" s="4"/>
      <c r="R605" s="4"/>
      <c r="S605" s="4"/>
      <c r="T605" s="4"/>
      <c r="U605" s="4"/>
      <c r="V605" s="4"/>
      <c r="W605" s="4"/>
    </row>
    <row r="606" spans="1:206" x14ac:dyDescent="0.2">
      <c r="A606" s="4">
        <v>50</v>
      </c>
      <c r="B606" s="4">
        <v>0</v>
      </c>
      <c r="C606" s="4">
        <v>0</v>
      </c>
      <c r="D606" s="4">
        <v>1</v>
      </c>
      <c r="E606" s="4">
        <v>203</v>
      </c>
      <c r="F606" s="4">
        <f>ROUND(Source!Q594,O606)</f>
        <v>131817.46</v>
      </c>
      <c r="G606" s="4" t="s">
        <v>54</v>
      </c>
      <c r="H606" s="4" t="s">
        <v>55</v>
      </c>
      <c r="I606" s="4"/>
      <c r="J606" s="4"/>
      <c r="K606" s="4">
        <v>203</v>
      </c>
      <c r="L606" s="4">
        <v>11</v>
      </c>
      <c r="M606" s="4">
        <v>3</v>
      </c>
      <c r="N606" s="4" t="s">
        <v>3</v>
      </c>
      <c r="O606" s="4">
        <v>2</v>
      </c>
      <c r="P606" s="4"/>
      <c r="Q606" s="4"/>
      <c r="R606" s="4"/>
      <c r="S606" s="4"/>
      <c r="T606" s="4"/>
      <c r="U606" s="4"/>
      <c r="V606" s="4"/>
      <c r="W606" s="4"/>
    </row>
    <row r="607" spans="1:206" x14ac:dyDescent="0.2">
      <c r="A607" s="4">
        <v>50</v>
      </c>
      <c r="B607" s="4">
        <v>0</v>
      </c>
      <c r="C607" s="4">
        <v>0</v>
      </c>
      <c r="D607" s="4">
        <v>1</v>
      </c>
      <c r="E607" s="4">
        <v>231</v>
      </c>
      <c r="F607" s="4">
        <f>ROUND(Source!BB594,O607)</f>
        <v>0</v>
      </c>
      <c r="G607" s="4" t="s">
        <v>56</v>
      </c>
      <c r="H607" s="4" t="s">
        <v>57</v>
      </c>
      <c r="I607" s="4"/>
      <c r="J607" s="4"/>
      <c r="K607" s="4">
        <v>231</v>
      </c>
      <c r="L607" s="4">
        <v>12</v>
      </c>
      <c r="M607" s="4">
        <v>3</v>
      </c>
      <c r="N607" s="4" t="s">
        <v>3</v>
      </c>
      <c r="O607" s="4">
        <v>2</v>
      </c>
      <c r="P607" s="4"/>
      <c r="Q607" s="4"/>
      <c r="R607" s="4"/>
      <c r="S607" s="4"/>
      <c r="T607" s="4"/>
      <c r="U607" s="4"/>
      <c r="V607" s="4"/>
      <c r="W607" s="4"/>
    </row>
    <row r="608" spans="1:206" x14ac:dyDescent="0.2">
      <c r="A608" s="4">
        <v>50</v>
      </c>
      <c r="B608" s="4">
        <v>0</v>
      </c>
      <c r="C608" s="4">
        <v>0</v>
      </c>
      <c r="D608" s="4">
        <v>1</v>
      </c>
      <c r="E608" s="4">
        <v>204</v>
      </c>
      <c r="F608" s="4">
        <f>ROUND(Source!R594,O608)</f>
        <v>64237.31</v>
      </c>
      <c r="G608" s="4" t="s">
        <v>58</v>
      </c>
      <c r="H608" s="4" t="s">
        <v>59</v>
      </c>
      <c r="I608" s="4"/>
      <c r="J608" s="4"/>
      <c r="K608" s="4">
        <v>204</v>
      </c>
      <c r="L608" s="4">
        <v>13</v>
      </c>
      <c r="M608" s="4">
        <v>3</v>
      </c>
      <c r="N608" s="4" t="s">
        <v>3</v>
      </c>
      <c r="O608" s="4">
        <v>2</v>
      </c>
      <c r="P608" s="4"/>
      <c r="Q608" s="4"/>
      <c r="R608" s="4"/>
      <c r="S608" s="4"/>
      <c r="T608" s="4"/>
      <c r="U608" s="4"/>
      <c r="V608" s="4"/>
      <c r="W608" s="4"/>
    </row>
    <row r="609" spans="1:23" x14ac:dyDescent="0.2">
      <c r="A609" s="4">
        <v>50</v>
      </c>
      <c r="B609" s="4">
        <v>0</v>
      </c>
      <c r="C609" s="4">
        <v>0</v>
      </c>
      <c r="D609" s="4">
        <v>1</v>
      </c>
      <c r="E609" s="4">
        <v>205</v>
      </c>
      <c r="F609" s="4">
        <f>ROUND(Source!S594,O609)</f>
        <v>98231.02</v>
      </c>
      <c r="G609" s="4" t="s">
        <v>60</v>
      </c>
      <c r="H609" s="4" t="s">
        <v>61</v>
      </c>
      <c r="I609" s="4"/>
      <c r="J609" s="4"/>
      <c r="K609" s="4">
        <v>205</v>
      </c>
      <c r="L609" s="4">
        <v>14</v>
      </c>
      <c r="M609" s="4">
        <v>3</v>
      </c>
      <c r="N609" s="4" t="s">
        <v>3</v>
      </c>
      <c r="O609" s="4">
        <v>2</v>
      </c>
      <c r="P609" s="4"/>
      <c r="Q609" s="4"/>
      <c r="R609" s="4"/>
      <c r="S609" s="4"/>
      <c r="T609" s="4"/>
      <c r="U609" s="4"/>
      <c r="V609" s="4"/>
      <c r="W609" s="4"/>
    </row>
    <row r="610" spans="1:23" x14ac:dyDescent="0.2">
      <c r="A610" s="4">
        <v>50</v>
      </c>
      <c r="B610" s="4">
        <v>0</v>
      </c>
      <c r="C610" s="4">
        <v>0</v>
      </c>
      <c r="D610" s="4">
        <v>1</v>
      </c>
      <c r="E610" s="4">
        <v>232</v>
      </c>
      <c r="F610" s="4">
        <f>ROUND(Source!BC594,O610)</f>
        <v>0</v>
      </c>
      <c r="G610" s="4" t="s">
        <v>62</v>
      </c>
      <c r="H610" s="4" t="s">
        <v>63</v>
      </c>
      <c r="I610" s="4"/>
      <c r="J610" s="4"/>
      <c r="K610" s="4">
        <v>232</v>
      </c>
      <c r="L610" s="4">
        <v>15</v>
      </c>
      <c r="M610" s="4">
        <v>3</v>
      </c>
      <c r="N610" s="4" t="s">
        <v>3</v>
      </c>
      <c r="O610" s="4">
        <v>2</v>
      </c>
      <c r="P610" s="4"/>
      <c r="Q610" s="4"/>
      <c r="R610" s="4"/>
      <c r="S610" s="4"/>
      <c r="T610" s="4"/>
      <c r="U610" s="4"/>
      <c r="V610" s="4"/>
      <c r="W610" s="4"/>
    </row>
    <row r="611" spans="1:23" x14ac:dyDescent="0.2">
      <c r="A611" s="4">
        <v>50</v>
      </c>
      <c r="B611" s="4">
        <v>0</v>
      </c>
      <c r="C611" s="4">
        <v>0</v>
      </c>
      <c r="D611" s="4">
        <v>1</v>
      </c>
      <c r="E611" s="4">
        <v>214</v>
      </c>
      <c r="F611" s="4">
        <f>ROUND(Source!AS594,O611)</f>
        <v>0</v>
      </c>
      <c r="G611" s="4" t="s">
        <v>64</v>
      </c>
      <c r="H611" s="4" t="s">
        <v>65</v>
      </c>
      <c r="I611" s="4"/>
      <c r="J611" s="4"/>
      <c r="K611" s="4">
        <v>214</v>
      </c>
      <c r="L611" s="4">
        <v>16</v>
      </c>
      <c r="M611" s="4">
        <v>3</v>
      </c>
      <c r="N611" s="4" t="s">
        <v>3</v>
      </c>
      <c r="O611" s="4">
        <v>2</v>
      </c>
      <c r="P611" s="4"/>
      <c r="Q611" s="4"/>
      <c r="R611" s="4"/>
      <c r="S611" s="4"/>
      <c r="T611" s="4"/>
      <c r="U611" s="4"/>
      <c r="V611" s="4"/>
      <c r="W611" s="4"/>
    </row>
    <row r="612" spans="1:23" x14ac:dyDescent="0.2">
      <c r="A612" s="4">
        <v>50</v>
      </c>
      <c r="B612" s="4">
        <v>0</v>
      </c>
      <c r="C612" s="4">
        <v>0</v>
      </c>
      <c r="D612" s="4">
        <v>1</v>
      </c>
      <c r="E612" s="4">
        <v>215</v>
      </c>
      <c r="F612" s="4">
        <f>ROUND(Source!AT594,O612)</f>
        <v>0</v>
      </c>
      <c r="G612" s="4" t="s">
        <v>66</v>
      </c>
      <c r="H612" s="4" t="s">
        <v>67</v>
      </c>
      <c r="I612" s="4"/>
      <c r="J612" s="4"/>
      <c r="K612" s="4">
        <v>215</v>
      </c>
      <c r="L612" s="4">
        <v>17</v>
      </c>
      <c r="M612" s="4">
        <v>3</v>
      </c>
      <c r="N612" s="4" t="s">
        <v>3</v>
      </c>
      <c r="O612" s="4">
        <v>2</v>
      </c>
      <c r="P612" s="4"/>
      <c r="Q612" s="4"/>
      <c r="R612" s="4"/>
      <c r="S612" s="4"/>
      <c r="T612" s="4"/>
      <c r="U612" s="4"/>
      <c r="V612" s="4"/>
      <c r="W612" s="4"/>
    </row>
    <row r="613" spans="1:23" x14ac:dyDescent="0.2">
      <c r="A613" s="4">
        <v>50</v>
      </c>
      <c r="B613" s="4">
        <v>0</v>
      </c>
      <c r="C613" s="4">
        <v>0</v>
      </c>
      <c r="D613" s="4">
        <v>1</v>
      </c>
      <c r="E613" s="4">
        <v>217</v>
      </c>
      <c r="F613" s="4">
        <f>ROUND(Source!AU594,O613)</f>
        <v>2119124.8199999998</v>
      </c>
      <c r="G613" s="4" t="s">
        <v>68</v>
      </c>
      <c r="H613" s="4" t="s">
        <v>69</v>
      </c>
      <c r="I613" s="4"/>
      <c r="J613" s="4"/>
      <c r="K613" s="4">
        <v>217</v>
      </c>
      <c r="L613" s="4">
        <v>18</v>
      </c>
      <c r="M613" s="4">
        <v>3</v>
      </c>
      <c r="N613" s="4" t="s">
        <v>3</v>
      </c>
      <c r="O613" s="4">
        <v>2</v>
      </c>
      <c r="P613" s="4"/>
      <c r="Q613" s="4"/>
      <c r="R613" s="4"/>
      <c r="S613" s="4"/>
      <c r="T613" s="4"/>
      <c r="U613" s="4"/>
      <c r="V613" s="4"/>
      <c r="W613" s="4"/>
    </row>
    <row r="614" spans="1:23" x14ac:dyDescent="0.2">
      <c r="A614" s="4">
        <v>50</v>
      </c>
      <c r="B614" s="4">
        <v>0</v>
      </c>
      <c r="C614" s="4">
        <v>0</v>
      </c>
      <c r="D614" s="4">
        <v>1</v>
      </c>
      <c r="E614" s="4">
        <v>230</v>
      </c>
      <c r="F614" s="4">
        <f>ROUND(Source!BA594,O614)</f>
        <v>0</v>
      </c>
      <c r="G614" s="4" t="s">
        <v>70</v>
      </c>
      <c r="H614" s="4" t="s">
        <v>71</v>
      </c>
      <c r="I614" s="4"/>
      <c r="J614" s="4"/>
      <c r="K614" s="4">
        <v>230</v>
      </c>
      <c r="L614" s="4">
        <v>19</v>
      </c>
      <c r="M614" s="4">
        <v>3</v>
      </c>
      <c r="N614" s="4" t="s">
        <v>3</v>
      </c>
      <c r="O614" s="4">
        <v>2</v>
      </c>
      <c r="P614" s="4"/>
      <c r="Q614" s="4"/>
      <c r="R614" s="4"/>
      <c r="S614" s="4"/>
      <c r="T614" s="4"/>
      <c r="U614" s="4"/>
      <c r="V614" s="4"/>
      <c r="W614" s="4"/>
    </row>
    <row r="615" spans="1:23" x14ac:dyDescent="0.2">
      <c r="A615" s="4">
        <v>50</v>
      </c>
      <c r="B615" s="4">
        <v>0</v>
      </c>
      <c r="C615" s="4">
        <v>0</v>
      </c>
      <c r="D615" s="4">
        <v>1</v>
      </c>
      <c r="E615" s="4">
        <v>206</v>
      </c>
      <c r="F615" s="4">
        <f>ROUND(Source!T594,O615)</f>
        <v>0</v>
      </c>
      <c r="G615" s="4" t="s">
        <v>72</v>
      </c>
      <c r="H615" s="4" t="s">
        <v>73</v>
      </c>
      <c r="I615" s="4"/>
      <c r="J615" s="4"/>
      <c r="K615" s="4">
        <v>206</v>
      </c>
      <c r="L615" s="4">
        <v>20</v>
      </c>
      <c r="M615" s="4">
        <v>3</v>
      </c>
      <c r="N615" s="4" t="s">
        <v>3</v>
      </c>
      <c r="O615" s="4">
        <v>2</v>
      </c>
      <c r="P615" s="4"/>
      <c r="Q615" s="4"/>
      <c r="R615" s="4"/>
      <c r="S615" s="4"/>
      <c r="T615" s="4"/>
      <c r="U615" s="4"/>
      <c r="V615" s="4"/>
      <c r="W615" s="4"/>
    </row>
    <row r="616" spans="1:23" x14ac:dyDescent="0.2">
      <c r="A616" s="4">
        <v>50</v>
      </c>
      <c r="B616" s="4">
        <v>0</v>
      </c>
      <c r="C616" s="4">
        <v>0</v>
      </c>
      <c r="D616" s="4">
        <v>1</v>
      </c>
      <c r="E616" s="4">
        <v>207</v>
      </c>
      <c r="F616" s="4">
        <f>Source!U594</f>
        <v>463.73355099999998</v>
      </c>
      <c r="G616" s="4" t="s">
        <v>74</v>
      </c>
      <c r="H616" s="4" t="s">
        <v>75</v>
      </c>
      <c r="I616" s="4"/>
      <c r="J616" s="4"/>
      <c r="K616" s="4">
        <v>207</v>
      </c>
      <c r="L616" s="4">
        <v>21</v>
      </c>
      <c r="M616" s="4">
        <v>3</v>
      </c>
      <c r="N616" s="4" t="s">
        <v>3</v>
      </c>
      <c r="O616" s="4">
        <v>-1</v>
      </c>
      <c r="P616" s="4"/>
      <c r="Q616" s="4"/>
      <c r="R616" s="4"/>
      <c r="S616" s="4"/>
      <c r="T616" s="4"/>
      <c r="U616" s="4"/>
      <c r="V616" s="4"/>
      <c r="W616" s="4"/>
    </row>
    <row r="617" spans="1:23" x14ac:dyDescent="0.2">
      <c r="A617" s="4">
        <v>50</v>
      </c>
      <c r="B617" s="4">
        <v>0</v>
      </c>
      <c r="C617" s="4">
        <v>0</v>
      </c>
      <c r="D617" s="4">
        <v>1</v>
      </c>
      <c r="E617" s="4">
        <v>208</v>
      </c>
      <c r="F617" s="4">
        <f>Source!V594</f>
        <v>0</v>
      </c>
      <c r="G617" s="4" t="s">
        <v>76</v>
      </c>
      <c r="H617" s="4" t="s">
        <v>77</v>
      </c>
      <c r="I617" s="4"/>
      <c r="J617" s="4"/>
      <c r="K617" s="4">
        <v>208</v>
      </c>
      <c r="L617" s="4">
        <v>22</v>
      </c>
      <c r="M617" s="4">
        <v>3</v>
      </c>
      <c r="N617" s="4" t="s">
        <v>3</v>
      </c>
      <c r="O617" s="4">
        <v>-1</v>
      </c>
      <c r="P617" s="4"/>
      <c r="Q617" s="4"/>
      <c r="R617" s="4"/>
      <c r="S617" s="4"/>
      <c r="T617" s="4"/>
      <c r="U617" s="4"/>
      <c r="V617" s="4"/>
      <c r="W617" s="4"/>
    </row>
    <row r="618" spans="1:23" x14ac:dyDescent="0.2">
      <c r="A618" s="4">
        <v>50</v>
      </c>
      <c r="B618" s="4">
        <v>0</v>
      </c>
      <c r="C618" s="4">
        <v>0</v>
      </c>
      <c r="D618" s="4">
        <v>1</v>
      </c>
      <c r="E618" s="4">
        <v>209</v>
      </c>
      <c r="F618" s="4">
        <f>ROUND(Source!W594,O618)</f>
        <v>0</v>
      </c>
      <c r="G618" s="4" t="s">
        <v>78</v>
      </c>
      <c r="H618" s="4" t="s">
        <v>79</v>
      </c>
      <c r="I618" s="4"/>
      <c r="J618" s="4"/>
      <c r="K618" s="4">
        <v>209</v>
      </c>
      <c r="L618" s="4">
        <v>23</v>
      </c>
      <c r="M618" s="4">
        <v>3</v>
      </c>
      <c r="N618" s="4" t="s">
        <v>3</v>
      </c>
      <c r="O618" s="4">
        <v>2</v>
      </c>
      <c r="P618" s="4"/>
      <c r="Q618" s="4"/>
      <c r="R618" s="4"/>
      <c r="S618" s="4"/>
      <c r="T618" s="4"/>
      <c r="U618" s="4"/>
      <c r="V618" s="4"/>
      <c r="W618" s="4"/>
    </row>
    <row r="619" spans="1:23" x14ac:dyDescent="0.2">
      <c r="A619" s="4">
        <v>50</v>
      </c>
      <c r="B619" s="4">
        <v>0</v>
      </c>
      <c r="C619" s="4">
        <v>0</v>
      </c>
      <c r="D619" s="4">
        <v>1</v>
      </c>
      <c r="E619" s="4">
        <v>210</v>
      </c>
      <c r="F619" s="4">
        <f>ROUND(Source!X594,O619)</f>
        <v>68761.72</v>
      </c>
      <c r="G619" s="4" t="s">
        <v>80</v>
      </c>
      <c r="H619" s="4" t="s">
        <v>81</v>
      </c>
      <c r="I619" s="4"/>
      <c r="J619" s="4"/>
      <c r="K619" s="4">
        <v>210</v>
      </c>
      <c r="L619" s="4">
        <v>24</v>
      </c>
      <c r="M619" s="4">
        <v>3</v>
      </c>
      <c r="N619" s="4" t="s">
        <v>3</v>
      </c>
      <c r="O619" s="4">
        <v>2</v>
      </c>
      <c r="P619" s="4"/>
      <c r="Q619" s="4"/>
      <c r="R619" s="4"/>
      <c r="S619" s="4"/>
      <c r="T619" s="4"/>
      <c r="U619" s="4"/>
      <c r="V619" s="4"/>
      <c r="W619" s="4"/>
    </row>
    <row r="620" spans="1:23" x14ac:dyDescent="0.2">
      <c r="A620" s="4">
        <v>50</v>
      </c>
      <c r="B620" s="4">
        <v>0</v>
      </c>
      <c r="C620" s="4">
        <v>0</v>
      </c>
      <c r="D620" s="4">
        <v>1</v>
      </c>
      <c r="E620" s="4">
        <v>211</v>
      </c>
      <c r="F620" s="4">
        <f>ROUND(Source!Y594,O620)</f>
        <v>9823.11</v>
      </c>
      <c r="G620" s="4" t="s">
        <v>82</v>
      </c>
      <c r="H620" s="4" t="s">
        <v>83</v>
      </c>
      <c r="I620" s="4"/>
      <c r="J620" s="4"/>
      <c r="K620" s="4">
        <v>211</v>
      </c>
      <c r="L620" s="4">
        <v>25</v>
      </c>
      <c r="M620" s="4">
        <v>3</v>
      </c>
      <c r="N620" s="4" t="s">
        <v>3</v>
      </c>
      <c r="O620" s="4">
        <v>2</v>
      </c>
      <c r="P620" s="4"/>
      <c r="Q620" s="4"/>
      <c r="R620" s="4"/>
      <c r="S620" s="4"/>
      <c r="T620" s="4"/>
      <c r="U620" s="4"/>
      <c r="V620" s="4"/>
      <c r="W620" s="4"/>
    </row>
    <row r="621" spans="1:23" x14ac:dyDescent="0.2">
      <c r="A621" s="4">
        <v>50</v>
      </c>
      <c r="B621" s="4">
        <v>0</v>
      </c>
      <c r="C621" s="4">
        <v>0</v>
      </c>
      <c r="D621" s="4">
        <v>1</v>
      </c>
      <c r="E621" s="4">
        <v>224</v>
      </c>
      <c r="F621" s="4">
        <f>ROUND(Source!AR594,O621)</f>
        <v>2119124.8199999998</v>
      </c>
      <c r="G621" s="4" t="s">
        <v>84</v>
      </c>
      <c r="H621" s="4" t="s">
        <v>85</v>
      </c>
      <c r="I621" s="4"/>
      <c r="J621" s="4"/>
      <c r="K621" s="4">
        <v>224</v>
      </c>
      <c r="L621" s="4">
        <v>26</v>
      </c>
      <c r="M621" s="4">
        <v>3</v>
      </c>
      <c r="N621" s="4" t="s">
        <v>3</v>
      </c>
      <c r="O621" s="4">
        <v>2</v>
      </c>
      <c r="P621" s="4"/>
      <c r="Q621" s="4"/>
      <c r="R621" s="4"/>
      <c r="S621" s="4"/>
      <c r="T621" s="4"/>
      <c r="U621" s="4"/>
      <c r="V621" s="4"/>
      <c r="W621" s="4"/>
    </row>
    <row r="622" spans="1:23" x14ac:dyDescent="0.2">
      <c r="A622" s="4">
        <v>50</v>
      </c>
      <c r="B622" s="4">
        <v>1</v>
      </c>
      <c r="C622" s="4">
        <v>0</v>
      </c>
      <c r="D622" s="4">
        <v>2</v>
      </c>
      <c r="E622" s="4">
        <v>0</v>
      </c>
      <c r="F622" s="4">
        <f>ROUND(F621*0.2,O622)</f>
        <v>423824.96</v>
      </c>
      <c r="G622" s="4" t="s">
        <v>86</v>
      </c>
      <c r="H622" s="4" t="s">
        <v>87</v>
      </c>
      <c r="I622" s="4"/>
      <c r="J622" s="4"/>
      <c r="K622" s="4">
        <v>212</v>
      </c>
      <c r="L622" s="4">
        <v>27</v>
      </c>
      <c r="M622" s="4">
        <v>0</v>
      </c>
      <c r="N622" s="4" t="s">
        <v>3</v>
      </c>
      <c r="O622" s="4">
        <v>2</v>
      </c>
      <c r="P622" s="4"/>
      <c r="Q622" s="4"/>
      <c r="R622" s="4"/>
      <c r="S622" s="4"/>
      <c r="T622" s="4"/>
      <c r="U622" s="4"/>
      <c r="V622" s="4"/>
      <c r="W622" s="4"/>
    </row>
    <row r="623" spans="1:23" x14ac:dyDescent="0.2">
      <c r="A623" s="4">
        <v>50</v>
      </c>
      <c r="B623" s="4">
        <v>1</v>
      </c>
      <c r="C623" s="4">
        <v>0</v>
      </c>
      <c r="D623" s="4">
        <v>2</v>
      </c>
      <c r="E623" s="4">
        <v>0</v>
      </c>
      <c r="F623" s="4">
        <f>ROUND(F622+F621,O623)</f>
        <v>2542949.7799999998</v>
      </c>
      <c r="G623" s="4" t="s">
        <v>88</v>
      </c>
      <c r="H623" s="4" t="s">
        <v>88</v>
      </c>
      <c r="I623" s="4"/>
      <c r="J623" s="4"/>
      <c r="K623" s="4">
        <v>212</v>
      </c>
      <c r="L623" s="4">
        <v>28</v>
      </c>
      <c r="M623" s="4">
        <v>0</v>
      </c>
      <c r="N623" s="4" t="s">
        <v>3</v>
      </c>
      <c r="O623" s="4">
        <v>2</v>
      </c>
      <c r="P623" s="4"/>
      <c r="Q623" s="4"/>
      <c r="R623" s="4"/>
      <c r="S623" s="4"/>
      <c r="T623" s="4"/>
      <c r="U623" s="4"/>
      <c r="V623" s="4"/>
      <c r="W623" s="4"/>
    </row>
    <row r="625" spans="1:206" x14ac:dyDescent="0.2">
      <c r="A625" s="2">
        <v>51</v>
      </c>
      <c r="B625" s="2">
        <f>B566</f>
        <v>1</v>
      </c>
      <c r="C625" s="2">
        <f>A566</f>
        <v>4</v>
      </c>
      <c r="D625" s="2">
        <f>ROW(A566)</f>
        <v>566</v>
      </c>
      <c r="E625" s="2"/>
      <c r="F625" s="2" t="str">
        <f>IF(F566&lt;&gt;"",F566,"")</f>
        <v>Новый раздел</v>
      </c>
      <c r="G625" s="2" t="str">
        <f>IF(G566&lt;&gt;"",G566,"")</f>
        <v>Устройство/замена синтетического покрытия на детской/спортивной площадке с устройством основания и установкой садового бортового камня-807м2</v>
      </c>
      <c r="H625" s="2">
        <v>0</v>
      </c>
      <c r="I625" s="2"/>
      <c r="J625" s="2"/>
      <c r="K625" s="2"/>
      <c r="L625" s="2"/>
      <c r="M625" s="2"/>
      <c r="N625" s="2"/>
      <c r="O625" s="2">
        <f t="shared" ref="O625:T625" si="357">ROUND(O594+AB625,2)</f>
        <v>1971163.69</v>
      </c>
      <c r="P625" s="2">
        <f t="shared" si="357"/>
        <v>1741115.21</v>
      </c>
      <c r="Q625" s="2">
        <f t="shared" si="357"/>
        <v>131817.46</v>
      </c>
      <c r="R625" s="2">
        <f t="shared" si="357"/>
        <v>64237.31</v>
      </c>
      <c r="S625" s="2">
        <f t="shared" si="357"/>
        <v>98231.02</v>
      </c>
      <c r="T625" s="2">
        <f t="shared" si="357"/>
        <v>0</v>
      </c>
      <c r="U625" s="2">
        <f>U594+AH625</f>
        <v>463.73355099999998</v>
      </c>
      <c r="V625" s="2">
        <f>V594+AI625</f>
        <v>0</v>
      </c>
      <c r="W625" s="2">
        <f>ROUND(W594+AJ625,2)</f>
        <v>0</v>
      </c>
      <c r="X625" s="2">
        <f>ROUND(X594+AK625,2)</f>
        <v>68761.72</v>
      </c>
      <c r="Y625" s="2">
        <f>ROUND(Y594+AL625,2)</f>
        <v>9823.11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>
        <f t="shared" ref="AO625:BC625" si="358">ROUND(AO594+BX625,2)</f>
        <v>0</v>
      </c>
      <c r="AP625" s="2">
        <f t="shared" si="358"/>
        <v>0</v>
      </c>
      <c r="AQ625" s="2">
        <f t="shared" si="358"/>
        <v>0</v>
      </c>
      <c r="AR625" s="2">
        <f t="shared" si="358"/>
        <v>2119124.8199999998</v>
      </c>
      <c r="AS625" s="2">
        <f t="shared" si="358"/>
        <v>0</v>
      </c>
      <c r="AT625" s="2">
        <f t="shared" si="358"/>
        <v>0</v>
      </c>
      <c r="AU625" s="2">
        <f t="shared" si="358"/>
        <v>2119124.8199999998</v>
      </c>
      <c r="AV625" s="2">
        <f t="shared" si="358"/>
        <v>1741115.21</v>
      </c>
      <c r="AW625" s="2">
        <f t="shared" si="358"/>
        <v>1741115.21</v>
      </c>
      <c r="AX625" s="2">
        <f t="shared" si="358"/>
        <v>0</v>
      </c>
      <c r="AY625" s="2">
        <f t="shared" si="358"/>
        <v>1741115.21</v>
      </c>
      <c r="AZ625" s="2">
        <f t="shared" si="358"/>
        <v>0</v>
      </c>
      <c r="BA625" s="2">
        <f t="shared" si="358"/>
        <v>0</v>
      </c>
      <c r="BB625" s="2">
        <f t="shared" si="358"/>
        <v>0</v>
      </c>
      <c r="BC625" s="2">
        <f t="shared" si="358"/>
        <v>0</v>
      </c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>
        <v>0</v>
      </c>
    </row>
    <row r="627" spans="1:206" x14ac:dyDescent="0.2">
      <c r="A627" s="4">
        <v>50</v>
      </c>
      <c r="B627" s="4">
        <v>0</v>
      </c>
      <c r="C627" s="4">
        <v>0</v>
      </c>
      <c r="D627" s="4">
        <v>1</v>
      </c>
      <c r="E627" s="4">
        <v>201</v>
      </c>
      <c r="F627" s="4">
        <f>ROUND(Source!O625,O627)</f>
        <v>1971163.69</v>
      </c>
      <c r="G627" s="4" t="s">
        <v>34</v>
      </c>
      <c r="H627" s="4" t="s">
        <v>35</v>
      </c>
      <c r="I627" s="4"/>
      <c r="J627" s="4"/>
      <c r="K627" s="4">
        <v>201</v>
      </c>
      <c r="L627" s="4">
        <v>1</v>
      </c>
      <c r="M627" s="4">
        <v>3</v>
      </c>
      <c r="N627" s="4" t="s">
        <v>3</v>
      </c>
      <c r="O627" s="4">
        <v>2</v>
      </c>
      <c r="P627" s="4"/>
      <c r="Q627" s="4"/>
      <c r="R627" s="4"/>
      <c r="S627" s="4"/>
      <c r="T627" s="4"/>
      <c r="U627" s="4"/>
      <c r="V627" s="4"/>
      <c r="W627" s="4"/>
    </row>
    <row r="628" spans="1:206" x14ac:dyDescent="0.2">
      <c r="A628" s="4">
        <v>50</v>
      </c>
      <c r="B628" s="4">
        <v>0</v>
      </c>
      <c r="C628" s="4">
        <v>0</v>
      </c>
      <c r="D628" s="4">
        <v>1</v>
      </c>
      <c r="E628" s="4">
        <v>202</v>
      </c>
      <c r="F628" s="4">
        <f>ROUND(Source!P625,O628)</f>
        <v>1741115.21</v>
      </c>
      <c r="G628" s="4" t="s">
        <v>36</v>
      </c>
      <c r="H628" s="4" t="s">
        <v>37</v>
      </c>
      <c r="I628" s="4"/>
      <c r="J628" s="4"/>
      <c r="K628" s="4">
        <v>202</v>
      </c>
      <c r="L628" s="4">
        <v>2</v>
      </c>
      <c r="M628" s="4">
        <v>3</v>
      </c>
      <c r="N628" s="4" t="s">
        <v>3</v>
      </c>
      <c r="O628" s="4">
        <v>2</v>
      </c>
      <c r="P628" s="4"/>
      <c r="Q628" s="4"/>
      <c r="R628" s="4"/>
      <c r="S628" s="4"/>
      <c r="T628" s="4"/>
      <c r="U628" s="4"/>
      <c r="V628" s="4"/>
      <c r="W628" s="4"/>
    </row>
    <row r="629" spans="1:206" x14ac:dyDescent="0.2">
      <c r="A629" s="4">
        <v>50</v>
      </c>
      <c r="B629" s="4">
        <v>0</v>
      </c>
      <c r="C629" s="4">
        <v>0</v>
      </c>
      <c r="D629" s="4">
        <v>1</v>
      </c>
      <c r="E629" s="4">
        <v>222</v>
      </c>
      <c r="F629" s="4">
        <f>ROUND(Source!AO625,O629)</f>
        <v>0</v>
      </c>
      <c r="G629" s="4" t="s">
        <v>38</v>
      </c>
      <c r="H629" s="4" t="s">
        <v>39</v>
      </c>
      <c r="I629" s="4"/>
      <c r="J629" s="4"/>
      <c r="K629" s="4">
        <v>222</v>
      </c>
      <c r="L629" s="4">
        <v>3</v>
      </c>
      <c r="M629" s="4">
        <v>3</v>
      </c>
      <c r="N629" s="4" t="s">
        <v>3</v>
      </c>
      <c r="O629" s="4">
        <v>2</v>
      </c>
      <c r="P629" s="4"/>
      <c r="Q629" s="4"/>
      <c r="R629" s="4"/>
      <c r="S629" s="4"/>
      <c r="T629" s="4"/>
      <c r="U629" s="4"/>
      <c r="V629" s="4"/>
      <c r="W629" s="4"/>
    </row>
    <row r="630" spans="1:206" x14ac:dyDescent="0.2">
      <c r="A630" s="4">
        <v>50</v>
      </c>
      <c r="B630" s="4">
        <v>0</v>
      </c>
      <c r="C630" s="4">
        <v>0</v>
      </c>
      <c r="D630" s="4">
        <v>1</v>
      </c>
      <c r="E630" s="4">
        <v>225</v>
      </c>
      <c r="F630" s="4">
        <f>ROUND(Source!AV625,O630)</f>
        <v>1741115.21</v>
      </c>
      <c r="G630" s="4" t="s">
        <v>40</v>
      </c>
      <c r="H630" s="4" t="s">
        <v>41</v>
      </c>
      <c r="I630" s="4"/>
      <c r="J630" s="4"/>
      <c r="K630" s="4">
        <v>225</v>
      </c>
      <c r="L630" s="4">
        <v>4</v>
      </c>
      <c r="M630" s="4">
        <v>3</v>
      </c>
      <c r="N630" s="4" t="s">
        <v>3</v>
      </c>
      <c r="O630" s="4">
        <v>2</v>
      </c>
      <c r="P630" s="4"/>
      <c r="Q630" s="4"/>
      <c r="R630" s="4"/>
      <c r="S630" s="4"/>
      <c r="T630" s="4"/>
      <c r="U630" s="4"/>
      <c r="V630" s="4"/>
      <c r="W630" s="4"/>
    </row>
    <row r="631" spans="1:206" x14ac:dyDescent="0.2">
      <c r="A631" s="4">
        <v>50</v>
      </c>
      <c r="B631" s="4">
        <v>0</v>
      </c>
      <c r="C631" s="4">
        <v>0</v>
      </c>
      <c r="D631" s="4">
        <v>1</v>
      </c>
      <c r="E631" s="4">
        <v>226</v>
      </c>
      <c r="F631" s="4">
        <f>ROUND(Source!AW625,O631)</f>
        <v>1741115.21</v>
      </c>
      <c r="G631" s="4" t="s">
        <v>42</v>
      </c>
      <c r="H631" s="4" t="s">
        <v>43</v>
      </c>
      <c r="I631" s="4"/>
      <c r="J631" s="4"/>
      <c r="K631" s="4">
        <v>226</v>
      </c>
      <c r="L631" s="4">
        <v>5</v>
      </c>
      <c r="M631" s="4">
        <v>3</v>
      </c>
      <c r="N631" s="4" t="s">
        <v>3</v>
      </c>
      <c r="O631" s="4">
        <v>2</v>
      </c>
      <c r="P631" s="4"/>
      <c r="Q631" s="4"/>
      <c r="R631" s="4"/>
      <c r="S631" s="4"/>
      <c r="T631" s="4"/>
      <c r="U631" s="4"/>
      <c r="V631" s="4"/>
      <c r="W631" s="4"/>
    </row>
    <row r="632" spans="1:206" x14ac:dyDescent="0.2">
      <c r="A632" s="4">
        <v>50</v>
      </c>
      <c r="B632" s="4">
        <v>0</v>
      </c>
      <c r="C632" s="4">
        <v>0</v>
      </c>
      <c r="D632" s="4">
        <v>1</v>
      </c>
      <c r="E632" s="4">
        <v>227</v>
      </c>
      <c r="F632" s="4">
        <f>ROUND(Source!AX625,O632)</f>
        <v>0</v>
      </c>
      <c r="G632" s="4" t="s">
        <v>44</v>
      </c>
      <c r="H632" s="4" t="s">
        <v>45</v>
      </c>
      <c r="I632" s="4"/>
      <c r="J632" s="4"/>
      <c r="K632" s="4">
        <v>227</v>
      </c>
      <c r="L632" s="4">
        <v>6</v>
      </c>
      <c r="M632" s="4">
        <v>3</v>
      </c>
      <c r="N632" s="4" t="s">
        <v>3</v>
      </c>
      <c r="O632" s="4">
        <v>2</v>
      </c>
      <c r="P632" s="4"/>
      <c r="Q632" s="4"/>
      <c r="R632" s="4"/>
      <c r="S632" s="4"/>
      <c r="T632" s="4"/>
      <c r="U632" s="4"/>
      <c r="V632" s="4"/>
      <c r="W632" s="4"/>
    </row>
    <row r="633" spans="1:206" x14ac:dyDescent="0.2">
      <c r="A633" s="4">
        <v>50</v>
      </c>
      <c r="B633" s="4">
        <v>0</v>
      </c>
      <c r="C633" s="4">
        <v>0</v>
      </c>
      <c r="D633" s="4">
        <v>1</v>
      </c>
      <c r="E633" s="4">
        <v>228</v>
      </c>
      <c r="F633" s="4">
        <f>ROUND(Source!AY625,O633)</f>
        <v>1741115.21</v>
      </c>
      <c r="G633" s="4" t="s">
        <v>46</v>
      </c>
      <c r="H633" s="4" t="s">
        <v>47</v>
      </c>
      <c r="I633" s="4"/>
      <c r="J633" s="4"/>
      <c r="K633" s="4">
        <v>228</v>
      </c>
      <c r="L633" s="4">
        <v>7</v>
      </c>
      <c r="M633" s="4">
        <v>3</v>
      </c>
      <c r="N633" s="4" t="s">
        <v>3</v>
      </c>
      <c r="O633" s="4">
        <v>2</v>
      </c>
      <c r="P633" s="4"/>
      <c r="Q633" s="4"/>
      <c r="R633" s="4"/>
      <c r="S633" s="4"/>
      <c r="T633" s="4"/>
      <c r="U633" s="4"/>
      <c r="V633" s="4"/>
      <c r="W633" s="4"/>
    </row>
    <row r="634" spans="1:206" x14ac:dyDescent="0.2">
      <c r="A634" s="4">
        <v>50</v>
      </c>
      <c r="B634" s="4">
        <v>0</v>
      </c>
      <c r="C634" s="4">
        <v>0</v>
      </c>
      <c r="D634" s="4">
        <v>1</v>
      </c>
      <c r="E634" s="4">
        <v>216</v>
      </c>
      <c r="F634" s="4">
        <f>ROUND(Source!AP625,O634)</f>
        <v>0</v>
      </c>
      <c r="G634" s="4" t="s">
        <v>48</v>
      </c>
      <c r="H634" s="4" t="s">
        <v>49</v>
      </c>
      <c r="I634" s="4"/>
      <c r="J634" s="4"/>
      <c r="K634" s="4">
        <v>216</v>
      </c>
      <c r="L634" s="4">
        <v>8</v>
      </c>
      <c r="M634" s="4">
        <v>3</v>
      </c>
      <c r="N634" s="4" t="s">
        <v>3</v>
      </c>
      <c r="O634" s="4">
        <v>2</v>
      </c>
      <c r="P634" s="4"/>
      <c r="Q634" s="4"/>
      <c r="R634" s="4"/>
      <c r="S634" s="4"/>
      <c r="T634" s="4"/>
      <c r="U634" s="4"/>
      <c r="V634" s="4"/>
      <c r="W634" s="4"/>
    </row>
    <row r="635" spans="1:206" x14ac:dyDescent="0.2">
      <c r="A635" s="4">
        <v>50</v>
      </c>
      <c r="B635" s="4">
        <v>0</v>
      </c>
      <c r="C635" s="4">
        <v>0</v>
      </c>
      <c r="D635" s="4">
        <v>1</v>
      </c>
      <c r="E635" s="4">
        <v>223</v>
      </c>
      <c r="F635" s="4">
        <f>ROUND(Source!AQ625,O635)</f>
        <v>0</v>
      </c>
      <c r="G635" s="4" t="s">
        <v>50</v>
      </c>
      <c r="H635" s="4" t="s">
        <v>51</v>
      </c>
      <c r="I635" s="4"/>
      <c r="J635" s="4"/>
      <c r="K635" s="4">
        <v>223</v>
      </c>
      <c r="L635" s="4">
        <v>9</v>
      </c>
      <c r="M635" s="4">
        <v>3</v>
      </c>
      <c r="N635" s="4" t="s">
        <v>3</v>
      </c>
      <c r="O635" s="4">
        <v>2</v>
      </c>
      <c r="P635" s="4"/>
      <c r="Q635" s="4"/>
      <c r="R635" s="4"/>
      <c r="S635" s="4"/>
      <c r="T635" s="4"/>
      <c r="U635" s="4"/>
      <c r="V635" s="4"/>
      <c r="W635" s="4"/>
    </row>
    <row r="636" spans="1:206" x14ac:dyDescent="0.2">
      <c r="A636" s="4">
        <v>50</v>
      </c>
      <c r="B636" s="4">
        <v>0</v>
      </c>
      <c r="C636" s="4">
        <v>0</v>
      </c>
      <c r="D636" s="4">
        <v>1</v>
      </c>
      <c r="E636" s="4">
        <v>229</v>
      </c>
      <c r="F636" s="4">
        <f>ROUND(Source!AZ625,O636)</f>
        <v>0</v>
      </c>
      <c r="G636" s="4" t="s">
        <v>52</v>
      </c>
      <c r="H636" s="4" t="s">
        <v>53</v>
      </c>
      <c r="I636" s="4"/>
      <c r="J636" s="4"/>
      <c r="K636" s="4">
        <v>229</v>
      </c>
      <c r="L636" s="4">
        <v>10</v>
      </c>
      <c r="M636" s="4">
        <v>3</v>
      </c>
      <c r="N636" s="4" t="s">
        <v>3</v>
      </c>
      <c r="O636" s="4">
        <v>2</v>
      </c>
      <c r="P636" s="4"/>
      <c r="Q636" s="4"/>
      <c r="R636" s="4"/>
      <c r="S636" s="4"/>
      <c r="T636" s="4"/>
      <c r="U636" s="4"/>
      <c r="V636" s="4"/>
      <c r="W636" s="4"/>
    </row>
    <row r="637" spans="1:206" x14ac:dyDescent="0.2">
      <c r="A637" s="4">
        <v>50</v>
      </c>
      <c r="B637" s="4">
        <v>0</v>
      </c>
      <c r="C637" s="4">
        <v>0</v>
      </c>
      <c r="D637" s="4">
        <v>1</v>
      </c>
      <c r="E637" s="4">
        <v>203</v>
      </c>
      <c r="F637" s="4">
        <f>ROUND(Source!Q625,O637)</f>
        <v>131817.46</v>
      </c>
      <c r="G637" s="4" t="s">
        <v>54</v>
      </c>
      <c r="H637" s="4" t="s">
        <v>55</v>
      </c>
      <c r="I637" s="4"/>
      <c r="J637" s="4"/>
      <c r="K637" s="4">
        <v>203</v>
      </c>
      <c r="L637" s="4">
        <v>11</v>
      </c>
      <c r="M637" s="4">
        <v>3</v>
      </c>
      <c r="N637" s="4" t="s">
        <v>3</v>
      </c>
      <c r="O637" s="4">
        <v>2</v>
      </c>
      <c r="P637" s="4"/>
      <c r="Q637" s="4"/>
      <c r="R637" s="4"/>
      <c r="S637" s="4"/>
      <c r="T637" s="4"/>
      <c r="U637" s="4"/>
      <c r="V637" s="4"/>
      <c r="W637" s="4"/>
    </row>
    <row r="638" spans="1:206" x14ac:dyDescent="0.2">
      <c r="A638" s="4">
        <v>50</v>
      </c>
      <c r="B638" s="4">
        <v>0</v>
      </c>
      <c r="C638" s="4">
        <v>0</v>
      </c>
      <c r="D638" s="4">
        <v>1</v>
      </c>
      <c r="E638" s="4">
        <v>231</v>
      </c>
      <c r="F638" s="4">
        <f>ROUND(Source!BB625,O638)</f>
        <v>0</v>
      </c>
      <c r="G638" s="4" t="s">
        <v>56</v>
      </c>
      <c r="H638" s="4" t="s">
        <v>57</v>
      </c>
      <c r="I638" s="4"/>
      <c r="J638" s="4"/>
      <c r="K638" s="4">
        <v>231</v>
      </c>
      <c r="L638" s="4">
        <v>12</v>
      </c>
      <c r="M638" s="4">
        <v>3</v>
      </c>
      <c r="N638" s="4" t="s">
        <v>3</v>
      </c>
      <c r="O638" s="4">
        <v>2</v>
      </c>
      <c r="P638" s="4"/>
      <c r="Q638" s="4"/>
      <c r="R638" s="4"/>
      <c r="S638" s="4"/>
      <c r="T638" s="4"/>
      <c r="U638" s="4"/>
      <c r="V638" s="4"/>
      <c r="W638" s="4"/>
    </row>
    <row r="639" spans="1:206" x14ac:dyDescent="0.2">
      <c r="A639" s="4">
        <v>50</v>
      </c>
      <c r="B639" s="4">
        <v>0</v>
      </c>
      <c r="C639" s="4">
        <v>0</v>
      </c>
      <c r="D639" s="4">
        <v>1</v>
      </c>
      <c r="E639" s="4">
        <v>204</v>
      </c>
      <c r="F639" s="4">
        <f>ROUND(Source!R625,O639)</f>
        <v>64237.31</v>
      </c>
      <c r="G639" s="4" t="s">
        <v>58</v>
      </c>
      <c r="H639" s="4" t="s">
        <v>59</v>
      </c>
      <c r="I639" s="4"/>
      <c r="J639" s="4"/>
      <c r="K639" s="4">
        <v>204</v>
      </c>
      <c r="L639" s="4">
        <v>13</v>
      </c>
      <c r="M639" s="4">
        <v>3</v>
      </c>
      <c r="N639" s="4" t="s">
        <v>3</v>
      </c>
      <c r="O639" s="4">
        <v>2</v>
      </c>
      <c r="P639" s="4"/>
      <c r="Q639" s="4"/>
      <c r="R639" s="4"/>
      <c r="S639" s="4"/>
      <c r="T639" s="4"/>
      <c r="U639" s="4"/>
      <c r="V639" s="4"/>
      <c r="W639" s="4"/>
    </row>
    <row r="640" spans="1:206" x14ac:dyDescent="0.2">
      <c r="A640" s="4">
        <v>50</v>
      </c>
      <c r="B640" s="4">
        <v>0</v>
      </c>
      <c r="C640" s="4">
        <v>0</v>
      </c>
      <c r="D640" s="4">
        <v>1</v>
      </c>
      <c r="E640" s="4">
        <v>205</v>
      </c>
      <c r="F640" s="4">
        <f>ROUND(Source!S625,O640)</f>
        <v>98231.02</v>
      </c>
      <c r="G640" s="4" t="s">
        <v>60</v>
      </c>
      <c r="H640" s="4" t="s">
        <v>61</v>
      </c>
      <c r="I640" s="4"/>
      <c r="J640" s="4"/>
      <c r="K640" s="4">
        <v>205</v>
      </c>
      <c r="L640" s="4">
        <v>14</v>
      </c>
      <c r="M640" s="4">
        <v>3</v>
      </c>
      <c r="N640" s="4" t="s">
        <v>3</v>
      </c>
      <c r="O640" s="4">
        <v>2</v>
      </c>
      <c r="P640" s="4"/>
      <c r="Q640" s="4"/>
      <c r="R640" s="4"/>
      <c r="S640" s="4"/>
      <c r="T640" s="4"/>
      <c r="U640" s="4"/>
      <c r="V640" s="4"/>
      <c r="W640" s="4"/>
    </row>
    <row r="641" spans="1:88" x14ac:dyDescent="0.2">
      <c r="A641" s="4">
        <v>50</v>
      </c>
      <c r="B641" s="4">
        <v>0</v>
      </c>
      <c r="C641" s="4">
        <v>0</v>
      </c>
      <c r="D641" s="4">
        <v>1</v>
      </c>
      <c r="E641" s="4">
        <v>232</v>
      </c>
      <c r="F641" s="4">
        <f>ROUND(Source!BC625,O641)</f>
        <v>0</v>
      </c>
      <c r="G641" s="4" t="s">
        <v>62</v>
      </c>
      <c r="H641" s="4" t="s">
        <v>63</v>
      </c>
      <c r="I641" s="4"/>
      <c r="J641" s="4"/>
      <c r="K641" s="4">
        <v>232</v>
      </c>
      <c r="L641" s="4">
        <v>15</v>
      </c>
      <c r="M641" s="4">
        <v>3</v>
      </c>
      <c r="N641" s="4" t="s">
        <v>3</v>
      </c>
      <c r="O641" s="4">
        <v>2</v>
      </c>
      <c r="P641" s="4"/>
      <c r="Q641" s="4"/>
      <c r="R641" s="4"/>
      <c r="S641" s="4"/>
      <c r="T641" s="4"/>
      <c r="U641" s="4"/>
      <c r="V641" s="4"/>
      <c r="W641" s="4"/>
    </row>
    <row r="642" spans="1:88" x14ac:dyDescent="0.2">
      <c r="A642" s="4">
        <v>50</v>
      </c>
      <c r="B642" s="4">
        <v>0</v>
      </c>
      <c r="C642" s="4">
        <v>0</v>
      </c>
      <c r="D642" s="4">
        <v>1</v>
      </c>
      <c r="E642" s="4">
        <v>214</v>
      </c>
      <c r="F642" s="4">
        <f>ROUND(Source!AS625,O642)</f>
        <v>0</v>
      </c>
      <c r="G642" s="4" t="s">
        <v>64</v>
      </c>
      <c r="H642" s="4" t="s">
        <v>65</v>
      </c>
      <c r="I642" s="4"/>
      <c r="J642" s="4"/>
      <c r="K642" s="4">
        <v>214</v>
      </c>
      <c r="L642" s="4">
        <v>16</v>
      </c>
      <c r="M642" s="4">
        <v>3</v>
      </c>
      <c r="N642" s="4" t="s">
        <v>3</v>
      </c>
      <c r="O642" s="4">
        <v>2</v>
      </c>
      <c r="P642" s="4"/>
      <c r="Q642" s="4"/>
      <c r="R642" s="4"/>
      <c r="S642" s="4"/>
      <c r="T642" s="4"/>
      <c r="U642" s="4"/>
      <c r="V642" s="4"/>
      <c r="W642" s="4"/>
    </row>
    <row r="643" spans="1:88" x14ac:dyDescent="0.2">
      <c r="A643" s="4">
        <v>50</v>
      </c>
      <c r="B643" s="4">
        <v>0</v>
      </c>
      <c r="C643" s="4">
        <v>0</v>
      </c>
      <c r="D643" s="4">
        <v>1</v>
      </c>
      <c r="E643" s="4">
        <v>215</v>
      </c>
      <c r="F643" s="4">
        <f>ROUND(Source!AT625,O643)</f>
        <v>0</v>
      </c>
      <c r="G643" s="4" t="s">
        <v>66</v>
      </c>
      <c r="H643" s="4" t="s">
        <v>67</v>
      </c>
      <c r="I643" s="4"/>
      <c r="J643" s="4"/>
      <c r="K643" s="4">
        <v>215</v>
      </c>
      <c r="L643" s="4">
        <v>17</v>
      </c>
      <c r="M643" s="4">
        <v>3</v>
      </c>
      <c r="N643" s="4" t="s">
        <v>3</v>
      </c>
      <c r="O643" s="4">
        <v>2</v>
      </c>
      <c r="P643" s="4"/>
      <c r="Q643" s="4"/>
      <c r="R643" s="4"/>
      <c r="S643" s="4"/>
      <c r="T643" s="4"/>
      <c r="U643" s="4"/>
      <c r="V643" s="4"/>
      <c r="W643" s="4"/>
    </row>
    <row r="644" spans="1:88" x14ac:dyDescent="0.2">
      <c r="A644" s="4">
        <v>50</v>
      </c>
      <c r="B644" s="4">
        <v>0</v>
      </c>
      <c r="C644" s="4">
        <v>0</v>
      </c>
      <c r="D644" s="4">
        <v>1</v>
      </c>
      <c r="E644" s="4">
        <v>217</v>
      </c>
      <c r="F644" s="4">
        <f>ROUND(Source!AU625,O644)</f>
        <v>2119124.8199999998</v>
      </c>
      <c r="G644" s="4" t="s">
        <v>68</v>
      </c>
      <c r="H644" s="4" t="s">
        <v>69</v>
      </c>
      <c r="I644" s="4"/>
      <c r="J644" s="4"/>
      <c r="K644" s="4">
        <v>217</v>
      </c>
      <c r="L644" s="4">
        <v>18</v>
      </c>
      <c r="M644" s="4">
        <v>3</v>
      </c>
      <c r="N644" s="4" t="s">
        <v>3</v>
      </c>
      <c r="O644" s="4">
        <v>2</v>
      </c>
      <c r="P644" s="4"/>
      <c r="Q644" s="4"/>
      <c r="R644" s="4"/>
      <c r="S644" s="4"/>
      <c r="T644" s="4"/>
      <c r="U644" s="4"/>
      <c r="V644" s="4"/>
      <c r="W644" s="4"/>
    </row>
    <row r="645" spans="1:88" x14ac:dyDescent="0.2">
      <c r="A645" s="4">
        <v>50</v>
      </c>
      <c r="B645" s="4">
        <v>0</v>
      </c>
      <c r="C645" s="4">
        <v>0</v>
      </c>
      <c r="D645" s="4">
        <v>1</v>
      </c>
      <c r="E645" s="4">
        <v>230</v>
      </c>
      <c r="F645" s="4">
        <f>ROUND(Source!BA625,O645)</f>
        <v>0</v>
      </c>
      <c r="G645" s="4" t="s">
        <v>70</v>
      </c>
      <c r="H645" s="4" t="s">
        <v>71</v>
      </c>
      <c r="I645" s="4"/>
      <c r="J645" s="4"/>
      <c r="K645" s="4">
        <v>230</v>
      </c>
      <c r="L645" s="4">
        <v>19</v>
      </c>
      <c r="M645" s="4">
        <v>3</v>
      </c>
      <c r="N645" s="4" t="s">
        <v>3</v>
      </c>
      <c r="O645" s="4">
        <v>2</v>
      </c>
      <c r="P645" s="4"/>
      <c r="Q645" s="4"/>
      <c r="R645" s="4"/>
      <c r="S645" s="4"/>
      <c r="T645" s="4"/>
      <c r="U645" s="4"/>
      <c r="V645" s="4"/>
      <c r="W645" s="4"/>
    </row>
    <row r="646" spans="1:88" x14ac:dyDescent="0.2">
      <c r="A646" s="4">
        <v>50</v>
      </c>
      <c r="B646" s="4">
        <v>0</v>
      </c>
      <c r="C646" s="4">
        <v>0</v>
      </c>
      <c r="D646" s="4">
        <v>1</v>
      </c>
      <c r="E646" s="4">
        <v>206</v>
      </c>
      <c r="F646" s="4">
        <f>ROUND(Source!T625,O646)</f>
        <v>0</v>
      </c>
      <c r="G646" s="4" t="s">
        <v>72</v>
      </c>
      <c r="H646" s="4" t="s">
        <v>73</v>
      </c>
      <c r="I646" s="4"/>
      <c r="J646" s="4"/>
      <c r="K646" s="4">
        <v>206</v>
      </c>
      <c r="L646" s="4">
        <v>20</v>
      </c>
      <c r="M646" s="4">
        <v>3</v>
      </c>
      <c r="N646" s="4" t="s">
        <v>3</v>
      </c>
      <c r="O646" s="4">
        <v>2</v>
      </c>
      <c r="P646" s="4"/>
      <c r="Q646" s="4"/>
      <c r="R646" s="4"/>
      <c r="S646" s="4"/>
      <c r="T646" s="4"/>
      <c r="U646" s="4"/>
      <c r="V646" s="4"/>
      <c r="W646" s="4"/>
    </row>
    <row r="647" spans="1:88" x14ac:dyDescent="0.2">
      <c r="A647" s="4">
        <v>50</v>
      </c>
      <c r="B647" s="4">
        <v>0</v>
      </c>
      <c r="C647" s="4">
        <v>0</v>
      </c>
      <c r="D647" s="4">
        <v>1</v>
      </c>
      <c r="E647" s="4">
        <v>207</v>
      </c>
      <c r="F647" s="4">
        <f>Source!U625</f>
        <v>463.73355099999998</v>
      </c>
      <c r="G647" s="4" t="s">
        <v>74</v>
      </c>
      <c r="H647" s="4" t="s">
        <v>75</v>
      </c>
      <c r="I647" s="4"/>
      <c r="J647" s="4"/>
      <c r="K647" s="4">
        <v>207</v>
      </c>
      <c r="L647" s="4">
        <v>21</v>
      </c>
      <c r="M647" s="4">
        <v>3</v>
      </c>
      <c r="N647" s="4" t="s">
        <v>3</v>
      </c>
      <c r="O647" s="4">
        <v>-1</v>
      </c>
      <c r="P647" s="4"/>
      <c r="Q647" s="4"/>
      <c r="R647" s="4"/>
      <c r="S647" s="4"/>
      <c r="T647" s="4"/>
      <c r="U647" s="4"/>
      <c r="V647" s="4"/>
      <c r="W647" s="4"/>
    </row>
    <row r="648" spans="1:88" x14ac:dyDescent="0.2">
      <c r="A648" s="4">
        <v>50</v>
      </c>
      <c r="B648" s="4">
        <v>0</v>
      </c>
      <c r="C648" s="4">
        <v>0</v>
      </c>
      <c r="D648" s="4">
        <v>1</v>
      </c>
      <c r="E648" s="4">
        <v>208</v>
      </c>
      <c r="F648" s="4">
        <f>Source!V625</f>
        <v>0</v>
      </c>
      <c r="G648" s="4" t="s">
        <v>76</v>
      </c>
      <c r="H648" s="4" t="s">
        <v>77</v>
      </c>
      <c r="I648" s="4"/>
      <c r="J648" s="4"/>
      <c r="K648" s="4">
        <v>208</v>
      </c>
      <c r="L648" s="4">
        <v>22</v>
      </c>
      <c r="M648" s="4">
        <v>3</v>
      </c>
      <c r="N648" s="4" t="s">
        <v>3</v>
      </c>
      <c r="O648" s="4">
        <v>-1</v>
      </c>
      <c r="P648" s="4"/>
      <c r="Q648" s="4"/>
      <c r="R648" s="4"/>
      <c r="S648" s="4"/>
      <c r="T648" s="4"/>
      <c r="U648" s="4"/>
      <c r="V648" s="4"/>
      <c r="W648" s="4"/>
    </row>
    <row r="649" spans="1:88" x14ac:dyDescent="0.2">
      <c r="A649" s="4">
        <v>50</v>
      </c>
      <c r="B649" s="4">
        <v>0</v>
      </c>
      <c r="C649" s="4">
        <v>0</v>
      </c>
      <c r="D649" s="4">
        <v>1</v>
      </c>
      <c r="E649" s="4">
        <v>209</v>
      </c>
      <c r="F649" s="4">
        <f>ROUND(Source!W625,O649)</f>
        <v>0</v>
      </c>
      <c r="G649" s="4" t="s">
        <v>78</v>
      </c>
      <c r="H649" s="4" t="s">
        <v>79</v>
      </c>
      <c r="I649" s="4"/>
      <c r="J649" s="4"/>
      <c r="K649" s="4">
        <v>209</v>
      </c>
      <c r="L649" s="4">
        <v>23</v>
      </c>
      <c r="M649" s="4">
        <v>3</v>
      </c>
      <c r="N649" s="4" t="s">
        <v>3</v>
      </c>
      <c r="O649" s="4">
        <v>2</v>
      </c>
      <c r="P649" s="4"/>
      <c r="Q649" s="4"/>
      <c r="R649" s="4"/>
      <c r="S649" s="4"/>
      <c r="T649" s="4"/>
      <c r="U649" s="4"/>
      <c r="V649" s="4"/>
      <c r="W649" s="4"/>
    </row>
    <row r="650" spans="1:88" x14ac:dyDescent="0.2">
      <c r="A650" s="4">
        <v>50</v>
      </c>
      <c r="B650" s="4">
        <v>0</v>
      </c>
      <c r="C650" s="4">
        <v>0</v>
      </c>
      <c r="D650" s="4">
        <v>1</v>
      </c>
      <c r="E650" s="4">
        <v>210</v>
      </c>
      <c r="F650" s="4">
        <f>ROUND(Source!X625,O650)</f>
        <v>68761.72</v>
      </c>
      <c r="G650" s="4" t="s">
        <v>80</v>
      </c>
      <c r="H650" s="4" t="s">
        <v>81</v>
      </c>
      <c r="I650" s="4"/>
      <c r="J650" s="4"/>
      <c r="K650" s="4">
        <v>210</v>
      </c>
      <c r="L650" s="4">
        <v>24</v>
      </c>
      <c r="M650" s="4">
        <v>3</v>
      </c>
      <c r="N650" s="4" t="s">
        <v>3</v>
      </c>
      <c r="O650" s="4">
        <v>2</v>
      </c>
      <c r="P650" s="4"/>
      <c r="Q650" s="4"/>
      <c r="R650" s="4"/>
      <c r="S650" s="4"/>
      <c r="T650" s="4"/>
      <c r="U650" s="4"/>
      <c r="V650" s="4"/>
      <c r="W650" s="4"/>
    </row>
    <row r="651" spans="1:88" x14ac:dyDescent="0.2">
      <c r="A651" s="4">
        <v>50</v>
      </c>
      <c r="B651" s="4">
        <v>0</v>
      </c>
      <c r="C651" s="4">
        <v>0</v>
      </c>
      <c r="D651" s="4">
        <v>1</v>
      </c>
      <c r="E651" s="4">
        <v>211</v>
      </c>
      <c r="F651" s="4">
        <f>ROUND(Source!Y625,O651)</f>
        <v>9823.11</v>
      </c>
      <c r="G651" s="4" t="s">
        <v>82</v>
      </c>
      <c r="H651" s="4" t="s">
        <v>83</v>
      </c>
      <c r="I651" s="4"/>
      <c r="J651" s="4"/>
      <c r="K651" s="4">
        <v>211</v>
      </c>
      <c r="L651" s="4">
        <v>25</v>
      </c>
      <c r="M651" s="4">
        <v>3</v>
      </c>
      <c r="N651" s="4" t="s">
        <v>3</v>
      </c>
      <c r="O651" s="4">
        <v>2</v>
      </c>
      <c r="P651" s="4"/>
      <c r="Q651" s="4"/>
      <c r="R651" s="4"/>
      <c r="S651" s="4"/>
      <c r="T651" s="4"/>
      <c r="U651" s="4"/>
      <c r="V651" s="4"/>
      <c r="W651" s="4"/>
    </row>
    <row r="652" spans="1:88" x14ac:dyDescent="0.2">
      <c r="A652" s="4">
        <v>50</v>
      </c>
      <c r="B652" s="4">
        <v>0</v>
      </c>
      <c r="C652" s="4">
        <v>0</v>
      </c>
      <c r="D652" s="4">
        <v>1</v>
      </c>
      <c r="E652" s="4">
        <v>224</v>
      </c>
      <c r="F652" s="4">
        <f>ROUND(Source!AR625,O652)</f>
        <v>2119124.8199999998</v>
      </c>
      <c r="G652" s="4" t="s">
        <v>84</v>
      </c>
      <c r="H652" s="4" t="s">
        <v>85</v>
      </c>
      <c r="I652" s="4"/>
      <c r="J652" s="4"/>
      <c r="K652" s="4">
        <v>224</v>
      </c>
      <c r="L652" s="4">
        <v>26</v>
      </c>
      <c r="M652" s="4">
        <v>3</v>
      </c>
      <c r="N652" s="4" t="s">
        <v>3</v>
      </c>
      <c r="O652" s="4">
        <v>2</v>
      </c>
      <c r="P652" s="4"/>
      <c r="Q652" s="4"/>
      <c r="R652" s="4"/>
      <c r="S652" s="4"/>
      <c r="T652" s="4"/>
      <c r="U652" s="4"/>
      <c r="V652" s="4"/>
      <c r="W652" s="4"/>
    </row>
    <row r="653" spans="1:88" x14ac:dyDescent="0.2">
      <c r="A653" s="4">
        <v>50</v>
      </c>
      <c r="B653" s="4">
        <v>1</v>
      </c>
      <c r="C653" s="4">
        <v>0</v>
      </c>
      <c r="D653" s="4">
        <v>2</v>
      </c>
      <c r="E653" s="4">
        <v>0</v>
      </c>
      <c r="F653" s="4">
        <f>ROUND(F652*0.2,O653)</f>
        <v>423824.96</v>
      </c>
      <c r="G653" s="4" t="s">
        <v>86</v>
      </c>
      <c r="H653" s="4" t="s">
        <v>87</v>
      </c>
      <c r="I653" s="4"/>
      <c r="J653" s="4"/>
      <c r="K653" s="4">
        <v>212</v>
      </c>
      <c r="L653" s="4">
        <v>27</v>
      </c>
      <c r="M653" s="4">
        <v>0</v>
      </c>
      <c r="N653" s="4" t="s">
        <v>3</v>
      </c>
      <c r="O653" s="4">
        <v>2</v>
      </c>
      <c r="P653" s="4"/>
      <c r="Q653" s="4"/>
      <c r="R653" s="4"/>
      <c r="S653" s="4"/>
      <c r="T653" s="4"/>
      <c r="U653" s="4"/>
      <c r="V653" s="4"/>
      <c r="W653" s="4"/>
    </row>
    <row r="654" spans="1:88" x14ac:dyDescent="0.2">
      <c r="A654" s="4">
        <v>50</v>
      </c>
      <c r="B654" s="4">
        <v>1</v>
      </c>
      <c r="C654" s="4">
        <v>0</v>
      </c>
      <c r="D654" s="4">
        <v>2</v>
      </c>
      <c r="E654" s="4">
        <v>0</v>
      </c>
      <c r="F654" s="4">
        <f>ROUND(F653+F652,O654)</f>
        <v>2542949.7799999998</v>
      </c>
      <c r="G654" s="4" t="s">
        <v>88</v>
      </c>
      <c r="H654" s="4" t="s">
        <v>88</v>
      </c>
      <c r="I654" s="4"/>
      <c r="J654" s="4"/>
      <c r="K654" s="4">
        <v>212</v>
      </c>
      <c r="L654" s="4">
        <v>28</v>
      </c>
      <c r="M654" s="4">
        <v>0</v>
      </c>
      <c r="N654" s="4" t="s">
        <v>3</v>
      </c>
      <c r="O654" s="4">
        <v>2</v>
      </c>
      <c r="P654" s="4"/>
      <c r="Q654" s="4"/>
      <c r="R654" s="4"/>
      <c r="S654" s="4"/>
      <c r="T654" s="4"/>
      <c r="U654" s="4"/>
      <c r="V654" s="4"/>
      <c r="W654" s="4"/>
    </row>
    <row r="656" spans="1:88" x14ac:dyDescent="0.2">
      <c r="A656" s="1">
        <v>4</v>
      </c>
      <c r="B656" s="1">
        <v>1</v>
      </c>
      <c r="C656" s="1"/>
      <c r="D656" s="1">
        <f>ROW(A663)</f>
        <v>663</v>
      </c>
      <c r="E656" s="1"/>
      <c r="F656" s="1" t="s">
        <v>12</v>
      </c>
      <c r="G656" s="1" t="s">
        <v>256</v>
      </c>
      <c r="H656" s="1" t="s">
        <v>3</v>
      </c>
      <c r="I656" s="1">
        <v>0</v>
      </c>
      <c r="J656" s="1"/>
      <c r="K656" s="1">
        <v>0</v>
      </c>
      <c r="L656" s="1"/>
      <c r="M656" s="1"/>
      <c r="N656" s="1"/>
      <c r="O656" s="1"/>
      <c r="P656" s="1"/>
      <c r="Q656" s="1"/>
      <c r="R656" s="1"/>
      <c r="S656" s="1"/>
      <c r="T656" s="1"/>
      <c r="U656" s="1" t="s">
        <v>3</v>
      </c>
      <c r="V656" s="1">
        <v>0</v>
      </c>
      <c r="W656" s="1"/>
      <c r="X656" s="1"/>
      <c r="Y656" s="1"/>
      <c r="Z656" s="1"/>
      <c r="AA656" s="1"/>
      <c r="AB656" s="1" t="s">
        <v>3</v>
      </c>
      <c r="AC656" s="1" t="s">
        <v>3</v>
      </c>
      <c r="AD656" s="1" t="s">
        <v>3</v>
      </c>
      <c r="AE656" s="1" t="s">
        <v>3</v>
      </c>
      <c r="AF656" s="1" t="s">
        <v>3</v>
      </c>
      <c r="AG656" s="1" t="s">
        <v>3</v>
      </c>
      <c r="AH656" s="1"/>
      <c r="AI656" s="1"/>
      <c r="AJ656" s="1"/>
      <c r="AK656" s="1"/>
      <c r="AL656" s="1"/>
      <c r="AM656" s="1"/>
      <c r="AN656" s="1"/>
      <c r="AO656" s="1"/>
      <c r="AP656" s="1" t="s">
        <v>3</v>
      </c>
      <c r="AQ656" s="1" t="s">
        <v>3</v>
      </c>
      <c r="AR656" s="1" t="s">
        <v>3</v>
      </c>
      <c r="AS656" s="1"/>
      <c r="AT656" s="1"/>
      <c r="AU656" s="1"/>
      <c r="AV656" s="1"/>
      <c r="AW656" s="1"/>
      <c r="AX656" s="1"/>
      <c r="AY656" s="1"/>
      <c r="AZ656" s="1" t="s">
        <v>3</v>
      </c>
      <c r="BA656" s="1"/>
      <c r="BB656" s="1" t="s">
        <v>3</v>
      </c>
      <c r="BC656" s="1" t="s">
        <v>3</v>
      </c>
      <c r="BD656" s="1" t="s">
        <v>3</v>
      </c>
      <c r="BE656" s="1" t="s">
        <v>3</v>
      </c>
      <c r="BF656" s="1" t="s">
        <v>3</v>
      </c>
      <c r="BG656" s="1" t="s">
        <v>3</v>
      </c>
      <c r="BH656" s="1" t="s">
        <v>3</v>
      </c>
      <c r="BI656" s="1" t="s">
        <v>3</v>
      </c>
      <c r="BJ656" s="1" t="s">
        <v>3</v>
      </c>
      <c r="BK656" s="1" t="s">
        <v>3</v>
      </c>
      <c r="BL656" s="1" t="s">
        <v>3</v>
      </c>
      <c r="BM656" s="1" t="s">
        <v>3</v>
      </c>
      <c r="BN656" s="1" t="s">
        <v>3</v>
      </c>
      <c r="BO656" s="1" t="s">
        <v>3</v>
      </c>
      <c r="BP656" s="1" t="s">
        <v>3</v>
      </c>
      <c r="BQ656" s="1"/>
      <c r="BR656" s="1"/>
      <c r="BS656" s="1"/>
      <c r="BT656" s="1"/>
      <c r="BU656" s="1"/>
      <c r="BV656" s="1"/>
      <c r="BW656" s="1"/>
      <c r="BX656" s="1">
        <v>0</v>
      </c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>
        <v>0</v>
      </c>
    </row>
    <row r="658" spans="1:245" x14ac:dyDescent="0.2">
      <c r="A658" s="2">
        <v>52</v>
      </c>
      <c r="B658" s="2">
        <f t="shared" ref="B658:G658" si="359">B663</f>
        <v>1</v>
      </c>
      <c r="C658" s="2">
        <f t="shared" si="359"/>
        <v>4</v>
      </c>
      <c r="D658" s="2">
        <f t="shared" si="359"/>
        <v>656</v>
      </c>
      <c r="E658" s="2">
        <f t="shared" si="359"/>
        <v>0</v>
      </c>
      <c r="F658" s="2" t="str">
        <f t="shared" si="359"/>
        <v>Новый раздел</v>
      </c>
      <c r="G658" s="2" t="str">
        <f t="shared" si="359"/>
        <v>Установка лавочек</v>
      </c>
      <c r="H658" s="2"/>
      <c r="I658" s="2"/>
      <c r="J658" s="2"/>
      <c r="K658" s="2"/>
      <c r="L658" s="2"/>
      <c r="M658" s="2"/>
      <c r="N658" s="2"/>
      <c r="O658" s="2">
        <f t="shared" ref="O658:AT658" si="360">O663</f>
        <v>21484.15</v>
      </c>
      <c r="P658" s="2">
        <f t="shared" si="360"/>
        <v>20545.89</v>
      </c>
      <c r="Q658" s="2">
        <f t="shared" si="360"/>
        <v>0</v>
      </c>
      <c r="R658" s="2">
        <f t="shared" si="360"/>
        <v>0</v>
      </c>
      <c r="S658" s="2">
        <f t="shared" si="360"/>
        <v>938.26</v>
      </c>
      <c r="T658" s="2">
        <f t="shared" si="360"/>
        <v>0</v>
      </c>
      <c r="U658" s="2">
        <f t="shared" si="360"/>
        <v>4.976</v>
      </c>
      <c r="V658" s="2">
        <f t="shared" si="360"/>
        <v>0</v>
      </c>
      <c r="W658" s="2">
        <f t="shared" si="360"/>
        <v>0</v>
      </c>
      <c r="X658" s="2">
        <f t="shared" si="360"/>
        <v>656.78</v>
      </c>
      <c r="Y658" s="2">
        <f t="shared" si="360"/>
        <v>93.83</v>
      </c>
      <c r="Z658" s="2">
        <f t="shared" si="360"/>
        <v>0</v>
      </c>
      <c r="AA658" s="2">
        <f t="shared" si="360"/>
        <v>0</v>
      </c>
      <c r="AB658" s="2">
        <f t="shared" si="360"/>
        <v>21484.15</v>
      </c>
      <c r="AC658" s="2">
        <f t="shared" si="360"/>
        <v>20545.89</v>
      </c>
      <c r="AD658" s="2">
        <f t="shared" si="360"/>
        <v>0</v>
      </c>
      <c r="AE658" s="2">
        <f t="shared" si="360"/>
        <v>0</v>
      </c>
      <c r="AF658" s="2">
        <f t="shared" si="360"/>
        <v>938.26</v>
      </c>
      <c r="AG658" s="2">
        <f t="shared" si="360"/>
        <v>0</v>
      </c>
      <c r="AH658" s="2">
        <f t="shared" si="360"/>
        <v>4.976</v>
      </c>
      <c r="AI658" s="2">
        <f t="shared" si="360"/>
        <v>0</v>
      </c>
      <c r="AJ658" s="2">
        <f t="shared" si="360"/>
        <v>0</v>
      </c>
      <c r="AK658" s="2">
        <f t="shared" si="360"/>
        <v>656.78</v>
      </c>
      <c r="AL658" s="2">
        <f t="shared" si="360"/>
        <v>93.83</v>
      </c>
      <c r="AM658" s="2">
        <f t="shared" si="360"/>
        <v>0</v>
      </c>
      <c r="AN658" s="2">
        <f t="shared" si="360"/>
        <v>0</v>
      </c>
      <c r="AO658" s="2">
        <f t="shared" si="360"/>
        <v>0</v>
      </c>
      <c r="AP658" s="2">
        <f t="shared" si="360"/>
        <v>0</v>
      </c>
      <c r="AQ658" s="2">
        <f t="shared" si="360"/>
        <v>0</v>
      </c>
      <c r="AR658" s="2">
        <f t="shared" si="360"/>
        <v>22234.76</v>
      </c>
      <c r="AS658" s="2">
        <f t="shared" si="360"/>
        <v>18150</v>
      </c>
      <c r="AT658" s="2">
        <f t="shared" si="360"/>
        <v>0</v>
      </c>
      <c r="AU658" s="2">
        <f t="shared" ref="AU658:BZ658" si="361">AU663</f>
        <v>4084.76</v>
      </c>
      <c r="AV658" s="2">
        <f t="shared" si="361"/>
        <v>20545.89</v>
      </c>
      <c r="AW658" s="2">
        <f t="shared" si="361"/>
        <v>20545.89</v>
      </c>
      <c r="AX658" s="2">
        <f t="shared" si="361"/>
        <v>0</v>
      </c>
      <c r="AY658" s="2">
        <f t="shared" si="361"/>
        <v>20545.89</v>
      </c>
      <c r="AZ658" s="2">
        <f t="shared" si="361"/>
        <v>0</v>
      </c>
      <c r="BA658" s="2">
        <f t="shared" si="361"/>
        <v>0</v>
      </c>
      <c r="BB658" s="2">
        <f t="shared" si="361"/>
        <v>0</v>
      </c>
      <c r="BC658" s="2">
        <f t="shared" si="361"/>
        <v>0</v>
      </c>
      <c r="BD658" s="2">
        <f t="shared" si="361"/>
        <v>0</v>
      </c>
      <c r="BE658" s="2">
        <f t="shared" si="361"/>
        <v>0</v>
      </c>
      <c r="BF658" s="2">
        <f t="shared" si="361"/>
        <v>0</v>
      </c>
      <c r="BG658" s="2">
        <f t="shared" si="361"/>
        <v>0</v>
      </c>
      <c r="BH658" s="2">
        <f t="shared" si="361"/>
        <v>0</v>
      </c>
      <c r="BI658" s="2">
        <f t="shared" si="361"/>
        <v>0</v>
      </c>
      <c r="BJ658" s="2">
        <f t="shared" si="361"/>
        <v>0</v>
      </c>
      <c r="BK658" s="2">
        <f t="shared" si="361"/>
        <v>0</v>
      </c>
      <c r="BL658" s="2">
        <f t="shared" si="361"/>
        <v>0</v>
      </c>
      <c r="BM658" s="2">
        <f t="shared" si="361"/>
        <v>0</v>
      </c>
      <c r="BN658" s="2">
        <f t="shared" si="361"/>
        <v>0</v>
      </c>
      <c r="BO658" s="2">
        <f t="shared" si="361"/>
        <v>0</v>
      </c>
      <c r="BP658" s="2">
        <f t="shared" si="361"/>
        <v>0</v>
      </c>
      <c r="BQ658" s="2">
        <f t="shared" si="361"/>
        <v>0</v>
      </c>
      <c r="BR658" s="2">
        <f t="shared" si="361"/>
        <v>0</v>
      </c>
      <c r="BS658" s="2">
        <f t="shared" si="361"/>
        <v>0</v>
      </c>
      <c r="BT658" s="2">
        <f t="shared" si="361"/>
        <v>0</v>
      </c>
      <c r="BU658" s="2">
        <f t="shared" si="361"/>
        <v>0</v>
      </c>
      <c r="BV658" s="2">
        <f t="shared" si="361"/>
        <v>0</v>
      </c>
      <c r="BW658" s="2">
        <f t="shared" si="361"/>
        <v>0</v>
      </c>
      <c r="BX658" s="2">
        <f t="shared" si="361"/>
        <v>0</v>
      </c>
      <c r="BY658" s="2">
        <f t="shared" si="361"/>
        <v>0</v>
      </c>
      <c r="BZ658" s="2">
        <f t="shared" si="361"/>
        <v>0</v>
      </c>
      <c r="CA658" s="2">
        <f t="shared" ref="CA658:DF658" si="362">CA663</f>
        <v>22234.76</v>
      </c>
      <c r="CB658" s="2">
        <f t="shared" si="362"/>
        <v>18150</v>
      </c>
      <c r="CC658" s="2">
        <f t="shared" si="362"/>
        <v>0</v>
      </c>
      <c r="CD658" s="2">
        <f t="shared" si="362"/>
        <v>4084.76</v>
      </c>
      <c r="CE658" s="2">
        <f t="shared" si="362"/>
        <v>20545.89</v>
      </c>
      <c r="CF658" s="2">
        <f t="shared" si="362"/>
        <v>20545.89</v>
      </c>
      <c r="CG658" s="2">
        <f t="shared" si="362"/>
        <v>0</v>
      </c>
      <c r="CH658" s="2">
        <f t="shared" si="362"/>
        <v>20545.89</v>
      </c>
      <c r="CI658" s="2">
        <f t="shared" si="362"/>
        <v>0</v>
      </c>
      <c r="CJ658" s="2">
        <f t="shared" si="362"/>
        <v>0</v>
      </c>
      <c r="CK658" s="2">
        <f t="shared" si="362"/>
        <v>0</v>
      </c>
      <c r="CL658" s="2">
        <f t="shared" si="362"/>
        <v>0</v>
      </c>
      <c r="CM658" s="2">
        <f t="shared" si="362"/>
        <v>0</v>
      </c>
      <c r="CN658" s="2">
        <f t="shared" si="362"/>
        <v>0</v>
      </c>
      <c r="CO658" s="2">
        <f t="shared" si="362"/>
        <v>0</v>
      </c>
      <c r="CP658" s="2">
        <f t="shared" si="362"/>
        <v>0</v>
      </c>
      <c r="CQ658" s="2">
        <f t="shared" si="362"/>
        <v>0</v>
      </c>
      <c r="CR658" s="2">
        <f t="shared" si="362"/>
        <v>0</v>
      </c>
      <c r="CS658" s="2">
        <f t="shared" si="362"/>
        <v>0</v>
      </c>
      <c r="CT658" s="2">
        <f t="shared" si="362"/>
        <v>0</v>
      </c>
      <c r="CU658" s="2">
        <f t="shared" si="362"/>
        <v>0</v>
      </c>
      <c r="CV658" s="2">
        <f t="shared" si="362"/>
        <v>0</v>
      </c>
      <c r="CW658" s="2">
        <f t="shared" si="362"/>
        <v>0</v>
      </c>
      <c r="CX658" s="2">
        <f t="shared" si="362"/>
        <v>0</v>
      </c>
      <c r="CY658" s="2">
        <f t="shared" si="362"/>
        <v>0</v>
      </c>
      <c r="CZ658" s="2">
        <f t="shared" si="362"/>
        <v>0</v>
      </c>
      <c r="DA658" s="2">
        <f t="shared" si="362"/>
        <v>0</v>
      </c>
      <c r="DB658" s="2">
        <f t="shared" si="362"/>
        <v>0</v>
      </c>
      <c r="DC658" s="2">
        <f t="shared" si="362"/>
        <v>0</v>
      </c>
      <c r="DD658" s="2">
        <f t="shared" si="362"/>
        <v>0</v>
      </c>
      <c r="DE658" s="2">
        <f t="shared" si="362"/>
        <v>0</v>
      </c>
      <c r="DF658" s="2">
        <f t="shared" si="362"/>
        <v>0</v>
      </c>
      <c r="DG658" s="3">
        <f t="shared" ref="DG658:EL658" si="363">DG663</f>
        <v>0</v>
      </c>
      <c r="DH658" s="3">
        <f t="shared" si="363"/>
        <v>0</v>
      </c>
      <c r="DI658" s="3">
        <f t="shared" si="363"/>
        <v>0</v>
      </c>
      <c r="DJ658" s="3">
        <f t="shared" si="363"/>
        <v>0</v>
      </c>
      <c r="DK658" s="3">
        <f t="shared" si="363"/>
        <v>0</v>
      </c>
      <c r="DL658" s="3">
        <f t="shared" si="363"/>
        <v>0</v>
      </c>
      <c r="DM658" s="3">
        <f t="shared" si="363"/>
        <v>0</v>
      </c>
      <c r="DN658" s="3">
        <f t="shared" si="363"/>
        <v>0</v>
      </c>
      <c r="DO658" s="3">
        <f t="shared" si="363"/>
        <v>0</v>
      </c>
      <c r="DP658" s="3">
        <f t="shared" si="363"/>
        <v>0</v>
      </c>
      <c r="DQ658" s="3">
        <f t="shared" si="363"/>
        <v>0</v>
      </c>
      <c r="DR658" s="3">
        <f t="shared" si="363"/>
        <v>0</v>
      </c>
      <c r="DS658" s="3">
        <f t="shared" si="363"/>
        <v>0</v>
      </c>
      <c r="DT658" s="3">
        <f t="shared" si="363"/>
        <v>0</v>
      </c>
      <c r="DU658" s="3">
        <f t="shared" si="363"/>
        <v>0</v>
      </c>
      <c r="DV658" s="3">
        <f t="shared" si="363"/>
        <v>0</v>
      </c>
      <c r="DW658" s="3">
        <f t="shared" si="363"/>
        <v>0</v>
      </c>
      <c r="DX658" s="3">
        <f t="shared" si="363"/>
        <v>0</v>
      </c>
      <c r="DY658" s="3">
        <f t="shared" si="363"/>
        <v>0</v>
      </c>
      <c r="DZ658" s="3">
        <f t="shared" si="363"/>
        <v>0</v>
      </c>
      <c r="EA658" s="3">
        <f t="shared" si="363"/>
        <v>0</v>
      </c>
      <c r="EB658" s="3">
        <f t="shared" si="363"/>
        <v>0</v>
      </c>
      <c r="EC658" s="3">
        <f t="shared" si="363"/>
        <v>0</v>
      </c>
      <c r="ED658" s="3">
        <f t="shared" si="363"/>
        <v>0</v>
      </c>
      <c r="EE658" s="3">
        <f t="shared" si="363"/>
        <v>0</v>
      </c>
      <c r="EF658" s="3">
        <f t="shared" si="363"/>
        <v>0</v>
      </c>
      <c r="EG658" s="3">
        <f t="shared" si="363"/>
        <v>0</v>
      </c>
      <c r="EH658" s="3">
        <f t="shared" si="363"/>
        <v>0</v>
      </c>
      <c r="EI658" s="3">
        <f t="shared" si="363"/>
        <v>0</v>
      </c>
      <c r="EJ658" s="3">
        <f t="shared" si="363"/>
        <v>0</v>
      </c>
      <c r="EK658" s="3">
        <f t="shared" si="363"/>
        <v>0</v>
      </c>
      <c r="EL658" s="3">
        <f t="shared" si="363"/>
        <v>0</v>
      </c>
      <c r="EM658" s="3">
        <f t="shared" ref="EM658:FR658" si="364">EM663</f>
        <v>0</v>
      </c>
      <c r="EN658" s="3">
        <f t="shared" si="364"/>
        <v>0</v>
      </c>
      <c r="EO658" s="3">
        <f t="shared" si="364"/>
        <v>0</v>
      </c>
      <c r="EP658" s="3">
        <f t="shared" si="364"/>
        <v>0</v>
      </c>
      <c r="EQ658" s="3">
        <f t="shared" si="364"/>
        <v>0</v>
      </c>
      <c r="ER658" s="3">
        <f t="shared" si="364"/>
        <v>0</v>
      </c>
      <c r="ES658" s="3">
        <f t="shared" si="364"/>
        <v>0</v>
      </c>
      <c r="ET658" s="3">
        <f t="shared" si="364"/>
        <v>0</v>
      </c>
      <c r="EU658" s="3">
        <f t="shared" si="364"/>
        <v>0</v>
      </c>
      <c r="EV658" s="3">
        <f t="shared" si="364"/>
        <v>0</v>
      </c>
      <c r="EW658" s="3">
        <f t="shared" si="364"/>
        <v>0</v>
      </c>
      <c r="EX658" s="3">
        <f t="shared" si="364"/>
        <v>0</v>
      </c>
      <c r="EY658" s="3">
        <f t="shared" si="364"/>
        <v>0</v>
      </c>
      <c r="EZ658" s="3">
        <f t="shared" si="364"/>
        <v>0</v>
      </c>
      <c r="FA658" s="3">
        <f t="shared" si="364"/>
        <v>0</v>
      </c>
      <c r="FB658" s="3">
        <f t="shared" si="364"/>
        <v>0</v>
      </c>
      <c r="FC658" s="3">
        <f t="shared" si="364"/>
        <v>0</v>
      </c>
      <c r="FD658" s="3">
        <f t="shared" si="364"/>
        <v>0</v>
      </c>
      <c r="FE658" s="3">
        <f t="shared" si="364"/>
        <v>0</v>
      </c>
      <c r="FF658" s="3">
        <f t="shared" si="364"/>
        <v>0</v>
      </c>
      <c r="FG658" s="3">
        <f t="shared" si="364"/>
        <v>0</v>
      </c>
      <c r="FH658" s="3">
        <f t="shared" si="364"/>
        <v>0</v>
      </c>
      <c r="FI658" s="3">
        <f t="shared" si="364"/>
        <v>0</v>
      </c>
      <c r="FJ658" s="3">
        <f t="shared" si="364"/>
        <v>0</v>
      </c>
      <c r="FK658" s="3">
        <f t="shared" si="364"/>
        <v>0</v>
      </c>
      <c r="FL658" s="3">
        <f t="shared" si="364"/>
        <v>0</v>
      </c>
      <c r="FM658" s="3">
        <f t="shared" si="364"/>
        <v>0</v>
      </c>
      <c r="FN658" s="3">
        <f t="shared" si="364"/>
        <v>0</v>
      </c>
      <c r="FO658" s="3">
        <f t="shared" si="364"/>
        <v>0</v>
      </c>
      <c r="FP658" s="3">
        <f t="shared" si="364"/>
        <v>0</v>
      </c>
      <c r="FQ658" s="3">
        <f t="shared" si="364"/>
        <v>0</v>
      </c>
      <c r="FR658" s="3">
        <f t="shared" si="364"/>
        <v>0</v>
      </c>
      <c r="FS658" s="3">
        <f t="shared" ref="FS658:GX658" si="365">FS663</f>
        <v>0</v>
      </c>
      <c r="FT658" s="3">
        <f t="shared" si="365"/>
        <v>0</v>
      </c>
      <c r="FU658" s="3">
        <f t="shared" si="365"/>
        <v>0</v>
      </c>
      <c r="FV658" s="3">
        <f t="shared" si="365"/>
        <v>0</v>
      </c>
      <c r="FW658" s="3">
        <f t="shared" si="365"/>
        <v>0</v>
      </c>
      <c r="FX658" s="3">
        <f t="shared" si="365"/>
        <v>0</v>
      </c>
      <c r="FY658" s="3">
        <f t="shared" si="365"/>
        <v>0</v>
      </c>
      <c r="FZ658" s="3">
        <f t="shared" si="365"/>
        <v>0</v>
      </c>
      <c r="GA658" s="3">
        <f t="shared" si="365"/>
        <v>0</v>
      </c>
      <c r="GB658" s="3">
        <f t="shared" si="365"/>
        <v>0</v>
      </c>
      <c r="GC658" s="3">
        <f t="shared" si="365"/>
        <v>0</v>
      </c>
      <c r="GD658" s="3">
        <f t="shared" si="365"/>
        <v>0</v>
      </c>
      <c r="GE658" s="3">
        <f t="shared" si="365"/>
        <v>0</v>
      </c>
      <c r="GF658" s="3">
        <f t="shared" si="365"/>
        <v>0</v>
      </c>
      <c r="GG658" s="3">
        <f t="shared" si="365"/>
        <v>0</v>
      </c>
      <c r="GH658" s="3">
        <f t="shared" si="365"/>
        <v>0</v>
      </c>
      <c r="GI658" s="3">
        <f t="shared" si="365"/>
        <v>0</v>
      </c>
      <c r="GJ658" s="3">
        <f t="shared" si="365"/>
        <v>0</v>
      </c>
      <c r="GK658" s="3">
        <f t="shared" si="365"/>
        <v>0</v>
      </c>
      <c r="GL658" s="3">
        <f t="shared" si="365"/>
        <v>0</v>
      </c>
      <c r="GM658" s="3">
        <f t="shared" si="365"/>
        <v>0</v>
      </c>
      <c r="GN658" s="3">
        <f t="shared" si="365"/>
        <v>0</v>
      </c>
      <c r="GO658" s="3">
        <f t="shared" si="365"/>
        <v>0</v>
      </c>
      <c r="GP658" s="3">
        <f t="shared" si="365"/>
        <v>0</v>
      </c>
      <c r="GQ658" s="3">
        <f t="shared" si="365"/>
        <v>0</v>
      </c>
      <c r="GR658" s="3">
        <f t="shared" si="365"/>
        <v>0</v>
      </c>
      <c r="GS658" s="3">
        <f t="shared" si="365"/>
        <v>0</v>
      </c>
      <c r="GT658" s="3">
        <f t="shared" si="365"/>
        <v>0</v>
      </c>
      <c r="GU658" s="3">
        <f t="shared" si="365"/>
        <v>0</v>
      </c>
      <c r="GV658" s="3">
        <f t="shared" si="365"/>
        <v>0</v>
      </c>
      <c r="GW658" s="3">
        <f t="shared" si="365"/>
        <v>0</v>
      </c>
      <c r="GX658" s="3">
        <f t="shared" si="365"/>
        <v>0</v>
      </c>
    </row>
    <row r="660" spans="1:245" x14ac:dyDescent="0.2">
      <c r="A660">
        <v>17</v>
      </c>
      <c r="B660">
        <v>1</v>
      </c>
      <c r="C660">
        <f>ROW(SmtRes!A213)</f>
        <v>213</v>
      </c>
      <c r="D660">
        <f>ROW(EtalonRes!A205)</f>
        <v>205</v>
      </c>
      <c r="E660" t="s">
        <v>232</v>
      </c>
      <c r="F660" t="s">
        <v>91</v>
      </c>
      <c r="G660" t="s">
        <v>92</v>
      </c>
      <c r="H660" t="s">
        <v>93</v>
      </c>
      <c r="I660">
        <f>ROUND(8/10,9)</f>
        <v>0.8</v>
      </c>
      <c r="J660">
        <v>0</v>
      </c>
      <c r="O660">
        <f>ROUND(CP660,2)</f>
        <v>3334.15</v>
      </c>
      <c r="P660">
        <f>ROUND(CQ660*I660,2)</f>
        <v>2395.89</v>
      </c>
      <c r="Q660">
        <f>ROUND(CR660*I660,2)</f>
        <v>0</v>
      </c>
      <c r="R660">
        <f>ROUND(CS660*I660,2)</f>
        <v>0</v>
      </c>
      <c r="S660">
        <f>ROUND(CT660*I660,2)</f>
        <v>938.26</v>
      </c>
      <c r="T660">
        <f>ROUND(CU660*I660,2)</f>
        <v>0</v>
      </c>
      <c r="U660">
        <f>CV660*I660</f>
        <v>4.976</v>
      </c>
      <c r="V660">
        <f>CW660*I660</f>
        <v>0</v>
      </c>
      <c r="W660">
        <f>ROUND(CX660*I660,2)</f>
        <v>0</v>
      </c>
      <c r="X660">
        <f>ROUND(CY660,2)</f>
        <v>656.78</v>
      </c>
      <c r="Y660">
        <f>ROUND(CZ660,2)</f>
        <v>93.83</v>
      </c>
      <c r="AA660">
        <v>55574044</v>
      </c>
      <c r="AB660">
        <f>ROUND((AC660+AD660+AF660),6)</f>
        <v>4167.68</v>
      </c>
      <c r="AC660">
        <f>ROUND((ES660),6)</f>
        <v>2994.86</v>
      </c>
      <c r="AD660">
        <f>ROUND((((ET660)-(EU660))+AE660),6)</f>
        <v>0</v>
      </c>
      <c r="AE660">
        <f>ROUND((EU660),6)</f>
        <v>0</v>
      </c>
      <c r="AF660">
        <f>ROUND((EV660),6)</f>
        <v>1172.82</v>
      </c>
      <c r="AG660">
        <f>ROUND((AP660),6)</f>
        <v>0</v>
      </c>
      <c r="AH660">
        <f>(EW660)</f>
        <v>6.22</v>
      </c>
      <c r="AI660">
        <f>(EX660)</f>
        <v>0</v>
      </c>
      <c r="AJ660">
        <f>(AS660)</f>
        <v>0</v>
      </c>
      <c r="AK660">
        <v>4167.68</v>
      </c>
      <c r="AL660">
        <v>2994.86</v>
      </c>
      <c r="AM660">
        <v>0</v>
      </c>
      <c r="AN660">
        <v>0</v>
      </c>
      <c r="AO660">
        <v>1172.82</v>
      </c>
      <c r="AP660">
        <v>0</v>
      </c>
      <c r="AQ660">
        <v>6.22</v>
      </c>
      <c r="AR660">
        <v>0</v>
      </c>
      <c r="AS660">
        <v>0</v>
      </c>
      <c r="AT660">
        <v>70</v>
      </c>
      <c r="AU660">
        <v>10</v>
      </c>
      <c r="AV660">
        <v>1</v>
      </c>
      <c r="AW660">
        <v>1</v>
      </c>
      <c r="AZ660">
        <v>1</v>
      </c>
      <c r="BA660">
        <v>1</v>
      </c>
      <c r="BB660">
        <v>1</v>
      </c>
      <c r="BC660">
        <v>1</v>
      </c>
      <c r="BD660" t="s">
        <v>3</v>
      </c>
      <c r="BE660" t="s">
        <v>3</v>
      </c>
      <c r="BF660" t="s">
        <v>3</v>
      </c>
      <c r="BG660" t="s">
        <v>3</v>
      </c>
      <c r="BH660">
        <v>0</v>
      </c>
      <c r="BI660">
        <v>4</v>
      </c>
      <c r="BJ660" t="s">
        <v>94</v>
      </c>
      <c r="BM660">
        <v>0</v>
      </c>
      <c r="BN660">
        <v>0</v>
      </c>
      <c r="BO660" t="s">
        <v>3</v>
      </c>
      <c r="BP660">
        <v>0</v>
      </c>
      <c r="BQ660">
        <v>1</v>
      </c>
      <c r="BR660">
        <v>0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 t="s">
        <v>3</v>
      </c>
      <c r="BZ660">
        <v>70</v>
      </c>
      <c r="CA660">
        <v>10</v>
      </c>
      <c r="CE660">
        <v>0</v>
      </c>
      <c r="CF660">
        <v>0</v>
      </c>
      <c r="CG660">
        <v>0</v>
      </c>
      <c r="CM660">
        <v>0</v>
      </c>
      <c r="CN660" t="s">
        <v>3</v>
      </c>
      <c r="CO660">
        <v>0</v>
      </c>
      <c r="CP660">
        <f>(P660+Q660+S660)</f>
        <v>3334.1499999999996</v>
      </c>
      <c r="CQ660">
        <f>(AC660*BC660*AW660)</f>
        <v>2994.86</v>
      </c>
      <c r="CR660">
        <f>((((ET660)*BB660-(EU660)*BS660)+AE660*BS660)*AV660)</f>
        <v>0</v>
      </c>
      <c r="CS660">
        <f>(AE660*BS660*AV660)</f>
        <v>0</v>
      </c>
      <c r="CT660">
        <f>(AF660*BA660*AV660)</f>
        <v>1172.82</v>
      </c>
      <c r="CU660">
        <f>AG660</f>
        <v>0</v>
      </c>
      <c r="CV660">
        <f>(AH660*AV660)</f>
        <v>6.22</v>
      </c>
      <c r="CW660">
        <f>AI660</f>
        <v>0</v>
      </c>
      <c r="CX660">
        <f>AJ660</f>
        <v>0</v>
      </c>
      <c r="CY660">
        <f>((S660*BZ660)/100)</f>
        <v>656.78199999999993</v>
      </c>
      <c r="CZ660">
        <f>((S660*CA660)/100)</f>
        <v>93.826000000000008</v>
      </c>
      <c r="DC660" t="s">
        <v>3</v>
      </c>
      <c r="DD660" t="s">
        <v>3</v>
      </c>
      <c r="DE660" t="s">
        <v>3</v>
      </c>
      <c r="DF660" t="s">
        <v>3</v>
      </c>
      <c r="DG660" t="s">
        <v>3</v>
      </c>
      <c r="DH660" t="s">
        <v>3</v>
      </c>
      <c r="DI660" t="s">
        <v>3</v>
      </c>
      <c r="DJ660" t="s">
        <v>3</v>
      </c>
      <c r="DK660" t="s">
        <v>3</v>
      </c>
      <c r="DL660" t="s">
        <v>3</v>
      </c>
      <c r="DM660" t="s">
        <v>3</v>
      </c>
      <c r="DN660">
        <v>0</v>
      </c>
      <c r="DO660">
        <v>0</v>
      </c>
      <c r="DP660">
        <v>1</v>
      </c>
      <c r="DQ660">
        <v>1</v>
      </c>
      <c r="DU660">
        <v>1010</v>
      </c>
      <c r="DV660" t="s">
        <v>93</v>
      </c>
      <c r="DW660" t="s">
        <v>93</v>
      </c>
      <c r="DX660">
        <v>10</v>
      </c>
      <c r="EE660">
        <v>55317522</v>
      </c>
      <c r="EF660">
        <v>1</v>
      </c>
      <c r="EG660" t="s">
        <v>19</v>
      </c>
      <c r="EH660">
        <v>0</v>
      </c>
      <c r="EI660" t="s">
        <v>3</v>
      </c>
      <c r="EJ660">
        <v>4</v>
      </c>
      <c r="EK660">
        <v>0</v>
      </c>
      <c r="EL660" t="s">
        <v>20</v>
      </c>
      <c r="EM660" t="s">
        <v>21</v>
      </c>
      <c r="EO660" t="s">
        <v>3</v>
      </c>
      <c r="EQ660">
        <v>0</v>
      </c>
      <c r="ER660">
        <v>4167.68</v>
      </c>
      <c r="ES660">
        <v>2994.86</v>
      </c>
      <c r="ET660">
        <v>0</v>
      </c>
      <c r="EU660">
        <v>0</v>
      </c>
      <c r="EV660">
        <v>1172.82</v>
      </c>
      <c r="EW660">
        <v>6.22</v>
      </c>
      <c r="EX660">
        <v>0</v>
      </c>
      <c r="EY660">
        <v>0</v>
      </c>
      <c r="FQ660">
        <v>0</v>
      </c>
      <c r="FR660">
        <f>ROUND(IF(AND(BH660=3,BI660=3),P660,0),2)</f>
        <v>0</v>
      </c>
      <c r="FS660">
        <v>0</v>
      </c>
      <c r="FX660">
        <v>70</v>
      </c>
      <c r="FY660">
        <v>10</v>
      </c>
      <c r="GA660" t="s">
        <v>3</v>
      </c>
      <c r="GD660">
        <v>0</v>
      </c>
      <c r="GF660">
        <v>1404583839</v>
      </c>
      <c r="GG660">
        <v>2</v>
      </c>
      <c r="GH660">
        <v>1</v>
      </c>
      <c r="GI660">
        <v>-2</v>
      </c>
      <c r="GJ660">
        <v>0</v>
      </c>
      <c r="GK660">
        <f>ROUND(R660*(R12)/100,2)</f>
        <v>0</v>
      </c>
      <c r="GL660">
        <f>ROUND(IF(AND(BH660=3,BI660=3,FS660&lt;&gt;0),P660,0),2)</f>
        <v>0</v>
      </c>
      <c r="GM660">
        <f>ROUND(O660+X660+Y660+GK660,2)+GX660</f>
        <v>4084.76</v>
      </c>
      <c r="GN660">
        <f>IF(OR(BI660=0,BI660=1),ROUND(O660+X660+Y660+GK660,2),0)</f>
        <v>0</v>
      </c>
      <c r="GO660">
        <f>IF(BI660=2,ROUND(O660+X660+Y660+GK660,2),0)</f>
        <v>0</v>
      </c>
      <c r="GP660">
        <f>IF(BI660=4,ROUND(O660+X660+Y660+GK660,2)+GX660,0)</f>
        <v>4084.76</v>
      </c>
      <c r="GR660">
        <v>0</v>
      </c>
      <c r="GS660">
        <v>3</v>
      </c>
      <c r="GT660">
        <v>0</v>
      </c>
      <c r="GU660" t="s">
        <v>3</v>
      </c>
      <c r="GV660">
        <f>ROUND((GT660),6)</f>
        <v>0</v>
      </c>
      <c r="GW660">
        <v>1</v>
      </c>
      <c r="GX660">
        <f>ROUND(HC660*I660,2)</f>
        <v>0</v>
      </c>
      <c r="HA660">
        <v>0</v>
      </c>
      <c r="HB660">
        <v>0</v>
      </c>
      <c r="HC660">
        <f>GV660*GW660</f>
        <v>0</v>
      </c>
      <c r="IK660">
        <v>0</v>
      </c>
    </row>
    <row r="661" spans="1:245" x14ac:dyDescent="0.2">
      <c r="A661">
        <v>17</v>
      </c>
      <c r="B661">
        <v>1</v>
      </c>
      <c r="E661" t="s">
        <v>233</v>
      </c>
      <c r="F661" t="s">
        <v>96</v>
      </c>
      <c r="G661" t="s">
        <v>318</v>
      </c>
      <c r="H661" t="s">
        <v>180</v>
      </c>
      <c r="I661">
        <v>2</v>
      </c>
      <c r="J661">
        <v>0</v>
      </c>
      <c r="O661">
        <f>ROUND(CP661,2)</f>
        <v>18150</v>
      </c>
      <c r="P661">
        <f>ROUND(CQ661*I661,2)</f>
        <v>18150</v>
      </c>
      <c r="Q661">
        <f>ROUND(CR661*I661,2)</f>
        <v>0</v>
      </c>
      <c r="R661">
        <f>ROUND(CS661*I661,2)</f>
        <v>0</v>
      </c>
      <c r="S661">
        <f>ROUND(CT661*I661,2)</f>
        <v>0</v>
      </c>
      <c r="T661">
        <f>ROUND(CU661*I661,2)</f>
        <v>0</v>
      </c>
      <c r="U661">
        <f>CV661*I661</f>
        <v>0</v>
      </c>
      <c r="V661">
        <f>CW661*I661</f>
        <v>0</v>
      </c>
      <c r="W661">
        <f>ROUND(CX661*I661,2)</f>
        <v>0</v>
      </c>
      <c r="X661">
        <f>ROUND(CY661,2)</f>
        <v>0</v>
      </c>
      <c r="Y661">
        <f>ROUND(CZ661,2)</f>
        <v>0</v>
      </c>
      <c r="AA661">
        <v>55574044</v>
      </c>
      <c r="AB661">
        <f>ROUND((AC661+AD661+AF661),6)</f>
        <v>9075</v>
      </c>
      <c r="AC661">
        <f>ROUND((ES661),6)</f>
        <v>9075</v>
      </c>
      <c r="AD661">
        <f>ROUND((((ET661)-(EU661))+AE661),6)</f>
        <v>0</v>
      </c>
      <c r="AE661">
        <f>ROUND((EU661),6)</f>
        <v>0</v>
      </c>
      <c r="AF661">
        <f>ROUND((EV661),6)</f>
        <v>0</v>
      </c>
      <c r="AG661">
        <f>ROUND((AP661),6)</f>
        <v>0</v>
      </c>
      <c r="AH661">
        <f>(EW661)</f>
        <v>0</v>
      </c>
      <c r="AI661">
        <f>(EX661)</f>
        <v>0</v>
      </c>
      <c r="AJ661">
        <f>(AS661)</f>
        <v>0</v>
      </c>
      <c r="AK661">
        <v>9075</v>
      </c>
      <c r="AL661">
        <v>9075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1</v>
      </c>
      <c r="AZ661">
        <v>1</v>
      </c>
      <c r="BA661">
        <v>1</v>
      </c>
      <c r="BB661">
        <v>1</v>
      </c>
      <c r="BC661">
        <v>1</v>
      </c>
      <c r="BD661" t="s">
        <v>3</v>
      </c>
      <c r="BE661" t="s">
        <v>3</v>
      </c>
      <c r="BF661" t="s">
        <v>3</v>
      </c>
      <c r="BG661" t="s">
        <v>3</v>
      </c>
      <c r="BH661">
        <v>3</v>
      </c>
      <c r="BI661">
        <v>1</v>
      </c>
      <c r="BJ661" t="s">
        <v>3</v>
      </c>
      <c r="BM661">
        <v>6001</v>
      </c>
      <c r="BN661">
        <v>0</v>
      </c>
      <c r="BO661" t="s">
        <v>3</v>
      </c>
      <c r="BP661">
        <v>0</v>
      </c>
      <c r="BQ661">
        <v>0</v>
      </c>
      <c r="BR661">
        <v>0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 t="s">
        <v>3</v>
      </c>
      <c r="BZ661">
        <v>0</v>
      </c>
      <c r="CA661">
        <v>0</v>
      </c>
      <c r="CE661">
        <v>0</v>
      </c>
      <c r="CF661">
        <v>0</v>
      </c>
      <c r="CG661">
        <v>0</v>
      </c>
      <c r="CM661">
        <v>0</v>
      </c>
      <c r="CN661" t="s">
        <v>3</v>
      </c>
      <c r="CO661">
        <v>0</v>
      </c>
      <c r="CP661">
        <f>(P661+Q661+S661)</f>
        <v>18150</v>
      </c>
      <c r="CQ661">
        <f>(AC661*BC661*AW661)</f>
        <v>9075</v>
      </c>
      <c r="CR661">
        <f>((((ET661)*BB661-(EU661)*BS661)+AE661*BS661)*AV661)</f>
        <v>0</v>
      </c>
      <c r="CS661">
        <f>(AE661*BS661*AV661)</f>
        <v>0</v>
      </c>
      <c r="CT661">
        <f>(AF661*BA661*AV661)</f>
        <v>0</v>
      </c>
      <c r="CU661">
        <f>AG661</f>
        <v>0</v>
      </c>
      <c r="CV661">
        <f>(AH661*AV661)</f>
        <v>0</v>
      </c>
      <c r="CW661">
        <f>AI661</f>
        <v>0</v>
      </c>
      <c r="CX661">
        <f>AJ661</f>
        <v>0</v>
      </c>
      <c r="CY661">
        <f>((S661*BZ661)/100)</f>
        <v>0</v>
      </c>
      <c r="CZ661">
        <f>((S661*CA661)/100)</f>
        <v>0</v>
      </c>
      <c r="DC661" t="s">
        <v>3</v>
      </c>
      <c r="DD661" t="s">
        <v>3</v>
      </c>
      <c r="DE661" t="s">
        <v>3</v>
      </c>
      <c r="DF661" t="s">
        <v>3</v>
      </c>
      <c r="DG661" t="s">
        <v>3</v>
      </c>
      <c r="DH661" t="s">
        <v>3</v>
      </c>
      <c r="DI661" t="s">
        <v>3</v>
      </c>
      <c r="DJ661" t="s">
        <v>3</v>
      </c>
      <c r="DK661" t="s">
        <v>3</v>
      </c>
      <c r="DL661" t="s">
        <v>3</v>
      </c>
      <c r="DM661" t="s">
        <v>3</v>
      </c>
      <c r="DN661">
        <v>0</v>
      </c>
      <c r="DO661">
        <v>0</v>
      </c>
      <c r="DP661">
        <v>1</v>
      </c>
      <c r="DQ661">
        <v>1</v>
      </c>
      <c r="DU661">
        <v>1010</v>
      </c>
      <c r="DV661" t="s">
        <v>180</v>
      </c>
      <c r="DW661" t="s">
        <v>180</v>
      </c>
      <c r="DX661">
        <v>1</v>
      </c>
      <c r="EE661">
        <v>55525620</v>
      </c>
      <c r="EF661">
        <v>0</v>
      </c>
      <c r="EG661" t="s">
        <v>220</v>
      </c>
      <c r="EH661">
        <v>0</v>
      </c>
      <c r="EI661" t="s">
        <v>3</v>
      </c>
      <c r="EJ661">
        <v>1</v>
      </c>
      <c r="EK661">
        <v>6001</v>
      </c>
      <c r="EL661" t="s">
        <v>221</v>
      </c>
      <c r="EM661" t="s">
        <v>220</v>
      </c>
      <c r="EO661" t="s">
        <v>3</v>
      </c>
      <c r="EQ661">
        <v>0</v>
      </c>
      <c r="ER661">
        <v>9075</v>
      </c>
      <c r="ES661">
        <v>9075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5</v>
      </c>
      <c r="FC661">
        <v>1</v>
      </c>
      <c r="FD661">
        <v>18</v>
      </c>
      <c r="FF661">
        <v>10890</v>
      </c>
      <c r="FQ661">
        <v>0</v>
      </c>
      <c r="FR661">
        <f>ROUND(IF(AND(BH661=3,BI661=3),P661,0),2)</f>
        <v>0</v>
      </c>
      <c r="FS661">
        <v>0</v>
      </c>
      <c r="FX661">
        <v>0</v>
      </c>
      <c r="FY661">
        <v>0</v>
      </c>
      <c r="GA661" t="s">
        <v>319</v>
      </c>
      <c r="GD661">
        <v>0</v>
      </c>
      <c r="GF661">
        <v>2114600390</v>
      </c>
      <c r="GG661">
        <v>2</v>
      </c>
      <c r="GH661">
        <v>3</v>
      </c>
      <c r="GI661">
        <v>-2</v>
      </c>
      <c r="GJ661">
        <v>0</v>
      </c>
      <c r="GK661">
        <f>ROUND(R661*(R12)/100,2)</f>
        <v>0</v>
      </c>
      <c r="GL661">
        <f>ROUND(IF(AND(BH661=3,BI661=3,FS661&lt;&gt;0),P661,0),2)</f>
        <v>0</v>
      </c>
      <c r="GM661">
        <f>ROUND(O661+X661+Y661+GK661,2)+GX661</f>
        <v>18150</v>
      </c>
      <c r="GN661">
        <f>IF(OR(BI661=0,BI661=1),ROUND(O661+X661+Y661+GK661,2),0)</f>
        <v>18150</v>
      </c>
      <c r="GO661">
        <f>IF(BI661=2,ROUND(O661+X661+Y661+GK661,2),0)</f>
        <v>0</v>
      </c>
      <c r="GP661">
        <f>IF(BI661=4,ROUND(O661+X661+Y661+GK661,2)+GX661,0)</f>
        <v>0</v>
      </c>
      <c r="GR661">
        <v>1</v>
      </c>
      <c r="GS661">
        <v>1</v>
      </c>
      <c r="GT661">
        <v>0</v>
      </c>
      <c r="GU661" t="s">
        <v>3</v>
      </c>
      <c r="GV661">
        <f>ROUND((GT661),6)</f>
        <v>0</v>
      </c>
      <c r="GW661">
        <v>1</v>
      </c>
      <c r="GX661">
        <f>ROUND(HC661*I661,2)</f>
        <v>0</v>
      </c>
      <c r="HA661">
        <v>0</v>
      </c>
      <c r="HB661">
        <v>0</v>
      </c>
      <c r="HC661">
        <f>GV661*GW661</f>
        <v>0</v>
      </c>
      <c r="IK661">
        <v>0</v>
      </c>
    </row>
    <row r="663" spans="1:245" x14ac:dyDescent="0.2">
      <c r="A663" s="2">
        <v>51</v>
      </c>
      <c r="B663" s="2">
        <f>B656</f>
        <v>1</v>
      </c>
      <c r="C663" s="2">
        <f>A656</f>
        <v>4</v>
      </c>
      <c r="D663" s="2">
        <f>ROW(A656)</f>
        <v>656</v>
      </c>
      <c r="E663" s="2"/>
      <c r="F663" s="2" t="str">
        <f>IF(F656&lt;&gt;"",F656,"")</f>
        <v>Новый раздел</v>
      </c>
      <c r="G663" s="2" t="str">
        <f>IF(G656&lt;&gt;"",G656,"")</f>
        <v>Установка лавочек</v>
      </c>
      <c r="H663" s="2">
        <v>0</v>
      </c>
      <c r="I663" s="2"/>
      <c r="J663" s="2"/>
      <c r="K663" s="2"/>
      <c r="L663" s="2"/>
      <c r="M663" s="2"/>
      <c r="N663" s="2"/>
      <c r="O663" s="2">
        <f t="shared" ref="O663:T663" si="366">ROUND(AB663,2)</f>
        <v>21484.15</v>
      </c>
      <c r="P663" s="2">
        <f t="shared" si="366"/>
        <v>20545.89</v>
      </c>
      <c r="Q663" s="2">
        <f t="shared" si="366"/>
        <v>0</v>
      </c>
      <c r="R663" s="2">
        <f t="shared" si="366"/>
        <v>0</v>
      </c>
      <c r="S663" s="2">
        <f t="shared" si="366"/>
        <v>938.26</v>
      </c>
      <c r="T663" s="2">
        <f t="shared" si="366"/>
        <v>0</v>
      </c>
      <c r="U663" s="2">
        <f>AH663</f>
        <v>4.976</v>
      </c>
      <c r="V663" s="2">
        <f>AI663</f>
        <v>0</v>
      </c>
      <c r="W663" s="2">
        <f>ROUND(AJ663,2)</f>
        <v>0</v>
      </c>
      <c r="X663" s="2">
        <f>ROUND(AK663,2)</f>
        <v>656.78</v>
      </c>
      <c r="Y663" s="2">
        <f>ROUND(AL663,2)</f>
        <v>93.83</v>
      </c>
      <c r="Z663" s="2"/>
      <c r="AA663" s="2"/>
      <c r="AB663" s="2">
        <f>ROUND(SUMIF(AA660:AA661,"=55574044",O660:O661),2)</f>
        <v>21484.15</v>
      </c>
      <c r="AC663" s="2">
        <f>ROUND(SUMIF(AA660:AA661,"=55574044",P660:P661),2)</f>
        <v>20545.89</v>
      </c>
      <c r="AD663" s="2">
        <f>ROUND(SUMIF(AA660:AA661,"=55574044",Q660:Q661),2)</f>
        <v>0</v>
      </c>
      <c r="AE663" s="2">
        <f>ROUND(SUMIF(AA660:AA661,"=55574044",R660:R661),2)</f>
        <v>0</v>
      </c>
      <c r="AF663" s="2">
        <f>ROUND(SUMIF(AA660:AA661,"=55574044",S660:S661),2)</f>
        <v>938.26</v>
      </c>
      <c r="AG663" s="2">
        <f>ROUND(SUMIF(AA660:AA661,"=55574044",T660:T661),2)</f>
        <v>0</v>
      </c>
      <c r="AH663" s="2">
        <f>SUMIF(AA660:AA661,"=55574044",U660:U661)</f>
        <v>4.976</v>
      </c>
      <c r="AI663" s="2">
        <f>SUMIF(AA660:AA661,"=55574044",V660:V661)</f>
        <v>0</v>
      </c>
      <c r="AJ663" s="2">
        <f>ROUND(SUMIF(AA660:AA661,"=55574044",W660:W661),2)</f>
        <v>0</v>
      </c>
      <c r="AK663" s="2">
        <f>ROUND(SUMIF(AA660:AA661,"=55574044",X660:X661),2)</f>
        <v>656.78</v>
      </c>
      <c r="AL663" s="2">
        <f>ROUND(SUMIF(AA660:AA661,"=55574044",Y660:Y661),2)</f>
        <v>93.83</v>
      </c>
      <c r="AM663" s="2"/>
      <c r="AN663" s="2"/>
      <c r="AO663" s="2">
        <f t="shared" ref="AO663:BC663" si="367">ROUND(BX663,2)</f>
        <v>0</v>
      </c>
      <c r="AP663" s="2">
        <f t="shared" si="367"/>
        <v>0</v>
      </c>
      <c r="AQ663" s="2">
        <f t="shared" si="367"/>
        <v>0</v>
      </c>
      <c r="AR663" s="2">
        <f t="shared" si="367"/>
        <v>22234.76</v>
      </c>
      <c r="AS663" s="2">
        <f t="shared" si="367"/>
        <v>18150</v>
      </c>
      <c r="AT663" s="2">
        <f t="shared" si="367"/>
        <v>0</v>
      </c>
      <c r="AU663" s="2">
        <f t="shared" si="367"/>
        <v>4084.76</v>
      </c>
      <c r="AV663" s="2">
        <f t="shared" si="367"/>
        <v>20545.89</v>
      </c>
      <c r="AW663" s="2">
        <f t="shared" si="367"/>
        <v>20545.89</v>
      </c>
      <c r="AX663" s="2">
        <f t="shared" si="367"/>
        <v>0</v>
      </c>
      <c r="AY663" s="2">
        <f t="shared" si="367"/>
        <v>20545.89</v>
      </c>
      <c r="AZ663" s="2">
        <f t="shared" si="367"/>
        <v>0</v>
      </c>
      <c r="BA663" s="2">
        <f t="shared" si="367"/>
        <v>0</v>
      </c>
      <c r="BB663" s="2">
        <f t="shared" si="367"/>
        <v>0</v>
      </c>
      <c r="BC663" s="2">
        <f t="shared" si="367"/>
        <v>0</v>
      </c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>
        <f>ROUND(SUMIF(AA660:AA661,"=55574044",FQ660:FQ661),2)</f>
        <v>0</v>
      </c>
      <c r="BY663" s="2">
        <f>ROUND(SUMIF(AA660:AA661,"=55574044",FR660:FR661),2)</f>
        <v>0</v>
      </c>
      <c r="BZ663" s="2">
        <f>ROUND(SUMIF(AA660:AA661,"=55574044",GL660:GL661),2)</f>
        <v>0</v>
      </c>
      <c r="CA663" s="2">
        <f>ROUND(SUMIF(AA660:AA661,"=55574044",GM660:GM661),2)</f>
        <v>22234.76</v>
      </c>
      <c r="CB663" s="2">
        <f>ROUND(SUMIF(AA660:AA661,"=55574044",GN660:GN661),2)</f>
        <v>18150</v>
      </c>
      <c r="CC663" s="2">
        <f>ROUND(SUMIF(AA660:AA661,"=55574044",GO660:GO661),2)</f>
        <v>0</v>
      </c>
      <c r="CD663" s="2">
        <f>ROUND(SUMIF(AA660:AA661,"=55574044",GP660:GP661),2)</f>
        <v>4084.76</v>
      </c>
      <c r="CE663" s="2">
        <f>AC663-BX663</f>
        <v>20545.89</v>
      </c>
      <c r="CF663" s="2">
        <f>AC663-BY663</f>
        <v>20545.89</v>
      </c>
      <c r="CG663" s="2">
        <f>BX663-BZ663</f>
        <v>0</v>
      </c>
      <c r="CH663" s="2">
        <f>AC663-BX663-BY663+BZ663</f>
        <v>20545.89</v>
      </c>
      <c r="CI663" s="2">
        <f>BY663-BZ663</f>
        <v>0</v>
      </c>
      <c r="CJ663" s="2">
        <f>ROUND(SUMIF(AA660:AA661,"=55574044",GX660:GX661),2)</f>
        <v>0</v>
      </c>
      <c r="CK663" s="2">
        <f>ROUND(SUMIF(AA660:AA661,"=55574044",GY660:GY661),2)</f>
        <v>0</v>
      </c>
      <c r="CL663" s="2">
        <f>ROUND(SUMIF(AA660:AA661,"=55574044",GZ660:GZ661),2)</f>
        <v>0</v>
      </c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>
        <v>0</v>
      </c>
    </row>
    <row r="665" spans="1:245" x14ac:dyDescent="0.2">
      <c r="A665" s="4">
        <v>50</v>
      </c>
      <c r="B665" s="4">
        <v>0</v>
      </c>
      <c r="C665" s="4">
        <v>0</v>
      </c>
      <c r="D665" s="4">
        <v>1</v>
      </c>
      <c r="E665" s="4">
        <v>201</v>
      </c>
      <c r="F665" s="4">
        <f>ROUND(Source!O663,O665)</f>
        <v>21484.15</v>
      </c>
      <c r="G665" s="4" t="s">
        <v>34</v>
      </c>
      <c r="H665" s="4" t="s">
        <v>35</v>
      </c>
      <c r="I665" s="4"/>
      <c r="J665" s="4"/>
      <c r="K665" s="4">
        <v>201</v>
      </c>
      <c r="L665" s="4">
        <v>1</v>
      </c>
      <c r="M665" s="4">
        <v>3</v>
      </c>
      <c r="N665" s="4" t="s">
        <v>3</v>
      </c>
      <c r="O665" s="4">
        <v>2</v>
      </c>
      <c r="P665" s="4"/>
      <c r="Q665" s="4"/>
      <c r="R665" s="4"/>
      <c r="S665" s="4"/>
      <c r="T665" s="4"/>
      <c r="U665" s="4"/>
      <c r="V665" s="4"/>
      <c r="W665" s="4"/>
    </row>
    <row r="666" spans="1:245" x14ac:dyDescent="0.2">
      <c r="A666" s="4">
        <v>50</v>
      </c>
      <c r="B666" s="4">
        <v>0</v>
      </c>
      <c r="C666" s="4">
        <v>0</v>
      </c>
      <c r="D666" s="4">
        <v>1</v>
      </c>
      <c r="E666" s="4">
        <v>202</v>
      </c>
      <c r="F666" s="4">
        <f>ROUND(Source!P663,O666)</f>
        <v>20545.89</v>
      </c>
      <c r="G666" s="4" t="s">
        <v>36</v>
      </c>
      <c r="H666" s="4" t="s">
        <v>37</v>
      </c>
      <c r="I666" s="4"/>
      <c r="J666" s="4"/>
      <c r="K666" s="4">
        <v>202</v>
      </c>
      <c r="L666" s="4">
        <v>2</v>
      </c>
      <c r="M666" s="4">
        <v>3</v>
      </c>
      <c r="N666" s="4" t="s">
        <v>3</v>
      </c>
      <c r="O666" s="4">
        <v>2</v>
      </c>
      <c r="P666" s="4"/>
      <c r="Q666" s="4"/>
      <c r="R666" s="4"/>
      <c r="S666" s="4"/>
      <c r="T666" s="4"/>
      <c r="U666" s="4"/>
      <c r="V666" s="4"/>
      <c r="W666" s="4"/>
    </row>
    <row r="667" spans="1:245" x14ac:dyDescent="0.2">
      <c r="A667" s="4">
        <v>50</v>
      </c>
      <c r="B667" s="4">
        <v>0</v>
      </c>
      <c r="C667" s="4">
        <v>0</v>
      </c>
      <c r="D667" s="4">
        <v>1</v>
      </c>
      <c r="E667" s="4">
        <v>222</v>
      </c>
      <c r="F667" s="4">
        <f>ROUND(Source!AO663,O667)</f>
        <v>0</v>
      </c>
      <c r="G667" s="4" t="s">
        <v>38</v>
      </c>
      <c r="H667" s="4" t="s">
        <v>39</v>
      </c>
      <c r="I667" s="4"/>
      <c r="J667" s="4"/>
      <c r="K667" s="4">
        <v>222</v>
      </c>
      <c r="L667" s="4">
        <v>3</v>
      </c>
      <c r="M667" s="4">
        <v>3</v>
      </c>
      <c r="N667" s="4" t="s">
        <v>3</v>
      </c>
      <c r="O667" s="4">
        <v>2</v>
      </c>
      <c r="P667" s="4"/>
      <c r="Q667" s="4"/>
      <c r="R667" s="4"/>
      <c r="S667" s="4"/>
      <c r="T667" s="4"/>
      <c r="U667" s="4"/>
      <c r="V667" s="4"/>
      <c r="W667" s="4"/>
    </row>
    <row r="668" spans="1:245" x14ac:dyDescent="0.2">
      <c r="A668" s="4">
        <v>50</v>
      </c>
      <c r="B668" s="4">
        <v>0</v>
      </c>
      <c r="C668" s="4">
        <v>0</v>
      </c>
      <c r="D668" s="4">
        <v>1</v>
      </c>
      <c r="E668" s="4">
        <v>225</v>
      </c>
      <c r="F668" s="4">
        <f>ROUND(Source!AV663,O668)</f>
        <v>20545.89</v>
      </c>
      <c r="G668" s="4" t="s">
        <v>40</v>
      </c>
      <c r="H668" s="4" t="s">
        <v>41</v>
      </c>
      <c r="I668" s="4"/>
      <c r="J668" s="4"/>
      <c r="K668" s="4">
        <v>225</v>
      </c>
      <c r="L668" s="4">
        <v>4</v>
      </c>
      <c r="M668" s="4">
        <v>3</v>
      </c>
      <c r="N668" s="4" t="s">
        <v>3</v>
      </c>
      <c r="O668" s="4">
        <v>2</v>
      </c>
      <c r="P668" s="4"/>
      <c r="Q668" s="4"/>
      <c r="R668" s="4"/>
      <c r="S668" s="4"/>
      <c r="T668" s="4"/>
      <c r="U668" s="4"/>
      <c r="V668" s="4"/>
      <c r="W668" s="4"/>
    </row>
    <row r="669" spans="1:245" x14ac:dyDescent="0.2">
      <c r="A669" s="4">
        <v>50</v>
      </c>
      <c r="B669" s="4">
        <v>0</v>
      </c>
      <c r="C669" s="4">
        <v>0</v>
      </c>
      <c r="D669" s="4">
        <v>1</v>
      </c>
      <c r="E669" s="4">
        <v>226</v>
      </c>
      <c r="F669" s="4">
        <f>ROUND(Source!AW663,O669)</f>
        <v>20545.89</v>
      </c>
      <c r="G669" s="4" t="s">
        <v>42</v>
      </c>
      <c r="H669" s="4" t="s">
        <v>43</v>
      </c>
      <c r="I669" s="4"/>
      <c r="J669" s="4"/>
      <c r="K669" s="4">
        <v>226</v>
      </c>
      <c r="L669" s="4">
        <v>5</v>
      </c>
      <c r="M669" s="4">
        <v>3</v>
      </c>
      <c r="N669" s="4" t="s">
        <v>3</v>
      </c>
      <c r="O669" s="4">
        <v>2</v>
      </c>
      <c r="P669" s="4"/>
      <c r="Q669" s="4"/>
      <c r="R669" s="4"/>
      <c r="S669" s="4"/>
      <c r="T669" s="4"/>
      <c r="U669" s="4"/>
      <c r="V669" s="4"/>
      <c r="W669" s="4"/>
    </row>
    <row r="670" spans="1:245" x14ac:dyDescent="0.2">
      <c r="A670" s="4">
        <v>50</v>
      </c>
      <c r="B670" s="4">
        <v>0</v>
      </c>
      <c r="C670" s="4">
        <v>0</v>
      </c>
      <c r="D670" s="4">
        <v>1</v>
      </c>
      <c r="E670" s="4">
        <v>227</v>
      </c>
      <c r="F670" s="4">
        <f>ROUND(Source!AX663,O670)</f>
        <v>0</v>
      </c>
      <c r="G670" s="4" t="s">
        <v>44</v>
      </c>
      <c r="H670" s="4" t="s">
        <v>45</v>
      </c>
      <c r="I670" s="4"/>
      <c r="J670" s="4"/>
      <c r="K670" s="4">
        <v>227</v>
      </c>
      <c r="L670" s="4">
        <v>6</v>
      </c>
      <c r="M670" s="4">
        <v>3</v>
      </c>
      <c r="N670" s="4" t="s">
        <v>3</v>
      </c>
      <c r="O670" s="4">
        <v>2</v>
      </c>
      <c r="P670" s="4"/>
      <c r="Q670" s="4"/>
      <c r="R670" s="4"/>
      <c r="S670" s="4"/>
      <c r="T670" s="4"/>
      <c r="U670" s="4"/>
      <c r="V670" s="4"/>
      <c r="W670" s="4"/>
    </row>
    <row r="671" spans="1:245" x14ac:dyDescent="0.2">
      <c r="A671" s="4">
        <v>50</v>
      </c>
      <c r="B671" s="4">
        <v>0</v>
      </c>
      <c r="C671" s="4">
        <v>0</v>
      </c>
      <c r="D671" s="4">
        <v>1</v>
      </c>
      <c r="E671" s="4">
        <v>228</v>
      </c>
      <c r="F671" s="4">
        <f>ROUND(Source!AY663,O671)</f>
        <v>20545.89</v>
      </c>
      <c r="G671" s="4" t="s">
        <v>46</v>
      </c>
      <c r="H671" s="4" t="s">
        <v>47</v>
      </c>
      <c r="I671" s="4"/>
      <c r="J671" s="4"/>
      <c r="K671" s="4">
        <v>228</v>
      </c>
      <c r="L671" s="4">
        <v>7</v>
      </c>
      <c r="M671" s="4">
        <v>3</v>
      </c>
      <c r="N671" s="4" t="s">
        <v>3</v>
      </c>
      <c r="O671" s="4">
        <v>2</v>
      </c>
      <c r="P671" s="4"/>
      <c r="Q671" s="4"/>
      <c r="R671" s="4"/>
      <c r="S671" s="4"/>
      <c r="T671" s="4"/>
      <c r="U671" s="4"/>
      <c r="V671" s="4"/>
      <c r="W671" s="4"/>
    </row>
    <row r="672" spans="1:245" x14ac:dyDescent="0.2">
      <c r="A672" s="4">
        <v>50</v>
      </c>
      <c r="B672" s="4">
        <v>0</v>
      </c>
      <c r="C672" s="4">
        <v>0</v>
      </c>
      <c r="D672" s="4">
        <v>1</v>
      </c>
      <c r="E672" s="4">
        <v>216</v>
      </c>
      <c r="F672" s="4">
        <f>ROUND(Source!AP663,O672)</f>
        <v>0</v>
      </c>
      <c r="G672" s="4" t="s">
        <v>48</v>
      </c>
      <c r="H672" s="4" t="s">
        <v>49</v>
      </c>
      <c r="I672" s="4"/>
      <c r="J672" s="4"/>
      <c r="K672" s="4">
        <v>216</v>
      </c>
      <c r="L672" s="4">
        <v>8</v>
      </c>
      <c r="M672" s="4">
        <v>3</v>
      </c>
      <c r="N672" s="4" t="s">
        <v>3</v>
      </c>
      <c r="O672" s="4">
        <v>2</v>
      </c>
      <c r="P672" s="4"/>
      <c r="Q672" s="4"/>
      <c r="R672" s="4"/>
      <c r="S672" s="4"/>
      <c r="T672" s="4"/>
      <c r="U672" s="4"/>
      <c r="V672" s="4"/>
      <c r="W672" s="4"/>
    </row>
    <row r="673" spans="1:23" x14ac:dyDescent="0.2">
      <c r="A673" s="4">
        <v>50</v>
      </c>
      <c r="B673" s="4">
        <v>0</v>
      </c>
      <c r="C673" s="4">
        <v>0</v>
      </c>
      <c r="D673" s="4">
        <v>1</v>
      </c>
      <c r="E673" s="4">
        <v>223</v>
      </c>
      <c r="F673" s="4">
        <f>ROUND(Source!AQ663,O673)</f>
        <v>0</v>
      </c>
      <c r="G673" s="4" t="s">
        <v>50</v>
      </c>
      <c r="H673" s="4" t="s">
        <v>51</v>
      </c>
      <c r="I673" s="4"/>
      <c r="J673" s="4"/>
      <c r="K673" s="4">
        <v>223</v>
      </c>
      <c r="L673" s="4">
        <v>9</v>
      </c>
      <c r="M673" s="4">
        <v>3</v>
      </c>
      <c r="N673" s="4" t="s">
        <v>3</v>
      </c>
      <c r="O673" s="4">
        <v>2</v>
      </c>
      <c r="P673" s="4"/>
      <c r="Q673" s="4"/>
      <c r="R673" s="4"/>
      <c r="S673" s="4"/>
      <c r="T673" s="4"/>
      <c r="U673" s="4"/>
      <c r="V673" s="4"/>
      <c r="W673" s="4"/>
    </row>
    <row r="674" spans="1:23" x14ac:dyDescent="0.2">
      <c r="A674" s="4">
        <v>50</v>
      </c>
      <c r="B674" s="4">
        <v>0</v>
      </c>
      <c r="C674" s="4">
        <v>0</v>
      </c>
      <c r="D674" s="4">
        <v>1</v>
      </c>
      <c r="E674" s="4">
        <v>229</v>
      </c>
      <c r="F674" s="4">
        <f>ROUND(Source!AZ663,O674)</f>
        <v>0</v>
      </c>
      <c r="G674" s="4" t="s">
        <v>52</v>
      </c>
      <c r="H674" s="4" t="s">
        <v>53</v>
      </c>
      <c r="I674" s="4"/>
      <c r="J674" s="4"/>
      <c r="K674" s="4">
        <v>229</v>
      </c>
      <c r="L674" s="4">
        <v>10</v>
      </c>
      <c r="M674" s="4">
        <v>3</v>
      </c>
      <c r="N674" s="4" t="s">
        <v>3</v>
      </c>
      <c r="O674" s="4">
        <v>2</v>
      </c>
      <c r="P674" s="4"/>
      <c r="Q674" s="4"/>
      <c r="R674" s="4"/>
      <c r="S674" s="4"/>
      <c r="T674" s="4"/>
      <c r="U674" s="4"/>
      <c r="V674" s="4"/>
      <c r="W674" s="4"/>
    </row>
    <row r="675" spans="1:23" x14ac:dyDescent="0.2">
      <c r="A675" s="4">
        <v>50</v>
      </c>
      <c r="B675" s="4">
        <v>0</v>
      </c>
      <c r="C675" s="4">
        <v>0</v>
      </c>
      <c r="D675" s="4">
        <v>1</v>
      </c>
      <c r="E675" s="4">
        <v>203</v>
      </c>
      <c r="F675" s="4">
        <f>ROUND(Source!Q663,O675)</f>
        <v>0</v>
      </c>
      <c r="G675" s="4" t="s">
        <v>54</v>
      </c>
      <c r="H675" s="4" t="s">
        <v>55</v>
      </c>
      <c r="I675" s="4"/>
      <c r="J675" s="4"/>
      <c r="K675" s="4">
        <v>203</v>
      </c>
      <c r="L675" s="4">
        <v>11</v>
      </c>
      <c r="M675" s="4">
        <v>3</v>
      </c>
      <c r="N675" s="4" t="s">
        <v>3</v>
      </c>
      <c r="O675" s="4">
        <v>2</v>
      </c>
      <c r="P675" s="4"/>
      <c r="Q675" s="4"/>
      <c r="R675" s="4"/>
      <c r="S675" s="4"/>
      <c r="T675" s="4"/>
      <c r="U675" s="4"/>
      <c r="V675" s="4"/>
      <c r="W675" s="4"/>
    </row>
    <row r="676" spans="1:23" x14ac:dyDescent="0.2">
      <c r="A676" s="4">
        <v>50</v>
      </c>
      <c r="B676" s="4">
        <v>0</v>
      </c>
      <c r="C676" s="4">
        <v>0</v>
      </c>
      <c r="D676" s="4">
        <v>1</v>
      </c>
      <c r="E676" s="4">
        <v>231</v>
      </c>
      <c r="F676" s="4">
        <f>ROUND(Source!BB663,O676)</f>
        <v>0</v>
      </c>
      <c r="G676" s="4" t="s">
        <v>56</v>
      </c>
      <c r="H676" s="4" t="s">
        <v>57</v>
      </c>
      <c r="I676" s="4"/>
      <c r="J676" s="4"/>
      <c r="K676" s="4">
        <v>231</v>
      </c>
      <c r="L676" s="4">
        <v>12</v>
      </c>
      <c r="M676" s="4">
        <v>3</v>
      </c>
      <c r="N676" s="4" t="s">
        <v>3</v>
      </c>
      <c r="O676" s="4">
        <v>2</v>
      </c>
      <c r="P676" s="4"/>
      <c r="Q676" s="4"/>
      <c r="R676" s="4"/>
      <c r="S676" s="4"/>
      <c r="T676" s="4"/>
      <c r="U676" s="4"/>
      <c r="V676" s="4"/>
      <c r="W676" s="4"/>
    </row>
    <row r="677" spans="1:23" x14ac:dyDescent="0.2">
      <c r="A677" s="4">
        <v>50</v>
      </c>
      <c r="B677" s="4">
        <v>0</v>
      </c>
      <c r="C677" s="4">
        <v>0</v>
      </c>
      <c r="D677" s="4">
        <v>1</v>
      </c>
      <c r="E677" s="4">
        <v>204</v>
      </c>
      <c r="F677" s="4">
        <f>ROUND(Source!R663,O677)</f>
        <v>0</v>
      </c>
      <c r="G677" s="4" t="s">
        <v>58</v>
      </c>
      <c r="H677" s="4" t="s">
        <v>59</v>
      </c>
      <c r="I677" s="4"/>
      <c r="J677" s="4"/>
      <c r="K677" s="4">
        <v>204</v>
      </c>
      <c r="L677" s="4">
        <v>13</v>
      </c>
      <c r="M677" s="4">
        <v>3</v>
      </c>
      <c r="N677" s="4" t="s">
        <v>3</v>
      </c>
      <c r="O677" s="4">
        <v>2</v>
      </c>
      <c r="P677" s="4"/>
      <c r="Q677" s="4"/>
      <c r="R677" s="4"/>
      <c r="S677" s="4"/>
      <c r="T677" s="4"/>
      <c r="U677" s="4"/>
      <c r="V677" s="4"/>
      <c r="W677" s="4"/>
    </row>
    <row r="678" spans="1:23" x14ac:dyDescent="0.2">
      <c r="A678" s="4">
        <v>50</v>
      </c>
      <c r="B678" s="4">
        <v>0</v>
      </c>
      <c r="C678" s="4">
        <v>0</v>
      </c>
      <c r="D678" s="4">
        <v>1</v>
      </c>
      <c r="E678" s="4">
        <v>205</v>
      </c>
      <c r="F678" s="4">
        <f>ROUND(Source!S663,O678)</f>
        <v>938.26</v>
      </c>
      <c r="G678" s="4" t="s">
        <v>60</v>
      </c>
      <c r="H678" s="4" t="s">
        <v>61</v>
      </c>
      <c r="I678" s="4"/>
      <c r="J678" s="4"/>
      <c r="K678" s="4">
        <v>205</v>
      </c>
      <c r="L678" s="4">
        <v>14</v>
      </c>
      <c r="M678" s="4">
        <v>3</v>
      </c>
      <c r="N678" s="4" t="s">
        <v>3</v>
      </c>
      <c r="O678" s="4">
        <v>2</v>
      </c>
      <c r="P678" s="4"/>
      <c r="Q678" s="4"/>
      <c r="R678" s="4"/>
      <c r="S678" s="4"/>
      <c r="T678" s="4"/>
      <c r="U678" s="4"/>
      <c r="V678" s="4"/>
      <c r="W678" s="4"/>
    </row>
    <row r="679" spans="1:23" x14ac:dyDescent="0.2">
      <c r="A679" s="4">
        <v>50</v>
      </c>
      <c r="B679" s="4">
        <v>0</v>
      </c>
      <c r="C679" s="4">
        <v>0</v>
      </c>
      <c r="D679" s="4">
        <v>1</v>
      </c>
      <c r="E679" s="4">
        <v>232</v>
      </c>
      <c r="F679" s="4">
        <f>ROUND(Source!BC663,O679)</f>
        <v>0</v>
      </c>
      <c r="G679" s="4" t="s">
        <v>62</v>
      </c>
      <c r="H679" s="4" t="s">
        <v>63</v>
      </c>
      <c r="I679" s="4"/>
      <c r="J679" s="4"/>
      <c r="K679" s="4">
        <v>232</v>
      </c>
      <c r="L679" s="4">
        <v>15</v>
      </c>
      <c r="M679" s="4">
        <v>3</v>
      </c>
      <c r="N679" s="4" t="s">
        <v>3</v>
      </c>
      <c r="O679" s="4">
        <v>2</v>
      </c>
      <c r="P679" s="4"/>
      <c r="Q679" s="4"/>
      <c r="R679" s="4"/>
      <c r="S679" s="4"/>
      <c r="T679" s="4"/>
      <c r="U679" s="4"/>
      <c r="V679" s="4"/>
      <c r="W679" s="4"/>
    </row>
    <row r="680" spans="1:23" x14ac:dyDescent="0.2">
      <c r="A680" s="4">
        <v>50</v>
      </c>
      <c r="B680" s="4">
        <v>0</v>
      </c>
      <c r="C680" s="4">
        <v>0</v>
      </c>
      <c r="D680" s="4">
        <v>1</v>
      </c>
      <c r="E680" s="4">
        <v>214</v>
      </c>
      <c r="F680" s="4">
        <f>ROUND(Source!AS663,O680)</f>
        <v>18150</v>
      </c>
      <c r="G680" s="4" t="s">
        <v>64</v>
      </c>
      <c r="H680" s="4" t="s">
        <v>65</v>
      </c>
      <c r="I680" s="4"/>
      <c r="J680" s="4"/>
      <c r="K680" s="4">
        <v>214</v>
      </c>
      <c r="L680" s="4">
        <v>16</v>
      </c>
      <c r="M680" s="4">
        <v>3</v>
      </c>
      <c r="N680" s="4" t="s">
        <v>3</v>
      </c>
      <c r="O680" s="4">
        <v>2</v>
      </c>
      <c r="P680" s="4"/>
      <c r="Q680" s="4"/>
      <c r="R680" s="4"/>
      <c r="S680" s="4"/>
      <c r="T680" s="4"/>
      <c r="U680" s="4"/>
      <c r="V680" s="4"/>
      <c r="W680" s="4"/>
    </row>
    <row r="681" spans="1:23" x14ac:dyDescent="0.2">
      <c r="A681" s="4">
        <v>50</v>
      </c>
      <c r="B681" s="4">
        <v>0</v>
      </c>
      <c r="C681" s="4">
        <v>0</v>
      </c>
      <c r="D681" s="4">
        <v>1</v>
      </c>
      <c r="E681" s="4">
        <v>215</v>
      </c>
      <c r="F681" s="4">
        <f>ROUND(Source!AT663,O681)</f>
        <v>0</v>
      </c>
      <c r="G681" s="4" t="s">
        <v>66</v>
      </c>
      <c r="H681" s="4" t="s">
        <v>67</v>
      </c>
      <c r="I681" s="4"/>
      <c r="J681" s="4"/>
      <c r="K681" s="4">
        <v>215</v>
      </c>
      <c r="L681" s="4">
        <v>17</v>
      </c>
      <c r="M681" s="4">
        <v>3</v>
      </c>
      <c r="N681" s="4" t="s">
        <v>3</v>
      </c>
      <c r="O681" s="4">
        <v>2</v>
      </c>
      <c r="P681" s="4"/>
      <c r="Q681" s="4"/>
      <c r="R681" s="4"/>
      <c r="S681" s="4"/>
      <c r="T681" s="4"/>
      <c r="U681" s="4"/>
      <c r="V681" s="4"/>
      <c r="W681" s="4"/>
    </row>
    <row r="682" spans="1:23" x14ac:dyDescent="0.2">
      <c r="A682" s="4">
        <v>50</v>
      </c>
      <c r="B682" s="4">
        <v>0</v>
      </c>
      <c r="C682" s="4">
        <v>0</v>
      </c>
      <c r="D682" s="4">
        <v>1</v>
      </c>
      <c r="E682" s="4">
        <v>217</v>
      </c>
      <c r="F682" s="4">
        <f>ROUND(Source!AU663,O682)</f>
        <v>4084.76</v>
      </c>
      <c r="G682" s="4" t="s">
        <v>68</v>
      </c>
      <c r="H682" s="4" t="s">
        <v>69</v>
      </c>
      <c r="I682" s="4"/>
      <c r="J682" s="4"/>
      <c r="K682" s="4">
        <v>217</v>
      </c>
      <c r="L682" s="4">
        <v>18</v>
      </c>
      <c r="M682" s="4">
        <v>3</v>
      </c>
      <c r="N682" s="4" t="s">
        <v>3</v>
      </c>
      <c r="O682" s="4">
        <v>2</v>
      </c>
      <c r="P682" s="4"/>
      <c r="Q682" s="4"/>
      <c r="R682" s="4"/>
      <c r="S682" s="4"/>
      <c r="T682" s="4"/>
      <c r="U682" s="4"/>
      <c r="V682" s="4"/>
      <c r="W682" s="4"/>
    </row>
    <row r="683" spans="1:23" x14ac:dyDescent="0.2">
      <c r="A683" s="4">
        <v>50</v>
      </c>
      <c r="B683" s="4">
        <v>0</v>
      </c>
      <c r="C683" s="4">
        <v>0</v>
      </c>
      <c r="D683" s="4">
        <v>1</v>
      </c>
      <c r="E683" s="4">
        <v>230</v>
      </c>
      <c r="F683" s="4">
        <f>ROUND(Source!BA663,O683)</f>
        <v>0</v>
      </c>
      <c r="G683" s="4" t="s">
        <v>70</v>
      </c>
      <c r="H683" s="4" t="s">
        <v>71</v>
      </c>
      <c r="I683" s="4"/>
      <c r="J683" s="4"/>
      <c r="K683" s="4">
        <v>230</v>
      </c>
      <c r="L683" s="4">
        <v>19</v>
      </c>
      <c r="M683" s="4">
        <v>3</v>
      </c>
      <c r="N683" s="4" t="s">
        <v>3</v>
      </c>
      <c r="O683" s="4">
        <v>2</v>
      </c>
      <c r="P683" s="4"/>
      <c r="Q683" s="4"/>
      <c r="R683" s="4"/>
      <c r="S683" s="4"/>
      <c r="T683" s="4"/>
      <c r="U683" s="4"/>
      <c r="V683" s="4"/>
      <c r="W683" s="4"/>
    </row>
    <row r="684" spans="1:23" x14ac:dyDescent="0.2">
      <c r="A684" s="4">
        <v>50</v>
      </c>
      <c r="B684" s="4">
        <v>0</v>
      </c>
      <c r="C684" s="4">
        <v>0</v>
      </c>
      <c r="D684" s="4">
        <v>1</v>
      </c>
      <c r="E684" s="4">
        <v>206</v>
      </c>
      <c r="F684" s="4">
        <f>ROUND(Source!T663,O684)</f>
        <v>0</v>
      </c>
      <c r="G684" s="4" t="s">
        <v>72</v>
      </c>
      <c r="H684" s="4" t="s">
        <v>73</v>
      </c>
      <c r="I684" s="4"/>
      <c r="J684" s="4"/>
      <c r="K684" s="4">
        <v>206</v>
      </c>
      <c r="L684" s="4">
        <v>20</v>
      </c>
      <c r="M684" s="4">
        <v>3</v>
      </c>
      <c r="N684" s="4" t="s">
        <v>3</v>
      </c>
      <c r="O684" s="4">
        <v>2</v>
      </c>
      <c r="P684" s="4"/>
      <c r="Q684" s="4"/>
      <c r="R684" s="4"/>
      <c r="S684" s="4"/>
      <c r="T684" s="4"/>
      <c r="U684" s="4"/>
      <c r="V684" s="4"/>
      <c r="W684" s="4"/>
    </row>
    <row r="685" spans="1:23" x14ac:dyDescent="0.2">
      <c r="A685" s="4">
        <v>50</v>
      </c>
      <c r="B685" s="4">
        <v>0</v>
      </c>
      <c r="C685" s="4">
        <v>0</v>
      </c>
      <c r="D685" s="4">
        <v>1</v>
      </c>
      <c r="E685" s="4">
        <v>207</v>
      </c>
      <c r="F685" s="4">
        <f>Source!U663</f>
        <v>4.976</v>
      </c>
      <c r="G685" s="4" t="s">
        <v>74</v>
      </c>
      <c r="H685" s="4" t="s">
        <v>75</v>
      </c>
      <c r="I685" s="4"/>
      <c r="J685" s="4"/>
      <c r="K685" s="4">
        <v>207</v>
      </c>
      <c r="L685" s="4">
        <v>21</v>
      </c>
      <c r="M685" s="4">
        <v>3</v>
      </c>
      <c r="N685" s="4" t="s">
        <v>3</v>
      </c>
      <c r="O685" s="4">
        <v>-1</v>
      </c>
      <c r="P685" s="4"/>
      <c r="Q685" s="4"/>
      <c r="R685" s="4"/>
      <c r="S685" s="4"/>
      <c r="T685" s="4"/>
      <c r="U685" s="4"/>
      <c r="V685" s="4"/>
      <c r="W685" s="4"/>
    </row>
    <row r="686" spans="1:23" x14ac:dyDescent="0.2">
      <c r="A686" s="4">
        <v>50</v>
      </c>
      <c r="B686" s="4">
        <v>0</v>
      </c>
      <c r="C686" s="4">
        <v>0</v>
      </c>
      <c r="D686" s="4">
        <v>1</v>
      </c>
      <c r="E686" s="4">
        <v>208</v>
      </c>
      <c r="F686" s="4">
        <f>Source!V663</f>
        <v>0</v>
      </c>
      <c r="G686" s="4" t="s">
        <v>76</v>
      </c>
      <c r="H686" s="4" t="s">
        <v>77</v>
      </c>
      <c r="I686" s="4"/>
      <c r="J686" s="4"/>
      <c r="K686" s="4">
        <v>208</v>
      </c>
      <c r="L686" s="4">
        <v>22</v>
      </c>
      <c r="M686" s="4">
        <v>3</v>
      </c>
      <c r="N686" s="4" t="s">
        <v>3</v>
      </c>
      <c r="O686" s="4">
        <v>-1</v>
      </c>
      <c r="P686" s="4"/>
      <c r="Q686" s="4"/>
      <c r="R686" s="4"/>
      <c r="S686" s="4"/>
      <c r="T686" s="4"/>
      <c r="U686" s="4"/>
      <c r="V686" s="4"/>
      <c r="W686" s="4"/>
    </row>
    <row r="687" spans="1:23" x14ac:dyDescent="0.2">
      <c r="A687" s="4">
        <v>50</v>
      </c>
      <c r="B687" s="4">
        <v>0</v>
      </c>
      <c r="C687" s="4">
        <v>0</v>
      </c>
      <c r="D687" s="4">
        <v>1</v>
      </c>
      <c r="E687" s="4">
        <v>209</v>
      </c>
      <c r="F687" s="4">
        <f>ROUND(Source!W663,O687)</f>
        <v>0</v>
      </c>
      <c r="G687" s="4" t="s">
        <v>78</v>
      </c>
      <c r="H687" s="4" t="s">
        <v>79</v>
      </c>
      <c r="I687" s="4"/>
      <c r="J687" s="4"/>
      <c r="K687" s="4">
        <v>209</v>
      </c>
      <c r="L687" s="4">
        <v>23</v>
      </c>
      <c r="M687" s="4">
        <v>3</v>
      </c>
      <c r="N687" s="4" t="s">
        <v>3</v>
      </c>
      <c r="O687" s="4">
        <v>2</v>
      </c>
      <c r="P687" s="4"/>
      <c r="Q687" s="4"/>
      <c r="R687" s="4"/>
      <c r="S687" s="4"/>
      <c r="T687" s="4"/>
      <c r="U687" s="4"/>
      <c r="V687" s="4"/>
      <c r="W687" s="4"/>
    </row>
    <row r="688" spans="1:23" x14ac:dyDescent="0.2">
      <c r="A688" s="4">
        <v>50</v>
      </c>
      <c r="B688" s="4">
        <v>0</v>
      </c>
      <c r="C688" s="4">
        <v>0</v>
      </c>
      <c r="D688" s="4">
        <v>1</v>
      </c>
      <c r="E688" s="4">
        <v>210</v>
      </c>
      <c r="F688" s="4">
        <f>ROUND(Source!X663,O688)</f>
        <v>656.78</v>
      </c>
      <c r="G688" s="4" t="s">
        <v>80</v>
      </c>
      <c r="H688" s="4" t="s">
        <v>81</v>
      </c>
      <c r="I688" s="4"/>
      <c r="J688" s="4"/>
      <c r="K688" s="4">
        <v>210</v>
      </c>
      <c r="L688" s="4">
        <v>24</v>
      </c>
      <c r="M688" s="4">
        <v>3</v>
      </c>
      <c r="N688" s="4" t="s">
        <v>3</v>
      </c>
      <c r="O688" s="4">
        <v>2</v>
      </c>
      <c r="P688" s="4"/>
      <c r="Q688" s="4"/>
      <c r="R688" s="4"/>
      <c r="S688" s="4"/>
      <c r="T688" s="4"/>
      <c r="U688" s="4"/>
      <c r="V688" s="4"/>
      <c r="W688" s="4"/>
    </row>
    <row r="689" spans="1:245" x14ac:dyDescent="0.2">
      <c r="A689" s="4">
        <v>50</v>
      </c>
      <c r="B689" s="4">
        <v>0</v>
      </c>
      <c r="C689" s="4">
        <v>0</v>
      </c>
      <c r="D689" s="4">
        <v>1</v>
      </c>
      <c r="E689" s="4">
        <v>211</v>
      </c>
      <c r="F689" s="4">
        <f>ROUND(Source!Y663,O689)</f>
        <v>93.83</v>
      </c>
      <c r="G689" s="4" t="s">
        <v>82</v>
      </c>
      <c r="H689" s="4" t="s">
        <v>83</v>
      </c>
      <c r="I689" s="4"/>
      <c r="J689" s="4"/>
      <c r="K689" s="4">
        <v>211</v>
      </c>
      <c r="L689" s="4">
        <v>25</v>
      </c>
      <c r="M689" s="4">
        <v>3</v>
      </c>
      <c r="N689" s="4" t="s">
        <v>3</v>
      </c>
      <c r="O689" s="4">
        <v>2</v>
      </c>
      <c r="P689" s="4"/>
      <c r="Q689" s="4"/>
      <c r="R689" s="4"/>
      <c r="S689" s="4"/>
      <c r="T689" s="4"/>
      <c r="U689" s="4"/>
      <c r="V689" s="4"/>
      <c r="W689" s="4"/>
    </row>
    <row r="690" spans="1:245" x14ac:dyDescent="0.2">
      <c r="A690" s="4">
        <v>50</v>
      </c>
      <c r="B690" s="4">
        <v>0</v>
      </c>
      <c r="C690" s="4">
        <v>0</v>
      </c>
      <c r="D690" s="4">
        <v>1</v>
      </c>
      <c r="E690" s="4">
        <v>224</v>
      </c>
      <c r="F690" s="4">
        <f>ROUND(Source!AR663,O690)</f>
        <v>22234.76</v>
      </c>
      <c r="G690" s="4" t="s">
        <v>84</v>
      </c>
      <c r="H690" s="4" t="s">
        <v>85</v>
      </c>
      <c r="I690" s="4"/>
      <c r="J690" s="4"/>
      <c r="K690" s="4">
        <v>224</v>
      </c>
      <c r="L690" s="4">
        <v>26</v>
      </c>
      <c r="M690" s="4">
        <v>3</v>
      </c>
      <c r="N690" s="4" t="s">
        <v>3</v>
      </c>
      <c r="O690" s="4">
        <v>2</v>
      </c>
      <c r="P690" s="4"/>
      <c r="Q690" s="4"/>
      <c r="R690" s="4"/>
      <c r="S690" s="4"/>
      <c r="T690" s="4"/>
      <c r="U690" s="4"/>
      <c r="V690" s="4"/>
      <c r="W690" s="4"/>
    </row>
    <row r="691" spans="1:245" x14ac:dyDescent="0.2">
      <c r="A691" s="4">
        <v>50</v>
      </c>
      <c r="B691" s="4">
        <v>1</v>
      </c>
      <c r="C691" s="4">
        <v>0</v>
      </c>
      <c r="D691" s="4">
        <v>2</v>
      </c>
      <c r="E691" s="4">
        <v>0</v>
      </c>
      <c r="F691" s="4">
        <f>ROUND(F690*0.2,O691)</f>
        <v>4446.95</v>
      </c>
      <c r="G691" s="4" t="s">
        <v>86</v>
      </c>
      <c r="H691" s="4" t="s">
        <v>87</v>
      </c>
      <c r="I691" s="4"/>
      <c r="J691" s="4"/>
      <c r="K691" s="4">
        <v>212</v>
      </c>
      <c r="L691" s="4">
        <v>27</v>
      </c>
      <c r="M691" s="4">
        <v>0</v>
      </c>
      <c r="N691" s="4" t="s">
        <v>3</v>
      </c>
      <c r="O691" s="4">
        <v>2</v>
      </c>
      <c r="P691" s="4"/>
      <c r="Q691" s="4"/>
      <c r="R691" s="4"/>
      <c r="S691" s="4"/>
      <c r="T691" s="4"/>
      <c r="U691" s="4"/>
      <c r="V691" s="4"/>
      <c r="W691" s="4"/>
    </row>
    <row r="692" spans="1:245" x14ac:dyDescent="0.2">
      <c r="A692" s="4">
        <v>50</v>
      </c>
      <c r="B692" s="4">
        <v>1</v>
      </c>
      <c r="C692" s="4">
        <v>0</v>
      </c>
      <c r="D692" s="4">
        <v>2</v>
      </c>
      <c r="E692" s="4">
        <v>0</v>
      </c>
      <c r="F692" s="4">
        <f>ROUND(F691+F690,O692)</f>
        <v>26681.71</v>
      </c>
      <c r="G692" s="4" t="s">
        <v>88</v>
      </c>
      <c r="H692" s="4" t="s">
        <v>88</v>
      </c>
      <c r="I692" s="4"/>
      <c r="J692" s="4"/>
      <c r="K692" s="4">
        <v>212</v>
      </c>
      <c r="L692" s="4">
        <v>28</v>
      </c>
      <c r="M692" s="4">
        <v>0</v>
      </c>
      <c r="N692" s="4" t="s">
        <v>3</v>
      </c>
      <c r="O692" s="4">
        <v>2</v>
      </c>
      <c r="P692" s="4"/>
      <c r="Q692" s="4"/>
      <c r="R692" s="4"/>
      <c r="S692" s="4"/>
      <c r="T692" s="4"/>
      <c r="U692" s="4"/>
      <c r="V692" s="4"/>
      <c r="W692" s="4"/>
    </row>
    <row r="694" spans="1:245" x14ac:dyDescent="0.2">
      <c r="A694" s="1">
        <v>4</v>
      </c>
      <c r="B694" s="1">
        <v>1</v>
      </c>
      <c r="C694" s="1"/>
      <c r="D694" s="1">
        <f>ROW(A701)</f>
        <v>701</v>
      </c>
      <c r="E694" s="1"/>
      <c r="F694" s="1" t="s">
        <v>12</v>
      </c>
      <c r="G694" s="1" t="s">
        <v>261</v>
      </c>
      <c r="H694" s="1" t="s">
        <v>3</v>
      </c>
      <c r="I694" s="1">
        <v>0</v>
      </c>
      <c r="J694" s="1"/>
      <c r="K694" s="1">
        <v>0</v>
      </c>
      <c r="L694" s="1"/>
      <c r="M694" s="1"/>
      <c r="N694" s="1"/>
      <c r="O694" s="1"/>
      <c r="P694" s="1"/>
      <c r="Q694" s="1"/>
      <c r="R694" s="1"/>
      <c r="S694" s="1"/>
      <c r="T694" s="1"/>
      <c r="U694" s="1" t="s">
        <v>3</v>
      </c>
      <c r="V694" s="1">
        <v>0</v>
      </c>
      <c r="W694" s="1"/>
      <c r="X694" s="1"/>
      <c r="Y694" s="1"/>
      <c r="Z694" s="1"/>
      <c r="AA694" s="1"/>
      <c r="AB694" s="1" t="s">
        <v>3</v>
      </c>
      <c r="AC694" s="1" t="s">
        <v>3</v>
      </c>
      <c r="AD694" s="1" t="s">
        <v>3</v>
      </c>
      <c r="AE694" s="1" t="s">
        <v>3</v>
      </c>
      <c r="AF694" s="1" t="s">
        <v>3</v>
      </c>
      <c r="AG694" s="1" t="s">
        <v>3</v>
      </c>
      <c r="AH694" s="1"/>
      <c r="AI694" s="1"/>
      <c r="AJ694" s="1"/>
      <c r="AK694" s="1"/>
      <c r="AL694" s="1"/>
      <c r="AM694" s="1"/>
      <c r="AN694" s="1"/>
      <c r="AO694" s="1"/>
      <c r="AP694" s="1" t="s">
        <v>3</v>
      </c>
      <c r="AQ694" s="1" t="s">
        <v>3</v>
      </c>
      <c r="AR694" s="1" t="s">
        <v>3</v>
      </c>
      <c r="AS694" s="1"/>
      <c r="AT694" s="1"/>
      <c r="AU694" s="1"/>
      <c r="AV694" s="1"/>
      <c r="AW694" s="1"/>
      <c r="AX694" s="1"/>
      <c r="AY694" s="1"/>
      <c r="AZ694" s="1" t="s">
        <v>3</v>
      </c>
      <c r="BA694" s="1"/>
      <c r="BB694" s="1" t="s">
        <v>3</v>
      </c>
      <c r="BC694" s="1" t="s">
        <v>3</v>
      </c>
      <c r="BD694" s="1" t="s">
        <v>3</v>
      </c>
      <c r="BE694" s="1" t="s">
        <v>3</v>
      </c>
      <c r="BF694" s="1" t="s">
        <v>3</v>
      </c>
      <c r="BG694" s="1" t="s">
        <v>3</v>
      </c>
      <c r="BH694" s="1" t="s">
        <v>3</v>
      </c>
      <c r="BI694" s="1" t="s">
        <v>3</v>
      </c>
      <c r="BJ694" s="1" t="s">
        <v>3</v>
      </c>
      <c r="BK694" s="1" t="s">
        <v>3</v>
      </c>
      <c r="BL694" s="1" t="s">
        <v>3</v>
      </c>
      <c r="BM694" s="1" t="s">
        <v>3</v>
      </c>
      <c r="BN694" s="1" t="s">
        <v>3</v>
      </c>
      <c r="BO694" s="1" t="s">
        <v>3</v>
      </c>
      <c r="BP694" s="1" t="s">
        <v>3</v>
      </c>
      <c r="BQ694" s="1"/>
      <c r="BR694" s="1"/>
      <c r="BS694" s="1"/>
      <c r="BT694" s="1"/>
      <c r="BU694" s="1"/>
      <c r="BV694" s="1"/>
      <c r="BW694" s="1"/>
      <c r="BX694" s="1">
        <v>0</v>
      </c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>
        <v>0</v>
      </c>
    </row>
    <row r="696" spans="1:245" x14ac:dyDescent="0.2">
      <c r="A696" s="2">
        <v>52</v>
      </c>
      <c r="B696" s="2">
        <f t="shared" ref="B696:G696" si="368">B701</f>
        <v>1</v>
      </c>
      <c r="C696" s="2">
        <f t="shared" si="368"/>
        <v>4</v>
      </c>
      <c r="D696" s="2">
        <f t="shared" si="368"/>
        <v>694</v>
      </c>
      <c r="E696" s="2">
        <f t="shared" si="368"/>
        <v>0</v>
      </c>
      <c r="F696" s="2" t="str">
        <f t="shared" si="368"/>
        <v>Новый раздел</v>
      </c>
      <c r="G696" s="2" t="str">
        <f t="shared" si="368"/>
        <v>Установка урн</v>
      </c>
      <c r="H696" s="2"/>
      <c r="I696" s="2"/>
      <c r="J696" s="2"/>
      <c r="K696" s="2"/>
      <c r="L696" s="2"/>
      <c r="M696" s="2"/>
      <c r="N696" s="2"/>
      <c r="O696" s="2">
        <f t="shared" ref="O696:AT696" si="369">O701</f>
        <v>5500.41</v>
      </c>
      <c r="P696" s="2">
        <f t="shared" si="369"/>
        <v>5031.28</v>
      </c>
      <c r="Q696" s="2">
        <f t="shared" si="369"/>
        <v>0</v>
      </c>
      <c r="R696" s="2">
        <f t="shared" si="369"/>
        <v>0</v>
      </c>
      <c r="S696" s="2">
        <f t="shared" si="369"/>
        <v>469.13</v>
      </c>
      <c r="T696" s="2">
        <f t="shared" si="369"/>
        <v>0</v>
      </c>
      <c r="U696" s="2">
        <f t="shared" si="369"/>
        <v>2.488</v>
      </c>
      <c r="V696" s="2">
        <f t="shared" si="369"/>
        <v>0</v>
      </c>
      <c r="W696" s="2">
        <f t="shared" si="369"/>
        <v>0</v>
      </c>
      <c r="X696" s="2">
        <f t="shared" si="369"/>
        <v>328.39</v>
      </c>
      <c r="Y696" s="2">
        <f t="shared" si="369"/>
        <v>46.91</v>
      </c>
      <c r="Z696" s="2">
        <f t="shared" si="369"/>
        <v>0</v>
      </c>
      <c r="AA696" s="2">
        <f t="shared" si="369"/>
        <v>0</v>
      </c>
      <c r="AB696" s="2">
        <f t="shared" si="369"/>
        <v>5500.41</v>
      </c>
      <c r="AC696" s="2">
        <f t="shared" si="369"/>
        <v>5031.28</v>
      </c>
      <c r="AD696" s="2">
        <f t="shared" si="369"/>
        <v>0</v>
      </c>
      <c r="AE696" s="2">
        <f t="shared" si="369"/>
        <v>0</v>
      </c>
      <c r="AF696" s="2">
        <f t="shared" si="369"/>
        <v>469.13</v>
      </c>
      <c r="AG696" s="2">
        <f t="shared" si="369"/>
        <v>0</v>
      </c>
      <c r="AH696" s="2">
        <f t="shared" si="369"/>
        <v>2.488</v>
      </c>
      <c r="AI696" s="2">
        <f t="shared" si="369"/>
        <v>0</v>
      </c>
      <c r="AJ696" s="2">
        <f t="shared" si="369"/>
        <v>0</v>
      </c>
      <c r="AK696" s="2">
        <f t="shared" si="369"/>
        <v>328.39</v>
      </c>
      <c r="AL696" s="2">
        <f t="shared" si="369"/>
        <v>46.91</v>
      </c>
      <c r="AM696" s="2">
        <f t="shared" si="369"/>
        <v>0</v>
      </c>
      <c r="AN696" s="2">
        <f t="shared" si="369"/>
        <v>0</v>
      </c>
      <c r="AO696" s="2">
        <f t="shared" si="369"/>
        <v>0</v>
      </c>
      <c r="AP696" s="2">
        <f t="shared" si="369"/>
        <v>0</v>
      </c>
      <c r="AQ696" s="2">
        <f t="shared" si="369"/>
        <v>0</v>
      </c>
      <c r="AR696" s="2">
        <f t="shared" si="369"/>
        <v>5875.71</v>
      </c>
      <c r="AS696" s="2">
        <f t="shared" si="369"/>
        <v>3833.34</v>
      </c>
      <c r="AT696" s="2">
        <f t="shared" si="369"/>
        <v>0</v>
      </c>
      <c r="AU696" s="2">
        <f t="shared" ref="AU696:BZ696" si="370">AU701</f>
        <v>2042.37</v>
      </c>
      <c r="AV696" s="2">
        <f t="shared" si="370"/>
        <v>5031.28</v>
      </c>
      <c r="AW696" s="2">
        <f t="shared" si="370"/>
        <v>5031.28</v>
      </c>
      <c r="AX696" s="2">
        <f t="shared" si="370"/>
        <v>0</v>
      </c>
      <c r="AY696" s="2">
        <f t="shared" si="370"/>
        <v>5031.28</v>
      </c>
      <c r="AZ696" s="2">
        <f t="shared" si="370"/>
        <v>0</v>
      </c>
      <c r="BA696" s="2">
        <f t="shared" si="370"/>
        <v>0</v>
      </c>
      <c r="BB696" s="2">
        <f t="shared" si="370"/>
        <v>0</v>
      </c>
      <c r="BC696" s="2">
        <f t="shared" si="370"/>
        <v>0</v>
      </c>
      <c r="BD696" s="2">
        <f t="shared" si="370"/>
        <v>0</v>
      </c>
      <c r="BE696" s="2">
        <f t="shared" si="370"/>
        <v>0</v>
      </c>
      <c r="BF696" s="2">
        <f t="shared" si="370"/>
        <v>0</v>
      </c>
      <c r="BG696" s="2">
        <f t="shared" si="370"/>
        <v>0</v>
      </c>
      <c r="BH696" s="2">
        <f t="shared" si="370"/>
        <v>0</v>
      </c>
      <c r="BI696" s="2">
        <f t="shared" si="370"/>
        <v>0</v>
      </c>
      <c r="BJ696" s="2">
        <f t="shared" si="370"/>
        <v>0</v>
      </c>
      <c r="BK696" s="2">
        <f t="shared" si="370"/>
        <v>0</v>
      </c>
      <c r="BL696" s="2">
        <f t="shared" si="370"/>
        <v>0</v>
      </c>
      <c r="BM696" s="2">
        <f t="shared" si="370"/>
        <v>0</v>
      </c>
      <c r="BN696" s="2">
        <f t="shared" si="370"/>
        <v>0</v>
      </c>
      <c r="BO696" s="2">
        <f t="shared" si="370"/>
        <v>0</v>
      </c>
      <c r="BP696" s="2">
        <f t="shared" si="370"/>
        <v>0</v>
      </c>
      <c r="BQ696" s="2">
        <f t="shared" si="370"/>
        <v>0</v>
      </c>
      <c r="BR696" s="2">
        <f t="shared" si="370"/>
        <v>0</v>
      </c>
      <c r="BS696" s="2">
        <f t="shared" si="370"/>
        <v>0</v>
      </c>
      <c r="BT696" s="2">
        <f t="shared" si="370"/>
        <v>0</v>
      </c>
      <c r="BU696" s="2">
        <f t="shared" si="370"/>
        <v>0</v>
      </c>
      <c r="BV696" s="2">
        <f t="shared" si="370"/>
        <v>0</v>
      </c>
      <c r="BW696" s="2">
        <f t="shared" si="370"/>
        <v>0</v>
      </c>
      <c r="BX696" s="2">
        <f t="shared" si="370"/>
        <v>0</v>
      </c>
      <c r="BY696" s="2">
        <f t="shared" si="370"/>
        <v>0</v>
      </c>
      <c r="BZ696" s="2">
        <f t="shared" si="370"/>
        <v>0</v>
      </c>
      <c r="CA696" s="2">
        <f t="shared" ref="CA696:DF696" si="371">CA701</f>
        <v>5875.71</v>
      </c>
      <c r="CB696" s="2">
        <f t="shared" si="371"/>
        <v>3833.34</v>
      </c>
      <c r="CC696" s="2">
        <f t="shared" si="371"/>
        <v>0</v>
      </c>
      <c r="CD696" s="2">
        <f t="shared" si="371"/>
        <v>2042.37</v>
      </c>
      <c r="CE696" s="2">
        <f t="shared" si="371"/>
        <v>5031.28</v>
      </c>
      <c r="CF696" s="2">
        <f t="shared" si="371"/>
        <v>5031.28</v>
      </c>
      <c r="CG696" s="2">
        <f t="shared" si="371"/>
        <v>0</v>
      </c>
      <c r="CH696" s="2">
        <f t="shared" si="371"/>
        <v>5031.28</v>
      </c>
      <c r="CI696" s="2">
        <f t="shared" si="371"/>
        <v>0</v>
      </c>
      <c r="CJ696" s="2">
        <f t="shared" si="371"/>
        <v>0</v>
      </c>
      <c r="CK696" s="2">
        <f t="shared" si="371"/>
        <v>0</v>
      </c>
      <c r="CL696" s="2">
        <f t="shared" si="371"/>
        <v>0</v>
      </c>
      <c r="CM696" s="2">
        <f t="shared" si="371"/>
        <v>0</v>
      </c>
      <c r="CN696" s="2">
        <f t="shared" si="371"/>
        <v>0</v>
      </c>
      <c r="CO696" s="2">
        <f t="shared" si="371"/>
        <v>0</v>
      </c>
      <c r="CP696" s="2">
        <f t="shared" si="371"/>
        <v>0</v>
      </c>
      <c r="CQ696" s="2">
        <f t="shared" si="371"/>
        <v>0</v>
      </c>
      <c r="CR696" s="2">
        <f t="shared" si="371"/>
        <v>0</v>
      </c>
      <c r="CS696" s="2">
        <f t="shared" si="371"/>
        <v>0</v>
      </c>
      <c r="CT696" s="2">
        <f t="shared" si="371"/>
        <v>0</v>
      </c>
      <c r="CU696" s="2">
        <f t="shared" si="371"/>
        <v>0</v>
      </c>
      <c r="CV696" s="2">
        <f t="shared" si="371"/>
        <v>0</v>
      </c>
      <c r="CW696" s="2">
        <f t="shared" si="371"/>
        <v>0</v>
      </c>
      <c r="CX696" s="2">
        <f t="shared" si="371"/>
        <v>0</v>
      </c>
      <c r="CY696" s="2">
        <f t="shared" si="371"/>
        <v>0</v>
      </c>
      <c r="CZ696" s="2">
        <f t="shared" si="371"/>
        <v>0</v>
      </c>
      <c r="DA696" s="2">
        <f t="shared" si="371"/>
        <v>0</v>
      </c>
      <c r="DB696" s="2">
        <f t="shared" si="371"/>
        <v>0</v>
      </c>
      <c r="DC696" s="2">
        <f t="shared" si="371"/>
        <v>0</v>
      </c>
      <c r="DD696" s="2">
        <f t="shared" si="371"/>
        <v>0</v>
      </c>
      <c r="DE696" s="2">
        <f t="shared" si="371"/>
        <v>0</v>
      </c>
      <c r="DF696" s="2">
        <f t="shared" si="371"/>
        <v>0</v>
      </c>
      <c r="DG696" s="3">
        <f t="shared" ref="DG696:EL696" si="372">DG701</f>
        <v>0</v>
      </c>
      <c r="DH696" s="3">
        <f t="shared" si="372"/>
        <v>0</v>
      </c>
      <c r="DI696" s="3">
        <f t="shared" si="372"/>
        <v>0</v>
      </c>
      <c r="DJ696" s="3">
        <f t="shared" si="372"/>
        <v>0</v>
      </c>
      <c r="DK696" s="3">
        <f t="shared" si="372"/>
        <v>0</v>
      </c>
      <c r="DL696" s="3">
        <f t="shared" si="372"/>
        <v>0</v>
      </c>
      <c r="DM696" s="3">
        <f t="shared" si="372"/>
        <v>0</v>
      </c>
      <c r="DN696" s="3">
        <f t="shared" si="372"/>
        <v>0</v>
      </c>
      <c r="DO696" s="3">
        <f t="shared" si="372"/>
        <v>0</v>
      </c>
      <c r="DP696" s="3">
        <f t="shared" si="372"/>
        <v>0</v>
      </c>
      <c r="DQ696" s="3">
        <f t="shared" si="372"/>
        <v>0</v>
      </c>
      <c r="DR696" s="3">
        <f t="shared" si="372"/>
        <v>0</v>
      </c>
      <c r="DS696" s="3">
        <f t="shared" si="372"/>
        <v>0</v>
      </c>
      <c r="DT696" s="3">
        <f t="shared" si="372"/>
        <v>0</v>
      </c>
      <c r="DU696" s="3">
        <f t="shared" si="372"/>
        <v>0</v>
      </c>
      <c r="DV696" s="3">
        <f t="shared" si="372"/>
        <v>0</v>
      </c>
      <c r="DW696" s="3">
        <f t="shared" si="372"/>
        <v>0</v>
      </c>
      <c r="DX696" s="3">
        <f t="shared" si="372"/>
        <v>0</v>
      </c>
      <c r="DY696" s="3">
        <f t="shared" si="372"/>
        <v>0</v>
      </c>
      <c r="DZ696" s="3">
        <f t="shared" si="372"/>
        <v>0</v>
      </c>
      <c r="EA696" s="3">
        <f t="shared" si="372"/>
        <v>0</v>
      </c>
      <c r="EB696" s="3">
        <f t="shared" si="372"/>
        <v>0</v>
      </c>
      <c r="EC696" s="3">
        <f t="shared" si="372"/>
        <v>0</v>
      </c>
      <c r="ED696" s="3">
        <f t="shared" si="372"/>
        <v>0</v>
      </c>
      <c r="EE696" s="3">
        <f t="shared" si="372"/>
        <v>0</v>
      </c>
      <c r="EF696" s="3">
        <f t="shared" si="372"/>
        <v>0</v>
      </c>
      <c r="EG696" s="3">
        <f t="shared" si="372"/>
        <v>0</v>
      </c>
      <c r="EH696" s="3">
        <f t="shared" si="372"/>
        <v>0</v>
      </c>
      <c r="EI696" s="3">
        <f t="shared" si="372"/>
        <v>0</v>
      </c>
      <c r="EJ696" s="3">
        <f t="shared" si="372"/>
        <v>0</v>
      </c>
      <c r="EK696" s="3">
        <f t="shared" si="372"/>
        <v>0</v>
      </c>
      <c r="EL696" s="3">
        <f t="shared" si="372"/>
        <v>0</v>
      </c>
      <c r="EM696" s="3">
        <f t="shared" ref="EM696:FR696" si="373">EM701</f>
        <v>0</v>
      </c>
      <c r="EN696" s="3">
        <f t="shared" si="373"/>
        <v>0</v>
      </c>
      <c r="EO696" s="3">
        <f t="shared" si="373"/>
        <v>0</v>
      </c>
      <c r="EP696" s="3">
        <f t="shared" si="373"/>
        <v>0</v>
      </c>
      <c r="EQ696" s="3">
        <f t="shared" si="373"/>
        <v>0</v>
      </c>
      <c r="ER696" s="3">
        <f t="shared" si="373"/>
        <v>0</v>
      </c>
      <c r="ES696" s="3">
        <f t="shared" si="373"/>
        <v>0</v>
      </c>
      <c r="ET696" s="3">
        <f t="shared" si="373"/>
        <v>0</v>
      </c>
      <c r="EU696" s="3">
        <f t="shared" si="373"/>
        <v>0</v>
      </c>
      <c r="EV696" s="3">
        <f t="shared" si="373"/>
        <v>0</v>
      </c>
      <c r="EW696" s="3">
        <f t="shared" si="373"/>
        <v>0</v>
      </c>
      <c r="EX696" s="3">
        <f t="shared" si="373"/>
        <v>0</v>
      </c>
      <c r="EY696" s="3">
        <f t="shared" si="373"/>
        <v>0</v>
      </c>
      <c r="EZ696" s="3">
        <f t="shared" si="373"/>
        <v>0</v>
      </c>
      <c r="FA696" s="3">
        <f t="shared" si="373"/>
        <v>0</v>
      </c>
      <c r="FB696" s="3">
        <f t="shared" si="373"/>
        <v>0</v>
      </c>
      <c r="FC696" s="3">
        <f t="shared" si="373"/>
        <v>0</v>
      </c>
      <c r="FD696" s="3">
        <f t="shared" si="373"/>
        <v>0</v>
      </c>
      <c r="FE696" s="3">
        <f t="shared" si="373"/>
        <v>0</v>
      </c>
      <c r="FF696" s="3">
        <f t="shared" si="373"/>
        <v>0</v>
      </c>
      <c r="FG696" s="3">
        <f t="shared" si="373"/>
        <v>0</v>
      </c>
      <c r="FH696" s="3">
        <f t="shared" si="373"/>
        <v>0</v>
      </c>
      <c r="FI696" s="3">
        <f t="shared" si="373"/>
        <v>0</v>
      </c>
      <c r="FJ696" s="3">
        <f t="shared" si="373"/>
        <v>0</v>
      </c>
      <c r="FK696" s="3">
        <f t="shared" si="373"/>
        <v>0</v>
      </c>
      <c r="FL696" s="3">
        <f t="shared" si="373"/>
        <v>0</v>
      </c>
      <c r="FM696" s="3">
        <f t="shared" si="373"/>
        <v>0</v>
      </c>
      <c r="FN696" s="3">
        <f t="shared" si="373"/>
        <v>0</v>
      </c>
      <c r="FO696" s="3">
        <f t="shared" si="373"/>
        <v>0</v>
      </c>
      <c r="FP696" s="3">
        <f t="shared" si="373"/>
        <v>0</v>
      </c>
      <c r="FQ696" s="3">
        <f t="shared" si="373"/>
        <v>0</v>
      </c>
      <c r="FR696" s="3">
        <f t="shared" si="373"/>
        <v>0</v>
      </c>
      <c r="FS696" s="3">
        <f t="shared" ref="FS696:GX696" si="374">FS701</f>
        <v>0</v>
      </c>
      <c r="FT696" s="3">
        <f t="shared" si="374"/>
        <v>0</v>
      </c>
      <c r="FU696" s="3">
        <f t="shared" si="374"/>
        <v>0</v>
      </c>
      <c r="FV696" s="3">
        <f t="shared" si="374"/>
        <v>0</v>
      </c>
      <c r="FW696" s="3">
        <f t="shared" si="374"/>
        <v>0</v>
      </c>
      <c r="FX696" s="3">
        <f t="shared" si="374"/>
        <v>0</v>
      </c>
      <c r="FY696" s="3">
        <f t="shared" si="374"/>
        <v>0</v>
      </c>
      <c r="FZ696" s="3">
        <f t="shared" si="374"/>
        <v>0</v>
      </c>
      <c r="GA696" s="3">
        <f t="shared" si="374"/>
        <v>0</v>
      </c>
      <c r="GB696" s="3">
        <f t="shared" si="374"/>
        <v>0</v>
      </c>
      <c r="GC696" s="3">
        <f t="shared" si="374"/>
        <v>0</v>
      </c>
      <c r="GD696" s="3">
        <f t="shared" si="374"/>
        <v>0</v>
      </c>
      <c r="GE696" s="3">
        <f t="shared" si="374"/>
        <v>0</v>
      </c>
      <c r="GF696" s="3">
        <f t="shared" si="374"/>
        <v>0</v>
      </c>
      <c r="GG696" s="3">
        <f t="shared" si="374"/>
        <v>0</v>
      </c>
      <c r="GH696" s="3">
        <f t="shared" si="374"/>
        <v>0</v>
      </c>
      <c r="GI696" s="3">
        <f t="shared" si="374"/>
        <v>0</v>
      </c>
      <c r="GJ696" s="3">
        <f t="shared" si="374"/>
        <v>0</v>
      </c>
      <c r="GK696" s="3">
        <f t="shared" si="374"/>
        <v>0</v>
      </c>
      <c r="GL696" s="3">
        <f t="shared" si="374"/>
        <v>0</v>
      </c>
      <c r="GM696" s="3">
        <f t="shared" si="374"/>
        <v>0</v>
      </c>
      <c r="GN696" s="3">
        <f t="shared" si="374"/>
        <v>0</v>
      </c>
      <c r="GO696" s="3">
        <f t="shared" si="374"/>
        <v>0</v>
      </c>
      <c r="GP696" s="3">
        <f t="shared" si="374"/>
        <v>0</v>
      </c>
      <c r="GQ696" s="3">
        <f t="shared" si="374"/>
        <v>0</v>
      </c>
      <c r="GR696" s="3">
        <f t="shared" si="374"/>
        <v>0</v>
      </c>
      <c r="GS696" s="3">
        <f t="shared" si="374"/>
        <v>0</v>
      </c>
      <c r="GT696" s="3">
        <f t="shared" si="374"/>
        <v>0</v>
      </c>
      <c r="GU696" s="3">
        <f t="shared" si="374"/>
        <v>0</v>
      </c>
      <c r="GV696" s="3">
        <f t="shared" si="374"/>
        <v>0</v>
      </c>
      <c r="GW696" s="3">
        <f t="shared" si="374"/>
        <v>0</v>
      </c>
      <c r="GX696" s="3">
        <f t="shared" si="374"/>
        <v>0</v>
      </c>
    </row>
    <row r="698" spans="1:245" x14ac:dyDescent="0.2">
      <c r="A698">
        <v>17</v>
      </c>
      <c r="B698">
        <v>1</v>
      </c>
      <c r="C698">
        <f>ROW(SmtRes!A218)</f>
        <v>218</v>
      </c>
      <c r="D698">
        <f>ROW(EtalonRes!A210)</f>
        <v>210</v>
      </c>
      <c r="E698" t="s">
        <v>236</v>
      </c>
      <c r="F698" t="s">
        <v>91</v>
      </c>
      <c r="G698" t="s">
        <v>92</v>
      </c>
      <c r="H698" t="s">
        <v>93</v>
      </c>
      <c r="I698">
        <f>ROUND(4/10,9)</f>
        <v>0.4</v>
      </c>
      <c r="J698">
        <v>0</v>
      </c>
      <c r="O698">
        <f>ROUND(CP698,2)</f>
        <v>1667.07</v>
      </c>
      <c r="P698">
        <f>ROUND(CQ698*I698,2)</f>
        <v>1197.94</v>
      </c>
      <c r="Q698">
        <f>ROUND(CR698*I698,2)</f>
        <v>0</v>
      </c>
      <c r="R698">
        <f>ROUND(CS698*I698,2)</f>
        <v>0</v>
      </c>
      <c r="S698">
        <f>ROUND(CT698*I698,2)</f>
        <v>469.13</v>
      </c>
      <c r="T698">
        <f>ROUND(CU698*I698,2)</f>
        <v>0</v>
      </c>
      <c r="U698">
        <f>CV698*I698</f>
        <v>2.488</v>
      </c>
      <c r="V698">
        <f>CW698*I698</f>
        <v>0</v>
      </c>
      <c r="W698">
        <f>ROUND(CX698*I698,2)</f>
        <v>0</v>
      </c>
      <c r="X698">
        <f>ROUND(CY698,2)</f>
        <v>328.39</v>
      </c>
      <c r="Y698">
        <f>ROUND(CZ698,2)</f>
        <v>46.91</v>
      </c>
      <c r="AA698">
        <v>55574044</v>
      </c>
      <c r="AB698">
        <f>ROUND((AC698+AD698+AF698),6)</f>
        <v>4167.68</v>
      </c>
      <c r="AC698">
        <f>ROUND((ES698),6)</f>
        <v>2994.86</v>
      </c>
      <c r="AD698">
        <f>ROUND((((ET698)-(EU698))+AE698),6)</f>
        <v>0</v>
      </c>
      <c r="AE698">
        <f>ROUND((EU698),6)</f>
        <v>0</v>
      </c>
      <c r="AF698">
        <f>ROUND((EV698),6)</f>
        <v>1172.82</v>
      </c>
      <c r="AG698">
        <f>ROUND((AP698),6)</f>
        <v>0</v>
      </c>
      <c r="AH698">
        <f>(EW698)</f>
        <v>6.22</v>
      </c>
      <c r="AI698">
        <f>(EX698)</f>
        <v>0</v>
      </c>
      <c r="AJ698">
        <f>(AS698)</f>
        <v>0</v>
      </c>
      <c r="AK698">
        <v>4167.68</v>
      </c>
      <c r="AL698">
        <v>2994.86</v>
      </c>
      <c r="AM698">
        <v>0</v>
      </c>
      <c r="AN698">
        <v>0</v>
      </c>
      <c r="AO698">
        <v>1172.82</v>
      </c>
      <c r="AP698">
        <v>0</v>
      </c>
      <c r="AQ698">
        <v>6.22</v>
      </c>
      <c r="AR698">
        <v>0</v>
      </c>
      <c r="AS698">
        <v>0</v>
      </c>
      <c r="AT698">
        <v>70</v>
      </c>
      <c r="AU698">
        <v>10</v>
      </c>
      <c r="AV698">
        <v>1</v>
      </c>
      <c r="AW698">
        <v>1</v>
      </c>
      <c r="AZ698">
        <v>1</v>
      </c>
      <c r="BA698">
        <v>1</v>
      </c>
      <c r="BB698">
        <v>1</v>
      </c>
      <c r="BC698">
        <v>1</v>
      </c>
      <c r="BD698" t="s">
        <v>3</v>
      </c>
      <c r="BE698" t="s">
        <v>3</v>
      </c>
      <c r="BF698" t="s">
        <v>3</v>
      </c>
      <c r="BG698" t="s">
        <v>3</v>
      </c>
      <c r="BH698">
        <v>0</v>
      </c>
      <c r="BI698">
        <v>4</v>
      </c>
      <c r="BJ698" t="s">
        <v>94</v>
      </c>
      <c r="BM698">
        <v>0</v>
      </c>
      <c r="BN698">
        <v>0</v>
      </c>
      <c r="BO698" t="s">
        <v>3</v>
      </c>
      <c r="BP698">
        <v>0</v>
      </c>
      <c r="BQ698">
        <v>1</v>
      </c>
      <c r="BR698">
        <v>0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 t="s">
        <v>3</v>
      </c>
      <c r="BZ698">
        <v>70</v>
      </c>
      <c r="CA698">
        <v>10</v>
      </c>
      <c r="CE698">
        <v>0</v>
      </c>
      <c r="CF698">
        <v>0</v>
      </c>
      <c r="CG698">
        <v>0</v>
      </c>
      <c r="CM698">
        <v>0</v>
      </c>
      <c r="CN698" t="s">
        <v>3</v>
      </c>
      <c r="CO698">
        <v>0</v>
      </c>
      <c r="CP698">
        <f>(P698+Q698+S698)</f>
        <v>1667.0700000000002</v>
      </c>
      <c r="CQ698">
        <f>(AC698*BC698*AW698)</f>
        <v>2994.86</v>
      </c>
      <c r="CR698">
        <f>((((ET698)*BB698-(EU698)*BS698)+AE698*BS698)*AV698)</f>
        <v>0</v>
      </c>
      <c r="CS698">
        <f>(AE698*BS698*AV698)</f>
        <v>0</v>
      </c>
      <c r="CT698">
        <f>(AF698*BA698*AV698)</f>
        <v>1172.82</v>
      </c>
      <c r="CU698">
        <f>AG698</f>
        <v>0</v>
      </c>
      <c r="CV698">
        <f>(AH698*AV698)</f>
        <v>6.22</v>
      </c>
      <c r="CW698">
        <f>AI698</f>
        <v>0</v>
      </c>
      <c r="CX698">
        <f>AJ698</f>
        <v>0</v>
      </c>
      <c r="CY698">
        <f>((S698*BZ698)/100)</f>
        <v>328.39099999999996</v>
      </c>
      <c r="CZ698">
        <f>((S698*CA698)/100)</f>
        <v>46.913000000000004</v>
      </c>
      <c r="DC698" t="s">
        <v>3</v>
      </c>
      <c r="DD698" t="s">
        <v>3</v>
      </c>
      <c r="DE698" t="s">
        <v>3</v>
      </c>
      <c r="DF698" t="s">
        <v>3</v>
      </c>
      <c r="DG698" t="s">
        <v>3</v>
      </c>
      <c r="DH698" t="s">
        <v>3</v>
      </c>
      <c r="DI698" t="s">
        <v>3</v>
      </c>
      <c r="DJ698" t="s">
        <v>3</v>
      </c>
      <c r="DK698" t="s">
        <v>3</v>
      </c>
      <c r="DL698" t="s">
        <v>3</v>
      </c>
      <c r="DM698" t="s">
        <v>3</v>
      </c>
      <c r="DN698">
        <v>0</v>
      </c>
      <c r="DO698">
        <v>0</v>
      </c>
      <c r="DP698">
        <v>1</v>
      </c>
      <c r="DQ698">
        <v>1</v>
      </c>
      <c r="DU698">
        <v>1010</v>
      </c>
      <c r="DV698" t="s">
        <v>93</v>
      </c>
      <c r="DW698" t="s">
        <v>93</v>
      </c>
      <c r="DX698">
        <v>10</v>
      </c>
      <c r="EE698">
        <v>55317522</v>
      </c>
      <c r="EF698">
        <v>1</v>
      </c>
      <c r="EG698" t="s">
        <v>19</v>
      </c>
      <c r="EH698">
        <v>0</v>
      </c>
      <c r="EI698" t="s">
        <v>3</v>
      </c>
      <c r="EJ698">
        <v>4</v>
      </c>
      <c r="EK698">
        <v>0</v>
      </c>
      <c r="EL698" t="s">
        <v>20</v>
      </c>
      <c r="EM698" t="s">
        <v>21</v>
      </c>
      <c r="EO698" t="s">
        <v>3</v>
      </c>
      <c r="EQ698">
        <v>0</v>
      </c>
      <c r="ER698">
        <v>4167.68</v>
      </c>
      <c r="ES698">
        <v>2994.86</v>
      </c>
      <c r="ET698">
        <v>0</v>
      </c>
      <c r="EU698">
        <v>0</v>
      </c>
      <c r="EV698">
        <v>1172.82</v>
      </c>
      <c r="EW698">
        <v>6.22</v>
      </c>
      <c r="EX698">
        <v>0</v>
      </c>
      <c r="EY698">
        <v>0</v>
      </c>
      <c r="FQ698">
        <v>0</v>
      </c>
      <c r="FR698">
        <f>ROUND(IF(AND(BH698=3,BI698=3),P698,0),2)</f>
        <v>0</v>
      </c>
      <c r="FS698">
        <v>0</v>
      </c>
      <c r="FX698">
        <v>70</v>
      </c>
      <c r="FY698">
        <v>10</v>
      </c>
      <c r="GA698" t="s">
        <v>3</v>
      </c>
      <c r="GD698">
        <v>0</v>
      </c>
      <c r="GF698">
        <v>1404583839</v>
      </c>
      <c r="GG698">
        <v>2</v>
      </c>
      <c r="GH698">
        <v>1</v>
      </c>
      <c r="GI698">
        <v>-2</v>
      </c>
      <c r="GJ698">
        <v>0</v>
      </c>
      <c r="GK698">
        <f>ROUND(R698*(R12)/100,2)</f>
        <v>0</v>
      </c>
      <c r="GL698">
        <f>ROUND(IF(AND(BH698=3,BI698=3,FS698&lt;&gt;0),P698,0),2)</f>
        <v>0</v>
      </c>
      <c r="GM698">
        <f>ROUND(O698+X698+Y698+GK698,2)+GX698</f>
        <v>2042.37</v>
      </c>
      <c r="GN698">
        <f>IF(OR(BI698=0,BI698=1),ROUND(O698+X698+Y698+GK698,2),0)</f>
        <v>0</v>
      </c>
      <c r="GO698">
        <f>IF(BI698=2,ROUND(O698+X698+Y698+GK698,2),0)</f>
        <v>0</v>
      </c>
      <c r="GP698">
        <f>IF(BI698=4,ROUND(O698+X698+Y698+GK698,2)+GX698,0)</f>
        <v>2042.37</v>
      </c>
      <c r="GR698">
        <v>0</v>
      </c>
      <c r="GS698">
        <v>3</v>
      </c>
      <c r="GT698">
        <v>0</v>
      </c>
      <c r="GU698" t="s">
        <v>3</v>
      </c>
      <c r="GV698">
        <f>ROUND((GT698),6)</f>
        <v>0</v>
      </c>
      <c r="GW698">
        <v>1</v>
      </c>
      <c r="GX698">
        <f>ROUND(HC698*I698,2)</f>
        <v>0</v>
      </c>
      <c r="HA698">
        <v>0</v>
      </c>
      <c r="HB698">
        <v>0</v>
      </c>
      <c r="HC698">
        <f>GV698*GW698</f>
        <v>0</v>
      </c>
      <c r="IK698">
        <v>0</v>
      </c>
    </row>
    <row r="699" spans="1:245" x14ac:dyDescent="0.2">
      <c r="A699">
        <v>17</v>
      </c>
      <c r="B699">
        <v>1</v>
      </c>
      <c r="E699" t="s">
        <v>237</v>
      </c>
      <c r="F699" t="s">
        <v>96</v>
      </c>
      <c r="G699" t="s">
        <v>320</v>
      </c>
      <c r="H699" t="s">
        <v>180</v>
      </c>
      <c r="I699">
        <v>2</v>
      </c>
      <c r="J699">
        <v>0</v>
      </c>
      <c r="O699">
        <f>ROUND(CP699,2)</f>
        <v>3833.34</v>
      </c>
      <c r="P699">
        <f>ROUND(CQ699*I699,2)</f>
        <v>3833.34</v>
      </c>
      <c r="Q699">
        <f>ROUND(CR699*I699,2)</f>
        <v>0</v>
      </c>
      <c r="R699">
        <f>ROUND(CS699*I699,2)</f>
        <v>0</v>
      </c>
      <c r="S699">
        <f>ROUND(CT699*I699,2)</f>
        <v>0</v>
      </c>
      <c r="T699">
        <f>ROUND(CU699*I699,2)</f>
        <v>0</v>
      </c>
      <c r="U699">
        <f>CV699*I699</f>
        <v>0</v>
      </c>
      <c r="V699">
        <f>CW699*I699</f>
        <v>0</v>
      </c>
      <c r="W699">
        <f>ROUND(CX699*I699,2)</f>
        <v>0</v>
      </c>
      <c r="X699">
        <f>ROUND(CY699,2)</f>
        <v>0</v>
      </c>
      <c r="Y699">
        <f>ROUND(CZ699,2)</f>
        <v>0</v>
      </c>
      <c r="AA699">
        <v>55574044</v>
      </c>
      <c r="AB699">
        <f>ROUND((AC699+AD699+AF699),6)</f>
        <v>1916.67</v>
      </c>
      <c r="AC699">
        <f>ROUND((ES699),6)</f>
        <v>1916.67</v>
      </c>
      <c r="AD699">
        <f>ROUND((((ET699)-(EU699))+AE699),6)</f>
        <v>0</v>
      </c>
      <c r="AE699">
        <f>ROUND((EU699),6)</f>
        <v>0</v>
      </c>
      <c r="AF699">
        <f>ROUND((EV699),6)</f>
        <v>0</v>
      </c>
      <c r="AG699">
        <f>ROUND((AP699),6)</f>
        <v>0</v>
      </c>
      <c r="AH699">
        <f>(EW699)</f>
        <v>0</v>
      </c>
      <c r="AI699">
        <f>(EX699)</f>
        <v>0</v>
      </c>
      <c r="AJ699">
        <f>(AS699)</f>
        <v>0</v>
      </c>
      <c r="AK699">
        <v>1916.67</v>
      </c>
      <c r="AL699">
        <v>1916.67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1</v>
      </c>
      <c r="AZ699">
        <v>1</v>
      </c>
      <c r="BA699">
        <v>1</v>
      </c>
      <c r="BB699">
        <v>1</v>
      </c>
      <c r="BC699">
        <v>1</v>
      </c>
      <c r="BD699" t="s">
        <v>3</v>
      </c>
      <c r="BE699" t="s">
        <v>3</v>
      </c>
      <c r="BF699" t="s">
        <v>3</v>
      </c>
      <c r="BG699" t="s">
        <v>3</v>
      </c>
      <c r="BH699">
        <v>3</v>
      </c>
      <c r="BI699">
        <v>1</v>
      </c>
      <c r="BJ699" t="s">
        <v>3</v>
      </c>
      <c r="BM699">
        <v>6001</v>
      </c>
      <c r="BN699">
        <v>0</v>
      </c>
      <c r="BO699" t="s">
        <v>3</v>
      </c>
      <c r="BP699">
        <v>0</v>
      </c>
      <c r="BQ699">
        <v>0</v>
      </c>
      <c r="BR699">
        <v>0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 t="s">
        <v>3</v>
      </c>
      <c r="BZ699">
        <v>0</v>
      </c>
      <c r="CA699">
        <v>0</v>
      </c>
      <c r="CE699">
        <v>0</v>
      </c>
      <c r="CF699">
        <v>0</v>
      </c>
      <c r="CG699">
        <v>0</v>
      </c>
      <c r="CM699">
        <v>0</v>
      </c>
      <c r="CN699" t="s">
        <v>3</v>
      </c>
      <c r="CO699">
        <v>0</v>
      </c>
      <c r="CP699">
        <f>(P699+Q699+S699)</f>
        <v>3833.34</v>
      </c>
      <c r="CQ699">
        <f>(AC699*BC699*AW699)</f>
        <v>1916.67</v>
      </c>
      <c r="CR699">
        <f>((((ET699)*BB699-(EU699)*BS699)+AE699*BS699)*AV699)</f>
        <v>0</v>
      </c>
      <c r="CS699">
        <f>(AE699*BS699*AV699)</f>
        <v>0</v>
      </c>
      <c r="CT699">
        <f>(AF699*BA699*AV699)</f>
        <v>0</v>
      </c>
      <c r="CU699">
        <f>AG699</f>
        <v>0</v>
      </c>
      <c r="CV699">
        <f>(AH699*AV699)</f>
        <v>0</v>
      </c>
      <c r="CW699">
        <f>AI699</f>
        <v>0</v>
      </c>
      <c r="CX699">
        <f>AJ699</f>
        <v>0</v>
      </c>
      <c r="CY699">
        <f>((S699*BZ699)/100)</f>
        <v>0</v>
      </c>
      <c r="CZ699">
        <f>((S699*CA699)/100)</f>
        <v>0</v>
      </c>
      <c r="DC699" t="s">
        <v>3</v>
      </c>
      <c r="DD699" t="s">
        <v>3</v>
      </c>
      <c r="DE699" t="s">
        <v>3</v>
      </c>
      <c r="DF699" t="s">
        <v>3</v>
      </c>
      <c r="DG699" t="s">
        <v>3</v>
      </c>
      <c r="DH699" t="s">
        <v>3</v>
      </c>
      <c r="DI699" t="s">
        <v>3</v>
      </c>
      <c r="DJ699" t="s">
        <v>3</v>
      </c>
      <c r="DK699" t="s">
        <v>3</v>
      </c>
      <c r="DL699" t="s">
        <v>3</v>
      </c>
      <c r="DM699" t="s">
        <v>3</v>
      </c>
      <c r="DN699">
        <v>0</v>
      </c>
      <c r="DO699">
        <v>0</v>
      </c>
      <c r="DP699">
        <v>1</v>
      </c>
      <c r="DQ699">
        <v>1</v>
      </c>
      <c r="DU699">
        <v>1010</v>
      </c>
      <c r="DV699" t="s">
        <v>180</v>
      </c>
      <c r="DW699" t="s">
        <v>180</v>
      </c>
      <c r="DX699">
        <v>1</v>
      </c>
      <c r="EE699">
        <v>55525620</v>
      </c>
      <c r="EF699">
        <v>0</v>
      </c>
      <c r="EG699" t="s">
        <v>220</v>
      </c>
      <c r="EH699">
        <v>0</v>
      </c>
      <c r="EI699" t="s">
        <v>3</v>
      </c>
      <c r="EJ699">
        <v>1</v>
      </c>
      <c r="EK699">
        <v>6001</v>
      </c>
      <c r="EL699" t="s">
        <v>221</v>
      </c>
      <c r="EM699" t="s">
        <v>220</v>
      </c>
      <c r="EO699" t="s">
        <v>3</v>
      </c>
      <c r="EQ699">
        <v>0</v>
      </c>
      <c r="ER699">
        <v>1916.67</v>
      </c>
      <c r="ES699">
        <v>1916.67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5</v>
      </c>
      <c r="FC699">
        <v>1</v>
      </c>
      <c r="FD699">
        <v>18</v>
      </c>
      <c r="FF699">
        <v>2300</v>
      </c>
      <c r="FQ699">
        <v>0</v>
      </c>
      <c r="FR699">
        <f>ROUND(IF(AND(BH699=3,BI699=3),P699,0),2)</f>
        <v>0</v>
      </c>
      <c r="FS699">
        <v>0</v>
      </c>
      <c r="FX699">
        <v>0</v>
      </c>
      <c r="FY699">
        <v>0</v>
      </c>
      <c r="GA699" t="s">
        <v>321</v>
      </c>
      <c r="GD699">
        <v>0</v>
      </c>
      <c r="GF699">
        <v>2107991217</v>
      </c>
      <c r="GG699">
        <v>2</v>
      </c>
      <c r="GH699">
        <v>3</v>
      </c>
      <c r="GI699">
        <v>-2</v>
      </c>
      <c r="GJ699">
        <v>0</v>
      </c>
      <c r="GK699">
        <f>ROUND(R699*(R12)/100,2)</f>
        <v>0</v>
      </c>
      <c r="GL699">
        <f>ROUND(IF(AND(BH699=3,BI699=3,FS699&lt;&gt;0),P699,0),2)</f>
        <v>0</v>
      </c>
      <c r="GM699">
        <f>ROUND(O699+X699+Y699+GK699,2)+GX699</f>
        <v>3833.34</v>
      </c>
      <c r="GN699">
        <f>IF(OR(BI699=0,BI699=1),ROUND(O699+X699+Y699+GK699,2),0)</f>
        <v>3833.34</v>
      </c>
      <c r="GO699">
        <f>IF(BI699=2,ROUND(O699+X699+Y699+GK699,2),0)</f>
        <v>0</v>
      </c>
      <c r="GP699">
        <f>IF(BI699=4,ROUND(O699+X699+Y699+GK699,2)+GX699,0)</f>
        <v>0</v>
      </c>
      <c r="GR699">
        <v>1</v>
      </c>
      <c r="GS699">
        <v>1</v>
      </c>
      <c r="GT699">
        <v>0</v>
      </c>
      <c r="GU699" t="s">
        <v>3</v>
      </c>
      <c r="GV699">
        <f>ROUND((GT699),6)</f>
        <v>0</v>
      </c>
      <c r="GW699">
        <v>1</v>
      </c>
      <c r="GX699">
        <f>ROUND(HC699*I699,2)</f>
        <v>0</v>
      </c>
      <c r="HA699">
        <v>0</v>
      </c>
      <c r="HB699">
        <v>0</v>
      </c>
      <c r="HC699">
        <f>GV699*GW699</f>
        <v>0</v>
      </c>
      <c r="IK699">
        <v>0</v>
      </c>
    </row>
    <row r="701" spans="1:245" x14ac:dyDescent="0.2">
      <c r="A701" s="2">
        <v>51</v>
      </c>
      <c r="B701" s="2">
        <f>B694</f>
        <v>1</v>
      </c>
      <c r="C701" s="2">
        <f>A694</f>
        <v>4</v>
      </c>
      <c r="D701" s="2">
        <f>ROW(A694)</f>
        <v>694</v>
      </c>
      <c r="E701" s="2"/>
      <c r="F701" s="2" t="str">
        <f>IF(F694&lt;&gt;"",F694,"")</f>
        <v>Новый раздел</v>
      </c>
      <c r="G701" s="2" t="str">
        <f>IF(G694&lt;&gt;"",G694,"")</f>
        <v>Установка урн</v>
      </c>
      <c r="H701" s="2">
        <v>0</v>
      </c>
      <c r="I701" s="2"/>
      <c r="J701" s="2"/>
      <c r="K701" s="2"/>
      <c r="L701" s="2"/>
      <c r="M701" s="2"/>
      <c r="N701" s="2"/>
      <c r="O701" s="2">
        <f t="shared" ref="O701:T701" si="375">ROUND(AB701,2)</f>
        <v>5500.41</v>
      </c>
      <c r="P701" s="2">
        <f t="shared" si="375"/>
        <v>5031.28</v>
      </c>
      <c r="Q701" s="2">
        <f t="shared" si="375"/>
        <v>0</v>
      </c>
      <c r="R701" s="2">
        <f t="shared" si="375"/>
        <v>0</v>
      </c>
      <c r="S701" s="2">
        <f t="shared" si="375"/>
        <v>469.13</v>
      </c>
      <c r="T701" s="2">
        <f t="shared" si="375"/>
        <v>0</v>
      </c>
      <c r="U701" s="2">
        <f>AH701</f>
        <v>2.488</v>
      </c>
      <c r="V701" s="2">
        <f>AI701</f>
        <v>0</v>
      </c>
      <c r="W701" s="2">
        <f>ROUND(AJ701,2)</f>
        <v>0</v>
      </c>
      <c r="X701" s="2">
        <f>ROUND(AK701,2)</f>
        <v>328.39</v>
      </c>
      <c r="Y701" s="2">
        <f>ROUND(AL701,2)</f>
        <v>46.91</v>
      </c>
      <c r="Z701" s="2"/>
      <c r="AA701" s="2"/>
      <c r="AB701" s="2">
        <f>ROUND(SUMIF(AA698:AA699,"=55574044",O698:O699),2)</f>
        <v>5500.41</v>
      </c>
      <c r="AC701" s="2">
        <f>ROUND(SUMIF(AA698:AA699,"=55574044",P698:P699),2)</f>
        <v>5031.28</v>
      </c>
      <c r="AD701" s="2">
        <f>ROUND(SUMIF(AA698:AA699,"=55574044",Q698:Q699),2)</f>
        <v>0</v>
      </c>
      <c r="AE701" s="2">
        <f>ROUND(SUMIF(AA698:AA699,"=55574044",R698:R699),2)</f>
        <v>0</v>
      </c>
      <c r="AF701" s="2">
        <f>ROUND(SUMIF(AA698:AA699,"=55574044",S698:S699),2)</f>
        <v>469.13</v>
      </c>
      <c r="AG701" s="2">
        <f>ROUND(SUMIF(AA698:AA699,"=55574044",T698:T699),2)</f>
        <v>0</v>
      </c>
      <c r="AH701" s="2">
        <f>SUMIF(AA698:AA699,"=55574044",U698:U699)</f>
        <v>2.488</v>
      </c>
      <c r="AI701" s="2">
        <f>SUMIF(AA698:AA699,"=55574044",V698:V699)</f>
        <v>0</v>
      </c>
      <c r="AJ701" s="2">
        <f>ROUND(SUMIF(AA698:AA699,"=55574044",W698:W699),2)</f>
        <v>0</v>
      </c>
      <c r="AK701" s="2">
        <f>ROUND(SUMIF(AA698:AA699,"=55574044",X698:X699),2)</f>
        <v>328.39</v>
      </c>
      <c r="AL701" s="2">
        <f>ROUND(SUMIF(AA698:AA699,"=55574044",Y698:Y699),2)</f>
        <v>46.91</v>
      </c>
      <c r="AM701" s="2"/>
      <c r="AN701" s="2"/>
      <c r="AO701" s="2">
        <f t="shared" ref="AO701:BC701" si="376">ROUND(BX701,2)</f>
        <v>0</v>
      </c>
      <c r="AP701" s="2">
        <f t="shared" si="376"/>
        <v>0</v>
      </c>
      <c r="AQ701" s="2">
        <f t="shared" si="376"/>
        <v>0</v>
      </c>
      <c r="AR701" s="2">
        <f t="shared" si="376"/>
        <v>5875.71</v>
      </c>
      <c r="AS701" s="2">
        <f t="shared" si="376"/>
        <v>3833.34</v>
      </c>
      <c r="AT701" s="2">
        <f t="shared" si="376"/>
        <v>0</v>
      </c>
      <c r="AU701" s="2">
        <f t="shared" si="376"/>
        <v>2042.37</v>
      </c>
      <c r="AV701" s="2">
        <f t="shared" si="376"/>
        <v>5031.28</v>
      </c>
      <c r="AW701" s="2">
        <f t="shared" si="376"/>
        <v>5031.28</v>
      </c>
      <c r="AX701" s="2">
        <f t="shared" si="376"/>
        <v>0</v>
      </c>
      <c r="AY701" s="2">
        <f t="shared" si="376"/>
        <v>5031.28</v>
      </c>
      <c r="AZ701" s="2">
        <f t="shared" si="376"/>
        <v>0</v>
      </c>
      <c r="BA701" s="2">
        <f t="shared" si="376"/>
        <v>0</v>
      </c>
      <c r="BB701" s="2">
        <f t="shared" si="376"/>
        <v>0</v>
      </c>
      <c r="BC701" s="2">
        <f t="shared" si="376"/>
        <v>0</v>
      </c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>
        <f>ROUND(SUMIF(AA698:AA699,"=55574044",FQ698:FQ699),2)</f>
        <v>0</v>
      </c>
      <c r="BY701" s="2">
        <f>ROUND(SUMIF(AA698:AA699,"=55574044",FR698:FR699),2)</f>
        <v>0</v>
      </c>
      <c r="BZ701" s="2">
        <f>ROUND(SUMIF(AA698:AA699,"=55574044",GL698:GL699),2)</f>
        <v>0</v>
      </c>
      <c r="CA701" s="2">
        <f>ROUND(SUMIF(AA698:AA699,"=55574044",GM698:GM699),2)</f>
        <v>5875.71</v>
      </c>
      <c r="CB701" s="2">
        <f>ROUND(SUMIF(AA698:AA699,"=55574044",GN698:GN699),2)</f>
        <v>3833.34</v>
      </c>
      <c r="CC701" s="2">
        <f>ROUND(SUMIF(AA698:AA699,"=55574044",GO698:GO699),2)</f>
        <v>0</v>
      </c>
      <c r="CD701" s="2">
        <f>ROUND(SUMIF(AA698:AA699,"=55574044",GP698:GP699),2)</f>
        <v>2042.37</v>
      </c>
      <c r="CE701" s="2">
        <f>AC701-BX701</f>
        <v>5031.28</v>
      </c>
      <c r="CF701" s="2">
        <f>AC701-BY701</f>
        <v>5031.28</v>
      </c>
      <c r="CG701" s="2">
        <f>BX701-BZ701</f>
        <v>0</v>
      </c>
      <c r="CH701" s="2">
        <f>AC701-BX701-BY701+BZ701</f>
        <v>5031.28</v>
      </c>
      <c r="CI701" s="2">
        <f>BY701-BZ701</f>
        <v>0</v>
      </c>
      <c r="CJ701" s="2">
        <f>ROUND(SUMIF(AA698:AA699,"=55574044",GX698:GX699),2)</f>
        <v>0</v>
      </c>
      <c r="CK701" s="2">
        <f>ROUND(SUMIF(AA698:AA699,"=55574044",GY698:GY699),2)</f>
        <v>0</v>
      </c>
      <c r="CL701" s="2">
        <f>ROUND(SUMIF(AA698:AA699,"=55574044",GZ698:GZ699),2)</f>
        <v>0</v>
      </c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>
        <v>0</v>
      </c>
    </row>
    <row r="703" spans="1:245" x14ac:dyDescent="0.2">
      <c r="A703" s="4">
        <v>50</v>
      </c>
      <c r="B703" s="4">
        <v>0</v>
      </c>
      <c r="C703" s="4">
        <v>0</v>
      </c>
      <c r="D703" s="4">
        <v>1</v>
      </c>
      <c r="E703" s="4">
        <v>201</v>
      </c>
      <c r="F703" s="4">
        <f>ROUND(Source!O701,O703)</f>
        <v>5500.41</v>
      </c>
      <c r="G703" s="4" t="s">
        <v>34</v>
      </c>
      <c r="H703" s="4" t="s">
        <v>35</v>
      </c>
      <c r="I703" s="4"/>
      <c r="J703" s="4"/>
      <c r="K703" s="4">
        <v>201</v>
      </c>
      <c r="L703" s="4">
        <v>1</v>
      </c>
      <c r="M703" s="4">
        <v>3</v>
      </c>
      <c r="N703" s="4" t="s">
        <v>3</v>
      </c>
      <c r="O703" s="4">
        <v>2</v>
      </c>
      <c r="P703" s="4"/>
      <c r="Q703" s="4"/>
      <c r="R703" s="4"/>
      <c r="S703" s="4"/>
      <c r="T703" s="4"/>
      <c r="U703" s="4"/>
      <c r="V703" s="4"/>
      <c r="W703" s="4"/>
    </row>
    <row r="704" spans="1:245" x14ac:dyDescent="0.2">
      <c r="A704" s="4">
        <v>50</v>
      </c>
      <c r="B704" s="4">
        <v>0</v>
      </c>
      <c r="C704" s="4">
        <v>0</v>
      </c>
      <c r="D704" s="4">
        <v>1</v>
      </c>
      <c r="E704" s="4">
        <v>202</v>
      </c>
      <c r="F704" s="4">
        <f>ROUND(Source!P701,O704)</f>
        <v>5031.28</v>
      </c>
      <c r="G704" s="4" t="s">
        <v>36</v>
      </c>
      <c r="H704" s="4" t="s">
        <v>37</v>
      </c>
      <c r="I704" s="4"/>
      <c r="J704" s="4"/>
      <c r="K704" s="4">
        <v>202</v>
      </c>
      <c r="L704" s="4">
        <v>2</v>
      </c>
      <c r="M704" s="4">
        <v>3</v>
      </c>
      <c r="N704" s="4" t="s">
        <v>3</v>
      </c>
      <c r="O704" s="4">
        <v>2</v>
      </c>
      <c r="P704" s="4"/>
      <c r="Q704" s="4"/>
      <c r="R704" s="4"/>
      <c r="S704" s="4"/>
      <c r="T704" s="4"/>
      <c r="U704" s="4"/>
      <c r="V704" s="4"/>
      <c r="W704" s="4"/>
    </row>
    <row r="705" spans="1:23" x14ac:dyDescent="0.2">
      <c r="A705" s="4">
        <v>50</v>
      </c>
      <c r="B705" s="4">
        <v>0</v>
      </c>
      <c r="C705" s="4">
        <v>0</v>
      </c>
      <c r="D705" s="4">
        <v>1</v>
      </c>
      <c r="E705" s="4">
        <v>222</v>
      </c>
      <c r="F705" s="4">
        <f>ROUND(Source!AO701,O705)</f>
        <v>0</v>
      </c>
      <c r="G705" s="4" t="s">
        <v>38</v>
      </c>
      <c r="H705" s="4" t="s">
        <v>39</v>
      </c>
      <c r="I705" s="4"/>
      <c r="J705" s="4"/>
      <c r="K705" s="4">
        <v>222</v>
      </c>
      <c r="L705" s="4">
        <v>3</v>
      </c>
      <c r="M705" s="4">
        <v>3</v>
      </c>
      <c r="N705" s="4" t="s">
        <v>3</v>
      </c>
      <c r="O705" s="4">
        <v>2</v>
      </c>
      <c r="P705" s="4"/>
      <c r="Q705" s="4"/>
      <c r="R705" s="4"/>
      <c r="S705" s="4"/>
      <c r="T705" s="4"/>
      <c r="U705" s="4"/>
      <c r="V705" s="4"/>
      <c r="W705" s="4"/>
    </row>
    <row r="706" spans="1:23" x14ac:dyDescent="0.2">
      <c r="A706" s="4">
        <v>50</v>
      </c>
      <c r="B706" s="4">
        <v>0</v>
      </c>
      <c r="C706" s="4">
        <v>0</v>
      </c>
      <c r="D706" s="4">
        <v>1</v>
      </c>
      <c r="E706" s="4">
        <v>225</v>
      </c>
      <c r="F706" s="4">
        <f>ROUND(Source!AV701,O706)</f>
        <v>5031.28</v>
      </c>
      <c r="G706" s="4" t="s">
        <v>40</v>
      </c>
      <c r="H706" s="4" t="s">
        <v>41</v>
      </c>
      <c r="I706" s="4"/>
      <c r="J706" s="4"/>
      <c r="K706" s="4">
        <v>225</v>
      </c>
      <c r="L706" s="4">
        <v>4</v>
      </c>
      <c r="M706" s="4">
        <v>3</v>
      </c>
      <c r="N706" s="4" t="s">
        <v>3</v>
      </c>
      <c r="O706" s="4">
        <v>2</v>
      </c>
      <c r="P706" s="4"/>
      <c r="Q706" s="4"/>
      <c r="R706" s="4"/>
      <c r="S706" s="4"/>
      <c r="T706" s="4"/>
      <c r="U706" s="4"/>
      <c r="V706" s="4"/>
      <c r="W706" s="4"/>
    </row>
    <row r="707" spans="1:23" x14ac:dyDescent="0.2">
      <c r="A707" s="4">
        <v>50</v>
      </c>
      <c r="B707" s="4">
        <v>0</v>
      </c>
      <c r="C707" s="4">
        <v>0</v>
      </c>
      <c r="D707" s="4">
        <v>1</v>
      </c>
      <c r="E707" s="4">
        <v>226</v>
      </c>
      <c r="F707" s="4">
        <f>ROUND(Source!AW701,O707)</f>
        <v>5031.28</v>
      </c>
      <c r="G707" s="4" t="s">
        <v>42</v>
      </c>
      <c r="H707" s="4" t="s">
        <v>43</v>
      </c>
      <c r="I707" s="4"/>
      <c r="J707" s="4"/>
      <c r="K707" s="4">
        <v>226</v>
      </c>
      <c r="L707" s="4">
        <v>5</v>
      </c>
      <c r="M707" s="4">
        <v>3</v>
      </c>
      <c r="N707" s="4" t="s">
        <v>3</v>
      </c>
      <c r="O707" s="4">
        <v>2</v>
      </c>
      <c r="P707" s="4"/>
      <c r="Q707" s="4"/>
      <c r="R707" s="4"/>
      <c r="S707" s="4"/>
      <c r="T707" s="4"/>
      <c r="U707" s="4"/>
      <c r="V707" s="4"/>
      <c r="W707" s="4"/>
    </row>
    <row r="708" spans="1:23" x14ac:dyDescent="0.2">
      <c r="A708" s="4">
        <v>50</v>
      </c>
      <c r="B708" s="4">
        <v>0</v>
      </c>
      <c r="C708" s="4">
        <v>0</v>
      </c>
      <c r="D708" s="4">
        <v>1</v>
      </c>
      <c r="E708" s="4">
        <v>227</v>
      </c>
      <c r="F708" s="4">
        <f>ROUND(Source!AX701,O708)</f>
        <v>0</v>
      </c>
      <c r="G708" s="4" t="s">
        <v>44</v>
      </c>
      <c r="H708" s="4" t="s">
        <v>45</v>
      </c>
      <c r="I708" s="4"/>
      <c r="J708" s="4"/>
      <c r="K708" s="4">
        <v>227</v>
      </c>
      <c r="L708" s="4">
        <v>6</v>
      </c>
      <c r="M708" s="4">
        <v>3</v>
      </c>
      <c r="N708" s="4" t="s">
        <v>3</v>
      </c>
      <c r="O708" s="4">
        <v>2</v>
      </c>
      <c r="P708" s="4"/>
      <c r="Q708" s="4"/>
      <c r="R708" s="4"/>
      <c r="S708" s="4"/>
      <c r="T708" s="4"/>
      <c r="U708" s="4"/>
      <c r="V708" s="4"/>
      <c r="W708" s="4"/>
    </row>
    <row r="709" spans="1:23" x14ac:dyDescent="0.2">
      <c r="A709" s="4">
        <v>50</v>
      </c>
      <c r="B709" s="4">
        <v>0</v>
      </c>
      <c r="C709" s="4">
        <v>0</v>
      </c>
      <c r="D709" s="4">
        <v>1</v>
      </c>
      <c r="E709" s="4">
        <v>228</v>
      </c>
      <c r="F709" s="4">
        <f>ROUND(Source!AY701,O709)</f>
        <v>5031.28</v>
      </c>
      <c r="G709" s="4" t="s">
        <v>46</v>
      </c>
      <c r="H709" s="4" t="s">
        <v>47</v>
      </c>
      <c r="I709" s="4"/>
      <c r="J709" s="4"/>
      <c r="K709" s="4">
        <v>228</v>
      </c>
      <c r="L709" s="4">
        <v>7</v>
      </c>
      <c r="M709" s="4">
        <v>3</v>
      </c>
      <c r="N709" s="4" t="s">
        <v>3</v>
      </c>
      <c r="O709" s="4">
        <v>2</v>
      </c>
      <c r="P709" s="4"/>
      <c r="Q709" s="4"/>
      <c r="R709" s="4"/>
      <c r="S709" s="4"/>
      <c r="T709" s="4"/>
      <c r="U709" s="4"/>
      <c r="V709" s="4"/>
      <c r="W709" s="4"/>
    </row>
    <row r="710" spans="1:23" x14ac:dyDescent="0.2">
      <c r="A710" s="4">
        <v>50</v>
      </c>
      <c r="B710" s="4">
        <v>0</v>
      </c>
      <c r="C710" s="4">
        <v>0</v>
      </c>
      <c r="D710" s="4">
        <v>1</v>
      </c>
      <c r="E710" s="4">
        <v>216</v>
      </c>
      <c r="F710" s="4">
        <f>ROUND(Source!AP701,O710)</f>
        <v>0</v>
      </c>
      <c r="G710" s="4" t="s">
        <v>48</v>
      </c>
      <c r="H710" s="4" t="s">
        <v>49</v>
      </c>
      <c r="I710" s="4"/>
      <c r="J710" s="4"/>
      <c r="K710" s="4">
        <v>216</v>
      </c>
      <c r="L710" s="4">
        <v>8</v>
      </c>
      <c r="M710" s="4">
        <v>3</v>
      </c>
      <c r="N710" s="4" t="s">
        <v>3</v>
      </c>
      <c r="O710" s="4">
        <v>2</v>
      </c>
      <c r="P710" s="4"/>
      <c r="Q710" s="4"/>
      <c r="R710" s="4"/>
      <c r="S710" s="4"/>
      <c r="T710" s="4"/>
      <c r="U710" s="4"/>
      <c r="V710" s="4"/>
      <c r="W710" s="4"/>
    </row>
    <row r="711" spans="1:23" x14ac:dyDescent="0.2">
      <c r="A711" s="4">
        <v>50</v>
      </c>
      <c r="B711" s="4">
        <v>0</v>
      </c>
      <c r="C711" s="4">
        <v>0</v>
      </c>
      <c r="D711" s="4">
        <v>1</v>
      </c>
      <c r="E711" s="4">
        <v>223</v>
      </c>
      <c r="F711" s="4">
        <f>ROUND(Source!AQ701,O711)</f>
        <v>0</v>
      </c>
      <c r="G711" s="4" t="s">
        <v>50</v>
      </c>
      <c r="H711" s="4" t="s">
        <v>51</v>
      </c>
      <c r="I711" s="4"/>
      <c r="J711" s="4"/>
      <c r="K711" s="4">
        <v>223</v>
      </c>
      <c r="L711" s="4">
        <v>9</v>
      </c>
      <c r="M711" s="4">
        <v>3</v>
      </c>
      <c r="N711" s="4" t="s">
        <v>3</v>
      </c>
      <c r="O711" s="4">
        <v>2</v>
      </c>
      <c r="P711" s="4"/>
      <c r="Q711" s="4"/>
      <c r="R711" s="4"/>
      <c r="S711" s="4"/>
      <c r="T711" s="4"/>
      <c r="U711" s="4"/>
      <c r="V711" s="4"/>
      <c r="W711" s="4"/>
    </row>
    <row r="712" spans="1:23" x14ac:dyDescent="0.2">
      <c r="A712" s="4">
        <v>50</v>
      </c>
      <c r="B712" s="4">
        <v>0</v>
      </c>
      <c r="C712" s="4">
        <v>0</v>
      </c>
      <c r="D712" s="4">
        <v>1</v>
      </c>
      <c r="E712" s="4">
        <v>229</v>
      </c>
      <c r="F712" s="4">
        <f>ROUND(Source!AZ701,O712)</f>
        <v>0</v>
      </c>
      <c r="G712" s="4" t="s">
        <v>52</v>
      </c>
      <c r="H712" s="4" t="s">
        <v>53</v>
      </c>
      <c r="I712" s="4"/>
      <c r="J712" s="4"/>
      <c r="K712" s="4">
        <v>229</v>
      </c>
      <c r="L712" s="4">
        <v>10</v>
      </c>
      <c r="M712" s="4">
        <v>3</v>
      </c>
      <c r="N712" s="4" t="s">
        <v>3</v>
      </c>
      <c r="O712" s="4">
        <v>2</v>
      </c>
      <c r="P712" s="4"/>
      <c r="Q712" s="4"/>
      <c r="R712" s="4"/>
      <c r="S712" s="4"/>
      <c r="T712" s="4"/>
      <c r="U712" s="4"/>
      <c r="V712" s="4"/>
      <c r="W712" s="4"/>
    </row>
    <row r="713" spans="1:23" x14ac:dyDescent="0.2">
      <c r="A713" s="4">
        <v>50</v>
      </c>
      <c r="B713" s="4">
        <v>0</v>
      </c>
      <c r="C713" s="4">
        <v>0</v>
      </c>
      <c r="D713" s="4">
        <v>1</v>
      </c>
      <c r="E713" s="4">
        <v>203</v>
      </c>
      <c r="F713" s="4">
        <f>ROUND(Source!Q701,O713)</f>
        <v>0</v>
      </c>
      <c r="G713" s="4" t="s">
        <v>54</v>
      </c>
      <c r="H713" s="4" t="s">
        <v>55</v>
      </c>
      <c r="I713" s="4"/>
      <c r="J713" s="4"/>
      <c r="K713" s="4">
        <v>203</v>
      </c>
      <c r="L713" s="4">
        <v>11</v>
      </c>
      <c r="M713" s="4">
        <v>3</v>
      </c>
      <c r="N713" s="4" t="s">
        <v>3</v>
      </c>
      <c r="O713" s="4">
        <v>2</v>
      </c>
      <c r="P713" s="4"/>
      <c r="Q713" s="4"/>
      <c r="R713" s="4"/>
      <c r="S713" s="4"/>
      <c r="T713" s="4"/>
      <c r="U713" s="4"/>
      <c r="V713" s="4"/>
      <c r="W713" s="4"/>
    </row>
    <row r="714" spans="1:23" x14ac:dyDescent="0.2">
      <c r="A714" s="4">
        <v>50</v>
      </c>
      <c r="B714" s="4">
        <v>0</v>
      </c>
      <c r="C714" s="4">
        <v>0</v>
      </c>
      <c r="D714" s="4">
        <v>1</v>
      </c>
      <c r="E714" s="4">
        <v>231</v>
      </c>
      <c r="F714" s="4">
        <f>ROUND(Source!BB701,O714)</f>
        <v>0</v>
      </c>
      <c r="G714" s="4" t="s">
        <v>56</v>
      </c>
      <c r="H714" s="4" t="s">
        <v>57</v>
      </c>
      <c r="I714" s="4"/>
      <c r="J714" s="4"/>
      <c r="K714" s="4">
        <v>231</v>
      </c>
      <c r="L714" s="4">
        <v>12</v>
      </c>
      <c r="M714" s="4">
        <v>3</v>
      </c>
      <c r="N714" s="4" t="s">
        <v>3</v>
      </c>
      <c r="O714" s="4">
        <v>2</v>
      </c>
      <c r="P714" s="4"/>
      <c r="Q714" s="4"/>
      <c r="R714" s="4"/>
      <c r="S714" s="4"/>
      <c r="T714" s="4"/>
      <c r="U714" s="4"/>
      <c r="V714" s="4"/>
      <c r="W714" s="4"/>
    </row>
    <row r="715" spans="1:23" x14ac:dyDescent="0.2">
      <c r="A715" s="4">
        <v>50</v>
      </c>
      <c r="B715" s="4">
        <v>0</v>
      </c>
      <c r="C715" s="4">
        <v>0</v>
      </c>
      <c r="D715" s="4">
        <v>1</v>
      </c>
      <c r="E715" s="4">
        <v>204</v>
      </c>
      <c r="F715" s="4">
        <f>ROUND(Source!R701,O715)</f>
        <v>0</v>
      </c>
      <c r="G715" s="4" t="s">
        <v>58</v>
      </c>
      <c r="H715" s="4" t="s">
        <v>59</v>
      </c>
      <c r="I715" s="4"/>
      <c r="J715" s="4"/>
      <c r="K715" s="4">
        <v>204</v>
      </c>
      <c r="L715" s="4">
        <v>13</v>
      </c>
      <c r="M715" s="4">
        <v>3</v>
      </c>
      <c r="N715" s="4" t="s">
        <v>3</v>
      </c>
      <c r="O715" s="4">
        <v>2</v>
      </c>
      <c r="P715" s="4"/>
      <c r="Q715" s="4"/>
      <c r="R715" s="4"/>
      <c r="S715" s="4"/>
      <c r="T715" s="4"/>
      <c r="U715" s="4"/>
      <c r="V715" s="4"/>
      <c r="W715" s="4"/>
    </row>
    <row r="716" spans="1:23" x14ac:dyDescent="0.2">
      <c r="A716" s="4">
        <v>50</v>
      </c>
      <c r="B716" s="4">
        <v>0</v>
      </c>
      <c r="C716" s="4">
        <v>0</v>
      </c>
      <c r="D716" s="4">
        <v>1</v>
      </c>
      <c r="E716" s="4">
        <v>205</v>
      </c>
      <c r="F716" s="4">
        <f>ROUND(Source!S701,O716)</f>
        <v>469.13</v>
      </c>
      <c r="G716" s="4" t="s">
        <v>60</v>
      </c>
      <c r="H716" s="4" t="s">
        <v>61</v>
      </c>
      <c r="I716" s="4"/>
      <c r="J716" s="4"/>
      <c r="K716" s="4">
        <v>205</v>
      </c>
      <c r="L716" s="4">
        <v>14</v>
      </c>
      <c r="M716" s="4">
        <v>3</v>
      </c>
      <c r="N716" s="4" t="s">
        <v>3</v>
      </c>
      <c r="O716" s="4">
        <v>2</v>
      </c>
      <c r="P716" s="4"/>
      <c r="Q716" s="4"/>
      <c r="R716" s="4"/>
      <c r="S716" s="4"/>
      <c r="T716" s="4"/>
      <c r="U716" s="4"/>
      <c r="V716" s="4"/>
      <c r="W716" s="4"/>
    </row>
    <row r="717" spans="1:23" x14ac:dyDescent="0.2">
      <c r="A717" s="4">
        <v>50</v>
      </c>
      <c r="B717" s="4">
        <v>0</v>
      </c>
      <c r="C717" s="4">
        <v>0</v>
      </c>
      <c r="D717" s="4">
        <v>1</v>
      </c>
      <c r="E717" s="4">
        <v>232</v>
      </c>
      <c r="F717" s="4">
        <f>ROUND(Source!BC701,O717)</f>
        <v>0</v>
      </c>
      <c r="G717" s="4" t="s">
        <v>62</v>
      </c>
      <c r="H717" s="4" t="s">
        <v>63</v>
      </c>
      <c r="I717" s="4"/>
      <c r="J717" s="4"/>
      <c r="K717" s="4">
        <v>232</v>
      </c>
      <c r="L717" s="4">
        <v>15</v>
      </c>
      <c r="M717" s="4">
        <v>3</v>
      </c>
      <c r="N717" s="4" t="s">
        <v>3</v>
      </c>
      <c r="O717" s="4">
        <v>2</v>
      </c>
      <c r="P717" s="4"/>
      <c r="Q717" s="4"/>
      <c r="R717" s="4"/>
      <c r="S717" s="4"/>
      <c r="T717" s="4"/>
      <c r="U717" s="4"/>
      <c r="V717" s="4"/>
      <c r="W717" s="4"/>
    </row>
    <row r="718" spans="1:23" x14ac:dyDescent="0.2">
      <c r="A718" s="4">
        <v>50</v>
      </c>
      <c r="B718" s="4">
        <v>0</v>
      </c>
      <c r="C718" s="4">
        <v>0</v>
      </c>
      <c r="D718" s="4">
        <v>1</v>
      </c>
      <c r="E718" s="4">
        <v>214</v>
      </c>
      <c r="F718" s="4">
        <f>ROUND(Source!AS701,O718)</f>
        <v>3833.34</v>
      </c>
      <c r="G718" s="4" t="s">
        <v>64</v>
      </c>
      <c r="H718" s="4" t="s">
        <v>65</v>
      </c>
      <c r="I718" s="4"/>
      <c r="J718" s="4"/>
      <c r="K718" s="4">
        <v>214</v>
      </c>
      <c r="L718" s="4">
        <v>16</v>
      </c>
      <c r="M718" s="4">
        <v>3</v>
      </c>
      <c r="N718" s="4" t="s">
        <v>3</v>
      </c>
      <c r="O718" s="4">
        <v>2</v>
      </c>
      <c r="P718" s="4"/>
      <c r="Q718" s="4"/>
      <c r="R718" s="4"/>
      <c r="S718" s="4"/>
      <c r="T718" s="4"/>
      <c r="U718" s="4"/>
      <c r="V718" s="4"/>
      <c r="W718" s="4"/>
    </row>
    <row r="719" spans="1:23" x14ac:dyDescent="0.2">
      <c r="A719" s="4">
        <v>50</v>
      </c>
      <c r="B719" s="4">
        <v>0</v>
      </c>
      <c r="C719" s="4">
        <v>0</v>
      </c>
      <c r="D719" s="4">
        <v>1</v>
      </c>
      <c r="E719" s="4">
        <v>215</v>
      </c>
      <c r="F719" s="4">
        <f>ROUND(Source!AT701,O719)</f>
        <v>0</v>
      </c>
      <c r="G719" s="4" t="s">
        <v>66</v>
      </c>
      <c r="H719" s="4" t="s">
        <v>67</v>
      </c>
      <c r="I719" s="4"/>
      <c r="J719" s="4"/>
      <c r="K719" s="4">
        <v>215</v>
      </c>
      <c r="L719" s="4">
        <v>17</v>
      </c>
      <c r="M719" s="4">
        <v>3</v>
      </c>
      <c r="N719" s="4" t="s">
        <v>3</v>
      </c>
      <c r="O719" s="4">
        <v>2</v>
      </c>
      <c r="P719" s="4"/>
      <c r="Q719" s="4"/>
      <c r="R719" s="4"/>
      <c r="S719" s="4"/>
      <c r="T719" s="4"/>
      <c r="U719" s="4"/>
      <c r="V719" s="4"/>
      <c r="W719" s="4"/>
    </row>
    <row r="720" spans="1:23" x14ac:dyDescent="0.2">
      <c r="A720" s="4">
        <v>50</v>
      </c>
      <c r="B720" s="4">
        <v>0</v>
      </c>
      <c r="C720" s="4">
        <v>0</v>
      </c>
      <c r="D720" s="4">
        <v>1</v>
      </c>
      <c r="E720" s="4">
        <v>217</v>
      </c>
      <c r="F720" s="4">
        <f>ROUND(Source!AU701,O720)</f>
        <v>2042.37</v>
      </c>
      <c r="G720" s="4" t="s">
        <v>68</v>
      </c>
      <c r="H720" s="4" t="s">
        <v>69</v>
      </c>
      <c r="I720" s="4"/>
      <c r="J720" s="4"/>
      <c r="K720" s="4">
        <v>217</v>
      </c>
      <c r="L720" s="4">
        <v>18</v>
      </c>
      <c r="M720" s="4">
        <v>3</v>
      </c>
      <c r="N720" s="4" t="s">
        <v>3</v>
      </c>
      <c r="O720" s="4">
        <v>2</v>
      </c>
      <c r="P720" s="4"/>
      <c r="Q720" s="4"/>
      <c r="R720" s="4"/>
      <c r="S720" s="4"/>
      <c r="T720" s="4"/>
      <c r="U720" s="4"/>
      <c r="V720" s="4"/>
      <c r="W720" s="4"/>
    </row>
    <row r="721" spans="1:206" x14ac:dyDescent="0.2">
      <c r="A721" s="4">
        <v>50</v>
      </c>
      <c r="B721" s="4">
        <v>0</v>
      </c>
      <c r="C721" s="4">
        <v>0</v>
      </c>
      <c r="D721" s="4">
        <v>1</v>
      </c>
      <c r="E721" s="4">
        <v>230</v>
      </c>
      <c r="F721" s="4">
        <f>ROUND(Source!BA701,O721)</f>
        <v>0</v>
      </c>
      <c r="G721" s="4" t="s">
        <v>70</v>
      </c>
      <c r="H721" s="4" t="s">
        <v>71</v>
      </c>
      <c r="I721" s="4"/>
      <c r="J721" s="4"/>
      <c r="K721" s="4">
        <v>230</v>
      </c>
      <c r="L721" s="4">
        <v>19</v>
      </c>
      <c r="M721" s="4">
        <v>3</v>
      </c>
      <c r="N721" s="4" t="s">
        <v>3</v>
      </c>
      <c r="O721" s="4">
        <v>2</v>
      </c>
      <c r="P721" s="4"/>
      <c r="Q721" s="4"/>
      <c r="R721" s="4"/>
      <c r="S721" s="4"/>
      <c r="T721" s="4"/>
      <c r="U721" s="4"/>
      <c r="V721" s="4"/>
      <c r="W721" s="4"/>
    </row>
    <row r="722" spans="1:206" x14ac:dyDescent="0.2">
      <c r="A722" s="4">
        <v>50</v>
      </c>
      <c r="B722" s="4">
        <v>0</v>
      </c>
      <c r="C722" s="4">
        <v>0</v>
      </c>
      <c r="D722" s="4">
        <v>1</v>
      </c>
      <c r="E722" s="4">
        <v>206</v>
      </c>
      <c r="F722" s="4">
        <f>ROUND(Source!T701,O722)</f>
        <v>0</v>
      </c>
      <c r="G722" s="4" t="s">
        <v>72</v>
      </c>
      <c r="H722" s="4" t="s">
        <v>73</v>
      </c>
      <c r="I722" s="4"/>
      <c r="J722" s="4"/>
      <c r="K722" s="4">
        <v>206</v>
      </c>
      <c r="L722" s="4">
        <v>20</v>
      </c>
      <c r="M722" s="4">
        <v>3</v>
      </c>
      <c r="N722" s="4" t="s">
        <v>3</v>
      </c>
      <c r="O722" s="4">
        <v>2</v>
      </c>
      <c r="P722" s="4"/>
      <c r="Q722" s="4"/>
      <c r="R722" s="4"/>
      <c r="S722" s="4"/>
      <c r="T722" s="4"/>
      <c r="U722" s="4"/>
      <c r="V722" s="4"/>
      <c r="W722" s="4"/>
    </row>
    <row r="723" spans="1:206" x14ac:dyDescent="0.2">
      <c r="A723" s="4">
        <v>50</v>
      </c>
      <c r="B723" s="4">
        <v>0</v>
      </c>
      <c r="C723" s="4">
        <v>0</v>
      </c>
      <c r="D723" s="4">
        <v>1</v>
      </c>
      <c r="E723" s="4">
        <v>207</v>
      </c>
      <c r="F723" s="4">
        <f>Source!U701</f>
        <v>2.488</v>
      </c>
      <c r="G723" s="4" t="s">
        <v>74</v>
      </c>
      <c r="H723" s="4" t="s">
        <v>75</v>
      </c>
      <c r="I723" s="4"/>
      <c r="J723" s="4"/>
      <c r="K723" s="4">
        <v>207</v>
      </c>
      <c r="L723" s="4">
        <v>21</v>
      </c>
      <c r="M723" s="4">
        <v>3</v>
      </c>
      <c r="N723" s="4" t="s">
        <v>3</v>
      </c>
      <c r="O723" s="4">
        <v>-1</v>
      </c>
      <c r="P723" s="4"/>
      <c r="Q723" s="4"/>
      <c r="R723" s="4"/>
      <c r="S723" s="4"/>
      <c r="T723" s="4"/>
      <c r="U723" s="4"/>
      <c r="V723" s="4"/>
      <c r="W723" s="4"/>
    </row>
    <row r="724" spans="1:206" x14ac:dyDescent="0.2">
      <c r="A724" s="4">
        <v>50</v>
      </c>
      <c r="B724" s="4">
        <v>0</v>
      </c>
      <c r="C724" s="4">
        <v>0</v>
      </c>
      <c r="D724" s="4">
        <v>1</v>
      </c>
      <c r="E724" s="4">
        <v>208</v>
      </c>
      <c r="F724" s="4">
        <f>Source!V701</f>
        <v>0</v>
      </c>
      <c r="G724" s="4" t="s">
        <v>76</v>
      </c>
      <c r="H724" s="4" t="s">
        <v>77</v>
      </c>
      <c r="I724" s="4"/>
      <c r="J724" s="4"/>
      <c r="K724" s="4">
        <v>208</v>
      </c>
      <c r="L724" s="4">
        <v>22</v>
      </c>
      <c r="M724" s="4">
        <v>3</v>
      </c>
      <c r="N724" s="4" t="s">
        <v>3</v>
      </c>
      <c r="O724" s="4">
        <v>-1</v>
      </c>
      <c r="P724" s="4"/>
      <c r="Q724" s="4"/>
      <c r="R724" s="4"/>
      <c r="S724" s="4"/>
      <c r="T724" s="4"/>
      <c r="U724" s="4"/>
      <c r="V724" s="4"/>
      <c r="W724" s="4"/>
    </row>
    <row r="725" spans="1:206" x14ac:dyDescent="0.2">
      <c r="A725" s="4">
        <v>50</v>
      </c>
      <c r="B725" s="4">
        <v>0</v>
      </c>
      <c r="C725" s="4">
        <v>0</v>
      </c>
      <c r="D725" s="4">
        <v>1</v>
      </c>
      <c r="E725" s="4">
        <v>209</v>
      </c>
      <c r="F725" s="4">
        <f>ROUND(Source!W701,O725)</f>
        <v>0</v>
      </c>
      <c r="G725" s="4" t="s">
        <v>78</v>
      </c>
      <c r="H725" s="4" t="s">
        <v>79</v>
      </c>
      <c r="I725" s="4"/>
      <c r="J725" s="4"/>
      <c r="K725" s="4">
        <v>209</v>
      </c>
      <c r="L725" s="4">
        <v>23</v>
      </c>
      <c r="M725" s="4">
        <v>3</v>
      </c>
      <c r="N725" s="4" t="s">
        <v>3</v>
      </c>
      <c r="O725" s="4">
        <v>2</v>
      </c>
      <c r="P725" s="4"/>
      <c r="Q725" s="4"/>
      <c r="R725" s="4"/>
      <c r="S725" s="4"/>
      <c r="T725" s="4"/>
      <c r="U725" s="4"/>
      <c r="V725" s="4"/>
      <c r="W725" s="4"/>
    </row>
    <row r="726" spans="1:206" x14ac:dyDescent="0.2">
      <c r="A726" s="4">
        <v>50</v>
      </c>
      <c r="B726" s="4">
        <v>0</v>
      </c>
      <c r="C726" s="4">
        <v>0</v>
      </c>
      <c r="D726" s="4">
        <v>1</v>
      </c>
      <c r="E726" s="4">
        <v>210</v>
      </c>
      <c r="F726" s="4">
        <f>ROUND(Source!X701,O726)</f>
        <v>328.39</v>
      </c>
      <c r="G726" s="4" t="s">
        <v>80</v>
      </c>
      <c r="H726" s="4" t="s">
        <v>81</v>
      </c>
      <c r="I726" s="4"/>
      <c r="J726" s="4"/>
      <c r="K726" s="4">
        <v>210</v>
      </c>
      <c r="L726" s="4">
        <v>24</v>
      </c>
      <c r="M726" s="4">
        <v>3</v>
      </c>
      <c r="N726" s="4" t="s">
        <v>3</v>
      </c>
      <c r="O726" s="4">
        <v>2</v>
      </c>
      <c r="P726" s="4"/>
      <c r="Q726" s="4"/>
      <c r="R726" s="4"/>
      <c r="S726" s="4"/>
      <c r="T726" s="4"/>
      <c r="U726" s="4"/>
      <c r="V726" s="4"/>
      <c r="W726" s="4"/>
    </row>
    <row r="727" spans="1:206" x14ac:dyDescent="0.2">
      <c r="A727" s="4">
        <v>50</v>
      </c>
      <c r="B727" s="4">
        <v>0</v>
      </c>
      <c r="C727" s="4">
        <v>0</v>
      </c>
      <c r="D727" s="4">
        <v>1</v>
      </c>
      <c r="E727" s="4">
        <v>211</v>
      </c>
      <c r="F727" s="4">
        <f>ROUND(Source!Y701,O727)</f>
        <v>46.91</v>
      </c>
      <c r="G727" s="4" t="s">
        <v>82</v>
      </c>
      <c r="H727" s="4" t="s">
        <v>83</v>
      </c>
      <c r="I727" s="4"/>
      <c r="J727" s="4"/>
      <c r="K727" s="4">
        <v>211</v>
      </c>
      <c r="L727" s="4">
        <v>25</v>
      </c>
      <c r="M727" s="4">
        <v>3</v>
      </c>
      <c r="N727" s="4" t="s">
        <v>3</v>
      </c>
      <c r="O727" s="4">
        <v>2</v>
      </c>
      <c r="P727" s="4"/>
      <c r="Q727" s="4"/>
      <c r="R727" s="4"/>
      <c r="S727" s="4"/>
      <c r="T727" s="4"/>
      <c r="U727" s="4"/>
      <c r="V727" s="4"/>
      <c r="W727" s="4"/>
    </row>
    <row r="728" spans="1:206" x14ac:dyDescent="0.2">
      <c r="A728" s="4">
        <v>50</v>
      </c>
      <c r="B728" s="4">
        <v>0</v>
      </c>
      <c r="C728" s="4">
        <v>0</v>
      </c>
      <c r="D728" s="4">
        <v>1</v>
      </c>
      <c r="E728" s="4">
        <v>224</v>
      </c>
      <c r="F728" s="4">
        <f>ROUND(Source!AR701,O728)</f>
        <v>5875.71</v>
      </c>
      <c r="G728" s="4" t="s">
        <v>84</v>
      </c>
      <c r="H728" s="4" t="s">
        <v>85</v>
      </c>
      <c r="I728" s="4"/>
      <c r="J728" s="4"/>
      <c r="K728" s="4">
        <v>224</v>
      </c>
      <c r="L728" s="4">
        <v>26</v>
      </c>
      <c r="M728" s="4">
        <v>3</v>
      </c>
      <c r="N728" s="4" t="s">
        <v>3</v>
      </c>
      <c r="O728" s="4">
        <v>2</v>
      </c>
      <c r="P728" s="4"/>
      <c r="Q728" s="4"/>
      <c r="R728" s="4"/>
      <c r="S728" s="4"/>
      <c r="T728" s="4"/>
      <c r="U728" s="4"/>
      <c r="V728" s="4"/>
      <c r="W728" s="4"/>
    </row>
    <row r="729" spans="1:206" x14ac:dyDescent="0.2">
      <c r="A729" s="4">
        <v>50</v>
      </c>
      <c r="B729" s="4">
        <v>1</v>
      </c>
      <c r="C729" s="4">
        <v>0</v>
      </c>
      <c r="D729" s="4">
        <v>2</v>
      </c>
      <c r="E729" s="4">
        <v>0</v>
      </c>
      <c r="F729" s="4">
        <f>ROUND(F728*0.2,O729)</f>
        <v>1175.1400000000001</v>
      </c>
      <c r="G729" s="4" t="s">
        <v>86</v>
      </c>
      <c r="H729" s="4" t="s">
        <v>87</v>
      </c>
      <c r="I729" s="4"/>
      <c r="J729" s="4"/>
      <c r="K729" s="4">
        <v>212</v>
      </c>
      <c r="L729" s="4">
        <v>27</v>
      </c>
      <c r="M729" s="4">
        <v>0</v>
      </c>
      <c r="N729" s="4" t="s">
        <v>3</v>
      </c>
      <c r="O729" s="4">
        <v>2</v>
      </c>
      <c r="P729" s="4"/>
      <c r="Q729" s="4"/>
      <c r="R729" s="4"/>
      <c r="S729" s="4"/>
      <c r="T729" s="4"/>
      <c r="U729" s="4"/>
      <c r="V729" s="4"/>
      <c r="W729" s="4"/>
    </row>
    <row r="730" spans="1:206" x14ac:dyDescent="0.2">
      <c r="A730" s="4">
        <v>50</v>
      </c>
      <c r="B730" s="4">
        <v>1</v>
      </c>
      <c r="C730" s="4">
        <v>0</v>
      </c>
      <c r="D730" s="4">
        <v>2</v>
      </c>
      <c r="E730" s="4">
        <v>0</v>
      </c>
      <c r="F730" s="4">
        <f>ROUND(F729+F728,O730)</f>
        <v>7050.85</v>
      </c>
      <c r="G730" s="4" t="s">
        <v>88</v>
      </c>
      <c r="H730" s="4" t="s">
        <v>88</v>
      </c>
      <c r="I730" s="4"/>
      <c r="J730" s="4"/>
      <c r="K730" s="4">
        <v>212</v>
      </c>
      <c r="L730" s="4">
        <v>28</v>
      </c>
      <c r="M730" s="4">
        <v>0</v>
      </c>
      <c r="N730" s="4" t="s">
        <v>3</v>
      </c>
      <c r="O730" s="4">
        <v>2</v>
      </c>
      <c r="P730" s="4"/>
      <c r="Q730" s="4"/>
      <c r="R730" s="4"/>
      <c r="S730" s="4"/>
      <c r="T730" s="4"/>
      <c r="U730" s="4"/>
      <c r="V730" s="4"/>
      <c r="W730" s="4"/>
    </row>
    <row r="732" spans="1:206" x14ac:dyDescent="0.2">
      <c r="A732" s="2">
        <v>51</v>
      </c>
      <c r="B732" s="2">
        <f>B397</f>
        <v>1</v>
      </c>
      <c r="C732" s="2">
        <f>A397</f>
        <v>3</v>
      </c>
      <c r="D732" s="2">
        <f>ROW(A397)</f>
        <v>397</v>
      </c>
      <c r="E732" s="2"/>
      <c r="F732" s="2" t="str">
        <f>IF(F397&lt;&gt;"",F397,"")</f>
        <v>Автозаводская ул., д.5</v>
      </c>
      <c r="G732" s="2" t="str">
        <f>IF(G397&lt;&gt;"",G397,"")</f>
        <v>Автозаводская ул., д.5</v>
      </c>
      <c r="H732" s="2">
        <v>0</v>
      </c>
      <c r="I732" s="2"/>
      <c r="J732" s="2"/>
      <c r="K732" s="2"/>
      <c r="L732" s="2"/>
      <c r="M732" s="2"/>
      <c r="N732" s="2"/>
      <c r="O732" s="2">
        <f t="shared" ref="O732:T732" si="377">ROUND(O410+O450+O495+O535+O625+O663+O701+AB732,2)</f>
        <v>3599535.69</v>
      </c>
      <c r="P732" s="2">
        <f t="shared" si="377"/>
        <v>3245053.23</v>
      </c>
      <c r="Q732" s="2">
        <f t="shared" si="377"/>
        <v>134823.94</v>
      </c>
      <c r="R732" s="2">
        <f t="shared" si="377"/>
        <v>64525.35</v>
      </c>
      <c r="S732" s="2">
        <f t="shared" si="377"/>
        <v>219658.52</v>
      </c>
      <c r="T732" s="2">
        <f t="shared" si="377"/>
        <v>0</v>
      </c>
      <c r="U732" s="2">
        <f>U410+U450+U495+U535+U625+U663+U701+AH732</f>
        <v>1098.5543809999999</v>
      </c>
      <c r="V732" s="2">
        <f>V410+V450+V495+V535+V625+V663+V701+AI732</f>
        <v>0</v>
      </c>
      <c r="W732" s="2">
        <f>ROUND(W410+W450+W495+W535+W625+W663+W701+AJ732,2)</f>
        <v>0</v>
      </c>
      <c r="X732" s="2">
        <f>ROUND(X410+X450+X495+X535+X625+X663+X701+AK732,2)</f>
        <v>153760.95999999999</v>
      </c>
      <c r="Y732" s="2">
        <f>ROUND(Y410+Y450+Y495+Y535+Y625+Y663+Y701+AL732,2)</f>
        <v>21965.86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>
        <f t="shared" ref="AO732:BC732" si="378">ROUND(AO410+AO450+AO495+AO535+AO625+AO663+AO701+BX732,2)</f>
        <v>0</v>
      </c>
      <c r="AP732" s="2">
        <f t="shared" si="378"/>
        <v>0</v>
      </c>
      <c r="AQ732" s="2">
        <f t="shared" si="378"/>
        <v>0</v>
      </c>
      <c r="AR732" s="2">
        <f t="shared" si="378"/>
        <v>3844760.02</v>
      </c>
      <c r="AS732" s="2">
        <f t="shared" si="378"/>
        <v>1138241.68</v>
      </c>
      <c r="AT732" s="2">
        <f t="shared" si="378"/>
        <v>0</v>
      </c>
      <c r="AU732" s="2">
        <f t="shared" si="378"/>
        <v>2706518.34</v>
      </c>
      <c r="AV732" s="2">
        <f t="shared" si="378"/>
        <v>3245053.23</v>
      </c>
      <c r="AW732" s="2">
        <f t="shared" si="378"/>
        <v>3245053.23</v>
      </c>
      <c r="AX732" s="2">
        <f t="shared" si="378"/>
        <v>0</v>
      </c>
      <c r="AY732" s="2">
        <f t="shared" si="378"/>
        <v>3245053.23</v>
      </c>
      <c r="AZ732" s="2">
        <f t="shared" si="378"/>
        <v>0</v>
      </c>
      <c r="BA732" s="2">
        <f t="shared" si="378"/>
        <v>0</v>
      </c>
      <c r="BB732" s="2">
        <f t="shared" si="378"/>
        <v>0</v>
      </c>
      <c r="BC732" s="2">
        <f t="shared" si="378"/>
        <v>0</v>
      </c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>
        <v>0</v>
      </c>
    </row>
    <row r="734" spans="1:206" x14ac:dyDescent="0.2">
      <c r="A734" s="4">
        <v>50</v>
      </c>
      <c r="B734" s="4">
        <v>0</v>
      </c>
      <c r="C734" s="4">
        <v>0</v>
      </c>
      <c r="D734" s="4">
        <v>1</v>
      </c>
      <c r="E734" s="4">
        <v>201</v>
      </c>
      <c r="F734" s="4">
        <f>ROUND(Source!O732,O734)</f>
        <v>3599535.69</v>
      </c>
      <c r="G734" s="4" t="s">
        <v>34</v>
      </c>
      <c r="H734" s="4" t="s">
        <v>35</v>
      </c>
      <c r="I734" s="4"/>
      <c r="J734" s="4"/>
      <c r="K734" s="4">
        <v>201</v>
      </c>
      <c r="L734" s="4">
        <v>1</v>
      </c>
      <c r="M734" s="4">
        <v>3</v>
      </c>
      <c r="N734" s="4" t="s">
        <v>3</v>
      </c>
      <c r="O734" s="4">
        <v>2</v>
      </c>
      <c r="P734" s="4"/>
      <c r="Q734" s="4"/>
      <c r="R734" s="4"/>
      <c r="S734" s="4"/>
      <c r="T734" s="4"/>
      <c r="U734" s="4"/>
      <c r="V734" s="4"/>
      <c r="W734" s="4"/>
    </row>
    <row r="735" spans="1:206" x14ac:dyDescent="0.2">
      <c r="A735" s="4">
        <v>50</v>
      </c>
      <c r="B735" s="4">
        <v>0</v>
      </c>
      <c r="C735" s="4">
        <v>0</v>
      </c>
      <c r="D735" s="4">
        <v>1</v>
      </c>
      <c r="E735" s="4">
        <v>202</v>
      </c>
      <c r="F735" s="4">
        <f>ROUND(Source!P732,O735)</f>
        <v>3245053.23</v>
      </c>
      <c r="G735" s="4" t="s">
        <v>36</v>
      </c>
      <c r="H735" s="4" t="s">
        <v>37</v>
      </c>
      <c r="I735" s="4"/>
      <c r="J735" s="4"/>
      <c r="K735" s="4">
        <v>202</v>
      </c>
      <c r="L735" s="4">
        <v>2</v>
      </c>
      <c r="M735" s="4">
        <v>3</v>
      </c>
      <c r="N735" s="4" t="s">
        <v>3</v>
      </c>
      <c r="O735" s="4">
        <v>2</v>
      </c>
      <c r="P735" s="4"/>
      <c r="Q735" s="4"/>
      <c r="R735" s="4"/>
      <c r="S735" s="4"/>
      <c r="T735" s="4"/>
      <c r="U735" s="4"/>
      <c r="V735" s="4"/>
      <c r="W735" s="4"/>
    </row>
    <row r="736" spans="1:206" x14ac:dyDescent="0.2">
      <c r="A736" s="4">
        <v>50</v>
      </c>
      <c r="B736" s="4">
        <v>0</v>
      </c>
      <c r="C736" s="4">
        <v>0</v>
      </c>
      <c r="D736" s="4">
        <v>1</v>
      </c>
      <c r="E736" s="4">
        <v>222</v>
      </c>
      <c r="F736" s="4">
        <f>ROUND(Source!AO732,O736)</f>
        <v>0</v>
      </c>
      <c r="G736" s="4" t="s">
        <v>38</v>
      </c>
      <c r="H736" s="4" t="s">
        <v>39</v>
      </c>
      <c r="I736" s="4"/>
      <c r="J736" s="4"/>
      <c r="K736" s="4">
        <v>222</v>
      </c>
      <c r="L736" s="4">
        <v>3</v>
      </c>
      <c r="M736" s="4">
        <v>3</v>
      </c>
      <c r="N736" s="4" t="s">
        <v>3</v>
      </c>
      <c r="O736" s="4">
        <v>2</v>
      </c>
      <c r="P736" s="4"/>
      <c r="Q736" s="4"/>
      <c r="R736" s="4"/>
      <c r="S736" s="4"/>
      <c r="T736" s="4"/>
      <c r="U736" s="4"/>
      <c r="V736" s="4"/>
      <c r="W736" s="4"/>
    </row>
    <row r="737" spans="1:23" x14ac:dyDescent="0.2">
      <c r="A737" s="4">
        <v>50</v>
      </c>
      <c r="B737" s="4">
        <v>0</v>
      </c>
      <c r="C737" s="4">
        <v>0</v>
      </c>
      <c r="D737" s="4">
        <v>1</v>
      </c>
      <c r="E737" s="4">
        <v>225</v>
      </c>
      <c r="F737" s="4">
        <f>ROUND(Source!AV732,O737)</f>
        <v>3245053.23</v>
      </c>
      <c r="G737" s="4" t="s">
        <v>40</v>
      </c>
      <c r="H737" s="4" t="s">
        <v>41</v>
      </c>
      <c r="I737" s="4"/>
      <c r="J737" s="4"/>
      <c r="K737" s="4">
        <v>225</v>
      </c>
      <c r="L737" s="4">
        <v>4</v>
      </c>
      <c r="M737" s="4">
        <v>3</v>
      </c>
      <c r="N737" s="4" t="s">
        <v>3</v>
      </c>
      <c r="O737" s="4">
        <v>2</v>
      </c>
      <c r="P737" s="4"/>
      <c r="Q737" s="4"/>
      <c r="R737" s="4"/>
      <c r="S737" s="4"/>
      <c r="T737" s="4"/>
      <c r="U737" s="4"/>
      <c r="V737" s="4"/>
      <c r="W737" s="4"/>
    </row>
    <row r="738" spans="1:23" x14ac:dyDescent="0.2">
      <c r="A738" s="4">
        <v>50</v>
      </c>
      <c r="B738" s="4">
        <v>0</v>
      </c>
      <c r="C738" s="4">
        <v>0</v>
      </c>
      <c r="D738" s="4">
        <v>1</v>
      </c>
      <c r="E738" s="4">
        <v>226</v>
      </c>
      <c r="F738" s="4">
        <f>ROUND(Source!AW732,O738)</f>
        <v>3245053.23</v>
      </c>
      <c r="G738" s="4" t="s">
        <v>42</v>
      </c>
      <c r="H738" s="4" t="s">
        <v>43</v>
      </c>
      <c r="I738" s="4"/>
      <c r="J738" s="4"/>
      <c r="K738" s="4">
        <v>226</v>
      </c>
      <c r="L738" s="4">
        <v>5</v>
      </c>
      <c r="M738" s="4">
        <v>3</v>
      </c>
      <c r="N738" s="4" t="s">
        <v>3</v>
      </c>
      <c r="O738" s="4">
        <v>2</v>
      </c>
      <c r="P738" s="4"/>
      <c r="Q738" s="4"/>
      <c r="R738" s="4"/>
      <c r="S738" s="4"/>
      <c r="T738" s="4"/>
      <c r="U738" s="4"/>
      <c r="V738" s="4"/>
      <c r="W738" s="4"/>
    </row>
    <row r="739" spans="1:23" x14ac:dyDescent="0.2">
      <c r="A739" s="4">
        <v>50</v>
      </c>
      <c r="B739" s="4">
        <v>0</v>
      </c>
      <c r="C739" s="4">
        <v>0</v>
      </c>
      <c r="D739" s="4">
        <v>1</v>
      </c>
      <c r="E739" s="4">
        <v>227</v>
      </c>
      <c r="F739" s="4">
        <f>ROUND(Source!AX732,O739)</f>
        <v>0</v>
      </c>
      <c r="G739" s="4" t="s">
        <v>44</v>
      </c>
      <c r="H739" s="4" t="s">
        <v>45</v>
      </c>
      <c r="I739" s="4"/>
      <c r="J739" s="4"/>
      <c r="K739" s="4">
        <v>227</v>
      </c>
      <c r="L739" s="4">
        <v>6</v>
      </c>
      <c r="M739" s="4">
        <v>3</v>
      </c>
      <c r="N739" s="4" t="s">
        <v>3</v>
      </c>
      <c r="O739" s="4">
        <v>2</v>
      </c>
      <c r="P739" s="4"/>
      <c r="Q739" s="4"/>
      <c r="R739" s="4"/>
      <c r="S739" s="4"/>
      <c r="T739" s="4"/>
      <c r="U739" s="4"/>
      <c r="V739" s="4"/>
      <c r="W739" s="4"/>
    </row>
    <row r="740" spans="1:23" x14ac:dyDescent="0.2">
      <c r="A740" s="4">
        <v>50</v>
      </c>
      <c r="B740" s="4">
        <v>0</v>
      </c>
      <c r="C740" s="4">
        <v>0</v>
      </c>
      <c r="D740" s="4">
        <v>1</v>
      </c>
      <c r="E740" s="4">
        <v>228</v>
      </c>
      <c r="F740" s="4">
        <f>ROUND(Source!AY732,O740)</f>
        <v>3245053.23</v>
      </c>
      <c r="G740" s="4" t="s">
        <v>46</v>
      </c>
      <c r="H740" s="4" t="s">
        <v>47</v>
      </c>
      <c r="I740" s="4"/>
      <c r="J740" s="4"/>
      <c r="K740" s="4">
        <v>228</v>
      </c>
      <c r="L740" s="4">
        <v>7</v>
      </c>
      <c r="M740" s="4">
        <v>3</v>
      </c>
      <c r="N740" s="4" t="s">
        <v>3</v>
      </c>
      <c r="O740" s="4">
        <v>2</v>
      </c>
      <c r="P740" s="4"/>
      <c r="Q740" s="4"/>
      <c r="R740" s="4"/>
      <c r="S740" s="4"/>
      <c r="T740" s="4"/>
      <c r="U740" s="4"/>
      <c r="V740" s="4"/>
      <c r="W740" s="4"/>
    </row>
    <row r="741" spans="1:23" x14ac:dyDescent="0.2">
      <c r="A741" s="4">
        <v>50</v>
      </c>
      <c r="B741" s="4">
        <v>0</v>
      </c>
      <c r="C741" s="4">
        <v>0</v>
      </c>
      <c r="D741" s="4">
        <v>1</v>
      </c>
      <c r="E741" s="4">
        <v>216</v>
      </c>
      <c r="F741" s="4">
        <f>ROUND(Source!AP732,O741)</f>
        <v>0</v>
      </c>
      <c r="G741" s="4" t="s">
        <v>48</v>
      </c>
      <c r="H741" s="4" t="s">
        <v>49</v>
      </c>
      <c r="I741" s="4"/>
      <c r="J741" s="4"/>
      <c r="K741" s="4">
        <v>216</v>
      </c>
      <c r="L741" s="4">
        <v>8</v>
      </c>
      <c r="M741" s="4">
        <v>3</v>
      </c>
      <c r="N741" s="4" t="s">
        <v>3</v>
      </c>
      <c r="O741" s="4">
        <v>2</v>
      </c>
      <c r="P741" s="4"/>
      <c r="Q741" s="4"/>
      <c r="R741" s="4"/>
      <c r="S741" s="4"/>
      <c r="T741" s="4"/>
      <c r="U741" s="4"/>
      <c r="V741" s="4"/>
      <c r="W741" s="4"/>
    </row>
    <row r="742" spans="1:23" x14ac:dyDescent="0.2">
      <c r="A742" s="4">
        <v>50</v>
      </c>
      <c r="B742" s="4">
        <v>0</v>
      </c>
      <c r="C742" s="4">
        <v>0</v>
      </c>
      <c r="D742" s="4">
        <v>1</v>
      </c>
      <c r="E742" s="4">
        <v>223</v>
      </c>
      <c r="F742" s="4">
        <f>ROUND(Source!AQ732,O742)</f>
        <v>0</v>
      </c>
      <c r="G742" s="4" t="s">
        <v>50</v>
      </c>
      <c r="H742" s="4" t="s">
        <v>51</v>
      </c>
      <c r="I742" s="4"/>
      <c r="J742" s="4"/>
      <c r="K742" s="4">
        <v>223</v>
      </c>
      <c r="L742" s="4">
        <v>9</v>
      </c>
      <c r="M742" s="4">
        <v>3</v>
      </c>
      <c r="N742" s="4" t="s">
        <v>3</v>
      </c>
      <c r="O742" s="4">
        <v>2</v>
      </c>
      <c r="P742" s="4"/>
      <c r="Q742" s="4"/>
      <c r="R742" s="4"/>
      <c r="S742" s="4"/>
      <c r="T742" s="4"/>
      <c r="U742" s="4"/>
      <c r="V742" s="4"/>
      <c r="W742" s="4"/>
    </row>
    <row r="743" spans="1:23" x14ac:dyDescent="0.2">
      <c r="A743" s="4">
        <v>50</v>
      </c>
      <c r="B743" s="4">
        <v>0</v>
      </c>
      <c r="C743" s="4">
        <v>0</v>
      </c>
      <c r="D743" s="4">
        <v>1</v>
      </c>
      <c r="E743" s="4">
        <v>229</v>
      </c>
      <c r="F743" s="4">
        <f>ROUND(Source!AZ732,O743)</f>
        <v>0</v>
      </c>
      <c r="G743" s="4" t="s">
        <v>52</v>
      </c>
      <c r="H743" s="4" t="s">
        <v>53</v>
      </c>
      <c r="I743" s="4"/>
      <c r="J743" s="4"/>
      <c r="K743" s="4">
        <v>229</v>
      </c>
      <c r="L743" s="4">
        <v>10</v>
      </c>
      <c r="M743" s="4">
        <v>3</v>
      </c>
      <c r="N743" s="4" t="s">
        <v>3</v>
      </c>
      <c r="O743" s="4">
        <v>2</v>
      </c>
      <c r="P743" s="4"/>
      <c r="Q743" s="4"/>
      <c r="R743" s="4"/>
      <c r="S743" s="4"/>
      <c r="T743" s="4"/>
      <c r="U743" s="4"/>
      <c r="V743" s="4"/>
      <c r="W743" s="4"/>
    </row>
    <row r="744" spans="1:23" x14ac:dyDescent="0.2">
      <c r="A744" s="4">
        <v>50</v>
      </c>
      <c r="B744" s="4">
        <v>0</v>
      </c>
      <c r="C744" s="4">
        <v>0</v>
      </c>
      <c r="D744" s="4">
        <v>1</v>
      </c>
      <c r="E744" s="4">
        <v>203</v>
      </c>
      <c r="F744" s="4">
        <f>ROUND(Source!Q732,O744)</f>
        <v>134823.94</v>
      </c>
      <c r="G744" s="4" t="s">
        <v>54</v>
      </c>
      <c r="H744" s="4" t="s">
        <v>55</v>
      </c>
      <c r="I744" s="4"/>
      <c r="J744" s="4"/>
      <c r="K744" s="4">
        <v>203</v>
      </c>
      <c r="L744" s="4">
        <v>11</v>
      </c>
      <c r="M744" s="4">
        <v>3</v>
      </c>
      <c r="N744" s="4" t="s">
        <v>3</v>
      </c>
      <c r="O744" s="4">
        <v>2</v>
      </c>
      <c r="P744" s="4"/>
      <c r="Q744" s="4"/>
      <c r="R744" s="4"/>
      <c r="S744" s="4"/>
      <c r="T744" s="4"/>
      <c r="U744" s="4"/>
      <c r="V744" s="4"/>
      <c r="W744" s="4"/>
    </row>
    <row r="745" spans="1:23" x14ac:dyDescent="0.2">
      <c r="A745" s="4">
        <v>50</v>
      </c>
      <c r="B745" s="4">
        <v>0</v>
      </c>
      <c r="C745" s="4">
        <v>0</v>
      </c>
      <c r="D745" s="4">
        <v>1</v>
      </c>
      <c r="E745" s="4">
        <v>231</v>
      </c>
      <c r="F745" s="4">
        <f>ROUND(Source!BB732,O745)</f>
        <v>0</v>
      </c>
      <c r="G745" s="4" t="s">
        <v>56</v>
      </c>
      <c r="H745" s="4" t="s">
        <v>57</v>
      </c>
      <c r="I745" s="4"/>
      <c r="J745" s="4"/>
      <c r="K745" s="4">
        <v>231</v>
      </c>
      <c r="L745" s="4">
        <v>12</v>
      </c>
      <c r="M745" s="4">
        <v>3</v>
      </c>
      <c r="N745" s="4" t="s">
        <v>3</v>
      </c>
      <c r="O745" s="4">
        <v>2</v>
      </c>
      <c r="P745" s="4"/>
      <c r="Q745" s="4"/>
      <c r="R745" s="4"/>
      <c r="S745" s="4"/>
      <c r="T745" s="4"/>
      <c r="U745" s="4"/>
      <c r="V745" s="4"/>
      <c r="W745" s="4"/>
    </row>
    <row r="746" spans="1:23" x14ac:dyDescent="0.2">
      <c r="A746" s="4">
        <v>50</v>
      </c>
      <c r="B746" s="4">
        <v>0</v>
      </c>
      <c r="C746" s="4">
        <v>0</v>
      </c>
      <c r="D746" s="4">
        <v>1</v>
      </c>
      <c r="E746" s="4">
        <v>204</v>
      </c>
      <c r="F746" s="4">
        <f>ROUND(Source!R732,O746)</f>
        <v>64525.35</v>
      </c>
      <c r="G746" s="4" t="s">
        <v>58</v>
      </c>
      <c r="H746" s="4" t="s">
        <v>59</v>
      </c>
      <c r="I746" s="4"/>
      <c r="J746" s="4"/>
      <c r="K746" s="4">
        <v>204</v>
      </c>
      <c r="L746" s="4">
        <v>13</v>
      </c>
      <c r="M746" s="4">
        <v>3</v>
      </c>
      <c r="N746" s="4" t="s">
        <v>3</v>
      </c>
      <c r="O746" s="4">
        <v>2</v>
      </c>
      <c r="P746" s="4"/>
      <c r="Q746" s="4"/>
      <c r="R746" s="4"/>
      <c r="S746" s="4"/>
      <c r="T746" s="4"/>
      <c r="U746" s="4"/>
      <c r="V746" s="4"/>
      <c r="W746" s="4"/>
    </row>
    <row r="747" spans="1:23" x14ac:dyDescent="0.2">
      <c r="A747" s="4">
        <v>50</v>
      </c>
      <c r="B747" s="4">
        <v>0</v>
      </c>
      <c r="C747" s="4">
        <v>0</v>
      </c>
      <c r="D747" s="4">
        <v>1</v>
      </c>
      <c r="E747" s="4">
        <v>205</v>
      </c>
      <c r="F747" s="4">
        <f>ROUND(Source!S732,O747)</f>
        <v>219658.52</v>
      </c>
      <c r="G747" s="4" t="s">
        <v>60</v>
      </c>
      <c r="H747" s="4" t="s">
        <v>61</v>
      </c>
      <c r="I747" s="4"/>
      <c r="J747" s="4"/>
      <c r="K747" s="4">
        <v>205</v>
      </c>
      <c r="L747" s="4">
        <v>14</v>
      </c>
      <c r="M747" s="4">
        <v>3</v>
      </c>
      <c r="N747" s="4" t="s">
        <v>3</v>
      </c>
      <c r="O747" s="4">
        <v>2</v>
      </c>
      <c r="P747" s="4"/>
      <c r="Q747" s="4"/>
      <c r="R747" s="4"/>
      <c r="S747" s="4"/>
      <c r="T747" s="4"/>
      <c r="U747" s="4"/>
      <c r="V747" s="4"/>
      <c r="W747" s="4"/>
    </row>
    <row r="748" spans="1:23" x14ac:dyDescent="0.2">
      <c r="A748" s="4">
        <v>50</v>
      </c>
      <c r="B748" s="4">
        <v>0</v>
      </c>
      <c r="C748" s="4">
        <v>0</v>
      </c>
      <c r="D748" s="4">
        <v>1</v>
      </c>
      <c r="E748" s="4">
        <v>232</v>
      </c>
      <c r="F748" s="4">
        <f>ROUND(Source!BC732,O748)</f>
        <v>0</v>
      </c>
      <c r="G748" s="4" t="s">
        <v>62</v>
      </c>
      <c r="H748" s="4" t="s">
        <v>63</v>
      </c>
      <c r="I748" s="4"/>
      <c r="J748" s="4"/>
      <c r="K748" s="4">
        <v>232</v>
      </c>
      <c r="L748" s="4">
        <v>15</v>
      </c>
      <c r="M748" s="4">
        <v>3</v>
      </c>
      <c r="N748" s="4" t="s">
        <v>3</v>
      </c>
      <c r="O748" s="4">
        <v>2</v>
      </c>
      <c r="P748" s="4"/>
      <c r="Q748" s="4"/>
      <c r="R748" s="4"/>
      <c r="S748" s="4"/>
      <c r="T748" s="4"/>
      <c r="U748" s="4"/>
      <c r="V748" s="4"/>
      <c r="W748" s="4"/>
    </row>
    <row r="749" spans="1:23" x14ac:dyDescent="0.2">
      <c r="A749" s="4">
        <v>50</v>
      </c>
      <c r="B749" s="4">
        <v>0</v>
      </c>
      <c r="C749" s="4">
        <v>0</v>
      </c>
      <c r="D749" s="4">
        <v>1</v>
      </c>
      <c r="E749" s="4">
        <v>214</v>
      </c>
      <c r="F749" s="4">
        <f>ROUND(Source!AS732,O749)</f>
        <v>1138241.68</v>
      </c>
      <c r="G749" s="4" t="s">
        <v>64</v>
      </c>
      <c r="H749" s="4" t="s">
        <v>65</v>
      </c>
      <c r="I749" s="4"/>
      <c r="J749" s="4"/>
      <c r="K749" s="4">
        <v>214</v>
      </c>
      <c r="L749" s="4">
        <v>16</v>
      </c>
      <c r="M749" s="4">
        <v>3</v>
      </c>
      <c r="N749" s="4" t="s">
        <v>3</v>
      </c>
      <c r="O749" s="4">
        <v>2</v>
      </c>
      <c r="P749" s="4"/>
      <c r="Q749" s="4"/>
      <c r="R749" s="4"/>
      <c r="S749" s="4"/>
      <c r="T749" s="4"/>
      <c r="U749" s="4"/>
      <c r="V749" s="4"/>
      <c r="W749" s="4"/>
    </row>
    <row r="750" spans="1:23" x14ac:dyDescent="0.2">
      <c r="A750" s="4">
        <v>50</v>
      </c>
      <c r="B750" s="4">
        <v>0</v>
      </c>
      <c r="C750" s="4">
        <v>0</v>
      </c>
      <c r="D750" s="4">
        <v>1</v>
      </c>
      <c r="E750" s="4">
        <v>215</v>
      </c>
      <c r="F750" s="4">
        <f>ROUND(Source!AT732,O750)</f>
        <v>0</v>
      </c>
      <c r="G750" s="4" t="s">
        <v>66</v>
      </c>
      <c r="H750" s="4" t="s">
        <v>67</v>
      </c>
      <c r="I750" s="4"/>
      <c r="J750" s="4"/>
      <c r="K750" s="4">
        <v>215</v>
      </c>
      <c r="L750" s="4">
        <v>17</v>
      </c>
      <c r="M750" s="4">
        <v>3</v>
      </c>
      <c r="N750" s="4" t="s">
        <v>3</v>
      </c>
      <c r="O750" s="4">
        <v>2</v>
      </c>
      <c r="P750" s="4"/>
      <c r="Q750" s="4"/>
      <c r="R750" s="4"/>
      <c r="S750" s="4"/>
      <c r="T750" s="4"/>
      <c r="U750" s="4"/>
      <c r="V750" s="4"/>
      <c r="W750" s="4"/>
    </row>
    <row r="751" spans="1:23" x14ac:dyDescent="0.2">
      <c r="A751" s="4">
        <v>50</v>
      </c>
      <c r="B751" s="4">
        <v>0</v>
      </c>
      <c r="C751" s="4">
        <v>0</v>
      </c>
      <c r="D751" s="4">
        <v>1</v>
      </c>
      <c r="E751" s="4">
        <v>217</v>
      </c>
      <c r="F751" s="4">
        <f>ROUND(Source!AU732,O751)</f>
        <v>2706518.34</v>
      </c>
      <c r="G751" s="4" t="s">
        <v>68</v>
      </c>
      <c r="H751" s="4" t="s">
        <v>69</v>
      </c>
      <c r="I751" s="4"/>
      <c r="J751" s="4"/>
      <c r="K751" s="4">
        <v>217</v>
      </c>
      <c r="L751" s="4">
        <v>18</v>
      </c>
      <c r="M751" s="4">
        <v>3</v>
      </c>
      <c r="N751" s="4" t="s">
        <v>3</v>
      </c>
      <c r="O751" s="4">
        <v>2</v>
      </c>
      <c r="P751" s="4"/>
      <c r="Q751" s="4"/>
      <c r="R751" s="4"/>
      <c r="S751" s="4"/>
      <c r="T751" s="4"/>
      <c r="U751" s="4"/>
      <c r="V751" s="4"/>
      <c r="W751" s="4"/>
    </row>
    <row r="752" spans="1:23" x14ac:dyDescent="0.2">
      <c r="A752" s="4">
        <v>50</v>
      </c>
      <c r="B752" s="4">
        <v>0</v>
      </c>
      <c r="C752" s="4">
        <v>0</v>
      </c>
      <c r="D752" s="4">
        <v>1</v>
      </c>
      <c r="E752" s="4">
        <v>230</v>
      </c>
      <c r="F752" s="4">
        <f>ROUND(Source!BA732,O752)</f>
        <v>0</v>
      </c>
      <c r="G752" s="4" t="s">
        <v>70</v>
      </c>
      <c r="H752" s="4" t="s">
        <v>71</v>
      </c>
      <c r="I752" s="4"/>
      <c r="J752" s="4"/>
      <c r="K752" s="4">
        <v>230</v>
      </c>
      <c r="L752" s="4">
        <v>19</v>
      </c>
      <c r="M752" s="4">
        <v>3</v>
      </c>
      <c r="N752" s="4" t="s">
        <v>3</v>
      </c>
      <c r="O752" s="4">
        <v>2</v>
      </c>
      <c r="P752" s="4"/>
      <c r="Q752" s="4"/>
      <c r="R752" s="4"/>
      <c r="S752" s="4"/>
      <c r="T752" s="4"/>
      <c r="U752" s="4"/>
      <c r="V752" s="4"/>
      <c r="W752" s="4"/>
    </row>
    <row r="753" spans="1:206" x14ac:dyDescent="0.2">
      <c r="A753" s="4">
        <v>50</v>
      </c>
      <c r="B753" s="4">
        <v>0</v>
      </c>
      <c r="C753" s="4">
        <v>0</v>
      </c>
      <c r="D753" s="4">
        <v>1</v>
      </c>
      <c r="E753" s="4">
        <v>206</v>
      </c>
      <c r="F753" s="4">
        <f>ROUND(Source!T732,O753)</f>
        <v>0</v>
      </c>
      <c r="G753" s="4" t="s">
        <v>72</v>
      </c>
      <c r="H753" s="4" t="s">
        <v>73</v>
      </c>
      <c r="I753" s="4"/>
      <c r="J753" s="4"/>
      <c r="K753" s="4">
        <v>206</v>
      </c>
      <c r="L753" s="4">
        <v>20</v>
      </c>
      <c r="M753" s="4">
        <v>3</v>
      </c>
      <c r="N753" s="4" t="s">
        <v>3</v>
      </c>
      <c r="O753" s="4">
        <v>2</v>
      </c>
      <c r="P753" s="4"/>
      <c r="Q753" s="4"/>
      <c r="R753" s="4"/>
      <c r="S753" s="4"/>
      <c r="T753" s="4"/>
      <c r="U753" s="4"/>
      <c r="V753" s="4"/>
      <c r="W753" s="4"/>
    </row>
    <row r="754" spans="1:206" x14ac:dyDescent="0.2">
      <c r="A754" s="4">
        <v>50</v>
      </c>
      <c r="B754" s="4">
        <v>0</v>
      </c>
      <c r="C754" s="4">
        <v>0</v>
      </c>
      <c r="D754" s="4">
        <v>1</v>
      </c>
      <c r="E754" s="4">
        <v>207</v>
      </c>
      <c r="F754" s="4">
        <f>Source!U732</f>
        <v>1098.5543809999999</v>
      </c>
      <c r="G754" s="4" t="s">
        <v>74</v>
      </c>
      <c r="H754" s="4" t="s">
        <v>75</v>
      </c>
      <c r="I754" s="4"/>
      <c r="J754" s="4"/>
      <c r="K754" s="4">
        <v>207</v>
      </c>
      <c r="L754" s="4">
        <v>21</v>
      </c>
      <c r="M754" s="4">
        <v>3</v>
      </c>
      <c r="N754" s="4" t="s">
        <v>3</v>
      </c>
      <c r="O754" s="4">
        <v>-1</v>
      </c>
      <c r="P754" s="4"/>
      <c r="Q754" s="4"/>
      <c r="R754" s="4"/>
      <c r="S754" s="4"/>
      <c r="T754" s="4"/>
      <c r="U754" s="4"/>
      <c r="V754" s="4"/>
      <c r="W754" s="4"/>
    </row>
    <row r="755" spans="1:206" x14ac:dyDescent="0.2">
      <c r="A755" s="4">
        <v>50</v>
      </c>
      <c r="B755" s="4">
        <v>0</v>
      </c>
      <c r="C755" s="4">
        <v>0</v>
      </c>
      <c r="D755" s="4">
        <v>1</v>
      </c>
      <c r="E755" s="4">
        <v>208</v>
      </c>
      <c r="F755" s="4">
        <f>Source!V732</f>
        <v>0</v>
      </c>
      <c r="G755" s="4" t="s">
        <v>76</v>
      </c>
      <c r="H755" s="4" t="s">
        <v>77</v>
      </c>
      <c r="I755" s="4"/>
      <c r="J755" s="4"/>
      <c r="K755" s="4">
        <v>208</v>
      </c>
      <c r="L755" s="4">
        <v>22</v>
      </c>
      <c r="M755" s="4">
        <v>3</v>
      </c>
      <c r="N755" s="4" t="s">
        <v>3</v>
      </c>
      <c r="O755" s="4">
        <v>-1</v>
      </c>
      <c r="P755" s="4"/>
      <c r="Q755" s="4"/>
      <c r="R755" s="4"/>
      <c r="S755" s="4"/>
      <c r="T755" s="4"/>
      <c r="U755" s="4"/>
      <c r="V755" s="4"/>
      <c r="W755" s="4"/>
    </row>
    <row r="756" spans="1:206" x14ac:dyDescent="0.2">
      <c r="A756" s="4">
        <v>50</v>
      </c>
      <c r="B756" s="4">
        <v>0</v>
      </c>
      <c r="C756" s="4">
        <v>0</v>
      </c>
      <c r="D756" s="4">
        <v>1</v>
      </c>
      <c r="E756" s="4">
        <v>209</v>
      </c>
      <c r="F756" s="4">
        <f>ROUND(Source!W732,O756)</f>
        <v>0</v>
      </c>
      <c r="G756" s="4" t="s">
        <v>78</v>
      </c>
      <c r="H756" s="4" t="s">
        <v>79</v>
      </c>
      <c r="I756" s="4"/>
      <c r="J756" s="4"/>
      <c r="K756" s="4">
        <v>209</v>
      </c>
      <c r="L756" s="4">
        <v>23</v>
      </c>
      <c r="M756" s="4">
        <v>3</v>
      </c>
      <c r="N756" s="4" t="s">
        <v>3</v>
      </c>
      <c r="O756" s="4">
        <v>2</v>
      </c>
      <c r="P756" s="4"/>
      <c r="Q756" s="4"/>
      <c r="R756" s="4"/>
      <c r="S756" s="4"/>
      <c r="T756" s="4"/>
      <c r="U756" s="4"/>
      <c r="V756" s="4"/>
      <c r="W756" s="4"/>
    </row>
    <row r="757" spans="1:206" x14ac:dyDescent="0.2">
      <c r="A757" s="4">
        <v>50</v>
      </c>
      <c r="B757" s="4">
        <v>0</v>
      </c>
      <c r="C757" s="4">
        <v>0</v>
      </c>
      <c r="D757" s="4">
        <v>1</v>
      </c>
      <c r="E757" s="4">
        <v>210</v>
      </c>
      <c r="F757" s="4">
        <f>ROUND(Source!X732,O757)</f>
        <v>153760.95999999999</v>
      </c>
      <c r="G757" s="4" t="s">
        <v>80</v>
      </c>
      <c r="H757" s="4" t="s">
        <v>81</v>
      </c>
      <c r="I757" s="4"/>
      <c r="J757" s="4"/>
      <c r="K757" s="4">
        <v>210</v>
      </c>
      <c r="L757" s="4">
        <v>24</v>
      </c>
      <c r="M757" s="4">
        <v>3</v>
      </c>
      <c r="N757" s="4" t="s">
        <v>3</v>
      </c>
      <c r="O757" s="4">
        <v>2</v>
      </c>
      <c r="P757" s="4"/>
      <c r="Q757" s="4"/>
      <c r="R757" s="4"/>
      <c r="S757" s="4"/>
      <c r="T757" s="4"/>
      <c r="U757" s="4"/>
      <c r="V757" s="4"/>
      <c r="W757" s="4"/>
    </row>
    <row r="758" spans="1:206" x14ac:dyDescent="0.2">
      <c r="A758" s="4">
        <v>50</v>
      </c>
      <c r="B758" s="4">
        <v>0</v>
      </c>
      <c r="C758" s="4">
        <v>0</v>
      </c>
      <c r="D758" s="4">
        <v>1</v>
      </c>
      <c r="E758" s="4">
        <v>211</v>
      </c>
      <c r="F758" s="4">
        <f>ROUND(Source!Y732,O758)</f>
        <v>21965.86</v>
      </c>
      <c r="G758" s="4" t="s">
        <v>82</v>
      </c>
      <c r="H758" s="4" t="s">
        <v>83</v>
      </c>
      <c r="I758" s="4"/>
      <c r="J758" s="4"/>
      <c r="K758" s="4">
        <v>211</v>
      </c>
      <c r="L758" s="4">
        <v>25</v>
      </c>
      <c r="M758" s="4">
        <v>3</v>
      </c>
      <c r="N758" s="4" t="s">
        <v>3</v>
      </c>
      <c r="O758" s="4">
        <v>2</v>
      </c>
      <c r="P758" s="4"/>
      <c r="Q758" s="4"/>
      <c r="R758" s="4"/>
      <c r="S758" s="4"/>
      <c r="T758" s="4"/>
      <c r="U758" s="4"/>
      <c r="V758" s="4"/>
      <c r="W758" s="4"/>
    </row>
    <row r="759" spans="1:206" x14ac:dyDescent="0.2">
      <c r="A759" s="4">
        <v>50</v>
      </c>
      <c r="B759" s="4">
        <v>0</v>
      </c>
      <c r="C759" s="4">
        <v>0</v>
      </c>
      <c r="D759" s="4">
        <v>1</v>
      </c>
      <c r="E759" s="4">
        <v>224</v>
      </c>
      <c r="F759" s="4">
        <f>ROUND(Source!AR732,O759)</f>
        <v>3844760.02</v>
      </c>
      <c r="G759" s="4" t="s">
        <v>84</v>
      </c>
      <c r="H759" s="4" t="s">
        <v>85</v>
      </c>
      <c r="I759" s="4"/>
      <c r="J759" s="4"/>
      <c r="K759" s="4">
        <v>224</v>
      </c>
      <c r="L759" s="4">
        <v>26</v>
      </c>
      <c r="M759" s="4">
        <v>3</v>
      </c>
      <c r="N759" s="4" t="s">
        <v>3</v>
      </c>
      <c r="O759" s="4">
        <v>2</v>
      </c>
      <c r="P759" s="4"/>
      <c r="Q759" s="4"/>
      <c r="R759" s="4"/>
      <c r="S759" s="4"/>
      <c r="T759" s="4"/>
      <c r="U759" s="4"/>
      <c r="V759" s="4"/>
      <c r="W759" s="4"/>
    </row>
    <row r="760" spans="1:206" x14ac:dyDescent="0.2">
      <c r="A760" s="4">
        <v>50</v>
      </c>
      <c r="B760" s="4">
        <v>1</v>
      </c>
      <c r="C760" s="4">
        <v>0</v>
      </c>
      <c r="D760" s="4">
        <v>2</v>
      </c>
      <c r="E760" s="4">
        <v>0</v>
      </c>
      <c r="F760" s="4">
        <f>ROUND(F759*0.2,O760)</f>
        <v>768952</v>
      </c>
      <c r="G760" s="4" t="s">
        <v>86</v>
      </c>
      <c r="H760" s="4" t="s">
        <v>87</v>
      </c>
      <c r="I760" s="4"/>
      <c r="J760" s="4"/>
      <c r="K760" s="4">
        <v>212</v>
      </c>
      <c r="L760" s="4">
        <v>27</v>
      </c>
      <c r="M760" s="4">
        <v>0</v>
      </c>
      <c r="N760" s="4" t="s">
        <v>3</v>
      </c>
      <c r="O760" s="4">
        <v>2</v>
      </c>
      <c r="P760" s="4"/>
      <c r="Q760" s="4"/>
      <c r="R760" s="4"/>
      <c r="S760" s="4"/>
      <c r="T760" s="4"/>
      <c r="U760" s="4"/>
      <c r="V760" s="4"/>
      <c r="W760" s="4"/>
    </row>
    <row r="761" spans="1:206" x14ac:dyDescent="0.2">
      <c r="A761" s="4">
        <v>50</v>
      </c>
      <c r="B761" s="4">
        <v>1</v>
      </c>
      <c r="C761" s="4">
        <v>0</v>
      </c>
      <c r="D761" s="4">
        <v>2</v>
      </c>
      <c r="E761" s="4">
        <v>0</v>
      </c>
      <c r="F761" s="4">
        <f>ROUND(F760+F759,O761)</f>
        <v>4613712.0199999996</v>
      </c>
      <c r="G761" s="4" t="s">
        <v>88</v>
      </c>
      <c r="H761" s="4" t="s">
        <v>88</v>
      </c>
      <c r="I761" s="4"/>
      <c r="J761" s="4"/>
      <c r="K761" s="4">
        <v>212</v>
      </c>
      <c r="L761" s="4">
        <v>28</v>
      </c>
      <c r="M761" s="4">
        <v>0</v>
      </c>
      <c r="N761" s="4" t="s">
        <v>3</v>
      </c>
      <c r="O761" s="4">
        <v>2</v>
      </c>
      <c r="P761" s="4"/>
      <c r="Q761" s="4"/>
      <c r="R761" s="4"/>
      <c r="S761" s="4"/>
      <c r="T761" s="4"/>
      <c r="U761" s="4"/>
      <c r="V761" s="4"/>
      <c r="W761" s="4"/>
    </row>
    <row r="763" spans="1:206" x14ac:dyDescent="0.2">
      <c r="A763" s="1">
        <v>3</v>
      </c>
      <c r="B763" s="1">
        <v>1</v>
      </c>
      <c r="C763" s="1"/>
      <c r="D763" s="1">
        <f>ROW(A1109)</f>
        <v>1109</v>
      </c>
      <c r="E763" s="1"/>
      <c r="F763" s="1" t="s">
        <v>322</v>
      </c>
      <c r="G763" s="1" t="s">
        <v>322</v>
      </c>
      <c r="H763" s="1" t="s">
        <v>3</v>
      </c>
      <c r="I763" s="1">
        <v>0</v>
      </c>
      <c r="J763" s="1" t="s">
        <v>3</v>
      </c>
      <c r="K763" s="1">
        <v>-1</v>
      </c>
      <c r="L763" s="1" t="s">
        <v>3</v>
      </c>
      <c r="M763" s="1"/>
      <c r="N763" s="1"/>
      <c r="O763" s="1"/>
      <c r="P763" s="1"/>
      <c r="Q763" s="1"/>
      <c r="R763" s="1"/>
      <c r="S763" s="1"/>
      <c r="T763" s="1"/>
      <c r="U763" s="1" t="s">
        <v>3</v>
      </c>
      <c r="V763" s="1">
        <v>0</v>
      </c>
      <c r="W763" s="1"/>
      <c r="X763" s="1"/>
      <c r="Y763" s="1"/>
      <c r="Z763" s="1"/>
      <c r="AA763" s="1"/>
      <c r="AB763" s="1" t="s">
        <v>3</v>
      </c>
      <c r="AC763" s="1" t="s">
        <v>3</v>
      </c>
      <c r="AD763" s="1" t="s">
        <v>3</v>
      </c>
      <c r="AE763" s="1" t="s">
        <v>3</v>
      </c>
      <c r="AF763" s="1" t="s">
        <v>3</v>
      </c>
      <c r="AG763" s="1" t="s">
        <v>3</v>
      </c>
      <c r="AH763" s="1"/>
      <c r="AI763" s="1"/>
      <c r="AJ763" s="1"/>
      <c r="AK763" s="1"/>
      <c r="AL763" s="1"/>
      <c r="AM763" s="1"/>
      <c r="AN763" s="1"/>
      <c r="AO763" s="1"/>
      <c r="AP763" s="1" t="s">
        <v>3</v>
      </c>
      <c r="AQ763" s="1" t="s">
        <v>3</v>
      </c>
      <c r="AR763" s="1" t="s">
        <v>3</v>
      </c>
      <c r="AS763" s="1"/>
      <c r="AT763" s="1"/>
      <c r="AU763" s="1"/>
      <c r="AV763" s="1"/>
      <c r="AW763" s="1"/>
      <c r="AX763" s="1"/>
      <c r="AY763" s="1"/>
      <c r="AZ763" s="1" t="s">
        <v>3</v>
      </c>
      <c r="BA763" s="1"/>
      <c r="BB763" s="1" t="s">
        <v>3</v>
      </c>
      <c r="BC763" s="1" t="s">
        <v>3</v>
      </c>
      <c r="BD763" s="1" t="s">
        <v>3</v>
      </c>
      <c r="BE763" s="1" t="s">
        <v>3</v>
      </c>
      <c r="BF763" s="1" t="s">
        <v>3</v>
      </c>
      <c r="BG763" s="1" t="s">
        <v>3</v>
      </c>
      <c r="BH763" s="1" t="s">
        <v>3</v>
      </c>
      <c r="BI763" s="1" t="s">
        <v>3</v>
      </c>
      <c r="BJ763" s="1" t="s">
        <v>3</v>
      </c>
      <c r="BK763" s="1" t="s">
        <v>3</v>
      </c>
      <c r="BL763" s="1" t="s">
        <v>3</v>
      </c>
      <c r="BM763" s="1" t="s">
        <v>3</v>
      </c>
      <c r="BN763" s="1" t="s">
        <v>3</v>
      </c>
      <c r="BO763" s="1" t="s">
        <v>3</v>
      </c>
      <c r="BP763" s="1" t="s">
        <v>3</v>
      </c>
      <c r="BQ763" s="1"/>
      <c r="BR763" s="1"/>
      <c r="BS763" s="1"/>
      <c r="BT763" s="1"/>
      <c r="BU763" s="1"/>
      <c r="BV763" s="1"/>
      <c r="BW763" s="1"/>
      <c r="BX763" s="1">
        <v>0</v>
      </c>
      <c r="BY763" s="1"/>
      <c r="BZ763" s="1"/>
      <c r="CA763" s="1"/>
      <c r="CB763" s="1"/>
      <c r="CC763" s="1"/>
      <c r="CD763" s="1"/>
      <c r="CE763" s="1"/>
      <c r="CF763" s="1">
        <v>0</v>
      </c>
      <c r="CG763" s="1">
        <v>0</v>
      </c>
      <c r="CH763" s="1"/>
      <c r="CI763" s="1" t="s">
        <v>3</v>
      </c>
      <c r="CJ763" s="1" t="s">
        <v>3</v>
      </c>
    </row>
    <row r="765" spans="1:206" x14ac:dyDescent="0.2">
      <c r="A765" s="2">
        <v>52</v>
      </c>
      <c r="B765" s="2">
        <f t="shared" ref="B765:G765" si="379">B1109</f>
        <v>1</v>
      </c>
      <c r="C765" s="2">
        <f t="shared" si="379"/>
        <v>3</v>
      </c>
      <c r="D765" s="2">
        <f t="shared" si="379"/>
        <v>763</v>
      </c>
      <c r="E765" s="2">
        <f t="shared" si="379"/>
        <v>0</v>
      </c>
      <c r="F765" s="2" t="str">
        <f t="shared" si="379"/>
        <v>Лестева ул. 18</v>
      </c>
      <c r="G765" s="2" t="str">
        <f t="shared" si="379"/>
        <v>Лестева ул. 18</v>
      </c>
      <c r="H765" s="2"/>
      <c r="I765" s="2"/>
      <c r="J765" s="2"/>
      <c r="K765" s="2"/>
      <c r="L765" s="2"/>
      <c r="M765" s="2"/>
      <c r="N765" s="2"/>
      <c r="O765" s="2">
        <f t="shared" ref="O765:AT765" si="380">O1109</f>
        <v>4043244.3</v>
      </c>
      <c r="P765" s="2">
        <f t="shared" si="380"/>
        <v>3768859.45</v>
      </c>
      <c r="Q765" s="2">
        <f t="shared" si="380"/>
        <v>76333.86</v>
      </c>
      <c r="R765" s="2">
        <f t="shared" si="380"/>
        <v>35278.120000000003</v>
      </c>
      <c r="S765" s="2">
        <f t="shared" si="380"/>
        <v>198050.99</v>
      </c>
      <c r="T765" s="2">
        <f t="shared" si="380"/>
        <v>0</v>
      </c>
      <c r="U765" s="2">
        <f t="shared" si="380"/>
        <v>985.150665</v>
      </c>
      <c r="V765" s="2">
        <f t="shared" si="380"/>
        <v>0</v>
      </c>
      <c r="W765" s="2">
        <f t="shared" si="380"/>
        <v>0</v>
      </c>
      <c r="X765" s="2">
        <f t="shared" si="380"/>
        <v>138635.69</v>
      </c>
      <c r="Y765" s="2">
        <f t="shared" si="380"/>
        <v>19805.09</v>
      </c>
      <c r="Z765" s="2">
        <f t="shared" si="380"/>
        <v>0</v>
      </c>
      <c r="AA765" s="2">
        <f t="shared" si="380"/>
        <v>0</v>
      </c>
      <c r="AB765" s="2">
        <f t="shared" si="380"/>
        <v>0</v>
      </c>
      <c r="AC765" s="2">
        <f t="shared" si="380"/>
        <v>0</v>
      </c>
      <c r="AD765" s="2">
        <f t="shared" si="380"/>
        <v>0</v>
      </c>
      <c r="AE765" s="2">
        <f t="shared" si="380"/>
        <v>0</v>
      </c>
      <c r="AF765" s="2">
        <f t="shared" si="380"/>
        <v>0</v>
      </c>
      <c r="AG765" s="2">
        <f t="shared" si="380"/>
        <v>0</v>
      </c>
      <c r="AH765" s="2">
        <f t="shared" si="380"/>
        <v>0</v>
      </c>
      <c r="AI765" s="2">
        <f t="shared" si="380"/>
        <v>0</v>
      </c>
      <c r="AJ765" s="2">
        <f t="shared" si="380"/>
        <v>0</v>
      </c>
      <c r="AK765" s="2">
        <f t="shared" si="380"/>
        <v>0</v>
      </c>
      <c r="AL765" s="2">
        <f t="shared" si="380"/>
        <v>0</v>
      </c>
      <c r="AM765" s="2">
        <f t="shared" si="380"/>
        <v>0</v>
      </c>
      <c r="AN765" s="2">
        <f t="shared" si="380"/>
        <v>0</v>
      </c>
      <c r="AO765" s="2">
        <f t="shared" si="380"/>
        <v>0</v>
      </c>
      <c r="AP765" s="2">
        <f t="shared" si="380"/>
        <v>0</v>
      </c>
      <c r="AQ765" s="2">
        <f t="shared" si="380"/>
        <v>0</v>
      </c>
      <c r="AR765" s="2">
        <f t="shared" si="380"/>
        <v>4239659</v>
      </c>
      <c r="AS765" s="2">
        <f t="shared" si="380"/>
        <v>2206160.83</v>
      </c>
      <c r="AT765" s="2">
        <f t="shared" si="380"/>
        <v>0</v>
      </c>
      <c r="AU765" s="2">
        <f t="shared" ref="AU765:BZ765" si="381">AU1109</f>
        <v>2033498.17</v>
      </c>
      <c r="AV765" s="2">
        <f t="shared" si="381"/>
        <v>3768859.45</v>
      </c>
      <c r="AW765" s="2">
        <f t="shared" si="381"/>
        <v>3768859.45</v>
      </c>
      <c r="AX765" s="2">
        <f t="shared" si="381"/>
        <v>0</v>
      </c>
      <c r="AY765" s="2">
        <f t="shared" si="381"/>
        <v>3768859.45</v>
      </c>
      <c r="AZ765" s="2">
        <f t="shared" si="381"/>
        <v>0</v>
      </c>
      <c r="BA765" s="2">
        <f t="shared" si="381"/>
        <v>0</v>
      </c>
      <c r="BB765" s="2">
        <f t="shared" si="381"/>
        <v>0</v>
      </c>
      <c r="BC765" s="2">
        <f t="shared" si="381"/>
        <v>0</v>
      </c>
      <c r="BD765" s="2">
        <f t="shared" si="381"/>
        <v>0</v>
      </c>
      <c r="BE765" s="2">
        <f t="shared" si="381"/>
        <v>0</v>
      </c>
      <c r="BF765" s="2">
        <f t="shared" si="381"/>
        <v>0</v>
      </c>
      <c r="BG765" s="2">
        <f t="shared" si="381"/>
        <v>0</v>
      </c>
      <c r="BH765" s="2">
        <f t="shared" si="381"/>
        <v>0</v>
      </c>
      <c r="BI765" s="2">
        <f t="shared" si="381"/>
        <v>0</v>
      </c>
      <c r="BJ765" s="2">
        <f t="shared" si="381"/>
        <v>0</v>
      </c>
      <c r="BK765" s="2">
        <f t="shared" si="381"/>
        <v>0</v>
      </c>
      <c r="BL765" s="2">
        <f t="shared" si="381"/>
        <v>0</v>
      </c>
      <c r="BM765" s="2">
        <f t="shared" si="381"/>
        <v>0</v>
      </c>
      <c r="BN765" s="2">
        <f t="shared" si="381"/>
        <v>0</v>
      </c>
      <c r="BO765" s="2">
        <f t="shared" si="381"/>
        <v>0</v>
      </c>
      <c r="BP765" s="2">
        <f t="shared" si="381"/>
        <v>0</v>
      </c>
      <c r="BQ765" s="2">
        <f t="shared" si="381"/>
        <v>0</v>
      </c>
      <c r="BR765" s="2">
        <f t="shared" si="381"/>
        <v>0</v>
      </c>
      <c r="BS765" s="2">
        <f t="shared" si="381"/>
        <v>0</v>
      </c>
      <c r="BT765" s="2">
        <f t="shared" si="381"/>
        <v>0</v>
      </c>
      <c r="BU765" s="2">
        <f t="shared" si="381"/>
        <v>0</v>
      </c>
      <c r="BV765" s="2">
        <f t="shared" si="381"/>
        <v>0</v>
      </c>
      <c r="BW765" s="2">
        <f t="shared" si="381"/>
        <v>0</v>
      </c>
      <c r="BX765" s="2">
        <f t="shared" si="381"/>
        <v>0</v>
      </c>
      <c r="BY765" s="2">
        <f t="shared" si="381"/>
        <v>0</v>
      </c>
      <c r="BZ765" s="2">
        <f t="shared" si="381"/>
        <v>0</v>
      </c>
      <c r="CA765" s="2">
        <f t="shared" ref="CA765:DF765" si="382">CA1109</f>
        <v>0</v>
      </c>
      <c r="CB765" s="2">
        <f t="shared" si="382"/>
        <v>0</v>
      </c>
      <c r="CC765" s="2">
        <f t="shared" si="382"/>
        <v>0</v>
      </c>
      <c r="CD765" s="2">
        <f t="shared" si="382"/>
        <v>0</v>
      </c>
      <c r="CE765" s="2">
        <f t="shared" si="382"/>
        <v>0</v>
      </c>
      <c r="CF765" s="2">
        <f t="shared" si="382"/>
        <v>0</v>
      </c>
      <c r="CG765" s="2">
        <f t="shared" si="382"/>
        <v>0</v>
      </c>
      <c r="CH765" s="2">
        <f t="shared" si="382"/>
        <v>0</v>
      </c>
      <c r="CI765" s="2">
        <f t="shared" si="382"/>
        <v>0</v>
      </c>
      <c r="CJ765" s="2">
        <f t="shared" si="382"/>
        <v>0</v>
      </c>
      <c r="CK765" s="2">
        <f t="shared" si="382"/>
        <v>0</v>
      </c>
      <c r="CL765" s="2">
        <f t="shared" si="382"/>
        <v>0</v>
      </c>
      <c r="CM765" s="2">
        <f t="shared" si="382"/>
        <v>0</v>
      </c>
      <c r="CN765" s="2">
        <f t="shared" si="382"/>
        <v>0</v>
      </c>
      <c r="CO765" s="2">
        <f t="shared" si="382"/>
        <v>0</v>
      </c>
      <c r="CP765" s="2">
        <f t="shared" si="382"/>
        <v>0</v>
      </c>
      <c r="CQ765" s="2">
        <f t="shared" si="382"/>
        <v>0</v>
      </c>
      <c r="CR765" s="2">
        <f t="shared" si="382"/>
        <v>0</v>
      </c>
      <c r="CS765" s="2">
        <f t="shared" si="382"/>
        <v>0</v>
      </c>
      <c r="CT765" s="2">
        <f t="shared" si="382"/>
        <v>0</v>
      </c>
      <c r="CU765" s="2">
        <f t="shared" si="382"/>
        <v>0</v>
      </c>
      <c r="CV765" s="2">
        <f t="shared" si="382"/>
        <v>0</v>
      </c>
      <c r="CW765" s="2">
        <f t="shared" si="382"/>
        <v>0</v>
      </c>
      <c r="CX765" s="2">
        <f t="shared" si="382"/>
        <v>0</v>
      </c>
      <c r="CY765" s="2">
        <f t="shared" si="382"/>
        <v>0</v>
      </c>
      <c r="CZ765" s="2">
        <f t="shared" si="382"/>
        <v>0</v>
      </c>
      <c r="DA765" s="2">
        <f t="shared" si="382"/>
        <v>0</v>
      </c>
      <c r="DB765" s="2">
        <f t="shared" si="382"/>
        <v>0</v>
      </c>
      <c r="DC765" s="2">
        <f t="shared" si="382"/>
        <v>0</v>
      </c>
      <c r="DD765" s="2">
        <f t="shared" si="382"/>
        <v>0</v>
      </c>
      <c r="DE765" s="2">
        <f t="shared" si="382"/>
        <v>0</v>
      </c>
      <c r="DF765" s="2">
        <f t="shared" si="382"/>
        <v>0</v>
      </c>
      <c r="DG765" s="3">
        <f t="shared" ref="DG765:EL765" si="383">DG1109</f>
        <v>0</v>
      </c>
      <c r="DH765" s="3">
        <f t="shared" si="383"/>
        <v>0</v>
      </c>
      <c r="DI765" s="3">
        <f t="shared" si="383"/>
        <v>0</v>
      </c>
      <c r="DJ765" s="3">
        <f t="shared" si="383"/>
        <v>0</v>
      </c>
      <c r="DK765" s="3">
        <f t="shared" si="383"/>
        <v>0</v>
      </c>
      <c r="DL765" s="3">
        <f t="shared" si="383"/>
        <v>0</v>
      </c>
      <c r="DM765" s="3">
        <f t="shared" si="383"/>
        <v>0</v>
      </c>
      <c r="DN765" s="3">
        <f t="shared" si="383"/>
        <v>0</v>
      </c>
      <c r="DO765" s="3">
        <f t="shared" si="383"/>
        <v>0</v>
      </c>
      <c r="DP765" s="3">
        <f t="shared" si="383"/>
        <v>0</v>
      </c>
      <c r="DQ765" s="3">
        <f t="shared" si="383"/>
        <v>0</v>
      </c>
      <c r="DR765" s="3">
        <f t="shared" si="383"/>
        <v>0</v>
      </c>
      <c r="DS765" s="3">
        <f t="shared" si="383"/>
        <v>0</v>
      </c>
      <c r="DT765" s="3">
        <f t="shared" si="383"/>
        <v>0</v>
      </c>
      <c r="DU765" s="3">
        <f t="shared" si="383"/>
        <v>0</v>
      </c>
      <c r="DV765" s="3">
        <f t="shared" si="383"/>
        <v>0</v>
      </c>
      <c r="DW765" s="3">
        <f t="shared" si="383"/>
        <v>0</v>
      </c>
      <c r="DX765" s="3">
        <f t="shared" si="383"/>
        <v>0</v>
      </c>
      <c r="DY765" s="3">
        <f t="shared" si="383"/>
        <v>0</v>
      </c>
      <c r="DZ765" s="3">
        <f t="shared" si="383"/>
        <v>0</v>
      </c>
      <c r="EA765" s="3">
        <f t="shared" si="383"/>
        <v>0</v>
      </c>
      <c r="EB765" s="3">
        <f t="shared" si="383"/>
        <v>0</v>
      </c>
      <c r="EC765" s="3">
        <f t="shared" si="383"/>
        <v>0</v>
      </c>
      <c r="ED765" s="3">
        <f t="shared" si="383"/>
        <v>0</v>
      </c>
      <c r="EE765" s="3">
        <f t="shared" si="383"/>
        <v>0</v>
      </c>
      <c r="EF765" s="3">
        <f t="shared" si="383"/>
        <v>0</v>
      </c>
      <c r="EG765" s="3">
        <f t="shared" si="383"/>
        <v>0</v>
      </c>
      <c r="EH765" s="3">
        <f t="shared" si="383"/>
        <v>0</v>
      </c>
      <c r="EI765" s="3">
        <f t="shared" si="383"/>
        <v>0</v>
      </c>
      <c r="EJ765" s="3">
        <f t="shared" si="383"/>
        <v>0</v>
      </c>
      <c r="EK765" s="3">
        <f t="shared" si="383"/>
        <v>0</v>
      </c>
      <c r="EL765" s="3">
        <f t="shared" si="383"/>
        <v>0</v>
      </c>
      <c r="EM765" s="3">
        <f t="shared" ref="EM765:FR765" si="384">EM1109</f>
        <v>0</v>
      </c>
      <c r="EN765" s="3">
        <f t="shared" si="384"/>
        <v>0</v>
      </c>
      <c r="EO765" s="3">
        <f t="shared" si="384"/>
        <v>0</v>
      </c>
      <c r="EP765" s="3">
        <f t="shared" si="384"/>
        <v>0</v>
      </c>
      <c r="EQ765" s="3">
        <f t="shared" si="384"/>
        <v>0</v>
      </c>
      <c r="ER765" s="3">
        <f t="shared" si="384"/>
        <v>0</v>
      </c>
      <c r="ES765" s="3">
        <f t="shared" si="384"/>
        <v>0</v>
      </c>
      <c r="ET765" s="3">
        <f t="shared" si="384"/>
        <v>0</v>
      </c>
      <c r="EU765" s="3">
        <f t="shared" si="384"/>
        <v>0</v>
      </c>
      <c r="EV765" s="3">
        <f t="shared" si="384"/>
        <v>0</v>
      </c>
      <c r="EW765" s="3">
        <f t="shared" si="384"/>
        <v>0</v>
      </c>
      <c r="EX765" s="3">
        <f t="shared" si="384"/>
        <v>0</v>
      </c>
      <c r="EY765" s="3">
        <f t="shared" si="384"/>
        <v>0</v>
      </c>
      <c r="EZ765" s="3">
        <f t="shared" si="384"/>
        <v>0</v>
      </c>
      <c r="FA765" s="3">
        <f t="shared" si="384"/>
        <v>0</v>
      </c>
      <c r="FB765" s="3">
        <f t="shared" si="384"/>
        <v>0</v>
      </c>
      <c r="FC765" s="3">
        <f t="shared" si="384"/>
        <v>0</v>
      </c>
      <c r="FD765" s="3">
        <f t="shared" si="384"/>
        <v>0</v>
      </c>
      <c r="FE765" s="3">
        <f t="shared" si="384"/>
        <v>0</v>
      </c>
      <c r="FF765" s="3">
        <f t="shared" si="384"/>
        <v>0</v>
      </c>
      <c r="FG765" s="3">
        <f t="shared" si="384"/>
        <v>0</v>
      </c>
      <c r="FH765" s="3">
        <f t="shared" si="384"/>
        <v>0</v>
      </c>
      <c r="FI765" s="3">
        <f t="shared" si="384"/>
        <v>0</v>
      </c>
      <c r="FJ765" s="3">
        <f t="shared" si="384"/>
        <v>0</v>
      </c>
      <c r="FK765" s="3">
        <f t="shared" si="384"/>
        <v>0</v>
      </c>
      <c r="FL765" s="3">
        <f t="shared" si="384"/>
        <v>0</v>
      </c>
      <c r="FM765" s="3">
        <f t="shared" si="384"/>
        <v>0</v>
      </c>
      <c r="FN765" s="3">
        <f t="shared" si="384"/>
        <v>0</v>
      </c>
      <c r="FO765" s="3">
        <f t="shared" si="384"/>
        <v>0</v>
      </c>
      <c r="FP765" s="3">
        <f t="shared" si="384"/>
        <v>0</v>
      </c>
      <c r="FQ765" s="3">
        <f t="shared" si="384"/>
        <v>0</v>
      </c>
      <c r="FR765" s="3">
        <f t="shared" si="384"/>
        <v>0</v>
      </c>
      <c r="FS765" s="3">
        <f t="shared" ref="FS765:GX765" si="385">FS1109</f>
        <v>0</v>
      </c>
      <c r="FT765" s="3">
        <f t="shared" si="385"/>
        <v>0</v>
      </c>
      <c r="FU765" s="3">
        <f t="shared" si="385"/>
        <v>0</v>
      </c>
      <c r="FV765" s="3">
        <f t="shared" si="385"/>
        <v>0</v>
      </c>
      <c r="FW765" s="3">
        <f t="shared" si="385"/>
        <v>0</v>
      </c>
      <c r="FX765" s="3">
        <f t="shared" si="385"/>
        <v>0</v>
      </c>
      <c r="FY765" s="3">
        <f t="shared" si="385"/>
        <v>0</v>
      </c>
      <c r="FZ765" s="3">
        <f t="shared" si="385"/>
        <v>0</v>
      </c>
      <c r="GA765" s="3">
        <f t="shared" si="385"/>
        <v>0</v>
      </c>
      <c r="GB765" s="3">
        <f t="shared" si="385"/>
        <v>0</v>
      </c>
      <c r="GC765" s="3">
        <f t="shared" si="385"/>
        <v>0</v>
      </c>
      <c r="GD765" s="3">
        <f t="shared" si="385"/>
        <v>0</v>
      </c>
      <c r="GE765" s="3">
        <f t="shared" si="385"/>
        <v>0</v>
      </c>
      <c r="GF765" s="3">
        <f t="shared" si="385"/>
        <v>0</v>
      </c>
      <c r="GG765" s="3">
        <f t="shared" si="385"/>
        <v>0</v>
      </c>
      <c r="GH765" s="3">
        <f t="shared" si="385"/>
        <v>0</v>
      </c>
      <c r="GI765" s="3">
        <f t="shared" si="385"/>
        <v>0</v>
      </c>
      <c r="GJ765" s="3">
        <f t="shared" si="385"/>
        <v>0</v>
      </c>
      <c r="GK765" s="3">
        <f t="shared" si="385"/>
        <v>0</v>
      </c>
      <c r="GL765" s="3">
        <f t="shared" si="385"/>
        <v>0</v>
      </c>
      <c r="GM765" s="3">
        <f t="shared" si="385"/>
        <v>0</v>
      </c>
      <c r="GN765" s="3">
        <f t="shared" si="385"/>
        <v>0</v>
      </c>
      <c r="GO765" s="3">
        <f t="shared" si="385"/>
        <v>0</v>
      </c>
      <c r="GP765" s="3">
        <f t="shared" si="385"/>
        <v>0</v>
      </c>
      <c r="GQ765" s="3">
        <f t="shared" si="385"/>
        <v>0</v>
      </c>
      <c r="GR765" s="3">
        <f t="shared" si="385"/>
        <v>0</v>
      </c>
      <c r="GS765" s="3">
        <f t="shared" si="385"/>
        <v>0</v>
      </c>
      <c r="GT765" s="3">
        <f t="shared" si="385"/>
        <v>0</v>
      </c>
      <c r="GU765" s="3">
        <f t="shared" si="385"/>
        <v>0</v>
      </c>
      <c r="GV765" s="3">
        <f t="shared" si="385"/>
        <v>0</v>
      </c>
      <c r="GW765" s="3">
        <f t="shared" si="385"/>
        <v>0</v>
      </c>
      <c r="GX765" s="3">
        <f t="shared" si="385"/>
        <v>0</v>
      </c>
    </row>
    <row r="767" spans="1:206" x14ac:dyDescent="0.2">
      <c r="A767" s="1">
        <v>4</v>
      </c>
      <c r="B767" s="1">
        <v>1</v>
      </c>
      <c r="C767" s="1"/>
      <c r="D767" s="1">
        <f>ROW(A776)</f>
        <v>776</v>
      </c>
      <c r="E767" s="1"/>
      <c r="F767" s="1" t="s">
        <v>12</v>
      </c>
      <c r="G767" s="1" t="s">
        <v>13</v>
      </c>
      <c r="H767" s="1" t="s">
        <v>3</v>
      </c>
      <c r="I767" s="1">
        <v>0</v>
      </c>
      <c r="J767" s="1"/>
      <c r="K767" s="1">
        <v>-1</v>
      </c>
      <c r="L767" s="1"/>
      <c r="M767" s="1"/>
      <c r="N767" s="1"/>
      <c r="O767" s="1"/>
      <c r="P767" s="1"/>
      <c r="Q767" s="1"/>
      <c r="R767" s="1"/>
      <c r="S767" s="1"/>
      <c r="T767" s="1"/>
      <c r="U767" s="1" t="s">
        <v>3</v>
      </c>
      <c r="V767" s="1">
        <v>0</v>
      </c>
      <c r="W767" s="1"/>
      <c r="X767" s="1"/>
      <c r="Y767" s="1"/>
      <c r="Z767" s="1"/>
      <c r="AA767" s="1"/>
      <c r="AB767" s="1" t="s">
        <v>3</v>
      </c>
      <c r="AC767" s="1" t="s">
        <v>3</v>
      </c>
      <c r="AD767" s="1" t="s">
        <v>3</v>
      </c>
      <c r="AE767" s="1" t="s">
        <v>3</v>
      </c>
      <c r="AF767" s="1" t="s">
        <v>3</v>
      </c>
      <c r="AG767" s="1" t="s">
        <v>3</v>
      </c>
      <c r="AH767" s="1"/>
      <c r="AI767" s="1"/>
      <c r="AJ767" s="1"/>
      <c r="AK767" s="1"/>
      <c r="AL767" s="1"/>
      <c r="AM767" s="1"/>
      <c r="AN767" s="1"/>
      <c r="AO767" s="1"/>
      <c r="AP767" s="1" t="s">
        <v>3</v>
      </c>
      <c r="AQ767" s="1" t="s">
        <v>3</v>
      </c>
      <c r="AR767" s="1" t="s">
        <v>3</v>
      </c>
      <c r="AS767" s="1"/>
      <c r="AT767" s="1"/>
      <c r="AU767" s="1"/>
      <c r="AV767" s="1"/>
      <c r="AW767" s="1"/>
      <c r="AX767" s="1"/>
      <c r="AY767" s="1"/>
      <c r="AZ767" s="1" t="s">
        <v>3</v>
      </c>
      <c r="BA767" s="1"/>
      <c r="BB767" s="1" t="s">
        <v>3</v>
      </c>
      <c r="BC767" s="1" t="s">
        <v>3</v>
      </c>
      <c r="BD767" s="1" t="s">
        <v>3</v>
      </c>
      <c r="BE767" s="1" t="s">
        <v>3</v>
      </c>
      <c r="BF767" s="1" t="s">
        <v>3</v>
      </c>
      <c r="BG767" s="1" t="s">
        <v>3</v>
      </c>
      <c r="BH767" s="1" t="s">
        <v>3</v>
      </c>
      <c r="BI767" s="1" t="s">
        <v>3</v>
      </c>
      <c r="BJ767" s="1" t="s">
        <v>3</v>
      </c>
      <c r="BK767" s="1" t="s">
        <v>3</v>
      </c>
      <c r="BL767" s="1" t="s">
        <v>3</v>
      </c>
      <c r="BM767" s="1" t="s">
        <v>3</v>
      </c>
      <c r="BN767" s="1" t="s">
        <v>3</v>
      </c>
      <c r="BO767" s="1" t="s">
        <v>3</v>
      </c>
      <c r="BP767" s="1" t="s">
        <v>3</v>
      </c>
      <c r="BQ767" s="1"/>
      <c r="BR767" s="1"/>
      <c r="BS767" s="1"/>
      <c r="BT767" s="1"/>
      <c r="BU767" s="1"/>
      <c r="BV767" s="1"/>
      <c r="BW767" s="1"/>
      <c r="BX767" s="1">
        <v>0</v>
      </c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>
        <v>0</v>
      </c>
    </row>
    <row r="769" spans="1:245" x14ac:dyDescent="0.2">
      <c r="A769" s="2">
        <v>52</v>
      </c>
      <c r="B769" s="2">
        <f t="shared" ref="B769:G769" si="386">B776</f>
        <v>1</v>
      </c>
      <c r="C769" s="2">
        <f t="shared" si="386"/>
        <v>4</v>
      </c>
      <c r="D769" s="2">
        <f t="shared" si="386"/>
        <v>767</v>
      </c>
      <c r="E769" s="2">
        <f t="shared" si="386"/>
        <v>0</v>
      </c>
      <c r="F769" s="2" t="str">
        <f t="shared" si="386"/>
        <v>Новый раздел</v>
      </c>
      <c r="G769" s="2" t="str">
        <f t="shared" si="386"/>
        <v>Ремонт газона (рулонный)-800м2</v>
      </c>
      <c r="H769" s="2"/>
      <c r="I769" s="2"/>
      <c r="J769" s="2"/>
      <c r="K769" s="2"/>
      <c r="L769" s="2"/>
      <c r="M769" s="2"/>
      <c r="N769" s="2"/>
      <c r="O769" s="2">
        <f t="shared" ref="O769:AT769" si="387">O776</f>
        <v>235285.96</v>
      </c>
      <c r="P769" s="2">
        <f t="shared" si="387"/>
        <v>172299.44</v>
      </c>
      <c r="Q769" s="2">
        <f t="shared" si="387"/>
        <v>364.56</v>
      </c>
      <c r="R769" s="2">
        <f t="shared" si="387"/>
        <v>133.38</v>
      </c>
      <c r="S769" s="2">
        <f t="shared" si="387"/>
        <v>62621.96</v>
      </c>
      <c r="T769" s="2">
        <f t="shared" si="387"/>
        <v>0</v>
      </c>
      <c r="U769" s="2">
        <f t="shared" si="387"/>
        <v>333.84000000000003</v>
      </c>
      <c r="V769" s="2">
        <f t="shared" si="387"/>
        <v>0</v>
      </c>
      <c r="W769" s="2">
        <f t="shared" si="387"/>
        <v>0</v>
      </c>
      <c r="X769" s="2">
        <f t="shared" si="387"/>
        <v>43835.37</v>
      </c>
      <c r="Y769" s="2">
        <f t="shared" si="387"/>
        <v>6262.19</v>
      </c>
      <c r="Z769" s="2">
        <f t="shared" si="387"/>
        <v>0</v>
      </c>
      <c r="AA769" s="2">
        <f t="shared" si="387"/>
        <v>0</v>
      </c>
      <c r="AB769" s="2">
        <f t="shared" si="387"/>
        <v>235285.96</v>
      </c>
      <c r="AC769" s="2">
        <f t="shared" si="387"/>
        <v>172299.44</v>
      </c>
      <c r="AD769" s="2">
        <f t="shared" si="387"/>
        <v>364.56</v>
      </c>
      <c r="AE769" s="2">
        <f t="shared" si="387"/>
        <v>133.38</v>
      </c>
      <c r="AF769" s="2">
        <f t="shared" si="387"/>
        <v>62621.96</v>
      </c>
      <c r="AG769" s="2">
        <f t="shared" si="387"/>
        <v>0</v>
      </c>
      <c r="AH769" s="2">
        <f t="shared" si="387"/>
        <v>333.84000000000003</v>
      </c>
      <c r="AI769" s="2">
        <f t="shared" si="387"/>
        <v>0</v>
      </c>
      <c r="AJ769" s="2">
        <f t="shared" si="387"/>
        <v>0</v>
      </c>
      <c r="AK769" s="2">
        <f t="shared" si="387"/>
        <v>43835.37</v>
      </c>
      <c r="AL769" s="2">
        <f t="shared" si="387"/>
        <v>6262.19</v>
      </c>
      <c r="AM769" s="2">
        <f t="shared" si="387"/>
        <v>0</v>
      </c>
      <c r="AN769" s="2">
        <f t="shared" si="387"/>
        <v>0</v>
      </c>
      <c r="AO769" s="2">
        <f t="shared" si="387"/>
        <v>0</v>
      </c>
      <c r="AP769" s="2">
        <f t="shared" si="387"/>
        <v>0</v>
      </c>
      <c r="AQ769" s="2">
        <f t="shared" si="387"/>
        <v>0</v>
      </c>
      <c r="AR769" s="2">
        <f t="shared" si="387"/>
        <v>285527.57</v>
      </c>
      <c r="AS769" s="2">
        <f t="shared" si="387"/>
        <v>0</v>
      </c>
      <c r="AT769" s="2">
        <f t="shared" si="387"/>
        <v>0</v>
      </c>
      <c r="AU769" s="2">
        <f t="shared" ref="AU769:BZ769" si="388">AU776</f>
        <v>285527.57</v>
      </c>
      <c r="AV769" s="2">
        <f t="shared" si="388"/>
        <v>172299.44</v>
      </c>
      <c r="AW769" s="2">
        <f t="shared" si="388"/>
        <v>172299.44</v>
      </c>
      <c r="AX769" s="2">
        <f t="shared" si="388"/>
        <v>0</v>
      </c>
      <c r="AY769" s="2">
        <f t="shared" si="388"/>
        <v>172299.44</v>
      </c>
      <c r="AZ769" s="2">
        <f t="shared" si="388"/>
        <v>0</v>
      </c>
      <c r="BA769" s="2">
        <f t="shared" si="388"/>
        <v>0</v>
      </c>
      <c r="BB769" s="2">
        <f t="shared" si="388"/>
        <v>0</v>
      </c>
      <c r="BC769" s="2">
        <f t="shared" si="388"/>
        <v>0</v>
      </c>
      <c r="BD769" s="2">
        <f t="shared" si="388"/>
        <v>0</v>
      </c>
      <c r="BE769" s="2">
        <f t="shared" si="388"/>
        <v>0</v>
      </c>
      <c r="BF769" s="2">
        <f t="shared" si="388"/>
        <v>0</v>
      </c>
      <c r="BG769" s="2">
        <f t="shared" si="388"/>
        <v>0</v>
      </c>
      <c r="BH769" s="2">
        <f t="shared" si="388"/>
        <v>0</v>
      </c>
      <c r="BI769" s="2">
        <f t="shared" si="388"/>
        <v>0</v>
      </c>
      <c r="BJ769" s="2">
        <f t="shared" si="388"/>
        <v>0</v>
      </c>
      <c r="BK769" s="2">
        <f t="shared" si="388"/>
        <v>0</v>
      </c>
      <c r="BL769" s="2">
        <f t="shared" si="388"/>
        <v>0</v>
      </c>
      <c r="BM769" s="2">
        <f t="shared" si="388"/>
        <v>0</v>
      </c>
      <c r="BN769" s="2">
        <f t="shared" si="388"/>
        <v>0</v>
      </c>
      <c r="BO769" s="2">
        <f t="shared" si="388"/>
        <v>0</v>
      </c>
      <c r="BP769" s="2">
        <f t="shared" si="388"/>
        <v>0</v>
      </c>
      <c r="BQ769" s="2">
        <f t="shared" si="388"/>
        <v>0</v>
      </c>
      <c r="BR769" s="2">
        <f t="shared" si="388"/>
        <v>0</v>
      </c>
      <c r="BS769" s="2">
        <f t="shared" si="388"/>
        <v>0</v>
      </c>
      <c r="BT769" s="2">
        <f t="shared" si="388"/>
        <v>0</v>
      </c>
      <c r="BU769" s="2">
        <f t="shared" si="388"/>
        <v>0</v>
      </c>
      <c r="BV769" s="2">
        <f t="shared" si="388"/>
        <v>0</v>
      </c>
      <c r="BW769" s="2">
        <f t="shared" si="388"/>
        <v>0</v>
      </c>
      <c r="BX769" s="2">
        <f t="shared" si="388"/>
        <v>0</v>
      </c>
      <c r="BY769" s="2">
        <f t="shared" si="388"/>
        <v>0</v>
      </c>
      <c r="BZ769" s="2">
        <f t="shared" si="388"/>
        <v>0</v>
      </c>
      <c r="CA769" s="2">
        <f t="shared" ref="CA769:DF769" si="389">CA776</f>
        <v>285527.57</v>
      </c>
      <c r="CB769" s="2">
        <f t="shared" si="389"/>
        <v>0</v>
      </c>
      <c r="CC769" s="2">
        <f t="shared" si="389"/>
        <v>0</v>
      </c>
      <c r="CD769" s="2">
        <f t="shared" si="389"/>
        <v>285527.57</v>
      </c>
      <c r="CE769" s="2">
        <f t="shared" si="389"/>
        <v>172299.44</v>
      </c>
      <c r="CF769" s="2">
        <f t="shared" si="389"/>
        <v>172299.44</v>
      </c>
      <c r="CG769" s="2">
        <f t="shared" si="389"/>
        <v>0</v>
      </c>
      <c r="CH769" s="2">
        <f t="shared" si="389"/>
        <v>172299.44</v>
      </c>
      <c r="CI769" s="2">
        <f t="shared" si="389"/>
        <v>0</v>
      </c>
      <c r="CJ769" s="2">
        <f t="shared" si="389"/>
        <v>0</v>
      </c>
      <c r="CK769" s="2">
        <f t="shared" si="389"/>
        <v>0</v>
      </c>
      <c r="CL769" s="2">
        <f t="shared" si="389"/>
        <v>0</v>
      </c>
      <c r="CM769" s="2">
        <f t="shared" si="389"/>
        <v>0</v>
      </c>
      <c r="CN769" s="2">
        <f t="shared" si="389"/>
        <v>0</v>
      </c>
      <c r="CO769" s="2">
        <f t="shared" si="389"/>
        <v>0</v>
      </c>
      <c r="CP769" s="2">
        <f t="shared" si="389"/>
        <v>0</v>
      </c>
      <c r="CQ769" s="2">
        <f t="shared" si="389"/>
        <v>0</v>
      </c>
      <c r="CR769" s="2">
        <f t="shared" si="389"/>
        <v>0</v>
      </c>
      <c r="CS769" s="2">
        <f t="shared" si="389"/>
        <v>0</v>
      </c>
      <c r="CT769" s="2">
        <f t="shared" si="389"/>
        <v>0</v>
      </c>
      <c r="CU769" s="2">
        <f t="shared" si="389"/>
        <v>0</v>
      </c>
      <c r="CV769" s="2">
        <f t="shared" si="389"/>
        <v>0</v>
      </c>
      <c r="CW769" s="2">
        <f t="shared" si="389"/>
        <v>0</v>
      </c>
      <c r="CX769" s="2">
        <f t="shared" si="389"/>
        <v>0</v>
      </c>
      <c r="CY769" s="2">
        <f t="shared" si="389"/>
        <v>0</v>
      </c>
      <c r="CZ769" s="2">
        <f t="shared" si="389"/>
        <v>0</v>
      </c>
      <c r="DA769" s="2">
        <f t="shared" si="389"/>
        <v>0</v>
      </c>
      <c r="DB769" s="2">
        <f t="shared" si="389"/>
        <v>0</v>
      </c>
      <c r="DC769" s="2">
        <f t="shared" si="389"/>
        <v>0</v>
      </c>
      <c r="DD769" s="2">
        <f t="shared" si="389"/>
        <v>0</v>
      </c>
      <c r="DE769" s="2">
        <f t="shared" si="389"/>
        <v>0</v>
      </c>
      <c r="DF769" s="2">
        <f t="shared" si="389"/>
        <v>0</v>
      </c>
      <c r="DG769" s="3">
        <f t="shared" ref="DG769:EL769" si="390">DG776</f>
        <v>0</v>
      </c>
      <c r="DH769" s="3">
        <f t="shared" si="390"/>
        <v>0</v>
      </c>
      <c r="DI769" s="3">
        <f t="shared" si="390"/>
        <v>0</v>
      </c>
      <c r="DJ769" s="3">
        <f t="shared" si="390"/>
        <v>0</v>
      </c>
      <c r="DK769" s="3">
        <f t="shared" si="390"/>
        <v>0</v>
      </c>
      <c r="DL769" s="3">
        <f t="shared" si="390"/>
        <v>0</v>
      </c>
      <c r="DM769" s="3">
        <f t="shared" si="390"/>
        <v>0</v>
      </c>
      <c r="DN769" s="3">
        <f t="shared" si="390"/>
        <v>0</v>
      </c>
      <c r="DO769" s="3">
        <f t="shared" si="390"/>
        <v>0</v>
      </c>
      <c r="DP769" s="3">
        <f t="shared" si="390"/>
        <v>0</v>
      </c>
      <c r="DQ769" s="3">
        <f t="shared" si="390"/>
        <v>0</v>
      </c>
      <c r="DR769" s="3">
        <f t="shared" si="390"/>
        <v>0</v>
      </c>
      <c r="DS769" s="3">
        <f t="shared" si="390"/>
        <v>0</v>
      </c>
      <c r="DT769" s="3">
        <f t="shared" si="390"/>
        <v>0</v>
      </c>
      <c r="DU769" s="3">
        <f t="shared" si="390"/>
        <v>0</v>
      </c>
      <c r="DV769" s="3">
        <f t="shared" si="390"/>
        <v>0</v>
      </c>
      <c r="DW769" s="3">
        <f t="shared" si="390"/>
        <v>0</v>
      </c>
      <c r="DX769" s="3">
        <f t="shared" si="390"/>
        <v>0</v>
      </c>
      <c r="DY769" s="3">
        <f t="shared" si="390"/>
        <v>0</v>
      </c>
      <c r="DZ769" s="3">
        <f t="shared" si="390"/>
        <v>0</v>
      </c>
      <c r="EA769" s="3">
        <f t="shared" si="390"/>
        <v>0</v>
      </c>
      <c r="EB769" s="3">
        <f t="shared" si="390"/>
        <v>0</v>
      </c>
      <c r="EC769" s="3">
        <f t="shared" si="390"/>
        <v>0</v>
      </c>
      <c r="ED769" s="3">
        <f t="shared" si="390"/>
        <v>0</v>
      </c>
      <c r="EE769" s="3">
        <f t="shared" si="390"/>
        <v>0</v>
      </c>
      <c r="EF769" s="3">
        <f t="shared" si="390"/>
        <v>0</v>
      </c>
      <c r="EG769" s="3">
        <f t="shared" si="390"/>
        <v>0</v>
      </c>
      <c r="EH769" s="3">
        <f t="shared" si="390"/>
        <v>0</v>
      </c>
      <c r="EI769" s="3">
        <f t="shared" si="390"/>
        <v>0</v>
      </c>
      <c r="EJ769" s="3">
        <f t="shared" si="390"/>
        <v>0</v>
      </c>
      <c r="EK769" s="3">
        <f t="shared" si="390"/>
        <v>0</v>
      </c>
      <c r="EL769" s="3">
        <f t="shared" si="390"/>
        <v>0</v>
      </c>
      <c r="EM769" s="3">
        <f t="shared" ref="EM769:FR769" si="391">EM776</f>
        <v>0</v>
      </c>
      <c r="EN769" s="3">
        <f t="shared" si="391"/>
        <v>0</v>
      </c>
      <c r="EO769" s="3">
        <f t="shared" si="391"/>
        <v>0</v>
      </c>
      <c r="EP769" s="3">
        <f t="shared" si="391"/>
        <v>0</v>
      </c>
      <c r="EQ769" s="3">
        <f t="shared" si="391"/>
        <v>0</v>
      </c>
      <c r="ER769" s="3">
        <f t="shared" si="391"/>
        <v>0</v>
      </c>
      <c r="ES769" s="3">
        <f t="shared" si="391"/>
        <v>0</v>
      </c>
      <c r="ET769" s="3">
        <f t="shared" si="391"/>
        <v>0</v>
      </c>
      <c r="EU769" s="3">
        <f t="shared" si="391"/>
        <v>0</v>
      </c>
      <c r="EV769" s="3">
        <f t="shared" si="391"/>
        <v>0</v>
      </c>
      <c r="EW769" s="3">
        <f t="shared" si="391"/>
        <v>0</v>
      </c>
      <c r="EX769" s="3">
        <f t="shared" si="391"/>
        <v>0</v>
      </c>
      <c r="EY769" s="3">
        <f t="shared" si="391"/>
        <v>0</v>
      </c>
      <c r="EZ769" s="3">
        <f t="shared" si="391"/>
        <v>0</v>
      </c>
      <c r="FA769" s="3">
        <f t="shared" si="391"/>
        <v>0</v>
      </c>
      <c r="FB769" s="3">
        <f t="shared" si="391"/>
        <v>0</v>
      </c>
      <c r="FC769" s="3">
        <f t="shared" si="391"/>
        <v>0</v>
      </c>
      <c r="FD769" s="3">
        <f t="shared" si="391"/>
        <v>0</v>
      </c>
      <c r="FE769" s="3">
        <f t="shared" si="391"/>
        <v>0</v>
      </c>
      <c r="FF769" s="3">
        <f t="shared" si="391"/>
        <v>0</v>
      </c>
      <c r="FG769" s="3">
        <f t="shared" si="391"/>
        <v>0</v>
      </c>
      <c r="FH769" s="3">
        <f t="shared" si="391"/>
        <v>0</v>
      </c>
      <c r="FI769" s="3">
        <f t="shared" si="391"/>
        <v>0</v>
      </c>
      <c r="FJ769" s="3">
        <f t="shared" si="391"/>
        <v>0</v>
      </c>
      <c r="FK769" s="3">
        <f t="shared" si="391"/>
        <v>0</v>
      </c>
      <c r="FL769" s="3">
        <f t="shared" si="391"/>
        <v>0</v>
      </c>
      <c r="FM769" s="3">
        <f t="shared" si="391"/>
        <v>0</v>
      </c>
      <c r="FN769" s="3">
        <f t="shared" si="391"/>
        <v>0</v>
      </c>
      <c r="FO769" s="3">
        <f t="shared" si="391"/>
        <v>0</v>
      </c>
      <c r="FP769" s="3">
        <f t="shared" si="391"/>
        <v>0</v>
      </c>
      <c r="FQ769" s="3">
        <f t="shared" si="391"/>
        <v>0</v>
      </c>
      <c r="FR769" s="3">
        <f t="shared" si="391"/>
        <v>0</v>
      </c>
      <c r="FS769" s="3">
        <f t="shared" ref="FS769:GX769" si="392">FS776</f>
        <v>0</v>
      </c>
      <c r="FT769" s="3">
        <f t="shared" si="392"/>
        <v>0</v>
      </c>
      <c r="FU769" s="3">
        <f t="shared" si="392"/>
        <v>0</v>
      </c>
      <c r="FV769" s="3">
        <f t="shared" si="392"/>
        <v>0</v>
      </c>
      <c r="FW769" s="3">
        <f t="shared" si="392"/>
        <v>0</v>
      </c>
      <c r="FX769" s="3">
        <f t="shared" si="392"/>
        <v>0</v>
      </c>
      <c r="FY769" s="3">
        <f t="shared" si="392"/>
        <v>0</v>
      </c>
      <c r="FZ769" s="3">
        <f t="shared" si="392"/>
        <v>0</v>
      </c>
      <c r="GA769" s="3">
        <f t="shared" si="392"/>
        <v>0</v>
      </c>
      <c r="GB769" s="3">
        <f t="shared" si="392"/>
        <v>0</v>
      </c>
      <c r="GC769" s="3">
        <f t="shared" si="392"/>
        <v>0</v>
      </c>
      <c r="GD769" s="3">
        <f t="shared" si="392"/>
        <v>0</v>
      </c>
      <c r="GE769" s="3">
        <f t="shared" si="392"/>
        <v>0</v>
      </c>
      <c r="GF769" s="3">
        <f t="shared" si="392"/>
        <v>0</v>
      </c>
      <c r="GG769" s="3">
        <f t="shared" si="392"/>
        <v>0</v>
      </c>
      <c r="GH769" s="3">
        <f t="shared" si="392"/>
        <v>0</v>
      </c>
      <c r="GI769" s="3">
        <f t="shared" si="392"/>
        <v>0</v>
      </c>
      <c r="GJ769" s="3">
        <f t="shared" si="392"/>
        <v>0</v>
      </c>
      <c r="GK769" s="3">
        <f t="shared" si="392"/>
        <v>0</v>
      </c>
      <c r="GL769" s="3">
        <f t="shared" si="392"/>
        <v>0</v>
      </c>
      <c r="GM769" s="3">
        <f t="shared" si="392"/>
        <v>0</v>
      </c>
      <c r="GN769" s="3">
        <f t="shared" si="392"/>
        <v>0</v>
      </c>
      <c r="GO769" s="3">
        <f t="shared" si="392"/>
        <v>0</v>
      </c>
      <c r="GP769" s="3">
        <f t="shared" si="392"/>
        <v>0</v>
      </c>
      <c r="GQ769" s="3">
        <f t="shared" si="392"/>
        <v>0</v>
      </c>
      <c r="GR769" s="3">
        <f t="shared" si="392"/>
        <v>0</v>
      </c>
      <c r="GS769" s="3">
        <f t="shared" si="392"/>
        <v>0</v>
      </c>
      <c r="GT769" s="3">
        <f t="shared" si="392"/>
        <v>0</v>
      </c>
      <c r="GU769" s="3">
        <f t="shared" si="392"/>
        <v>0</v>
      </c>
      <c r="GV769" s="3">
        <f t="shared" si="392"/>
        <v>0</v>
      </c>
      <c r="GW769" s="3">
        <f t="shared" si="392"/>
        <v>0</v>
      </c>
      <c r="GX769" s="3">
        <f t="shared" si="392"/>
        <v>0</v>
      </c>
    </row>
    <row r="771" spans="1:245" x14ac:dyDescent="0.2">
      <c r="A771">
        <v>17</v>
      </c>
      <c r="B771">
        <v>1</v>
      </c>
      <c r="C771">
        <f>ROW(SmtRes!A222)</f>
        <v>222</v>
      </c>
      <c r="D771">
        <f>ROW(EtalonRes!A214)</f>
        <v>214</v>
      </c>
      <c r="E771" t="s">
        <v>14</v>
      </c>
      <c r="F771" t="s">
        <v>15</v>
      </c>
      <c r="G771" t="s">
        <v>16</v>
      </c>
      <c r="H771" t="s">
        <v>17</v>
      </c>
      <c r="I771">
        <f>ROUND(600/100,9)</f>
        <v>6</v>
      </c>
      <c r="J771">
        <v>0</v>
      </c>
      <c r="O771">
        <f>ROUND(CP771,2)</f>
        <v>102386.58</v>
      </c>
      <c r="P771">
        <f>ROUND(CQ771*I771,2)</f>
        <v>67830.3</v>
      </c>
      <c r="Q771">
        <f>ROUND(CR771*I771,2)</f>
        <v>364.56</v>
      </c>
      <c r="R771">
        <f>ROUND(CS771*I771,2)</f>
        <v>133.38</v>
      </c>
      <c r="S771">
        <f>ROUND(CT771*I771,2)</f>
        <v>34191.72</v>
      </c>
      <c r="T771">
        <f>ROUND(CU771*I771,2)</f>
        <v>0</v>
      </c>
      <c r="U771">
        <f>CV771*I771</f>
        <v>184.8</v>
      </c>
      <c r="V771">
        <f>CW771*I771</f>
        <v>0</v>
      </c>
      <c r="W771">
        <f>ROUND(CX771*I771,2)</f>
        <v>0</v>
      </c>
      <c r="X771">
        <f t="shared" ref="X771:Y774" si="393">ROUND(CY771,2)</f>
        <v>23934.2</v>
      </c>
      <c r="Y771">
        <f t="shared" si="393"/>
        <v>3419.17</v>
      </c>
      <c r="AA771">
        <v>55574044</v>
      </c>
      <c r="AB771">
        <f>ROUND((AC771+AD771+AF771),6)</f>
        <v>17064.43</v>
      </c>
      <c r="AC771">
        <f>ROUND((ES771),6)</f>
        <v>11305.05</v>
      </c>
      <c r="AD771">
        <f>ROUND((((ET771)-(EU771))+AE771),6)</f>
        <v>60.76</v>
      </c>
      <c r="AE771">
        <f t="shared" ref="AE771:AF774" si="394">ROUND((EU771),6)</f>
        <v>22.23</v>
      </c>
      <c r="AF771">
        <f t="shared" si="394"/>
        <v>5698.62</v>
      </c>
      <c r="AG771">
        <f>ROUND((AP771),6)</f>
        <v>0</v>
      </c>
      <c r="AH771">
        <f t="shared" ref="AH771:AI774" si="395">(EW771)</f>
        <v>30.8</v>
      </c>
      <c r="AI771">
        <f t="shared" si="395"/>
        <v>0</v>
      </c>
      <c r="AJ771">
        <f>(AS771)</f>
        <v>0</v>
      </c>
      <c r="AK771">
        <v>17064.43</v>
      </c>
      <c r="AL771">
        <v>11305.05</v>
      </c>
      <c r="AM771">
        <v>60.76</v>
      </c>
      <c r="AN771">
        <v>22.23</v>
      </c>
      <c r="AO771">
        <v>5698.62</v>
      </c>
      <c r="AP771">
        <v>0</v>
      </c>
      <c r="AQ771">
        <v>30.8</v>
      </c>
      <c r="AR771">
        <v>0</v>
      </c>
      <c r="AS771">
        <v>0</v>
      </c>
      <c r="AT771">
        <v>70</v>
      </c>
      <c r="AU771">
        <v>10</v>
      </c>
      <c r="AV771">
        <v>1</v>
      </c>
      <c r="AW771">
        <v>1</v>
      </c>
      <c r="AZ771">
        <v>1</v>
      </c>
      <c r="BA771">
        <v>1</v>
      </c>
      <c r="BB771">
        <v>1</v>
      </c>
      <c r="BC771">
        <v>1</v>
      </c>
      <c r="BD771" t="s">
        <v>3</v>
      </c>
      <c r="BE771" t="s">
        <v>3</v>
      </c>
      <c r="BF771" t="s">
        <v>3</v>
      </c>
      <c r="BG771" t="s">
        <v>3</v>
      </c>
      <c r="BH771">
        <v>0</v>
      </c>
      <c r="BI771">
        <v>4</v>
      </c>
      <c r="BJ771" t="s">
        <v>18</v>
      </c>
      <c r="BM771">
        <v>0</v>
      </c>
      <c r="BN771">
        <v>0</v>
      </c>
      <c r="BO771" t="s">
        <v>3</v>
      </c>
      <c r="BP771">
        <v>0</v>
      </c>
      <c r="BQ771">
        <v>1</v>
      </c>
      <c r="BR771">
        <v>0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 t="s">
        <v>3</v>
      </c>
      <c r="BZ771">
        <v>70</v>
      </c>
      <c r="CA771">
        <v>10</v>
      </c>
      <c r="CE771">
        <v>0</v>
      </c>
      <c r="CF771">
        <v>0</v>
      </c>
      <c r="CG771">
        <v>0</v>
      </c>
      <c r="CM771">
        <v>0</v>
      </c>
      <c r="CN771" t="s">
        <v>3</v>
      </c>
      <c r="CO771">
        <v>0</v>
      </c>
      <c r="CP771">
        <f>(P771+Q771+S771)</f>
        <v>102386.58</v>
      </c>
      <c r="CQ771">
        <f>(AC771*BC771*AW771)</f>
        <v>11305.05</v>
      </c>
      <c r="CR771">
        <f>((((ET771)*BB771-(EU771)*BS771)+AE771*BS771)*AV771)</f>
        <v>60.760000000000005</v>
      </c>
      <c r="CS771">
        <f>(AE771*BS771*AV771)</f>
        <v>22.23</v>
      </c>
      <c r="CT771">
        <f>(AF771*BA771*AV771)</f>
        <v>5698.62</v>
      </c>
      <c r="CU771">
        <f>AG771</f>
        <v>0</v>
      </c>
      <c r="CV771">
        <f>(AH771*AV771)</f>
        <v>30.8</v>
      </c>
      <c r="CW771">
        <f t="shared" ref="CW771:CX774" si="396">AI771</f>
        <v>0</v>
      </c>
      <c r="CX771">
        <f t="shared" si="396"/>
        <v>0</v>
      </c>
      <c r="CY771">
        <f>((S771*BZ771)/100)</f>
        <v>23934.203999999998</v>
      </c>
      <c r="CZ771">
        <f>((S771*CA771)/100)</f>
        <v>3419.172</v>
      </c>
      <c r="DC771" t="s">
        <v>3</v>
      </c>
      <c r="DD771" t="s">
        <v>3</v>
      </c>
      <c r="DE771" t="s">
        <v>3</v>
      </c>
      <c r="DF771" t="s">
        <v>3</v>
      </c>
      <c r="DG771" t="s">
        <v>3</v>
      </c>
      <c r="DH771" t="s">
        <v>3</v>
      </c>
      <c r="DI771" t="s">
        <v>3</v>
      </c>
      <c r="DJ771" t="s">
        <v>3</v>
      </c>
      <c r="DK771" t="s">
        <v>3</v>
      </c>
      <c r="DL771" t="s">
        <v>3</v>
      </c>
      <c r="DM771" t="s">
        <v>3</v>
      </c>
      <c r="DN771">
        <v>0</v>
      </c>
      <c r="DO771">
        <v>0</v>
      </c>
      <c r="DP771">
        <v>1</v>
      </c>
      <c r="DQ771">
        <v>1</v>
      </c>
      <c r="DU771">
        <v>1005</v>
      </c>
      <c r="DV771" t="s">
        <v>17</v>
      </c>
      <c r="DW771" t="s">
        <v>17</v>
      </c>
      <c r="DX771">
        <v>100</v>
      </c>
      <c r="EE771">
        <v>55317522</v>
      </c>
      <c r="EF771">
        <v>1</v>
      </c>
      <c r="EG771" t="s">
        <v>19</v>
      </c>
      <c r="EH771">
        <v>0</v>
      </c>
      <c r="EI771" t="s">
        <v>3</v>
      </c>
      <c r="EJ771">
        <v>4</v>
      </c>
      <c r="EK771">
        <v>0</v>
      </c>
      <c r="EL771" t="s">
        <v>20</v>
      </c>
      <c r="EM771" t="s">
        <v>21</v>
      </c>
      <c r="EO771" t="s">
        <v>3</v>
      </c>
      <c r="EQ771">
        <v>0</v>
      </c>
      <c r="ER771">
        <v>17064.43</v>
      </c>
      <c r="ES771">
        <v>11305.05</v>
      </c>
      <c r="ET771">
        <v>60.76</v>
      </c>
      <c r="EU771">
        <v>22.23</v>
      </c>
      <c r="EV771">
        <v>5698.62</v>
      </c>
      <c r="EW771">
        <v>30.8</v>
      </c>
      <c r="EX771">
        <v>0</v>
      </c>
      <c r="EY771">
        <v>0</v>
      </c>
      <c r="FQ771">
        <v>0</v>
      </c>
      <c r="FR771">
        <f>ROUND(IF(AND(BH771=3,BI771=3),P771,0),2)</f>
        <v>0</v>
      </c>
      <c r="FS771">
        <v>0</v>
      </c>
      <c r="FX771">
        <v>70</v>
      </c>
      <c r="FY771">
        <v>10</v>
      </c>
      <c r="GA771" t="s">
        <v>3</v>
      </c>
      <c r="GD771">
        <v>0</v>
      </c>
      <c r="GF771">
        <v>-662659974</v>
      </c>
      <c r="GG771">
        <v>2</v>
      </c>
      <c r="GH771">
        <v>1</v>
      </c>
      <c r="GI771">
        <v>-2</v>
      </c>
      <c r="GJ771">
        <v>0</v>
      </c>
      <c r="GK771">
        <f>ROUND(R771*(R12)/100,2)</f>
        <v>144.05000000000001</v>
      </c>
      <c r="GL771">
        <f>ROUND(IF(AND(BH771=3,BI771=3,FS771&lt;&gt;0),P771,0),2)</f>
        <v>0</v>
      </c>
      <c r="GM771">
        <f>ROUND(O771+X771+Y771+GK771,2)+GX771</f>
        <v>129884</v>
      </c>
      <c r="GN771">
        <f>IF(OR(BI771=0,BI771=1),ROUND(O771+X771+Y771+GK771,2),0)</f>
        <v>0</v>
      </c>
      <c r="GO771">
        <f>IF(BI771=2,ROUND(O771+X771+Y771+GK771,2),0)</f>
        <v>0</v>
      </c>
      <c r="GP771">
        <f>IF(BI771=4,ROUND(O771+X771+Y771+GK771,2)+GX771,0)</f>
        <v>129884</v>
      </c>
      <c r="GR771">
        <v>0</v>
      </c>
      <c r="GS771">
        <v>3</v>
      </c>
      <c r="GT771">
        <v>0</v>
      </c>
      <c r="GU771" t="s">
        <v>3</v>
      </c>
      <c r="GV771">
        <f>ROUND((GT771),6)</f>
        <v>0</v>
      </c>
      <c r="GW771">
        <v>1</v>
      </c>
      <c r="GX771">
        <f>ROUND(HC771*I771,2)</f>
        <v>0</v>
      </c>
      <c r="HA771">
        <v>0</v>
      </c>
      <c r="HB771">
        <v>0</v>
      </c>
      <c r="HC771">
        <f>GV771*GW771</f>
        <v>0</v>
      </c>
      <c r="IK771">
        <v>0</v>
      </c>
    </row>
    <row r="772" spans="1:245" x14ac:dyDescent="0.2">
      <c r="A772">
        <v>17</v>
      </c>
      <c r="B772">
        <v>1</v>
      </c>
      <c r="C772">
        <f>ROW(SmtRes!A224)</f>
        <v>224</v>
      </c>
      <c r="D772">
        <f>ROW(EtalonRes!A216)</f>
        <v>216</v>
      </c>
      <c r="E772" t="s">
        <v>22</v>
      </c>
      <c r="F772" t="s">
        <v>23</v>
      </c>
      <c r="G772" t="s">
        <v>24</v>
      </c>
      <c r="H772" t="s">
        <v>17</v>
      </c>
      <c r="I772">
        <f>ROUND(200/100,9)</f>
        <v>2</v>
      </c>
      <c r="J772">
        <v>0</v>
      </c>
      <c r="O772">
        <f>ROUND(CP772,2)</f>
        <v>39631.94</v>
      </c>
      <c r="P772">
        <f>ROUND(CQ772*I772,2)</f>
        <v>22610.1</v>
      </c>
      <c r="Q772">
        <f>ROUND(CR772*I772,2)</f>
        <v>0</v>
      </c>
      <c r="R772">
        <f>ROUND(CS772*I772,2)</f>
        <v>0</v>
      </c>
      <c r="S772">
        <f>ROUND(CT772*I772,2)</f>
        <v>17021.84</v>
      </c>
      <c r="T772">
        <f>ROUND(CU772*I772,2)</f>
        <v>0</v>
      </c>
      <c r="U772">
        <f>CV772*I772</f>
        <v>92</v>
      </c>
      <c r="V772">
        <f>CW772*I772</f>
        <v>0</v>
      </c>
      <c r="W772">
        <f>ROUND(CX772*I772,2)</f>
        <v>0</v>
      </c>
      <c r="X772">
        <f t="shared" si="393"/>
        <v>11915.29</v>
      </c>
      <c r="Y772">
        <f t="shared" si="393"/>
        <v>1702.18</v>
      </c>
      <c r="AA772">
        <v>55574044</v>
      </c>
      <c r="AB772">
        <f>ROUND((AC772+AD772+AF772),6)</f>
        <v>19815.97</v>
      </c>
      <c r="AC772">
        <f>ROUND((ES772),6)</f>
        <v>11305.05</v>
      </c>
      <c r="AD772">
        <f>ROUND((((ET772)-(EU772))+AE772),6)</f>
        <v>0</v>
      </c>
      <c r="AE772">
        <f t="shared" si="394"/>
        <v>0</v>
      </c>
      <c r="AF772">
        <f t="shared" si="394"/>
        <v>8510.92</v>
      </c>
      <c r="AG772">
        <f>ROUND((AP772),6)</f>
        <v>0</v>
      </c>
      <c r="AH772">
        <f t="shared" si="395"/>
        <v>46</v>
      </c>
      <c r="AI772">
        <f t="shared" si="395"/>
        <v>0</v>
      </c>
      <c r="AJ772">
        <f>(AS772)</f>
        <v>0</v>
      </c>
      <c r="AK772">
        <v>19815.97</v>
      </c>
      <c r="AL772">
        <v>11305.05</v>
      </c>
      <c r="AM772">
        <v>0</v>
      </c>
      <c r="AN772">
        <v>0</v>
      </c>
      <c r="AO772">
        <v>8510.92</v>
      </c>
      <c r="AP772">
        <v>0</v>
      </c>
      <c r="AQ772">
        <v>46</v>
      </c>
      <c r="AR772">
        <v>0</v>
      </c>
      <c r="AS772">
        <v>0</v>
      </c>
      <c r="AT772">
        <v>70</v>
      </c>
      <c r="AU772">
        <v>10</v>
      </c>
      <c r="AV772">
        <v>1</v>
      </c>
      <c r="AW772">
        <v>1</v>
      </c>
      <c r="AZ772">
        <v>1</v>
      </c>
      <c r="BA772">
        <v>1</v>
      </c>
      <c r="BB772">
        <v>1</v>
      </c>
      <c r="BC772">
        <v>1</v>
      </c>
      <c r="BD772" t="s">
        <v>3</v>
      </c>
      <c r="BE772" t="s">
        <v>3</v>
      </c>
      <c r="BF772" t="s">
        <v>3</v>
      </c>
      <c r="BG772" t="s">
        <v>3</v>
      </c>
      <c r="BH772">
        <v>0</v>
      </c>
      <c r="BI772">
        <v>4</v>
      </c>
      <c r="BJ772" t="s">
        <v>25</v>
      </c>
      <c r="BM772">
        <v>0</v>
      </c>
      <c r="BN772">
        <v>0</v>
      </c>
      <c r="BO772" t="s">
        <v>3</v>
      </c>
      <c r="BP772">
        <v>0</v>
      </c>
      <c r="BQ772">
        <v>1</v>
      </c>
      <c r="BR772">
        <v>0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 t="s">
        <v>3</v>
      </c>
      <c r="BZ772">
        <v>70</v>
      </c>
      <c r="CA772">
        <v>10</v>
      </c>
      <c r="CE772">
        <v>0</v>
      </c>
      <c r="CF772">
        <v>0</v>
      </c>
      <c r="CG772">
        <v>0</v>
      </c>
      <c r="CM772">
        <v>0</v>
      </c>
      <c r="CN772" t="s">
        <v>3</v>
      </c>
      <c r="CO772">
        <v>0</v>
      </c>
      <c r="CP772">
        <f>(P772+Q772+S772)</f>
        <v>39631.94</v>
      </c>
      <c r="CQ772">
        <f>(AC772*BC772*AW772)</f>
        <v>11305.05</v>
      </c>
      <c r="CR772">
        <f>((((ET772)*BB772-(EU772)*BS772)+AE772*BS772)*AV772)</f>
        <v>0</v>
      </c>
      <c r="CS772">
        <f>(AE772*BS772*AV772)</f>
        <v>0</v>
      </c>
      <c r="CT772">
        <f>(AF772*BA772*AV772)</f>
        <v>8510.92</v>
      </c>
      <c r="CU772">
        <f>AG772</f>
        <v>0</v>
      </c>
      <c r="CV772">
        <f>(AH772*AV772)</f>
        <v>46</v>
      </c>
      <c r="CW772">
        <f t="shared" si="396"/>
        <v>0</v>
      </c>
      <c r="CX772">
        <f t="shared" si="396"/>
        <v>0</v>
      </c>
      <c r="CY772">
        <f>((S772*BZ772)/100)</f>
        <v>11915.288</v>
      </c>
      <c r="CZ772">
        <f>((S772*CA772)/100)</f>
        <v>1702.184</v>
      </c>
      <c r="DC772" t="s">
        <v>3</v>
      </c>
      <c r="DD772" t="s">
        <v>3</v>
      </c>
      <c r="DE772" t="s">
        <v>3</v>
      </c>
      <c r="DF772" t="s">
        <v>3</v>
      </c>
      <c r="DG772" t="s">
        <v>3</v>
      </c>
      <c r="DH772" t="s">
        <v>3</v>
      </c>
      <c r="DI772" t="s">
        <v>3</v>
      </c>
      <c r="DJ772" t="s">
        <v>3</v>
      </c>
      <c r="DK772" t="s">
        <v>3</v>
      </c>
      <c r="DL772" t="s">
        <v>3</v>
      </c>
      <c r="DM772" t="s">
        <v>3</v>
      </c>
      <c r="DN772">
        <v>0</v>
      </c>
      <c r="DO772">
        <v>0</v>
      </c>
      <c r="DP772">
        <v>1</v>
      </c>
      <c r="DQ772">
        <v>1</v>
      </c>
      <c r="DU772">
        <v>1005</v>
      </c>
      <c r="DV772" t="s">
        <v>17</v>
      </c>
      <c r="DW772" t="s">
        <v>17</v>
      </c>
      <c r="DX772">
        <v>100</v>
      </c>
      <c r="EE772">
        <v>55317522</v>
      </c>
      <c r="EF772">
        <v>1</v>
      </c>
      <c r="EG772" t="s">
        <v>19</v>
      </c>
      <c r="EH772">
        <v>0</v>
      </c>
      <c r="EI772" t="s">
        <v>3</v>
      </c>
      <c r="EJ772">
        <v>4</v>
      </c>
      <c r="EK772">
        <v>0</v>
      </c>
      <c r="EL772" t="s">
        <v>20</v>
      </c>
      <c r="EM772" t="s">
        <v>21</v>
      </c>
      <c r="EO772" t="s">
        <v>3</v>
      </c>
      <c r="EQ772">
        <v>0</v>
      </c>
      <c r="ER772">
        <v>19815.97</v>
      </c>
      <c r="ES772">
        <v>11305.05</v>
      </c>
      <c r="ET772">
        <v>0</v>
      </c>
      <c r="EU772">
        <v>0</v>
      </c>
      <c r="EV772">
        <v>8510.92</v>
      </c>
      <c r="EW772">
        <v>46</v>
      </c>
      <c r="EX772">
        <v>0</v>
      </c>
      <c r="EY772">
        <v>0</v>
      </c>
      <c r="FQ772">
        <v>0</v>
      </c>
      <c r="FR772">
        <f>ROUND(IF(AND(BH772=3,BI772=3),P772,0),2)</f>
        <v>0</v>
      </c>
      <c r="FS772">
        <v>0</v>
      </c>
      <c r="FX772">
        <v>70</v>
      </c>
      <c r="FY772">
        <v>10</v>
      </c>
      <c r="GA772" t="s">
        <v>3</v>
      </c>
      <c r="GD772">
        <v>0</v>
      </c>
      <c r="GF772">
        <v>1054913730</v>
      </c>
      <c r="GG772">
        <v>2</v>
      </c>
      <c r="GH772">
        <v>1</v>
      </c>
      <c r="GI772">
        <v>-2</v>
      </c>
      <c r="GJ772">
        <v>0</v>
      </c>
      <c r="GK772">
        <f>ROUND(R772*(R12)/100,2)</f>
        <v>0</v>
      </c>
      <c r="GL772">
        <f>ROUND(IF(AND(BH772=3,BI772=3,FS772&lt;&gt;0),P772,0),2)</f>
        <v>0</v>
      </c>
      <c r="GM772">
        <f>ROUND(O772+X772+Y772+GK772,2)+GX772</f>
        <v>53249.41</v>
      </c>
      <c r="GN772">
        <f>IF(OR(BI772=0,BI772=1),ROUND(O772+X772+Y772+GK772,2),0)</f>
        <v>0</v>
      </c>
      <c r="GO772">
        <f>IF(BI772=2,ROUND(O772+X772+Y772+GK772,2),0)</f>
        <v>0</v>
      </c>
      <c r="GP772">
        <f>IF(BI772=4,ROUND(O772+X772+Y772+GK772,2)+GX772,0)</f>
        <v>53249.41</v>
      </c>
      <c r="GR772">
        <v>0</v>
      </c>
      <c r="GS772">
        <v>3</v>
      </c>
      <c r="GT772">
        <v>0</v>
      </c>
      <c r="GU772" t="s">
        <v>3</v>
      </c>
      <c r="GV772">
        <f>ROUND((GT772),6)</f>
        <v>0</v>
      </c>
      <c r="GW772">
        <v>1</v>
      </c>
      <c r="GX772">
        <f>ROUND(HC772*I772,2)</f>
        <v>0</v>
      </c>
      <c r="HA772">
        <v>0</v>
      </c>
      <c r="HB772">
        <v>0</v>
      </c>
      <c r="HC772">
        <f>GV772*GW772</f>
        <v>0</v>
      </c>
      <c r="IK772">
        <v>0</v>
      </c>
    </row>
    <row r="773" spans="1:245" x14ac:dyDescent="0.2">
      <c r="A773">
        <v>17</v>
      </c>
      <c r="B773">
        <v>1</v>
      </c>
      <c r="C773">
        <f>ROW(SmtRes!A226)</f>
        <v>226</v>
      </c>
      <c r="D773">
        <f>ROW(EtalonRes!A218)</f>
        <v>218</v>
      </c>
      <c r="E773" t="s">
        <v>26</v>
      </c>
      <c r="F773" t="s">
        <v>27</v>
      </c>
      <c r="G773" t="s">
        <v>28</v>
      </c>
      <c r="H773" t="s">
        <v>17</v>
      </c>
      <c r="I773">
        <f>ROUND(-800/100,9)</f>
        <v>-8</v>
      </c>
      <c r="J773">
        <v>0</v>
      </c>
      <c r="O773">
        <f>ROUND(CP773,2)</f>
        <v>-39457.040000000001</v>
      </c>
      <c r="P773">
        <f>ROUND(CQ773*I773,2)</f>
        <v>-30146.799999999999</v>
      </c>
      <c r="Q773">
        <f>ROUND(CR773*I773,2)</f>
        <v>0</v>
      </c>
      <c r="R773">
        <f>ROUND(CS773*I773,2)</f>
        <v>0</v>
      </c>
      <c r="S773">
        <f>ROUND(CT773*I773,2)</f>
        <v>-9310.24</v>
      </c>
      <c r="T773">
        <f>ROUND(CU773*I773,2)</f>
        <v>0</v>
      </c>
      <c r="U773">
        <f>CV773*I773</f>
        <v>-50.32</v>
      </c>
      <c r="V773">
        <f>CW773*I773</f>
        <v>0</v>
      </c>
      <c r="W773">
        <f>ROUND(CX773*I773,2)</f>
        <v>0</v>
      </c>
      <c r="X773">
        <f t="shared" si="393"/>
        <v>-6517.17</v>
      </c>
      <c r="Y773">
        <f t="shared" si="393"/>
        <v>-931.02</v>
      </c>
      <c r="AA773">
        <v>55574044</v>
      </c>
      <c r="AB773">
        <f>ROUND((AC773+AD773+AF773),6)</f>
        <v>4932.13</v>
      </c>
      <c r="AC773">
        <f>ROUND((ES773),6)</f>
        <v>3768.35</v>
      </c>
      <c r="AD773">
        <f>ROUND((((ET773)-(EU773))+AE773),6)</f>
        <v>0</v>
      </c>
      <c r="AE773">
        <f t="shared" si="394"/>
        <v>0</v>
      </c>
      <c r="AF773">
        <f t="shared" si="394"/>
        <v>1163.78</v>
      </c>
      <c r="AG773">
        <f>ROUND((AP773),6)</f>
        <v>0</v>
      </c>
      <c r="AH773">
        <f t="shared" si="395"/>
        <v>6.29</v>
      </c>
      <c r="AI773">
        <f t="shared" si="395"/>
        <v>0</v>
      </c>
      <c r="AJ773">
        <f>(AS773)</f>
        <v>0</v>
      </c>
      <c r="AK773">
        <v>4932.13</v>
      </c>
      <c r="AL773">
        <v>3768.35</v>
      </c>
      <c r="AM773">
        <v>0</v>
      </c>
      <c r="AN773">
        <v>0</v>
      </c>
      <c r="AO773">
        <v>1163.78</v>
      </c>
      <c r="AP773">
        <v>0</v>
      </c>
      <c r="AQ773">
        <v>6.29</v>
      </c>
      <c r="AR773">
        <v>0</v>
      </c>
      <c r="AS773">
        <v>0</v>
      </c>
      <c r="AT773">
        <v>70</v>
      </c>
      <c r="AU773">
        <v>10</v>
      </c>
      <c r="AV773">
        <v>1</v>
      </c>
      <c r="AW773">
        <v>1</v>
      </c>
      <c r="AZ773">
        <v>1</v>
      </c>
      <c r="BA773">
        <v>1</v>
      </c>
      <c r="BB773">
        <v>1</v>
      </c>
      <c r="BC773">
        <v>1</v>
      </c>
      <c r="BD773" t="s">
        <v>3</v>
      </c>
      <c r="BE773" t="s">
        <v>3</v>
      </c>
      <c r="BF773" t="s">
        <v>3</v>
      </c>
      <c r="BG773" t="s">
        <v>3</v>
      </c>
      <c r="BH773">
        <v>0</v>
      </c>
      <c r="BI773">
        <v>4</v>
      </c>
      <c r="BJ773" t="s">
        <v>29</v>
      </c>
      <c r="BM773">
        <v>0</v>
      </c>
      <c r="BN773">
        <v>0</v>
      </c>
      <c r="BO773" t="s">
        <v>3</v>
      </c>
      <c r="BP773">
        <v>0</v>
      </c>
      <c r="BQ773">
        <v>1</v>
      </c>
      <c r="BR773">
        <v>0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 t="s">
        <v>3</v>
      </c>
      <c r="BZ773">
        <v>70</v>
      </c>
      <c r="CA773">
        <v>10</v>
      </c>
      <c r="CE773">
        <v>0</v>
      </c>
      <c r="CF773">
        <v>0</v>
      </c>
      <c r="CG773">
        <v>0</v>
      </c>
      <c r="CM773">
        <v>0</v>
      </c>
      <c r="CN773" t="s">
        <v>3</v>
      </c>
      <c r="CO773">
        <v>0</v>
      </c>
      <c r="CP773">
        <f>(P773+Q773+S773)</f>
        <v>-39457.040000000001</v>
      </c>
      <c r="CQ773">
        <f>(AC773*BC773*AW773)</f>
        <v>3768.35</v>
      </c>
      <c r="CR773">
        <f>((((ET773)*BB773-(EU773)*BS773)+AE773*BS773)*AV773)</f>
        <v>0</v>
      </c>
      <c r="CS773">
        <f>(AE773*BS773*AV773)</f>
        <v>0</v>
      </c>
      <c r="CT773">
        <f>(AF773*BA773*AV773)</f>
        <v>1163.78</v>
      </c>
      <c r="CU773">
        <f>AG773</f>
        <v>0</v>
      </c>
      <c r="CV773">
        <f>(AH773*AV773)</f>
        <v>6.29</v>
      </c>
      <c r="CW773">
        <f t="shared" si="396"/>
        <v>0</v>
      </c>
      <c r="CX773">
        <f t="shared" si="396"/>
        <v>0</v>
      </c>
      <c r="CY773">
        <f>((S773*BZ773)/100)</f>
        <v>-6517.1679999999997</v>
      </c>
      <c r="CZ773">
        <f>((S773*CA773)/100)</f>
        <v>-931.02399999999989</v>
      </c>
      <c r="DC773" t="s">
        <v>3</v>
      </c>
      <c r="DD773" t="s">
        <v>3</v>
      </c>
      <c r="DE773" t="s">
        <v>3</v>
      </c>
      <c r="DF773" t="s">
        <v>3</v>
      </c>
      <c r="DG773" t="s">
        <v>3</v>
      </c>
      <c r="DH773" t="s">
        <v>3</v>
      </c>
      <c r="DI773" t="s">
        <v>3</v>
      </c>
      <c r="DJ773" t="s">
        <v>3</v>
      </c>
      <c r="DK773" t="s">
        <v>3</v>
      </c>
      <c r="DL773" t="s">
        <v>3</v>
      </c>
      <c r="DM773" t="s">
        <v>3</v>
      </c>
      <c r="DN773">
        <v>0</v>
      </c>
      <c r="DO773">
        <v>0</v>
      </c>
      <c r="DP773">
        <v>1</v>
      </c>
      <c r="DQ773">
        <v>1</v>
      </c>
      <c r="DU773">
        <v>1005</v>
      </c>
      <c r="DV773" t="s">
        <v>17</v>
      </c>
      <c r="DW773" t="s">
        <v>17</v>
      </c>
      <c r="DX773">
        <v>100</v>
      </c>
      <c r="EE773">
        <v>55317522</v>
      </c>
      <c r="EF773">
        <v>1</v>
      </c>
      <c r="EG773" t="s">
        <v>19</v>
      </c>
      <c r="EH773">
        <v>0</v>
      </c>
      <c r="EI773" t="s">
        <v>3</v>
      </c>
      <c r="EJ773">
        <v>4</v>
      </c>
      <c r="EK773">
        <v>0</v>
      </c>
      <c r="EL773" t="s">
        <v>20</v>
      </c>
      <c r="EM773" t="s">
        <v>21</v>
      </c>
      <c r="EO773" t="s">
        <v>3</v>
      </c>
      <c r="EQ773">
        <v>0</v>
      </c>
      <c r="ER773">
        <v>4932.13</v>
      </c>
      <c r="ES773">
        <v>3768.35</v>
      </c>
      <c r="ET773">
        <v>0</v>
      </c>
      <c r="EU773">
        <v>0</v>
      </c>
      <c r="EV773">
        <v>1163.78</v>
      </c>
      <c r="EW773">
        <v>6.29</v>
      </c>
      <c r="EX773">
        <v>0</v>
      </c>
      <c r="EY773">
        <v>0</v>
      </c>
      <c r="FQ773">
        <v>0</v>
      </c>
      <c r="FR773">
        <f>ROUND(IF(AND(BH773=3,BI773=3),P773,0),2)</f>
        <v>0</v>
      </c>
      <c r="FS773">
        <v>0</v>
      </c>
      <c r="FX773">
        <v>70</v>
      </c>
      <c r="FY773">
        <v>10</v>
      </c>
      <c r="GA773" t="s">
        <v>3</v>
      </c>
      <c r="GD773">
        <v>0</v>
      </c>
      <c r="GF773">
        <v>-1781441154</v>
      </c>
      <c r="GG773">
        <v>2</v>
      </c>
      <c r="GH773">
        <v>1</v>
      </c>
      <c r="GI773">
        <v>-2</v>
      </c>
      <c r="GJ773">
        <v>0</v>
      </c>
      <c r="GK773">
        <f>ROUND(R773*(R12)/100,2)</f>
        <v>0</v>
      </c>
      <c r="GL773">
        <f>ROUND(IF(AND(BH773=3,BI773=3,FS773&lt;&gt;0),P773,0),2)</f>
        <v>0</v>
      </c>
      <c r="GM773">
        <f>ROUND(O773+X773+Y773+GK773,2)+GX773</f>
        <v>-46905.23</v>
      </c>
      <c r="GN773">
        <f>IF(OR(BI773=0,BI773=1),ROUND(O773+X773+Y773+GK773,2),0)</f>
        <v>0</v>
      </c>
      <c r="GO773">
        <f>IF(BI773=2,ROUND(O773+X773+Y773+GK773,2),0)</f>
        <v>0</v>
      </c>
      <c r="GP773">
        <f>IF(BI773=4,ROUND(O773+X773+Y773+GK773,2)+GX773,0)</f>
        <v>-46905.23</v>
      </c>
      <c r="GR773">
        <v>0</v>
      </c>
      <c r="GS773">
        <v>3</v>
      </c>
      <c r="GT773">
        <v>0</v>
      </c>
      <c r="GU773" t="s">
        <v>3</v>
      </c>
      <c r="GV773">
        <f>ROUND((GT773),6)</f>
        <v>0</v>
      </c>
      <c r="GW773">
        <v>1</v>
      </c>
      <c r="GX773">
        <f>ROUND(HC773*I773,2)</f>
        <v>0</v>
      </c>
      <c r="HA773">
        <v>0</v>
      </c>
      <c r="HB773">
        <v>0</v>
      </c>
      <c r="HC773">
        <f>GV773*GW773</f>
        <v>0</v>
      </c>
      <c r="IK773">
        <v>0</v>
      </c>
    </row>
    <row r="774" spans="1:245" x14ac:dyDescent="0.2">
      <c r="A774">
        <v>17</v>
      </c>
      <c r="B774">
        <v>1</v>
      </c>
      <c r="C774">
        <f>ROW(SmtRes!A229)</f>
        <v>229</v>
      </c>
      <c r="D774">
        <f>ROW(EtalonRes!A221)</f>
        <v>221</v>
      </c>
      <c r="E774" t="s">
        <v>30</v>
      </c>
      <c r="F774" t="s">
        <v>31</v>
      </c>
      <c r="G774" t="s">
        <v>32</v>
      </c>
      <c r="H774" t="s">
        <v>17</v>
      </c>
      <c r="I774">
        <f>ROUND(800/100,9)</f>
        <v>8</v>
      </c>
      <c r="J774">
        <v>0</v>
      </c>
      <c r="O774">
        <f>ROUND(CP774,2)</f>
        <v>132724.48000000001</v>
      </c>
      <c r="P774">
        <f>ROUND(CQ774*I774,2)</f>
        <v>112005.84</v>
      </c>
      <c r="Q774">
        <f>ROUND(CR774*I774,2)</f>
        <v>0</v>
      </c>
      <c r="R774">
        <f>ROUND(CS774*I774,2)</f>
        <v>0</v>
      </c>
      <c r="S774">
        <f>ROUND(CT774*I774,2)</f>
        <v>20718.64</v>
      </c>
      <c r="T774">
        <f>ROUND(CU774*I774,2)</f>
        <v>0</v>
      </c>
      <c r="U774">
        <f>CV774*I774</f>
        <v>107.36</v>
      </c>
      <c r="V774">
        <f>CW774*I774</f>
        <v>0</v>
      </c>
      <c r="W774">
        <f>ROUND(CX774*I774,2)</f>
        <v>0</v>
      </c>
      <c r="X774">
        <f t="shared" si="393"/>
        <v>14503.05</v>
      </c>
      <c r="Y774">
        <f t="shared" si="393"/>
        <v>2071.86</v>
      </c>
      <c r="AA774">
        <v>55574044</v>
      </c>
      <c r="AB774">
        <f>ROUND((AC774+AD774+AF774),6)</f>
        <v>16590.560000000001</v>
      </c>
      <c r="AC774">
        <f>ROUND((ES774),6)</f>
        <v>14000.73</v>
      </c>
      <c r="AD774">
        <f>ROUND((((ET774)-(EU774))+AE774),6)</f>
        <v>0</v>
      </c>
      <c r="AE774">
        <f t="shared" si="394"/>
        <v>0</v>
      </c>
      <c r="AF774">
        <f t="shared" si="394"/>
        <v>2589.83</v>
      </c>
      <c r="AG774">
        <f>ROUND((AP774),6)</f>
        <v>0</v>
      </c>
      <c r="AH774">
        <f t="shared" si="395"/>
        <v>13.42</v>
      </c>
      <c r="AI774">
        <f t="shared" si="395"/>
        <v>0</v>
      </c>
      <c r="AJ774">
        <f>(AS774)</f>
        <v>0</v>
      </c>
      <c r="AK774">
        <v>16590.560000000001</v>
      </c>
      <c r="AL774">
        <v>14000.73</v>
      </c>
      <c r="AM774">
        <v>0</v>
      </c>
      <c r="AN774">
        <v>0</v>
      </c>
      <c r="AO774">
        <v>2589.83</v>
      </c>
      <c r="AP774">
        <v>0</v>
      </c>
      <c r="AQ774">
        <v>13.42</v>
      </c>
      <c r="AR774">
        <v>0</v>
      </c>
      <c r="AS774">
        <v>0</v>
      </c>
      <c r="AT774">
        <v>70</v>
      </c>
      <c r="AU774">
        <v>10</v>
      </c>
      <c r="AV774">
        <v>1</v>
      </c>
      <c r="AW774">
        <v>1</v>
      </c>
      <c r="AZ774">
        <v>1</v>
      </c>
      <c r="BA774">
        <v>1</v>
      </c>
      <c r="BB774">
        <v>1</v>
      </c>
      <c r="BC774">
        <v>1</v>
      </c>
      <c r="BD774" t="s">
        <v>3</v>
      </c>
      <c r="BE774" t="s">
        <v>3</v>
      </c>
      <c r="BF774" t="s">
        <v>3</v>
      </c>
      <c r="BG774" t="s">
        <v>3</v>
      </c>
      <c r="BH774">
        <v>0</v>
      </c>
      <c r="BI774">
        <v>4</v>
      </c>
      <c r="BJ774" t="s">
        <v>33</v>
      </c>
      <c r="BM774">
        <v>0</v>
      </c>
      <c r="BN774">
        <v>0</v>
      </c>
      <c r="BO774" t="s">
        <v>3</v>
      </c>
      <c r="BP774">
        <v>0</v>
      </c>
      <c r="BQ774">
        <v>1</v>
      </c>
      <c r="BR774">
        <v>0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 t="s">
        <v>3</v>
      </c>
      <c r="BZ774">
        <v>70</v>
      </c>
      <c r="CA774">
        <v>10</v>
      </c>
      <c r="CE774">
        <v>0</v>
      </c>
      <c r="CF774">
        <v>0</v>
      </c>
      <c r="CG774">
        <v>0</v>
      </c>
      <c r="CM774">
        <v>0</v>
      </c>
      <c r="CN774" t="s">
        <v>3</v>
      </c>
      <c r="CO774">
        <v>0</v>
      </c>
      <c r="CP774">
        <f>(P774+Q774+S774)</f>
        <v>132724.47999999998</v>
      </c>
      <c r="CQ774">
        <f>(AC774*BC774*AW774)</f>
        <v>14000.73</v>
      </c>
      <c r="CR774">
        <f>((((ET774)*BB774-(EU774)*BS774)+AE774*BS774)*AV774)</f>
        <v>0</v>
      </c>
      <c r="CS774">
        <f>(AE774*BS774*AV774)</f>
        <v>0</v>
      </c>
      <c r="CT774">
        <f>(AF774*BA774*AV774)</f>
        <v>2589.83</v>
      </c>
      <c r="CU774">
        <f>AG774</f>
        <v>0</v>
      </c>
      <c r="CV774">
        <f>(AH774*AV774)</f>
        <v>13.42</v>
      </c>
      <c r="CW774">
        <f t="shared" si="396"/>
        <v>0</v>
      </c>
      <c r="CX774">
        <f t="shared" si="396"/>
        <v>0</v>
      </c>
      <c r="CY774">
        <f>((S774*BZ774)/100)</f>
        <v>14503.048000000001</v>
      </c>
      <c r="CZ774">
        <f>((S774*CA774)/100)</f>
        <v>2071.864</v>
      </c>
      <c r="DC774" t="s">
        <v>3</v>
      </c>
      <c r="DD774" t="s">
        <v>3</v>
      </c>
      <c r="DE774" t="s">
        <v>3</v>
      </c>
      <c r="DF774" t="s">
        <v>3</v>
      </c>
      <c r="DG774" t="s">
        <v>3</v>
      </c>
      <c r="DH774" t="s">
        <v>3</v>
      </c>
      <c r="DI774" t="s">
        <v>3</v>
      </c>
      <c r="DJ774" t="s">
        <v>3</v>
      </c>
      <c r="DK774" t="s">
        <v>3</v>
      </c>
      <c r="DL774" t="s">
        <v>3</v>
      </c>
      <c r="DM774" t="s">
        <v>3</v>
      </c>
      <c r="DN774">
        <v>0</v>
      </c>
      <c r="DO774">
        <v>0</v>
      </c>
      <c r="DP774">
        <v>1</v>
      </c>
      <c r="DQ774">
        <v>1</v>
      </c>
      <c r="DU774">
        <v>1005</v>
      </c>
      <c r="DV774" t="s">
        <v>17</v>
      </c>
      <c r="DW774" t="s">
        <v>17</v>
      </c>
      <c r="DX774">
        <v>100</v>
      </c>
      <c r="EE774">
        <v>55317522</v>
      </c>
      <c r="EF774">
        <v>1</v>
      </c>
      <c r="EG774" t="s">
        <v>19</v>
      </c>
      <c r="EH774">
        <v>0</v>
      </c>
      <c r="EI774" t="s">
        <v>3</v>
      </c>
      <c r="EJ774">
        <v>4</v>
      </c>
      <c r="EK774">
        <v>0</v>
      </c>
      <c r="EL774" t="s">
        <v>20</v>
      </c>
      <c r="EM774" t="s">
        <v>21</v>
      </c>
      <c r="EO774" t="s">
        <v>3</v>
      </c>
      <c r="EQ774">
        <v>0</v>
      </c>
      <c r="ER774">
        <v>16590.560000000001</v>
      </c>
      <c r="ES774">
        <v>14000.73</v>
      </c>
      <c r="ET774">
        <v>0</v>
      </c>
      <c r="EU774">
        <v>0</v>
      </c>
      <c r="EV774">
        <v>2589.83</v>
      </c>
      <c r="EW774">
        <v>13.42</v>
      </c>
      <c r="EX774">
        <v>0</v>
      </c>
      <c r="EY774">
        <v>0</v>
      </c>
      <c r="FQ774">
        <v>0</v>
      </c>
      <c r="FR774">
        <f>ROUND(IF(AND(BH774=3,BI774=3),P774,0),2)</f>
        <v>0</v>
      </c>
      <c r="FS774">
        <v>0</v>
      </c>
      <c r="FX774">
        <v>70</v>
      </c>
      <c r="FY774">
        <v>10</v>
      </c>
      <c r="GA774" t="s">
        <v>3</v>
      </c>
      <c r="GD774">
        <v>0</v>
      </c>
      <c r="GF774">
        <v>1086158003</v>
      </c>
      <c r="GG774">
        <v>2</v>
      </c>
      <c r="GH774">
        <v>1</v>
      </c>
      <c r="GI774">
        <v>-2</v>
      </c>
      <c r="GJ774">
        <v>0</v>
      </c>
      <c r="GK774">
        <f>ROUND(R774*(R12)/100,2)</f>
        <v>0</v>
      </c>
      <c r="GL774">
        <f>ROUND(IF(AND(BH774=3,BI774=3,FS774&lt;&gt;0),P774,0),2)</f>
        <v>0</v>
      </c>
      <c r="GM774">
        <f>ROUND(O774+X774+Y774+GK774,2)+GX774</f>
        <v>149299.39000000001</v>
      </c>
      <c r="GN774">
        <f>IF(OR(BI774=0,BI774=1),ROUND(O774+X774+Y774+GK774,2),0)</f>
        <v>0</v>
      </c>
      <c r="GO774">
        <f>IF(BI774=2,ROUND(O774+X774+Y774+GK774,2),0)</f>
        <v>0</v>
      </c>
      <c r="GP774">
        <f>IF(BI774=4,ROUND(O774+X774+Y774+GK774,2)+GX774,0)</f>
        <v>149299.39000000001</v>
      </c>
      <c r="GR774">
        <v>0</v>
      </c>
      <c r="GS774">
        <v>3</v>
      </c>
      <c r="GT774">
        <v>0</v>
      </c>
      <c r="GU774" t="s">
        <v>3</v>
      </c>
      <c r="GV774">
        <f>ROUND((GT774),6)</f>
        <v>0</v>
      </c>
      <c r="GW774">
        <v>1</v>
      </c>
      <c r="GX774">
        <f>ROUND(HC774*I774,2)</f>
        <v>0</v>
      </c>
      <c r="HA774">
        <v>0</v>
      </c>
      <c r="HB774">
        <v>0</v>
      </c>
      <c r="HC774">
        <f>GV774*GW774</f>
        <v>0</v>
      </c>
      <c r="IK774">
        <v>0</v>
      </c>
    </row>
    <row r="776" spans="1:245" x14ac:dyDescent="0.2">
      <c r="A776" s="2">
        <v>51</v>
      </c>
      <c r="B776" s="2">
        <f>B767</f>
        <v>1</v>
      </c>
      <c r="C776" s="2">
        <f>A767</f>
        <v>4</v>
      </c>
      <c r="D776" s="2">
        <f>ROW(A767)</f>
        <v>767</v>
      </c>
      <c r="E776" s="2"/>
      <c r="F776" s="2" t="str">
        <f>IF(F767&lt;&gt;"",F767,"")</f>
        <v>Новый раздел</v>
      </c>
      <c r="G776" s="2" t="str">
        <f>IF(G767&lt;&gt;"",G767,"")</f>
        <v>Ремонт газона (рулонный)-800м2</v>
      </c>
      <c r="H776" s="2">
        <v>0</v>
      </c>
      <c r="I776" s="2"/>
      <c r="J776" s="2"/>
      <c r="K776" s="2"/>
      <c r="L776" s="2"/>
      <c r="M776" s="2"/>
      <c r="N776" s="2"/>
      <c r="O776" s="2">
        <f t="shared" ref="O776:T776" si="397">ROUND(AB776,2)</f>
        <v>235285.96</v>
      </c>
      <c r="P776" s="2">
        <f t="shared" si="397"/>
        <v>172299.44</v>
      </c>
      <c r="Q776" s="2">
        <f t="shared" si="397"/>
        <v>364.56</v>
      </c>
      <c r="R776" s="2">
        <f t="shared" si="397"/>
        <v>133.38</v>
      </c>
      <c r="S776" s="2">
        <f t="shared" si="397"/>
        <v>62621.96</v>
      </c>
      <c r="T776" s="2">
        <f t="shared" si="397"/>
        <v>0</v>
      </c>
      <c r="U776" s="2">
        <f>AH776</f>
        <v>333.84000000000003</v>
      </c>
      <c r="V776" s="2">
        <f>AI776</f>
        <v>0</v>
      </c>
      <c r="W776" s="2">
        <f>ROUND(AJ776,2)</f>
        <v>0</v>
      </c>
      <c r="X776" s="2">
        <f>ROUND(AK776,2)</f>
        <v>43835.37</v>
      </c>
      <c r="Y776" s="2">
        <f>ROUND(AL776,2)</f>
        <v>6262.19</v>
      </c>
      <c r="Z776" s="2"/>
      <c r="AA776" s="2"/>
      <c r="AB776" s="2">
        <f>ROUND(SUMIF(AA771:AA774,"=55574044",O771:O774),2)</f>
        <v>235285.96</v>
      </c>
      <c r="AC776" s="2">
        <f>ROUND(SUMIF(AA771:AA774,"=55574044",P771:P774),2)</f>
        <v>172299.44</v>
      </c>
      <c r="AD776" s="2">
        <f>ROUND(SUMIF(AA771:AA774,"=55574044",Q771:Q774),2)</f>
        <v>364.56</v>
      </c>
      <c r="AE776" s="2">
        <f>ROUND(SUMIF(AA771:AA774,"=55574044",R771:R774),2)</f>
        <v>133.38</v>
      </c>
      <c r="AF776" s="2">
        <f>ROUND(SUMIF(AA771:AA774,"=55574044",S771:S774),2)</f>
        <v>62621.96</v>
      </c>
      <c r="AG776" s="2">
        <f>ROUND(SUMIF(AA771:AA774,"=55574044",T771:T774),2)</f>
        <v>0</v>
      </c>
      <c r="AH776" s="2">
        <f>SUMIF(AA771:AA774,"=55574044",U771:U774)</f>
        <v>333.84000000000003</v>
      </c>
      <c r="AI776" s="2">
        <f>SUMIF(AA771:AA774,"=55574044",V771:V774)</f>
        <v>0</v>
      </c>
      <c r="AJ776" s="2">
        <f>ROUND(SUMIF(AA771:AA774,"=55574044",W771:W774),2)</f>
        <v>0</v>
      </c>
      <c r="AK776" s="2">
        <f>ROUND(SUMIF(AA771:AA774,"=55574044",X771:X774),2)</f>
        <v>43835.37</v>
      </c>
      <c r="AL776" s="2">
        <f>ROUND(SUMIF(AA771:AA774,"=55574044",Y771:Y774),2)</f>
        <v>6262.19</v>
      </c>
      <c r="AM776" s="2"/>
      <c r="AN776" s="2"/>
      <c r="AO776" s="2">
        <f t="shared" ref="AO776:BC776" si="398">ROUND(BX776,2)</f>
        <v>0</v>
      </c>
      <c r="AP776" s="2">
        <f t="shared" si="398"/>
        <v>0</v>
      </c>
      <c r="AQ776" s="2">
        <f t="shared" si="398"/>
        <v>0</v>
      </c>
      <c r="AR776" s="2">
        <f t="shared" si="398"/>
        <v>285527.57</v>
      </c>
      <c r="AS776" s="2">
        <f t="shared" si="398"/>
        <v>0</v>
      </c>
      <c r="AT776" s="2">
        <f t="shared" si="398"/>
        <v>0</v>
      </c>
      <c r="AU776" s="2">
        <f t="shared" si="398"/>
        <v>285527.57</v>
      </c>
      <c r="AV776" s="2">
        <f t="shared" si="398"/>
        <v>172299.44</v>
      </c>
      <c r="AW776" s="2">
        <f t="shared" si="398"/>
        <v>172299.44</v>
      </c>
      <c r="AX776" s="2">
        <f t="shared" si="398"/>
        <v>0</v>
      </c>
      <c r="AY776" s="2">
        <f t="shared" si="398"/>
        <v>172299.44</v>
      </c>
      <c r="AZ776" s="2">
        <f t="shared" si="398"/>
        <v>0</v>
      </c>
      <c r="BA776" s="2">
        <f t="shared" si="398"/>
        <v>0</v>
      </c>
      <c r="BB776" s="2">
        <f t="shared" si="398"/>
        <v>0</v>
      </c>
      <c r="BC776" s="2">
        <f t="shared" si="398"/>
        <v>0</v>
      </c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>
        <f>ROUND(SUMIF(AA771:AA774,"=55574044",FQ771:FQ774),2)</f>
        <v>0</v>
      </c>
      <c r="BY776" s="2">
        <f>ROUND(SUMIF(AA771:AA774,"=55574044",FR771:FR774),2)</f>
        <v>0</v>
      </c>
      <c r="BZ776" s="2">
        <f>ROUND(SUMIF(AA771:AA774,"=55574044",GL771:GL774),2)</f>
        <v>0</v>
      </c>
      <c r="CA776" s="2">
        <f>ROUND(SUMIF(AA771:AA774,"=55574044",GM771:GM774),2)</f>
        <v>285527.57</v>
      </c>
      <c r="CB776" s="2">
        <f>ROUND(SUMIF(AA771:AA774,"=55574044",GN771:GN774),2)</f>
        <v>0</v>
      </c>
      <c r="CC776" s="2">
        <f>ROUND(SUMIF(AA771:AA774,"=55574044",GO771:GO774),2)</f>
        <v>0</v>
      </c>
      <c r="CD776" s="2">
        <f>ROUND(SUMIF(AA771:AA774,"=55574044",GP771:GP774),2)</f>
        <v>285527.57</v>
      </c>
      <c r="CE776" s="2">
        <f>AC776-BX776</f>
        <v>172299.44</v>
      </c>
      <c r="CF776" s="2">
        <f>AC776-BY776</f>
        <v>172299.44</v>
      </c>
      <c r="CG776" s="2">
        <f>BX776-BZ776</f>
        <v>0</v>
      </c>
      <c r="CH776" s="2">
        <f>AC776-BX776-BY776+BZ776</f>
        <v>172299.44</v>
      </c>
      <c r="CI776" s="2">
        <f>BY776-BZ776</f>
        <v>0</v>
      </c>
      <c r="CJ776" s="2">
        <f>ROUND(SUMIF(AA771:AA774,"=55574044",GX771:GX774),2)</f>
        <v>0</v>
      </c>
      <c r="CK776" s="2">
        <f>ROUND(SUMIF(AA771:AA774,"=55574044",GY771:GY774),2)</f>
        <v>0</v>
      </c>
      <c r="CL776" s="2">
        <f>ROUND(SUMIF(AA771:AA774,"=55574044",GZ771:GZ774),2)</f>
        <v>0</v>
      </c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>
        <v>0</v>
      </c>
    </row>
    <row r="778" spans="1:245" x14ac:dyDescent="0.2">
      <c r="A778" s="4">
        <v>50</v>
      </c>
      <c r="B778" s="4">
        <v>0</v>
      </c>
      <c r="C778" s="4">
        <v>0</v>
      </c>
      <c r="D778" s="4">
        <v>1</v>
      </c>
      <c r="E778" s="4">
        <v>201</v>
      </c>
      <c r="F778" s="4">
        <f>ROUND(Source!O776,O778)</f>
        <v>235285.96</v>
      </c>
      <c r="G778" s="4" t="s">
        <v>34</v>
      </c>
      <c r="H778" s="4" t="s">
        <v>35</v>
      </c>
      <c r="I778" s="4"/>
      <c r="J778" s="4"/>
      <c r="K778" s="4">
        <v>201</v>
      </c>
      <c r="L778" s="4">
        <v>1</v>
      </c>
      <c r="M778" s="4">
        <v>3</v>
      </c>
      <c r="N778" s="4" t="s">
        <v>3</v>
      </c>
      <c r="O778" s="4">
        <v>2</v>
      </c>
      <c r="P778" s="4"/>
      <c r="Q778" s="4"/>
      <c r="R778" s="4"/>
      <c r="S778" s="4"/>
      <c r="T778" s="4"/>
      <c r="U778" s="4"/>
      <c r="V778" s="4"/>
      <c r="W778" s="4"/>
    </row>
    <row r="779" spans="1:245" x14ac:dyDescent="0.2">
      <c r="A779" s="4">
        <v>50</v>
      </c>
      <c r="B779" s="4">
        <v>0</v>
      </c>
      <c r="C779" s="4">
        <v>0</v>
      </c>
      <c r="D779" s="4">
        <v>1</v>
      </c>
      <c r="E779" s="4">
        <v>202</v>
      </c>
      <c r="F779" s="4">
        <f>ROUND(Source!P776,O779)</f>
        <v>172299.44</v>
      </c>
      <c r="G779" s="4" t="s">
        <v>36</v>
      </c>
      <c r="H779" s="4" t="s">
        <v>37</v>
      </c>
      <c r="I779" s="4"/>
      <c r="J779" s="4"/>
      <c r="K779" s="4">
        <v>202</v>
      </c>
      <c r="L779" s="4">
        <v>2</v>
      </c>
      <c r="M779" s="4">
        <v>3</v>
      </c>
      <c r="N779" s="4" t="s">
        <v>3</v>
      </c>
      <c r="O779" s="4">
        <v>2</v>
      </c>
      <c r="P779" s="4"/>
      <c r="Q779" s="4"/>
      <c r="R779" s="4"/>
      <c r="S779" s="4"/>
      <c r="T779" s="4"/>
      <c r="U779" s="4"/>
      <c r="V779" s="4"/>
      <c r="W779" s="4"/>
    </row>
    <row r="780" spans="1:245" x14ac:dyDescent="0.2">
      <c r="A780" s="4">
        <v>50</v>
      </c>
      <c r="B780" s="4">
        <v>0</v>
      </c>
      <c r="C780" s="4">
        <v>0</v>
      </c>
      <c r="D780" s="4">
        <v>1</v>
      </c>
      <c r="E780" s="4">
        <v>222</v>
      </c>
      <c r="F780" s="4">
        <f>ROUND(Source!AO776,O780)</f>
        <v>0</v>
      </c>
      <c r="G780" s="4" t="s">
        <v>38</v>
      </c>
      <c r="H780" s="4" t="s">
        <v>39</v>
      </c>
      <c r="I780" s="4"/>
      <c r="J780" s="4"/>
      <c r="K780" s="4">
        <v>222</v>
      </c>
      <c r="L780" s="4">
        <v>3</v>
      </c>
      <c r="M780" s="4">
        <v>3</v>
      </c>
      <c r="N780" s="4" t="s">
        <v>3</v>
      </c>
      <c r="O780" s="4">
        <v>2</v>
      </c>
      <c r="P780" s="4"/>
      <c r="Q780" s="4"/>
      <c r="R780" s="4"/>
      <c r="S780" s="4"/>
      <c r="T780" s="4"/>
      <c r="U780" s="4"/>
      <c r="V780" s="4"/>
      <c r="W780" s="4"/>
    </row>
    <row r="781" spans="1:245" x14ac:dyDescent="0.2">
      <c r="A781" s="4">
        <v>50</v>
      </c>
      <c r="B781" s="4">
        <v>0</v>
      </c>
      <c r="C781" s="4">
        <v>0</v>
      </c>
      <c r="D781" s="4">
        <v>1</v>
      </c>
      <c r="E781" s="4">
        <v>225</v>
      </c>
      <c r="F781" s="4">
        <f>ROUND(Source!AV776,O781)</f>
        <v>172299.44</v>
      </c>
      <c r="G781" s="4" t="s">
        <v>40</v>
      </c>
      <c r="H781" s="4" t="s">
        <v>41</v>
      </c>
      <c r="I781" s="4"/>
      <c r="J781" s="4"/>
      <c r="K781" s="4">
        <v>225</v>
      </c>
      <c r="L781" s="4">
        <v>4</v>
      </c>
      <c r="M781" s="4">
        <v>3</v>
      </c>
      <c r="N781" s="4" t="s">
        <v>3</v>
      </c>
      <c r="O781" s="4">
        <v>2</v>
      </c>
      <c r="P781" s="4"/>
      <c r="Q781" s="4"/>
      <c r="R781" s="4"/>
      <c r="S781" s="4"/>
      <c r="T781" s="4"/>
      <c r="U781" s="4"/>
      <c r="V781" s="4"/>
      <c r="W781" s="4"/>
    </row>
    <row r="782" spans="1:245" x14ac:dyDescent="0.2">
      <c r="A782" s="4">
        <v>50</v>
      </c>
      <c r="B782" s="4">
        <v>0</v>
      </c>
      <c r="C782" s="4">
        <v>0</v>
      </c>
      <c r="D782" s="4">
        <v>1</v>
      </c>
      <c r="E782" s="4">
        <v>226</v>
      </c>
      <c r="F782" s="4">
        <f>ROUND(Source!AW776,O782)</f>
        <v>172299.44</v>
      </c>
      <c r="G782" s="4" t="s">
        <v>42</v>
      </c>
      <c r="H782" s="4" t="s">
        <v>43</v>
      </c>
      <c r="I782" s="4"/>
      <c r="J782" s="4"/>
      <c r="K782" s="4">
        <v>226</v>
      </c>
      <c r="L782" s="4">
        <v>5</v>
      </c>
      <c r="M782" s="4">
        <v>3</v>
      </c>
      <c r="N782" s="4" t="s">
        <v>3</v>
      </c>
      <c r="O782" s="4">
        <v>2</v>
      </c>
      <c r="P782" s="4"/>
      <c r="Q782" s="4"/>
      <c r="R782" s="4"/>
      <c r="S782" s="4"/>
      <c r="T782" s="4"/>
      <c r="U782" s="4"/>
      <c r="V782" s="4"/>
      <c r="W782" s="4"/>
    </row>
    <row r="783" spans="1:245" x14ac:dyDescent="0.2">
      <c r="A783" s="4">
        <v>50</v>
      </c>
      <c r="B783" s="4">
        <v>0</v>
      </c>
      <c r="C783" s="4">
        <v>0</v>
      </c>
      <c r="D783" s="4">
        <v>1</v>
      </c>
      <c r="E783" s="4">
        <v>227</v>
      </c>
      <c r="F783" s="4">
        <f>ROUND(Source!AX776,O783)</f>
        <v>0</v>
      </c>
      <c r="G783" s="4" t="s">
        <v>44</v>
      </c>
      <c r="H783" s="4" t="s">
        <v>45</v>
      </c>
      <c r="I783" s="4"/>
      <c r="J783" s="4"/>
      <c r="K783" s="4">
        <v>227</v>
      </c>
      <c r="L783" s="4">
        <v>6</v>
      </c>
      <c r="M783" s="4">
        <v>3</v>
      </c>
      <c r="N783" s="4" t="s">
        <v>3</v>
      </c>
      <c r="O783" s="4">
        <v>2</v>
      </c>
      <c r="P783" s="4"/>
      <c r="Q783" s="4"/>
      <c r="R783" s="4"/>
      <c r="S783" s="4"/>
      <c r="T783" s="4"/>
      <c r="U783" s="4"/>
      <c r="V783" s="4"/>
      <c r="W783" s="4"/>
    </row>
    <row r="784" spans="1:245" x14ac:dyDescent="0.2">
      <c r="A784" s="4">
        <v>50</v>
      </c>
      <c r="B784" s="4">
        <v>0</v>
      </c>
      <c r="C784" s="4">
        <v>0</v>
      </c>
      <c r="D784" s="4">
        <v>1</v>
      </c>
      <c r="E784" s="4">
        <v>228</v>
      </c>
      <c r="F784" s="4">
        <f>ROUND(Source!AY776,O784)</f>
        <v>172299.44</v>
      </c>
      <c r="G784" s="4" t="s">
        <v>46</v>
      </c>
      <c r="H784" s="4" t="s">
        <v>47</v>
      </c>
      <c r="I784" s="4"/>
      <c r="J784" s="4"/>
      <c r="K784" s="4">
        <v>228</v>
      </c>
      <c r="L784" s="4">
        <v>7</v>
      </c>
      <c r="M784" s="4">
        <v>3</v>
      </c>
      <c r="N784" s="4" t="s">
        <v>3</v>
      </c>
      <c r="O784" s="4">
        <v>2</v>
      </c>
      <c r="P784" s="4"/>
      <c r="Q784" s="4"/>
      <c r="R784" s="4"/>
      <c r="S784" s="4"/>
      <c r="T784" s="4"/>
      <c r="U784" s="4"/>
      <c r="V784" s="4"/>
      <c r="W784" s="4"/>
    </row>
    <row r="785" spans="1:23" x14ac:dyDescent="0.2">
      <c r="A785" s="4">
        <v>50</v>
      </c>
      <c r="B785" s="4">
        <v>0</v>
      </c>
      <c r="C785" s="4">
        <v>0</v>
      </c>
      <c r="D785" s="4">
        <v>1</v>
      </c>
      <c r="E785" s="4">
        <v>216</v>
      </c>
      <c r="F785" s="4">
        <f>ROUND(Source!AP776,O785)</f>
        <v>0</v>
      </c>
      <c r="G785" s="4" t="s">
        <v>48</v>
      </c>
      <c r="H785" s="4" t="s">
        <v>49</v>
      </c>
      <c r="I785" s="4"/>
      <c r="J785" s="4"/>
      <c r="K785" s="4">
        <v>216</v>
      </c>
      <c r="L785" s="4">
        <v>8</v>
      </c>
      <c r="M785" s="4">
        <v>3</v>
      </c>
      <c r="N785" s="4" t="s">
        <v>3</v>
      </c>
      <c r="O785" s="4">
        <v>2</v>
      </c>
      <c r="P785" s="4"/>
      <c r="Q785" s="4"/>
      <c r="R785" s="4"/>
      <c r="S785" s="4"/>
      <c r="T785" s="4"/>
      <c r="U785" s="4"/>
      <c r="V785" s="4"/>
      <c r="W785" s="4"/>
    </row>
    <row r="786" spans="1:23" x14ac:dyDescent="0.2">
      <c r="A786" s="4">
        <v>50</v>
      </c>
      <c r="B786" s="4">
        <v>0</v>
      </c>
      <c r="C786" s="4">
        <v>0</v>
      </c>
      <c r="D786" s="4">
        <v>1</v>
      </c>
      <c r="E786" s="4">
        <v>223</v>
      </c>
      <c r="F786" s="4">
        <f>ROUND(Source!AQ776,O786)</f>
        <v>0</v>
      </c>
      <c r="G786" s="4" t="s">
        <v>50</v>
      </c>
      <c r="H786" s="4" t="s">
        <v>51</v>
      </c>
      <c r="I786" s="4"/>
      <c r="J786" s="4"/>
      <c r="K786" s="4">
        <v>223</v>
      </c>
      <c r="L786" s="4">
        <v>9</v>
      </c>
      <c r="M786" s="4">
        <v>3</v>
      </c>
      <c r="N786" s="4" t="s">
        <v>3</v>
      </c>
      <c r="O786" s="4">
        <v>2</v>
      </c>
      <c r="P786" s="4"/>
      <c r="Q786" s="4"/>
      <c r="R786" s="4"/>
      <c r="S786" s="4"/>
      <c r="T786" s="4"/>
      <c r="U786" s="4"/>
      <c r="V786" s="4"/>
      <c r="W786" s="4"/>
    </row>
    <row r="787" spans="1:23" x14ac:dyDescent="0.2">
      <c r="A787" s="4">
        <v>50</v>
      </c>
      <c r="B787" s="4">
        <v>0</v>
      </c>
      <c r="C787" s="4">
        <v>0</v>
      </c>
      <c r="D787" s="4">
        <v>1</v>
      </c>
      <c r="E787" s="4">
        <v>229</v>
      </c>
      <c r="F787" s="4">
        <f>ROUND(Source!AZ776,O787)</f>
        <v>0</v>
      </c>
      <c r="G787" s="4" t="s">
        <v>52</v>
      </c>
      <c r="H787" s="4" t="s">
        <v>53</v>
      </c>
      <c r="I787" s="4"/>
      <c r="J787" s="4"/>
      <c r="K787" s="4">
        <v>229</v>
      </c>
      <c r="L787" s="4">
        <v>10</v>
      </c>
      <c r="M787" s="4">
        <v>3</v>
      </c>
      <c r="N787" s="4" t="s">
        <v>3</v>
      </c>
      <c r="O787" s="4">
        <v>2</v>
      </c>
      <c r="P787" s="4"/>
      <c r="Q787" s="4"/>
      <c r="R787" s="4"/>
      <c r="S787" s="4"/>
      <c r="T787" s="4"/>
      <c r="U787" s="4"/>
      <c r="V787" s="4"/>
      <c r="W787" s="4"/>
    </row>
    <row r="788" spans="1:23" x14ac:dyDescent="0.2">
      <c r="A788" s="4">
        <v>50</v>
      </c>
      <c r="B788" s="4">
        <v>0</v>
      </c>
      <c r="C788" s="4">
        <v>0</v>
      </c>
      <c r="D788" s="4">
        <v>1</v>
      </c>
      <c r="E788" s="4">
        <v>203</v>
      </c>
      <c r="F788" s="4">
        <f>ROUND(Source!Q776,O788)</f>
        <v>364.56</v>
      </c>
      <c r="G788" s="4" t="s">
        <v>54</v>
      </c>
      <c r="H788" s="4" t="s">
        <v>55</v>
      </c>
      <c r="I788" s="4"/>
      <c r="J788" s="4"/>
      <c r="K788" s="4">
        <v>203</v>
      </c>
      <c r="L788" s="4">
        <v>11</v>
      </c>
      <c r="M788" s="4">
        <v>3</v>
      </c>
      <c r="N788" s="4" t="s">
        <v>3</v>
      </c>
      <c r="O788" s="4">
        <v>2</v>
      </c>
      <c r="P788" s="4"/>
      <c r="Q788" s="4"/>
      <c r="R788" s="4"/>
      <c r="S788" s="4"/>
      <c r="T788" s="4"/>
      <c r="U788" s="4"/>
      <c r="V788" s="4"/>
      <c r="W788" s="4"/>
    </row>
    <row r="789" spans="1:23" x14ac:dyDescent="0.2">
      <c r="A789" s="4">
        <v>50</v>
      </c>
      <c r="B789" s="4">
        <v>0</v>
      </c>
      <c r="C789" s="4">
        <v>0</v>
      </c>
      <c r="D789" s="4">
        <v>1</v>
      </c>
      <c r="E789" s="4">
        <v>231</v>
      </c>
      <c r="F789" s="4">
        <f>ROUND(Source!BB776,O789)</f>
        <v>0</v>
      </c>
      <c r="G789" s="4" t="s">
        <v>56</v>
      </c>
      <c r="H789" s="4" t="s">
        <v>57</v>
      </c>
      <c r="I789" s="4"/>
      <c r="J789" s="4"/>
      <c r="K789" s="4">
        <v>231</v>
      </c>
      <c r="L789" s="4">
        <v>12</v>
      </c>
      <c r="M789" s="4">
        <v>3</v>
      </c>
      <c r="N789" s="4" t="s">
        <v>3</v>
      </c>
      <c r="O789" s="4">
        <v>2</v>
      </c>
      <c r="P789" s="4"/>
      <c r="Q789" s="4"/>
      <c r="R789" s="4"/>
      <c r="S789" s="4"/>
      <c r="T789" s="4"/>
      <c r="U789" s="4"/>
      <c r="V789" s="4"/>
      <c r="W789" s="4"/>
    </row>
    <row r="790" spans="1:23" x14ac:dyDescent="0.2">
      <c r="A790" s="4">
        <v>50</v>
      </c>
      <c r="B790" s="4">
        <v>0</v>
      </c>
      <c r="C790" s="4">
        <v>0</v>
      </c>
      <c r="D790" s="4">
        <v>1</v>
      </c>
      <c r="E790" s="4">
        <v>204</v>
      </c>
      <c r="F790" s="4">
        <f>ROUND(Source!R776,O790)</f>
        <v>133.38</v>
      </c>
      <c r="G790" s="4" t="s">
        <v>58</v>
      </c>
      <c r="H790" s="4" t="s">
        <v>59</v>
      </c>
      <c r="I790" s="4"/>
      <c r="J790" s="4"/>
      <c r="K790" s="4">
        <v>204</v>
      </c>
      <c r="L790" s="4">
        <v>13</v>
      </c>
      <c r="M790" s="4">
        <v>3</v>
      </c>
      <c r="N790" s="4" t="s">
        <v>3</v>
      </c>
      <c r="O790" s="4">
        <v>2</v>
      </c>
      <c r="P790" s="4"/>
      <c r="Q790" s="4"/>
      <c r="R790" s="4"/>
      <c r="S790" s="4"/>
      <c r="T790" s="4"/>
      <c r="U790" s="4"/>
      <c r="V790" s="4"/>
      <c r="W790" s="4"/>
    </row>
    <row r="791" spans="1:23" x14ac:dyDescent="0.2">
      <c r="A791" s="4">
        <v>50</v>
      </c>
      <c r="B791" s="4">
        <v>0</v>
      </c>
      <c r="C791" s="4">
        <v>0</v>
      </c>
      <c r="D791" s="4">
        <v>1</v>
      </c>
      <c r="E791" s="4">
        <v>205</v>
      </c>
      <c r="F791" s="4">
        <f>ROUND(Source!S776,O791)</f>
        <v>62621.96</v>
      </c>
      <c r="G791" s="4" t="s">
        <v>60</v>
      </c>
      <c r="H791" s="4" t="s">
        <v>61</v>
      </c>
      <c r="I791" s="4"/>
      <c r="J791" s="4"/>
      <c r="K791" s="4">
        <v>205</v>
      </c>
      <c r="L791" s="4">
        <v>14</v>
      </c>
      <c r="M791" s="4">
        <v>3</v>
      </c>
      <c r="N791" s="4" t="s">
        <v>3</v>
      </c>
      <c r="O791" s="4">
        <v>2</v>
      </c>
      <c r="P791" s="4"/>
      <c r="Q791" s="4"/>
      <c r="R791" s="4"/>
      <c r="S791" s="4"/>
      <c r="T791" s="4"/>
      <c r="U791" s="4"/>
      <c r="V791" s="4"/>
      <c r="W791" s="4"/>
    </row>
    <row r="792" spans="1:23" x14ac:dyDescent="0.2">
      <c r="A792" s="4">
        <v>50</v>
      </c>
      <c r="B792" s="4">
        <v>0</v>
      </c>
      <c r="C792" s="4">
        <v>0</v>
      </c>
      <c r="D792" s="4">
        <v>1</v>
      </c>
      <c r="E792" s="4">
        <v>232</v>
      </c>
      <c r="F792" s="4">
        <f>ROUND(Source!BC776,O792)</f>
        <v>0</v>
      </c>
      <c r="G792" s="4" t="s">
        <v>62</v>
      </c>
      <c r="H792" s="4" t="s">
        <v>63</v>
      </c>
      <c r="I792" s="4"/>
      <c r="J792" s="4"/>
      <c r="K792" s="4">
        <v>232</v>
      </c>
      <c r="L792" s="4">
        <v>15</v>
      </c>
      <c r="M792" s="4">
        <v>3</v>
      </c>
      <c r="N792" s="4" t="s">
        <v>3</v>
      </c>
      <c r="O792" s="4">
        <v>2</v>
      </c>
      <c r="P792" s="4"/>
      <c r="Q792" s="4"/>
      <c r="R792" s="4"/>
      <c r="S792" s="4"/>
      <c r="T792" s="4"/>
      <c r="U792" s="4"/>
      <c r="V792" s="4"/>
      <c r="W792" s="4"/>
    </row>
    <row r="793" spans="1:23" x14ac:dyDescent="0.2">
      <c r="A793" s="4">
        <v>50</v>
      </c>
      <c r="B793" s="4">
        <v>0</v>
      </c>
      <c r="C793" s="4">
        <v>0</v>
      </c>
      <c r="D793" s="4">
        <v>1</v>
      </c>
      <c r="E793" s="4">
        <v>214</v>
      </c>
      <c r="F793" s="4">
        <f>ROUND(Source!AS776,O793)</f>
        <v>0</v>
      </c>
      <c r="G793" s="4" t="s">
        <v>64</v>
      </c>
      <c r="H793" s="4" t="s">
        <v>65</v>
      </c>
      <c r="I793" s="4"/>
      <c r="J793" s="4"/>
      <c r="K793" s="4">
        <v>214</v>
      </c>
      <c r="L793" s="4">
        <v>16</v>
      </c>
      <c r="M793" s="4">
        <v>3</v>
      </c>
      <c r="N793" s="4" t="s">
        <v>3</v>
      </c>
      <c r="O793" s="4">
        <v>2</v>
      </c>
      <c r="P793" s="4"/>
      <c r="Q793" s="4"/>
      <c r="R793" s="4"/>
      <c r="S793" s="4"/>
      <c r="T793" s="4"/>
      <c r="U793" s="4"/>
      <c r="V793" s="4"/>
      <c r="W793" s="4"/>
    </row>
    <row r="794" spans="1:23" x14ac:dyDescent="0.2">
      <c r="A794" s="4">
        <v>50</v>
      </c>
      <c r="B794" s="4">
        <v>0</v>
      </c>
      <c r="C794" s="4">
        <v>0</v>
      </c>
      <c r="D794" s="4">
        <v>1</v>
      </c>
      <c r="E794" s="4">
        <v>215</v>
      </c>
      <c r="F794" s="4">
        <f>ROUND(Source!AT776,O794)</f>
        <v>0</v>
      </c>
      <c r="G794" s="4" t="s">
        <v>66</v>
      </c>
      <c r="H794" s="4" t="s">
        <v>67</v>
      </c>
      <c r="I794" s="4"/>
      <c r="J794" s="4"/>
      <c r="K794" s="4">
        <v>215</v>
      </c>
      <c r="L794" s="4">
        <v>17</v>
      </c>
      <c r="M794" s="4">
        <v>3</v>
      </c>
      <c r="N794" s="4" t="s">
        <v>3</v>
      </c>
      <c r="O794" s="4">
        <v>2</v>
      </c>
      <c r="P794" s="4"/>
      <c r="Q794" s="4"/>
      <c r="R794" s="4"/>
      <c r="S794" s="4"/>
      <c r="T794" s="4"/>
      <c r="U794" s="4"/>
      <c r="V794" s="4"/>
      <c r="W794" s="4"/>
    </row>
    <row r="795" spans="1:23" x14ac:dyDescent="0.2">
      <c r="A795" s="4">
        <v>50</v>
      </c>
      <c r="B795" s="4">
        <v>0</v>
      </c>
      <c r="C795" s="4">
        <v>0</v>
      </c>
      <c r="D795" s="4">
        <v>1</v>
      </c>
      <c r="E795" s="4">
        <v>217</v>
      </c>
      <c r="F795" s="4">
        <f>ROUND(Source!AU776,O795)</f>
        <v>285527.57</v>
      </c>
      <c r="G795" s="4" t="s">
        <v>68</v>
      </c>
      <c r="H795" s="4" t="s">
        <v>69</v>
      </c>
      <c r="I795" s="4"/>
      <c r="J795" s="4"/>
      <c r="K795" s="4">
        <v>217</v>
      </c>
      <c r="L795" s="4">
        <v>18</v>
      </c>
      <c r="M795" s="4">
        <v>3</v>
      </c>
      <c r="N795" s="4" t="s">
        <v>3</v>
      </c>
      <c r="O795" s="4">
        <v>2</v>
      </c>
      <c r="P795" s="4"/>
      <c r="Q795" s="4"/>
      <c r="R795" s="4"/>
      <c r="S795" s="4"/>
      <c r="T795" s="4"/>
      <c r="U795" s="4"/>
      <c r="V795" s="4"/>
      <c r="W795" s="4"/>
    </row>
    <row r="796" spans="1:23" x14ac:dyDescent="0.2">
      <c r="A796" s="4">
        <v>50</v>
      </c>
      <c r="B796" s="4">
        <v>0</v>
      </c>
      <c r="C796" s="4">
        <v>0</v>
      </c>
      <c r="D796" s="4">
        <v>1</v>
      </c>
      <c r="E796" s="4">
        <v>230</v>
      </c>
      <c r="F796" s="4">
        <f>ROUND(Source!BA776,O796)</f>
        <v>0</v>
      </c>
      <c r="G796" s="4" t="s">
        <v>70</v>
      </c>
      <c r="H796" s="4" t="s">
        <v>71</v>
      </c>
      <c r="I796" s="4"/>
      <c r="J796" s="4"/>
      <c r="K796" s="4">
        <v>230</v>
      </c>
      <c r="L796" s="4">
        <v>19</v>
      </c>
      <c r="M796" s="4">
        <v>3</v>
      </c>
      <c r="N796" s="4" t="s">
        <v>3</v>
      </c>
      <c r="O796" s="4">
        <v>2</v>
      </c>
      <c r="P796" s="4"/>
      <c r="Q796" s="4"/>
      <c r="R796" s="4"/>
      <c r="S796" s="4"/>
      <c r="T796" s="4"/>
      <c r="U796" s="4"/>
      <c r="V796" s="4"/>
      <c r="W796" s="4"/>
    </row>
    <row r="797" spans="1:23" x14ac:dyDescent="0.2">
      <c r="A797" s="4">
        <v>50</v>
      </c>
      <c r="B797" s="4">
        <v>0</v>
      </c>
      <c r="C797" s="4">
        <v>0</v>
      </c>
      <c r="D797" s="4">
        <v>1</v>
      </c>
      <c r="E797" s="4">
        <v>206</v>
      </c>
      <c r="F797" s="4">
        <f>ROUND(Source!T776,O797)</f>
        <v>0</v>
      </c>
      <c r="G797" s="4" t="s">
        <v>72</v>
      </c>
      <c r="H797" s="4" t="s">
        <v>73</v>
      </c>
      <c r="I797" s="4"/>
      <c r="J797" s="4"/>
      <c r="K797" s="4">
        <v>206</v>
      </c>
      <c r="L797" s="4">
        <v>20</v>
      </c>
      <c r="M797" s="4">
        <v>3</v>
      </c>
      <c r="N797" s="4" t="s">
        <v>3</v>
      </c>
      <c r="O797" s="4">
        <v>2</v>
      </c>
      <c r="P797" s="4"/>
      <c r="Q797" s="4"/>
      <c r="R797" s="4"/>
      <c r="S797" s="4"/>
      <c r="T797" s="4"/>
      <c r="U797" s="4"/>
      <c r="V797" s="4"/>
      <c r="W797" s="4"/>
    </row>
    <row r="798" spans="1:23" x14ac:dyDescent="0.2">
      <c r="A798" s="4">
        <v>50</v>
      </c>
      <c r="B798" s="4">
        <v>0</v>
      </c>
      <c r="C798" s="4">
        <v>0</v>
      </c>
      <c r="D798" s="4">
        <v>1</v>
      </c>
      <c r="E798" s="4">
        <v>207</v>
      </c>
      <c r="F798" s="4">
        <f>Source!U776</f>
        <v>333.84000000000003</v>
      </c>
      <c r="G798" s="4" t="s">
        <v>74</v>
      </c>
      <c r="H798" s="4" t="s">
        <v>75</v>
      </c>
      <c r="I798" s="4"/>
      <c r="J798" s="4"/>
      <c r="K798" s="4">
        <v>207</v>
      </c>
      <c r="L798" s="4">
        <v>21</v>
      </c>
      <c r="M798" s="4">
        <v>3</v>
      </c>
      <c r="N798" s="4" t="s">
        <v>3</v>
      </c>
      <c r="O798" s="4">
        <v>-1</v>
      </c>
      <c r="P798" s="4"/>
      <c r="Q798" s="4"/>
      <c r="R798" s="4"/>
      <c r="S798" s="4"/>
      <c r="T798" s="4"/>
      <c r="U798" s="4"/>
      <c r="V798" s="4"/>
      <c r="W798" s="4"/>
    </row>
    <row r="799" spans="1:23" x14ac:dyDescent="0.2">
      <c r="A799" s="4">
        <v>50</v>
      </c>
      <c r="B799" s="4">
        <v>0</v>
      </c>
      <c r="C799" s="4">
        <v>0</v>
      </c>
      <c r="D799" s="4">
        <v>1</v>
      </c>
      <c r="E799" s="4">
        <v>208</v>
      </c>
      <c r="F799" s="4">
        <f>Source!V776</f>
        <v>0</v>
      </c>
      <c r="G799" s="4" t="s">
        <v>76</v>
      </c>
      <c r="H799" s="4" t="s">
        <v>77</v>
      </c>
      <c r="I799" s="4"/>
      <c r="J799" s="4"/>
      <c r="K799" s="4">
        <v>208</v>
      </c>
      <c r="L799" s="4">
        <v>22</v>
      </c>
      <c r="M799" s="4">
        <v>3</v>
      </c>
      <c r="N799" s="4" t="s">
        <v>3</v>
      </c>
      <c r="O799" s="4">
        <v>-1</v>
      </c>
      <c r="P799" s="4"/>
      <c r="Q799" s="4"/>
      <c r="R799" s="4"/>
      <c r="S799" s="4"/>
      <c r="T799" s="4"/>
      <c r="U799" s="4"/>
      <c r="V799" s="4"/>
      <c r="W799" s="4"/>
    </row>
    <row r="800" spans="1:23" x14ac:dyDescent="0.2">
      <c r="A800" s="4">
        <v>50</v>
      </c>
      <c r="B800" s="4">
        <v>0</v>
      </c>
      <c r="C800" s="4">
        <v>0</v>
      </c>
      <c r="D800" s="4">
        <v>1</v>
      </c>
      <c r="E800" s="4">
        <v>209</v>
      </c>
      <c r="F800" s="4">
        <f>ROUND(Source!W776,O800)</f>
        <v>0</v>
      </c>
      <c r="G800" s="4" t="s">
        <v>78</v>
      </c>
      <c r="H800" s="4" t="s">
        <v>79</v>
      </c>
      <c r="I800" s="4"/>
      <c r="J800" s="4"/>
      <c r="K800" s="4">
        <v>209</v>
      </c>
      <c r="L800" s="4">
        <v>23</v>
      </c>
      <c r="M800" s="4">
        <v>3</v>
      </c>
      <c r="N800" s="4" t="s">
        <v>3</v>
      </c>
      <c r="O800" s="4">
        <v>2</v>
      </c>
      <c r="P800" s="4"/>
      <c r="Q800" s="4"/>
      <c r="R800" s="4"/>
      <c r="S800" s="4"/>
      <c r="T800" s="4"/>
      <c r="U800" s="4"/>
      <c r="V800" s="4"/>
      <c r="W800" s="4"/>
    </row>
    <row r="801" spans="1:245" x14ac:dyDescent="0.2">
      <c r="A801" s="4">
        <v>50</v>
      </c>
      <c r="B801" s="4">
        <v>0</v>
      </c>
      <c r="C801" s="4">
        <v>0</v>
      </c>
      <c r="D801" s="4">
        <v>1</v>
      </c>
      <c r="E801" s="4">
        <v>210</v>
      </c>
      <c r="F801" s="4">
        <f>ROUND(Source!X776,O801)</f>
        <v>43835.37</v>
      </c>
      <c r="G801" s="4" t="s">
        <v>80</v>
      </c>
      <c r="H801" s="4" t="s">
        <v>81</v>
      </c>
      <c r="I801" s="4"/>
      <c r="J801" s="4"/>
      <c r="K801" s="4">
        <v>210</v>
      </c>
      <c r="L801" s="4">
        <v>24</v>
      </c>
      <c r="M801" s="4">
        <v>3</v>
      </c>
      <c r="N801" s="4" t="s">
        <v>3</v>
      </c>
      <c r="O801" s="4">
        <v>2</v>
      </c>
      <c r="P801" s="4"/>
      <c r="Q801" s="4"/>
      <c r="R801" s="4"/>
      <c r="S801" s="4"/>
      <c r="T801" s="4"/>
      <c r="U801" s="4"/>
      <c r="V801" s="4"/>
      <c r="W801" s="4"/>
    </row>
    <row r="802" spans="1:245" x14ac:dyDescent="0.2">
      <c r="A802" s="4">
        <v>50</v>
      </c>
      <c r="B802" s="4">
        <v>0</v>
      </c>
      <c r="C802" s="4">
        <v>0</v>
      </c>
      <c r="D802" s="4">
        <v>1</v>
      </c>
      <c r="E802" s="4">
        <v>211</v>
      </c>
      <c r="F802" s="4">
        <f>ROUND(Source!Y776,O802)</f>
        <v>6262.19</v>
      </c>
      <c r="G802" s="4" t="s">
        <v>82</v>
      </c>
      <c r="H802" s="4" t="s">
        <v>83</v>
      </c>
      <c r="I802" s="4"/>
      <c r="J802" s="4"/>
      <c r="K802" s="4">
        <v>211</v>
      </c>
      <c r="L802" s="4">
        <v>25</v>
      </c>
      <c r="M802" s="4">
        <v>3</v>
      </c>
      <c r="N802" s="4" t="s">
        <v>3</v>
      </c>
      <c r="O802" s="4">
        <v>2</v>
      </c>
      <c r="P802" s="4"/>
      <c r="Q802" s="4"/>
      <c r="R802" s="4"/>
      <c r="S802" s="4"/>
      <c r="T802" s="4"/>
      <c r="U802" s="4"/>
      <c r="V802" s="4"/>
      <c r="W802" s="4"/>
    </row>
    <row r="803" spans="1:245" x14ac:dyDescent="0.2">
      <c r="A803" s="4">
        <v>50</v>
      </c>
      <c r="B803" s="4">
        <v>0</v>
      </c>
      <c r="C803" s="4">
        <v>0</v>
      </c>
      <c r="D803" s="4">
        <v>1</v>
      </c>
      <c r="E803" s="4">
        <v>224</v>
      </c>
      <c r="F803" s="4">
        <f>ROUND(Source!AR776,O803)</f>
        <v>285527.57</v>
      </c>
      <c r="G803" s="4" t="s">
        <v>84</v>
      </c>
      <c r="H803" s="4" t="s">
        <v>85</v>
      </c>
      <c r="I803" s="4"/>
      <c r="J803" s="4"/>
      <c r="K803" s="4">
        <v>224</v>
      </c>
      <c r="L803" s="4">
        <v>26</v>
      </c>
      <c r="M803" s="4">
        <v>3</v>
      </c>
      <c r="N803" s="4" t="s">
        <v>3</v>
      </c>
      <c r="O803" s="4">
        <v>2</v>
      </c>
      <c r="P803" s="4"/>
      <c r="Q803" s="4"/>
      <c r="R803" s="4"/>
      <c r="S803" s="4"/>
      <c r="T803" s="4"/>
      <c r="U803" s="4"/>
      <c r="V803" s="4"/>
      <c r="W803" s="4"/>
    </row>
    <row r="804" spans="1:245" x14ac:dyDescent="0.2">
      <c r="A804" s="4">
        <v>50</v>
      </c>
      <c r="B804" s="4">
        <v>1</v>
      </c>
      <c r="C804" s="4">
        <v>0</v>
      </c>
      <c r="D804" s="4">
        <v>2</v>
      </c>
      <c r="E804" s="4">
        <v>0</v>
      </c>
      <c r="F804" s="4">
        <f>ROUND(F803*0.2,O804)</f>
        <v>57105.51</v>
      </c>
      <c r="G804" s="4" t="s">
        <v>86</v>
      </c>
      <c r="H804" s="4" t="s">
        <v>87</v>
      </c>
      <c r="I804" s="4"/>
      <c r="J804" s="4"/>
      <c r="K804" s="4">
        <v>212</v>
      </c>
      <c r="L804" s="4">
        <v>27</v>
      </c>
      <c r="M804" s="4">
        <v>0</v>
      </c>
      <c r="N804" s="4" t="s">
        <v>3</v>
      </c>
      <c r="O804" s="4">
        <v>2</v>
      </c>
      <c r="P804" s="4"/>
      <c r="Q804" s="4"/>
      <c r="R804" s="4"/>
      <c r="S804" s="4"/>
      <c r="T804" s="4"/>
      <c r="U804" s="4"/>
      <c r="V804" s="4"/>
      <c r="W804" s="4"/>
    </row>
    <row r="805" spans="1:245" x14ac:dyDescent="0.2">
      <c r="A805" s="4">
        <v>50</v>
      </c>
      <c r="B805" s="4">
        <v>1</v>
      </c>
      <c r="C805" s="4">
        <v>0</v>
      </c>
      <c r="D805" s="4">
        <v>2</v>
      </c>
      <c r="E805" s="4">
        <v>0</v>
      </c>
      <c r="F805" s="4">
        <f>ROUND(F804+F803,O805)</f>
        <v>342633.08</v>
      </c>
      <c r="G805" s="4" t="s">
        <v>88</v>
      </c>
      <c r="H805" s="4" t="s">
        <v>88</v>
      </c>
      <c r="I805" s="4"/>
      <c r="J805" s="4"/>
      <c r="K805" s="4">
        <v>212</v>
      </c>
      <c r="L805" s="4">
        <v>28</v>
      </c>
      <c r="M805" s="4">
        <v>0</v>
      </c>
      <c r="N805" s="4" t="s">
        <v>3</v>
      </c>
      <c r="O805" s="4">
        <v>2</v>
      </c>
      <c r="P805" s="4"/>
      <c r="Q805" s="4"/>
      <c r="R805" s="4"/>
      <c r="S805" s="4"/>
      <c r="T805" s="4"/>
      <c r="U805" s="4"/>
      <c r="V805" s="4"/>
      <c r="W805" s="4"/>
    </row>
    <row r="807" spans="1:245" x14ac:dyDescent="0.2">
      <c r="A807" s="1">
        <v>4</v>
      </c>
      <c r="B807" s="1">
        <v>1</v>
      </c>
      <c r="C807" s="1"/>
      <c r="D807" s="1">
        <f>ROW(A814)</f>
        <v>814</v>
      </c>
      <c r="E807" s="1"/>
      <c r="F807" s="1" t="s">
        <v>12</v>
      </c>
      <c r="G807" s="1" t="s">
        <v>323</v>
      </c>
      <c r="H807" s="1" t="s">
        <v>3</v>
      </c>
      <c r="I807" s="1">
        <v>0</v>
      </c>
      <c r="J807" s="1"/>
      <c r="K807" s="1">
        <v>-1</v>
      </c>
      <c r="L807" s="1"/>
      <c r="M807" s="1"/>
      <c r="N807" s="1"/>
      <c r="O807" s="1"/>
      <c r="P807" s="1"/>
      <c r="Q807" s="1"/>
      <c r="R807" s="1"/>
      <c r="S807" s="1"/>
      <c r="T807" s="1"/>
      <c r="U807" s="1" t="s">
        <v>3</v>
      </c>
      <c r="V807" s="1">
        <v>0</v>
      </c>
      <c r="W807" s="1"/>
      <c r="X807" s="1"/>
      <c r="Y807" s="1"/>
      <c r="Z807" s="1"/>
      <c r="AA807" s="1"/>
      <c r="AB807" s="1" t="s">
        <v>3</v>
      </c>
      <c r="AC807" s="1" t="s">
        <v>3</v>
      </c>
      <c r="AD807" s="1" t="s">
        <v>3</v>
      </c>
      <c r="AE807" s="1" t="s">
        <v>3</v>
      </c>
      <c r="AF807" s="1" t="s">
        <v>3</v>
      </c>
      <c r="AG807" s="1" t="s">
        <v>3</v>
      </c>
      <c r="AH807" s="1"/>
      <c r="AI807" s="1"/>
      <c r="AJ807" s="1"/>
      <c r="AK807" s="1"/>
      <c r="AL807" s="1"/>
      <c r="AM807" s="1"/>
      <c r="AN807" s="1"/>
      <c r="AO807" s="1"/>
      <c r="AP807" s="1" t="s">
        <v>3</v>
      </c>
      <c r="AQ807" s="1" t="s">
        <v>3</v>
      </c>
      <c r="AR807" s="1" t="s">
        <v>3</v>
      </c>
      <c r="AS807" s="1"/>
      <c r="AT807" s="1"/>
      <c r="AU807" s="1"/>
      <c r="AV807" s="1"/>
      <c r="AW807" s="1"/>
      <c r="AX807" s="1"/>
      <c r="AY807" s="1"/>
      <c r="AZ807" s="1" t="s">
        <v>3</v>
      </c>
      <c r="BA807" s="1"/>
      <c r="BB807" s="1" t="s">
        <v>3</v>
      </c>
      <c r="BC807" s="1" t="s">
        <v>3</v>
      </c>
      <c r="BD807" s="1" t="s">
        <v>3</v>
      </c>
      <c r="BE807" s="1" t="s">
        <v>3</v>
      </c>
      <c r="BF807" s="1" t="s">
        <v>3</v>
      </c>
      <c r="BG807" s="1" t="s">
        <v>3</v>
      </c>
      <c r="BH807" s="1" t="s">
        <v>3</v>
      </c>
      <c r="BI807" s="1" t="s">
        <v>3</v>
      </c>
      <c r="BJ807" s="1" t="s">
        <v>3</v>
      </c>
      <c r="BK807" s="1" t="s">
        <v>3</v>
      </c>
      <c r="BL807" s="1" t="s">
        <v>3</v>
      </c>
      <c r="BM807" s="1" t="s">
        <v>3</v>
      </c>
      <c r="BN807" s="1" t="s">
        <v>3</v>
      </c>
      <c r="BO807" s="1" t="s">
        <v>3</v>
      </c>
      <c r="BP807" s="1" t="s">
        <v>3</v>
      </c>
      <c r="BQ807" s="1"/>
      <c r="BR807" s="1"/>
      <c r="BS807" s="1"/>
      <c r="BT807" s="1"/>
      <c r="BU807" s="1"/>
      <c r="BV807" s="1"/>
      <c r="BW807" s="1"/>
      <c r="BX807" s="1">
        <v>0</v>
      </c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>
        <v>0</v>
      </c>
    </row>
    <row r="809" spans="1:245" x14ac:dyDescent="0.2">
      <c r="A809" s="2">
        <v>52</v>
      </c>
      <c r="B809" s="2">
        <f t="shared" ref="B809:G809" si="399">B814</f>
        <v>1</v>
      </c>
      <c r="C809" s="2">
        <f t="shared" si="399"/>
        <v>4</v>
      </c>
      <c r="D809" s="2">
        <f t="shared" si="399"/>
        <v>807</v>
      </c>
      <c r="E809" s="2">
        <f t="shared" si="399"/>
        <v>0</v>
      </c>
      <c r="F809" s="2" t="str">
        <f t="shared" si="399"/>
        <v>Новый раздел</v>
      </c>
      <c r="G809" s="2" t="str">
        <f t="shared" si="399"/>
        <v>Установка ограждений -109п.м. Н-1м</v>
      </c>
      <c r="H809" s="2"/>
      <c r="I809" s="2"/>
      <c r="J809" s="2"/>
      <c r="K809" s="2"/>
      <c r="L809" s="2"/>
      <c r="M809" s="2"/>
      <c r="N809" s="2"/>
      <c r="O809" s="2">
        <f t="shared" ref="O809:AT809" si="400">O814</f>
        <v>390797.24</v>
      </c>
      <c r="P809" s="2">
        <f t="shared" si="400"/>
        <v>384346.73</v>
      </c>
      <c r="Q809" s="2">
        <f t="shared" si="400"/>
        <v>0</v>
      </c>
      <c r="R809" s="2">
        <f t="shared" si="400"/>
        <v>0</v>
      </c>
      <c r="S809" s="2">
        <f t="shared" si="400"/>
        <v>6450.51</v>
      </c>
      <c r="T809" s="2">
        <f t="shared" si="400"/>
        <v>0</v>
      </c>
      <c r="U809" s="2">
        <f t="shared" si="400"/>
        <v>34.21</v>
      </c>
      <c r="V809" s="2">
        <f t="shared" si="400"/>
        <v>0</v>
      </c>
      <c r="W809" s="2">
        <f t="shared" si="400"/>
        <v>0</v>
      </c>
      <c r="X809" s="2">
        <f t="shared" si="400"/>
        <v>4515.3599999999997</v>
      </c>
      <c r="Y809" s="2">
        <f t="shared" si="400"/>
        <v>645.04999999999995</v>
      </c>
      <c r="Z809" s="2">
        <f t="shared" si="400"/>
        <v>0</v>
      </c>
      <c r="AA809" s="2">
        <f t="shared" si="400"/>
        <v>0</v>
      </c>
      <c r="AB809" s="2">
        <f t="shared" si="400"/>
        <v>390797.24</v>
      </c>
      <c r="AC809" s="2">
        <f t="shared" si="400"/>
        <v>384346.73</v>
      </c>
      <c r="AD809" s="2">
        <f t="shared" si="400"/>
        <v>0</v>
      </c>
      <c r="AE809" s="2">
        <f t="shared" si="400"/>
        <v>0</v>
      </c>
      <c r="AF809" s="2">
        <f t="shared" si="400"/>
        <v>6450.51</v>
      </c>
      <c r="AG809" s="2">
        <f t="shared" si="400"/>
        <v>0</v>
      </c>
      <c r="AH809" s="2">
        <f t="shared" si="400"/>
        <v>34.21</v>
      </c>
      <c r="AI809" s="2">
        <f t="shared" si="400"/>
        <v>0</v>
      </c>
      <c r="AJ809" s="2">
        <f t="shared" si="400"/>
        <v>0</v>
      </c>
      <c r="AK809" s="2">
        <f t="shared" si="400"/>
        <v>4515.3599999999997</v>
      </c>
      <c r="AL809" s="2">
        <f t="shared" si="400"/>
        <v>645.04999999999995</v>
      </c>
      <c r="AM809" s="2">
        <f t="shared" si="400"/>
        <v>0</v>
      </c>
      <c r="AN809" s="2">
        <f t="shared" si="400"/>
        <v>0</v>
      </c>
      <c r="AO809" s="2">
        <f t="shared" si="400"/>
        <v>0</v>
      </c>
      <c r="AP809" s="2">
        <f t="shared" si="400"/>
        <v>0</v>
      </c>
      <c r="AQ809" s="2">
        <f t="shared" si="400"/>
        <v>0</v>
      </c>
      <c r="AR809" s="2">
        <f t="shared" si="400"/>
        <v>395957.65</v>
      </c>
      <c r="AS809" s="2">
        <f t="shared" si="400"/>
        <v>0</v>
      </c>
      <c r="AT809" s="2">
        <f t="shared" si="400"/>
        <v>0</v>
      </c>
      <c r="AU809" s="2">
        <f t="shared" ref="AU809:BZ809" si="401">AU814</f>
        <v>395957.65</v>
      </c>
      <c r="AV809" s="2">
        <f t="shared" si="401"/>
        <v>384346.73</v>
      </c>
      <c r="AW809" s="2">
        <f t="shared" si="401"/>
        <v>384346.73</v>
      </c>
      <c r="AX809" s="2">
        <f t="shared" si="401"/>
        <v>0</v>
      </c>
      <c r="AY809" s="2">
        <f t="shared" si="401"/>
        <v>384346.73</v>
      </c>
      <c r="AZ809" s="2">
        <f t="shared" si="401"/>
        <v>0</v>
      </c>
      <c r="BA809" s="2">
        <f t="shared" si="401"/>
        <v>0</v>
      </c>
      <c r="BB809" s="2">
        <f t="shared" si="401"/>
        <v>0</v>
      </c>
      <c r="BC809" s="2">
        <f t="shared" si="401"/>
        <v>0</v>
      </c>
      <c r="BD809" s="2">
        <f t="shared" si="401"/>
        <v>0</v>
      </c>
      <c r="BE809" s="2">
        <f t="shared" si="401"/>
        <v>0</v>
      </c>
      <c r="BF809" s="2">
        <f t="shared" si="401"/>
        <v>0</v>
      </c>
      <c r="BG809" s="2">
        <f t="shared" si="401"/>
        <v>0</v>
      </c>
      <c r="BH809" s="2">
        <f t="shared" si="401"/>
        <v>0</v>
      </c>
      <c r="BI809" s="2">
        <f t="shared" si="401"/>
        <v>0</v>
      </c>
      <c r="BJ809" s="2">
        <f t="shared" si="401"/>
        <v>0</v>
      </c>
      <c r="BK809" s="2">
        <f t="shared" si="401"/>
        <v>0</v>
      </c>
      <c r="BL809" s="2">
        <f t="shared" si="401"/>
        <v>0</v>
      </c>
      <c r="BM809" s="2">
        <f t="shared" si="401"/>
        <v>0</v>
      </c>
      <c r="BN809" s="2">
        <f t="shared" si="401"/>
        <v>0</v>
      </c>
      <c r="BO809" s="2">
        <f t="shared" si="401"/>
        <v>0</v>
      </c>
      <c r="BP809" s="2">
        <f t="shared" si="401"/>
        <v>0</v>
      </c>
      <c r="BQ809" s="2">
        <f t="shared" si="401"/>
        <v>0</v>
      </c>
      <c r="BR809" s="2">
        <f t="shared" si="401"/>
        <v>0</v>
      </c>
      <c r="BS809" s="2">
        <f t="shared" si="401"/>
        <v>0</v>
      </c>
      <c r="BT809" s="2">
        <f t="shared" si="401"/>
        <v>0</v>
      </c>
      <c r="BU809" s="2">
        <f t="shared" si="401"/>
        <v>0</v>
      </c>
      <c r="BV809" s="2">
        <f t="shared" si="401"/>
        <v>0</v>
      </c>
      <c r="BW809" s="2">
        <f t="shared" si="401"/>
        <v>0</v>
      </c>
      <c r="BX809" s="2">
        <f t="shared" si="401"/>
        <v>0</v>
      </c>
      <c r="BY809" s="2">
        <f t="shared" si="401"/>
        <v>0</v>
      </c>
      <c r="BZ809" s="2">
        <f t="shared" si="401"/>
        <v>0</v>
      </c>
      <c r="CA809" s="2">
        <f t="shared" ref="CA809:DF809" si="402">CA814</f>
        <v>395957.65</v>
      </c>
      <c r="CB809" s="2">
        <f t="shared" si="402"/>
        <v>0</v>
      </c>
      <c r="CC809" s="2">
        <f t="shared" si="402"/>
        <v>0</v>
      </c>
      <c r="CD809" s="2">
        <f t="shared" si="402"/>
        <v>395957.65</v>
      </c>
      <c r="CE809" s="2">
        <f t="shared" si="402"/>
        <v>384346.73</v>
      </c>
      <c r="CF809" s="2">
        <f t="shared" si="402"/>
        <v>384346.73</v>
      </c>
      <c r="CG809" s="2">
        <f t="shared" si="402"/>
        <v>0</v>
      </c>
      <c r="CH809" s="2">
        <f t="shared" si="402"/>
        <v>384346.73</v>
      </c>
      <c r="CI809" s="2">
        <f t="shared" si="402"/>
        <v>0</v>
      </c>
      <c r="CJ809" s="2">
        <f t="shared" si="402"/>
        <v>0</v>
      </c>
      <c r="CK809" s="2">
        <f t="shared" si="402"/>
        <v>0</v>
      </c>
      <c r="CL809" s="2">
        <f t="shared" si="402"/>
        <v>0</v>
      </c>
      <c r="CM809" s="2">
        <f t="shared" si="402"/>
        <v>0</v>
      </c>
      <c r="CN809" s="2">
        <f t="shared" si="402"/>
        <v>0</v>
      </c>
      <c r="CO809" s="2">
        <f t="shared" si="402"/>
        <v>0</v>
      </c>
      <c r="CP809" s="2">
        <f t="shared" si="402"/>
        <v>0</v>
      </c>
      <c r="CQ809" s="2">
        <f t="shared" si="402"/>
        <v>0</v>
      </c>
      <c r="CR809" s="2">
        <f t="shared" si="402"/>
        <v>0</v>
      </c>
      <c r="CS809" s="2">
        <f t="shared" si="402"/>
        <v>0</v>
      </c>
      <c r="CT809" s="2">
        <f t="shared" si="402"/>
        <v>0</v>
      </c>
      <c r="CU809" s="2">
        <f t="shared" si="402"/>
        <v>0</v>
      </c>
      <c r="CV809" s="2">
        <f t="shared" si="402"/>
        <v>0</v>
      </c>
      <c r="CW809" s="2">
        <f t="shared" si="402"/>
        <v>0</v>
      </c>
      <c r="CX809" s="2">
        <f t="shared" si="402"/>
        <v>0</v>
      </c>
      <c r="CY809" s="2">
        <f t="shared" si="402"/>
        <v>0</v>
      </c>
      <c r="CZ809" s="2">
        <f t="shared" si="402"/>
        <v>0</v>
      </c>
      <c r="DA809" s="2">
        <f t="shared" si="402"/>
        <v>0</v>
      </c>
      <c r="DB809" s="2">
        <f t="shared" si="402"/>
        <v>0</v>
      </c>
      <c r="DC809" s="2">
        <f t="shared" si="402"/>
        <v>0</v>
      </c>
      <c r="DD809" s="2">
        <f t="shared" si="402"/>
        <v>0</v>
      </c>
      <c r="DE809" s="2">
        <f t="shared" si="402"/>
        <v>0</v>
      </c>
      <c r="DF809" s="2">
        <f t="shared" si="402"/>
        <v>0</v>
      </c>
      <c r="DG809" s="3">
        <f t="shared" ref="DG809:EL809" si="403">DG814</f>
        <v>0</v>
      </c>
      <c r="DH809" s="3">
        <f t="shared" si="403"/>
        <v>0</v>
      </c>
      <c r="DI809" s="3">
        <f t="shared" si="403"/>
        <v>0</v>
      </c>
      <c r="DJ809" s="3">
        <f t="shared" si="403"/>
        <v>0</v>
      </c>
      <c r="DK809" s="3">
        <f t="shared" si="403"/>
        <v>0</v>
      </c>
      <c r="DL809" s="3">
        <f t="shared" si="403"/>
        <v>0</v>
      </c>
      <c r="DM809" s="3">
        <f t="shared" si="403"/>
        <v>0</v>
      </c>
      <c r="DN809" s="3">
        <f t="shared" si="403"/>
        <v>0</v>
      </c>
      <c r="DO809" s="3">
        <f t="shared" si="403"/>
        <v>0</v>
      </c>
      <c r="DP809" s="3">
        <f t="shared" si="403"/>
        <v>0</v>
      </c>
      <c r="DQ809" s="3">
        <f t="shared" si="403"/>
        <v>0</v>
      </c>
      <c r="DR809" s="3">
        <f t="shared" si="403"/>
        <v>0</v>
      </c>
      <c r="DS809" s="3">
        <f t="shared" si="403"/>
        <v>0</v>
      </c>
      <c r="DT809" s="3">
        <f t="shared" si="403"/>
        <v>0</v>
      </c>
      <c r="DU809" s="3">
        <f t="shared" si="403"/>
        <v>0</v>
      </c>
      <c r="DV809" s="3">
        <f t="shared" si="403"/>
        <v>0</v>
      </c>
      <c r="DW809" s="3">
        <f t="shared" si="403"/>
        <v>0</v>
      </c>
      <c r="DX809" s="3">
        <f t="shared" si="403"/>
        <v>0</v>
      </c>
      <c r="DY809" s="3">
        <f t="shared" si="403"/>
        <v>0</v>
      </c>
      <c r="DZ809" s="3">
        <f t="shared" si="403"/>
        <v>0</v>
      </c>
      <c r="EA809" s="3">
        <f t="shared" si="403"/>
        <v>0</v>
      </c>
      <c r="EB809" s="3">
        <f t="shared" si="403"/>
        <v>0</v>
      </c>
      <c r="EC809" s="3">
        <f t="shared" si="403"/>
        <v>0</v>
      </c>
      <c r="ED809" s="3">
        <f t="shared" si="403"/>
        <v>0</v>
      </c>
      <c r="EE809" s="3">
        <f t="shared" si="403"/>
        <v>0</v>
      </c>
      <c r="EF809" s="3">
        <f t="shared" si="403"/>
        <v>0</v>
      </c>
      <c r="EG809" s="3">
        <f t="shared" si="403"/>
        <v>0</v>
      </c>
      <c r="EH809" s="3">
        <f t="shared" si="403"/>
        <v>0</v>
      </c>
      <c r="EI809" s="3">
        <f t="shared" si="403"/>
        <v>0</v>
      </c>
      <c r="EJ809" s="3">
        <f t="shared" si="403"/>
        <v>0</v>
      </c>
      <c r="EK809" s="3">
        <f t="shared" si="403"/>
        <v>0</v>
      </c>
      <c r="EL809" s="3">
        <f t="shared" si="403"/>
        <v>0</v>
      </c>
      <c r="EM809" s="3">
        <f t="shared" ref="EM809:FR809" si="404">EM814</f>
        <v>0</v>
      </c>
      <c r="EN809" s="3">
        <f t="shared" si="404"/>
        <v>0</v>
      </c>
      <c r="EO809" s="3">
        <f t="shared" si="404"/>
        <v>0</v>
      </c>
      <c r="EP809" s="3">
        <f t="shared" si="404"/>
        <v>0</v>
      </c>
      <c r="EQ809" s="3">
        <f t="shared" si="404"/>
        <v>0</v>
      </c>
      <c r="ER809" s="3">
        <f t="shared" si="404"/>
        <v>0</v>
      </c>
      <c r="ES809" s="3">
        <f t="shared" si="404"/>
        <v>0</v>
      </c>
      <c r="ET809" s="3">
        <f t="shared" si="404"/>
        <v>0</v>
      </c>
      <c r="EU809" s="3">
        <f t="shared" si="404"/>
        <v>0</v>
      </c>
      <c r="EV809" s="3">
        <f t="shared" si="404"/>
        <v>0</v>
      </c>
      <c r="EW809" s="3">
        <f t="shared" si="404"/>
        <v>0</v>
      </c>
      <c r="EX809" s="3">
        <f t="shared" si="404"/>
        <v>0</v>
      </c>
      <c r="EY809" s="3">
        <f t="shared" si="404"/>
        <v>0</v>
      </c>
      <c r="EZ809" s="3">
        <f t="shared" si="404"/>
        <v>0</v>
      </c>
      <c r="FA809" s="3">
        <f t="shared" si="404"/>
        <v>0</v>
      </c>
      <c r="FB809" s="3">
        <f t="shared" si="404"/>
        <v>0</v>
      </c>
      <c r="FC809" s="3">
        <f t="shared" si="404"/>
        <v>0</v>
      </c>
      <c r="FD809" s="3">
        <f t="shared" si="404"/>
        <v>0</v>
      </c>
      <c r="FE809" s="3">
        <f t="shared" si="404"/>
        <v>0</v>
      </c>
      <c r="FF809" s="3">
        <f t="shared" si="404"/>
        <v>0</v>
      </c>
      <c r="FG809" s="3">
        <f t="shared" si="404"/>
        <v>0</v>
      </c>
      <c r="FH809" s="3">
        <f t="shared" si="404"/>
        <v>0</v>
      </c>
      <c r="FI809" s="3">
        <f t="shared" si="404"/>
        <v>0</v>
      </c>
      <c r="FJ809" s="3">
        <f t="shared" si="404"/>
        <v>0</v>
      </c>
      <c r="FK809" s="3">
        <f t="shared" si="404"/>
        <v>0</v>
      </c>
      <c r="FL809" s="3">
        <f t="shared" si="404"/>
        <v>0</v>
      </c>
      <c r="FM809" s="3">
        <f t="shared" si="404"/>
        <v>0</v>
      </c>
      <c r="FN809" s="3">
        <f t="shared" si="404"/>
        <v>0</v>
      </c>
      <c r="FO809" s="3">
        <f t="shared" si="404"/>
        <v>0</v>
      </c>
      <c r="FP809" s="3">
        <f t="shared" si="404"/>
        <v>0</v>
      </c>
      <c r="FQ809" s="3">
        <f t="shared" si="404"/>
        <v>0</v>
      </c>
      <c r="FR809" s="3">
        <f t="shared" si="404"/>
        <v>0</v>
      </c>
      <c r="FS809" s="3">
        <f t="shared" ref="FS809:GX809" si="405">FS814</f>
        <v>0</v>
      </c>
      <c r="FT809" s="3">
        <f t="shared" si="405"/>
        <v>0</v>
      </c>
      <c r="FU809" s="3">
        <f t="shared" si="405"/>
        <v>0</v>
      </c>
      <c r="FV809" s="3">
        <f t="shared" si="405"/>
        <v>0</v>
      </c>
      <c r="FW809" s="3">
        <f t="shared" si="405"/>
        <v>0</v>
      </c>
      <c r="FX809" s="3">
        <f t="shared" si="405"/>
        <v>0</v>
      </c>
      <c r="FY809" s="3">
        <f t="shared" si="405"/>
        <v>0</v>
      </c>
      <c r="FZ809" s="3">
        <f t="shared" si="405"/>
        <v>0</v>
      </c>
      <c r="GA809" s="3">
        <f t="shared" si="405"/>
        <v>0</v>
      </c>
      <c r="GB809" s="3">
        <f t="shared" si="405"/>
        <v>0</v>
      </c>
      <c r="GC809" s="3">
        <f t="shared" si="405"/>
        <v>0</v>
      </c>
      <c r="GD809" s="3">
        <f t="shared" si="405"/>
        <v>0</v>
      </c>
      <c r="GE809" s="3">
        <f t="shared" si="405"/>
        <v>0</v>
      </c>
      <c r="GF809" s="3">
        <f t="shared" si="405"/>
        <v>0</v>
      </c>
      <c r="GG809" s="3">
        <f t="shared" si="405"/>
        <v>0</v>
      </c>
      <c r="GH809" s="3">
        <f t="shared" si="405"/>
        <v>0</v>
      </c>
      <c r="GI809" s="3">
        <f t="shared" si="405"/>
        <v>0</v>
      </c>
      <c r="GJ809" s="3">
        <f t="shared" si="405"/>
        <v>0</v>
      </c>
      <c r="GK809" s="3">
        <f t="shared" si="405"/>
        <v>0</v>
      </c>
      <c r="GL809" s="3">
        <f t="shared" si="405"/>
        <v>0</v>
      </c>
      <c r="GM809" s="3">
        <f t="shared" si="405"/>
        <v>0</v>
      </c>
      <c r="GN809" s="3">
        <f t="shared" si="405"/>
        <v>0</v>
      </c>
      <c r="GO809" s="3">
        <f t="shared" si="405"/>
        <v>0</v>
      </c>
      <c r="GP809" s="3">
        <f t="shared" si="405"/>
        <v>0</v>
      </c>
      <c r="GQ809" s="3">
        <f t="shared" si="405"/>
        <v>0</v>
      </c>
      <c r="GR809" s="3">
        <f t="shared" si="405"/>
        <v>0</v>
      </c>
      <c r="GS809" s="3">
        <f t="shared" si="405"/>
        <v>0</v>
      </c>
      <c r="GT809" s="3">
        <f t="shared" si="405"/>
        <v>0</v>
      </c>
      <c r="GU809" s="3">
        <f t="shared" si="405"/>
        <v>0</v>
      </c>
      <c r="GV809" s="3">
        <f t="shared" si="405"/>
        <v>0</v>
      </c>
      <c r="GW809" s="3">
        <f t="shared" si="405"/>
        <v>0</v>
      </c>
      <c r="GX809" s="3">
        <f t="shared" si="405"/>
        <v>0</v>
      </c>
    </row>
    <row r="811" spans="1:245" x14ac:dyDescent="0.2">
      <c r="A811">
        <v>17</v>
      </c>
      <c r="B811">
        <v>1</v>
      </c>
      <c r="C811">
        <f>ROW(SmtRes!A234)</f>
        <v>234</v>
      </c>
      <c r="D811">
        <f>ROW(EtalonRes!A226)</f>
        <v>226</v>
      </c>
      <c r="E811" t="s">
        <v>90</v>
      </c>
      <c r="F811" t="s">
        <v>91</v>
      </c>
      <c r="G811" t="s">
        <v>92</v>
      </c>
      <c r="H811" t="s">
        <v>93</v>
      </c>
      <c r="I811">
        <f>ROUND(55/10,9)</f>
        <v>5.5</v>
      </c>
      <c r="J811">
        <v>0</v>
      </c>
      <c r="O811">
        <f>ROUND(CP811,2)</f>
        <v>22922.240000000002</v>
      </c>
      <c r="P811">
        <f>ROUND(CQ811*I811,2)</f>
        <v>16471.73</v>
      </c>
      <c r="Q811">
        <f>ROUND(CR811*I811,2)</f>
        <v>0</v>
      </c>
      <c r="R811">
        <f>ROUND(CS811*I811,2)</f>
        <v>0</v>
      </c>
      <c r="S811">
        <f>ROUND(CT811*I811,2)</f>
        <v>6450.51</v>
      </c>
      <c r="T811">
        <f>ROUND(CU811*I811,2)</f>
        <v>0</v>
      </c>
      <c r="U811">
        <f>CV811*I811</f>
        <v>34.21</v>
      </c>
      <c r="V811">
        <f>CW811*I811</f>
        <v>0</v>
      </c>
      <c r="W811">
        <f>ROUND(CX811*I811,2)</f>
        <v>0</v>
      </c>
      <c r="X811">
        <f>ROUND(CY811,2)</f>
        <v>4515.3599999999997</v>
      </c>
      <c r="Y811">
        <f>ROUND(CZ811,2)</f>
        <v>645.04999999999995</v>
      </c>
      <c r="AA811">
        <v>55574044</v>
      </c>
      <c r="AB811">
        <f>ROUND((AC811+AD811+AF811),6)</f>
        <v>4167.68</v>
      </c>
      <c r="AC811">
        <f>ROUND((ES811),6)</f>
        <v>2994.86</v>
      </c>
      <c r="AD811">
        <f>ROUND((((ET811)-(EU811))+AE811),6)</f>
        <v>0</v>
      </c>
      <c r="AE811">
        <f>ROUND((EU811),6)</f>
        <v>0</v>
      </c>
      <c r="AF811">
        <f>ROUND((EV811),6)</f>
        <v>1172.82</v>
      </c>
      <c r="AG811">
        <f>ROUND((AP811),6)</f>
        <v>0</v>
      </c>
      <c r="AH811">
        <f>(EW811)</f>
        <v>6.22</v>
      </c>
      <c r="AI811">
        <f>(EX811)</f>
        <v>0</v>
      </c>
      <c r="AJ811">
        <f>(AS811)</f>
        <v>0</v>
      </c>
      <c r="AK811">
        <v>4167.68</v>
      </c>
      <c r="AL811">
        <v>2994.86</v>
      </c>
      <c r="AM811">
        <v>0</v>
      </c>
      <c r="AN811">
        <v>0</v>
      </c>
      <c r="AO811">
        <v>1172.82</v>
      </c>
      <c r="AP811">
        <v>0</v>
      </c>
      <c r="AQ811">
        <v>6.22</v>
      </c>
      <c r="AR811">
        <v>0</v>
      </c>
      <c r="AS811">
        <v>0</v>
      </c>
      <c r="AT811">
        <v>70</v>
      </c>
      <c r="AU811">
        <v>10</v>
      </c>
      <c r="AV811">
        <v>1</v>
      </c>
      <c r="AW811">
        <v>1</v>
      </c>
      <c r="AZ811">
        <v>1</v>
      </c>
      <c r="BA811">
        <v>1</v>
      </c>
      <c r="BB811">
        <v>1</v>
      </c>
      <c r="BC811">
        <v>1</v>
      </c>
      <c r="BD811" t="s">
        <v>3</v>
      </c>
      <c r="BE811" t="s">
        <v>3</v>
      </c>
      <c r="BF811" t="s">
        <v>3</v>
      </c>
      <c r="BG811" t="s">
        <v>3</v>
      </c>
      <c r="BH811">
        <v>0</v>
      </c>
      <c r="BI811">
        <v>4</v>
      </c>
      <c r="BJ811" t="s">
        <v>94</v>
      </c>
      <c r="BM811">
        <v>0</v>
      </c>
      <c r="BN811">
        <v>0</v>
      </c>
      <c r="BO811" t="s">
        <v>3</v>
      </c>
      <c r="BP811">
        <v>0</v>
      </c>
      <c r="BQ811">
        <v>1</v>
      </c>
      <c r="BR811">
        <v>0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 t="s">
        <v>3</v>
      </c>
      <c r="BZ811">
        <v>70</v>
      </c>
      <c r="CA811">
        <v>10</v>
      </c>
      <c r="CE811">
        <v>0</v>
      </c>
      <c r="CF811">
        <v>0</v>
      </c>
      <c r="CG811">
        <v>0</v>
      </c>
      <c r="CM811">
        <v>0</v>
      </c>
      <c r="CN811" t="s">
        <v>3</v>
      </c>
      <c r="CO811">
        <v>0</v>
      </c>
      <c r="CP811">
        <f>(P811+Q811+S811)</f>
        <v>22922.239999999998</v>
      </c>
      <c r="CQ811">
        <f>(AC811*BC811*AW811)</f>
        <v>2994.86</v>
      </c>
      <c r="CR811">
        <f>((((ET811)*BB811-(EU811)*BS811)+AE811*BS811)*AV811)</f>
        <v>0</v>
      </c>
      <c r="CS811">
        <f>(AE811*BS811*AV811)</f>
        <v>0</v>
      </c>
      <c r="CT811">
        <f>(AF811*BA811*AV811)</f>
        <v>1172.82</v>
      </c>
      <c r="CU811">
        <f>AG811</f>
        <v>0</v>
      </c>
      <c r="CV811">
        <f>(AH811*AV811)</f>
        <v>6.22</v>
      </c>
      <c r="CW811">
        <f>AI811</f>
        <v>0</v>
      </c>
      <c r="CX811">
        <f>AJ811</f>
        <v>0</v>
      </c>
      <c r="CY811">
        <f>((S811*BZ811)/100)</f>
        <v>4515.357</v>
      </c>
      <c r="CZ811">
        <f>((S811*CA811)/100)</f>
        <v>645.05100000000004</v>
      </c>
      <c r="DC811" t="s">
        <v>3</v>
      </c>
      <c r="DD811" t="s">
        <v>3</v>
      </c>
      <c r="DE811" t="s">
        <v>3</v>
      </c>
      <c r="DF811" t="s">
        <v>3</v>
      </c>
      <c r="DG811" t="s">
        <v>3</v>
      </c>
      <c r="DH811" t="s">
        <v>3</v>
      </c>
      <c r="DI811" t="s">
        <v>3</v>
      </c>
      <c r="DJ811" t="s">
        <v>3</v>
      </c>
      <c r="DK811" t="s">
        <v>3</v>
      </c>
      <c r="DL811" t="s">
        <v>3</v>
      </c>
      <c r="DM811" t="s">
        <v>3</v>
      </c>
      <c r="DN811">
        <v>0</v>
      </c>
      <c r="DO811">
        <v>0</v>
      </c>
      <c r="DP811">
        <v>1</v>
      </c>
      <c r="DQ811">
        <v>1</v>
      </c>
      <c r="DU811">
        <v>1010</v>
      </c>
      <c r="DV811" t="s">
        <v>93</v>
      </c>
      <c r="DW811" t="s">
        <v>93</v>
      </c>
      <c r="DX811">
        <v>10</v>
      </c>
      <c r="EE811">
        <v>55317522</v>
      </c>
      <c r="EF811">
        <v>1</v>
      </c>
      <c r="EG811" t="s">
        <v>19</v>
      </c>
      <c r="EH811">
        <v>0</v>
      </c>
      <c r="EI811" t="s">
        <v>3</v>
      </c>
      <c r="EJ811">
        <v>4</v>
      </c>
      <c r="EK811">
        <v>0</v>
      </c>
      <c r="EL811" t="s">
        <v>20</v>
      </c>
      <c r="EM811" t="s">
        <v>21</v>
      </c>
      <c r="EO811" t="s">
        <v>3</v>
      </c>
      <c r="EQ811">
        <v>0</v>
      </c>
      <c r="ER811">
        <v>4167.68</v>
      </c>
      <c r="ES811">
        <v>2994.86</v>
      </c>
      <c r="ET811">
        <v>0</v>
      </c>
      <c r="EU811">
        <v>0</v>
      </c>
      <c r="EV811">
        <v>1172.82</v>
      </c>
      <c r="EW811">
        <v>6.22</v>
      </c>
      <c r="EX811">
        <v>0</v>
      </c>
      <c r="EY811">
        <v>0</v>
      </c>
      <c r="FQ811">
        <v>0</v>
      </c>
      <c r="FR811">
        <f>ROUND(IF(AND(BH811=3,BI811=3),P811,0),2)</f>
        <v>0</v>
      </c>
      <c r="FS811">
        <v>0</v>
      </c>
      <c r="FX811">
        <v>70</v>
      </c>
      <c r="FY811">
        <v>10</v>
      </c>
      <c r="GA811" t="s">
        <v>3</v>
      </c>
      <c r="GD811">
        <v>0</v>
      </c>
      <c r="GF811">
        <v>1404583839</v>
      </c>
      <c r="GG811">
        <v>2</v>
      </c>
      <c r="GH811">
        <v>1</v>
      </c>
      <c r="GI811">
        <v>-2</v>
      </c>
      <c r="GJ811">
        <v>0</v>
      </c>
      <c r="GK811">
        <f>ROUND(R811*(R12)/100,2)</f>
        <v>0</v>
      </c>
      <c r="GL811">
        <f>ROUND(IF(AND(BH811=3,BI811=3,FS811&lt;&gt;0),P811,0),2)</f>
        <v>0</v>
      </c>
      <c r="GM811">
        <f>ROUND(O811+X811+Y811+GK811,2)+GX811</f>
        <v>28082.65</v>
      </c>
      <c r="GN811">
        <f>IF(OR(BI811=0,BI811=1),ROUND(O811+X811+Y811+GK811,2),0)</f>
        <v>0</v>
      </c>
      <c r="GO811">
        <f>IF(BI811=2,ROUND(O811+X811+Y811+GK811,2),0)</f>
        <v>0</v>
      </c>
      <c r="GP811">
        <f>IF(BI811=4,ROUND(O811+X811+Y811+GK811,2)+GX811,0)</f>
        <v>28082.65</v>
      </c>
      <c r="GR811">
        <v>0</v>
      </c>
      <c r="GS811">
        <v>3</v>
      </c>
      <c r="GT811">
        <v>0</v>
      </c>
      <c r="GU811" t="s">
        <v>3</v>
      </c>
      <c r="GV811">
        <f>ROUND((GT811),6)</f>
        <v>0</v>
      </c>
      <c r="GW811">
        <v>1</v>
      </c>
      <c r="GX811">
        <f>ROUND(HC811*I811,2)</f>
        <v>0</v>
      </c>
      <c r="HA811">
        <v>0</v>
      </c>
      <c r="HB811">
        <v>0</v>
      </c>
      <c r="HC811">
        <f>GV811*GW811</f>
        <v>0</v>
      </c>
      <c r="IK811">
        <v>0</v>
      </c>
    </row>
    <row r="812" spans="1:245" x14ac:dyDescent="0.2">
      <c r="A812">
        <v>17</v>
      </c>
      <c r="B812">
        <v>1</v>
      </c>
      <c r="E812" t="s">
        <v>95</v>
      </c>
      <c r="F812" t="s">
        <v>96</v>
      </c>
      <c r="G812" t="s">
        <v>324</v>
      </c>
      <c r="H812" t="s">
        <v>98</v>
      </c>
      <c r="I812">
        <v>109</v>
      </c>
      <c r="J812">
        <v>0</v>
      </c>
      <c r="O812">
        <f>ROUND(CP812,2)</f>
        <v>367875</v>
      </c>
      <c r="P812">
        <f>ROUND(CQ812*I812,2)</f>
        <v>367875</v>
      </c>
      <c r="Q812">
        <f>ROUND(CR812*I812,2)</f>
        <v>0</v>
      </c>
      <c r="R812">
        <f>ROUND(CS812*I812,2)</f>
        <v>0</v>
      </c>
      <c r="S812">
        <f>ROUND(CT812*I812,2)</f>
        <v>0</v>
      </c>
      <c r="T812">
        <f>ROUND(CU812*I812,2)</f>
        <v>0</v>
      </c>
      <c r="U812">
        <f>CV812*I812</f>
        <v>0</v>
      </c>
      <c r="V812">
        <f>CW812*I812</f>
        <v>0</v>
      </c>
      <c r="W812">
        <f>ROUND(CX812*I812,2)</f>
        <v>0</v>
      </c>
      <c r="X812">
        <f>ROUND(CY812,2)</f>
        <v>0</v>
      </c>
      <c r="Y812">
        <f>ROUND(CZ812,2)</f>
        <v>0</v>
      </c>
      <c r="AA812">
        <v>55574044</v>
      </c>
      <c r="AB812">
        <f>ROUND((AC812+AD812+AF812),6)</f>
        <v>3375</v>
      </c>
      <c r="AC812">
        <f>ROUND((ES812),6)</f>
        <v>3375</v>
      </c>
      <c r="AD812">
        <f>ROUND((((ET812)-(EU812))+AE812),6)</f>
        <v>0</v>
      </c>
      <c r="AE812">
        <f>ROUND((EU812),6)</f>
        <v>0</v>
      </c>
      <c r="AF812">
        <f>ROUND((EV812),6)</f>
        <v>0</v>
      </c>
      <c r="AG812">
        <f>ROUND((AP812),6)</f>
        <v>0</v>
      </c>
      <c r="AH812">
        <f>(EW812)</f>
        <v>0</v>
      </c>
      <c r="AI812">
        <f>(EX812)</f>
        <v>0</v>
      </c>
      <c r="AJ812">
        <f>(AS812)</f>
        <v>0</v>
      </c>
      <c r="AK812">
        <v>3375</v>
      </c>
      <c r="AL812">
        <v>3375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70</v>
      </c>
      <c r="AU812">
        <v>10</v>
      </c>
      <c r="AV812">
        <v>1</v>
      </c>
      <c r="AW812">
        <v>1</v>
      </c>
      <c r="AZ812">
        <v>1</v>
      </c>
      <c r="BA812">
        <v>1</v>
      </c>
      <c r="BB812">
        <v>1</v>
      </c>
      <c r="BC812">
        <v>1</v>
      </c>
      <c r="BD812" t="s">
        <v>3</v>
      </c>
      <c r="BE812" t="s">
        <v>3</v>
      </c>
      <c r="BF812" t="s">
        <v>3</v>
      </c>
      <c r="BG812" t="s">
        <v>3</v>
      </c>
      <c r="BH812">
        <v>3</v>
      </c>
      <c r="BI812">
        <v>4</v>
      </c>
      <c r="BJ812" t="s">
        <v>3</v>
      </c>
      <c r="BM812">
        <v>0</v>
      </c>
      <c r="BN812">
        <v>0</v>
      </c>
      <c r="BO812" t="s">
        <v>3</v>
      </c>
      <c r="BP812">
        <v>0</v>
      </c>
      <c r="BQ812">
        <v>1</v>
      </c>
      <c r="BR812">
        <v>0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 t="s">
        <v>3</v>
      </c>
      <c r="BZ812">
        <v>70</v>
      </c>
      <c r="CA812">
        <v>10</v>
      </c>
      <c r="CE812">
        <v>0</v>
      </c>
      <c r="CF812">
        <v>0</v>
      </c>
      <c r="CG812">
        <v>0</v>
      </c>
      <c r="CM812">
        <v>0</v>
      </c>
      <c r="CN812" t="s">
        <v>3</v>
      </c>
      <c r="CO812">
        <v>0</v>
      </c>
      <c r="CP812">
        <f>(P812+Q812+S812)</f>
        <v>367875</v>
      </c>
      <c r="CQ812">
        <f>(AC812*BC812*AW812)</f>
        <v>3375</v>
      </c>
      <c r="CR812">
        <f>((((ET812)*BB812-(EU812)*BS812)+AE812*BS812)*AV812)</f>
        <v>0</v>
      </c>
      <c r="CS812">
        <f>(AE812*BS812*AV812)</f>
        <v>0</v>
      </c>
      <c r="CT812">
        <f>(AF812*BA812*AV812)</f>
        <v>0</v>
      </c>
      <c r="CU812">
        <f>AG812</f>
        <v>0</v>
      </c>
      <c r="CV812">
        <f>(AH812*AV812)</f>
        <v>0</v>
      </c>
      <c r="CW812">
        <f>AI812</f>
        <v>0</v>
      </c>
      <c r="CX812">
        <f>AJ812</f>
        <v>0</v>
      </c>
      <c r="CY812">
        <f>((S812*BZ812)/100)</f>
        <v>0</v>
      </c>
      <c r="CZ812">
        <f>((S812*CA812)/100)</f>
        <v>0</v>
      </c>
      <c r="DC812" t="s">
        <v>3</v>
      </c>
      <c r="DD812" t="s">
        <v>3</v>
      </c>
      <c r="DE812" t="s">
        <v>3</v>
      </c>
      <c r="DF812" t="s">
        <v>3</v>
      </c>
      <c r="DG812" t="s">
        <v>3</v>
      </c>
      <c r="DH812" t="s">
        <v>3</v>
      </c>
      <c r="DI812" t="s">
        <v>3</v>
      </c>
      <c r="DJ812" t="s">
        <v>3</v>
      </c>
      <c r="DK812" t="s">
        <v>3</v>
      </c>
      <c r="DL812" t="s">
        <v>3</v>
      </c>
      <c r="DM812" t="s">
        <v>3</v>
      </c>
      <c r="DN812">
        <v>0</v>
      </c>
      <c r="DO812">
        <v>0</v>
      </c>
      <c r="DP812">
        <v>1</v>
      </c>
      <c r="DQ812">
        <v>1</v>
      </c>
      <c r="DU812">
        <v>1003</v>
      </c>
      <c r="DV812" t="s">
        <v>98</v>
      </c>
      <c r="DW812" t="s">
        <v>98</v>
      </c>
      <c r="DX812">
        <v>1</v>
      </c>
      <c r="EE812">
        <v>55317522</v>
      </c>
      <c r="EF812">
        <v>1</v>
      </c>
      <c r="EG812" t="s">
        <v>19</v>
      </c>
      <c r="EH812">
        <v>0</v>
      </c>
      <c r="EI812" t="s">
        <v>3</v>
      </c>
      <c r="EJ812">
        <v>4</v>
      </c>
      <c r="EK812">
        <v>0</v>
      </c>
      <c r="EL812" t="s">
        <v>20</v>
      </c>
      <c r="EM812" t="s">
        <v>21</v>
      </c>
      <c r="EO812" t="s">
        <v>3</v>
      </c>
      <c r="EQ812">
        <v>0</v>
      </c>
      <c r="ER812">
        <v>3375</v>
      </c>
      <c r="ES812">
        <v>3375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5</v>
      </c>
      <c r="FC812">
        <v>1</v>
      </c>
      <c r="FD812">
        <v>18</v>
      </c>
      <c r="FF812">
        <v>4050</v>
      </c>
      <c r="FQ812">
        <v>0</v>
      </c>
      <c r="FR812">
        <f>ROUND(IF(AND(BH812=3,BI812=3),P812,0),2)</f>
        <v>0</v>
      </c>
      <c r="FS812">
        <v>0</v>
      </c>
      <c r="FX812">
        <v>70</v>
      </c>
      <c r="FY812">
        <v>10</v>
      </c>
      <c r="GA812" t="s">
        <v>99</v>
      </c>
      <c r="GD812">
        <v>0</v>
      </c>
      <c r="GF812">
        <v>-793465949</v>
      </c>
      <c r="GG812">
        <v>2</v>
      </c>
      <c r="GH812">
        <v>3</v>
      </c>
      <c r="GI812">
        <v>-2</v>
      </c>
      <c r="GJ812">
        <v>0</v>
      </c>
      <c r="GK812">
        <f>ROUND(R812*(R12)/100,2)</f>
        <v>0</v>
      </c>
      <c r="GL812">
        <f>ROUND(IF(AND(BH812=3,BI812=3,FS812&lt;&gt;0),P812,0),2)</f>
        <v>0</v>
      </c>
      <c r="GM812">
        <f>ROUND(O812+X812+Y812+GK812,2)+GX812</f>
        <v>367875</v>
      </c>
      <c r="GN812">
        <f>IF(OR(BI812=0,BI812=1),ROUND(O812+X812+Y812+GK812,2),0)</f>
        <v>0</v>
      </c>
      <c r="GO812">
        <f>IF(BI812=2,ROUND(O812+X812+Y812+GK812,2),0)</f>
        <v>0</v>
      </c>
      <c r="GP812">
        <f>IF(BI812=4,ROUND(O812+X812+Y812+GK812,2)+GX812,0)</f>
        <v>367875</v>
      </c>
      <c r="GR812">
        <v>1</v>
      </c>
      <c r="GS812">
        <v>1</v>
      </c>
      <c r="GT812">
        <v>0</v>
      </c>
      <c r="GU812" t="s">
        <v>3</v>
      </c>
      <c r="GV812">
        <f>ROUND((GT812),6)</f>
        <v>0</v>
      </c>
      <c r="GW812">
        <v>1</v>
      </c>
      <c r="GX812">
        <f>ROUND(HC812*I812,2)</f>
        <v>0</v>
      </c>
      <c r="HA812">
        <v>0</v>
      </c>
      <c r="HB812">
        <v>0</v>
      </c>
      <c r="HC812">
        <f>GV812*GW812</f>
        <v>0</v>
      </c>
      <c r="IK812">
        <v>0</v>
      </c>
    </row>
    <row r="814" spans="1:245" x14ac:dyDescent="0.2">
      <c r="A814" s="2">
        <v>51</v>
      </c>
      <c r="B814" s="2">
        <f>B807</f>
        <v>1</v>
      </c>
      <c r="C814" s="2">
        <f>A807</f>
        <v>4</v>
      </c>
      <c r="D814" s="2">
        <f>ROW(A807)</f>
        <v>807</v>
      </c>
      <c r="E814" s="2"/>
      <c r="F814" s="2" t="str">
        <f>IF(F807&lt;&gt;"",F807,"")</f>
        <v>Новый раздел</v>
      </c>
      <c r="G814" s="2" t="str">
        <f>IF(G807&lt;&gt;"",G807,"")</f>
        <v>Установка ограждений -109п.м. Н-1м</v>
      </c>
      <c r="H814" s="2">
        <v>0</v>
      </c>
      <c r="I814" s="2"/>
      <c r="J814" s="2"/>
      <c r="K814" s="2"/>
      <c r="L814" s="2"/>
      <c r="M814" s="2"/>
      <c r="N814" s="2"/>
      <c r="O814" s="2">
        <f t="shared" ref="O814:T814" si="406">ROUND(AB814,2)</f>
        <v>390797.24</v>
      </c>
      <c r="P814" s="2">
        <f t="shared" si="406"/>
        <v>384346.73</v>
      </c>
      <c r="Q814" s="2">
        <f t="shared" si="406"/>
        <v>0</v>
      </c>
      <c r="R814" s="2">
        <f t="shared" si="406"/>
        <v>0</v>
      </c>
      <c r="S814" s="2">
        <f t="shared" si="406"/>
        <v>6450.51</v>
      </c>
      <c r="T814" s="2">
        <f t="shared" si="406"/>
        <v>0</v>
      </c>
      <c r="U814" s="2">
        <f>AH814</f>
        <v>34.21</v>
      </c>
      <c r="V814" s="2">
        <f>AI814</f>
        <v>0</v>
      </c>
      <c r="W814" s="2">
        <f>ROUND(AJ814,2)</f>
        <v>0</v>
      </c>
      <c r="X814" s="2">
        <f>ROUND(AK814,2)</f>
        <v>4515.3599999999997</v>
      </c>
      <c r="Y814" s="2">
        <f>ROUND(AL814,2)</f>
        <v>645.04999999999995</v>
      </c>
      <c r="Z814" s="2"/>
      <c r="AA814" s="2"/>
      <c r="AB814" s="2">
        <f>ROUND(SUMIF(AA811:AA812,"=55574044",O811:O812),2)</f>
        <v>390797.24</v>
      </c>
      <c r="AC814" s="2">
        <f>ROUND(SUMIF(AA811:AA812,"=55574044",P811:P812),2)</f>
        <v>384346.73</v>
      </c>
      <c r="AD814" s="2">
        <f>ROUND(SUMIF(AA811:AA812,"=55574044",Q811:Q812),2)</f>
        <v>0</v>
      </c>
      <c r="AE814" s="2">
        <f>ROUND(SUMIF(AA811:AA812,"=55574044",R811:R812),2)</f>
        <v>0</v>
      </c>
      <c r="AF814" s="2">
        <f>ROUND(SUMIF(AA811:AA812,"=55574044",S811:S812),2)</f>
        <v>6450.51</v>
      </c>
      <c r="AG814" s="2">
        <f>ROUND(SUMIF(AA811:AA812,"=55574044",T811:T812),2)</f>
        <v>0</v>
      </c>
      <c r="AH814" s="2">
        <f>SUMIF(AA811:AA812,"=55574044",U811:U812)</f>
        <v>34.21</v>
      </c>
      <c r="AI814" s="2">
        <f>SUMIF(AA811:AA812,"=55574044",V811:V812)</f>
        <v>0</v>
      </c>
      <c r="AJ814" s="2">
        <f>ROUND(SUMIF(AA811:AA812,"=55574044",W811:W812),2)</f>
        <v>0</v>
      </c>
      <c r="AK814" s="2">
        <f>ROUND(SUMIF(AA811:AA812,"=55574044",X811:X812),2)</f>
        <v>4515.3599999999997</v>
      </c>
      <c r="AL814" s="2">
        <f>ROUND(SUMIF(AA811:AA812,"=55574044",Y811:Y812),2)</f>
        <v>645.04999999999995</v>
      </c>
      <c r="AM814" s="2"/>
      <c r="AN814" s="2"/>
      <c r="AO814" s="2">
        <f t="shared" ref="AO814:BC814" si="407">ROUND(BX814,2)</f>
        <v>0</v>
      </c>
      <c r="AP814" s="2">
        <f t="shared" si="407"/>
        <v>0</v>
      </c>
      <c r="AQ814" s="2">
        <f t="shared" si="407"/>
        <v>0</v>
      </c>
      <c r="AR814" s="2">
        <f t="shared" si="407"/>
        <v>395957.65</v>
      </c>
      <c r="AS814" s="2">
        <f t="shared" si="407"/>
        <v>0</v>
      </c>
      <c r="AT814" s="2">
        <f t="shared" si="407"/>
        <v>0</v>
      </c>
      <c r="AU814" s="2">
        <f t="shared" si="407"/>
        <v>395957.65</v>
      </c>
      <c r="AV814" s="2">
        <f t="shared" si="407"/>
        <v>384346.73</v>
      </c>
      <c r="AW814" s="2">
        <f t="shared" si="407"/>
        <v>384346.73</v>
      </c>
      <c r="AX814" s="2">
        <f t="shared" si="407"/>
        <v>0</v>
      </c>
      <c r="AY814" s="2">
        <f t="shared" si="407"/>
        <v>384346.73</v>
      </c>
      <c r="AZ814" s="2">
        <f t="shared" si="407"/>
        <v>0</v>
      </c>
      <c r="BA814" s="2">
        <f t="shared" si="407"/>
        <v>0</v>
      </c>
      <c r="BB814" s="2">
        <f t="shared" si="407"/>
        <v>0</v>
      </c>
      <c r="BC814" s="2">
        <f t="shared" si="407"/>
        <v>0</v>
      </c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>
        <f>ROUND(SUMIF(AA811:AA812,"=55574044",FQ811:FQ812),2)</f>
        <v>0</v>
      </c>
      <c r="BY814" s="2">
        <f>ROUND(SUMIF(AA811:AA812,"=55574044",FR811:FR812),2)</f>
        <v>0</v>
      </c>
      <c r="BZ814" s="2">
        <f>ROUND(SUMIF(AA811:AA812,"=55574044",GL811:GL812),2)</f>
        <v>0</v>
      </c>
      <c r="CA814" s="2">
        <f>ROUND(SUMIF(AA811:AA812,"=55574044",GM811:GM812),2)</f>
        <v>395957.65</v>
      </c>
      <c r="CB814" s="2">
        <f>ROUND(SUMIF(AA811:AA812,"=55574044",GN811:GN812),2)</f>
        <v>0</v>
      </c>
      <c r="CC814" s="2">
        <f>ROUND(SUMIF(AA811:AA812,"=55574044",GO811:GO812),2)</f>
        <v>0</v>
      </c>
      <c r="CD814" s="2">
        <f>ROUND(SUMIF(AA811:AA812,"=55574044",GP811:GP812),2)</f>
        <v>395957.65</v>
      </c>
      <c r="CE814" s="2">
        <f>AC814-BX814</f>
        <v>384346.73</v>
      </c>
      <c r="CF814" s="2">
        <f>AC814-BY814</f>
        <v>384346.73</v>
      </c>
      <c r="CG814" s="2">
        <f>BX814-BZ814</f>
        <v>0</v>
      </c>
      <c r="CH814" s="2">
        <f>AC814-BX814-BY814+BZ814</f>
        <v>384346.73</v>
      </c>
      <c r="CI814" s="2">
        <f>BY814-BZ814</f>
        <v>0</v>
      </c>
      <c r="CJ814" s="2">
        <f>ROUND(SUMIF(AA811:AA812,"=55574044",GX811:GX812),2)</f>
        <v>0</v>
      </c>
      <c r="CK814" s="2">
        <f>ROUND(SUMIF(AA811:AA812,"=55574044",GY811:GY812),2)</f>
        <v>0</v>
      </c>
      <c r="CL814" s="2">
        <f>ROUND(SUMIF(AA811:AA812,"=55574044",GZ811:GZ812),2)</f>
        <v>0</v>
      </c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>
        <v>0</v>
      </c>
    </row>
    <row r="816" spans="1:245" x14ac:dyDescent="0.2">
      <c r="A816" s="4">
        <v>50</v>
      </c>
      <c r="B816" s="4">
        <v>0</v>
      </c>
      <c r="C816" s="4">
        <v>0</v>
      </c>
      <c r="D816" s="4">
        <v>1</v>
      </c>
      <c r="E816" s="4">
        <v>201</v>
      </c>
      <c r="F816" s="4">
        <f>ROUND(Source!O814,O816)</f>
        <v>390797.24</v>
      </c>
      <c r="G816" s="4" t="s">
        <v>34</v>
      </c>
      <c r="H816" s="4" t="s">
        <v>35</v>
      </c>
      <c r="I816" s="4"/>
      <c r="J816" s="4"/>
      <c r="K816" s="4">
        <v>201</v>
      </c>
      <c r="L816" s="4">
        <v>1</v>
      </c>
      <c r="M816" s="4">
        <v>3</v>
      </c>
      <c r="N816" s="4" t="s">
        <v>3</v>
      </c>
      <c r="O816" s="4">
        <v>2</v>
      </c>
      <c r="P816" s="4"/>
      <c r="Q816" s="4"/>
      <c r="R816" s="4"/>
      <c r="S816" s="4"/>
      <c r="T816" s="4"/>
      <c r="U816" s="4"/>
      <c r="V816" s="4"/>
      <c r="W816" s="4"/>
    </row>
    <row r="817" spans="1:23" x14ac:dyDescent="0.2">
      <c r="A817" s="4">
        <v>50</v>
      </c>
      <c r="B817" s="4">
        <v>0</v>
      </c>
      <c r="C817" s="4">
        <v>0</v>
      </c>
      <c r="D817" s="4">
        <v>1</v>
      </c>
      <c r="E817" s="4">
        <v>202</v>
      </c>
      <c r="F817" s="4">
        <f>ROUND(Source!P814,O817)</f>
        <v>384346.73</v>
      </c>
      <c r="G817" s="4" t="s">
        <v>36</v>
      </c>
      <c r="H817" s="4" t="s">
        <v>37</v>
      </c>
      <c r="I817" s="4"/>
      <c r="J817" s="4"/>
      <c r="K817" s="4">
        <v>202</v>
      </c>
      <c r="L817" s="4">
        <v>2</v>
      </c>
      <c r="M817" s="4">
        <v>3</v>
      </c>
      <c r="N817" s="4" t="s">
        <v>3</v>
      </c>
      <c r="O817" s="4">
        <v>2</v>
      </c>
      <c r="P817" s="4"/>
      <c r="Q817" s="4"/>
      <c r="R817" s="4"/>
      <c r="S817" s="4"/>
      <c r="T817" s="4"/>
      <c r="U817" s="4"/>
      <c r="V817" s="4"/>
      <c r="W817" s="4"/>
    </row>
    <row r="818" spans="1:23" x14ac:dyDescent="0.2">
      <c r="A818" s="4">
        <v>50</v>
      </c>
      <c r="B818" s="4">
        <v>0</v>
      </c>
      <c r="C818" s="4">
        <v>0</v>
      </c>
      <c r="D818" s="4">
        <v>1</v>
      </c>
      <c r="E818" s="4">
        <v>222</v>
      </c>
      <c r="F818" s="4">
        <f>ROUND(Source!AO814,O818)</f>
        <v>0</v>
      </c>
      <c r="G818" s="4" t="s">
        <v>38</v>
      </c>
      <c r="H818" s="4" t="s">
        <v>39</v>
      </c>
      <c r="I818" s="4"/>
      <c r="J818" s="4"/>
      <c r="K818" s="4">
        <v>222</v>
      </c>
      <c r="L818" s="4">
        <v>3</v>
      </c>
      <c r="M818" s="4">
        <v>3</v>
      </c>
      <c r="N818" s="4" t="s">
        <v>3</v>
      </c>
      <c r="O818" s="4">
        <v>2</v>
      </c>
      <c r="P818" s="4"/>
      <c r="Q818" s="4"/>
      <c r="R818" s="4"/>
      <c r="S818" s="4"/>
      <c r="T818" s="4"/>
      <c r="U818" s="4"/>
      <c r="V818" s="4"/>
      <c r="W818" s="4"/>
    </row>
    <row r="819" spans="1:23" x14ac:dyDescent="0.2">
      <c r="A819" s="4">
        <v>50</v>
      </c>
      <c r="B819" s="4">
        <v>0</v>
      </c>
      <c r="C819" s="4">
        <v>0</v>
      </c>
      <c r="D819" s="4">
        <v>1</v>
      </c>
      <c r="E819" s="4">
        <v>225</v>
      </c>
      <c r="F819" s="4">
        <f>ROUND(Source!AV814,O819)</f>
        <v>384346.73</v>
      </c>
      <c r="G819" s="4" t="s">
        <v>40</v>
      </c>
      <c r="H819" s="4" t="s">
        <v>41</v>
      </c>
      <c r="I819" s="4"/>
      <c r="J819" s="4"/>
      <c r="K819" s="4">
        <v>225</v>
      </c>
      <c r="L819" s="4">
        <v>4</v>
      </c>
      <c r="M819" s="4">
        <v>3</v>
      </c>
      <c r="N819" s="4" t="s">
        <v>3</v>
      </c>
      <c r="O819" s="4">
        <v>2</v>
      </c>
      <c r="P819" s="4"/>
      <c r="Q819" s="4"/>
      <c r="R819" s="4"/>
      <c r="S819" s="4"/>
      <c r="T819" s="4"/>
      <c r="U819" s="4"/>
      <c r="V819" s="4"/>
      <c r="W819" s="4"/>
    </row>
    <row r="820" spans="1:23" x14ac:dyDescent="0.2">
      <c r="A820" s="4">
        <v>50</v>
      </c>
      <c r="B820" s="4">
        <v>0</v>
      </c>
      <c r="C820" s="4">
        <v>0</v>
      </c>
      <c r="D820" s="4">
        <v>1</v>
      </c>
      <c r="E820" s="4">
        <v>226</v>
      </c>
      <c r="F820" s="4">
        <f>ROUND(Source!AW814,O820)</f>
        <v>384346.73</v>
      </c>
      <c r="G820" s="4" t="s">
        <v>42</v>
      </c>
      <c r="H820" s="4" t="s">
        <v>43</v>
      </c>
      <c r="I820" s="4"/>
      <c r="J820" s="4"/>
      <c r="K820" s="4">
        <v>226</v>
      </c>
      <c r="L820" s="4">
        <v>5</v>
      </c>
      <c r="M820" s="4">
        <v>3</v>
      </c>
      <c r="N820" s="4" t="s">
        <v>3</v>
      </c>
      <c r="O820" s="4">
        <v>2</v>
      </c>
      <c r="P820" s="4"/>
      <c r="Q820" s="4"/>
      <c r="R820" s="4"/>
      <c r="S820" s="4"/>
      <c r="T820" s="4"/>
      <c r="U820" s="4"/>
      <c r="V820" s="4"/>
      <c r="W820" s="4"/>
    </row>
    <row r="821" spans="1:23" x14ac:dyDescent="0.2">
      <c r="A821" s="4">
        <v>50</v>
      </c>
      <c r="B821" s="4">
        <v>0</v>
      </c>
      <c r="C821" s="4">
        <v>0</v>
      </c>
      <c r="D821" s="4">
        <v>1</v>
      </c>
      <c r="E821" s="4">
        <v>227</v>
      </c>
      <c r="F821" s="4">
        <f>ROUND(Source!AX814,O821)</f>
        <v>0</v>
      </c>
      <c r="G821" s="4" t="s">
        <v>44</v>
      </c>
      <c r="H821" s="4" t="s">
        <v>45</v>
      </c>
      <c r="I821" s="4"/>
      <c r="J821" s="4"/>
      <c r="K821" s="4">
        <v>227</v>
      </c>
      <c r="L821" s="4">
        <v>6</v>
      </c>
      <c r="M821" s="4">
        <v>3</v>
      </c>
      <c r="N821" s="4" t="s">
        <v>3</v>
      </c>
      <c r="O821" s="4">
        <v>2</v>
      </c>
      <c r="P821" s="4"/>
      <c r="Q821" s="4"/>
      <c r="R821" s="4"/>
      <c r="S821" s="4"/>
      <c r="T821" s="4"/>
      <c r="U821" s="4"/>
      <c r="V821" s="4"/>
      <c r="W821" s="4"/>
    </row>
    <row r="822" spans="1:23" x14ac:dyDescent="0.2">
      <c r="A822" s="4">
        <v>50</v>
      </c>
      <c r="B822" s="4">
        <v>0</v>
      </c>
      <c r="C822" s="4">
        <v>0</v>
      </c>
      <c r="D822" s="4">
        <v>1</v>
      </c>
      <c r="E822" s="4">
        <v>228</v>
      </c>
      <c r="F822" s="4">
        <f>ROUND(Source!AY814,O822)</f>
        <v>384346.73</v>
      </c>
      <c r="G822" s="4" t="s">
        <v>46</v>
      </c>
      <c r="H822" s="4" t="s">
        <v>47</v>
      </c>
      <c r="I822" s="4"/>
      <c r="J822" s="4"/>
      <c r="K822" s="4">
        <v>228</v>
      </c>
      <c r="L822" s="4">
        <v>7</v>
      </c>
      <c r="M822" s="4">
        <v>3</v>
      </c>
      <c r="N822" s="4" t="s">
        <v>3</v>
      </c>
      <c r="O822" s="4">
        <v>2</v>
      </c>
      <c r="P822" s="4"/>
      <c r="Q822" s="4"/>
      <c r="R822" s="4"/>
      <c r="S822" s="4"/>
      <c r="T822" s="4"/>
      <c r="U822" s="4"/>
      <c r="V822" s="4"/>
      <c r="W822" s="4"/>
    </row>
    <row r="823" spans="1:23" x14ac:dyDescent="0.2">
      <c r="A823" s="4">
        <v>50</v>
      </c>
      <c r="B823" s="4">
        <v>0</v>
      </c>
      <c r="C823" s="4">
        <v>0</v>
      </c>
      <c r="D823" s="4">
        <v>1</v>
      </c>
      <c r="E823" s="4">
        <v>216</v>
      </c>
      <c r="F823" s="4">
        <f>ROUND(Source!AP814,O823)</f>
        <v>0</v>
      </c>
      <c r="G823" s="4" t="s">
        <v>48</v>
      </c>
      <c r="H823" s="4" t="s">
        <v>49</v>
      </c>
      <c r="I823" s="4"/>
      <c r="J823" s="4"/>
      <c r="K823" s="4">
        <v>216</v>
      </c>
      <c r="L823" s="4">
        <v>8</v>
      </c>
      <c r="M823" s="4">
        <v>3</v>
      </c>
      <c r="N823" s="4" t="s">
        <v>3</v>
      </c>
      <c r="O823" s="4">
        <v>2</v>
      </c>
      <c r="P823" s="4"/>
      <c r="Q823" s="4"/>
      <c r="R823" s="4"/>
      <c r="S823" s="4"/>
      <c r="T823" s="4"/>
      <c r="U823" s="4"/>
      <c r="V823" s="4"/>
      <c r="W823" s="4"/>
    </row>
    <row r="824" spans="1:23" x14ac:dyDescent="0.2">
      <c r="A824" s="4">
        <v>50</v>
      </c>
      <c r="B824" s="4">
        <v>0</v>
      </c>
      <c r="C824" s="4">
        <v>0</v>
      </c>
      <c r="D824" s="4">
        <v>1</v>
      </c>
      <c r="E824" s="4">
        <v>223</v>
      </c>
      <c r="F824" s="4">
        <f>ROUND(Source!AQ814,O824)</f>
        <v>0</v>
      </c>
      <c r="G824" s="4" t="s">
        <v>50</v>
      </c>
      <c r="H824" s="4" t="s">
        <v>51</v>
      </c>
      <c r="I824" s="4"/>
      <c r="J824" s="4"/>
      <c r="K824" s="4">
        <v>223</v>
      </c>
      <c r="L824" s="4">
        <v>9</v>
      </c>
      <c r="M824" s="4">
        <v>3</v>
      </c>
      <c r="N824" s="4" t="s">
        <v>3</v>
      </c>
      <c r="O824" s="4">
        <v>2</v>
      </c>
      <c r="P824" s="4"/>
      <c r="Q824" s="4"/>
      <c r="R824" s="4"/>
      <c r="S824" s="4"/>
      <c r="T824" s="4"/>
      <c r="U824" s="4"/>
      <c r="V824" s="4"/>
      <c r="W824" s="4"/>
    </row>
    <row r="825" spans="1:23" x14ac:dyDescent="0.2">
      <c r="A825" s="4">
        <v>50</v>
      </c>
      <c r="B825" s="4">
        <v>0</v>
      </c>
      <c r="C825" s="4">
        <v>0</v>
      </c>
      <c r="D825" s="4">
        <v>1</v>
      </c>
      <c r="E825" s="4">
        <v>229</v>
      </c>
      <c r="F825" s="4">
        <f>ROUND(Source!AZ814,O825)</f>
        <v>0</v>
      </c>
      <c r="G825" s="4" t="s">
        <v>52</v>
      </c>
      <c r="H825" s="4" t="s">
        <v>53</v>
      </c>
      <c r="I825" s="4"/>
      <c r="J825" s="4"/>
      <c r="K825" s="4">
        <v>229</v>
      </c>
      <c r="L825" s="4">
        <v>10</v>
      </c>
      <c r="M825" s="4">
        <v>3</v>
      </c>
      <c r="N825" s="4" t="s">
        <v>3</v>
      </c>
      <c r="O825" s="4">
        <v>2</v>
      </c>
      <c r="P825" s="4"/>
      <c r="Q825" s="4"/>
      <c r="R825" s="4"/>
      <c r="S825" s="4"/>
      <c r="T825" s="4"/>
      <c r="U825" s="4"/>
      <c r="V825" s="4"/>
      <c r="W825" s="4"/>
    </row>
    <row r="826" spans="1:23" x14ac:dyDescent="0.2">
      <c r="A826" s="4">
        <v>50</v>
      </c>
      <c r="B826" s="4">
        <v>0</v>
      </c>
      <c r="C826" s="4">
        <v>0</v>
      </c>
      <c r="D826" s="4">
        <v>1</v>
      </c>
      <c r="E826" s="4">
        <v>203</v>
      </c>
      <c r="F826" s="4">
        <f>ROUND(Source!Q814,O826)</f>
        <v>0</v>
      </c>
      <c r="G826" s="4" t="s">
        <v>54</v>
      </c>
      <c r="H826" s="4" t="s">
        <v>55</v>
      </c>
      <c r="I826" s="4"/>
      <c r="J826" s="4"/>
      <c r="K826" s="4">
        <v>203</v>
      </c>
      <c r="L826" s="4">
        <v>11</v>
      </c>
      <c r="M826" s="4">
        <v>3</v>
      </c>
      <c r="N826" s="4" t="s">
        <v>3</v>
      </c>
      <c r="O826" s="4">
        <v>2</v>
      </c>
      <c r="P826" s="4"/>
      <c r="Q826" s="4"/>
      <c r="R826" s="4"/>
      <c r="S826" s="4"/>
      <c r="T826" s="4"/>
      <c r="U826" s="4"/>
      <c r="V826" s="4"/>
      <c r="W826" s="4"/>
    </row>
    <row r="827" spans="1:23" x14ac:dyDescent="0.2">
      <c r="A827" s="4">
        <v>50</v>
      </c>
      <c r="B827" s="4">
        <v>0</v>
      </c>
      <c r="C827" s="4">
        <v>0</v>
      </c>
      <c r="D827" s="4">
        <v>1</v>
      </c>
      <c r="E827" s="4">
        <v>231</v>
      </c>
      <c r="F827" s="4">
        <f>ROUND(Source!BB814,O827)</f>
        <v>0</v>
      </c>
      <c r="G827" s="4" t="s">
        <v>56</v>
      </c>
      <c r="H827" s="4" t="s">
        <v>57</v>
      </c>
      <c r="I827" s="4"/>
      <c r="J827" s="4"/>
      <c r="K827" s="4">
        <v>231</v>
      </c>
      <c r="L827" s="4">
        <v>12</v>
      </c>
      <c r="M827" s="4">
        <v>3</v>
      </c>
      <c r="N827" s="4" t="s">
        <v>3</v>
      </c>
      <c r="O827" s="4">
        <v>2</v>
      </c>
      <c r="P827" s="4"/>
      <c r="Q827" s="4"/>
      <c r="R827" s="4"/>
      <c r="S827" s="4"/>
      <c r="T827" s="4"/>
      <c r="U827" s="4"/>
      <c r="V827" s="4"/>
      <c r="W827" s="4"/>
    </row>
    <row r="828" spans="1:23" x14ac:dyDescent="0.2">
      <c r="A828" s="4">
        <v>50</v>
      </c>
      <c r="B828" s="4">
        <v>0</v>
      </c>
      <c r="C828" s="4">
        <v>0</v>
      </c>
      <c r="D828" s="4">
        <v>1</v>
      </c>
      <c r="E828" s="4">
        <v>204</v>
      </c>
      <c r="F828" s="4">
        <f>ROUND(Source!R814,O828)</f>
        <v>0</v>
      </c>
      <c r="G828" s="4" t="s">
        <v>58</v>
      </c>
      <c r="H828" s="4" t="s">
        <v>59</v>
      </c>
      <c r="I828" s="4"/>
      <c r="J828" s="4"/>
      <c r="K828" s="4">
        <v>204</v>
      </c>
      <c r="L828" s="4">
        <v>13</v>
      </c>
      <c r="M828" s="4">
        <v>3</v>
      </c>
      <c r="N828" s="4" t="s">
        <v>3</v>
      </c>
      <c r="O828" s="4">
        <v>2</v>
      </c>
      <c r="P828" s="4"/>
      <c r="Q828" s="4"/>
      <c r="R828" s="4"/>
      <c r="S828" s="4"/>
      <c r="T828" s="4"/>
      <c r="U828" s="4"/>
      <c r="V828" s="4"/>
      <c r="W828" s="4"/>
    </row>
    <row r="829" spans="1:23" x14ac:dyDescent="0.2">
      <c r="A829" s="4">
        <v>50</v>
      </c>
      <c r="B829" s="4">
        <v>0</v>
      </c>
      <c r="C829" s="4">
        <v>0</v>
      </c>
      <c r="D829" s="4">
        <v>1</v>
      </c>
      <c r="E829" s="4">
        <v>205</v>
      </c>
      <c r="F829" s="4">
        <f>ROUND(Source!S814,O829)</f>
        <v>6450.51</v>
      </c>
      <c r="G829" s="4" t="s">
        <v>60</v>
      </c>
      <c r="H829" s="4" t="s">
        <v>61</v>
      </c>
      <c r="I829" s="4"/>
      <c r="J829" s="4"/>
      <c r="K829" s="4">
        <v>205</v>
      </c>
      <c r="L829" s="4">
        <v>14</v>
      </c>
      <c r="M829" s="4">
        <v>3</v>
      </c>
      <c r="N829" s="4" t="s">
        <v>3</v>
      </c>
      <c r="O829" s="4">
        <v>2</v>
      </c>
      <c r="P829" s="4"/>
      <c r="Q829" s="4"/>
      <c r="R829" s="4"/>
      <c r="S829" s="4"/>
      <c r="T829" s="4"/>
      <c r="U829" s="4"/>
      <c r="V829" s="4"/>
      <c r="W829" s="4"/>
    </row>
    <row r="830" spans="1:23" x14ac:dyDescent="0.2">
      <c r="A830" s="4">
        <v>50</v>
      </c>
      <c r="B830" s="4">
        <v>0</v>
      </c>
      <c r="C830" s="4">
        <v>0</v>
      </c>
      <c r="D830" s="4">
        <v>1</v>
      </c>
      <c r="E830" s="4">
        <v>232</v>
      </c>
      <c r="F830" s="4">
        <f>ROUND(Source!BC814,O830)</f>
        <v>0</v>
      </c>
      <c r="G830" s="4" t="s">
        <v>62</v>
      </c>
      <c r="H830" s="4" t="s">
        <v>63</v>
      </c>
      <c r="I830" s="4"/>
      <c r="J830" s="4"/>
      <c r="K830" s="4">
        <v>232</v>
      </c>
      <c r="L830" s="4">
        <v>15</v>
      </c>
      <c r="M830" s="4">
        <v>3</v>
      </c>
      <c r="N830" s="4" t="s">
        <v>3</v>
      </c>
      <c r="O830" s="4">
        <v>2</v>
      </c>
      <c r="P830" s="4"/>
      <c r="Q830" s="4"/>
      <c r="R830" s="4"/>
      <c r="S830" s="4"/>
      <c r="T830" s="4"/>
      <c r="U830" s="4"/>
      <c r="V830" s="4"/>
      <c r="W830" s="4"/>
    </row>
    <row r="831" spans="1:23" x14ac:dyDescent="0.2">
      <c r="A831" s="4">
        <v>50</v>
      </c>
      <c r="B831" s="4">
        <v>0</v>
      </c>
      <c r="C831" s="4">
        <v>0</v>
      </c>
      <c r="D831" s="4">
        <v>1</v>
      </c>
      <c r="E831" s="4">
        <v>214</v>
      </c>
      <c r="F831" s="4">
        <f>ROUND(Source!AS814,O831)</f>
        <v>0</v>
      </c>
      <c r="G831" s="4" t="s">
        <v>64</v>
      </c>
      <c r="H831" s="4" t="s">
        <v>65</v>
      </c>
      <c r="I831" s="4"/>
      <c r="J831" s="4"/>
      <c r="K831" s="4">
        <v>214</v>
      </c>
      <c r="L831" s="4">
        <v>16</v>
      </c>
      <c r="M831" s="4">
        <v>3</v>
      </c>
      <c r="N831" s="4" t="s">
        <v>3</v>
      </c>
      <c r="O831" s="4">
        <v>2</v>
      </c>
      <c r="P831" s="4"/>
      <c r="Q831" s="4"/>
      <c r="R831" s="4"/>
      <c r="S831" s="4"/>
      <c r="T831" s="4"/>
      <c r="U831" s="4"/>
      <c r="V831" s="4"/>
      <c r="W831" s="4"/>
    </row>
    <row r="832" spans="1:23" x14ac:dyDescent="0.2">
      <c r="A832" s="4">
        <v>50</v>
      </c>
      <c r="B832" s="4">
        <v>0</v>
      </c>
      <c r="C832" s="4">
        <v>0</v>
      </c>
      <c r="D832" s="4">
        <v>1</v>
      </c>
      <c r="E832" s="4">
        <v>215</v>
      </c>
      <c r="F832" s="4">
        <f>ROUND(Source!AT814,O832)</f>
        <v>0</v>
      </c>
      <c r="G832" s="4" t="s">
        <v>66</v>
      </c>
      <c r="H832" s="4" t="s">
        <v>67</v>
      </c>
      <c r="I832" s="4"/>
      <c r="J832" s="4"/>
      <c r="K832" s="4">
        <v>215</v>
      </c>
      <c r="L832" s="4">
        <v>17</v>
      </c>
      <c r="M832" s="4">
        <v>3</v>
      </c>
      <c r="N832" s="4" t="s">
        <v>3</v>
      </c>
      <c r="O832" s="4">
        <v>2</v>
      </c>
      <c r="P832" s="4"/>
      <c r="Q832" s="4"/>
      <c r="R832" s="4"/>
      <c r="S832" s="4"/>
      <c r="T832" s="4"/>
      <c r="U832" s="4"/>
      <c r="V832" s="4"/>
      <c r="W832" s="4"/>
    </row>
    <row r="833" spans="1:206" x14ac:dyDescent="0.2">
      <c r="A833" s="4">
        <v>50</v>
      </c>
      <c r="B833" s="4">
        <v>0</v>
      </c>
      <c r="C833" s="4">
        <v>0</v>
      </c>
      <c r="D833" s="4">
        <v>1</v>
      </c>
      <c r="E833" s="4">
        <v>217</v>
      </c>
      <c r="F833" s="4">
        <f>ROUND(Source!AU814,O833)</f>
        <v>395957.65</v>
      </c>
      <c r="G833" s="4" t="s">
        <v>68</v>
      </c>
      <c r="H833" s="4" t="s">
        <v>69</v>
      </c>
      <c r="I833" s="4"/>
      <c r="J833" s="4"/>
      <c r="K833" s="4">
        <v>217</v>
      </c>
      <c r="L833" s="4">
        <v>18</v>
      </c>
      <c r="M833" s="4">
        <v>3</v>
      </c>
      <c r="N833" s="4" t="s">
        <v>3</v>
      </c>
      <c r="O833" s="4">
        <v>2</v>
      </c>
      <c r="P833" s="4"/>
      <c r="Q833" s="4"/>
      <c r="R833" s="4"/>
      <c r="S833" s="4"/>
      <c r="T833" s="4"/>
      <c r="U833" s="4"/>
      <c r="V833" s="4"/>
      <c r="W833" s="4"/>
    </row>
    <row r="834" spans="1:206" x14ac:dyDescent="0.2">
      <c r="A834" s="4">
        <v>50</v>
      </c>
      <c r="B834" s="4">
        <v>0</v>
      </c>
      <c r="C834" s="4">
        <v>0</v>
      </c>
      <c r="D834" s="4">
        <v>1</v>
      </c>
      <c r="E834" s="4">
        <v>230</v>
      </c>
      <c r="F834" s="4">
        <f>ROUND(Source!BA814,O834)</f>
        <v>0</v>
      </c>
      <c r="G834" s="4" t="s">
        <v>70</v>
      </c>
      <c r="H834" s="4" t="s">
        <v>71</v>
      </c>
      <c r="I834" s="4"/>
      <c r="J834" s="4"/>
      <c r="K834" s="4">
        <v>230</v>
      </c>
      <c r="L834" s="4">
        <v>19</v>
      </c>
      <c r="M834" s="4">
        <v>3</v>
      </c>
      <c r="N834" s="4" t="s">
        <v>3</v>
      </c>
      <c r="O834" s="4">
        <v>2</v>
      </c>
      <c r="P834" s="4"/>
      <c r="Q834" s="4"/>
      <c r="R834" s="4"/>
      <c r="S834" s="4"/>
      <c r="T834" s="4"/>
      <c r="U834" s="4"/>
      <c r="V834" s="4"/>
      <c r="W834" s="4"/>
    </row>
    <row r="835" spans="1:206" x14ac:dyDescent="0.2">
      <c r="A835" s="4">
        <v>50</v>
      </c>
      <c r="B835" s="4">
        <v>0</v>
      </c>
      <c r="C835" s="4">
        <v>0</v>
      </c>
      <c r="D835" s="4">
        <v>1</v>
      </c>
      <c r="E835" s="4">
        <v>206</v>
      </c>
      <c r="F835" s="4">
        <f>ROUND(Source!T814,O835)</f>
        <v>0</v>
      </c>
      <c r="G835" s="4" t="s">
        <v>72</v>
      </c>
      <c r="H835" s="4" t="s">
        <v>73</v>
      </c>
      <c r="I835" s="4"/>
      <c r="J835" s="4"/>
      <c r="K835" s="4">
        <v>206</v>
      </c>
      <c r="L835" s="4">
        <v>20</v>
      </c>
      <c r="M835" s="4">
        <v>3</v>
      </c>
      <c r="N835" s="4" t="s">
        <v>3</v>
      </c>
      <c r="O835" s="4">
        <v>2</v>
      </c>
      <c r="P835" s="4"/>
      <c r="Q835" s="4"/>
      <c r="R835" s="4"/>
      <c r="S835" s="4"/>
      <c r="T835" s="4"/>
      <c r="U835" s="4"/>
      <c r="V835" s="4"/>
      <c r="W835" s="4"/>
    </row>
    <row r="836" spans="1:206" x14ac:dyDescent="0.2">
      <c r="A836" s="4">
        <v>50</v>
      </c>
      <c r="B836" s="4">
        <v>0</v>
      </c>
      <c r="C836" s="4">
        <v>0</v>
      </c>
      <c r="D836" s="4">
        <v>1</v>
      </c>
      <c r="E836" s="4">
        <v>207</v>
      </c>
      <c r="F836" s="4">
        <f>Source!U814</f>
        <v>34.21</v>
      </c>
      <c r="G836" s="4" t="s">
        <v>74</v>
      </c>
      <c r="H836" s="4" t="s">
        <v>75</v>
      </c>
      <c r="I836" s="4"/>
      <c r="J836" s="4"/>
      <c r="K836" s="4">
        <v>207</v>
      </c>
      <c r="L836" s="4">
        <v>21</v>
      </c>
      <c r="M836" s="4">
        <v>3</v>
      </c>
      <c r="N836" s="4" t="s">
        <v>3</v>
      </c>
      <c r="O836" s="4">
        <v>-1</v>
      </c>
      <c r="P836" s="4"/>
      <c r="Q836" s="4"/>
      <c r="R836" s="4"/>
      <c r="S836" s="4"/>
      <c r="T836" s="4"/>
      <c r="U836" s="4"/>
      <c r="V836" s="4"/>
      <c r="W836" s="4"/>
    </row>
    <row r="837" spans="1:206" x14ac:dyDescent="0.2">
      <c r="A837" s="4">
        <v>50</v>
      </c>
      <c r="B837" s="4">
        <v>0</v>
      </c>
      <c r="C837" s="4">
        <v>0</v>
      </c>
      <c r="D837" s="4">
        <v>1</v>
      </c>
      <c r="E837" s="4">
        <v>208</v>
      </c>
      <c r="F837" s="4">
        <f>Source!V814</f>
        <v>0</v>
      </c>
      <c r="G837" s="4" t="s">
        <v>76</v>
      </c>
      <c r="H837" s="4" t="s">
        <v>77</v>
      </c>
      <c r="I837" s="4"/>
      <c r="J837" s="4"/>
      <c r="K837" s="4">
        <v>208</v>
      </c>
      <c r="L837" s="4">
        <v>22</v>
      </c>
      <c r="M837" s="4">
        <v>3</v>
      </c>
      <c r="N837" s="4" t="s">
        <v>3</v>
      </c>
      <c r="O837" s="4">
        <v>-1</v>
      </c>
      <c r="P837" s="4"/>
      <c r="Q837" s="4"/>
      <c r="R837" s="4"/>
      <c r="S837" s="4"/>
      <c r="T837" s="4"/>
      <c r="U837" s="4"/>
      <c r="V837" s="4"/>
      <c r="W837" s="4"/>
    </row>
    <row r="838" spans="1:206" x14ac:dyDescent="0.2">
      <c r="A838" s="4">
        <v>50</v>
      </c>
      <c r="B838" s="4">
        <v>0</v>
      </c>
      <c r="C838" s="4">
        <v>0</v>
      </c>
      <c r="D838" s="4">
        <v>1</v>
      </c>
      <c r="E838" s="4">
        <v>209</v>
      </c>
      <c r="F838" s="4">
        <f>ROUND(Source!W814,O838)</f>
        <v>0</v>
      </c>
      <c r="G838" s="4" t="s">
        <v>78</v>
      </c>
      <c r="H838" s="4" t="s">
        <v>79</v>
      </c>
      <c r="I838" s="4"/>
      <c r="J838" s="4"/>
      <c r="K838" s="4">
        <v>209</v>
      </c>
      <c r="L838" s="4">
        <v>23</v>
      </c>
      <c r="M838" s="4">
        <v>3</v>
      </c>
      <c r="N838" s="4" t="s">
        <v>3</v>
      </c>
      <c r="O838" s="4">
        <v>2</v>
      </c>
      <c r="P838" s="4"/>
      <c r="Q838" s="4"/>
      <c r="R838" s="4"/>
      <c r="S838" s="4"/>
      <c r="T838" s="4"/>
      <c r="U838" s="4"/>
      <c r="V838" s="4"/>
      <c r="W838" s="4"/>
    </row>
    <row r="839" spans="1:206" x14ac:dyDescent="0.2">
      <c r="A839" s="4">
        <v>50</v>
      </c>
      <c r="B839" s="4">
        <v>0</v>
      </c>
      <c r="C839" s="4">
        <v>0</v>
      </c>
      <c r="D839" s="4">
        <v>1</v>
      </c>
      <c r="E839" s="4">
        <v>210</v>
      </c>
      <c r="F839" s="4">
        <f>ROUND(Source!X814,O839)</f>
        <v>4515.3599999999997</v>
      </c>
      <c r="G839" s="4" t="s">
        <v>80</v>
      </c>
      <c r="H839" s="4" t="s">
        <v>81</v>
      </c>
      <c r="I839" s="4"/>
      <c r="J839" s="4"/>
      <c r="K839" s="4">
        <v>210</v>
      </c>
      <c r="L839" s="4">
        <v>24</v>
      </c>
      <c r="M839" s="4">
        <v>3</v>
      </c>
      <c r="N839" s="4" t="s">
        <v>3</v>
      </c>
      <c r="O839" s="4">
        <v>2</v>
      </c>
      <c r="P839" s="4"/>
      <c r="Q839" s="4"/>
      <c r="R839" s="4"/>
      <c r="S839" s="4"/>
      <c r="T839" s="4"/>
      <c r="U839" s="4"/>
      <c r="V839" s="4"/>
      <c r="W839" s="4"/>
    </row>
    <row r="840" spans="1:206" x14ac:dyDescent="0.2">
      <c r="A840" s="4">
        <v>50</v>
      </c>
      <c r="B840" s="4">
        <v>0</v>
      </c>
      <c r="C840" s="4">
        <v>0</v>
      </c>
      <c r="D840" s="4">
        <v>1</v>
      </c>
      <c r="E840" s="4">
        <v>211</v>
      </c>
      <c r="F840" s="4">
        <f>ROUND(Source!Y814,O840)</f>
        <v>645.04999999999995</v>
      </c>
      <c r="G840" s="4" t="s">
        <v>82</v>
      </c>
      <c r="H840" s="4" t="s">
        <v>83</v>
      </c>
      <c r="I840" s="4"/>
      <c r="J840" s="4"/>
      <c r="K840" s="4">
        <v>211</v>
      </c>
      <c r="L840" s="4">
        <v>25</v>
      </c>
      <c r="M840" s="4">
        <v>3</v>
      </c>
      <c r="N840" s="4" t="s">
        <v>3</v>
      </c>
      <c r="O840" s="4">
        <v>2</v>
      </c>
      <c r="P840" s="4"/>
      <c r="Q840" s="4"/>
      <c r="R840" s="4"/>
      <c r="S840" s="4"/>
      <c r="T840" s="4"/>
      <c r="U840" s="4"/>
      <c r="V840" s="4"/>
      <c r="W840" s="4"/>
    </row>
    <row r="841" spans="1:206" x14ac:dyDescent="0.2">
      <c r="A841" s="4">
        <v>50</v>
      </c>
      <c r="B841" s="4">
        <v>0</v>
      </c>
      <c r="C841" s="4">
        <v>0</v>
      </c>
      <c r="D841" s="4">
        <v>1</v>
      </c>
      <c r="E841" s="4">
        <v>224</v>
      </c>
      <c r="F841" s="4">
        <f>ROUND(Source!AR814,O841)</f>
        <v>395957.65</v>
      </c>
      <c r="G841" s="4" t="s">
        <v>84</v>
      </c>
      <c r="H841" s="4" t="s">
        <v>85</v>
      </c>
      <c r="I841" s="4"/>
      <c r="J841" s="4"/>
      <c r="K841" s="4">
        <v>224</v>
      </c>
      <c r="L841" s="4">
        <v>26</v>
      </c>
      <c r="M841" s="4">
        <v>3</v>
      </c>
      <c r="N841" s="4" t="s">
        <v>3</v>
      </c>
      <c r="O841" s="4">
        <v>2</v>
      </c>
      <c r="P841" s="4"/>
      <c r="Q841" s="4"/>
      <c r="R841" s="4"/>
      <c r="S841" s="4"/>
      <c r="T841" s="4"/>
      <c r="U841" s="4"/>
      <c r="V841" s="4"/>
      <c r="W841" s="4"/>
    </row>
    <row r="842" spans="1:206" x14ac:dyDescent="0.2">
      <c r="A842" s="4">
        <v>50</v>
      </c>
      <c r="B842" s="4">
        <v>1</v>
      </c>
      <c r="C842" s="4">
        <v>0</v>
      </c>
      <c r="D842" s="4">
        <v>2</v>
      </c>
      <c r="E842" s="4">
        <v>0</v>
      </c>
      <c r="F842" s="4">
        <f>ROUND(F841*0.2,O842)</f>
        <v>79191.53</v>
      </c>
      <c r="G842" s="4" t="s">
        <v>86</v>
      </c>
      <c r="H842" s="4" t="s">
        <v>87</v>
      </c>
      <c r="I842" s="4"/>
      <c r="J842" s="4"/>
      <c r="K842" s="4">
        <v>212</v>
      </c>
      <c r="L842" s="4">
        <v>27</v>
      </c>
      <c r="M842" s="4">
        <v>0</v>
      </c>
      <c r="N842" s="4" t="s">
        <v>3</v>
      </c>
      <c r="O842" s="4">
        <v>2</v>
      </c>
      <c r="P842" s="4"/>
      <c r="Q842" s="4"/>
      <c r="R842" s="4"/>
      <c r="S842" s="4"/>
      <c r="T842" s="4"/>
      <c r="U842" s="4"/>
      <c r="V842" s="4"/>
      <c r="W842" s="4"/>
    </row>
    <row r="843" spans="1:206" x14ac:dyDescent="0.2">
      <c r="A843" s="4">
        <v>50</v>
      </c>
      <c r="B843" s="4">
        <v>1</v>
      </c>
      <c r="C843" s="4">
        <v>0</v>
      </c>
      <c r="D843" s="4">
        <v>2</v>
      </c>
      <c r="E843" s="4">
        <v>0</v>
      </c>
      <c r="F843" s="4">
        <f>ROUND(F842+F841,O843)</f>
        <v>475149.18</v>
      </c>
      <c r="G843" s="4" t="s">
        <v>88</v>
      </c>
      <c r="H843" s="4" t="s">
        <v>88</v>
      </c>
      <c r="I843" s="4"/>
      <c r="J843" s="4"/>
      <c r="K843" s="4">
        <v>212</v>
      </c>
      <c r="L843" s="4">
        <v>28</v>
      </c>
      <c r="M843" s="4">
        <v>0</v>
      </c>
      <c r="N843" s="4" t="s">
        <v>3</v>
      </c>
      <c r="O843" s="4">
        <v>2</v>
      </c>
      <c r="P843" s="4"/>
      <c r="Q843" s="4"/>
      <c r="R843" s="4"/>
      <c r="S843" s="4"/>
      <c r="T843" s="4"/>
      <c r="U843" s="4"/>
      <c r="V843" s="4"/>
      <c r="W843" s="4"/>
    </row>
    <row r="845" spans="1:206" x14ac:dyDescent="0.2">
      <c r="A845" s="1">
        <v>4</v>
      </c>
      <c r="B845" s="1">
        <v>1</v>
      </c>
      <c r="C845" s="1"/>
      <c r="D845" s="1">
        <f>ROW(A860)</f>
        <v>860</v>
      </c>
      <c r="E845" s="1"/>
      <c r="F845" s="1" t="s">
        <v>12</v>
      </c>
      <c r="G845" s="1" t="s">
        <v>325</v>
      </c>
      <c r="H845" s="1" t="s">
        <v>3</v>
      </c>
      <c r="I845" s="1">
        <v>0</v>
      </c>
      <c r="J845" s="1"/>
      <c r="K845" s="1">
        <v>0</v>
      </c>
      <c r="L845" s="1"/>
      <c r="M845" s="1"/>
      <c r="N845" s="1"/>
      <c r="O845" s="1"/>
      <c r="P845" s="1"/>
      <c r="Q845" s="1"/>
      <c r="R845" s="1"/>
      <c r="S845" s="1"/>
      <c r="T845" s="1"/>
      <c r="U845" s="1" t="s">
        <v>3</v>
      </c>
      <c r="V845" s="1">
        <v>0</v>
      </c>
      <c r="W845" s="1"/>
      <c r="X845" s="1"/>
      <c r="Y845" s="1"/>
      <c r="Z845" s="1"/>
      <c r="AA845" s="1"/>
      <c r="AB845" s="1" t="s">
        <v>3</v>
      </c>
      <c r="AC845" s="1" t="s">
        <v>3</v>
      </c>
      <c r="AD845" s="1" t="s">
        <v>3</v>
      </c>
      <c r="AE845" s="1" t="s">
        <v>3</v>
      </c>
      <c r="AF845" s="1" t="s">
        <v>3</v>
      </c>
      <c r="AG845" s="1" t="s">
        <v>3</v>
      </c>
      <c r="AH845" s="1"/>
      <c r="AI845" s="1"/>
      <c r="AJ845" s="1"/>
      <c r="AK845" s="1"/>
      <c r="AL845" s="1"/>
      <c r="AM845" s="1"/>
      <c r="AN845" s="1"/>
      <c r="AO845" s="1"/>
      <c r="AP845" s="1" t="s">
        <v>3</v>
      </c>
      <c r="AQ845" s="1" t="s">
        <v>3</v>
      </c>
      <c r="AR845" s="1" t="s">
        <v>3</v>
      </c>
      <c r="AS845" s="1"/>
      <c r="AT845" s="1"/>
      <c r="AU845" s="1"/>
      <c r="AV845" s="1"/>
      <c r="AW845" s="1"/>
      <c r="AX845" s="1"/>
      <c r="AY845" s="1"/>
      <c r="AZ845" s="1" t="s">
        <v>3</v>
      </c>
      <c r="BA845" s="1"/>
      <c r="BB845" s="1" t="s">
        <v>3</v>
      </c>
      <c r="BC845" s="1" t="s">
        <v>3</v>
      </c>
      <c r="BD845" s="1" t="s">
        <v>3</v>
      </c>
      <c r="BE845" s="1" t="s">
        <v>3</v>
      </c>
      <c r="BF845" s="1" t="s">
        <v>3</v>
      </c>
      <c r="BG845" s="1" t="s">
        <v>3</v>
      </c>
      <c r="BH845" s="1" t="s">
        <v>3</v>
      </c>
      <c r="BI845" s="1" t="s">
        <v>3</v>
      </c>
      <c r="BJ845" s="1" t="s">
        <v>3</v>
      </c>
      <c r="BK845" s="1" t="s">
        <v>3</v>
      </c>
      <c r="BL845" s="1" t="s">
        <v>3</v>
      </c>
      <c r="BM845" s="1" t="s">
        <v>3</v>
      </c>
      <c r="BN845" s="1" t="s">
        <v>3</v>
      </c>
      <c r="BO845" s="1" t="s">
        <v>3</v>
      </c>
      <c r="BP845" s="1" t="s">
        <v>3</v>
      </c>
      <c r="BQ845" s="1"/>
      <c r="BR845" s="1"/>
      <c r="BS845" s="1"/>
      <c r="BT845" s="1"/>
      <c r="BU845" s="1"/>
      <c r="BV845" s="1"/>
      <c r="BW845" s="1"/>
      <c r="BX845" s="1">
        <v>0</v>
      </c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>
        <v>0</v>
      </c>
    </row>
    <row r="847" spans="1:206" x14ac:dyDescent="0.2">
      <c r="A847" s="2">
        <v>52</v>
      </c>
      <c r="B847" s="2">
        <f t="shared" ref="B847:G847" si="408">B860</f>
        <v>1</v>
      </c>
      <c r="C847" s="2">
        <f t="shared" si="408"/>
        <v>4</v>
      </c>
      <c r="D847" s="2">
        <f t="shared" si="408"/>
        <v>845</v>
      </c>
      <c r="E847" s="2">
        <f t="shared" si="408"/>
        <v>0</v>
      </c>
      <c r="F847" s="2" t="str">
        <f t="shared" si="408"/>
        <v>Новый раздел</v>
      </c>
      <c r="G847" s="2" t="str">
        <f t="shared" si="408"/>
        <v>Устройство / ремонт игрового комплекса</v>
      </c>
      <c r="H847" s="2"/>
      <c r="I847" s="2"/>
      <c r="J847" s="2"/>
      <c r="K847" s="2"/>
      <c r="L847" s="2"/>
      <c r="M847" s="2"/>
      <c r="N847" s="2"/>
      <c r="O847" s="2">
        <f t="shared" ref="O847:AT847" si="409">O860</f>
        <v>1769114.43</v>
      </c>
      <c r="P847" s="2">
        <f t="shared" si="409"/>
        <v>1704587.49</v>
      </c>
      <c r="Q847" s="2">
        <f t="shared" si="409"/>
        <v>4098.58</v>
      </c>
      <c r="R847" s="2">
        <f t="shared" si="409"/>
        <v>120.67</v>
      </c>
      <c r="S847" s="2">
        <f t="shared" si="409"/>
        <v>60428.36</v>
      </c>
      <c r="T847" s="2">
        <f t="shared" si="409"/>
        <v>0</v>
      </c>
      <c r="U847" s="2">
        <f t="shared" si="409"/>
        <v>286.82744499999995</v>
      </c>
      <c r="V847" s="2">
        <f t="shared" si="409"/>
        <v>0</v>
      </c>
      <c r="W847" s="2">
        <f t="shared" si="409"/>
        <v>0</v>
      </c>
      <c r="X847" s="2">
        <f t="shared" si="409"/>
        <v>42299.85</v>
      </c>
      <c r="Y847" s="2">
        <f t="shared" si="409"/>
        <v>6042.84</v>
      </c>
      <c r="Z847" s="2">
        <f t="shared" si="409"/>
        <v>0</v>
      </c>
      <c r="AA847" s="2">
        <f t="shared" si="409"/>
        <v>0</v>
      </c>
      <c r="AB847" s="2">
        <f t="shared" si="409"/>
        <v>1769114.43</v>
      </c>
      <c r="AC847" s="2">
        <f t="shared" si="409"/>
        <v>1704587.49</v>
      </c>
      <c r="AD847" s="2">
        <f t="shared" si="409"/>
        <v>4098.58</v>
      </c>
      <c r="AE847" s="2">
        <f t="shared" si="409"/>
        <v>120.67</v>
      </c>
      <c r="AF847" s="2">
        <f t="shared" si="409"/>
        <v>60428.36</v>
      </c>
      <c r="AG847" s="2">
        <f t="shared" si="409"/>
        <v>0</v>
      </c>
      <c r="AH847" s="2">
        <f t="shared" si="409"/>
        <v>286.82744499999995</v>
      </c>
      <c r="AI847" s="2">
        <f t="shared" si="409"/>
        <v>0</v>
      </c>
      <c r="AJ847" s="2">
        <f t="shared" si="409"/>
        <v>0</v>
      </c>
      <c r="AK847" s="2">
        <f t="shared" si="409"/>
        <v>42299.85</v>
      </c>
      <c r="AL847" s="2">
        <f t="shared" si="409"/>
        <v>6042.84</v>
      </c>
      <c r="AM847" s="2">
        <f t="shared" si="409"/>
        <v>0</v>
      </c>
      <c r="AN847" s="2">
        <f t="shared" si="409"/>
        <v>0</v>
      </c>
      <c r="AO847" s="2">
        <f t="shared" si="409"/>
        <v>0</v>
      </c>
      <c r="AP847" s="2">
        <f t="shared" si="409"/>
        <v>0</v>
      </c>
      <c r="AQ847" s="2">
        <f t="shared" si="409"/>
        <v>0</v>
      </c>
      <c r="AR847" s="2">
        <f t="shared" si="409"/>
        <v>1817460.98</v>
      </c>
      <c r="AS847" s="2">
        <f t="shared" si="409"/>
        <v>1676480.83</v>
      </c>
      <c r="AT847" s="2">
        <f t="shared" si="409"/>
        <v>0</v>
      </c>
      <c r="AU847" s="2">
        <f t="shared" ref="AU847:BZ847" si="410">AU860</f>
        <v>140980.15</v>
      </c>
      <c r="AV847" s="2">
        <f t="shared" si="410"/>
        <v>1704587.49</v>
      </c>
      <c r="AW847" s="2">
        <f t="shared" si="410"/>
        <v>1704587.49</v>
      </c>
      <c r="AX847" s="2">
        <f t="shared" si="410"/>
        <v>0</v>
      </c>
      <c r="AY847" s="2">
        <f t="shared" si="410"/>
        <v>1704587.49</v>
      </c>
      <c r="AZ847" s="2">
        <f t="shared" si="410"/>
        <v>0</v>
      </c>
      <c r="BA847" s="2">
        <f t="shared" si="410"/>
        <v>0</v>
      </c>
      <c r="BB847" s="2">
        <f t="shared" si="410"/>
        <v>0</v>
      </c>
      <c r="BC847" s="2">
        <f t="shared" si="410"/>
        <v>0</v>
      </c>
      <c r="BD847" s="2">
        <f t="shared" si="410"/>
        <v>0</v>
      </c>
      <c r="BE847" s="2">
        <f t="shared" si="410"/>
        <v>0</v>
      </c>
      <c r="BF847" s="2">
        <f t="shared" si="410"/>
        <v>0</v>
      </c>
      <c r="BG847" s="2">
        <f t="shared" si="410"/>
        <v>0</v>
      </c>
      <c r="BH847" s="2">
        <f t="shared" si="410"/>
        <v>0</v>
      </c>
      <c r="BI847" s="2">
        <f t="shared" si="410"/>
        <v>0</v>
      </c>
      <c r="BJ847" s="2">
        <f t="shared" si="410"/>
        <v>0</v>
      </c>
      <c r="BK847" s="2">
        <f t="shared" si="410"/>
        <v>0</v>
      </c>
      <c r="BL847" s="2">
        <f t="shared" si="410"/>
        <v>0</v>
      </c>
      <c r="BM847" s="2">
        <f t="shared" si="410"/>
        <v>0</v>
      </c>
      <c r="BN847" s="2">
        <f t="shared" si="410"/>
        <v>0</v>
      </c>
      <c r="BO847" s="2">
        <f t="shared" si="410"/>
        <v>0</v>
      </c>
      <c r="BP847" s="2">
        <f t="shared" si="410"/>
        <v>0</v>
      </c>
      <c r="BQ847" s="2">
        <f t="shared" si="410"/>
        <v>0</v>
      </c>
      <c r="BR847" s="2">
        <f t="shared" si="410"/>
        <v>0</v>
      </c>
      <c r="BS847" s="2">
        <f t="shared" si="410"/>
        <v>0</v>
      </c>
      <c r="BT847" s="2">
        <f t="shared" si="410"/>
        <v>0</v>
      </c>
      <c r="BU847" s="2">
        <f t="shared" si="410"/>
        <v>0</v>
      </c>
      <c r="BV847" s="2">
        <f t="shared" si="410"/>
        <v>0</v>
      </c>
      <c r="BW847" s="2">
        <f t="shared" si="410"/>
        <v>0</v>
      </c>
      <c r="BX847" s="2">
        <f t="shared" si="410"/>
        <v>0</v>
      </c>
      <c r="BY847" s="2">
        <f t="shared" si="410"/>
        <v>0</v>
      </c>
      <c r="BZ847" s="2">
        <f t="shared" si="410"/>
        <v>0</v>
      </c>
      <c r="CA847" s="2">
        <f t="shared" ref="CA847:DF847" si="411">CA860</f>
        <v>1817460.98</v>
      </c>
      <c r="CB847" s="2">
        <f t="shared" si="411"/>
        <v>1676480.83</v>
      </c>
      <c r="CC847" s="2">
        <f t="shared" si="411"/>
        <v>0</v>
      </c>
      <c r="CD847" s="2">
        <f t="shared" si="411"/>
        <v>140980.15</v>
      </c>
      <c r="CE847" s="2">
        <f t="shared" si="411"/>
        <v>1704587.49</v>
      </c>
      <c r="CF847" s="2">
        <f t="shared" si="411"/>
        <v>1704587.49</v>
      </c>
      <c r="CG847" s="2">
        <f t="shared" si="411"/>
        <v>0</v>
      </c>
      <c r="CH847" s="2">
        <f t="shared" si="411"/>
        <v>1704587.49</v>
      </c>
      <c r="CI847" s="2">
        <f t="shared" si="411"/>
        <v>0</v>
      </c>
      <c r="CJ847" s="2">
        <f t="shared" si="411"/>
        <v>0</v>
      </c>
      <c r="CK847" s="2">
        <f t="shared" si="411"/>
        <v>0</v>
      </c>
      <c r="CL847" s="2">
        <f t="shared" si="411"/>
        <v>0</v>
      </c>
      <c r="CM847" s="2">
        <f t="shared" si="411"/>
        <v>0</v>
      </c>
      <c r="CN847" s="2">
        <f t="shared" si="411"/>
        <v>0</v>
      </c>
      <c r="CO847" s="2">
        <f t="shared" si="411"/>
        <v>0</v>
      </c>
      <c r="CP847" s="2">
        <f t="shared" si="411"/>
        <v>0</v>
      </c>
      <c r="CQ847" s="2">
        <f t="shared" si="411"/>
        <v>0</v>
      </c>
      <c r="CR847" s="2">
        <f t="shared" si="411"/>
        <v>0</v>
      </c>
      <c r="CS847" s="2">
        <f t="shared" si="411"/>
        <v>0</v>
      </c>
      <c r="CT847" s="2">
        <f t="shared" si="411"/>
        <v>0</v>
      </c>
      <c r="CU847" s="2">
        <f t="shared" si="411"/>
        <v>0</v>
      </c>
      <c r="CV847" s="2">
        <f t="shared" si="411"/>
        <v>0</v>
      </c>
      <c r="CW847" s="2">
        <f t="shared" si="411"/>
        <v>0</v>
      </c>
      <c r="CX847" s="2">
        <f t="shared" si="411"/>
        <v>0</v>
      </c>
      <c r="CY847" s="2">
        <f t="shared" si="411"/>
        <v>0</v>
      </c>
      <c r="CZ847" s="2">
        <f t="shared" si="411"/>
        <v>0</v>
      </c>
      <c r="DA847" s="2">
        <f t="shared" si="411"/>
        <v>0</v>
      </c>
      <c r="DB847" s="2">
        <f t="shared" si="411"/>
        <v>0</v>
      </c>
      <c r="DC847" s="2">
        <f t="shared" si="411"/>
        <v>0</v>
      </c>
      <c r="DD847" s="2">
        <f t="shared" si="411"/>
        <v>0</v>
      </c>
      <c r="DE847" s="2">
        <f t="shared" si="411"/>
        <v>0</v>
      </c>
      <c r="DF847" s="2">
        <f t="shared" si="411"/>
        <v>0</v>
      </c>
      <c r="DG847" s="3">
        <f t="shared" ref="DG847:EL847" si="412">DG860</f>
        <v>0</v>
      </c>
      <c r="DH847" s="3">
        <f t="shared" si="412"/>
        <v>0</v>
      </c>
      <c r="DI847" s="3">
        <f t="shared" si="412"/>
        <v>0</v>
      </c>
      <c r="DJ847" s="3">
        <f t="shared" si="412"/>
        <v>0</v>
      </c>
      <c r="DK847" s="3">
        <f t="shared" si="412"/>
        <v>0</v>
      </c>
      <c r="DL847" s="3">
        <f t="shared" si="412"/>
        <v>0</v>
      </c>
      <c r="DM847" s="3">
        <f t="shared" si="412"/>
        <v>0</v>
      </c>
      <c r="DN847" s="3">
        <f t="shared" si="412"/>
        <v>0</v>
      </c>
      <c r="DO847" s="3">
        <f t="shared" si="412"/>
        <v>0</v>
      </c>
      <c r="DP847" s="3">
        <f t="shared" si="412"/>
        <v>0</v>
      </c>
      <c r="DQ847" s="3">
        <f t="shared" si="412"/>
        <v>0</v>
      </c>
      <c r="DR847" s="3">
        <f t="shared" si="412"/>
        <v>0</v>
      </c>
      <c r="DS847" s="3">
        <f t="shared" si="412"/>
        <v>0</v>
      </c>
      <c r="DT847" s="3">
        <f t="shared" si="412"/>
        <v>0</v>
      </c>
      <c r="DU847" s="3">
        <f t="shared" si="412"/>
        <v>0</v>
      </c>
      <c r="DV847" s="3">
        <f t="shared" si="412"/>
        <v>0</v>
      </c>
      <c r="DW847" s="3">
        <f t="shared" si="412"/>
        <v>0</v>
      </c>
      <c r="DX847" s="3">
        <f t="shared" si="412"/>
        <v>0</v>
      </c>
      <c r="DY847" s="3">
        <f t="shared" si="412"/>
        <v>0</v>
      </c>
      <c r="DZ847" s="3">
        <f t="shared" si="412"/>
        <v>0</v>
      </c>
      <c r="EA847" s="3">
        <f t="shared" si="412"/>
        <v>0</v>
      </c>
      <c r="EB847" s="3">
        <f t="shared" si="412"/>
        <v>0</v>
      </c>
      <c r="EC847" s="3">
        <f t="shared" si="412"/>
        <v>0</v>
      </c>
      <c r="ED847" s="3">
        <f t="shared" si="412"/>
        <v>0</v>
      </c>
      <c r="EE847" s="3">
        <f t="shared" si="412"/>
        <v>0</v>
      </c>
      <c r="EF847" s="3">
        <f t="shared" si="412"/>
        <v>0</v>
      </c>
      <c r="EG847" s="3">
        <f t="shared" si="412"/>
        <v>0</v>
      </c>
      <c r="EH847" s="3">
        <f t="shared" si="412"/>
        <v>0</v>
      </c>
      <c r="EI847" s="3">
        <f t="shared" si="412"/>
        <v>0</v>
      </c>
      <c r="EJ847" s="3">
        <f t="shared" si="412"/>
        <v>0</v>
      </c>
      <c r="EK847" s="3">
        <f t="shared" si="412"/>
        <v>0</v>
      </c>
      <c r="EL847" s="3">
        <f t="shared" si="412"/>
        <v>0</v>
      </c>
      <c r="EM847" s="3">
        <f t="shared" ref="EM847:FR847" si="413">EM860</f>
        <v>0</v>
      </c>
      <c r="EN847" s="3">
        <f t="shared" si="413"/>
        <v>0</v>
      </c>
      <c r="EO847" s="3">
        <f t="shared" si="413"/>
        <v>0</v>
      </c>
      <c r="EP847" s="3">
        <f t="shared" si="413"/>
        <v>0</v>
      </c>
      <c r="EQ847" s="3">
        <f t="shared" si="413"/>
        <v>0</v>
      </c>
      <c r="ER847" s="3">
        <f t="shared" si="413"/>
        <v>0</v>
      </c>
      <c r="ES847" s="3">
        <f t="shared" si="413"/>
        <v>0</v>
      </c>
      <c r="ET847" s="3">
        <f t="shared" si="413"/>
        <v>0</v>
      </c>
      <c r="EU847" s="3">
        <f t="shared" si="413"/>
        <v>0</v>
      </c>
      <c r="EV847" s="3">
        <f t="shared" si="413"/>
        <v>0</v>
      </c>
      <c r="EW847" s="3">
        <f t="shared" si="413"/>
        <v>0</v>
      </c>
      <c r="EX847" s="3">
        <f t="shared" si="413"/>
        <v>0</v>
      </c>
      <c r="EY847" s="3">
        <f t="shared" si="413"/>
        <v>0</v>
      </c>
      <c r="EZ847" s="3">
        <f t="shared" si="413"/>
        <v>0</v>
      </c>
      <c r="FA847" s="3">
        <f t="shared" si="413"/>
        <v>0</v>
      </c>
      <c r="FB847" s="3">
        <f t="shared" si="413"/>
        <v>0</v>
      </c>
      <c r="FC847" s="3">
        <f t="shared" si="413"/>
        <v>0</v>
      </c>
      <c r="FD847" s="3">
        <f t="shared" si="413"/>
        <v>0</v>
      </c>
      <c r="FE847" s="3">
        <f t="shared" si="413"/>
        <v>0</v>
      </c>
      <c r="FF847" s="3">
        <f t="shared" si="413"/>
        <v>0</v>
      </c>
      <c r="FG847" s="3">
        <f t="shared" si="413"/>
        <v>0</v>
      </c>
      <c r="FH847" s="3">
        <f t="shared" si="413"/>
        <v>0</v>
      </c>
      <c r="FI847" s="3">
        <f t="shared" si="413"/>
        <v>0</v>
      </c>
      <c r="FJ847" s="3">
        <f t="shared" si="413"/>
        <v>0</v>
      </c>
      <c r="FK847" s="3">
        <f t="shared" si="413"/>
        <v>0</v>
      </c>
      <c r="FL847" s="3">
        <f t="shared" si="413"/>
        <v>0</v>
      </c>
      <c r="FM847" s="3">
        <f t="shared" si="413"/>
        <v>0</v>
      </c>
      <c r="FN847" s="3">
        <f t="shared" si="413"/>
        <v>0</v>
      </c>
      <c r="FO847" s="3">
        <f t="shared" si="413"/>
        <v>0</v>
      </c>
      <c r="FP847" s="3">
        <f t="shared" si="413"/>
        <v>0</v>
      </c>
      <c r="FQ847" s="3">
        <f t="shared" si="413"/>
        <v>0</v>
      </c>
      <c r="FR847" s="3">
        <f t="shared" si="413"/>
        <v>0</v>
      </c>
      <c r="FS847" s="3">
        <f t="shared" ref="FS847:GX847" si="414">FS860</f>
        <v>0</v>
      </c>
      <c r="FT847" s="3">
        <f t="shared" si="414"/>
        <v>0</v>
      </c>
      <c r="FU847" s="3">
        <f t="shared" si="414"/>
        <v>0</v>
      </c>
      <c r="FV847" s="3">
        <f t="shared" si="414"/>
        <v>0</v>
      </c>
      <c r="FW847" s="3">
        <f t="shared" si="414"/>
        <v>0</v>
      </c>
      <c r="FX847" s="3">
        <f t="shared" si="414"/>
        <v>0</v>
      </c>
      <c r="FY847" s="3">
        <f t="shared" si="414"/>
        <v>0</v>
      </c>
      <c r="FZ847" s="3">
        <f t="shared" si="414"/>
        <v>0</v>
      </c>
      <c r="GA847" s="3">
        <f t="shared" si="414"/>
        <v>0</v>
      </c>
      <c r="GB847" s="3">
        <f t="shared" si="414"/>
        <v>0</v>
      </c>
      <c r="GC847" s="3">
        <f t="shared" si="414"/>
        <v>0</v>
      </c>
      <c r="GD847" s="3">
        <f t="shared" si="414"/>
        <v>0</v>
      </c>
      <c r="GE847" s="3">
        <f t="shared" si="414"/>
        <v>0</v>
      </c>
      <c r="GF847" s="3">
        <f t="shared" si="414"/>
        <v>0</v>
      </c>
      <c r="GG847" s="3">
        <f t="shared" si="414"/>
        <v>0</v>
      </c>
      <c r="GH847" s="3">
        <f t="shared" si="414"/>
        <v>0</v>
      </c>
      <c r="GI847" s="3">
        <f t="shared" si="414"/>
        <v>0</v>
      </c>
      <c r="GJ847" s="3">
        <f t="shared" si="414"/>
        <v>0</v>
      </c>
      <c r="GK847" s="3">
        <f t="shared" si="414"/>
        <v>0</v>
      </c>
      <c r="GL847" s="3">
        <f t="shared" si="414"/>
        <v>0</v>
      </c>
      <c r="GM847" s="3">
        <f t="shared" si="414"/>
        <v>0</v>
      </c>
      <c r="GN847" s="3">
        <f t="shared" si="414"/>
        <v>0</v>
      </c>
      <c r="GO847" s="3">
        <f t="shared" si="414"/>
        <v>0</v>
      </c>
      <c r="GP847" s="3">
        <f t="shared" si="414"/>
        <v>0</v>
      </c>
      <c r="GQ847" s="3">
        <f t="shared" si="414"/>
        <v>0</v>
      </c>
      <c r="GR847" s="3">
        <f t="shared" si="414"/>
        <v>0</v>
      </c>
      <c r="GS847" s="3">
        <f t="shared" si="414"/>
        <v>0</v>
      </c>
      <c r="GT847" s="3">
        <f t="shared" si="414"/>
        <v>0</v>
      </c>
      <c r="GU847" s="3">
        <f t="shared" si="414"/>
        <v>0</v>
      </c>
      <c r="GV847" s="3">
        <f t="shared" si="414"/>
        <v>0</v>
      </c>
      <c r="GW847" s="3">
        <f t="shared" si="414"/>
        <v>0</v>
      </c>
      <c r="GX847" s="3">
        <f t="shared" si="414"/>
        <v>0</v>
      </c>
    </row>
    <row r="849" spans="1:245" x14ac:dyDescent="0.2">
      <c r="A849">
        <v>17</v>
      </c>
      <c r="B849">
        <v>1</v>
      </c>
      <c r="C849">
        <f>ROW(SmtRes!A235)</f>
        <v>235</v>
      </c>
      <c r="D849">
        <f>ROW(EtalonRes!A227)</f>
        <v>227</v>
      </c>
      <c r="E849" t="s">
        <v>103</v>
      </c>
      <c r="F849" t="s">
        <v>184</v>
      </c>
      <c r="G849" t="s">
        <v>185</v>
      </c>
      <c r="H849" t="s">
        <v>186</v>
      </c>
      <c r="I849">
        <f>ROUND(24/100,9)</f>
        <v>0.24</v>
      </c>
      <c r="J849">
        <v>0</v>
      </c>
      <c r="O849">
        <f t="shared" ref="O849:O858" si="415">ROUND(CP849,2)</f>
        <v>23619.89</v>
      </c>
      <c r="P849">
        <f t="shared" ref="P849:P858" si="416">ROUND(CQ849*I849,2)</f>
        <v>0</v>
      </c>
      <c r="Q849">
        <f t="shared" ref="Q849:Q858" si="417">ROUND(CR849*I849,2)</f>
        <v>0</v>
      </c>
      <c r="R849">
        <f t="shared" ref="R849:R858" si="418">ROUND(CS849*I849,2)</f>
        <v>0</v>
      </c>
      <c r="S849">
        <f t="shared" ref="S849:S858" si="419">ROUND(CT849*I849,2)</f>
        <v>23619.89</v>
      </c>
      <c r="T849">
        <f t="shared" ref="T849:T858" si="420">ROUND(CU849*I849,2)</f>
        <v>0</v>
      </c>
      <c r="U849">
        <f t="shared" ref="U849:U858" si="421">CV849*I849</f>
        <v>139.68</v>
      </c>
      <c r="V849">
        <f t="shared" ref="V849:V858" si="422">CW849*I849</f>
        <v>0</v>
      </c>
      <c r="W849">
        <f t="shared" ref="W849:W858" si="423">ROUND(CX849*I849,2)</f>
        <v>0</v>
      </c>
      <c r="X849">
        <f t="shared" ref="X849:X858" si="424">ROUND(CY849,2)</f>
        <v>16533.919999999998</v>
      </c>
      <c r="Y849">
        <f t="shared" ref="Y849:Y858" si="425">ROUND(CZ849,2)</f>
        <v>2361.9899999999998</v>
      </c>
      <c r="AA849">
        <v>55574044</v>
      </c>
      <c r="AB849">
        <f t="shared" ref="AB849:AB858" si="426">ROUND((AC849+AD849+AF849),6)</f>
        <v>98416.2</v>
      </c>
      <c r="AC849">
        <f t="shared" ref="AC849:AC858" si="427">ROUND((ES849),6)</f>
        <v>0</v>
      </c>
      <c r="AD849">
        <f t="shared" ref="AD849:AD858" si="428">ROUND((((ET849)-(EU849))+AE849),6)</f>
        <v>0</v>
      </c>
      <c r="AE849">
        <f t="shared" ref="AE849:AE858" si="429">ROUND((EU849),6)</f>
        <v>0</v>
      </c>
      <c r="AF849">
        <f t="shared" ref="AF849:AF858" si="430">ROUND((EV849),6)</f>
        <v>98416.2</v>
      </c>
      <c r="AG849">
        <f t="shared" ref="AG849:AG858" si="431">ROUND((AP849),6)</f>
        <v>0</v>
      </c>
      <c r="AH849">
        <f t="shared" ref="AH849:AH858" si="432">(EW849)</f>
        <v>582</v>
      </c>
      <c r="AI849">
        <f t="shared" ref="AI849:AI858" si="433">(EX849)</f>
        <v>0</v>
      </c>
      <c r="AJ849">
        <f t="shared" ref="AJ849:AJ858" si="434">(AS849)</f>
        <v>0</v>
      </c>
      <c r="AK849">
        <v>98416.2</v>
      </c>
      <c r="AL849">
        <v>0</v>
      </c>
      <c r="AM849">
        <v>0</v>
      </c>
      <c r="AN849">
        <v>0</v>
      </c>
      <c r="AO849">
        <v>98416.2</v>
      </c>
      <c r="AP849">
        <v>0</v>
      </c>
      <c r="AQ849">
        <v>582</v>
      </c>
      <c r="AR849">
        <v>0</v>
      </c>
      <c r="AS849">
        <v>0</v>
      </c>
      <c r="AT849">
        <v>70</v>
      </c>
      <c r="AU849">
        <v>10</v>
      </c>
      <c r="AV849">
        <v>1</v>
      </c>
      <c r="AW849">
        <v>1</v>
      </c>
      <c r="AZ849">
        <v>1</v>
      </c>
      <c r="BA849">
        <v>1</v>
      </c>
      <c r="BB849">
        <v>1</v>
      </c>
      <c r="BC849">
        <v>1</v>
      </c>
      <c r="BD849" t="s">
        <v>3</v>
      </c>
      <c r="BE849" t="s">
        <v>3</v>
      </c>
      <c r="BF849" t="s">
        <v>3</v>
      </c>
      <c r="BG849" t="s">
        <v>3</v>
      </c>
      <c r="BH849">
        <v>0</v>
      </c>
      <c r="BI849">
        <v>4</v>
      </c>
      <c r="BJ849" t="s">
        <v>187</v>
      </c>
      <c r="BM849">
        <v>0</v>
      </c>
      <c r="BN849">
        <v>0</v>
      </c>
      <c r="BO849" t="s">
        <v>3</v>
      </c>
      <c r="BP849">
        <v>0</v>
      </c>
      <c r="BQ849">
        <v>1</v>
      </c>
      <c r="BR849">
        <v>0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 t="s">
        <v>3</v>
      </c>
      <c r="BZ849">
        <v>70</v>
      </c>
      <c r="CA849">
        <v>10</v>
      </c>
      <c r="CE849">
        <v>0</v>
      </c>
      <c r="CF849">
        <v>0</v>
      </c>
      <c r="CG849">
        <v>0</v>
      </c>
      <c r="CM849">
        <v>0</v>
      </c>
      <c r="CN849" t="s">
        <v>3</v>
      </c>
      <c r="CO849">
        <v>0</v>
      </c>
      <c r="CP849">
        <f t="shared" ref="CP849:CP858" si="435">(P849+Q849+S849)</f>
        <v>23619.89</v>
      </c>
      <c r="CQ849">
        <f t="shared" ref="CQ849:CQ858" si="436">(AC849*BC849*AW849)</f>
        <v>0</v>
      </c>
      <c r="CR849">
        <f t="shared" ref="CR849:CR858" si="437">((((ET849)*BB849-(EU849)*BS849)+AE849*BS849)*AV849)</f>
        <v>0</v>
      </c>
      <c r="CS849">
        <f t="shared" ref="CS849:CS858" si="438">(AE849*BS849*AV849)</f>
        <v>0</v>
      </c>
      <c r="CT849">
        <f t="shared" ref="CT849:CT858" si="439">(AF849*BA849*AV849)</f>
        <v>98416.2</v>
      </c>
      <c r="CU849">
        <f t="shared" ref="CU849:CU858" si="440">AG849</f>
        <v>0</v>
      </c>
      <c r="CV849">
        <f t="shared" ref="CV849:CV858" si="441">(AH849*AV849)</f>
        <v>582</v>
      </c>
      <c r="CW849">
        <f t="shared" ref="CW849:CW858" si="442">AI849</f>
        <v>0</v>
      </c>
      <c r="CX849">
        <f t="shared" ref="CX849:CX858" si="443">AJ849</f>
        <v>0</v>
      </c>
      <c r="CY849">
        <f t="shared" ref="CY849:CY858" si="444">((S849*BZ849)/100)</f>
        <v>16533.922999999999</v>
      </c>
      <c r="CZ849">
        <f t="shared" ref="CZ849:CZ858" si="445">((S849*CA849)/100)</f>
        <v>2361.989</v>
      </c>
      <c r="DC849" t="s">
        <v>3</v>
      </c>
      <c r="DD849" t="s">
        <v>3</v>
      </c>
      <c r="DE849" t="s">
        <v>3</v>
      </c>
      <c r="DF849" t="s">
        <v>3</v>
      </c>
      <c r="DG849" t="s">
        <v>3</v>
      </c>
      <c r="DH849" t="s">
        <v>3</v>
      </c>
      <c r="DI849" t="s">
        <v>3</v>
      </c>
      <c r="DJ849" t="s">
        <v>3</v>
      </c>
      <c r="DK849" t="s">
        <v>3</v>
      </c>
      <c r="DL849" t="s">
        <v>3</v>
      </c>
      <c r="DM849" t="s">
        <v>3</v>
      </c>
      <c r="DN849">
        <v>0</v>
      </c>
      <c r="DO849">
        <v>0</v>
      </c>
      <c r="DP849">
        <v>1</v>
      </c>
      <c r="DQ849">
        <v>1</v>
      </c>
      <c r="DU849">
        <v>1013</v>
      </c>
      <c r="DV849" t="s">
        <v>186</v>
      </c>
      <c r="DW849" t="s">
        <v>186</v>
      </c>
      <c r="DX849">
        <v>1</v>
      </c>
      <c r="EE849">
        <v>55317522</v>
      </c>
      <c r="EF849">
        <v>1</v>
      </c>
      <c r="EG849" t="s">
        <v>19</v>
      </c>
      <c r="EH849">
        <v>0</v>
      </c>
      <c r="EI849" t="s">
        <v>3</v>
      </c>
      <c r="EJ849">
        <v>4</v>
      </c>
      <c r="EK849">
        <v>0</v>
      </c>
      <c r="EL849" t="s">
        <v>20</v>
      </c>
      <c r="EM849" t="s">
        <v>21</v>
      </c>
      <c r="EO849" t="s">
        <v>3</v>
      </c>
      <c r="EQ849">
        <v>0</v>
      </c>
      <c r="ER849">
        <v>98416.2</v>
      </c>
      <c r="ES849">
        <v>0</v>
      </c>
      <c r="ET849">
        <v>0</v>
      </c>
      <c r="EU849">
        <v>0</v>
      </c>
      <c r="EV849">
        <v>98416.2</v>
      </c>
      <c r="EW849">
        <v>582</v>
      </c>
      <c r="EX849">
        <v>0</v>
      </c>
      <c r="EY849">
        <v>0</v>
      </c>
      <c r="FQ849">
        <v>0</v>
      </c>
      <c r="FR849">
        <f t="shared" ref="FR849:FR858" si="446">ROUND(IF(AND(BH849=3,BI849=3),P849,0),2)</f>
        <v>0</v>
      </c>
      <c r="FS849">
        <v>0</v>
      </c>
      <c r="FX849">
        <v>70</v>
      </c>
      <c r="FY849">
        <v>10</v>
      </c>
      <c r="GA849" t="s">
        <v>3</v>
      </c>
      <c r="GD849">
        <v>0</v>
      </c>
      <c r="GF849">
        <v>-2060657684</v>
      </c>
      <c r="GG849">
        <v>2</v>
      </c>
      <c r="GH849">
        <v>1</v>
      </c>
      <c r="GI849">
        <v>-2</v>
      </c>
      <c r="GJ849">
        <v>0</v>
      </c>
      <c r="GK849">
        <f>ROUND(R849*(R12)/100,2)</f>
        <v>0</v>
      </c>
      <c r="GL849">
        <f t="shared" ref="GL849:GL858" si="447">ROUND(IF(AND(BH849=3,BI849=3,FS849&lt;&gt;0),P849,0),2)</f>
        <v>0</v>
      </c>
      <c r="GM849">
        <f>ROUND(O849+X849+Y849+GK849,2)+GX849</f>
        <v>42515.8</v>
      </c>
      <c r="GN849">
        <f>IF(OR(BI849=0,BI849=1),ROUND(O849+X849+Y849+GK849,2),0)</f>
        <v>0</v>
      </c>
      <c r="GO849">
        <f>IF(BI849=2,ROUND(O849+X849+Y849+GK849,2),0)</f>
        <v>0</v>
      </c>
      <c r="GP849">
        <f>IF(BI849=4,ROUND(O849+X849+Y849+GK849,2)+GX849,0)</f>
        <v>42515.8</v>
      </c>
      <c r="GR849">
        <v>0</v>
      </c>
      <c r="GS849">
        <v>3</v>
      </c>
      <c r="GT849">
        <v>0</v>
      </c>
      <c r="GU849" t="s">
        <v>3</v>
      </c>
      <c r="GV849">
        <f t="shared" ref="GV849:GV858" si="448">ROUND((GT849),6)</f>
        <v>0</v>
      </c>
      <c r="GW849">
        <v>1</v>
      </c>
      <c r="GX849">
        <f t="shared" ref="GX849:GX858" si="449">ROUND(HC849*I849,2)</f>
        <v>0</v>
      </c>
      <c r="HA849">
        <v>0</v>
      </c>
      <c r="HB849">
        <v>0</v>
      </c>
      <c r="HC849">
        <f t="shared" ref="HC849:HC858" si="450">GV849*GW849</f>
        <v>0</v>
      </c>
      <c r="IK849">
        <v>0</v>
      </c>
    </row>
    <row r="850" spans="1:245" x14ac:dyDescent="0.2">
      <c r="A850">
        <v>17</v>
      </c>
      <c r="B850">
        <v>1</v>
      </c>
      <c r="C850">
        <f>ROW(SmtRes!A236)</f>
        <v>236</v>
      </c>
      <c r="D850">
        <f>ROW(EtalonRes!A228)</f>
        <v>228</v>
      </c>
      <c r="E850" t="s">
        <v>107</v>
      </c>
      <c r="F850" t="s">
        <v>189</v>
      </c>
      <c r="G850" t="s">
        <v>326</v>
      </c>
      <c r="H850" t="s">
        <v>191</v>
      </c>
      <c r="I850">
        <f>ROUND(3.45/100,9)</f>
        <v>3.4500000000000003E-2</v>
      </c>
      <c r="J850">
        <v>0</v>
      </c>
      <c r="O850">
        <f t="shared" si="415"/>
        <v>384</v>
      </c>
      <c r="P850">
        <f t="shared" si="416"/>
        <v>0</v>
      </c>
      <c r="Q850">
        <f t="shared" si="417"/>
        <v>0</v>
      </c>
      <c r="R850">
        <f t="shared" si="418"/>
        <v>0</v>
      </c>
      <c r="S850">
        <f t="shared" si="419"/>
        <v>384</v>
      </c>
      <c r="T850">
        <f t="shared" si="420"/>
        <v>0</v>
      </c>
      <c r="U850">
        <f t="shared" si="421"/>
        <v>2.8635000000000002</v>
      </c>
      <c r="V850">
        <f t="shared" si="422"/>
        <v>0</v>
      </c>
      <c r="W850">
        <f t="shared" si="423"/>
        <v>0</v>
      </c>
      <c r="X850">
        <f t="shared" si="424"/>
        <v>268.8</v>
      </c>
      <c r="Y850">
        <f t="shared" si="425"/>
        <v>38.4</v>
      </c>
      <c r="AA850">
        <v>55574044</v>
      </c>
      <c r="AB850">
        <f t="shared" si="426"/>
        <v>11130.3</v>
      </c>
      <c r="AC850">
        <f t="shared" si="427"/>
        <v>0</v>
      </c>
      <c r="AD850">
        <f t="shared" si="428"/>
        <v>0</v>
      </c>
      <c r="AE850">
        <f t="shared" si="429"/>
        <v>0</v>
      </c>
      <c r="AF850">
        <f t="shared" si="430"/>
        <v>11130.3</v>
      </c>
      <c r="AG850">
        <f t="shared" si="431"/>
        <v>0</v>
      </c>
      <c r="AH850">
        <f t="shared" si="432"/>
        <v>83</v>
      </c>
      <c r="AI850">
        <f t="shared" si="433"/>
        <v>0</v>
      </c>
      <c r="AJ850">
        <f t="shared" si="434"/>
        <v>0</v>
      </c>
      <c r="AK850">
        <v>11130.3</v>
      </c>
      <c r="AL850">
        <v>0</v>
      </c>
      <c r="AM850">
        <v>0</v>
      </c>
      <c r="AN850">
        <v>0</v>
      </c>
      <c r="AO850">
        <v>11130.3</v>
      </c>
      <c r="AP850">
        <v>0</v>
      </c>
      <c r="AQ850">
        <v>83</v>
      </c>
      <c r="AR850">
        <v>0</v>
      </c>
      <c r="AS850">
        <v>0</v>
      </c>
      <c r="AT850">
        <v>70</v>
      </c>
      <c r="AU850">
        <v>10</v>
      </c>
      <c r="AV850">
        <v>1</v>
      </c>
      <c r="AW850">
        <v>1</v>
      </c>
      <c r="AZ850">
        <v>1</v>
      </c>
      <c r="BA850">
        <v>1</v>
      </c>
      <c r="BB850">
        <v>1</v>
      </c>
      <c r="BC850">
        <v>1</v>
      </c>
      <c r="BD850" t="s">
        <v>3</v>
      </c>
      <c r="BE850" t="s">
        <v>3</v>
      </c>
      <c r="BF850" t="s">
        <v>3</v>
      </c>
      <c r="BG850" t="s">
        <v>3</v>
      </c>
      <c r="BH850">
        <v>0</v>
      </c>
      <c r="BI850">
        <v>4</v>
      </c>
      <c r="BJ850" t="s">
        <v>192</v>
      </c>
      <c r="BM850">
        <v>0</v>
      </c>
      <c r="BN850">
        <v>0</v>
      </c>
      <c r="BO850" t="s">
        <v>3</v>
      </c>
      <c r="BP850">
        <v>0</v>
      </c>
      <c r="BQ850">
        <v>1</v>
      </c>
      <c r="BR850">
        <v>0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Y850" t="s">
        <v>3</v>
      </c>
      <c r="BZ850">
        <v>70</v>
      </c>
      <c r="CA850">
        <v>10</v>
      </c>
      <c r="CE850">
        <v>0</v>
      </c>
      <c r="CF850">
        <v>0</v>
      </c>
      <c r="CG850">
        <v>0</v>
      </c>
      <c r="CM850">
        <v>0</v>
      </c>
      <c r="CN850" t="s">
        <v>3</v>
      </c>
      <c r="CO850">
        <v>0</v>
      </c>
      <c r="CP850">
        <f t="shared" si="435"/>
        <v>384</v>
      </c>
      <c r="CQ850">
        <f t="shared" si="436"/>
        <v>0</v>
      </c>
      <c r="CR850">
        <f t="shared" si="437"/>
        <v>0</v>
      </c>
      <c r="CS850">
        <f t="shared" si="438"/>
        <v>0</v>
      </c>
      <c r="CT850">
        <f t="shared" si="439"/>
        <v>11130.3</v>
      </c>
      <c r="CU850">
        <f t="shared" si="440"/>
        <v>0</v>
      </c>
      <c r="CV850">
        <f t="shared" si="441"/>
        <v>83</v>
      </c>
      <c r="CW850">
        <f t="shared" si="442"/>
        <v>0</v>
      </c>
      <c r="CX850">
        <f t="shared" si="443"/>
        <v>0</v>
      </c>
      <c r="CY850">
        <f t="shared" si="444"/>
        <v>268.8</v>
      </c>
      <c r="CZ850">
        <f t="shared" si="445"/>
        <v>38.4</v>
      </c>
      <c r="DC850" t="s">
        <v>3</v>
      </c>
      <c r="DD850" t="s">
        <v>3</v>
      </c>
      <c r="DE850" t="s">
        <v>3</v>
      </c>
      <c r="DF850" t="s">
        <v>3</v>
      </c>
      <c r="DG850" t="s">
        <v>3</v>
      </c>
      <c r="DH850" t="s">
        <v>3</v>
      </c>
      <c r="DI850" t="s">
        <v>3</v>
      </c>
      <c r="DJ850" t="s">
        <v>3</v>
      </c>
      <c r="DK850" t="s">
        <v>3</v>
      </c>
      <c r="DL850" t="s">
        <v>3</v>
      </c>
      <c r="DM850" t="s">
        <v>3</v>
      </c>
      <c r="DN850">
        <v>0</v>
      </c>
      <c r="DO850">
        <v>0</v>
      </c>
      <c r="DP850">
        <v>1</v>
      </c>
      <c r="DQ850">
        <v>1</v>
      </c>
      <c r="DU850">
        <v>1007</v>
      </c>
      <c r="DV850" t="s">
        <v>191</v>
      </c>
      <c r="DW850" t="s">
        <v>191</v>
      </c>
      <c r="DX850">
        <v>100</v>
      </c>
      <c r="EE850">
        <v>55317522</v>
      </c>
      <c r="EF850">
        <v>1</v>
      </c>
      <c r="EG850" t="s">
        <v>19</v>
      </c>
      <c r="EH850">
        <v>0</v>
      </c>
      <c r="EI850" t="s">
        <v>3</v>
      </c>
      <c r="EJ850">
        <v>4</v>
      </c>
      <c r="EK850">
        <v>0</v>
      </c>
      <c r="EL850" t="s">
        <v>20</v>
      </c>
      <c r="EM850" t="s">
        <v>21</v>
      </c>
      <c r="EO850" t="s">
        <v>3</v>
      </c>
      <c r="EQ850">
        <v>0</v>
      </c>
      <c r="ER850">
        <v>11130.3</v>
      </c>
      <c r="ES850">
        <v>0</v>
      </c>
      <c r="ET850">
        <v>0</v>
      </c>
      <c r="EU850">
        <v>0</v>
      </c>
      <c r="EV850">
        <v>11130.3</v>
      </c>
      <c r="EW850">
        <v>83</v>
      </c>
      <c r="EX850">
        <v>0</v>
      </c>
      <c r="EY850">
        <v>0</v>
      </c>
      <c r="FQ850">
        <v>0</v>
      </c>
      <c r="FR850">
        <f t="shared" si="446"/>
        <v>0</v>
      </c>
      <c r="FS850">
        <v>0</v>
      </c>
      <c r="FX850">
        <v>70</v>
      </c>
      <c r="FY850">
        <v>10</v>
      </c>
      <c r="GA850" t="s">
        <v>3</v>
      </c>
      <c r="GD850">
        <v>0</v>
      </c>
      <c r="GF850">
        <v>1914805981</v>
      </c>
      <c r="GG850">
        <v>2</v>
      </c>
      <c r="GH850">
        <v>1</v>
      </c>
      <c r="GI850">
        <v>-2</v>
      </c>
      <c r="GJ850">
        <v>0</v>
      </c>
      <c r="GK850">
        <f>ROUND(R850*(R12)/100,2)</f>
        <v>0</v>
      </c>
      <c r="GL850">
        <f t="shared" si="447"/>
        <v>0</v>
      </c>
      <c r="GM850">
        <f>ROUND(O850+X850+Y850+GK850,2)+GX850</f>
        <v>691.2</v>
      </c>
      <c r="GN850">
        <f>IF(OR(BI850=0,BI850=1),ROUND(O850+X850+Y850+GK850,2),0)</f>
        <v>0</v>
      </c>
      <c r="GO850">
        <f>IF(BI850=2,ROUND(O850+X850+Y850+GK850,2),0)</f>
        <v>0</v>
      </c>
      <c r="GP850">
        <f>IF(BI850=4,ROUND(O850+X850+Y850+GK850,2)+GX850,0)</f>
        <v>691.2</v>
      </c>
      <c r="GR850">
        <v>0</v>
      </c>
      <c r="GS850">
        <v>3</v>
      </c>
      <c r="GT850">
        <v>0</v>
      </c>
      <c r="GU850" t="s">
        <v>3</v>
      </c>
      <c r="GV850">
        <f t="shared" si="448"/>
        <v>0</v>
      </c>
      <c r="GW850">
        <v>1</v>
      </c>
      <c r="GX850">
        <f t="shared" si="449"/>
        <v>0</v>
      </c>
      <c r="HA850">
        <v>0</v>
      </c>
      <c r="HB850">
        <v>0</v>
      </c>
      <c r="HC850">
        <f t="shared" si="450"/>
        <v>0</v>
      </c>
      <c r="IK850">
        <v>0</v>
      </c>
    </row>
    <row r="851" spans="1:245" x14ac:dyDescent="0.2">
      <c r="A851">
        <v>17</v>
      </c>
      <c r="B851">
        <v>1</v>
      </c>
      <c r="C851">
        <f>ROW(SmtRes!A237)</f>
        <v>237</v>
      </c>
      <c r="D851">
        <f>ROW(EtalonRes!A229)</f>
        <v>229</v>
      </c>
      <c r="E851" t="s">
        <v>112</v>
      </c>
      <c r="F851" t="s">
        <v>194</v>
      </c>
      <c r="G851" t="s">
        <v>195</v>
      </c>
      <c r="H851" t="s">
        <v>175</v>
      </c>
      <c r="I851">
        <v>3.45</v>
      </c>
      <c r="J851">
        <v>0</v>
      </c>
      <c r="O851">
        <f t="shared" si="415"/>
        <v>163.08000000000001</v>
      </c>
      <c r="P851">
        <f t="shared" si="416"/>
        <v>0</v>
      </c>
      <c r="Q851">
        <f t="shared" si="417"/>
        <v>163.08000000000001</v>
      </c>
      <c r="R851">
        <f t="shared" si="418"/>
        <v>88.53</v>
      </c>
      <c r="S851">
        <f t="shared" si="419"/>
        <v>0</v>
      </c>
      <c r="T851">
        <f t="shared" si="420"/>
        <v>0</v>
      </c>
      <c r="U851">
        <f t="shared" si="421"/>
        <v>0</v>
      </c>
      <c r="V851">
        <f t="shared" si="422"/>
        <v>0</v>
      </c>
      <c r="W851">
        <f t="shared" si="423"/>
        <v>0</v>
      </c>
      <c r="X851">
        <f t="shared" si="424"/>
        <v>0</v>
      </c>
      <c r="Y851">
        <f t="shared" si="425"/>
        <v>0</v>
      </c>
      <c r="AA851">
        <v>55574044</v>
      </c>
      <c r="AB851">
        <f t="shared" si="426"/>
        <v>47.27</v>
      </c>
      <c r="AC851">
        <f t="shared" si="427"/>
        <v>0</v>
      </c>
      <c r="AD851">
        <f t="shared" si="428"/>
        <v>47.27</v>
      </c>
      <c r="AE851">
        <f t="shared" si="429"/>
        <v>25.66</v>
      </c>
      <c r="AF851">
        <f t="shared" si="430"/>
        <v>0</v>
      </c>
      <c r="AG851">
        <f t="shared" si="431"/>
        <v>0</v>
      </c>
      <c r="AH851">
        <f t="shared" si="432"/>
        <v>0</v>
      </c>
      <c r="AI851">
        <f t="shared" si="433"/>
        <v>0</v>
      </c>
      <c r="AJ851">
        <f t="shared" si="434"/>
        <v>0</v>
      </c>
      <c r="AK851">
        <v>47.27</v>
      </c>
      <c r="AL851">
        <v>0</v>
      </c>
      <c r="AM851">
        <v>47.27</v>
      </c>
      <c r="AN851">
        <v>25.66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1</v>
      </c>
      <c r="AZ851">
        <v>1</v>
      </c>
      <c r="BA851">
        <v>1</v>
      </c>
      <c r="BB851">
        <v>1</v>
      </c>
      <c r="BC851">
        <v>1</v>
      </c>
      <c r="BD851" t="s">
        <v>3</v>
      </c>
      <c r="BE851" t="s">
        <v>3</v>
      </c>
      <c r="BF851" t="s">
        <v>3</v>
      </c>
      <c r="BG851" t="s">
        <v>3</v>
      </c>
      <c r="BH851">
        <v>0</v>
      </c>
      <c r="BI851">
        <v>4</v>
      </c>
      <c r="BJ851" t="s">
        <v>196</v>
      </c>
      <c r="BM851">
        <v>1</v>
      </c>
      <c r="BN851">
        <v>0</v>
      </c>
      <c r="BO851" t="s">
        <v>3</v>
      </c>
      <c r="BP851">
        <v>0</v>
      </c>
      <c r="BQ851">
        <v>1</v>
      </c>
      <c r="BR851">
        <v>0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 t="s">
        <v>3</v>
      </c>
      <c r="BZ851">
        <v>0</v>
      </c>
      <c r="CA851">
        <v>0</v>
      </c>
      <c r="CE851">
        <v>0</v>
      </c>
      <c r="CF851">
        <v>0</v>
      </c>
      <c r="CG851">
        <v>0</v>
      </c>
      <c r="CM851">
        <v>0</v>
      </c>
      <c r="CN851" t="s">
        <v>3</v>
      </c>
      <c r="CO851">
        <v>0</v>
      </c>
      <c r="CP851">
        <f t="shared" si="435"/>
        <v>163.08000000000001</v>
      </c>
      <c r="CQ851">
        <f t="shared" si="436"/>
        <v>0</v>
      </c>
      <c r="CR851">
        <f t="shared" si="437"/>
        <v>47.27</v>
      </c>
      <c r="CS851">
        <f t="shared" si="438"/>
        <v>25.66</v>
      </c>
      <c r="CT851">
        <f t="shared" si="439"/>
        <v>0</v>
      </c>
      <c r="CU851">
        <f t="shared" si="440"/>
        <v>0</v>
      </c>
      <c r="CV851">
        <f t="shared" si="441"/>
        <v>0</v>
      </c>
      <c r="CW851">
        <f t="shared" si="442"/>
        <v>0</v>
      </c>
      <c r="CX851">
        <f t="shared" si="443"/>
        <v>0</v>
      </c>
      <c r="CY851">
        <f t="shared" si="444"/>
        <v>0</v>
      </c>
      <c r="CZ851">
        <f t="shared" si="445"/>
        <v>0</v>
      </c>
      <c r="DC851" t="s">
        <v>3</v>
      </c>
      <c r="DD851" t="s">
        <v>3</v>
      </c>
      <c r="DE851" t="s">
        <v>3</v>
      </c>
      <c r="DF851" t="s">
        <v>3</v>
      </c>
      <c r="DG851" t="s">
        <v>3</v>
      </c>
      <c r="DH851" t="s">
        <v>3</v>
      </c>
      <c r="DI851" t="s">
        <v>3</v>
      </c>
      <c r="DJ851" t="s">
        <v>3</v>
      </c>
      <c r="DK851" t="s">
        <v>3</v>
      </c>
      <c r="DL851" t="s">
        <v>3</v>
      </c>
      <c r="DM851" t="s">
        <v>3</v>
      </c>
      <c r="DN851">
        <v>0</v>
      </c>
      <c r="DO851">
        <v>0</v>
      </c>
      <c r="DP851">
        <v>1</v>
      </c>
      <c r="DQ851">
        <v>1</v>
      </c>
      <c r="DU851">
        <v>1007</v>
      </c>
      <c r="DV851" t="s">
        <v>175</v>
      </c>
      <c r="DW851" t="s">
        <v>175</v>
      </c>
      <c r="DX851">
        <v>1</v>
      </c>
      <c r="EE851">
        <v>55317524</v>
      </c>
      <c r="EF851">
        <v>1</v>
      </c>
      <c r="EG851" t="s">
        <v>19</v>
      </c>
      <c r="EH851">
        <v>0</v>
      </c>
      <c r="EI851" t="s">
        <v>3</v>
      </c>
      <c r="EJ851">
        <v>4</v>
      </c>
      <c r="EK851">
        <v>1</v>
      </c>
      <c r="EL851" t="s">
        <v>126</v>
      </c>
      <c r="EM851" t="s">
        <v>21</v>
      </c>
      <c r="EO851" t="s">
        <v>3</v>
      </c>
      <c r="EQ851">
        <v>0</v>
      </c>
      <c r="ER851">
        <v>47.27</v>
      </c>
      <c r="ES851">
        <v>0</v>
      </c>
      <c r="ET851">
        <v>47.27</v>
      </c>
      <c r="EU851">
        <v>25.66</v>
      </c>
      <c r="EV851">
        <v>0</v>
      </c>
      <c r="EW851">
        <v>0</v>
      </c>
      <c r="EX851">
        <v>0</v>
      </c>
      <c r="EY851">
        <v>0</v>
      </c>
      <c r="FQ851">
        <v>0</v>
      </c>
      <c r="FR851">
        <f t="shared" si="446"/>
        <v>0</v>
      </c>
      <c r="FS851">
        <v>0</v>
      </c>
      <c r="FX851">
        <v>0</v>
      </c>
      <c r="FY851">
        <v>0</v>
      </c>
      <c r="GA851" t="s">
        <v>3</v>
      </c>
      <c r="GD851">
        <v>1</v>
      </c>
      <c r="GF851">
        <v>-1249335408</v>
      </c>
      <c r="GG851">
        <v>2</v>
      </c>
      <c r="GH851">
        <v>1</v>
      </c>
      <c r="GI851">
        <v>-2</v>
      </c>
      <c r="GJ851">
        <v>0</v>
      </c>
      <c r="GK851">
        <v>0</v>
      </c>
      <c r="GL851">
        <f t="shared" si="447"/>
        <v>0</v>
      </c>
      <c r="GM851">
        <f>ROUND(O851+X851+Y851,2)+GX851</f>
        <v>163.08000000000001</v>
      </c>
      <c r="GN851">
        <f>IF(OR(BI851=0,BI851=1),ROUND(O851+X851+Y851,2),0)</f>
        <v>0</v>
      </c>
      <c r="GO851">
        <f>IF(BI851=2,ROUND(O851+X851+Y851,2),0)</f>
        <v>0</v>
      </c>
      <c r="GP851">
        <f>IF(BI851=4,ROUND(O851+X851+Y851,2)+GX851,0)</f>
        <v>163.08000000000001</v>
      </c>
      <c r="GR851">
        <v>0</v>
      </c>
      <c r="GS851">
        <v>3</v>
      </c>
      <c r="GT851">
        <v>0</v>
      </c>
      <c r="GU851" t="s">
        <v>3</v>
      </c>
      <c r="GV851">
        <f t="shared" si="448"/>
        <v>0</v>
      </c>
      <c r="GW851">
        <v>1</v>
      </c>
      <c r="GX851">
        <f t="shared" si="449"/>
        <v>0</v>
      </c>
      <c r="HA851">
        <v>0</v>
      </c>
      <c r="HB851">
        <v>0</v>
      </c>
      <c r="HC851">
        <f t="shared" si="450"/>
        <v>0</v>
      </c>
      <c r="IK851">
        <v>0</v>
      </c>
    </row>
    <row r="852" spans="1:245" x14ac:dyDescent="0.2">
      <c r="A852">
        <v>17</v>
      </c>
      <c r="B852">
        <v>1</v>
      </c>
      <c r="C852">
        <f>ROW(SmtRes!A238)</f>
        <v>238</v>
      </c>
      <c r="D852">
        <f>ROW(EtalonRes!A230)</f>
        <v>230</v>
      </c>
      <c r="E852" t="s">
        <v>117</v>
      </c>
      <c r="F852" t="s">
        <v>198</v>
      </c>
      <c r="G852" t="s">
        <v>199</v>
      </c>
      <c r="H852" t="s">
        <v>175</v>
      </c>
      <c r="I852">
        <v>3.45</v>
      </c>
      <c r="J852">
        <v>0</v>
      </c>
      <c r="O852">
        <f t="shared" si="415"/>
        <v>52.61</v>
      </c>
      <c r="P852">
        <f t="shared" si="416"/>
        <v>0</v>
      </c>
      <c r="Q852">
        <f t="shared" si="417"/>
        <v>52.61</v>
      </c>
      <c r="R852">
        <f t="shared" si="418"/>
        <v>28.57</v>
      </c>
      <c r="S852">
        <f t="shared" si="419"/>
        <v>0</v>
      </c>
      <c r="T852">
        <f t="shared" si="420"/>
        <v>0</v>
      </c>
      <c r="U852">
        <f t="shared" si="421"/>
        <v>0</v>
      </c>
      <c r="V852">
        <f t="shared" si="422"/>
        <v>0</v>
      </c>
      <c r="W852">
        <f t="shared" si="423"/>
        <v>0</v>
      </c>
      <c r="X852">
        <f t="shared" si="424"/>
        <v>0</v>
      </c>
      <c r="Y852">
        <f t="shared" si="425"/>
        <v>0</v>
      </c>
      <c r="AA852">
        <v>55574044</v>
      </c>
      <c r="AB852">
        <f t="shared" si="426"/>
        <v>15.25</v>
      </c>
      <c r="AC852">
        <f t="shared" si="427"/>
        <v>0</v>
      </c>
      <c r="AD852">
        <f t="shared" si="428"/>
        <v>15.25</v>
      </c>
      <c r="AE852">
        <f t="shared" si="429"/>
        <v>8.2799999999999994</v>
      </c>
      <c r="AF852">
        <f t="shared" si="430"/>
        <v>0</v>
      </c>
      <c r="AG852">
        <f t="shared" si="431"/>
        <v>0</v>
      </c>
      <c r="AH852">
        <f t="shared" si="432"/>
        <v>0</v>
      </c>
      <c r="AI852">
        <f t="shared" si="433"/>
        <v>0</v>
      </c>
      <c r="AJ852">
        <f t="shared" si="434"/>
        <v>0</v>
      </c>
      <c r="AK852">
        <v>15.25</v>
      </c>
      <c r="AL852">
        <v>0</v>
      </c>
      <c r="AM852">
        <v>15.25</v>
      </c>
      <c r="AN852">
        <v>8.2799999999999994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1</v>
      </c>
      <c r="AZ852">
        <v>1</v>
      </c>
      <c r="BA852">
        <v>1</v>
      </c>
      <c r="BB852">
        <v>1</v>
      </c>
      <c r="BC852">
        <v>1</v>
      </c>
      <c r="BD852" t="s">
        <v>3</v>
      </c>
      <c r="BE852" t="s">
        <v>3</v>
      </c>
      <c r="BF852" t="s">
        <v>3</v>
      </c>
      <c r="BG852" t="s">
        <v>3</v>
      </c>
      <c r="BH852">
        <v>0</v>
      </c>
      <c r="BI852">
        <v>4</v>
      </c>
      <c r="BJ852" t="s">
        <v>200</v>
      </c>
      <c r="BM852">
        <v>1</v>
      </c>
      <c r="BN852">
        <v>0</v>
      </c>
      <c r="BO852" t="s">
        <v>3</v>
      </c>
      <c r="BP852">
        <v>0</v>
      </c>
      <c r="BQ852">
        <v>1</v>
      </c>
      <c r="BR852">
        <v>0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 t="s">
        <v>3</v>
      </c>
      <c r="BZ852">
        <v>0</v>
      </c>
      <c r="CA852">
        <v>0</v>
      </c>
      <c r="CE852">
        <v>0</v>
      </c>
      <c r="CF852">
        <v>0</v>
      </c>
      <c r="CG852">
        <v>0</v>
      </c>
      <c r="CM852">
        <v>0</v>
      </c>
      <c r="CN852" t="s">
        <v>3</v>
      </c>
      <c r="CO852">
        <v>0</v>
      </c>
      <c r="CP852">
        <f t="shared" si="435"/>
        <v>52.61</v>
      </c>
      <c r="CQ852">
        <f t="shared" si="436"/>
        <v>0</v>
      </c>
      <c r="CR852">
        <f t="shared" si="437"/>
        <v>15.25</v>
      </c>
      <c r="CS852">
        <f t="shared" si="438"/>
        <v>8.2799999999999994</v>
      </c>
      <c r="CT852">
        <f t="shared" si="439"/>
        <v>0</v>
      </c>
      <c r="CU852">
        <f t="shared" si="440"/>
        <v>0</v>
      </c>
      <c r="CV852">
        <f t="shared" si="441"/>
        <v>0</v>
      </c>
      <c r="CW852">
        <f t="shared" si="442"/>
        <v>0</v>
      </c>
      <c r="CX852">
        <f t="shared" si="443"/>
        <v>0</v>
      </c>
      <c r="CY852">
        <f t="shared" si="444"/>
        <v>0</v>
      </c>
      <c r="CZ852">
        <f t="shared" si="445"/>
        <v>0</v>
      </c>
      <c r="DC852" t="s">
        <v>3</v>
      </c>
      <c r="DD852" t="s">
        <v>3</v>
      </c>
      <c r="DE852" t="s">
        <v>3</v>
      </c>
      <c r="DF852" t="s">
        <v>3</v>
      </c>
      <c r="DG852" t="s">
        <v>3</v>
      </c>
      <c r="DH852" t="s">
        <v>3</v>
      </c>
      <c r="DI852" t="s">
        <v>3</v>
      </c>
      <c r="DJ852" t="s">
        <v>3</v>
      </c>
      <c r="DK852" t="s">
        <v>3</v>
      </c>
      <c r="DL852" t="s">
        <v>3</v>
      </c>
      <c r="DM852" t="s">
        <v>3</v>
      </c>
      <c r="DN852">
        <v>0</v>
      </c>
      <c r="DO852">
        <v>0</v>
      </c>
      <c r="DP852">
        <v>1</v>
      </c>
      <c r="DQ852">
        <v>1</v>
      </c>
      <c r="DU852">
        <v>1007</v>
      </c>
      <c r="DV852" t="s">
        <v>175</v>
      </c>
      <c r="DW852" t="s">
        <v>175</v>
      </c>
      <c r="DX852">
        <v>1</v>
      </c>
      <c r="EE852">
        <v>55317524</v>
      </c>
      <c r="EF852">
        <v>1</v>
      </c>
      <c r="EG852" t="s">
        <v>19</v>
      </c>
      <c r="EH852">
        <v>0</v>
      </c>
      <c r="EI852" t="s">
        <v>3</v>
      </c>
      <c r="EJ852">
        <v>4</v>
      </c>
      <c r="EK852">
        <v>1</v>
      </c>
      <c r="EL852" t="s">
        <v>126</v>
      </c>
      <c r="EM852" t="s">
        <v>21</v>
      </c>
      <c r="EO852" t="s">
        <v>3</v>
      </c>
      <c r="EQ852">
        <v>0</v>
      </c>
      <c r="ER852">
        <v>15.25</v>
      </c>
      <c r="ES852">
        <v>0</v>
      </c>
      <c r="ET852">
        <v>15.25</v>
      </c>
      <c r="EU852">
        <v>8.2799999999999994</v>
      </c>
      <c r="EV852">
        <v>0</v>
      </c>
      <c r="EW852">
        <v>0</v>
      </c>
      <c r="EX852">
        <v>0</v>
      </c>
      <c r="EY852">
        <v>0</v>
      </c>
      <c r="FQ852">
        <v>0</v>
      </c>
      <c r="FR852">
        <f t="shared" si="446"/>
        <v>0</v>
      </c>
      <c r="FS852">
        <v>0</v>
      </c>
      <c r="FX852">
        <v>0</v>
      </c>
      <c r="FY852">
        <v>0</v>
      </c>
      <c r="GA852" t="s">
        <v>3</v>
      </c>
      <c r="GD852">
        <v>1</v>
      </c>
      <c r="GF852">
        <v>1511999612</v>
      </c>
      <c r="GG852">
        <v>2</v>
      </c>
      <c r="GH852">
        <v>1</v>
      </c>
      <c r="GI852">
        <v>-2</v>
      </c>
      <c r="GJ852">
        <v>0</v>
      </c>
      <c r="GK852">
        <v>0</v>
      </c>
      <c r="GL852">
        <f t="shared" si="447"/>
        <v>0</v>
      </c>
      <c r="GM852">
        <f>ROUND(O852+X852+Y852,2)+GX852</f>
        <v>52.61</v>
      </c>
      <c r="GN852">
        <f>IF(OR(BI852=0,BI852=1),ROUND(O852+X852+Y852,2),0)</f>
        <v>0</v>
      </c>
      <c r="GO852">
        <f>IF(BI852=2,ROUND(O852+X852+Y852,2),0)</f>
        <v>0</v>
      </c>
      <c r="GP852">
        <f>IF(BI852=4,ROUND(O852+X852+Y852,2)+GX852,0)</f>
        <v>52.61</v>
      </c>
      <c r="GR852">
        <v>0</v>
      </c>
      <c r="GS852">
        <v>3</v>
      </c>
      <c r="GT852">
        <v>0</v>
      </c>
      <c r="GU852" t="s">
        <v>3</v>
      </c>
      <c r="GV852">
        <f t="shared" si="448"/>
        <v>0</v>
      </c>
      <c r="GW852">
        <v>1</v>
      </c>
      <c r="GX852">
        <f t="shared" si="449"/>
        <v>0</v>
      </c>
      <c r="HA852">
        <v>0</v>
      </c>
      <c r="HB852">
        <v>0</v>
      </c>
      <c r="HC852">
        <f t="shared" si="450"/>
        <v>0</v>
      </c>
      <c r="IK852">
        <v>0</v>
      </c>
    </row>
    <row r="853" spans="1:245" x14ac:dyDescent="0.2">
      <c r="A853">
        <v>17</v>
      </c>
      <c r="B853">
        <v>1</v>
      </c>
      <c r="C853">
        <f>ROW(SmtRes!A243)</f>
        <v>243</v>
      </c>
      <c r="D853">
        <f>ROW(EtalonRes!A235)</f>
        <v>235</v>
      </c>
      <c r="E853" t="s">
        <v>122</v>
      </c>
      <c r="F853" t="s">
        <v>202</v>
      </c>
      <c r="G853" t="s">
        <v>203</v>
      </c>
      <c r="H853" t="s">
        <v>191</v>
      </c>
      <c r="I853">
        <f>ROUND(3.45/100,9)</f>
        <v>3.4500000000000003E-2</v>
      </c>
      <c r="J853">
        <v>0</v>
      </c>
      <c r="O853">
        <f t="shared" si="415"/>
        <v>13190.73</v>
      </c>
      <c r="P853">
        <f t="shared" si="416"/>
        <v>12221.68</v>
      </c>
      <c r="Q853">
        <f t="shared" si="417"/>
        <v>0.98</v>
      </c>
      <c r="R853">
        <f t="shared" si="418"/>
        <v>0</v>
      </c>
      <c r="S853">
        <f t="shared" si="419"/>
        <v>968.07</v>
      </c>
      <c r="T853">
        <f t="shared" si="420"/>
        <v>0</v>
      </c>
      <c r="U853">
        <f t="shared" si="421"/>
        <v>5.3561250000000005</v>
      </c>
      <c r="V853">
        <f t="shared" si="422"/>
        <v>0</v>
      </c>
      <c r="W853">
        <f t="shared" si="423"/>
        <v>0</v>
      </c>
      <c r="X853">
        <f t="shared" si="424"/>
        <v>677.65</v>
      </c>
      <c r="Y853">
        <f t="shared" si="425"/>
        <v>96.81</v>
      </c>
      <c r="AA853">
        <v>55574044</v>
      </c>
      <c r="AB853">
        <f t="shared" si="426"/>
        <v>382339.99</v>
      </c>
      <c r="AC853">
        <f t="shared" si="427"/>
        <v>354251.65</v>
      </c>
      <c r="AD853">
        <f t="shared" si="428"/>
        <v>28.45</v>
      </c>
      <c r="AE853">
        <f t="shared" si="429"/>
        <v>7.0000000000000007E-2</v>
      </c>
      <c r="AF853">
        <f t="shared" si="430"/>
        <v>28059.89</v>
      </c>
      <c r="AG853">
        <f t="shared" si="431"/>
        <v>0</v>
      </c>
      <c r="AH853">
        <f t="shared" si="432"/>
        <v>155.25</v>
      </c>
      <c r="AI853">
        <f t="shared" si="433"/>
        <v>0</v>
      </c>
      <c r="AJ853">
        <f t="shared" si="434"/>
        <v>0</v>
      </c>
      <c r="AK853">
        <v>382339.99</v>
      </c>
      <c r="AL853">
        <v>354251.65</v>
      </c>
      <c r="AM853">
        <v>28.45</v>
      </c>
      <c r="AN853">
        <v>7.0000000000000007E-2</v>
      </c>
      <c r="AO853">
        <v>28059.89</v>
      </c>
      <c r="AP853">
        <v>0</v>
      </c>
      <c r="AQ853">
        <v>155.25</v>
      </c>
      <c r="AR853">
        <v>0</v>
      </c>
      <c r="AS853">
        <v>0</v>
      </c>
      <c r="AT853">
        <v>70</v>
      </c>
      <c r="AU853">
        <v>10</v>
      </c>
      <c r="AV853">
        <v>1</v>
      </c>
      <c r="AW853">
        <v>1</v>
      </c>
      <c r="AZ853">
        <v>1</v>
      </c>
      <c r="BA853">
        <v>1</v>
      </c>
      <c r="BB853">
        <v>1</v>
      </c>
      <c r="BC853">
        <v>1</v>
      </c>
      <c r="BD853" t="s">
        <v>3</v>
      </c>
      <c r="BE853" t="s">
        <v>3</v>
      </c>
      <c r="BF853" t="s">
        <v>3</v>
      </c>
      <c r="BG853" t="s">
        <v>3</v>
      </c>
      <c r="BH853">
        <v>0</v>
      </c>
      <c r="BI853">
        <v>4</v>
      </c>
      <c r="BJ853" t="s">
        <v>204</v>
      </c>
      <c r="BM853">
        <v>0</v>
      </c>
      <c r="BN853">
        <v>0</v>
      </c>
      <c r="BO853" t="s">
        <v>3</v>
      </c>
      <c r="BP853">
        <v>0</v>
      </c>
      <c r="BQ853">
        <v>1</v>
      </c>
      <c r="BR853">
        <v>0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 t="s">
        <v>3</v>
      </c>
      <c r="BZ853">
        <v>70</v>
      </c>
      <c r="CA853">
        <v>10</v>
      </c>
      <c r="CE853">
        <v>0</v>
      </c>
      <c r="CF853">
        <v>0</v>
      </c>
      <c r="CG853">
        <v>0</v>
      </c>
      <c r="CM853">
        <v>0</v>
      </c>
      <c r="CN853" t="s">
        <v>3</v>
      </c>
      <c r="CO853">
        <v>0</v>
      </c>
      <c r="CP853">
        <f t="shared" si="435"/>
        <v>13190.73</v>
      </c>
      <c r="CQ853">
        <f t="shared" si="436"/>
        <v>354251.65</v>
      </c>
      <c r="CR853">
        <f t="shared" si="437"/>
        <v>28.45</v>
      </c>
      <c r="CS853">
        <f t="shared" si="438"/>
        <v>7.0000000000000007E-2</v>
      </c>
      <c r="CT853">
        <f t="shared" si="439"/>
        <v>28059.89</v>
      </c>
      <c r="CU853">
        <f t="shared" si="440"/>
        <v>0</v>
      </c>
      <c r="CV853">
        <f t="shared" si="441"/>
        <v>155.25</v>
      </c>
      <c r="CW853">
        <f t="shared" si="442"/>
        <v>0</v>
      </c>
      <c r="CX853">
        <f t="shared" si="443"/>
        <v>0</v>
      </c>
      <c r="CY853">
        <f t="shared" si="444"/>
        <v>677.64900000000011</v>
      </c>
      <c r="CZ853">
        <f t="shared" si="445"/>
        <v>96.807000000000002</v>
      </c>
      <c r="DC853" t="s">
        <v>3</v>
      </c>
      <c r="DD853" t="s">
        <v>3</v>
      </c>
      <c r="DE853" t="s">
        <v>3</v>
      </c>
      <c r="DF853" t="s">
        <v>3</v>
      </c>
      <c r="DG853" t="s">
        <v>3</v>
      </c>
      <c r="DH853" t="s">
        <v>3</v>
      </c>
      <c r="DI853" t="s">
        <v>3</v>
      </c>
      <c r="DJ853" t="s">
        <v>3</v>
      </c>
      <c r="DK853" t="s">
        <v>3</v>
      </c>
      <c r="DL853" t="s">
        <v>3</v>
      </c>
      <c r="DM853" t="s">
        <v>3</v>
      </c>
      <c r="DN853">
        <v>0</v>
      </c>
      <c r="DO853">
        <v>0</v>
      </c>
      <c r="DP853">
        <v>1</v>
      </c>
      <c r="DQ853">
        <v>1</v>
      </c>
      <c r="DU853">
        <v>1007</v>
      </c>
      <c r="DV853" t="s">
        <v>191</v>
      </c>
      <c r="DW853" t="s">
        <v>191</v>
      </c>
      <c r="DX853">
        <v>100</v>
      </c>
      <c r="EE853">
        <v>55317522</v>
      </c>
      <c r="EF853">
        <v>1</v>
      </c>
      <c r="EG853" t="s">
        <v>19</v>
      </c>
      <c r="EH853">
        <v>0</v>
      </c>
      <c r="EI853" t="s">
        <v>3</v>
      </c>
      <c r="EJ853">
        <v>4</v>
      </c>
      <c r="EK853">
        <v>0</v>
      </c>
      <c r="EL853" t="s">
        <v>20</v>
      </c>
      <c r="EM853" t="s">
        <v>21</v>
      </c>
      <c r="EO853" t="s">
        <v>3</v>
      </c>
      <c r="EQ853">
        <v>0</v>
      </c>
      <c r="ER853">
        <v>382339.99</v>
      </c>
      <c r="ES853">
        <v>354251.65</v>
      </c>
      <c r="ET853">
        <v>28.45</v>
      </c>
      <c r="EU853">
        <v>7.0000000000000007E-2</v>
      </c>
      <c r="EV853">
        <v>28059.89</v>
      </c>
      <c r="EW853">
        <v>155.25</v>
      </c>
      <c r="EX853">
        <v>0</v>
      </c>
      <c r="EY853">
        <v>0</v>
      </c>
      <c r="FQ853">
        <v>0</v>
      </c>
      <c r="FR853">
        <f t="shared" si="446"/>
        <v>0</v>
      </c>
      <c r="FS853">
        <v>0</v>
      </c>
      <c r="FX853">
        <v>70</v>
      </c>
      <c r="FY853">
        <v>10</v>
      </c>
      <c r="GA853" t="s">
        <v>3</v>
      </c>
      <c r="GD853">
        <v>0</v>
      </c>
      <c r="GF853">
        <v>-904643448</v>
      </c>
      <c r="GG853">
        <v>2</v>
      </c>
      <c r="GH853">
        <v>1</v>
      </c>
      <c r="GI853">
        <v>-2</v>
      </c>
      <c r="GJ853">
        <v>0</v>
      </c>
      <c r="GK853">
        <f>ROUND(R853*(R12)/100,2)</f>
        <v>0</v>
      </c>
      <c r="GL853">
        <f t="shared" si="447"/>
        <v>0</v>
      </c>
      <c r="GM853">
        <f t="shared" ref="GM853:GM858" si="451">ROUND(O853+X853+Y853+GK853,2)+GX853</f>
        <v>13965.19</v>
      </c>
      <c r="GN853">
        <f t="shared" ref="GN853:GN858" si="452">IF(OR(BI853=0,BI853=1),ROUND(O853+X853+Y853+GK853,2),0)</f>
        <v>0</v>
      </c>
      <c r="GO853">
        <f t="shared" ref="GO853:GO858" si="453">IF(BI853=2,ROUND(O853+X853+Y853+GK853,2),0)</f>
        <v>0</v>
      </c>
      <c r="GP853">
        <f t="shared" ref="GP853:GP858" si="454">IF(BI853=4,ROUND(O853+X853+Y853+GK853,2)+GX853,0)</f>
        <v>13965.19</v>
      </c>
      <c r="GR853">
        <v>0</v>
      </c>
      <c r="GS853">
        <v>3</v>
      </c>
      <c r="GT853">
        <v>0</v>
      </c>
      <c r="GU853" t="s">
        <v>3</v>
      </c>
      <c r="GV853">
        <f t="shared" si="448"/>
        <v>0</v>
      </c>
      <c r="GW853">
        <v>1</v>
      </c>
      <c r="GX853">
        <f t="shared" si="449"/>
        <v>0</v>
      </c>
      <c r="HA853">
        <v>0</v>
      </c>
      <c r="HB853">
        <v>0</v>
      </c>
      <c r="HC853">
        <f t="shared" si="450"/>
        <v>0</v>
      </c>
      <c r="IK853">
        <v>0</v>
      </c>
    </row>
    <row r="854" spans="1:245" x14ac:dyDescent="0.2">
      <c r="A854">
        <v>17</v>
      </c>
      <c r="B854">
        <v>1</v>
      </c>
      <c r="C854">
        <f>ROW(SmtRes!A245)</f>
        <v>245</v>
      </c>
      <c r="D854">
        <f>ROW(EtalonRes!A237)</f>
        <v>237</v>
      </c>
      <c r="E854" t="s">
        <v>127</v>
      </c>
      <c r="F854" t="s">
        <v>206</v>
      </c>
      <c r="G854" t="s">
        <v>327</v>
      </c>
      <c r="H854" t="s">
        <v>120</v>
      </c>
      <c r="I854">
        <v>9.6000000000000002E-2</v>
      </c>
      <c r="J854">
        <v>0</v>
      </c>
      <c r="O854">
        <f t="shared" si="415"/>
        <v>10011.91</v>
      </c>
      <c r="P854">
        <f t="shared" si="416"/>
        <v>5110.42</v>
      </c>
      <c r="Q854">
        <f t="shared" si="417"/>
        <v>0</v>
      </c>
      <c r="R854">
        <f t="shared" si="418"/>
        <v>0</v>
      </c>
      <c r="S854">
        <f t="shared" si="419"/>
        <v>4901.49</v>
      </c>
      <c r="T854">
        <f t="shared" si="420"/>
        <v>0</v>
      </c>
      <c r="U854">
        <f t="shared" si="421"/>
        <v>21.859199999999998</v>
      </c>
      <c r="V854">
        <f t="shared" si="422"/>
        <v>0</v>
      </c>
      <c r="W854">
        <f t="shared" si="423"/>
        <v>0</v>
      </c>
      <c r="X854">
        <f t="shared" si="424"/>
        <v>3431.04</v>
      </c>
      <c r="Y854">
        <f t="shared" si="425"/>
        <v>490.15</v>
      </c>
      <c r="AA854">
        <v>55574044</v>
      </c>
      <c r="AB854">
        <f t="shared" si="426"/>
        <v>104290.69</v>
      </c>
      <c r="AC854">
        <f t="shared" si="427"/>
        <v>53233.52</v>
      </c>
      <c r="AD854">
        <f t="shared" si="428"/>
        <v>0</v>
      </c>
      <c r="AE854">
        <f t="shared" si="429"/>
        <v>0</v>
      </c>
      <c r="AF854">
        <f t="shared" si="430"/>
        <v>51057.17</v>
      </c>
      <c r="AG854">
        <f t="shared" si="431"/>
        <v>0</v>
      </c>
      <c r="AH854">
        <f t="shared" si="432"/>
        <v>227.7</v>
      </c>
      <c r="AI854">
        <f t="shared" si="433"/>
        <v>0</v>
      </c>
      <c r="AJ854">
        <f t="shared" si="434"/>
        <v>0</v>
      </c>
      <c r="AK854">
        <v>104290.69</v>
      </c>
      <c r="AL854">
        <v>53233.52</v>
      </c>
      <c r="AM854">
        <v>0</v>
      </c>
      <c r="AN854">
        <v>0</v>
      </c>
      <c r="AO854">
        <v>51057.17</v>
      </c>
      <c r="AP854">
        <v>0</v>
      </c>
      <c r="AQ854">
        <v>227.7</v>
      </c>
      <c r="AR854">
        <v>0</v>
      </c>
      <c r="AS854">
        <v>0</v>
      </c>
      <c r="AT854">
        <v>70</v>
      </c>
      <c r="AU854">
        <v>10</v>
      </c>
      <c r="AV854">
        <v>1</v>
      </c>
      <c r="AW854">
        <v>1</v>
      </c>
      <c r="AZ854">
        <v>1</v>
      </c>
      <c r="BA854">
        <v>1</v>
      </c>
      <c r="BB854">
        <v>1</v>
      </c>
      <c r="BC854">
        <v>1</v>
      </c>
      <c r="BD854" t="s">
        <v>3</v>
      </c>
      <c r="BE854" t="s">
        <v>3</v>
      </c>
      <c r="BF854" t="s">
        <v>3</v>
      </c>
      <c r="BG854" t="s">
        <v>3</v>
      </c>
      <c r="BH854">
        <v>0</v>
      </c>
      <c r="BI854">
        <v>4</v>
      </c>
      <c r="BJ854" t="s">
        <v>208</v>
      </c>
      <c r="BM854">
        <v>0</v>
      </c>
      <c r="BN854">
        <v>0</v>
      </c>
      <c r="BO854" t="s">
        <v>3</v>
      </c>
      <c r="BP854">
        <v>0</v>
      </c>
      <c r="BQ854">
        <v>1</v>
      </c>
      <c r="BR854">
        <v>0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 t="s">
        <v>3</v>
      </c>
      <c r="BZ854">
        <v>70</v>
      </c>
      <c r="CA854">
        <v>10</v>
      </c>
      <c r="CE854">
        <v>0</v>
      </c>
      <c r="CF854">
        <v>0</v>
      </c>
      <c r="CG854">
        <v>0</v>
      </c>
      <c r="CM854">
        <v>0</v>
      </c>
      <c r="CN854" t="s">
        <v>3</v>
      </c>
      <c r="CO854">
        <v>0</v>
      </c>
      <c r="CP854">
        <f t="shared" si="435"/>
        <v>10011.91</v>
      </c>
      <c r="CQ854">
        <f t="shared" si="436"/>
        <v>53233.52</v>
      </c>
      <c r="CR854">
        <f t="shared" si="437"/>
        <v>0</v>
      </c>
      <c r="CS854">
        <f t="shared" si="438"/>
        <v>0</v>
      </c>
      <c r="CT854">
        <f t="shared" si="439"/>
        <v>51057.17</v>
      </c>
      <c r="CU854">
        <f t="shared" si="440"/>
        <v>0</v>
      </c>
      <c r="CV854">
        <f t="shared" si="441"/>
        <v>227.7</v>
      </c>
      <c r="CW854">
        <f t="shared" si="442"/>
        <v>0</v>
      </c>
      <c r="CX854">
        <f t="shared" si="443"/>
        <v>0</v>
      </c>
      <c r="CY854">
        <f t="shared" si="444"/>
        <v>3431.0429999999997</v>
      </c>
      <c r="CZ854">
        <f t="shared" si="445"/>
        <v>490.14899999999994</v>
      </c>
      <c r="DC854" t="s">
        <v>3</v>
      </c>
      <c r="DD854" t="s">
        <v>3</v>
      </c>
      <c r="DE854" t="s">
        <v>3</v>
      </c>
      <c r="DF854" t="s">
        <v>3</v>
      </c>
      <c r="DG854" t="s">
        <v>3</v>
      </c>
      <c r="DH854" t="s">
        <v>3</v>
      </c>
      <c r="DI854" t="s">
        <v>3</v>
      </c>
      <c r="DJ854" t="s">
        <v>3</v>
      </c>
      <c r="DK854" t="s">
        <v>3</v>
      </c>
      <c r="DL854" t="s">
        <v>3</v>
      </c>
      <c r="DM854" t="s">
        <v>3</v>
      </c>
      <c r="DN854">
        <v>0</v>
      </c>
      <c r="DO854">
        <v>0</v>
      </c>
      <c r="DP854">
        <v>1</v>
      </c>
      <c r="DQ854">
        <v>1</v>
      </c>
      <c r="DU854">
        <v>1009</v>
      </c>
      <c r="DV854" t="s">
        <v>120</v>
      </c>
      <c r="DW854" t="s">
        <v>120</v>
      </c>
      <c r="DX854">
        <v>1000</v>
      </c>
      <c r="EE854">
        <v>55317522</v>
      </c>
      <c r="EF854">
        <v>1</v>
      </c>
      <c r="EG854" t="s">
        <v>19</v>
      </c>
      <c r="EH854">
        <v>0</v>
      </c>
      <c r="EI854" t="s">
        <v>3</v>
      </c>
      <c r="EJ854">
        <v>4</v>
      </c>
      <c r="EK854">
        <v>0</v>
      </c>
      <c r="EL854" t="s">
        <v>20</v>
      </c>
      <c r="EM854" t="s">
        <v>21</v>
      </c>
      <c r="EO854" t="s">
        <v>3</v>
      </c>
      <c r="EQ854">
        <v>0</v>
      </c>
      <c r="ER854">
        <v>104290.69</v>
      </c>
      <c r="ES854">
        <v>53233.52</v>
      </c>
      <c r="ET854">
        <v>0</v>
      </c>
      <c r="EU854">
        <v>0</v>
      </c>
      <c r="EV854">
        <v>51057.17</v>
      </c>
      <c r="EW854">
        <v>227.7</v>
      </c>
      <c r="EX854">
        <v>0</v>
      </c>
      <c r="EY854">
        <v>0</v>
      </c>
      <c r="FQ854">
        <v>0</v>
      </c>
      <c r="FR854">
        <f t="shared" si="446"/>
        <v>0</v>
      </c>
      <c r="FS854">
        <v>0</v>
      </c>
      <c r="FX854">
        <v>70</v>
      </c>
      <c r="FY854">
        <v>10</v>
      </c>
      <c r="GA854" t="s">
        <v>3</v>
      </c>
      <c r="GD854">
        <v>0</v>
      </c>
      <c r="GF854">
        <v>-1088959533</v>
      </c>
      <c r="GG854">
        <v>2</v>
      </c>
      <c r="GH854">
        <v>1</v>
      </c>
      <c r="GI854">
        <v>-2</v>
      </c>
      <c r="GJ854">
        <v>0</v>
      </c>
      <c r="GK854">
        <f>ROUND(R854*(R12)/100,2)</f>
        <v>0</v>
      </c>
      <c r="GL854">
        <f t="shared" si="447"/>
        <v>0</v>
      </c>
      <c r="GM854">
        <f t="shared" si="451"/>
        <v>13933.1</v>
      </c>
      <c r="GN854">
        <f t="shared" si="452"/>
        <v>0</v>
      </c>
      <c r="GO854">
        <f t="shared" si="453"/>
        <v>0</v>
      </c>
      <c r="GP854">
        <f t="shared" si="454"/>
        <v>13933.1</v>
      </c>
      <c r="GR854">
        <v>0</v>
      </c>
      <c r="GS854">
        <v>3</v>
      </c>
      <c r="GT854">
        <v>0</v>
      </c>
      <c r="GU854" t="s">
        <v>3</v>
      </c>
      <c r="GV854">
        <f t="shared" si="448"/>
        <v>0</v>
      </c>
      <c r="GW854">
        <v>1</v>
      </c>
      <c r="GX854">
        <f t="shared" si="449"/>
        <v>0</v>
      </c>
      <c r="HA854">
        <v>0</v>
      </c>
      <c r="HB854">
        <v>0</v>
      </c>
      <c r="HC854">
        <f t="shared" si="450"/>
        <v>0</v>
      </c>
      <c r="IK854">
        <v>0</v>
      </c>
    </row>
    <row r="855" spans="1:245" x14ac:dyDescent="0.2">
      <c r="A855">
        <v>17</v>
      </c>
      <c r="B855">
        <v>1</v>
      </c>
      <c r="C855">
        <f>ROW(SmtRes!A249)</f>
        <v>249</v>
      </c>
      <c r="D855">
        <f>ROW(EtalonRes!A241)</f>
        <v>241</v>
      </c>
      <c r="E855" t="s">
        <v>132</v>
      </c>
      <c r="F855" t="s">
        <v>210</v>
      </c>
      <c r="G855" t="s">
        <v>328</v>
      </c>
      <c r="H855" t="s">
        <v>120</v>
      </c>
      <c r="I855">
        <v>3.242</v>
      </c>
      <c r="J855">
        <v>0</v>
      </c>
      <c r="O855">
        <f t="shared" si="415"/>
        <v>217794.45</v>
      </c>
      <c r="P855">
        <f t="shared" si="416"/>
        <v>183357.63</v>
      </c>
      <c r="Q855">
        <f t="shared" si="417"/>
        <v>3881.91</v>
      </c>
      <c r="R855">
        <f t="shared" si="418"/>
        <v>3.57</v>
      </c>
      <c r="S855">
        <f t="shared" si="419"/>
        <v>30554.91</v>
      </c>
      <c r="T855">
        <f t="shared" si="420"/>
        <v>0</v>
      </c>
      <c r="U855">
        <f t="shared" si="421"/>
        <v>117.06862</v>
      </c>
      <c r="V855">
        <f t="shared" si="422"/>
        <v>0</v>
      </c>
      <c r="W855">
        <f t="shared" si="423"/>
        <v>0</v>
      </c>
      <c r="X855">
        <f t="shared" si="424"/>
        <v>21388.44</v>
      </c>
      <c r="Y855">
        <f t="shared" si="425"/>
        <v>3055.49</v>
      </c>
      <c r="AA855">
        <v>55574044</v>
      </c>
      <c r="AB855">
        <f t="shared" si="426"/>
        <v>67179.039999999994</v>
      </c>
      <c r="AC855">
        <f t="shared" si="427"/>
        <v>56556.95</v>
      </c>
      <c r="AD855">
        <f t="shared" si="428"/>
        <v>1197.3800000000001</v>
      </c>
      <c r="AE855">
        <f t="shared" si="429"/>
        <v>1.1000000000000001</v>
      </c>
      <c r="AF855">
        <f t="shared" si="430"/>
        <v>9424.7099999999991</v>
      </c>
      <c r="AG855">
        <f t="shared" si="431"/>
        <v>0</v>
      </c>
      <c r="AH855">
        <f t="shared" si="432"/>
        <v>36.11</v>
      </c>
      <c r="AI855">
        <f t="shared" si="433"/>
        <v>0</v>
      </c>
      <c r="AJ855">
        <f t="shared" si="434"/>
        <v>0</v>
      </c>
      <c r="AK855">
        <v>67179.039999999994</v>
      </c>
      <c r="AL855">
        <v>56556.95</v>
      </c>
      <c r="AM855">
        <v>1197.3800000000001</v>
      </c>
      <c r="AN855">
        <v>1.1000000000000001</v>
      </c>
      <c r="AO855">
        <v>9424.7099999999991</v>
      </c>
      <c r="AP855">
        <v>0</v>
      </c>
      <c r="AQ855">
        <v>36.11</v>
      </c>
      <c r="AR855">
        <v>0</v>
      </c>
      <c r="AS855">
        <v>0</v>
      </c>
      <c r="AT855">
        <v>70</v>
      </c>
      <c r="AU855">
        <v>10</v>
      </c>
      <c r="AV855">
        <v>1</v>
      </c>
      <c r="AW855">
        <v>1</v>
      </c>
      <c r="AZ855">
        <v>1</v>
      </c>
      <c r="BA855">
        <v>1</v>
      </c>
      <c r="BB855">
        <v>1</v>
      </c>
      <c r="BC855">
        <v>1</v>
      </c>
      <c r="BD855" t="s">
        <v>3</v>
      </c>
      <c r="BE855" t="s">
        <v>3</v>
      </c>
      <c r="BF855" t="s">
        <v>3</v>
      </c>
      <c r="BG855" t="s">
        <v>3</v>
      </c>
      <c r="BH855">
        <v>0</v>
      </c>
      <c r="BI855">
        <v>4</v>
      </c>
      <c r="BJ855" t="s">
        <v>212</v>
      </c>
      <c r="BM855">
        <v>0</v>
      </c>
      <c r="BN855">
        <v>0</v>
      </c>
      <c r="BO855" t="s">
        <v>3</v>
      </c>
      <c r="BP855">
        <v>0</v>
      </c>
      <c r="BQ855">
        <v>1</v>
      </c>
      <c r="BR855">
        <v>0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 t="s">
        <v>3</v>
      </c>
      <c r="BZ855">
        <v>70</v>
      </c>
      <c r="CA855">
        <v>10</v>
      </c>
      <c r="CE855">
        <v>0</v>
      </c>
      <c r="CF855">
        <v>0</v>
      </c>
      <c r="CG855">
        <v>0</v>
      </c>
      <c r="CM855">
        <v>0</v>
      </c>
      <c r="CN855" t="s">
        <v>3</v>
      </c>
      <c r="CO855">
        <v>0</v>
      </c>
      <c r="CP855">
        <f t="shared" si="435"/>
        <v>217794.45</v>
      </c>
      <c r="CQ855">
        <f t="shared" si="436"/>
        <v>56556.95</v>
      </c>
      <c r="CR855">
        <f t="shared" si="437"/>
        <v>1197.3800000000001</v>
      </c>
      <c r="CS855">
        <f t="shared" si="438"/>
        <v>1.1000000000000001</v>
      </c>
      <c r="CT855">
        <f t="shared" si="439"/>
        <v>9424.7099999999991</v>
      </c>
      <c r="CU855">
        <f t="shared" si="440"/>
        <v>0</v>
      </c>
      <c r="CV855">
        <f t="shared" si="441"/>
        <v>36.11</v>
      </c>
      <c r="CW855">
        <f t="shared" si="442"/>
        <v>0</v>
      </c>
      <c r="CX855">
        <f t="shared" si="443"/>
        <v>0</v>
      </c>
      <c r="CY855">
        <f t="shared" si="444"/>
        <v>21388.437000000002</v>
      </c>
      <c r="CZ855">
        <f t="shared" si="445"/>
        <v>3055.491</v>
      </c>
      <c r="DC855" t="s">
        <v>3</v>
      </c>
      <c r="DD855" t="s">
        <v>3</v>
      </c>
      <c r="DE855" t="s">
        <v>3</v>
      </c>
      <c r="DF855" t="s">
        <v>3</v>
      </c>
      <c r="DG855" t="s">
        <v>3</v>
      </c>
      <c r="DH855" t="s">
        <v>3</v>
      </c>
      <c r="DI855" t="s">
        <v>3</v>
      </c>
      <c r="DJ855" t="s">
        <v>3</v>
      </c>
      <c r="DK855" t="s">
        <v>3</v>
      </c>
      <c r="DL855" t="s">
        <v>3</v>
      </c>
      <c r="DM855" t="s">
        <v>3</v>
      </c>
      <c r="DN855">
        <v>0</v>
      </c>
      <c r="DO855">
        <v>0</v>
      </c>
      <c r="DP855">
        <v>1</v>
      </c>
      <c r="DQ855">
        <v>1</v>
      </c>
      <c r="DU855">
        <v>1009</v>
      </c>
      <c r="DV855" t="s">
        <v>120</v>
      </c>
      <c r="DW855" t="s">
        <v>120</v>
      </c>
      <c r="DX855">
        <v>1000</v>
      </c>
      <c r="EE855">
        <v>55317522</v>
      </c>
      <c r="EF855">
        <v>1</v>
      </c>
      <c r="EG855" t="s">
        <v>19</v>
      </c>
      <c r="EH855">
        <v>0</v>
      </c>
      <c r="EI855" t="s">
        <v>3</v>
      </c>
      <c r="EJ855">
        <v>4</v>
      </c>
      <c r="EK855">
        <v>0</v>
      </c>
      <c r="EL855" t="s">
        <v>20</v>
      </c>
      <c r="EM855" t="s">
        <v>21</v>
      </c>
      <c r="EO855" t="s">
        <v>3</v>
      </c>
      <c r="EQ855">
        <v>0</v>
      </c>
      <c r="ER855">
        <v>67179.039999999994</v>
      </c>
      <c r="ES855">
        <v>56556.95</v>
      </c>
      <c r="ET855">
        <v>1197.3800000000001</v>
      </c>
      <c r="EU855">
        <v>1.1000000000000001</v>
      </c>
      <c r="EV855">
        <v>9424.7099999999991</v>
      </c>
      <c r="EW855">
        <v>36.11</v>
      </c>
      <c r="EX855">
        <v>0</v>
      </c>
      <c r="EY855">
        <v>0</v>
      </c>
      <c r="FQ855">
        <v>0</v>
      </c>
      <c r="FR855">
        <f t="shared" si="446"/>
        <v>0</v>
      </c>
      <c r="FS855">
        <v>0</v>
      </c>
      <c r="FX855">
        <v>70</v>
      </c>
      <c r="FY855">
        <v>10</v>
      </c>
      <c r="GA855" t="s">
        <v>3</v>
      </c>
      <c r="GD855">
        <v>0</v>
      </c>
      <c r="GF855">
        <v>1611722310</v>
      </c>
      <c r="GG855">
        <v>2</v>
      </c>
      <c r="GH855">
        <v>1</v>
      </c>
      <c r="GI855">
        <v>-2</v>
      </c>
      <c r="GJ855">
        <v>0</v>
      </c>
      <c r="GK855">
        <f>ROUND(R855*(R12)/100,2)</f>
        <v>3.86</v>
      </c>
      <c r="GL855">
        <f t="shared" si="447"/>
        <v>0</v>
      </c>
      <c r="GM855">
        <f t="shared" si="451"/>
        <v>242242.24</v>
      </c>
      <c r="GN855">
        <f t="shared" si="452"/>
        <v>0</v>
      </c>
      <c r="GO855">
        <f t="shared" si="453"/>
        <v>0</v>
      </c>
      <c r="GP855">
        <f t="shared" si="454"/>
        <v>242242.24</v>
      </c>
      <c r="GR855">
        <v>0</v>
      </c>
      <c r="GS855">
        <v>3</v>
      </c>
      <c r="GT855">
        <v>0</v>
      </c>
      <c r="GU855" t="s">
        <v>3</v>
      </c>
      <c r="GV855">
        <f t="shared" si="448"/>
        <v>0</v>
      </c>
      <c r="GW855">
        <v>1</v>
      </c>
      <c r="GX855">
        <f t="shared" si="449"/>
        <v>0</v>
      </c>
      <c r="HA855">
        <v>0</v>
      </c>
      <c r="HB855">
        <v>0</v>
      </c>
      <c r="HC855">
        <f t="shared" si="450"/>
        <v>0</v>
      </c>
      <c r="IK855">
        <v>0</v>
      </c>
    </row>
    <row r="856" spans="1:245" x14ac:dyDescent="0.2">
      <c r="A856">
        <v>18</v>
      </c>
      <c r="B856">
        <v>1</v>
      </c>
      <c r="C856">
        <v>249</v>
      </c>
      <c r="E856" t="s">
        <v>136</v>
      </c>
      <c r="F856" t="s">
        <v>214</v>
      </c>
      <c r="G856" t="s">
        <v>215</v>
      </c>
      <c r="H856" t="s">
        <v>120</v>
      </c>
      <c r="I856">
        <f>I855*J856</f>
        <v>-3.242</v>
      </c>
      <c r="J856">
        <v>-1</v>
      </c>
      <c r="O856">
        <f t="shared" si="415"/>
        <v>-172583.07</v>
      </c>
      <c r="P856">
        <f t="shared" si="416"/>
        <v>-172583.07</v>
      </c>
      <c r="Q856">
        <f t="shared" si="417"/>
        <v>0</v>
      </c>
      <c r="R856">
        <f t="shared" si="418"/>
        <v>0</v>
      </c>
      <c r="S856">
        <f t="shared" si="419"/>
        <v>0</v>
      </c>
      <c r="T856">
        <f t="shared" si="420"/>
        <v>0</v>
      </c>
      <c r="U856">
        <f t="shared" si="421"/>
        <v>0</v>
      </c>
      <c r="V856">
        <f t="shared" si="422"/>
        <v>0</v>
      </c>
      <c r="W856">
        <f t="shared" si="423"/>
        <v>0</v>
      </c>
      <c r="X856">
        <f t="shared" si="424"/>
        <v>0</v>
      </c>
      <c r="Y856">
        <f t="shared" si="425"/>
        <v>0</v>
      </c>
      <c r="AA856">
        <v>55574044</v>
      </c>
      <c r="AB856">
        <f t="shared" si="426"/>
        <v>53233.52</v>
      </c>
      <c r="AC856">
        <f t="shared" si="427"/>
        <v>53233.52</v>
      </c>
      <c r="AD856">
        <f t="shared" si="428"/>
        <v>0</v>
      </c>
      <c r="AE856">
        <f t="shared" si="429"/>
        <v>0</v>
      </c>
      <c r="AF856">
        <f t="shared" si="430"/>
        <v>0</v>
      </c>
      <c r="AG856">
        <f t="shared" si="431"/>
        <v>0</v>
      </c>
      <c r="AH856">
        <f t="shared" si="432"/>
        <v>0</v>
      </c>
      <c r="AI856">
        <f t="shared" si="433"/>
        <v>0</v>
      </c>
      <c r="AJ856">
        <f t="shared" si="434"/>
        <v>0</v>
      </c>
      <c r="AK856">
        <v>53233.52</v>
      </c>
      <c r="AL856">
        <v>53233.52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70</v>
      </c>
      <c r="AU856">
        <v>10</v>
      </c>
      <c r="AV856">
        <v>1</v>
      </c>
      <c r="AW856">
        <v>1</v>
      </c>
      <c r="AZ856">
        <v>1</v>
      </c>
      <c r="BA856">
        <v>1</v>
      </c>
      <c r="BB856">
        <v>1</v>
      </c>
      <c r="BC856">
        <v>1</v>
      </c>
      <c r="BD856" t="s">
        <v>3</v>
      </c>
      <c r="BE856" t="s">
        <v>3</v>
      </c>
      <c r="BF856" t="s">
        <v>3</v>
      </c>
      <c r="BG856" t="s">
        <v>3</v>
      </c>
      <c r="BH856">
        <v>3</v>
      </c>
      <c r="BI856">
        <v>4</v>
      </c>
      <c r="BJ856" t="s">
        <v>216</v>
      </c>
      <c r="BM856">
        <v>0</v>
      </c>
      <c r="BN856">
        <v>0</v>
      </c>
      <c r="BO856" t="s">
        <v>3</v>
      </c>
      <c r="BP856">
        <v>0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 t="s">
        <v>3</v>
      </c>
      <c r="BZ856">
        <v>70</v>
      </c>
      <c r="CA856">
        <v>10</v>
      </c>
      <c r="CE856">
        <v>0</v>
      </c>
      <c r="CF856">
        <v>0</v>
      </c>
      <c r="CG856">
        <v>0</v>
      </c>
      <c r="CM856">
        <v>0</v>
      </c>
      <c r="CN856" t="s">
        <v>3</v>
      </c>
      <c r="CO856">
        <v>0</v>
      </c>
      <c r="CP856">
        <f t="shared" si="435"/>
        <v>-172583.07</v>
      </c>
      <c r="CQ856">
        <f t="shared" si="436"/>
        <v>53233.52</v>
      </c>
      <c r="CR856">
        <f t="shared" si="437"/>
        <v>0</v>
      </c>
      <c r="CS856">
        <f t="shared" si="438"/>
        <v>0</v>
      </c>
      <c r="CT856">
        <f t="shared" si="439"/>
        <v>0</v>
      </c>
      <c r="CU856">
        <f t="shared" si="440"/>
        <v>0</v>
      </c>
      <c r="CV856">
        <f t="shared" si="441"/>
        <v>0</v>
      </c>
      <c r="CW856">
        <f t="shared" si="442"/>
        <v>0</v>
      </c>
      <c r="CX856">
        <f t="shared" si="443"/>
        <v>0</v>
      </c>
      <c r="CY856">
        <f t="shared" si="444"/>
        <v>0</v>
      </c>
      <c r="CZ856">
        <f t="shared" si="445"/>
        <v>0</v>
      </c>
      <c r="DC856" t="s">
        <v>3</v>
      </c>
      <c r="DD856" t="s">
        <v>3</v>
      </c>
      <c r="DE856" t="s">
        <v>3</v>
      </c>
      <c r="DF856" t="s">
        <v>3</v>
      </c>
      <c r="DG856" t="s">
        <v>3</v>
      </c>
      <c r="DH856" t="s">
        <v>3</v>
      </c>
      <c r="DI856" t="s">
        <v>3</v>
      </c>
      <c r="DJ856" t="s">
        <v>3</v>
      </c>
      <c r="DK856" t="s">
        <v>3</v>
      </c>
      <c r="DL856" t="s">
        <v>3</v>
      </c>
      <c r="DM856" t="s">
        <v>3</v>
      </c>
      <c r="DN856">
        <v>0</v>
      </c>
      <c r="DO856">
        <v>0</v>
      </c>
      <c r="DP856">
        <v>1</v>
      </c>
      <c r="DQ856">
        <v>1</v>
      </c>
      <c r="DU856">
        <v>1009</v>
      </c>
      <c r="DV856" t="s">
        <v>120</v>
      </c>
      <c r="DW856" t="s">
        <v>120</v>
      </c>
      <c r="DX856">
        <v>1000</v>
      </c>
      <c r="EE856">
        <v>55317522</v>
      </c>
      <c r="EF856">
        <v>1</v>
      </c>
      <c r="EG856" t="s">
        <v>19</v>
      </c>
      <c r="EH856">
        <v>0</v>
      </c>
      <c r="EI856" t="s">
        <v>3</v>
      </c>
      <c r="EJ856">
        <v>4</v>
      </c>
      <c r="EK856">
        <v>0</v>
      </c>
      <c r="EL856" t="s">
        <v>20</v>
      </c>
      <c r="EM856" t="s">
        <v>21</v>
      </c>
      <c r="EO856" t="s">
        <v>3</v>
      </c>
      <c r="EQ856">
        <v>32768</v>
      </c>
      <c r="ER856">
        <v>53233.52</v>
      </c>
      <c r="ES856">
        <v>53233.52</v>
      </c>
      <c r="ET856">
        <v>0</v>
      </c>
      <c r="EU856">
        <v>0</v>
      </c>
      <c r="EV856">
        <v>0</v>
      </c>
      <c r="EW856">
        <v>0</v>
      </c>
      <c r="EX856">
        <v>0</v>
      </c>
      <c r="FQ856">
        <v>0</v>
      </c>
      <c r="FR856">
        <f t="shared" si="446"/>
        <v>0</v>
      </c>
      <c r="FS856">
        <v>0</v>
      </c>
      <c r="FX856">
        <v>70</v>
      </c>
      <c r="FY856">
        <v>10</v>
      </c>
      <c r="GA856" t="s">
        <v>3</v>
      </c>
      <c r="GD856">
        <v>0</v>
      </c>
      <c r="GF856">
        <v>588667335</v>
      </c>
      <c r="GG856">
        <v>2</v>
      </c>
      <c r="GH856">
        <v>1</v>
      </c>
      <c r="GI856">
        <v>-2</v>
      </c>
      <c r="GJ856">
        <v>0</v>
      </c>
      <c r="GK856">
        <f>ROUND(R856*(R12)/100,2)</f>
        <v>0</v>
      </c>
      <c r="GL856">
        <f t="shared" si="447"/>
        <v>0</v>
      </c>
      <c r="GM856">
        <f t="shared" si="451"/>
        <v>-172583.07</v>
      </c>
      <c r="GN856">
        <f t="shared" si="452"/>
        <v>0</v>
      </c>
      <c r="GO856">
        <f t="shared" si="453"/>
        <v>0</v>
      </c>
      <c r="GP856">
        <f t="shared" si="454"/>
        <v>-172583.07</v>
      </c>
      <c r="GR856">
        <v>0</v>
      </c>
      <c r="GS856">
        <v>3</v>
      </c>
      <c r="GT856">
        <v>0</v>
      </c>
      <c r="GU856" t="s">
        <v>3</v>
      </c>
      <c r="GV856">
        <f t="shared" si="448"/>
        <v>0</v>
      </c>
      <c r="GW856">
        <v>1</v>
      </c>
      <c r="GX856">
        <f t="shared" si="449"/>
        <v>0</v>
      </c>
      <c r="HA856">
        <v>0</v>
      </c>
      <c r="HB856">
        <v>0</v>
      </c>
      <c r="HC856">
        <f t="shared" si="450"/>
        <v>0</v>
      </c>
      <c r="IK856">
        <v>0</v>
      </c>
    </row>
    <row r="857" spans="1:245" x14ac:dyDescent="0.2">
      <c r="A857">
        <v>17</v>
      </c>
      <c r="B857">
        <v>1</v>
      </c>
      <c r="E857" t="s">
        <v>144</v>
      </c>
      <c r="F857" t="s">
        <v>96</v>
      </c>
      <c r="G857" t="s">
        <v>329</v>
      </c>
      <c r="H857" t="s">
        <v>180</v>
      </c>
      <c r="I857">
        <v>1</v>
      </c>
      <c r="J857">
        <v>0</v>
      </c>
      <c r="O857">
        <f t="shared" si="415"/>
        <v>1091568.33</v>
      </c>
      <c r="P857">
        <f t="shared" si="416"/>
        <v>1091568.33</v>
      </c>
      <c r="Q857">
        <f t="shared" si="417"/>
        <v>0</v>
      </c>
      <c r="R857">
        <f t="shared" si="418"/>
        <v>0</v>
      </c>
      <c r="S857">
        <f t="shared" si="419"/>
        <v>0</v>
      </c>
      <c r="T857">
        <f t="shared" si="420"/>
        <v>0</v>
      </c>
      <c r="U857">
        <f t="shared" si="421"/>
        <v>0</v>
      </c>
      <c r="V857">
        <f t="shared" si="422"/>
        <v>0</v>
      </c>
      <c r="W857">
        <f t="shared" si="423"/>
        <v>0</v>
      </c>
      <c r="X857">
        <f t="shared" si="424"/>
        <v>0</v>
      </c>
      <c r="Y857">
        <f t="shared" si="425"/>
        <v>0</v>
      </c>
      <c r="AA857">
        <v>55574044</v>
      </c>
      <c r="AB857">
        <f t="shared" si="426"/>
        <v>1091568.33</v>
      </c>
      <c r="AC857">
        <f t="shared" si="427"/>
        <v>1091568.33</v>
      </c>
      <c r="AD857">
        <f t="shared" si="428"/>
        <v>0</v>
      </c>
      <c r="AE857">
        <f t="shared" si="429"/>
        <v>0</v>
      </c>
      <c r="AF857">
        <f t="shared" si="430"/>
        <v>0</v>
      </c>
      <c r="AG857">
        <f t="shared" si="431"/>
        <v>0</v>
      </c>
      <c r="AH857">
        <f t="shared" si="432"/>
        <v>0</v>
      </c>
      <c r="AI857">
        <f t="shared" si="433"/>
        <v>0</v>
      </c>
      <c r="AJ857">
        <f t="shared" si="434"/>
        <v>0</v>
      </c>
      <c r="AK857">
        <v>1091568.33</v>
      </c>
      <c r="AL857">
        <v>1091568.33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1</v>
      </c>
      <c r="AZ857">
        <v>1</v>
      </c>
      <c r="BA857">
        <v>1</v>
      </c>
      <c r="BB857">
        <v>1</v>
      </c>
      <c r="BC857">
        <v>1</v>
      </c>
      <c r="BD857" t="s">
        <v>3</v>
      </c>
      <c r="BE857" t="s">
        <v>3</v>
      </c>
      <c r="BF857" t="s">
        <v>3</v>
      </c>
      <c r="BG857" t="s">
        <v>3</v>
      </c>
      <c r="BH857">
        <v>3</v>
      </c>
      <c r="BI857">
        <v>1</v>
      </c>
      <c r="BJ857" t="s">
        <v>3</v>
      </c>
      <c r="BM857">
        <v>6001</v>
      </c>
      <c r="BN857">
        <v>0</v>
      </c>
      <c r="BO857" t="s">
        <v>3</v>
      </c>
      <c r="BP857">
        <v>0</v>
      </c>
      <c r="BQ857">
        <v>0</v>
      </c>
      <c r="BR857">
        <v>0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 t="s">
        <v>3</v>
      </c>
      <c r="BZ857">
        <v>0</v>
      </c>
      <c r="CA857">
        <v>0</v>
      </c>
      <c r="CE857">
        <v>0</v>
      </c>
      <c r="CF857">
        <v>0</v>
      </c>
      <c r="CG857">
        <v>0</v>
      </c>
      <c r="CM857">
        <v>0</v>
      </c>
      <c r="CN857" t="s">
        <v>3</v>
      </c>
      <c r="CO857">
        <v>0</v>
      </c>
      <c r="CP857">
        <f t="shared" si="435"/>
        <v>1091568.33</v>
      </c>
      <c r="CQ857">
        <f t="shared" si="436"/>
        <v>1091568.33</v>
      </c>
      <c r="CR857">
        <f t="shared" si="437"/>
        <v>0</v>
      </c>
      <c r="CS857">
        <f t="shared" si="438"/>
        <v>0</v>
      </c>
      <c r="CT857">
        <f t="shared" si="439"/>
        <v>0</v>
      </c>
      <c r="CU857">
        <f t="shared" si="440"/>
        <v>0</v>
      </c>
      <c r="CV857">
        <f t="shared" si="441"/>
        <v>0</v>
      </c>
      <c r="CW857">
        <f t="shared" si="442"/>
        <v>0</v>
      </c>
      <c r="CX857">
        <f t="shared" si="443"/>
        <v>0</v>
      </c>
      <c r="CY857">
        <f t="shared" si="444"/>
        <v>0</v>
      </c>
      <c r="CZ857">
        <f t="shared" si="445"/>
        <v>0</v>
      </c>
      <c r="DC857" t="s">
        <v>3</v>
      </c>
      <c r="DD857" t="s">
        <v>3</v>
      </c>
      <c r="DE857" t="s">
        <v>3</v>
      </c>
      <c r="DF857" t="s">
        <v>3</v>
      </c>
      <c r="DG857" t="s">
        <v>3</v>
      </c>
      <c r="DH857" t="s">
        <v>3</v>
      </c>
      <c r="DI857" t="s">
        <v>3</v>
      </c>
      <c r="DJ857" t="s">
        <v>3</v>
      </c>
      <c r="DK857" t="s">
        <v>3</v>
      </c>
      <c r="DL857" t="s">
        <v>3</v>
      </c>
      <c r="DM857" t="s">
        <v>3</v>
      </c>
      <c r="DN857">
        <v>0</v>
      </c>
      <c r="DO857">
        <v>0</v>
      </c>
      <c r="DP857">
        <v>1</v>
      </c>
      <c r="DQ857">
        <v>1</v>
      </c>
      <c r="DU857">
        <v>1010</v>
      </c>
      <c r="DV857" t="s">
        <v>180</v>
      </c>
      <c r="DW857" t="s">
        <v>180</v>
      </c>
      <c r="DX857">
        <v>1</v>
      </c>
      <c r="EE857">
        <v>55525620</v>
      </c>
      <c r="EF857">
        <v>0</v>
      </c>
      <c r="EG857" t="s">
        <v>220</v>
      </c>
      <c r="EH857">
        <v>0</v>
      </c>
      <c r="EI857" t="s">
        <v>3</v>
      </c>
      <c r="EJ857">
        <v>1</v>
      </c>
      <c r="EK857">
        <v>6001</v>
      </c>
      <c r="EL857" t="s">
        <v>221</v>
      </c>
      <c r="EM857" t="s">
        <v>220</v>
      </c>
      <c r="EO857" t="s">
        <v>3</v>
      </c>
      <c r="EQ857">
        <v>0</v>
      </c>
      <c r="ER857">
        <v>1091568.33</v>
      </c>
      <c r="ES857">
        <v>1091568.33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5</v>
      </c>
      <c r="FC857">
        <v>1</v>
      </c>
      <c r="FD857">
        <v>18</v>
      </c>
      <c r="FF857">
        <v>1309882</v>
      </c>
      <c r="FQ857">
        <v>0</v>
      </c>
      <c r="FR857">
        <f t="shared" si="446"/>
        <v>0</v>
      </c>
      <c r="FS857">
        <v>0</v>
      </c>
      <c r="FX857">
        <v>0</v>
      </c>
      <c r="FY857">
        <v>0</v>
      </c>
      <c r="GA857" t="s">
        <v>330</v>
      </c>
      <c r="GD857">
        <v>0</v>
      </c>
      <c r="GF857">
        <v>1792329981</v>
      </c>
      <c r="GG857">
        <v>2</v>
      </c>
      <c r="GH857">
        <v>3</v>
      </c>
      <c r="GI857">
        <v>-2</v>
      </c>
      <c r="GJ857">
        <v>0</v>
      </c>
      <c r="GK857">
        <f>ROUND(R857*(R12)/100,2)</f>
        <v>0</v>
      </c>
      <c r="GL857">
        <f t="shared" si="447"/>
        <v>0</v>
      </c>
      <c r="GM857">
        <f t="shared" si="451"/>
        <v>1091568.33</v>
      </c>
      <c r="GN857">
        <f t="shared" si="452"/>
        <v>1091568.33</v>
      </c>
      <c r="GO857">
        <f t="shared" si="453"/>
        <v>0</v>
      </c>
      <c r="GP857">
        <f t="shared" si="454"/>
        <v>0</v>
      </c>
      <c r="GR857">
        <v>1</v>
      </c>
      <c r="GS857">
        <v>1</v>
      </c>
      <c r="GT857">
        <v>0</v>
      </c>
      <c r="GU857" t="s">
        <v>3</v>
      </c>
      <c r="GV857">
        <f t="shared" si="448"/>
        <v>0</v>
      </c>
      <c r="GW857">
        <v>1</v>
      </c>
      <c r="GX857">
        <f t="shared" si="449"/>
        <v>0</v>
      </c>
      <c r="HA857">
        <v>0</v>
      </c>
      <c r="HB857">
        <v>0</v>
      </c>
      <c r="HC857">
        <f t="shared" si="450"/>
        <v>0</v>
      </c>
      <c r="IK857">
        <v>0</v>
      </c>
    </row>
    <row r="858" spans="1:245" x14ac:dyDescent="0.2">
      <c r="A858">
        <v>17</v>
      </c>
      <c r="B858">
        <v>1</v>
      </c>
      <c r="E858" t="s">
        <v>161</v>
      </c>
      <c r="F858" t="s">
        <v>96</v>
      </c>
      <c r="G858" t="s">
        <v>331</v>
      </c>
      <c r="H858" t="s">
        <v>180</v>
      </c>
      <c r="I858">
        <v>1</v>
      </c>
      <c r="J858">
        <v>0</v>
      </c>
      <c r="O858">
        <f t="shared" si="415"/>
        <v>584912.5</v>
      </c>
      <c r="P858">
        <f t="shared" si="416"/>
        <v>584912.5</v>
      </c>
      <c r="Q858">
        <f t="shared" si="417"/>
        <v>0</v>
      </c>
      <c r="R858">
        <f t="shared" si="418"/>
        <v>0</v>
      </c>
      <c r="S858">
        <f t="shared" si="419"/>
        <v>0</v>
      </c>
      <c r="T858">
        <f t="shared" si="420"/>
        <v>0</v>
      </c>
      <c r="U858">
        <f t="shared" si="421"/>
        <v>0</v>
      </c>
      <c r="V858">
        <f t="shared" si="422"/>
        <v>0</v>
      </c>
      <c r="W858">
        <f t="shared" si="423"/>
        <v>0</v>
      </c>
      <c r="X858">
        <f t="shared" si="424"/>
        <v>0</v>
      </c>
      <c r="Y858">
        <f t="shared" si="425"/>
        <v>0</v>
      </c>
      <c r="AA858">
        <v>55574044</v>
      </c>
      <c r="AB858">
        <f t="shared" si="426"/>
        <v>584912.5</v>
      </c>
      <c r="AC858">
        <f t="shared" si="427"/>
        <v>584912.5</v>
      </c>
      <c r="AD858">
        <f t="shared" si="428"/>
        <v>0</v>
      </c>
      <c r="AE858">
        <f t="shared" si="429"/>
        <v>0</v>
      </c>
      <c r="AF858">
        <f t="shared" si="430"/>
        <v>0</v>
      </c>
      <c r="AG858">
        <f t="shared" si="431"/>
        <v>0</v>
      </c>
      <c r="AH858">
        <f t="shared" si="432"/>
        <v>0</v>
      </c>
      <c r="AI858">
        <f t="shared" si="433"/>
        <v>0</v>
      </c>
      <c r="AJ858">
        <f t="shared" si="434"/>
        <v>0</v>
      </c>
      <c r="AK858">
        <v>584912.5</v>
      </c>
      <c r="AL858">
        <v>584912.5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1</v>
      </c>
      <c r="AZ858">
        <v>1</v>
      </c>
      <c r="BA858">
        <v>1</v>
      </c>
      <c r="BB858">
        <v>1</v>
      </c>
      <c r="BC858">
        <v>1</v>
      </c>
      <c r="BD858" t="s">
        <v>3</v>
      </c>
      <c r="BE858" t="s">
        <v>3</v>
      </c>
      <c r="BF858" t="s">
        <v>3</v>
      </c>
      <c r="BG858" t="s">
        <v>3</v>
      </c>
      <c r="BH858">
        <v>3</v>
      </c>
      <c r="BI858">
        <v>1</v>
      </c>
      <c r="BJ858" t="s">
        <v>3</v>
      </c>
      <c r="BM858">
        <v>6001</v>
      </c>
      <c r="BN858">
        <v>0</v>
      </c>
      <c r="BO858" t="s">
        <v>3</v>
      </c>
      <c r="BP858">
        <v>0</v>
      </c>
      <c r="BQ858">
        <v>0</v>
      </c>
      <c r="BR858">
        <v>0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 t="s">
        <v>3</v>
      </c>
      <c r="BZ858">
        <v>0</v>
      </c>
      <c r="CA858">
        <v>0</v>
      </c>
      <c r="CE858">
        <v>0</v>
      </c>
      <c r="CF858">
        <v>0</v>
      </c>
      <c r="CG858">
        <v>0</v>
      </c>
      <c r="CM858">
        <v>0</v>
      </c>
      <c r="CN858" t="s">
        <v>3</v>
      </c>
      <c r="CO858">
        <v>0</v>
      </c>
      <c r="CP858">
        <f t="shared" si="435"/>
        <v>584912.5</v>
      </c>
      <c r="CQ858">
        <f t="shared" si="436"/>
        <v>584912.5</v>
      </c>
      <c r="CR858">
        <f t="shared" si="437"/>
        <v>0</v>
      </c>
      <c r="CS858">
        <f t="shared" si="438"/>
        <v>0</v>
      </c>
      <c r="CT858">
        <f t="shared" si="439"/>
        <v>0</v>
      </c>
      <c r="CU858">
        <f t="shared" si="440"/>
        <v>0</v>
      </c>
      <c r="CV858">
        <f t="shared" si="441"/>
        <v>0</v>
      </c>
      <c r="CW858">
        <f t="shared" si="442"/>
        <v>0</v>
      </c>
      <c r="CX858">
        <f t="shared" si="443"/>
        <v>0</v>
      </c>
      <c r="CY858">
        <f t="shared" si="444"/>
        <v>0</v>
      </c>
      <c r="CZ858">
        <f t="shared" si="445"/>
        <v>0</v>
      </c>
      <c r="DC858" t="s">
        <v>3</v>
      </c>
      <c r="DD858" t="s">
        <v>3</v>
      </c>
      <c r="DE858" t="s">
        <v>3</v>
      </c>
      <c r="DF858" t="s">
        <v>3</v>
      </c>
      <c r="DG858" t="s">
        <v>3</v>
      </c>
      <c r="DH858" t="s">
        <v>3</v>
      </c>
      <c r="DI858" t="s">
        <v>3</v>
      </c>
      <c r="DJ858" t="s">
        <v>3</v>
      </c>
      <c r="DK858" t="s">
        <v>3</v>
      </c>
      <c r="DL858" t="s">
        <v>3</v>
      </c>
      <c r="DM858" t="s">
        <v>3</v>
      </c>
      <c r="DN858">
        <v>0</v>
      </c>
      <c r="DO858">
        <v>0</v>
      </c>
      <c r="DP858">
        <v>1</v>
      </c>
      <c r="DQ858">
        <v>1</v>
      </c>
      <c r="DU858">
        <v>1010</v>
      </c>
      <c r="DV858" t="s">
        <v>180</v>
      </c>
      <c r="DW858" t="s">
        <v>180</v>
      </c>
      <c r="DX858">
        <v>1</v>
      </c>
      <c r="EE858">
        <v>55525620</v>
      </c>
      <c r="EF858">
        <v>0</v>
      </c>
      <c r="EG858" t="s">
        <v>220</v>
      </c>
      <c r="EH858">
        <v>0</v>
      </c>
      <c r="EI858" t="s">
        <v>3</v>
      </c>
      <c r="EJ858">
        <v>1</v>
      </c>
      <c r="EK858">
        <v>6001</v>
      </c>
      <c r="EL858" t="s">
        <v>221</v>
      </c>
      <c r="EM858" t="s">
        <v>220</v>
      </c>
      <c r="EO858" t="s">
        <v>3</v>
      </c>
      <c r="EQ858">
        <v>0</v>
      </c>
      <c r="ER858">
        <v>584912.5</v>
      </c>
      <c r="ES858">
        <v>584912.5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5</v>
      </c>
      <c r="FC858">
        <v>1</v>
      </c>
      <c r="FD858">
        <v>18</v>
      </c>
      <c r="FF858">
        <v>701895</v>
      </c>
      <c r="FQ858">
        <v>0</v>
      </c>
      <c r="FR858">
        <f t="shared" si="446"/>
        <v>0</v>
      </c>
      <c r="FS858">
        <v>0</v>
      </c>
      <c r="FX858">
        <v>0</v>
      </c>
      <c r="FY858">
        <v>0</v>
      </c>
      <c r="GA858" t="s">
        <v>332</v>
      </c>
      <c r="GD858">
        <v>0</v>
      </c>
      <c r="GF858">
        <v>-673495601</v>
      </c>
      <c r="GG858">
        <v>2</v>
      </c>
      <c r="GH858">
        <v>3</v>
      </c>
      <c r="GI858">
        <v>-2</v>
      </c>
      <c r="GJ858">
        <v>0</v>
      </c>
      <c r="GK858">
        <f>ROUND(R858*(R12)/100,2)</f>
        <v>0</v>
      </c>
      <c r="GL858">
        <f t="shared" si="447"/>
        <v>0</v>
      </c>
      <c r="GM858">
        <f t="shared" si="451"/>
        <v>584912.5</v>
      </c>
      <c r="GN858">
        <f t="shared" si="452"/>
        <v>584912.5</v>
      </c>
      <c r="GO858">
        <f t="shared" si="453"/>
        <v>0</v>
      </c>
      <c r="GP858">
        <f t="shared" si="454"/>
        <v>0</v>
      </c>
      <c r="GR858">
        <v>1</v>
      </c>
      <c r="GS858">
        <v>1</v>
      </c>
      <c r="GT858">
        <v>0</v>
      </c>
      <c r="GU858" t="s">
        <v>3</v>
      </c>
      <c r="GV858">
        <f t="shared" si="448"/>
        <v>0</v>
      </c>
      <c r="GW858">
        <v>1</v>
      </c>
      <c r="GX858">
        <f t="shared" si="449"/>
        <v>0</v>
      </c>
      <c r="HA858">
        <v>0</v>
      </c>
      <c r="HB858">
        <v>0</v>
      </c>
      <c r="HC858">
        <f t="shared" si="450"/>
        <v>0</v>
      </c>
      <c r="IK858">
        <v>0</v>
      </c>
    </row>
    <row r="860" spans="1:245" x14ac:dyDescent="0.2">
      <c r="A860" s="2">
        <v>51</v>
      </c>
      <c r="B860" s="2">
        <f>B845</f>
        <v>1</v>
      </c>
      <c r="C860" s="2">
        <f>A845</f>
        <v>4</v>
      </c>
      <c r="D860" s="2">
        <f>ROW(A845)</f>
        <v>845</v>
      </c>
      <c r="E860" s="2"/>
      <c r="F860" s="2" t="str">
        <f>IF(F845&lt;&gt;"",F845,"")</f>
        <v>Новый раздел</v>
      </c>
      <c r="G860" s="2" t="str">
        <f>IF(G845&lt;&gt;"",G845,"")</f>
        <v>Устройство / ремонт игрового комплекса</v>
      </c>
      <c r="H860" s="2">
        <v>0</v>
      </c>
      <c r="I860" s="2"/>
      <c r="J860" s="2"/>
      <c r="K860" s="2"/>
      <c r="L860" s="2"/>
      <c r="M860" s="2"/>
      <c r="N860" s="2"/>
      <c r="O860" s="2">
        <f t="shared" ref="O860:T860" si="455">ROUND(AB860,2)</f>
        <v>1769114.43</v>
      </c>
      <c r="P860" s="2">
        <f t="shared" si="455"/>
        <v>1704587.49</v>
      </c>
      <c r="Q860" s="2">
        <f t="shared" si="455"/>
        <v>4098.58</v>
      </c>
      <c r="R860" s="2">
        <f t="shared" si="455"/>
        <v>120.67</v>
      </c>
      <c r="S860" s="2">
        <f t="shared" si="455"/>
        <v>60428.36</v>
      </c>
      <c r="T860" s="2">
        <f t="shared" si="455"/>
        <v>0</v>
      </c>
      <c r="U860" s="2">
        <f>AH860</f>
        <v>286.82744499999995</v>
      </c>
      <c r="V860" s="2">
        <f>AI860</f>
        <v>0</v>
      </c>
      <c r="W860" s="2">
        <f>ROUND(AJ860,2)</f>
        <v>0</v>
      </c>
      <c r="X860" s="2">
        <f>ROUND(AK860,2)</f>
        <v>42299.85</v>
      </c>
      <c r="Y860" s="2">
        <f>ROUND(AL860,2)</f>
        <v>6042.84</v>
      </c>
      <c r="Z860" s="2"/>
      <c r="AA860" s="2"/>
      <c r="AB860" s="2">
        <f>ROUND(SUMIF(AA849:AA858,"=55574044",O849:O858),2)</f>
        <v>1769114.43</v>
      </c>
      <c r="AC860" s="2">
        <f>ROUND(SUMIF(AA849:AA858,"=55574044",P849:P858),2)</f>
        <v>1704587.49</v>
      </c>
      <c r="AD860" s="2">
        <f>ROUND(SUMIF(AA849:AA858,"=55574044",Q849:Q858),2)</f>
        <v>4098.58</v>
      </c>
      <c r="AE860" s="2">
        <f>ROUND(SUMIF(AA849:AA858,"=55574044",R849:R858),2)</f>
        <v>120.67</v>
      </c>
      <c r="AF860" s="2">
        <f>ROUND(SUMIF(AA849:AA858,"=55574044",S849:S858),2)</f>
        <v>60428.36</v>
      </c>
      <c r="AG860" s="2">
        <f>ROUND(SUMIF(AA849:AA858,"=55574044",T849:T858),2)</f>
        <v>0</v>
      </c>
      <c r="AH860" s="2">
        <f>SUMIF(AA849:AA858,"=55574044",U849:U858)</f>
        <v>286.82744499999995</v>
      </c>
      <c r="AI860" s="2">
        <f>SUMIF(AA849:AA858,"=55574044",V849:V858)</f>
        <v>0</v>
      </c>
      <c r="AJ860" s="2">
        <f>ROUND(SUMIF(AA849:AA858,"=55574044",W849:W858),2)</f>
        <v>0</v>
      </c>
      <c r="AK860" s="2">
        <f>ROUND(SUMIF(AA849:AA858,"=55574044",X849:X858),2)</f>
        <v>42299.85</v>
      </c>
      <c r="AL860" s="2">
        <f>ROUND(SUMIF(AA849:AA858,"=55574044",Y849:Y858),2)</f>
        <v>6042.84</v>
      </c>
      <c r="AM860" s="2"/>
      <c r="AN860" s="2"/>
      <c r="AO860" s="2">
        <f t="shared" ref="AO860:BC860" si="456">ROUND(BX860,2)</f>
        <v>0</v>
      </c>
      <c r="AP860" s="2">
        <f t="shared" si="456"/>
        <v>0</v>
      </c>
      <c r="AQ860" s="2">
        <f t="shared" si="456"/>
        <v>0</v>
      </c>
      <c r="AR860" s="2">
        <f t="shared" si="456"/>
        <v>1817460.98</v>
      </c>
      <c r="AS860" s="2">
        <f t="shared" si="456"/>
        <v>1676480.83</v>
      </c>
      <c r="AT860" s="2">
        <f t="shared" si="456"/>
        <v>0</v>
      </c>
      <c r="AU860" s="2">
        <f t="shared" si="456"/>
        <v>140980.15</v>
      </c>
      <c r="AV860" s="2">
        <f t="shared" si="456"/>
        <v>1704587.49</v>
      </c>
      <c r="AW860" s="2">
        <f t="shared" si="456"/>
        <v>1704587.49</v>
      </c>
      <c r="AX860" s="2">
        <f t="shared" si="456"/>
        <v>0</v>
      </c>
      <c r="AY860" s="2">
        <f t="shared" si="456"/>
        <v>1704587.49</v>
      </c>
      <c r="AZ860" s="2">
        <f t="shared" si="456"/>
        <v>0</v>
      </c>
      <c r="BA860" s="2">
        <f t="shared" si="456"/>
        <v>0</v>
      </c>
      <c r="BB860" s="2">
        <f t="shared" si="456"/>
        <v>0</v>
      </c>
      <c r="BC860" s="2">
        <f t="shared" si="456"/>
        <v>0</v>
      </c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>
        <f>ROUND(SUMIF(AA849:AA858,"=55574044",FQ849:FQ858),2)</f>
        <v>0</v>
      </c>
      <c r="BY860" s="2">
        <f>ROUND(SUMIF(AA849:AA858,"=55574044",FR849:FR858),2)</f>
        <v>0</v>
      </c>
      <c r="BZ860" s="2">
        <f>ROUND(SUMIF(AA849:AA858,"=55574044",GL849:GL858),2)</f>
        <v>0</v>
      </c>
      <c r="CA860" s="2">
        <f>ROUND(SUMIF(AA849:AA858,"=55574044",GM849:GM858),2)</f>
        <v>1817460.98</v>
      </c>
      <c r="CB860" s="2">
        <f>ROUND(SUMIF(AA849:AA858,"=55574044",GN849:GN858),2)</f>
        <v>1676480.83</v>
      </c>
      <c r="CC860" s="2">
        <f>ROUND(SUMIF(AA849:AA858,"=55574044",GO849:GO858),2)</f>
        <v>0</v>
      </c>
      <c r="CD860" s="2">
        <f>ROUND(SUMIF(AA849:AA858,"=55574044",GP849:GP858),2)</f>
        <v>140980.15</v>
      </c>
      <c r="CE860" s="2">
        <f>AC860-BX860</f>
        <v>1704587.49</v>
      </c>
      <c r="CF860" s="2">
        <f>AC860-BY860</f>
        <v>1704587.49</v>
      </c>
      <c r="CG860" s="2">
        <f>BX860-BZ860</f>
        <v>0</v>
      </c>
      <c r="CH860" s="2">
        <f>AC860-BX860-BY860+BZ860</f>
        <v>1704587.49</v>
      </c>
      <c r="CI860" s="2">
        <f>BY860-BZ860</f>
        <v>0</v>
      </c>
      <c r="CJ860" s="2">
        <f>ROUND(SUMIF(AA849:AA858,"=55574044",GX849:GX858),2)</f>
        <v>0</v>
      </c>
      <c r="CK860" s="2">
        <f>ROUND(SUMIF(AA849:AA858,"=55574044",GY849:GY858),2)</f>
        <v>0</v>
      </c>
      <c r="CL860" s="2">
        <f>ROUND(SUMIF(AA849:AA858,"=55574044",GZ849:GZ858),2)</f>
        <v>0</v>
      </c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>
        <v>0</v>
      </c>
    </row>
    <row r="862" spans="1:245" x14ac:dyDescent="0.2">
      <c r="A862" s="4">
        <v>50</v>
      </c>
      <c r="B862" s="4">
        <v>0</v>
      </c>
      <c r="C862" s="4">
        <v>0</v>
      </c>
      <c r="D862" s="4">
        <v>1</v>
      </c>
      <c r="E862" s="4">
        <v>201</v>
      </c>
      <c r="F862" s="4">
        <f>ROUND(Source!O860,O862)</f>
        <v>1769114.43</v>
      </c>
      <c r="G862" s="4" t="s">
        <v>34</v>
      </c>
      <c r="H862" s="4" t="s">
        <v>35</v>
      </c>
      <c r="I862" s="4"/>
      <c r="J862" s="4"/>
      <c r="K862" s="4">
        <v>201</v>
      </c>
      <c r="L862" s="4">
        <v>1</v>
      </c>
      <c r="M862" s="4">
        <v>3</v>
      </c>
      <c r="N862" s="4" t="s">
        <v>3</v>
      </c>
      <c r="O862" s="4">
        <v>2</v>
      </c>
      <c r="P862" s="4"/>
      <c r="Q862" s="4"/>
      <c r="R862" s="4"/>
      <c r="S862" s="4"/>
      <c r="T862" s="4"/>
      <c r="U862" s="4"/>
      <c r="V862" s="4"/>
      <c r="W862" s="4"/>
    </row>
    <row r="863" spans="1:245" x14ac:dyDescent="0.2">
      <c r="A863" s="4">
        <v>50</v>
      </c>
      <c r="B863" s="4">
        <v>0</v>
      </c>
      <c r="C863" s="4">
        <v>0</v>
      </c>
      <c r="D863" s="4">
        <v>1</v>
      </c>
      <c r="E863" s="4">
        <v>202</v>
      </c>
      <c r="F863" s="4">
        <f>ROUND(Source!P860,O863)</f>
        <v>1704587.49</v>
      </c>
      <c r="G863" s="4" t="s">
        <v>36</v>
      </c>
      <c r="H863" s="4" t="s">
        <v>37</v>
      </c>
      <c r="I863" s="4"/>
      <c r="J863" s="4"/>
      <c r="K863" s="4">
        <v>202</v>
      </c>
      <c r="L863" s="4">
        <v>2</v>
      </c>
      <c r="M863" s="4">
        <v>3</v>
      </c>
      <c r="N863" s="4" t="s">
        <v>3</v>
      </c>
      <c r="O863" s="4">
        <v>2</v>
      </c>
      <c r="P863" s="4"/>
      <c r="Q863" s="4"/>
      <c r="R863" s="4"/>
      <c r="S863" s="4"/>
      <c r="T863" s="4"/>
      <c r="U863" s="4"/>
      <c r="V863" s="4"/>
      <c r="W863" s="4"/>
    </row>
    <row r="864" spans="1:245" x14ac:dyDescent="0.2">
      <c r="A864" s="4">
        <v>50</v>
      </c>
      <c r="B864" s="4">
        <v>0</v>
      </c>
      <c r="C864" s="4">
        <v>0</v>
      </c>
      <c r="D864" s="4">
        <v>1</v>
      </c>
      <c r="E864" s="4">
        <v>222</v>
      </c>
      <c r="F864" s="4">
        <f>ROUND(Source!AO860,O864)</f>
        <v>0</v>
      </c>
      <c r="G864" s="4" t="s">
        <v>38</v>
      </c>
      <c r="H864" s="4" t="s">
        <v>39</v>
      </c>
      <c r="I864" s="4"/>
      <c r="J864" s="4"/>
      <c r="K864" s="4">
        <v>222</v>
      </c>
      <c r="L864" s="4">
        <v>3</v>
      </c>
      <c r="M864" s="4">
        <v>3</v>
      </c>
      <c r="N864" s="4" t="s">
        <v>3</v>
      </c>
      <c r="O864" s="4">
        <v>2</v>
      </c>
      <c r="P864" s="4"/>
      <c r="Q864" s="4"/>
      <c r="R864" s="4"/>
      <c r="S864" s="4"/>
      <c r="T864" s="4"/>
      <c r="U864" s="4"/>
      <c r="V864" s="4"/>
      <c r="W864" s="4"/>
    </row>
    <row r="865" spans="1:23" x14ac:dyDescent="0.2">
      <c r="A865" s="4">
        <v>50</v>
      </c>
      <c r="B865" s="4">
        <v>0</v>
      </c>
      <c r="C865" s="4">
        <v>0</v>
      </c>
      <c r="D865" s="4">
        <v>1</v>
      </c>
      <c r="E865" s="4">
        <v>225</v>
      </c>
      <c r="F865" s="4">
        <f>ROUND(Source!AV860,O865)</f>
        <v>1704587.49</v>
      </c>
      <c r="G865" s="4" t="s">
        <v>40</v>
      </c>
      <c r="H865" s="4" t="s">
        <v>41</v>
      </c>
      <c r="I865" s="4"/>
      <c r="J865" s="4"/>
      <c r="K865" s="4">
        <v>225</v>
      </c>
      <c r="L865" s="4">
        <v>4</v>
      </c>
      <c r="M865" s="4">
        <v>3</v>
      </c>
      <c r="N865" s="4" t="s">
        <v>3</v>
      </c>
      <c r="O865" s="4">
        <v>2</v>
      </c>
      <c r="P865" s="4"/>
      <c r="Q865" s="4"/>
      <c r="R865" s="4"/>
      <c r="S865" s="4"/>
      <c r="T865" s="4"/>
      <c r="U865" s="4"/>
      <c r="V865" s="4"/>
      <c r="W865" s="4"/>
    </row>
    <row r="866" spans="1:23" x14ac:dyDescent="0.2">
      <c r="A866" s="4">
        <v>50</v>
      </c>
      <c r="B866" s="4">
        <v>0</v>
      </c>
      <c r="C866" s="4">
        <v>0</v>
      </c>
      <c r="D866" s="4">
        <v>1</v>
      </c>
      <c r="E866" s="4">
        <v>226</v>
      </c>
      <c r="F866" s="4">
        <f>ROUND(Source!AW860,O866)</f>
        <v>1704587.49</v>
      </c>
      <c r="G866" s="4" t="s">
        <v>42</v>
      </c>
      <c r="H866" s="4" t="s">
        <v>43</v>
      </c>
      <c r="I866" s="4"/>
      <c r="J866" s="4"/>
      <c r="K866" s="4">
        <v>226</v>
      </c>
      <c r="L866" s="4">
        <v>5</v>
      </c>
      <c r="M866" s="4">
        <v>3</v>
      </c>
      <c r="N866" s="4" t="s">
        <v>3</v>
      </c>
      <c r="O866" s="4">
        <v>2</v>
      </c>
      <c r="P866" s="4"/>
      <c r="Q866" s="4"/>
      <c r="R866" s="4"/>
      <c r="S866" s="4"/>
      <c r="T866" s="4"/>
      <c r="U866" s="4"/>
      <c r="V866" s="4"/>
      <c r="W866" s="4"/>
    </row>
    <row r="867" spans="1:23" x14ac:dyDescent="0.2">
      <c r="A867" s="4">
        <v>50</v>
      </c>
      <c r="B867" s="4">
        <v>0</v>
      </c>
      <c r="C867" s="4">
        <v>0</v>
      </c>
      <c r="D867" s="4">
        <v>1</v>
      </c>
      <c r="E867" s="4">
        <v>227</v>
      </c>
      <c r="F867" s="4">
        <f>ROUND(Source!AX860,O867)</f>
        <v>0</v>
      </c>
      <c r="G867" s="4" t="s">
        <v>44</v>
      </c>
      <c r="H867" s="4" t="s">
        <v>45</v>
      </c>
      <c r="I867" s="4"/>
      <c r="J867" s="4"/>
      <c r="K867" s="4">
        <v>227</v>
      </c>
      <c r="L867" s="4">
        <v>6</v>
      </c>
      <c r="M867" s="4">
        <v>3</v>
      </c>
      <c r="N867" s="4" t="s">
        <v>3</v>
      </c>
      <c r="O867" s="4">
        <v>2</v>
      </c>
      <c r="P867" s="4"/>
      <c r="Q867" s="4"/>
      <c r="R867" s="4"/>
      <c r="S867" s="4"/>
      <c r="T867" s="4"/>
      <c r="U867" s="4"/>
      <c r="V867" s="4"/>
      <c r="W867" s="4"/>
    </row>
    <row r="868" spans="1:23" x14ac:dyDescent="0.2">
      <c r="A868" s="4">
        <v>50</v>
      </c>
      <c r="B868" s="4">
        <v>0</v>
      </c>
      <c r="C868" s="4">
        <v>0</v>
      </c>
      <c r="D868" s="4">
        <v>1</v>
      </c>
      <c r="E868" s="4">
        <v>228</v>
      </c>
      <c r="F868" s="4">
        <f>ROUND(Source!AY860,O868)</f>
        <v>1704587.49</v>
      </c>
      <c r="G868" s="4" t="s">
        <v>46</v>
      </c>
      <c r="H868" s="4" t="s">
        <v>47</v>
      </c>
      <c r="I868" s="4"/>
      <c r="J868" s="4"/>
      <c r="K868" s="4">
        <v>228</v>
      </c>
      <c r="L868" s="4">
        <v>7</v>
      </c>
      <c r="M868" s="4">
        <v>3</v>
      </c>
      <c r="N868" s="4" t="s">
        <v>3</v>
      </c>
      <c r="O868" s="4">
        <v>2</v>
      </c>
      <c r="P868" s="4"/>
      <c r="Q868" s="4"/>
      <c r="R868" s="4"/>
      <c r="S868" s="4"/>
      <c r="T868" s="4"/>
      <c r="U868" s="4"/>
      <c r="V868" s="4"/>
      <c r="W868" s="4"/>
    </row>
    <row r="869" spans="1:23" x14ac:dyDescent="0.2">
      <c r="A869" s="4">
        <v>50</v>
      </c>
      <c r="B869" s="4">
        <v>0</v>
      </c>
      <c r="C869" s="4">
        <v>0</v>
      </c>
      <c r="D869" s="4">
        <v>1</v>
      </c>
      <c r="E869" s="4">
        <v>216</v>
      </c>
      <c r="F869" s="4">
        <f>ROUND(Source!AP860,O869)</f>
        <v>0</v>
      </c>
      <c r="G869" s="4" t="s">
        <v>48</v>
      </c>
      <c r="H869" s="4" t="s">
        <v>49</v>
      </c>
      <c r="I869" s="4"/>
      <c r="J869" s="4"/>
      <c r="K869" s="4">
        <v>216</v>
      </c>
      <c r="L869" s="4">
        <v>8</v>
      </c>
      <c r="M869" s="4">
        <v>3</v>
      </c>
      <c r="N869" s="4" t="s">
        <v>3</v>
      </c>
      <c r="O869" s="4">
        <v>2</v>
      </c>
      <c r="P869" s="4"/>
      <c r="Q869" s="4"/>
      <c r="R869" s="4"/>
      <c r="S869" s="4"/>
      <c r="T869" s="4"/>
      <c r="U869" s="4"/>
      <c r="V869" s="4"/>
      <c r="W869" s="4"/>
    </row>
    <row r="870" spans="1:23" x14ac:dyDescent="0.2">
      <c r="A870" s="4">
        <v>50</v>
      </c>
      <c r="B870" s="4">
        <v>0</v>
      </c>
      <c r="C870" s="4">
        <v>0</v>
      </c>
      <c r="D870" s="4">
        <v>1</v>
      </c>
      <c r="E870" s="4">
        <v>223</v>
      </c>
      <c r="F870" s="4">
        <f>ROUND(Source!AQ860,O870)</f>
        <v>0</v>
      </c>
      <c r="G870" s="4" t="s">
        <v>50</v>
      </c>
      <c r="H870" s="4" t="s">
        <v>51</v>
      </c>
      <c r="I870" s="4"/>
      <c r="J870" s="4"/>
      <c r="K870" s="4">
        <v>223</v>
      </c>
      <c r="L870" s="4">
        <v>9</v>
      </c>
      <c r="M870" s="4">
        <v>3</v>
      </c>
      <c r="N870" s="4" t="s">
        <v>3</v>
      </c>
      <c r="O870" s="4">
        <v>2</v>
      </c>
      <c r="P870" s="4"/>
      <c r="Q870" s="4"/>
      <c r="R870" s="4"/>
      <c r="S870" s="4"/>
      <c r="T870" s="4"/>
      <c r="U870" s="4"/>
      <c r="V870" s="4"/>
      <c r="W870" s="4"/>
    </row>
    <row r="871" spans="1:23" x14ac:dyDescent="0.2">
      <c r="A871" s="4">
        <v>50</v>
      </c>
      <c r="B871" s="4">
        <v>0</v>
      </c>
      <c r="C871" s="4">
        <v>0</v>
      </c>
      <c r="D871" s="4">
        <v>1</v>
      </c>
      <c r="E871" s="4">
        <v>229</v>
      </c>
      <c r="F871" s="4">
        <f>ROUND(Source!AZ860,O871)</f>
        <v>0</v>
      </c>
      <c r="G871" s="4" t="s">
        <v>52</v>
      </c>
      <c r="H871" s="4" t="s">
        <v>53</v>
      </c>
      <c r="I871" s="4"/>
      <c r="J871" s="4"/>
      <c r="K871" s="4">
        <v>229</v>
      </c>
      <c r="L871" s="4">
        <v>10</v>
      </c>
      <c r="M871" s="4">
        <v>3</v>
      </c>
      <c r="N871" s="4" t="s">
        <v>3</v>
      </c>
      <c r="O871" s="4">
        <v>2</v>
      </c>
      <c r="P871" s="4"/>
      <c r="Q871" s="4"/>
      <c r="R871" s="4"/>
      <c r="S871" s="4"/>
      <c r="T871" s="4"/>
      <c r="U871" s="4"/>
      <c r="V871" s="4"/>
      <c r="W871" s="4"/>
    </row>
    <row r="872" spans="1:23" x14ac:dyDescent="0.2">
      <c r="A872" s="4">
        <v>50</v>
      </c>
      <c r="B872" s="4">
        <v>0</v>
      </c>
      <c r="C872" s="4">
        <v>0</v>
      </c>
      <c r="D872" s="4">
        <v>1</v>
      </c>
      <c r="E872" s="4">
        <v>203</v>
      </c>
      <c r="F872" s="4">
        <f>ROUND(Source!Q860,O872)</f>
        <v>4098.58</v>
      </c>
      <c r="G872" s="4" t="s">
        <v>54</v>
      </c>
      <c r="H872" s="4" t="s">
        <v>55</v>
      </c>
      <c r="I872" s="4"/>
      <c r="J872" s="4"/>
      <c r="K872" s="4">
        <v>203</v>
      </c>
      <c r="L872" s="4">
        <v>11</v>
      </c>
      <c r="M872" s="4">
        <v>3</v>
      </c>
      <c r="N872" s="4" t="s">
        <v>3</v>
      </c>
      <c r="O872" s="4">
        <v>2</v>
      </c>
      <c r="P872" s="4"/>
      <c r="Q872" s="4"/>
      <c r="R872" s="4"/>
      <c r="S872" s="4"/>
      <c r="T872" s="4"/>
      <c r="U872" s="4"/>
      <c r="V872" s="4"/>
      <c r="W872" s="4"/>
    </row>
    <row r="873" spans="1:23" x14ac:dyDescent="0.2">
      <c r="A873" s="4">
        <v>50</v>
      </c>
      <c r="B873" s="4">
        <v>0</v>
      </c>
      <c r="C873" s="4">
        <v>0</v>
      </c>
      <c r="D873" s="4">
        <v>1</v>
      </c>
      <c r="E873" s="4">
        <v>231</v>
      </c>
      <c r="F873" s="4">
        <f>ROUND(Source!BB860,O873)</f>
        <v>0</v>
      </c>
      <c r="G873" s="4" t="s">
        <v>56</v>
      </c>
      <c r="H873" s="4" t="s">
        <v>57</v>
      </c>
      <c r="I873" s="4"/>
      <c r="J873" s="4"/>
      <c r="K873" s="4">
        <v>231</v>
      </c>
      <c r="L873" s="4">
        <v>12</v>
      </c>
      <c r="M873" s="4">
        <v>3</v>
      </c>
      <c r="N873" s="4" t="s">
        <v>3</v>
      </c>
      <c r="O873" s="4">
        <v>2</v>
      </c>
      <c r="P873" s="4"/>
      <c r="Q873" s="4"/>
      <c r="R873" s="4"/>
      <c r="S873" s="4"/>
      <c r="T873" s="4"/>
      <c r="U873" s="4"/>
      <c r="V873" s="4"/>
      <c r="W873" s="4"/>
    </row>
    <row r="874" spans="1:23" x14ac:dyDescent="0.2">
      <c r="A874" s="4">
        <v>50</v>
      </c>
      <c r="B874" s="4">
        <v>0</v>
      </c>
      <c r="C874" s="4">
        <v>0</v>
      </c>
      <c r="D874" s="4">
        <v>1</v>
      </c>
      <c r="E874" s="4">
        <v>204</v>
      </c>
      <c r="F874" s="4">
        <f>ROUND(Source!R860,O874)</f>
        <v>120.67</v>
      </c>
      <c r="G874" s="4" t="s">
        <v>58</v>
      </c>
      <c r="H874" s="4" t="s">
        <v>59</v>
      </c>
      <c r="I874" s="4"/>
      <c r="J874" s="4"/>
      <c r="K874" s="4">
        <v>204</v>
      </c>
      <c r="L874" s="4">
        <v>13</v>
      </c>
      <c r="M874" s="4">
        <v>3</v>
      </c>
      <c r="N874" s="4" t="s">
        <v>3</v>
      </c>
      <c r="O874" s="4">
        <v>2</v>
      </c>
      <c r="P874" s="4"/>
      <c r="Q874" s="4"/>
      <c r="R874" s="4"/>
      <c r="S874" s="4"/>
      <c r="T874" s="4"/>
      <c r="U874" s="4"/>
      <c r="V874" s="4"/>
      <c r="W874" s="4"/>
    </row>
    <row r="875" spans="1:23" x14ac:dyDescent="0.2">
      <c r="A875" s="4">
        <v>50</v>
      </c>
      <c r="B875" s="4">
        <v>0</v>
      </c>
      <c r="C875" s="4">
        <v>0</v>
      </c>
      <c r="D875" s="4">
        <v>1</v>
      </c>
      <c r="E875" s="4">
        <v>205</v>
      </c>
      <c r="F875" s="4">
        <f>ROUND(Source!S860,O875)</f>
        <v>60428.36</v>
      </c>
      <c r="G875" s="4" t="s">
        <v>60</v>
      </c>
      <c r="H875" s="4" t="s">
        <v>61</v>
      </c>
      <c r="I875" s="4"/>
      <c r="J875" s="4"/>
      <c r="K875" s="4">
        <v>205</v>
      </c>
      <c r="L875" s="4">
        <v>14</v>
      </c>
      <c r="M875" s="4">
        <v>3</v>
      </c>
      <c r="N875" s="4" t="s">
        <v>3</v>
      </c>
      <c r="O875" s="4">
        <v>2</v>
      </c>
      <c r="P875" s="4"/>
      <c r="Q875" s="4"/>
      <c r="R875" s="4"/>
      <c r="S875" s="4"/>
      <c r="T875" s="4"/>
      <c r="U875" s="4"/>
      <c r="V875" s="4"/>
      <c r="W875" s="4"/>
    </row>
    <row r="876" spans="1:23" x14ac:dyDescent="0.2">
      <c r="A876" s="4">
        <v>50</v>
      </c>
      <c r="B876" s="4">
        <v>0</v>
      </c>
      <c r="C876" s="4">
        <v>0</v>
      </c>
      <c r="D876" s="4">
        <v>1</v>
      </c>
      <c r="E876" s="4">
        <v>232</v>
      </c>
      <c r="F876" s="4">
        <f>ROUND(Source!BC860,O876)</f>
        <v>0</v>
      </c>
      <c r="G876" s="4" t="s">
        <v>62</v>
      </c>
      <c r="H876" s="4" t="s">
        <v>63</v>
      </c>
      <c r="I876" s="4"/>
      <c r="J876" s="4"/>
      <c r="K876" s="4">
        <v>232</v>
      </c>
      <c r="L876" s="4">
        <v>15</v>
      </c>
      <c r="M876" s="4">
        <v>3</v>
      </c>
      <c r="N876" s="4" t="s">
        <v>3</v>
      </c>
      <c r="O876" s="4">
        <v>2</v>
      </c>
      <c r="P876" s="4"/>
      <c r="Q876" s="4"/>
      <c r="R876" s="4"/>
      <c r="S876" s="4"/>
      <c r="T876" s="4"/>
      <c r="U876" s="4"/>
      <c r="V876" s="4"/>
      <c r="W876" s="4"/>
    </row>
    <row r="877" spans="1:23" x14ac:dyDescent="0.2">
      <c r="A877" s="4">
        <v>50</v>
      </c>
      <c r="B877" s="4">
        <v>0</v>
      </c>
      <c r="C877" s="4">
        <v>0</v>
      </c>
      <c r="D877" s="4">
        <v>1</v>
      </c>
      <c r="E877" s="4">
        <v>214</v>
      </c>
      <c r="F877" s="4">
        <f>ROUND(Source!AS860,O877)</f>
        <v>1676480.83</v>
      </c>
      <c r="G877" s="4" t="s">
        <v>64</v>
      </c>
      <c r="H877" s="4" t="s">
        <v>65</v>
      </c>
      <c r="I877" s="4"/>
      <c r="J877" s="4"/>
      <c r="K877" s="4">
        <v>214</v>
      </c>
      <c r="L877" s="4">
        <v>16</v>
      </c>
      <c r="M877" s="4">
        <v>3</v>
      </c>
      <c r="N877" s="4" t="s">
        <v>3</v>
      </c>
      <c r="O877" s="4">
        <v>2</v>
      </c>
      <c r="P877" s="4"/>
      <c r="Q877" s="4"/>
      <c r="R877" s="4"/>
      <c r="S877" s="4"/>
      <c r="T877" s="4"/>
      <c r="U877" s="4"/>
      <c r="V877" s="4"/>
      <c r="W877" s="4"/>
    </row>
    <row r="878" spans="1:23" x14ac:dyDescent="0.2">
      <c r="A878" s="4">
        <v>50</v>
      </c>
      <c r="B878" s="4">
        <v>0</v>
      </c>
      <c r="C878" s="4">
        <v>0</v>
      </c>
      <c r="D878" s="4">
        <v>1</v>
      </c>
      <c r="E878" s="4">
        <v>215</v>
      </c>
      <c r="F878" s="4">
        <f>ROUND(Source!AT860,O878)</f>
        <v>0</v>
      </c>
      <c r="G878" s="4" t="s">
        <v>66</v>
      </c>
      <c r="H878" s="4" t="s">
        <v>67</v>
      </c>
      <c r="I878" s="4"/>
      <c r="J878" s="4"/>
      <c r="K878" s="4">
        <v>215</v>
      </c>
      <c r="L878" s="4">
        <v>17</v>
      </c>
      <c r="M878" s="4">
        <v>3</v>
      </c>
      <c r="N878" s="4" t="s">
        <v>3</v>
      </c>
      <c r="O878" s="4">
        <v>2</v>
      </c>
      <c r="P878" s="4"/>
      <c r="Q878" s="4"/>
      <c r="R878" s="4"/>
      <c r="S878" s="4"/>
      <c r="T878" s="4"/>
      <c r="U878" s="4"/>
      <c r="V878" s="4"/>
      <c r="W878" s="4"/>
    </row>
    <row r="879" spans="1:23" x14ac:dyDescent="0.2">
      <c r="A879" s="4">
        <v>50</v>
      </c>
      <c r="B879" s="4">
        <v>0</v>
      </c>
      <c r="C879" s="4">
        <v>0</v>
      </c>
      <c r="D879" s="4">
        <v>1</v>
      </c>
      <c r="E879" s="4">
        <v>217</v>
      </c>
      <c r="F879" s="4">
        <f>ROUND(Source!AU860,O879)</f>
        <v>140980.15</v>
      </c>
      <c r="G879" s="4" t="s">
        <v>68</v>
      </c>
      <c r="H879" s="4" t="s">
        <v>69</v>
      </c>
      <c r="I879" s="4"/>
      <c r="J879" s="4"/>
      <c r="K879" s="4">
        <v>217</v>
      </c>
      <c r="L879" s="4">
        <v>18</v>
      </c>
      <c r="M879" s="4">
        <v>3</v>
      </c>
      <c r="N879" s="4" t="s">
        <v>3</v>
      </c>
      <c r="O879" s="4">
        <v>2</v>
      </c>
      <c r="P879" s="4"/>
      <c r="Q879" s="4"/>
      <c r="R879" s="4"/>
      <c r="S879" s="4"/>
      <c r="T879" s="4"/>
      <c r="U879" s="4"/>
      <c r="V879" s="4"/>
      <c r="W879" s="4"/>
    </row>
    <row r="880" spans="1:23" x14ac:dyDescent="0.2">
      <c r="A880" s="4">
        <v>50</v>
      </c>
      <c r="B880" s="4">
        <v>0</v>
      </c>
      <c r="C880" s="4">
        <v>0</v>
      </c>
      <c r="D880" s="4">
        <v>1</v>
      </c>
      <c r="E880" s="4">
        <v>230</v>
      </c>
      <c r="F880" s="4">
        <f>ROUND(Source!BA860,O880)</f>
        <v>0</v>
      </c>
      <c r="G880" s="4" t="s">
        <v>70</v>
      </c>
      <c r="H880" s="4" t="s">
        <v>71</v>
      </c>
      <c r="I880" s="4"/>
      <c r="J880" s="4"/>
      <c r="K880" s="4">
        <v>230</v>
      </c>
      <c r="L880" s="4">
        <v>19</v>
      </c>
      <c r="M880" s="4">
        <v>3</v>
      </c>
      <c r="N880" s="4" t="s">
        <v>3</v>
      </c>
      <c r="O880" s="4">
        <v>2</v>
      </c>
      <c r="P880" s="4"/>
      <c r="Q880" s="4"/>
      <c r="R880" s="4"/>
      <c r="S880" s="4"/>
      <c r="T880" s="4"/>
      <c r="U880" s="4"/>
      <c r="V880" s="4"/>
      <c r="W880" s="4"/>
    </row>
    <row r="881" spans="1:245" x14ac:dyDescent="0.2">
      <c r="A881" s="4">
        <v>50</v>
      </c>
      <c r="B881" s="4">
        <v>0</v>
      </c>
      <c r="C881" s="4">
        <v>0</v>
      </c>
      <c r="D881" s="4">
        <v>1</v>
      </c>
      <c r="E881" s="4">
        <v>206</v>
      </c>
      <c r="F881" s="4">
        <f>ROUND(Source!T860,O881)</f>
        <v>0</v>
      </c>
      <c r="G881" s="4" t="s">
        <v>72</v>
      </c>
      <c r="H881" s="4" t="s">
        <v>73</v>
      </c>
      <c r="I881" s="4"/>
      <c r="J881" s="4"/>
      <c r="K881" s="4">
        <v>206</v>
      </c>
      <c r="L881" s="4">
        <v>20</v>
      </c>
      <c r="M881" s="4">
        <v>3</v>
      </c>
      <c r="N881" s="4" t="s">
        <v>3</v>
      </c>
      <c r="O881" s="4">
        <v>2</v>
      </c>
      <c r="P881" s="4"/>
      <c r="Q881" s="4"/>
      <c r="R881" s="4"/>
      <c r="S881" s="4"/>
      <c r="T881" s="4"/>
      <c r="U881" s="4"/>
      <c r="V881" s="4"/>
      <c r="W881" s="4"/>
    </row>
    <row r="882" spans="1:245" x14ac:dyDescent="0.2">
      <c r="A882" s="4">
        <v>50</v>
      </c>
      <c r="B882" s="4">
        <v>0</v>
      </c>
      <c r="C882" s="4">
        <v>0</v>
      </c>
      <c r="D882" s="4">
        <v>1</v>
      </c>
      <c r="E882" s="4">
        <v>207</v>
      </c>
      <c r="F882" s="4">
        <f>Source!U860</f>
        <v>286.82744499999995</v>
      </c>
      <c r="G882" s="4" t="s">
        <v>74</v>
      </c>
      <c r="H882" s="4" t="s">
        <v>75</v>
      </c>
      <c r="I882" s="4"/>
      <c r="J882" s="4"/>
      <c r="K882" s="4">
        <v>207</v>
      </c>
      <c r="L882" s="4">
        <v>21</v>
      </c>
      <c r="M882" s="4">
        <v>3</v>
      </c>
      <c r="N882" s="4" t="s">
        <v>3</v>
      </c>
      <c r="O882" s="4">
        <v>-1</v>
      </c>
      <c r="P882" s="4"/>
      <c r="Q882" s="4"/>
      <c r="R882" s="4"/>
      <c r="S882" s="4"/>
      <c r="T882" s="4"/>
      <c r="U882" s="4"/>
      <c r="V882" s="4"/>
      <c r="W882" s="4"/>
    </row>
    <row r="883" spans="1:245" x14ac:dyDescent="0.2">
      <c r="A883" s="4">
        <v>50</v>
      </c>
      <c r="B883" s="4">
        <v>0</v>
      </c>
      <c r="C883" s="4">
        <v>0</v>
      </c>
      <c r="D883" s="4">
        <v>1</v>
      </c>
      <c r="E883" s="4">
        <v>208</v>
      </c>
      <c r="F883" s="4">
        <f>Source!V860</f>
        <v>0</v>
      </c>
      <c r="G883" s="4" t="s">
        <v>76</v>
      </c>
      <c r="H883" s="4" t="s">
        <v>77</v>
      </c>
      <c r="I883" s="4"/>
      <c r="J883" s="4"/>
      <c r="K883" s="4">
        <v>208</v>
      </c>
      <c r="L883" s="4">
        <v>22</v>
      </c>
      <c r="M883" s="4">
        <v>3</v>
      </c>
      <c r="N883" s="4" t="s">
        <v>3</v>
      </c>
      <c r="O883" s="4">
        <v>-1</v>
      </c>
      <c r="P883" s="4"/>
      <c r="Q883" s="4"/>
      <c r="R883" s="4"/>
      <c r="S883" s="4"/>
      <c r="T883" s="4"/>
      <c r="U883" s="4"/>
      <c r="V883" s="4"/>
      <c r="W883" s="4"/>
    </row>
    <row r="884" spans="1:245" x14ac:dyDescent="0.2">
      <c r="A884" s="4">
        <v>50</v>
      </c>
      <c r="B884" s="4">
        <v>0</v>
      </c>
      <c r="C884" s="4">
        <v>0</v>
      </c>
      <c r="D884" s="4">
        <v>1</v>
      </c>
      <c r="E884" s="4">
        <v>209</v>
      </c>
      <c r="F884" s="4">
        <f>ROUND(Source!W860,O884)</f>
        <v>0</v>
      </c>
      <c r="G884" s="4" t="s">
        <v>78</v>
      </c>
      <c r="H884" s="4" t="s">
        <v>79</v>
      </c>
      <c r="I884" s="4"/>
      <c r="J884" s="4"/>
      <c r="K884" s="4">
        <v>209</v>
      </c>
      <c r="L884" s="4">
        <v>23</v>
      </c>
      <c r="M884" s="4">
        <v>3</v>
      </c>
      <c r="N884" s="4" t="s">
        <v>3</v>
      </c>
      <c r="O884" s="4">
        <v>2</v>
      </c>
      <c r="P884" s="4"/>
      <c r="Q884" s="4"/>
      <c r="R884" s="4"/>
      <c r="S884" s="4"/>
      <c r="T884" s="4"/>
      <c r="U884" s="4"/>
      <c r="V884" s="4"/>
      <c r="W884" s="4"/>
    </row>
    <row r="885" spans="1:245" x14ac:dyDescent="0.2">
      <c r="A885" s="4">
        <v>50</v>
      </c>
      <c r="B885" s="4">
        <v>0</v>
      </c>
      <c r="C885" s="4">
        <v>0</v>
      </c>
      <c r="D885" s="4">
        <v>1</v>
      </c>
      <c r="E885" s="4">
        <v>210</v>
      </c>
      <c r="F885" s="4">
        <f>ROUND(Source!X860,O885)</f>
        <v>42299.85</v>
      </c>
      <c r="G885" s="4" t="s">
        <v>80</v>
      </c>
      <c r="H885" s="4" t="s">
        <v>81</v>
      </c>
      <c r="I885" s="4"/>
      <c r="J885" s="4"/>
      <c r="K885" s="4">
        <v>210</v>
      </c>
      <c r="L885" s="4">
        <v>24</v>
      </c>
      <c r="M885" s="4">
        <v>3</v>
      </c>
      <c r="N885" s="4" t="s">
        <v>3</v>
      </c>
      <c r="O885" s="4">
        <v>2</v>
      </c>
      <c r="P885" s="4"/>
      <c r="Q885" s="4"/>
      <c r="R885" s="4"/>
      <c r="S885" s="4"/>
      <c r="T885" s="4"/>
      <c r="U885" s="4"/>
      <c r="V885" s="4"/>
      <c r="W885" s="4"/>
    </row>
    <row r="886" spans="1:245" x14ac:dyDescent="0.2">
      <c r="A886" s="4">
        <v>50</v>
      </c>
      <c r="B886" s="4">
        <v>0</v>
      </c>
      <c r="C886" s="4">
        <v>0</v>
      </c>
      <c r="D886" s="4">
        <v>1</v>
      </c>
      <c r="E886" s="4">
        <v>211</v>
      </c>
      <c r="F886" s="4">
        <f>ROUND(Source!Y860,O886)</f>
        <v>6042.84</v>
      </c>
      <c r="G886" s="4" t="s">
        <v>82</v>
      </c>
      <c r="H886" s="4" t="s">
        <v>83</v>
      </c>
      <c r="I886" s="4"/>
      <c r="J886" s="4"/>
      <c r="K886" s="4">
        <v>211</v>
      </c>
      <c r="L886" s="4">
        <v>25</v>
      </c>
      <c r="M886" s="4">
        <v>3</v>
      </c>
      <c r="N886" s="4" t="s">
        <v>3</v>
      </c>
      <c r="O886" s="4">
        <v>2</v>
      </c>
      <c r="P886" s="4"/>
      <c r="Q886" s="4"/>
      <c r="R886" s="4"/>
      <c r="S886" s="4"/>
      <c r="T886" s="4"/>
      <c r="U886" s="4"/>
      <c r="V886" s="4"/>
      <c r="W886" s="4"/>
    </row>
    <row r="887" spans="1:245" x14ac:dyDescent="0.2">
      <c r="A887" s="4">
        <v>50</v>
      </c>
      <c r="B887" s="4">
        <v>0</v>
      </c>
      <c r="C887" s="4">
        <v>0</v>
      </c>
      <c r="D887" s="4">
        <v>1</v>
      </c>
      <c r="E887" s="4">
        <v>224</v>
      </c>
      <c r="F887" s="4">
        <f>ROUND(Source!AR860,O887)</f>
        <v>1817460.98</v>
      </c>
      <c r="G887" s="4" t="s">
        <v>84</v>
      </c>
      <c r="H887" s="4" t="s">
        <v>85</v>
      </c>
      <c r="I887" s="4"/>
      <c r="J887" s="4"/>
      <c r="K887" s="4">
        <v>224</v>
      </c>
      <c r="L887" s="4">
        <v>26</v>
      </c>
      <c r="M887" s="4">
        <v>3</v>
      </c>
      <c r="N887" s="4" t="s">
        <v>3</v>
      </c>
      <c r="O887" s="4">
        <v>2</v>
      </c>
      <c r="P887" s="4"/>
      <c r="Q887" s="4"/>
      <c r="R887" s="4"/>
      <c r="S887" s="4"/>
      <c r="T887" s="4"/>
      <c r="U887" s="4"/>
      <c r="V887" s="4"/>
      <c r="W887" s="4"/>
    </row>
    <row r="888" spans="1:245" x14ac:dyDescent="0.2">
      <c r="A888" s="4">
        <v>50</v>
      </c>
      <c r="B888" s="4">
        <v>1</v>
      </c>
      <c r="C888" s="4">
        <v>0</v>
      </c>
      <c r="D888" s="4">
        <v>2</v>
      </c>
      <c r="E888" s="4">
        <v>0</v>
      </c>
      <c r="F888" s="4">
        <f>ROUND(F887*0.2,O888)</f>
        <v>363492.2</v>
      </c>
      <c r="G888" s="4" t="s">
        <v>86</v>
      </c>
      <c r="H888" s="4" t="s">
        <v>87</v>
      </c>
      <c r="I888" s="4"/>
      <c r="J888" s="4"/>
      <c r="K888" s="4">
        <v>212</v>
      </c>
      <c r="L888" s="4">
        <v>27</v>
      </c>
      <c r="M888" s="4">
        <v>0</v>
      </c>
      <c r="N888" s="4" t="s">
        <v>3</v>
      </c>
      <c r="O888" s="4">
        <v>2</v>
      </c>
      <c r="P888" s="4"/>
      <c r="Q888" s="4"/>
      <c r="R888" s="4"/>
      <c r="S888" s="4"/>
      <c r="T888" s="4"/>
      <c r="U888" s="4"/>
      <c r="V888" s="4"/>
      <c r="W888" s="4"/>
    </row>
    <row r="889" spans="1:245" x14ac:dyDescent="0.2">
      <c r="A889" s="4">
        <v>50</v>
      </c>
      <c r="B889" s="4">
        <v>1</v>
      </c>
      <c r="C889" s="4">
        <v>0</v>
      </c>
      <c r="D889" s="4">
        <v>2</v>
      </c>
      <c r="E889" s="4">
        <v>0</v>
      </c>
      <c r="F889" s="4">
        <f>ROUND(F888+F887,O889)</f>
        <v>2180953.1800000002</v>
      </c>
      <c r="G889" s="4" t="s">
        <v>88</v>
      </c>
      <c r="H889" s="4" t="s">
        <v>88</v>
      </c>
      <c r="I889" s="4"/>
      <c r="J889" s="4"/>
      <c r="K889" s="4">
        <v>212</v>
      </c>
      <c r="L889" s="4">
        <v>28</v>
      </c>
      <c r="M889" s="4">
        <v>0</v>
      </c>
      <c r="N889" s="4" t="s">
        <v>3</v>
      </c>
      <c r="O889" s="4">
        <v>2</v>
      </c>
      <c r="P889" s="4"/>
      <c r="Q889" s="4"/>
      <c r="R889" s="4"/>
      <c r="S889" s="4"/>
      <c r="T889" s="4"/>
      <c r="U889" s="4"/>
      <c r="V889" s="4"/>
      <c r="W889" s="4"/>
    </row>
    <row r="891" spans="1:245" x14ac:dyDescent="0.2">
      <c r="A891" s="1">
        <v>4</v>
      </c>
      <c r="B891" s="1">
        <v>1</v>
      </c>
      <c r="C891" s="1"/>
      <c r="D891" s="1">
        <f>ROW(A912)</f>
        <v>912</v>
      </c>
      <c r="E891" s="1"/>
      <c r="F891" s="1" t="s">
        <v>12</v>
      </c>
      <c r="G891" s="1" t="s">
        <v>223</v>
      </c>
      <c r="H891" s="1" t="s">
        <v>3</v>
      </c>
      <c r="I891" s="1">
        <v>0</v>
      </c>
      <c r="J891" s="1"/>
      <c r="K891" s="1">
        <v>0</v>
      </c>
      <c r="L891" s="1"/>
      <c r="M891" s="1"/>
      <c r="N891" s="1"/>
      <c r="O891" s="1"/>
      <c r="P891" s="1"/>
      <c r="Q891" s="1"/>
      <c r="R891" s="1"/>
      <c r="S891" s="1"/>
      <c r="T891" s="1"/>
      <c r="U891" s="1" t="s">
        <v>3</v>
      </c>
      <c r="V891" s="1">
        <v>0</v>
      </c>
      <c r="W891" s="1"/>
      <c r="X891" s="1"/>
      <c r="Y891" s="1"/>
      <c r="Z891" s="1"/>
      <c r="AA891" s="1"/>
      <c r="AB891" s="1" t="s">
        <v>3</v>
      </c>
      <c r="AC891" s="1" t="s">
        <v>3</v>
      </c>
      <c r="AD891" s="1" t="s">
        <v>3</v>
      </c>
      <c r="AE891" s="1" t="s">
        <v>3</v>
      </c>
      <c r="AF891" s="1" t="s">
        <v>3</v>
      </c>
      <c r="AG891" s="1" t="s">
        <v>3</v>
      </c>
      <c r="AH891" s="1"/>
      <c r="AI891" s="1"/>
      <c r="AJ891" s="1"/>
      <c r="AK891" s="1"/>
      <c r="AL891" s="1"/>
      <c r="AM891" s="1"/>
      <c r="AN891" s="1"/>
      <c r="AO891" s="1"/>
      <c r="AP891" s="1" t="s">
        <v>3</v>
      </c>
      <c r="AQ891" s="1" t="s">
        <v>3</v>
      </c>
      <c r="AR891" s="1" t="s">
        <v>3</v>
      </c>
      <c r="AS891" s="1"/>
      <c r="AT891" s="1"/>
      <c r="AU891" s="1"/>
      <c r="AV891" s="1"/>
      <c r="AW891" s="1"/>
      <c r="AX891" s="1"/>
      <c r="AY891" s="1"/>
      <c r="AZ891" s="1" t="s">
        <v>3</v>
      </c>
      <c r="BA891" s="1"/>
      <c r="BB891" s="1" t="s">
        <v>3</v>
      </c>
      <c r="BC891" s="1" t="s">
        <v>3</v>
      </c>
      <c r="BD891" s="1" t="s">
        <v>3</v>
      </c>
      <c r="BE891" s="1" t="s">
        <v>3</v>
      </c>
      <c r="BF891" s="1" t="s">
        <v>3</v>
      </c>
      <c r="BG891" s="1" t="s">
        <v>3</v>
      </c>
      <c r="BH891" s="1" t="s">
        <v>3</v>
      </c>
      <c r="BI891" s="1" t="s">
        <v>3</v>
      </c>
      <c r="BJ891" s="1" t="s">
        <v>3</v>
      </c>
      <c r="BK891" s="1" t="s">
        <v>3</v>
      </c>
      <c r="BL891" s="1" t="s">
        <v>3</v>
      </c>
      <c r="BM891" s="1" t="s">
        <v>3</v>
      </c>
      <c r="BN891" s="1" t="s">
        <v>3</v>
      </c>
      <c r="BO891" s="1" t="s">
        <v>3</v>
      </c>
      <c r="BP891" s="1" t="s">
        <v>3</v>
      </c>
      <c r="BQ891" s="1"/>
      <c r="BR891" s="1"/>
      <c r="BS891" s="1"/>
      <c r="BT891" s="1"/>
      <c r="BU891" s="1"/>
      <c r="BV891" s="1"/>
      <c r="BW891" s="1"/>
      <c r="BX891" s="1">
        <v>0</v>
      </c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>
        <v>0</v>
      </c>
    </row>
    <row r="893" spans="1:245" x14ac:dyDescent="0.2">
      <c r="A893" s="2">
        <v>52</v>
      </c>
      <c r="B893" s="2">
        <f t="shared" ref="B893:G893" si="457">B912</f>
        <v>1</v>
      </c>
      <c r="C893" s="2">
        <f t="shared" si="457"/>
        <v>4</v>
      </c>
      <c r="D893" s="2">
        <f t="shared" si="457"/>
        <v>891</v>
      </c>
      <c r="E893" s="2">
        <f t="shared" si="457"/>
        <v>0</v>
      </c>
      <c r="F893" s="2" t="str">
        <f t="shared" si="457"/>
        <v>Новый раздел</v>
      </c>
      <c r="G893" s="2" t="str">
        <f t="shared" si="457"/>
        <v>Установка МАФ</v>
      </c>
      <c r="H893" s="2"/>
      <c r="I893" s="2"/>
      <c r="J893" s="2"/>
      <c r="K893" s="2"/>
      <c r="L893" s="2"/>
      <c r="M893" s="2"/>
      <c r="N893" s="2"/>
      <c r="O893" s="2">
        <f t="shared" ref="O893:AT893" si="458">O912</f>
        <v>486474.38</v>
      </c>
      <c r="P893" s="2">
        <f t="shared" si="458"/>
        <v>483307.76</v>
      </c>
      <c r="Q893" s="2">
        <f t="shared" si="458"/>
        <v>0</v>
      </c>
      <c r="R893" s="2">
        <f t="shared" si="458"/>
        <v>0</v>
      </c>
      <c r="S893" s="2">
        <f t="shared" si="458"/>
        <v>3166.62</v>
      </c>
      <c r="T893" s="2">
        <f t="shared" si="458"/>
        <v>0</v>
      </c>
      <c r="U893" s="2">
        <f t="shared" si="458"/>
        <v>16.794</v>
      </c>
      <c r="V893" s="2">
        <f t="shared" si="458"/>
        <v>0</v>
      </c>
      <c r="W893" s="2">
        <f t="shared" si="458"/>
        <v>0</v>
      </c>
      <c r="X893" s="2">
        <f t="shared" si="458"/>
        <v>2216.63</v>
      </c>
      <c r="Y893" s="2">
        <f t="shared" si="458"/>
        <v>316.66000000000003</v>
      </c>
      <c r="Z893" s="2">
        <f t="shared" si="458"/>
        <v>0</v>
      </c>
      <c r="AA893" s="2">
        <f t="shared" si="458"/>
        <v>0</v>
      </c>
      <c r="AB893" s="2">
        <f t="shared" si="458"/>
        <v>486474.38</v>
      </c>
      <c r="AC893" s="2">
        <f t="shared" si="458"/>
        <v>483307.76</v>
      </c>
      <c r="AD893" s="2">
        <f t="shared" si="458"/>
        <v>0</v>
      </c>
      <c r="AE893" s="2">
        <f t="shared" si="458"/>
        <v>0</v>
      </c>
      <c r="AF893" s="2">
        <f t="shared" si="458"/>
        <v>3166.62</v>
      </c>
      <c r="AG893" s="2">
        <f t="shared" si="458"/>
        <v>0</v>
      </c>
      <c r="AH893" s="2">
        <f t="shared" si="458"/>
        <v>16.794</v>
      </c>
      <c r="AI893" s="2">
        <f t="shared" si="458"/>
        <v>0</v>
      </c>
      <c r="AJ893" s="2">
        <f t="shared" si="458"/>
        <v>0</v>
      </c>
      <c r="AK893" s="2">
        <f t="shared" si="458"/>
        <v>2216.63</v>
      </c>
      <c r="AL893" s="2">
        <f t="shared" si="458"/>
        <v>316.66000000000003</v>
      </c>
      <c r="AM893" s="2">
        <f t="shared" si="458"/>
        <v>0</v>
      </c>
      <c r="AN893" s="2">
        <f t="shared" si="458"/>
        <v>0</v>
      </c>
      <c r="AO893" s="2">
        <f t="shared" si="458"/>
        <v>0</v>
      </c>
      <c r="AP893" s="2">
        <f t="shared" si="458"/>
        <v>0</v>
      </c>
      <c r="AQ893" s="2">
        <f t="shared" si="458"/>
        <v>0</v>
      </c>
      <c r="AR893" s="2">
        <f t="shared" si="458"/>
        <v>489007.67</v>
      </c>
      <c r="AS893" s="2">
        <f t="shared" si="458"/>
        <v>475221.65</v>
      </c>
      <c r="AT893" s="2">
        <f t="shared" si="458"/>
        <v>0</v>
      </c>
      <c r="AU893" s="2">
        <f t="shared" ref="AU893:BZ893" si="459">AU912</f>
        <v>13786.02</v>
      </c>
      <c r="AV893" s="2">
        <f t="shared" si="459"/>
        <v>483307.76</v>
      </c>
      <c r="AW893" s="2">
        <f t="shared" si="459"/>
        <v>483307.76</v>
      </c>
      <c r="AX893" s="2">
        <f t="shared" si="459"/>
        <v>0</v>
      </c>
      <c r="AY893" s="2">
        <f t="shared" si="459"/>
        <v>483307.76</v>
      </c>
      <c r="AZ893" s="2">
        <f t="shared" si="459"/>
        <v>0</v>
      </c>
      <c r="BA893" s="2">
        <f t="shared" si="459"/>
        <v>0</v>
      </c>
      <c r="BB893" s="2">
        <f t="shared" si="459"/>
        <v>0</v>
      </c>
      <c r="BC893" s="2">
        <f t="shared" si="459"/>
        <v>0</v>
      </c>
      <c r="BD893" s="2">
        <f t="shared" si="459"/>
        <v>0</v>
      </c>
      <c r="BE893" s="2">
        <f t="shared" si="459"/>
        <v>0</v>
      </c>
      <c r="BF893" s="2">
        <f t="shared" si="459"/>
        <v>0</v>
      </c>
      <c r="BG893" s="2">
        <f t="shared" si="459"/>
        <v>0</v>
      </c>
      <c r="BH893" s="2">
        <f t="shared" si="459"/>
        <v>0</v>
      </c>
      <c r="BI893" s="2">
        <f t="shared" si="459"/>
        <v>0</v>
      </c>
      <c r="BJ893" s="2">
        <f t="shared" si="459"/>
        <v>0</v>
      </c>
      <c r="BK893" s="2">
        <f t="shared" si="459"/>
        <v>0</v>
      </c>
      <c r="BL893" s="2">
        <f t="shared" si="459"/>
        <v>0</v>
      </c>
      <c r="BM893" s="2">
        <f t="shared" si="459"/>
        <v>0</v>
      </c>
      <c r="BN893" s="2">
        <f t="shared" si="459"/>
        <v>0</v>
      </c>
      <c r="BO893" s="2">
        <f t="shared" si="459"/>
        <v>0</v>
      </c>
      <c r="BP893" s="2">
        <f t="shared" si="459"/>
        <v>0</v>
      </c>
      <c r="BQ893" s="2">
        <f t="shared" si="459"/>
        <v>0</v>
      </c>
      <c r="BR893" s="2">
        <f t="shared" si="459"/>
        <v>0</v>
      </c>
      <c r="BS893" s="2">
        <f t="shared" si="459"/>
        <v>0</v>
      </c>
      <c r="BT893" s="2">
        <f t="shared" si="459"/>
        <v>0</v>
      </c>
      <c r="BU893" s="2">
        <f t="shared" si="459"/>
        <v>0</v>
      </c>
      <c r="BV893" s="2">
        <f t="shared" si="459"/>
        <v>0</v>
      </c>
      <c r="BW893" s="2">
        <f t="shared" si="459"/>
        <v>0</v>
      </c>
      <c r="BX893" s="2">
        <f t="shared" si="459"/>
        <v>0</v>
      </c>
      <c r="BY893" s="2">
        <f t="shared" si="459"/>
        <v>0</v>
      </c>
      <c r="BZ893" s="2">
        <f t="shared" si="459"/>
        <v>0</v>
      </c>
      <c r="CA893" s="2">
        <f t="shared" ref="CA893:DF893" si="460">CA912</f>
        <v>489007.67</v>
      </c>
      <c r="CB893" s="2">
        <f t="shared" si="460"/>
        <v>475221.65</v>
      </c>
      <c r="CC893" s="2">
        <f t="shared" si="460"/>
        <v>0</v>
      </c>
      <c r="CD893" s="2">
        <f t="shared" si="460"/>
        <v>13786.02</v>
      </c>
      <c r="CE893" s="2">
        <f t="shared" si="460"/>
        <v>483307.76</v>
      </c>
      <c r="CF893" s="2">
        <f t="shared" si="460"/>
        <v>483307.76</v>
      </c>
      <c r="CG893" s="2">
        <f t="shared" si="460"/>
        <v>0</v>
      </c>
      <c r="CH893" s="2">
        <f t="shared" si="460"/>
        <v>483307.76</v>
      </c>
      <c r="CI893" s="2">
        <f t="shared" si="460"/>
        <v>0</v>
      </c>
      <c r="CJ893" s="2">
        <f t="shared" si="460"/>
        <v>0</v>
      </c>
      <c r="CK893" s="2">
        <f t="shared" si="460"/>
        <v>0</v>
      </c>
      <c r="CL893" s="2">
        <f t="shared" si="460"/>
        <v>0</v>
      </c>
      <c r="CM893" s="2">
        <f t="shared" si="460"/>
        <v>0</v>
      </c>
      <c r="CN893" s="2">
        <f t="shared" si="460"/>
        <v>0</v>
      </c>
      <c r="CO893" s="2">
        <f t="shared" si="460"/>
        <v>0</v>
      </c>
      <c r="CP893" s="2">
        <f t="shared" si="460"/>
        <v>0</v>
      </c>
      <c r="CQ893" s="2">
        <f t="shared" si="460"/>
        <v>0</v>
      </c>
      <c r="CR893" s="2">
        <f t="shared" si="460"/>
        <v>0</v>
      </c>
      <c r="CS893" s="2">
        <f t="shared" si="460"/>
        <v>0</v>
      </c>
      <c r="CT893" s="2">
        <f t="shared" si="460"/>
        <v>0</v>
      </c>
      <c r="CU893" s="2">
        <f t="shared" si="460"/>
        <v>0</v>
      </c>
      <c r="CV893" s="2">
        <f t="shared" si="460"/>
        <v>0</v>
      </c>
      <c r="CW893" s="2">
        <f t="shared" si="460"/>
        <v>0</v>
      </c>
      <c r="CX893" s="2">
        <f t="shared" si="460"/>
        <v>0</v>
      </c>
      <c r="CY893" s="2">
        <f t="shared" si="460"/>
        <v>0</v>
      </c>
      <c r="CZ893" s="2">
        <f t="shared" si="460"/>
        <v>0</v>
      </c>
      <c r="DA893" s="2">
        <f t="shared" si="460"/>
        <v>0</v>
      </c>
      <c r="DB893" s="2">
        <f t="shared" si="460"/>
        <v>0</v>
      </c>
      <c r="DC893" s="2">
        <f t="shared" si="460"/>
        <v>0</v>
      </c>
      <c r="DD893" s="2">
        <f t="shared" si="460"/>
        <v>0</v>
      </c>
      <c r="DE893" s="2">
        <f t="shared" si="460"/>
        <v>0</v>
      </c>
      <c r="DF893" s="2">
        <f t="shared" si="460"/>
        <v>0</v>
      </c>
      <c r="DG893" s="3">
        <f t="shared" ref="DG893:EL893" si="461">DG912</f>
        <v>0</v>
      </c>
      <c r="DH893" s="3">
        <f t="shared" si="461"/>
        <v>0</v>
      </c>
      <c r="DI893" s="3">
        <f t="shared" si="461"/>
        <v>0</v>
      </c>
      <c r="DJ893" s="3">
        <f t="shared" si="461"/>
        <v>0</v>
      </c>
      <c r="DK893" s="3">
        <f t="shared" si="461"/>
        <v>0</v>
      </c>
      <c r="DL893" s="3">
        <f t="shared" si="461"/>
        <v>0</v>
      </c>
      <c r="DM893" s="3">
        <f t="shared" si="461"/>
        <v>0</v>
      </c>
      <c r="DN893" s="3">
        <f t="shared" si="461"/>
        <v>0</v>
      </c>
      <c r="DO893" s="3">
        <f t="shared" si="461"/>
        <v>0</v>
      </c>
      <c r="DP893" s="3">
        <f t="shared" si="461"/>
        <v>0</v>
      </c>
      <c r="DQ893" s="3">
        <f t="shared" si="461"/>
        <v>0</v>
      </c>
      <c r="DR893" s="3">
        <f t="shared" si="461"/>
        <v>0</v>
      </c>
      <c r="DS893" s="3">
        <f t="shared" si="461"/>
        <v>0</v>
      </c>
      <c r="DT893" s="3">
        <f t="shared" si="461"/>
        <v>0</v>
      </c>
      <c r="DU893" s="3">
        <f t="shared" si="461"/>
        <v>0</v>
      </c>
      <c r="DV893" s="3">
        <f t="shared" si="461"/>
        <v>0</v>
      </c>
      <c r="DW893" s="3">
        <f t="shared" si="461"/>
        <v>0</v>
      </c>
      <c r="DX893" s="3">
        <f t="shared" si="461"/>
        <v>0</v>
      </c>
      <c r="DY893" s="3">
        <f t="shared" si="461"/>
        <v>0</v>
      </c>
      <c r="DZ893" s="3">
        <f t="shared" si="461"/>
        <v>0</v>
      </c>
      <c r="EA893" s="3">
        <f t="shared" si="461"/>
        <v>0</v>
      </c>
      <c r="EB893" s="3">
        <f t="shared" si="461"/>
        <v>0</v>
      </c>
      <c r="EC893" s="3">
        <f t="shared" si="461"/>
        <v>0</v>
      </c>
      <c r="ED893" s="3">
        <f t="shared" si="461"/>
        <v>0</v>
      </c>
      <c r="EE893" s="3">
        <f t="shared" si="461"/>
        <v>0</v>
      </c>
      <c r="EF893" s="3">
        <f t="shared" si="461"/>
        <v>0</v>
      </c>
      <c r="EG893" s="3">
        <f t="shared" si="461"/>
        <v>0</v>
      </c>
      <c r="EH893" s="3">
        <f t="shared" si="461"/>
        <v>0</v>
      </c>
      <c r="EI893" s="3">
        <f t="shared" si="461"/>
        <v>0</v>
      </c>
      <c r="EJ893" s="3">
        <f t="shared" si="461"/>
        <v>0</v>
      </c>
      <c r="EK893" s="3">
        <f t="shared" si="461"/>
        <v>0</v>
      </c>
      <c r="EL893" s="3">
        <f t="shared" si="461"/>
        <v>0</v>
      </c>
      <c r="EM893" s="3">
        <f t="shared" ref="EM893:FR893" si="462">EM912</f>
        <v>0</v>
      </c>
      <c r="EN893" s="3">
        <f t="shared" si="462"/>
        <v>0</v>
      </c>
      <c r="EO893" s="3">
        <f t="shared" si="462"/>
        <v>0</v>
      </c>
      <c r="EP893" s="3">
        <f t="shared" si="462"/>
        <v>0</v>
      </c>
      <c r="EQ893" s="3">
        <f t="shared" si="462"/>
        <v>0</v>
      </c>
      <c r="ER893" s="3">
        <f t="shared" si="462"/>
        <v>0</v>
      </c>
      <c r="ES893" s="3">
        <f t="shared" si="462"/>
        <v>0</v>
      </c>
      <c r="ET893" s="3">
        <f t="shared" si="462"/>
        <v>0</v>
      </c>
      <c r="EU893" s="3">
        <f t="shared" si="462"/>
        <v>0</v>
      </c>
      <c r="EV893" s="3">
        <f t="shared" si="462"/>
        <v>0</v>
      </c>
      <c r="EW893" s="3">
        <f t="shared" si="462"/>
        <v>0</v>
      </c>
      <c r="EX893" s="3">
        <f t="shared" si="462"/>
        <v>0</v>
      </c>
      <c r="EY893" s="3">
        <f t="shared" si="462"/>
        <v>0</v>
      </c>
      <c r="EZ893" s="3">
        <f t="shared" si="462"/>
        <v>0</v>
      </c>
      <c r="FA893" s="3">
        <f t="shared" si="462"/>
        <v>0</v>
      </c>
      <c r="FB893" s="3">
        <f t="shared" si="462"/>
        <v>0</v>
      </c>
      <c r="FC893" s="3">
        <f t="shared" si="462"/>
        <v>0</v>
      </c>
      <c r="FD893" s="3">
        <f t="shared" si="462"/>
        <v>0</v>
      </c>
      <c r="FE893" s="3">
        <f t="shared" si="462"/>
        <v>0</v>
      </c>
      <c r="FF893" s="3">
        <f t="shared" si="462"/>
        <v>0</v>
      </c>
      <c r="FG893" s="3">
        <f t="shared" si="462"/>
        <v>0</v>
      </c>
      <c r="FH893" s="3">
        <f t="shared" si="462"/>
        <v>0</v>
      </c>
      <c r="FI893" s="3">
        <f t="shared" si="462"/>
        <v>0</v>
      </c>
      <c r="FJ893" s="3">
        <f t="shared" si="462"/>
        <v>0</v>
      </c>
      <c r="FK893" s="3">
        <f t="shared" si="462"/>
        <v>0</v>
      </c>
      <c r="FL893" s="3">
        <f t="shared" si="462"/>
        <v>0</v>
      </c>
      <c r="FM893" s="3">
        <f t="shared" si="462"/>
        <v>0</v>
      </c>
      <c r="FN893" s="3">
        <f t="shared" si="462"/>
        <v>0</v>
      </c>
      <c r="FO893" s="3">
        <f t="shared" si="462"/>
        <v>0</v>
      </c>
      <c r="FP893" s="3">
        <f t="shared" si="462"/>
        <v>0</v>
      </c>
      <c r="FQ893" s="3">
        <f t="shared" si="462"/>
        <v>0</v>
      </c>
      <c r="FR893" s="3">
        <f t="shared" si="462"/>
        <v>0</v>
      </c>
      <c r="FS893" s="3">
        <f t="shared" ref="FS893:GX893" si="463">FS912</f>
        <v>0</v>
      </c>
      <c r="FT893" s="3">
        <f t="shared" si="463"/>
        <v>0</v>
      </c>
      <c r="FU893" s="3">
        <f t="shared" si="463"/>
        <v>0</v>
      </c>
      <c r="FV893" s="3">
        <f t="shared" si="463"/>
        <v>0</v>
      </c>
      <c r="FW893" s="3">
        <f t="shared" si="463"/>
        <v>0</v>
      </c>
      <c r="FX893" s="3">
        <f t="shared" si="463"/>
        <v>0</v>
      </c>
      <c r="FY893" s="3">
        <f t="shared" si="463"/>
        <v>0</v>
      </c>
      <c r="FZ893" s="3">
        <f t="shared" si="463"/>
        <v>0</v>
      </c>
      <c r="GA893" s="3">
        <f t="shared" si="463"/>
        <v>0</v>
      </c>
      <c r="GB893" s="3">
        <f t="shared" si="463"/>
        <v>0</v>
      </c>
      <c r="GC893" s="3">
        <f t="shared" si="463"/>
        <v>0</v>
      </c>
      <c r="GD893" s="3">
        <f t="shared" si="463"/>
        <v>0</v>
      </c>
      <c r="GE893" s="3">
        <f t="shared" si="463"/>
        <v>0</v>
      </c>
      <c r="GF893" s="3">
        <f t="shared" si="463"/>
        <v>0</v>
      </c>
      <c r="GG893" s="3">
        <f t="shared" si="463"/>
        <v>0</v>
      </c>
      <c r="GH893" s="3">
        <f t="shared" si="463"/>
        <v>0</v>
      </c>
      <c r="GI893" s="3">
        <f t="shared" si="463"/>
        <v>0</v>
      </c>
      <c r="GJ893" s="3">
        <f t="shared" si="463"/>
        <v>0</v>
      </c>
      <c r="GK893" s="3">
        <f t="shared" si="463"/>
        <v>0</v>
      </c>
      <c r="GL893" s="3">
        <f t="shared" si="463"/>
        <v>0</v>
      </c>
      <c r="GM893" s="3">
        <f t="shared" si="463"/>
        <v>0</v>
      </c>
      <c r="GN893" s="3">
        <f t="shared" si="463"/>
        <v>0</v>
      </c>
      <c r="GO893" s="3">
        <f t="shared" si="463"/>
        <v>0</v>
      </c>
      <c r="GP893" s="3">
        <f t="shared" si="463"/>
        <v>0</v>
      </c>
      <c r="GQ893" s="3">
        <f t="shared" si="463"/>
        <v>0</v>
      </c>
      <c r="GR893" s="3">
        <f t="shared" si="463"/>
        <v>0</v>
      </c>
      <c r="GS893" s="3">
        <f t="shared" si="463"/>
        <v>0</v>
      </c>
      <c r="GT893" s="3">
        <f t="shared" si="463"/>
        <v>0</v>
      </c>
      <c r="GU893" s="3">
        <f t="shared" si="463"/>
        <v>0</v>
      </c>
      <c r="GV893" s="3">
        <f t="shared" si="463"/>
        <v>0</v>
      </c>
      <c r="GW893" s="3">
        <f t="shared" si="463"/>
        <v>0</v>
      </c>
      <c r="GX893" s="3">
        <f t="shared" si="463"/>
        <v>0</v>
      </c>
    </row>
    <row r="895" spans="1:245" x14ac:dyDescent="0.2">
      <c r="A895">
        <v>17</v>
      </c>
      <c r="B895">
        <v>1</v>
      </c>
      <c r="C895">
        <f>ROW(SmtRes!A254)</f>
        <v>254</v>
      </c>
      <c r="D895">
        <f>ROW(EtalonRes!A246)</f>
        <v>246</v>
      </c>
      <c r="E895" t="s">
        <v>168</v>
      </c>
      <c r="F895" t="s">
        <v>91</v>
      </c>
      <c r="G895" t="s">
        <v>92</v>
      </c>
      <c r="H895" t="s">
        <v>93</v>
      </c>
      <c r="I895">
        <f>ROUND(4/10,9)</f>
        <v>0.4</v>
      </c>
      <c r="J895">
        <v>0</v>
      </c>
      <c r="O895">
        <f t="shared" ref="O895:O910" si="464">ROUND(CP895,2)</f>
        <v>1667.07</v>
      </c>
      <c r="P895">
        <f t="shared" ref="P895:P910" si="465">ROUND(CQ895*I895,2)</f>
        <v>1197.94</v>
      </c>
      <c r="Q895">
        <f t="shared" ref="Q895:Q910" si="466">ROUND(CR895*I895,2)</f>
        <v>0</v>
      </c>
      <c r="R895">
        <f t="shared" ref="R895:R910" si="467">ROUND(CS895*I895,2)</f>
        <v>0</v>
      </c>
      <c r="S895">
        <f t="shared" ref="S895:S910" si="468">ROUND(CT895*I895,2)</f>
        <v>469.13</v>
      </c>
      <c r="T895">
        <f t="shared" ref="T895:T910" si="469">ROUND(CU895*I895,2)</f>
        <v>0</v>
      </c>
      <c r="U895">
        <f t="shared" ref="U895:U910" si="470">CV895*I895</f>
        <v>2.488</v>
      </c>
      <c r="V895">
        <f t="shared" ref="V895:V910" si="471">CW895*I895</f>
        <v>0</v>
      </c>
      <c r="W895">
        <f t="shared" ref="W895:W910" si="472">ROUND(CX895*I895,2)</f>
        <v>0</v>
      </c>
      <c r="X895">
        <f t="shared" ref="X895:X910" si="473">ROUND(CY895,2)</f>
        <v>328.39</v>
      </c>
      <c r="Y895">
        <f t="shared" ref="Y895:Y910" si="474">ROUND(CZ895,2)</f>
        <v>46.91</v>
      </c>
      <c r="AA895">
        <v>55574044</v>
      </c>
      <c r="AB895">
        <f t="shared" ref="AB895:AB910" si="475">ROUND((AC895+AD895+AF895),6)</f>
        <v>4167.68</v>
      </c>
      <c r="AC895">
        <f t="shared" ref="AC895:AC910" si="476">ROUND((ES895),6)</f>
        <v>2994.86</v>
      </c>
      <c r="AD895">
        <f t="shared" ref="AD895:AD910" si="477">ROUND((((ET895)-(EU895))+AE895),6)</f>
        <v>0</v>
      </c>
      <c r="AE895">
        <f t="shared" ref="AE895:AE910" si="478">ROUND((EU895),6)</f>
        <v>0</v>
      </c>
      <c r="AF895">
        <f t="shared" ref="AF895:AF910" si="479">ROUND((EV895),6)</f>
        <v>1172.82</v>
      </c>
      <c r="AG895">
        <f t="shared" ref="AG895:AG910" si="480">ROUND((AP895),6)</f>
        <v>0</v>
      </c>
      <c r="AH895">
        <f t="shared" ref="AH895:AH910" si="481">(EW895)</f>
        <v>6.22</v>
      </c>
      <c r="AI895">
        <f t="shared" ref="AI895:AI910" si="482">(EX895)</f>
        <v>0</v>
      </c>
      <c r="AJ895">
        <f t="shared" ref="AJ895:AJ910" si="483">(AS895)</f>
        <v>0</v>
      </c>
      <c r="AK895">
        <v>4167.68</v>
      </c>
      <c r="AL895">
        <v>2994.86</v>
      </c>
      <c r="AM895">
        <v>0</v>
      </c>
      <c r="AN895">
        <v>0</v>
      </c>
      <c r="AO895">
        <v>1172.82</v>
      </c>
      <c r="AP895">
        <v>0</v>
      </c>
      <c r="AQ895">
        <v>6.22</v>
      </c>
      <c r="AR895">
        <v>0</v>
      </c>
      <c r="AS895">
        <v>0</v>
      </c>
      <c r="AT895">
        <v>70</v>
      </c>
      <c r="AU895">
        <v>10</v>
      </c>
      <c r="AV895">
        <v>1</v>
      </c>
      <c r="AW895">
        <v>1</v>
      </c>
      <c r="AZ895">
        <v>1</v>
      </c>
      <c r="BA895">
        <v>1</v>
      </c>
      <c r="BB895">
        <v>1</v>
      </c>
      <c r="BC895">
        <v>1</v>
      </c>
      <c r="BD895" t="s">
        <v>3</v>
      </c>
      <c r="BE895" t="s">
        <v>3</v>
      </c>
      <c r="BF895" t="s">
        <v>3</v>
      </c>
      <c r="BG895" t="s">
        <v>3</v>
      </c>
      <c r="BH895">
        <v>0</v>
      </c>
      <c r="BI895">
        <v>4</v>
      </c>
      <c r="BJ895" t="s">
        <v>94</v>
      </c>
      <c r="BM895">
        <v>0</v>
      </c>
      <c r="BN895">
        <v>0</v>
      </c>
      <c r="BO895" t="s">
        <v>3</v>
      </c>
      <c r="BP895">
        <v>0</v>
      </c>
      <c r="BQ895">
        <v>1</v>
      </c>
      <c r="BR895">
        <v>0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 t="s">
        <v>3</v>
      </c>
      <c r="BZ895">
        <v>70</v>
      </c>
      <c r="CA895">
        <v>10</v>
      </c>
      <c r="CE895">
        <v>0</v>
      </c>
      <c r="CF895">
        <v>0</v>
      </c>
      <c r="CG895">
        <v>0</v>
      </c>
      <c r="CM895">
        <v>0</v>
      </c>
      <c r="CN895" t="s">
        <v>3</v>
      </c>
      <c r="CO895">
        <v>0</v>
      </c>
      <c r="CP895">
        <f t="shared" ref="CP895:CP910" si="484">(P895+Q895+S895)</f>
        <v>1667.0700000000002</v>
      </c>
      <c r="CQ895">
        <f t="shared" ref="CQ895:CQ910" si="485">(AC895*BC895*AW895)</f>
        <v>2994.86</v>
      </c>
      <c r="CR895">
        <f t="shared" ref="CR895:CR910" si="486">((((ET895)*BB895-(EU895)*BS895)+AE895*BS895)*AV895)</f>
        <v>0</v>
      </c>
      <c r="CS895">
        <f t="shared" ref="CS895:CS910" si="487">(AE895*BS895*AV895)</f>
        <v>0</v>
      </c>
      <c r="CT895">
        <f t="shared" ref="CT895:CT910" si="488">(AF895*BA895*AV895)</f>
        <v>1172.82</v>
      </c>
      <c r="CU895">
        <f t="shared" ref="CU895:CU910" si="489">AG895</f>
        <v>0</v>
      </c>
      <c r="CV895">
        <f t="shared" ref="CV895:CV910" si="490">(AH895*AV895)</f>
        <v>6.22</v>
      </c>
      <c r="CW895">
        <f t="shared" ref="CW895:CW910" si="491">AI895</f>
        <v>0</v>
      </c>
      <c r="CX895">
        <f t="shared" ref="CX895:CX910" si="492">AJ895</f>
        <v>0</v>
      </c>
      <c r="CY895">
        <f t="shared" ref="CY895:CY910" si="493">((S895*BZ895)/100)</f>
        <v>328.39099999999996</v>
      </c>
      <c r="CZ895">
        <f t="shared" ref="CZ895:CZ910" si="494">((S895*CA895)/100)</f>
        <v>46.913000000000004</v>
      </c>
      <c r="DC895" t="s">
        <v>3</v>
      </c>
      <c r="DD895" t="s">
        <v>3</v>
      </c>
      <c r="DE895" t="s">
        <v>3</v>
      </c>
      <c r="DF895" t="s">
        <v>3</v>
      </c>
      <c r="DG895" t="s">
        <v>3</v>
      </c>
      <c r="DH895" t="s">
        <v>3</v>
      </c>
      <c r="DI895" t="s">
        <v>3</v>
      </c>
      <c r="DJ895" t="s">
        <v>3</v>
      </c>
      <c r="DK895" t="s">
        <v>3</v>
      </c>
      <c r="DL895" t="s">
        <v>3</v>
      </c>
      <c r="DM895" t="s">
        <v>3</v>
      </c>
      <c r="DN895">
        <v>0</v>
      </c>
      <c r="DO895">
        <v>0</v>
      </c>
      <c r="DP895">
        <v>1</v>
      </c>
      <c r="DQ895">
        <v>1</v>
      </c>
      <c r="DU895">
        <v>1010</v>
      </c>
      <c r="DV895" t="s">
        <v>93</v>
      </c>
      <c r="DW895" t="s">
        <v>93</v>
      </c>
      <c r="DX895">
        <v>10</v>
      </c>
      <c r="EE895">
        <v>55317522</v>
      </c>
      <c r="EF895">
        <v>1</v>
      </c>
      <c r="EG895" t="s">
        <v>19</v>
      </c>
      <c r="EH895">
        <v>0</v>
      </c>
      <c r="EI895" t="s">
        <v>3</v>
      </c>
      <c r="EJ895">
        <v>4</v>
      </c>
      <c r="EK895">
        <v>0</v>
      </c>
      <c r="EL895" t="s">
        <v>20</v>
      </c>
      <c r="EM895" t="s">
        <v>21</v>
      </c>
      <c r="EO895" t="s">
        <v>3</v>
      </c>
      <c r="EQ895">
        <v>0</v>
      </c>
      <c r="ER895">
        <v>4167.68</v>
      </c>
      <c r="ES895">
        <v>2994.86</v>
      </c>
      <c r="ET895">
        <v>0</v>
      </c>
      <c r="EU895">
        <v>0</v>
      </c>
      <c r="EV895">
        <v>1172.82</v>
      </c>
      <c r="EW895">
        <v>6.22</v>
      </c>
      <c r="EX895">
        <v>0</v>
      </c>
      <c r="EY895">
        <v>0</v>
      </c>
      <c r="FQ895">
        <v>0</v>
      </c>
      <c r="FR895">
        <f t="shared" ref="FR895:FR910" si="495">ROUND(IF(AND(BH895=3,BI895=3),P895,0),2)</f>
        <v>0</v>
      </c>
      <c r="FS895">
        <v>0</v>
      </c>
      <c r="FX895">
        <v>70</v>
      </c>
      <c r="FY895">
        <v>10</v>
      </c>
      <c r="GA895" t="s">
        <v>3</v>
      </c>
      <c r="GD895">
        <v>0</v>
      </c>
      <c r="GF895">
        <v>1404583839</v>
      </c>
      <c r="GG895">
        <v>2</v>
      </c>
      <c r="GH895">
        <v>1</v>
      </c>
      <c r="GI895">
        <v>-2</v>
      </c>
      <c r="GJ895">
        <v>0</v>
      </c>
      <c r="GK895">
        <f>ROUND(R895*(R12)/100,2)</f>
        <v>0</v>
      </c>
      <c r="GL895">
        <f t="shared" ref="GL895:GL910" si="496">ROUND(IF(AND(BH895=3,BI895=3,FS895&lt;&gt;0),P895,0),2)</f>
        <v>0</v>
      </c>
      <c r="GM895">
        <f t="shared" ref="GM895:GM910" si="497">ROUND(O895+X895+Y895+GK895,2)+GX895</f>
        <v>2042.37</v>
      </c>
      <c r="GN895">
        <f t="shared" ref="GN895:GN910" si="498">IF(OR(BI895=0,BI895=1),ROUND(O895+X895+Y895+GK895,2),0)</f>
        <v>0</v>
      </c>
      <c r="GO895">
        <f t="shared" ref="GO895:GO910" si="499">IF(BI895=2,ROUND(O895+X895+Y895+GK895,2),0)</f>
        <v>0</v>
      </c>
      <c r="GP895">
        <f t="shared" ref="GP895:GP910" si="500">IF(BI895=4,ROUND(O895+X895+Y895+GK895,2)+GX895,0)</f>
        <v>2042.37</v>
      </c>
      <c r="GR895">
        <v>0</v>
      </c>
      <c r="GS895">
        <v>3</v>
      </c>
      <c r="GT895">
        <v>0</v>
      </c>
      <c r="GU895" t="s">
        <v>3</v>
      </c>
      <c r="GV895">
        <f t="shared" ref="GV895:GV910" si="501">ROUND((GT895),6)</f>
        <v>0</v>
      </c>
      <c r="GW895">
        <v>1</v>
      </c>
      <c r="GX895">
        <f t="shared" ref="GX895:GX910" si="502">ROUND(HC895*I895,2)</f>
        <v>0</v>
      </c>
      <c r="HA895">
        <v>0</v>
      </c>
      <c r="HB895">
        <v>0</v>
      </c>
      <c r="HC895">
        <f t="shared" ref="HC895:HC910" si="503">GV895*GW895</f>
        <v>0</v>
      </c>
      <c r="IK895">
        <v>0</v>
      </c>
    </row>
    <row r="896" spans="1:245" x14ac:dyDescent="0.2">
      <c r="A896">
        <v>17</v>
      </c>
      <c r="B896">
        <v>1</v>
      </c>
      <c r="E896" t="s">
        <v>183</v>
      </c>
      <c r="F896" t="s">
        <v>96</v>
      </c>
      <c r="G896" t="s">
        <v>333</v>
      </c>
      <c r="H896" t="s">
        <v>180</v>
      </c>
      <c r="I896">
        <v>1</v>
      </c>
      <c r="J896">
        <v>0</v>
      </c>
      <c r="O896">
        <f t="shared" si="464"/>
        <v>20384.169999999998</v>
      </c>
      <c r="P896">
        <f t="shared" si="465"/>
        <v>20384.169999999998</v>
      </c>
      <c r="Q896">
        <f t="shared" si="466"/>
        <v>0</v>
      </c>
      <c r="R896">
        <f t="shared" si="467"/>
        <v>0</v>
      </c>
      <c r="S896">
        <f t="shared" si="468"/>
        <v>0</v>
      </c>
      <c r="T896">
        <f t="shared" si="469"/>
        <v>0</v>
      </c>
      <c r="U896">
        <f t="shared" si="470"/>
        <v>0</v>
      </c>
      <c r="V896">
        <f t="shared" si="471"/>
        <v>0</v>
      </c>
      <c r="W896">
        <f t="shared" si="472"/>
        <v>0</v>
      </c>
      <c r="X896">
        <f t="shared" si="473"/>
        <v>0</v>
      </c>
      <c r="Y896">
        <f t="shared" si="474"/>
        <v>0</v>
      </c>
      <c r="AA896">
        <v>55574044</v>
      </c>
      <c r="AB896">
        <f t="shared" si="475"/>
        <v>20384.169999999998</v>
      </c>
      <c r="AC896">
        <f t="shared" si="476"/>
        <v>20384.169999999998</v>
      </c>
      <c r="AD896">
        <f t="shared" si="477"/>
        <v>0</v>
      </c>
      <c r="AE896">
        <f t="shared" si="478"/>
        <v>0</v>
      </c>
      <c r="AF896">
        <f t="shared" si="479"/>
        <v>0</v>
      </c>
      <c r="AG896">
        <f t="shared" si="480"/>
        <v>0</v>
      </c>
      <c r="AH896">
        <f t="shared" si="481"/>
        <v>0</v>
      </c>
      <c r="AI896">
        <f t="shared" si="482"/>
        <v>0</v>
      </c>
      <c r="AJ896">
        <f t="shared" si="483"/>
        <v>0</v>
      </c>
      <c r="AK896">
        <v>20384.169999999998</v>
      </c>
      <c r="AL896">
        <v>20384.169999999998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1</v>
      </c>
      <c r="AZ896">
        <v>1</v>
      </c>
      <c r="BA896">
        <v>1</v>
      </c>
      <c r="BB896">
        <v>1</v>
      </c>
      <c r="BC896">
        <v>1</v>
      </c>
      <c r="BD896" t="s">
        <v>3</v>
      </c>
      <c r="BE896" t="s">
        <v>3</v>
      </c>
      <c r="BF896" t="s">
        <v>3</v>
      </c>
      <c r="BG896" t="s">
        <v>3</v>
      </c>
      <c r="BH896">
        <v>3</v>
      </c>
      <c r="BI896">
        <v>1</v>
      </c>
      <c r="BJ896" t="s">
        <v>3</v>
      </c>
      <c r="BM896">
        <v>6001</v>
      </c>
      <c r="BN896">
        <v>0</v>
      </c>
      <c r="BO896" t="s">
        <v>3</v>
      </c>
      <c r="BP896">
        <v>0</v>
      </c>
      <c r="BQ896">
        <v>0</v>
      </c>
      <c r="BR896">
        <v>0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 t="s">
        <v>3</v>
      </c>
      <c r="BZ896">
        <v>0</v>
      </c>
      <c r="CA896">
        <v>0</v>
      </c>
      <c r="CE896">
        <v>0</v>
      </c>
      <c r="CF896">
        <v>0</v>
      </c>
      <c r="CG896">
        <v>0</v>
      </c>
      <c r="CM896">
        <v>0</v>
      </c>
      <c r="CN896" t="s">
        <v>3</v>
      </c>
      <c r="CO896">
        <v>0</v>
      </c>
      <c r="CP896">
        <f t="shared" si="484"/>
        <v>20384.169999999998</v>
      </c>
      <c r="CQ896">
        <f t="shared" si="485"/>
        <v>20384.169999999998</v>
      </c>
      <c r="CR896">
        <f t="shared" si="486"/>
        <v>0</v>
      </c>
      <c r="CS896">
        <f t="shared" si="487"/>
        <v>0</v>
      </c>
      <c r="CT896">
        <f t="shared" si="488"/>
        <v>0</v>
      </c>
      <c r="CU896">
        <f t="shared" si="489"/>
        <v>0</v>
      </c>
      <c r="CV896">
        <f t="shared" si="490"/>
        <v>0</v>
      </c>
      <c r="CW896">
        <f t="shared" si="491"/>
        <v>0</v>
      </c>
      <c r="CX896">
        <f t="shared" si="492"/>
        <v>0</v>
      </c>
      <c r="CY896">
        <f t="shared" si="493"/>
        <v>0</v>
      </c>
      <c r="CZ896">
        <f t="shared" si="494"/>
        <v>0</v>
      </c>
      <c r="DC896" t="s">
        <v>3</v>
      </c>
      <c r="DD896" t="s">
        <v>3</v>
      </c>
      <c r="DE896" t="s">
        <v>3</v>
      </c>
      <c r="DF896" t="s">
        <v>3</v>
      </c>
      <c r="DG896" t="s">
        <v>3</v>
      </c>
      <c r="DH896" t="s">
        <v>3</v>
      </c>
      <c r="DI896" t="s">
        <v>3</v>
      </c>
      <c r="DJ896" t="s">
        <v>3</v>
      </c>
      <c r="DK896" t="s">
        <v>3</v>
      </c>
      <c r="DL896" t="s">
        <v>3</v>
      </c>
      <c r="DM896" t="s">
        <v>3</v>
      </c>
      <c r="DN896">
        <v>0</v>
      </c>
      <c r="DO896">
        <v>0</v>
      </c>
      <c r="DP896">
        <v>1</v>
      </c>
      <c r="DQ896">
        <v>1</v>
      </c>
      <c r="DU896">
        <v>1010</v>
      </c>
      <c r="DV896" t="s">
        <v>180</v>
      </c>
      <c r="DW896" t="s">
        <v>180</v>
      </c>
      <c r="DX896">
        <v>1</v>
      </c>
      <c r="EE896">
        <v>55525620</v>
      </c>
      <c r="EF896">
        <v>0</v>
      </c>
      <c r="EG896" t="s">
        <v>220</v>
      </c>
      <c r="EH896">
        <v>0</v>
      </c>
      <c r="EI896" t="s">
        <v>3</v>
      </c>
      <c r="EJ896">
        <v>1</v>
      </c>
      <c r="EK896">
        <v>6001</v>
      </c>
      <c r="EL896" t="s">
        <v>221</v>
      </c>
      <c r="EM896" t="s">
        <v>220</v>
      </c>
      <c r="EO896" t="s">
        <v>3</v>
      </c>
      <c r="EQ896">
        <v>0</v>
      </c>
      <c r="ER896">
        <v>20384.169999999998</v>
      </c>
      <c r="ES896">
        <v>20384.169999999998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5</v>
      </c>
      <c r="FC896">
        <v>1</v>
      </c>
      <c r="FD896">
        <v>18</v>
      </c>
      <c r="FF896">
        <v>24461</v>
      </c>
      <c r="FQ896">
        <v>0</v>
      </c>
      <c r="FR896">
        <f t="shared" si="495"/>
        <v>0</v>
      </c>
      <c r="FS896">
        <v>0</v>
      </c>
      <c r="FX896">
        <v>0</v>
      </c>
      <c r="FY896">
        <v>0</v>
      </c>
      <c r="GA896" t="s">
        <v>239</v>
      </c>
      <c r="GD896">
        <v>0</v>
      </c>
      <c r="GF896">
        <v>474714053</v>
      </c>
      <c r="GG896">
        <v>2</v>
      </c>
      <c r="GH896">
        <v>3</v>
      </c>
      <c r="GI896">
        <v>-2</v>
      </c>
      <c r="GJ896">
        <v>0</v>
      </c>
      <c r="GK896">
        <f>ROUND(R896*(R12)/100,2)</f>
        <v>0</v>
      </c>
      <c r="GL896">
        <f t="shared" si="496"/>
        <v>0</v>
      </c>
      <c r="GM896">
        <f t="shared" si="497"/>
        <v>20384.169999999998</v>
      </c>
      <c r="GN896">
        <f t="shared" si="498"/>
        <v>20384.169999999998</v>
      </c>
      <c r="GO896">
        <f t="shared" si="499"/>
        <v>0</v>
      </c>
      <c r="GP896">
        <f t="shared" si="500"/>
        <v>0</v>
      </c>
      <c r="GR896">
        <v>1</v>
      </c>
      <c r="GS896">
        <v>1</v>
      </c>
      <c r="GT896">
        <v>0</v>
      </c>
      <c r="GU896" t="s">
        <v>3</v>
      </c>
      <c r="GV896">
        <f t="shared" si="501"/>
        <v>0</v>
      </c>
      <c r="GW896">
        <v>1</v>
      </c>
      <c r="GX896">
        <f t="shared" si="502"/>
        <v>0</v>
      </c>
      <c r="HA896">
        <v>0</v>
      </c>
      <c r="HB896">
        <v>0</v>
      </c>
      <c r="HC896">
        <f t="shared" si="503"/>
        <v>0</v>
      </c>
      <c r="IK896">
        <v>0</v>
      </c>
    </row>
    <row r="897" spans="1:245" x14ac:dyDescent="0.2">
      <c r="A897">
        <v>17</v>
      </c>
      <c r="B897">
        <v>1</v>
      </c>
      <c r="C897">
        <f>ROW(SmtRes!A259)</f>
        <v>259</v>
      </c>
      <c r="D897">
        <f>ROW(EtalonRes!A251)</f>
        <v>251</v>
      </c>
      <c r="E897" t="s">
        <v>188</v>
      </c>
      <c r="F897" t="s">
        <v>91</v>
      </c>
      <c r="G897" t="s">
        <v>92</v>
      </c>
      <c r="H897" t="s">
        <v>93</v>
      </c>
      <c r="I897">
        <f>ROUND(1/10,9)</f>
        <v>0.1</v>
      </c>
      <c r="J897">
        <v>0</v>
      </c>
      <c r="O897">
        <f t="shared" si="464"/>
        <v>416.77</v>
      </c>
      <c r="P897">
        <f t="shared" si="465"/>
        <v>299.49</v>
      </c>
      <c r="Q897">
        <f t="shared" si="466"/>
        <v>0</v>
      </c>
      <c r="R897">
        <f t="shared" si="467"/>
        <v>0</v>
      </c>
      <c r="S897">
        <f t="shared" si="468"/>
        <v>117.28</v>
      </c>
      <c r="T897">
        <f t="shared" si="469"/>
        <v>0</v>
      </c>
      <c r="U897">
        <f t="shared" si="470"/>
        <v>0.622</v>
      </c>
      <c r="V897">
        <f t="shared" si="471"/>
        <v>0</v>
      </c>
      <c r="W897">
        <f t="shared" si="472"/>
        <v>0</v>
      </c>
      <c r="X897">
        <f t="shared" si="473"/>
        <v>82.1</v>
      </c>
      <c r="Y897">
        <f t="shared" si="474"/>
        <v>11.73</v>
      </c>
      <c r="AA897">
        <v>55574044</v>
      </c>
      <c r="AB897">
        <f t="shared" si="475"/>
        <v>4167.68</v>
      </c>
      <c r="AC897">
        <f t="shared" si="476"/>
        <v>2994.86</v>
      </c>
      <c r="AD897">
        <f t="shared" si="477"/>
        <v>0</v>
      </c>
      <c r="AE897">
        <f t="shared" si="478"/>
        <v>0</v>
      </c>
      <c r="AF897">
        <f t="shared" si="479"/>
        <v>1172.82</v>
      </c>
      <c r="AG897">
        <f t="shared" si="480"/>
        <v>0</v>
      </c>
      <c r="AH897">
        <f t="shared" si="481"/>
        <v>6.22</v>
      </c>
      <c r="AI897">
        <f t="shared" si="482"/>
        <v>0</v>
      </c>
      <c r="AJ897">
        <f t="shared" si="483"/>
        <v>0</v>
      </c>
      <c r="AK897">
        <v>4167.68</v>
      </c>
      <c r="AL897">
        <v>2994.86</v>
      </c>
      <c r="AM897">
        <v>0</v>
      </c>
      <c r="AN897">
        <v>0</v>
      </c>
      <c r="AO897">
        <v>1172.82</v>
      </c>
      <c r="AP897">
        <v>0</v>
      </c>
      <c r="AQ897">
        <v>6.22</v>
      </c>
      <c r="AR897">
        <v>0</v>
      </c>
      <c r="AS897">
        <v>0</v>
      </c>
      <c r="AT897">
        <v>70</v>
      </c>
      <c r="AU897">
        <v>10</v>
      </c>
      <c r="AV897">
        <v>1</v>
      </c>
      <c r="AW897">
        <v>1</v>
      </c>
      <c r="AZ897">
        <v>1</v>
      </c>
      <c r="BA897">
        <v>1</v>
      </c>
      <c r="BB897">
        <v>1</v>
      </c>
      <c r="BC897">
        <v>1</v>
      </c>
      <c r="BD897" t="s">
        <v>3</v>
      </c>
      <c r="BE897" t="s">
        <v>3</v>
      </c>
      <c r="BF897" t="s">
        <v>3</v>
      </c>
      <c r="BG897" t="s">
        <v>3</v>
      </c>
      <c r="BH897">
        <v>0</v>
      </c>
      <c r="BI897">
        <v>4</v>
      </c>
      <c r="BJ897" t="s">
        <v>94</v>
      </c>
      <c r="BM897">
        <v>0</v>
      </c>
      <c r="BN897">
        <v>0</v>
      </c>
      <c r="BO897" t="s">
        <v>3</v>
      </c>
      <c r="BP897">
        <v>0</v>
      </c>
      <c r="BQ897">
        <v>1</v>
      </c>
      <c r="BR897">
        <v>0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 t="s">
        <v>3</v>
      </c>
      <c r="BZ897">
        <v>70</v>
      </c>
      <c r="CA897">
        <v>10</v>
      </c>
      <c r="CE897">
        <v>0</v>
      </c>
      <c r="CF897">
        <v>0</v>
      </c>
      <c r="CG897">
        <v>0</v>
      </c>
      <c r="CM897">
        <v>0</v>
      </c>
      <c r="CN897" t="s">
        <v>3</v>
      </c>
      <c r="CO897">
        <v>0</v>
      </c>
      <c r="CP897">
        <f t="shared" si="484"/>
        <v>416.77</v>
      </c>
      <c r="CQ897">
        <f t="shared" si="485"/>
        <v>2994.86</v>
      </c>
      <c r="CR897">
        <f t="shared" si="486"/>
        <v>0</v>
      </c>
      <c r="CS897">
        <f t="shared" si="487"/>
        <v>0</v>
      </c>
      <c r="CT897">
        <f t="shared" si="488"/>
        <v>1172.82</v>
      </c>
      <c r="CU897">
        <f t="shared" si="489"/>
        <v>0</v>
      </c>
      <c r="CV897">
        <f t="shared" si="490"/>
        <v>6.22</v>
      </c>
      <c r="CW897">
        <f t="shared" si="491"/>
        <v>0</v>
      </c>
      <c r="CX897">
        <f t="shared" si="492"/>
        <v>0</v>
      </c>
      <c r="CY897">
        <f t="shared" si="493"/>
        <v>82.096000000000004</v>
      </c>
      <c r="CZ897">
        <f t="shared" si="494"/>
        <v>11.728</v>
      </c>
      <c r="DC897" t="s">
        <v>3</v>
      </c>
      <c r="DD897" t="s">
        <v>3</v>
      </c>
      <c r="DE897" t="s">
        <v>3</v>
      </c>
      <c r="DF897" t="s">
        <v>3</v>
      </c>
      <c r="DG897" t="s">
        <v>3</v>
      </c>
      <c r="DH897" t="s">
        <v>3</v>
      </c>
      <c r="DI897" t="s">
        <v>3</v>
      </c>
      <c r="DJ897" t="s">
        <v>3</v>
      </c>
      <c r="DK897" t="s">
        <v>3</v>
      </c>
      <c r="DL897" t="s">
        <v>3</v>
      </c>
      <c r="DM897" t="s">
        <v>3</v>
      </c>
      <c r="DN897">
        <v>0</v>
      </c>
      <c r="DO897">
        <v>0</v>
      </c>
      <c r="DP897">
        <v>1</v>
      </c>
      <c r="DQ897">
        <v>1</v>
      </c>
      <c r="DU897">
        <v>1010</v>
      </c>
      <c r="DV897" t="s">
        <v>93</v>
      </c>
      <c r="DW897" t="s">
        <v>93</v>
      </c>
      <c r="DX897">
        <v>10</v>
      </c>
      <c r="EE897">
        <v>55317522</v>
      </c>
      <c r="EF897">
        <v>1</v>
      </c>
      <c r="EG897" t="s">
        <v>19</v>
      </c>
      <c r="EH897">
        <v>0</v>
      </c>
      <c r="EI897" t="s">
        <v>3</v>
      </c>
      <c r="EJ897">
        <v>4</v>
      </c>
      <c r="EK897">
        <v>0</v>
      </c>
      <c r="EL897" t="s">
        <v>20</v>
      </c>
      <c r="EM897" t="s">
        <v>21</v>
      </c>
      <c r="EO897" t="s">
        <v>3</v>
      </c>
      <c r="EQ897">
        <v>0</v>
      </c>
      <c r="ER897">
        <v>4167.68</v>
      </c>
      <c r="ES897">
        <v>2994.86</v>
      </c>
      <c r="ET897">
        <v>0</v>
      </c>
      <c r="EU897">
        <v>0</v>
      </c>
      <c r="EV897">
        <v>1172.82</v>
      </c>
      <c r="EW897">
        <v>6.22</v>
      </c>
      <c r="EX897">
        <v>0</v>
      </c>
      <c r="EY897">
        <v>0</v>
      </c>
      <c r="FQ897">
        <v>0</v>
      </c>
      <c r="FR897">
        <f t="shared" si="495"/>
        <v>0</v>
      </c>
      <c r="FS897">
        <v>0</v>
      </c>
      <c r="FX897">
        <v>70</v>
      </c>
      <c r="FY897">
        <v>10</v>
      </c>
      <c r="GA897" t="s">
        <v>3</v>
      </c>
      <c r="GD897">
        <v>0</v>
      </c>
      <c r="GF897">
        <v>1404583839</v>
      </c>
      <c r="GG897">
        <v>2</v>
      </c>
      <c r="GH897">
        <v>1</v>
      </c>
      <c r="GI897">
        <v>-2</v>
      </c>
      <c r="GJ897">
        <v>0</v>
      </c>
      <c r="GK897">
        <f>ROUND(R897*(R12)/100,2)</f>
        <v>0</v>
      </c>
      <c r="GL897">
        <f t="shared" si="496"/>
        <v>0</v>
      </c>
      <c r="GM897">
        <f t="shared" si="497"/>
        <v>510.6</v>
      </c>
      <c r="GN897">
        <f t="shared" si="498"/>
        <v>0</v>
      </c>
      <c r="GO897">
        <f t="shared" si="499"/>
        <v>0</v>
      </c>
      <c r="GP897">
        <f t="shared" si="500"/>
        <v>510.6</v>
      </c>
      <c r="GR897">
        <v>0</v>
      </c>
      <c r="GS897">
        <v>3</v>
      </c>
      <c r="GT897">
        <v>0</v>
      </c>
      <c r="GU897" t="s">
        <v>3</v>
      </c>
      <c r="GV897">
        <f t="shared" si="501"/>
        <v>0</v>
      </c>
      <c r="GW897">
        <v>1</v>
      </c>
      <c r="GX897">
        <f t="shared" si="502"/>
        <v>0</v>
      </c>
      <c r="HA897">
        <v>0</v>
      </c>
      <c r="HB897">
        <v>0</v>
      </c>
      <c r="HC897">
        <f t="shared" si="503"/>
        <v>0</v>
      </c>
      <c r="IK897">
        <v>0</v>
      </c>
    </row>
    <row r="898" spans="1:245" x14ac:dyDescent="0.2">
      <c r="A898">
        <v>17</v>
      </c>
      <c r="B898">
        <v>1</v>
      </c>
      <c r="E898" t="s">
        <v>193</v>
      </c>
      <c r="F898" t="s">
        <v>96</v>
      </c>
      <c r="G898" t="s">
        <v>334</v>
      </c>
      <c r="H898" t="s">
        <v>180</v>
      </c>
      <c r="I898">
        <v>1</v>
      </c>
      <c r="J898">
        <v>0</v>
      </c>
      <c r="O898">
        <f t="shared" si="464"/>
        <v>50033.33</v>
      </c>
      <c r="P898">
        <f t="shared" si="465"/>
        <v>50033.33</v>
      </c>
      <c r="Q898">
        <f t="shared" si="466"/>
        <v>0</v>
      </c>
      <c r="R898">
        <f t="shared" si="467"/>
        <v>0</v>
      </c>
      <c r="S898">
        <f t="shared" si="468"/>
        <v>0</v>
      </c>
      <c r="T898">
        <f t="shared" si="469"/>
        <v>0</v>
      </c>
      <c r="U898">
        <f t="shared" si="470"/>
        <v>0</v>
      </c>
      <c r="V898">
        <f t="shared" si="471"/>
        <v>0</v>
      </c>
      <c r="W898">
        <f t="shared" si="472"/>
        <v>0</v>
      </c>
      <c r="X898">
        <f t="shared" si="473"/>
        <v>0</v>
      </c>
      <c r="Y898">
        <f t="shared" si="474"/>
        <v>0</v>
      </c>
      <c r="AA898">
        <v>55574044</v>
      </c>
      <c r="AB898">
        <f t="shared" si="475"/>
        <v>50033.33</v>
      </c>
      <c r="AC898">
        <f t="shared" si="476"/>
        <v>50033.33</v>
      </c>
      <c r="AD898">
        <f t="shared" si="477"/>
        <v>0</v>
      </c>
      <c r="AE898">
        <f t="shared" si="478"/>
        <v>0</v>
      </c>
      <c r="AF898">
        <f t="shared" si="479"/>
        <v>0</v>
      </c>
      <c r="AG898">
        <f t="shared" si="480"/>
        <v>0</v>
      </c>
      <c r="AH898">
        <f t="shared" si="481"/>
        <v>0</v>
      </c>
      <c r="AI898">
        <f t="shared" si="482"/>
        <v>0</v>
      </c>
      <c r="AJ898">
        <f t="shared" si="483"/>
        <v>0</v>
      </c>
      <c r="AK898">
        <v>50033.33</v>
      </c>
      <c r="AL898">
        <v>50033.33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1</v>
      </c>
      <c r="AZ898">
        <v>1</v>
      </c>
      <c r="BA898">
        <v>1</v>
      </c>
      <c r="BB898">
        <v>1</v>
      </c>
      <c r="BC898">
        <v>1</v>
      </c>
      <c r="BD898" t="s">
        <v>3</v>
      </c>
      <c r="BE898" t="s">
        <v>3</v>
      </c>
      <c r="BF898" t="s">
        <v>3</v>
      </c>
      <c r="BG898" t="s">
        <v>3</v>
      </c>
      <c r="BH898">
        <v>3</v>
      </c>
      <c r="BI898">
        <v>1</v>
      </c>
      <c r="BJ898" t="s">
        <v>3</v>
      </c>
      <c r="BM898">
        <v>6001</v>
      </c>
      <c r="BN898">
        <v>0</v>
      </c>
      <c r="BO898" t="s">
        <v>3</v>
      </c>
      <c r="BP898">
        <v>0</v>
      </c>
      <c r="BQ898">
        <v>0</v>
      </c>
      <c r="BR898">
        <v>0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 t="s">
        <v>3</v>
      </c>
      <c r="BZ898">
        <v>0</v>
      </c>
      <c r="CA898">
        <v>0</v>
      </c>
      <c r="CE898">
        <v>0</v>
      </c>
      <c r="CF898">
        <v>0</v>
      </c>
      <c r="CG898">
        <v>0</v>
      </c>
      <c r="CM898">
        <v>0</v>
      </c>
      <c r="CN898" t="s">
        <v>3</v>
      </c>
      <c r="CO898">
        <v>0</v>
      </c>
      <c r="CP898">
        <f t="shared" si="484"/>
        <v>50033.33</v>
      </c>
      <c r="CQ898">
        <f t="shared" si="485"/>
        <v>50033.33</v>
      </c>
      <c r="CR898">
        <f t="shared" si="486"/>
        <v>0</v>
      </c>
      <c r="CS898">
        <f t="shared" si="487"/>
        <v>0</v>
      </c>
      <c r="CT898">
        <f t="shared" si="488"/>
        <v>0</v>
      </c>
      <c r="CU898">
        <f t="shared" si="489"/>
        <v>0</v>
      </c>
      <c r="CV898">
        <f t="shared" si="490"/>
        <v>0</v>
      </c>
      <c r="CW898">
        <f t="shared" si="491"/>
        <v>0</v>
      </c>
      <c r="CX898">
        <f t="shared" si="492"/>
        <v>0</v>
      </c>
      <c r="CY898">
        <f t="shared" si="493"/>
        <v>0</v>
      </c>
      <c r="CZ898">
        <f t="shared" si="494"/>
        <v>0</v>
      </c>
      <c r="DC898" t="s">
        <v>3</v>
      </c>
      <c r="DD898" t="s">
        <v>3</v>
      </c>
      <c r="DE898" t="s">
        <v>3</v>
      </c>
      <c r="DF898" t="s">
        <v>3</v>
      </c>
      <c r="DG898" t="s">
        <v>3</v>
      </c>
      <c r="DH898" t="s">
        <v>3</v>
      </c>
      <c r="DI898" t="s">
        <v>3</v>
      </c>
      <c r="DJ898" t="s">
        <v>3</v>
      </c>
      <c r="DK898" t="s">
        <v>3</v>
      </c>
      <c r="DL898" t="s">
        <v>3</v>
      </c>
      <c r="DM898" t="s">
        <v>3</v>
      </c>
      <c r="DN898">
        <v>0</v>
      </c>
      <c r="DO898">
        <v>0</v>
      </c>
      <c r="DP898">
        <v>1</v>
      </c>
      <c r="DQ898">
        <v>1</v>
      </c>
      <c r="DU898">
        <v>1010</v>
      </c>
      <c r="DV898" t="s">
        <v>180</v>
      </c>
      <c r="DW898" t="s">
        <v>180</v>
      </c>
      <c r="DX898">
        <v>1</v>
      </c>
      <c r="EE898">
        <v>55525620</v>
      </c>
      <c r="EF898">
        <v>0</v>
      </c>
      <c r="EG898" t="s">
        <v>220</v>
      </c>
      <c r="EH898">
        <v>0</v>
      </c>
      <c r="EI898" t="s">
        <v>3</v>
      </c>
      <c r="EJ898">
        <v>1</v>
      </c>
      <c r="EK898">
        <v>6001</v>
      </c>
      <c r="EL898" t="s">
        <v>221</v>
      </c>
      <c r="EM898" t="s">
        <v>220</v>
      </c>
      <c r="EO898" t="s">
        <v>3</v>
      </c>
      <c r="EQ898">
        <v>0</v>
      </c>
      <c r="ER898">
        <v>50033.33</v>
      </c>
      <c r="ES898">
        <v>50033.33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5</v>
      </c>
      <c r="FC898">
        <v>1</v>
      </c>
      <c r="FD898">
        <v>18</v>
      </c>
      <c r="FF898">
        <v>60040</v>
      </c>
      <c r="FQ898">
        <v>0</v>
      </c>
      <c r="FR898">
        <f t="shared" si="495"/>
        <v>0</v>
      </c>
      <c r="FS898">
        <v>0</v>
      </c>
      <c r="FX898">
        <v>0</v>
      </c>
      <c r="FY898">
        <v>0</v>
      </c>
      <c r="GA898" t="s">
        <v>335</v>
      </c>
      <c r="GD898">
        <v>0</v>
      </c>
      <c r="GF898">
        <v>-386888433</v>
      </c>
      <c r="GG898">
        <v>2</v>
      </c>
      <c r="GH898">
        <v>3</v>
      </c>
      <c r="GI898">
        <v>-2</v>
      </c>
      <c r="GJ898">
        <v>0</v>
      </c>
      <c r="GK898">
        <f>ROUND(R898*(R12)/100,2)</f>
        <v>0</v>
      </c>
      <c r="GL898">
        <f t="shared" si="496"/>
        <v>0</v>
      </c>
      <c r="GM898">
        <f t="shared" si="497"/>
        <v>50033.33</v>
      </c>
      <c r="GN898">
        <f t="shared" si="498"/>
        <v>50033.33</v>
      </c>
      <c r="GO898">
        <f t="shared" si="499"/>
        <v>0</v>
      </c>
      <c r="GP898">
        <f t="shared" si="500"/>
        <v>0</v>
      </c>
      <c r="GR898">
        <v>1</v>
      </c>
      <c r="GS898">
        <v>1</v>
      </c>
      <c r="GT898">
        <v>0</v>
      </c>
      <c r="GU898" t="s">
        <v>3</v>
      </c>
      <c r="GV898">
        <f t="shared" si="501"/>
        <v>0</v>
      </c>
      <c r="GW898">
        <v>1</v>
      </c>
      <c r="GX898">
        <f t="shared" si="502"/>
        <v>0</v>
      </c>
      <c r="HA898">
        <v>0</v>
      </c>
      <c r="HB898">
        <v>0</v>
      </c>
      <c r="HC898">
        <f t="shared" si="503"/>
        <v>0</v>
      </c>
      <c r="IK898">
        <v>0</v>
      </c>
    </row>
    <row r="899" spans="1:245" x14ac:dyDescent="0.2">
      <c r="A899">
        <v>17</v>
      </c>
      <c r="B899">
        <v>1</v>
      </c>
      <c r="C899">
        <f>ROW(SmtRes!A264)</f>
        <v>264</v>
      </c>
      <c r="D899">
        <f>ROW(EtalonRes!A256)</f>
        <v>256</v>
      </c>
      <c r="E899" t="s">
        <v>197</v>
      </c>
      <c r="F899" t="s">
        <v>91</v>
      </c>
      <c r="G899" t="s">
        <v>92</v>
      </c>
      <c r="H899" t="s">
        <v>93</v>
      </c>
      <c r="I899">
        <f>ROUND(2/10,9)</f>
        <v>0.2</v>
      </c>
      <c r="J899">
        <v>0</v>
      </c>
      <c r="O899">
        <f t="shared" si="464"/>
        <v>833.53</v>
      </c>
      <c r="P899">
        <f t="shared" si="465"/>
        <v>598.97</v>
      </c>
      <c r="Q899">
        <f t="shared" si="466"/>
        <v>0</v>
      </c>
      <c r="R899">
        <f t="shared" si="467"/>
        <v>0</v>
      </c>
      <c r="S899">
        <f t="shared" si="468"/>
        <v>234.56</v>
      </c>
      <c r="T899">
        <f t="shared" si="469"/>
        <v>0</v>
      </c>
      <c r="U899">
        <f t="shared" si="470"/>
        <v>1.244</v>
      </c>
      <c r="V899">
        <f t="shared" si="471"/>
        <v>0</v>
      </c>
      <c r="W899">
        <f t="shared" si="472"/>
        <v>0</v>
      </c>
      <c r="X899">
        <f t="shared" si="473"/>
        <v>164.19</v>
      </c>
      <c r="Y899">
        <f t="shared" si="474"/>
        <v>23.46</v>
      </c>
      <c r="AA899">
        <v>55574044</v>
      </c>
      <c r="AB899">
        <f t="shared" si="475"/>
        <v>4167.68</v>
      </c>
      <c r="AC899">
        <f t="shared" si="476"/>
        <v>2994.86</v>
      </c>
      <c r="AD899">
        <f t="shared" si="477"/>
        <v>0</v>
      </c>
      <c r="AE899">
        <f t="shared" si="478"/>
        <v>0</v>
      </c>
      <c r="AF899">
        <f t="shared" si="479"/>
        <v>1172.82</v>
      </c>
      <c r="AG899">
        <f t="shared" si="480"/>
        <v>0</v>
      </c>
      <c r="AH899">
        <f t="shared" si="481"/>
        <v>6.22</v>
      </c>
      <c r="AI899">
        <f t="shared" si="482"/>
        <v>0</v>
      </c>
      <c r="AJ899">
        <f t="shared" si="483"/>
        <v>0</v>
      </c>
      <c r="AK899">
        <v>4167.68</v>
      </c>
      <c r="AL899">
        <v>2994.86</v>
      </c>
      <c r="AM899">
        <v>0</v>
      </c>
      <c r="AN899">
        <v>0</v>
      </c>
      <c r="AO899">
        <v>1172.82</v>
      </c>
      <c r="AP899">
        <v>0</v>
      </c>
      <c r="AQ899">
        <v>6.22</v>
      </c>
      <c r="AR899">
        <v>0</v>
      </c>
      <c r="AS899">
        <v>0</v>
      </c>
      <c r="AT899">
        <v>70</v>
      </c>
      <c r="AU899">
        <v>10</v>
      </c>
      <c r="AV899">
        <v>1</v>
      </c>
      <c r="AW899">
        <v>1</v>
      </c>
      <c r="AZ899">
        <v>1</v>
      </c>
      <c r="BA899">
        <v>1</v>
      </c>
      <c r="BB899">
        <v>1</v>
      </c>
      <c r="BC899">
        <v>1</v>
      </c>
      <c r="BD899" t="s">
        <v>3</v>
      </c>
      <c r="BE899" t="s">
        <v>3</v>
      </c>
      <c r="BF899" t="s">
        <v>3</v>
      </c>
      <c r="BG899" t="s">
        <v>3</v>
      </c>
      <c r="BH899">
        <v>0</v>
      </c>
      <c r="BI899">
        <v>4</v>
      </c>
      <c r="BJ899" t="s">
        <v>94</v>
      </c>
      <c r="BM899">
        <v>0</v>
      </c>
      <c r="BN899">
        <v>0</v>
      </c>
      <c r="BO899" t="s">
        <v>3</v>
      </c>
      <c r="BP899">
        <v>0</v>
      </c>
      <c r="BQ899">
        <v>1</v>
      </c>
      <c r="BR899">
        <v>0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 t="s">
        <v>3</v>
      </c>
      <c r="BZ899">
        <v>70</v>
      </c>
      <c r="CA899">
        <v>10</v>
      </c>
      <c r="CE899">
        <v>0</v>
      </c>
      <c r="CF899">
        <v>0</v>
      </c>
      <c r="CG899">
        <v>0</v>
      </c>
      <c r="CM899">
        <v>0</v>
      </c>
      <c r="CN899" t="s">
        <v>3</v>
      </c>
      <c r="CO899">
        <v>0</v>
      </c>
      <c r="CP899">
        <f t="shared" si="484"/>
        <v>833.53</v>
      </c>
      <c r="CQ899">
        <f t="shared" si="485"/>
        <v>2994.86</v>
      </c>
      <c r="CR899">
        <f t="shared" si="486"/>
        <v>0</v>
      </c>
      <c r="CS899">
        <f t="shared" si="487"/>
        <v>0</v>
      </c>
      <c r="CT899">
        <f t="shared" si="488"/>
        <v>1172.82</v>
      </c>
      <c r="CU899">
        <f t="shared" si="489"/>
        <v>0</v>
      </c>
      <c r="CV899">
        <f t="shared" si="490"/>
        <v>6.22</v>
      </c>
      <c r="CW899">
        <f t="shared" si="491"/>
        <v>0</v>
      </c>
      <c r="CX899">
        <f t="shared" si="492"/>
        <v>0</v>
      </c>
      <c r="CY899">
        <f t="shared" si="493"/>
        <v>164.19200000000001</v>
      </c>
      <c r="CZ899">
        <f t="shared" si="494"/>
        <v>23.456</v>
      </c>
      <c r="DC899" t="s">
        <v>3</v>
      </c>
      <c r="DD899" t="s">
        <v>3</v>
      </c>
      <c r="DE899" t="s">
        <v>3</v>
      </c>
      <c r="DF899" t="s">
        <v>3</v>
      </c>
      <c r="DG899" t="s">
        <v>3</v>
      </c>
      <c r="DH899" t="s">
        <v>3</v>
      </c>
      <c r="DI899" t="s">
        <v>3</v>
      </c>
      <c r="DJ899" t="s">
        <v>3</v>
      </c>
      <c r="DK899" t="s">
        <v>3</v>
      </c>
      <c r="DL899" t="s">
        <v>3</v>
      </c>
      <c r="DM899" t="s">
        <v>3</v>
      </c>
      <c r="DN899">
        <v>0</v>
      </c>
      <c r="DO899">
        <v>0</v>
      </c>
      <c r="DP899">
        <v>1</v>
      </c>
      <c r="DQ899">
        <v>1</v>
      </c>
      <c r="DU899">
        <v>1010</v>
      </c>
      <c r="DV899" t="s">
        <v>93</v>
      </c>
      <c r="DW899" t="s">
        <v>93</v>
      </c>
      <c r="DX899">
        <v>10</v>
      </c>
      <c r="EE899">
        <v>55317522</v>
      </c>
      <c r="EF899">
        <v>1</v>
      </c>
      <c r="EG899" t="s">
        <v>19</v>
      </c>
      <c r="EH899">
        <v>0</v>
      </c>
      <c r="EI899" t="s">
        <v>3</v>
      </c>
      <c r="EJ899">
        <v>4</v>
      </c>
      <c r="EK899">
        <v>0</v>
      </c>
      <c r="EL899" t="s">
        <v>20</v>
      </c>
      <c r="EM899" t="s">
        <v>21</v>
      </c>
      <c r="EO899" t="s">
        <v>3</v>
      </c>
      <c r="EQ899">
        <v>0</v>
      </c>
      <c r="ER899">
        <v>4167.68</v>
      </c>
      <c r="ES899">
        <v>2994.86</v>
      </c>
      <c r="ET899">
        <v>0</v>
      </c>
      <c r="EU899">
        <v>0</v>
      </c>
      <c r="EV899">
        <v>1172.82</v>
      </c>
      <c r="EW899">
        <v>6.22</v>
      </c>
      <c r="EX899">
        <v>0</v>
      </c>
      <c r="EY899">
        <v>0</v>
      </c>
      <c r="FQ899">
        <v>0</v>
      </c>
      <c r="FR899">
        <f t="shared" si="495"/>
        <v>0</v>
      </c>
      <c r="FS899">
        <v>0</v>
      </c>
      <c r="FX899">
        <v>70</v>
      </c>
      <c r="FY899">
        <v>10</v>
      </c>
      <c r="GA899" t="s">
        <v>3</v>
      </c>
      <c r="GD899">
        <v>0</v>
      </c>
      <c r="GF899">
        <v>1404583839</v>
      </c>
      <c r="GG899">
        <v>2</v>
      </c>
      <c r="GH899">
        <v>1</v>
      </c>
      <c r="GI899">
        <v>-2</v>
      </c>
      <c r="GJ899">
        <v>0</v>
      </c>
      <c r="GK899">
        <f>ROUND(R899*(R12)/100,2)</f>
        <v>0</v>
      </c>
      <c r="GL899">
        <f t="shared" si="496"/>
        <v>0</v>
      </c>
      <c r="GM899">
        <f t="shared" si="497"/>
        <v>1021.18</v>
      </c>
      <c r="GN899">
        <f t="shared" si="498"/>
        <v>0</v>
      </c>
      <c r="GO899">
        <f t="shared" si="499"/>
        <v>0</v>
      </c>
      <c r="GP899">
        <f t="shared" si="500"/>
        <v>1021.18</v>
      </c>
      <c r="GR899">
        <v>0</v>
      </c>
      <c r="GS899">
        <v>3</v>
      </c>
      <c r="GT899">
        <v>0</v>
      </c>
      <c r="GU899" t="s">
        <v>3</v>
      </c>
      <c r="GV899">
        <f t="shared" si="501"/>
        <v>0</v>
      </c>
      <c r="GW899">
        <v>1</v>
      </c>
      <c r="GX899">
        <f t="shared" si="502"/>
        <v>0</v>
      </c>
      <c r="HA899">
        <v>0</v>
      </c>
      <c r="HB899">
        <v>0</v>
      </c>
      <c r="HC899">
        <f t="shared" si="503"/>
        <v>0</v>
      </c>
      <c r="IK899">
        <v>0</v>
      </c>
    </row>
    <row r="900" spans="1:245" x14ac:dyDescent="0.2">
      <c r="A900">
        <v>17</v>
      </c>
      <c r="B900">
        <v>1</v>
      </c>
      <c r="E900" t="s">
        <v>201</v>
      </c>
      <c r="F900" t="s">
        <v>96</v>
      </c>
      <c r="G900" t="s">
        <v>336</v>
      </c>
      <c r="H900" t="s">
        <v>180</v>
      </c>
      <c r="I900">
        <v>1</v>
      </c>
      <c r="J900">
        <v>0</v>
      </c>
      <c r="O900">
        <f t="shared" si="464"/>
        <v>141843.32999999999</v>
      </c>
      <c r="P900">
        <f t="shared" si="465"/>
        <v>141843.32999999999</v>
      </c>
      <c r="Q900">
        <f t="shared" si="466"/>
        <v>0</v>
      </c>
      <c r="R900">
        <f t="shared" si="467"/>
        <v>0</v>
      </c>
      <c r="S900">
        <f t="shared" si="468"/>
        <v>0</v>
      </c>
      <c r="T900">
        <f t="shared" si="469"/>
        <v>0</v>
      </c>
      <c r="U900">
        <f t="shared" si="470"/>
        <v>0</v>
      </c>
      <c r="V900">
        <f t="shared" si="471"/>
        <v>0</v>
      </c>
      <c r="W900">
        <f t="shared" si="472"/>
        <v>0</v>
      </c>
      <c r="X900">
        <f t="shared" si="473"/>
        <v>0</v>
      </c>
      <c r="Y900">
        <f t="shared" si="474"/>
        <v>0</v>
      </c>
      <c r="AA900">
        <v>55574044</v>
      </c>
      <c r="AB900">
        <f t="shared" si="475"/>
        <v>141843.32999999999</v>
      </c>
      <c r="AC900">
        <f t="shared" si="476"/>
        <v>141843.32999999999</v>
      </c>
      <c r="AD900">
        <f t="shared" si="477"/>
        <v>0</v>
      </c>
      <c r="AE900">
        <f t="shared" si="478"/>
        <v>0</v>
      </c>
      <c r="AF900">
        <f t="shared" si="479"/>
        <v>0</v>
      </c>
      <c r="AG900">
        <f t="shared" si="480"/>
        <v>0</v>
      </c>
      <c r="AH900">
        <f t="shared" si="481"/>
        <v>0</v>
      </c>
      <c r="AI900">
        <f t="shared" si="482"/>
        <v>0</v>
      </c>
      <c r="AJ900">
        <f t="shared" si="483"/>
        <v>0</v>
      </c>
      <c r="AK900">
        <v>141843.32999999999</v>
      </c>
      <c r="AL900">
        <v>141843.32999999999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1</v>
      </c>
      <c r="AZ900">
        <v>1</v>
      </c>
      <c r="BA900">
        <v>1</v>
      </c>
      <c r="BB900">
        <v>1</v>
      </c>
      <c r="BC900">
        <v>1</v>
      </c>
      <c r="BD900" t="s">
        <v>3</v>
      </c>
      <c r="BE900" t="s">
        <v>3</v>
      </c>
      <c r="BF900" t="s">
        <v>3</v>
      </c>
      <c r="BG900" t="s">
        <v>3</v>
      </c>
      <c r="BH900">
        <v>3</v>
      </c>
      <c r="BI900">
        <v>1</v>
      </c>
      <c r="BJ900" t="s">
        <v>3</v>
      </c>
      <c r="BM900">
        <v>6001</v>
      </c>
      <c r="BN900">
        <v>0</v>
      </c>
      <c r="BO900" t="s">
        <v>3</v>
      </c>
      <c r="BP900">
        <v>0</v>
      </c>
      <c r="BQ900">
        <v>0</v>
      </c>
      <c r="BR900">
        <v>0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 t="s">
        <v>3</v>
      </c>
      <c r="BZ900">
        <v>0</v>
      </c>
      <c r="CA900">
        <v>0</v>
      </c>
      <c r="CE900">
        <v>0</v>
      </c>
      <c r="CF900">
        <v>0</v>
      </c>
      <c r="CG900">
        <v>0</v>
      </c>
      <c r="CM900">
        <v>0</v>
      </c>
      <c r="CN900" t="s">
        <v>3</v>
      </c>
      <c r="CO900">
        <v>0</v>
      </c>
      <c r="CP900">
        <f t="shared" si="484"/>
        <v>141843.32999999999</v>
      </c>
      <c r="CQ900">
        <f t="shared" si="485"/>
        <v>141843.32999999999</v>
      </c>
      <c r="CR900">
        <f t="shared" si="486"/>
        <v>0</v>
      </c>
      <c r="CS900">
        <f t="shared" si="487"/>
        <v>0</v>
      </c>
      <c r="CT900">
        <f t="shared" si="488"/>
        <v>0</v>
      </c>
      <c r="CU900">
        <f t="shared" si="489"/>
        <v>0</v>
      </c>
      <c r="CV900">
        <f t="shared" si="490"/>
        <v>0</v>
      </c>
      <c r="CW900">
        <f t="shared" si="491"/>
        <v>0</v>
      </c>
      <c r="CX900">
        <f t="shared" si="492"/>
        <v>0</v>
      </c>
      <c r="CY900">
        <f t="shared" si="493"/>
        <v>0</v>
      </c>
      <c r="CZ900">
        <f t="shared" si="494"/>
        <v>0</v>
      </c>
      <c r="DC900" t="s">
        <v>3</v>
      </c>
      <c r="DD900" t="s">
        <v>3</v>
      </c>
      <c r="DE900" t="s">
        <v>3</v>
      </c>
      <c r="DF900" t="s">
        <v>3</v>
      </c>
      <c r="DG900" t="s">
        <v>3</v>
      </c>
      <c r="DH900" t="s">
        <v>3</v>
      </c>
      <c r="DI900" t="s">
        <v>3</v>
      </c>
      <c r="DJ900" t="s">
        <v>3</v>
      </c>
      <c r="DK900" t="s">
        <v>3</v>
      </c>
      <c r="DL900" t="s">
        <v>3</v>
      </c>
      <c r="DM900" t="s">
        <v>3</v>
      </c>
      <c r="DN900">
        <v>0</v>
      </c>
      <c r="DO900">
        <v>0</v>
      </c>
      <c r="DP900">
        <v>1</v>
      </c>
      <c r="DQ900">
        <v>1</v>
      </c>
      <c r="DU900">
        <v>1010</v>
      </c>
      <c r="DV900" t="s">
        <v>180</v>
      </c>
      <c r="DW900" t="s">
        <v>180</v>
      </c>
      <c r="DX900">
        <v>1</v>
      </c>
      <c r="EE900">
        <v>55525620</v>
      </c>
      <c r="EF900">
        <v>0</v>
      </c>
      <c r="EG900" t="s">
        <v>220</v>
      </c>
      <c r="EH900">
        <v>0</v>
      </c>
      <c r="EI900" t="s">
        <v>3</v>
      </c>
      <c r="EJ900">
        <v>1</v>
      </c>
      <c r="EK900">
        <v>6001</v>
      </c>
      <c r="EL900" t="s">
        <v>221</v>
      </c>
      <c r="EM900" t="s">
        <v>220</v>
      </c>
      <c r="EO900" t="s">
        <v>3</v>
      </c>
      <c r="EQ900">
        <v>0</v>
      </c>
      <c r="ER900">
        <v>141843.32999999999</v>
      </c>
      <c r="ES900">
        <v>141843.32999999999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5</v>
      </c>
      <c r="FC900">
        <v>1</v>
      </c>
      <c r="FD900">
        <v>18</v>
      </c>
      <c r="FF900">
        <v>170212</v>
      </c>
      <c r="FQ900">
        <v>0</v>
      </c>
      <c r="FR900">
        <f t="shared" si="495"/>
        <v>0</v>
      </c>
      <c r="FS900">
        <v>0</v>
      </c>
      <c r="FX900">
        <v>0</v>
      </c>
      <c r="FY900">
        <v>0</v>
      </c>
      <c r="GA900" t="s">
        <v>337</v>
      </c>
      <c r="GD900">
        <v>0</v>
      </c>
      <c r="GF900">
        <v>1094285143</v>
      </c>
      <c r="GG900">
        <v>2</v>
      </c>
      <c r="GH900">
        <v>3</v>
      </c>
      <c r="GI900">
        <v>-2</v>
      </c>
      <c r="GJ900">
        <v>0</v>
      </c>
      <c r="GK900">
        <f>ROUND(R900*(R12)/100,2)</f>
        <v>0</v>
      </c>
      <c r="GL900">
        <f t="shared" si="496"/>
        <v>0</v>
      </c>
      <c r="GM900">
        <f t="shared" si="497"/>
        <v>141843.32999999999</v>
      </c>
      <c r="GN900">
        <f t="shared" si="498"/>
        <v>141843.32999999999</v>
      </c>
      <c r="GO900">
        <f t="shared" si="499"/>
        <v>0</v>
      </c>
      <c r="GP900">
        <f t="shared" si="500"/>
        <v>0</v>
      </c>
      <c r="GR900">
        <v>1</v>
      </c>
      <c r="GS900">
        <v>1</v>
      </c>
      <c r="GT900">
        <v>0</v>
      </c>
      <c r="GU900" t="s">
        <v>3</v>
      </c>
      <c r="GV900">
        <f t="shared" si="501"/>
        <v>0</v>
      </c>
      <c r="GW900">
        <v>1</v>
      </c>
      <c r="GX900">
        <f t="shared" si="502"/>
        <v>0</v>
      </c>
      <c r="HA900">
        <v>0</v>
      </c>
      <c r="HB900">
        <v>0</v>
      </c>
      <c r="HC900">
        <f t="shared" si="503"/>
        <v>0</v>
      </c>
      <c r="IK900">
        <v>0</v>
      </c>
    </row>
    <row r="901" spans="1:245" x14ac:dyDescent="0.2">
      <c r="A901">
        <v>17</v>
      </c>
      <c r="B901">
        <v>1</v>
      </c>
      <c r="C901">
        <f>ROW(SmtRes!A269)</f>
        <v>269</v>
      </c>
      <c r="D901">
        <f>ROW(EtalonRes!A261)</f>
        <v>261</v>
      </c>
      <c r="E901" t="s">
        <v>205</v>
      </c>
      <c r="F901" t="s">
        <v>91</v>
      </c>
      <c r="G901" t="s">
        <v>92</v>
      </c>
      <c r="H901" t="s">
        <v>93</v>
      </c>
      <c r="I901">
        <f>ROUND(4/10,9)</f>
        <v>0.4</v>
      </c>
      <c r="J901">
        <v>0</v>
      </c>
      <c r="O901">
        <f t="shared" si="464"/>
        <v>1667.07</v>
      </c>
      <c r="P901">
        <f t="shared" si="465"/>
        <v>1197.94</v>
      </c>
      <c r="Q901">
        <f t="shared" si="466"/>
        <v>0</v>
      </c>
      <c r="R901">
        <f t="shared" si="467"/>
        <v>0</v>
      </c>
      <c r="S901">
        <f t="shared" si="468"/>
        <v>469.13</v>
      </c>
      <c r="T901">
        <f t="shared" si="469"/>
        <v>0</v>
      </c>
      <c r="U901">
        <f t="shared" si="470"/>
        <v>2.488</v>
      </c>
      <c r="V901">
        <f t="shared" si="471"/>
        <v>0</v>
      </c>
      <c r="W901">
        <f t="shared" si="472"/>
        <v>0</v>
      </c>
      <c r="X901">
        <f t="shared" si="473"/>
        <v>328.39</v>
      </c>
      <c r="Y901">
        <f t="shared" si="474"/>
        <v>46.91</v>
      </c>
      <c r="AA901">
        <v>55574044</v>
      </c>
      <c r="AB901">
        <f t="shared" si="475"/>
        <v>4167.68</v>
      </c>
      <c r="AC901">
        <f t="shared" si="476"/>
        <v>2994.86</v>
      </c>
      <c r="AD901">
        <f t="shared" si="477"/>
        <v>0</v>
      </c>
      <c r="AE901">
        <f t="shared" si="478"/>
        <v>0</v>
      </c>
      <c r="AF901">
        <f t="shared" si="479"/>
        <v>1172.82</v>
      </c>
      <c r="AG901">
        <f t="shared" si="480"/>
        <v>0</v>
      </c>
      <c r="AH901">
        <f t="shared" si="481"/>
        <v>6.22</v>
      </c>
      <c r="AI901">
        <f t="shared" si="482"/>
        <v>0</v>
      </c>
      <c r="AJ901">
        <f t="shared" si="483"/>
        <v>0</v>
      </c>
      <c r="AK901">
        <v>4167.68</v>
      </c>
      <c r="AL901">
        <v>2994.86</v>
      </c>
      <c r="AM901">
        <v>0</v>
      </c>
      <c r="AN901">
        <v>0</v>
      </c>
      <c r="AO901">
        <v>1172.82</v>
      </c>
      <c r="AP901">
        <v>0</v>
      </c>
      <c r="AQ901">
        <v>6.22</v>
      </c>
      <c r="AR901">
        <v>0</v>
      </c>
      <c r="AS901">
        <v>0</v>
      </c>
      <c r="AT901">
        <v>70</v>
      </c>
      <c r="AU901">
        <v>10</v>
      </c>
      <c r="AV901">
        <v>1</v>
      </c>
      <c r="AW901">
        <v>1</v>
      </c>
      <c r="AZ901">
        <v>1</v>
      </c>
      <c r="BA901">
        <v>1</v>
      </c>
      <c r="BB901">
        <v>1</v>
      </c>
      <c r="BC901">
        <v>1</v>
      </c>
      <c r="BD901" t="s">
        <v>3</v>
      </c>
      <c r="BE901" t="s">
        <v>3</v>
      </c>
      <c r="BF901" t="s">
        <v>3</v>
      </c>
      <c r="BG901" t="s">
        <v>3</v>
      </c>
      <c r="BH901">
        <v>0</v>
      </c>
      <c r="BI901">
        <v>4</v>
      </c>
      <c r="BJ901" t="s">
        <v>94</v>
      </c>
      <c r="BM901">
        <v>0</v>
      </c>
      <c r="BN901">
        <v>0</v>
      </c>
      <c r="BO901" t="s">
        <v>3</v>
      </c>
      <c r="BP901">
        <v>0</v>
      </c>
      <c r="BQ901">
        <v>1</v>
      </c>
      <c r="BR901">
        <v>0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 t="s">
        <v>3</v>
      </c>
      <c r="BZ901">
        <v>70</v>
      </c>
      <c r="CA901">
        <v>10</v>
      </c>
      <c r="CE901">
        <v>0</v>
      </c>
      <c r="CF901">
        <v>0</v>
      </c>
      <c r="CG901">
        <v>0</v>
      </c>
      <c r="CM901">
        <v>0</v>
      </c>
      <c r="CN901" t="s">
        <v>3</v>
      </c>
      <c r="CO901">
        <v>0</v>
      </c>
      <c r="CP901">
        <f t="shared" si="484"/>
        <v>1667.0700000000002</v>
      </c>
      <c r="CQ901">
        <f t="shared" si="485"/>
        <v>2994.86</v>
      </c>
      <c r="CR901">
        <f t="shared" si="486"/>
        <v>0</v>
      </c>
      <c r="CS901">
        <f t="shared" si="487"/>
        <v>0</v>
      </c>
      <c r="CT901">
        <f t="shared" si="488"/>
        <v>1172.82</v>
      </c>
      <c r="CU901">
        <f t="shared" si="489"/>
        <v>0</v>
      </c>
      <c r="CV901">
        <f t="shared" si="490"/>
        <v>6.22</v>
      </c>
      <c r="CW901">
        <f t="shared" si="491"/>
        <v>0</v>
      </c>
      <c r="CX901">
        <f t="shared" si="492"/>
        <v>0</v>
      </c>
      <c r="CY901">
        <f t="shared" si="493"/>
        <v>328.39099999999996</v>
      </c>
      <c r="CZ901">
        <f t="shared" si="494"/>
        <v>46.913000000000004</v>
      </c>
      <c r="DC901" t="s">
        <v>3</v>
      </c>
      <c r="DD901" t="s">
        <v>3</v>
      </c>
      <c r="DE901" t="s">
        <v>3</v>
      </c>
      <c r="DF901" t="s">
        <v>3</v>
      </c>
      <c r="DG901" t="s">
        <v>3</v>
      </c>
      <c r="DH901" t="s">
        <v>3</v>
      </c>
      <c r="DI901" t="s">
        <v>3</v>
      </c>
      <c r="DJ901" t="s">
        <v>3</v>
      </c>
      <c r="DK901" t="s">
        <v>3</v>
      </c>
      <c r="DL901" t="s">
        <v>3</v>
      </c>
      <c r="DM901" t="s">
        <v>3</v>
      </c>
      <c r="DN901">
        <v>0</v>
      </c>
      <c r="DO901">
        <v>0</v>
      </c>
      <c r="DP901">
        <v>1</v>
      </c>
      <c r="DQ901">
        <v>1</v>
      </c>
      <c r="DU901">
        <v>1010</v>
      </c>
      <c r="DV901" t="s">
        <v>93</v>
      </c>
      <c r="DW901" t="s">
        <v>93</v>
      </c>
      <c r="DX901">
        <v>10</v>
      </c>
      <c r="EE901">
        <v>55317522</v>
      </c>
      <c r="EF901">
        <v>1</v>
      </c>
      <c r="EG901" t="s">
        <v>19</v>
      </c>
      <c r="EH901">
        <v>0</v>
      </c>
      <c r="EI901" t="s">
        <v>3</v>
      </c>
      <c r="EJ901">
        <v>4</v>
      </c>
      <c r="EK901">
        <v>0</v>
      </c>
      <c r="EL901" t="s">
        <v>20</v>
      </c>
      <c r="EM901" t="s">
        <v>21</v>
      </c>
      <c r="EO901" t="s">
        <v>3</v>
      </c>
      <c r="EQ901">
        <v>0</v>
      </c>
      <c r="ER901">
        <v>4167.68</v>
      </c>
      <c r="ES901">
        <v>2994.86</v>
      </c>
      <c r="ET901">
        <v>0</v>
      </c>
      <c r="EU901">
        <v>0</v>
      </c>
      <c r="EV901">
        <v>1172.82</v>
      </c>
      <c r="EW901">
        <v>6.22</v>
      </c>
      <c r="EX901">
        <v>0</v>
      </c>
      <c r="EY901">
        <v>0</v>
      </c>
      <c r="FQ901">
        <v>0</v>
      </c>
      <c r="FR901">
        <f t="shared" si="495"/>
        <v>0</v>
      </c>
      <c r="FS901">
        <v>0</v>
      </c>
      <c r="FX901">
        <v>70</v>
      </c>
      <c r="FY901">
        <v>10</v>
      </c>
      <c r="GA901" t="s">
        <v>3</v>
      </c>
      <c r="GD901">
        <v>0</v>
      </c>
      <c r="GF901">
        <v>1404583839</v>
      </c>
      <c r="GG901">
        <v>2</v>
      </c>
      <c r="GH901">
        <v>1</v>
      </c>
      <c r="GI901">
        <v>-2</v>
      </c>
      <c r="GJ901">
        <v>0</v>
      </c>
      <c r="GK901">
        <f>ROUND(R901*(R12)/100,2)</f>
        <v>0</v>
      </c>
      <c r="GL901">
        <f t="shared" si="496"/>
        <v>0</v>
      </c>
      <c r="GM901">
        <f t="shared" si="497"/>
        <v>2042.37</v>
      </c>
      <c r="GN901">
        <f t="shared" si="498"/>
        <v>0</v>
      </c>
      <c r="GO901">
        <f t="shared" si="499"/>
        <v>0</v>
      </c>
      <c r="GP901">
        <f t="shared" si="500"/>
        <v>2042.37</v>
      </c>
      <c r="GR901">
        <v>0</v>
      </c>
      <c r="GS901">
        <v>3</v>
      </c>
      <c r="GT901">
        <v>0</v>
      </c>
      <c r="GU901" t="s">
        <v>3</v>
      </c>
      <c r="GV901">
        <f t="shared" si="501"/>
        <v>0</v>
      </c>
      <c r="GW901">
        <v>1</v>
      </c>
      <c r="GX901">
        <f t="shared" si="502"/>
        <v>0</v>
      </c>
      <c r="HA901">
        <v>0</v>
      </c>
      <c r="HB901">
        <v>0</v>
      </c>
      <c r="HC901">
        <f t="shared" si="503"/>
        <v>0</v>
      </c>
      <c r="IK901">
        <v>0</v>
      </c>
    </row>
    <row r="902" spans="1:245" x14ac:dyDescent="0.2">
      <c r="A902">
        <v>17</v>
      </c>
      <c r="B902">
        <v>1</v>
      </c>
      <c r="E902" t="s">
        <v>209</v>
      </c>
      <c r="F902" t="s">
        <v>96</v>
      </c>
      <c r="G902" t="s">
        <v>338</v>
      </c>
      <c r="H902" t="s">
        <v>180</v>
      </c>
      <c r="I902">
        <v>1</v>
      </c>
      <c r="J902">
        <v>0</v>
      </c>
      <c r="O902">
        <f t="shared" si="464"/>
        <v>27280.83</v>
      </c>
      <c r="P902">
        <f t="shared" si="465"/>
        <v>27280.83</v>
      </c>
      <c r="Q902">
        <f t="shared" si="466"/>
        <v>0</v>
      </c>
      <c r="R902">
        <f t="shared" si="467"/>
        <v>0</v>
      </c>
      <c r="S902">
        <f t="shared" si="468"/>
        <v>0</v>
      </c>
      <c r="T902">
        <f t="shared" si="469"/>
        <v>0</v>
      </c>
      <c r="U902">
        <f t="shared" si="470"/>
        <v>0</v>
      </c>
      <c r="V902">
        <f t="shared" si="471"/>
        <v>0</v>
      </c>
      <c r="W902">
        <f t="shared" si="472"/>
        <v>0</v>
      </c>
      <c r="X902">
        <f t="shared" si="473"/>
        <v>0</v>
      </c>
      <c r="Y902">
        <f t="shared" si="474"/>
        <v>0</v>
      </c>
      <c r="AA902">
        <v>55574044</v>
      </c>
      <c r="AB902">
        <f t="shared" si="475"/>
        <v>27280.83</v>
      </c>
      <c r="AC902">
        <f t="shared" si="476"/>
        <v>27280.83</v>
      </c>
      <c r="AD902">
        <f t="shared" si="477"/>
        <v>0</v>
      </c>
      <c r="AE902">
        <f t="shared" si="478"/>
        <v>0</v>
      </c>
      <c r="AF902">
        <f t="shared" si="479"/>
        <v>0</v>
      </c>
      <c r="AG902">
        <f t="shared" si="480"/>
        <v>0</v>
      </c>
      <c r="AH902">
        <f t="shared" si="481"/>
        <v>0</v>
      </c>
      <c r="AI902">
        <f t="shared" si="482"/>
        <v>0</v>
      </c>
      <c r="AJ902">
        <f t="shared" si="483"/>
        <v>0</v>
      </c>
      <c r="AK902">
        <v>27280.83</v>
      </c>
      <c r="AL902">
        <v>27280.83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1</v>
      </c>
      <c r="AZ902">
        <v>1</v>
      </c>
      <c r="BA902">
        <v>1</v>
      </c>
      <c r="BB902">
        <v>1</v>
      </c>
      <c r="BC902">
        <v>1</v>
      </c>
      <c r="BD902" t="s">
        <v>3</v>
      </c>
      <c r="BE902" t="s">
        <v>3</v>
      </c>
      <c r="BF902" t="s">
        <v>3</v>
      </c>
      <c r="BG902" t="s">
        <v>3</v>
      </c>
      <c r="BH902">
        <v>3</v>
      </c>
      <c r="BI902">
        <v>1</v>
      </c>
      <c r="BJ902" t="s">
        <v>3</v>
      </c>
      <c r="BM902">
        <v>6001</v>
      </c>
      <c r="BN902">
        <v>0</v>
      </c>
      <c r="BO902" t="s">
        <v>3</v>
      </c>
      <c r="BP902">
        <v>0</v>
      </c>
      <c r="BQ902">
        <v>0</v>
      </c>
      <c r="BR902">
        <v>0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 t="s">
        <v>3</v>
      </c>
      <c r="BZ902">
        <v>0</v>
      </c>
      <c r="CA902">
        <v>0</v>
      </c>
      <c r="CE902">
        <v>0</v>
      </c>
      <c r="CF902">
        <v>0</v>
      </c>
      <c r="CG902">
        <v>0</v>
      </c>
      <c r="CM902">
        <v>0</v>
      </c>
      <c r="CN902" t="s">
        <v>3</v>
      </c>
      <c r="CO902">
        <v>0</v>
      </c>
      <c r="CP902">
        <f t="shared" si="484"/>
        <v>27280.83</v>
      </c>
      <c r="CQ902">
        <f t="shared" si="485"/>
        <v>27280.83</v>
      </c>
      <c r="CR902">
        <f t="shared" si="486"/>
        <v>0</v>
      </c>
      <c r="CS902">
        <f t="shared" si="487"/>
        <v>0</v>
      </c>
      <c r="CT902">
        <f t="shared" si="488"/>
        <v>0</v>
      </c>
      <c r="CU902">
        <f t="shared" si="489"/>
        <v>0</v>
      </c>
      <c r="CV902">
        <f t="shared" si="490"/>
        <v>0</v>
      </c>
      <c r="CW902">
        <f t="shared" si="491"/>
        <v>0</v>
      </c>
      <c r="CX902">
        <f t="shared" si="492"/>
        <v>0</v>
      </c>
      <c r="CY902">
        <f t="shared" si="493"/>
        <v>0</v>
      </c>
      <c r="CZ902">
        <f t="shared" si="494"/>
        <v>0</v>
      </c>
      <c r="DC902" t="s">
        <v>3</v>
      </c>
      <c r="DD902" t="s">
        <v>3</v>
      </c>
      <c r="DE902" t="s">
        <v>3</v>
      </c>
      <c r="DF902" t="s">
        <v>3</v>
      </c>
      <c r="DG902" t="s">
        <v>3</v>
      </c>
      <c r="DH902" t="s">
        <v>3</v>
      </c>
      <c r="DI902" t="s">
        <v>3</v>
      </c>
      <c r="DJ902" t="s">
        <v>3</v>
      </c>
      <c r="DK902" t="s">
        <v>3</v>
      </c>
      <c r="DL902" t="s">
        <v>3</v>
      </c>
      <c r="DM902" t="s">
        <v>3</v>
      </c>
      <c r="DN902">
        <v>0</v>
      </c>
      <c r="DO902">
        <v>0</v>
      </c>
      <c r="DP902">
        <v>1</v>
      </c>
      <c r="DQ902">
        <v>1</v>
      </c>
      <c r="DU902">
        <v>1010</v>
      </c>
      <c r="DV902" t="s">
        <v>180</v>
      </c>
      <c r="DW902" t="s">
        <v>180</v>
      </c>
      <c r="DX902">
        <v>1</v>
      </c>
      <c r="EE902">
        <v>55525620</v>
      </c>
      <c r="EF902">
        <v>0</v>
      </c>
      <c r="EG902" t="s">
        <v>220</v>
      </c>
      <c r="EH902">
        <v>0</v>
      </c>
      <c r="EI902" t="s">
        <v>3</v>
      </c>
      <c r="EJ902">
        <v>1</v>
      </c>
      <c r="EK902">
        <v>6001</v>
      </c>
      <c r="EL902" t="s">
        <v>221</v>
      </c>
      <c r="EM902" t="s">
        <v>220</v>
      </c>
      <c r="EO902" t="s">
        <v>3</v>
      </c>
      <c r="EQ902">
        <v>0</v>
      </c>
      <c r="ER902">
        <v>27280.83</v>
      </c>
      <c r="ES902">
        <v>27280.83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5</v>
      </c>
      <c r="FC902">
        <v>1</v>
      </c>
      <c r="FD902">
        <v>18</v>
      </c>
      <c r="FF902">
        <v>32737</v>
      </c>
      <c r="FQ902">
        <v>0</v>
      </c>
      <c r="FR902">
        <f t="shared" si="495"/>
        <v>0</v>
      </c>
      <c r="FS902">
        <v>0</v>
      </c>
      <c r="FX902">
        <v>0</v>
      </c>
      <c r="FY902">
        <v>0</v>
      </c>
      <c r="GA902" t="s">
        <v>339</v>
      </c>
      <c r="GD902">
        <v>0</v>
      </c>
      <c r="GF902">
        <v>-1962871346</v>
      </c>
      <c r="GG902">
        <v>2</v>
      </c>
      <c r="GH902">
        <v>3</v>
      </c>
      <c r="GI902">
        <v>-2</v>
      </c>
      <c r="GJ902">
        <v>0</v>
      </c>
      <c r="GK902">
        <f>ROUND(R902*(R12)/100,2)</f>
        <v>0</v>
      </c>
      <c r="GL902">
        <f t="shared" si="496"/>
        <v>0</v>
      </c>
      <c r="GM902">
        <f t="shared" si="497"/>
        <v>27280.83</v>
      </c>
      <c r="GN902">
        <f t="shared" si="498"/>
        <v>27280.83</v>
      </c>
      <c r="GO902">
        <f t="shared" si="499"/>
        <v>0</v>
      </c>
      <c r="GP902">
        <f t="shared" si="500"/>
        <v>0</v>
      </c>
      <c r="GR902">
        <v>1</v>
      </c>
      <c r="GS902">
        <v>1</v>
      </c>
      <c r="GT902">
        <v>0</v>
      </c>
      <c r="GU902" t="s">
        <v>3</v>
      </c>
      <c r="GV902">
        <f t="shared" si="501"/>
        <v>0</v>
      </c>
      <c r="GW902">
        <v>1</v>
      </c>
      <c r="GX902">
        <f t="shared" si="502"/>
        <v>0</v>
      </c>
      <c r="HA902">
        <v>0</v>
      </c>
      <c r="HB902">
        <v>0</v>
      </c>
      <c r="HC902">
        <f t="shared" si="503"/>
        <v>0</v>
      </c>
      <c r="IK902">
        <v>0</v>
      </c>
    </row>
    <row r="903" spans="1:245" x14ac:dyDescent="0.2">
      <c r="A903">
        <v>17</v>
      </c>
      <c r="B903">
        <v>1</v>
      </c>
      <c r="E903" t="s">
        <v>217</v>
      </c>
      <c r="F903" t="s">
        <v>96</v>
      </c>
      <c r="G903" t="s">
        <v>340</v>
      </c>
      <c r="H903" t="s">
        <v>180</v>
      </c>
      <c r="I903">
        <v>1</v>
      </c>
      <c r="J903">
        <v>0</v>
      </c>
      <c r="O903">
        <f t="shared" si="464"/>
        <v>11481.67</v>
      </c>
      <c r="P903">
        <f t="shared" si="465"/>
        <v>11481.67</v>
      </c>
      <c r="Q903">
        <f t="shared" si="466"/>
        <v>0</v>
      </c>
      <c r="R903">
        <f t="shared" si="467"/>
        <v>0</v>
      </c>
      <c r="S903">
        <f t="shared" si="468"/>
        <v>0</v>
      </c>
      <c r="T903">
        <f t="shared" si="469"/>
        <v>0</v>
      </c>
      <c r="U903">
        <f t="shared" si="470"/>
        <v>0</v>
      </c>
      <c r="V903">
        <f t="shared" si="471"/>
        <v>0</v>
      </c>
      <c r="W903">
        <f t="shared" si="472"/>
        <v>0</v>
      </c>
      <c r="X903">
        <f t="shared" si="473"/>
        <v>0</v>
      </c>
      <c r="Y903">
        <f t="shared" si="474"/>
        <v>0</v>
      </c>
      <c r="AA903">
        <v>55574044</v>
      </c>
      <c r="AB903">
        <f t="shared" si="475"/>
        <v>11481.67</v>
      </c>
      <c r="AC903">
        <f t="shared" si="476"/>
        <v>11481.67</v>
      </c>
      <c r="AD903">
        <f t="shared" si="477"/>
        <v>0</v>
      </c>
      <c r="AE903">
        <f t="shared" si="478"/>
        <v>0</v>
      </c>
      <c r="AF903">
        <f t="shared" si="479"/>
        <v>0</v>
      </c>
      <c r="AG903">
        <f t="shared" si="480"/>
        <v>0</v>
      </c>
      <c r="AH903">
        <f t="shared" si="481"/>
        <v>0</v>
      </c>
      <c r="AI903">
        <f t="shared" si="482"/>
        <v>0</v>
      </c>
      <c r="AJ903">
        <f t="shared" si="483"/>
        <v>0</v>
      </c>
      <c r="AK903">
        <v>11481.67</v>
      </c>
      <c r="AL903">
        <v>11481.67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1</v>
      </c>
      <c r="AZ903">
        <v>1</v>
      </c>
      <c r="BA903">
        <v>1</v>
      </c>
      <c r="BB903">
        <v>1</v>
      </c>
      <c r="BC903">
        <v>1</v>
      </c>
      <c r="BD903" t="s">
        <v>3</v>
      </c>
      <c r="BE903" t="s">
        <v>3</v>
      </c>
      <c r="BF903" t="s">
        <v>3</v>
      </c>
      <c r="BG903" t="s">
        <v>3</v>
      </c>
      <c r="BH903">
        <v>3</v>
      </c>
      <c r="BI903">
        <v>1</v>
      </c>
      <c r="BJ903" t="s">
        <v>3</v>
      </c>
      <c r="BM903">
        <v>6001</v>
      </c>
      <c r="BN903">
        <v>0</v>
      </c>
      <c r="BO903" t="s">
        <v>3</v>
      </c>
      <c r="BP903">
        <v>0</v>
      </c>
      <c r="BQ903">
        <v>0</v>
      </c>
      <c r="BR903">
        <v>0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 t="s">
        <v>3</v>
      </c>
      <c r="BZ903">
        <v>0</v>
      </c>
      <c r="CA903">
        <v>0</v>
      </c>
      <c r="CE903">
        <v>0</v>
      </c>
      <c r="CF903">
        <v>0</v>
      </c>
      <c r="CG903">
        <v>0</v>
      </c>
      <c r="CM903">
        <v>0</v>
      </c>
      <c r="CN903" t="s">
        <v>3</v>
      </c>
      <c r="CO903">
        <v>0</v>
      </c>
      <c r="CP903">
        <f t="shared" si="484"/>
        <v>11481.67</v>
      </c>
      <c r="CQ903">
        <f t="shared" si="485"/>
        <v>11481.67</v>
      </c>
      <c r="CR903">
        <f t="shared" si="486"/>
        <v>0</v>
      </c>
      <c r="CS903">
        <f t="shared" si="487"/>
        <v>0</v>
      </c>
      <c r="CT903">
        <f t="shared" si="488"/>
        <v>0</v>
      </c>
      <c r="CU903">
        <f t="shared" si="489"/>
        <v>0</v>
      </c>
      <c r="CV903">
        <f t="shared" si="490"/>
        <v>0</v>
      </c>
      <c r="CW903">
        <f t="shared" si="491"/>
        <v>0</v>
      </c>
      <c r="CX903">
        <f t="shared" si="492"/>
        <v>0</v>
      </c>
      <c r="CY903">
        <f t="shared" si="493"/>
        <v>0</v>
      </c>
      <c r="CZ903">
        <f t="shared" si="494"/>
        <v>0</v>
      </c>
      <c r="DC903" t="s">
        <v>3</v>
      </c>
      <c r="DD903" t="s">
        <v>3</v>
      </c>
      <c r="DE903" t="s">
        <v>3</v>
      </c>
      <c r="DF903" t="s">
        <v>3</v>
      </c>
      <c r="DG903" t="s">
        <v>3</v>
      </c>
      <c r="DH903" t="s">
        <v>3</v>
      </c>
      <c r="DI903" t="s">
        <v>3</v>
      </c>
      <c r="DJ903" t="s">
        <v>3</v>
      </c>
      <c r="DK903" t="s">
        <v>3</v>
      </c>
      <c r="DL903" t="s">
        <v>3</v>
      </c>
      <c r="DM903" t="s">
        <v>3</v>
      </c>
      <c r="DN903">
        <v>0</v>
      </c>
      <c r="DO903">
        <v>0</v>
      </c>
      <c r="DP903">
        <v>1</v>
      </c>
      <c r="DQ903">
        <v>1</v>
      </c>
      <c r="DU903">
        <v>1010</v>
      </c>
      <c r="DV903" t="s">
        <v>180</v>
      </c>
      <c r="DW903" t="s">
        <v>180</v>
      </c>
      <c r="DX903">
        <v>1</v>
      </c>
      <c r="EE903">
        <v>55525620</v>
      </c>
      <c r="EF903">
        <v>0</v>
      </c>
      <c r="EG903" t="s">
        <v>220</v>
      </c>
      <c r="EH903">
        <v>0</v>
      </c>
      <c r="EI903" t="s">
        <v>3</v>
      </c>
      <c r="EJ903">
        <v>1</v>
      </c>
      <c r="EK903">
        <v>6001</v>
      </c>
      <c r="EL903" t="s">
        <v>221</v>
      </c>
      <c r="EM903" t="s">
        <v>220</v>
      </c>
      <c r="EO903" t="s">
        <v>3</v>
      </c>
      <c r="EQ903">
        <v>0</v>
      </c>
      <c r="ER903">
        <v>11481.67</v>
      </c>
      <c r="ES903">
        <v>11481.67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5</v>
      </c>
      <c r="FC903">
        <v>1</v>
      </c>
      <c r="FD903">
        <v>18</v>
      </c>
      <c r="FF903">
        <v>13778</v>
      </c>
      <c r="FQ903">
        <v>0</v>
      </c>
      <c r="FR903">
        <f t="shared" si="495"/>
        <v>0</v>
      </c>
      <c r="FS903">
        <v>0</v>
      </c>
      <c r="FX903">
        <v>0</v>
      </c>
      <c r="FY903">
        <v>0</v>
      </c>
      <c r="GA903" t="s">
        <v>341</v>
      </c>
      <c r="GD903">
        <v>0</v>
      </c>
      <c r="GF903">
        <v>1416564652</v>
      </c>
      <c r="GG903">
        <v>2</v>
      </c>
      <c r="GH903">
        <v>3</v>
      </c>
      <c r="GI903">
        <v>-2</v>
      </c>
      <c r="GJ903">
        <v>0</v>
      </c>
      <c r="GK903">
        <f>ROUND(R903*(R12)/100,2)</f>
        <v>0</v>
      </c>
      <c r="GL903">
        <f t="shared" si="496"/>
        <v>0</v>
      </c>
      <c r="GM903">
        <f t="shared" si="497"/>
        <v>11481.67</v>
      </c>
      <c r="GN903">
        <f t="shared" si="498"/>
        <v>11481.67</v>
      </c>
      <c r="GO903">
        <f t="shared" si="499"/>
        <v>0</v>
      </c>
      <c r="GP903">
        <f t="shared" si="500"/>
        <v>0</v>
      </c>
      <c r="GR903">
        <v>1</v>
      </c>
      <c r="GS903">
        <v>1</v>
      </c>
      <c r="GT903">
        <v>0</v>
      </c>
      <c r="GU903" t="s">
        <v>3</v>
      </c>
      <c r="GV903">
        <f t="shared" si="501"/>
        <v>0</v>
      </c>
      <c r="GW903">
        <v>1</v>
      </c>
      <c r="GX903">
        <f t="shared" si="502"/>
        <v>0</v>
      </c>
      <c r="HA903">
        <v>0</v>
      </c>
      <c r="HB903">
        <v>0</v>
      </c>
      <c r="HC903">
        <f t="shared" si="503"/>
        <v>0</v>
      </c>
      <c r="IK903">
        <v>0</v>
      </c>
    </row>
    <row r="904" spans="1:245" x14ac:dyDescent="0.2">
      <c r="A904">
        <v>17</v>
      </c>
      <c r="B904">
        <v>1</v>
      </c>
      <c r="E904" t="s">
        <v>224</v>
      </c>
      <c r="F904" t="s">
        <v>96</v>
      </c>
      <c r="G904" t="s">
        <v>342</v>
      </c>
      <c r="H904" t="s">
        <v>180</v>
      </c>
      <c r="I904">
        <v>1</v>
      </c>
      <c r="J904">
        <v>0</v>
      </c>
      <c r="O904">
        <f t="shared" si="464"/>
        <v>12908.33</v>
      </c>
      <c r="P904">
        <f t="shared" si="465"/>
        <v>12908.33</v>
      </c>
      <c r="Q904">
        <f t="shared" si="466"/>
        <v>0</v>
      </c>
      <c r="R904">
        <f t="shared" si="467"/>
        <v>0</v>
      </c>
      <c r="S904">
        <f t="shared" si="468"/>
        <v>0</v>
      </c>
      <c r="T904">
        <f t="shared" si="469"/>
        <v>0</v>
      </c>
      <c r="U904">
        <f t="shared" si="470"/>
        <v>0</v>
      </c>
      <c r="V904">
        <f t="shared" si="471"/>
        <v>0</v>
      </c>
      <c r="W904">
        <f t="shared" si="472"/>
        <v>0</v>
      </c>
      <c r="X904">
        <f t="shared" si="473"/>
        <v>0</v>
      </c>
      <c r="Y904">
        <f t="shared" si="474"/>
        <v>0</v>
      </c>
      <c r="AA904">
        <v>55574044</v>
      </c>
      <c r="AB904">
        <f t="shared" si="475"/>
        <v>12908.33</v>
      </c>
      <c r="AC904">
        <f t="shared" si="476"/>
        <v>12908.33</v>
      </c>
      <c r="AD904">
        <f t="shared" si="477"/>
        <v>0</v>
      </c>
      <c r="AE904">
        <f t="shared" si="478"/>
        <v>0</v>
      </c>
      <c r="AF904">
        <f t="shared" si="479"/>
        <v>0</v>
      </c>
      <c r="AG904">
        <f t="shared" si="480"/>
        <v>0</v>
      </c>
      <c r="AH904">
        <f t="shared" si="481"/>
        <v>0</v>
      </c>
      <c r="AI904">
        <f t="shared" si="482"/>
        <v>0</v>
      </c>
      <c r="AJ904">
        <f t="shared" si="483"/>
        <v>0</v>
      </c>
      <c r="AK904">
        <v>12908.33</v>
      </c>
      <c r="AL904">
        <v>12908.33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Z904">
        <v>1</v>
      </c>
      <c r="BA904">
        <v>1</v>
      </c>
      <c r="BB904">
        <v>1</v>
      </c>
      <c r="BC904">
        <v>1</v>
      </c>
      <c r="BD904" t="s">
        <v>3</v>
      </c>
      <c r="BE904" t="s">
        <v>3</v>
      </c>
      <c r="BF904" t="s">
        <v>3</v>
      </c>
      <c r="BG904" t="s">
        <v>3</v>
      </c>
      <c r="BH904">
        <v>3</v>
      </c>
      <c r="BI904">
        <v>1</v>
      </c>
      <c r="BJ904" t="s">
        <v>3</v>
      </c>
      <c r="BM904">
        <v>6001</v>
      </c>
      <c r="BN904">
        <v>0</v>
      </c>
      <c r="BO904" t="s">
        <v>3</v>
      </c>
      <c r="BP904">
        <v>0</v>
      </c>
      <c r="BQ904">
        <v>0</v>
      </c>
      <c r="BR904">
        <v>0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 t="s">
        <v>3</v>
      </c>
      <c r="BZ904">
        <v>0</v>
      </c>
      <c r="CA904">
        <v>0</v>
      </c>
      <c r="CE904">
        <v>0</v>
      </c>
      <c r="CF904">
        <v>0</v>
      </c>
      <c r="CG904">
        <v>0</v>
      </c>
      <c r="CM904">
        <v>0</v>
      </c>
      <c r="CN904" t="s">
        <v>3</v>
      </c>
      <c r="CO904">
        <v>0</v>
      </c>
      <c r="CP904">
        <f t="shared" si="484"/>
        <v>12908.33</v>
      </c>
      <c r="CQ904">
        <f t="shared" si="485"/>
        <v>12908.33</v>
      </c>
      <c r="CR904">
        <f t="shared" si="486"/>
        <v>0</v>
      </c>
      <c r="CS904">
        <f t="shared" si="487"/>
        <v>0</v>
      </c>
      <c r="CT904">
        <f t="shared" si="488"/>
        <v>0</v>
      </c>
      <c r="CU904">
        <f t="shared" si="489"/>
        <v>0</v>
      </c>
      <c r="CV904">
        <f t="shared" si="490"/>
        <v>0</v>
      </c>
      <c r="CW904">
        <f t="shared" si="491"/>
        <v>0</v>
      </c>
      <c r="CX904">
        <f t="shared" si="492"/>
        <v>0</v>
      </c>
      <c r="CY904">
        <f t="shared" si="493"/>
        <v>0</v>
      </c>
      <c r="CZ904">
        <f t="shared" si="494"/>
        <v>0</v>
      </c>
      <c r="DC904" t="s">
        <v>3</v>
      </c>
      <c r="DD904" t="s">
        <v>3</v>
      </c>
      <c r="DE904" t="s">
        <v>3</v>
      </c>
      <c r="DF904" t="s">
        <v>3</v>
      </c>
      <c r="DG904" t="s">
        <v>3</v>
      </c>
      <c r="DH904" t="s">
        <v>3</v>
      </c>
      <c r="DI904" t="s">
        <v>3</v>
      </c>
      <c r="DJ904" t="s">
        <v>3</v>
      </c>
      <c r="DK904" t="s">
        <v>3</v>
      </c>
      <c r="DL904" t="s">
        <v>3</v>
      </c>
      <c r="DM904" t="s">
        <v>3</v>
      </c>
      <c r="DN904">
        <v>0</v>
      </c>
      <c r="DO904">
        <v>0</v>
      </c>
      <c r="DP904">
        <v>1</v>
      </c>
      <c r="DQ904">
        <v>1</v>
      </c>
      <c r="DU904">
        <v>1010</v>
      </c>
      <c r="DV904" t="s">
        <v>180</v>
      </c>
      <c r="DW904" t="s">
        <v>180</v>
      </c>
      <c r="DX904">
        <v>1</v>
      </c>
      <c r="EE904">
        <v>55525620</v>
      </c>
      <c r="EF904">
        <v>0</v>
      </c>
      <c r="EG904" t="s">
        <v>220</v>
      </c>
      <c r="EH904">
        <v>0</v>
      </c>
      <c r="EI904" t="s">
        <v>3</v>
      </c>
      <c r="EJ904">
        <v>1</v>
      </c>
      <c r="EK904">
        <v>6001</v>
      </c>
      <c r="EL904" t="s">
        <v>221</v>
      </c>
      <c r="EM904" t="s">
        <v>220</v>
      </c>
      <c r="EO904" t="s">
        <v>3</v>
      </c>
      <c r="EQ904">
        <v>0</v>
      </c>
      <c r="ER904">
        <v>12908.33</v>
      </c>
      <c r="ES904">
        <v>12908.33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5</v>
      </c>
      <c r="FC904">
        <v>1</v>
      </c>
      <c r="FD904">
        <v>18</v>
      </c>
      <c r="FF904">
        <v>15490</v>
      </c>
      <c r="FQ904">
        <v>0</v>
      </c>
      <c r="FR904">
        <f t="shared" si="495"/>
        <v>0</v>
      </c>
      <c r="FS904">
        <v>0</v>
      </c>
      <c r="FX904">
        <v>0</v>
      </c>
      <c r="FY904">
        <v>0</v>
      </c>
      <c r="GA904" t="s">
        <v>343</v>
      </c>
      <c r="GD904">
        <v>0</v>
      </c>
      <c r="GF904">
        <v>309865211</v>
      </c>
      <c r="GG904">
        <v>2</v>
      </c>
      <c r="GH904">
        <v>3</v>
      </c>
      <c r="GI904">
        <v>-2</v>
      </c>
      <c r="GJ904">
        <v>0</v>
      </c>
      <c r="GK904">
        <f>ROUND(R904*(R12)/100,2)</f>
        <v>0</v>
      </c>
      <c r="GL904">
        <f t="shared" si="496"/>
        <v>0</v>
      </c>
      <c r="GM904">
        <f t="shared" si="497"/>
        <v>12908.33</v>
      </c>
      <c r="GN904">
        <f t="shared" si="498"/>
        <v>12908.33</v>
      </c>
      <c r="GO904">
        <f t="shared" si="499"/>
        <v>0</v>
      </c>
      <c r="GP904">
        <f t="shared" si="500"/>
        <v>0</v>
      </c>
      <c r="GR904">
        <v>1</v>
      </c>
      <c r="GS904">
        <v>1</v>
      </c>
      <c r="GT904">
        <v>0</v>
      </c>
      <c r="GU904" t="s">
        <v>3</v>
      </c>
      <c r="GV904">
        <f t="shared" si="501"/>
        <v>0</v>
      </c>
      <c r="GW904">
        <v>1</v>
      </c>
      <c r="GX904">
        <f t="shared" si="502"/>
        <v>0</v>
      </c>
      <c r="HA904">
        <v>0</v>
      </c>
      <c r="HB904">
        <v>0</v>
      </c>
      <c r="HC904">
        <f t="shared" si="503"/>
        <v>0</v>
      </c>
      <c r="IK904">
        <v>0</v>
      </c>
    </row>
    <row r="905" spans="1:245" x14ac:dyDescent="0.2">
      <c r="A905">
        <v>17</v>
      </c>
      <c r="B905">
        <v>1</v>
      </c>
      <c r="C905">
        <f>ROW(SmtRes!A274)</f>
        <v>274</v>
      </c>
      <c r="D905">
        <f>ROW(EtalonRes!A266)</f>
        <v>266</v>
      </c>
      <c r="E905" t="s">
        <v>225</v>
      </c>
      <c r="F905" t="s">
        <v>91</v>
      </c>
      <c r="G905" t="s">
        <v>92</v>
      </c>
      <c r="H905" t="s">
        <v>93</v>
      </c>
      <c r="I905">
        <f>ROUND(4/10,9)</f>
        <v>0.4</v>
      </c>
      <c r="J905">
        <v>0</v>
      </c>
      <c r="O905">
        <f t="shared" si="464"/>
        <v>1667.07</v>
      </c>
      <c r="P905">
        <f t="shared" si="465"/>
        <v>1197.94</v>
      </c>
      <c r="Q905">
        <f t="shared" si="466"/>
        <v>0</v>
      </c>
      <c r="R905">
        <f t="shared" si="467"/>
        <v>0</v>
      </c>
      <c r="S905">
        <f t="shared" si="468"/>
        <v>469.13</v>
      </c>
      <c r="T905">
        <f t="shared" si="469"/>
        <v>0</v>
      </c>
      <c r="U905">
        <f t="shared" si="470"/>
        <v>2.488</v>
      </c>
      <c r="V905">
        <f t="shared" si="471"/>
        <v>0</v>
      </c>
      <c r="W905">
        <f t="shared" si="472"/>
        <v>0</v>
      </c>
      <c r="X905">
        <f t="shared" si="473"/>
        <v>328.39</v>
      </c>
      <c r="Y905">
        <f t="shared" si="474"/>
        <v>46.91</v>
      </c>
      <c r="AA905">
        <v>55574044</v>
      </c>
      <c r="AB905">
        <f t="shared" si="475"/>
        <v>4167.68</v>
      </c>
      <c r="AC905">
        <f t="shared" si="476"/>
        <v>2994.86</v>
      </c>
      <c r="AD905">
        <f t="shared" si="477"/>
        <v>0</v>
      </c>
      <c r="AE905">
        <f t="shared" si="478"/>
        <v>0</v>
      </c>
      <c r="AF905">
        <f t="shared" si="479"/>
        <v>1172.82</v>
      </c>
      <c r="AG905">
        <f t="shared" si="480"/>
        <v>0</v>
      </c>
      <c r="AH905">
        <f t="shared" si="481"/>
        <v>6.22</v>
      </c>
      <c r="AI905">
        <f t="shared" si="482"/>
        <v>0</v>
      </c>
      <c r="AJ905">
        <f t="shared" si="483"/>
        <v>0</v>
      </c>
      <c r="AK905">
        <v>4167.68</v>
      </c>
      <c r="AL905">
        <v>2994.86</v>
      </c>
      <c r="AM905">
        <v>0</v>
      </c>
      <c r="AN905">
        <v>0</v>
      </c>
      <c r="AO905">
        <v>1172.82</v>
      </c>
      <c r="AP905">
        <v>0</v>
      </c>
      <c r="AQ905">
        <v>6.22</v>
      </c>
      <c r="AR905">
        <v>0</v>
      </c>
      <c r="AS905">
        <v>0</v>
      </c>
      <c r="AT905">
        <v>70</v>
      </c>
      <c r="AU905">
        <v>10</v>
      </c>
      <c r="AV905">
        <v>1</v>
      </c>
      <c r="AW905">
        <v>1</v>
      </c>
      <c r="AZ905">
        <v>1</v>
      </c>
      <c r="BA905">
        <v>1</v>
      </c>
      <c r="BB905">
        <v>1</v>
      </c>
      <c r="BC905">
        <v>1</v>
      </c>
      <c r="BD905" t="s">
        <v>3</v>
      </c>
      <c r="BE905" t="s">
        <v>3</v>
      </c>
      <c r="BF905" t="s">
        <v>3</v>
      </c>
      <c r="BG905" t="s">
        <v>3</v>
      </c>
      <c r="BH905">
        <v>0</v>
      </c>
      <c r="BI905">
        <v>4</v>
      </c>
      <c r="BJ905" t="s">
        <v>94</v>
      </c>
      <c r="BM905">
        <v>0</v>
      </c>
      <c r="BN905">
        <v>0</v>
      </c>
      <c r="BO905" t="s">
        <v>3</v>
      </c>
      <c r="BP905">
        <v>0</v>
      </c>
      <c r="BQ905">
        <v>1</v>
      </c>
      <c r="BR905">
        <v>0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 t="s">
        <v>3</v>
      </c>
      <c r="BZ905">
        <v>70</v>
      </c>
      <c r="CA905">
        <v>10</v>
      </c>
      <c r="CE905">
        <v>0</v>
      </c>
      <c r="CF905">
        <v>0</v>
      </c>
      <c r="CG905">
        <v>0</v>
      </c>
      <c r="CM905">
        <v>0</v>
      </c>
      <c r="CN905" t="s">
        <v>3</v>
      </c>
      <c r="CO905">
        <v>0</v>
      </c>
      <c r="CP905">
        <f t="shared" si="484"/>
        <v>1667.0700000000002</v>
      </c>
      <c r="CQ905">
        <f t="shared" si="485"/>
        <v>2994.86</v>
      </c>
      <c r="CR905">
        <f t="shared" si="486"/>
        <v>0</v>
      </c>
      <c r="CS905">
        <f t="shared" si="487"/>
        <v>0</v>
      </c>
      <c r="CT905">
        <f t="shared" si="488"/>
        <v>1172.82</v>
      </c>
      <c r="CU905">
        <f t="shared" si="489"/>
        <v>0</v>
      </c>
      <c r="CV905">
        <f t="shared" si="490"/>
        <v>6.22</v>
      </c>
      <c r="CW905">
        <f t="shared" si="491"/>
        <v>0</v>
      </c>
      <c r="CX905">
        <f t="shared" si="492"/>
        <v>0</v>
      </c>
      <c r="CY905">
        <f t="shared" si="493"/>
        <v>328.39099999999996</v>
      </c>
      <c r="CZ905">
        <f t="shared" si="494"/>
        <v>46.913000000000004</v>
      </c>
      <c r="DC905" t="s">
        <v>3</v>
      </c>
      <c r="DD905" t="s">
        <v>3</v>
      </c>
      <c r="DE905" t="s">
        <v>3</v>
      </c>
      <c r="DF905" t="s">
        <v>3</v>
      </c>
      <c r="DG905" t="s">
        <v>3</v>
      </c>
      <c r="DH905" t="s">
        <v>3</v>
      </c>
      <c r="DI905" t="s">
        <v>3</v>
      </c>
      <c r="DJ905" t="s">
        <v>3</v>
      </c>
      <c r="DK905" t="s">
        <v>3</v>
      </c>
      <c r="DL905" t="s">
        <v>3</v>
      </c>
      <c r="DM905" t="s">
        <v>3</v>
      </c>
      <c r="DN905">
        <v>0</v>
      </c>
      <c r="DO905">
        <v>0</v>
      </c>
      <c r="DP905">
        <v>1</v>
      </c>
      <c r="DQ905">
        <v>1</v>
      </c>
      <c r="DU905">
        <v>1010</v>
      </c>
      <c r="DV905" t="s">
        <v>93</v>
      </c>
      <c r="DW905" t="s">
        <v>93</v>
      </c>
      <c r="DX905">
        <v>10</v>
      </c>
      <c r="EE905">
        <v>55317522</v>
      </c>
      <c r="EF905">
        <v>1</v>
      </c>
      <c r="EG905" t="s">
        <v>19</v>
      </c>
      <c r="EH905">
        <v>0</v>
      </c>
      <c r="EI905" t="s">
        <v>3</v>
      </c>
      <c r="EJ905">
        <v>4</v>
      </c>
      <c r="EK905">
        <v>0</v>
      </c>
      <c r="EL905" t="s">
        <v>20</v>
      </c>
      <c r="EM905" t="s">
        <v>21</v>
      </c>
      <c r="EO905" t="s">
        <v>3</v>
      </c>
      <c r="EQ905">
        <v>0</v>
      </c>
      <c r="ER905">
        <v>4167.68</v>
      </c>
      <c r="ES905">
        <v>2994.86</v>
      </c>
      <c r="ET905">
        <v>0</v>
      </c>
      <c r="EU905">
        <v>0</v>
      </c>
      <c r="EV905">
        <v>1172.82</v>
      </c>
      <c r="EW905">
        <v>6.22</v>
      </c>
      <c r="EX905">
        <v>0</v>
      </c>
      <c r="EY905">
        <v>0</v>
      </c>
      <c r="FQ905">
        <v>0</v>
      </c>
      <c r="FR905">
        <f t="shared" si="495"/>
        <v>0</v>
      </c>
      <c r="FS905">
        <v>0</v>
      </c>
      <c r="FX905">
        <v>70</v>
      </c>
      <c r="FY905">
        <v>10</v>
      </c>
      <c r="GA905" t="s">
        <v>3</v>
      </c>
      <c r="GD905">
        <v>0</v>
      </c>
      <c r="GF905">
        <v>1404583839</v>
      </c>
      <c r="GG905">
        <v>2</v>
      </c>
      <c r="GH905">
        <v>1</v>
      </c>
      <c r="GI905">
        <v>-2</v>
      </c>
      <c r="GJ905">
        <v>0</v>
      </c>
      <c r="GK905">
        <f>ROUND(R905*(R12)/100,2)</f>
        <v>0</v>
      </c>
      <c r="GL905">
        <f t="shared" si="496"/>
        <v>0</v>
      </c>
      <c r="GM905">
        <f t="shared" si="497"/>
        <v>2042.37</v>
      </c>
      <c r="GN905">
        <f t="shared" si="498"/>
        <v>0</v>
      </c>
      <c r="GO905">
        <f t="shared" si="499"/>
        <v>0</v>
      </c>
      <c r="GP905">
        <f t="shared" si="500"/>
        <v>2042.37</v>
      </c>
      <c r="GR905">
        <v>0</v>
      </c>
      <c r="GS905">
        <v>3</v>
      </c>
      <c r="GT905">
        <v>0</v>
      </c>
      <c r="GU905" t="s">
        <v>3</v>
      </c>
      <c r="GV905">
        <f t="shared" si="501"/>
        <v>0</v>
      </c>
      <c r="GW905">
        <v>1</v>
      </c>
      <c r="GX905">
        <f t="shared" si="502"/>
        <v>0</v>
      </c>
      <c r="HA905">
        <v>0</v>
      </c>
      <c r="HB905">
        <v>0</v>
      </c>
      <c r="HC905">
        <f t="shared" si="503"/>
        <v>0</v>
      </c>
      <c r="IK905">
        <v>0</v>
      </c>
    </row>
    <row r="906" spans="1:245" x14ac:dyDescent="0.2">
      <c r="A906">
        <v>17</v>
      </c>
      <c r="B906">
        <v>1</v>
      </c>
      <c r="E906" t="s">
        <v>228</v>
      </c>
      <c r="F906" t="s">
        <v>96</v>
      </c>
      <c r="G906" t="s">
        <v>344</v>
      </c>
      <c r="H906" t="s">
        <v>180</v>
      </c>
      <c r="I906">
        <v>1</v>
      </c>
      <c r="J906">
        <v>0</v>
      </c>
      <c r="O906">
        <f t="shared" si="464"/>
        <v>53348.33</v>
      </c>
      <c r="P906">
        <f t="shared" si="465"/>
        <v>53348.33</v>
      </c>
      <c r="Q906">
        <f t="shared" si="466"/>
        <v>0</v>
      </c>
      <c r="R906">
        <f t="shared" si="467"/>
        <v>0</v>
      </c>
      <c r="S906">
        <f t="shared" si="468"/>
        <v>0</v>
      </c>
      <c r="T906">
        <f t="shared" si="469"/>
        <v>0</v>
      </c>
      <c r="U906">
        <f t="shared" si="470"/>
        <v>0</v>
      </c>
      <c r="V906">
        <f t="shared" si="471"/>
        <v>0</v>
      </c>
      <c r="W906">
        <f t="shared" si="472"/>
        <v>0</v>
      </c>
      <c r="X906">
        <f t="shared" si="473"/>
        <v>0</v>
      </c>
      <c r="Y906">
        <f t="shared" si="474"/>
        <v>0</v>
      </c>
      <c r="AA906">
        <v>55574044</v>
      </c>
      <c r="AB906">
        <f t="shared" si="475"/>
        <v>53348.33</v>
      </c>
      <c r="AC906">
        <f t="shared" si="476"/>
        <v>53348.33</v>
      </c>
      <c r="AD906">
        <f t="shared" si="477"/>
        <v>0</v>
      </c>
      <c r="AE906">
        <f t="shared" si="478"/>
        <v>0</v>
      </c>
      <c r="AF906">
        <f t="shared" si="479"/>
        <v>0</v>
      </c>
      <c r="AG906">
        <f t="shared" si="480"/>
        <v>0</v>
      </c>
      <c r="AH906">
        <f t="shared" si="481"/>
        <v>0</v>
      </c>
      <c r="AI906">
        <f t="shared" si="482"/>
        <v>0</v>
      </c>
      <c r="AJ906">
        <f t="shared" si="483"/>
        <v>0</v>
      </c>
      <c r="AK906">
        <v>53348.33</v>
      </c>
      <c r="AL906">
        <v>53348.33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1</v>
      </c>
      <c r="AZ906">
        <v>1</v>
      </c>
      <c r="BA906">
        <v>1</v>
      </c>
      <c r="BB906">
        <v>1</v>
      </c>
      <c r="BC906">
        <v>1</v>
      </c>
      <c r="BD906" t="s">
        <v>3</v>
      </c>
      <c r="BE906" t="s">
        <v>3</v>
      </c>
      <c r="BF906" t="s">
        <v>3</v>
      </c>
      <c r="BG906" t="s">
        <v>3</v>
      </c>
      <c r="BH906">
        <v>3</v>
      </c>
      <c r="BI906">
        <v>1</v>
      </c>
      <c r="BJ906" t="s">
        <v>3</v>
      </c>
      <c r="BM906">
        <v>6001</v>
      </c>
      <c r="BN906">
        <v>0</v>
      </c>
      <c r="BO906" t="s">
        <v>3</v>
      </c>
      <c r="BP906">
        <v>0</v>
      </c>
      <c r="BQ906">
        <v>0</v>
      </c>
      <c r="BR906">
        <v>0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 t="s">
        <v>3</v>
      </c>
      <c r="BZ906">
        <v>0</v>
      </c>
      <c r="CA906">
        <v>0</v>
      </c>
      <c r="CE906">
        <v>0</v>
      </c>
      <c r="CF906">
        <v>0</v>
      </c>
      <c r="CG906">
        <v>0</v>
      </c>
      <c r="CM906">
        <v>0</v>
      </c>
      <c r="CN906" t="s">
        <v>3</v>
      </c>
      <c r="CO906">
        <v>0</v>
      </c>
      <c r="CP906">
        <f t="shared" si="484"/>
        <v>53348.33</v>
      </c>
      <c r="CQ906">
        <f t="shared" si="485"/>
        <v>53348.33</v>
      </c>
      <c r="CR906">
        <f t="shared" si="486"/>
        <v>0</v>
      </c>
      <c r="CS906">
        <f t="shared" si="487"/>
        <v>0</v>
      </c>
      <c r="CT906">
        <f t="shared" si="488"/>
        <v>0</v>
      </c>
      <c r="CU906">
        <f t="shared" si="489"/>
        <v>0</v>
      </c>
      <c r="CV906">
        <f t="shared" si="490"/>
        <v>0</v>
      </c>
      <c r="CW906">
        <f t="shared" si="491"/>
        <v>0</v>
      </c>
      <c r="CX906">
        <f t="shared" si="492"/>
        <v>0</v>
      </c>
      <c r="CY906">
        <f t="shared" si="493"/>
        <v>0</v>
      </c>
      <c r="CZ906">
        <f t="shared" si="494"/>
        <v>0</v>
      </c>
      <c r="DC906" t="s">
        <v>3</v>
      </c>
      <c r="DD906" t="s">
        <v>3</v>
      </c>
      <c r="DE906" t="s">
        <v>3</v>
      </c>
      <c r="DF906" t="s">
        <v>3</v>
      </c>
      <c r="DG906" t="s">
        <v>3</v>
      </c>
      <c r="DH906" t="s">
        <v>3</v>
      </c>
      <c r="DI906" t="s">
        <v>3</v>
      </c>
      <c r="DJ906" t="s">
        <v>3</v>
      </c>
      <c r="DK906" t="s">
        <v>3</v>
      </c>
      <c r="DL906" t="s">
        <v>3</v>
      </c>
      <c r="DM906" t="s">
        <v>3</v>
      </c>
      <c r="DN906">
        <v>0</v>
      </c>
      <c r="DO906">
        <v>0</v>
      </c>
      <c r="DP906">
        <v>1</v>
      </c>
      <c r="DQ906">
        <v>1</v>
      </c>
      <c r="DU906">
        <v>1010</v>
      </c>
      <c r="DV906" t="s">
        <v>180</v>
      </c>
      <c r="DW906" t="s">
        <v>180</v>
      </c>
      <c r="DX906">
        <v>1</v>
      </c>
      <c r="EE906">
        <v>55525620</v>
      </c>
      <c r="EF906">
        <v>0</v>
      </c>
      <c r="EG906" t="s">
        <v>220</v>
      </c>
      <c r="EH906">
        <v>0</v>
      </c>
      <c r="EI906" t="s">
        <v>3</v>
      </c>
      <c r="EJ906">
        <v>1</v>
      </c>
      <c r="EK906">
        <v>6001</v>
      </c>
      <c r="EL906" t="s">
        <v>221</v>
      </c>
      <c r="EM906" t="s">
        <v>220</v>
      </c>
      <c r="EO906" t="s">
        <v>3</v>
      </c>
      <c r="EQ906">
        <v>0</v>
      </c>
      <c r="ER906">
        <v>53348.33</v>
      </c>
      <c r="ES906">
        <v>53348.33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5</v>
      </c>
      <c r="FC906">
        <v>1</v>
      </c>
      <c r="FD906">
        <v>18</v>
      </c>
      <c r="FF906">
        <v>64018</v>
      </c>
      <c r="FQ906">
        <v>0</v>
      </c>
      <c r="FR906">
        <f t="shared" si="495"/>
        <v>0</v>
      </c>
      <c r="FS906">
        <v>0</v>
      </c>
      <c r="FX906">
        <v>0</v>
      </c>
      <c r="FY906">
        <v>0</v>
      </c>
      <c r="GA906" t="s">
        <v>345</v>
      </c>
      <c r="GD906">
        <v>0</v>
      </c>
      <c r="GF906">
        <v>-1653296398</v>
      </c>
      <c r="GG906">
        <v>2</v>
      </c>
      <c r="GH906">
        <v>3</v>
      </c>
      <c r="GI906">
        <v>-2</v>
      </c>
      <c r="GJ906">
        <v>0</v>
      </c>
      <c r="GK906">
        <f>ROUND(R906*(R12)/100,2)</f>
        <v>0</v>
      </c>
      <c r="GL906">
        <f t="shared" si="496"/>
        <v>0</v>
      </c>
      <c r="GM906">
        <f t="shared" si="497"/>
        <v>53348.33</v>
      </c>
      <c r="GN906">
        <f t="shared" si="498"/>
        <v>53348.33</v>
      </c>
      <c r="GO906">
        <f t="shared" si="499"/>
        <v>0</v>
      </c>
      <c r="GP906">
        <f t="shared" si="500"/>
        <v>0</v>
      </c>
      <c r="GR906">
        <v>1</v>
      </c>
      <c r="GS906">
        <v>1</v>
      </c>
      <c r="GT906">
        <v>0</v>
      </c>
      <c r="GU906" t="s">
        <v>3</v>
      </c>
      <c r="GV906">
        <f t="shared" si="501"/>
        <v>0</v>
      </c>
      <c r="GW906">
        <v>1</v>
      </c>
      <c r="GX906">
        <f t="shared" si="502"/>
        <v>0</v>
      </c>
      <c r="HA906">
        <v>0</v>
      </c>
      <c r="HB906">
        <v>0</v>
      </c>
      <c r="HC906">
        <f t="shared" si="503"/>
        <v>0</v>
      </c>
      <c r="IK906">
        <v>0</v>
      </c>
    </row>
    <row r="907" spans="1:245" x14ac:dyDescent="0.2">
      <c r="A907">
        <v>17</v>
      </c>
      <c r="B907">
        <v>1</v>
      </c>
      <c r="C907">
        <f>ROW(SmtRes!A279)</f>
        <v>279</v>
      </c>
      <c r="D907">
        <f>ROW(EtalonRes!A271)</f>
        <v>271</v>
      </c>
      <c r="E907" t="s">
        <v>229</v>
      </c>
      <c r="F907" t="s">
        <v>91</v>
      </c>
      <c r="G907" t="s">
        <v>92</v>
      </c>
      <c r="H907" t="s">
        <v>93</v>
      </c>
      <c r="I907">
        <f>ROUND(4/10,9)</f>
        <v>0.4</v>
      </c>
      <c r="J907">
        <v>0</v>
      </c>
      <c r="O907">
        <f t="shared" si="464"/>
        <v>1667.07</v>
      </c>
      <c r="P907">
        <f t="shared" si="465"/>
        <v>1197.94</v>
      </c>
      <c r="Q907">
        <f t="shared" si="466"/>
        <v>0</v>
      </c>
      <c r="R907">
        <f t="shared" si="467"/>
        <v>0</v>
      </c>
      <c r="S907">
        <f t="shared" si="468"/>
        <v>469.13</v>
      </c>
      <c r="T907">
        <f t="shared" si="469"/>
        <v>0</v>
      </c>
      <c r="U907">
        <f t="shared" si="470"/>
        <v>2.488</v>
      </c>
      <c r="V907">
        <f t="shared" si="471"/>
        <v>0</v>
      </c>
      <c r="W907">
        <f t="shared" si="472"/>
        <v>0</v>
      </c>
      <c r="X907">
        <f t="shared" si="473"/>
        <v>328.39</v>
      </c>
      <c r="Y907">
        <f t="shared" si="474"/>
        <v>46.91</v>
      </c>
      <c r="AA907">
        <v>55574044</v>
      </c>
      <c r="AB907">
        <f t="shared" si="475"/>
        <v>4167.68</v>
      </c>
      <c r="AC907">
        <f t="shared" si="476"/>
        <v>2994.86</v>
      </c>
      <c r="AD907">
        <f t="shared" si="477"/>
        <v>0</v>
      </c>
      <c r="AE907">
        <f t="shared" si="478"/>
        <v>0</v>
      </c>
      <c r="AF907">
        <f t="shared" si="479"/>
        <v>1172.82</v>
      </c>
      <c r="AG907">
        <f t="shared" si="480"/>
        <v>0</v>
      </c>
      <c r="AH907">
        <f t="shared" si="481"/>
        <v>6.22</v>
      </c>
      <c r="AI907">
        <f t="shared" si="482"/>
        <v>0</v>
      </c>
      <c r="AJ907">
        <f t="shared" si="483"/>
        <v>0</v>
      </c>
      <c r="AK907">
        <v>4167.68</v>
      </c>
      <c r="AL907">
        <v>2994.86</v>
      </c>
      <c r="AM907">
        <v>0</v>
      </c>
      <c r="AN907">
        <v>0</v>
      </c>
      <c r="AO907">
        <v>1172.82</v>
      </c>
      <c r="AP907">
        <v>0</v>
      </c>
      <c r="AQ907">
        <v>6.22</v>
      </c>
      <c r="AR907">
        <v>0</v>
      </c>
      <c r="AS907">
        <v>0</v>
      </c>
      <c r="AT907">
        <v>70</v>
      </c>
      <c r="AU907">
        <v>10</v>
      </c>
      <c r="AV907">
        <v>1</v>
      </c>
      <c r="AW907">
        <v>1</v>
      </c>
      <c r="AZ907">
        <v>1</v>
      </c>
      <c r="BA907">
        <v>1</v>
      </c>
      <c r="BB907">
        <v>1</v>
      </c>
      <c r="BC907">
        <v>1</v>
      </c>
      <c r="BD907" t="s">
        <v>3</v>
      </c>
      <c r="BE907" t="s">
        <v>3</v>
      </c>
      <c r="BF907" t="s">
        <v>3</v>
      </c>
      <c r="BG907" t="s">
        <v>3</v>
      </c>
      <c r="BH907">
        <v>0</v>
      </c>
      <c r="BI907">
        <v>4</v>
      </c>
      <c r="BJ907" t="s">
        <v>94</v>
      </c>
      <c r="BM907">
        <v>0</v>
      </c>
      <c r="BN907">
        <v>0</v>
      </c>
      <c r="BO907" t="s">
        <v>3</v>
      </c>
      <c r="BP907">
        <v>0</v>
      </c>
      <c r="BQ907">
        <v>1</v>
      </c>
      <c r="BR907">
        <v>0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 t="s">
        <v>3</v>
      </c>
      <c r="BZ907">
        <v>70</v>
      </c>
      <c r="CA907">
        <v>10</v>
      </c>
      <c r="CE907">
        <v>0</v>
      </c>
      <c r="CF907">
        <v>0</v>
      </c>
      <c r="CG907">
        <v>0</v>
      </c>
      <c r="CM907">
        <v>0</v>
      </c>
      <c r="CN907" t="s">
        <v>3</v>
      </c>
      <c r="CO907">
        <v>0</v>
      </c>
      <c r="CP907">
        <f t="shared" si="484"/>
        <v>1667.0700000000002</v>
      </c>
      <c r="CQ907">
        <f t="shared" si="485"/>
        <v>2994.86</v>
      </c>
      <c r="CR907">
        <f t="shared" si="486"/>
        <v>0</v>
      </c>
      <c r="CS907">
        <f t="shared" si="487"/>
        <v>0</v>
      </c>
      <c r="CT907">
        <f t="shared" si="488"/>
        <v>1172.82</v>
      </c>
      <c r="CU907">
        <f t="shared" si="489"/>
        <v>0</v>
      </c>
      <c r="CV907">
        <f t="shared" si="490"/>
        <v>6.22</v>
      </c>
      <c r="CW907">
        <f t="shared" si="491"/>
        <v>0</v>
      </c>
      <c r="CX907">
        <f t="shared" si="492"/>
        <v>0</v>
      </c>
      <c r="CY907">
        <f t="shared" si="493"/>
        <v>328.39099999999996</v>
      </c>
      <c r="CZ907">
        <f t="shared" si="494"/>
        <v>46.913000000000004</v>
      </c>
      <c r="DC907" t="s">
        <v>3</v>
      </c>
      <c r="DD907" t="s">
        <v>3</v>
      </c>
      <c r="DE907" t="s">
        <v>3</v>
      </c>
      <c r="DF907" t="s">
        <v>3</v>
      </c>
      <c r="DG907" t="s">
        <v>3</v>
      </c>
      <c r="DH907" t="s">
        <v>3</v>
      </c>
      <c r="DI907" t="s">
        <v>3</v>
      </c>
      <c r="DJ907" t="s">
        <v>3</v>
      </c>
      <c r="DK907" t="s">
        <v>3</v>
      </c>
      <c r="DL907" t="s">
        <v>3</v>
      </c>
      <c r="DM907" t="s">
        <v>3</v>
      </c>
      <c r="DN907">
        <v>0</v>
      </c>
      <c r="DO907">
        <v>0</v>
      </c>
      <c r="DP907">
        <v>1</v>
      </c>
      <c r="DQ907">
        <v>1</v>
      </c>
      <c r="DU907">
        <v>1010</v>
      </c>
      <c r="DV907" t="s">
        <v>93</v>
      </c>
      <c r="DW907" t="s">
        <v>93</v>
      </c>
      <c r="DX907">
        <v>10</v>
      </c>
      <c r="EE907">
        <v>55317522</v>
      </c>
      <c r="EF907">
        <v>1</v>
      </c>
      <c r="EG907" t="s">
        <v>19</v>
      </c>
      <c r="EH907">
        <v>0</v>
      </c>
      <c r="EI907" t="s">
        <v>3</v>
      </c>
      <c r="EJ907">
        <v>4</v>
      </c>
      <c r="EK907">
        <v>0</v>
      </c>
      <c r="EL907" t="s">
        <v>20</v>
      </c>
      <c r="EM907" t="s">
        <v>21</v>
      </c>
      <c r="EO907" t="s">
        <v>3</v>
      </c>
      <c r="EQ907">
        <v>0</v>
      </c>
      <c r="ER907">
        <v>4167.68</v>
      </c>
      <c r="ES907">
        <v>2994.86</v>
      </c>
      <c r="ET907">
        <v>0</v>
      </c>
      <c r="EU907">
        <v>0</v>
      </c>
      <c r="EV907">
        <v>1172.82</v>
      </c>
      <c r="EW907">
        <v>6.22</v>
      </c>
      <c r="EX907">
        <v>0</v>
      </c>
      <c r="EY907">
        <v>0</v>
      </c>
      <c r="FQ907">
        <v>0</v>
      </c>
      <c r="FR907">
        <f t="shared" si="495"/>
        <v>0</v>
      </c>
      <c r="FS907">
        <v>0</v>
      </c>
      <c r="FX907">
        <v>70</v>
      </c>
      <c r="FY907">
        <v>10</v>
      </c>
      <c r="GA907" t="s">
        <v>3</v>
      </c>
      <c r="GD907">
        <v>0</v>
      </c>
      <c r="GF907">
        <v>1404583839</v>
      </c>
      <c r="GG907">
        <v>2</v>
      </c>
      <c r="GH907">
        <v>1</v>
      </c>
      <c r="GI907">
        <v>-2</v>
      </c>
      <c r="GJ907">
        <v>0</v>
      </c>
      <c r="GK907">
        <f>ROUND(R907*(R12)/100,2)</f>
        <v>0</v>
      </c>
      <c r="GL907">
        <f t="shared" si="496"/>
        <v>0</v>
      </c>
      <c r="GM907">
        <f t="shared" si="497"/>
        <v>2042.37</v>
      </c>
      <c r="GN907">
        <f t="shared" si="498"/>
        <v>0</v>
      </c>
      <c r="GO907">
        <f t="shared" si="499"/>
        <v>0</v>
      </c>
      <c r="GP907">
        <f t="shared" si="500"/>
        <v>2042.37</v>
      </c>
      <c r="GR907">
        <v>0</v>
      </c>
      <c r="GS907">
        <v>3</v>
      </c>
      <c r="GT907">
        <v>0</v>
      </c>
      <c r="GU907" t="s">
        <v>3</v>
      </c>
      <c r="GV907">
        <f t="shared" si="501"/>
        <v>0</v>
      </c>
      <c r="GW907">
        <v>1</v>
      </c>
      <c r="GX907">
        <f t="shared" si="502"/>
        <v>0</v>
      </c>
      <c r="HA907">
        <v>0</v>
      </c>
      <c r="HB907">
        <v>0</v>
      </c>
      <c r="HC907">
        <f t="shared" si="503"/>
        <v>0</v>
      </c>
      <c r="IK907">
        <v>0</v>
      </c>
    </row>
    <row r="908" spans="1:245" x14ac:dyDescent="0.2">
      <c r="A908">
        <v>17</v>
      </c>
      <c r="B908">
        <v>1</v>
      </c>
      <c r="E908" t="s">
        <v>232</v>
      </c>
      <c r="F908" t="s">
        <v>96</v>
      </c>
      <c r="G908" t="s">
        <v>346</v>
      </c>
      <c r="H908" t="s">
        <v>180</v>
      </c>
      <c r="I908">
        <v>1</v>
      </c>
      <c r="J908">
        <v>0</v>
      </c>
      <c r="O908">
        <f t="shared" si="464"/>
        <v>22533.33</v>
      </c>
      <c r="P908">
        <f t="shared" si="465"/>
        <v>22533.33</v>
      </c>
      <c r="Q908">
        <f t="shared" si="466"/>
        <v>0</v>
      </c>
      <c r="R908">
        <f t="shared" si="467"/>
        <v>0</v>
      </c>
      <c r="S908">
        <f t="shared" si="468"/>
        <v>0</v>
      </c>
      <c r="T908">
        <f t="shared" si="469"/>
        <v>0</v>
      </c>
      <c r="U908">
        <f t="shared" si="470"/>
        <v>0</v>
      </c>
      <c r="V908">
        <f t="shared" si="471"/>
        <v>0</v>
      </c>
      <c r="W908">
        <f t="shared" si="472"/>
        <v>0</v>
      </c>
      <c r="X908">
        <f t="shared" si="473"/>
        <v>0</v>
      </c>
      <c r="Y908">
        <f t="shared" si="474"/>
        <v>0</v>
      </c>
      <c r="AA908">
        <v>55574044</v>
      </c>
      <c r="AB908">
        <f t="shared" si="475"/>
        <v>22533.33</v>
      </c>
      <c r="AC908">
        <f t="shared" si="476"/>
        <v>22533.33</v>
      </c>
      <c r="AD908">
        <f t="shared" si="477"/>
        <v>0</v>
      </c>
      <c r="AE908">
        <f t="shared" si="478"/>
        <v>0</v>
      </c>
      <c r="AF908">
        <f t="shared" si="479"/>
        <v>0</v>
      </c>
      <c r="AG908">
        <f t="shared" si="480"/>
        <v>0</v>
      </c>
      <c r="AH908">
        <f t="shared" si="481"/>
        <v>0</v>
      </c>
      <c r="AI908">
        <f t="shared" si="482"/>
        <v>0</v>
      </c>
      <c r="AJ908">
        <f t="shared" si="483"/>
        <v>0</v>
      </c>
      <c r="AK908">
        <v>22533.33</v>
      </c>
      <c r="AL908">
        <v>22533.33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1</v>
      </c>
      <c r="AZ908">
        <v>1</v>
      </c>
      <c r="BA908">
        <v>1</v>
      </c>
      <c r="BB908">
        <v>1</v>
      </c>
      <c r="BC908">
        <v>1</v>
      </c>
      <c r="BD908" t="s">
        <v>3</v>
      </c>
      <c r="BE908" t="s">
        <v>3</v>
      </c>
      <c r="BF908" t="s">
        <v>3</v>
      </c>
      <c r="BG908" t="s">
        <v>3</v>
      </c>
      <c r="BH908">
        <v>3</v>
      </c>
      <c r="BI908">
        <v>1</v>
      </c>
      <c r="BJ908" t="s">
        <v>3</v>
      </c>
      <c r="BM908">
        <v>6001</v>
      </c>
      <c r="BN908">
        <v>0</v>
      </c>
      <c r="BO908" t="s">
        <v>3</v>
      </c>
      <c r="BP908">
        <v>0</v>
      </c>
      <c r="BQ908">
        <v>0</v>
      </c>
      <c r="BR908">
        <v>0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 t="s">
        <v>3</v>
      </c>
      <c r="BZ908">
        <v>0</v>
      </c>
      <c r="CA908">
        <v>0</v>
      </c>
      <c r="CE908">
        <v>0</v>
      </c>
      <c r="CF908">
        <v>0</v>
      </c>
      <c r="CG908">
        <v>0</v>
      </c>
      <c r="CM908">
        <v>0</v>
      </c>
      <c r="CN908" t="s">
        <v>3</v>
      </c>
      <c r="CO908">
        <v>0</v>
      </c>
      <c r="CP908">
        <f t="shared" si="484"/>
        <v>22533.33</v>
      </c>
      <c r="CQ908">
        <f t="shared" si="485"/>
        <v>22533.33</v>
      </c>
      <c r="CR908">
        <f t="shared" si="486"/>
        <v>0</v>
      </c>
      <c r="CS908">
        <f t="shared" si="487"/>
        <v>0</v>
      </c>
      <c r="CT908">
        <f t="shared" si="488"/>
        <v>0</v>
      </c>
      <c r="CU908">
        <f t="shared" si="489"/>
        <v>0</v>
      </c>
      <c r="CV908">
        <f t="shared" si="490"/>
        <v>0</v>
      </c>
      <c r="CW908">
        <f t="shared" si="491"/>
        <v>0</v>
      </c>
      <c r="CX908">
        <f t="shared" si="492"/>
        <v>0</v>
      </c>
      <c r="CY908">
        <f t="shared" si="493"/>
        <v>0</v>
      </c>
      <c r="CZ908">
        <f t="shared" si="494"/>
        <v>0</v>
      </c>
      <c r="DC908" t="s">
        <v>3</v>
      </c>
      <c r="DD908" t="s">
        <v>3</v>
      </c>
      <c r="DE908" t="s">
        <v>3</v>
      </c>
      <c r="DF908" t="s">
        <v>3</v>
      </c>
      <c r="DG908" t="s">
        <v>3</v>
      </c>
      <c r="DH908" t="s">
        <v>3</v>
      </c>
      <c r="DI908" t="s">
        <v>3</v>
      </c>
      <c r="DJ908" t="s">
        <v>3</v>
      </c>
      <c r="DK908" t="s">
        <v>3</v>
      </c>
      <c r="DL908" t="s">
        <v>3</v>
      </c>
      <c r="DM908" t="s">
        <v>3</v>
      </c>
      <c r="DN908">
        <v>0</v>
      </c>
      <c r="DO908">
        <v>0</v>
      </c>
      <c r="DP908">
        <v>1</v>
      </c>
      <c r="DQ908">
        <v>1</v>
      </c>
      <c r="DU908">
        <v>1010</v>
      </c>
      <c r="DV908" t="s">
        <v>180</v>
      </c>
      <c r="DW908" t="s">
        <v>180</v>
      </c>
      <c r="DX908">
        <v>1</v>
      </c>
      <c r="EE908">
        <v>55525620</v>
      </c>
      <c r="EF908">
        <v>0</v>
      </c>
      <c r="EG908" t="s">
        <v>220</v>
      </c>
      <c r="EH908">
        <v>0</v>
      </c>
      <c r="EI908" t="s">
        <v>3</v>
      </c>
      <c r="EJ908">
        <v>1</v>
      </c>
      <c r="EK908">
        <v>6001</v>
      </c>
      <c r="EL908" t="s">
        <v>221</v>
      </c>
      <c r="EM908" t="s">
        <v>220</v>
      </c>
      <c r="EO908" t="s">
        <v>3</v>
      </c>
      <c r="EQ908">
        <v>0</v>
      </c>
      <c r="ER908">
        <v>22533.33</v>
      </c>
      <c r="ES908">
        <v>22533.33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5</v>
      </c>
      <c r="FC908">
        <v>1</v>
      </c>
      <c r="FD908">
        <v>18</v>
      </c>
      <c r="FF908">
        <v>27040</v>
      </c>
      <c r="FQ908">
        <v>0</v>
      </c>
      <c r="FR908">
        <f t="shared" si="495"/>
        <v>0</v>
      </c>
      <c r="FS908">
        <v>0</v>
      </c>
      <c r="FX908">
        <v>0</v>
      </c>
      <c r="FY908">
        <v>0</v>
      </c>
      <c r="GA908" t="s">
        <v>347</v>
      </c>
      <c r="GD908">
        <v>0</v>
      </c>
      <c r="GF908">
        <v>1456849859</v>
      </c>
      <c r="GG908">
        <v>2</v>
      </c>
      <c r="GH908">
        <v>3</v>
      </c>
      <c r="GI908">
        <v>-2</v>
      </c>
      <c r="GJ908">
        <v>0</v>
      </c>
      <c r="GK908">
        <f>ROUND(R908*(R12)/100,2)</f>
        <v>0</v>
      </c>
      <c r="GL908">
        <f t="shared" si="496"/>
        <v>0</v>
      </c>
      <c r="GM908">
        <f t="shared" si="497"/>
        <v>22533.33</v>
      </c>
      <c r="GN908">
        <f t="shared" si="498"/>
        <v>22533.33</v>
      </c>
      <c r="GO908">
        <f t="shared" si="499"/>
        <v>0</v>
      </c>
      <c r="GP908">
        <f t="shared" si="500"/>
        <v>0</v>
      </c>
      <c r="GR908">
        <v>1</v>
      </c>
      <c r="GS908">
        <v>1</v>
      </c>
      <c r="GT908">
        <v>0</v>
      </c>
      <c r="GU908" t="s">
        <v>3</v>
      </c>
      <c r="GV908">
        <f t="shared" si="501"/>
        <v>0</v>
      </c>
      <c r="GW908">
        <v>1</v>
      </c>
      <c r="GX908">
        <f t="shared" si="502"/>
        <v>0</v>
      </c>
      <c r="HA908">
        <v>0</v>
      </c>
      <c r="HB908">
        <v>0</v>
      </c>
      <c r="HC908">
        <f t="shared" si="503"/>
        <v>0</v>
      </c>
      <c r="IK908">
        <v>0</v>
      </c>
    </row>
    <row r="909" spans="1:245" x14ac:dyDescent="0.2">
      <c r="A909">
        <v>17</v>
      </c>
      <c r="B909">
        <v>1</v>
      </c>
      <c r="C909">
        <f>ROW(SmtRes!A284)</f>
        <v>284</v>
      </c>
      <c r="D909">
        <f>ROW(EtalonRes!A276)</f>
        <v>276</v>
      </c>
      <c r="E909" t="s">
        <v>233</v>
      </c>
      <c r="F909" t="s">
        <v>91</v>
      </c>
      <c r="G909" t="s">
        <v>92</v>
      </c>
      <c r="H909" t="s">
        <v>93</v>
      </c>
      <c r="I909">
        <f>ROUND(8/10,9)</f>
        <v>0.8</v>
      </c>
      <c r="J909">
        <v>0</v>
      </c>
      <c r="O909">
        <f t="shared" si="464"/>
        <v>3334.15</v>
      </c>
      <c r="P909">
        <f t="shared" si="465"/>
        <v>2395.89</v>
      </c>
      <c r="Q909">
        <f t="shared" si="466"/>
        <v>0</v>
      </c>
      <c r="R909">
        <f t="shared" si="467"/>
        <v>0</v>
      </c>
      <c r="S909">
        <f t="shared" si="468"/>
        <v>938.26</v>
      </c>
      <c r="T909">
        <f t="shared" si="469"/>
        <v>0</v>
      </c>
      <c r="U909">
        <f t="shared" si="470"/>
        <v>4.976</v>
      </c>
      <c r="V909">
        <f t="shared" si="471"/>
        <v>0</v>
      </c>
      <c r="W909">
        <f t="shared" si="472"/>
        <v>0</v>
      </c>
      <c r="X909">
        <f t="shared" si="473"/>
        <v>656.78</v>
      </c>
      <c r="Y909">
        <f t="shared" si="474"/>
        <v>93.83</v>
      </c>
      <c r="AA909">
        <v>55574044</v>
      </c>
      <c r="AB909">
        <f t="shared" si="475"/>
        <v>4167.68</v>
      </c>
      <c r="AC909">
        <f t="shared" si="476"/>
        <v>2994.86</v>
      </c>
      <c r="AD909">
        <f t="shared" si="477"/>
        <v>0</v>
      </c>
      <c r="AE909">
        <f t="shared" si="478"/>
        <v>0</v>
      </c>
      <c r="AF909">
        <f t="shared" si="479"/>
        <v>1172.82</v>
      </c>
      <c r="AG909">
        <f t="shared" si="480"/>
        <v>0</v>
      </c>
      <c r="AH909">
        <f t="shared" si="481"/>
        <v>6.22</v>
      </c>
      <c r="AI909">
        <f t="shared" si="482"/>
        <v>0</v>
      </c>
      <c r="AJ909">
        <f t="shared" si="483"/>
        <v>0</v>
      </c>
      <c r="AK909">
        <v>4167.68</v>
      </c>
      <c r="AL909">
        <v>2994.86</v>
      </c>
      <c r="AM909">
        <v>0</v>
      </c>
      <c r="AN909">
        <v>0</v>
      </c>
      <c r="AO909">
        <v>1172.82</v>
      </c>
      <c r="AP909">
        <v>0</v>
      </c>
      <c r="AQ909">
        <v>6.22</v>
      </c>
      <c r="AR909">
        <v>0</v>
      </c>
      <c r="AS909">
        <v>0</v>
      </c>
      <c r="AT909">
        <v>70</v>
      </c>
      <c r="AU909">
        <v>10</v>
      </c>
      <c r="AV909">
        <v>1</v>
      </c>
      <c r="AW909">
        <v>1</v>
      </c>
      <c r="AZ909">
        <v>1</v>
      </c>
      <c r="BA909">
        <v>1</v>
      </c>
      <c r="BB909">
        <v>1</v>
      </c>
      <c r="BC909">
        <v>1</v>
      </c>
      <c r="BD909" t="s">
        <v>3</v>
      </c>
      <c r="BE909" t="s">
        <v>3</v>
      </c>
      <c r="BF909" t="s">
        <v>3</v>
      </c>
      <c r="BG909" t="s">
        <v>3</v>
      </c>
      <c r="BH909">
        <v>0</v>
      </c>
      <c r="BI909">
        <v>4</v>
      </c>
      <c r="BJ909" t="s">
        <v>94</v>
      </c>
      <c r="BM909">
        <v>0</v>
      </c>
      <c r="BN909">
        <v>0</v>
      </c>
      <c r="BO909" t="s">
        <v>3</v>
      </c>
      <c r="BP909">
        <v>0</v>
      </c>
      <c r="BQ909">
        <v>1</v>
      </c>
      <c r="BR909">
        <v>0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 t="s">
        <v>3</v>
      </c>
      <c r="BZ909">
        <v>70</v>
      </c>
      <c r="CA909">
        <v>10</v>
      </c>
      <c r="CE909">
        <v>0</v>
      </c>
      <c r="CF909">
        <v>0</v>
      </c>
      <c r="CG909">
        <v>0</v>
      </c>
      <c r="CM909">
        <v>0</v>
      </c>
      <c r="CN909" t="s">
        <v>3</v>
      </c>
      <c r="CO909">
        <v>0</v>
      </c>
      <c r="CP909">
        <f t="shared" si="484"/>
        <v>3334.1499999999996</v>
      </c>
      <c r="CQ909">
        <f t="shared" si="485"/>
        <v>2994.86</v>
      </c>
      <c r="CR909">
        <f t="shared" si="486"/>
        <v>0</v>
      </c>
      <c r="CS909">
        <f t="shared" si="487"/>
        <v>0</v>
      </c>
      <c r="CT909">
        <f t="shared" si="488"/>
        <v>1172.82</v>
      </c>
      <c r="CU909">
        <f t="shared" si="489"/>
        <v>0</v>
      </c>
      <c r="CV909">
        <f t="shared" si="490"/>
        <v>6.22</v>
      </c>
      <c r="CW909">
        <f t="shared" si="491"/>
        <v>0</v>
      </c>
      <c r="CX909">
        <f t="shared" si="492"/>
        <v>0</v>
      </c>
      <c r="CY909">
        <f t="shared" si="493"/>
        <v>656.78199999999993</v>
      </c>
      <c r="CZ909">
        <f t="shared" si="494"/>
        <v>93.826000000000008</v>
      </c>
      <c r="DC909" t="s">
        <v>3</v>
      </c>
      <c r="DD909" t="s">
        <v>3</v>
      </c>
      <c r="DE909" t="s">
        <v>3</v>
      </c>
      <c r="DF909" t="s">
        <v>3</v>
      </c>
      <c r="DG909" t="s">
        <v>3</v>
      </c>
      <c r="DH909" t="s">
        <v>3</v>
      </c>
      <c r="DI909" t="s">
        <v>3</v>
      </c>
      <c r="DJ909" t="s">
        <v>3</v>
      </c>
      <c r="DK909" t="s">
        <v>3</v>
      </c>
      <c r="DL909" t="s">
        <v>3</v>
      </c>
      <c r="DM909" t="s">
        <v>3</v>
      </c>
      <c r="DN909">
        <v>0</v>
      </c>
      <c r="DO909">
        <v>0</v>
      </c>
      <c r="DP909">
        <v>1</v>
      </c>
      <c r="DQ909">
        <v>1</v>
      </c>
      <c r="DU909">
        <v>1010</v>
      </c>
      <c r="DV909" t="s">
        <v>93</v>
      </c>
      <c r="DW909" t="s">
        <v>93</v>
      </c>
      <c r="DX909">
        <v>10</v>
      </c>
      <c r="EE909">
        <v>55317522</v>
      </c>
      <c r="EF909">
        <v>1</v>
      </c>
      <c r="EG909" t="s">
        <v>19</v>
      </c>
      <c r="EH909">
        <v>0</v>
      </c>
      <c r="EI909" t="s">
        <v>3</v>
      </c>
      <c r="EJ909">
        <v>4</v>
      </c>
      <c r="EK909">
        <v>0</v>
      </c>
      <c r="EL909" t="s">
        <v>20</v>
      </c>
      <c r="EM909" t="s">
        <v>21</v>
      </c>
      <c r="EO909" t="s">
        <v>3</v>
      </c>
      <c r="EQ909">
        <v>0</v>
      </c>
      <c r="ER909">
        <v>4167.68</v>
      </c>
      <c r="ES909">
        <v>2994.86</v>
      </c>
      <c r="ET909">
        <v>0</v>
      </c>
      <c r="EU909">
        <v>0</v>
      </c>
      <c r="EV909">
        <v>1172.82</v>
      </c>
      <c r="EW909">
        <v>6.22</v>
      </c>
      <c r="EX909">
        <v>0</v>
      </c>
      <c r="EY909">
        <v>0</v>
      </c>
      <c r="FQ909">
        <v>0</v>
      </c>
      <c r="FR909">
        <f t="shared" si="495"/>
        <v>0</v>
      </c>
      <c r="FS909">
        <v>0</v>
      </c>
      <c r="FX909">
        <v>70</v>
      </c>
      <c r="FY909">
        <v>10</v>
      </c>
      <c r="GA909" t="s">
        <v>3</v>
      </c>
      <c r="GD909">
        <v>0</v>
      </c>
      <c r="GF909">
        <v>1404583839</v>
      </c>
      <c r="GG909">
        <v>2</v>
      </c>
      <c r="GH909">
        <v>1</v>
      </c>
      <c r="GI909">
        <v>-2</v>
      </c>
      <c r="GJ909">
        <v>0</v>
      </c>
      <c r="GK909">
        <f>ROUND(R909*(R12)/100,2)</f>
        <v>0</v>
      </c>
      <c r="GL909">
        <f t="shared" si="496"/>
        <v>0</v>
      </c>
      <c r="GM909">
        <f t="shared" si="497"/>
        <v>4084.76</v>
      </c>
      <c r="GN909">
        <f t="shared" si="498"/>
        <v>0</v>
      </c>
      <c r="GO909">
        <f t="shared" si="499"/>
        <v>0</v>
      </c>
      <c r="GP909">
        <f t="shared" si="500"/>
        <v>4084.76</v>
      </c>
      <c r="GR909">
        <v>0</v>
      </c>
      <c r="GS909">
        <v>3</v>
      </c>
      <c r="GT909">
        <v>0</v>
      </c>
      <c r="GU909" t="s">
        <v>3</v>
      </c>
      <c r="GV909">
        <f t="shared" si="501"/>
        <v>0</v>
      </c>
      <c r="GW909">
        <v>1</v>
      </c>
      <c r="GX909">
        <f t="shared" si="502"/>
        <v>0</v>
      </c>
      <c r="HA909">
        <v>0</v>
      </c>
      <c r="HB909">
        <v>0</v>
      </c>
      <c r="HC909">
        <f t="shared" si="503"/>
        <v>0</v>
      </c>
      <c r="IK909">
        <v>0</v>
      </c>
    </row>
    <row r="910" spans="1:245" x14ac:dyDescent="0.2">
      <c r="A910">
        <v>17</v>
      </c>
      <c r="B910">
        <v>1</v>
      </c>
      <c r="E910" t="s">
        <v>236</v>
      </c>
      <c r="F910" t="s">
        <v>96</v>
      </c>
      <c r="G910" t="s">
        <v>348</v>
      </c>
      <c r="H910" t="s">
        <v>180</v>
      </c>
      <c r="I910">
        <v>1</v>
      </c>
      <c r="J910">
        <v>0</v>
      </c>
      <c r="O910">
        <f t="shared" si="464"/>
        <v>135408.32999999999</v>
      </c>
      <c r="P910">
        <f t="shared" si="465"/>
        <v>135408.32999999999</v>
      </c>
      <c r="Q910">
        <f t="shared" si="466"/>
        <v>0</v>
      </c>
      <c r="R910">
        <f t="shared" si="467"/>
        <v>0</v>
      </c>
      <c r="S910">
        <f t="shared" si="468"/>
        <v>0</v>
      </c>
      <c r="T910">
        <f t="shared" si="469"/>
        <v>0</v>
      </c>
      <c r="U910">
        <f t="shared" si="470"/>
        <v>0</v>
      </c>
      <c r="V910">
        <f t="shared" si="471"/>
        <v>0</v>
      </c>
      <c r="W910">
        <f t="shared" si="472"/>
        <v>0</v>
      </c>
      <c r="X910">
        <f t="shared" si="473"/>
        <v>0</v>
      </c>
      <c r="Y910">
        <f t="shared" si="474"/>
        <v>0</v>
      </c>
      <c r="AA910">
        <v>55574044</v>
      </c>
      <c r="AB910">
        <f t="shared" si="475"/>
        <v>135408.32999999999</v>
      </c>
      <c r="AC910">
        <f t="shared" si="476"/>
        <v>135408.32999999999</v>
      </c>
      <c r="AD910">
        <f t="shared" si="477"/>
        <v>0</v>
      </c>
      <c r="AE910">
        <f t="shared" si="478"/>
        <v>0</v>
      </c>
      <c r="AF910">
        <f t="shared" si="479"/>
        <v>0</v>
      </c>
      <c r="AG910">
        <f t="shared" si="480"/>
        <v>0</v>
      </c>
      <c r="AH910">
        <f t="shared" si="481"/>
        <v>0</v>
      </c>
      <c r="AI910">
        <f t="shared" si="482"/>
        <v>0</v>
      </c>
      <c r="AJ910">
        <f t="shared" si="483"/>
        <v>0</v>
      </c>
      <c r="AK910">
        <v>135408.32999999999</v>
      </c>
      <c r="AL910">
        <v>135408.32999999999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1</v>
      </c>
      <c r="AZ910">
        <v>1</v>
      </c>
      <c r="BA910">
        <v>1</v>
      </c>
      <c r="BB910">
        <v>1</v>
      </c>
      <c r="BC910">
        <v>1</v>
      </c>
      <c r="BD910" t="s">
        <v>3</v>
      </c>
      <c r="BE910" t="s">
        <v>3</v>
      </c>
      <c r="BF910" t="s">
        <v>3</v>
      </c>
      <c r="BG910" t="s">
        <v>3</v>
      </c>
      <c r="BH910">
        <v>3</v>
      </c>
      <c r="BI910">
        <v>1</v>
      </c>
      <c r="BJ910" t="s">
        <v>3</v>
      </c>
      <c r="BM910">
        <v>6001</v>
      </c>
      <c r="BN910">
        <v>0</v>
      </c>
      <c r="BO910" t="s">
        <v>3</v>
      </c>
      <c r="BP910">
        <v>0</v>
      </c>
      <c r="BQ910">
        <v>0</v>
      </c>
      <c r="BR910">
        <v>0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 t="s">
        <v>3</v>
      </c>
      <c r="BZ910">
        <v>0</v>
      </c>
      <c r="CA910">
        <v>0</v>
      </c>
      <c r="CE910">
        <v>0</v>
      </c>
      <c r="CF910">
        <v>0</v>
      </c>
      <c r="CG910">
        <v>0</v>
      </c>
      <c r="CM910">
        <v>0</v>
      </c>
      <c r="CN910" t="s">
        <v>3</v>
      </c>
      <c r="CO910">
        <v>0</v>
      </c>
      <c r="CP910">
        <f t="shared" si="484"/>
        <v>135408.32999999999</v>
      </c>
      <c r="CQ910">
        <f t="shared" si="485"/>
        <v>135408.32999999999</v>
      </c>
      <c r="CR910">
        <f t="shared" si="486"/>
        <v>0</v>
      </c>
      <c r="CS910">
        <f t="shared" si="487"/>
        <v>0</v>
      </c>
      <c r="CT910">
        <f t="shared" si="488"/>
        <v>0</v>
      </c>
      <c r="CU910">
        <f t="shared" si="489"/>
        <v>0</v>
      </c>
      <c r="CV910">
        <f t="shared" si="490"/>
        <v>0</v>
      </c>
      <c r="CW910">
        <f t="shared" si="491"/>
        <v>0</v>
      </c>
      <c r="CX910">
        <f t="shared" si="492"/>
        <v>0</v>
      </c>
      <c r="CY910">
        <f t="shared" si="493"/>
        <v>0</v>
      </c>
      <c r="CZ910">
        <f t="shared" si="494"/>
        <v>0</v>
      </c>
      <c r="DC910" t="s">
        <v>3</v>
      </c>
      <c r="DD910" t="s">
        <v>3</v>
      </c>
      <c r="DE910" t="s">
        <v>3</v>
      </c>
      <c r="DF910" t="s">
        <v>3</v>
      </c>
      <c r="DG910" t="s">
        <v>3</v>
      </c>
      <c r="DH910" t="s">
        <v>3</v>
      </c>
      <c r="DI910" t="s">
        <v>3</v>
      </c>
      <c r="DJ910" t="s">
        <v>3</v>
      </c>
      <c r="DK910" t="s">
        <v>3</v>
      </c>
      <c r="DL910" t="s">
        <v>3</v>
      </c>
      <c r="DM910" t="s">
        <v>3</v>
      </c>
      <c r="DN910">
        <v>0</v>
      </c>
      <c r="DO910">
        <v>0</v>
      </c>
      <c r="DP910">
        <v>1</v>
      </c>
      <c r="DQ910">
        <v>1</v>
      </c>
      <c r="DU910">
        <v>1010</v>
      </c>
      <c r="DV910" t="s">
        <v>180</v>
      </c>
      <c r="DW910" t="s">
        <v>180</v>
      </c>
      <c r="DX910">
        <v>1</v>
      </c>
      <c r="EE910">
        <v>55525620</v>
      </c>
      <c r="EF910">
        <v>0</v>
      </c>
      <c r="EG910" t="s">
        <v>220</v>
      </c>
      <c r="EH910">
        <v>0</v>
      </c>
      <c r="EI910" t="s">
        <v>3</v>
      </c>
      <c r="EJ910">
        <v>1</v>
      </c>
      <c r="EK910">
        <v>6001</v>
      </c>
      <c r="EL910" t="s">
        <v>221</v>
      </c>
      <c r="EM910" t="s">
        <v>220</v>
      </c>
      <c r="EO910" t="s">
        <v>3</v>
      </c>
      <c r="EQ910">
        <v>0</v>
      </c>
      <c r="ER910">
        <v>135408.32999999999</v>
      </c>
      <c r="ES910">
        <v>135408.32999999999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5</v>
      </c>
      <c r="FC910">
        <v>1</v>
      </c>
      <c r="FD910">
        <v>18</v>
      </c>
      <c r="FF910">
        <v>162490</v>
      </c>
      <c r="FQ910">
        <v>0</v>
      </c>
      <c r="FR910">
        <f t="shared" si="495"/>
        <v>0</v>
      </c>
      <c r="FS910">
        <v>0</v>
      </c>
      <c r="FX910">
        <v>0</v>
      </c>
      <c r="FY910">
        <v>0</v>
      </c>
      <c r="GA910" t="s">
        <v>349</v>
      </c>
      <c r="GD910">
        <v>0</v>
      </c>
      <c r="GF910">
        <v>315934284</v>
      </c>
      <c r="GG910">
        <v>2</v>
      </c>
      <c r="GH910">
        <v>3</v>
      </c>
      <c r="GI910">
        <v>-2</v>
      </c>
      <c r="GJ910">
        <v>0</v>
      </c>
      <c r="GK910">
        <f>ROUND(R910*(R12)/100,2)</f>
        <v>0</v>
      </c>
      <c r="GL910">
        <f t="shared" si="496"/>
        <v>0</v>
      </c>
      <c r="GM910">
        <f t="shared" si="497"/>
        <v>135408.32999999999</v>
      </c>
      <c r="GN910">
        <f t="shared" si="498"/>
        <v>135408.32999999999</v>
      </c>
      <c r="GO910">
        <f t="shared" si="499"/>
        <v>0</v>
      </c>
      <c r="GP910">
        <f t="shared" si="500"/>
        <v>0</v>
      </c>
      <c r="GR910">
        <v>1</v>
      </c>
      <c r="GS910">
        <v>1</v>
      </c>
      <c r="GT910">
        <v>0</v>
      </c>
      <c r="GU910" t="s">
        <v>3</v>
      </c>
      <c r="GV910">
        <f t="shared" si="501"/>
        <v>0</v>
      </c>
      <c r="GW910">
        <v>1</v>
      </c>
      <c r="GX910">
        <f t="shared" si="502"/>
        <v>0</v>
      </c>
      <c r="HA910">
        <v>0</v>
      </c>
      <c r="HB910">
        <v>0</v>
      </c>
      <c r="HC910">
        <f t="shared" si="503"/>
        <v>0</v>
      </c>
      <c r="IK910">
        <v>0</v>
      </c>
    </row>
    <row r="912" spans="1:245" x14ac:dyDescent="0.2">
      <c r="A912" s="2">
        <v>51</v>
      </c>
      <c r="B912" s="2">
        <f>B891</f>
        <v>1</v>
      </c>
      <c r="C912" s="2">
        <f>A891</f>
        <v>4</v>
      </c>
      <c r="D912" s="2">
        <f>ROW(A891)</f>
        <v>891</v>
      </c>
      <c r="E912" s="2"/>
      <c r="F912" s="2" t="str">
        <f>IF(F891&lt;&gt;"",F891,"")</f>
        <v>Новый раздел</v>
      </c>
      <c r="G912" s="2" t="str">
        <f>IF(G891&lt;&gt;"",G891,"")</f>
        <v>Установка МАФ</v>
      </c>
      <c r="H912" s="2">
        <v>0</v>
      </c>
      <c r="I912" s="2"/>
      <c r="J912" s="2"/>
      <c r="K912" s="2"/>
      <c r="L912" s="2"/>
      <c r="M912" s="2"/>
      <c r="N912" s="2"/>
      <c r="O912" s="2">
        <f t="shared" ref="O912:T912" si="504">ROUND(AB912,2)</f>
        <v>486474.38</v>
      </c>
      <c r="P912" s="2">
        <f t="shared" si="504"/>
        <v>483307.76</v>
      </c>
      <c r="Q912" s="2">
        <f t="shared" si="504"/>
        <v>0</v>
      </c>
      <c r="R912" s="2">
        <f t="shared" si="504"/>
        <v>0</v>
      </c>
      <c r="S912" s="2">
        <f t="shared" si="504"/>
        <v>3166.62</v>
      </c>
      <c r="T912" s="2">
        <f t="shared" si="504"/>
        <v>0</v>
      </c>
      <c r="U912" s="2">
        <f>AH912</f>
        <v>16.794</v>
      </c>
      <c r="V912" s="2">
        <f>AI912</f>
        <v>0</v>
      </c>
      <c r="W912" s="2">
        <f>ROUND(AJ912,2)</f>
        <v>0</v>
      </c>
      <c r="X912" s="2">
        <f>ROUND(AK912,2)</f>
        <v>2216.63</v>
      </c>
      <c r="Y912" s="2">
        <f>ROUND(AL912,2)</f>
        <v>316.66000000000003</v>
      </c>
      <c r="Z912" s="2"/>
      <c r="AA912" s="2"/>
      <c r="AB912" s="2">
        <f>ROUND(SUMIF(AA895:AA910,"=55574044",O895:O910),2)</f>
        <v>486474.38</v>
      </c>
      <c r="AC912" s="2">
        <f>ROUND(SUMIF(AA895:AA910,"=55574044",P895:P910),2)</f>
        <v>483307.76</v>
      </c>
      <c r="AD912" s="2">
        <f>ROUND(SUMIF(AA895:AA910,"=55574044",Q895:Q910),2)</f>
        <v>0</v>
      </c>
      <c r="AE912" s="2">
        <f>ROUND(SUMIF(AA895:AA910,"=55574044",R895:R910),2)</f>
        <v>0</v>
      </c>
      <c r="AF912" s="2">
        <f>ROUND(SUMIF(AA895:AA910,"=55574044",S895:S910),2)</f>
        <v>3166.62</v>
      </c>
      <c r="AG912" s="2">
        <f>ROUND(SUMIF(AA895:AA910,"=55574044",T895:T910),2)</f>
        <v>0</v>
      </c>
      <c r="AH912" s="2">
        <f>SUMIF(AA895:AA910,"=55574044",U895:U910)</f>
        <v>16.794</v>
      </c>
      <c r="AI912" s="2">
        <f>SUMIF(AA895:AA910,"=55574044",V895:V910)</f>
        <v>0</v>
      </c>
      <c r="AJ912" s="2">
        <f>ROUND(SUMIF(AA895:AA910,"=55574044",W895:W910),2)</f>
        <v>0</v>
      </c>
      <c r="AK912" s="2">
        <f>ROUND(SUMIF(AA895:AA910,"=55574044",X895:X910),2)</f>
        <v>2216.63</v>
      </c>
      <c r="AL912" s="2">
        <f>ROUND(SUMIF(AA895:AA910,"=55574044",Y895:Y910),2)</f>
        <v>316.66000000000003</v>
      </c>
      <c r="AM912" s="2"/>
      <c r="AN912" s="2"/>
      <c r="AO912" s="2">
        <f t="shared" ref="AO912:BC912" si="505">ROUND(BX912,2)</f>
        <v>0</v>
      </c>
      <c r="AP912" s="2">
        <f t="shared" si="505"/>
        <v>0</v>
      </c>
      <c r="AQ912" s="2">
        <f t="shared" si="505"/>
        <v>0</v>
      </c>
      <c r="AR912" s="2">
        <f t="shared" si="505"/>
        <v>489007.67</v>
      </c>
      <c r="AS912" s="2">
        <f t="shared" si="505"/>
        <v>475221.65</v>
      </c>
      <c r="AT912" s="2">
        <f t="shared" si="505"/>
        <v>0</v>
      </c>
      <c r="AU912" s="2">
        <f t="shared" si="505"/>
        <v>13786.02</v>
      </c>
      <c r="AV912" s="2">
        <f t="shared" si="505"/>
        <v>483307.76</v>
      </c>
      <c r="AW912" s="2">
        <f t="shared" si="505"/>
        <v>483307.76</v>
      </c>
      <c r="AX912" s="2">
        <f t="shared" si="505"/>
        <v>0</v>
      </c>
      <c r="AY912" s="2">
        <f t="shared" si="505"/>
        <v>483307.76</v>
      </c>
      <c r="AZ912" s="2">
        <f t="shared" si="505"/>
        <v>0</v>
      </c>
      <c r="BA912" s="2">
        <f t="shared" si="505"/>
        <v>0</v>
      </c>
      <c r="BB912" s="2">
        <f t="shared" si="505"/>
        <v>0</v>
      </c>
      <c r="BC912" s="2">
        <f t="shared" si="505"/>
        <v>0</v>
      </c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>
        <f>ROUND(SUMIF(AA895:AA910,"=55574044",FQ895:FQ910),2)</f>
        <v>0</v>
      </c>
      <c r="BY912" s="2">
        <f>ROUND(SUMIF(AA895:AA910,"=55574044",FR895:FR910),2)</f>
        <v>0</v>
      </c>
      <c r="BZ912" s="2">
        <f>ROUND(SUMIF(AA895:AA910,"=55574044",GL895:GL910),2)</f>
        <v>0</v>
      </c>
      <c r="CA912" s="2">
        <f>ROUND(SUMIF(AA895:AA910,"=55574044",GM895:GM910),2)</f>
        <v>489007.67</v>
      </c>
      <c r="CB912" s="2">
        <f>ROUND(SUMIF(AA895:AA910,"=55574044",GN895:GN910),2)</f>
        <v>475221.65</v>
      </c>
      <c r="CC912" s="2">
        <f>ROUND(SUMIF(AA895:AA910,"=55574044",GO895:GO910),2)</f>
        <v>0</v>
      </c>
      <c r="CD912" s="2">
        <f>ROUND(SUMIF(AA895:AA910,"=55574044",GP895:GP910),2)</f>
        <v>13786.02</v>
      </c>
      <c r="CE912" s="2">
        <f>AC912-BX912</f>
        <v>483307.76</v>
      </c>
      <c r="CF912" s="2">
        <f>AC912-BY912</f>
        <v>483307.76</v>
      </c>
      <c r="CG912" s="2">
        <f>BX912-BZ912</f>
        <v>0</v>
      </c>
      <c r="CH912" s="2">
        <f>AC912-BX912-BY912+BZ912</f>
        <v>483307.76</v>
      </c>
      <c r="CI912" s="2">
        <f>BY912-BZ912</f>
        <v>0</v>
      </c>
      <c r="CJ912" s="2">
        <f>ROUND(SUMIF(AA895:AA910,"=55574044",GX895:GX910),2)</f>
        <v>0</v>
      </c>
      <c r="CK912" s="2">
        <f>ROUND(SUMIF(AA895:AA910,"=55574044",GY895:GY910),2)</f>
        <v>0</v>
      </c>
      <c r="CL912" s="2">
        <f>ROUND(SUMIF(AA895:AA910,"=55574044",GZ895:GZ910),2)</f>
        <v>0</v>
      </c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>
        <v>0</v>
      </c>
    </row>
    <row r="914" spans="1:23" x14ac:dyDescent="0.2">
      <c r="A914" s="4">
        <v>50</v>
      </c>
      <c r="B914" s="4">
        <v>0</v>
      </c>
      <c r="C914" s="4">
        <v>0</v>
      </c>
      <c r="D914" s="4">
        <v>1</v>
      </c>
      <c r="E914" s="4">
        <v>201</v>
      </c>
      <c r="F914" s="4">
        <f>ROUND(Source!O912,O914)</f>
        <v>486474.38</v>
      </c>
      <c r="G914" s="4" t="s">
        <v>34</v>
      </c>
      <c r="H914" s="4" t="s">
        <v>35</v>
      </c>
      <c r="I914" s="4"/>
      <c r="J914" s="4"/>
      <c r="K914" s="4">
        <v>201</v>
      </c>
      <c r="L914" s="4">
        <v>1</v>
      </c>
      <c r="M914" s="4">
        <v>3</v>
      </c>
      <c r="N914" s="4" t="s">
        <v>3</v>
      </c>
      <c r="O914" s="4">
        <v>2</v>
      </c>
      <c r="P914" s="4"/>
      <c r="Q914" s="4"/>
      <c r="R914" s="4"/>
      <c r="S914" s="4"/>
      <c r="T914" s="4"/>
      <c r="U914" s="4"/>
      <c r="V914" s="4"/>
      <c r="W914" s="4"/>
    </row>
    <row r="915" spans="1:23" x14ac:dyDescent="0.2">
      <c r="A915" s="4">
        <v>50</v>
      </c>
      <c r="B915" s="4">
        <v>0</v>
      </c>
      <c r="C915" s="4">
        <v>0</v>
      </c>
      <c r="D915" s="4">
        <v>1</v>
      </c>
      <c r="E915" s="4">
        <v>202</v>
      </c>
      <c r="F915" s="4">
        <f>ROUND(Source!P912,O915)</f>
        <v>483307.76</v>
      </c>
      <c r="G915" s="4" t="s">
        <v>36</v>
      </c>
      <c r="H915" s="4" t="s">
        <v>37</v>
      </c>
      <c r="I915" s="4"/>
      <c r="J915" s="4"/>
      <c r="K915" s="4">
        <v>202</v>
      </c>
      <c r="L915" s="4">
        <v>2</v>
      </c>
      <c r="M915" s="4">
        <v>3</v>
      </c>
      <c r="N915" s="4" t="s">
        <v>3</v>
      </c>
      <c r="O915" s="4">
        <v>2</v>
      </c>
      <c r="P915" s="4"/>
      <c r="Q915" s="4"/>
      <c r="R915" s="4"/>
      <c r="S915" s="4"/>
      <c r="T915" s="4"/>
      <c r="U915" s="4"/>
      <c r="V915" s="4"/>
      <c r="W915" s="4"/>
    </row>
    <row r="916" spans="1:23" x14ac:dyDescent="0.2">
      <c r="A916" s="4">
        <v>50</v>
      </c>
      <c r="B916" s="4">
        <v>0</v>
      </c>
      <c r="C916" s="4">
        <v>0</v>
      </c>
      <c r="D916" s="4">
        <v>1</v>
      </c>
      <c r="E916" s="4">
        <v>222</v>
      </c>
      <c r="F916" s="4">
        <f>ROUND(Source!AO912,O916)</f>
        <v>0</v>
      </c>
      <c r="G916" s="4" t="s">
        <v>38</v>
      </c>
      <c r="H916" s="4" t="s">
        <v>39</v>
      </c>
      <c r="I916" s="4"/>
      <c r="J916" s="4"/>
      <c r="K916" s="4">
        <v>222</v>
      </c>
      <c r="L916" s="4">
        <v>3</v>
      </c>
      <c r="M916" s="4">
        <v>3</v>
      </c>
      <c r="N916" s="4" t="s">
        <v>3</v>
      </c>
      <c r="O916" s="4">
        <v>2</v>
      </c>
      <c r="P916" s="4"/>
      <c r="Q916" s="4"/>
      <c r="R916" s="4"/>
      <c r="S916" s="4"/>
      <c r="T916" s="4"/>
      <c r="U916" s="4"/>
      <c r="V916" s="4"/>
      <c r="W916" s="4"/>
    </row>
    <row r="917" spans="1:23" x14ac:dyDescent="0.2">
      <c r="A917" s="4">
        <v>50</v>
      </c>
      <c r="B917" s="4">
        <v>0</v>
      </c>
      <c r="C917" s="4">
        <v>0</v>
      </c>
      <c r="D917" s="4">
        <v>1</v>
      </c>
      <c r="E917" s="4">
        <v>225</v>
      </c>
      <c r="F917" s="4">
        <f>ROUND(Source!AV912,O917)</f>
        <v>483307.76</v>
      </c>
      <c r="G917" s="4" t="s">
        <v>40</v>
      </c>
      <c r="H917" s="4" t="s">
        <v>41</v>
      </c>
      <c r="I917" s="4"/>
      <c r="J917" s="4"/>
      <c r="K917" s="4">
        <v>225</v>
      </c>
      <c r="L917" s="4">
        <v>4</v>
      </c>
      <c r="M917" s="4">
        <v>3</v>
      </c>
      <c r="N917" s="4" t="s">
        <v>3</v>
      </c>
      <c r="O917" s="4">
        <v>2</v>
      </c>
      <c r="P917" s="4"/>
      <c r="Q917" s="4"/>
      <c r="R917" s="4"/>
      <c r="S917" s="4"/>
      <c r="T917" s="4"/>
      <c r="U917" s="4"/>
      <c r="V917" s="4"/>
      <c r="W917" s="4"/>
    </row>
    <row r="918" spans="1:23" x14ac:dyDescent="0.2">
      <c r="A918" s="4">
        <v>50</v>
      </c>
      <c r="B918" s="4">
        <v>0</v>
      </c>
      <c r="C918" s="4">
        <v>0</v>
      </c>
      <c r="D918" s="4">
        <v>1</v>
      </c>
      <c r="E918" s="4">
        <v>226</v>
      </c>
      <c r="F918" s="4">
        <f>ROUND(Source!AW912,O918)</f>
        <v>483307.76</v>
      </c>
      <c r="G918" s="4" t="s">
        <v>42</v>
      </c>
      <c r="H918" s="4" t="s">
        <v>43</v>
      </c>
      <c r="I918" s="4"/>
      <c r="J918" s="4"/>
      <c r="K918" s="4">
        <v>226</v>
      </c>
      <c r="L918" s="4">
        <v>5</v>
      </c>
      <c r="M918" s="4">
        <v>3</v>
      </c>
      <c r="N918" s="4" t="s">
        <v>3</v>
      </c>
      <c r="O918" s="4">
        <v>2</v>
      </c>
      <c r="P918" s="4"/>
      <c r="Q918" s="4"/>
      <c r="R918" s="4"/>
      <c r="S918" s="4"/>
      <c r="T918" s="4"/>
      <c r="U918" s="4"/>
      <c r="V918" s="4"/>
      <c r="W918" s="4"/>
    </row>
    <row r="919" spans="1:23" x14ac:dyDescent="0.2">
      <c r="A919" s="4">
        <v>50</v>
      </c>
      <c r="B919" s="4">
        <v>0</v>
      </c>
      <c r="C919" s="4">
        <v>0</v>
      </c>
      <c r="D919" s="4">
        <v>1</v>
      </c>
      <c r="E919" s="4">
        <v>227</v>
      </c>
      <c r="F919" s="4">
        <f>ROUND(Source!AX912,O919)</f>
        <v>0</v>
      </c>
      <c r="G919" s="4" t="s">
        <v>44</v>
      </c>
      <c r="H919" s="4" t="s">
        <v>45</v>
      </c>
      <c r="I919" s="4"/>
      <c r="J919" s="4"/>
      <c r="K919" s="4">
        <v>227</v>
      </c>
      <c r="L919" s="4">
        <v>6</v>
      </c>
      <c r="M919" s="4">
        <v>3</v>
      </c>
      <c r="N919" s="4" t="s">
        <v>3</v>
      </c>
      <c r="O919" s="4">
        <v>2</v>
      </c>
      <c r="P919" s="4"/>
      <c r="Q919" s="4"/>
      <c r="R919" s="4"/>
      <c r="S919" s="4"/>
      <c r="T919" s="4"/>
      <c r="U919" s="4"/>
      <c r="V919" s="4"/>
      <c r="W919" s="4"/>
    </row>
    <row r="920" spans="1:23" x14ac:dyDescent="0.2">
      <c r="A920" s="4">
        <v>50</v>
      </c>
      <c r="B920" s="4">
        <v>0</v>
      </c>
      <c r="C920" s="4">
        <v>0</v>
      </c>
      <c r="D920" s="4">
        <v>1</v>
      </c>
      <c r="E920" s="4">
        <v>228</v>
      </c>
      <c r="F920" s="4">
        <f>ROUND(Source!AY912,O920)</f>
        <v>483307.76</v>
      </c>
      <c r="G920" s="4" t="s">
        <v>46</v>
      </c>
      <c r="H920" s="4" t="s">
        <v>47</v>
      </c>
      <c r="I920" s="4"/>
      <c r="J920" s="4"/>
      <c r="K920" s="4">
        <v>228</v>
      </c>
      <c r="L920" s="4">
        <v>7</v>
      </c>
      <c r="M920" s="4">
        <v>3</v>
      </c>
      <c r="N920" s="4" t="s">
        <v>3</v>
      </c>
      <c r="O920" s="4">
        <v>2</v>
      </c>
      <c r="P920" s="4"/>
      <c r="Q920" s="4"/>
      <c r="R920" s="4"/>
      <c r="S920" s="4"/>
      <c r="T920" s="4"/>
      <c r="U920" s="4"/>
      <c r="V920" s="4"/>
      <c r="W920" s="4"/>
    </row>
    <row r="921" spans="1:23" x14ac:dyDescent="0.2">
      <c r="A921" s="4">
        <v>50</v>
      </c>
      <c r="B921" s="4">
        <v>0</v>
      </c>
      <c r="C921" s="4">
        <v>0</v>
      </c>
      <c r="D921" s="4">
        <v>1</v>
      </c>
      <c r="E921" s="4">
        <v>216</v>
      </c>
      <c r="F921" s="4">
        <f>ROUND(Source!AP912,O921)</f>
        <v>0</v>
      </c>
      <c r="G921" s="4" t="s">
        <v>48</v>
      </c>
      <c r="H921" s="4" t="s">
        <v>49</v>
      </c>
      <c r="I921" s="4"/>
      <c r="J921" s="4"/>
      <c r="K921" s="4">
        <v>216</v>
      </c>
      <c r="L921" s="4">
        <v>8</v>
      </c>
      <c r="M921" s="4">
        <v>3</v>
      </c>
      <c r="N921" s="4" t="s">
        <v>3</v>
      </c>
      <c r="O921" s="4">
        <v>2</v>
      </c>
      <c r="P921" s="4"/>
      <c r="Q921" s="4"/>
      <c r="R921" s="4"/>
      <c r="S921" s="4"/>
      <c r="T921" s="4"/>
      <c r="U921" s="4"/>
      <c r="V921" s="4"/>
      <c r="W921" s="4"/>
    </row>
    <row r="922" spans="1:23" x14ac:dyDescent="0.2">
      <c r="A922" s="4">
        <v>50</v>
      </c>
      <c r="B922" s="4">
        <v>0</v>
      </c>
      <c r="C922" s="4">
        <v>0</v>
      </c>
      <c r="D922" s="4">
        <v>1</v>
      </c>
      <c r="E922" s="4">
        <v>223</v>
      </c>
      <c r="F922" s="4">
        <f>ROUND(Source!AQ912,O922)</f>
        <v>0</v>
      </c>
      <c r="G922" s="4" t="s">
        <v>50</v>
      </c>
      <c r="H922" s="4" t="s">
        <v>51</v>
      </c>
      <c r="I922" s="4"/>
      <c r="J922" s="4"/>
      <c r="K922" s="4">
        <v>223</v>
      </c>
      <c r="L922" s="4">
        <v>9</v>
      </c>
      <c r="M922" s="4">
        <v>3</v>
      </c>
      <c r="N922" s="4" t="s">
        <v>3</v>
      </c>
      <c r="O922" s="4">
        <v>2</v>
      </c>
      <c r="P922" s="4"/>
      <c r="Q922" s="4"/>
      <c r="R922" s="4"/>
      <c r="S922" s="4"/>
      <c r="T922" s="4"/>
      <c r="U922" s="4"/>
      <c r="V922" s="4"/>
      <c r="W922" s="4"/>
    </row>
    <row r="923" spans="1:23" x14ac:dyDescent="0.2">
      <c r="A923" s="4">
        <v>50</v>
      </c>
      <c r="B923" s="4">
        <v>0</v>
      </c>
      <c r="C923" s="4">
        <v>0</v>
      </c>
      <c r="D923" s="4">
        <v>1</v>
      </c>
      <c r="E923" s="4">
        <v>229</v>
      </c>
      <c r="F923" s="4">
        <f>ROUND(Source!AZ912,O923)</f>
        <v>0</v>
      </c>
      <c r="G923" s="4" t="s">
        <v>52</v>
      </c>
      <c r="H923" s="4" t="s">
        <v>53</v>
      </c>
      <c r="I923" s="4"/>
      <c r="J923" s="4"/>
      <c r="K923" s="4">
        <v>229</v>
      </c>
      <c r="L923" s="4">
        <v>10</v>
      </c>
      <c r="M923" s="4">
        <v>3</v>
      </c>
      <c r="N923" s="4" t="s">
        <v>3</v>
      </c>
      <c r="O923" s="4">
        <v>2</v>
      </c>
      <c r="P923" s="4"/>
      <c r="Q923" s="4"/>
      <c r="R923" s="4"/>
      <c r="S923" s="4"/>
      <c r="T923" s="4"/>
      <c r="U923" s="4"/>
      <c r="V923" s="4"/>
      <c r="W923" s="4"/>
    </row>
    <row r="924" spans="1:23" x14ac:dyDescent="0.2">
      <c r="A924" s="4">
        <v>50</v>
      </c>
      <c r="B924" s="4">
        <v>0</v>
      </c>
      <c r="C924" s="4">
        <v>0</v>
      </c>
      <c r="D924" s="4">
        <v>1</v>
      </c>
      <c r="E924" s="4">
        <v>203</v>
      </c>
      <c r="F924" s="4">
        <f>ROUND(Source!Q912,O924)</f>
        <v>0</v>
      </c>
      <c r="G924" s="4" t="s">
        <v>54</v>
      </c>
      <c r="H924" s="4" t="s">
        <v>55</v>
      </c>
      <c r="I924" s="4"/>
      <c r="J924" s="4"/>
      <c r="K924" s="4">
        <v>203</v>
      </c>
      <c r="L924" s="4">
        <v>11</v>
      </c>
      <c r="M924" s="4">
        <v>3</v>
      </c>
      <c r="N924" s="4" t="s">
        <v>3</v>
      </c>
      <c r="O924" s="4">
        <v>2</v>
      </c>
      <c r="P924" s="4"/>
      <c r="Q924" s="4"/>
      <c r="R924" s="4"/>
      <c r="S924" s="4"/>
      <c r="T924" s="4"/>
      <c r="U924" s="4"/>
      <c r="V924" s="4"/>
      <c r="W924" s="4"/>
    </row>
    <row r="925" spans="1:23" x14ac:dyDescent="0.2">
      <c r="A925" s="4">
        <v>50</v>
      </c>
      <c r="B925" s="4">
        <v>0</v>
      </c>
      <c r="C925" s="4">
        <v>0</v>
      </c>
      <c r="D925" s="4">
        <v>1</v>
      </c>
      <c r="E925" s="4">
        <v>231</v>
      </c>
      <c r="F925" s="4">
        <f>ROUND(Source!BB912,O925)</f>
        <v>0</v>
      </c>
      <c r="G925" s="4" t="s">
        <v>56</v>
      </c>
      <c r="H925" s="4" t="s">
        <v>57</v>
      </c>
      <c r="I925" s="4"/>
      <c r="J925" s="4"/>
      <c r="K925" s="4">
        <v>231</v>
      </c>
      <c r="L925" s="4">
        <v>12</v>
      </c>
      <c r="M925" s="4">
        <v>3</v>
      </c>
      <c r="N925" s="4" t="s">
        <v>3</v>
      </c>
      <c r="O925" s="4">
        <v>2</v>
      </c>
      <c r="P925" s="4"/>
      <c r="Q925" s="4"/>
      <c r="R925" s="4"/>
      <c r="S925" s="4"/>
      <c r="T925" s="4"/>
      <c r="U925" s="4"/>
      <c r="V925" s="4"/>
      <c r="W925" s="4"/>
    </row>
    <row r="926" spans="1:23" x14ac:dyDescent="0.2">
      <c r="A926" s="4">
        <v>50</v>
      </c>
      <c r="B926" s="4">
        <v>0</v>
      </c>
      <c r="C926" s="4">
        <v>0</v>
      </c>
      <c r="D926" s="4">
        <v>1</v>
      </c>
      <c r="E926" s="4">
        <v>204</v>
      </c>
      <c r="F926" s="4">
        <f>ROUND(Source!R912,O926)</f>
        <v>0</v>
      </c>
      <c r="G926" s="4" t="s">
        <v>58</v>
      </c>
      <c r="H926" s="4" t="s">
        <v>59</v>
      </c>
      <c r="I926" s="4"/>
      <c r="J926" s="4"/>
      <c r="K926" s="4">
        <v>204</v>
      </c>
      <c r="L926" s="4">
        <v>13</v>
      </c>
      <c r="M926" s="4">
        <v>3</v>
      </c>
      <c r="N926" s="4" t="s">
        <v>3</v>
      </c>
      <c r="O926" s="4">
        <v>2</v>
      </c>
      <c r="P926" s="4"/>
      <c r="Q926" s="4"/>
      <c r="R926" s="4"/>
      <c r="S926" s="4"/>
      <c r="T926" s="4"/>
      <c r="U926" s="4"/>
      <c r="V926" s="4"/>
      <c r="W926" s="4"/>
    </row>
    <row r="927" spans="1:23" x14ac:dyDescent="0.2">
      <c r="A927" s="4">
        <v>50</v>
      </c>
      <c r="B927" s="4">
        <v>0</v>
      </c>
      <c r="C927" s="4">
        <v>0</v>
      </c>
      <c r="D927" s="4">
        <v>1</v>
      </c>
      <c r="E927" s="4">
        <v>205</v>
      </c>
      <c r="F927" s="4">
        <f>ROUND(Source!S912,O927)</f>
        <v>3166.62</v>
      </c>
      <c r="G927" s="4" t="s">
        <v>60</v>
      </c>
      <c r="H927" s="4" t="s">
        <v>61</v>
      </c>
      <c r="I927" s="4"/>
      <c r="J927" s="4"/>
      <c r="K927" s="4">
        <v>205</v>
      </c>
      <c r="L927" s="4">
        <v>14</v>
      </c>
      <c r="M927" s="4">
        <v>3</v>
      </c>
      <c r="N927" s="4" t="s">
        <v>3</v>
      </c>
      <c r="O927" s="4">
        <v>2</v>
      </c>
      <c r="P927" s="4"/>
      <c r="Q927" s="4"/>
      <c r="R927" s="4"/>
      <c r="S927" s="4"/>
      <c r="T927" s="4"/>
      <c r="U927" s="4"/>
      <c r="V927" s="4"/>
      <c r="W927" s="4"/>
    </row>
    <row r="928" spans="1:23" x14ac:dyDescent="0.2">
      <c r="A928" s="4">
        <v>50</v>
      </c>
      <c r="B928" s="4">
        <v>0</v>
      </c>
      <c r="C928" s="4">
        <v>0</v>
      </c>
      <c r="D928" s="4">
        <v>1</v>
      </c>
      <c r="E928" s="4">
        <v>232</v>
      </c>
      <c r="F928" s="4">
        <f>ROUND(Source!BC912,O928)</f>
        <v>0</v>
      </c>
      <c r="G928" s="4" t="s">
        <v>62</v>
      </c>
      <c r="H928" s="4" t="s">
        <v>63</v>
      </c>
      <c r="I928" s="4"/>
      <c r="J928" s="4"/>
      <c r="K928" s="4">
        <v>232</v>
      </c>
      <c r="L928" s="4">
        <v>15</v>
      </c>
      <c r="M928" s="4">
        <v>3</v>
      </c>
      <c r="N928" s="4" t="s">
        <v>3</v>
      </c>
      <c r="O928" s="4">
        <v>2</v>
      </c>
      <c r="P928" s="4"/>
      <c r="Q928" s="4"/>
      <c r="R928" s="4"/>
      <c r="S928" s="4"/>
      <c r="T928" s="4"/>
      <c r="U928" s="4"/>
      <c r="V928" s="4"/>
      <c r="W928" s="4"/>
    </row>
    <row r="929" spans="1:88" x14ac:dyDescent="0.2">
      <c r="A929" s="4">
        <v>50</v>
      </c>
      <c r="B929" s="4">
        <v>0</v>
      </c>
      <c r="C929" s="4">
        <v>0</v>
      </c>
      <c r="D929" s="4">
        <v>1</v>
      </c>
      <c r="E929" s="4">
        <v>214</v>
      </c>
      <c r="F929" s="4">
        <f>ROUND(Source!AS912,O929)</f>
        <v>475221.65</v>
      </c>
      <c r="G929" s="4" t="s">
        <v>64</v>
      </c>
      <c r="H929" s="4" t="s">
        <v>65</v>
      </c>
      <c r="I929" s="4"/>
      <c r="J929" s="4"/>
      <c r="K929" s="4">
        <v>214</v>
      </c>
      <c r="L929" s="4">
        <v>16</v>
      </c>
      <c r="M929" s="4">
        <v>3</v>
      </c>
      <c r="N929" s="4" t="s">
        <v>3</v>
      </c>
      <c r="O929" s="4">
        <v>2</v>
      </c>
      <c r="P929" s="4"/>
      <c r="Q929" s="4"/>
      <c r="R929" s="4"/>
      <c r="S929" s="4"/>
      <c r="T929" s="4"/>
      <c r="U929" s="4"/>
      <c r="V929" s="4"/>
      <c r="W929" s="4"/>
    </row>
    <row r="930" spans="1:88" x14ac:dyDescent="0.2">
      <c r="A930" s="4">
        <v>50</v>
      </c>
      <c r="B930" s="4">
        <v>0</v>
      </c>
      <c r="C930" s="4">
        <v>0</v>
      </c>
      <c r="D930" s="4">
        <v>1</v>
      </c>
      <c r="E930" s="4">
        <v>215</v>
      </c>
      <c r="F930" s="4">
        <f>ROUND(Source!AT912,O930)</f>
        <v>0</v>
      </c>
      <c r="G930" s="4" t="s">
        <v>66</v>
      </c>
      <c r="H930" s="4" t="s">
        <v>67</v>
      </c>
      <c r="I930" s="4"/>
      <c r="J930" s="4"/>
      <c r="K930" s="4">
        <v>215</v>
      </c>
      <c r="L930" s="4">
        <v>17</v>
      </c>
      <c r="M930" s="4">
        <v>3</v>
      </c>
      <c r="N930" s="4" t="s">
        <v>3</v>
      </c>
      <c r="O930" s="4">
        <v>2</v>
      </c>
      <c r="P930" s="4"/>
      <c r="Q930" s="4"/>
      <c r="R930" s="4"/>
      <c r="S930" s="4"/>
      <c r="T930" s="4"/>
      <c r="U930" s="4"/>
      <c r="V930" s="4"/>
      <c r="W930" s="4"/>
    </row>
    <row r="931" spans="1:88" x14ac:dyDescent="0.2">
      <c r="A931" s="4">
        <v>50</v>
      </c>
      <c r="B931" s="4">
        <v>0</v>
      </c>
      <c r="C931" s="4">
        <v>0</v>
      </c>
      <c r="D931" s="4">
        <v>1</v>
      </c>
      <c r="E931" s="4">
        <v>217</v>
      </c>
      <c r="F931" s="4">
        <f>ROUND(Source!AU912,O931)</f>
        <v>13786.02</v>
      </c>
      <c r="G931" s="4" t="s">
        <v>68</v>
      </c>
      <c r="H931" s="4" t="s">
        <v>69</v>
      </c>
      <c r="I931" s="4"/>
      <c r="J931" s="4"/>
      <c r="K931" s="4">
        <v>217</v>
      </c>
      <c r="L931" s="4">
        <v>18</v>
      </c>
      <c r="M931" s="4">
        <v>3</v>
      </c>
      <c r="N931" s="4" t="s">
        <v>3</v>
      </c>
      <c r="O931" s="4">
        <v>2</v>
      </c>
      <c r="P931" s="4"/>
      <c r="Q931" s="4"/>
      <c r="R931" s="4"/>
      <c r="S931" s="4"/>
      <c r="T931" s="4"/>
      <c r="U931" s="4"/>
      <c r="V931" s="4"/>
      <c r="W931" s="4"/>
    </row>
    <row r="932" spans="1:88" x14ac:dyDescent="0.2">
      <c r="A932" s="4">
        <v>50</v>
      </c>
      <c r="B932" s="4">
        <v>0</v>
      </c>
      <c r="C932" s="4">
        <v>0</v>
      </c>
      <c r="D932" s="4">
        <v>1</v>
      </c>
      <c r="E932" s="4">
        <v>230</v>
      </c>
      <c r="F932" s="4">
        <f>ROUND(Source!BA912,O932)</f>
        <v>0</v>
      </c>
      <c r="G932" s="4" t="s">
        <v>70</v>
      </c>
      <c r="H932" s="4" t="s">
        <v>71</v>
      </c>
      <c r="I932" s="4"/>
      <c r="J932" s="4"/>
      <c r="K932" s="4">
        <v>230</v>
      </c>
      <c r="L932" s="4">
        <v>19</v>
      </c>
      <c r="M932" s="4">
        <v>3</v>
      </c>
      <c r="N932" s="4" t="s">
        <v>3</v>
      </c>
      <c r="O932" s="4">
        <v>2</v>
      </c>
      <c r="P932" s="4"/>
      <c r="Q932" s="4"/>
      <c r="R932" s="4"/>
      <c r="S932" s="4"/>
      <c r="T932" s="4"/>
      <c r="U932" s="4"/>
      <c r="V932" s="4"/>
      <c r="W932" s="4"/>
    </row>
    <row r="933" spans="1:88" x14ac:dyDescent="0.2">
      <c r="A933" s="4">
        <v>50</v>
      </c>
      <c r="B933" s="4">
        <v>0</v>
      </c>
      <c r="C933" s="4">
        <v>0</v>
      </c>
      <c r="D933" s="4">
        <v>1</v>
      </c>
      <c r="E933" s="4">
        <v>206</v>
      </c>
      <c r="F933" s="4">
        <f>ROUND(Source!T912,O933)</f>
        <v>0</v>
      </c>
      <c r="G933" s="4" t="s">
        <v>72</v>
      </c>
      <c r="H933" s="4" t="s">
        <v>73</v>
      </c>
      <c r="I933" s="4"/>
      <c r="J933" s="4"/>
      <c r="K933" s="4">
        <v>206</v>
      </c>
      <c r="L933" s="4">
        <v>20</v>
      </c>
      <c r="M933" s="4">
        <v>3</v>
      </c>
      <c r="N933" s="4" t="s">
        <v>3</v>
      </c>
      <c r="O933" s="4">
        <v>2</v>
      </c>
      <c r="P933" s="4"/>
      <c r="Q933" s="4"/>
      <c r="R933" s="4"/>
      <c r="S933" s="4"/>
      <c r="T933" s="4"/>
      <c r="U933" s="4"/>
      <c r="V933" s="4"/>
      <c r="W933" s="4"/>
    </row>
    <row r="934" spans="1:88" x14ac:dyDescent="0.2">
      <c r="A934" s="4">
        <v>50</v>
      </c>
      <c r="B934" s="4">
        <v>0</v>
      </c>
      <c r="C934" s="4">
        <v>0</v>
      </c>
      <c r="D934" s="4">
        <v>1</v>
      </c>
      <c r="E934" s="4">
        <v>207</v>
      </c>
      <c r="F934" s="4">
        <f>Source!U912</f>
        <v>16.794</v>
      </c>
      <c r="G934" s="4" t="s">
        <v>74</v>
      </c>
      <c r="H934" s="4" t="s">
        <v>75</v>
      </c>
      <c r="I934" s="4"/>
      <c r="J934" s="4"/>
      <c r="K934" s="4">
        <v>207</v>
      </c>
      <c r="L934" s="4">
        <v>21</v>
      </c>
      <c r="M934" s="4">
        <v>3</v>
      </c>
      <c r="N934" s="4" t="s">
        <v>3</v>
      </c>
      <c r="O934" s="4">
        <v>-1</v>
      </c>
      <c r="P934" s="4"/>
      <c r="Q934" s="4"/>
      <c r="R934" s="4"/>
      <c r="S934" s="4"/>
      <c r="T934" s="4"/>
      <c r="U934" s="4"/>
      <c r="V934" s="4"/>
      <c r="W934" s="4"/>
    </row>
    <row r="935" spans="1:88" x14ac:dyDescent="0.2">
      <c r="A935" s="4">
        <v>50</v>
      </c>
      <c r="B935" s="4">
        <v>0</v>
      </c>
      <c r="C935" s="4">
        <v>0</v>
      </c>
      <c r="D935" s="4">
        <v>1</v>
      </c>
      <c r="E935" s="4">
        <v>208</v>
      </c>
      <c r="F935" s="4">
        <f>Source!V912</f>
        <v>0</v>
      </c>
      <c r="G935" s="4" t="s">
        <v>76</v>
      </c>
      <c r="H935" s="4" t="s">
        <v>77</v>
      </c>
      <c r="I935" s="4"/>
      <c r="J935" s="4"/>
      <c r="K935" s="4">
        <v>208</v>
      </c>
      <c r="L935" s="4">
        <v>22</v>
      </c>
      <c r="M935" s="4">
        <v>3</v>
      </c>
      <c r="N935" s="4" t="s">
        <v>3</v>
      </c>
      <c r="O935" s="4">
        <v>-1</v>
      </c>
      <c r="P935" s="4"/>
      <c r="Q935" s="4"/>
      <c r="R935" s="4"/>
      <c r="S935" s="4"/>
      <c r="T935" s="4"/>
      <c r="U935" s="4"/>
      <c r="V935" s="4"/>
      <c r="W935" s="4"/>
    </row>
    <row r="936" spans="1:88" x14ac:dyDescent="0.2">
      <c r="A936" s="4">
        <v>50</v>
      </c>
      <c r="B936" s="4">
        <v>0</v>
      </c>
      <c r="C936" s="4">
        <v>0</v>
      </c>
      <c r="D936" s="4">
        <v>1</v>
      </c>
      <c r="E936" s="4">
        <v>209</v>
      </c>
      <c r="F936" s="4">
        <f>ROUND(Source!W912,O936)</f>
        <v>0</v>
      </c>
      <c r="G936" s="4" t="s">
        <v>78</v>
      </c>
      <c r="H936" s="4" t="s">
        <v>79</v>
      </c>
      <c r="I936" s="4"/>
      <c r="J936" s="4"/>
      <c r="K936" s="4">
        <v>209</v>
      </c>
      <c r="L936" s="4">
        <v>23</v>
      </c>
      <c r="M936" s="4">
        <v>3</v>
      </c>
      <c r="N936" s="4" t="s">
        <v>3</v>
      </c>
      <c r="O936" s="4">
        <v>2</v>
      </c>
      <c r="P936" s="4"/>
      <c r="Q936" s="4"/>
      <c r="R936" s="4"/>
      <c r="S936" s="4"/>
      <c r="T936" s="4"/>
      <c r="U936" s="4"/>
      <c r="V936" s="4"/>
      <c r="W936" s="4"/>
    </row>
    <row r="937" spans="1:88" x14ac:dyDescent="0.2">
      <c r="A937" s="4">
        <v>50</v>
      </c>
      <c r="B937" s="4">
        <v>0</v>
      </c>
      <c r="C937" s="4">
        <v>0</v>
      </c>
      <c r="D937" s="4">
        <v>1</v>
      </c>
      <c r="E937" s="4">
        <v>210</v>
      </c>
      <c r="F937" s="4">
        <f>ROUND(Source!X912,O937)</f>
        <v>2216.63</v>
      </c>
      <c r="G937" s="4" t="s">
        <v>80</v>
      </c>
      <c r="H937" s="4" t="s">
        <v>81</v>
      </c>
      <c r="I937" s="4"/>
      <c r="J937" s="4"/>
      <c r="K937" s="4">
        <v>210</v>
      </c>
      <c r="L937" s="4">
        <v>24</v>
      </c>
      <c r="M937" s="4">
        <v>3</v>
      </c>
      <c r="N937" s="4" t="s">
        <v>3</v>
      </c>
      <c r="O937" s="4">
        <v>2</v>
      </c>
      <c r="P937" s="4"/>
      <c r="Q937" s="4"/>
      <c r="R937" s="4"/>
      <c r="S937" s="4"/>
      <c r="T937" s="4"/>
      <c r="U937" s="4"/>
      <c r="V937" s="4"/>
      <c r="W937" s="4"/>
    </row>
    <row r="938" spans="1:88" x14ac:dyDescent="0.2">
      <c r="A938" s="4">
        <v>50</v>
      </c>
      <c r="B938" s="4">
        <v>0</v>
      </c>
      <c r="C938" s="4">
        <v>0</v>
      </c>
      <c r="D938" s="4">
        <v>1</v>
      </c>
      <c r="E938" s="4">
        <v>211</v>
      </c>
      <c r="F938" s="4">
        <f>ROUND(Source!Y912,O938)</f>
        <v>316.66000000000003</v>
      </c>
      <c r="G938" s="4" t="s">
        <v>82</v>
      </c>
      <c r="H938" s="4" t="s">
        <v>83</v>
      </c>
      <c r="I938" s="4"/>
      <c r="J938" s="4"/>
      <c r="K938" s="4">
        <v>211</v>
      </c>
      <c r="L938" s="4">
        <v>25</v>
      </c>
      <c r="M938" s="4">
        <v>3</v>
      </c>
      <c r="N938" s="4" t="s">
        <v>3</v>
      </c>
      <c r="O938" s="4">
        <v>2</v>
      </c>
      <c r="P938" s="4"/>
      <c r="Q938" s="4"/>
      <c r="R938" s="4"/>
      <c r="S938" s="4"/>
      <c r="T938" s="4"/>
      <c r="U938" s="4"/>
      <c r="V938" s="4"/>
      <c r="W938" s="4"/>
    </row>
    <row r="939" spans="1:88" x14ac:dyDescent="0.2">
      <c r="A939" s="4">
        <v>50</v>
      </c>
      <c r="B939" s="4">
        <v>0</v>
      </c>
      <c r="C939" s="4">
        <v>0</v>
      </c>
      <c r="D939" s="4">
        <v>1</v>
      </c>
      <c r="E939" s="4">
        <v>224</v>
      </c>
      <c r="F939" s="4">
        <f>ROUND(Source!AR912,O939)</f>
        <v>489007.67</v>
      </c>
      <c r="G939" s="4" t="s">
        <v>84</v>
      </c>
      <c r="H939" s="4" t="s">
        <v>85</v>
      </c>
      <c r="I939" s="4"/>
      <c r="J939" s="4"/>
      <c r="K939" s="4">
        <v>224</v>
      </c>
      <c r="L939" s="4">
        <v>26</v>
      </c>
      <c r="M939" s="4">
        <v>3</v>
      </c>
      <c r="N939" s="4" t="s">
        <v>3</v>
      </c>
      <c r="O939" s="4">
        <v>2</v>
      </c>
      <c r="P939" s="4"/>
      <c r="Q939" s="4"/>
      <c r="R939" s="4"/>
      <c r="S939" s="4"/>
      <c r="T939" s="4"/>
      <c r="U939" s="4"/>
      <c r="V939" s="4"/>
      <c r="W939" s="4"/>
    </row>
    <row r="940" spans="1:88" x14ac:dyDescent="0.2">
      <c r="A940" s="4">
        <v>50</v>
      </c>
      <c r="B940" s="4">
        <v>1</v>
      </c>
      <c r="C940" s="4">
        <v>0</v>
      </c>
      <c r="D940" s="4">
        <v>2</v>
      </c>
      <c r="E940" s="4">
        <v>0</v>
      </c>
      <c r="F940" s="4">
        <f>ROUND(F939*0.2,O940)</f>
        <v>97801.53</v>
      </c>
      <c r="G940" s="4" t="s">
        <v>86</v>
      </c>
      <c r="H940" s="4" t="s">
        <v>87</v>
      </c>
      <c r="I940" s="4"/>
      <c r="J940" s="4"/>
      <c r="K940" s="4">
        <v>212</v>
      </c>
      <c r="L940" s="4">
        <v>27</v>
      </c>
      <c r="M940" s="4">
        <v>0</v>
      </c>
      <c r="N940" s="4" t="s">
        <v>3</v>
      </c>
      <c r="O940" s="4">
        <v>2</v>
      </c>
      <c r="P940" s="4"/>
      <c r="Q940" s="4"/>
      <c r="R940" s="4"/>
      <c r="S940" s="4"/>
      <c r="T940" s="4"/>
      <c r="U940" s="4"/>
      <c r="V940" s="4"/>
      <c r="W940" s="4"/>
    </row>
    <row r="941" spans="1:88" x14ac:dyDescent="0.2">
      <c r="A941" s="4">
        <v>50</v>
      </c>
      <c r="B941" s="4">
        <v>1</v>
      </c>
      <c r="C941" s="4">
        <v>0</v>
      </c>
      <c r="D941" s="4">
        <v>2</v>
      </c>
      <c r="E941" s="4">
        <v>0</v>
      </c>
      <c r="F941" s="4">
        <f>ROUND(F940+F939,O941)</f>
        <v>586809.19999999995</v>
      </c>
      <c r="G941" s="4" t="s">
        <v>88</v>
      </c>
      <c r="H941" s="4" t="s">
        <v>88</v>
      </c>
      <c r="I941" s="4"/>
      <c r="J941" s="4"/>
      <c r="K941" s="4">
        <v>212</v>
      </c>
      <c r="L941" s="4">
        <v>28</v>
      </c>
      <c r="M941" s="4">
        <v>0</v>
      </c>
      <c r="N941" s="4" t="s">
        <v>3</v>
      </c>
      <c r="O941" s="4">
        <v>2</v>
      </c>
      <c r="P941" s="4"/>
      <c r="Q941" s="4"/>
      <c r="R941" s="4"/>
      <c r="S941" s="4"/>
      <c r="T941" s="4"/>
      <c r="U941" s="4"/>
      <c r="V941" s="4"/>
      <c r="W941" s="4"/>
    </row>
    <row r="943" spans="1:88" x14ac:dyDescent="0.2">
      <c r="A943" s="1">
        <v>4</v>
      </c>
      <c r="B943" s="1">
        <v>1</v>
      </c>
      <c r="C943" s="1"/>
      <c r="D943" s="1">
        <f>ROW(A1002)</f>
        <v>1002</v>
      </c>
      <c r="E943" s="1"/>
      <c r="F943" s="1" t="s">
        <v>12</v>
      </c>
      <c r="G943" s="1" t="s">
        <v>350</v>
      </c>
      <c r="H943" s="1" t="s">
        <v>3</v>
      </c>
      <c r="I943" s="1">
        <v>0</v>
      </c>
      <c r="J943" s="1"/>
      <c r="K943" s="1">
        <v>0</v>
      </c>
      <c r="L943" s="1"/>
      <c r="M943" s="1"/>
      <c r="N943" s="1"/>
      <c r="O943" s="1"/>
      <c r="P943" s="1"/>
      <c r="Q943" s="1"/>
      <c r="R943" s="1"/>
      <c r="S943" s="1"/>
      <c r="T943" s="1"/>
      <c r="U943" s="1" t="s">
        <v>3</v>
      </c>
      <c r="V943" s="1">
        <v>0</v>
      </c>
      <c r="W943" s="1"/>
      <c r="X943" s="1"/>
      <c r="Y943" s="1"/>
      <c r="Z943" s="1"/>
      <c r="AA943" s="1"/>
      <c r="AB943" s="1" t="s">
        <v>3</v>
      </c>
      <c r="AC943" s="1" t="s">
        <v>3</v>
      </c>
      <c r="AD943" s="1" t="s">
        <v>3</v>
      </c>
      <c r="AE943" s="1" t="s">
        <v>3</v>
      </c>
      <c r="AF943" s="1" t="s">
        <v>3</v>
      </c>
      <c r="AG943" s="1" t="s">
        <v>3</v>
      </c>
      <c r="AH943" s="1"/>
      <c r="AI943" s="1"/>
      <c r="AJ943" s="1"/>
      <c r="AK943" s="1"/>
      <c r="AL943" s="1"/>
      <c r="AM943" s="1"/>
      <c r="AN943" s="1"/>
      <c r="AO943" s="1"/>
      <c r="AP943" s="1" t="s">
        <v>3</v>
      </c>
      <c r="AQ943" s="1" t="s">
        <v>3</v>
      </c>
      <c r="AR943" s="1" t="s">
        <v>3</v>
      </c>
      <c r="AS943" s="1"/>
      <c r="AT943" s="1"/>
      <c r="AU943" s="1"/>
      <c r="AV943" s="1"/>
      <c r="AW943" s="1"/>
      <c r="AX943" s="1"/>
      <c r="AY943" s="1"/>
      <c r="AZ943" s="1" t="s">
        <v>3</v>
      </c>
      <c r="BA943" s="1"/>
      <c r="BB943" s="1" t="s">
        <v>3</v>
      </c>
      <c r="BC943" s="1" t="s">
        <v>3</v>
      </c>
      <c r="BD943" s="1" t="s">
        <v>3</v>
      </c>
      <c r="BE943" s="1" t="s">
        <v>3</v>
      </c>
      <c r="BF943" s="1" t="s">
        <v>3</v>
      </c>
      <c r="BG943" s="1" t="s">
        <v>3</v>
      </c>
      <c r="BH943" s="1" t="s">
        <v>3</v>
      </c>
      <c r="BI943" s="1" t="s">
        <v>3</v>
      </c>
      <c r="BJ943" s="1" t="s">
        <v>3</v>
      </c>
      <c r="BK943" s="1" t="s">
        <v>3</v>
      </c>
      <c r="BL943" s="1" t="s">
        <v>3</v>
      </c>
      <c r="BM943" s="1" t="s">
        <v>3</v>
      </c>
      <c r="BN943" s="1" t="s">
        <v>3</v>
      </c>
      <c r="BO943" s="1" t="s">
        <v>3</v>
      </c>
      <c r="BP943" s="1" t="s">
        <v>3</v>
      </c>
      <c r="BQ943" s="1"/>
      <c r="BR943" s="1"/>
      <c r="BS943" s="1"/>
      <c r="BT943" s="1"/>
      <c r="BU943" s="1"/>
      <c r="BV943" s="1"/>
      <c r="BW943" s="1"/>
      <c r="BX943" s="1">
        <v>0</v>
      </c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>
        <v>0</v>
      </c>
    </row>
    <row r="945" spans="1:245" x14ac:dyDescent="0.2">
      <c r="A945" s="2">
        <v>52</v>
      </c>
      <c r="B945" s="2">
        <f t="shared" ref="B945:G945" si="506">B1002</f>
        <v>1</v>
      </c>
      <c r="C945" s="2">
        <f t="shared" si="506"/>
        <v>4</v>
      </c>
      <c r="D945" s="2">
        <f t="shared" si="506"/>
        <v>943</v>
      </c>
      <c r="E945" s="2">
        <f t="shared" si="506"/>
        <v>0</v>
      </c>
      <c r="F945" s="2" t="str">
        <f t="shared" si="506"/>
        <v>Новый раздел</v>
      </c>
      <c r="G945" s="2" t="str">
        <f t="shared" si="506"/>
        <v>Устройство/замена синтетического покрытия на детской/спортивной площадке с устройством основания и установкой садового бортового камня</v>
      </c>
      <c r="H945" s="2"/>
      <c r="I945" s="2"/>
      <c r="J945" s="2"/>
      <c r="K945" s="2"/>
      <c r="L945" s="2"/>
      <c r="M945" s="2"/>
      <c r="N945" s="2"/>
      <c r="O945" s="2">
        <f t="shared" ref="O945:AT945" si="507">O1002</f>
        <v>1094610.8999999999</v>
      </c>
      <c r="P945" s="2">
        <f t="shared" si="507"/>
        <v>960875.1</v>
      </c>
      <c r="Q945" s="2">
        <f t="shared" si="507"/>
        <v>71870.720000000001</v>
      </c>
      <c r="R945" s="2">
        <f t="shared" si="507"/>
        <v>35024.07</v>
      </c>
      <c r="S945" s="2">
        <f t="shared" si="507"/>
        <v>61865.08</v>
      </c>
      <c r="T945" s="2">
        <f t="shared" si="507"/>
        <v>0</v>
      </c>
      <c r="U945" s="2">
        <f t="shared" si="507"/>
        <v>294.81921999999997</v>
      </c>
      <c r="V945" s="2">
        <f t="shared" si="507"/>
        <v>0</v>
      </c>
      <c r="W945" s="2">
        <f t="shared" si="507"/>
        <v>0</v>
      </c>
      <c r="X945" s="2">
        <f t="shared" si="507"/>
        <v>43305.56</v>
      </c>
      <c r="Y945" s="2">
        <f t="shared" si="507"/>
        <v>6186.51</v>
      </c>
      <c r="Z945" s="2">
        <f t="shared" si="507"/>
        <v>0</v>
      </c>
      <c r="AA945" s="2">
        <f t="shared" si="507"/>
        <v>0</v>
      </c>
      <c r="AB945" s="2">
        <f t="shared" si="507"/>
        <v>0</v>
      </c>
      <c r="AC945" s="2">
        <f t="shared" si="507"/>
        <v>0</v>
      </c>
      <c r="AD945" s="2">
        <f t="shared" si="507"/>
        <v>0</v>
      </c>
      <c r="AE945" s="2">
        <f t="shared" si="507"/>
        <v>0</v>
      </c>
      <c r="AF945" s="2">
        <f t="shared" si="507"/>
        <v>0</v>
      </c>
      <c r="AG945" s="2">
        <f t="shared" si="507"/>
        <v>0</v>
      </c>
      <c r="AH945" s="2">
        <f t="shared" si="507"/>
        <v>0</v>
      </c>
      <c r="AI945" s="2">
        <f t="shared" si="507"/>
        <v>0</v>
      </c>
      <c r="AJ945" s="2">
        <f t="shared" si="507"/>
        <v>0</v>
      </c>
      <c r="AK945" s="2">
        <f t="shared" si="507"/>
        <v>0</v>
      </c>
      <c r="AL945" s="2">
        <f t="shared" si="507"/>
        <v>0</v>
      </c>
      <c r="AM945" s="2">
        <f t="shared" si="507"/>
        <v>0</v>
      </c>
      <c r="AN945" s="2">
        <f t="shared" si="507"/>
        <v>0</v>
      </c>
      <c r="AO945" s="2">
        <f t="shared" si="507"/>
        <v>0</v>
      </c>
      <c r="AP945" s="2">
        <f t="shared" si="507"/>
        <v>0</v>
      </c>
      <c r="AQ945" s="2">
        <f t="shared" si="507"/>
        <v>0</v>
      </c>
      <c r="AR945" s="2">
        <f t="shared" si="507"/>
        <v>1181928.98</v>
      </c>
      <c r="AS945" s="2">
        <f t="shared" si="507"/>
        <v>0</v>
      </c>
      <c r="AT945" s="2">
        <f t="shared" si="507"/>
        <v>0</v>
      </c>
      <c r="AU945" s="2">
        <f t="shared" ref="AU945:BZ945" si="508">AU1002</f>
        <v>1181928.98</v>
      </c>
      <c r="AV945" s="2">
        <f t="shared" si="508"/>
        <v>960875.1</v>
      </c>
      <c r="AW945" s="2">
        <f t="shared" si="508"/>
        <v>960875.1</v>
      </c>
      <c r="AX945" s="2">
        <f t="shared" si="508"/>
        <v>0</v>
      </c>
      <c r="AY945" s="2">
        <f t="shared" si="508"/>
        <v>960875.1</v>
      </c>
      <c r="AZ945" s="2">
        <f t="shared" si="508"/>
        <v>0</v>
      </c>
      <c r="BA945" s="2">
        <f t="shared" si="508"/>
        <v>0</v>
      </c>
      <c r="BB945" s="2">
        <f t="shared" si="508"/>
        <v>0</v>
      </c>
      <c r="BC945" s="2">
        <f t="shared" si="508"/>
        <v>0</v>
      </c>
      <c r="BD945" s="2">
        <f t="shared" si="508"/>
        <v>0</v>
      </c>
      <c r="BE945" s="2">
        <f t="shared" si="508"/>
        <v>0</v>
      </c>
      <c r="BF945" s="2">
        <f t="shared" si="508"/>
        <v>0</v>
      </c>
      <c r="BG945" s="2">
        <f t="shared" si="508"/>
        <v>0</v>
      </c>
      <c r="BH945" s="2">
        <f t="shared" si="508"/>
        <v>0</v>
      </c>
      <c r="BI945" s="2">
        <f t="shared" si="508"/>
        <v>0</v>
      </c>
      <c r="BJ945" s="2">
        <f t="shared" si="508"/>
        <v>0</v>
      </c>
      <c r="BK945" s="2">
        <f t="shared" si="508"/>
        <v>0</v>
      </c>
      <c r="BL945" s="2">
        <f t="shared" si="508"/>
        <v>0</v>
      </c>
      <c r="BM945" s="2">
        <f t="shared" si="508"/>
        <v>0</v>
      </c>
      <c r="BN945" s="2">
        <f t="shared" si="508"/>
        <v>0</v>
      </c>
      <c r="BO945" s="2">
        <f t="shared" si="508"/>
        <v>0</v>
      </c>
      <c r="BP945" s="2">
        <f t="shared" si="508"/>
        <v>0</v>
      </c>
      <c r="BQ945" s="2">
        <f t="shared" si="508"/>
        <v>0</v>
      </c>
      <c r="BR945" s="2">
        <f t="shared" si="508"/>
        <v>0</v>
      </c>
      <c r="BS945" s="2">
        <f t="shared" si="508"/>
        <v>0</v>
      </c>
      <c r="BT945" s="2">
        <f t="shared" si="508"/>
        <v>0</v>
      </c>
      <c r="BU945" s="2">
        <f t="shared" si="508"/>
        <v>0</v>
      </c>
      <c r="BV945" s="2">
        <f t="shared" si="508"/>
        <v>0</v>
      </c>
      <c r="BW945" s="2">
        <f t="shared" si="508"/>
        <v>0</v>
      </c>
      <c r="BX945" s="2">
        <f t="shared" si="508"/>
        <v>0</v>
      </c>
      <c r="BY945" s="2">
        <f t="shared" si="508"/>
        <v>0</v>
      </c>
      <c r="BZ945" s="2">
        <f t="shared" si="508"/>
        <v>0</v>
      </c>
      <c r="CA945" s="2">
        <f t="shared" ref="CA945:DF945" si="509">CA1002</f>
        <v>0</v>
      </c>
      <c r="CB945" s="2">
        <f t="shared" si="509"/>
        <v>0</v>
      </c>
      <c r="CC945" s="2">
        <f t="shared" si="509"/>
        <v>0</v>
      </c>
      <c r="CD945" s="2">
        <f t="shared" si="509"/>
        <v>0</v>
      </c>
      <c r="CE945" s="2">
        <f t="shared" si="509"/>
        <v>0</v>
      </c>
      <c r="CF945" s="2">
        <f t="shared" si="509"/>
        <v>0</v>
      </c>
      <c r="CG945" s="2">
        <f t="shared" si="509"/>
        <v>0</v>
      </c>
      <c r="CH945" s="2">
        <f t="shared" si="509"/>
        <v>0</v>
      </c>
      <c r="CI945" s="2">
        <f t="shared" si="509"/>
        <v>0</v>
      </c>
      <c r="CJ945" s="2">
        <f t="shared" si="509"/>
        <v>0</v>
      </c>
      <c r="CK945" s="2">
        <f t="shared" si="509"/>
        <v>0</v>
      </c>
      <c r="CL945" s="2">
        <f t="shared" si="509"/>
        <v>0</v>
      </c>
      <c r="CM945" s="2">
        <f t="shared" si="509"/>
        <v>0</v>
      </c>
      <c r="CN945" s="2">
        <f t="shared" si="509"/>
        <v>0</v>
      </c>
      <c r="CO945" s="2">
        <f t="shared" si="509"/>
        <v>0</v>
      </c>
      <c r="CP945" s="2">
        <f t="shared" si="509"/>
        <v>0</v>
      </c>
      <c r="CQ945" s="2">
        <f t="shared" si="509"/>
        <v>0</v>
      </c>
      <c r="CR945" s="2">
        <f t="shared" si="509"/>
        <v>0</v>
      </c>
      <c r="CS945" s="2">
        <f t="shared" si="509"/>
        <v>0</v>
      </c>
      <c r="CT945" s="2">
        <f t="shared" si="509"/>
        <v>0</v>
      </c>
      <c r="CU945" s="2">
        <f t="shared" si="509"/>
        <v>0</v>
      </c>
      <c r="CV945" s="2">
        <f t="shared" si="509"/>
        <v>0</v>
      </c>
      <c r="CW945" s="2">
        <f t="shared" si="509"/>
        <v>0</v>
      </c>
      <c r="CX945" s="2">
        <f t="shared" si="509"/>
        <v>0</v>
      </c>
      <c r="CY945" s="2">
        <f t="shared" si="509"/>
        <v>0</v>
      </c>
      <c r="CZ945" s="2">
        <f t="shared" si="509"/>
        <v>0</v>
      </c>
      <c r="DA945" s="2">
        <f t="shared" si="509"/>
        <v>0</v>
      </c>
      <c r="DB945" s="2">
        <f t="shared" si="509"/>
        <v>0</v>
      </c>
      <c r="DC945" s="2">
        <f t="shared" si="509"/>
        <v>0</v>
      </c>
      <c r="DD945" s="2">
        <f t="shared" si="509"/>
        <v>0</v>
      </c>
      <c r="DE945" s="2">
        <f t="shared" si="509"/>
        <v>0</v>
      </c>
      <c r="DF945" s="2">
        <f t="shared" si="509"/>
        <v>0</v>
      </c>
      <c r="DG945" s="3">
        <f t="shared" ref="DG945:EL945" si="510">DG1002</f>
        <v>0</v>
      </c>
      <c r="DH945" s="3">
        <f t="shared" si="510"/>
        <v>0</v>
      </c>
      <c r="DI945" s="3">
        <f t="shared" si="510"/>
        <v>0</v>
      </c>
      <c r="DJ945" s="3">
        <f t="shared" si="510"/>
        <v>0</v>
      </c>
      <c r="DK945" s="3">
        <f t="shared" si="510"/>
        <v>0</v>
      </c>
      <c r="DL945" s="3">
        <f t="shared" si="510"/>
        <v>0</v>
      </c>
      <c r="DM945" s="3">
        <f t="shared" si="510"/>
        <v>0</v>
      </c>
      <c r="DN945" s="3">
        <f t="shared" si="510"/>
        <v>0</v>
      </c>
      <c r="DO945" s="3">
        <f t="shared" si="510"/>
        <v>0</v>
      </c>
      <c r="DP945" s="3">
        <f t="shared" si="510"/>
        <v>0</v>
      </c>
      <c r="DQ945" s="3">
        <f t="shared" si="510"/>
        <v>0</v>
      </c>
      <c r="DR945" s="3">
        <f t="shared" si="510"/>
        <v>0</v>
      </c>
      <c r="DS945" s="3">
        <f t="shared" si="510"/>
        <v>0</v>
      </c>
      <c r="DT945" s="3">
        <f t="shared" si="510"/>
        <v>0</v>
      </c>
      <c r="DU945" s="3">
        <f t="shared" si="510"/>
        <v>0</v>
      </c>
      <c r="DV945" s="3">
        <f t="shared" si="510"/>
        <v>0</v>
      </c>
      <c r="DW945" s="3">
        <f t="shared" si="510"/>
        <v>0</v>
      </c>
      <c r="DX945" s="3">
        <f t="shared" si="510"/>
        <v>0</v>
      </c>
      <c r="DY945" s="3">
        <f t="shared" si="510"/>
        <v>0</v>
      </c>
      <c r="DZ945" s="3">
        <f t="shared" si="510"/>
        <v>0</v>
      </c>
      <c r="EA945" s="3">
        <f t="shared" si="510"/>
        <v>0</v>
      </c>
      <c r="EB945" s="3">
        <f t="shared" si="510"/>
        <v>0</v>
      </c>
      <c r="EC945" s="3">
        <f t="shared" si="510"/>
        <v>0</v>
      </c>
      <c r="ED945" s="3">
        <f t="shared" si="510"/>
        <v>0</v>
      </c>
      <c r="EE945" s="3">
        <f t="shared" si="510"/>
        <v>0</v>
      </c>
      <c r="EF945" s="3">
        <f t="shared" si="510"/>
        <v>0</v>
      </c>
      <c r="EG945" s="3">
        <f t="shared" si="510"/>
        <v>0</v>
      </c>
      <c r="EH945" s="3">
        <f t="shared" si="510"/>
        <v>0</v>
      </c>
      <c r="EI945" s="3">
        <f t="shared" si="510"/>
        <v>0</v>
      </c>
      <c r="EJ945" s="3">
        <f t="shared" si="510"/>
        <v>0</v>
      </c>
      <c r="EK945" s="3">
        <f t="shared" si="510"/>
        <v>0</v>
      </c>
      <c r="EL945" s="3">
        <f t="shared" si="510"/>
        <v>0</v>
      </c>
      <c r="EM945" s="3">
        <f t="shared" ref="EM945:FR945" si="511">EM1002</f>
        <v>0</v>
      </c>
      <c r="EN945" s="3">
        <f t="shared" si="511"/>
        <v>0</v>
      </c>
      <c r="EO945" s="3">
        <f t="shared" si="511"/>
        <v>0</v>
      </c>
      <c r="EP945" s="3">
        <f t="shared" si="511"/>
        <v>0</v>
      </c>
      <c r="EQ945" s="3">
        <f t="shared" si="511"/>
        <v>0</v>
      </c>
      <c r="ER945" s="3">
        <f t="shared" si="511"/>
        <v>0</v>
      </c>
      <c r="ES945" s="3">
        <f t="shared" si="511"/>
        <v>0</v>
      </c>
      <c r="ET945" s="3">
        <f t="shared" si="511"/>
        <v>0</v>
      </c>
      <c r="EU945" s="3">
        <f t="shared" si="511"/>
        <v>0</v>
      </c>
      <c r="EV945" s="3">
        <f t="shared" si="511"/>
        <v>0</v>
      </c>
      <c r="EW945" s="3">
        <f t="shared" si="511"/>
        <v>0</v>
      </c>
      <c r="EX945" s="3">
        <f t="shared" si="511"/>
        <v>0</v>
      </c>
      <c r="EY945" s="3">
        <f t="shared" si="511"/>
        <v>0</v>
      </c>
      <c r="EZ945" s="3">
        <f t="shared" si="511"/>
        <v>0</v>
      </c>
      <c r="FA945" s="3">
        <f t="shared" si="511"/>
        <v>0</v>
      </c>
      <c r="FB945" s="3">
        <f t="shared" si="511"/>
        <v>0</v>
      </c>
      <c r="FC945" s="3">
        <f t="shared" si="511"/>
        <v>0</v>
      </c>
      <c r="FD945" s="3">
        <f t="shared" si="511"/>
        <v>0</v>
      </c>
      <c r="FE945" s="3">
        <f t="shared" si="511"/>
        <v>0</v>
      </c>
      <c r="FF945" s="3">
        <f t="shared" si="511"/>
        <v>0</v>
      </c>
      <c r="FG945" s="3">
        <f t="shared" si="511"/>
        <v>0</v>
      </c>
      <c r="FH945" s="3">
        <f t="shared" si="511"/>
        <v>0</v>
      </c>
      <c r="FI945" s="3">
        <f t="shared" si="511"/>
        <v>0</v>
      </c>
      <c r="FJ945" s="3">
        <f t="shared" si="511"/>
        <v>0</v>
      </c>
      <c r="FK945" s="3">
        <f t="shared" si="511"/>
        <v>0</v>
      </c>
      <c r="FL945" s="3">
        <f t="shared" si="511"/>
        <v>0</v>
      </c>
      <c r="FM945" s="3">
        <f t="shared" si="511"/>
        <v>0</v>
      </c>
      <c r="FN945" s="3">
        <f t="shared" si="511"/>
        <v>0</v>
      </c>
      <c r="FO945" s="3">
        <f t="shared" si="511"/>
        <v>0</v>
      </c>
      <c r="FP945" s="3">
        <f t="shared" si="511"/>
        <v>0</v>
      </c>
      <c r="FQ945" s="3">
        <f t="shared" si="511"/>
        <v>0</v>
      </c>
      <c r="FR945" s="3">
        <f t="shared" si="511"/>
        <v>0</v>
      </c>
      <c r="FS945" s="3">
        <f t="shared" ref="FS945:GX945" si="512">FS1002</f>
        <v>0</v>
      </c>
      <c r="FT945" s="3">
        <f t="shared" si="512"/>
        <v>0</v>
      </c>
      <c r="FU945" s="3">
        <f t="shared" si="512"/>
        <v>0</v>
      </c>
      <c r="FV945" s="3">
        <f t="shared" si="512"/>
        <v>0</v>
      </c>
      <c r="FW945" s="3">
        <f t="shared" si="512"/>
        <v>0</v>
      </c>
      <c r="FX945" s="3">
        <f t="shared" si="512"/>
        <v>0</v>
      </c>
      <c r="FY945" s="3">
        <f t="shared" si="512"/>
        <v>0</v>
      </c>
      <c r="FZ945" s="3">
        <f t="shared" si="512"/>
        <v>0</v>
      </c>
      <c r="GA945" s="3">
        <f t="shared" si="512"/>
        <v>0</v>
      </c>
      <c r="GB945" s="3">
        <f t="shared" si="512"/>
        <v>0</v>
      </c>
      <c r="GC945" s="3">
        <f t="shared" si="512"/>
        <v>0</v>
      </c>
      <c r="GD945" s="3">
        <f t="shared" si="512"/>
        <v>0</v>
      </c>
      <c r="GE945" s="3">
        <f t="shared" si="512"/>
        <v>0</v>
      </c>
      <c r="GF945" s="3">
        <f t="shared" si="512"/>
        <v>0</v>
      </c>
      <c r="GG945" s="3">
        <f t="shared" si="512"/>
        <v>0</v>
      </c>
      <c r="GH945" s="3">
        <f t="shared" si="512"/>
        <v>0</v>
      </c>
      <c r="GI945" s="3">
        <f t="shared" si="512"/>
        <v>0</v>
      </c>
      <c r="GJ945" s="3">
        <f t="shared" si="512"/>
        <v>0</v>
      </c>
      <c r="GK945" s="3">
        <f t="shared" si="512"/>
        <v>0</v>
      </c>
      <c r="GL945" s="3">
        <f t="shared" si="512"/>
        <v>0</v>
      </c>
      <c r="GM945" s="3">
        <f t="shared" si="512"/>
        <v>0</v>
      </c>
      <c r="GN945" s="3">
        <f t="shared" si="512"/>
        <v>0</v>
      </c>
      <c r="GO945" s="3">
        <f t="shared" si="512"/>
        <v>0</v>
      </c>
      <c r="GP945" s="3">
        <f t="shared" si="512"/>
        <v>0</v>
      </c>
      <c r="GQ945" s="3">
        <f t="shared" si="512"/>
        <v>0</v>
      </c>
      <c r="GR945" s="3">
        <f t="shared" si="512"/>
        <v>0</v>
      </c>
      <c r="GS945" s="3">
        <f t="shared" si="512"/>
        <v>0</v>
      </c>
      <c r="GT945" s="3">
        <f t="shared" si="512"/>
        <v>0</v>
      </c>
      <c r="GU945" s="3">
        <f t="shared" si="512"/>
        <v>0</v>
      </c>
      <c r="GV945" s="3">
        <f t="shared" si="512"/>
        <v>0</v>
      </c>
      <c r="GW945" s="3">
        <f t="shared" si="512"/>
        <v>0</v>
      </c>
      <c r="GX945" s="3">
        <f t="shared" si="512"/>
        <v>0</v>
      </c>
    </row>
    <row r="947" spans="1:245" x14ac:dyDescent="0.2">
      <c r="A947" s="1">
        <v>5</v>
      </c>
      <c r="B947" s="1">
        <v>1</v>
      </c>
      <c r="C947" s="1"/>
      <c r="D947" s="1">
        <f>ROW(A971)</f>
        <v>971</v>
      </c>
      <c r="E947" s="1"/>
      <c r="F947" s="1" t="s">
        <v>101</v>
      </c>
      <c r="G947" s="1" t="s">
        <v>351</v>
      </c>
      <c r="H947" s="1" t="s">
        <v>3</v>
      </c>
      <c r="I947" s="1">
        <v>0</v>
      </c>
      <c r="J947" s="1"/>
      <c r="K947" s="1">
        <v>0</v>
      </c>
      <c r="L947" s="1"/>
      <c r="M947" s="1"/>
      <c r="N947" s="1"/>
      <c r="O947" s="1"/>
      <c r="P947" s="1"/>
      <c r="Q947" s="1"/>
      <c r="R947" s="1"/>
      <c r="S947" s="1"/>
      <c r="T947" s="1"/>
      <c r="U947" s="1" t="s">
        <v>3</v>
      </c>
      <c r="V947" s="1">
        <v>0</v>
      </c>
      <c r="W947" s="1"/>
      <c r="X947" s="1"/>
      <c r="Y947" s="1"/>
      <c r="Z947" s="1"/>
      <c r="AA947" s="1"/>
      <c r="AB947" s="1" t="s">
        <v>3</v>
      </c>
      <c r="AC947" s="1" t="s">
        <v>3</v>
      </c>
      <c r="AD947" s="1" t="s">
        <v>3</v>
      </c>
      <c r="AE947" s="1" t="s">
        <v>3</v>
      </c>
      <c r="AF947" s="1" t="s">
        <v>3</v>
      </c>
      <c r="AG947" s="1" t="s">
        <v>3</v>
      </c>
      <c r="AH947" s="1"/>
      <c r="AI947" s="1"/>
      <c r="AJ947" s="1"/>
      <c r="AK947" s="1"/>
      <c r="AL947" s="1"/>
      <c r="AM947" s="1"/>
      <c r="AN947" s="1"/>
      <c r="AO947" s="1"/>
      <c r="AP947" s="1" t="s">
        <v>3</v>
      </c>
      <c r="AQ947" s="1" t="s">
        <v>3</v>
      </c>
      <c r="AR947" s="1" t="s">
        <v>3</v>
      </c>
      <c r="AS947" s="1"/>
      <c r="AT947" s="1"/>
      <c r="AU947" s="1"/>
      <c r="AV947" s="1"/>
      <c r="AW947" s="1"/>
      <c r="AX947" s="1"/>
      <c r="AY947" s="1"/>
      <c r="AZ947" s="1" t="s">
        <v>3</v>
      </c>
      <c r="BA947" s="1"/>
      <c r="BB947" s="1" t="s">
        <v>3</v>
      </c>
      <c r="BC947" s="1" t="s">
        <v>3</v>
      </c>
      <c r="BD947" s="1" t="s">
        <v>3</v>
      </c>
      <c r="BE947" s="1" t="s">
        <v>3</v>
      </c>
      <c r="BF947" s="1" t="s">
        <v>3</v>
      </c>
      <c r="BG947" s="1" t="s">
        <v>3</v>
      </c>
      <c r="BH947" s="1" t="s">
        <v>3</v>
      </c>
      <c r="BI947" s="1" t="s">
        <v>3</v>
      </c>
      <c r="BJ947" s="1" t="s">
        <v>3</v>
      </c>
      <c r="BK947" s="1" t="s">
        <v>3</v>
      </c>
      <c r="BL947" s="1" t="s">
        <v>3</v>
      </c>
      <c r="BM947" s="1" t="s">
        <v>3</v>
      </c>
      <c r="BN947" s="1" t="s">
        <v>3</v>
      </c>
      <c r="BO947" s="1" t="s">
        <v>3</v>
      </c>
      <c r="BP947" s="1" t="s">
        <v>3</v>
      </c>
      <c r="BQ947" s="1"/>
      <c r="BR947" s="1"/>
      <c r="BS947" s="1"/>
      <c r="BT947" s="1"/>
      <c r="BU947" s="1"/>
      <c r="BV947" s="1"/>
      <c r="BW947" s="1"/>
      <c r="BX947" s="1">
        <v>0</v>
      </c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>
        <v>0</v>
      </c>
    </row>
    <row r="949" spans="1:245" x14ac:dyDescent="0.2">
      <c r="A949" s="2">
        <v>52</v>
      </c>
      <c r="B949" s="2">
        <f t="shared" ref="B949:G949" si="513">B971</f>
        <v>1</v>
      </c>
      <c r="C949" s="2">
        <f t="shared" si="513"/>
        <v>5</v>
      </c>
      <c r="D949" s="2">
        <f t="shared" si="513"/>
        <v>947</v>
      </c>
      <c r="E949" s="2">
        <f t="shared" si="513"/>
        <v>0</v>
      </c>
      <c r="F949" s="2" t="str">
        <f t="shared" si="513"/>
        <v>Новый подраздел</v>
      </c>
      <c r="G949" s="2" t="str">
        <f t="shared" si="513"/>
        <v>Устройство резинового покрытия   на детской площадке -440м2</v>
      </c>
      <c r="H949" s="2"/>
      <c r="I949" s="2"/>
      <c r="J949" s="2"/>
      <c r="K949" s="2"/>
      <c r="L949" s="2"/>
      <c r="M949" s="2"/>
      <c r="N949" s="2"/>
      <c r="O949" s="2">
        <f t="shared" ref="O949:AT949" si="514">O971</f>
        <v>1094610.8999999999</v>
      </c>
      <c r="P949" s="2">
        <f t="shared" si="514"/>
        <v>960875.1</v>
      </c>
      <c r="Q949" s="2">
        <f t="shared" si="514"/>
        <v>71870.720000000001</v>
      </c>
      <c r="R949" s="2">
        <f t="shared" si="514"/>
        <v>35024.07</v>
      </c>
      <c r="S949" s="2">
        <f t="shared" si="514"/>
        <v>61865.08</v>
      </c>
      <c r="T949" s="2">
        <f t="shared" si="514"/>
        <v>0</v>
      </c>
      <c r="U949" s="2">
        <f t="shared" si="514"/>
        <v>294.81921999999997</v>
      </c>
      <c r="V949" s="2">
        <f t="shared" si="514"/>
        <v>0</v>
      </c>
      <c r="W949" s="2">
        <f t="shared" si="514"/>
        <v>0</v>
      </c>
      <c r="X949" s="2">
        <f t="shared" si="514"/>
        <v>43305.56</v>
      </c>
      <c r="Y949" s="2">
        <f t="shared" si="514"/>
        <v>6186.51</v>
      </c>
      <c r="Z949" s="2">
        <f t="shared" si="514"/>
        <v>0</v>
      </c>
      <c r="AA949" s="2">
        <f t="shared" si="514"/>
        <v>0</v>
      </c>
      <c r="AB949" s="2">
        <f t="shared" si="514"/>
        <v>1094610.8999999999</v>
      </c>
      <c r="AC949" s="2">
        <f t="shared" si="514"/>
        <v>960875.1</v>
      </c>
      <c r="AD949" s="2">
        <f t="shared" si="514"/>
        <v>71870.720000000001</v>
      </c>
      <c r="AE949" s="2">
        <f t="shared" si="514"/>
        <v>35024.07</v>
      </c>
      <c r="AF949" s="2">
        <f t="shared" si="514"/>
        <v>61865.08</v>
      </c>
      <c r="AG949" s="2">
        <f t="shared" si="514"/>
        <v>0</v>
      </c>
      <c r="AH949" s="2">
        <f t="shared" si="514"/>
        <v>294.81921999999997</v>
      </c>
      <c r="AI949" s="2">
        <f t="shared" si="514"/>
        <v>0</v>
      </c>
      <c r="AJ949" s="2">
        <f t="shared" si="514"/>
        <v>0</v>
      </c>
      <c r="AK949" s="2">
        <f t="shared" si="514"/>
        <v>43305.56</v>
      </c>
      <c r="AL949" s="2">
        <f t="shared" si="514"/>
        <v>6186.51</v>
      </c>
      <c r="AM949" s="2">
        <f t="shared" si="514"/>
        <v>0</v>
      </c>
      <c r="AN949" s="2">
        <f t="shared" si="514"/>
        <v>0</v>
      </c>
      <c r="AO949" s="2">
        <f t="shared" si="514"/>
        <v>0</v>
      </c>
      <c r="AP949" s="2">
        <f t="shared" si="514"/>
        <v>0</v>
      </c>
      <c r="AQ949" s="2">
        <f t="shared" si="514"/>
        <v>0</v>
      </c>
      <c r="AR949" s="2">
        <f t="shared" si="514"/>
        <v>1181928.98</v>
      </c>
      <c r="AS949" s="2">
        <f t="shared" si="514"/>
        <v>0</v>
      </c>
      <c r="AT949" s="2">
        <f t="shared" si="514"/>
        <v>0</v>
      </c>
      <c r="AU949" s="2">
        <f t="shared" ref="AU949:BZ949" si="515">AU971</f>
        <v>1181928.98</v>
      </c>
      <c r="AV949" s="2">
        <f t="shared" si="515"/>
        <v>960875.1</v>
      </c>
      <c r="AW949" s="2">
        <f t="shared" si="515"/>
        <v>960875.1</v>
      </c>
      <c r="AX949" s="2">
        <f t="shared" si="515"/>
        <v>0</v>
      </c>
      <c r="AY949" s="2">
        <f t="shared" si="515"/>
        <v>960875.1</v>
      </c>
      <c r="AZ949" s="2">
        <f t="shared" si="515"/>
        <v>0</v>
      </c>
      <c r="BA949" s="2">
        <f t="shared" si="515"/>
        <v>0</v>
      </c>
      <c r="BB949" s="2">
        <f t="shared" si="515"/>
        <v>0</v>
      </c>
      <c r="BC949" s="2">
        <f t="shared" si="515"/>
        <v>0</v>
      </c>
      <c r="BD949" s="2">
        <f t="shared" si="515"/>
        <v>0</v>
      </c>
      <c r="BE949" s="2">
        <f t="shared" si="515"/>
        <v>0</v>
      </c>
      <c r="BF949" s="2">
        <f t="shared" si="515"/>
        <v>0</v>
      </c>
      <c r="BG949" s="2">
        <f t="shared" si="515"/>
        <v>0</v>
      </c>
      <c r="BH949" s="2">
        <f t="shared" si="515"/>
        <v>0</v>
      </c>
      <c r="BI949" s="2">
        <f t="shared" si="515"/>
        <v>0</v>
      </c>
      <c r="BJ949" s="2">
        <f t="shared" si="515"/>
        <v>0</v>
      </c>
      <c r="BK949" s="2">
        <f t="shared" si="515"/>
        <v>0</v>
      </c>
      <c r="BL949" s="2">
        <f t="shared" si="515"/>
        <v>0</v>
      </c>
      <c r="BM949" s="2">
        <f t="shared" si="515"/>
        <v>0</v>
      </c>
      <c r="BN949" s="2">
        <f t="shared" si="515"/>
        <v>0</v>
      </c>
      <c r="BO949" s="2">
        <f t="shared" si="515"/>
        <v>0</v>
      </c>
      <c r="BP949" s="2">
        <f t="shared" si="515"/>
        <v>0</v>
      </c>
      <c r="BQ949" s="2">
        <f t="shared" si="515"/>
        <v>0</v>
      </c>
      <c r="BR949" s="2">
        <f t="shared" si="515"/>
        <v>0</v>
      </c>
      <c r="BS949" s="2">
        <f t="shared" si="515"/>
        <v>0</v>
      </c>
      <c r="BT949" s="2">
        <f t="shared" si="515"/>
        <v>0</v>
      </c>
      <c r="BU949" s="2">
        <f t="shared" si="515"/>
        <v>0</v>
      </c>
      <c r="BV949" s="2">
        <f t="shared" si="515"/>
        <v>0</v>
      </c>
      <c r="BW949" s="2">
        <f t="shared" si="515"/>
        <v>0</v>
      </c>
      <c r="BX949" s="2">
        <f t="shared" si="515"/>
        <v>0</v>
      </c>
      <c r="BY949" s="2">
        <f t="shared" si="515"/>
        <v>0</v>
      </c>
      <c r="BZ949" s="2">
        <f t="shared" si="515"/>
        <v>0</v>
      </c>
      <c r="CA949" s="2">
        <f t="shared" ref="CA949:DF949" si="516">CA971</f>
        <v>1181928.98</v>
      </c>
      <c r="CB949" s="2">
        <f t="shared" si="516"/>
        <v>0</v>
      </c>
      <c r="CC949" s="2">
        <f t="shared" si="516"/>
        <v>0</v>
      </c>
      <c r="CD949" s="2">
        <f t="shared" si="516"/>
        <v>1181928.98</v>
      </c>
      <c r="CE949" s="2">
        <f t="shared" si="516"/>
        <v>960875.1</v>
      </c>
      <c r="CF949" s="2">
        <f t="shared" si="516"/>
        <v>960875.1</v>
      </c>
      <c r="CG949" s="2">
        <f t="shared" si="516"/>
        <v>0</v>
      </c>
      <c r="CH949" s="2">
        <f t="shared" si="516"/>
        <v>960875.1</v>
      </c>
      <c r="CI949" s="2">
        <f t="shared" si="516"/>
        <v>0</v>
      </c>
      <c r="CJ949" s="2">
        <f t="shared" si="516"/>
        <v>0</v>
      </c>
      <c r="CK949" s="2">
        <f t="shared" si="516"/>
        <v>0</v>
      </c>
      <c r="CL949" s="2">
        <f t="shared" si="516"/>
        <v>0</v>
      </c>
      <c r="CM949" s="2">
        <f t="shared" si="516"/>
        <v>0</v>
      </c>
      <c r="CN949" s="2">
        <f t="shared" si="516"/>
        <v>0</v>
      </c>
      <c r="CO949" s="2">
        <f t="shared" si="516"/>
        <v>0</v>
      </c>
      <c r="CP949" s="2">
        <f t="shared" si="516"/>
        <v>0</v>
      </c>
      <c r="CQ949" s="2">
        <f t="shared" si="516"/>
        <v>0</v>
      </c>
      <c r="CR949" s="2">
        <f t="shared" si="516"/>
        <v>0</v>
      </c>
      <c r="CS949" s="2">
        <f t="shared" si="516"/>
        <v>0</v>
      </c>
      <c r="CT949" s="2">
        <f t="shared" si="516"/>
        <v>0</v>
      </c>
      <c r="CU949" s="2">
        <f t="shared" si="516"/>
        <v>0</v>
      </c>
      <c r="CV949" s="2">
        <f t="shared" si="516"/>
        <v>0</v>
      </c>
      <c r="CW949" s="2">
        <f t="shared" si="516"/>
        <v>0</v>
      </c>
      <c r="CX949" s="2">
        <f t="shared" si="516"/>
        <v>0</v>
      </c>
      <c r="CY949" s="2">
        <f t="shared" si="516"/>
        <v>0</v>
      </c>
      <c r="CZ949" s="2">
        <f t="shared" si="516"/>
        <v>0</v>
      </c>
      <c r="DA949" s="2">
        <f t="shared" si="516"/>
        <v>0</v>
      </c>
      <c r="DB949" s="2">
        <f t="shared" si="516"/>
        <v>0</v>
      </c>
      <c r="DC949" s="2">
        <f t="shared" si="516"/>
        <v>0</v>
      </c>
      <c r="DD949" s="2">
        <f t="shared" si="516"/>
        <v>0</v>
      </c>
      <c r="DE949" s="2">
        <f t="shared" si="516"/>
        <v>0</v>
      </c>
      <c r="DF949" s="2">
        <f t="shared" si="516"/>
        <v>0</v>
      </c>
      <c r="DG949" s="3">
        <f t="shared" ref="DG949:EL949" si="517">DG971</f>
        <v>0</v>
      </c>
      <c r="DH949" s="3">
        <f t="shared" si="517"/>
        <v>0</v>
      </c>
      <c r="DI949" s="3">
        <f t="shared" si="517"/>
        <v>0</v>
      </c>
      <c r="DJ949" s="3">
        <f t="shared" si="517"/>
        <v>0</v>
      </c>
      <c r="DK949" s="3">
        <f t="shared" si="517"/>
        <v>0</v>
      </c>
      <c r="DL949" s="3">
        <f t="shared" si="517"/>
        <v>0</v>
      </c>
      <c r="DM949" s="3">
        <f t="shared" si="517"/>
        <v>0</v>
      </c>
      <c r="DN949" s="3">
        <f t="shared" si="517"/>
        <v>0</v>
      </c>
      <c r="DO949" s="3">
        <f t="shared" si="517"/>
        <v>0</v>
      </c>
      <c r="DP949" s="3">
        <f t="shared" si="517"/>
        <v>0</v>
      </c>
      <c r="DQ949" s="3">
        <f t="shared" si="517"/>
        <v>0</v>
      </c>
      <c r="DR949" s="3">
        <f t="shared" si="517"/>
        <v>0</v>
      </c>
      <c r="DS949" s="3">
        <f t="shared" si="517"/>
        <v>0</v>
      </c>
      <c r="DT949" s="3">
        <f t="shared" si="517"/>
        <v>0</v>
      </c>
      <c r="DU949" s="3">
        <f t="shared" si="517"/>
        <v>0</v>
      </c>
      <c r="DV949" s="3">
        <f t="shared" si="517"/>
        <v>0</v>
      </c>
      <c r="DW949" s="3">
        <f t="shared" si="517"/>
        <v>0</v>
      </c>
      <c r="DX949" s="3">
        <f t="shared" si="517"/>
        <v>0</v>
      </c>
      <c r="DY949" s="3">
        <f t="shared" si="517"/>
        <v>0</v>
      </c>
      <c r="DZ949" s="3">
        <f t="shared" si="517"/>
        <v>0</v>
      </c>
      <c r="EA949" s="3">
        <f t="shared" si="517"/>
        <v>0</v>
      </c>
      <c r="EB949" s="3">
        <f t="shared" si="517"/>
        <v>0</v>
      </c>
      <c r="EC949" s="3">
        <f t="shared" si="517"/>
        <v>0</v>
      </c>
      <c r="ED949" s="3">
        <f t="shared" si="517"/>
        <v>0</v>
      </c>
      <c r="EE949" s="3">
        <f t="shared" si="517"/>
        <v>0</v>
      </c>
      <c r="EF949" s="3">
        <f t="shared" si="517"/>
        <v>0</v>
      </c>
      <c r="EG949" s="3">
        <f t="shared" si="517"/>
        <v>0</v>
      </c>
      <c r="EH949" s="3">
        <f t="shared" si="517"/>
        <v>0</v>
      </c>
      <c r="EI949" s="3">
        <f t="shared" si="517"/>
        <v>0</v>
      </c>
      <c r="EJ949" s="3">
        <f t="shared" si="517"/>
        <v>0</v>
      </c>
      <c r="EK949" s="3">
        <f t="shared" si="517"/>
        <v>0</v>
      </c>
      <c r="EL949" s="3">
        <f t="shared" si="517"/>
        <v>0</v>
      </c>
      <c r="EM949" s="3">
        <f t="shared" ref="EM949:FR949" si="518">EM971</f>
        <v>0</v>
      </c>
      <c r="EN949" s="3">
        <f t="shared" si="518"/>
        <v>0</v>
      </c>
      <c r="EO949" s="3">
        <f t="shared" si="518"/>
        <v>0</v>
      </c>
      <c r="EP949" s="3">
        <f t="shared" si="518"/>
        <v>0</v>
      </c>
      <c r="EQ949" s="3">
        <f t="shared" si="518"/>
        <v>0</v>
      </c>
      <c r="ER949" s="3">
        <f t="shared" si="518"/>
        <v>0</v>
      </c>
      <c r="ES949" s="3">
        <f t="shared" si="518"/>
        <v>0</v>
      </c>
      <c r="ET949" s="3">
        <f t="shared" si="518"/>
        <v>0</v>
      </c>
      <c r="EU949" s="3">
        <f t="shared" si="518"/>
        <v>0</v>
      </c>
      <c r="EV949" s="3">
        <f t="shared" si="518"/>
        <v>0</v>
      </c>
      <c r="EW949" s="3">
        <f t="shared" si="518"/>
        <v>0</v>
      </c>
      <c r="EX949" s="3">
        <f t="shared" si="518"/>
        <v>0</v>
      </c>
      <c r="EY949" s="3">
        <f t="shared" si="518"/>
        <v>0</v>
      </c>
      <c r="EZ949" s="3">
        <f t="shared" si="518"/>
        <v>0</v>
      </c>
      <c r="FA949" s="3">
        <f t="shared" si="518"/>
        <v>0</v>
      </c>
      <c r="FB949" s="3">
        <f t="shared" si="518"/>
        <v>0</v>
      </c>
      <c r="FC949" s="3">
        <f t="shared" si="518"/>
        <v>0</v>
      </c>
      <c r="FD949" s="3">
        <f t="shared" si="518"/>
        <v>0</v>
      </c>
      <c r="FE949" s="3">
        <f t="shared" si="518"/>
        <v>0</v>
      </c>
      <c r="FF949" s="3">
        <f t="shared" si="518"/>
        <v>0</v>
      </c>
      <c r="FG949" s="3">
        <f t="shared" si="518"/>
        <v>0</v>
      </c>
      <c r="FH949" s="3">
        <f t="shared" si="518"/>
        <v>0</v>
      </c>
      <c r="FI949" s="3">
        <f t="shared" si="518"/>
        <v>0</v>
      </c>
      <c r="FJ949" s="3">
        <f t="shared" si="518"/>
        <v>0</v>
      </c>
      <c r="FK949" s="3">
        <f t="shared" si="518"/>
        <v>0</v>
      </c>
      <c r="FL949" s="3">
        <f t="shared" si="518"/>
        <v>0</v>
      </c>
      <c r="FM949" s="3">
        <f t="shared" si="518"/>
        <v>0</v>
      </c>
      <c r="FN949" s="3">
        <f t="shared" si="518"/>
        <v>0</v>
      </c>
      <c r="FO949" s="3">
        <f t="shared" si="518"/>
        <v>0</v>
      </c>
      <c r="FP949" s="3">
        <f t="shared" si="518"/>
        <v>0</v>
      </c>
      <c r="FQ949" s="3">
        <f t="shared" si="518"/>
        <v>0</v>
      </c>
      <c r="FR949" s="3">
        <f t="shared" si="518"/>
        <v>0</v>
      </c>
      <c r="FS949" s="3">
        <f t="shared" ref="FS949:GX949" si="519">FS971</f>
        <v>0</v>
      </c>
      <c r="FT949" s="3">
        <f t="shared" si="519"/>
        <v>0</v>
      </c>
      <c r="FU949" s="3">
        <f t="shared" si="519"/>
        <v>0</v>
      </c>
      <c r="FV949" s="3">
        <f t="shared" si="519"/>
        <v>0</v>
      </c>
      <c r="FW949" s="3">
        <f t="shared" si="519"/>
        <v>0</v>
      </c>
      <c r="FX949" s="3">
        <f t="shared" si="519"/>
        <v>0</v>
      </c>
      <c r="FY949" s="3">
        <f t="shared" si="519"/>
        <v>0</v>
      </c>
      <c r="FZ949" s="3">
        <f t="shared" si="519"/>
        <v>0</v>
      </c>
      <c r="GA949" s="3">
        <f t="shared" si="519"/>
        <v>0</v>
      </c>
      <c r="GB949" s="3">
        <f t="shared" si="519"/>
        <v>0</v>
      </c>
      <c r="GC949" s="3">
        <f t="shared" si="519"/>
        <v>0</v>
      </c>
      <c r="GD949" s="3">
        <f t="shared" si="519"/>
        <v>0</v>
      </c>
      <c r="GE949" s="3">
        <f t="shared" si="519"/>
        <v>0</v>
      </c>
      <c r="GF949" s="3">
        <f t="shared" si="519"/>
        <v>0</v>
      </c>
      <c r="GG949" s="3">
        <f t="shared" si="519"/>
        <v>0</v>
      </c>
      <c r="GH949" s="3">
        <f t="shared" si="519"/>
        <v>0</v>
      </c>
      <c r="GI949" s="3">
        <f t="shared" si="519"/>
        <v>0</v>
      </c>
      <c r="GJ949" s="3">
        <f t="shared" si="519"/>
        <v>0</v>
      </c>
      <c r="GK949" s="3">
        <f t="shared" si="519"/>
        <v>0</v>
      </c>
      <c r="GL949" s="3">
        <f t="shared" si="519"/>
        <v>0</v>
      </c>
      <c r="GM949" s="3">
        <f t="shared" si="519"/>
        <v>0</v>
      </c>
      <c r="GN949" s="3">
        <f t="shared" si="519"/>
        <v>0</v>
      </c>
      <c r="GO949" s="3">
        <f t="shared" si="519"/>
        <v>0</v>
      </c>
      <c r="GP949" s="3">
        <f t="shared" si="519"/>
        <v>0</v>
      </c>
      <c r="GQ949" s="3">
        <f t="shared" si="519"/>
        <v>0</v>
      </c>
      <c r="GR949" s="3">
        <f t="shared" si="519"/>
        <v>0</v>
      </c>
      <c r="GS949" s="3">
        <f t="shared" si="519"/>
        <v>0</v>
      </c>
      <c r="GT949" s="3">
        <f t="shared" si="519"/>
        <v>0</v>
      </c>
      <c r="GU949" s="3">
        <f t="shared" si="519"/>
        <v>0</v>
      </c>
      <c r="GV949" s="3">
        <f t="shared" si="519"/>
        <v>0</v>
      </c>
      <c r="GW949" s="3">
        <f t="shared" si="519"/>
        <v>0</v>
      </c>
      <c r="GX949" s="3">
        <f t="shared" si="519"/>
        <v>0</v>
      </c>
    </row>
    <row r="951" spans="1:245" x14ac:dyDescent="0.2">
      <c r="A951">
        <v>17</v>
      </c>
      <c r="B951">
        <v>1</v>
      </c>
      <c r="C951">
        <f>ROW(SmtRes!A287)</f>
        <v>287</v>
      </c>
      <c r="D951">
        <f>ROW(EtalonRes!A279)</f>
        <v>279</v>
      </c>
      <c r="E951" t="s">
        <v>237</v>
      </c>
      <c r="F951" t="s">
        <v>290</v>
      </c>
      <c r="G951" t="s">
        <v>352</v>
      </c>
      <c r="H951" t="s">
        <v>191</v>
      </c>
      <c r="I951">
        <f>ROUND(118.8/100,9)</f>
        <v>1.1879999999999999</v>
      </c>
      <c r="J951">
        <v>0</v>
      </c>
      <c r="O951">
        <f t="shared" ref="O951:O969" si="520">ROUND(CP951,2)</f>
        <v>10770.87</v>
      </c>
      <c r="P951">
        <f t="shared" ref="P951:P969" si="521">ROUND(CQ951*I951,2)</f>
        <v>0</v>
      </c>
      <c r="Q951">
        <f t="shared" ref="Q951:Q969" si="522">ROUND(CR951*I951,2)</f>
        <v>10429.459999999999</v>
      </c>
      <c r="R951">
        <f t="shared" ref="R951:R969" si="523">ROUND(CS951*I951,2)</f>
        <v>4079.45</v>
      </c>
      <c r="S951">
        <f t="shared" ref="S951:S969" si="524">ROUND(CT951*I951,2)</f>
        <v>341.41</v>
      </c>
      <c r="T951">
        <f t="shared" ref="T951:T969" si="525">ROUND(CU951*I951,2)</f>
        <v>0</v>
      </c>
      <c r="U951">
        <f t="shared" ref="U951:U969" si="526">CV951*I951</f>
        <v>1.8889199999999999</v>
      </c>
      <c r="V951">
        <f t="shared" ref="V951:V969" si="527">CW951*I951</f>
        <v>0</v>
      </c>
      <c r="W951">
        <f t="shared" ref="W951:W969" si="528">ROUND(CX951*I951,2)</f>
        <v>0</v>
      </c>
      <c r="X951">
        <f t="shared" ref="X951:X969" si="529">ROUND(CY951,2)</f>
        <v>238.99</v>
      </c>
      <c r="Y951">
        <f t="shared" ref="Y951:Y969" si="530">ROUND(CZ951,2)</f>
        <v>34.14</v>
      </c>
      <c r="AA951">
        <v>55574044</v>
      </c>
      <c r="AB951">
        <f t="shared" ref="AB951:AB969" si="531">ROUND((AC951+AD951+AF951),6)</f>
        <v>9066.39</v>
      </c>
      <c r="AC951">
        <f t="shared" ref="AC951:AC969" si="532">ROUND((ES951),6)</f>
        <v>0</v>
      </c>
      <c r="AD951">
        <f t="shared" ref="AD951:AD969" si="533">ROUND((((ET951)-(EU951))+AE951),6)</f>
        <v>8779.01</v>
      </c>
      <c r="AE951">
        <f t="shared" ref="AE951:AE969" si="534">ROUND((EU951),6)</f>
        <v>3433.88</v>
      </c>
      <c r="AF951">
        <f t="shared" ref="AF951:AF969" si="535">ROUND((EV951),6)</f>
        <v>287.38</v>
      </c>
      <c r="AG951">
        <f t="shared" ref="AG951:AG969" si="536">ROUND((AP951),6)</f>
        <v>0</v>
      </c>
      <c r="AH951">
        <f t="shared" ref="AH951:AH969" si="537">(EW951)</f>
        <v>1.59</v>
      </c>
      <c r="AI951">
        <f t="shared" ref="AI951:AI969" si="538">(EX951)</f>
        <v>0</v>
      </c>
      <c r="AJ951">
        <f t="shared" ref="AJ951:AJ969" si="539">(AS951)</f>
        <v>0</v>
      </c>
      <c r="AK951">
        <v>9066.39</v>
      </c>
      <c r="AL951">
        <v>0</v>
      </c>
      <c r="AM951">
        <v>8779.01</v>
      </c>
      <c r="AN951">
        <v>3433.88</v>
      </c>
      <c r="AO951">
        <v>287.38</v>
      </c>
      <c r="AP951">
        <v>0</v>
      </c>
      <c r="AQ951">
        <v>1.59</v>
      </c>
      <c r="AR951">
        <v>0</v>
      </c>
      <c r="AS951">
        <v>0</v>
      </c>
      <c r="AT951">
        <v>70</v>
      </c>
      <c r="AU951">
        <v>10</v>
      </c>
      <c r="AV951">
        <v>1</v>
      </c>
      <c r="AW951">
        <v>1</v>
      </c>
      <c r="AZ951">
        <v>1</v>
      </c>
      <c r="BA951">
        <v>1</v>
      </c>
      <c r="BB951">
        <v>1</v>
      </c>
      <c r="BC951">
        <v>1</v>
      </c>
      <c r="BD951" t="s">
        <v>3</v>
      </c>
      <c r="BE951" t="s">
        <v>3</v>
      </c>
      <c r="BF951" t="s">
        <v>3</v>
      </c>
      <c r="BG951" t="s">
        <v>3</v>
      </c>
      <c r="BH951">
        <v>0</v>
      </c>
      <c r="BI951">
        <v>4</v>
      </c>
      <c r="BJ951" t="s">
        <v>292</v>
      </c>
      <c r="BM951">
        <v>0</v>
      </c>
      <c r="BN951">
        <v>0</v>
      </c>
      <c r="BO951" t="s">
        <v>3</v>
      </c>
      <c r="BP951">
        <v>0</v>
      </c>
      <c r="BQ951">
        <v>1</v>
      </c>
      <c r="BR951">
        <v>0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 t="s">
        <v>3</v>
      </c>
      <c r="BZ951">
        <v>70</v>
      </c>
      <c r="CA951">
        <v>10</v>
      </c>
      <c r="CE951">
        <v>0</v>
      </c>
      <c r="CF951">
        <v>0</v>
      </c>
      <c r="CG951">
        <v>0</v>
      </c>
      <c r="CM951">
        <v>0</v>
      </c>
      <c r="CN951" t="s">
        <v>3</v>
      </c>
      <c r="CO951">
        <v>0</v>
      </c>
      <c r="CP951">
        <f t="shared" ref="CP951:CP969" si="540">(P951+Q951+S951)</f>
        <v>10770.869999999999</v>
      </c>
      <c r="CQ951">
        <f t="shared" ref="CQ951:CQ969" si="541">(AC951*BC951*AW951)</f>
        <v>0</v>
      </c>
      <c r="CR951">
        <f t="shared" ref="CR951:CR969" si="542">((((ET951)*BB951-(EU951)*BS951)+AE951*BS951)*AV951)</f>
        <v>8779.01</v>
      </c>
      <c r="CS951">
        <f t="shared" ref="CS951:CS969" si="543">(AE951*BS951*AV951)</f>
        <v>3433.88</v>
      </c>
      <c r="CT951">
        <f t="shared" ref="CT951:CT969" si="544">(AF951*BA951*AV951)</f>
        <v>287.38</v>
      </c>
      <c r="CU951">
        <f t="shared" ref="CU951:CU969" si="545">AG951</f>
        <v>0</v>
      </c>
      <c r="CV951">
        <f t="shared" ref="CV951:CV969" si="546">(AH951*AV951)</f>
        <v>1.59</v>
      </c>
      <c r="CW951">
        <f t="shared" ref="CW951:CW969" si="547">AI951</f>
        <v>0</v>
      </c>
      <c r="CX951">
        <f t="shared" ref="CX951:CX969" si="548">AJ951</f>
        <v>0</v>
      </c>
      <c r="CY951">
        <f t="shared" ref="CY951:CY969" si="549">((S951*BZ951)/100)</f>
        <v>238.98699999999999</v>
      </c>
      <c r="CZ951">
        <f t="shared" ref="CZ951:CZ969" si="550">((S951*CA951)/100)</f>
        <v>34.141000000000005</v>
      </c>
      <c r="DC951" t="s">
        <v>3</v>
      </c>
      <c r="DD951" t="s">
        <v>3</v>
      </c>
      <c r="DE951" t="s">
        <v>3</v>
      </c>
      <c r="DF951" t="s">
        <v>3</v>
      </c>
      <c r="DG951" t="s">
        <v>3</v>
      </c>
      <c r="DH951" t="s">
        <v>3</v>
      </c>
      <c r="DI951" t="s">
        <v>3</v>
      </c>
      <c r="DJ951" t="s">
        <v>3</v>
      </c>
      <c r="DK951" t="s">
        <v>3</v>
      </c>
      <c r="DL951" t="s">
        <v>3</v>
      </c>
      <c r="DM951" t="s">
        <v>3</v>
      </c>
      <c r="DN951">
        <v>0</v>
      </c>
      <c r="DO951">
        <v>0</v>
      </c>
      <c r="DP951">
        <v>1</v>
      </c>
      <c r="DQ951">
        <v>1</v>
      </c>
      <c r="DU951">
        <v>1007</v>
      </c>
      <c r="DV951" t="s">
        <v>191</v>
      </c>
      <c r="DW951" t="s">
        <v>191</v>
      </c>
      <c r="DX951">
        <v>100</v>
      </c>
      <c r="EE951">
        <v>55317522</v>
      </c>
      <c r="EF951">
        <v>1</v>
      </c>
      <c r="EG951" t="s">
        <v>19</v>
      </c>
      <c r="EH951">
        <v>0</v>
      </c>
      <c r="EI951" t="s">
        <v>3</v>
      </c>
      <c r="EJ951">
        <v>4</v>
      </c>
      <c r="EK951">
        <v>0</v>
      </c>
      <c r="EL951" t="s">
        <v>20</v>
      </c>
      <c r="EM951" t="s">
        <v>21</v>
      </c>
      <c r="EO951" t="s">
        <v>3</v>
      </c>
      <c r="EQ951">
        <v>0</v>
      </c>
      <c r="ER951">
        <v>9066.39</v>
      </c>
      <c r="ES951">
        <v>0</v>
      </c>
      <c r="ET951">
        <v>8779.01</v>
      </c>
      <c r="EU951">
        <v>3433.88</v>
      </c>
      <c r="EV951">
        <v>287.38</v>
      </c>
      <c r="EW951">
        <v>1.59</v>
      </c>
      <c r="EX951">
        <v>0</v>
      </c>
      <c r="EY951">
        <v>0</v>
      </c>
      <c r="FQ951">
        <v>0</v>
      </c>
      <c r="FR951">
        <f t="shared" ref="FR951:FR969" si="551">ROUND(IF(AND(BH951=3,BI951=3),P951,0),2)</f>
        <v>0</v>
      </c>
      <c r="FS951">
        <v>0</v>
      </c>
      <c r="FX951">
        <v>70</v>
      </c>
      <c r="FY951">
        <v>10</v>
      </c>
      <c r="GA951" t="s">
        <v>3</v>
      </c>
      <c r="GD951">
        <v>0</v>
      </c>
      <c r="GF951">
        <v>-1197353733</v>
      </c>
      <c r="GG951">
        <v>2</v>
      </c>
      <c r="GH951">
        <v>1</v>
      </c>
      <c r="GI951">
        <v>-2</v>
      </c>
      <c r="GJ951">
        <v>0</v>
      </c>
      <c r="GK951">
        <f>ROUND(R951*(R12)/100,2)</f>
        <v>4405.8100000000004</v>
      </c>
      <c r="GL951">
        <f t="shared" ref="GL951:GL969" si="552">ROUND(IF(AND(BH951=3,BI951=3,FS951&lt;&gt;0),P951,0),2)</f>
        <v>0</v>
      </c>
      <c r="GM951">
        <f t="shared" ref="GM951:GM969" si="553">ROUND(O951+X951+Y951+GK951,2)+GX951</f>
        <v>15449.81</v>
      </c>
      <c r="GN951">
        <f t="shared" ref="GN951:GN969" si="554">IF(OR(BI951=0,BI951=1),ROUND(O951+X951+Y951+GK951,2),0)</f>
        <v>0</v>
      </c>
      <c r="GO951">
        <f t="shared" ref="GO951:GO969" si="555">IF(BI951=2,ROUND(O951+X951+Y951+GK951,2),0)</f>
        <v>0</v>
      </c>
      <c r="GP951">
        <f t="shared" ref="GP951:GP969" si="556">IF(BI951=4,ROUND(O951+X951+Y951+GK951,2)+GX951,0)</f>
        <v>15449.81</v>
      </c>
      <c r="GR951">
        <v>0</v>
      </c>
      <c r="GS951">
        <v>3</v>
      </c>
      <c r="GT951">
        <v>0</v>
      </c>
      <c r="GU951" t="s">
        <v>3</v>
      </c>
      <c r="GV951">
        <f t="shared" ref="GV951:GV969" si="557">ROUND((GT951),6)</f>
        <v>0</v>
      </c>
      <c r="GW951">
        <v>1</v>
      </c>
      <c r="GX951">
        <f t="shared" ref="GX951:GX969" si="558">ROUND(HC951*I951,2)</f>
        <v>0</v>
      </c>
      <c r="HA951">
        <v>0</v>
      </c>
      <c r="HB951">
        <v>0</v>
      </c>
      <c r="HC951">
        <f t="shared" ref="HC951:HC969" si="559">GV951*GW951</f>
        <v>0</v>
      </c>
      <c r="IK951">
        <v>0</v>
      </c>
    </row>
    <row r="952" spans="1:245" x14ac:dyDescent="0.2">
      <c r="A952">
        <v>17</v>
      </c>
      <c r="B952">
        <v>1</v>
      </c>
      <c r="C952">
        <f>ROW(SmtRes!A288)</f>
        <v>288</v>
      </c>
      <c r="D952">
        <f>ROW(EtalonRes!A280)</f>
        <v>280</v>
      </c>
      <c r="E952" t="s">
        <v>240</v>
      </c>
      <c r="F952" t="s">
        <v>293</v>
      </c>
      <c r="G952" t="s">
        <v>353</v>
      </c>
      <c r="H952" t="s">
        <v>191</v>
      </c>
      <c r="I952">
        <f>ROUND(13.2/100,9)</f>
        <v>0.13200000000000001</v>
      </c>
      <c r="J952">
        <v>0</v>
      </c>
      <c r="O952">
        <f t="shared" si="520"/>
        <v>5537.55</v>
      </c>
      <c r="P952">
        <f t="shared" si="521"/>
        <v>0</v>
      </c>
      <c r="Q952">
        <f t="shared" si="522"/>
        <v>0</v>
      </c>
      <c r="R952">
        <f t="shared" si="523"/>
        <v>0</v>
      </c>
      <c r="S952">
        <f t="shared" si="524"/>
        <v>5537.55</v>
      </c>
      <c r="T952">
        <f t="shared" si="525"/>
        <v>0</v>
      </c>
      <c r="U952">
        <f t="shared" si="526"/>
        <v>29.251200000000001</v>
      </c>
      <c r="V952">
        <f t="shared" si="527"/>
        <v>0</v>
      </c>
      <c r="W952">
        <f t="shared" si="528"/>
        <v>0</v>
      </c>
      <c r="X952">
        <f t="shared" si="529"/>
        <v>3876.29</v>
      </c>
      <c r="Y952">
        <f t="shared" si="530"/>
        <v>553.76</v>
      </c>
      <c r="AA952">
        <v>55574044</v>
      </c>
      <c r="AB952">
        <f t="shared" si="531"/>
        <v>41951.1</v>
      </c>
      <c r="AC952">
        <f t="shared" si="532"/>
        <v>0</v>
      </c>
      <c r="AD952">
        <f t="shared" si="533"/>
        <v>0</v>
      </c>
      <c r="AE952">
        <f t="shared" si="534"/>
        <v>0</v>
      </c>
      <c r="AF952">
        <f t="shared" si="535"/>
        <v>41951.1</v>
      </c>
      <c r="AG952">
        <f t="shared" si="536"/>
        <v>0</v>
      </c>
      <c r="AH952">
        <f t="shared" si="537"/>
        <v>221.6</v>
      </c>
      <c r="AI952">
        <f t="shared" si="538"/>
        <v>0</v>
      </c>
      <c r="AJ952">
        <f t="shared" si="539"/>
        <v>0</v>
      </c>
      <c r="AK952">
        <v>41951.1</v>
      </c>
      <c r="AL952">
        <v>0</v>
      </c>
      <c r="AM952">
        <v>0</v>
      </c>
      <c r="AN952">
        <v>0</v>
      </c>
      <c r="AO952">
        <v>41951.1</v>
      </c>
      <c r="AP952">
        <v>0</v>
      </c>
      <c r="AQ952">
        <v>221.6</v>
      </c>
      <c r="AR952">
        <v>0</v>
      </c>
      <c r="AS952">
        <v>0</v>
      </c>
      <c r="AT952">
        <v>70</v>
      </c>
      <c r="AU952">
        <v>10</v>
      </c>
      <c r="AV952">
        <v>1</v>
      </c>
      <c r="AW952">
        <v>1</v>
      </c>
      <c r="AZ952">
        <v>1</v>
      </c>
      <c r="BA952">
        <v>1</v>
      </c>
      <c r="BB952">
        <v>1</v>
      </c>
      <c r="BC952">
        <v>1</v>
      </c>
      <c r="BD952" t="s">
        <v>3</v>
      </c>
      <c r="BE952" t="s">
        <v>3</v>
      </c>
      <c r="BF952" t="s">
        <v>3</v>
      </c>
      <c r="BG952" t="s">
        <v>3</v>
      </c>
      <c r="BH952">
        <v>0</v>
      </c>
      <c r="BI952">
        <v>4</v>
      </c>
      <c r="BJ952" t="s">
        <v>295</v>
      </c>
      <c r="BM952">
        <v>0</v>
      </c>
      <c r="BN952">
        <v>0</v>
      </c>
      <c r="BO952" t="s">
        <v>3</v>
      </c>
      <c r="BP952">
        <v>0</v>
      </c>
      <c r="BQ952">
        <v>1</v>
      </c>
      <c r="BR952">
        <v>0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 t="s">
        <v>3</v>
      </c>
      <c r="BZ952">
        <v>70</v>
      </c>
      <c r="CA952">
        <v>10</v>
      </c>
      <c r="CE952">
        <v>0</v>
      </c>
      <c r="CF952">
        <v>0</v>
      </c>
      <c r="CG952">
        <v>0</v>
      </c>
      <c r="CM952">
        <v>0</v>
      </c>
      <c r="CN952" t="s">
        <v>3</v>
      </c>
      <c r="CO952">
        <v>0</v>
      </c>
      <c r="CP952">
        <f t="shared" si="540"/>
        <v>5537.55</v>
      </c>
      <c r="CQ952">
        <f t="shared" si="541"/>
        <v>0</v>
      </c>
      <c r="CR952">
        <f t="shared" si="542"/>
        <v>0</v>
      </c>
      <c r="CS952">
        <f t="shared" si="543"/>
        <v>0</v>
      </c>
      <c r="CT952">
        <f t="shared" si="544"/>
        <v>41951.1</v>
      </c>
      <c r="CU952">
        <f t="shared" si="545"/>
        <v>0</v>
      </c>
      <c r="CV952">
        <f t="shared" si="546"/>
        <v>221.6</v>
      </c>
      <c r="CW952">
        <f t="shared" si="547"/>
        <v>0</v>
      </c>
      <c r="CX952">
        <f t="shared" si="548"/>
        <v>0</v>
      </c>
      <c r="CY952">
        <f t="shared" si="549"/>
        <v>3876.2849999999999</v>
      </c>
      <c r="CZ952">
        <f t="shared" si="550"/>
        <v>553.755</v>
      </c>
      <c r="DC952" t="s">
        <v>3</v>
      </c>
      <c r="DD952" t="s">
        <v>3</v>
      </c>
      <c r="DE952" t="s">
        <v>3</v>
      </c>
      <c r="DF952" t="s">
        <v>3</v>
      </c>
      <c r="DG952" t="s">
        <v>3</v>
      </c>
      <c r="DH952" t="s">
        <v>3</v>
      </c>
      <c r="DI952" t="s">
        <v>3</v>
      </c>
      <c r="DJ952" t="s">
        <v>3</v>
      </c>
      <c r="DK952" t="s">
        <v>3</v>
      </c>
      <c r="DL952" t="s">
        <v>3</v>
      </c>
      <c r="DM952" t="s">
        <v>3</v>
      </c>
      <c r="DN952">
        <v>0</v>
      </c>
      <c r="DO952">
        <v>0</v>
      </c>
      <c r="DP952">
        <v>1</v>
      </c>
      <c r="DQ952">
        <v>1</v>
      </c>
      <c r="DU952">
        <v>1007</v>
      </c>
      <c r="DV952" t="s">
        <v>191</v>
      </c>
      <c r="DW952" t="s">
        <v>191</v>
      </c>
      <c r="DX952">
        <v>100</v>
      </c>
      <c r="EE952">
        <v>55317522</v>
      </c>
      <c r="EF952">
        <v>1</v>
      </c>
      <c r="EG952" t="s">
        <v>19</v>
      </c>
      <c r="EH952">
        <v>0</v>
      </c>
      <c r="EI952" t="s">
        <v>3</v>
      </c>
      <c r="EJ952">
        <v>4</v>
      </c>
      <c r="EK952">
        <v>0</v>
      </c>
      <c r="EL952" t="s">
        <v>20</v>
      </c>
      <c r="EM952" t="s">
        <v>21</v>
      </c>
      <c r="EO952" t="s">
        <v>3</v>
      </c>
      <c r="EQ952">
        <v>0</v>
      </c>
      <c r="ER952">
        <v>41951.1</v>
      </c>
      <c r="ES952">
        <v>0</v>
      </c>
      <c r="ET952">
        <v>0</v>
      </c>
      <c r="EU952">
        <v>0</v>
      </c>
      <c r="EV952">
        <v>41951.1</v>
      </c>
      <c r="EW952">
        <v>221.6</v>
      </c>
      <c r="EX952">
        <v>0</v>
      </c>
      <c r="EY952">
        <v>0</v>
      </c>
      <c r="FQ952">
        <v>0</v>
      </c>
      <c r="FR952">
        <f t="shared" si="551"/>
        <v>0</v>
      </c>
      <c r="FS952">
        <v>0</v>
      </c>
      <c r="FX952">
        <v>70</v>
      </c>
      <c r="FY952">
        <v>10</v>
      </c>
      <c r="GA952" t="s">
        <v>3</v>
      </c>
      <c r="GD952">
        <v>0</v>
      </c>
      <c r="GF952">
        <v>-1563505555</v>
      </c>
      <c r="GG952">
        <v>2</v>
      </c>
      <c r="GH952">
        <v>1</v>
      </c>
      <c r="GI952">
        <v>-2</v>
      </c>
      <c r="GJ952">
        <v>0</v>
      </c>
      <c r="GK952">
        <f>ROUND(R952*(R12)/100,2)</f>
        <v>0</v>
      </c>
      <c r="GL952">
        <f t="shared" si="552"/>
        <v>0</v>
      </c>
      <c r="GM952">
        <f t="shared" si="553"/>
        <v>9967.6</v>
      </c>
      <c r="GN952">
        <f t="shared" si="554"/>
        <v>0</v>
      </c>
      <c r="GO952">
        <f t="shared" si="555"/>
        <v>0</v>
      </c>
      <c r="GP952">
        <f t="shared" si="556"/>
        <v>9967.6</v>
      </c>
      <c r="GR952">
        <v>0</v>
      </c>
      <c r="GS952">
        <v>3</v>
      </c>
      <c r="GT952">
        <v>0</v>
      </c>
      <c r="GU952" t="s">
        <v>3</v>
      </c>
      <c r="GV952">
        <f t="shared" si="557"/>
        <v>0</v>
      </c>
      <c r="GW952">
        <v>1</v>
      </c>
      <c r="GX952">
        <f t="shared" si="558"/>
        <v>0</v>
      </c>
      <c r="HA952">
        <v>0</v>
      </c>
      <c r="HB952">
        <v>0</v>
      </c>
      <c r="HC952">
        <f t="shared" si="559"/>
        <v>0</v>
      </c>
      <c r="IK952">
        <v>0</v>
      </c>
    </row>
    <row r="953" spans="1:245" x14ac:dyDescent="0.2">
      <c r="A953">
        <v>17</v>
      </c>
      <c r="B953">
        <v>1</v>
      </c>
      <c r="C953">
        <f>ROW(SmtRes!A289)</f>
        <v>289</v>
      </c>
      <c r="D953">
        <f>ROW(EtalonRes!A281)</f>
        <v>281</v>
      </c>
      <c r="E953" t="s">
        <v>241</v>
      </c>
      <c r="F953" t="s">
        <v>296</v>
      </c>
      <c r="G953" t="s">
        <v>354</v>
      </c>
      <c r="H953" t="s">
        <v>17</v>
      </c>
      <c r="I953">
        <f>ROUND(594/100,9)</f>
        <v>5.94</v>
      </c>
      <c r="J953">
        <v>0</v>
      </c>
      <c r="O953">
        <f t="shared" si="520"/>
        <v>1761.8</v>
      </c>
      <c r="P953">
        <f t="shared" si="521"/>
        <v>0</v>
      </c>
      <c r="Q953">
        <f t="shared" si="522"/>
        <v>1761.8</v>
      </c>
      <c r="R953">
        <f t="shared" si="523"/>
        <v>661.89</v>
      </c>
      <c r="S953">
        <f t="shared" si="524"/>
        <v>0</v>
      </c>
      <c r="T953">
        <f t="shared" si="525"/>
        <v>0</v>
      </c>
      <c r="U953">
        <f t="shared" si="526"/>
        <v>0</v>
      </c>
      <c r="V953">
        <f t="shared" si="527"/>
        <v>0</v>
      </c>
      <c r="W953">
        <f t="shared" si="528"/>
        <v>0</v>
      </c>
      <c r="X953">
        <f t="shared" si="529"/>
        <v>0</v>
      </c>
      <c r="Y953">
        <f t="shared" si="530"/>
        <v>0</v>
      </c>
      <c r="AA953">
        <v>55574044</v>
      </c>
      <c r="AB953">
        <f t="shared" si="531"/>
        <v>296.60000000000002</v>
      </c>
      <c r="AC953">
        <f t="shared" si="532"/>
        <v>0</v>
      </c>
      <c r="AD953">
        <f t="shared" si="533"/>
        <v>296.60000000000002</v>
      </c>
      <c r="AE953">
        <f t="shared" si="534"/>
        <v>111.43</v>
      </c>
      <c r="AF953">
        <f t="shared" si="535"/>
        <v>0</v>
      </c>
      <c r="AG953">
        <f t="shared" si="536"/>
        <v>0</v>
      </c>
      <c r="AH953">
        <f t="shared" si="537"/>
        <v>0</v>
      </c>
      <c r="AI953">
        <f t="shared" si="538"/>
        <v>0</v>
      </c>
      <c r="AJ953">
        <f t="shared" si="539"/>
        <v>0</v>
      </c>
      <c r="AK953">
        <v>296.60000000000002</v>
      </c>
      <c r="AL953">
        <v>0</v>
      </c>
      <c r="AM953">
        <v>296.60000000000002</v>
      </c>
      <c r="AN953">
        <v>111.43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70</v>
      </c>
      <c r="AU953">
        <v>10</v>
      </c>
      <c r="AV953">
        <v>1</v>
      </c>
      <c r="AW953">
        <v>1</v>
      </c>
      <c r="AZ953">
        <v>1</v>
      </c>
      <c r="BA953">
        <v>1</v>
      </c>
      <c r="BB953">
        <v>1</v>
      </c>
      <c r="BC953">
        <v>1</v>
      </c>
      <c r="BD953" t="s">
        <v>3</v>
      </c>
      <c r="BE953" t="s">
        <v>3</v>
      </c>
      <c r="BF953" t="s">
        <v>3</v>
      </c>
      <c r="BG953" t="s">
        <v>3</v>
      </c>
      <c r="BH953">
        <v>0</v>
      </c>
      <c r="BI953">
        <v>4</v>
      </c>
      <c r="BJ953" t="s">
        <v>298</v>
      </c>
      <c r="BM953">
        <v>0</v>
      </c>
      <c r="BN953">
        <v>0</v>
      </c>
      <c r="BO953" t="s">
        <v>3</v>
      </c>
      <c r="BP953">
        <v>0</v>
      </c>
      <c r="BQ953">
        <v>1</v>
      </c>
      <c r="BR953">
        <v>0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 t="s">
        <v>3</v>
      </c>
      <c r="BZ953">
        <v>70</v>
      </c>
      <c r="CA953">
        <v>10</v>
      </c>
      <c r="CE953">
        <v>0</v>
      </c>
      <c r="CF953">
        <v>0</v>
      </c>
      <c r="CG953">
        <v>0</v>
      </c>
      <c r="CM953">
        <v>0</v>
      </c>
      <c r="CN953" t="s">
        <v>3</v>
      </c>
      <c r="CO953">
        <v>0</v>
      </c>
      <c r="CP953">
        <f t="shared" si="540"/>
        <v>1761.8</v>
      </c>
      <c r="CQ953">
        <f t="shared" si="541"/>
        <v>0</v>
      </c>
      <c r="CR953">
        <f t="shared" si="542"/>
        <v>296.60000000000002</v>
      </c>
      <c r="CS953">
        <f t="shared" si="543"/>
        <v>111.43</v>
      </c>
      <c r="CT953">
        <f t="shared" si="544"/>
        <v>0</v>
      </c>
      <c r="CU953">
        <f t="shared" si="545"/>
        <v>0</v>
      </c>
      <c r="CV953">
        <f t="shared" si="546"/>
        <v>0</v>
      </c>
      <c r="CW953">
        <f t="shared" si="547"/>
        <v>0</v>
      </c>
      <c r="CX953">
        <f t="shared" si="548"/>
        <v>0</v>
      </c>
      <c r="CY953">
        <f t="shared" si="549"/>
        <v>0</v>
      </c>
      <c r="CZ953">
        <f t="shared" si="550"/>
        <v>0</v>
      </c>
      <c r="DC953" t="s">
        <v>3</v>
      </c>
      <c r="DD953" t="s">
        <v>3</v>
      </c>
      <c r="DE953" t="s">
        <v>3</v>
      </c>
      <c r="DF953" t="s">
        <v>3</v>
      </c>
      <c r="DG953" t="s">
        <v>3</v>
      </c>
      <c r="DH953" t="s">
        <v>3</v>
      </c>
      <c r="DI953" t="s">
        <v>3</v>
      </c>
      <c r="DJ953" t="s">
        <v>3</v>
      </c>
      <c r="DK953" t="s">
        <v>3</v>
      </c>
      <c r="DL953" t="s">
        <v>3</v>
      </c>
      <c r="DM953" t="s">
        <v>3</v>
      </c>
      <c r="DN953">
        <v>0</v>
      </c>
      <c r="DO953">
        <v>0</v>
      </c>
      <c r="DP953">
        <v>1</v>
      </c>
      <c r="DQ953">
        <v>1</v>
      </c>
      <c r="DU953">
        <v>1005</v>
      </c>
      <c r="DV953" t="s">
        <v>17</v>
      </c>
      <c r="DW953" t="s">
        <v>17</v>
      </c>
      <c r="DX953">
        <v>100</v>
      </c>
      <c r="EE953">
        <v>55317522</v>
      </c>
      <c r="EF953">
        <v>1</v>
      </c>
      <c r="EG953" t="s">
        <v>19</v>
      </c>
      <c r="EH953">
        <v>0</v>
      </c>
      <c r="EI953" t="s">
        <v>3</v>
      </c>
      <c r="EJ953">
        <v>4</v>
      </c>
      <c r="EK953">
        <v>0</v>
      </c>
      <c r="EL953" t="s">
        <v>20</v>
      </c>
      <c r="EM953" t="s">
        <v>21</v>
      </c>
      <c r="EO953" t="s">
        <v>3</v>
      </c>
      <c r="EQ953">
        <v>0</v>
      </c>
      <c r="ER953">
        <v>296.60000000000002</v>
      </c>
      <c r="ES953">
        <v>0</v>
      </c>
      <c r="ET953">
        <v>296.60000000000002</v>
      </c>
      <c r="EU953">
        <v>111.43</v>
      </c>
      <c r="EV953">
        <v>0</v>
      </c>
      <c r="EW953">
        <v>0</v>
      </c>
      <c r="EX953">
        <v>0</v>
      </c>
      <c r="EY953">
        <v>0</v>
      </c>
      <c r="FQ953">
        <v>0</v>
      </c>
      <c r="FR953">
        <f t="shared" si="551"/>
        <v>0</v>
      </c>
      <c r="FS953">
        <v>0</v>
      </c>
      <c r="FX953">
        <v>70</v>
      </c>
      <c r="FY953">
        <v>10</v>
      </c>
      <c r="GA953" t="s">
        <v>3</v>
      </c>
      <c r="GD953">
        <v>0</v>
      </c>
      <c r="GF953">
        <v>1726692556</v>
      </c>
      <c r="GG953">
        <v>2</v>
      </c>
      <c r="GH953">
        <v>1</v>
      </c>
      <c r="GI953">
        <v>-2</v>
      </c>
      <c r="GJ953">
        <v>0</v>
      </c>
      <c r="GK953">
        <f>ROUND(R953*(R12)/100,2)</f>
        <v>714.84</v>
      </c>
      <c r="GL953">
        <f t="shared" si="552"/>
        <v>0</v>
      </c>
      <c r="GM953">
        <f t="shared" si="553"/>
        <v>2476.64</v>
      </c>
      <c r="GN953">
        <f t="shared" si="554"/>
        <v>0</v>
      </c>
      <c r="GO953">
        <f t="shared" si="555"/>
        <v>0</v>
      </c>
      <c r="GP953">
        <f t="shared" si="556"/>
        <v>2476.64</v>
      </c>
      <c r="GR953">
        <v>0</v>
      </c>
      <c r="GS953">
        <v>3</v>
      </c>
      <c r="GT953">
        <v>0</v>
      </c>
      <c r="GU953" t="s">
        <v>3</v>
      </c>
      <c r="GV953">
        <f t="shared" si="557"/>
        <v>0</v>
      </c>
      <c r="GW953">
        <v>1</v>
      </c>
      <c r="GX953">
        <f t="shared" si="558"/>
        <v>0</v>
      </c>
      <c r="HA953">
        <v>0</v>
      </c>
      <c r="HB953">
        <v>0</v>
      </c>
      <c r="HC953">
        <f t="shared" si="559"/>
        <v>0</v>
      </c>
      <c r="IK953">
        <v>0</v>
      </c>
    </row>
    <row r="954" spans="1:245" x14ac:dyDescent="0.2">
      <c r="A954">
        <v>17</v>
      </c>
      <c r="B954">
        <v>1</v>
      </c>
      <c r="C954">
        <f>ROW(SmtRes!A297)</f>
        <v>297</v>
      </c>
      <c r="D954">
        <f>ROW(EtalonRes!A289)</f>
        <v>289</v>
      </c>
      <c r="E954" t="s">
        <v>244</v>
      </c>
      <c r="F954" t="s">
        <v>299</v>
      </c>
      <c r="G954" t="s">
        <v>355</v>
      </c>
      <c r="H954" t="s">
        <v>191</v>
      </c>
      <c r="I954">
        <f>ROUND(44/100,9)</f>
        <v>0.44</v>
      </c>
      <c r="J954">
        <v>0</v>
      </c>
      <c r="O954">
        <f t="shared" si="520"/>
        <v>33380.080000000002</v>
      </c>
      <c r="P954">
        <f t="shared" si="521"/>
        <v>28671.3</v>
      </c>
      <c r="Q954">
        <f t="shared" si="522"/>
        <v>3344.98</v>
      </c>
      <c r="R954">
        <f t="shared" si="523"/>
        <v>1418.11</v>
      </c>
      <c r="S954">
        <f t="shared" si="524"/>
        <v>1363.8</v>
      </c>
      <c r="T954">
        <f t="shared" si="525"/>
        <v>0</v>
      </c>
      <c r="U954">
        <f t="shared" si="526"/>
        <v>7.2863999999999995</v>
      </c>
      <c r="V954">
        <f t="shared" si="527"/>
        <v>0</v>
      </c>
      <c r="W954">
        <f t="shared" si="528"/>
        <v>0</v>
      </c>
      <c r="X954">
        <f t="shared" si="529"/>
        <v>954.66</v>
      </c>
      <c r="Y954">
        <f t="shared" si="530"/>
        <v>136.38</v>
      </c>
      <c r="AA954">
        <v>55574044</v>
      </c>
      <c r="AB954">
        <f t="shared" si="531"/>
        <v>75863.820000000007</v>
      </c>
      <c r="AC954">
        <f t="shared" si="532"/>
        <v>65162.05</v>
      </c>
      <c r="AD954">
        <f t="shared" si="533"/>
        <v>7602.23</v>
      </c>
      <c r="AE954">
        <f t="shared" si="534"/>
        <v>3222.98</v>
      </c>
      <c r="AF954">
        <f t="shared" si="535"/>
        <v>3099.54</v>
      </c>
      <c r="AG954">
        <f t="shared" si="536"/>
        <v>0</v>
      </c>
      <c r="AH954">
        <f t="shared" si="537"/>
        <v>16.559999999999999</v>
      </c>
      <c r="AI954">
        <f t="shared" si="538"/>
        <v>0</v>
      </c>
      <c r="AJ954">
        <f t="shared" si="539"/>
        <v>0</v>
      </c>
      <c r="AK954">
        <v>75863.820000000007</v>
      </c>
      <c r="AL954">
        <v>65162.05</v>
      </c>
      <c r="AM954">
        <v>7602.23</v>
      </c>
      <c r="AN954">
        <v>3222.98</v>
      </c>
      <c r="AO954">
        <v>3099.54</v>
      </c>
      <c r="AP954">
        <v>0</v>
      </c>
      <c r="AQ954">
        <v>16.559999999999999</v>
      </c>
      <c r="AR954">
        <v>0</v>
      </c>
      <c r="AS954">
        <v>0</v>
      </c>
      <c r="AT954">
        <v>70</v>
      </c>
      <c r="AU954">
        <v>10</v>
      </c>
      <c r="AV954">
        <v>1</v>
      </c>
      <c r="AW954">
        <v>1</v>
      </c>
      <c r="AZ954">
        <v>1</v>
      </c>
      <c r="BA954">
        <v>1</v>
      </c>
      <c r="BB954">
        <v>1</v>
      </c>
      <c r="BC954">
        <v>1</v>
      </c>
      <c r="BD954" t="s">
        <v>3</v>
      </c>
      <c r="BE954" t="s">
        <v>3</v>
      </c>
      <c r="BF954" t="s">
        <v>3</v>
      </c>
      <c r="BG954" t="s">
        <v>3</v>
      </c>
      <c r="BH954">
        <v>0</v>
      </c>
      <c r="BI954">
        <v>4</v>
      </c>
      <c r="BJ954" t="s">
        <v>301</v>
      </c>
      <c r="BM954">
        <v>0</v>
      </c>
      <c r="BN954">
        <v>0</v>
      </c>
      <c r="BO954" t="s">
        <v>3</v>
      </c>
      <c r="BP954">
        <v>0</v>
      </c>
      <c r="BQ954">
        <v>1</v>
      </c>
      <c r="BR954">
        <v>0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 t="s">
        <v>3</v>
      </c>
      <c r="BZ954">
        <v>70</v>
      </c>
      <c r="CA954">
        <v>10</v>
      </c>
      <c r="CE954">
        <v>0</v>
      </c>
      <c r="CF954">
        <v>0</v>
      </c>
      <c r="CG954">
        <v>0</v>
      </c>
      <c r="CM954">
        <v>0</v>
      </c>
      <c r="CN954" t="s">
        <v>3</v>
      </c>
      <c r="CO954">
        <v>0</v>
      </c>
      <c r="CP954">
        <f t="shared" si="540"/>
        <v>33380.080000000002</v>
      </c>
      <c r="CQ954">
        <f t="shared" si="541"/>
        <v>65162.05</v>
      </c>
      <c r="CR954">
        <f t="shared" si="542"/>
        <v>7602.23</v>
      </c>
      <c r="CS954">
        <f t="shared" si="543"/>
        <v>3222.98</v>
      </c>
      <c r="CT954">
        <f t="shared" si="544"/>
        <v>3099.54</v>
      </c>
      <c r="CU954">
        <f t="shared" si="545"/>
        <v>0</v>
      </c>
      <c r="CV954">
        <f t="shared" si="546"/>
        <v>16.559999999999999</v>
      </c>
      <c r="CW954">
        <f t="shared" si="547"/>
        <v>0</v>
      </c>
      <c r="CX954">
        <f t="shared" si="548"/>
        <v>0</v>
      </c>
      <c r="CY954">
        <f t="shared" si="549"/>
        <v>954.66</v>
      </c>
      <c r="CZ954">
        <f t="shared" si="550"/>
        <v>136.38</v>
      </c>
      <c r="DC954" t="s">
        <v>3</v>
      </c>
      <c r="DD954" t="s">
        <v>3</v>
      </c>
      <c r="DE954" t="s">
        <v>3</v>
      </c>
      <c r="DF954" t="s">
        <v>3</v>
      </c>
      <c r="DG954" t="s">
        <v>3</v>
      </c>
      <c r="DH954" t="s">
        <v>3</v>
      </c>
      <c r="DI954" t="s">
        <v>3</v>
      </c>
      <c r="DJ954" t="s">
        <v>3</v>
      </c>
      <c r="DK954" t="s">
        <v>3</v>
      </c>
      <c r="DL954" t="s">
        <v>3</v>
      </c>
      <c r="DM954" t="s">
        <v>3</v>
      </c>
      <c r="DN954">
        <v>0</v>
      </c>
      <c r="DO954">
        <v>0</v>
      </c>
      <c r="DP954">
        <v>1</v>
      </c>
      <c r="DQ954">
        <v>1</v>
      </c>
      <c r="DU954">
        <v>1007</v>
      </c>
      <c r="DV954" t="s">
        <v>191</v>
      </c>
      <c r="DW954" t="s">
        <v>191</v>
      </c>
      <c r="DX954">
        <v>100</v>
      </c>
      <c r="EE954">
        <v>55317522</v>
      </c>
      <c r="EF954">
        <v>1</v>
      </c>
      <c r="EG954" t="s">
        <v>19</v>
      </c>
      <c r="EH954">
        <v>0</v>
      </c>
      <c r="EI954" t="s">
        <v>3</v>
      </c>
      <c r="EJ954">
        <v>4</v>
      </c>
      <c r="EK954">
        <v>0</v>
      </c>
      <c r="EL954" t="s">
        <v>20</v>
      </c>
      <c r="EM954" t="s">
        <v>21</v>
      </c>
      <c r="EO954" t="s">
        <v>3</v>
      </c>
      <c r="EQ954">
        <v>0</v>
      </c>
      <c r="ER954">
        <v>75863.820000000007</v>
      </c>
      <c r="ES954">
        <v>65162.05</v>
      </c>
      <c r="ET954">
        <v>7602.23</v>
      </c>
      <c r="EU954">
        <v>3222.98</v>
      </c>
      <c r="EV954">
        <v>3099.54</v>
      </c>
      <c r="EW954">
        <v>16.559999999999999</v>
      </c>
      <c r="EX954">
        <v>0</v>
      </c>
      <c r="EY954">
        <v>0</v>
      </c>
      <c r="FQ954">
        <v>0</v>
      </c>
      <c r="FR954">
        <f t="shared" si="551"/>
        <v>0</v>
      </c>
      <c r="FS954">
        <v>0</v>
      </c>
      <c r="FX954">
        <v>70</v>
      </c>
      <c r="FY954">
        <v>10</v>
      </c>
      <c r="GA954" t="s">
        <v>3</v>
      </c>
      <c r="GD954">
        <v>0</v>
      </c>
      <c r="GF954">
        <v>-1715752357</v>
      </c>
      <c r="GG954">
        <v>2</v>
      </c>
      <c r="GH954">
        <v>1</v>
      </c>
      <c r="GI954">
        <v>-2</v>
      </c>
      <c r="GJ954">
        <v>0</v>
      </c>
      <c r="GK954">
        <f>ROUND(R954*(R12)/100,2)</f>
        <v>1531.56</v>
      </c>
      <c r="GL954">
        <f t="shared" si="552"/>
        <v>0</v>
      </c>
      <c r="GM954">
        <f t="shared" si="553"/>
        <v>36002.68</v>
      </c>
      <c r="GN954">
        <f t="shared" si="554"/>
        <v>0</v>
      </c>
      <c r="GO954">
        <f t="shared" si="555"/>
        <v>0</v>
      </c>
      <c r="GP954">
        <f t="shared" si="556"/>
        <v>36002.68</v>
      </c>
      <c r="GR954">
        <v>0</v>
      </c>
      <c r="GS954">
        <v>3</v>
      </c>
      <c r="GT954">
        <v>0</v>
      </c>
      <c r="GU954" t="s">
        <v>3</v>
      </c>
      <c r="GV954">
        <f t="shared" si="557"/>
        <v>0</v>
      </c>
      <c r="GW954">
        <v>1</v>
      </c>
      <c r="GX954">
        <f t="shared" si="558"/>
        <v>0</v>
      </c>
      <c r="HA954">
        <v>0</v>
      </c>
      <c r="HB954">
        <v>0</v>
      </c>
      <c r="HC954">
        <f t="shared" si="559"/>
        <v>0</v>
      </c>
      <c r="IK954">
        <v>0</v>
      </c>
    </row>
    <row r="955" spans="1:245" x14ac:dyDescent="0.2">
      <c r="A955">
        <v>17</v>
      </c>
      <c r="B955">
        <v>1</v>
      </c>
      <c r="C955">
        <f>ROW(SmtRes!A306)</f>
        <v>306</v>
      </c>
      <c r="D955">
        <f>ROW(EtalonRes!A298)</f>
        <v>298</v>
      </c>
      <c r="E955" t="s">
        <v>245</v>
      </c>
      <c r="F955" t="s">
        <v>302</v>
      </c>
      <c r="G955" t="s">
        <v>356</v>
      </c>
      <c r="H955" t="s">
        <v>191</v>
      </c>
      <c r="I955">
        <f>ROUND(66/100,9)</f>
        <v>0.66</v>
      </c>
      <c r="J955">
        <v>0</v>
      </c>
      <c r="O955">
        <f t="shared" si="520"/>
        <v>185370.62</v>
      </c>
      <c r="P955">
        <f t="shared" si="521"/>
        <v>146836.31</v>
      </c>
      <c r="Q955">
        <f t="shared" si="522"/>
        <v>35465.769999999997</v>
      </c>
      <c r="R955">
        <f t="shared" si="523"/>
        <v>14001.99</v>
      </c>
      <c r="S955">
        <f t="shared" si="524"/>
        <v>3068.54</v>
      </c>
      <c r="T955">
        <f t="shared" si="525"/>
        <v>0</v>
      </c>
      <c r="U955">
        <f t="shared" si="526"/>
        <v>16.394400000000001</v>
      </c>
      <c r="V955">
        <f t="shared" si="527"/>
        <v>0</v>
      </c>
      <c r="W955">
        <f t="shared" si="528"/>
        <v>0</v>
      </c>
      <c r="X955">
        <f t="shared" si="529"/>
        <v>2147.98</v>
      </c>
      <c r="Y955">
        <f t="shared" si="530"/>
        <v>306.85000000000002</v>
      </c>
      <c r="AA955">
        <v>55574044</v>
      </c>
      <c r="AB955">
        <f t="shared" si="531"/>
        <v>280864.57</v>
      </c>
      <c r="AC955">
        <f t="shared" si="532"/>
        <v>222479.25</v>
      </c>
      <c r="AD955">
        <f t="shared" si="533"/>
        <v>53736.02</v>
      </c>
      <c r="AE955">
        <f t="shared" si="534"/>
        <v>21215.13</v>
      </c>
      <c r="AF955">
        <f t="shared" si="535"/>
        <v>4649.3</v>
      </c>
      <c r="AG955">
        <f t="shared" si="536"/>
        <v>0</v>
      </c>
      <c r="AH955">
        <f t="shared" si="537"/>
        <v>24.84</v>
      </c>
      <c r="AI955">
        <f t="shared" si="538"/>
        <v>0</v>
      </c>
      <c r="AJ955">
        <f t="shared" si="539"/>
        <v>0</v>
      </c>
      <c r="AK955">
        <v>280864.57</v>
      </c>
      <c r="AL955">
        <v>222479.25</v>
      </c>
      <c r="AM955">
        <v>53736.02</v>
      </c>
      <c r="AN955">
        <v>21215.13</v>
      </c>
      <c r="AO955">
        <v>4649.3</v>
      </c>
      <c r="AP955">
        <v>0</v>
      </c>
      <c r="AQ955">
        <v>24.84</v>
      </c>
      <c r="AR955">
        <v>0</v>
      </c>
      <c r="AS955">
        <v>0</v>
      </c>
      <c r="AT955">
        <v>70</v>
      </c>
      <c r="AU955">
        <v>10</v>
      </c>
      <c r="AV955">
        <v>1</v>
      </c>
      <c r="AW955">
        <v>1</v>
      </c>
      <c r="AZ955">
        <v>1</v>
      </c>
      <c r="BA955">
        <v>1</v>
      </c>
      <c r="BB955">
        <v>1</v>
      </c>
      <c r="BC955">
        <v>1</v>
      </c>
      <c r="BD955" t="s">
        <v>3</v>
      </c>
      <c r="BE955" t="s">
        <v>3</v>
      </c>
      <c r="BF955" t="s">
        <v>3</v>
      </c>
      <c r="BG955" t="s">
        <v>3</v>
      </c>
      <c r="BH955">
        <v>0</v>
      </c>
      <c r="BI955">
        <v>4</v>
      </c>
      <c r="BJ955" t="s">
        <v>304</v>
      </c>
      <c r="BM955">
        <v>0</v>
      </c>
      <c r="BN955">
        <v>0</v>
      </c>
      <c r="BO955" t="s">
        <v>3</v>
      </c>
      <c r="BP955">
        <v>0</v>
      </c>
      <c r="BQ955">
        <v>1</v>
      </c>
      <c r="BR955">
        <v>0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 t="s">
        <v>3</v>
      </c>
      <c r="BZ955">
        <v>70</v>
      </c>
      <c r="CA955">
        <v>10</v>
      </c>
      <c r="CE955">
        <v>0</v>
      </c>
      <c r="CF955">
        <v>0</v>
      </c>
      <c r="CG955">
        <v>0</v>
      </c>
      <c r="CM955">
        <v>0</v>
      </c>
      <c r="CN955" t="s">
        <v>3</v>
      </c>
      <c r="CO955">
        <v>0</v>
      </c>
      <c r="CP955">
        <f t="shared" si="540"/>
        <v>185370.62</v>
      </c>
      <c r="CQ955">
        <f t="shared" si="541"/>
        <v>222479.25</v>
      </c>
      <c r="CR955">
        <f t="shared" si="542"/>
        <v>53736.02</v>
      </c>
      <c r="CS955">
        <f t="shared" si="543"/>
        <v>21215.13</v>
      </c>
      <c r="CT955">
        <f t="shared" si="544"/>
        <v>4649.3</v>
      </c>
      <c r="CU955">
        <f t="shared" si="545"/>
        <v>0</v>
      </c>
      <c r="CV955">
        <f t="shared" si="546"/>
        <v>24.84</v>
      </c>
      <c r="CW955">
        <f t="shared" si="547"/>
        <v>0</v>
      </c>
      <c r="CX955">
        <f t="shared" si="548"/>
        <v>0</v>
      </c>
      <c r="CY955">
        <f t="shared" si="549"/>
        <v>2147.9780000000001</v>
      </c>
      <c r="CZ955">
        <f t="shared" si="550"/>
        <v>306.85400000000004</v>
      </c>
      <c r="DC955" t="s">
        <v>3</v>
      </c>
      <c r="DD955" t="s">
        <v>3</v>
      </c>
      <c r="DE955" t="s">
        <v>3</v>
      </c>
      <c r="DF955" t="s">
        <v>3</v>
      </c>
      <c r="DG955" t="s">
        <v>3</v>
      </c>
      <c r="DH955" t="s">
        <v>3</v>
      </c>
      <c r="DI955" t="s">
        <v>3</v>
      </c>
      <c r="DJ955" t="s">
        <v>3</v>
      </c>
      <c r="DK955" t="s">
        <v>3</v>
      </c>
      <c r="DL955" t="s">
        <v>3</v>
      </c>
      <c r="DM955" t="s">
        <v>3</v>
      </c>
      <c r="DN955">
        <v>0</v>
      </c>
      <c r="DO955">
        <v>0</v>
      </c>
      <c r="DP955">
        <v>1</v>
      </c>
      <c r="DQ955">
        <v>1</v>
      </c>
      <c r="DU955">
        <v>1007</v>
      </c>
      <c r="DV955" t="s">
        <v>191</v>
      </c>
      <c r="DW955" t="s">
        <v>191</v>
      </c>
      <c r="DX955">
        <v>100</v>
      </c>
      <c r="EE955">
        <v>55317522</v>
      </c>
      <c r="EF955">
        <v>1</v>
      </c>
      <c r="EG955" t="s">
        <v>19</v>
      </c>
      <c r="EH955">
        <v>0</v>
      </c>
      <c r="EI955" t="s">
        <v>3</v>
      </c>
      <c r="EJ955">
        <v>4</v>
      </c>
      <c r="EK955">
        <v>0</v>
      </c>
      <c r="EL955" t="s">
        <v>20</v>
      </c>
      <c r="EM955" t="s">
        <v>21</v>
      </c>
      <c r="EO955" t="s">
        <v>3</v>
      </c>
      <c r="EQ955">
        <v>0</v>
      </c>
      <c r="ER955">
        <v>280864.57</v>
      </c>
      <c r="ES955">
        <v>222479.25</v>
      </c>
      <c r="ET955">
        <v>53736.02</v>
      </c>
      <c r="EU955">
        <v>21215.13</v>
      </c>
      <c r="EV955">
        <v>4649.3</v>
      </c>
      <c r="EW955">
        <v>24.84</v>
      </c>
      <c r="EX955">
        <v>0</v>
      </c>
      <c r="EY955">
        <v>0</v>
      </c>
      <c r="FQ955">
        <v>0</v>
      </c>
      <c r="FR955">
        <f t="shared" si="551"/>
        <v>0</v>
      </c>
      <c r="FS955">
        <v>0</v>
      </c>
      <c r="FX955">
        <v>70</v>
      </c>
      <c r="FY955">
        <v>10</v>
      </c>
      <c r="GA955" t="s">
        <v>3</v>
      </c>
      <c r="GD955">
        <v>0</v>
      </c>
      <c r="GF955">
        <v>-642213599</v>
      </c>
      <c r="GG955">
        <v>2</v>
      </c>
      <c r="GH955">
        <v>1</v>
      </c>
      <c r="GI955">
        <v>-2</v>
      </c>
      <c r="GJ955">
        <v>0</v>
      </c>
      <c r="GK955">
        <f>ROUND(R955*(R12)/100,2)</f>
        <v>15122.15</v>
      </c>
      <c r="GL955">
        <f t="shared" si="552"/>
        <v>0</v>
      </c>
      <c r="GM955">
        <f t="shared" si="553"/>
        <v>202947.6</v>
      </c>
      <c r="GN955">
        <f t="shared" si="554"/>
        <v>0</v>
      </c>
      <c r="GO955">
        <f t="shared" si="555"/>
        <v>0</v>
      </c>
      <c r="GP955">
        <f t="shared" si="556"/>
        <v>202947.6</v>
      </c>
      <c r="GR955">
        <v>0</v>
      </c>
      <c r="GS955">
        <v>3</v>
      </c>
      <c r="GT955">
        <v>0</v>
      </c>
      <c r="GU955" t="s">
        <v>3</v>
      </c>
      <c r="GV955">
        <f t="shared" si="557"/>
        <v>0</v>
      </c>
      <c r="GW955">
        <v>1</v>
      </c>
      <c r="GX955">
        <f t="shared" si="558"/>
        <v>0</v>
      </c>
      <c r="HA955">
        <v>0</v>
      </c>
      <c r="HB955">
        <v>0</v>
      </c>
      <c r="HC955">
        <f t="shared" si="559"/>
        <v>0</v>
      </c>
      <c r="IK955">
        <v>0</v>
      </c>
    </row>
    <row r="956" spans="1:245" x14ac:dyDescent="0.2">
      <c r="A956">
        <v>17</v>
      </c>
      <c r="B956">
        <v>1</v>
      </c>
      <c r="C956">
        <f>ROW(SmtRes!A311)</f>
        <v>311</v>
      </c>
      <c r="D956">
        <f>ROW(EtalonRes!A302)</f>
        <v>302</v>
      </c>
      <c r="E956" t="s">
        <v>248</v>
      </c>
      <c r="F956" t="s">
        <v>133</v>
      </c>
      <c r="G956" t="s">
        <v>357</v>
      </c>
      <c r="H956" t="s">
        <v>17</v>
      </c>
      <c r="I956">
        <f>ROUND(440/100,9)</f>
        <v>4.4000000000000004</v>
      </c>
      <c r="J956">
        <v>0</v>
      </c>
      <c r="O956">
        <f t="shared" si="520"/>
        <v>134236.96</v>
      </c>
      <c r="P956">
        <f t="shared" si="521"/>
        <v>113401.11</v>
      </c>
      <c r="Q956">
        <f t="shared" si="522"/>
        <v>7184.23</v>
      </c>
      <c r="R956">
        <f t="shared" si="523"/>
        <v>4069.08</v>
      </c>
      <c r="S956">
        <f t="shared" si="524"/>
        <v>13651.62</v>
      </c>
      <c r="T956">
        <f t="shared" si="525"/>
        <v>0</v>
      </c>
      <c r="U956">
        <f t="shared" si="526"/>
        <v>59.708000000000006</v>
      </c>
      <c r="V956">
        <f t="shared" si="527"/>
        <v>0</v>
      </c>
      <c r="W956">
        <f t="shared" si="528"/>
        <v>0</v>
      </c>
      <c r="X956">
        <f t="shared" si="529"/>
        <v>9556.1299999999992</v>
      </c>
      <c r="Y956">
        <f t="shared" si="530"/>
        <v>1365.16</v>
      </c>
      <c r="AA956">
        <v>55574044</v>
      </c>
      <c r="AB956">
        <f t="shared" si="531"/>
        <v>30508.400000000001</v>
      </c>
      <c r="AC956">
        <f t="shared" si="532"/>
        <v>25772.98</v>
      </c>
      <c r="AD956">
        <f t="shared" si="533"/>
        <v>1632.78</v>
      </c>
      <c r="AE956">
        <f t="shared" si="534"/>
        <v>924.79</v>
      </c>
      <c r="AF956">
        <f t="shared" si="535"/>
        <v>3102.64</v>
      </c>
      <c r="AG956">
        <f t="shared" si="536"/>
        <v>0</v>
      </c>
      <c r="AH956">
        <f t="shared" si="537"/>
        <v>13.57</v>
      </c>
      <c r="AI956">
        <f t="shared" si="538"/>
        <v>0</v>
      </c>
      <c r="AJ956">
        <f t="shared" si="539"/>
        <v>0</v>
      </c>
      <c r="AK956">
        <v>30508.400000000001</v>
      </c>
      <c r="AL956">
        <v>25772.98</v>
      </c>
      <c r="AM956">
        <v>1632.78</v>
      </c>
      <c r="AN956">
        <v>924.79</v>
      </c>
      <c r="AO956">
        <v>3102.64</v>
      </c>
      <c r="AP956">
        <v>0</v>
      </c>
      <c r="AQ956">
        <v>13.57</v>
      </c>
      <c r="AR956">
        <v>0</v>
      </c>
      <c r="AS956">
        <v>0</v>
      </c>
      <c r="AT956">
        <v>70</v>
      </c>
      <c r="AU956">
        <v>10</v>
      </c>
      <c r="AV956">
        <v>1</v>
      </c>
      <c r="AW956">
        <v>1</v>
      </c>
      <c r="AZ956">
        <v>1</v>
      </c>
      <c r="BA956">
        <v>1</v>
      </c>
      <c r="BB956">
        <v>1</v>
      </c>
      <c r="BC956">
        <v>1</v>
      </c>
      <c r="BD956" t="s">
        <v>3</v>
      </c>
      <c r="BE956" t="s">
        <v>3</v>
      </c>
      <c r="BF956" t="s">
        <v>3</v>
      </c>
      <c r="BG956" t="s">
        <v>3</v>
      </c>
      <c r="BH956">
        <v>0</v>
      </c>
      <c r="BI956">
        <v>4</v>
      </c>
      <c r="BJ956" t="s">
        <v>135</v>
      </c>
      <c r="BM956">
        <v>0</v>
      </c>
      <c r="BN956">
        <v>0</v>
      </c>
      <c r="BO956" t="s">
        <v>3</v>
      </c>
      <c r="BP956">
        <v>0</v>
      </c>
      <c r="BQ956">
        <v>1</v>
      </c>
      <c r="BR956">
        <v>0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 t="s">
        <v>3</v>
      </c>
      <c r="BZ956">
        <v>70</v>
      </c>
      <c r="CA956">
        <v>10</v>
      </c>
      <c r="CE956">
        <v>0</v>
      </c>
      <c r="CF956">
        <v>0</v>
      </c>
      <c r="CG956">
        <v>0</v>
      </c>
      <c r="CM956">
        <v>0</v>
      </c>
      <c r="CN956" t="s">
        <v>3</v>
      </c>
      <c r="CO956">
        <v>0</v>
      </c>
      <c r="CP956">
        <f t="shared" si="540"/>
        <v>134236.96</v>
      </c>
      <c r="CQ956">
        <f t="shared" si="541"/>
        <v>25772.98</v>
      </c>
      <c r="CR956">
        <f t="shared" si="542"/>
        <v>1632.78</v>
      </c>
      <c r="CS956">
        <f t="shared" si="543"/>
        <v>924.79</v>
      </c>
      <c r="CT956">
        <f t="shared" si="544"/>
        <v>3102.64</v>
      </c>
      <c r="CU956">
        <f t="shared" si="545"/>
        <v>0</v>
      </c>
      <c r="CV956">
        <f t="shared" si="546"/>
        <v>13.57</v>
      </c>
      <c r="CW956">
        <f t="shared" si="547"/>
        <v>0</v>
      </c>
      <c r="CX956">
        <f t="shared" si="548"/>
        <v>0</v>
      </c>
      <c r="CY956">
        <f t="shared" si="549"/>
        <v>9556.134</v>
      </c>
      <c r="CZ956">
        <f t="shared" si="550"/>
        <v>1365.162</v>
      </c>
      <c r="DC956" t="s">
        <v>3</v>
      </c>
      <c r="DD956" t="s">
        <v>3</v>
      </c>
      <c r="DE956" t="s">
        <v>3</v>
      </c>
      <c r="DF956" t="s">
        <v>3</v>
      </c>
      <c r="DG956" t="s">
        <v>3</v>
      </c>
      <c r="DH956" t="s">
        <v>3</v>
      </c>
      <c r="DI956" t="s">
        <v>3</v>
      </c>
      <c r="DJ956" t="s">
        <v>3</v>
      </c>
      <c r="DK956" t="s">
        <v>3</v>
      </c>
      <c r="DL956" t="s">
        <v>3</v>
      </c>
      <c r="DM956" t="s">
        <v>3</v>
      </c>
      <c r="DN956">
        <v>0</v>
      </c>
      <c r="DO956">
        <v>0</v>
      </c>
      <c r="DP956">
        <v>1</v>
      </c>
      <c r="DQ956">
        <v>1</v>
      </c>
      <c r="DU956">
        <v>1005</v>
      </c>
      <c r="DV956" t="s">
        <v>17</v>
      </c>
      <c r="DW956" t="s">
        <v>17</v>
      </c>
      <c r="DX956">
        <v>100</v>
      </c>
      <c r="EE956">
        <v>55317522</v>
      </c>
      <c r="EF956">
        <v>1</v>
      </c>
      <c r="EG956" t="s">
        <v>19</v>
      </c>
      <c r="EH956">
        <v>0</v>
      </c>
      <c r="EI956" t="s">
        <v>3</v>
      </c>
      <c r="EJ956">
        <v>4</v>
      </c>
      <c r="EK956">
        <v>0</v>
      </c>
      <c r="EL956" t="s">
        <v>20</v>
      </c>
      <c r="EM956" t="s">
        <v>21</v>
      </c>
      <c r="EO956" t="s">
        <v>3</v>
      </c>
      <c r="EQ956">
        <v>0</v>
      </c>
      <c r="ER956">
        <v>30508.400000000001</v>
      </c>
      <c r="ES956">
        <v>25772.98</v>
      </c>
      <c r="ET956">
        <v>1632.78</v>
      </c>
      <c r="EU956">
        <v>924.79</v>
      </c>
      <c r="EV956">
        <v>3102.64</v>
      </c>
      <c r="EW956">
        <v>13.57</v>
      </c>
      <c r="EX956">
        <v>0</v>
      </c>
      <c r="EY956">
        <v>0</v>
      </c>
      <c r="FQ956">
        <v>0</v>
      </c>
      <c r="FR956">
        <f t="shared" si="551"/>
        <v>0</v>
      </c>
      <c r="FS956">
        <v>0</v>
      </c>
      <c r="FX956">
        <v>70</v>
      </c>
      <c r="FY956">
        <v>10</v>
      </c>
      <c r="GA956" t="s">
        <v>3</v>
      </c>
      <c r="GD956">
        <v>0</v>
      </c>
      <c r="GF956">
        <v>1981555273</v>
      </c>
      <c r="GG956">
        <v>2</v>
      </c>
      <c r="GH956">
        <v>1</v>
      </c>
      <c r="GI956">
        <v>-2</v>
      </c>
      <c r="GJ956">
        <v>0</v>
      </c>
      <c r="GK956">
        <f>ROUND(R956*(R12)/100,2)</f>
        <v>4394.6099999999997</v>
      </c>
      <c r="GL956">
        <f t="shared" si="552"/>
        <v>0</v>
      </c>
      <c r="GM956">
        <f t="shared" si="553"/>
        <v>149552.85999999999</v>
      </c>
      <c r="GN956">
        <f t="shared" si="554"/>
        <v>0</v>
      </c>
      <c r="GO956">
        <f t="shared" si="555"/>
        <v>0</v>
      </c>
      <c r="GP956">
        <f t="shared" si="556"/>
        <v>149552.85999999999</v>
      </c>
      <c r="GR956">
        <v>0</v>
      </c>
      <c r="GS956">
        <v>3</v>
      </c>
      <c r="GT956">
        <v>0</v>
      </c>
      <c r="GU956" t="s">
        <v>3</v>
      </c>
      <c r="GV956">
        <f t="shared" si="557"/>
        <v>0</v>
      </c>
      <c r="GW956">
        <v>1</v>
      </c>
      <c r="GX956">
        <f t="shared" si="558"/>
        <v>0</v>
      </c>
      <c r="HA956">
        <v>0</v>
      </c>
      <c r="HB956">
        <v>0</v>
      </c>
      <c r="HC956">
        <f t="shared" si="559"/>
        <v>0</v>
      </c>
      <c r="IK956">
        <v>0</v>
      </c>
    </row>
    <row r="957" spans="1:245" x14ac:dyDescent="0.2">
      <c r="A957">
        <v>18</v>
      </c>
      <c r="B957">
        <v>1</v>
      </c>
      <c r="C957">
        <v>310</v>
      </c>
      <c r="E957" t="s">
        <v>358</v>
      </c>
      <c r="F957" t="s">
        <v>137</v>
      </c>
      <c r="G957" t="s">
        <v>138</v>
      </c>
      <c r="H957" t="s">
        <v>120</v>
      </c>
      <c r="I957">
        <f>I956*J957</f>
        <v>-42.152000000000001</v>
      </c>
      <c r="J957">
        <v>-9.58</v>
      </c>
      <c r="O957">
        <f t="shared" si="520"/>
        <v>-113401.1</v>
      </c>
      <c r="P957">
        <f t="shared" si="521"/>
        <v>-113401.1</v>
      </c>
      <c r="Q957">
        <f t="shared" si="522"/>
        <v>0</v>
      </c>
      <c r="R957">
        <f t="shared" si="523"/>
        <v>0</v>
      </c>
      <c r="S957">
        <f t="shared" si="524"/>
        <v>0</v>
      </c>
      <c r="T957">
        <f t="shared" si="525"/>
        <v>0</v>
      </c>
      <c r="U957">
        <f t="shared" si="526"/>
        <v>0</v>
      </c>
      <c r="V957">
        <f t="shared" si="527"/>
        <v>0</v>
      </c>
      <c r="W957">
        <f t="shared" si="528"/>
        <v>0</v>
      </c>
      <c r="X957">
        <f t="shared" si="529"/>
        <v>0</v>
      </c>
      <c r="Y957">
        <f t="shared" si="530"/>
        <v>0</v>
      </c>
      <c r="AA957">
        <v>55574044</v>
      </c>
      <c r="AB957">
        <f t="shared" si="531"/>
        <v>2690.29</v>
      </c>
      <c r="AC957">
        <f t="shared" si="532"/>
        <v>2690.29</v>
      </c>
      <c r="AD957">
        <f t="shared" si="533"/>
        <v>0</v>
      </c>
      <c r="AE957">
        <f t="shared" si="534"/>
        <v>0</v>
      </c>
      <c r="AF957">
        <f t="shared" si="535"/>
        <v>0</v>
      </c>
      <c r="AG957">
        <f t="shared" si="536"/>
        <v>0</v>
      </c>
      <c r="AH957">
        <f t="shared" si="537"/>
        <v>0</v>
      </c>
      <c r="AI957">
        <f t="shared" si="538"/>
        <v>0</v>
      </c>
      <c r="AJ957">
        <f t="shared" si="539"/>
        <v>0</v>
      </c>
      <c r="AK957">
        <v>2690.29</v>
      </c>
      <c r="AL957">
        <v>2690.29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70</v>
      </c>
      <c r="AU957">
        <v>10</v>
      </c>
      <c r="AV957">
        <v>1</v>
      </c>
      <c r="AW957">
        <v>1</v>
      </c>
      <c r="AZ957">
        <v>1</v>
      </c>
      <c r="BA957">
        <v>1</v>
      </c>
      <c r="BB957">
        <v>1</v>
      </c>
      <c r="BC957">
        <v>1</v>
      </c>
      <c r="BD957" t="s">
        <v>3</v>
      </c>
      <c r="BE957" t="s">
        <v>3</v>
      </c>
      <c r="BF957" t="s">
        <v>3</v>
      </c>
      <c r="BG957" t="s">
        <v>3</v>
      </c>
      <c r="BH957">
        <v>3</v>
      </c>
      <c r="BI957">
        <v>4</v>
      </c>
      <c r="BJ957" t="s">
        <v>139</v>
      </c>
      <c r="BM957">
        <v>0</v>
      </c>
      <c r="BN957">
        <v>0</v>
      </c>
      <c r="BO957" t="s">
        <v>3</v>
      </c>
      <c r="BP957">
        <v>0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 t="s">
        <v>3</v>
      </c>
      <c r="BZ957">
        <v>70</v>
      </c>
      <c r="CA957">
        <v>10</v>
      </c>
      <c r="CE957">
        <v>0</v>
      </c>
      <c r="CF957">
        <v>0</v>
      </c>
      <c r="CG957">
        <v>0</v>
      </c>
      <c r="CM957">
        <v>0</v>
      </c>
      <c r="CN957" t="s">
        <v>3</v>
      </c>
      <c r="CO957">
        <v>0</v>
      </c>
      <c r="CP957">
        <f t="shared" si="540"/>
        <v>-113401.1</v>
      </c>
      <c r="CQ957">
        <f t="shared" si="541"/>
        <v>2690.29</v>
      </c>
      <c r="CR957">
        <f t="shared" si="542"/>
        <v>0</v>
      </c>
      <c r="CS957">
        <f t="shared" si="543"/>
        <v>0</v>
      </c>
      <c r="CT957">
        <f t="shared" si="544"/>
        <v>0</v>
      </c>
      <c r="CU957">
        <f t="shared" si="545"/>
        <v>0</v>
      </c>
      <c r="CV957">
        <f t="shared" si="546"/>
        <v>0</v>
      </c>
      <c r="CW957">
        <f t="shared" si="547"/>
        <v>0</v>
      </c>
      <c r="CX957">
        <f t="shared" si="548"/>
        <v>0</v>
      </c>
      <c r="CY957">
        <f t="shared" si="549"/>
        <v>0</v>
      </c>
      <c r="CZ957">
        <f t="shared" si="550"/>
        <v>0</v>
      </c>
      <c r="DC957" t="s">
        <v>3</v>
      </c>
      <c r="DD957" t="s">
        <v>3</v>
      </c>
      <c r="DE957" t="s">
        <v>3</v>
      </c>
      <c r="DF957" t="s">
        <v>3</v>
      </c>
      <c r="DG957" t="s">
        <v>3</v>
      </c>
      <c r="DH957" t="s">
        <v>3</v>
      </c>
      <c r="DI957" t="s">
        <v>3</v>
      </c>
      <c r="DJ957" t="s">
        <v>3</v>
      </c>
      <c r="DK957" t="s">
        <v>3</v>
      </c>
      <c r="DL957" t="s">
        <v>3</v>
      </c>
      <c r="DM957" t="s">
        <v>3</v>
      </c>
      <c r="DN957">
        <v>0</v>
      </c>
      <c r="DO957">
        <v>0</v>
      </c>
      <c r="DP957">
        <v>1</v>
      </c>
      <c r="DQ957">
        <v>1</v>
      </c>
      <c r="DU957">
        <v>1009</v>
      </c>
      <c r="DV957" t="s">
        <v>120</v>
      </c>
      <c r="DW957" t="s">
        <v>120</v>
      </c>
      <c r="DX957">
        <v>1000</v>
      </c>
      <c r="EE957">
        <v>55317522</v>
      </c>
      <c r="EF957">
        <v>1</v>
      </c>
      <c r="EG957" t="s">
        <v>19</v>
      </c>
      <c r="EH957">
        <v>0</v>
      </c>
      <c r="EI957" t="s">
        <v>3</v>
      </c>
      <c r="EJ957">
        <v>4</v>
      </c>
      <c r="EK957">
        <v>0</v>
      </c>
      <c r="EL957" t="s">
        <v>20</v>
      </c>
      <c r="EM957" t="s">
        <v>21</v>
      </c>
      <c r="EO957" t="s">
        <v>3</v>
      </c>
      <c r="EQ957">
        <v>0</v>
      </c>
      <c r="ER957">
        <v>2690.29</v>
      </c>
      <c r="ES957">
        <v>2690.29</v>
      </c>
      <c r="ET957">
        <v>0</v>
      </c>
      <c r="EU957">
        <v>0</v>
      </c>
      <c r="EV957">
        <v>0</v>
      </c>
      <c r="EW957">
        <v>0</v>
      </c>
      <c r="EX957">
        <v>0</v>
      </c>
      <c r="FQ957">
        <v>0</v>
      </c>
      <c r="FR957">
        <f t="shared" si="551"/>
        <v>0</v>
      </c>
      <c r="FS957">
        <v>0</v>
      </c>
      <c r="FX957">
        <v>70</v>
      </c>
      <c r="FY957">
        <v>10</v>
      </c>
      <c r="GA957" t="s">
        <v>3</v>
      </c>
      <c r="GD957">
        <v>0</v>
      </c>
      <c r="GF957">
        <v>734291692</v>
      </c>
      <c r="GG957">
        <v>2</v>
      </c>
      <c r="GH957">
        <v>1</v>
      </c>
      <c r="GI957">
        <v>-2</v>
      </c>
      <c r="GJ957">
        <v>0</v>
      </c>
      <c r="GK957">
        <f>ROUND(R957*(R12)/100,2)</f>
        <v>0</v>
      </c>
      <c r="GL957">
        <f t="shared" si="552"/>
        <v>0</v>
      </c>
      <c r="GM957">
        <f t="shared" si="553"/>
        <v>-113401.1</v>
      </c>
      <c r="GN957">
        <f t="shared" si="554"/>
        <v>0</v>
      </c>
      <c r="GO957">
        <f t="shared" si="555"/>
        <v>0</v>
      </c>
      <c r="GP957">
        <f t="shared" si="556"/>
        <v>-113401.1</v>
      </c>
      <c r="GR957">
        <v>0</v>
      </c>
      <c r="GS957">
        <v>3</v>
      </c>
      <c r="GT957">
        <v>0</v>
      </c>
      <c r="GU957" t="s">
        <v>3</v>
      </c>
      <c r="GV957">
        <f t="shared" si="557"/>
        <v>0</v>
      </c>
      <c r="GW957">
        <v>1</v>
      </c>
      <c r="GX957">
        <f t="shared" si="558"/>
        <v>0</v>
      </c>
      <c r="HA957">
        <v>0</v>
      </c>
      <c r="HB957">
        <v>0</v>
      </c>
      <c r="HC957">
        <f t="shared" si="559"/>
        <v>0</v>
      </c>
      <c r="IK957">
        <v>0</v>
      </c>
    </row>
    <row r="958" spans="1:245" x14ac:dyDescent="0.2">
      <c r="A958">
        <v>18</v>
      </c>
      <c r="B958">
        <v>1</v>
      </c>
      <c r="C958">
        <v>311</v>
      </c>
      <c r="E958" t="s">
        <v>359</v>
      </c>
      <c r="F958" t="s">
        <v>141</v>
      </c>
      <c r="G958" t="s">
        <v>142</v>
      </c>
      <c r="H958" t="s">
        <v>120</v>
      </c>
      <c r="I958">
        <f>I956*J958</f>
        <v>53.152000000000008</v>
      </c>
      <c r="J958">
        <v>12.08</v>
      </c>
      <c r="O958">
        <f t="shared" si="520"/>
        <v>136217.41</v>
      </c>
      <c r="P958">
        <f t="shared" si="521"/>
        <v>136217.41</v>
      </c>
      <c r="Q958">
        <f t="shared" si="522"/>
        <v>0</v>
      </c>
      <c r="R958">
        <f t="shared" si="523"/>
        <v>0</v>
      </c>
      <c r="S958">
        <f t="shared" si="524"/>
        <v>0</v>
      </c>
      <c r="T958">
        <f t="shared" si="525"/>
        <v>0</v>
      </c>
      <c r="U958">
        <f t="shared" si="526"/>
        <v>0</v>
      </c>
      <c r="V958">
        <f t="shared" si="527"/>
        <v>0</v>
      </c>
      <c r="W958">
        <f t="shared" si="528"/>
        <v>0</v>
      </c>
      <c r="X958">
        <f t="shared" si="529"/>
        <v>0</v>
      </c>
      <c r="Y958">
        <f t="shared" si="530"/>
        <v>0</v>
      </c>
      <c r="AA958">
        <v>55574044</v>
      </c>
      <c r="AB958">
        <f t="shared" si="531"/>
        <v>2562.79</v>
      </c>
      <c r="AC958">
        <f t="shared" si="532"/>
        <v>2562.79</v>
      </c>
      <c r="AD958">
        <f t="shared" si="533"/>
        <v>0</v>
      </c>
      <c r="AE958">
        <f t="shared" si="534"/>
        <v>0</v>
      </c>
      <c r="AF958">
        <f t="shared" si="535"/>
        <v>0</v>
      </c>
      <c r="AG958">
        <f t="shared" si="536"/>
        <v>0</v>
      </c>
      <c r="AH958">
        <f t="shared" si="537"/>
        <v>0</v>
      </c>
      <c r="AI958">
        <f t="shared" si="538"/>
        <v>0</v>
      </c>
      <c r="AJ958">
        <f t="shared" si="539"/>
        <v>0</v>
      </c>
      <c r="AK958">
        <v>2562.79</v>
      </c>
      <c r="AL958">
        <v>2562.79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70</v>
      </c>
      <c r="AU958">
        <v>10</v>
      </c>
      <c r="AV958">
        <v>1</v>
      </c>
      <c r="AW958">
        <v>1</v>
      </c>
      <c r="AZ958">
        <v>1</v>
      </c>
      <c r="BA958">
        <v>1</v>
      </c>
      <c r="BB958">
        <v>1</v>
      </c>
      <c r="BC958">
        <v>1</v>
      </c>
      <c r="BD958" t="s">
        <v>3</v>
      </c>
      <c r="BE958" t="s">
        <v>3</v>
      </c>
      <c r="BF958" t="s">
        <v>3</v>
      </c>
      <c r="BG958" t="s">
        <v>3</v>
      </c>
      <c r="BH958">
        <v>3</v>
      </c>
      <c r="BI958">
        <v>4</v>
      </c>
      <c r="BJ958" t="s">
        <v>143</v>
      </c>
      <c r="BM958">
        <v>0</v>
      </c>
      <c r="BN958">
        <v>0</v>
      </c>
      <c r="BO958" t="s">
        <v>3</v>
      </c>
      <c r="BP958">
        <v>0</v>
      </c>
      <c r="BQ958">
        <v>1</v>
      </c>
      <c r="BR958">
        <v>0</v>
      </c>
      <c r="BS958">
        <v>1</v>
      </c>
      <c r="BT958">
        <v>1</v>
      </c>
      <c r="BU958">
        <v>1</v>
      </c>
      <c r="BV958">
        <v>1</v>
      </c>
      <c r="BW958">
        <v>1</v>
      </c>
      <c r="BX958">
        <v>1</v>
      </c>
      <c r="BY958" t="s">
        <v>3</v>
      </c>
      <c r="BZ958">
        <v>70</v>
      </c>
      <c r="CA958">
        <v>10</v>
      </c>
      <c r="CE958">
        <v>0</v>
      </c>
      <c r="CF958">
        <v>0</v>
      </c>
      <c r="CG958">
        <v>0</v>
      </c>
      <c r="CM958">
        <v>0</v>
      </c>
      <c r="CN958" t="s">
        <v>3</v>
      </c>
      <c r="CO958">
        <v>0</v>
      </c>
      <c r="CP958">
        <f t="shared" si="540"/>
        <v>136217.41</v>
      </c>
      <c r="CQ958">
        <f t="shared" si="541"/>
        <v>2562.79</v>
      </c>
      <c r="CR958">
        <f t="shared" si="542"/>
        <v>0</v>
      </c>
      <c r="CS958">
        <f t="shared" si="543"/>
        <v>0</v>
      </c>
      <c r="CT958">
        <f t="shared" si="544"/>
        <v>0</v>
      </c>
      <c r="CU958">
        <f t="shared" si="545"/>
        <v>0</v>
      </c>
      <c r="CV958">
        <f t="shared" si="546"/>
        <v>0</v>
      </c>
      <c r="CW958">
        <f t="shared" si="547"/>
        <v>0</v>
      </c>
      <c r="CX958">
        <f t="shared" si="548"/>
        <v>0</v>
      </c>
      <c r="CY958">
        <f t="shared" si="549"/>
        <v>0</v>
      </c>
      <c r="CZ958">
        <f t="shared" si="550"/>
        <v>0</v>
      </c>
      <c r="DC958" t="s">
        <v>3</v>
      </c>
      <c r="DD958" t="s">
        <v>3</v>
      </c>
      <c r="DE958" t="s">
        <v>3</v>
      </c>
      <c r="DF958" t="s">
        <v>3</v>
      </c>
      <c r="DG958" t="s">
        <v>3</v>
      </c>
      <c r="DH958" t="s">
        <v>3</v>
      </c>
      <c r="DI958" t="s">
        <v>3</v>
      </c>
      <c r="DJ958" t="s">
        <v>3</v>
      </c>
      <c r="DK958" t="s">
        <v>3</v>
      </c>
      <c r="DL958" t="s">
        <v>3</v>
      </c>
      <c r="DM958" t="s">
        <v>3</v>
      </c>
      <c r="DN958">
        <v>0</v>
      </c>
      <c r="DO958">
        <v>0</v>
      </c>
      <c r="DP958">
        <v>1</v>
      </c>
      <c r="DQ958">
        <v>1</v>
      </c>
      <c r="DU958">
        <v>1009</v>
      </c>
      <c r="DV958" t="s">
        <v>120</v>
      </c>
      <c r="DW958" t="s">
        <v>120</v>
      </c>
      <c r="DX958">
        <v>1000</v>
      </c>
      <c r="EE958">
        <v>55317522</v>
      </c>
      <c r="EF958">
        <v>1</v>
      </c>
      <c r="EG958" t="s">
        <v>19</v>
      </c>
      <c r="EH958">
        <v>0</v>
      </c>
      <c r="EI958" t="s">
        <v>3</v>
      </c>
      <c r="EJ958">
        <v>4</v>
      </c>
      <c r="EK958">
        <v>0</v>
      </c>
      <c r="EL958" t="s">
        <v>20</v>
      </c>
      <c r="EM958" t="s">
        <v>21</v>
      </c>
      <c r="EO958" t="s">
        <v>3</v>
      </c>
      <c r="EQ958">
        <v>0</v>
      </c>
      <c r="ER958">
        <v>2562.79</v>
      </c>
      <c r="ES958">
        <v>2562.79</v>
      </c>
      <c r="ET958">
        <v>0</v>
      </c>
      <c r="EU958">
        <v>0</v>
      </c>
      <c r="EV958">
        <v>0</v>
      </c>
      <c r="EW958">
        <v>0</v>
      </c>
      <c r="EX958">
        <v>0</v>
      </c>
      <c r="FQ958">
        <v>0</v>
      </c>
      <c r="FR958">
        <f t="shared" si="551"/>
        <v>0</v>
      </c>
      <c r="FS958">
        <v>0</v>
      </c>
      <c r="FX958">
        <v>70</v>
      </c>
      <c r="FY958">
        <v>10</v>
      </c>
      <c r="GA958" t="s">
        <v>3</v>
      </c>
      <c r="GD958">
        <v>0</v>
      </c>
      <c r="GF958">
        <v>1103439754</v>
      </c>
      <c r="GG958">
        <v>2</v>
      </c>
      <c r="GH958">
        <v>1</v>
      </c>
      <c r="GI958">
        <v>-2</v>
      </c>
      <c r="GJ958">
        <v>0</v>
      </c>
      <c r="GK958">
        <f>ROUND(R958*(R12)/100,2)</f>
        <v>0</v>
      </c>
      <c r="GL958">
        <f t="shared" si="552"/>
        <v>0</v>
      </c>
      <c r="GM958">
        <f t="shared" si="553"/>
        <v>136217.41</v>
      </c>
      <c r="GN958">
        <f t="shared" si="554"/>
        <v>0</v>
      </c>
      <c r="GO958">
        <f t="shared" si="555"/>
        <v>0</v>
      </c>
      <c r="GP958">
        <f t="shared" si="556"/>
        <v>136217.41</v>
      </c>
      <c r="GR958">
        <v>0</v>
      </c>
      <c r="GS958">
        <v>3</v>
      </c>
      <c r="GT958">
        <v>0</v>
      </c>
      <c r="GU958" t="s">
        <v>3</v>
      </c>
      <c r="GV958">
        <f t="shared" si="557"/>
        <v>0</v>
      </c>
      <c r="GW958">
        <v>1</v>
      </c>
      <c r="GX958">
        <f t="shared" si="558"/>
        <v>0</v>
      </c>
      <c r="HA958">
        <v>0</v>
      </c>
      <c r="HB958">
        <v>0</v>
      </c>
      <c r="HC958">
        <f t="shared" si="559"/>
        <v>0</v>
      </c>
      <c r="IK958">
        <v>0</v>
      </c>
    </row>
    <row r="959" spans="1:245" x14ac:dyDescent="0.2">
      <c r="A959">
        <v>17</v>
      </c>
      <c r="B959">
        <v>1</v>
      </c>
      <c r="C959">
        <f>ROW(SmtRes!A322)</f>
        <v>322</v>
      </c>
      <c r="D959">
        <f>ROW(EtalonRes!A312)</f>
        <v>312</v>
      </c>
      <c r="E959" t="s">
        <v>249</v>
      </c>
      <c r="F959" t="s">
        <v>145</v>
      </c>
      <c r="G959" t="s">
        <v>146</v>
      </c>
      <c r="H959" t="s">
        <v>17</v>
      </c>
      <c r="I959">
        <f>ROUND(440/100,9)</f>
        <v>4.4000000000000004</v>
      </c>
      <c r="J959">
        <v>0</v>
      </c>
      <c r="O959">
        <f t="shared" si="520"/>
        <v>479835.4</v>
      </c>
      <c r="P959">
        <f t="shared" si="521"/>
        <v>450382.33</v>
      </c>
      <c r="Q959">
        <f t="shared" si="522"/>
        <v>11515.9</v>
      </c>
      <c r="R959">
        <f t="shared" si="523"/>
        <v>9079.2199999999993</v>
      </c>
      <c r="S959">
        <f t="shared" si="524"/>
        <v>17937.169999999998</v>
      </c>
      <c r="T959">
        <f t="shared" si="525"/>
        <v>0</v>
      </c>
      <c r="U959">
        <f t="shared" si="526"/>
        <v>81.13600000000001</v>
      </c>
      <c r="V959">
        <f t="shared" si="527"/>
        <v>0</v>
      </c>
      <c r="W959">
        <f t="shared" si="528"/>
        <v>0</v>
      </c>
      <c r="X959">
        <f t="shared" si="529"/>
        <v>12556.02</v>
      </c>
      <c r="Y959">
        <f t="shared" si="530"/>
        <v>1793.72</v>
      </c>
      <c r="AA959">
        <v>55574044</v>
      </c>
      <c r="AB959">
        <f t="shared" si="531"/>
        <v>109053.5</v>
      </c>
      <c r="AC959">
        <f t="shared" si="532"/>
        <v>102359.62</v>
      </c>
      <c r="AD959">
        <f t="shared" si="533"/>
        <v>2617.25</v>
      </c>
      <c r="AE959">
        <f t="shared" si="534"/>
        <v>2063.46</v>
      </c>
      <c r="AF959">
        <f t="shared" si="535"/>
        <v>4076.63</v>
      </c>
      <c r="AG959">
        <f t="shared" si="536"/>
        <v>0</v>
      </c>
      <c r="AH959">
        <f t="shared" si="537"/>
        <v>18.440000000000001</v>
      </c>
      <c r="AI959">
        <f t="shared" si="538"/>
        <v>0</v>
      </c>
      <c r="AJ959">
        <f t="shared" si="539"/>
        <v>0</v>
      </c>
      <c r="AK959">
        <v>109053.5</v>
      </c>
      <c r="AL959">
        <v>102359.62</v>
      </c>
      <c r="AM959">
        <v>2617.25</v>
      </c>
      <c r="AN959">
        <v>2063.46</v>
      </c>
      <c r="AO959">
        <v>4076.63</v>
      </c>
      <c r="AP959">
        <v>0</v>
      </c>
      <c r="AQ959">
        <v>18.440000000000001</v>
      </c>
      <c r="AR959">
        <v>0</v>
      </c>
      <c r="AS959">
        <v>0</v>
      </c>
      <c r="AT959">
        <v>70</v>
      </c>
      <c r="AU959">
        <v>10</v>
      </c>
      <c r="AV959">
        <v>1</v>
      </c>
      <c r="AW959">
        <v>1</v>
      </c>
      <c r="AZ959">
        <v>1</v>
      </c>
      <c r="BA959">
        <v>1</v>
      </c>
      <c r="BB959">
        <v>1</v>
      </c>
      <c r="BC959">
        <v>1</v>
      </c>
      <c r="BD959" t="s">
        <v>3</v>
      </c>
      <c r="BE959" t="s">
        <v>3</v>
      </c>
      <c r="BF959" t="s">
        <v>3</v>
      </c>
      <c r="BG959" t="s">
        <v>3</v>
      </c>
      <c r="BH959">
        <v>0</v>
      </c>
      <c r="BI959">
        <v>4</v>
      </c>
      <c r="BJ959" t="s">
        <v>147</v>
      </c>
      <c r="BM959">
        <v>0</v>
      </c>
      <c r="BN959">
        <v>0</v>
      </c>
      <c r="BO959" t="s">
        <v>3</v>
      </c>
      <c r="BP959">
        <v>0</v>
      </c>
      <c r="BQ959">
        <v>1</v>
      </c>
      <c r="BR959">
        <v>0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 t="s">
        <v>3</v>
      </c>
      <c r="BZ959">
        <v>70</v>
      </c>
      <c r="CA959">
        <v>10</v>
      </c>
      <c r="CE959">
        <v>0</v>
      </c>
      <c r="CF959">
        <v>0</v>
      </c>
      <c r="CG959">
        <v>0</v>
      </c>
      <c r="CM959">
        <v>0</v>
      </c>
      <c r="CN959" t="s">
        <v>3</v>
      </c>
      <c r="CO959">
        <v>0</v>
      </c>
      <c r="CP959">
        <f t="shared" si="540"/>
        <v>479835.4</v>
      </c>
      <c r="CQ959">
        <f t="shared" si="541"/>
        <v>102359.62</v>
      </c>
      <c r="CR959">
        <f t="shared" si="542"/>
        <v>2617.25</v>
      </c>
      <c r="CS959">
        <f t="shared" si="543"/>
        <v>2063.46</v>
      </c>
      <c r="CT959">
        <f t="shared" si="544"/>
        <v>4076.63</v>
      </c>
      <c r="CU959">
        <f t="shared" si="545"/>
        <v>0</v>
      </c>
      <c r="CV959">
        <f t="shared" si="546"/>
        <v>18.440000000000001</v>
      </c>
      <c r="CW959">
        <f t="shared" si="547"/>
        <v>0</v>
      </c>
      <c r="CX959">
        <f t="shared" si="548"/>
        <v>0</v>
      </c>
      <c r="CY959">
        <f t="shared" si="549"/>
        <v>12556.018999999998</v>
      </c>
      <c r="CZ959">
        <f t="shared" si="550"/>
        <v>1793.7169999999999</v>
      </c>
      <c r="DC959" t="s">
        <v>3</v>
      </c>
      <c r="DD959" t="s">
        <v>3</v>
      </c>
      <c r="DE959" t="s">
        <v>3</v>
      </c>
      <c r="DF959" t="s">
        <v>3</v>
      </c>
      <c r="DG959" t="s">
        <v>3</v>
      </c>
      <c r="DH959" t="s">
        <v>3</v>
      </c>
      <c r="DI959" t="s">
        <v>3</v>
      </c>
      <c r="DJ959" t="s">
        <v>3</v>
      </c>
      <c r="DK959" t="s">
        <v>3</v>
      </c>
      <c r="DL959" t="s">
        <v>3</v>
      </c>
      <c r="DM959" t="s">
        <v>3</v>
      </c>
      <c r="DN959">
        <v>0</v>
      </c>
      <c r="DO959">
        <v>0</v>
      </c>
      <c r="DP959">
        <v>1</v>
      </c>
      <c r="DQ959">
        <v>1</v>
      </c>
      <c r="DU959">
        <v>1005</v>
      </c>
      <c r="DV959" t="s">
        <v>17</v>
      </c>
      <c r="DW959" t="s">
        <v>17</v>
      </c>
      <c r="DX959">
        <v>100</v>
      </c>
      <c r="EE959">
        <v>55317522</v>
      </c>
      <c r="EF959">
        <v>1</v>
      </c>
      <c r="EG959" t="s">
        <v>19</v>
      </c>
      <c r="EH959">
        <v>0</v>
      </c>
      <c r="EI959" t="s">
        <v>3</v>
      </c>
      <c r="EJ959">
        <v>4</v>
      </c>
      <c r="EK959">
        <v>0</v>
      </c>
      <c r="EL959" t="s">
        <v>20</v>
      </c>
      <c r="EM959" t="s">
        <v>21</v>
      </c>
      <c r="EO959" t="s">
        <v>3</v>
      </c>
      <c r="EQ959">
        <v>0</v>
      </c>
      <c r="ER959">
        <v>109053.5</v>
      </c>
      <c r="ES959">
        <v>102359.62</v>
      </c>
      <c r="ET959">
        <v>2617.25</v>
      </c>
      <c r="EU959">
        <v>2063.46</v>
      </c>
      <c r="EV959">
        <v>4076.63</v>
      </c>
      <c r="EW959">
        <v>18.440000000000001</v>
      </c>
      <c r="EX959">
        <v>0</v>
      </c>
      <c r="EY959">
        <v>0</v>
      </c>
      <c r="FQ959">
        <v>0</v>
      </c>
      <c r="FR959">
        <f t="shared" si="551"/>
        <v>0</v>
      </c>
      <c r="FS959">
        <v>0</v>
      </c>
      <c r="FX959">
        <v>70</v>
      </c>
      <c r="FY959">
        <v>10</v>
      </c>
      <c r="GA959" t="s">
        <v>3</v>
      </c>
      <c r="GD959">
        <v>0</v>
      </c>
      <c r="GF959">
        <v>1018568157</v>
      </c>
      <c r="GG959">
        <v>2</v>
      </c>
      <c r="GH959">
        <v>1</v>
      </c>
      <c r="GI959">
        <v>-2</v>
      </c>
      <c r="GJ959">
        <v>0</v>
      </c>
      <c r="GK959">
        <f>ROUND(R959*(R12)/100,2)</f>
        <v>9805.56</v>
      </c>
      <c r="GL959">
        <f t="shared" si="552"/>
        <v>0</v>
      </c>
      <c r="GM959">
        <f t="shared" si="553"/>
        <v>503990.7</v>
      </c>
      <c r="GN959">
        <f t="shared" si="554"/>
        <v>0</v>
      </c>
      <c r="GO959">
        <f t="shared" si="555"/>
        <v>0</v>
      </c>
      <c r="GP959">
        <f t="shared" si="556"/>
        <v>503990.7</v>
      </c>
      <c r="GR959">
        <v>0</v>
      </c>
      <c r="GS959">
        <v>3</v>
      </c>
      <c r="GT959">
        <v>0</v>
      </c>
      <c r="GU959" t="s">
        <v>3</v>
      </c>
      <c r="GV959">
        <f t="shared" si="557"/>
        <v>0</v>
      </c>
      <c r="GW959">
        <v>1</v>
      </c>
      <c r="GX959">
        <f t="shared" si="558"/>
        <v>0</v>
      </c>
      <c r="HA959">
        <v>0</v>
      </c>
      <c r="HB959">
        <v>0</v>
      </c>
      <c r="HC959">
        <f t="shared" si="559"/>
        <v>0</v>
      </c>
      <c r="IK959">
        <v>0</v>
      </c>
    </row>
    <row r="960" spans="1:245" x14ac:dyDescent="0.2">
      <c r="A960">
        <v>18</v>
      </c>
      <c r="B960">
        <v>1</v>
      </c>
      <c r="C960">
        <v>319</v>
      </c>
      <c r="E960" t="s">
        <v>360</v>
      </c>
      <c r="F960" t="s">
        <v>149</v>
      </c>
      <c r="G960" t="s">
        <v>150</v>
      </c>
      <c r="H960" t="s">
        <v>151</v>
      </c>
      <c r="I960">
        <f>I959*J960</f>
        <v>-3233.9999999999995</v>
      </c>
      <c r="J960">
        <v>-734.99999999999989</v>
      </c>
      <c r="O960">
        <f t="shared" si="520"/>
        <v>-57468.18</v>
      </c>
      <c r="P960">
        <f t="shared" si="521"/>
        <v>-57468.18</v>
      </c>
      <c r="Q960">
        <f t="shared" si="522"/>
        <v>0</v>
      </c>
      <c r="R960">
        <f t="shared" si="523"/>
        <v>0</v>
      </c>
      <c r="S960">
        <f t="shared" si="524"/>
        <v>0</v>
      </c>
      <c r="T960">
        <f t="shared" si="525"/>
        <v>0</v>
      </c>
      <c r="U960">
        <f t="shared" si="526"/>
        <v>0</v>
      </c>
      <c r="V960">
        <f t="shared" si="527"/>
        <v>0</v>
      </c>
      <c r="W960">
        <f t="shared" si="528"/>
        <v>0</v>
      </c>
      <c r="X960">
        <f t="shared" si="529"/>
        <v>0</v>
      </c>
      <c r="Y960">
        <f t="shared" si="530"/>
        <v>0</v>
      </c>
      <c r="AA960">
        <v>55574044</v>
      </c>
      <c r="AB960">
        <f t="shared" si="531"/>
        <v>17.77</v>
      </c>
      <c r="AC960">
        <f t="shared" si="532"/>
        <v>17.77</v>
      </c>
      <c r="AD960">
        <f t="shared" si="533"/>
        <v>0</v>
      </c>
      <c r="AE960">
        <f t="shared" si="534"/>
        <v>0</v>
      </c>
      <c r="AF960">
        <f t="shared" si="535"/>
        <v>0</v>
      </c>
      <c r="AG960">
        <f t="shared" si="536"/>
        <v>0</v>
      </c>
      <c r="AH960">
        <f t="shared" si="537"/>
        <v>0</v>
      </c>
      <c r="AI960">
        <f t="shared" si="538"/>
        <v>0</v>
      </c>
      <c r="AJ960">
        <f t="shared" si="539"/>
        <v>0</v>
      </c>
      <c r="AK960">
        <v>17.77</v>
      </c>
      <c r="AL960">
        <v>17.77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70</v>
      </c>
      <c r="AU960">
        <v>10</v>
      </c>
      <c r="AV960">
        <v>1</v>
      </c>
      <c r="AW960">
        <v>1</v>
      </c>
      <c r="AZ960">
        <v>1</v>
      </c>
      <c r="BA960">
        <v>1</v>
      </c>
      <c r="BB960">
        <v>1</v>
      </c>
      <c r="BC960">
        <v>1</v>
      </c>
      <c r="BD960" t="s">
        <v>3</v>
      </c>
      <c r="BE960" t="s">
        <v>3</v>
      </c>
      <c r="BF960" t="s">
        <v>3</v>
      </c>
      <c r="BG960" t="s">
        <v>3</v>
      </c>
      <c r="BH960">
        <v>3</v>
      </c>
      <c r="BI960">
        <v>4</v>
      </c>
      <c r="BJ960" t="s">
        <v>152</v>
      </c>
      <c r="BM960">
        <v>0</v>
      </c>
      <c r="BN960">
        <v>0</v>
      </c>
      <c r="BO960" t="s">
        <v>3</v>
      </c>
      <c r="BP960">
        <v>0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 t="s">
        <v>3</v>
      </c>
      <c r="BZ960">
        <v>70</v>
      </c>
      <c r="CA960">
        <v>10</v>
      </c>
      <c r="CE960">
        <v>0</v>
      </c>
      <c r="CF960">
        <v>0</v>
      </c>
      <c r="CG960">
        <v>0</v>
      </c>
      <c r="CM960">
        <v>0</v>
      </c>
      <c r="CN960" t="s">
        <v>3</v>
      </c>
      <c r="CO960">
        <v>0</v>
      </c>
      <c r="CP960">
        <f t="shared" si="540"/>
        <v>-57468.18</v>
      </c>
      <c r="CQ960">
        <f t="shared" si="541"/>
        <v>17.77</v>
      </c>
      <c r="CR960">
        <f t="shared" si="542"/>
        <v>0</v>
      </c>
      <c r="CS960">
        <f t="shared" si="543"/>
        <v>0</v>
      </c>
      <c r="CT960">
        <f t="shared" si="544"/>
        <v>0</v>
      </c>
      <c r="CU960">
        <f t="shared" si="545"/>
        <v>0</v>
      </c>
      <c r="CV960">
        <f t="shared" si="546"/>
        <v>0</v>
      </c>
      <c r="CW960">
        <f t="shared" si="547"/>
        <v>0</v>
      </c>
      <c r="CX960">
        <f t="shared" si="548"/>
        <v>0</v>
      </c>
      <c r="CY960">
        <f t="shared" si="549"/>
        <v>0</v>
      </c>
      <c r="CZ960">
        <f t="shared" si="550"/>
        <v>0</v>
      </c>
      <c r="DC960" t="s">
        <v>3</v>
      </c>
      <c r="DD960" t="s">
        <v>3</v>
      </c>
      <c r="DE960" t="s">
        <v>3</v>
      </c>
      <c r="DF960" t="s">
        <v>3</v>
      </c>
      <c r="DG960" t="s">
        <v>3</v>
      </c>
      <c r="DH960" t="s">
        <v>3</v>
      </c>
      <c r="DI960" t="s">
        <v>3</v>
      </c>
      <c r="DJ960" t="s">
        <v>3</v>
      </c>
      <c r="DK960" t="s">
        <v>3</v>
      </c>
      <c r="DL960" t="s">
        <v>3</v>
      </c>
      <c r="DM960" t="s">
        <v>3</v>
      </c>
      <c r="DN960">
        <v>0</v>
      </c>
      <c r="DO960">
        <v>0</v>
      </c>
      <c r="DP960">
        <v>1</v>
      </c>
      <c r="DQ960">
        <v>1</v>
      </c>
      <c r="DU960">
        <v>1009</v>
      </c>
      <c r="DV960" t="s">
        <v>151</v>
      </c>
      <c r="DW960" t="s">
        <v>151</v>
      </c>
      <c r="DX960">
        <v>1</v>
      </c>
      <c r="EE960">
        <v>55317522</v>
      </c>
      <c r="EF960">
        <v>1</v>
      </c>
      <c r="EG960" t="s">
        <v>19</v>
      </c>
      <c r="EH960">
        <v>0</v>
      </c>
      <c r="EI960" t="s">
        <v>3</v>
      </c>
      <c r="EJ960">
        <v>4</v>
      </c>
      <c r="EK960">
        <v>0</v>
      </c>
      <c r="EL960" t="s">
        <v>20</v>
      </c>
      <c r="EM960" t="s">
        <v>21</v>
      </c>
      <c r="EO960" t="s">
        <v>3</v>
      </c>
      <c r="EQ960">
        <v>0</v>
      </c>
      <c r="ER960">
        <v>17.77</v>
      </c>
      <c r="ES960">
        <v>17.77</v>
      </c>
      <c r="ET960">
        <v>0</v>
      </c>
      <c r="EU960">
        <v>0</v>
      </c>
      <c r="EV960">
        <v>0</v>
      </c>
      <c r="EW960">
        <v>0</v>
      </c>
      <c r="EX960">
        <v>0</v>
      </c>
      <c r="FQ960">
        <v>0</v>
      </c>
      <c r="FR960">
        <f t="shared" si="551"/>
        <v>0</v>
      </c>
      <c r="FS960">
        <v>0</v>
      </c>
      <c r="FX960">
        <v>70</v>
      </c>
      <c r="FY960">
        <v>10</v>
      </c>
      <c r="GA960" t="s">
        <v>3</v>
      </c>
      <c r="GD960">
        <v>0</v>
      </c>
      <c r="GF960">
        <v>-78256104</v>
      </c>
      <c r="GG960">
        <v>2</v>
      </c>
      <c r="GH960">
        <v>1</v>
      </c>
      <c r="GI960">
        <v>-2</v>
      </c>
      <c r="GJ960">
        <v>0</v>
      </c>
      <c r="GK960">
        <f>ROUND(R960*(R12)/100,2)</f>
        <v>0</v>
      </c>
      <c r="GL960">
        <f t="shared" si="552"/>
        <v>0</v>
      </c>
      <c r="GM960">
        <f t="shared" si="553"/>
        <v>-57468.18</v>
      </c>
      <c r="GN960">
        <f t="shared" si="554"/>
        <v>0</v>
      </c>
      <c r="GO960">
        <f t="shared" si="555"/>
        <v>0</v>
      </c>
      <c r="GP960">
        <f t="shared" si="556"/>
        <v>-57468.18</v>
      </c>
      <c r="GR960">
        <v>0</v>
      </c>
      <c r="GS960">
        <v>3</v>
      </c>
      <c r="GT960">
        <v>0</v>
      </c>
      <c r="GU960" t="s">
        <v>3</v>
      </c>
      <c r="GV960">
        <f t="shared" si="557"/>
        <v>0</v>
      </c>
      <c r="GW960">
        <v>1</v>
      </c>
      <c r="GX960">
        <f t="shared" si="558"/>
        <v>0</v>
      </c>
      <c r="HA960">
        <v>0</v>
      </c>
      <c r="HB960">
        <v>0</v>
      </c>
      <c r="HC960">
        <f t="shared" si="559"/>
        <v>0</v>
      </c>
      <c r="IK960">
        <v>0</v>
      </c>
    </row>
    <row r="961" spans="1:245" x14ac:dyDescent="0.2">
      <c r="A961">
        <v>18</v>
      </c>
      <c r="B961">
        <v>1</v>
      </c>
      <c r="C961">
        <v>322</v>
      </c>
      <c r="E961" t="s">
        <v>361</v>
      </c>
      <c r="F961" t="s">
        <v>154</v>
      </c>
      <c r="G961" t="s">
        <v>155</v>
      </c>
      <c r="H961" t="s">
        <v>120</v>
      </c>
      <c r="I961">
        <f>I959*J961</f>
        <v>-0.23100000000000001</v>
      </c>
      <c r="J961">
        <v>-5.2499999999999998E-2</v>
      </c>
      <c r="O961">
        <f t="shared" si="520"/>
        <v>-172857.22</v>
      </c>
      <c r="P961">
        <f t="shared" si="521"/>
        <v>-172857.22</v>
      </c>
      <c r="Q961">
        <f t="shared" si="522"/>
        <v>0</v>
      </c>
      <c r="R961">
        <f t="shared" si="523"/>
        <v>0</v>
      </c>
      <c r="S961">
        <f t="shared" si="524"/>
        <v>0</v>
      </c>
      <c r="T961">
        <f t="shared" si="525"/>
        <v>0</v>
      </c>
      <c r="U961">
        <f t="shared" si="526"/>
        <v>0</v>
      </c>
      <c r="V961">
        <f t="shared" si="527"/>
        <v>0</v>
      </c>
      <c r="W961">
        <f t="shared" si="528"/>
        <v>0</v>
      </c>
      <c r="X961">
        <f t="shared" si="529"/>
        <v>0</v>
      </c>
      <c r="Y961">
        <f t="shared" si="530"/>
        <v>0</v>
      </c>
      <c r="AA961">
        <v>55574044</v>
      </c>
      <c r="AB961">
        <f t="shared" si="531"/>
        <v>748299.67</v>
      </c>
      <c r="AC961">
        <f t="shared" si="532"/>
        <v>748299.67</v>
      </c>
      <c r="AD961">
        <f t="shared" si="533"/>
        <v>0</v>
      </c>
      <c r="AE961">
        <f t="shared" si="534"/>
        <v>0</v>
      </c>
      <c r="AF961">
        <f t="shared" si="535"/>
        <v>0</v>
      </c>
      <c r="AG961">
        <f t="shared" si="536"/>
        <v>0</v>
      </c>
      <c r="AH961">
        <f t="shared" si="537"/>
        <v>0</v>
      </c>
      <c r="AI961">
        <f t="shared" si="538"/>
        <v>0</v>
      </c>
      <c r="AJ961">
        <f t="shared" si="539"/>
        <v>0</v>
      </c>
      <c r="AK961">
        <v>748299.67</v>
      </c>
      <c r="AL961">
        <v>748299.67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70</v>
      </c>
      <c r="AU961">
        <v>10</v>
      </c>
      <c r="AV961">
        <v>1</v>
      </c>
      <c r="AW961">
        <v>1</v>
      </c>
      <c r="AZ961">
        <v>1</v>
      </c>
      <c r="BA961">
        <v>1</v>
      </c>
      <c r="BB961">
        <v>1</v>
      </c>
      <c r="BC961">
        <v>1</v>
      </c>
      <c r="BD961" t="s">
        <v>3</v>
      </c>
      <c r="BE961" t="s">
        <v>3</v>
      </c>
      <c r="BF961" t="s">
        <v>3</v>
      </c>
      <c r="BG961" t="s">
        <v>3</v>
      </c>
      <c r="BH961">
        <v>3</v>
      </c>
      <c r="BI961">
        <v>4</v>
      </c>
      <c r="BJ961" t="s">
        <v>156</v>
      </c>
      <c r="BM961">
        <v>0</v>
      </c>
      <c r="BN961">
        <v>0</v>
      </c>
      <c r="BO961" t="s">
        <v>3</v>
      </c>
      <c r="BP961">
        <v>0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 t="s">
        <v>3</v>
      </c>
      <c r="BZ961">
        <v>70</v>
      </c>
      <c r="CA961">
        <v>10</v>
      </c>
      <c r="CE961">
        <v>0</v>
      </c>
      <c r="CF961">
        <v>0</v>
      </c>
      <c r="CG961">
        <v>0</v>
      </c>
      <c r="CM961">
        <v>0</v>
      </c>
      <c r="CN961" t="s">
        <v>3</v>
      </c>
      <c r="CO961">
        <v>0</v>
      </c>
      <c r="CP961">
        <f t="shared" si="540"/>
        <v>-172857.22</v>
      </c>
      <c r="CQ961">
        <f t="shared" si="541"/>
        <v>748299.67</v>
      </c>
      <c r="CR961">
        <f t="shared" si="542"/>
        <v>0</v>
      </c>
      <c r="CS961">
        <f t="shared" si="543"/>
        <v>0</v>
      </c>
      <c r="CT961">
        <f t="shared" si="544"/>
        <v>0</v>
      </c>
      <c r="CU961">
        <f t="shared" si="545"/>
        <v>0</v>
      </c>
      <c r="CV961">
        <f t="shared" si="546"/>
        <v>0</v>
      </c>
      <c r="CW961">
        <f t="shared" si="547"/>
        <v>0</v>
      </c>
      <c r="CX961">
        <f t="shared" si="548"/>
        <v>0</v>
      </c>
      <c r="CY961">
        <f t="shared" si="549"/>
        <v>0</v>
      </c>
      <c r="CZ961">
        <f t="shared" si="550"/>
        <v>0</v>
      </c>
      <c r="DC961" t="s">
        <v>3</v>
      </c>
      <c r="DD961" t="s">
        <v>3</v>
      </c>
      <c r="DE961" t="s">
        <v>3</v>
      </c>
      <c r="DF961" t="s">
        <v>3</v>
      </c>
      <c r="DG961" t="s">
        <v>3</v>
      </c>
      <c r="DH961" t="s">
        <v>3</v>
      </c>
      <c r="DI961" t="s">
        <v>3</v>
      </c>
      <c r="DJ961" t="s">
        <v>3</v>
      </c>
      <c r="DK961" t="s">
        <v>3</v>
      </c>
      <c r="DL961" t="s">
        <v>3</v>
      </c>
      <c r="DM961" t="s">
        <v>3</v>
      </c>
      <c r="DN961">
        <v>0</v>
      </c>
      <c r="DO961">
        <v>0</v>
      </c>
      <c r="DP961">
        <v>1</v>
      </c>
      <c r="DQ961">
        <v>1</v>
      </c>
      <c r="DU961">
        <v>1009</v>
      </c>
      <c r="DV961" t="s">
        <v>120</v>
      </c>
      <c r="DW961" t="s">
        <v>120</v>
      </c>
      <c r="DX961">
        <v>1000</v>
      </c>
      <c r="EE961">
        <v>55317522</v>
      </c>
      <c r="EF961">
        <v>1</v>
      </c>
      <c r="EG961" t="s">
        <v>19</v>
      </c>
      <c r="EH961">
        <v>0</v>
      </c>
      <c r="EI961" t="s">
        <v>3</v>
      </c>
      <c r="EJ961">
        <v>4</v>
      </c>
      <c r="EK961">
        <v>0</v>
      </c>
      <c r="EL961" t="s">
        <v>20</v>
      </c>
      <c r="EM961" t="s">
        <v>21</v>
      </c>
      <c r="EO961" t="s">
        <v>3</v>
      </c>
      <c r="EQ961">
        <v>0</v>
      </c>
      <c r="ER961">
        <v>748299.67</v>
      </c>
      <c r="ES961">
        <v>748299.67</v>
      </c>
      <c r="ET961">
        <v>0</v>
      </c>
      <c r="EU961">
        <v>0</v>
      </c>
      <c r="EV961">
        <v>0</v>
      </c>
      <c r="EW961">
        <v>0</v>
      </c>
      <c r="EX961">
        <v>0</v>
      </c>
      <c r="FQ961">
        <v>0</v>
      </c>
      <c r="FR961">
        <f t="shared" si="551"/>
        <v>0</v>
      </c>
      <c r="FS961">
        <v>0</v>
      </c>
      <c r="FX961">
        <v>70</v>
      </c>
      <c r="FY961">
        <v>10</v>
      </c>
      <c r="GA961" t="s">
        <v>3</v>
      </c>
      <c r="GD961">
        <v>0</v>
      </c>
      <c r="GF961">
        <v>-629368275</v>
      </c>
      <c r="GG961">
        <v>2</v>
      </c>
      <c r="GH961">
        <v>1</v>
      </c>
      <c r="GI961">
        <v>-2</v>
      </c>
      <c r="GJ961">
        <v>0</v>
      </c>
      <c r="GK961">
        <f>ROUND(R961*(R12)/100,2)</f>
        <v>0</v>
      </c>
      <c r="GL961">
        <f t="shared" si="552"/>
        <v>0</v>
      </c>
      <c r="GM961">
        <f t="shared" si="553"/>
        <v>-172857.22</v>
      </c>
      <c r="GN961">
        <f t="shared" si="554"/>
        <v>0</v>
      </c>
      <c r="GO961">
        <f t="shared" si="555"/>
        <v>0</v>
      </c>
      <c r="GP961">
        <f t="shared" si="556"/>
        <v>-172857.22</v>
      </c>
      <c r="GR961">
        <v>0</v>
      </c>
      <c r="GS961">
        <v>3</v>
      </c>
      <c r="GT961">
        <v>0</v>
      </c>
      <c r="GU961" t="s">
        <v>3</v>
      </c>
      <c r="GV961">
        <f t="shared" si="557"/>
        <v>0</v>
      </c>
      <c r="GW961">
        <v>1</v>
      </c>
      <c r="GX961">
        <f t="shared" si="558"/>
        <v>0</v>
      </c>
      <c r="HA961">
        <v>0</v>
      </c>
      <c r="HB961">
        <v>0</v>
      </c>
      <c r="HC961">
        <f t="shared" si="559"/>
        <v>0</v>
      </c>
      <c r="IK961">
        <v>0</v>
      </c>
    </row>
    <row r="962" spans="1:245" x14ac:dyDescent="0.2">
      <c r="A962">
        <v>18</v>
      </c>
      <c r="B962">
        <v>1</v>
      </c>
      <c r="C962">
        <v>320</v>
      </c>
      <c r="E962" t="s">
        <v>362</v>
      </c>
      <c r="F962" t="s">
        <v>158</v>
      </c>
      <c r="G962" t="s">
        <v>311</v>
      </c>
      <c r="H962" t="s">
        <v>151</v>
      </c>
      <c r="I962">
        <f>I959*J962</f>
        <v>3233.9999999999995</v>
      </c>
      <c r="J962">
        <v>734.99999999999989</v>
      </c>
      <c r="O962">
        <f t="shared" si="520"/>
        <v>306324.47999999998</v>
      </c>
      <c r="P962">
        <f t="shared" si="521"/>
        <v>306324.47999999998</v>
      </c>
      <c r="Q962">
        <f t="shared" si="522"/>
        <v>0</v>
      </c>
      <c r="R962">
        <f t="shared" si="523"/>
        <v>0</v>
      </c>
      <c r="S962">
        <f t="shared" si="524"/>
        <v>0</v>
      </c>
      <c r="T962">
        <f t="shared" si="525"/>
        <v>0</v>
      </c>
      <c r="U962">
        <f t="shared" si="526"/>
        <v>0</v>
      </c>
      <c r="V962">
        <f t="shared" si="527"/>
        <v>0</v>
      </c>
      <c r="W962">
        <f t="shared" si="528"/>
        <v>0</v>
      </c>
      <c r="X962">
        <f t="shared" si="529"/>
        <v>0</v>
      </c>
      <c r="Y962">
        <f t="shared" si="530"/>
        <v>0</v>
      </c>
      <c r="AA962">
        <v>55574044</v>
      </c>
      <c r="AB962">
        <f t="shared" si="531"/>
        <v>94.72</v>
      </c>
      <c r="AC962">
        <f t="shared" si="532"/>
        <v>94.72</v>
      </c>
      <c r="AD962">
        <f t="shared" si="533"/>
        <v>0</v>
      </c>
      <c r="AE962">
        <f t="shared" si="534"/>
        <v>0</v>
      </c>
      <c r="AF962">
        <f t="shared" si="535"/>
        <v>0</v>
      </c>
      <c r="AG962">
        <f t="shared" si="536"/>
        <v>0</v>
      </c>
      <c r="AH962">
        <f t="shared" si="537"/>
        <v>0</v>
      </c>
      <c r="AI962">
        <f t="shared" si="538"/>
        <v>0</v>
      </c>
      <c r="AJ962">
        <f t="shared" si="539"/>
        <v>0</v>
      </c>
      <c r="AK962">
        <v>94.72</v>
      </c>
      <c r="AL962">
        <v>94.72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70</v>
      </c>
      <c r="AU962">
        <v>10</v>
      </c>
      <c r="AV962">
        <v>1</v>
      </c>
      <c r="AW962">
        <v>1</v>
      </c>
      <c r="AZ962">
        <v>1</v>
      </c>
      <c r="BA962">
        <v>1</v>
      </c>
      <c r="BB962">
        <v>1</v>
      </c>
      <c r="BC962">
        <v>1</v>
      </c>
      <c r="BD962" t="s">
        <v>3</v>
      </c>
      <c r="BE962" t="s">
        <v>3</v>
      </c>
      <c r="BF962" t="s">
        <v>3</v>
      </c>
      <c r="BG962" t="s">
        <v>3</v>
      </c>
      <c r="BH962">
        <v>3</v>
      </c>
      <c r="BI962">
        <v>4</v>
      </c>
      <c r="BJ962" t="s">
        <v>160</v>
      </c>
      <c r="BM962">
        <v>0</v>
      </c>
      <c r="BN962">
        <v>0</v>
      </c>
      <c r="BO962" t="s">
        <v>3</v>
      </c>
      <c r="BP962">
        <v>0</v>
      </c>
      <c r="BQ962">
        <v>1</v>
      </c>
      <c r="BR962">
        <v>0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 t="s">
        <v>3</v>
      </c>
      <c r="BZ962">
        <v>70</v>
      </c>
      <c r="CA962">
        <v>10</v>
      </c>
      <c r="CE962">
        <v>0</v>
      </c>
      <c r="CF962">
        <v>0</v>
      </c>
      <c r="CG962">
        <v>0</v>
      </c>
      <c r="CM962">
        <v>0</v>
      </c>
      <c r="CN962" t="s">
        <v>3</v>
      </c>
      <c r="CO962">
        <v>0</v>
      </c>
      <c r="CP962">
        <f t="shared" si="540"/>
        <v>306324.47999999998</v>
      </c>
      <c r="CQ962">
        <f t="shared" si="541"/>
        <v>94.72</v>
      </c>
      <c r="CR962">
        <f t="shared" si="542"/>
        <v>0</v>
      </c>
      <c r="CS962">
        <f t="shared" si="543"/>
        <v>0</v>
      </c>
      <c r="CT962">
        <f t="shared" si="544"/>
        <v>0</v>
      </c>
      <c r="CU962">
        <f t="shared" si="545"/>
        <v>0</v>
      </c>
      <c r="CV962">
        <f t="shared" si="546"/>
        <v>0</v>
      </c>
      <c r="CW962">
        <f t="shared" si="547"/>
        <v>0</v>
      </c>
      <c r="CX962">
        <f t="shared" si="548"/>
        <v>0</v>
      </c>
      <c r="CY962">
        <f t="shared" si="549"/>
        <v>0</v>
      </c>
      <c r="CZ962">
        <f t="shared" si="550"/>
        <v>0</v>
      </c>
      <c r="DC962" t="s">
        <v>3</v>
      </c>
      <c r="DD962" t="s">
        <v>3</v>
      </c>
      <c r="DE962" t="s">
        <v>3</v>
      </c>
      <c r="DF962" t="s">
        <v>3</v>
      </c>
      <c r="DG962" t="s">
        <v>3</v>
      </c>
      <c r="DH962" t="s">
        <v>3</v>
      </c>
      <c r="DI962" t="s">
        <v>3</v>
      </c>
      <c r="DJ962" t="s">
        <v>3</v>
      </c>
      <c r="DK962" t="s">
        <v>3</v>
      </c>
      <c r="DL962" t="s">
        <v>3</v>
      </c>
      <c r="DM962" t="s">
        <v>3</v>
      </c>
      <c r="DN962">
        <v>0</v>
      </c>
      <c r="DO962">
        <v>0</v>
      </c>
      <c r="DP962">
        <v>1</v>
      </c>
      <c r="DQ962">
        <v>1</v>
      </c>
      <c r="DU962">
        <v>1009</v>
      </c>
      <c r="DV962" t="s">
        <v>151</v>
      </c>
      <c r="DW962" t="s">
        <v>151</v>
      </c>
      <c r="DX962">
        <v>1</v>
      </c>
      <c r="EE962">
        <v>55317522</v>
      </c>
      <c r="EF962">
        <v>1</v>
      </c>
      <c r="EG962" t="s">
        <v>19</v>
      </c>
      <c r="EH962">
        <v>0</v>
      </c>
      <c r="EI962" t="s">
        <v>3</v>
      </c>
      <c r="EJ962">
        <v>4</v>
      </c>
      <c r="EK962">
        <v>0</v>
      </c>
      <c r="EL962" t="s">
        <v>20</v>
      </c>
      <c r="EM962" t="s">
        <v>21</v>
      </c>
      <c r="EO962" t="s">
        <v>3</v>
      </c>
      <c r="EQ962">
        <v>0</v>
      </c>
      <c r="ER962">
        <v>94.72</v>
      </c>
      <c r="ES962">
        <v>94.72</v>
      </c>
      <c r="ET962">
        <v>0</v>
      </c>
      <c r="EU962">
        <v>0</v>
      </c>
      <c r="EV962">
        <v>0</v>
      </c>
      <c r="EW962">
        <v>0</v>
      </c>
      <c r="EX962">
        <v>0</v>
      </c>
      <c r="FQ962">
        <v>0</v>
      </c>
      <c r="FR962">
        <f t="shared" si="551"/>
        <v>0</v>
      </c>
      <c r="FS962">
        <v>0</v>
      </c>
      <c r="FX962">
        <v>70</v>
      </c>
      <c r="FY962">
        <v>10</v>
      </c>
      <c r="GA962" t="s">
        <v>3</v>
      </c>
      <c r="GD962">
        <v>0</v>
      </c>
      <c r="GF962">
        <v>1362637907</v>
      </c>
      <c r="GG962">
        <v>2</v>
      </c>
      <c r="GH962">
        <v>1</v>
      </c>
      <c r="GI962">
        <v>-2</v>
      </c>
      <c r="GJ962">
        <v>0</v>
      </c>
      <c r="GK962">
        <f>ROUND(R962*(R12)/100,2)</f>
        <v>0</v>
      </c>
      <c r="GL962">
        <f t="shared" si="552"/>
        <v>0</v>
      </c>
      <c r="GM962">
        <f t="shared" si="553"/>
        <v>306324.47999999998</v>
      </c>
      <c r="GN962">
        <f t="shared" si="554"/>
        <v>0</v>
      </c>
      <c r="GO962">
        <f t="shared" si="555"/>
        <v>0</v>
      </c>
      <c r="GP962">
        <f t="shared" si="556"/>
        <v>306324.47999999998</v>
      </c>
      <c r="GR962">
        <v>0</v>
      </c>
      <c r="GS962">
        <v>3</v>
      </c>
      <c r="GT962">
        <v>0</v>
      </c>
      <c r="GU962" t="s">
        <v>3</v>
      </c>
      <c r="GV962">
        <f t="shared" si="557"/>
        <v>0</v>
      </c>
      <c r="GW962">
        <v>1</v>
      </c>
      <c r="GX962">
        <f t="shared" si="558"/>
        <v>0</v>
      </c>
      <c r="HA962">
        <v>0</v>
      </c>
      <c r="HB962">
        <v>0</v>
      </c>
      <c r="HC962">
        <f t="shared" si="559"/>
        <v>0</v>
      </c>
      <c r="IK962">
        <v>0</v>
      </c>
    </row>
    <row r="963" spans="1:245" x14ac:dyDescent="0.2">
      <c r="A963">
        <v>17</v>
      </c>
      <c r="B963">
        <v>1</v>
      </c>
      <c r="C963">
        <f>ROW(SmtRes!A329)</f>
        <v>329</v>
      </c>
      <c r="D963">
        <f>ROW(EtalonRes!A318)</f>
        <v>318</v>
      </c>
      <c r="E963" t="s">
        <v>252</v>
      </c>
      <c r="F963" t="s">
        <v>162</v>
      </c>
      <c r="G963" t="s">
        <v>163</v>
      </c>
      <c r="H963" t="s">
        <v>17</v>
      </c>
      <c r="I963">
        <f>ROUND(440/100,9)</f>
        <v>4.4000000000000004</v>
      </c>
      <c r="J963">
        <v>0</v>
      </c>
      <c r="O963">
        <f t="shared" si="520"/>
        <v>88277.73</v>
      </c>
      <c r="P963">
        <f t="shared" si="521"/>
        <v>83457.53</v>
      </c>
      <c r="Q963">
        <f t="shared" si="522"/>
        <v>2168.58</v>
      </c>
      <c r="R963">
        <f t="shared" si="523"/>
        <v>1714.33</v>
      </c>
      <c r="S963">
        <f t="shared" si="524"/>
        <v>2651.62</v>
      </c>
      <c r="T963">
        <f t="shared" si="525"/>
        <v>0</v>
      </c>
      <c r="U963">
        <f t="shared" si="526"/>
        <v>11.66</v>
      </c>
      <c r="V963">
        <f t="shared" si="527"/>
        <v>0</v>
      </c>
      <c r="W963">
        <f t="shared" si="528"/>
        <v>0</v>
      </c>
      <c r="X963">
        <f t="shared" si="529"/>
        <v>1856.13</v>
      </c>
      <c r="Y963">
        <f t="shared" si="530"/>
        <v>265.16000000000003</v>
      </c>
      <c r="AA963">
        <v>55574044</v>
      </c>
      <c r="AB963">
        <f t="shared" si="531"/>
        <v>20063.12</v>
      </c>
      <c r="AC963">
        <f t="shared" si="532"/>
        <v>18967.62</v>
      </c>
      <c r="AD963">
        <f t="shared" si="533"/>
        <v>492.86</v>
      </c>
      <c r="AE963">
        <f t="shared" si="534"/>
        <v>389.62</v>
      </c>
      <c r="AF963">
        <f t="shared" si="535"/>
        <v>602.64</v>
      </c>
      <c r="AG963">
        <f t="shared" si="536"/>
        <v>0</v>
      </c>
      <c r="AH963">
        <f t="shared" si="537"/>
        <v>2.65</v>
      </c>
      <c r="AI963">
        <f t="shared" si="538"/>
        <v>0</v>
      </c>
      <c r="AJ963">
        <f t="shared" si="539"/>
        <v>0</v>
      </c>
      <c r="AK963">
        <v>20063.12</v>
      </c>
      <c r="AL963">
        <v>18967.62</v>
      </c>
      <c r="AM963">
        <v>492.86</v>
      </c>
      <c r="AN963">
        <v>389.62</v>
      </c>
      <c r="AO963">
        <v>602.64</v>
      </c>
      <c r="AP963">
        <v>0</v>
      </c>
      <c r="AQ963">
        <v>2.65</v>
      </c>
      <c r="AR963">
        <v>0</v>
      </c>
      <c r="AS963">
        <v>0</v>
      </c>
      <c r="AT963">
        <v>70</v>
      </c>
      <c r="AU963">
        <v>10</v>
      </c>
      <c r="AV963">
        <v>1</v>
      </c>
      <c r="AW963">
        <v>1</v>
      </c>
      <c r="AZ963">
        <v>1</v>
      </c>
      <c r="BA963">
        <v>1</v>
      </c>
      <c r="BB963">
        <v>1</v>
      </c>
      <c r="BC963">
        <v>1</v>
      </c>
      <c r="BD963" t="s">
        <v>3</v>
      </c>
      <c r="BE963" t="s">
        <v>3</v>
      </c>
      <c r="BF963" t="s">
        <v>3</v>
      </c>
      <c r="BG963" t="s">
        <v>3</v>
      </c>
      <c r="BH963">
        <v>0</v>
      </c>
      <c r="BI963">
        <v>4</v>
      </c>
      <c r="BJ963" t="s">
        <v>164</v>
      </c>
      <c r="BM963">
        <v>0</v>
      </c>
      <c r="BN963">
        <v>0</v>
      </c>
      <c r="BO963" t="s">
        <v>3</v>
      </c>
      <c r="BP963">
        <v>0</v>
      </c>
      <c r="BQ963">
        <v>1</v>
      </c>
      <c r="BR963">
        <v>0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 t="s">
        <v>3</v>
      </c>
      <c r="BZ963">
        <v>70</v>
      </c>
      <c r="CA963">
        <v>10</v>
      </c>
      <c r="CE963">
        <v>0</v>
      </c>
      <c r="CF963">
        <v>0</v>
      </c>
      <c r="CG963">
        <v>0</v>
      </c>
      <c r="CM963">
        <v>0</v>
      </c>
      <c r="CN963" t="s">
        <v>3</v>
      </c>
      <c r="CO963">
        <v>0</v>
      </c>
      <c r="CP963">
        <f t="shared" si="540"/>
        <v>88277.73</v>
      </c>
      <c r="CQ963">
        <f t="shared" si="541"/>
        <v>18967.62</v>
      </c>
      <c r="CR963">
        <f t="shared" si="542"/>
        <v>492.86</v>
      </c>
      <c r="CS963">
        <f t="shared" si="543"/>
        <v>389.62</v>
      </c>
      <c r="CT963">
        <f t="shared" si="544"/>
        <v>602.64</v>
      </c>
      <c r="CU963">
        <f t="shared" si="545"/>
        <v>0</v>
      </c>
      <c r="CV963">
        <f t="shared" si="546"/>
        <v>2.65</v>
      </c>
      <c r="CW963">
        <f t="shared" si="547"/>
        <v>0</v>
      </c>
      <c r="CX963">
        <f t="shared" si="548"/>
        <v>0</v>
      </c>
      <c r="CY963">
        <f t="shared" si="549"/>
        <v>1856.134</v>
      </c>
      <c r="CZ963">
        <f t="shared" si="550"/>
        <v>265.16199999999998</v>
      </c>
      <c r="DC963" t="s">
        <v>3</v>
      </c>
      <c r="DD963" t="s">
        <v>3</v>
      </c>
      <c r="DE963" t="s">
        <v>3</v>
      </c>
      <c r="DF963" t="s">
        <v>3</v>
      </c>
      <c r="DG963" t="s">
        <v>3</v>
      </c>
      <c r="DH963" t="s">
        <v>3</v>
      </c>
      <c r="DI963" t="s">
        <v>3</v>
      </c>
      <c r="DJ963" t="s">
        <v>3</v>
      </c>
      <c r="DK963" t="s">
        <v>3</v>
      </c>
      <c r="DL963" t="s">
        <v>3</v>
      </c>
      <c r="DM963" t="s">
        <v>3</v>
      </c>
      <c r="DN963">
        <v>0</v>
      </c>
      <c r="DO963">
        <v>0</v>
      </c>
      <c r="DP963">
        <v>1</v>
      </c>
      <c r="DQ963">
        <v>1</v>
      </c>
      <c r="DU963">
        <v>1005</v>
      </c>
      <c r="DV963" t="s">
        <v>17</v>
      </c>
      <c r="DW963" t="s">
        <v>17</v>
      </c>
      <c r="DX963">
        <v>100</v>
      </c>
      <c r="EE963">
        <v>55317522</v>
      </c>
      <c r="EF963">
        <v>1</v>
      </c>
      <c r="EG963" t="s">
        <v>19</v>
      </c>
      <c r="EH963">
        <v>0</v>
      </c>
      <c r="EI963" t="s">
        <v>3</v>
      </c>
      <c r="EJ963">
        <v>4</v>
      </c>
      <c r="EK963">
        <v>0</v>
      </c>
      <c r="EL963" t="s">
        <v>20</v>
      </c>
      <c r="EM963" t="s">
        <v>21</v>
      </c>
      <c r="EO963" t="s">
        <v>3</v>
      </c>
      <c r="EQ963">
        <v>0</v>
      </c>
      <c r="ER963">
        <v>20063.12</v>
      </c>
      <c r="ES963">
        <v>18967.62</v>
      </c>
      <c r="ET963">
        <v>492.86</v>
      </c>
      <c r="EU963">
        <v>389.62</v>
      </c>
      <c r="EV963">
        <v>602.64</v>
      </c>
      <c r="EW963">
        <v>2.65</v>
      </c>
      <c r="EX963">
        <v>0</v>
      </c>
      <c r="EY963">
        <v>0</v>
      </c>
      <c r="FQ963">
        <v>0</v>
      </c>
      <c r="FR963">
        <f t="shared" si="551"/>
        <v>0</v>
      </c>
      <c r="FS963">
        <v>0</v>
      </c>
      <c r="FX963">
        <v>70</v>
      </c>
      <c r="FY963">
        <v>10</v>
      </c>
      <c r="GA963" t="s">
        <v>3</v>
      </c>
      <c r="GD963">
        <v>0</v>
      </c>
      <c r="GF963">
        <v>1004547679</v>
      </c>
      <c r="GG963">
        <v>2</v>
      </c>
      <c r="GH963">
        <v>1</v>
      </c>
      <c r="GI963">
        <v>-2</v>
      </c>
      <c r="GJ963">
        <v>0</v>
      </c>
      <c r="GK963">
        <f>ROUND(R963*(R12)/100,2)</f>
        <v>1851.48</v>
      </c>
      <c r="GL963">
        <f t="shared" si="552"/>
        <v>0</v>
      </c>
      <c r="GM963">
        <f t="shared" si="553"/>
        <v>92250.5</v>
      </c>
      <c r="GN963">
        <f t="shared" si="554"/>
        <v>0</v>
      </c>
      <c r="GO963">
        <f t="shared" si="555"/>
        <v>0</v>
      </c>
      <c r="GP963">
        <f t="shared" si="556"/>
        <v>92250.5</v>
      </c>
      <c r="GR963">
        <v>0</v>
      </c>
      <c r="GS963">
        <v>3</v>
      </c>
      <c r="GT963">
        <v>0</v>
      </c>
      <c r="GU963" t="s">
        <v>3</v>
      </c>
      <c r="GV963">
        <f t="shared" si="557"/>
        <v>0</v>
      </c>
      <c r="GW963">
        <v>1</v>
      </c>
      <c r="GX963">
        <f t="shared" si="558"/>
        <v>0</v>
      </c>
      <c r="HA963">
        <v>0</v>
      </c>
      <c r="HB963">
        <v>0</v>
      </c>
      <c r="HC963">
        <f t="shared" si="559"/>
        <v>0</v>
      </c>
      <c r="IK963">
        <v>0</v>
      </c>
    </row>
    <row r="964" spans="1:245" x14ac:dyDescent="0.2">
      <c r="A964">
        <v>18</v>
      </c>
      <c r="B964">
        <v>1</v>
      </c>
      <c r="C964">
        <v>326</v>
      </c>
      <c r="E964" t="s">
        <v>363</v>
      </c>
      <c r="F964" t="s">
        <v>149</v>
      </c>
      <c r="G964" t="s">
        <v>150</v>
      </c>
      <c r="H964" t="s">
        <v>151</v>
      </c>
      <c r="I964">
        <f>I963*J964</f>
        <v>-646.79999999999995</v>
      </c>
      <c r="J964">
        <v>-146.99999999999997</v>
      </c>
      <c r="O964">
        <f t="shared" si="520"/>
        <v>-11493.64</v>
      </c>
      <c r="P964">
        <f t="shared" si="521"/>
        <v>-11493.64</v>
      </c>
      <c r="Q964">
        <f t="shared" si="522"/>
        <v>0</v>
      </c>
      <c r="R964">
        <f t="shared" si="523"/>
        <v>0</v>
      </c>
      <c r="S964">
        <f t="shared" si="524"/>
        <v>0</v>
      </c>
      <c r="T964">
        <f t="shared" si="525"/>
        <v>0</v>
      </c>
      <c r="U964">
        <f t="shared" si="526"/>
        <v>0</v>
      </c>
      <c r="V964">
        <f t="shared" si="527"/>
        <v>0</v>
      </c>
      <c r="W964">
        <f t="shared" si="528"/>
        <v>0</v>
      </c>
      <c r="X964">
        <f t="shared" si="529"/>
        <v>0</v>
      </c>
      <c r="Y964">
        <f t="shared" si="530"/>
        <v>0</v>
      </c>
      <c r="AA964">
        <v>55574044</v>
      </c>
      <c r="AB964">
        <f t="shared" si="531"/>
        <v>17.77</v>
      </c>
      <c r="AC964">
        <f t="shared" si="532"/>
        <v>17.77</v>
      </c>
      <c r="AD964">
        <f t="shared" si="533"/>
        <v>0</v>
      </c>
      <c r="AE964">
        <f t="shared" si="534"/>
        <v>0</v>
      </c>
      <c r="AF964">
        <f t="shared" si="535"/>
        <v>0</v>
      </c>
      <c r="AG964">
        <f t="shared" si="536"/>
        <v>0</v>
      </c>
      <c r="AH964">
        <f t="shared" si="537"/>
        <v>0</v>
      </c>
      <c r="AI964">
        <f t="shared" si="538"/>
        <v>0</v>
      </c>
      <c r="AJ964">
        <f t="shared" si="539"/>
        <v>0</v>
      </c>
      <c r="AK964">
        <v>17.77</v>
      </c>
      <c r="AL964">
        <v>17.77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70</v>
      </c>
      <c r="AU964">
        <v>10</v>
      </c>
      <c r="AV964">
        <v>1</v>
      </c>
      <c r="AW964">
        <v>1</v>
      </c>
      <c r="AZ964">
        <v>1</v>
      </c>
      <c r="BA964">
        <v>1</v>
      </c>
      <c r="BB964">
        <v>1</v>
      </c>
      <c r="BC964">
        <v>1</v>
      </c>
      <c r="BD964" t="s">
        <v>3</v>
      </c>
      <c r="BE964" t="s">
        <v>3</v>
      </c>
      <c r="BF964" t="s">
        <v>3</v>
      </c>
      <c r="BG964" t="s">
        <v>3</v>
      </c>
      <c r="BH964">
        <v>3</v>
      </c>
      <c r="BI964">
        <v>4</v>
      </c>
      <c r="BJ964" t="s">
        <v>152</v>
      </c>
      <c r="BM964">
        <v>0</v>
      </c>
      <c r="BN964">
        <v>0</v>
      </c>
      <c r="BO964" t="s">
        <v>3</v>
      </c>
      <c r="BP964">
        <v>0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 t="s">
        <v>3</v>
      </c>
      <c r="BZ964">
        <v>70</v>
      </c>
      <c r="CA964">
        <v>10</v>
      </c>
      <c r="CE964">
        <v>0</v>
      </c>
      <c r="CF964">
        <v>0</v>
      </c>
      <c r="CG964">
        <v>0</v>
      </c>
      <c r="CM964">
        <v>0</v>
      </c>
      <c r="CN964" t="s">
        <v>3</v>
      </c>
      <c r="CO964">
        <v>0</v>
      </c>
      <c r="CP964">
        <f t="shared" si="540"/>
        <v>-11493.64</v>
      </c>
      <c r="CQ964">
        <f t="shared" si="541"/>
        <v>17.77</v>
      </c>
      <c r="CR964">
        <f t="shared" si="542"/>
        <v>0</v>
      </c>
      <c r="CS964">
        <f t="shared" si="543"/>
        <v>0</v>
      </c>
      <c r="CT964">
        <f t="shared" si="544"/>
        <v>0</v>
      </c>
      <c r="CU964">
        <f t="shared" si="545"/>
        <v>0</v>
      </c>
      <c r="CV964">
        <f t="shared" si="546"/>
        <v>0</v>
      </c>
      <c r="CW964">
        <f t="shared" si="547"/>
        <v>0</v>
      </c>
      <c r="CX964">
        <f t="shared" si="548"/>
        <v>0</v>
      </c>
      <c r="CY964">
        <f t="shared" si="549"/>
        <v>0</v>
      </c>
      <c r="CZ964">
        <f t="shared" si="550"/>
        <v>0</v>
      </c>
      <c r="DC964" t="s">
        <v>3</v>
      </c>
      <c r="DD964" t="s">
        <v>3</v>
      </c>
      <c r="DE964" t="s">
        <v>3</v>
      </c>
      <c r="DF964" t="s">
        <v>3</v>
      </c>
      <c r="DG964" t="s">
        <v>3</v>
      </c>
      <c r="DH964" t="s">
        <v>3</v>
      </c>
      <c r="DI964" t="s">
        <v>3</v>
      </c>
      <c r="DJ964" t="s">
        <v>3</v>
      </c>
      <c r="DK964" t="s">
        <v>3</v>
      </c>
      <c r="DL964" t="s">
        <v>3</v>
      </c>
      <c r="DM964" t="s">
        <v>3</v>
      </c>
      <c r="DN964">
        <v>0</v>
      </c>
      <c r="DO964">
        <v>0</v>
      </c>
      <c r="DP964">
        <v>1</v>
      </c>
      <c r="DQ964">
        <v>1</v>
      </c>
      <c r="DU964">
        <v>1009</v>
      </c>
      <c r="DV964" t="s">
        <v>151</v>
      </c>
      <c r="DW964" t="s">
        <v>151</v>
      </c>
      <c r="DX964">
        <v>1</v>
      </c>
      <c r="EE964">
        <v>55317522</v>
      </c>
      <c r="EF964">
        <v>1</v>
      </c>
      <c r="EG964" t="s">
        <v>19</v>
      </c>
      <c r="EH964">
        <v>0</v>
      </c>
      <c r="EI964" t="s">
        <v>3</v>
      </c>
      <c r="EJ964">
        <v>4</v>
      </c>
      <c r="EK964">
        <v>0</v>
      </c>
      <c r="EL964" t="s">
        <v>20</v>
      </c>
      <c r="EM964" t="s">
        <v>21</v>
      </c>
      <c r="EO964" t="s">
        <v>3</v>
      </c>
      <c r="EQ964">
        <v>0</v>
      </c>
      <c r="ER964">
        <v>17.77</v>
      </c>
      <c r="ES964">
        <v>17.77</v>
      </c>
      <c r="ET964">
        <v>0</v>
      </c>
      <c r="EU964">
        <v>0</v>
      </c>
      <c r="EV964">
        <v>0</v>
      </c>
      <c r="EW964">
        <v>0</v>
      </c>
      <c r="EX964">
        <v>0</v>
      </c>
      <c r="FQ964">
        <v>0</v>
      </c>
      <c r="FR964">
        <f t="shared" si="551"/>
        <v>0</v>
      </c>
      <c r="FS964">
        <v>0</v>
      </c>
      <c r="FX964">
        <v>70</v>
      </c>
      <c r="FY964">
        <v>10</v>
      </c>
      <c r="GA964" t="s">
        <v>3</v>
      </c>
      <c r="GD964">
        <v>0</v>
      </c>
      <c r="GF964">
        <v>-78256104</v>
      </c>
      <c r="GG964">
        <v>2</v>
      </c>
      <c r="GH964">
        <v>1</v>
      </c>
      <c r="GI964">
        <v>-2</v>
      </c>
      <c r="GJ964">
        <v>0</v>
      </c>
      <c r="GK964">
        <f>ROUND(R964*(R12)/100,2)</f>
        <v>0</v>
      </c>
      <c r="GL964">
        <f t="shared" si="552"/>
        <v>0</v>
      </c>
      <c r="GM964">
        <f t="shared" si="553"/>
        <v>-11493.64</v>
      </c>
      <c r="GN964">
        <f t="shared" si="554"/>
        <v>0</v>
      </c>
      <c r="GO964">
        <f t="shared" si="555"/>
        <v>0</v>
      </c>
      <c r="GP964">
        <f t="shared" si="556"/>
        <v>-11493.64</v>
      </c>
      <c r="GR964">
        <v>0</v>
      </c>
      <c r="GS964">
        <v>3</v>
      </c>
      <c r="GT964">
        <v>0</v>
      </c>
      <c r="GU964" t="s">
        <v>3</v>
      </c>
      <c r="GV964">
        <f t="shared" si="557"/>
        <v>0</v>
      </c>
      <c r="GW964">
        <v>1</v>
      </c>
      <c r="GX964">
        <f t="shared" si="558"/>
        <v>0</v>
      </c>
      <c r="HA964">
        <v>0</v>
      </c>
      <c r="HB964">
        <v>0</v>
      </c>
      <c r="HC964">
        <f t="shared" si="559"/>
        <v>0</v>
      </c>
      <c r="IK964">
        <v>0</v>
      </c>
    </row>
    <row r="965" spans="1:245" x14ac:dyDescent="0.2">
      <c r="A965">
        <v>18</v>
      </c>
      <c r="B965">
        <v>1</v>
      </c>
      <c r="C965">
        <v>329</v>
      </c>
      <c r="E965" t="s">
        <v>364</v>
      </c>
      <c r="F965" t="s">
        <v>154</v>
      </c>
      <c r="G965" t="s">
        <v>155</v>
      </c>
      <c r="H965" t="s">
        <v>120</v>
      </c>
      <c r="I965">
        <f>I963*J965</f>
        <v>-4.6199999999999998E-2</v>
      </c>
      <c r="J965">
        <v>-1.0499999999999999E-2</v>
      </c>
      <c r="O965">
        <f t="shared" si="520"/>
        <v>-34571.440000000002</v>
      </c>
      <c r="P965">
        <f t="shared" si="521"/>
        <v>-34571.440000000002</v>
      </c>
      <c r="Q965">
        <f t="shared" si="522"/>
        <v>0</v>
      </c>
      <c r="R965">
        <f t="shared" si="523"/>
        <v>0</v>
      </c>
      <c r="S965">
        <f t="shared" si="524"/>
        <v>0</v>
      </c>
      <c r="T965">
        <f t="shared" si="525"/>
        <v>0</v>
      </c>
      <c r="U965">
        <f t="shared" si="526"/>
        <v>0</v>
      </c>
      <c r="V965">
        <f t="shared" si="527"/>
        <v>0</v>
      </c>
      <c r="W965">
        <f t="shared" si="528"/>
        <v>0</v>
      </c>
      <c r="X965">
        <f t="shared" si="529"/>
        <v>0</v>
      </c>
      <c r="Y965">
        <f t="shared" si="530"/>
        <v>0</v>
      </c>
      <c r="AA965">
        <v>55574044</v>
      </c>
      <c r="AB965">
        <f t="shared" si="531"/>
        <v>748299.67</v>
      </c>
      <c r="AC965">
        <f t="shared" si="532"/>
        <v>748299.67</v>
      </c>
      <c r="AD965">
        <f t="shared" si="533"/>
        <v>0</v>
      </c>
      <c r="AE965">
        <f t="shared" si="534"/>
        <v>0</v>
      </c>
      <c r="AF965">
        <f t="shared" si="535"/>
        <v>0</v>
      </c>
      <c r="AG965">
        <f t="shared" si="536"/>
        <v>0</v>
      </c>
      <c r="AH965">
        <f t="shared" si="537"/>
        <v>0</v>
      </c>
      <c r="AI965">
        <f t="shared" si="538"/>
        <v>0</v>
      </c>
      <c r="AJ965">
        <f t="shared" si="539"/>
        <v>0</v>
      </c>
      <c r="AK965">
        <v>748299.67</v>
      </c>
      <c r="AL965">
        <v>748299.67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70</v>
      </c>
      <c r="AU965">
        <v>10</v>
      </c>
      <c r="AV965">
        <v>1</v>
      </c>
      <c r="AW965">
        <v>1</v>
      </c>
      <c r="AZ965">
        <v>1</v>
      </c>
      <c r="BA965">
        <v>1</v>
      </c>
      <c r="BB965">
        <v>1</v>
      </c>
      <c r="BC965">
        <v>1</v>
      </c>
      <c r="BD965" t="s">
        <v>3</v>
      </c>
      <c r="BE965" t="s">
        <v>3</v>
      </c>
      <c r="BF965" t="s">
        <v>3</v>
      </c>
      <c r="BG965" t="s">
        <v>3</v>
      </c>
      <c r="BH965">
        <v>3</v>
      </c>
      <c r="BI965">
        <v>4</v>
      </c>
      <c r="BJ965" t="s">
        <v>156</v>
      </c>
      <c r="BM965">
        <v>0</v>
      </c>
      <c r="BN965">
        <v>0</v>
      </c>
      <c r="BO965" t="s">
        <v>3</v>
      </c>
      <c r="BP965">
        <v>0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1</v>
      </c>
      <c r="BY965" t="s">
        <v>3</v>
      </c>
      <c r="BZ965">
        <v>70</v>
      </c>
      <c r="CA965">
        <v>10</v>
      </c>
      <c r="CE965">
        <v>0</v>
      </c>
      <c r="CF965">
        <v>0</v>
      </c>
      <c r="CG965">
        <v>0</v>
      </c>
      <c r="CM965">
        <v>0</v>
      </c>
      <c r="CN965" t="s">
        <v>3</v>
      </c>
      <c r="CO965">
        <v>0</v>
      </c>
      <c r="CP965">
        <f t="shared" si="540"/>
        <v>-34571.440000000002</v>
      </c>
      <c r="CQ965">
        <f t="shared" si="541"/>
        <v>748299.67</v>
      </c>
      <c r="CR965">
        <f t="shared" si="542"/>
        <v>0</v>
      </c>
      <c r="CS965">
        <f t="shared" si="543"/>
        <v>0</v>
      </c>
      <c r="CT965">
        <f t="shared" si="544"/>
        <v>0</v>
      </c>
      <c r="CU965">
        <f t="shared" si="545"/>
        <v>0</v>
      </c>
      <c r="CV965">
        <f t="shared" si="546"/>
        <v>0</v>
      </c>
      <c r="CW965">
        <f t="shared" si="547"/>
        <v>0</v>
      </c>
      <c r="CX965">
        <f t="shared" si="548"/>
        <v>0</v>
      </c>
      <c r="CY965">
        <f t="shared" si="549"/>
        <v>0</v>
      </c>
      <c r="CZ965">
        <f t="shared" si="550"/>
        <v>0</v>
      </c>
      <c r="DC965" t="s">
        <v>3</v>
      </c>
      <c r="DD965" t="s">
        <v>3</v>
      </c>
      <c r="DE965" t="s">
        <v>3</v>
      </c>
      <c r="DF965" t="s">
        <v>3</v>
      </c>
      <c r="DG965" t="s">
        <v>3</v>
      </c>
      <c r="DH965" t="s">
        <v>3</v>
      </c>
      <c r="DI965" t="s">
        <v>3</v>
      </c>
      <c r="DJ965" t="s">
        <v>3</v>
      </c>
      <c r="DK965" t="s">
        <v>3</v>
      </c>
      <c r="DL965" t="s">
        <v>3</v>
      </c>
      <c r="DM965" t="s">
        <v>3</v>
      </c>
      <c r="DN965">
        <v>0</v>
      </c>
      <c r="DO965">
        <v>0</v>
      </c>
      <c r="DP965">
        <v>1</v>
      </c>
      <c r="DQ965">
        <v>1</v>
      </c>
      <c r="DU965">
        <v>1009</v>
      </c>
      <c r="DV965" t="s">
        <v>120</v>
      </c>
      <c r="DW965" t="s">
        <v>120</v>
      </c>
      <c r="DX965">
        <v>1000</v>
      </c>
      <c r="EE965">
        <v>55317522</v>
      </c>
      <c r="EF965">
        <v>1</v>
      </c>
      <c r="EG965" t="s">
        <v>19</v>
      </c>
      <c r="EH965">
        <v>0</v>
      </c>
      <c r="EI965" t="s">
        <v>3</v>
      </c>
      <c r="EJ965">
        <v>4</v>
      </c>
      <c r="EK965">
        <v>0</v>
      </c>
      <c r="EL965" t="s">
        <v>20</v>
      </c>
      <c r="EM965" t="s">
        <v>21</v>
      </c>
      <c r="EO965" t="s">
        <v>3</v>
      </c>
      <c r="EQ965">
        <v>0</v>
      </c>
      <c r="ER965">
        <v>748299.67</v>
      </c>
      <c r="ES965">
        <v>748299.67</v>
      </c>
      <c r="ET965">
        <v>0</v>
      </c>
      <c r="EU965">
        <v>0</v>
      </c>
      <c r="EV965">
        <v>0</v>
      </c>
      <c r="EW965">
        <v>0</v>
      </c>
      <c r="EX965">
        <v>0</v>
      </c>
      <c r="FQ965">
        <v>0</v>
      </c>
      <c r="FR965">
        <f t="shared" si="551"/>
        <v>0</v>
      </c>
      <c r="FS965">
        <v>0</v>
      </c>
      <c r="FX965">
        <v>70</v>
      </c>
      <c r="FY965">
        <v>10</v>
      </c>
      <c r="GA965" t="s">
        <v>3</v>
      </c>
      <c r="GD965">
        <v>0</v>
      </c>
      <c r="GF965">
        <v>-629368275</v>
      </c>
      <c r="GG965">
        <v>2</v>
      </c>
      <c r="GH965">
        <v>1</v>
      </c>
      <c r="GI965">
        <v>-2</v>
      </c>
      <c r="GJ965">
        <v>0</v>
      </c>
      <c r="GK965">
        <f>ROUND(R965*(R12)/100,2)</f>
        <v>0</v>
      </c>
      <c r="GL965">
        <f t="shared" si="552"/>
        <v>0</v>
      </c>
      <c r="GM965">
        <f t="shared" si="553"/>
        <v>-34571.440000000002</v>
      </c>
      <c r="GN965">
        <f t="shared" si="554"/>
        <v>0</v>
      </c>
      <c r="GO965">
        <f t="shared" si="555"/>
        <v>0</v>
      </c>
      <c r="GP965">
        <f t="shared" si="556"/>
        <v>-34571.440000000002</v>
      </c>
      <c r="GR965">
        <v>0</v>
      </c>
      <c r="GS965">
        <v>3</v>
      </c>
      <c r="GT965">
        <v>0</v>
      </c>
      <c r="GU965" t="s">
        <v>3</v>
      </c>
      <c r="GV965">
        <f t="shared" si="557"/>
        <v>0</v>
      </c>
      <c r="GW965">
        <v>1</v>
      </c>
      <c r="GX965">
        <f t="shared" si="558"/>
        <v>0</v>
      </c>
      <c r="HA965">
        <v>0</v>
      </c>
      <c r="HB965">
        <v>0</v>
      </c>
      <c r="HC965">
        <f t="shared" si="559"/>
        <v>0</v>
      </c>
      <c r="IK965">
        <v>0</v>
      </c>
    </row>
    <row r="966" spans="1:245" x14ac:dyDescent="0.2">
      <c r="A966">
        <v>18</v>
      </c>
      <c r="B966">
        <v>1</v>
      </c>
      <c r="C966">
        <v>327</v>
      </c>
      <c r="E966" t="s">
        <v>365</v>
      </c>
      <c r="F966" t="s">
        <v>158</v>
      </c>
      <c r="G966" t="s">
        <v>311</v>
      </c>
      <c r="H966" t="s">
        <v>151</v>
      </c>
      <c r="I966">
        <f>I963*J966</f>
        <v>646.79999999999995</v>
      </c>
      <c r="J966">
        <v>146.99999999999997</v>
      </c>
      <c r="O966">
        <f t="shared" si="520"/>
        <v>61264.9</v>
      </c>
      <c r="P966">
        <f t="shared" si="521"/>
        <v>61264.9</v>
      </c>
      <c r="Q966">
        <f t="shared" si="522"/>
        <v>0</v>
      </c>
      <c r="R966">
        <f t="shared" si="523"/>
        <v>0</v>
      </c>
      <c r="S966">
        <f t="shared" si="524"/>
        <v>0</v>
      </c>
      <c r="T966">
        <f t="shared" si="525"/>
        <v>0</v>
      </c>
      <c r="U966">
        <f t="shared" si="526"/>
        <v>0</v>
      </c>
      <c r="V966">
        <f t="shared" si="527"/>
        <v>0</v>
      </c>
      <c r="W966">
        <f t="shared" si="528"/>
        <v>0</v>
      </c>
      <c r="X966">
        <f t="shared" si="529"/>
        <v>0</v>
      </c>
      <c r="Y966">
        <f t="shared" si="530"/>
        <v>0</v>
      </c>
      <c r="AA966">
        <v>55574044</v>
      </c>
      <c r="AB966">
        <f t="shared" si="531"/>
        <v>94.72</v>
      </c>
      <c r="AC966">
        <f t="shared" si="532"/>
        <v>94.72</v>
      </c>
      <c r="AD966">
        <f t="shared" si="533"/>
        <v>0</v>
      </c>
      <c r="AE966">
        <f t="shared" si="534"/>
        <v>0</v>
      </c>
      <c r="AF966">
        <f t="shared" si="535"/>
        <v>0</v>
      </c>
      <c r="AG966">
        <f t="shared" si="536"/>
        <v>0</v>
      </c>
      <c r="AH966">
        <f t="shared" si="537"/>
        <v>0</v>
      </c>
      <c r="AI966">
        <f t="shared" si="538"/>
        <v>0</v>
      </c>
      <c r="AJ966">
        <f t="shared" si="539"/>
        <v>0</v>
      </c>
      <c r="AK966">
        <v>94.72</v>
      </c>
      <c r="AL966">
        <v>94.72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70</v>
      </c>
      <c r="AU966">
        <v>10</v>
      </c>
      <c r="AV966">
        <v>1</v>
      </c>
      <c r="AW966">
        <v>1</v>
      </c>
      <c r="AZ966">
        <v>1</v>
      </c>
      <c r="BA966">
        <v>1</v>
      </c>
      <c r="BB966">
        <v>1</v>
      </c>
      <c r="BC966">
        <v>1</v>
      </c>
      <c r="BD966" t="s">
        <v>3</v>
      </c>
      <c r="BE966" t="s">
        <v>3</v>
      </c>
      <c r="BF966" t="s">
        <v>3</v>
      </c>
      <c r="BG966" t="s">
        <v>3</v>
      </c>
      <c r="BH966">
        <v>3</v>
      </c>
      <c r="BI966">
        <v>4</v>
      </c>
      <c r="BJ966" t="s">
        <v>160</v>
      </c>
      <c r="BM966">
        <v>0</v>
      </c>
      <c r="BN966">
        <v>0</v>
      </c>
      <c r="BO966" t="s">
        <v>3</v>
      </c>
      <c r="BP966">
        <v>0</v>
      </c>
      <c r="BQ966">
        <v>1</v>
      </c>
      <c r="BR966">
        <v>0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 t="s">
        <v>3</v>
      </c>
      <c r="BZ966">
        <v>70</v>
      </c>
      <c r="CA966">
        <v>10</v>
      </c>
      <c r="CE966">
        <v>0</v>
      </c>
      <c r="CF966">
        <v>0</v>
      </c>
      <c r="CG966">
        <v>0</v>
      </c>
      <c r="CM966">
        <v>0</v>
      </c>
      <c r="CN966" t="s">
        <v>3</v>
      </c>
      <c r="CO966">
        <v>0</v>
      </c>
      <c r="CP966">
        <f t="shared" si="540"/>
        <v>61264.9</v>
      </c>
      <c r="CQ966">
        <f t="shared" si="541"/>
        <v>94.72</v>
      </c>
      <c r="CR966">
        <f t="shared" si="542"/>
        <v>0</v>
      </c>
      <c r="CS966">
        <f t="shared" si="543"/>
        <v>0</v>
      </c>
      <c r="CT966">
        <f t="shared" si="544"/>
        <v>0</v>
      </c>
      <c r="CU966">
        <f t="shared" si="545"/>
        <v>0</v>
      </c>
      <c r="CV966">
        <f t="shared" si="546"/>
        <v>0</v>
      </c>
      <c r="CW966">
        <f t="shared" si="547"/>
        <v>0</v>
      </c>
      <c r="CX966">
        <f t="shared" si="548"/>
        <v>0</v>
      </c>
      <c r="CY966">
        <f t="shared" si="549"/>
        <v>0</v>
      </c>
      <c r="CZ966">
        <f t="shared" si="550"/>
        <v>0</v>
      </c>
      <c r="DC966" t="s">
        <v>3</v>
      </c>
      <c r="DD966" t="s">
        <v>3</v>
      </c>
      <c r="DE966" t="s">
        <v>3</v>
      </c>
      <c r="DF966" t="s">
        <v>3</v>
      </c>
      <c r="DG966" t="s">
        <v>3</v>
      </c>
      <c r="DH966" t="s">
        <v>3</v>
      </c>
      <c r="DI966" t="s">
        <v>3</v>
      </c>
      <c r="DJ966" t="s">
        <v>3</v>
      </c>
      <c r="DK966" t="s">
        <v>3</v>
      </c>
      <c r="DL966" t="s">
        <v>3</v>
      </c>
      <c r="DM966" t="s">
        <v>3</v>
      </c>
      <c r="DN966">
        <v>0</v>
      </c>
      <c r="DO966">
        <v>0</v>
      </c>
      <c r="DP966">
        <v>1</v>
      </c>
      <c r="DQ966">
        <v>1</v>
      </c>
      <c r="DU966">
        <v>1009</v>
      </c>
      <c r="DV966" t="s">
        <v>151</v>
      </c>
      <c r="DW966" t="s">
        <v>151</v>
      </c>
      <c r="DX966">
        <v>1</v>
      </c>
      <c r="EE966">
        <v>55317522</v>
      </c>
      <c r="EF966">
        <v>1</v>
      </c>
      <c r="EG966" t="s">
        <v>19</v>
      </c>
      <c r="EH966">
        <v>0</v>
      </c>
      <c r="EI966" t="s">
        <v>3</v>
      </c>
      <c r="EJ966">
        <v>4</v>
      </c>
      <c r="EK966">
        <v>0</v>
      </c>
      <c r="EL966" t="s">
        <v>20</v>
      </c>
      <c r="EM966" t="s">
        <v>21</v>
      </c>
      <c r="EO966" t="s">
        <v>3</v>
      </c>
      <c r="EQ966">
        <v>0</v>
      </c>
      <c r="ER966">
        <v>94.72</v>
      </c>
      <c r="ES966">
        <v>94.72</v>
      </c>
      <c r="ET966">
        <v>0</v>
      </c>
      <c r="EU966">
        <v>0</v>
      </c>
      <c r="EV966">
        <v>0</v>
      </c>
      <c r="EW966">
        <v>0</v>
      </c>
      <c r="EX966">
        <v>0</v>
      </c>
      <c r="FQ966">
        <v>0</v>
      </c>
      <c r="FR966">
        <f t="shared" si="551"/>
        <v>0</v>
      </c>
      <c r="FS966">
        <v>0</v>
      </c>
      <c r="FX966">
        <v>70</v>
      </c>
      <c r="FY966">
        <v>10</v>
      </c>
      <c r="GA966" t="s">
        <v>3</v>
      </c>
      <c r="GD966">
        <v>0</v>
      </c>
      <c r="GF966">
        <v>1362637907</v>
      </c>
      <c r="GG966">
        <v>2</v>
      </c>
      <c r="GH966">
        <v>1</v>
      </c>
      <c r="GI966">
        <v>-2</v>
      </c>
      <c r="GJ966">
        <v>0</v>
      </c>
      <c r="GK966">
        <f>ROUND(R966*(R12)/100,2)</f>
        <v>0</v>
      </c>
      <c r="GL966">
        <f t="shared" si="552"/>
        <v>0</v>
      </c>
      <c r="GM966">
        <f t="shared" si="553"/>
        <v>61264.9</v>
      </c>
      <c r="GN966">
        <f t="shared" si="554"/>
        <v>0</v>
      </c>
      <c r="GO966">
        <f t="shared" si="555"/>
        <v>0</v>
      </c>
      <c r="GP966">
        <f t="shared" si="556"/>
        <v>61264.9</v>
      </c>
      <c r="GR966">
        <v>0</v>
      </c>
      <c r="GS966">
        <v>3</v>
      </c>
      <c r="GT966">
        <v>0</v>
      </c>
      <c r="GU966" t="s">
        <v>3</v>
      </c>
      <c r="GV966">
        <f t="shared" si="557"/>
        <v>0</v>
      </c>
      <c r="GW966">
        <v>1</v>
      </c>
      <c r="GX966">
        <f t="shared" si="558"/>
        <v>0</v>
      </c>
      <c r="HA966">
        <v>0</v>
      </c>
      <c r="HB966">
        <v>0</v>
      </c>
      <c r="HC966">
        <f t="shared" si="559"/>
        <v>0</v>
      </c>
      <c r="IK966">
        <v>0</v>
      </c>
    </row>
    <row r="967" spans="1:245" x14ac:dyDescent="0.2">
      <c r="A967">
        <v>17</v>
      </c>
      <c r="B967">
        <v>1</v>
      </c>
      <c r="C967">
        <f>ROW(SmtRes!A334)</f>
        <v>334</v>
      </c>
      <c r="D967">
        <f>ROW(EtalonRes!A322)</f>
        <v>322</v>
      </c>
      <c r="E967" t="s">
        <v>253</v>
      </c>
      <c r="F967" t="s">
        <v>169</v>
      </c>
      <c r="G967" t="s">
        <v>170</v>
      </c>
      <c r="H967" t="s">
        <v>115</v>
      </c>
      <c r="I967">
        <f>ROUND(109/100,9)</f>
        <v>1.0900000000000001</v>
      </c>
      <c r="J967">
        <v>0</v>
      </c>
      <c r="O967">
        <f t="shared" si="520"/>
        <v>78138</v>
      </c>
      <c r="P967">
        <f t="shared" si="521"/>
        <v>60824.63</v>
      </c>
      <c r="Q967">
        <f t="shared" si="522"/>
        <v>0</v>
      </c>
      <c r="R967">
        <f t="shared" si="523"/>
        <v>0</v>
      </c>
      <c r="S967">
        <f t="shared" si="524"/>
        <v>17313.37</v>
      </c>
      <c r="T967">
        <f t="shared" si="525"/>
        <v>0</v>
      </c>
      <c r="U967">
        <f t="shared" si="526"/>
        <v>87.494299999999996</v>
      </c>
      <c r="V967">
        <f t="shared" si="527"/>
        <v>0</v>
      </c>
      <c r="W967">
        <f t="shared" si="528"/>
        <v>0</v>
      </c>
      <c r="X967">
        <f t="shared" si="529"/>
        <v>12119.36</v>
      </c>
      <c r="Y967">
        <f t="shared" si="530"/>
        <v>1731.34</v>
      </c>
      <c r="AA967">
        <v>55574044</v>
      </c>
      <c r="AB967">
        <f t="shared" si="531"/>
        <v>71686.240000000005</v>
      </c>
      <c r="AC967">
        <f t="shared" si="532"/>
        <v>55802.41</v>
      </c>
      <c r="AD967">
        <f t="shared" si="533"/>
        <v>0</v>
      </c>
      <c r="AE967">
        <f t="shared" si="534"/>
        <v>0</v>
      </c>
      <c r="AF967">
        <f t="shared" si="535"/>
        <v>15883.83</v>
      </c>
      <c r="AG967">
        <f t="shared" si="536"/>
        <v>0</v>
      </c>
      <c r="AH967">
        <f t="shared" si="537"/>
        <v>80.27</v>
      </c>
      <c r="AI967">
        <f t="shared" si="538"/>
        <v>0</v>
      </c>
      <c r="AJ967">
        <f t="shared" si="539"/>
        <v>0</v>
      </c>
      <c r="AK967">
        <v>71686.240000000005</v>
      </c>
      <c r="AL967">
        <v>55802.41</v>
      </c>
      <c r="AM967">
        <v>0</v>
      </c>
      <c r="AN967">
        <v>0</v>
      </c>
      <c r="AO967">
        <v>15883.83</v>
      </c>
      <c r="AP967">
        <v>0</v>
      </c>
      <c r="AQ967">
        <v>80.27</v>
      </c>
      <c r="AR967">
        <v>0</v>
      </c>
      <c r="AS967">
        <v>0</v>
      </c>
      <c r="AT967">
        <v>70</v>
      </c>
      <c r="AU967">
        <v>10</v>
      </c>
      <c r="AV967">
        <v>1</v>
      </c>
      <c r="AW967">
        <v>1</v>
      </c>
      <c r="AZ967">
        <v>1</v>
      </c>
      <c r="BA967">
        <v>1</v>
      </c>
      <c r="BB967">
        <v>1</v>
      </c>
      <c r="BC967">
        <v>1</v>
      </c>
      <c r="BD967" t="s">
        <v>3</v>
      </c>
      <c r="BE967" t="s">
        <v>3</v>
      </c>
      <c r="BF967" t="s">
        <v>3</v>
      </c>
      <c r="BG967" t="s">
        <v>3</v>
      </c>
      <c r="BH967">
        <v>0</v>
      </c>
      <c r="BI967">
        <v>4</v>
      </c>
      <c r="BJ967" t="s">
        <v>171</v>
      </c>
      <c r="BM967">
        <v>0</v>
      </c>
      <c r="BN967">
        <v>0</v>
      </c>
      <c r="BO967" t="s">
        <v>3</v>
      </c>
      <c r="BP967">
        <v>0</v>
      </c>
      <c r="BQ967">
        <v>1</v>
      </c>
      <c r="BR967">
        <v>0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1</v>
      </c>
      <c r="BY967" t="s">
        <v>3</v>
      </c>
      <c r="BZ967">
        <v>70</v>
      </c>
      <c r="CA967">
        <v>10</v>
      </c>
      <c r="CE967">
        <v>0</v>
      </c>
      <c r="CF967">
        <v>0</v>
      </c>
      <c r="CG967">
        <v>0</v>
      </c>
      <c r="CM967">
        <v>0</v>
      </c>
      <c r="CN967" t="s">
        <v>3</v>
      </c>
      <c r="CO967">
        <v>0</v>
      </c>
      <c r="CP967">
        <f t="shared" si="540"/>
        <v>78138</v>
      </c>
      <c r="CQ967">
        <f t="shared" si="541"/>
        <v>55802.41</v>
      </c>
      <c r="CR967">
        <f t="shared" si="542"/>
        <v>0</v>
      </c>
      <c r="CS967">
        <f t="shared" si="543"/>
        <v>0</v>
      </c>
      <c r="CT967">
        <f t="shared" si="544"/>
        <v>15883.83</v>
      </c>
      <c r="CU967">
        <f t="shared" si="545"/>
        <v>0</v>
      </c>
      <c r="CV967">
        <f t="shared" si="546"/>
        <v>80.27</v>
      </c>
      <c r="CW967">
        <f t="shared" si="547"/>
        <v>0</v>
      </c>
      <c r="CX967">
        <f t="shared" si="548"/>
        <v>0</v>
      </c>
      <c r="CY967">
        <f t="shared" si="549"/>
        <v>12119.358999999999</v>
      </c>
      <c r="CZ967">
        <f t="shared" si="550"/>
        <v>1731.3369999999998</v>
      </c>
      <c r="DC967" t="s">
        <v>3</v>
      </c>
      <c r="DD967" t="s">
        <v>3</v>
      </c>
      <c r="DE967" t="s">
        <v>3</v>
      </c>
      <c r="DF967" t="s">
        <v>3</v>
      </c>
      <c r="DG967" t="s">
        <v>3</v>
      </c>
      <c r="DH967" t="s">
        <v>3</v>
      </c>
      <c r="DI967" t="s">
        <v>3</v>
      </c>
      <c r="DJ967" t="s">
        <v>3</v>
      </c>
      <c r="DK967" t="s">
        <v>3</v>
      </c>
      <c r="DL967" t="s">
        <v>3</v>
      </c>
      <c r="DM967" t="s">
        <v>3</v>
      </c>
      <c r="DN967">
        <v>0</v>
      </c>
      <c r="DO967">
        <v>0</v>
      </c>
      <c r="DP967">
        <v>1</v>
      </c>
      <c r="DQ967">
        <v>1</v>
      </c>
      <c r="DU967">
        <v>1003</v>
      </c>
      <c r="DV967" t="s">
        <v>115</v>
      </c>
      <c r="DW967" t="s">
        <v>115</v>
      </c>
      <c r="DX967">
        <v>100</v>
      </c>
      <c r="EE967">
        <v>55317522</v>
      </c>
      <c r="EF967">
        <v>1</v>
      </c>
      <c r="EG967" t="s">
        <v>19</v>
      </c>
      <c r="EH967">
        <v>0</v>
      </c>
      <c r="EI967" t="s">
        <v>3</v>
      </c>
      <c r="EJ967">
        <v>4</v>
      </c>
      <c r="EK967">
        <v>0</v>
      </c>
      <c r="EL967" t="s">
        <v>20</v>
      </c>
      <c r="EM967" t="s">
        <v>21</v>
      </c>
      <c r="EO967" t="s">
        <v>3</v>
      </c>
      <c r="EQ967">
        <v>0</v>
      </c>
      <c r="ER967">
        <v>71686.240000000005</v>
      </c>
      <c r="ES967">
        <v>55802.41</v>
      </c>
      <c r="ET967">
        <v>0</v>
      </c>
      <c r="EU967">
        <v>0</v>
      </c>
      <c r="EV967">
        <v>15883.83</v>
      </c>
      <c r="EW967">
        <v>80.27</v>
      </c>
      <c r="EX967">
        <v>0</v>
      </c>
      <c r="EY967">
        <v>0</v>
      </c>
      <c r="FQ967">
        <v>0</v>
      </c>
      <c r="FR967">
        <f t="shared" si="551"/>
        <v>0</v>
      </c>
      <c r="FS967">
        <v>0</v>
      </c>
      <c r="FX967">
        <v>70</v>
      </c>
      <c r="FY967">
        <v>10</v>
      </c>
      <c r="GA967" t="s">
        <v>3</v>
      </c>
      <c r="GD967">
        <v>0</v>
      </c>
      <c r="GF967">
        <v>-1703792518</v>
      </c>
      <c r="GG967">
        <v>2</v>
      </c>
      <c r="GH967">
        <v>1</v>
      </c>
      <c r="GI967">
        <v>-2</v>
      </c>
      <c r="GJ967">
        <v>0</v>
      </c>
      <c r="GK967">
        <f>ROUND(R967*(R12)/100,2)</f>
        <v>0</v>
      </c>
      <c r="GL967">
        <f t="shared" si="552"/>
        <v>0</v>
      </c>
      <c r="GM967">
        <f t="shared" si="553"/>
        <v>91988.7</v>
      </c>
      <c r="GN967">
        <f t="shared" si="554"/>
        <v>0</v>
      </c>
      <c r="GO967">
        <f t="shared" si="555"/>
        <v>0</v>
      </c>
      <c r="GP967">
        <f t="shared" si="556"/>
        <v>91988.7</v>
      </c>
      <c r="GR967">
        <v>0</v>
      </c>
      <c r="GS967">
        <v>3</v>
      </c>
      <c r="GT967">
        <v>0</v>
      </c>
      <c r="GU967" t="s">
        <v>3</v>
      </c>
      <c r="GV967">
        <f t="shared" si="557"/>
        <v>0</v>
      </c>
      <c r="GW967">
        <v>1</v>
      </c>
      <c r="GX967">
        <f t="shared" si="558"/>
        <v>0</v>
      </c>
      <c r="HA967">
        <v>0</v>
      </c>
      <c r="HB967">
        <v>0</v>
      </c>
      <c r="HC967">
        <f t="shared" si="559"/>
        <v>0</v>
      </c>
      <c r="IK967">
        <v>0</v>
      </c>
    </row>
    <row r="968" spans="1:245" x14ac:dyDescent="0.2">
      <c r="A968">
        <v>18</v>
      </c>
      <c r="B968">
        <v>1</v>
      </c>
      <c r="C968">
        <v>333</v>
      </c>
      <c r="E968" t="s">
        <v>366</v>
      </c>
      <c r="F968" t="s">
        <v>173</v>
      </c>
      <c r="G968" t="s">
        <v>174</v>
      </c>
      <c r="H968" t="s">
        <v>175</v>
      </c>
      <c r="I968">
        <f>I967*J968</f>
        <v>-4.6870000000000003</v>
      </c>
      <c r="J968">
        <v>-4.3</v>
      </c>
      <c r="O968">
        <f t="shared" si="520"/>
        <v>-36713.32</v>
      </c>
      <c r="P968">
        <f t="shared" si="521"/>
        <v>-36713.32</v>
      </c>
      <c r="Q968">
        <f t="shared" si="522"/>
        <v>0</v>
      </c>
      <c r="R968">
        <f t="shared" si="523"/>
        <v>0</v>
      </c>
      <c r="S968">
        <f t="shared" si="524"/>
        <v>0</v>
      </c>
      <c r="T968">
        <f t="shared" si="525"/>
        <v>0</v>
      </c>
      <c r="U968">
        <f t="shared" si="526"/>
        <v>0</v>
      </c>
      <c r="V968">
        <f t="shared" si="527"/>
        <v>0</v>
      </c>
      <c r="W968">
        <f t="shared" si="528"/>
        <v>0</v>
      </c>
      <c r="X968">
        <f t="shared" si="529"/>
        <v>0</v>
      </c>
      <c r="Y968">
        <f t="shared" si="530"/>
        <v>0</v>
      </c>
      <c r="AA968">
        <v>55574044</v>
      </c>
      <c r="AB968">
        <f t="shared" si="531"/>
        <v>7833.01</v>
      </c>
      <c r="AC968">
        <f t="shared" si="532"/>
        <v>7833.01</v>
      </c>
      <c r="AD968">
        <f t="shared" si="533"/>
        <v>0</v>
      </c>
      <c r="AE968">
        <f t="shared" si="534"/>
        <v>0</v>
      </c>
      <c r="AF968">
        <f t="shared" si="535"/>
        <v>0</v>
      </c>
      <c r="AG968">
        <f t="shared" si="536"/>
        <v>0</v>
      </c>
      <c r="AH968">
        <f t="shared" si="537"/>
        <v>0</v>
      </c>
      <c r="AI968">
        <f t="shared" si="538"/>
        <v>0</v>
      </c>
      <c r="AJ968">
        <f t="shared" si="539"/>
        <v>0</v>
      </c>
      <c r="AK968">
        <v>7833.01</v>
      </c>
      <c r="AL968">
        <v>7833.01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70</v>
      </c>
      <c r="AU968">
        <v>10</v>
      </c>
      <c r="AV968">
        <v>1</v>
      </c>
      <c r="AW968">
        <v>1</v>
      </c>
      <c r="AZ968">
        <v>1</v>
      </c>
      <c r="BA968">
        <v>1</v>
      </c>
      <c r="BB968">
        <v>1</v>
      </c>
      <c r="BC968">
        <v>1</v>
      </c>
      <c r="BD968" t="s">
        <v>3</v>
      </c>
      <c r="BE968" t="s">
        <v>3</v>
      </c>
      <c r="BF968" t="s">
        <v>3</v>
      </c>
      <c r="BG968" t="s">
        <v>3</v>
      </c>
      <c r="BH968">
        <v>3</v>
      </c>
      <c r="BI968">
        <v>4</v>
      </c>
      <c r="BJ968" t="s">
        <v>176</v>
      </c>
      <c r="BM968">
        <v>0</v>
      </c>
      <c r="BN968">
        <v>0</v>
      </c>
      <c r="BO968" t="s">
        <v>3</v>
      </c>
      <c r="BP968">
        <v>0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1</v>
      </c>
      <c r="BY968" t="s">
        <v>3</v>
      </c>
      <c r="BZ968">
        <v>70</v>
      </c>
      <c r="CA968">
        <v>10</v>
      </c>
      <c r="CE968">
        <v>0</v>
      </c>
      <c r="CF968">
        <v>0</v>
      </c>
      <c r="CG968">
        <v>0</v>
      </c>
      <c r="CM968">
        <v>0</v>
      </c>
      <c r="CN968" t="s">
        <v>3</v>
      </c>
      <c r="CO968">
        <v>0</v>
      </c>
      <c r="CP968">
        <f t="shared" si="540"/>
        <v>-36713.32</v>
      </c>
      <c r="CQ968">
        <f t="shared" si="541"/>
        <v>7833.01</v>
      </c>
      <c r="CR968">
        <f t="shared" si="542"/>
        <v>0</v>
      </c>
      <c r="CS968">
        <f t="shared" si="543"/>
        <v>0</v>
      </c>
      <c r="CT968">
        <f t="shared" si="544"/>
        <v>0</v>
      </c>
      <c r="CU968">
        <f t="shared" si="545"/>
        <v>0</v>
      </c>
      <c r="CV968">
        <f t="shared" si="546"/>
        <v>0</v>
      </c>
      <c r="CW968">
        <f t="shared" si="547"/>
        <v>0</v>
      </c>
      <c r="CX968">
        <f t="shared" si="548"/>
        <v>0</v>
      </c>
      <c r="CY968">
        <f t="shared" si="549"/>
        <v>0</v>
      </c>
      <c r="CZ968">
        <f t="shared" si="550"/>
        <v>0</v>
      </c>
      <c r="DC968" t="s">
        <v>3</v>
      </c>
      <c r="DD968" t="s">
        <v>3</v>
      </c>
      <c r="DE968" t="s">
        <v>3</v>
      </c>
      <c r="DF968" t="s">
        <v>3</v>
      </c>
      <c r="DG968" t="s">
        <v>3</v>
      </c>
      <c r="DH968" t="s">
        <v>3</v>
      </c>
      <c r="DI968" t="s">
        <v>3</v>
      </c>
      <c r="DJ968" t="s">
        <v>3</v>
      </c>
      <c r="DK968" t="s">
        <v>3</v>
      </c>
      <c r="DL968" t="s">
        <v>3</v>
      </c>
      <c r="DM968" t="s">
        <v>3</v>
      </c>
      <c r="DN968">
        <v>0</v>
      </c>
      <c r="DO968">
        <v>0</v>
      </c>
      <c r="DP968">
        <v>1</v>
      </c>
      <c r="DQ968">
        <v>1</v>
      </c>
      <c r="DU968">
        <v>1007</v>
      </c>
      <c r="DV968" t="s">
        <v>175</v>
      </c>
      <c r="DW968" t="s">
        <v>175</v>
      </c>
      <c r="DX968">
        <v>1</v>
      </c>
      <c r="EE968">
        <v>55317522</v>
      </c>
      <c r="EF968">
        <v>1</v>
      </c>
      <c r="EG968" t="s">
        <v>19</v>
      </c>
      <c r="EH968">
        <v>0</v>
      </c>
      <c r="EI968" t="s">
        <v>3</v>
      </c>
      <c r="EJ968">
        <v>4</v>
      </c>
      <c r="EK968">
        <v>0</v>
      </c>
      <c r="EL968" t="s">
        <v>20</v>
      </c>
      <c r="EM968" t="s">
        <v>21</v>
      </c>
      <c r="EO968" t="s">
        <v>3</v>
      </c>
      <c r="EQ968">
        <v>0</v>
      </c>
      <c r="ER968">
        <v>7833.01</v>
      </c>
      <c r="ES968">
        <v>7833.01</v>
      </c>
      <c r="ET968">
        <v>0</v>
      </c>
      <c r="EU968">
        <v>0</v>
      </c>
      <c r="EV968">
        <v>0</v>
      </c>
      <c r="EW968">
        <v>0</v>
      </c>
      <c r="EX968">
        <v>0</v>
      </c>
      <c r="FQ968">
        <v>0</v>
      </c>
      <c r="FR968">
        <f t="shared" si="551"/>
        <v>0</v>
      </c>
      <c r="FS968">
        <v>0</v>
      </c>
      <c r="FX968">
        <v>70</v>
      </c>
      <c r="FY968">
        <v>10</v>
      </c>
      <c r="GA968" t="s">
        <v>3</v>
      </c>
      <c r="GD968">
        <v>0</v>
      </c>
      <c r="GF968">
        <v>1857369686</v>
      </c>
      <c r="GG968">
        <v>2</v>
      </c>
      <c r="GH968">
        <v>1</v>
      </c>
      <c r="GI968">
        <v>-2</v>
      </c>
      <c r="GJ968">
        <v>0</v>
      </c>
      <c r="GK968">
        <f>ROUND(R968*(R12)/100,2)</f>
        <v>0</v>
      </c>
      <c r="GL968">
        <f t="shared" si="552"/>
        <v>0</v>
      </c>
      <c r="GM968">
        <f t="shared" si="553"/>
        <v>-36713.32</v>
      </c>
      <c r="GN968">
        <f t="shared" si="554"/>
        <v>0</v>
      </c>
      <c r="GO968">
        <f t="shared" si="555"/>
        <v>0</v>
      </c>
      <c r="GP968">
        <f t="shared" si="556"/>
        <v>-36713.32</v>
      </c>
      <c r="GR968">
        <v>0</v>
      </c>
      <c r="GS968">
        <v>3</v>
      </c>
      <c r="GT968">
        <v>0</v>
      </c>
      <c r="GU968" t="s">
        <v>3</v>
      </c>
      <c r="GV968">
        <f t="shared" si="557"/>
        <v>0</v>
      </c>
      <c r="GW968">
        <v>1</v>
      </c>
      <c r="GX968">
        <f t="shared" si="558"/>
        <v>0</v>
      </c>
      <c r="HA968">
        <v>0</v>
      </c>
      <c r="HB968">
        <v>0</v>
      </c>
      <c r="HC968">
        <f t="shared" si="559"/>
        <v>0</v>
      </c>
      <c r="IK968">
        <v>0</v>
      </c>
    </row>
    <row r="969" spans="1:245" x14ac:dyDescent="0.2">
      <c r="A969">
        <v>18</v>
      </c>
      <c r="B969">
        <v>1</v>
      </c>
      <c r="C969">
        <v>334</v>
      </c>
      <c r="E969" t="s">
        <v>367</v>
      </c>
      <c r="F969" t="s">
        <v>178</v>
      </c>
      <c r="G969" t="s">
        <v>179</v>
      </c>
      <c r="H969" t="s">
        <v>180</v>
      </c>
      <c r="I969">
        <f>I967*J969</f>
        <v>0</v>
      </c>
      <c r="J969">
        <v>0</v>
      </c>
      <c r="O969">
        <f t="shared" si="520"/>
        <v>0</v>
      </c>
      <c r="P969">
        <f t="shared" si="521"/>
        <v>0</v>
      </c>
      <c r="Q969">
        <f t="shared" si="522"/>
        <v>0</v>
      </c>
      <c r="R969">
        <f t="shared" si="523"/>
        <v>0</v>
      </c>
      <c r="S969">
        <f t="shared" si="524"/>
        <v>0</v>
      </c>
      <c r="T969">
        <f t="shared" si="525"/>
        <v>0</v>
      </c>
      <c r="U969">
        <f t="shared" si="526"/>
        <v>0</v>
      </c>
      <c r="V969">
        <f t="shared" si="527"/>
        <v>0</v>
      </c>
      <c r="W969">
        <f t="shared" si="528"/>
        <v>0</v>
      </c>
      <c r="X969">
        <f t="shared" si="529"/>
        <v>0</v>
      </c>
      <c r="Y969">
        <f t="shared" si="530"/>
        <v>0</v>
      </c>
      <c r="AA969">
        <v>55574044</v>
      </c>
      <c r="AB969">
        <f t="shared" si="531"/>
        <v>372.6</v>
      </c>
      <c r="AC969">
        <f t="shared" si="532"/>
        <v>372.6</v>
      </c>
      <c r="AD969">
        <f t="shared" si="533"/>
        <v>0</v>
      </c>
      <c r="AE969">
        <f t="shared" si="534"/>
        <v>0</v>
      </c>
      <c r="AF969">
        <f t="shared" si="535"/>
        <v>0</v>
      </c>
      <c r="AG969">
        <f t="shared" si="536"/>
        <v>0</v>
      </c>
      <c r="AH969">
        <f t="shared" si="537"/>
        <v>0</v>
      </c>
      <c r="AI969">
        <f t="shared" si="538"/>
        <v>0</v>
      </c>
      <c r="AJ969">
        <f t="shared" si="539"/>
        <v>0</v>
      </c>
      <c r="AK969">
        <v>372.6</v>
      </c>
      <c r="AL969">
        <v>372.6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70</v>
      </c>
      <c r="AU969">
        <v>10</v>
      </c>
      <c r="AV969">
        <v>1</v>
      </c>
      <c r="AW969">
        <v>1</v>
      </c>
      <c r="AZ969">
        <v>1</v>
      </c>
      <c r="BA969">
        <v>1</v>
      </c>
      <c r="BB969">
        <v>1</v>
      </c>
      <c r="BC969">
        <v>1</v>
      </c>
      <c r="BD969" t="s">
        <v>3</v>
      </c>
      <c r="BE969" t="s">
        <v>3</v>
      </c>
      <c r="BF969" t="s">
        <v>3</v>
      </c>
      <c r="BG969" t="s">
        <v>3</v>
      </c>
      <c r="BH969">
        <v>3</v>
      </c>
      <c r="BI969">
        <v>4</v>
      </c>
      <c r="BJ969" t="s">
        <v>3</v>
      </c>
      <c r="BM969">
        <v>0</v>
      </c>
      <c r="BN969">
        <v>0</v>
      </c>
      <c r="BO969" t="s">
        <v>3</v>
      </c>
      <c r="BP969">
        <v>0</v>
      </c>
      <c r="BQ969">
        <v>1</v>
      </c>
      <c r="BR969">
        <v>0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1</v>
      </c>
      <c r="BY969" t="s">
        <v>3</v>
      </c>
      <c r="BZ969">
        <v>70</v>
      </c>
      <c r="CA969">
        <v>10</v>
      </c>
      <c r="CE969">
        <v>0</v>
      </c>
      <c r="CF969">
        <v>0</v>
      </c>
      <c r="CG969">
        <v>0</v>
      </c>
      <c r="CM969">
        <v>0</v>
      </c>
      <c r="CN969" t="s">
        <v>3</v>
      </c>
      <c r="CO969">
        <v>0</v>
      </c>
      <c r="CP969">
        <f t="shared" si="540"/>
        <v>0</v>
      </c>
      <c r="CQ969">
        <f t="shared" si="541"/>
        <v>372.6</v>
      </c>
      <c r="CR969">
        <f t="shared" si="542"/>
        <v>0</v>
      </c>
      <c r="CS969">
        <f t="shared" si="543"/>
        <v>0</v>
      </c>
      <c r="CT969">
        <f t="shared" si="544"/>
        <v>0</v>
      </c>
      <c r="CU969">
        <f t="shared" si="545"/>
        <v>0</v>
      </c>
      <c r="CV969">
        <f t="shared" si="546"/>
        <v>0</v>
      </c>
      <c r="CW969">
        <f t="shared" si="547"/>
        <v>0</v>
      </c>
      <c r="CX969">
        <f t="shared" si="548"/>
        <v>0</v>
      </c>
      <c r="CY969">
        <f t="shared" si="549"/>
        <v>0</v>
      </c>
      <c r="CZ969">
        <f t="shared" si="550"/>
        <v>0</v>
      </c>
      <c r="DC969" t="s">
        <v>3</v>
      </c>
      <c r="DD969" t="s">
        <v>3</v>
      </c>
      <c r="DE969" t="s">
        <v>3</v>
      </c>
      <c r="DF969" t="s">
        <v>3</v>
      </c>
      <c r="DG969" t="s">
        <v>3</v>
      </c>
      <c r="DH969" t="s">
        <v>3</v>
      </c>
      <c r="DI969" t="s">
        <v>3</v>
      </c>
      <c r="DJ969" t="s">
        <v>3</v>
      </c>
      <c r="DK969" t="s">
        <v>3</v>
      </c>
      <c r="DL969" t="s">
        <v>3</v>
      </c>
      <c r="DM969" t="s">
        <v>3</v>
      </c>
      <c r="DN969">
        <v>0</v>
      </c>
      <c r="DO969">
        <v>0</v>
      </c>
      <c r="DP969">
        <v>1</v>
      </c>
      <c r="DQ969">
        <v>1</v>
      </c>
      <c r="DU969">
        <v>1010</v>
      </c>
      <c r="DV969" t="s">
        <v>180</v>
      </c>
      <c r="DW969" t="s">
        <v>180</v>
      </c>
      <c r="DX969">
        <v>1</v>
      </c>
      <c r="EE969">
        <v>55317522</v>
      </c>
      <c r="EF969">
        <v>1</v>
      </c>
      <c r="EG969" t="s">
        <v>19</v>
      </c>
      <c r="EH969">
        <v>0</v>
      </c>
      <c r="EI969" t="s">
        <v>3</v>
      </c>
      <c r="EJ969">
        <v>4</v>
      </c>
      <c r="EK969">
        <v>0</v>
      </c>
      <c r="EL969" t="s">
        <v>20</v>
      </c>
      <c r="EM969" t="s">
        <v>21</v>
      </c>
      <c r="EO969" t="s">
        <v>3</v>
      </c>
      <c r="EQ969">
        <v>0</v>
      </c>
      <c r="ER969">
        <v>372.6</v>
      </c>
      <c r="ES969">
        <v>372.6</v>
      </c>
      <c r="ET969">
        <v>0</v>
      </c>
      <c r="EU969">
        <v>0</v>
      </c>
      <c r="EV969">
        <v>0</v>
      </c>
      <c r="EW969">
        <v>0</v>
      </c>
      <c r="EX969">
        <v>0</v>
      </c>
      <c r="EZ969">
        <v>5</v>
      </c>
      <c r="FC969">
        <v>1</v>
      </c>
      <c r="FD969">
        <v>18</v>
      </c>
      <c r="FF969">
        <v>447.12</v>
      </c>
      <c r="FQ969">
        <v>0</v>
      </c>
      <c r="FR969">
        <f t="shared" si="551"/>
        <v>0</v>
      </c>
      <c r="FS969">
        <v>0</v>
      </c>
      <c r="FX969">
        <v>70</v>
      </c>
      <c r="FY969">
        <v>10</v>
      </c>
      <c r="GA969" t="s">
        <v>181</v>
      </c>
      <c r="GD969">
        <v>0</v>
      </c>
      <c r="GF969">
        <v>998763258</v>
      </c>
      <c r="GG969">
        <v>2</v>
      </c>
      <c r="GH969">
        <v>3</v>
      </c>
      <c r="GI969">
        <v>-2</v>
      </c>
      <c r="GJ969">
        <v>0</v>
      </c>
      <c r="GK969">
        <f>ROUND(R969*(R12)/100,2)</f>
        <v>0</v>
      </c>
      <c r="GL969">
        <f t="shared" si="552"/>
        <v>0</v>
      </c>
      <c r="GM969">
        <f t="shared" si="553"/>
        <v>0</v>
      </c>
      <c r="GN969">
        <f t="shared" si="554"/>
        <v>0</v>
      </c>
      <c r="GO969">
        <f t="shared" si="555"/>
        <v>0</v>
      </c>
      <c r="GP969">
        <f t="shared" si="556"/>
        <v>0</v>
      </c>
      <c r="GR969">
        <v>1</v>
      </c>
      <c r="GS969">
        <v>1</v>
      </c>
      <c r="GT969">
        <v>0</v>
      </c>
      <c r="GU969" t="s">
        <v>3</v>
      </c>
      <c r="GV969">
        <f t="shared" si="557"/>
        <v>0</v>
      </c>
      <c r="GW969">
        <v>1</v>
      </c>
      <c r="GX969">
        <f t="shared" si="558"/>
        <v>0</v>
      </c>
      <c r="HA969">
        <v>0</v>
      </c>
      <c r="HB969">
        <v>0</v>
      </c>
      <c r="HC969">
        <f t="shared" si="559"/>
        <v>0</v>
      </c>
      <c r="IK969">
        <v>0</v>
      </c>
    </row>
    <row r="971" spans="1:245" x14ac:dyDescent="0.2">
      <c r="A971" s="2">
        <v>51</v>
      </c>
      <c r="B971" s="2">
        <f>B947</f>
        <v>1</v>
      </c>
      <c r="C971" s="2">
        <f>A947</f>
        <v>5</v>
      </c>
      <c r="D971" s="2">
        <f>ROW(A947)</f>
        <v>947</v>
      </c>
      <c r="E971" s="2"/>
      <c r="F971" s="2" t="str">
        <f>IF(F947&lt;&gt;"",F947,"")</f>
        <v>Новый подраздел</v>
      </c>
      <c r="G971" s="2" t="str">
        <f>IF(G947&lt;&gt;"",G947,"")</f>
        <v>Устройство резинового покрытия   на детской площадке -440м2</v>
      </c>
      <c r="H971" s="2">
        <v>0</v>
      </c>
      <c r="I971" s="2"/>
      <c r="J971" s="2"/>
      <c r="K971" s="2"/>
      <c r="L971" s="2"/>
      <c r="M971" s="2"/>
      <c r="N971" s="2"/>
      <c r="O971" s="2">
        <f t="shared" ref="O971:T971" si="560">ROUND(AB971,2)</f>
        <v>1094610.8999999999</v>
      </c>
      <c r="P971" s="2">
        <f t="shared" si="560"/>
        <v>960875.1</v>
      </c>
      <c r="Q971" s="2">
        <f t="shared" si="560"/>
        <v>71870.720000000001</v>
      </c>
      <c r="R971" s="2">
        <f t="shared" si="560"/>
        <v>35024.07</v>
      </c>
      <c r="S971" s="2">
        <f t="shared" si="560"/>
        <v>61865.08</v>
      </c>
      <c r="T971" s="2">
        <f t="shared" si="560"/>
        <v>0</v>
      </c>
      <c r="U971" s="2">
        <f>AH971</f>
        <v>294.81921999999997</v>
      </c>
      <c r="V971" s="2">
        <f>AI971</f>
        <v>0</v>
      </c>
      <c r="W971" s="2">
        <f>ROUND(AJ971,2)</f>
        <v>0</v>
      </c>
      <c r="X971" s="2">
        <f>ROUND(AK971,2)</f>
        <v>43305.56</v>
      </c>
      <c r="Y971" s="2">
        <f>ROUND(AL971,2)</f>
        <v>6186.51</v>
      </c>
      <c r="Z971" s="2"/>
      <c r="AA971" s="2"/>
      <c r="AB971" s="2">
        <f>ROUND(SUMIF(AA951:AA969,"=55574044",O951:O969),2)</f>
        <v>1094610.8999999999</v>
      </c>
      <c r="AC971" s="2">
        <f>ROUND(SUMIF(AA951:AA969,"=55574044",P951:P969),2)</f>
        <v>960875.1</v>
      </c>
      <c r="AD971" s="2">
        <f>ROUND(SUMIF(AA951:AA969,"=55574044",Q951:Q969),2)</f>
        <v>71870.720000000001</v>
      </c>
      <c r="AE971" s="2">
        <f>ROUND(SUMIF(AA951:AA969,"=55574044",R951:R969),2)</f>
        <v>35024.07</v>
      </c>
      <c r="AF971" s="2">
        <f>ROUND(SUMIF(AA951:AA969,"=55574044",S951:S969),2)</f>
        <v>61865.08</v>
      </c>
      <c r="AG971" s="2">
        <f>ROUND(SUMIF(AA951:AA969,"=55574044",T951:T969),2)</f>
        <v>0</v>
      </c>
      <c r="AH971" s="2">
        <f>SUMIF(AA951:AA969,"=55574044",U951:U969)</f>
        <v>294.81921999999997</v>
      </c>
      <c r="AI971" s="2">
        <f>SUMIF(AA951:AA969,"=55574044",V951:V969)</f>
        <v>0</v>
      </c>
      <c r="AJ971" s="2">
        <f>ROUND(SUMIF(AA951:AA969,"=55574044",W951:W969),2)</f>
        <v>0</v>
      </c>
      <c r="AK971" s="2">
        <f>ROUND(SUMIF(AA951:AA969,"=55574044",X951:X969),2)</f>
        <v>43305.56</v>
      </c>
      <c r="AL971" s="2">
        <f>ROUND(SUMIF(AA951:AA969,"=55574044",Y951:Y969),2)</f>
        <v>6186.51</v>
      </c>
      <c r="AM971" s="2"/>
      <c r="AN971" s="2"/>
      <c r="AO971" s="2">
        <f t="shared" ref="AO971:BC971" si="561">ROUND(BX971,2)</f>
        <v>0</v>
      </c>
      <c r="AP971" s="2">
        <f t="shared" si="561"/>
        <v>0</v>
      </c>
      <c r="AQ971" s="2">
        <f t="shared" si="561"/>
        <v>0</v>
      </c>
      <c r="AR971" s="2">
        <f t="shared" si="561"/>
        <v>1181928.98</v>
      </c>
      <c r="AS971" s="2">
        <f t="shared" si="561"/>
        <v>0</v>
      </c>
      <c r="AT971" s="2">
        <f t="shared" si="561"/>
        <v>0</v>
      </c>
      <c r="AU971" s="2">
        <f t="shared" si="561"/>
        <v>1181928.98</v>
      </c>
      <c r="AV971" s="2">
        <f t="shared" si="561"/>
        <v>960875.1</v>
      </c>
      <c r="AW971" s="2">
        <f t="shared" si="561"/>
        <v>960875.1</v>
      </c>
      <c r="AX971" s="2">
        <f t="shared" si="561"/>
        <v>0</v>
      </c>
      <c r="AY971" s="2">
        <f t="shared" si="561"/>
        <v>960875.1</v>
      </c>
      <c r="AZ971" s="2">
        <f t="shared" si="561"/>
        <v>0</v>
      </c>
      <c r="BA971" s="2">
        <f t="shared" si="561"/>
        <v>0</v>
      </c>
      <c r="BB971" s="2">
        <f t="shared" si="561"/>
        <v>0</v>
      </c>
      <c r="BC971" s="2">
        <f t="shared" si="561"/>
        <v>0</v>
      </c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>
        <f>ROUND(SUMIF(AA951:AA969,"=55574044",FQ951:FQ969),2)</f>
        <v>0</v>
      </c>
      <c r="BY971" s="2">
        <f>ROUND(SUMIF(AA951:AA969,"=55574044",FR951:FR969),2)</f>
        <v>0</v>
      </c>
      <c r="BZ971" s="2">
        <f>ROUND(SUMIF(AA951:AA969,"=55574044",GL951:GL969),2)</f>
        <v>0</v>
      </c>
      <c r="CA971" s="2">
        <f>ROUND(SUMIF(AA951:AA969,"=55574044",GM951:GM969),2)</f>
        <v>1181928.98</v>
      </c>
      <c r="CB971" s="2">
        <f>ROUND(SUMIF(AA951:AA969,"=55574044",GN951:GN969),2)</f>
        <v>0</v>
      </c>
      <c r="CC971" s="2">
        <f>ROUND(SUMIF(AA951:AA969,"=55574044",GO951:GO969),2)</f>
        <v>0</v>
      </c>
      <c r="CD971" s="2">
        <f>ROUND(SUMIF(AA951:AA969,"=55574044",GP951:GP969),2)</f>
        <v>1181928.98</v>
      </c>
      <c r="CE971" s="2">
        <f>AC971-BX971</f>
        <v>960875.1</v>
      </c>
      <c r="CF971" s="2">
        <f>AC971-BY971</f>
        <v>960875.1</v>
      </c>
      <c r="CG971" s="2">
        <f>BX971-BZ971</f>
        <v>0</v>
      </c>
      <c r="CH971" s="2">
        <f>AC971-BX971-BY971+BZ971</f>
        <v>960875.1</v>
      </c>
      <c r="CI971" s="2">
        <f>BY971-BZ971</f>
        <v>0</v>
      </c>
      <c r="CJ971" s="2">
        <f>ROUND(SUMIF(AA951:AA969,"=55574044",GX951:GX969),2)</f>
        <v>0</v>
      </c>
      <c r="CK971" s="2">
        <f>ROUND(SUMIF(AA951:AA969,"=55574044",GY951:GY969),2)</f>
        <v>0</v>
      </c>
      <c r="CL971" s="2">
        <f>ROUND(SUMIF(AA951:AA969,"=55574044",GZ951:GZ969),2)</f>
        <v>0</v>
      </c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>
        <v>0</v>
      </c>
    </row>
    <row r="973" spans="1:245" x14ac:dyDescent="0.2">
      <c r="A973" s="4">
        <v>50</v>
      </c>
      <c r="B973" s="4">
        <v>0</v>
      </c>
      <c r="C973" s="4">
        <v>0</v>
      </c>
      <c r="D973" s="4">
        <v>1</v>
      </c>
      <c r="E973" s="4">
        <v>201</v>
      </c>
      <c r="F973" s="4">
        <f>ROUND(Source!O971,O973)</f>
        <v>1094610.8999999999</v>
      </c>
      <c r="G973" s="4" t="s">
        <v>34</v>
      </c>
      <c r="H973" s="4" t="s">
        <v>35</v>
      </c>
      <c r="I973" s="4"/>
      <c r="J973" s="4"/>
      <c r="K973" s="4">
        <v>201</v>
      </c>
      <c r="L973" s="4">
        <v>1</v>
      </c>
      <c r="M973" s="4">
        <v>3</v>
      </c>
      <c r="N973" s="4" t="s">
        <v>3</v>
      </c>
      <c r="O973" s="4">
        <v>2</v>
      </c>
      <c r="P973" s="4"/>
      <c r="Q973" s="4"/>
      <c r="R973" s="4"/>
      <c r="S973" s="4"/>
      <c r="T973" s="4"/>
      <c r="U973" s="4"/>
      <c r="V973" s="4"/>
      <c r="W973" s="4"/>
    </row>
    <row r="974" spans="1:245" x14ac:dyDescent="0.2">
      <c r="A974" s="4">
        <v>50</v>
      </c>
      <c r="B974" s="4">
        <v>0</v>
      </c>
      <c r="C974" s="4">
        <v>0</v>
      </c>
      <c r="D974" s="4">
        <v>1</v>
      </c>
      <c r="E974" s="4">
        <v>202</v>
      </c>
      <c r="F974" s="4">
        <f>ROUND(Source!P971,O974)</f>
        <v>960875.1</v>
      </c>
      <c r="G974" s="4" t="s">
        <v>36</v>
      </c>
      <c r="H974" s="4" t="s">
        <v>37</v>
      </c>
      <c r="I974" s="4"/>
      <c r="J974" s="4"/>
      <c r="K974" s="4">
        <v>202</v>
      </c>
      <c r="L974" s="4">
        <v>2</v>
      </c>
      <c r="M974" s="4">
        <v>3</v>
      </c>
      <c r="N974" s="4" t="s">
        <v>3</v>
      </c>
      <c r="O974" s="4">
        <v>2</v>
      </c>
      <c r="P974" s="4"/>
      <c r="Q974" s="4"/>
      <c r="R974" s="4"/>
      <c r="S974" s="4"/>
      <c r="T974" s="4"/>
      <c r="U974" s="4"/>
      <c r="V974" s="4"/>
      <c r="W974" s="4"/>
    </row>
    <row r="975" spans="1:245" x14ac:dyDescent="0.2">
      <c r="A975" s="4">
        <v>50</v>
      </c>
      <c r="B975" s="4">
        <v>0</v>
      </c>
      <c r="C975" s="4">
        <v>0</v>
      </c>
      <c r="D975" s="4">
        <v>1</v>
      </c>
      <c r="E975" s="4">
        <v>222</v>
      </c>
      <c r="F975" s="4">
        <f>ROUND(Source!AO971,O975)</f>
        <v>0</v>
      </c>
      <c r="G975" s="4" t="s">
        <v>38</v>
      </c>
      <c r="H975" s="4" t="s">
        <v>39</v>
      </c>
      <c r="I975" s="4"/>
      <c r="J975" s="4"/>
      <c r="K975" s="4">
        <v>222</v>
      </c>
      <c r="L975" s="4">
        <v>3</v>
      </c>
      <c r="M975" s="4">
        <v>3</v>
      </c>
      <c r="N975" s="4" t="s">
        <v>3</v>
      </c>
      <c r="O975" s="4">
        <v>2</v>
      </c>
      <c r="P975" s="4"/>
      <c r="Q975" s="4"/>
      <c r="R975" s="4"/>
      <c r="S975" s="4"/>
      <c r="T975" s="4"/>
      <c r="U975" s="4"/>
      <c r="V975" s="4"/>
      <c r="W975" s="4"/>
    </row>
    <row r="976" spans="1:245" x14ac:dyDescent="0.2">
      <c r="A976" s="4">
        <v>50</v>
      </c>
      <c r="B976" s="4">
        <v>0</v>
      </c>
      <c r="C976" s="4">
        <v>0</v>
      </c>
      <c r="D976" s="4">
        <v>1</v>
      </c>
      <c r="E976" s="4">
        <v>225</v>
      </c>
      <c r="F976" s="4">
        <f>ROUND(Source!AV971,O976)</f>
        <v>960875.1</v>
      </c>
      <c r="G976" s="4" t="s">
        <v>40</v>
      </c>
      <c r="H976" s="4" t="s">
        <v>41</v>
      </c>
      <c r="I976" s="4"/>
      <c r="J976" s="4"/>
      <c r="K976" s="4">
        <v>225</v>
      </c>
      <c r="L976" s="4">
        <v>4</v>
      </c>
      <c r="M976" s="4">
        <v>3</v>
      </c>
      <c r="N976" s="4" t="s">
        <v>3</v>
      </c>
      <c r="O976" s="4">
        <v>2</v>
      </c>
      <c r="P976" s="4"/>
      <c r="Q976" s="4"/>
      <c r="R976" s="4"/>
      <c r="S976" s="4"/>
      <c r="T976" s="4"/>
      <c r="U976" s="4"/>
      <c r="V976" s="4"/>
      <c r="W976" s="4"/>
    </row>
    <row r="977" spans="1:23" x14ac:dyDescent="0.2">
      <c r="A977" s="4">
        <v>50</v>
      </c>
      <c r="B977" s="4">
        <v>0</v>
      </c>
      <c r="C977" s="4">
        <v>0</v>
      </c>
      <c r="D977" s="4">
        <v>1</v>
      </c>
      <c r="E977" s="4">
        <v>226</v>
      </c>
      <c r="F977" s="4">
        <f>ROUND(Source!AW971,O977)</f>
        <v>960875.1</v>
      </c>
      <c r="G977" s="4" t="s">
        <v>42</v>
      </c>
      <c r="H977" s="4" t="s">
        <v>43</v>
      </c>
      <c r="I977" s="4"/>
      <c r="J977" s="4"/>
      <c r="K977" s="4">
        <v>226</v>
      </c>
      <c r="L977" s="4">
        <v>5</v>
      </c>
      <c r="M977" s="4">
        <v>3</v>
      </c>
      <c r="N977" s="4" t="s">
        <v>3</v>
      </c>
      <c r="O977" s="4">
        <v>2</v>
      </c>
      <c r="P977" s="4"/>
      <c r="Q977" s="4"/>
      <c r="R977" s="4"/>
      <c r="S977" s="4"/>
      <c r="T977" s="4"/>
      <c r="U977" s="4"/>
      <c r="V977" s="4"/>
      <c r="W977" s="4"/>
    </row>
    <row r="978" spans="1:23" x14ac:dyDescent="0.2">
      <c r="A978" s="4">
        <v>50</v>
      </c>
      <c r="B978" s="4">
        <v>0</v>
      </c>
      <c r="C978" s="4">
        <v>0</v>
      </c>
      <c r="D978" s="4">
        <v>1</v>
      </c>
      <c r="E978" s="4">
        <v>227</v>
      </c>
      <c r="F978" s="4">
        <f>ROUND(Source!AX971,O978)</f>
        <v>0</v>
      </c>
      <c r="G978" s="4" t="s">
        <v>44</v>
      </c>
      <c r="H978" s="4" t="s">
        <v>45</v>
      </c>
      <c r="I978" s="4"/>
      <c r="J978" s="4"/>
      <c r="K978" s="4">
        <v>227</v>
      </c>
      <c r="L978" s="4">
        <v>6</v>
      </c>
      <c r="M978" s="4">
        <v>3</v>
      </c>
      <c r="N978" s="4" t="s">
        <v>3</v>
      </c>
      <c r="O978" s="4">
        <v>2</v>
      </c>
      <c r="P978" s="4"/>
      <c r="Q978" s="4"/>
      <c r="R978" s="4"/>
      <c r="S978" s="4"/>
      <c r="T978" s="4"/>
      <c r="U978" s="4"/>
      <c r="V978" s="4"/>
      <c r="W978" s="4"/>
    </row>
    <row r="979" spans="1:23" x14ac:dyDescent="0.2">
      <c r="A979" s="4">
        <v>50</v>
      </c>
      <c r="B979" s="4">
        <v>0</v>
      </c>
      <c r="C979" s="4">
        <v>0</v>
      </c>
      <c r="D979" s="4">
        <v>1</v>
      </c>
      <c r="E979" s="4">
        <v>228</v>
      </c>
      <c r="F979" s="4">
        <f>ROUND(Source!AY971,O979)</f>
        <v>960875.1</v>
      </c>
      <c r="G979" s="4" t="s">
        <v>46</v>
      </c>
      <c r="H979" s="4" t="s">
        <v>47</v>
      </c>
      <c r="I979" s="4"/>
      <c r="J979" s="4"/>
      <c r="K979" s="4">
        <v>228</v>
      </c>
      <c r="L979" s="4">
        <v>7</v>
      </c>
      <c r="M979" s="4">
        <v>3</v>
      </c>
      <c r="N979" s="4" t="s">
        <v>3</v>
      </c>
      <c r="O979" s="4">
        <v>2</v>
      </c>
      <c r="P979" s="4"/>
      <c r="Q979" s="4"/>
      <c r="R979" s="4"/>
      <c r="S979" s="4"/>
      <c r="T979" s="4"/>
      <c r="U979" s="4"/>
      <c r="V979" s="4"/>
      <c r="W979" s="4"/>
    </row>
    <row r="980" spans="1:23" x14ac:dyDescent="0.2">
      <c r="A980" s="4">
        <v>50</v>
      </c>
      <c r="B980" s="4">
        <v>0</v>
      </c>
      <c r="C980" s="4">
        <v>0</v>
      </c>
      <c r="D980" s="4">
        <v>1</v>
      </c>
      <c r="E980" s="4">
        <v>216</v>
      </c>
      <c r="F980" s="4">
        <f>ROUND(Source!AP971,O980)</f>
        <v>0</v>
      </c>
      <c r="G980" s="4" t="s">
        <v>48</v>
      </c>
      <c r="H980" s="4" t="s">
        <v>49</v>
      </c>
      <c r="I980" s="4"/>
      <c r="J980" s="4"/>
      <c r="K980" s="4">
        <v>216</v>
      </c>
      <c r="L980" s="4">
        <v>8</v>
      </c>
      <c r="M980" s="4">
        <v>3</v>
      </c>
      <c r="N980" s="4" t="s">
        <v>3</v>
      </c>
      <c r="O980" s="4">
        <v>2</v>
      </c>
      <c r="P980" s="4"/>
      <c r="Q980" s="4"/>
      <c r="R980" s="4"/>
      <c r="S980" s="4"/>
      <c r="T980" s="4"/>
      <c r="U980" s="4"/>
      <c r="V980" s="4"/>
      <c r="W980" s="4"/>
    </row>
    <row r="981" spans="1:23" x14ac:dyDescent="0.2">
      <c r="A981" s="4">
        <v>50</v>
      </c>
      <c r="B981" s="4">
        <v>0</v>
      </c>
      <c r="C981" s="4">
        <v>0</v>
      </c>
      <c r="D981" s="4">
        <v>1</v>
      </c>
      <c r="E981" s="4">
        <v>223</v>
      </c>
      <c r="F981" s="4">
        <f>ROUND(Source!AQ971,O981)</f>
        <v>0</v>
      </c>
      <c r="G981" s="4" t="s">
        <v>50</v>
      </c>
      <c r="H981" s="4" t="s">
        <v>51</v>
      </c>
      <c r="I981" s="4"/>
      <c r="J981" s="4"/>
      <c r="K981" s="4">
        <v>223</v>
      </c>
      <c r="L981" s="4">
        <v>9</v>
      </c>
      <c r="M981" s="4">
        <v>3</v>
      </c>
      <c r="N981" s="4" t="s">
        <v>3</v>
      </c>
      <c r="O981" s="4">
        <v>2</v>
      </c>
      <c r="P981" s="4"/>
      <c r="Q981" s="4"/>
      <c r="R981" s="4"/>
      <c r="S981" s="4"/>
      <c r="T981" s="4"/>
      <c r="U981" s="4"/>
      <c r="V981" s="4"/>
      <c r="W981" s="4"/>
    </row>
    <row r="982" spans="1:23" x14ac:dyDescent="0.2">
      <c r="A982" s="4">
        <v>50</v>
      </c>
      <c r="B982" s="4">
        <v>0</v>
      </c>
      <c r="C982" s="4">
        <v>0</v>
      </c>
      <c r="D982" s="4">
        <v>1</v>
      </c>
      <c r="E982" s="4">
        <v>229</v>
      </c>
      <c r="F982" s="4">
        <f>ROUND(Source!AZ971,O982)</f>
        <v>0</v>
      </c>
      <c r="G982" s="4" t="s">
        <v>52</v>
      </c>
      <c r="H982" s="4" t="s">
        <v>53</v>
      </c>
      <c r="I982" s="4"/>
      <c r="J982" s="4"/>
      <c r="K982" s="4">
        <v>229</v>
      </c>
      <c r="L982" s="4">
        <v>10</v>
      </c>
      <c r="M982" s="4">
        <v>3</v>
      </c>
      <c r="N982" s="4" t="s">
        <v>3</v>
      </c>
      <c r="O982" s="4">
        <v>2</v>
      </c>
      <c r="P982" s="4"/>
      <c r="Q982" s="4"/>
      <c r="R982" s="4"/>
      <c r="S982" s="4"/>
      <c r="T982" s="4"/>
      <c r="U982" s="4"/>
      <c r="V982" s="4"/>
      <c r="W982" s="4"/>
    </row>
    <row r="983" spans="1:23" x14ac:dyDescent="0.2">
      <c r="A983" s="4">
        <v>50</v>
      </c>
      <c r="B983" s="4">
        <v>0</v>
      </c>
      <c r="C983" s="4">
        <v>0</v>
      </c>
      <c r="D983" s="4">
        <v>1</v>
      </c>
      <c r="E983" s="4">
        <v>203</v>
      </c>
      <c r="F983" s="4">
        <f>ROUND(Source!Q971,O983)</f>
        <v>71870.720000000001</v>
      </c>
      <c r="G983" s="4" t="s">
        <v>54</v>
      </c>
      <c r="H983" s="4" t="s">
        <v>55</v>
      </c>
      <c r="I983" s="4"/>
      <c r="J983" s="4"/>
      <c r="K983" s="4">
        <v>203</v>
      </c>
      <c r="L983" s="4">
        <v>11</v>
      </c>
      <c r="M983" s="4">
        <v>3</v>
      </c>
      <c r="N983" s="4" t="s">
        <v>3</v>
      </c>
      <c r="O983" s="4">
        <v>2</v>
      </c>
      <c r="P983" s="4"/>
      <c r="Q983" s="4"/>
      <c r="R983" s="4"/>
      <c r="S983" s="4"/>
      <c r="T983" s="4"/>
      <c r="U983" s="4"/>
      <c r="V983" s="4"/>
      <c r="W983" s="4"/>
    </row>
    <row r="984" spans="1:23" x14ac:dyDescent="0.2">
      <c r="A984" s="4">
        <v>50</v>
      </c>
      <c r="B984" s="4">
        <v>0</v>
      </c>
      <c r="C984" s="4">
        <v>0</v>
      </c>
      <c r="D984" s="4">
        <v>1</v>
      </c>
      <c r="E984" s="4">
        <v>231</v>
      </c>
      <c r="F984" s="4">
        <f>ROUND(Source!BB971,O984)</f>
        <v>0</v>
      </c>
      <c r="G984" s="4" t="s">
        <v>56</v>
      </c>
      <c r="H984" s="4" t="s">
        <v>57</v>
      </c>
      <c r="I984" s="4"/>
      <c r="J984" s="4"/>
      <c r="K984" s="4">
        <v>231</v>
      </c>
      <c r="L984" s="4">
        <v>12</v>
      </c>
      <c r="M984" s="4">
        <v>3</v>
      </c>
      <c r="N984" s="4" t="s">
        <v>3</v>
      </c>
      <c r="O984" s="4">
        <v>2</v>
      </c>
      <c r="P984" s="4"/>
      <c r="Q984" s="4"/>
      <c r="R984" s="4"/>
      <c r="S984" s="4"/>
      <c r="T984" s="4"/>
      <c r="U984" s="4"/>
      <c r="V984" s="4"/>
      <c r="W984" s="4"/>
    </row>
    <row r="985" spans="1:23" x14ac:dyDescent="0.2">
      <c r="A985" s="4">
        <v>50</v>
      </c>
      <c r="B985" s="4">
        <v>0</v>
      </c>
      <c r="C985" s="4">
        <v>0</v>
      </c>
      <c r="D985" s="4">
        <v>1</v>
      </c>
      <c r="E985" s="4">
        <v>204</v>
      </c>
      <c r="F985" s="4">
        <f>ROUND(Source!R971,O985)</f>
        <v>35024.07</v>
      </c>
      <c r="G985" s="4" t="s">
        <v>58</v>
      </c>
      <c r="H985" s="4" t="s">
        <v>59</v>
      </c>
      <c r="I985" s="4"/>
      <c r="J985" s="4"/>
      <c r="K985" s="4">
        <v>204</v>
      </c>
      <c r="L985" s="4">
        <v>13</v>
      </c>
      <c r="M985" s="4">
        <v>3</v>
      </c>
      <c r="N985" s="4" t="s">
        <v>3</v>
      </c>
      <c r="O985" s="4">
        <v>2</v>
      </c>
      <c r="P985" s="4"/>
      <c r="Q985" s="4"/>
      <c r="R985" s="4"/>
      <c r="S985" s="4"/>
      <c r="T985" s="4"/>
      <c r="U985" s="4"/>
      <c r="V985" s="4"/>
      <c r="W985" s="4"/>
    </row>
    <row r="986" spans="1:23" x14ac:dyDescent="0.2">
      <c r="A986" s="4">
        <v>50</v>
      </c>
      <c r="B986" s="4">
        <v>0</v>
      </c>
      <c r="C986" s="4">
        <v>0</v>
      </c>
      <c r="D986" s="4">
        <v>1</v>
      </c>
      <c r="E986" s="4">
        <v>205</v>
      </c>
      <c r="F986" s="4">
        <f>ROUND(Source!S971,O986)</f>
        <v>61865.08</v>
      </c>
      <c r="G986" s="4" t="s">
        <v>60</v>
      </c>
      <c r="H986" s="4" t="s">
        <v>61</v>
      </c>
      <c r="I986" s="4"/>
      <c r="J986" s="4"/>
      <c r="K986" s="4">
        <v>205</v>
      </c>
      <c r="L986" s="4">
        <v>14</v>
      </c>
      <c r="M986" s="4">
        <v>3</v>
      </c>
      <c r="N986" s="4" t="s">
        <v>3</v>
      </c>
      <c r="O986" s="4">
        <v>2</v>
      </c>
      <c r="P986" s="4"/>
      <c r="Q986" s="4"/>
      <c r="R986" s="4"/>
      <c r="S986" s="4"/>
      <c r="T986" s="4"/>
      <c r="U986" s="4"/>
      <c r="V986" s="4"/>
      <c r="W986" s="4"/>
    </row>
    <row r="987" spans="1:23" x14ac:dyDescent="0.2">
      <c r="A987" s="4">
        <v>50</v>
      </c>
      <c r="B987" s="4">
        <v>0</v>
      </c>
      <c r="C987" s="4">
        <v>0</v>
      </c>
      <c r="D987" s="4">
        <v>1</v>
      </c>
      <c r="E987" s="4">
        <v>232</v>
      </c>
      <c r="F987" s="4">
        <f>ROUND(Source!BC971,O987)</f>
        <v>0</v>
      </c>
      <c r="G987" s="4" t="s">
        <v>62</v>
      </c>
      <c r="H987" s="4" t="s">
        <v>63</v>
      </c>
      <c r="I987" s="4"/>
      <c r="J987" s="4"/>
      <c r="K987" s="4">
        <v>232</v>
      </c>
      <c r="L987" s="4">
        <v>15</v>
      </c>
      <c r="M987" s="4">
        <v>3</v>
      </c>
      <c r="N987" s="4" t="s">
        <v>3</v>
      </c>
      <c r="O987" s="4">
        <v>2</v>
      </c>
      <c r="P987" s="4"/>
      <c r="Q987" s="4"/>
      <c r="R987" s="4"/>
      <c r="S987" s="4"/>
      <c r="T987" s="4"/>
      <c r="U987" s="4"/>
      <c r="V987" s="4"/>
      <c r="W987" s="4"/>
    </row>
    <row r="988" spans="1:23" x14ac:dyDescent="0.2">
      <c r="A988" s="4">
        <v>50</v>
      </c>
      <c r="B988" s="4">
        <v>0</v>
      </c>
      <c r="C988" s="4">
        <v>0</v>
      </c>
      <c r="D988" s="4">
        <v>1</v>
      </c>
      <c r="E988" s="4">
        <v>214</v>
      </c>
      <c r="F988" s="4">
        <f>ROUND(Source!AS971,O988)</f>
        <v>0</v>
      </c>
      <c r="G988" s="4" t="s">
        <v>64</v>
      </c>
      <c r="H988" s="4" t="s">
        <v>65</v>
      </c>
      <c r="I988" s="4"/>
      <c r="J988" s="4"/>
      <c r="K988" s="4">
        <v>214</v>
      </c>
      <c r="L988" s="4">
        <v>16</v>
      </c>
      <c r="M988" s="4">
        <v>3</v>
      </c>
      <c r="N988" s="4" t="s">
        <v>3</v>
      </c>
      <c r="O988" s="4">
        <v>2</v>
      </c>
      <c r="P988" s="4"/>
      <c r="Q988" s="4"/>
      <c r="R988" s="4"/>
      <c r="S988" s="4"/>
      <c r="T988" s="4"/>
      <c r="U988" s="4"/>
      <c r="V988" s="4"/>
      <c r="W988" s="4"/>
    </row>
    <row r="989" spans="1:23" x14ac:dyDescent="0.2">
      <c r="A989" s="4">
        <v>50</v>
      </c>
      <c r="B989" s="4">
        <v>0</v>
      </c>
      <c r="C989" s="4">
        <v>0</v>
      </c>
      <c r="D989" s="4">
        <v>1</v>
      </c>
      <c r="E989" s="4">
        <v>215</v>
      </c>
      <c r="F989" s="4">
        <f>ROUND(Source!AT971,O989)</f>
        <v>0</v>
      </c>
      <c r="G989" s="4" t="s">
        <v>66</v>
      </c>
      <c r="H989" s="4" t="s">
        <v>67</v>
      </c>
      <c r="I989" s="4"/>
      <c r="J989" s="4"/>
      <c r="K989" s="4">
        <v>215</v>
      </c>
      <c r="L989" s="4">
        <v>17</v>
      </c>
      <c r="M989" s="4">
        <v>3</v>
      </c>
      <c r="N989" s="4" t="s">
        <v>3</v>
      </c>
      <c r="O989" s="4">
        <v>2</v>
      </c>
      <c r="P989" s="4"/>
      <c r="Q989" s="4"/>
      <c r="R989" s="4"/>
      <c r="S989" s="4"/>
      <c r="T989" s="4"/>
      <c r="U989" s="4"/>
      <c r="V989" s="4"/>
      <c r="W989" s="4"/>
    </row>
    <row r="990" spans="1:23" x14ac:dyDescent="0.2">
      <c r="A990" s="4">
        <v>50</v>
      </c>
      <c r="B990" s="4">
        <v>0</v>
      </c>
      <c r="C990" s="4">
        <v>0</v>
      </c>
      <c r="D990" s="4">
        <v>1</v>
      </c>
      <c r="E990" s="4">
        <v>217</v>
      </c>
      <c r="F990" s="4">
        <f>ROUND(Source!AU971,O990)</f>
        <v>1181928.98</v>
      </c>
      <c r="G990" s="4" t="s">
        <v>68</v>
      </c>
      <c r="H990" s="4" t="s">
        <v>69</v>
      </c>
      <c r="I990" s="4"/>
      <c r="J990" s="4"/>
      <c r="K990" s="4">
        <v>217</v>
      </c>
      <c r="L990" s="4">
        <v>18</v>
      </c>
      <c r="M990" s="4">
        <v>3</v>
      </c>
      <c r="N990" s="4" t="s">
        <v>3</v>
      </c>
      <c r="O990" s="4">
        <v>2</v>
      </c>
      <c r="P990" s="4"/>
      <c r="Q990" s="4"/>
      <c r="R990" s="4"/>
      <c r="S990" s="4"/>
      <c r="T990" s="4"/>
      <c r="U990" s="4"/>
      <c r="V990" s="4"/>
      <c r="W990" s="4"/>
    </row>
    <row r="991" spans="1:23" x14ac:dyDescent="0.2">
      <c r="A991" s="4">
        <v>50</v>
      </c>
      <c r="B991" s="4">
        <v>0</v>
      </c>
      <c r="C991" s="4">
        <v>0</v>
      </c>
      <c r="D991" s="4">
        <v>1</v>
      </c>
      <c r="E991" s="4">
        <v>230</v>
      </c>
      <c r="F991" s="4">
        <f>ROUND(Source!BA971,O991)</f>
        <v>0</v>
      </c>
      <c r="G991" s="4" t="s">
        <v>70</v>
      </c>
      <c r="H991" s="4" t="s">
        <v>71</v>
      </c>
      <c r="I991" s="4"/>
      <c r="J991" s="4"/>
      <c r="K991" s="4">
        <v>230</v>
      </c>
      <c r="L991" s="4">
        <v>19</v>
      </c>
      <c r="M991" s="4">
        <v>3</v>
      </c>
      <c r="N991" s="4" t="s">
        <v>3</v>
      </c>
      <c r="O991" s="4">
        <v>2</v>
      </c>
      <c r="P991" s="4"/>
      <c r="Q991" s="4"/>
      <c r="R991" s="4"/>
      <c r="S991" s="4"/>
      <c r="T991" s="4"/>
      <c r="U991" s="4"/>
      <c r="V991" s="4"/>
      <c r="W991" s="4"/>
    </row>
    <row r="992" spans="1:23" x14ac:dyDescent="0.2">
      <c r="A992" s="4">
        <v>50</v>
      </c>
      <c r="B992" s="4">
        <v>0</v>
      </c>
      <c r="C992" s="4">
        <v>0</v>
      </c>
      <c r="D992" s="4">
        <v>1</v>
      </c>
      <c r="E992" s="4">
        <v>206</v>
      </c>
      <c r="F992" s="4">
        <f>ROUND(Source!T971,O992)</f>
        <v>0</v>
      </c>
      <c r="G992" s="4" t="s">
        <v>72</v>
      </c>
      <c r="H992" s="4" t="s">
        <v>73</v>
      </c>
      <c r="I992" s="4"/>
      <c r="J992" s="4"/>
      <c r="K992" s="4">
        <v>206</v>
      </c>
      <c r="L992" s="4">
        <v>20</v>
      </c>
      <c r="M992" s="4">
        <v>3</v>
      </c>
      <c r="N992" s="4" t="s">
        <v>3</v>
      </c>
      <c r="O992" s="4">
        <v>2</v>
      </c>
      <c r="P992" s="4"/>
      <c r="Q992" s="4"/>
      <c r="R992" s="4"/>
      <c r="S992" s="4"/>
      <c r="T992" s="4"/>
      <c r="U992" s="4"/>
      <c r="V992" s="4"/>
      <c r="W992" s="4"/>
    </row>
    <row r="993" spans="1:206" x14ac:dyDescent="0.2">
      <c r="A993" s="4">
        <v>50</v>
      </c>
      <c r="B993" s="4">
        <v>0</v>
      </c>
      <c r="C993" s="4">
        <v>0</v>
      </c>
      <c r="D993" s="4">
        <v>1</v>
      </c>
      <c r="E993" s="4">
        <v>207</v>
      </c>
      <c r="F993" s="4">
        <f>Source!U971</f>
        <v>294.81921999999997</v>
      </c>
      <c r="G993" s="4" t="s">
        <v>74</v>
      </c>
      <c r="H993" s="4" t="s">
        <v>75</v>
      </c>
      <c r="I993" s="4"/>
      <c r="J993" s="4"/>
      <c r="K993" s="4">
        <v>207</v>
      </c>
      <c r="L993" s="4">
        <v>21</v>
      </c>
      <c r="M993" s="4">
        <v>3</v>
      </c>
      <c r="N993" s="4" t="s">
        <v>3</v>
      </c>
      <c r="O993" s="4">
        <v>-1</v>
      </c>
      <c r="P993" s="4"/>
      <c r="Q993" s="4"/>
      <c r="R993" s="4"/>
      <c r="S993" s="4"/>
      <c r="T993" s="4"/>
      <c r="U993" s="4"/>
      <c r="V993" s="4"/>
      <c r="W993" s="4"/>
    </row>
    <row r="994" spans="1:206" x14ac:dyDescent="0.2">
      <c r="A994" s="4">
        <v>50</v>
      </c>
      <c r="B994" s="4">
        <v>0</v>
      </c>
      <c r="C994" s="4">
        <v>0</v>
      </c>
      <c r="D994" s="4">
        <v>1</v>
      </c>
      <c r="E994" s="4">
        <v>208</v>
      </c>
      <c r="F994" s="4">
        <f>Source!V971</f>
        <v>0</v>
      </c>
      <c r="G994" s="4" t="s">
        <v>76</v>
      </c>
      <c r="H994" s="4" t="s">
        <v>77</v>
      </c>
      <c r="I994" s="4"/>
      <c r="J994" s="4"/>
      <c r="K994" s="4">
        <v>208</v>
      </c>
      <c r="L994" s="4">
        <v>22</v>
      </c>
      <c r="M994" s="4">
        <v>3</v>
      </c>
      <c r="N994" s="4" t="s">
        <v>3</v>
      </c>
      <c r="O994" s="4">
        <v>-1</v>
      </c>
      <c r="P994" s="4"/>
      <c r="Q994" s="4"/>
      <c r="R994" s="4"/>
      <c r="S994" s="4"/>
      <c r="T994" s="4"/>
      <c r="U994" s="4"/>
      <c r="V994" s="4"/>
      <c r="W994" s="4"/>
    </row>
    <row r="995" spans="1:206" x14ac:dyDescent="0.2">
      <c r="A995" s="4">
        <v>50</v>
      </c>
      <c r="B995" s="4">
        <v>0</v>
      </c>
      <c r="C995" s="4">
        <v>0</v>
      </c>
      <c r="D995" s="4">
        <v>1</v>
      </c>
      <c r="E995" s="4">
        <v>209</v>
      </c>
      <c r="F995" s="4">
        <f>ROUND(Source!W971,O995)</f>
        <v>0</v>
      </c>
      <c r="G995" s="4" t="s">
        <v>78</v>
      </c>
      <c r="H995" s="4" t="s">
        <v>79</v>
      </c>
      <c r="I995" s="4"/>
      <c r="J995" s="4"/>
      <c r="K995" s="4">
        <v>209</v>
      </c>
      <c r="L995" s="4">
        <v>23</v>
      </c>
      <c r="M995" s="4">
        <v>3</v>
      </c>
      <c r="N995" s="4" t="s">
        <v>3</v>
      </c>
      <c r="O995" s="4">
        <v>2</v>
      </c>
      <c r="P995" s="4"/>
      <c r="Q995" s="4"/>
      <c r="R995" s="4"/>
      <c r="S995" s="4"/>
      <c r="T995" s="4"/>
      <c r="U995" s="4"/>
      <c r="V995" s="4"/>
      <c r="W995" s="4"/>
    </row>
    <row r="996" spans="1:206" x14ac:dyDescent="0.2">
      <c r="A996" s="4">
        <v>50</v>
      </c>
      <c r="B996" s="4">
        <v>0</v>
      </c>
      <c r="C996" s="4">
        <v>0</v>
      </c>
      <c r="D996" s="4">
        <v>1</v>
      </c>
      <c r="E996" s="4">
        <v>210</v>
      </c>
      <c r="F996" s="4">
        <f>ROUND(Source!X971,O996)</f>
        <v>43305.56</v>
      </c>
      <c r="G996" s="4" t="s">
        <v>80</v>
      </c>
      <c r="H996" s="4" t="s">
        <v>81</v>
      </c>
      <c r="I996" s="4"/>
      <c r="J996" s="4"/>
      <c r="K996" s="4">
        <v>210</v>
      </c>
      <c r="L996" s="4">
        <v>24</v>
      </c>
      <c r="M996" s="4">
        <v>3</v>
      </c>
      <c r="N996" s="4" t="s">
        <v>3</v>
      </c>
      <c r="O996" s="4">
        <v>2</v>
      </c>
      <c r="P996" s="4"/>
      <c r="Q996" s="4"/>
      <c r="R996" s="4"/>
      <c r="S996" s="4"/>
      <c r="T996" s="4"/>
      <c r="U996" s="4"/>
      <c r="V996" s="4"/>
      <c r="W996" s="4"/>
    </row>
    <row r="997" spans="1:206" x14ac:dyDescent="0.2">
      <c r="A997" s="4">
        <v>50</v>
      </c>
      <c r="B997" s="4">
        <v>0</v>
      </c>
      <c r="C997" s="4">
        <v>0</v>
      </c>
      <c r="D997" s="4">
        <v>1</v>
      </c>
      <c r="E997" s="4">
        <v>211</v>
      </c>
      <c r="F997" s="4">
        <f>ROUND(Source!Y971,O997)</f>
        <v>6186.51</v>
      </c>
      <c r="G997" s="4" t="s">
        <v>82</v>
      </c>
      <c r="H997" s="4" t="s">
        <v>83</v>
      </c>
      <c r="I997" s="4"/>
      <c r="J997" s="4"/>
      <c r="K997" s="4">
        <v>211</v>
      </c>
      <c r="L997" s="4">
        <v>25</v>
      </c>
      <c r="M997" s="4">
        <v>3</v>
      </c>
      <c r="N997" s="4" t="s">
        <v>3</v>
      </c>
      <c r="O997" s="4">
        <v>2</v>
      </c>
      <c r="P997" s="4"/>
      <c r="Q997" s="4"/>
      <c r="R997" s="4"/>
      <c r="S997" s="4"/>
      <c r="T997" s="4"/>
      <c r="U997" s="4"/>
      <c r="V997" s="4"/>
      <c r="W997" s="4"/>
    </row>
    <row r="998" spans="1:206" x14ac:dyDescent="0.2">
      <c r="A998" s="4">
        <v>50</v>
      </c>
      <c r="B998" s="4">
        <v>0</v>
      </c>
      <c r="C998" s="4">
        <v>0</v>
      </c>
      <c r="D998" s="4">
        <v>1</v>
      </c>
      <c r="E998" s="4">
        <v>224</v>
      </c>
      <c r="F998" s="4">
        <f>ROUND(Source!AR971,O998)</f>
        <v>1181928.98</v>
      </c>
      <c r="G998" s="4" t="s">
        <v>84</v>
      </c>
      <c r="H998" s="4" t="s">
        <v>85</v>
      </c>
      <c r="I998" s="4"/>
      <c r="J998" s="4"/>
      <c r="K998" s="4">
        <v>224</v>
      </c>
      <c r="L998" s="4">
        <v>26</v>
      </c>
      <c r="M998" s="4">
        <v>3</v>
      </c>
      <c r="N998" s="4" t="s">
        <v>3</v>
      </c>
      <c r="O998" s="4">
        <v>2</v>
      </c>
      <c r="P998" s="4"/>
      <c r="Q998" s="4"/>
      <c r="R998" s="4"/>
      <c r="S998" s="4"/>
      <c r="T998" s="4"/>
      <c r="U998" s="4"/>
      <c r="V998" s="4"/>
      <c r="W998" s="4"/>
    </row>
    <row r="999" spans="1:206" x14ac:dyDescent="0.2">
      <c r="A999" s="4">
        <v>50</v>
      </c>
      <c r="B999" s="4">
        <v>1</v>
      </c>
      <c r="C999" s="4">
        <v>0</v>
      </c>
      <c r="D999" s="4">
        <v>2</v>
      </c>
      <c r="E999" s="4">
        <v>0</v>
      </c>
      <c r="F999" s="4">
        <f>ROUND(F998*0.2,O999)</f>
        <v>236385.8</v>
      </c>
      <c r="G999" s="4" t="s">
        <v>86</v>
      </c>
      <c r="H999" s="4" t="s">
        <v>87</v>
      </c>
      <c r="I999" s="4"/>
      <c r="J999" s="4"/>
      <c r="K999" s="4">
        <v>212</v>
      </c>
      <c r="L999" s="4">
        <v>27</v>
      </c>
      <c r="M999" s="4">
        <v>0</v>
      </c>
      <c r="N999" s="4" t="s">
        <v>3</v>
      </c>
      <c r="O999" s="4">
        <v>2</v>
      </c>
      <c r="P999" s="4"/>
      <c r="Q999" s="4"/>
      <c r="R999" s="4"/>
      <c r="S999" s="4"/>
      <c r="T999" s="4"/>
      <c r="U999" s="4"/>
      <c r="V999" s="4"/>
      <c r="W999" s="4"/>
    </row>
    <row r="1000" spans="1:206" x14ac:dyDescent="0.2">
      <c r="A1000" s="4">
        <v>50</v>
      </c>
      <c r="B1000" s="4">
        <v>1</v>
      </c>
      <c r="C1000" s="4">
        <v>0</v>
      </c>
      <c r="D1000" s="4">
        <v>2</v>
      </c>
      <c r="E1000" s="4">
        <v>0</v>
      </c>
      <c r="F1000" s="4">
        <f>ROUND(F999+F998,O1000)</f>
        <v>1418314.78</v>
      </c>
      <c r="G1000" s="4" t="s">
        <v>88</v>
      </c>
      <c r="H1000" s="4" t="s">
        <v>88</v>
      </c>
      <c r="I1000" s="4"/>
      <c r="J1000" s="4"/>
      <c r="K1000" s="4">
        <v>212</v>
      </c>
      <c r="L1000" s="4">
        <v>28</v>
      </c>
      <c r="M1000" s="4">
        <v>0</v>
      </c>
      <c r="N1000" s="4" t="s">
        <v>3</v>
      </c>
      <c r="O1000" s="4">
        <v>2</v>
      </c>
      <c r="P1000" s="4"/>
      <c r="Q1000" s="4"/>
      <c r="R1000" s="4"/>
      <c r="S1000" s="4"/>
      <c r="T1000" s="4"/>
      <c r="U1000" s="4"/>
      <c r="V1000" s="4"/>
      <c r="W1000" s="4"/>
    </row>
    <row r="1002" spans="1:206" x14ac:dyDescent="0.2">
      <c r="A1002" s="2">
        <v>51</v>
      </c>
      <c r="B1002" s="2">
        <f>B943</f>
        <v>1</v>
      </c>
      <c r="C1002" s="2">
        <f>A943</f>
        <v>4</v>
      </c>
      <c r="D1002" s="2">
        <f>ROW(A943)</f>
        <v>943</v>
      </c>
      <c r="E1002" s="2"/>
      <c r="F1002" s="2" t="str">
        <f>IF(F943&lt;&gt;"",F943,"")</f>
        <v>Новый раздел</v>
      </c>
      <c r="G1002" s="2" t="str">
        <f>IF(G943&lt;&gt;"",G943,"")</f>
        <v>Устройство/замена синтетического покрытия на детской/спортивной площадке с устройством основания и установкой садового бортового камня</v>
      </c>
      <c r="H1002" s="2">
        <v>0</v>
      </c>
      <c r="I1002" s="2"/>
      <c r="J1002" s="2"/>
      <c r="K1002" s="2"/>
      <c r="L1002" s="2"/>
      <c r="M1002" s="2"/>
      <c r="N1002" s="2"/>
      <c r="O1002" s="2">
        <f t="shared" ref="O1002:T1002" si="562">ROUND(O971+AB1002,2)</f>
        <v>1094610.8999999999</v>
      </c>
      <c r="P1002" s="2">
        <f t="shared" si="562"/>
        <v>960875.1</v>
      </c>
      <c r="Q1002" s="2">
        <f t="shared" si="562"/>
        <v>71870.720000000001</v>
      </c>
      <c r="R1002" s="2">
        <f t="shared" si="562"/>
        <v>35024.07</v>
      </c>
      <c r="S1002" s="2">
        <f t="shared" si="562"/>
        <v>61865.08</v>
      </c>
      <c r="T1002" s="2">
        <f t="shared" si="562"/>
        <v>0</v>
      </c>
      <c r="U1002" s="2">
        <f>U971+AH1002</f>
        <v>294.81921999999997</v>
      </c>
      <c r="V1002" s="2">
        <f>V971+AI1002</f>
        <v>0</v>
      </c>
      <c r="W1002" s="2">
        <f>ROUND(W971+AJ1002,2)</f>
        <v>0</v>
      </c>
      <c r="X1002" s="2">
        <f>ROUND(X971+AK1002,2)</f>
        <v>43305.56</v>
      </c>
      <c r="Y1002" s="2">
        <f>ROUND(Y971+AL1002,2)</f>
        <v>6186.51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>
        <f t="shared" ref="AO1002:BC1002" si="563">ROUND(AO971+BX1002,2)</f>
        <v>0</v>
      </c>
      <c r="AP1002" s="2">
        <f t="shared" si="563"/>
        <v>0</v>
      </c>
      <c r="AQ1002" s="2">
        <f t="shared" si="563"/>
        <v>0</v>
      </c>
      <c r="AR1002" s="2">
        <f t="shared" si="563"/>
        <v>1181928.98</v>
      </c>
      <c r="AS1002" s="2">
        <f t="shared" si="563"/>
        <v>0</v>
      </c>
      <c r="AT1002" s="2">
        <f t="shared" si="563"/>
        <v>0</v>
      </c>
      <c r="AU1002" s="2">
        <f t="shared" si="563"/>
        <v>1181928.98</v>
      </c>
      <c r="AV1002" s="2">
        <f t="shared" si="563"/>
        <v>960875.1</v>
      </c>
      <c r="AW1002" s="2">
        <f t="shared" si="563"/>
        <v>960875.1</v>
      </c>
      <c r="AX1002" s="2">
        <f t="shared" si="563"/>
        <v>0</v>
      </c>
      <c r="AY1002" s="2">
        <f t="shared" si="563"/>
        <v>960875.1</v>
      </c>
      <c r="AZ1002" s="2">
        <f t="shared" si="563"/>
        <v>0</v>
      </c>
      <c r="BA1002" s="2">
        <f t="shared" si="563"/>
        <v>0</v>
      </c>
      <c r="BB1002" s="2">
        <f t="shared" si="563"/>
        <v>0</v>
      </c>
      <c r="BC1002" s="2">
        <f t="shared" si="563"/>
        <v>0</v>
      </c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>
        <v>0</v>
      </c>
    </row>
    <row r="1004" spans="1:206" x14ac:dyDescent="0.2">
      <c r="A1004" s="4">
        <v>50</v>
      </c>
      <c r="B1004" s="4">
        <v>0</v>
      </c>
      <c r="C1004" s="4">
        <v>0</v>
      </c>
      <c r="D1004" s="4">
        <v>1</v>
      </c>
      <c r="E1004" s="4">
        <v>201</v>
      </c>
      <c r="F1004" s="4">
        <f>ROUND(Source!O1002,O1004)</f>
        <v>1094610.8999999999</v>
      </c>
      <c r="G1004" s="4" t="s">
        <v>34</v>
      </c>
      <c r="H1004" s="4" t="s">
        <v>35</v>
      </c>
      <c r="I1004" s="4"/>
      <c r="J1004" s="4"/>
      <c r="K1004" s="4">
        <v>201</v>
      </c>
      <c r="L1004" s="4">
        <v>1</v>
      </c>
      <c r="M1004" s="4">
        <v>3</v>
      </c>
      <c r="N1004" s="4" t="s">
        <v>3</v>
      </c>
      <c r="O1004" s="4">
        <v>2</v>
      </c>
      <c r="P1004" s="4"/>
      <c r="Q1004" s="4"/>
      <c r="R1004" s="4"/>
      <c r="S1004" s="4"/>
      <c r="T1004" s="4"/>
      <c r="U1004" s="4"/>
      <c r="V1004" s="4"/>
      <c r="W1004" s="4"/>
    </row>
    <row r="1005" spans="1:206" x14ac:dyDescent="0.2">
      <c r="A1005" s="4">
        <v>50</v>
      </c>
      <c r="B1005" s="4">
        <v>0</v>
      </c>
      <c r="C1005" s="4">
        <v>0</v>
      </c>
      <c r="D1005" s="4">
        <v>1</v>
      </c>
      <c r="E1005" s="4">
        <v>202</v>
      </c>
      <c r="F1005" s="4">
        <f>ROUND(Source!P1002,O1005)</f>
        <v>960875.1</v>
      </c>
      <c r="G1005" s="4" t="s">
        <v>36</v>
      </c>
      <c r="H1005" s="4" t="s">
        <v>37</v>
      </c>
      <c r="I1005" s="4"/>
      <c r="J1005" s="4"/>
      <c r="K1005" s="4">
        <v>202</v>
      </c>
      <c r="L1005" s="4">
        <v>2</v>
      </c>
      <c r="M1005" s="4">
        <v>3</v>
      </c>
      <c r="N1005" s="4" t="s">
        <v>3</v>
      </c>
      <c r="O1005" s="4">
        <v>2</v>
      </c>
      <c r="P1005" s="4"/>
      <c r="Q1005" s="4"/>
      <c r="R1005" s="4"/>
      <c r="S1005" s="4"/>
      <c r="T1005" s="4"/>
      <c r="U1005" s="4"/>
      <c r="V1005" s="4"/>
      <c r="W1005" s="4"/>
    </row>
    <row r="1006" spans="1:206" x14ac:dyDescent="0.2">
      <c r="A1006" s="4">
        <v>50</v>
      </c>
      <c r="B1006" s="4">
        <v>0</v>
      </c>
      <c r="C1006" s="4">
        <v>0</v>
      </c>
      <c r="D1006" s="4">
        <v>1</v>
      </c>
      <c r="E1006" s="4">
        <v>222</v>
      </c>
      <c r="F1006" s="4">
        <f>ROUND(Source!AO1002,O1006)</f>
        <v>0</v>
      </c>
      <c r="G1006" s="4" t="s">
        <v>38</v>
      </c>
      <c r="H1006" s="4" t="s">
        <v>39</v>
      </c>
      <c r="I1006" s="4"/>
      <c r="J1006" s="4"/>
      <c r="K1006" s="4">
        <v>222</v>
      </c>
      <c r="L1006" s="4">
        <v>3</v>
      </c>
      <c r="M1006" s="4">
        <v>3</v>
      </c>
      <c r="N1006" s="4" t="s">
        <v>3</v>
      </c>
      <c r="O1006" s="4">
        <v>2</v>
      </c>
      <c r="P1006" s="4"/>
      <c r="Q1006" s="4"/>
      <c r="R1006" s="4"/>
      <c r="S1006" s="4"/>
      <c r="T1006" s="4"/>
      <c r="U1006" s="4"/>
      <c r="V1006" s="4"/>
      <c r="W1006" s="4"/>
    </row>
    <row r="1007" spans="1:206" x14ac:dyDescent="0.2">
      <c r="A1007" s="4">
        <v>50</v>
      </c>
      <c r="B1007" s="4">
        <v>0</v>
      </c>
      <c r="C1007" s="4">
        <v>0</v>
      </c>
      <c r="D1007" s="4">
        <v>1</v>
      </c>
      <c r="E1007" s="4">
        <v>225</v>
      </c>
      <c r="F1007" s="4">
        <f>ROUND(Source!AV1002,O1007)</f>
        <v>960875.1</v>
      </c>
      <c r="G1007" s="4" t="s">
        <v>40</v>
      </c>
      <c r="H1007" s="4" t="s">
        <v>41</v>
      </c>
      <c r="I1007" s="4"/>
      <c r="J1007" s="4"/>
      <c r="K1007" s="4">
        <v>225</v>
      </c>
      <c r="L1007" s="4">
        <v>4</v>
      </c>
      <c r="M1007" s="4">
        <v>3</v>
      </c>
      <c r="N1007" s="4" t="s">
        <v>3</v>
      </c>
      <c r="O1007" s="4">
        <v>2</v>
      </c>
      <c r="P1007" s="4"/>
      <c r="Q1007" s="4"/>
      <c r="R1007" s="4"/>
      <c r="S1007" s="4"/>
      <c r="T1007" s="4"/>
      <c r="U1007" s="4"/>
      <c r="V1007" s="4"/>
      <c r="W1007" s="4"/>
    </row>
    <row r="1008" spans="1:206" x14ac:dyDescent="0.2">
      <c r="A1008" s="4">
        <v>50</v>
      </c>
      <c r="B1008" s="4">
        <v>0</v>
      </c>
      <c r="C1008" s="4">
        <v>0</v>
      </c>
      <c r="D1008" s="4">
        <v>1</v>
      </c>
      <c r="E1008" s="4">
        <v>226</v>
      </c>
      <c r="F1008" s="4">
        <f>ROUND(Source!AW1002,O1008)</f>
        <v>960875.1</v>
      </c>
      <c r="G1008" s="4" t="s">
        <v>42</v>
      </c>
      <c r="H1008" s="4" t="s">
        <v>43</v>
      </c>
      <c r="I1008" s="4"/>
      <c r="J1008" s="4"/>
      <c r="K1008" s="4">
        <v>226</v>
      </c>
      <c r="L1008" s="4">
        <v>5</v>
      </c>
      <c r="M1008" s="4">
        <v>3</v>
      </c>
      <c r="N1008" s="4" t="s">
        <v>3</v>
      </c>
      <c r="O1008" s="4">
        <v>2</v>
      </c>
      <c r="P1008" s="4"/>
      <c r="Q1008" s="4"/>
      <c r="R1008" s="4"/>
      <c r="S1008" s="4"/>
      <c r="T1008" s="4"/>
      <c r="U1008" s="4"/>
      <c r="V1008" s="4"/>
      <c r="W1008" s="4"/>
    </row>
    <row r="1009" spans="1:23" x14ac:dyDescent="0.2">
      <c r="A1009" s="4">
        <v>50</v>
      </c>
      <c r="B1009" s="4">
        <v>0</v>
      </c>
      <c r="C1009" s="4">
        <v>0</v>
      </c>
      <c r="D1009" s="4">
        <v>1</v>
      </c>
      <c r="E1009" s="4">
        <v>227</v>
      </c>
      <c r="F1009" s="4">
        <f>ROUND(Source!AX1002,O1009)</f>
        <v>0</v>
      </c>
      <c r="G1009" s="4" t="s">
        <v>44</v>
      </c>
      <c r="H1009" s="4" t="s">
        <v>45</v>
      </c>
      <c r="I1009" s="4"/>
      <c r="J1009" s="4"/>
      <c r="K1009" s="4">
        <v>227</v>
      </c>
      <c r="L1009" s="4">
        <v>6</v>
      </c>
      <c r="M1009" s="4">
        <v>3</v>
      </c>
      <c r="N1009" s="4" t="s">
        <v>3</v>
      </c>
      <c r="O1009" s="4">
        <v>2</v>
      </c>
      <c r="P1009" s="4"/>
      <c r="Q1009" s="4"/>
      <c r="R1009" s="4"/>
      <c r="S1009" s="4"/>
      <c r="T1009" s="4"/>
      <c r="U1009" s="4"/>
      <c r="V1009" s="4"/>
      <c r="W1009" s="4"/>
    </row>
    <row r="1010" spans="1:23" x14ac:dyDescent="0.2">
      <c r="A1010" s="4">
        <v>50</v>
      </c>
      <c r="B1010" s="4">
        <v>0</v>
      </c>
      <c r="C1010" s="4">
        <v>0</v>
      </c>
      <c r="D1010" s="4">
        <v>1</v>
      </c>
      <c r="E1010" s="4">
        <v>228</v>
      </c>
      <c r="F1010" s="4">
        <f>ROUND(Source!AY1002,O1010)</f>
        <v>960875.1</v>
      </c>
      <c r="G1010" s="4" t="s">
        <v>46</v>
      </c>
      <c r="H1010" s="4" t="s">
        <v>47</v>
      </c>
      <c r="I1010" s="4"/>
      <c r="J1010" s="4"/>
      <c r="K1010" s="4">
        <v>228</v>
      </c>
      <c r="L1010" s="4">
        <v>7</v>
      </c>
      <c r="M1010" s="4">
        <v>3</v>
      </c>
      <c r="N1010" s="4" t="s">
        <v>3</v>
      </c>
      <c r="O1010" s="4">
        <v>2</v>
      </c>
      <c r="P1010" s="4"/>
      <c r="Q1010" s="4"/>
      <c r="R1010" s="4"/>
      <c r="S1010" s="4"/>
      <c r="T1010" s="4"/>
      <c r="U1010" s="4"/>
      <c r="V1010" s="4"/>
      <c r="W1010" s="4"/>
    </row>
    <row r="1011" spans="1:23" x14ac:dyDescent="0.2">
      <c r="A1011" s="4">
        <v>50</v>
      </c>
      <c r="B1011" s="4">
        <v>0</v>
      </c>
      <c r="C1011" s="4">
        <v>0</v>
      </c>
      <c r="D1011" s="4">
        <v>1</v>
      </c>
      <c r="E1011" s="4">
        <v>216</v>
      </c>
      <c r="F1011" s="4">
        <f>ROUND(Source!AP1002,O1011)</f>
        <v>0</v>
      </c>
      <c r="G1011" s="4" t="s">
        <v>48</v>
      </c>
      <c r="H1011" s="4" t="s">
        <v>49</v>
      </c>
      <c r="I1011" s="4"/>
      <c r="J1011" s="4"/>
      <c r="K1011" s="4">
        <v>216</v>
      </c>
      <c r="L1011" s="4">
        <v>8</v>
      </c>
      <c r="M1011" s="4">
        <v>3</v>
      </c>
      <c r="N1011" s="4" t="s">
        <v>3</v>
      </c>
      <c r="O1011" s="4">
        <v>2</v>
      </c>
      <c r="P1011" s="4"/>
      <c r="Q1011" s="4"/>
      <c r="R1011" s="4"/>
      <c r="S1011" s="4"/>
      <c r="T1011" s="4"/>
      <c r="U1011" s="4"/>
      <c r="V1011" s="4"/>
      <c r="W1011" s="4"/>
    </row>
    <row r="1012" spans="1:23" x14ac:dyDescent="0.2">
      <c r="A1012" s="4">
        <v>50</v>
      </c>
      <c r="B1012" s="4">
        <v>0</v>
      </c>
      <c r="C1012" s="4">
        <v>0</v>
      </c>
      <c r="D1012" s="4">
        <v>1</v>
      </c>
      <c r="E1012" s="4">
        <v>223</v>
      </c>
      <c r="F1012" s="4">
        <f>ROUND(Source!AQ1002,O1012)</f>
        <v>0</v>
      </c>
      <c r="G1012" s="4" t="s">
        <v>50</v>
      </c>
      <c r="H1012" s="4" t="s">
        <v>51</v>
      </c>
      <c r="I1012" s="4"/>
      <c r="J1012" s="4"/>
      <c r="K1012" s="4">
        <v>223</v>
      </c>
      <c r="L1012" s="4">
        <v>9</v>
      </c>
      <c r="M1012" s="4">
        <v>3</v>
      </c>
      <c r="N1012" s="4" t="s">
        <v>3</v>
      </c>
      <c r="O1012" s="4">
        <v>2</v>
      </c>
      <c r="P1012" s="4"/>
      <c r="Q1012" s="4"/>
      <c r="R1012" s="4"/>
      <c r="S1012" s="4"/>
      <c r="T1012" s="4"/>
      <c r="U1012" s="4"/>
      <c r="V1012" s="4"/>
      <c r="W1012" s="4"/>
    </row>
    <row r="1013" spans="1:23" x14ac:dyDescent="0.2">
      <c r="A1013" s="4">
        <v>50</v>
      </c>
      <c r="B1013" s="4">
        <v>0</v>
      </c>
      <c r="C1013" s="4">
        <v>0</v>
      </c>
      <c r="D1013" s="4">
        <v>1</v>
      </c>
      <c r="E1013" s="4">
        <v>229</v>
      </c>
      <c r="F1013" s="4">
        <f>ROUND(Source!AZ1002,O1013)</f>
        <v>0</v>
      </c>
      <c r="G1013" s="4" t="s">
        <v>52</v>
      </c>
      <c r="H1013" s="4" t="s">
        <v>53</v>
      </c>
      <c r="I1013" s="4"/>
      <c r="J1013" s="4"/>
      <c r="K1013" s="4">
        <v>229</v>
      </c>
      <c r="L1013" s="4">
        <v>10</v>
      </c>
      <c r="M1013" s="4">
        <v>3</v>
      </c>
      <c r="N1013" s="4" t="s">
        <v>3</v>
      </c>
      <c r="O1013" s="4">
        <v>2</v>
      </c>
      <c r="P1013" s="4"/>
      <c r="Q1013" s="4"/>
      <c r="R1013" s="4"/>
      <c r="S1013" s="4"/>
      <c r="T1013" s="4"/>
      <c r="U1013" s="4"/>
      <c r="V1013" s="4"/>
      <c r="W1013" s="4"/>
    </row>
    <row r="1014" spans="1:23" x14ac:dyDescent="0.2">
      <c r="A1014" s="4">
        <v>50</v>
      </c>
      <c r="B1014" s="4">
        <v>0</v>
      </c>
      <c r="C1014" s="4">
        <v>0</v>
      </c>
      <c r="D1014" s="4">
        <v>1</v>
      </c>
      <c r="E1014" s="4">
        <v>203</v>
      </c>
      <c r="F1014" s="4">
        <f>ROUND(Source!Q1002,O1014)</f>
        <v>71870.720000000001</v>
      </c>
      <c r="G1014" s="4" t="s">
        <v>54</v>
      </c>
      <c r="H1014" s="4" t="s">
        <v>55</v>
      </c>
      <c r="I1014" s="4"/>
      <c r="J1014" s="4"/>
      <c r="K1014" s="4">
        <v>203</v>
      </c>
      <c r="L1014" s="4">
        <v>11</v>
      </c>
      <c r="M1014" s="4">
        <v>3</v>
      </c>
      <c r="N1014" s="4" t="s">
        <v>3</v>
      </c>
      <c r="O1014" s="4">
        <v>2</v>
      </c>
      <c r="P1014" s="4"/>
      <c r="Q1014" s="4"/>
      <c r="R1014" s="4"/>
      <c r="S1014" s="4"/>
      <c r="T1014" s="4"/>
      <c r="U1014" s="4"/>
      <c r="V1014" s="4"/>
      <c r="W1014" s="4"/>
    </row>
    <row r="1015" spans="1:23" x14ac:dyDescent="0.2">
      <c r="A1015" s="4">
        <v>50</v>
      </c>
      <c r="B1015" s="4">
        <v>0</v>
      </c>
      <c r="C1015" s="4">
        <v>0</v>
      </c>
      <c r="D1015" s="4">
        <v>1</v>
      </c>
      <c r="E1015" s="4">
        <v>231</v>
      </c>
      <c r="F1015" s="4">
        <f>ROUND(Source!BB1002,O1015)</f>
        <v>0</v>
      </c>
      <c r="G1015" s="4" t="s">
        <v>56</v>
      </c>
      <c r="H1015" s="4" t="s">
        <v>57</v>
      </c>
      <c r="I1015" s="4"/>
      <c r="J1015" s="4"/>
      <c r="K1015" s="4">
        <v>231</v>
      </c>
      <c r="L1015" s="4">
        <v>12</v>
      </c>
      <c r="M1015" s="4">
        <v>3</v>
      </c>
      <c r="N1015" s="4" t="s">
        <v>3</v>
      </c>
      <c r="O1015" s="4">
        <v>2</v>
      </c>
      <c r="P1015" s="4"/>
      <c r="Q1015" s="4"/>
      <c r="R1015" s="4"/>
      <c r="S1015" s="4"/>
      <c r="T1015" s="4"/>
      <c r="U1015" s="4"/>
      <c r="V1015" s="4"/>
      <c r="W1015" s="4"/>
    </row>
    <row r="1016" spans="1:23" x14ac:dyDescent="0.2">
      <c r="A1016" s="4">
        <v>50</v>
      </c>
      <c r="B1016" s="4">
        <v>0</v>
      </c>
      <c r="C1016" s="4">
        <v>0</v>
      </c>
      <c r="D1016" s="4">
        <v>1</v>
      </c>
      <c r="E1016" s="4">
        <v>204</v>
      </c>
      <c r="F1016" s="4">
        <f>ROUND(Source!R1002,O1016)</f>
        <v>35024.07</v>
      </c>
      <c r="G1016" s="4" t="s">
        <v>58</v>
      </c>
      <c r="H1016" s="4" t="s">
        <v>59</v>
      </c>
      <c r="I1016" s="4"/>
      <c r="J1016" s="4"/>
      <c r="K1016" s="4">
        <v>204</v>
      </c>
      <c r="L1016" s="4">
        <v>13</v>
      </c>
      <c r="M1016" s="4">
        <v>3</v>
      </c>
      <c r="N1016" s="4" t="s">
        <v>3</v>
      </c>
      <c r="O1016" s="4">
        <v>2</v>
      </c>
      <c r="P1016" s="4"/>
      <c r="Q1016" s="4"/>
      <c r="R1016" s="4"/>
      <c r="S1016" s="4"/>
      <c r="T1016" s="4"/>
      <c r="U1016" s="4"/>
      <c r="V1016" s="4"/>
      <c r="W1016" s="4"/>
    </row>
    <row r="1017" spans="1:23" x14ac:dyDescent="0.2">
      <c r="A1017" s="4">
        <v>50</v>
      </c>
      <c r="B1017" s="4">
        <v>0</v>
      </c>
      <c r="C1017" s="4">
        <v>0</v>
      </c>
      <c r="D1017" s="4">
        <v>1</v>
      </c>
      <c r="E1017" s="4">
        <v>205</v>
      </c>
      <c r="F1017" s="4">
        <f>ROUND(Source!S1002,O1017)</f>
        <v>61865.08</v>
      </c>
      <c r="G1017" s="4" t="s">
        <v>60</v>
      </c>
      <c r="H1017" s="4" t="s">
        <v>61</v>
      </c>
      <c r="I1017" s="4"/>
      <c r="J1017" s="4"/>
      <c r="K1017" s="4">
        <v>205</v>
      </c>
      <c r="L1017" s="4">
        <v>14</v>
      </c>
      <c r="M1017" s="4">
        <v>3</v>
      </c>
      <c r="N1017" s="4" t="s">
        <v>3</v>
      </c>
      <c r="O1017" s="4">
        <v>2</v>
      </c>
      <c r="P1017" s="4"/>
      <c r="Q1017" s="4"/>
      <c r="R1017" s="4"/>
      <c r="S1017" s="4"/>
      <c r="T1017" s="4"/>
      <c r="U1017" s="4"/>
      <c r="V1017" s="4"/>
      <c r="W1017" s="4"/>
    </row>
    <row r="1018" spans="1:23" x14ac:dyDescent="0.2">
      <c r="A1018" s="4">
        <v>50</v>
      </c>
      <c r="B1018" s="4">
        <v>0</v>
      </c>
      <c r="C1018" s="4">
        <v>0</v>
      </c>
      <c r="D1018" s="4">
        <v>1</v>
      </c>
      <c r="E1018" s="4">
        <v>232</v>
      </c>
      <c r="F1018" s="4">
        <f>ROUND(Source!BC1002,O1018)</f>
        <v>0</v>
      </c>
      <c r="G1018" s="4" t="s">
        <v>62</v>
      </c>
      <c r="H1018" s="4" t="s">
        <v>63</v>
      </c>
      <c r="I1018" s="4"/>
      <c r="J1018" s="4"/>
      <c r="K1018" s="4">
        <v>232</v>
      </c>
      <c r="L1018" s="4">
        <v>15</v>
      </c>
      <c r="M1018" s="4">
        <v>3</v>
      </c>
      <c r="N1018" s="4" t="s">
        <v>3</v>
      </c>
      <c r="O1018" s="4">
        <v>2</v>
      </c>
      <c r="P1018" s="4"/>
      <c r="Q1018" s="4"/>
      <c r="R1018" s="4"/>
      <c r="S1018" s="4"/>
      <c r="T1018" s="4"/>
      <c r="U1018" s="4"/>
      <c r="V1018" s="4"/>
      <c r="W1018" s="4"/>
    </row>
    <row r="1019" spans="1:23" x14ac:dyDescent="0.2">
      <c r="A1019" s="4">
        <v>50</v>
      </c>
      <c r="B1019" s="4">
        <v>0</v>
      </c>
      <c r="C1019" s="4">
        <v>0</v>
      </c>
      <c r="D1019" s="4">
        <v>1</v>
      </c>
      <c r="E1019" s="4">
        <v>214</v>
      </c>
      <c r="F1019" s="4">
        <f>ROUND(Source!AS1002,O1019)</f>
        <v>0</v>
      </c>
      <c r="G1019" s="4" t="s">
        <v>64</v>
      </c>
      <c r="H1019" s="4" t="s">
        <v>65</v>
      </c>
      <c r="I1019" s="4"/>
      <c r="J1019" s="4"/>
      <c r="K1019" s="4">
        <v>214</v>
      </c>
      <c r="L1019" s="4">
        <v>16</v>
      </c>
      <c r="M1019" s="4">
        <v>3</v>
      </c>
      <c r="N1019" s="4" t="s">
        <v>3</v>
      </c>
      <c r="O1019" s="4">
        <v>2</v>
      </c>
      <c r="P1019" s="4"/>
      <c r="Q1019" s="4"/>
      <c r="R1019" s="4"/>
      <c r="S1019" s="4"/>
      <c r="T1019" s="4"/>
      <c r="U1019" s="4"/>
      <c r="V1019" s="4"/>
      <c r="W1019" s="4"/>
    </row>
    <row r="1020" spans="1:23" x14ac:dyDescent="0.2">
      <c r="A1020" s="4">
        <v>50</v>
      </c>
      <c r="B1020" s="4">
        <v>0</v>
      </c>
      <c r="C1020" s="4">
        <v>0</v>
      </c>
      <c r="D1020" s="4">
        <v>1</v>
      </c>
      <c r="E1020" s="4">
        <v>215</v>
      </c>
      <c r="F1020" s="4">
        <f>ROUND(Source!AT1002,O1020)</f>
        <v>0</v>
      </c>
      <c r="G1020" s="4" t="s">
        <v>66</v>
      </c>
      <c r="H1020" s="4" t="s">
        <v>67</v>
      </c>
      <c r="I1020" s="4"/>
      <c r="J1020" s="4"/>
      <c r="K1020" s="4">
        <v>215</v>
      </c>
      <c r="L1020" s="4">
        <v>17</v>
      </c>
      <c r="M1020" s="4">
        <v>3</v>
      </c>
      <c r="N1020" s="4" t="s">
        <v>3</v>
      </c>
      <c r="O1020" s="4">
        <v>2</v>
      </c>
      <c r="P1020" s="4"/>
      <c r="Q1020" s="4"/>
      <c r="R1020" s="4"/>
      <c r="S1020" s="4"/>
      <c r="T1020" s="4"/>
      <c r="U1020" s="4"/>
      <c r="V1020" s="4"/>
      <c r="W1020" s="4"/>
    </row>
    <row r="1021" spans="1:23" x14ac:dyDescent="0.2">
      <c r="A1021" s="4">
        <v>50</v>
      </c>
      <c r="B1021" s="4">
        <v>0</v>
      </c>
      <c r="C1021" s="4">
        <v>0</v>
      </c>
      <c r="D1021" s="4">
        <v>1</v>
      </c>
      <c r="E1021" s="4">
        <v>217</v>
      </c>
      <c r="F1021" s="4">
        <f>ROUND(Source!AU1002,O1021)</f>
        <v>1181928.98</v>
      </c>
      <c r="G1021" s="4" t="s">
        <v>68</v>
      </c>
      <c r="H1021" s="4" t="s">
        <v>69</v>
      </c>
      <c r="I1021" s="4"/>
      <c r="J1021" s="4"/>
      <c r="K1021" s="4">
        <v>217</v>
      </c>
      <c r="L1021" s="4">
        <v>18</v>
      </c>
      <c r="M1021" s="4">
        <v>3</v>
      </c>
      <c r="N1021" s="4" t="s">
        <v>3</v>
      </c>
      <c r="O1021" s="4">
        <v>2</v>
      </c>
      <c r="P1021" s="4"/>
      <c r="Q1021" s="4"/>
      <c r="R1021" s="4"/>
      <c r="S1021" s="4"/>
      <c r="T1021" s="4"/>
      <c r="U1021" s="4"/>
      <c r="V1021" s="4"/>
      <c r="W1021" s="4"/>
    </row>
    <row r="1022" spans="1:23" x14ac:dyDescent="0.2">
      <c r="A1022" s="4">
        <v>50</v>
      </c>
      <c r="B1022" s="4">
        <v>0</v>
      </c>
      <c r="C1022" s="4">
        <v>0</v>
      </c>
      <c r="D1022" s="4">
        <v>1</v>
      </c>
      <c r="E1022" s="4">
        <v>230</v>
      </c>
      <c r="F1022" s="4">
        <f>ROUND(Source!BA1002,O1022)</f>
        <v>0</v>
      </c>
      <c r="G1022" s="4" t="s">
        <v>70</v>
      </c>
      <c r="H1022" s="4" t="s">
        <v>71</v>
      </c>
      <c r="I1022" s="4"/>
      <c r="J1022" s="4"/>
      <c r="K1022" s="4">
        <v>230</v>
      </c>
      <c r="L1022" s="4">
        <v>19</v>
      </c>
      <c r="M1022" s="4">
        <v>3</v>
      </c>
      <c r="N1022" s="4" t="s">
        <v>3</v>
      </c>
      <c r="O1022" s="4">
        <v>2</v>
      </c>
      <c r="P1022" s="4"/>
      <c r="Q1022" s="4"/>
      <c r="R1022" s="4"/>
      <c r="S1022" s="4"/>
      <c r="T1022" s="4"/>
      <c r="U1022" s="4"/>
      <c r="V1022" s="4"/>
      <c r="W1022" s="4"/>
    </row>
    <row r="1023" spans="1:23" x14ac:dyDescent="0.2">
      <c r="A1023" s="4">
        <v>50</v>
      </c>
      <c r="B1023" s="4">
        <v>0</v>
      </c>
      <c r="C1023" s="4">
        <v>0</v>
      </c>
      <c r="D1023" s="4">
        <v>1</v>
      </c>
      <c r="E1023" s="4">
        <v>206</v>
      </c>
      <c r="F1023" s="4">
        <f>ROUND(Source!T1002,O1023)</f>
        <v>0</v>
      </c>
      <c r="G1023" s="4" t="s">
        <v>72</v>
      </c>
      <c r="H1023" s="4" t="s">
        <v>73</v>
      </c>
      <c r="I1023" s="4"/>
      <c r="J1023" s="4"/>
      <c r="K1023" s="4">
        <v>206</v>
      </c>
      <c r="L1023" s="4">
        <v>20</v>
      </c>
      <c r="M1023" s="4">
        <v>3</v>
      </c>
      <c r="N1023" s="4" t="s">
        <v>3</v>
      </c>
      <c r="O1023" s="4">
        <v>2</v>
      </c>
      <c r="P1023" s="4"/>
      <c r="Q1023" s="4"/>
      <c r="R1023" s="4"/>
      <c r="S1023" s="4"/>
      <c r="T1023" s="4"/>
      <c r="U1023" s="4"/>
      <c r="V1023" s="4"/>
      <c r="W1023" s="4"/>
    </row>
    <row r="1024" spans="1:23" x14ac:dyDescent="0.2">
      <c r="A1024" s="4">
        <v>50</v>
      </c>
      <c r="B1024" s="4">
        <v>0</v>
      </c>
      <c r="C1024" s="4">
        <v>0</v>
      </c>
      <c r="D1024" s="4">
        <v>1</v>
      </c>
      <c r="E1024" s="4">
        <v>207</v>
      </c>
      <c r="F1024" s="4">
        <f>Source!U1002</f>
        <v>294.81921999999997</v>
      </c>
      <c r="G1024" s="4" t="s">
        <v>74</v>
      </c>
      <c r="H1024" s="4" t="s">
        <v>75</v>
      </c>
      <c r="I1024" s="4"/>
      <c r="J1024" s="4"/>
      <c r="K1024" s="4">
        <v>207</v>
      </c>
      <c r="L1024" s="4">
        <v>21</v>
      </c>
      <c r="M1024" s="4">
        <v>3</v>
      </c>
      <c r="N1024" s="4" t="s">
        <v>3</v>
      </c>
      <c r="O1024" s="4">
        <v>-1</v>
      </c>
      <c r="P1024" s="4"/>
      <c r="Q1024" s="4"/>
      <c r="R1024" s="4"/>
      <c r="S1024" s="4"/>
      <c r="T1024" s="4"/>
      <c r="U1024" s="4"/>
      <c r="V1024" s="4"/>
      <c r="W1024" s="4"/>
    </row>
    <row r="1025" spans="1:245" x14ac:dyDescent="0.2">
      <c r="A1025" s="4">
        <v>50</v>
      </c>
      <c r="B1025" s="4">
        <v>0</v>
      </c>
      <c r="C1025" s="4">
        <v>0</v>
      </c>
      <c r="D1025" s="4">
        <v>1</v>
      </c>
      <c r="E1025" s="4">
        <v>208</v>
      </c>
      <c r="F1025" s="4">
        <f>Source!V1002</f>
        <v>0</v>
      </c>
      <c r="G1025" s="4" t="s">
        <v>76</v>
      </c>
      <c r="H1025" s="4" t="s">
        <v>77</v>
      </c>
      <c r="I1025" s="4"/>
      <c r="J1025" s="4"/>
      <c r="K1025" s="4">
        <v>208</v>
      </c>
      <c r="L1025" s="4">
        <v>22</v>
      </c>
      <c r="M1025" s="4">
        <v>3</v>
      </c>
      <c r="N1025" s="4" t="s">
        <v>3</v>
      </c>
      <c r="O1025" s="4">
        <v>-1</v>
      </c>
      <c r="P1025" s="4"/>
      <c r="Q1025" s="4"/>
      <c r="R1025" s="4"/>
      <c r="S1025" s="4"/>
      <c r="T1025" s="4"/>
      <c r="U1025" s="4"/>
      <c r="V1025" s="4"/>
      <c r="W1025" s="4"/>
    </row>
    <row r="1026" spans="1:245" x14ac:dyDescent="0.2">
      <c r="A1026" s="4">
        <v>50</v>
      </c>
      <c r="B1026" s="4">
        <v>0</v>
      </c>
      <c r="C1026" s="4">
        <v>0</v>
      </c>
      <c r="D1026" s="4">
        <v>1</v>
      </c>
      <c r="E1026" s="4">
        <v>209</v>
      </c>
      <c r="F1026" s="4">
        <f>ROUND(Source!W1002,O1026)</f>
        <v>0</v>
      </c>
      <c r="G1026" s="4" t="s">
        <v>78</v>
      </c>
      <c r="H1026" s="4" t="s">
        <v>79</v>
      </c>
      <c r="I1026" s="4"/>
      <c r="J1026" s="4"/>
      <c r="K1026" s="4">
        <v>209</v>
      </c>
      <c r="L1026" s="4">
        <v>23</v>
      </c>
      <c r="M1026" s="4">
        <v>3</v>
      </c>
      <c r="N1026" s="4" t="s">
        <v>3</v>
      </c>
      <c r="O1026" s="4">
        <v>2</v>
      </c>
      <c r="P1026" s="4"/>
      <c r="Q1026" s="4"/>
      <c r="R1026" s="4"/>
      <c r="S1026" s="4"/>
      <c r="T1026" s="4"/>
      <c r="U1026" s="4"/>
      <c r="V1026" s="4"/>
      <c r="W1026" s="4"/>
    </row>
    <row r="1027" spans="1:245" x14ac:dyDescent="0.2">
      <c r="A1027" s="4">
        <v>50</v>
      </c>
      <c r="B1027" s="4">
        <v>0</v>
      </c>
      <c r="C1027" s="4">
        <v>0</v>
      </c>
      <c r="D1027" s="4">
        <v>1</v>
      </c>
      <c r="E1027" s="4">
        <v>210</v>
      </c>
      <c r="F1027" s="4">
        <f>ROUND(Source!X1002,O1027)</f>
        <v>43305.56</v>
      </c>
      <c r="G1027" s="4" t="s">
        <v>80</v>
      </c>
      <c r="H1027" s="4" t="s">
        <v>81</v>
      </c>
      <c r="I1027" s="4"/>
      <c r="J1027" s="4"/>
      <c r="K1027" s="4">
        <v>210</v>
      </c>
      <c r="L1027" s="4">
        <v>24</v>
      </c>
      <c r="M1027" s="4">
        <v>3</v>
      </c>
      <c r="N1027" s="4" t="s">
        <v>3</v>
      </c>
      <c r="O1027" s="4">
        <v>2</v>
      </c>
      <c r="P1027" s="4"/>
      <c r="Q1027" s="4"/>
      <c r="R1027" s="4"/>
      <c r="S1027" s="4"/>
      <c r="T1027" s="4"/>
      <c r="U1027" s="4"/>
      <c r="V1027" s="4"/>
      <c r="W1027" s="4"/>
    </row>
    <row r="1028" spans="1:245" x14ac:dyDescent="0.2">
      <c r="A1028" s="4">
        <v>50</v>
      </c>
      <c r="B1028" s="4">
        <v>0</v>
      </c>
      <c r="C1028" s="4">
        <v>0</v>
      </c>
      <c r="D1028" s="4">
        <v>1</v>
      </c>
      <c r="E1028" s="4">
        <v>211</v>
      </c>
      <c r="F1028" s="4">
        <f>ROUND(Source!Y1002,O1028)</f>
        <v>6186.51</v>
      </c>
      <c r="G1028" s="4" t="s">
        <v>82</v>
      </c>
      <c r="H1028" s="4" t="s">
        <v>83</v>
      </c>
      <c r="I1028" s="4"/>
      <c r="J1028" s="4"/>
      <c r="K1028" s="4">
        <v>211</v>
      </c>
      <c r="L1028" s="4">
        <v>25</v>
      </c>
      <c r="M1028" s="4">
        <v>3</v>
      </c>
      <c r="N1028" s="4" t="s">
        <v>3</v>
      </c>
      <c r="O1028" s="4">
        <v>2</v>
      </c>
      <c r="P1028" s="4"/>
      <c r="Q1028" s="4"/>
      <c r="R1028" s="4"/>
      <c r="S1028" s="4"/>
      <c r="T1028" s="4"/>
      <c r="U1028" s="4"/>
      <c r="V1028" s="4"/>
      <c r="W1028" s="4"/>
    </row>
    <row r="1029" spans="1:245" x14ac:dyDescent="0.2">
      <c r="A1029" s="4">
        <v>50</v>
      </c>
      <c r="B1029" s="4">
        <v>0</v>
      </c>
      <c r="C1029" s="4">
        <v>0</v>
      </c>
      <c r="D1029" s="4">
        <v>1</v>
      </c>
      <c r="E1029" s="4">
        <v>224</v>
      </c>
      <c r="F1029" s="4">
        <f>ROUND(Source!AR1002,O1029)</f>
        <v>1181928.98</v>
      </c>
      <c r="G1029" s="4" t="s">
        <v>84</v>
      </c>
      <c r="H1029" s="4" t="s">
        <v>85</v>
      </c>
      <c r="I1029" s="4"/>
      <c r="J1029" s="4"/>
      <c r="K1029" s="4">
        <v>224</v>
      </c>
      <c r="L1029" s="4">
        <v>26</v>
      </c>
      <c r="M1029" s="4">
        <v>3</v>
      </c>
      <c r="N1029" s="4" t="s">
        <v>3</v>
      </c>
      <c r="O1029" s="4">
        <v>2</v>
      </c>
      <c r="P1029" s="4"/>
      <c r="Q1029" s="4"/>
      <c r="R1029" s="4"/>
      <c r="S1029" s="4"/>
      <c r="T1029" s="4"/>
      <c r="U1029" s="4"/>
      <c r="V1029" s="4"/>
      <c r="W1029" s="4"/>
    </row>
    <row r="1030" spans="1:245" x14ac:dyDescent="0.2">
      <c r="A1030" s="4">
        <v>50</v>
      </c>
      <c r="B1030" s="4">
        <v>1</v>
      </c>
      <c r="C1030" s="4">
        <v>0</v>
      </c>
      <c r="D1030" s="4">
        <v>2</v>
      </c>
      <c r="E1030" s="4">
        <v>0</v>
      </c>
      <c r="F1030" s="4">
        <f>ROUND(F1029*0.2,O1030)</f>
        <v>236385.8</v>
      </c>
      <c r="G1030" s="4" t="s">
        <v>86</v>
      </c>
      <c r="H1030" s="4" t="s">
        <v>87</v>
      </c>
      <c r="I1030" s="4"/>
      <c r="J1030" s="4"/>
      <c r="K1030" s="4">
        <v>212</v>
      </c>
      <c r="L1030" s="4">
        <v>27</v>
      </c>
      <c r="M1030" s="4">
        <v>0</v>
      </c>
      <c r="N1030" s="4" t="s">
        <v>3</v>
      </c>
      <c r="O1030" s="4">
        <v>2</v>
      </c>
      <c r="P1030" s="4"/>
      <c r="Q1030" s="4"/>
      <c r="R1030" s="4"/>
      <c r="S1030" s="4"/>
      <c r="T1030" s="4"/>
      <c r="U1030" s="4"/>
      <c r="V1030" s="4"/>
      <c r="W1030" s="4"/>
    </row>
    <row r="1031" spans="1:245" x14ac:dyDescent="0.2">
      <c r="A1031" s="4">
        <v>50</v>
      </c>
      <c r="B1031" s="4">
        <v>1</v>
      </c>
      <c r="C1031" s="4">
        <v>0</v>
      </c>
      <c r="D1031" s="4">
        <v>2</v>
      </c>
      <c r="E1031" s="4">
        <v>0</v>
      </c>
      <c r="F1031" s="4">
        <f>ROUND(F1030+F1029,O1031)</f>
        <v>1418314.78</v>
      </c>
      <c r="G1031" s="4" t="s">
        <v>88</v>
      </c>
      <c r="H1031" s="4" t="s">
        <v>88</v>
      </c>
      <c r="I1031" s="4"/>
      <c r="J1031" s="4"/>
      <c r="K1031" s="4">
        <v>212</v>
      </c>
      <c r="L1031" s="4">
        <v>28</v>
      </c>
      <c r="M1031" s="4">
        <v>0</v>
      </c>
      <c r="N1031" s="4" t="s">
        <v>3</v>
      </c>
      <c r="O1031" s="4">
        <v>2</v>
      </c>
      <c r="P1031" s="4"/>
      <c r="Q1031" s="4"/>
      <c r="R1031" s="4"/>
      <c r="S1031" s="4"/>
      <c r="T1031" s="4"/>
      <c r="U1031" s="4"/>
      <c r="V1031" s="4"/>
      <c r="W1031" s="4"/>
    </row>
    <row r="1033" spans="1:245" x14ac:dyDescent="0.2">
      <c r="A1033" s="1">
        <v>4</v>
      </c>
      <c r="B1033" s="1">
        <v>1</v>
      </c>
      <c r="C1033" s="1"/>
      <c r="D1033" s="1">
        <f>ROW(A1040)</f>
        <v>1040</v>
      </c>
      <c r="E1033" s="1"/>
      <c r="F1033" s="1" t="s">
        <v>12</v>
      </c>
      <c r="G1033" s="1" t="s">
        <v>256</v>
      </c>
      <c r="H1033" s="1" t="s">
        <v>3</v>
      </c>
      <c r="I1033" s="1">
        <v>0</v>
      </c>
      <c r="J1033" s="1"/>
      <c r="K1033" s="1">
        <v>0</v>
      </c>
      <c r="L1033" s="1"/>
      <c r="M1033" s="1"/>
      <c r="N1033" s="1"/>
      <c r="O1033" s="1"/>
      <c r="P1033" s="1"/>
      <c r="Q1033" s="1"/>
      <c r="R1033" s="1"/>
      <c r="S1033" s="1"/>
      <c r="T1033" s="1"/>
      <c r="U1033" s="1" t="s">
        <v>3</v>
      </c>
      <c r="V1033" s="1">
        <v>0</v>
      </c>
      <c r="W1033" s="1"/>
      <c r="X1033" s="1"/>
      <c r="Y1033" s="1"/>
      <c r="Z1033" s="1"/>
      <c r="AA1033" s="1"/>
      <c r="AB1033" s="1" t="s">
        <v>3</v>
      </c>
      <c r="AC1033" s="1" t="s">
        <v>3</v>
      </c>
      <c r="AD1033" s="1" t="s">
        <v>3</v>
      </c>
      <c r="AE1033" s="1" t="s">
        <v>3</v>
      </c>
      <c r="AF1033" s="1" t="s">
        <v>3</v>
      </c>
      <c r="AG1033" s="1" t="s">
        <v>3</v>
      </c>
      <c r="AH1033" s="1"/>
      <c r="AI1033" s="1"/>
      <c r="AJ1033" s="1"/>
      <c r="AK1033" s="1"/>
      <c r="AL1033" s="1"/>
      <c r="AM1033" s="1"/>
      <c r="AN1033" s="1"/>
      <c r="AO1033" s="1"/>
      <c r="AP1033" s="1" t="s">
        <v>3</v>
      </c>
      <c r="AQ1033" s="1" t="s">
        <v>3</v>
      </c>
      <c r="AR1033" s="1" t="s">
        <v>3</v>
      </c>
      <c r="AS1033" s="1"/>
      <c r="AT1033" s="1"/>
      <c r="AU1033" s="1"/>
      <c r="AV1033" s="1"/>
      <c r="AW1033" s="1"/>
      <c r="AX1033" s="1"/>
      <c r="AY1033" s="1"/>
      <c r="AZ1033" s="1" t="s">
        <v>3</v>
      </c>
      <c r="BA1033" s="1"/>
      <c r="BB1033" s="1" t="s">
        <v>3</v>
      </c>
      <c r="BC1033" s="1" t="s">
        <v>3</v>
      </c>
      <c r="BD1033" s="1" t="s">
        <v>3</v>
      </c>
      <c r="BE1033" s="1" t="s">
        <v>3</v>
      </c>
      <c r="BF1033" s="1" t="s">
        <v>3</v>
      </c>
      <c r="BG1033" s="1" t="s">
        <v>3</v>
      </c>
      <c r="BH1033" s="1" t="s">
        <v>3</v>
      </c>
      <c r="BI1033" s="1" t="s">
        <v>3</v>
      </c>
      <c r="BJ1033" s="1" t="s">
        <v>3</v>
      </c>
      <c r="BK1033" s="1" t="s">
        <v>3</v>
      </c>
      <c r="BL1033" s="1" t="s">
        <v>3</v>
      </c>
      <c r="BM1033" s="1" t="s">
        <v>3</v>
      </c>
      <c r="BN1033" s="1" t="s">
        <v>3</v>
      </c>
      <c r="BO1033" s="1" t="s">
        <v>3</v>
      </c>
      <c r="BP1033" s="1" t="s">
        <v>3</v>
      </c>
      <c r="BQ1033" s="1"/>
      <c r="BR1033" s="1"/>
      <c r="BS1033" s="1"/>
      <c r="BT1033" s="1"/>
      <c r="BU1033" s="1"/>
      <c r="BV1033" s="1"/>
      <c r="BW1033" s="1"/>
      <c r="BX1033" s="1">
        <v>0</v>
      </c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>
        <v>0</v>
      </c>
    </row>
    <row r="1035" spans="1:245" x14ac:dyDescent="0.2">
      <c r="A1035" s="2">
        <v>52</v>
      </c>
      <c r="B1035" s="2">
        <f t="shared" ref="B1035:G1035" si="564">B1040</f>
        <v>1</v>
      </c>
      <c r="C1035" s="2">
        <f t="shared" si="564"/>
        <v>4</v>
      </c>
      <c r="D1035" s="2">
        <f t="shared" si="564"/>
        <v>1033</v>
      </c>
      <c r="E1035" s="2">
        <f t="shared" si="564"/>
        <v>0</v>
      </c>
      <c r="F1035" s="2" t="str">
        <f t="shared" si="564"/>
        <v>Новый раздел</v>
      </c>
      <c r="G1035" s="2" t="str">
        <f t="shared" si="564"/>
        <v>Установка лавочек</v>
      </c>
      <c r="H1035" s="2"/>
      <c r="I1035" s="2"/>
      <c r="J1035" s="2"/>
      <c r="K1035" s="2"/>
      <c r="L1035" s="2"/>
      <c r="M1035" s="2"/>
      <c r="N1035" s="2"/>
      <c r="O1035" s="2">
        <f t="shared" ref="O1035:AT1035" si="565">O1040</f>
        <v>48210.36</v>
      </c>
      <c r="P1035" s="2">
        <f t="shared" si="565"/>
        <v>45864.72</v>
      </c>
      <c r="Q1035" s="2">
        <f t="shared" si="565"/>
        <v>0</v>
      </c>
      <c r="R1035" s="2">
        <f t="shared" si="565"/>
        <v>0</v>
      </c>
      <c r="S1035" s="2">
        <f t="shared" si="565"/>
        <v>2345.64</v>
      </c>
      <c r="T1035" s="2">
        <f t="shared" si="565"/>
        <v>0</v>
      </c>
      <c r="U1035" s="2">
        <f t="shared" si="565"/>
        <v>12.44</v>
      </c>
      <c r="V1035" s="2">
        <f t="shared" si="565"/>
        <v>0</v>
      </c>
      <c r="W1035" s="2">
        <f t="shared" si="565"/>
        <v>0</v>
      </c>
      <c r="X1035" s="2">
        <f t="shared" si="565"/>
        <v>1641.95</v>
      </c>
      <c r="Y1035" s="2">
        <f t="shared" si="565"/>
        <v>234.56</v>
      </c>
      <c r="Z1035" s="2">
        <f t="shared" si="565"/>
        <v>0</v>
      </c>
      <c r="AA1035" s="2">
        <f t="shared" si="565"/>
        <v>0</v>
      </c>
      <c r="AB1035" s="2">
        <f t="shared" si="565"/>
        <v>48210.36</v>
      </c>
      <c r="AC1035" s="2">
        <f t="shared" si="565"/>
        <v>45864.72</v>
      </c>
      <c r="AD1035" s="2">
        <f t="shared" si="565"/>
        <v>0</v>
      </c>
      <c r="AE1035" s="2">
        <f t="shared" si="565"/>
        <v>0</v>
      </c>
      <c r="AF1035" s="2">
        <f t="shared" si="565"/>
        <v>2345.64</v>
      </c>
      <c r="AG1035" s="2">
        <f t="shared" si="565"/>
        <v>0</v>
      </c>
      <c r="AH1035" s="2">
        <f t="shared" si="565"/>
        <v>12.44</v>
      </c>
      <c r="AI1035" s="2">
        <f t="shared" si="565"/>
        <v>0</v>
      </c>
      <c r="AJ1035" s="2">
        <f t="shared" si="565"/>
        <v>0</v>
      </c>
      <c r="AK1035" s="2">
        <f t="shared" si="565"/>
        <v>1641.95</v>
      </c>
      <c r="AL1035" s="2">
        <f t="shared" si="565"/>
        <v>234.56</v>
      </c>
      <c r="AM1035" s="2">
        <f t="shared" si="565"/>
        <v>0</v>
      </c>
      <c r="AN1035" s="2">
        <f t="shared" si="565"/>
        <v>0</v>
      </c>
      <c r="AO1035" s="2">
        <f t="shared" si="565"/>
        <v>0</v>
      </c>
      <c r="AP1035" s="2">
        <f t="shared" si="565"/>
        <v>0</v>
      </c>
      <c r="AQ1035" s="2">
        <f t="shared" si="565"/>
        <v>0</v>
      </c>
      <c r="AR1035" s="2">
        <f t="shared" si="565"/>
        <v>50086.87</v>
      </c>
      <c r="AS1035" s="2">
        <f t="shared" si="565"/>
        <v>39875</v>
      </c>
      <c r="AT1035" s="2">
        <f t="shared" si="565"/>
        <v>0</v>
      </c>
      <c r="AU1035" s="2">
        <f t="shared" ref="AU1035:BZ1035" si="566">AU1040</f>
        <v>10211.870000000001</v>
      </c>
      <c r="AV1035" s="2">
        <f t="shared" si="566"/>
        <v>45864.72</v>
      </c>
      <c r="AW1035" s="2">
        <f t="shared" si="566"/>
        <v>45864.72</v>
      </c>
      <c r="AX1035" s="2">
        <f t="shared" si="566"/>
        <v>0</v>
      </c>
      <c r="AY1035" s="2">
        <f t="shared" si="566"/>
        <v>45864.72</v>
      </c>
      <c r="AZ1035" s="2">
        <f t="shared" si="566"/>
        <v>0</v>
      </c>
      <c r="BA1035" s="2">
        <f t="shared" si="566"/>
        <v>0</v>
      </c>
      <c r="BB1035" s="2">
        <f t="shared" si="566"/>
        <v>0</v>
      </c>
      <c r="BC1035" s="2">
        <f t="shared" si="566"/>
        <v>0</v>
      </c>
      <c r="BD1035" s="2">
        <f t="shared" si="566"/>
        <v>0</v>
      </c>
      <c r="BE1035" s="2">
        <f t="shared" si="566"/>
        <v>0</v>
      </c>
      <c r="BF1035" s="2">
        <f t="shared" si="566"/>
        <v>0</v>
      </c>
      <c r="BG1035" s="2">
        <f t="shared" si="566"/>
        <v>0</v>
      </c>
      <c r="BH1035" s="2">
        <f t="shared" si="566"/>
        <v>0</v>
      </c>
      <c r="BI1035" s="2">
        <f t="shared" si="566"/>
        <v>0</v>
      </c>
      <c r="BJ1035" s="2">
        <f t="shared" si="566"/>
        <v>0</v>
      </c>
      <c r="BK1035" s="2">
        <f t="shared" si="566"/>
        <v>0</v>
      </c>
      <c r="BL1035" s="2">
        <f t="shared" si="566"/>
        <v>0</v>
      </c>
      <c r="BM1035" s="2">
        <f t="shared" si="566"/>
        <v>0</v>
      </c>
      <c r="BN1035" s="2">
        <f t="shared" si="566"/>
        <v>0</v>
      </c>
      <c r="BO1035" s="2">
        <f t="shared" si="566"/>
        <v>0</v>
      </c>
      <c r="BP1035" s="2">
        <f t="shared" si="566"/>
        <v>0</v>
      </c>
      <c r="BQ1035" s="2">
        <f t="shared" si="566"/>
        <v>0</v>
      </c>
      <c r="BR1035" s="2">
        <f t="shared" si="566"/>
        <v>0</v>
      </c>
      <c r="BS1035" s="2">
        <f t="shared" si="566"/>
        <v>0</v>
      </c>
      <c r="BT1035" s="2">
        <f t="shared" si="566"/>
        <v>0</v>
      </c>
      <c r="BU1035" s="2">
        <f t="shared" si="566"/>
        <v>0</v>
      </c>
      <c r="BV1035" s="2">
        <f t="shared" si="566"/>
        <v>0</v>
      </c>
      <c r="BW1035" s="2">
        <f t="shared" si="566"/>
        <v>0</v>
      </c>
      <c r="BX1035" s="2">
        <f t="shared" si="566"/>
        <v>0</v>
      </c>
      <c r="BY1035" s="2">
        <f t="shared" si="566"/>
        <v>0</v>
      </c>
      <c r="BZ1035" s="2">
        <f t="shared" si="566"/>
        <v>0</v>
      </c>
      <c r="CA1035" s="2">
        <f t="shared" ref="CA1035:DF1035" si="567">CA1040</f>
        <v>50086.87</v>
      </c>
      <c r="CB1035" s="2">
        <f t="shared" si="567"/>
        <v>39875</v>
      </c>
      <c r="CC1035" s="2">
        <f t="shared" si="567"/>
        <v>0</v>
      </c>
      <c r="CD1035" s="2">
        <f t="shared" si="567"/>
        <v>10211.870000000001</v>
      </c>
      <c r="CE1035" s="2">
        <f t="shared" si="567"/>
        <v>45864.72</v>
      </c>
      <c r="CF1035" s="2">
        <f t="shared" si="567"/>
        <v>45864.72</v>
      </c>
      <c r="CG1035" s="2">
        <f t="shared" si="567"/>
        <v>0</v>
      </c>
      <c r="CH1035" s="2">
        <f t="shared" si="567"/>
        <v>45864.72</v>
      </c>
      <c r="CI1035" s="2">
        <f t="shared" si="567"/>
        <v>0</v>
      </c>
      <c r="CJ1035" s="2">
        <f t="shared" si="567"/>
        <v>0</v>
      </c>
      <c r="CK1035" s="2">
        <f t="shared" si="567"/>
        <v>0</v>
      </c>
      <c r="CL1035" s="2">
        <f t="shared" si="567"/>
        <v>0</v>
      </c>
      <c r="CM1035" s="2">
        <f t="shared" si="567"/>
        <v>0</v>
      </c>
      <c r="CN1035" s="2">
        <f t="shared" si="567"/>
        <v>0</v>
      </c>
      <c r="CO1035" s="2">
        <f t="shared" si="567"/>
        <v>0</v>
      </c>
      <c r="CP1035" s="2">
        <f t="shared" si="567"/>
        <v>0</v>
      </c>
      <c r="CQ1035" s="2">
        <f t="shared" si="567"/>
        <v>0</v>
      </c>
      <c r="CR1035" s="2">
        <f t="shared" si="567"/>
        <v>0</v>
      </c>
      <c r="CS1035" s="2">
        <f t="shared" si="567"/>
        <v>0</v>
      </c>
      <c r="CT1035" s="2">
        <f t="shared" si="567"/>
        <v>0</v>
      </c>
      <c r="CU1035" s="2">
        <f t="shared" si="567"/>
        <v>0</v>
      </c>
      <c r="CV1035" s="2">
        <f t="shared" si="567"/>
        <v>0</v>
      </c>
      <c r="CW1035" s="2">
        <f t="shared" si="567"/>
        <v>0</v>
      </c>
      <c r="CX1035" s="2">
        <f t="shared" si="567"/>
        <v>0</v>
      </c>
      <c r="CY1035" s="2">
        <f t="shared" si="567"/>
        <v>0</v>
      </c>
      <c r="CZ1035" s="2">
        <f t="shared" si="567"/>
        <v>0</v>
      </c>
      <c r="DA1035" s="2">
        <f t="shared" si="567"/>
        <v>0</v>
      </c>
      <c r="DB1035" s="2">
        <f t="shared" si="567"/>
        <v>0</v>
      </c>
      <c r="DC1035" s="2">
        <f t="shared" si="567"/>
        <v>0</v>
      </c>
      <c r="DD1035" s="2">
        <f t="shared" si="567"/>
        <v>0</v>
      </c>
      <c r="DE1035" s="2">
        <f t="shared" si="567"/>
        <v>0</v>
      </c>
      <c r="DF1035" s="2">
        <f t="shared" si="567"/>
        <v>0</v>
      </c>
      <c r="DG1035" s="3">
        <f t="shared" ref="DG1035:EL1035" si="568">DG1040</f>
        <v>0</v>
      </c>
      <c r="DH1035" s="3">
        <f t="shared" si="568"/>
        <v>0</v>
      </c>
      <c r="DI1035" s="3">
        <f t="shared" si="568"/>
        <v>0</v>
      </c>
      <c r="DJ1035" s="3">
        <f t="shared" si="568"/>
        <v>0</v>
      </c>
      <c r="DK1035" s="3">
        <f t="shared" si="568"/>
        <v>0</v>
      </c>
      <c r="DL1035" s="3">
        <f t="shared" si="568"/>
        <v>0</v>
      </c>
      <c r="DM1035" s="3">
        <f t="shared" si="568"/>
        <v>0</v>
      </c>
      <c r="DN1035" s="3">
        <f t="shared" si="568"/>
        <v>0</v>
      </c>
      <c r="DO1035" s="3">
        <f t="shared" si="568"/>
        <v>0</v>
      </c>
      <c r="DP1035" s="3">
        <f t="shared" si="568"/>
        <v>0</v>
      </c>
      <c r="DQ1035" s="3">
        <f t="shared" si="568"/>
        <v>0</v>
      </c>
      <c r="DR1035" s="3">
        <f t="shared" si="568"/>
        <v>0</v>
      </c>
      <c r="DS1035" s="3">
        <f t="shared" si="568"/>
        <v>0</v>
      </c>
      <c r="DT1035" s="3">
        <f t="shared" si="568"/>
        <v>0</v>
      </c>
      <c r="DU1035" s="3">
        <f t="shared" si="568"/>
        <v>0</v>
      </c>
      <c r="DV1035" s="3">
        <f t="shared" si="568"/>
        <v>0</v>
      </c>
      <c r="DW1035" s="3">
        <f t="shared" si="568"/>
        <v>0</v>
      </c>
      <c r="DX1035" s="3">
        <f t="shared" si="568"/>
        <v>0</v>
      </c>
      <c r="DY1035" s="3">
        <f t="shared" si="568"/>
        <v>0</v>
      </c>
      <c r="DZ1035" s="3">
        <f t="shared" si="568"/>
        <v>0</v>
      </c>
      <c r="EA1035" s="3">
        <f t="shared" si="568"/>
        <v>0</v>
      </c>
      <c r="EB1035" s="3">
        <f t="shared" si="568"/>
        <v>0</v>
      </c>
      <c r="EC1035" s="3">
        <f t="shared" si="568"/>
        <v>0</v>
      </c>
      <c r="ED1035" s="3">
        <f t="shared" si="568"/>
        <v>0</v>
      </c>
      <c r="EE1035" s="3">
        <f t="shared" si="568"/>
        <v>0</v>
      </c>
      <c r="EF1035" s="3">
        <f t="shared" si="568"/>
        <v>0</v>
      </c>
      <c r="EG1035" s="3">
        <f t="shared" si="568"/>
        <v>0</v>
      </c>
      <c r="EH1035" s="3">
        <f t="shared" si="568"/>
        <v>0</v>
      </c>
      <c r="EI1035" s="3">
        <f t="shared" si="568"/>
        <v>0</v>
      </c>
      <c r="EJ1035" s="3">
        <f t="shared" si="568"/>
        <v>0</v>
      </c>
      <c r="EK1035" s="3">
        <f t="shared" si="568"/>
        <v>0</v>
      </c>
      <c r="EL1035" s="3">
        <f t="shared" si="568"/>
        <v>0</v>
      </c>
      <c r="EM1035" s="3">
        <f t="shared" ref="EM1035:FR1035" si="569">EM1040</f>
        <v>0</v>
      </c>
      <c r="EN1035" s="3">
        <f t="shared" si="569"/>
        <v>0</v>
      </c>
      <c r="EO1035" s="3">
        <f t="shared" si="569"/>
        <v>0</v>
      </c>
      <c r="EP1035" s="3">
        <f t="shared" si="569"/>
        <v>0</v>
      </c>
      <c r="EQ1035" s="3">
        <f t="shared" si="569"/>
        <v>0</v>
      </c>
      <c r="ER1035" s="3">
        <f t="shared" si="569"/>
        <v>0</v>
      </c>
      <c r="ES1035" s="3">
        <f t="shared" si="569"/>
        <v>0</v>
      </c>
      <c r="ET1035" s="3">
        <f t="shared" si="569"/>
        <v>0</v>
      </c>
      <c r="EU1035" s="3">
        <f t="shared" si="569"/>
        <v>0</v>
      </c>
      <c r="EV1035" s="3">
        <f t="shared" si="569"/>
        <v>0</v>
      </c>
      <c r="EW1035" s="3">
        <f t="shared" si="569"/>
        <v>0</v>
      </c>
      <c r="EX1035" s="3">
        <f t="shared" si="569"/>
        <v>0</v>
      </c>
      <c r="EY1035" s="3">
        <f t="shared" si="569"/>
        <v>0</v>
      </c>
      <c r="EZ1035" s="3">
        <f t="shared" si="569"/>
        <v>0</v>
      </c>
      <c r="FA1035" s="3">
        <f t="shared" si="569"/>
        <v>0</v>
      </c>
      <c r="FB1035" s="3">
        <f t="shared" si="569"/>
        <v>0</v>
      </c>
      <c r="FC1035" s="3">
        <f t="shared" si="569"/>
        <v>0</v>
      </c>
      <c r="FD1035" s="3">
        <f t="shared" si="569"/>
        <v>0</v>
      </c>
      <c r="FE1035" s="3">
        <f t="shared" si="569"/>
        <v>0</v>
      </c>
      <c r="FF1035" s="3">
        <f t="shared" si="569"/>
        <v>0</v>
      </c>
      <c r="FG1035" s="3">
        <f t="shared" si="569"/>
        <v>0</v>
      </c>
      <c r="FH1035" s="3">
        <f t="shared" si="569"/>
        <v>0</v>
      </c>
      <c r="FI1035" s="3">
        <f t="shared" si="569"/>
        <v>0</v>
      </c>
      <c r="FJ1035" s="3">
        <f t="shared" si="569"/>
        <v>0</v>
      </c>
      <c r="FK1035" s="3">
        <f t="shared" si="569"/>
        <v>0</v>
      </c>
      <c r="FL1035" s="3">
        <f t="shared" si="569"/>
        <v>0</v>
      </c>
      <c r="FM1035" s="3">
        <f t="shared" si="569"/>
        <v>0</v>
      </c>
      <c r="FN1035" s="3">
        <f t="shared" si="569"/>
        <v>0</v>
      </c>
      <c r="FO1035" s="3">
        <f t="shared" si="569"/>
        <v>0</v>
      </c>
      <c r="FP1035" s="3">
        <f t="shared" si="569"/>
        <v>0</v>
      </c>
      <c r="FQ1035" s="3">
        <f t="shared" si="569"/>
        <v>0</v>
      </c>
      <c r="FR1035" s="3">
        <f t="shared" si="569"/>
        <v>0</v>
      </c>
      <c r="FS1035" s="3">
        <f t="shared" ref="FS1035:GX1035" si="570">FS1040</f>
        <v>0</v>
      </c>
      <c r="FT1035" s="3">
        <f t="shared" si="570"/>
        <v>0</v>
      </c>
      <c r="FU1035" s="3">
        <f t="shared" si="570"/>
        <v>0</v>
      </c>
      <c r="FV1035" s="3">
        <f t="shared" si="570"/>
        <v>0</v>
      </c>
      <c r="FW1035" s="3">
        <f t="shared" si="570"/>
        <v>0</v>
      </c>
      <c r="FX1035" s="3">
        <f t="shared" si="570"/>
        <v>0</v>
      </c>
      <c r="FY1035" s="3">
        <f t="shared" si="570"/>
        <v>0</v>
      </c>
      <c r="FZ1035" s="3">
        <f t="shared" si="570"/>
        <v>0</v>
      </c>
      <c r="GA1035" s="3">
        <f t="shared" si="570"/>
        <v>0</v>
      </c>
      <c r="GB1035" s="3">
        <f t="shared" si="570"/>
        <v>0</v>
      </c>
      <c r="GC1035" s="3">
        <f t="shared" si="570"/>
        <v>0</v>
      </c>
      <c r="GD1035" s="3">
        <f t="shared" si="570"/>
        <v>0</v>
      </c>
      <c r="GE1035" s="3">
        <f t="shared" si="570"/>
        <v>0</v>
      </c>
      <c r="GF1035" s="3">
        <f t="shared" si="570"/>
        <v>0</v>
      </c>
      <c r="GG1035" s="3">
        <f t="shared" si="570"/>
        <v>0</v>
      </c>
      <c r="GH1035" s="3">
        <f t="shared" si="570"/>
        <v>0</v>
      </c>
      <c r="GI1035" s="3">
        <f t="shared" si="570"/>
        <v>0</v>
      </c>
      <c r="GJ1035" s="3">
        <f t="shared" si="570"/>
        <v>0</v>
      </c>
      <c r="GK1035" s="3">
        <f t="shared" si="570"/>
        <v>0</v>
      </c>
      <c r="GL1035" s="3">
        <f t="shared" si="570"/>
        <v>0</v>
      </c>
      <c r="GM1035" s="3">
        <f t="shared" si="570"/>
        <v>0</v>
      </c>
      <c r="GN1035" s="3">
        <f t="shared" si="570"/>
        <v>0</v>
      </c>
      <c r="GO1035" s="3">
        <f t="shared" si="570"/>
        <v>0</v>
      </c>
      <c r="GP1035" s="3">
        <f t="shared" si="570"/>
        <v>0</v>
      </c>
      <c r="GQ1035" s="3">
        <f t="shared" si="570"/>
        <v>0</v>
      </c>
      <c r="GR1035" s="3">
        <f t="shared" si="570"/>
        <v>0</v>
      </c>
      <c r="GS1035" s="3">
        <f t="shared" si="570"/>
        <v>0</v>
      </c>
      <c r="GT1035" s="3">
        <f t="shared" si="570"/>
        <v>0</v>
      </c>
      <c r="GU1035" s="3">
        <f t="shared" si="570"/>
        <v>0</v>
      </c>
      <c r="GV1035" s="3">
        <f t="shared" si="570"/>
        <v>0</v>
      </c>
      <c r="GW1035" s="3">
        <f t="shared" si="570"/>
        <v>0</v>
      </c>
      <c r="GX1035" s="3">
        <f t="shared" si="570"/>
        <v>0</v>
      </c>
    </row>
    <row r="1037" spans="1:245" x14ac:dyDescent="0.2">
      <c r="A1037">
        <v>17</v>
      </c>
      <c r="B1037">
        <v>1</v>
      </c>
      <c r="C1037">
        <f>ROW(SmtRes!A339)</f>
        <v>339</v>
      </c>
      <c r="D1037">
        <f>ROW(EtalonRes!A327)</f>
        <v>327</v>
      </c>
      <c r="E1037" t="s">
        <v>257</v>
      </c>
      <c r="F1037" t="s">
        <v>91</v>
      </c>
      <c r="G1037" t="s">
        <v>92</v>
      </c>
      <c r="H1037" t="s">
        <v>93</v>
      </c>
      <c r="I1037">
        <f>ROUND(20/10,9)</f>
        <v>2</v>
      </c>
      <c r="J1037">
        <v>0</v>
      </c>
      <c r="O1037">
        <f>ROUND(CP1037,2)</f>
        <v>8335.36</v>
      </c>
      <c r="P1037">
        <f>ROUND(CQ1037*I1037,2)</f>
        <v>5989.72</v>
      </c>
      <c r="Q1037">
        <f>ROUND(CR1037*I1037,2)</f>
        <v>0</v>
      </c>
      <c r="R1037">
        <f>ROUND(CS1037*I1037,2)</f>
        <v>0</v>
      </c>
      <c r="S1037">
        <f>ROUND(CT1037*I1037,2)</f>
        <v>2345.64</v>
      </c>
      <c r="T1037">
        <f>ROUND(CU1037*I1037,2)</f>
        <v>0</v>
      </c>
      <c r="U1037">
        <f>CV1037*I1037</f>
        <v>12.44</v>
      </c>
      <c r="V1037">
        <f>CW1037*I1037</f>
        <v>0</v>
      </c>
      <c r="W1037">
        <f>ROUND(CX1037*I1037,2)</f>
        <v>0</v>
      </c>
      <c r="X1037">
        <f>ROUND(CY1037,2)</f>
        <v>1641.95</v>
      </c>
      <c r="Y1037">
        <f>ROUND(CZ1037,2)</f>
        <v>234.56</v>
      </c>
      <c r="AA1037">
        <v>55574044</v>
      </c>
      <c r="AB1037">
        <f>ROUND((AC1037+AD1037+AF1037),6)</f>
        <v>4167.68</v>
      </c>
      <c r="AC1037">
        <f>ROUND((ES1037),6)</f>
        <v>2994.86</v>
      </c>
      <c r="AD1037">
        <f>ROUND((((ET1037)-(EU1037))+AE1037),6)</f>
        <v>0</v>
      </c>
      <c r="AE1037">
        <f>ROUND((EU1037),6)</f>
        <v>0</v>
      </c>
      <c r="AF1037">
        <f>ROUND((EV1037),6)</f>
        <v>1172.82</v>
      </c>
      <c r="AG1037">
        <f>ROUND((AP1037),6)</f>
        <v>0</v>
      </c>
      <c r="AH1037">
        <f>(EW1037)</f>
        <v>6.22</v>
      </c>
      <c r="AI1037">
        <f>(EX1037)</f>
        <v>0</v>
      </c>
      <c r="AJ1037">
        <f>(AS1037)</f>
        <v>0</v>
      </c>
      <c r="AK1037">
        <v>4167.68</v>
      </c>
      <c r="AL1037">
        <v>2994.86</v>
      </c>
      <c r="AM1037">
        <v>0</v>
      </c>
      <c r="AN1037">
        <v>0</v>
      </c>
      <c r="AO1037">
        <v>1172.82</v>
      </c>
      <c r="AP1037">
        <v>0</v>
      </c>
      <c r="AQ1037">
        <v>6.22</v>
      </c>
      <c r="AR1037">
        <v>0</v>
      </c>
      <c r="AS1037">
        <v>0</v>
      </c>
      <c r="AT1037">
        <v>70</v>
      </c>
      <c r="AU1037">
        <v>10</v>
      </c>
      <c r="AV1037">
        <v>1</v>
      </c>
      <c r="AW1037">
        <v>1</v>
      </c>
      <c r="AZ1037">
        <v>1</v>
      </c>
      <c r="BA1037">
        <v>1</v>
      </c>
      <c r="BB1037">
        <v>1</v>
      </c>
      <c r="BC1037">
        <v>1</v>
      </c>
      <c r="BD1037" t="s">
        <v>3</v>
      </c>
      <c r="BE1037" t="s">
        <v>3</v>
      </c>
      <c r="BF1037" t="s">
        <v>3</v>
      </c>
      <c r="BG1037" t="s">
        <v>3</v>
      </c>
      <c r="BH1037">
        <v>0</v>
      </c>
      <c r="BI1037">
        <v>4</v>
      </c>
      <c r="BJ1037" t="s">
        <v>94</v>
      </c>
      <c r="BM1037">
        <v>0</v>
      </c>
      <c r="BN1037">
        <v>0</v>
      </c>
      <c r="BO1037" t="s">
        <v>3</v>
      </c>
      <c r="BP1037">
        <v>0</v>
      </c>
      <c r="BQ1037">
        <v>1</v>
      </c>
      <c r="BR1037">
        <v>0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 t="s">
        <v>3</v>
      </c>
      <c r="BZ1037">
        <v>70</v>
      </c>
      <c r="CA1037">
        <v>10</v>
      </c>
      <c r="CE1037">
        <v>0</v>
      </c>
      <c r="CF1037">
        <v>0</v>
      </c>
      <c r="CG1037">
        <v>0</v>
      </c>
      <c r="CM1037">
        <v>0</v>
      </c>
      <c r="CN1037" t="s">
        <v>3</v>
      </c>
      <c r="CO1037">
        <v>0</v>
      </c>
      <c r="CP1037">
        <f>(P1037+Q1037+S1037)</f>
        <v>8335.36</v>
      </c>
      <c r="CQ1037">
        <f>(AC1037*BC1037*AW1037)</f>
        <v>2994.86</v>
      </c>
      <c r="CR1037">
        <f>((((ET1037)*BB1037-(EU1037)*BS1037)+AE1037*BS1037)*AV1037)</f>
        <v>0</v>
      </c>
      <c r="CS1037">
        <f>(AE1037*BS1037*AV1037)</f>
        <v>0</v>
      </c>
      <c r="CT1037">
        <f>(AF1037*BA1037*AV1037)</f>
        <v>1172.82</v>
      </c>
      <c r="CU1037">
        <f>AG1037</f>
        <v>0</v>
      </c>
      <c r="CV1037">
        <f>(AH1037*AV1037)</f>
        <v>6.22</v>
      </c>
      <c r="CW1037">
        <f>AI1037</f>
        <v>0</v>
      </c>
      <c r="CX1037">
        <f>AJ1037</f>
        <v>0</v>
      </c>
      <c r="CY1037">
        <f>((S1037*BZ1037)/100)</f>
        <v>1641.9479999999999</v>
      </c>
      <c r="CZ1037">
        <f>((S1037*CA1037)/100)</f>
        <v>234.56399999999996</v>
      </c>
      <c r="DC1037" t="s">
        <v>3</v>
      </c>
      <c r="DD1037" t="s">
        <v>3</v>
      </c>
      <c r="DE1037" t="s">
        <v>3</v>
      </c>
      <c r="DF1037" t="s">
        <v>3</v>
      </c>
      <c r="DG1037" t="s">
        <v>3</v>
      </c>
      <c r="DH1037" t="s">
        <v>3</v>
      </c>
      <c r="DI1037" t="s">
        <v>3</v>
      </c>
      <c r="DJ1037" t="s">
        <v>3</v>
      </c>
      <c r="DK1037" t="s">
        <v>3</v>
      </c>
      <c r="DL1037" t="s">
        <v>3</v>
      </c>
      <c r="DM1037" t="s">
        <v>3</v>
      </c>
      <c r="DN1037">
        <v>0</v>
      </c>
      <c r="DO1037">
        <v>0</v>
      </c>
      <c r="DP1037">
        <v>1</v>
      </c>
      <c r="DQ1037">
        <v>1</v>
      </c>
      <c r="DU1037">
        <v>1010</v>
      </c>
      <c r="DV1037" t="s">
        <v>93</v>
      </c>
      <c r="DW1037" t="s">
        <v>93</v>
      </c>
      <c r="DX1037">
        <v>10</v>
      </c>
      <c r="EE1037">
        <v>55317522</v>
      </c>
      <c r="EF1037">
        <v>1</v>
      </c>
      <c r="EG1037" t="s">
        <v>19</v>
      </c>
      <c r="EH1037">
        <v>0</v>
      </c>
      <c r="EI1037" t="s">
        <v>3</v>
      </c>
      <c r="EJ1037">
        <v>4</v>
      </c>
      <c r="EK1037">
        <v>0</v>
      </c>
      <c r="EL1037" t="s">
        <v>20</v>
      </c>
      <c r="EM1037" t="s">
        <v>21</v>
      </c>
      <c r="EO1037" t="s">
        <v>3</v>
      </c>
      <c r="EQ1037">
        <v>0</v>
      </c>
      <c r="ER1037">
        <v>4167.68</v>
      </c>
      <c r="ES1037">
        <v>2994.86</v>
      </c>
      <c r="ET1037">
        <v>0</v>
      </c>
      <c r="EU1037">
        <v>0</v>
      </c>
      <c r="EV1037">
        <v>1172.82</v>
      </c>
      <c r="EW1037">
        <v>6.22</v>
      </c>
      <c r="EX1037">
        <v>0</v>
      </c>
      <c r="EY1037">
        <v>0</v>
      </c>
      <c r="FQ1037">
        <v>0</v>
      </c>
      <c r="FR1037">
        <f>ROUND(IF(AND(BH1037=3,BI1037=3),P1037,0),2)</f>
        <v>0</v>
      </c>
      <c r="FS1037">
        <v>0</v>
      </c>
      <c r="FX1037">
        <v>70</v>
      </c>
      <c r="FY1037">
        <v>10</v>
      </c>
      <c r="GA1037" t="s">
        <v>3</v>
      </c>
      <c r="GD1037">
        <v>0</v>
      </c>
      <c r="GF1037">
        <v>1404583839</v>
      </c>
      <c r="GG1037">
        <v>2</v>
      </c>
      <c r="GH1037">
        <v>1</v>
      </c>
      <c r="GI1037">
        <v>-2</v>
      </c>
      <c r="GJ1037">
        <v>0</v>
      </c>
      <c r="GK1037">
        <f>ROUND(R1037*(R12)/100,2)</f>
        <v>0</v>
      </c>
      <c r="GL1037">
        <f>ROUND(IF(AND(BH1037=3,BI1037=3,FS1037&lt;&gt;0),P1037,0),2)</f>
        <v>0</v>
      </c>
      <c r="GM1037">
        <f>ROUND(O1037+X1037+Y1037+GK1037,2)+GX1037</f>
        <v>10211.870000000001</v>
      </c>
      <c r="GN1037">
        <f>IF(OR(BI1037=0,BI1037=1),ROUND(O1037+X1037+Y1037+GK1037,2),0)</f>
        <v>0</v>
      </c>
      <c r="GO1037">
        <f>IF(BI1037=2,ROUND(O1037+X1037+Y1037+GK1037,2),0)</f>
        <v>0</v>
      </c>
      <c r="GP1037">
        <f>IF(BI1037=4,ROUND(O1037+X1037+Y1037+GK1037,2)+GX1037,0)</f>
        <v>10211.870000000001</v>
      </c>
      <c r="GR1037">
        <v>0</v>
      </c>
      <c r="GS1037">
        <v>3</v>
      </c>
      <c r="GT1037">
        <v>0</v>
      </c>
      <c r="GU1037" t="s">
        <v>3</v>
      </c>
      <c r="GV1037">
        <f>ROUND((GT1037),6)</f>
        <v>0</v>
      </c>
      <c r="GW1037">
        <v>1</v>
      </c>
      <c r="GX1037">
        <f>ROUND(HC1037*I1037,2)</f>
        <v>0</v>
      </c>
      <c r="HA1037">
        <v>0</v>
      </c>
      <c r="HB1037">
        <v>0</v>
      </c>
      <c r="HC1037">
        <f>GV1037*GW1037</f>
        <v>0</v>
      </c>
      <c r="IK1037">
        <v>0</v>
      </c>
    </row>
    <row r="1038" spans="1:245" x14ac:dyDescent="0.2">
      <c r="A1038">
        <v>17</v>
      </c>
      <c r="B1038">
        <v>1</v>
      </c>
      <c r="E1038" t="s">
        <v>258</v>
      </c>
      <c r="F1038" t="s">
        <v>96</v>
      </c>
      <c r="G1038" t="s">
        <v>259</v>
      </c>
      <c r="H1038" t="s">
        <v>180</v>
      </c>
      <c r="I1038">
        <v>5</v>
      </c>
      <c r="J1038">
        <v>0</v>
      </c>
      <c r="O1038">
        <f>ROUND(CP1038,2)</f>
        <v>39875</v>
      </c>
      <c r="P1038">
        <f>ROUND(CQ1038*I1038,2)</f>
        <v>39875</v>
      </c>
      <c r="Q1038">
        <f>ROUND(CR1038*I1038,2)</f>
        <v>0</v>
      </c>
      <c r="R1038">
        <f>ROUND(CS1038*I1038,2)</f>
        <v>0</v>
      </c>
      <c r="S1038">
        <f>ROUND(CT1038*I1038,2)</f>
        <v>0</v>
      </c>
      <c r="T1038">
        <f>ROUND(CU1038*I1038,2)</f>
        <v>0</v>
      </c>
      <c r="U1038">
        <f>CV1038*I1038</f>
        <v>0</v>
      </c>
      <c r="V1038">
        <f>CW1038*I1038</f>
        <v>0</v>
      </c>
      <c r="W1038">
        <f>ROUND(CX1038*I1038,2)</f>
        <v>0</v>
      </c>
      <c r="X1038">
        <f>ROUND(CY1038,2)</f>
        <v>0</v>
      </c>
      <c r="Y1038">
        <f>ROUND(CZ1038,2)</f>
        <v>0</v>
      </c>
      <c r="AA1038">
        <v>55574044</v>
      </c>
      <c r="AB1038">
        <f>ROUND((AC1038+AD1038+AF1038),6)</f>
        <v>7975</v>
      </c>
      <c r="AC1038">
        <f>ROUND((ES1038),6)</f>
        <v>7975</v>
      </c>
      <c r="AD1038">
        <f>ROUND((((ET1038)-(EU1038))+AE1038),6)</f>
        <v>0</v>
      </c>
      <c r="AE1038">
        <f>ROUND((EU1038),6)</f>
        <v>0</v>
      </c>
      <c r="AF1038">
        <f>ROUND((EV1038),6)</f>
        <v>0</v>
      </c>
      <c r="AG1038">
        <f>ROUND((AP1038),6)</f>
        <v>0</v>
      </c>
      <c r="AH1038">
        <f>(EW1038)</f>
        <v>0</v>
      </c>
      <c r="AI1038">
        <f>(EX1038)</f>
        <v>0</v>
      </c>
      <c r="AJ1038">
        <f>(AS1038)</f>
        <v>0</v>
      </c>
      <c r="AK1038">
        <v>7975</v>
      </c>
      <c r="AL1038">
        <v>7975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1</v>
      </c>
      <c r="AZ1038">
        <v>1</v>
      </c>
      <c r="BA1038">
        <v>1</v>
      </c>
      <c r="BB1038">
        <v>1</v>
      </c>
      <c r="BC1038">
        <v>1</v>
      </c>
      <c r="BD1038" t="s">
        <v>3</v>
      </c>
      <c r="BE1038" t="s">
        <v>3</v>
      </c>
      <c r="BF1038" t="s">
        <v>3</v>
      </c>
      <c r="BG1038" t="s">
        <v>3</v>
      </c>
      <c r="BH1038">
        <v>3</v>
      </c>
      <c r="BI1038">
        <v>1</v>
      </c>
      <c r="BJ1038" t="s">
        <v>3</v>
      </c>
      <c r="BM1038">
        <v>6001</v>
      </c>
      <c r="BN1038">
        <v>0</v>
      </c>
      <c r="BO1038" t="s">
        <v>3</v>
      </c>
      <c r="BP1038">
        <v>0</v>
      </c>
      <c r="BQ1038">
        <v>0</v>
      </c>
      <c r="BR1038">
        <v>0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 t="s">
        <v>3</v>
      </c>
      <c r="BZ1038">
        <v>0</v>
      </c>
      <c r="CA1038">
        <v>0</v>
      </c>
      <c r="CE1038">
        <v>0</v>
      </c>
      <c r="CF1038">
        <v>0</v>
      </c>
      <c r="CG1038">
        <v>0</v>
      </c>
      <c r="CM1038">
        <v>0</v>
      </c>
      <c r="CN1038" t="s">
        <v>3</v>
      </c>
      <c r="CO1038">
        <v>0</v>
      </c>
      <c r="CP1038">
        <f>(P1038+Q1038+S1038)</f>
        <v>39875</v>
      </c>
      <c r="CQ1038">
        <f>(AC1038*BC1038*AW1038)</f>
        <v>7975</v>
      </c>
      <c r="CR1038">
        <f>((((ET1038)*BB1038-(EU1038)*BS1038)+AE1038*BS1038)*AV1038)</f>
        <v>0</v>
      </c>
      <c r="CS1038">
        <f>(AE1038*BS1038*AV1038)</f>
        <v>0</v>
      </c>
      <c r="CT1038">
        <f>(AF1038*BA1038*AV1038)</f>
        <v>0</v>
      </c>
      <c r="CU1038">
        <f>AG1038</f>
        <v>0</v>
      </c>
      <c r="CV1038">
        <f>(AH1038*AV1038)</f>
        <v>0</v>
      </c>
      <c r="CW1038">
        <f>AI1038</f>
        <v>0</v>
      </c>
      <c r="CX1038">
        <f>AJ1038</f>
        <v>0</v>
      </c>
      <c r="CY1038">
        <f>((S1038*BZ1038)/100)</f>
        <v>0</v>
      </c>
      <c r="CZ1038">
        <f>((S1038*CA1038)/100)</f>
        <v>0</v>
      </c>
      <c r="DC1038" t="s">
        <v>3</v>
      </c>
      <c r="DD1038" t="s">
        <v>3</v>
      </c>
      <c r="DE1038" t="s">
        <v>3</v>
      </c>
      <c r="DF1038" t="s">
        <v>3</v>
      </c>
      <c r="DG1038" t="s">
        <v>3</v>
      </c>
      <c r="DH1038" t="s">
        <v>3</v>
      </c>
      <c r="DI1038" t="s">
        <v>3</v>
      </c>
      <c r="DJ1038" t="s">
        <v>3</v>
      </c>
      <c r="DK1038" t="s">
        <v>3</v>
      </c>
      <c r="DL1038" t="s">
        <v>3</v>
      </c>
      <c r="DM1038" t="s">
        <v>3</v>
      </c>
      <c r="DN1038">
        <v>0</v>
      </c>
      <c r="DO1038">
        <v>0</v>
      </c>
      <c r="DP1038">
        <v>1</v>
      </c>
      <c r="DQ1038">
        <v>1</v>
      </c>
      <c r="DU1038">
        <v>1010</v>
      </c>
      <c r="DV1038" t="s">
        <v>180</v>
      </c>
      <c r="DW1038" t="s">
        <v>180</v>
      </c>
      <c r="DX1038">
        <v>1</v>
      </c>
      <c r="EE1038">
        <v>55525620</v>
      </c>
      <c r="EF1038">
        <v>0</v>
      </c>
      <c r="EG1038" t="s">
        <v>220</v>
      </c>
      <c r="EH1038">
        <v>0</v>
      </c>
      <c r="EI1038" t="s">
        <v>3</v>
      </c>
      <c r="EJ1038">
        <v>1</v>
      </c>
      <c r="EK1038">
        <v>6001</v>
      </c>
      <c r="EL1038" t="s">
        <v>221</v>
      </c>
      <c r="EM1038" t="s">
        <v>220</v>
      </c>
      <c r="EO1038" t="s">
        <v>3</v>
      </c>
      <c r="EQ1038">
        <v>0</v>
      </c>
      <c r="ER1038">
        <v>7975</v>
      </c>
      <c r="ES1038">
        <v>7975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5</v>
      </c>
      <c r="FC1038">
        <v>1</v>
      </c>
      <c r="FD1038">
        <v>18</v>
      </c>
      <c r="FF1038">
        <v>9570</v>
      </c>
      <c r="FQ1038">
        <v>0</v>
      </c>
      <c r="FR1038">
        <f>ROUND(IF(AND(BH1038=3,BI1038=3),P1038,0),2)</f>
        <v>0</v>
      </c>
      <c r="FS1038">
        <v>0</v>
      </c>
      <c r="FX1038">
        <v>0</v>
      </c>
      <c r="FY1038">
        <v>0</v>
      </c>
      <c r="GA1038" t="s">
        <v>260</v>
      </c>
      <c r="GD1038">
        <v>0</v>
      </c>
      <c r="GF1038">
        <v>551525855</v>
      </c>
      <c r="GG1038">
        <v>2</v>
      </c>
      <c r="GH1038">
        <v>3</v>
      </c>
      <c r="GI1038">
        <v>-2</v>
      </c>
      <c r="GJ1038">
        <v>0</v>
      </c>
      <c r="GK1038">
        <f>ROUND(R1038*(R12)/100,2)</f>
        <v>0</v>
      </c>
      <c r="GL1038">
        <f>ROUND(IF(AND(BH1038=3,BI1038=3,FS1038&lt;&gt;0),P1038,0),2)</f>
        <v>0</v>
      </c>
      <c r="GM1038">
        <f>ROUND(O1038+X1038+Y1038+GK1038,2)+GX1038</f>
        <v>39875</v>
      </c>
      <c r="GN1038">
        <f>IF(OR(BI1038=0,BI1038=1),ROUND(O1038+X1038+Y1038+GK1038,2),0)</f>
        <v>39875</v>
      </c>
      <c r="GO1038">
        <f>IF(BI1038=2,ROUND(O1038+X1038+Y1038+GK1038,2),0)</f>
        <v>0</v>
      </c>
      <c r="GP1038">
        <f>IF(BI1038=4,ROUND(O1038+X1038+Y1038+GK1038,2)+GX1038,0)</f>
        <v>0</v>
      </c>
      <c r="GR1038">
        <v>1</v>
      </c>
      <c r="GS1038">
        <v>1</v>
      </c>
      <c r="GT1038">
        <v>0</v>
      </c>
      <c r="GU1038" t="s">
        <v>3</v>
      </c>
      <c r="GV1038">
        <f>ROUND((GT1038),6)</f>
        <v>0</v>
      </c>
      <c r="GW1038">
        <v>1</v>
      </c>
      <c r="GX1038">
        <f>ROUND(HC1038*I1038,2)</f>
        <v>0</v>
      </c>
      <c r="HA1038">
        <v>0</v>
      </c>
      <c r="HB1038">
        <v>0</v>
      </c>
      <c r="HC1038">
        <f>GV1038*GW1038</f>
        <v>0</v>
      </c>
      <c r="IK1038">
        <v>0</v>
      </c>
    </row>
    <row r="1040" spans="1:245" x14ac:dyDescent="0.2">
      <c r="A1040" s="2">
        <v>51</v>
      </c>
      <c r="B1040" s="2">
        <f>B1033</f>
        <v>1</v>
      </c>
      <c r="C1040" s="2">
        <f>A1033</f>
        <v>4</v>
      </c>
      <c r="D1040" s="2">
        <f>ROW(A1033)</f>
        <v>1033</v>
      </c>
      <c r="E1040" s="2"/>
      <c r="F1040" s="2" t="str">
        <f>IF(F1033&lt;&gt;"",F1033,"")</f>
        <v>Новый раздел</v>
      </c>
      <c r="G1040" s="2" t="str">
        <f>IF(G1033&lt;&gt;"",G1033,"")</f>
        <v>Установка лавочек</v>
      </c>
      <c r="H1040" s="2">
        <v>0</v>
      </c>
      <c r="I1040" s="2"/>
      <c r="J1040" s="2"/>
      <c r="K1040" s="2"/>
      <c r="L1040" s="2"/>
      <c r="M1040" s="2"/>
      <c r="N1040" s="2"/>
      <c r="O1040" s="2">
        <f t="shared" ref="O1040:T1040" si="571">ROUND(AB1040,2)</f>
        <v>48210.36</v>
      </c>
      <c r="P1040" s="2">
        <f t="shared" si="571"/>
        <v>45864.72</v>
      </c>
      <c r="Q1040" s="2">
        <f t="shared" si="571"/>
        <v>0</v>
      </c>
      <c r="R1040" s="2">
        <f t="shared" si="571"/>
        <v>0</v>
      </c>
      <c r="S1040" s="2">
        <f t="shared" si="571"/>
        <v>2345.64</v>
      </c>
      <c r="T1040" s="2">
        <f t="shared" si="571"/>
        <v>0</v>
      </c>
      <c r="U1040" s="2">
        <f>AH1040</f>
        <v>12.44</v>
      </c>
      <c r="V1040" s="2">
        <f>AI1040</f>
        <v>0</v>
      </c>
      <c r="W1040" s="2">
        <f>ROUND(AJ1040,2)</f>
        <v>0</v>
      </c>
      <c r="X1040" s="2">
        <f>ROUND(AK1040,2)</f>
        <v>1641.95</v>
      </c>
      <c r="Y1040" s="2">
        <f>ROUND(AL1040,2)</f>
        <v>234.56</v>
      </c>
      <c r="Z1040" s="2"/>
      <c r="AA1040" s="2"/>
      <c r="AB1040" s="2">
        <f>ROUND(SUMIF(AA1037:AA1038,"=55574044",O1037:O1038),2)</f>
        <v>48210.36</v>
      </c>
      <c r="AC1040" s="2">
        <f>ROUND(SUMIF(AA1037:AA1038,"=55574044",P1037:P1038),2)</f>
        <v>45864.72</v>
      </c>
      <c r="AD1040" s="2">
        <f>ROUND(SUMIF(AA1037:AA1038,"=55574044",Q1037:Q1038),2)</f>
        <v>0</v>
      </c>
      <c r="AE1040" s="2">
        <f>ROUND(SUMIF(AA1037:AA1038,"=55574044",R1037:R1038),2)</f>
        <v>0</v>
      </c>
      <c r="AF1040" s="2">
        <f>ROUND(SUMIF(AA1037:AA1038,"=55574044",S1037:S1038),2)</f>
        <v>2345.64</v>
      </c>
      <c r="AG1040" s="2">
        <f>ROUND(SUMIF(AA1037:AA1038,"=55574044",T1037:T1038),2)</f>
        <v>0</v>
      </c>
      <c r="AH1040" s="2">
        <f>SUMIF(AA1037:AA1038,"=55574044",U1037:U1038)</f>
        <v>12.44</v>
      </c>
      <c r="AI1040" s="2">
        <f>SUMIF(AA1037:AA1038,"=55574044",V1037:V1038)</f>
        <v>0</v>
      </c>
      <c r="AJ1040" s="2">
        <f>ROUND(SUMIF(AA1037:AA1038,"=55574044",W1037:W1038),2)</f>
        <v>0</v>
      </c>
      <c r="AK1040" s="2">
        <f>ROUND(SUMIF(AA1037:AA1038,"=55574044",X1037:X1038),2)</f>
        <v>1641.95</v>
      </c>
      <c r="AL1040" s="2">
        <f>ROUND(SUMIF(AA1037:AA1038,"=55574044",Y1037:Y1038),2)</f>
        <v>234.56</v>
      </c>
      <c r="AM1040" s="2"/>
      <c r="AN1040" s="2"/>
      <c r="AO1040" s="2">
        <f t="shared" ref="AO1040:BC1040" si="572">ROUND(BX1040,2)</f>
        <v>0</v>
      </c>
      <c r="AP1040" s="2">
        <f t="shared" si="572"/>
        <v>0</v>
      </c>
      <c r="AQ1040" s="2">
        <f t="shared" si="572"/>
        <v>0</v>
      </c>
      <c r="AR1040" s="2">
        <f t="shared" si="572"/>
        <v>50086.87</v>
      </c>
      <c r="AS1040" s="2">
        <f t="shared" si="572"/>
        <v>39875</v>
      </c>
      <c r="AT1040" s="2">
        <f t="shared" si="572"/>
        <v>0</v>
      </c>
      <c r="AU1040" s="2">
        <f t="shared" si="572"/>
        <v>10211.870000000001</v>
      </c>
      <c r="AV1040" s="2">
        <f t="shared" si="572"/>
        <v>45864.72</v>
      </c>
      <c r="AW1040" s="2">
        <f t="shared" si="572"/>
        <v>45864.72</v>
      </c>
      <c r="AX1040" s="2">
        <f t="shared" si="572"/>
        <v>0</v>
      </c>
      <c r="AY1040" s="2">
        <f t="shared" si="572"/>
        <v>45864.72</v>
      </c>
      <c r="AZ1040" s="2">
        <f t="shared" si="572"/>
        <v>0</v>
      </c>
      <c r="BA1040" s="2">
        <f t="shared" si="572"/>
        <v>0</v>
      </c>
      <c r="BB1040" s="2">
        <f t="shared" si="572"/>
        <v>0</v>
      </c>
      <c r="BC1040" s="2">
        <f t="shared" si="572"/>
        <v>0</v>
      </c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>
        <f>ROUND(SUMIF(AA1037:AA1038,"=55574044",FQ1037:FQ1038),2)</f>
        <v>0</v>
      </c>
      <c r="BY1040" s="2">
        <f>ROUND(SUMIF(AA1037:AA1038,"=55574044",FR1037:FR1038),2)</f>
        <v>0</v>
      </c>
      <c r="BZ1040" s="2">
        <f>ROUND(SUMIF(AA1037:AA1038,"=55574044",GL1037:GL1038),2)</f>
        <v>0</v>
      </c>
      <c r="CA1040" s="2">
        <f>ROUND(SUMIF(AA1037:AA1038,"=55574044",GM1037:GM1038),2)</f>
        <v>50086.87</v>
      </c>
      <c r="CB1040" s="2">
        <f>ROUND(SUMIF(AA1037:AA1038,"=55574044",GN1037:GN1038),2)</f>
        <v>39875</v>
      </c>
      <c r="CC1040" s="2">
        <f>ROUND(SUMIF(AA1037:AA1038,"=55574044",GO1037:GO1038),2)</f>
        <v>0</v>
      </c>
      <c r="CD1040" s="2">
        <f>ROUND(SUMIF(AA1037:AA1038,"=55574044",GP1037:GP1038),2)</f>
        <v>10211.870000000001</v>
      </c>
      <c r="CE1040" s="2">
        <f>AC1040-BX1040</f>
        <v>45864.72</v>
      </c>
      <c r="CF1040" s="2">
        <f>AC1040-BY1040</f>
        <v>45864.72</v>
      </c>
      <c r="CG1040" s="2">
        <f>BX1040-BZ1040</f>
        <v>0</v>
      </c>
      <c r="CH1040" s="2">
        <f>AC1040-BX1040-BY1040+BZ1040</f>
        <v>45864.72</v>
      </c>
      <c r="CI1040" s="2">
        <f>BY1040-BZ1040</f>
        <v>0</v>
      </c>
      <c r="CJ1040" s="2">
        <f>ROUND(SUMIF(AA1037:AA1038,"=55574044",GX1037:GX1038),2)</f>
        <v>0</v>
      </c>
      <c r="CK1040" s="2">
        <f>ROUND(SUMIF(AA1037:AA1038,"=55574044",GY1037:GY1038),2)</f>
        <v>0</v>
      </c>
      <c r="CL1040" s="2">
        <f>ROUND(SUMIF(AA1037:AA1038,"=55574044",GZ1037:GZ1038),2)</f>
        <v>0</v>
      </c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>
        <v>0</v>
      </c>
    </row>
    <row r="1042" spans="1:23" x14ac:dyDescent="0.2">
      <c r="A1042" s="4">
        <v>50</v>
      </c>
      <c r="B1042" s="4">
        <v>0</v>
      </c>
      <c r="C1042" s="4">
        <v>0</v>
      </c>
      <c r="D1042" s="4">
        <v>1</v>
      </c>
      <c r="E1042" s="4">
        <v>201</v>
      </c>
      <c r="F1042" s="4">
        <f>ROUND(Source!O1040,O1042)</f>
        <v>48210.36</v>
      </c>
      <c r="G1042" s="4" t="s">
        <v>34</v>
      </c>
      <c r="H1042" s="4" t="s">
        <v>35</v>
      </c>
      <c r="I1042" s="4"/>
      <c r="J1042" s="4"/>
      <c r="K1042" s="4">
        <v>201</v>
      </c>
      <c r="L1042" s="4">
        <v>1</v>
      </c>
      <c r="M1042" s="4">
        <v>3</v>
      </c>
      <c r="N1042" s="4" t="s">
        <v>3</v>
      </c>
      <c r="O1042" s="4">
        <v>2</v>
      </c>
      <c r="P1042" s="4"/>
      <c r="Q1042" s="4"/>
      <c r="R1042" s="4"/>
      <c r="S1042" s="4"/>
      <c r="T1042" s="4"/>
      <c r="U1042" s="4"/>
      <c r="V1042" s="4"/>
      <c r="W1042" s="4"/>
    </row>
    <row r="1043" spans="1:23" x14ac:dyDescent="0.2">
      <c r="A1043" s="4">
        <v>50</v>
      </c>
      <c r="B1043" s="4">
        <v>0</v>
      </c>
      <c r="C1043" s="4">
        <v>0</v>
      </c>
      <c r="D1043" s="4">
        <v>1</v>
      </c>
      <c r="E1043" s="4">
        <v>202</v>
      </c>
      <c r="F1043" s="4">
        <f>ROUND(Source!P1040,O1043)</f>
        <v>45864.72</v>
      </c>
      <c r="G1043" s="4" t="s">
        <v>36</v>
      </c>
      <c r="H1043" s="4" t="s">
        <v>37</v>
      </c>
      <c r="I1043" s="4"/>
      <c r="J1043" s="4"/>
      <c r="K1043" s="4">
        <v>202</v>
      </c>
      <c r="L1043" s="4">
        <v>2</v>
      </c>
      <c r="M1043" s="4">
        <v>3</v>
      </c>
      <c r="N1043" s="4" t="s">
        <v>3</v>
      </c>
      <c r="O1043" s="4">
        <v>2</v>
      </c>
      <c r="P1043" s="4"/>
      <c r="Q1043" s="4"/>
      <c r="R1043" s="4"/>
      <c r="S1043" s="4"/>
      <c r="T1043" s="4"/>
      <c r="U1043" s="4"/>
      <c r="V1043" s="4"/>
      <c r="W1043" s="4"/>
    </row>
    <row r="1044" spans="1:23" x14ac:dyDescent="0.2">
      <c r="A1044" s="4">
        <v>50</v>
      </c>
      <c r="B1044" s="4">
        <v>0</v>
      </c>
      <c r="C1044" s="4">
        <v>0</v>
      </c>
      <c r="D1044" s="4">
        <v>1</v>
      </c>
      <c r="E1044" s="4">
        <v>222</v>
      </c>
      <c r="F1044" s="4">
        <f>ROUND(Source!AO1040,O1044)</f>
        <v>0</v>
      </c>
      <c r="G1044" s="4" t="s">
        <v>38</v>
      </c>
      <c r="H1044" s="4" t="s">
        <v>39</v>
      </c>
      <c r="I1044" s="4"/>
      <c r="J1044" s="4"/>
      <c r="K1044" s="4">
        <v>222</v>
      </c>
      <c r="L1044" s="4">
        <v>3</v>
      </c>
      <c r="M1044" s="4">
        <v>3</v>
      </c>
      <c r="N1044" s="4" t="s">
        <v>3</v>
      </c>
      <c r="O1044" s="4">
        <v>2</v>
      </c>
      <c r="P1044" s="4"/>
      <c r="Q1044" s="4"/>
      <c r="R1044" s="4"/>
      <c r="S1044" s="4"/>
      <c r="T1044" s="4"/>
      <c r="U1044" s="4"/>
      <c r="V1044" s="4"/>
      <c r="W1044" s="4"/>
    </row>
    <row r="1045" spans="1:23" x14ac:dyDescent="0.2">
      <c r="A1045" s="4">
        <v>50</v>
      </c>
      <c r="B1045" s="4">
        <v>0</v>
      </c>
      <c r="C1045" s="4">
        <v>0</v>
      </c>
      <c r="D1045" s="4">
        <v>1</v>
      </c>
      <c r="E1045" s="4">
        <v>225</v>
      </c>
      <c r="F1045" s="4">
        <f>ROUND(Source!AV1040,O1045)</f>
        <v>45864.72</v>
      </c>
      <c r="G1045" s="4" t="s">
        <v>40</v>
      </c>
      <c r="H1045" s="4" t="s">
        <v>41</v>
      </c>
      <c r="I1045" s="4"/>
      <c r="J1045" s="4"/>
      <c r="K1045" s="4">
        <v>225</v>
      </c>
      <c r="L1045" s="4">
        <v>4</v>
      </c>
      <c r="M1045" s="4">
        <v>3</v>
      </c>
      <c r="N1045" s="4" t="s">
        <v>3</v>
      </c>
      <c r="O1045" s="4">
        <v>2</v>
      </c>
      <c r="P1045" s="4"/>
      <c r="Q1045" s="4"/>
      <c r="R1045" s="4"/>
      <c r="S1045" s="4"/>
      <c r="T1045" s="4"/>
      <c r="U1045" s="4"/>
      <c r="V1045" s="4"/>
      <c r="W1045" s="4"/>
    </row>
    <row r="1046" spans="1:23" x14ac:dyDescent="0.2">
      <c r="A1046" s="4">
        <v>50</v>
      </c>
      <c r="B1046" s="4">
        <v>0</v>
      </c>
      <c r="C1046" s="4">
        <v>0</v>
      </c>
      <c r="D1046" s="4">
        <v>1</v>
      </c>
      <c r="E1046" s="4">
        <v>226</v>
      </c>
      <c r="F1046" s="4">
        <f>ROUND(Source!AW1040,O1046)</f>
        <v>45864.72</v>
      </c>
      <c r="G1046" s="4" t="s">
        <v>42</v>
      </c>
      <c r="H1046" s="4" t="s">
        <v>43</v>
      </c>
      <c r="I1046" s="4"/>
      <c r="J1046" s="4"/>
      <c r="K1046" s="4">
        <v>226</v>
      </c>
      <c r="L1046" s="4">
        <v>5</v>
      </c>
      <c r="M1046" s="4">
        <v>3</v>
      </c>
      <c r="N1046" s="4" t="s">
        <v>3</v>
      </c>
      <c r="O1046" s="4">
        <v>2</v>
      </c>
      <c r="P1046" s="4"/>
      <c r="Q1046" s="4"/>
      <c r="R1046" s="4"/>
      <c r="S1046" s="4"/>
      <c r="T1046" s="4"/>
      <c r="U1046" s="4"/>
      <c r="V1046" s="4"/>
      <c r="W1046" s="4"/>
    </row>
    <row r="1047" spans="1:23" x14ac:dyDescent="0.2">
      <c r="A1047" s="4">
        <v>50</v>
      </c>
      <c r="B1047" s="4">
        <v>0</v>
      </c>
      <c r="C1047" s="4">
        <v>0</v>
      </c>
      <c r="D1047" s="4">
        <v>1</v>
      </c>
      <c r="E1047" s="4">
        <v>227</v>
      </c>
      <c r="F1047" s="4">
        <f>ROUND(Source!AX1040,O1047)</f>
        <v>0</v>
      </c>
      <c r="G1047" s="4" t="s">
        <v>44</v>
      </c>
      <c r="H1047" s="4" t="s">
        <v>45</v>
      </c>
      <c r="I1047" s="4"/>
      <c r="J1047" s="4"/>
      <c r="K1047" s="4">
        <v>227</v>
      </c>
      <c r="L1047" s="4">
        <v>6</v>
      </c>
      <c r="M1047" s="4">
        <v>3</v>
      </c>
      <c r="N1047" s="4" t="s">
        <v>3</v>
      </c>
      <c r="O1047" s="4">
        <v>2</v>
      </c>
      <c r="P1047" s="4"/>
      <c r="Q1047" s="4"/>
      <c r="R1047" s="4"/>
      <c r="S1047" s="4"/>
      <c r="T1047" s="4"/>
      <c r="U1047" s="4"/>
      <c r="V1047" s="4"/>
      <c r="W1047" s="4"/>
    </row>
    <row r="1048" spans="1:23" x14ac:dyDescent="0.2">
      <c r="A1048" s="4">
        <v>50</v>
      </c>
      <c r="B1048" s="4">
        <v>0</v>
      </c>
      <c r="C1048" s="4">
        <v>0</v>
      </c>
      <c r="D1048" s="4">
        <v>1</v>
      </c>
      <c r="E1048" s="4">
        <v>228</v>
      </c>
      <c r="F1048" s="4">
        <f>ROUND(Source!AY1040,O1048)</f>
        <v>45864.72</v>
      </c>
      <c r="G1048" s="4" t="s">
        <v>46</v>
      </c>
      <c r="H1048" s="4" t="s">
        <v>47</v>
      </c>
      <c r="I1048" s="4"/>
      <c r="J1048" s="4"/>
      <c r="K1048" s="4">
        <v>228</v>
      </c>
      <c r="L1048" s="4">
        <v>7</v>
      </c>
      <c r="M1048" s="4">
        <v>3</v>
      </c>
      <c r="N1048" s="4" t="s">
        <v>3</v>
      </c>
      <c r="O1048" s="4">
        <v>2</v>
      </c>
      <c r="P1048" s="4"/>
      <c r="Q1048" s="4"/>
      <c r="R1048" s="4"/>
      <c r="S1048" s="4"/>
      <c r="T1048" s="4"/>
      <c r="U1048" s="4"/>
      <c r="V1048" s="4"/>
      <c r="W1048" s="4"/>
    </row>
    <row r="1049" spans="1:23" x14ac:dyDescent="0.2">
      <c r="A1049" s="4">
        <v>50</v>
      </c>
      <c r="B1049" s="4">
        <v>0</v>
      </c>
      <c r="C1049" s="4">
        <v>0</v>
      </c>
      <c r="D1049" s="4">
        <v>1</v>
      </c>
      <c r="E1049" s="4">
        <v>216</v>
      </c>
      <c r="F1049" s="4">
        <f>ROUND(Source!AP1040,O1049)</f>
        <v>0</v>
      </c>
      <c r="G1049" s="4" t="s">
        <v>48</v>
      </c>
      <c r="H1049" s="4" t="s">
        <v>49</v>
      </c>
      <c r="I1049" s="4"/>
      <c r="J1049" s="4"/>
      <c r="K1049" s="4">
        <v>216</v>
      </c>
      <c r="L1049" s="4">
        <v>8</v>
      </c>
      <c r="M1049" s="4">
        <v>3</v>
      </c>
      <c r="N1049" s="4" t="s">
        <v>3</v>
      </c>
      <c r="O1049" s="4">
        <v>2</v>
      </c>
      <c r="P1049" s="4"/>
      <c r="Q1049" s="4"/>
      <c r="R1049" s="4"/>
      <c r="S1049" s="4"/>
      <c r="T1049" s="4"/>
      <c r="U1049" s="4"/>
      <c r="V1049" s="4"/>
      <c r="W1049" s="4"/>
    </row>
    <row r="1050" spans="1:23" x14ac:dyDescent="0.2">
      <c r="A1050" s="4">
        <v>50</v>
      </c>
      <c r="B1050" s="4">
        <v>0</v>
      </c>
      <c r="C1050" s="4">
        <v>0</v>
      </c>
      <c r="D1050" s="4">
        <v>1</v>
      </c>
      <c r="E1050" s="4">
        <v>223</v>
      </c>
      <c r="F1050" s="4">
        <f>ROUND(Source!AQ1040,O1050)</f>
        <v>0</v>
      </c>
      <c r="G1050" s="4" t="s">
        <v>50</v>
      </c>
      <c r="H1050" s="4" t="s">
        <v>51</v>
      </c>
      <c r="I1050" s="4"/>
      <c r="J1050" s="4"/>
      <c r="K1050" s="4">
        <v>223</v>
      </c>
      <c r="L1050" s="4">
        <v>9</v>
      </c>
      <c r="M1050" s="4">
        <v>3</v>
      </c>
      <c r="N1050" s="4" t="s">
        <v>3</v>
      </c>
      <c r="O1050" s="4">
        <v>2</v>
      </c>
      <c r="P1050" s="4"/>
      <c r="Q1050" s="4"/>
      <c r="R1050" s="4"/>
      <c r="S1050" s="4"/>
      <c r="T1050" s="4"/>
      <c r="U1050" s="4"/>
      <c r="V1050" s="4"/>
      <c r="W1050" s="4"/>
    </row>
    <row r="1051" spans="1:23" x14ac:dyDescent="0.2">
      <c r="A1051" s="4">
        <v>50</v>
      </c>
      <c r="B1051" s="4">
        <v>0</v>
      </c>
      <c r="C1051" s="4">
        <v>0</v>
      </c>
      <c r="D1051" s="4">
        <v>1</v>
      </c>
      <c r="E1051" s="4">
        <v>229</v>
      </c>
      <c r="F1051" s="4">
        <f>ROUND(Source!AZ1040,O1051)</f>
        <v>0</v>
      </c>
      <c r="G1051" s="4" t="s">
        <v>52</v>
      </c>
      <c r="H1051" s="4" t="s">
        <v>53</v>
      </c>
      <c r="I1051" s="4"/>
      <c r="J1051" s="4"/>
      <c r="K1051" s="4">
        <v>229</v>
      </c>
      <c r="L1051" s="4">
        <v>10</v>
      </c>
      <c r="M1051" s="4">
        <v>3</v>
      </c>
      <c r="N1051" s="4" t="s">
        <v>3</v>
      </c>
      <c r="O1051" s="4">
        <v>2</v>
      </c>
      <c r="P1051" s="4"/>
      <c r="Q1051" s="4"/>
      <c r="R1051" s="4"/>
      <c r="S1051" s="4"/>
      <c r="T1051" s="4"/>
      <c r="U1051" s="4"/>
      <c r="V1051" s="4"/>
      <c r="W1051" s="4"/>
    </row>
    <row r="1052" spans="1:23" x14ac:dyDescent="0.2">
      <c r="A1052" s="4">
        <v>50</v>
      </c>
      <c r="B1052" s="4">
        <v>0</v>
      </c>
      <c r="C1052" s="4">
        <v>0</v>
      </c>
      <c r="D1052" s="4">
        <v>1</v>
      </c>
      <c r="E1052" s="4">
        <v>203</v>
      </c>
      <c r="F1052" s="4">
        <f>ROUND(Source!Q1040,O1052)</f>
        <v>0</v>
      </c>
      <c r="G1052" s="4" t="s">
        <v>54</v>
      </c>
      <c r="H1052" s="4" t="s">
        <v>55</v>
      </c>
      <c r="I1052" s="4"/>
      <c r="J1052" s="4"/>
      <c r="K1052" s="4">
        <v>203</v>
      </c>
      <c r="L1052" s="4">
        <v>11</v>
      </c>
      <c r="M1052" s="4">
        <v>3</v>
      </c>
      <c r="N1052" s="4" t="s">
        <v>3</v>
      </c>
      <c r="O1052" s="4">
        <v>2</v>
      </c>
      <c r="P1052" s="4"/>
      <c r="Q1052" s="4"/>
      <c r="R1052" s="4"/>
      <c r="S1052" s="4"/>
      <c r="T1052" s="4"/>
      <c r="U1052" s="4"/>
      <c r="V1052" s="4"/>
      <c r="W1052" s="4"/>
    </row>
    <row r="1053" spans="1:23" x14ac:dyDescent="0.2">
      <c r="A1053" s="4">
        <v>50</v>
      </c>
      <c r="B1053" s="4">
        <v>0</v>
      </c>
      <c r="C1053" s="4">
        <v>0</v>
      </c>
      <c r="D1053" s="4">
        <v>1</v>
      </c>
      <c r="E1053" s="4">
        <v>231</v>
      </c>
      <c r="F1053" s="4">
        <f>ROUND(Source!BB1040,O1053)</f>
        <v>0</v>
      </c>
      <c r="G1053" s="4" t="s">
        <v>56</v>
      </c>
      <c r="H1053" s="4" t="s">
        <v>57</v>
      </c>
      <c r="I1053" s="4"/>
      <c r="J1053" s="4"/>
      <c r="K1053" s="4">
        <v>231</v>
      </c>
      <c r="L1053" s="4">
        <v>12</v>
      </c>
      <c r="M1053" s="4">
        <v>3</v>
      </c>
      <c r="N1053" s="4" t="s">
        <v>3</v>
      </c>
      <c r="O1053" s="4">
        <v>2</v>
      </c>
      <c r="P1053" s="4"/>
      <c r="Q1053" s="4"/>
      <c r="R1053" s="4"/>
      <c r="S1053" s="4"/>
      <c r="T1053" s="4"/>
      <c r="U1053" s="4"/>
      <c r="V1053" s="4"/>
      <c r="W1053" s="4"/>
    </row>
    <row r="1054" spans="1:23" x14ac:dyDescent="0.2">
      <c r="A1054" s="4">
        <v>50</v>
      </c>
      <c r="B1054" s="4">
        <v>0</v>
      </c>
      <c r="C1054" s="4">
        <v>0</v>
      </c>
      <c r="D1054" s="4">
        <v>1</v>
      </c>
      <c r="E1054" s="4">
        <v>204</v>
      </c>
      <c r="F1054" s="4">
        <f>ROUND(Source!R1040,O1054)</f>
        <v>0</v>
      </c>
      <c r="G1054" s="4" t="s">
        <v>58</v>
      </c>
      <c r="H1054" s="4" t="s">
        <v>59</v>
      </c>
      <c r="I1054" s="4"/>
      <c r="J1054" s="4"/>
      <c r="K1054" s="4">
        <v>204</v>
      </c>
      <c r="L1054" s="4">
        <v>13</v>
      </c>
      <c r="M1054" s="4">
        <v>3</v>
      </c>
      <c r="N1054" s="4" t="s">
        <v>3</v>
      </c>
      <c r="O1054" s="4">
        <v>2</v>
      </c>
      <c r="P1054" s="4"/>
      <c r="Q1054" s="4"/>
      <c r="R1054" s="4"/>
      <c r="S1054" s="4"/>
      <c r="T1054" s="4"/>
      <c r="U1054" s="4"/>
      <c r="V1054" s="4"/>
      <c r="W1054" s="4"/>
    </row>
    <row r="1055" spans="1:23" x14ac:dyDescent="0.2">
      <c r="A1055" s="4">
        <v>50</v>
      </c>
      <c r="B1055" s="4">
        <v>0</v>
      </c>
      <c r="C1055" s="4">
        <v>0</v>
      </c>
      <c r="D1055" s="4">
        <v>1</v>
      </c>
      <c r="E1055" s="4">
        <v>205</v>
      </c>
      <c r="F1055" s="4">
        <f>ROUND(Source!S1040,O1055)</f>
        <v>2345.64</v>
      </c>
      <c r="G1055" s="4" t="s">
        <v>60</v>
      </c>
      <c r="H1055" s="4" t="s">
        <v>61</v>
      </c>
      <c r="I1055" s="4"/>
      <c r="J1055" s="4"/>
      <c r="K1055" s="4">
        <v>205</v>
      </c>
      <c r="L1055" s="4">
        <v>14</v>
      </c>
      <c r="M1055" s="4">
        <v>3</v>
      </c>
      <c r="N1055" s="4" t="s">
        <v>3</v>
      </c>
      <c r="O1055" s="4">
        <v>2</v>
      </c>
      <c r="P1055" s="4"/>
      <c r="Q1055" s="4"/>
      <c r="R1055" s="4"/>
      <c r="S1055" s="4"/>
      <c r="T1055" s="4"/>
      <c r="U1055" s="4"/>
      <c r="V1055" s="4"/>
      <c r="W1055" s="4"/>
    </row>
    <row r="1056" spans="1:23" x14ac:dyDescent="0.2">
      <c r="A1056" s="4">
        <v>50</v>
      </c>
      <c r="B1056" s="4">
        <v>0</v>
      </c>
      <c r="C1056" s="4">
        <v>0</v>
      </c>
      <c r="D1056" s="4">
        <v>1</v>
      </c>
      <c r="E1056" s="4">
        <v>232</v>
      </c>
      <c r="F1056" s="4">
        <f>ROUND(Source!BC1040,O1056)</f>
        <v>0</v>
      </c>
      <c r="G1056" s="4" t="s">
        <v>62</v>
      </c>
      <c r="H1056" s="4" t="s">
        <v>63</v>
      </c>
      <c r="I1056" s="4"/>
      <c r="J1056" s="4"/>
      <c r="K1056" s="4">
        <v>232</v>
      </c>
      <c r="L1056" s="4">
        <v>15</v>
      </c>
      <c r="M1056" s="4">
        <v>3</v>
      </c>
      <c r="N1056" s="4" t="s">
        <v>3</v>
      </c>
      <c r="O1056" s="4">
        <v>2</v>
      </c>
      <c r="P1056" s="4"/>
      <c r="Q1056" s="4"/>
      <c r="R1056" s="4"/>
      <c r="S1056" s="4"/>
      <c r="T1056" s="4"/>
      <c r="U1056" s="4"/>
      <c r="V1056" s="4"/>
      <c r="W1056" s="4"/>
    </row>
    <row r="1057" spans="1:88" x14ac:dyDescent="0.2">
      <c r="A1057" s="4">
        <v>50</v>
      </c>
      <c r="B1057" s="4">
        <v>0</v>
      </c>
      <c r="C1057" s="4">
        <v>0</v>
      </c>
      <c r="D1057" s="4">
        <v>1</v>
      </c>
      <c r="E1057" s="4">
        <v>214</v>
      </c>
      <c r="F1057" s="4">
        <f>ROUND(Source!AS1040,O1057)</f>
        <v>39875</v>
      </c>
      <c r="G1057" s="4" t="s">
        <v>64</v>
      </c>
      <c r="H1057" s="4" t="s">
        <v>65</v>
      </c>
      <c r="I1057" s="4"/>
      <c r="J1057" s="4"/>
      <c r="K1057" s="4">
        <v>214</v>
      </c>
      <c r="L1057" s="4">
        <v>16</v>
      </c>
      <c r="M1057" s="4">
        <v>3</v>
      </c>
      <c r="N1057" s="4" t="s">
        <v>3</v>
      </c>
      <c r="O1057" s="4">
        <v>2</v>
      </c>
      <c r="P1057" s="4"/>
      <c r="Q1057" s="4"/>
      <c r="R1057" s="4"/>
      <c r="S1057" s="4"/>
      <c r="T1057" s="4"/>
      <c r="U1057" s="4"/>
      <c r="V1057" s="4"/>
      <c r="W1057" s="4"/>
    </row>
    <row r="1058" spans="1:88" x14ac:dyDescent="0.2">
      <c r="A1058" s="4">
        <v>50</v>
      </c>
      <c r="B1058" s="4">
        <v>0</v>
      </c>
      <c r="C1058" s="4">
        <v>0</v>
      </c>
      <c r="D1058" s="4">
        <v>1</v>
      </c>
      <c r="E1058" s="4">
        <v>215</v>
      </c>
      <c r="F1058" s="4">
        <f>ROUND(Source!AT1040,O1058)</f>
        <v>0</v>
      </c>
      <c r="G1058" s="4" t="s">
        <v>66</v>
      </c>
      <c r="H1058" s="4" t="s">
        <v>67</v>
      </c>
      <c r="I1058" s="4"/>
      <c r="J1058" s="4"/>
      <c r="K1058" s="4">
        <v>215</v>
      </c>
      <c r="L1058" s="4">
        <v>17</v>
      </c>
      <c r="M1058" s="4">
        <v>3</v>
      </c>
      <c r="N1058" s="4" t="s">
        <v>3</v>
      </c>
      <c r="O1058" s="4">
        <v>2</v>
      </c>
      <c r="P1058" s="4"/>
      <c r="Q1058" s="4"/>
      <c r="R1058" s="4"/>
      <c r="S1058" s="4"/>
      <c r="T1058" s="4"/>
      <c r="U1058" s="4"/>
      <c r="V1058" s="4"/>
      <c r="W1058" s="4"/>
    </row>
    <row r="1059" spans="1:88" x14ac:dyDescent="0.2">
      <c r="A1059" s="4">
        <v>50</v>
      </c>
      <c r="B1059" s="4">
        <v>0</v>
      </c>
      <c r="C1059" s="4">
        <v>0</v>
      </c>
      <c r="D1059" s="4">
        <v>1</v>
      </c>
      <c r="E1059" s="4">
        <v>217</v>
      </c>
      <c r="F1059" s="4">
        <f>ROUND(Source!AU1040,O1059)</f>
        <v>10211.870000000001</v>
      </c>
      <c r="G1059" s="4" t="s">
        <v>68</v>
      </c>
      <c r="H1059" s="4" t="s">
        <v>69</v>
      </c>
      <c r="I1059" s="4"/>
      <c r="J1059" s="4"/>
      <c r="K1059" s="4">
        <v>217</v>
      </c>
      <c r="L1059" s="4">
        <v>18</v>
      </c>
      <c r="M1059" s="4">
        <v>3</v>
      </c>
      <c r="N1059" s="4" t="s">
        <v>3</v>
      </c>
      <c r="O1059" s="4">
        <v>2</v>
      </c>
      <c r="P1059" s="4"/>
      <c r="Q1059" s="4"/>
      <c r="R1059" s="4"/>
      <c r="S1059" s="4"/>
      <c r="T1059" s="4"/>
      <c r="U1059" s="4"/>
      <c r="V1059" s="4"/>
      <c r="W1059" s="4"/>
    </row>
    <row r="1060" spans="1:88" x14ac:dyDescent="0.2">
      <c r="A1060" s="4">
        <v>50</v>
      </c>
      <c r="B1060" s="4">
        <v>0</v>
      </c>
      <c r="C1060" s="4">
        <v>0</v>
      </c>
      <c r="D1060" s="4">
        <v>1</v>
      </c>
      <c r="E1060" s="4">
        <v>230</v>
      </c>
      <c r="F1060" s="4">
        <f>ROUND(Source!BA1040,O1060)</f>
        <v>0</v>
      </c>
      <c r="G1060" s="4" t="s">
        <v>70</v>
      </c>
      <c r="H1060" s="4" t="s">
        <v>71</v>
      </c>
      <c r="I1060" s="4"/>
      <c r="J1060" s="4"/>
      <c r="K1060" s="4">
        <v>230</v>
      </c>
      <c r="L1060" s="4">
        <v>19</v>
      </c>
      <c r="M1060" s="4">
        <v>3</v>
      </c>
      <c r="N1060" s="4" t="s">
        <v>3</v>
      </c>
      <c r="O1060" s="4">
        <v>2</v>
      </c>
      <c r="P1060" s="4"/>
      <c r="Q1060" s="4"/>
      <c r="R1060" s="4"/>
      <c r="S1060" s="4"/>
      <c r="T1060" s="4"/>
      <c r="U1060" s="4"/>
      <c r="V1060" s="4"/>
      <c r="W1060" s="4"/>
    </row>
    <row r="1061" spans="1:88" x14ac:dyDescent="0.2">
      <c r="A1061" s="4">
        <v>50</v>
      </c>
      <c r="B1061" s="4">
        <v>0</v>
      </c>
      <c r="C1061" s="4">
        <v>0</v>
      </c>
      <c r="D1061" s="4">
        <v>1</v>
      </c>
      <c r="E1061" s="4">
        <v>206</v>
      </c>
      <c r="F1061" s="4">
        <f>ROUND(Source!T1040,O1061)</f>
        <v>0</v>
      </c>
      <c r="G1061" s="4" t="s">
        <v>72</v>
      </c>
      <c r="H1061" s="4" t="s">
        <v>73</v>
      </c>
      <c r="I1061" s="4"/>
      <c r="J1061" s="4"/>
      <c r="K1061" s="4">
        <v>206</v>
      </c>
      <c r="L1061" s="4">
        <v>20</v>
      </c>
      <c r="M1061" s="4">
        <v>3</v>
      </c>
      <c r="N1061" s="4" t="s">
        <v>3</v>
      </c>
      <c r="O1061" s="4">
        <v>2</v>
      </c>
      <c r="P1061" s="4"/>
      <c r="Q1061" s="4"/>
      <c r="R1061" s="4"/>
      <c r="S1061" s="4"/>
      <c r="T1061" s="4"/>
      <c r="U1061" s="4"/>
      <c r="V1061" s="4"/>
      <c r="W1061" s="4"/>
    </row>
    <row r="1062" spans="1:88" x14ac:dyDescent="0.2">
      <c r="A1062" s="4">
        <v>50</v>
      </c>
      <c r="B1062" s="4">
        <v>0</v>
      </c>
      <c r="C1062" s="4">
        <v>0</v>
      </c>
      <c r="D1062" s="4">
        <v>1</v>
      </c>
      <c r="E1062" s="4">
        <v>207</v>
      </c>
      <c r="F1062" s="4">
        <f>Source!U1040</f>
        <v>12.44</v>
      </c>
      <c r="G1062" s="4" t="s">
        <v>74</v>
      </c>
      <c r="H1062" s="4" t="s">
        <v>75</v>
      </c>
      <c r="I1062" s="4"/>
      <c r="J1062" s="4"/>
      <c r="K1062" s="4">
        <v>207</v>
      </c>
      <c r="L1062" s="4">
        <v>21</v>
      </c>
      <c r="M1062" s="4">
        <v>3</v>
      </c>
      <c r="N1062" s="4" t="s">
        <v>3</v>
      </c>
      <c r="O1062" s="4">
        <v>-1</v>
      </c>
      <c r="P1062" s="4"/>
      <c r="Q1062" s="4"/>
      <c r="R1062" s="4"/>
      <c r="S1062" s="4"/>
      <c r="T1062" s="4"/>
      <c r="U1062" s="4"/>
      <c r="V1062" s="4"/>
      <c r="W1062" s="4"/>
    </row>
    <row r="1063" spans="1:88" x14ac:dyDescent="0.2">
      <c r="A1063" s="4">
        <v>50</v>
      </c>
      <c r="B1063" s="4">
        <v>0</v>
      </c>
      <c r="C1063" s="4">
        <v>0</v>
      </c>
      <c r="D1063" s="4">
        <v>1</v>
      </c>
      <c r="E1063" s="4">
        <v>208</v>
      </c>
      <c r="F1063" s="4">
        <f>Source!V1040</f>
        <v>0</v>
      </c>
      <c r="G1063" s="4" t="s">
        <v>76</v>
      </c>
      <c r="H1063" s="4" t="s">
        <v>77</v>
      </c>
      <c r="I1063" s="4"/>
      <c r="J1063" s="4"/>
      <c r="K1063" s="4">
        <v>208</v>
      </c>
      <c r="L1063" s="4">
        <v>22</v>
      </c>
      <c r="M1063" s="4">
        <v>3</v>
      </c>
      <c r="N1063" s="4" t="s">
        <v>3</v>
      </c>
      <c r="O1063" s="4">
        <v>-1</v>
      </c>
      <c r="P1063" s="4"/>
      <c r="Q1063" s="4"/>
      <c r="R1063" s="4"/>
      <c r="S1063" s="4"/>
      <c r="T1063" s="4"/>
      <c r="U1063" s="4"/>
      <c r="V1063" s="4"/>
      <c r="W1063" s="4"/>
    </row>
    <row r="1064" spans="1:88" x14ac:dyDescent="0.2">
      <c r="A1064" s="4">
        <v>50</v>
      </c>
      <c r="B1064" s="4">
        <v>0</v>
      </c>
      <c r="C1064" s="4">
        <v>0</v>
      </c>
      <c r="D1064" s="4">
        <v>1</v>
      </c>
      <c r="E1064" s="4">
        <v>209</v>
      </c>
      <c r="F1064" s="4">
        <f>ROUND(Source!W1040,O1064)</f>
        <v>0</v>
      </c>
      <c r="G1064" s="4" t="s">
        <v>78</v>
      </c>
      <c r="H1064" s="4" t="s">
        <v>79</v>
      </c>
      <c r="I1064" s="4"/>
      <c r="J1064" s="4"/>
      <c r="K1064" s="4">
        <v>209</v>
      </c>
      <c r="L1064" s="4">
        <v>23</v>
      </c>
      <c r="M1064" s="4">
        <v>3</v>
      </c>
      <c r="N1064" s="4" t="s">
        <v>3</v>
      </c>
      <c r="O1064" s="4">
        <v>2</v>
      </c>
      <c r="P1064" s="4"/>
      <c r="Q1064" s="4"/>
      <c r="R1064" s="4"/>
      <c r="S1064" s="4"/>
      <c r="T1064" s="4"/>
      <c r="U1064" s="4"/>
      <c r="V1064" s="4"/>
      <c r="W1064" s="4"/>
    </row>
    <row r="1065" spans="1:88" x14ac:dyDescent="0.2">
      <c r="A1065" s="4">
        <v>50</v>
      </c>
      <c r="B1065" s="4">
        <v>0</v>
      </c>
      <c r="C1065" s="4">
        <v>0</v>
      </c>
      <c r="D1065" s="4">
        <v>1</v>
      </c>
      <c r="E1065" s="4">
        <v>210</v>
      </c>
      <c r="F1065" s="4">
        <f>ROUND(Source!X1040,O1065)</f>
        <v>1641.95</v>
      </c>
      <c r="G1065" s="4" t="s">
        <v>80</v>
      </c>
      <c r="H1065" s="4" t="s">
        <v>81</v>
      </c>
      <c r="I1065" s="4"/>
      <c r="J1065" s="4"/>
      <c r="K1065" s="4">
        <v>210</v>
      </c>
      <c r="L1065" s="4">
        <v>24</v>
      </c>
      <c r="M1065" s="4">
        <v>3</v>
      </c>
      <c r="N1065" s="4" t="s">
        <v>3</v>
      </c>
      <c r="O1065" s="4">
        <v>2</v>
      </c>
      <c r="P1065" s="4"/>
      <c r="Q1065" s="4"/>
      <c r="R1065" s="4"/>
      <c r="S1065" s="4"/>
      <c r="T1065" s="4"/>
      <c r="U1065" s="4"/>
      <c r="V1065" s="4"/>
      <c r="W1065" s="4"/>
    </row>
    <row r="1066" spans="1:88" x14ac:dyDescent="0.2">
      <c r="A1066" s="4">
        <v>50</v>
      </c>
      <c r="B1066" s="4">
        <v>0</v>
      </c>
      <c r="C1066" s="4">
        <v>0</v>
      </c>
      <c r="D1066" s="4">
        <v>1</v>
      </c>
      <c r="E1066" s="4">
        <v>211</v>
      </c>
      <c r="F1066" s="4">
        <f>ROUND(Source!Y1040,O1066)</f>
        <v>234.56</v>
      </c>
      <c r="G1066" s="4" t="s">
        <v>82</v>
      </c>
      <c r="H1066" s="4" t="s">
        <v>83</v>
      </c>
      <c r="I1066" s="4"/>
      <c r="J1066" s="4"/>
      <c r="K1066" s="4">
        <v>211</v>
      </c>
      <c r="L1066" s="4">
        <v>25</v>
      </c>
      <c r="M1066" s="4">
        <v>3</v>
      </c>
      <c r="N1066" s="4" t="s">
        <v>3</v>
      </c>
      <c r="O1066" s="4">
        <v>2</v>
      </c>
      <c r="P1066" s="4"/>
      <c r="Q1066" s="4"/>
      <c r="R1066" s="4"/>
      <c r="S1066" s="4"/>
      <c r="T1066" s="4"/>
      <c r="U1066" s="4"/>
      <c r="V1066" s="4"/>
      <c r="W1066" s="4"/>
    </row>
    <row r="1067" spans="1:88" x14ac:dyDescent="0.2">
      <c r="A1067" s="4">
        <v>50</v>
      </c>
      <c r="B1067" s="4">
        <v>0</v>
      </c>
      <c r="C1067" s="4">
        <v>0</v>
      </c>
      <c r="D1067" s="4">
        <v>1</v>
      </c>
      <c r="E1067" s="4">
        <v>224</v>
      </c>
      <c r="F1067" s="4">
        <f>ROUND(Source!AR1040,O1067)</f>
        <v>50086.87</v>
      </c>
      <c r="G1067" s="4" t="s">
        <v>84</v>
      </c>
      <c r="H1067" s="4" t="s">
        <v>85</v>
      </c>
      <c r="I1067" s="4"/>
      <c r="J1067" s="4"/>
      <c r="K1067" s="4">
        <v>224</v>
      </c>
      <c r="L1067" s="4">
        <v>26</v>
      </c>
      <c r="M1067" s="4">
        <v>3</v>
      </c>
      <c r="N1067" s="4" t="s">
        <v>3</v>
      </c>
      <c r="O1067" s="4">
        <v>2</v>
      </c>
      <c r="P1067" s="4"/>
      <c r="Q1067" s="4"/>
      <c r="R1067" s="4"/>
      <c r="S1067" s="4"/>
      <c r="T1067" s="4"/>
      <c r="U1067" s="4"/>
      <c r="V1067" s="4"/>
      <c r="W1067" s="4"/>
    </row>
    <row r="1068" spans="1:88" x14ac:dyDescent="0.2">
      <c r="A1068" s="4">
        <v>50</v>
      </c>
      <c r="B1068" s="4">
        <v>1</v>
      </c>
      <c r="C1068" s="4">
        <v>0</v>
      </c>
      <c r="D1068" s="4">
        <v>2</v>
      </c>
      <c r="E1068" s="4">
        <v>0</v>
      </c>
      <c r="F1068" s="4">
        <f>ROUND(F1067*0.2,O1068)</f>
        <v>10017.370000000001</v>
      </c>
      <c r="G1068" s="4" t="s">
        <v>86</v>
      </c>
      <c r="H1068" s="4" t="s">
        <v>87</v>
      </c>
      <c r="I1068" s="4"/>
      <c r="J1068" s="4"/>
      <c r="K1068" s="4">
        <v>212</v>
      </c>
      <c r="L1068" s="4">
        <v>27</v>
      </c>
      <c r="M1068" s="4">
        <v>0</v>
      </c>
      <c r="N1068" s="4" t="s">
        <v>3</v>
      </c>
      <c r="O1068" s="4">
        <v>2</v>
      </c>
      <c r="P1068" s="4"/>
      <c r="Q1068" s="4"/>
      <c r="R1068" s="4"/>
      <c r="S1068" s="4"/>
      <c r="T1068" s="4"/>
      <c r="U1068" s="4"/>
      <c r="V1068" s="4"/>
      <c r="W1068" s="4"/>
    </row>
    <row r="1069" spans="1:88" x14ac:dyDescent="0.2">
      <c r="A1069" s="4">
        <v>50</v>
      </c>
      <c r="B1069" s="4">
        <v>1</v>
      </c>
      <c r="C1069" s="4">
        <v>0</v>
      </c>
      <c r="D1069" s="4">
        <v>2</v>
      </c>
      <c r="E1069" s="4">
        <v>0</v>
      </c>
      <c r="F1069" s="4">
        <f>ROUND(F1068+F1067,O1069)</f>
        <v>60104.24</v>
      </c>
      <c r="G1069" s="4" t="s">
        <v>88</v>
      </c>
      <c r="H1069" s="4" t="s">
        <v>88</v>
      </c>
      <c r="I1069" s="4"/>
      <c r="J1069" s="4"/>
      <c r="K1069" s="4">
        <v>212</v>
      </c>
      <c r="L1069" s="4">
        <v>28</v>
      </c>
      <c r="M1069" s="4">
        <v>0</v>
      </c>
      <c r="N1069" s="4" t="s">
        <v>3</v>
      </c>
      <c r="O1069" s="4">
        <v>2</v>
      </c>
      <c r="P1069" s="4"/>
      <c r="Q1069" s="4"/>
      <c r="R1069" s="4"/>
      <c r="S1069" s="4"/>
      <c r="T1069" s="4"/>
      <c r="U1069" s="4"/>
      <c r="V1069" s="4"/>
      <c r="W1069" s="4"/>
    </row>
    <row r="1071" spans="1:88" x14ac:dyDescent="0.2">
      <c r="A1071" s="1">
        <v>4</v>
      </c>
      <c r="B1071" s="1">
        <v>1</v>
      </c>
      <c r="C1071" s="1"/>
      <c r="D1071" s="1">
        <f>ROW(A1078)</f>
        <v>1078</v>
      </c>
      <c r="E1071" s="1"/>
      <c r="F1071" s="1" t="s">
        <v>12</v>
      </c>
      <c r="G1071" s="1" t="s">
        <v>261</v>
      </c>
      <c r="H1071" s="1" t="s">
        <v>3</v>
      </c>
      <c r="I1071" s="1">
        <v>0</v>
      </c>
      <c r="J1071" s="1"/>
      <c r="K1071" s="1">
        <v>0</v>
      </c>
      <c r="L1071" s="1"/>
      <c r="M1071" s="1"/>
      <c r="N1071" s="1"/>
      <c r="O1071" s="1"/>
      <c r="P1071" s="1"/>
      <c r="Q1071" s="1"/>
      <c r="R1071" s="1"/>
      <c r="S1071" s="1"/>
      <c r="T1071" s="1"/>
      <c r="U1071" s="1" t="s">
        <v>3</v>
      </c>
      <c r="V1071" s="1">
        <v>0</v>
      </c>
      <c r="W1071" s="1"/>
      <c r="X1071" s="1"/>
      <c r="Y1071" s="1"/>
      <c r="Z1071" s="1"/>
      <c r="AA1071" s="1"/>
      <c r="AB1071" s="1" t="s">
        <v>3</v>
      </c>
      <c r="AC1071" s="1" t="s">
        <v>3</v>
      </c>
      <c r="AD1071" s="1" t="s">
        <v>3</v>
      </c>
      <c r="AE1071" s="1" t="s">
        <v>3</v>
      </c>
      <c r="AF1071" s="1" t="s">
        <v>3</v>
      </c>
      <c r="AG1071" s="1" t="s">
        <v>3</v>
      </c>
      <c r="AH1071" s="1"/>
      <c r="AI1071" s="1"/>
      <c r="AJ1071" s="1"/>
      <c r="AK1071" s="1"/>
      <c r="AL1071" s="1"/>
      <c r="AM1071" s="1"/>
      <c r="AN1071" s="1"/>
      <c r="AO1071" s="1"/>
      <c r="AP1071" s="1" t="s">
        <v>3</v>
      </c>
      <c r="AQ1071" s="1" t="s">
        <v>3</v>
      </c>
      <c r="AR1071" s="1" t="s">
        <v>3</v>
      </c>
      <c r="AS1071" s="1"/>
      <c r="AT1071" s="1"/>
      <c r="AU1071" s="1"/>
      <c r="AV1071" s="1"/>
      <c r="AW1071" s="1"/>
      <c r="AX1071" s="1"/>
      <c r="AY1071" s="1"/>
      <c r="AZ1071" s="1" t="s">
        <v>3</v>
      </c>
      <c r="BA1071" s="1"/>
      <c r="BB1071" s="1" t="s">
        <v>3</v>
      </c>
      <c r="BC1071" s="1" t="s">
        <v>3</v>
      </c>
      <c r="BD1071" s="1" t="s">
        <v>3</v>
      </c>
      <c r="BE1071" s="1" t="s">
        <v>3</v>
      </c>
      <c r="BF1071" s="1" t="s">
        <v>3</v>
      </c>
      <c r="BG1071" s="1" t="s">
        <v>3</v>
      </c>
      <c r="BH1071" s="1" t="s">
        <v>3</v>
      </c>
      <c r="BI1071" s="1" t="s">
        <v>3</v>
      </c>
      <c r="BJ1071" s="1" t="s">
        <v>3</v>
      </c>
      <c r="BK1071" s="1" t="s">
        <v>3</v>
      </c>
      <c r="BL1071" s="1" t="s">
        <v>3</v>
      </c>
      <c r="BM1071" s="1" t="s">
        <v>3</v>
      </c>
      <c r="BN1071" s="1" t="s">
        <v>3</v>
      </c>
      <c r="BO1071" s="1" t="s">
        <v>3</v>
      </c>
      <c r="BP1071" s="1" t="s">
        <v>3</v>
      </c>
      <c r="BQ1071" s="1"/>
      <c r="BR1071" s="1"/>
      <c r="BS1071" s="1"/>
      <c r="BT1071" s="1"/>
      <c r="BU1071" s="1"/>
      <c r="BV1071" s="1"/>
      <c r="BW1071" s="1"/>
      <c r="BX1071" s="1">
        <v>0</v>
      </c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>
        <v>0</v>
      </c>
    </row>
    <row r="1073" spans="1:245" x14ac:dyDescent="0.2">
      <c r="A1073" s="2">
        <v>52</v>
      </c>
      <c r="B1073" s="2">
        <f t="shared" ref="B1073:G1073" si="573">B1078</f>
        <v>1</v>
      </c>
      <c r="C1073" s="2">
        <f t="shared" si="573"/>
        <v>4</v>
      </c>
      <c r="D1073" s="2">
        <f t="shared" si="573"/>
        <v>1071</v>
      </c>
      <c r="E1073" s="2">
        <f t="shared" si="573"/>
        <v>0</v>
      </c>
      <c r="F1073" s="2" t="str">
        <f t="shared" si="573"/>
        <v>Новый раздел</v>
      </c>
      <c r="G1073" s="2" t="str">
        <f t="shared" si="573"/>
        <v>Установка урн</v>
      </c>
      <c r="H1073" s="2"/>
      <c r="I1073" s="2"/>
      <c r="J1073" s="2"/>
      <c r="K1073" s="2"/>
      <c r="L1073" s="2"/>
      <c r="M1073" s="2"/>
      <c r="N1073" s="2"/>
      <c r="O1073" s="2">
        <f t="shared" ref="O1073:AT1073" si="574">O1078</f>
        <v>18751.03</v>
      </c>
      <c r="P1073" s="2">
        <f t="shared" si="574"/>
        <v>17578.21</v>
      </c>
      <c r="Q1073" s="2">
        <f t="shared" si="574"/>
        <v>0</v>
      </c>
      <c r="R1073" s="2">
        <f t="shared" si="574"/>
        <v>0</v>
      </c>
      <c r="S1073" s="2">
        <f t="shared" si="574"/>
        <v>1172.82</v>
      </c>
      <c r="T1073" s="2">
        <f t="shared" si="574"/>
        <v>0</v>
      </c>
      <c r="U1073" s="2">
        <f t="shared" si="574"/>
        <v>6.22</v>
      </c>
      <c r="V1073" s="2">
        <f t="shared" si="574"/>
        <v>0</v>
      </c>
      <c r="W1073" s="2">
        <f t="shared" si="574"/>
        <v>0</v>
      </c>
      <c r="X1073" s="2">
        <f t="shared" si="574"/>
        <v>820.97</v>
      </c>
      <c r="Y1073" s="2">
        <f t="shared" si="574"/>
        <v>117.28</v>
      </c>
      <c r="Z1073" s="2">
        <f t="shared" si="574"/>
        <v>0</v>
      </c>
      <c r="AA1073" s="2">
        <f t="shared" si="574"/>
        <v>0</v>
      </c>
      <c r="AB1073" s="2">
        <f t="shared" si="574"/>
        <v>18751.03</v>
      </c>
      <c r="AC1073" s="2">
        <f t="shared" si="574"/>
        <v>17578.21</v>
      </c>
      <c r="AD1073" s="2">
        <f t="shared" si="574"/>
        <v>0</v>
      </c>
      <c r="AE1073" s="2">
        <f t="shared" si="574"/>
        <v>0</v>
      </c>
      <c r="AF1073" s="2">
        <f t="shared" si="574"/>
        <v>1172.82</v>
      </c>
      <c r="AG1073" s="2">
        <f t="shared" si="574"/>
        <v>0</v>
      </c>
      <c r="AH1073" s="2">
        <f t="shared" si="574"/>
        <v>6.22</v>
      </c>
      <c r="AI1073" s="2">
        <f t="shared" si="574"/>
        <v>0</v>
      </c>
      <c r="AJ1073" s="2">
        <f t="shared" si="574"/>
        <v>0</v>
      </c>
      <c r="AK1073" s="2">
        <f t="shared" si="574"/>
        <v>820.97</v>
      </c>
      <c r="AL1073" s="2">
        <f t="shared" si="574"/>
        <v>117.28</v>
      </c>
      <c r="AM1073" s="2">
        <f t="shared" si="574"/>
        <v>0</v>
      </c>
      <c r="AN1073" s="2">
        <f t="shared" si="574"/>
        <v>0</v>
      </c>
      <c r="AO1073" s="2">
        <f t="shared" si="574"/>
        <v>0</v>
      </c>
      <c r="AP1073" s="2">
        <f t="shared" si="574"/>
        <v>0</v>
      </c>
      <c r="AQ1073" s="2">
        <f t="shared" si="574"/>
        <v>0</v>
      </c>
      <c r="AR1073" s="2">
        <f t="shared" si="574"/>
        <v>19689.28</v>
      </c>
      <c r="AS1073" s="2">
        <f t="shared" si="574"/>
        <v>14583.35</v>
      </c>
      <c r="AT1073" s="2">
        <f t="shared" si="574"/>
        <v>0</v>
      </c>
      <c r="AU1073" s="2">
        <f t="shared" ref="AU1073:BZ1073" si="575">AU1078</f>
        <v>5105.93</v>
      </c>
      <c r="AV1073" s="2">
        <f t="shared" si="575"/>
        <v>17578.21</v>
      </c>
      <c r="AW1073" s="2">
        <f t="shared" si="575"/>
        <v>17578.21</v>
      </c>
      <c r="AX1073" s="2">
        <f t="shared" si="575"/>
        <v>0</v>
      </c>
      <c r="AY1073" s="2">
        <f t="shared" si="575"/>
        <v>17578.21</v>
      </c>
      <c r="AZ1073" s="2">
        <f t="shared" si="575"/>
        <v>0</v>
      </c>
      <c r="BA1073" s="2">
        <f t="shared" si="575"/>
        <v>0</v>
      </c>
      <c r="BB1073" s="2">
        <f t="shared" si="575"/>
        <v>0</v>
      </c>
      <c r="BC1073" s="2">
        <f t="shared" si="575"/>
        <v>0</v>
      </c>
      <c r="BD1073" s="2">
        <f t="shared" si="575"/>
        <v>0</v>
      </c>
      <c r="BE1073" s="2">
        <f t="shared" si="575"/>
        <v>0</v>
      </c>
      <c r="BF1073" s="2">
        <f t="shared" si="575"/>
        <v>0</v>
      </c>
      <c r="BG1073" s="2">
        <f t="shared" si="575"/>
        <v>0</v>
      </c>
      <c r="BH1073" s="2">
        <f t="shared" si="575"/>
        <v>0</v>
      </c>
      <c r="BI1073" s="2">
        <f t="shared" si="575"/>
        <v>0</v>
      </c>
      <c r="BJ1073" s="2">
        <f t="shared" si="575"/>
        <v>0</v>
      </c>
      <c r="BK1073" s="2">
        <f t="shared" si="575"/>
        <v>0</v>
      </c>
      <c r="BL1073" s="2">
        <f t="shared" si="575"/>
        <v>0</v>
      </c>
      <c r="BM1073" s="2">
        <f t="shared" si="575"/>
        <v>0</v>
      </c>
      <c r="BN1073" s="2">
        <f t="shared" si="575"/>
        <v>0</v>
      </c>
      <c r="BO1073" s="2">
        <f t="shared" si="575"/>
        <v>0</v>
      </c>
      <c r="BP1073" s="2">
        <f t="shared" si="575"/>
        <v>0</v>
      </c>
      <c r="BQ1073" s="2">
        <f t="shared" si="575"/>
        <v>0</v>
      </c>
      <c r="BR1073" s="2">
        <f t="shared" si="575"/>
        <v>0</v>
      </c>
      <c r="BS1073" s="2">
        <f t="shared" si="575"/>
        <v>0</v>
      </c>
      <c r="BT1073" s="2">
        <f t="shared" si="575"/>
        <v>0</v>
      </c>
      <c r="BU1073" s="2">
        <f t="shared" si="575"/>
        <v>0</v>
      </c>
      <c r="BV1073" s="2">
        <f t="shared" si="575"/>
        <v>0</v>
      </c>
      <c r="BW1073" s="2">
        <f t="shared" si="575"/>
        <v>0</v>
      </c>
      <c r="BX1073" s="2">
        <f t="shared" si="575"/>
        <v>0</v>
      </c>
      <c r="BY1073" s="2">
        <f t="shared" si="575"/>
        <v>0</v>
      </c>
      <c r="BZ1073" s="2">
        <f t="shared" si="575"/>
        <v>0</v>
      </c>
      <c r="CA1073" s="2">
        <f t="shared" ref="CA1073:DF1073" si="576">CA1078</f>
        <v>19689.28</v>
      </c>
      <c r="CB1073" s="2">
        <f t="shared" si="576"/>
        <v>14583.35</v>
      </c>
      <c r="CC1073" s="2">
        <f t="shared" si="576"/>
        <v>0</v>
      </c>
      <c r="CD1073" s="2">
        <f t="shared" si="576"/>
        <v>5105.93</v>
      </c>
      <c r="CE1073" s="2">
        <f t="shared" si="576"/>
        <v>17578.21</v>
      </c>
      <c r="CF1073" s="2">
        <f t="shared" si="576"/>
        <v>17578.21</v>
      </c>
      <c r="CG1073" s="2">
        <f t="shared" si="576"/>
        <v>0</v>
      </c>
      <c r="CH1073" s="2">
        <f t="shared" si="576"/>
        <v>17578.21</v>
      </c>
      <c r="CI1073" s="2">
        <f t="shared" si="576"/>
        <v>0</v>
      </c>
      <c r="CJ1073" s="2">
        <f t="shared" si="576"/>
        <v>0</v>
      </c>
      <c r="CK1073" s="2">
        <f t="shared" si="576"/>
        <v>0</v>
      </c>
      <c r="CL1073" s="2">
        <f t="shared" si="576"/>
        <v>0</v>
      </c>
      <c r="CM1073" s="2">
        <f t="shared" si="576"/>
        <v>0</v>
      </c>
      <c r="CN1073" s="2">
        <f t="shared" si="576"/>
        <v>0</v>
      </c>
      <c r="CO1073" s="2">
        <f t="shared" si="576"/>
        <v>0</v>
      </c>
      <c r="CP1073" s="2">
        <f t="shared" si="576"/>
        <v>0</v>
      </c>
      <c r="CQ1073" s="2">
        <f t="shared" si="576"/>
        <v>0</v>
      </c>
      <c r="CR1073" s="2">
        <f t="shared" si="576"/>
        <v>0</v>
      </c>
      <c r="CS1073" s="2">
        <f t="shared" si="576"/>
        <v>0</v>
      </c>
      <c r="CT1073" s="2">
        <f t="shared" si="576"/>
        <v>0</v>
      </c>
      <c r="CU1073" s="2">
        <f t="shared" si="576"/>
        <v>0</v>
      </c>
      <c r="CV1073" s="2">
        <f t="shared" si="576"/>
        <v>0</v>
      </c>
      <c r="CW1073" s="2">
        <f t="shared" si="576"/>
        <v>0</v>
      </c>
      <c r="CX1073" s="2">
        <f t="shared" si="576"/>
        <v>0</v>
      </c>
      <c r="CY1073" s="2">
        <f t="shared" si="576"/>
        <v>0</v>
      </c>
      <c r="CZ1073" s="2">
        <f t="shared" si="576"/>
        <v>0</v>
      </c>
      <c r="DA1073" s="2">
        <f t="shared" si="576"/>
        <v>0</v>
      </c>
      <c r="DB1073" s="2">
        <f t="shared" si="576"/>
        <v>0</v>
      </c>
      <c r="DC1073" s="2">
        <f t="shared" si="576"/>
        <v>0</v>
      </c>
      <c r="DD1073" s="2">
        <f t="shared" si="576"/>
        <v>0</v>
      </c>
      <c r="DE1073" s="2">
        <f t="shared" si="576"/>
        <v>0</v>
      </c>
      <c r="DF1073" s="2">
        <f t="shared" si="576"/>
        <v>0</v>
      </c>
      <c r="DG1073" s="3">
        <f t="shared" ref="DG1073:EL1073" si="577">DG1078</f>
        <v>0</v>
      </c>
      <c r="DH1073" s="3">
        <f t="shared" si="577"/>
        <v>0</v>
      </c>
      <c r="DI1073" s="3">
        <f t="shared" si="577"/>
        <v>0</v>
      </c>
      <c r="DJ1073" s="3">
        <f t="shared" si="577"/>
        <v>0</v>
      </c>
      <c r="DK1073" s="3">
        <f t="shared" si="577"/>
        <v>0</v>
      </c>
      <c r="DL1073" s="3">
        <f t="shared" si="577"/>
        <v>0</v>
      </c>
      <c r="DM1073" s="3">
        <f t="shared" si="577"/>
        <v>0</v>
      </c>
      <c r="DN1073" s="3">
        <f t="shared" si="577"/>
        <v>0</v>
      </c>
      <c r="DO1073" s="3">
        <f t="shared" si="577"/>
        <v>0</v>
      </c>
      <c r="DP1073" s="3">
        <f t="shared" si="577"/>
        <v>0</v>
      </c>
      <c r="DQ1073" s="3">
        <f t="shared" si="577"/>
        <v>0</v>
      </c>
      <c r="DR1073" s="3">
        <f t="shared" si="577"/>
        <v>0</v>
      </c>
      <c r="DS1073" s="3">
        <f t="shared" si="577"/>
        <v>0</v>
      </c>
      <c r="DT1073" s="3">
        <f t="shared" si="577"/>
        <v>0</v>
      </c>
      <c r="DU1073" s="3">
        <f t="shared" si="577"/>
        <v>0</v>
      </c>
      <c r="DV1073" s="3">
        <f t="shared" si="577"/>
        <v>0</v>
      </c>
      <c r="DW1073" s="3">
        <f t="shared" si="577"/>
        <v>0</v>
      </c>
      <c r="DX1073" s="3">
        <f t="shared" si="577"/>
        <v>0</v>
      </c>
      <c r="DY1073" s="3">
        <f t="shared" si="577"/>
        <v>0</v>
      </c>
      <c r="DZ1073" s="3">
        <f t="shared" si="577"/>
        <v>0</v>
      </c>
      <c r="EA1073" s="3">
        <f t="shared" si="577"/>
        <v>0</v>
      </c>
      <c r="EB1073" s="3">
        <f t="shared" si="577"/>
        <v>0</v>
      </c>
      <c r="EC1073" s="3">
        <f t="shared" si="577"/>
        <v>0</v>
      </c>
      <c r="ED1073" s="3">
        <f t="shared" si="577"/>
        <v>0</v>
      </c>
      <c r="EE1073" s="3">
        <f t="shared" si="577"/>
        <v>0</v>
      </c>
      <c r="EF1073" s="3">
        <f t="shared" si="577"/>
        <v>0</v>
      </c>
      <c r="EG1073" s="3">
        <f t="shared" si="577"/>
        <v>0</v>
      </c>
      <c r="EH1073" s="3">
        <f t="shared" si="577"/>
        <v>0</v>
      </c>
      <c r="EI1073" s="3">
        <f t="shared" si="577"/>
        <v>0</v>
      </c>
      <c r="EJ1073" s="3">
        <f t="shared" si="577"/>
        <v>0</v>
      </c>
      <c r="EK1073" s="3">
        <f t="shared" si="577"/>
        <v>0</v>
      </c>
      <c r="EL1073" s="3">
        <f t="shared" si="577"/>
        <v>0</v>
      </c>
      <c r="EM1073" s="3">
        <f t="shared" ref="EM1073:FR1073" si="578">EM1078</f>
        <v>0</v>
      </c>
      <c r="EN1073" s="3">
        <f t="shared" si="578"/>
        <v>0</v>
      </c>
      <c r="EO1073" s="3">
        <f t="shared" si="578"/>
        <v>0</v>
      </c>
      <c r="EP1073" s="3">
        <f t="shared" si="578"/>
        <v>0</v>
      </c>
      <c r="EQ1073" s="3">
        <f t="shared" si="578"/>
        <v>0</v>
      </c>
      <c r="ER1073" s="3">
        <f t="shared" si="578"/>
        <v>0</v>
      </c>
      <c r="ES1073" s="3">
        <f t="shared" si="578"/>
        <v>0</v>
      </c>
      <c r="ET1073" s="3">
        <f t="shared" si="578"/>
        <v>0</v>
      </c>
      <c r="EU1073" s="3">
        <f t="shared" si="578"/>
        <v>0</v>
      </c>
      <c r="EV1073" s="3">
        <f t="shared" si="578"/>
        <v>0</v>
      </c>
      <c r="EW1073" s="3">
        <f t="shared" si="578"/>
        <v>0</v>
      </c>
      <c r="EX1073" s="3">
        <f t="shared" si="578"/>
        <v>0</v>
      </c>
      <c r="EY1073" s="3">
        <f t="shared" si="578"/>
        <v>0</v>
      </c>
      <c r="EZ1073" s="3">
        <f t="shared" si="578"/>
        <v>0</v>
      </c>
      <c r="FA1073" s="3">
        <f t="shared" si="578"/>
        <v>0</v>
      </c>
      <c r="FB1073" s="3">
        <f t="shared" si="578"/>
        <v>0</v>
      </c>
      <c r="FC1073" s="3">
        <f t="shared" si="578"/>
        <v>0</v>
      </c>
      <c r="FD1073" s="3">
        <f t="shared" si="578"/>
        <v>0</v>
      </c>
      <c r="FE1073" s="3">
        <f t="shared" si="578"/>
        <v>0</v>
      </c>
      <c r="FF1073" s="3">
        <f t="shared" si="578"/>
        <v>0</v>
      </c>
      <c r="FG1073" s="3">
        <f t="shared" si="578"/>
        <v>0</v>
      </c>
      <c r="FH1073" s="3">
        <f t="shared" si="578"/>
        <v>0</v>
      </c>
      <c r="FI1073" s="3">
        <f t="shared" si="578"/>
        <v>0</v>
      </c>
      <c r="FJ1073" s="3">
        <f t="shared" si="578"/>
        <v>0</v>
      </c>
      <c r="FK1073" s="3">
        <f t="shared" si="578"/>
        <v>0</v>
      </c>
      <c r="FL1073" s="3">
        <f t="shared" si="578"/>
        <v>0</v>
      </c>
      <c r="FM1073" s="3">
        <f t="shared" si="578"/>
        <v>0</v>
      </c>
      <c r="FN1073" s="3">
        <f t="shared" si="578"/>
        <v>0</v>
      </c>
      <c r="FO1073" s="3">
        <f t="shared" si="578"/>
        <v>0</v>
      </c>
      <c r="FP1073" s="3">
        <f t="shared" si="578"/>
        <v>0</v>
      </c>
      <c r="FQ1073" s="3">
        <f t="shared" si="578"/>
        <v>0</v>
      </c>
      <c r="FR1073" s="3">
        <f t="shared" si="578"/>
        <v>0</v>
      </c>
      <c r="FS1073" s="3">
        <f t="shared" ref="FS1073:GX1073" si="579">FS1078</f>
        <v>0</v>
      </c>
      <c r="FT1073" s="3">
        <f t="shared" si="579"/>
        <v>0</v>
      </c>
      <c r="FU1073" s="3">
        <f t="shared" si="579"/>
        <v>0</v>
      </c>
      <c r="FV1073" s="3">
        <f t="shared" si="579"/>
        <v>0</v>
      </c>
      <c r="FW1073" s="3">
        <f t="shared" si="579"/>
        <v>0</v>
      </c>
      <c r="FX1073" s="3">
        <f t="shared" si="579"/>
        <v>0</v>
      </c>
      <c r="FY1073" s="3">
        <f t="shared" si="579"/>
        <v>0</v>
      </c>
      <c r="FZ1073" s="3">
        <f t="shared" si="579"/>
        <v>0</v>
      </c>
      <c r="GA1073" s="3">
        <f t="shared" si="579"/>
        <v>0</v>
      </c>
      <c r="GB1073" s="3">
        <f t="shared" si="579"/>
        <v>0</v>
      </c>
      <c r="GC1073" s="3">
        <f t="shared" si="579"/>
        <v>0</v>
      </c>
      <c r="GD1073" s="3">
        <f t="shared" si="579"/>
        <v>0</v>
      </c>
      <c r="GE1073" s="3">
        <f t="shared" si="579"/>
        <v>0</v>
      </c>
      <c r="GF1073" s="3">
        <f t="shared" si="579"/>
        <v>0</v>
      </c>
      <c r="GG1073" s="3">
        <f t="shared" si="579"/>
        <v>0</v>
      </c>
      <c r="GH1073" s="3">
        <f t="shared" si="579"/>
        <v>0</v>
      </c>
      <c r="GI1073" s="3">
        <f t="shared" si="579"/>
        <v>0</v>
      </c>
      <c r="GJ1073" s="3">
        <f t="shared" si="579"/>
        <v>0</v>
      </c>
      <c r="GK1073" s="3">
        <f t="shared" si="579"/>
        <v>0</v>
      </c>
      <c r="GL1073" s="3">
        <f t="shared" si="579"/>
        <v>0</v>
      </c>
      <c r="GM1073" s="3">
        <f t="shared" si="579"/>
        <v>0</v>
      </c>
      <c r="GN1073" s="3">
        <f t="shared" si="579"/>
        <v>0</v>
      </c>
      <c r="GO1073" s="3">
        <f t="shared" si="579"/>
        <v>0</v>
      </c>
      <c r="GP1073" s="3">
        <f t="shared" si="579"/>
        <v>0</v>
      </c>
      <c r="GQ1073" s="3">
        <f t="shared" si="579"/>
        <v>0</v>
      </c>
      <c r="GR1073" s="3">
        <f t="shared" si="579"/>
        <v>0</v>
      </c>
      <c r="GS1073" s="3">
        <f t="shared" si="579"/>
        <v>0</v>
      </c>
      <c r="GT1073" s="3">
        <f t="shared" si="579"/>
        <v>0</v>
      </c>
      <c r="GU1073" s="3">
        <f t="shared" si="579"/>
        <v>0</v>
      </c>
      <c r="GV1073" s="3">
        <f t="shared" si="579"/>
        <v>0</v>
      </c>
      <c r="GW1073" s="3">
        <f t="shared" si="579"/>
        <v>0</v>
      </c>
      <c r="GX1073" s="3">
        <f t="shared" si="579"/>
        <v>0</v>
      </c>
    </row>
    <row r="1075" spans="1:245" x14ac:dyDescent="0.2">
      <c r="A1075">
        <v>17</v>
      </c>
      <c r="B1075">
        <v>1</v>
      </c>
      <c r="C1075">
        <f>ROW(SmtRes!A344)</f>
        <v>344</v>
      </c>
      <c r="D1075">
        <f>ROW(EtalonRes!A332)</f>
        <v>332</v>
      </c>
      <c r="E1075" t="s">
        <v>262</v>
      </c>
      <c r="F1075" t="s">
        <v>91</v>
      </c>
      <c r="G1075" t="s">
        <v>92</v>
      </c>
      <c r="H1075" t="s">
        <v>93</v>
      </c>
      <c r="I1075">
        <f>ROUND(10/10,9)</f>
        <v>1</v>
      </c>
      <c r="J1075">
        <v>0</v>
      </c>
      <c r="O1075">
        <f>ROUND(CP1075,2)</f>
        <v>4167.68</v>
      </c>
      <c r="P1075">
        <f>ROUND(CQ1075*I1075,2)</f>
        <v>2994.86</v>
      </c>
      <c r="Q1075">
        <f>ROUND(CR1075*I1075,2)</f>
        <v>0</v>
      </c>
      <c r="R1075">
        <f>ROUND(CS1075*I1075,2)</f>
        <v>0</v>
      </c>
      <c r="S1075">
        <f>ROUND(CT1075*I1075,2)</f>
        <v>1172.82</v>
      </c>
      <c r="T1075">
        <f>ROUND(CU1075*I1075,2)</f>
        <v>0</v>
      </c>
      <c r="U1075">
        <f>CV1075*I1075</f>
        <v>6.22</v>
      </c>
      <c r="V1075">
        <f>CW1075*I1075</f>
        <v>0</v>
      </c>
      <c r="W1075">
        <f>ROUND(CX1075*I1075,2)</f>
        <v>0</v>
      </c>
      <c r="X1075">
        <f>ROUND(CY1075,2)</f>
        <v>820.97</v>
      </c>
      <c r="Y1075">
        <f>ROUND(CZ1075,2)</f>
        <v>117.28</v>
      </c>
      <c r="AA1075">
        <v>55574044</v>
      </c>
      <c r="AB1075">
        <f>ROUND((AC1075+AD1075+AF1075),6)</f>
        <v>4167.68</v>
      </c>
      <c r="AC1075">
        <f>ROUND((ES1075),6)</f>
        <v>2994.86</v>
      </c>
      <c r="AD1075">
        <f>ROUND((((ET1075)-(EU1075))+AE1075),6)</f>
        <v>0</v>
      </c>
      <c r="AE1075">
        <f>ROUND((EU1075),6)</f>
        <v>0</v>
      </c>
      <c r="AF1075">
        <f>ROUND((EV1075),6)</f>
        <v>1172.82</v>
      </c>
      <c r="AG1075">
        <f>ROUND((AP1075),6)</f>
        <v>0</v>
      </c>
      <c r="AH1075">
        <f>(EW1075)</f>
        <v>6.22</v>
      </c>
      <c r="AI1075">
        <f>(EX1075)</f>
        <v>0</v>
      </c>
      <c r="AJ1075">
        <f>(AS1075)</f>
        <v>0</v>
      </c>
      <c r="AK1075">
        <v>4167.68</v>
      </c>
      <c r="AL1075">
        <v>2994.86</v>
      </c>
      <c r="AM1075">
        <v>0</v>
      </c>
      <c r="AN1075">
        <v>0</v>
      </c>
      <c r="AO1075">
        <v>1172.82</v>
      </c>
      <c r="AP1075">
        <v>0</v>
      </c>
      <c r="AQ1075">
        <v>6.22</v>
      </c>
      <c r="AR1075">
        <v>0</v>
      </c>
      <c r="AS1075">
        <v>0</v>
      </c>
      <c r="AT1075">
        <v>70</v>
      </c>
      <c r="AU1075">
        <v>10</v>
      </c>
      <c r="AV1075">
        <v>1</v>
      </c>
      <c r="AW1075">
        <v>1</v>
      </c>
      <c r="AZ1075">
        <v>1</v>
      </c>
      <c r="BA1075">
        <v>1</v>
      </c>
      <c r="BB1075">
        <v>1</v>
      </c>
      <c r="BC1075">
        <v>1</v>
      </c>
      <c r="BD1075" t="s">
        <v>3</v>
      </c>
      <c r="BE1075" t="s">
        <v>3</v>
      </c>
      <c r="BF1075" t="s">
        <v>3</v>
      </c>
      <c r="BG1075" t="s">
        <v>3</v>
      </c>
      <c r="BH1075">
        <v>0</v>
      </c>
      <c r="BI1075">
        <v>4</v>
      </c>
      <c r="BJ1075" t="s">
        <v>94</v>
      </c>
      <c r="BM1075">
        <v>0</v>
      </c>
      <c r="BN1075">
        <v>0</v>
      </c>
      <c r="BO1075" t="s">
        <v>3</v>
      </c>
      <c r="BP1075">
        <v>0</v>
      </c>
      <c r="BQ1075">
        <v>1</v>
      </c>
      <c r="BR1075">
        <v>0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 t="s">
        <v>3</v>
      </c>
      <c r="BZ1075">
        <v>70</v>
      </c>
      <c r="CA1075">
        <v>10</v>
      </c>
      <c r="CE1075">
        <v>0</v>
      </c>
      <c r="CF1075">
        <v>0</v>
      </c>
      <c r="CG1075">
        <v>0</v>
      </c>
      <c r="CM1075">
        <v>0</v>
      </c>
      <c r="CN1075" t="s">
        <v>3</v>
      </c>
      <c r="CO1075">
        <v>0</v>
      </c>
      <c r="CP1075">
        <f>(P1075+Q1075+S1075)</f>
        <v>4167.68</v>
      </c>
      <c r="CQ1075">
        <f>(AC1075*BC1075*AW1075)</f>
        <v>2994.86</v>
      </c>
      <c r="CR1075">
        <f>((((ET1075)*BB1075-(EU1075)*BS1075)+AE1075*BS1075)*AV1075)</f>
        <v>0</v>
      </c>
      <c r="CS1075">
        <f>(AE1075*BS1075*AV1075)</f>
        <v>0</v>
      </c>
      <c r="CT1075">
        <f>(AF1075*BA1075*AV1075)</f>
        <v>1172.82</v>
      </c>
      <c r="CU1075">
        <f>AG1075</f>
        <v>0</v>
      </c>
      <c r="CV1075">
        <f>(AH1075*AV1075)</f>
        <v>6.22</v>
      </c>
      <c r="CW1075">
        <f>AI1075</f>
        <v>0</v>
      </c>
      <c r="CX1075">
        <f>AJ1075</f>
        <v>0</v>
      </c>
      <c r="CY1075">
        <f>((S1075*BZ1075)/100)</f>
        <v>820.97399999999993</v>
      </c>
      <c r="CZ1075">
        <f>((S1075*CA1075)/100)</f>
        <v>117.28199999999998</v>
      </c>
      <c r="DC1075" t="s">
        <v>3</v>
      </c>
      <c r="DD1075" t="s">
        <v>3</v>
      </c>
      <c r="DE1075" t="s">
        <v>3</v>
      </c>
      <c r="DF1075" t="s">
        <v>3</v>
      </c>
      <c r="DG1075" t="s">
        <v>3</v>
      </c>
      <c r="DH1075" t="s">
        <v>3</v>
      </c>
      <c r="DI1075" t="s">
        <v>3</v>
      </c>
      <c r="DJ1075" t="s">
        <v>3</v>
      </c>
      <c r="DK1075" t="s">
        <v>3</v>
      </c>
      <c r="DL1075" t="s">
        <v>3</v>
      </c>
      <c r="DM1075" t="s">
        <v>3</v>
      </c>
      <c r="DN1075">
        <v>0</v>
      </c>
      <c r="DO1075">
        <v>0</v>
      </c>
      <c r="DP1075">
        <v>1</v>
      </c>
      <c r="DQ1075">
        <v>1</v>
      </c>
      <c r="DU1075">
        <v>1010</v>
      </c>
      <c r="DV1075" t="s">
        <v>93</v>
      </c>
      <c r="DW1075" t="s">
        <v>93</v>
      </c>
      <c r="DX1075">
        <v>10</v>
      </c>
      <c r="EE1075">
        <v>55317522</v>
      </c>
      <c r="EF1075">
        <v>1</v>
      </c>
      <c r="EG1075" t="s">
        <v>19</v>
      </c>
      <c r="EH1075">
        <v>0</v>
      </c>
      <c r="EI1075" t="s">
        <v>3</v>
      </c>
      <c r="EJ1075">
        <v>4</v>
      </c>
      <c r="EK1075">
        <v>0</v>
      </c>
      <c r="EL1075" t="s">
        <v>20</v>
      </c>
      <c r="EM1075" t="s">
        <v>21</v>
      </c>
      <c r="EO1075" t="s">
        <v>3</v>
      </c>
      <c r="EQ1075">
        <v>0</v>
      </c>
      <c r="ER1075">
        <v>4167.68</v>
      </c>
      <c r="ES1075">
        <v>2994.86</v>
      </c>
      <c r="ET1075">
        <v>0</v>
      </c>
      <c r="EU1075">
        <v>0</v>
      </c>
      <c r="EV1075">
        <v>1172.82</v>
      </c>
      <c r="EW1075">
        <v>6.22</v>
      </c>
      <c r="EX1075">
        <v>0</v>
      </c>
      <c r="EY1075">
        <v>0</v>
      </c>
      <c r="FQ1075">
        <v>0</v>
      </c>
      <c r="FR1075">
        <f>ROUND(IF(AND(BH1075=3,BI1075=3),P1075,0),2)</f>
        <v>0</v>
      </c>
      <c r="FS1075">
        <v>0</v>
      </c>
      <c r="FX1075">
        <v>70</v>
      </c>
      <c r="FY1075">
        <v>10</v>
      </c>
      <c r="GA1075" t="s">
        <v>3</v>
      </c>
      <c r="GD1075">
        <v>0</v>
      </c>
      <c r="GF1075">
        <v>1404583839</v>
      </c>
      <c r="GG1075">
        <v>2</v>
      </c>
      <c r="GH1075">
        <v>1</v>
      </c>
      <c r="GI1075">
        <v>-2</v>
      </c>
      <c r="GJ1075">
        <v>0</v>
      </c>
      <c r="GK1075">
        <f>ROUND(R1075*(R12)/100,2)</f>
        <v>0</v>
      </c>
      <c r="GL1075">
        <f>ROUND(IF(AND(BH1075=3,BI1075=3,FS1075&lt;&gt;0),P1075,0),2)</f>
        <v>0</v>
      </c>
      <c r="GM1075">
        <f>ROUND(O1075+X1075+Y1075+GK1075,2)+GX1075</f>
        <v>5105.93</v>
      </c>
      <c r="GN1075">
        <f>IF(OR(BI1075=0,BI1075=1),ROUND(O1075+X1075+Y1075+GK1075,2),0)</f>
        <v>0</v>
      </c>
      <c r="GO1075">
        <f>IF(BI1075=2,ROUND(O1075+X1075+Y1075+GK1075,2),0)</f>
        <v>0</v>
      </c>
      <c r="GP1075">
        <f>IF(BI1075=4,ROUND(O1075+X1075+Y1075+GK1075,2)+GX1075,0)</f>
        <v>5105.93</v>
      </c>
      <c r="GR1075">
        <v>0</v>
      </c>
      <c r="GS1075">
        <v>3</v>
      </c>
      <c r="GT1075">
        <v>0</v>
      </c>
      <c r="GU1075" t="s">
        <v>3</v>
      </c>
      <c r="GV1075">
        <f>ROUND((GT1075),6)</f>
        <v>0</v>
      </c>
      <c r="GW1075">
        <v>1</v>
      </c>
      <c r="GX1075">
        <f>ROUND(HC1075*I1075,2)</f>
        <v>0</v>
      </c>
      <c r="HA1075">
        <v>0</v>
      </c>
      <c r="HB1075">
        <v>0</v>
      </c>
      <c r="HC1075">
        <f>GV1075*GW1075</f>
        <v>0</v>
      </c>
      <c r="IK1075">
        <v>0</v>
      </c>
    </row>
    <row r="1076" spans="1:245" x14ac:dyDescent="0.2">
      <c r="A1076">
        <v>17</v>
      </c>
      <c r="B1076">
        <v>1</v>
      </c>
      <c r="E1076" t="s">
        <v>263</v>
      </c>
      <c r="F1076" t="s">
        <v>96</v>
      </c>
      <c r="G1076" t="s">
        <v>264</v>
      </c>
      <c r="H1076" t="s">
        <v>180</v>
      </c>
      <c r="I1076">
        <v>5</v>
      </c>
      <c r="J1076">
        <v>0</v>
      </c>
      <c r="O1076">
        <f>ROUND(CP1076,2)</f>
        <v>14583.35</v>
      </c>
      <c r="P1076">
        <f>ROUND(CQ1076*I1076,2)</f>
        <v>14583.35</v>
      </c>
      <c r="Q1076">
        <f>ROUND(CR1076*I1076,2)</f>
        <v>0</v>
      </c>
      <c r="R1076">
        <f>ROUND(CS1076*I1076,2)</f>
        <v>0</v>
      </c>
      <c r="S1076">
        <f>ROUND(CT1076*I1076,2)</f>
        <v>0</v>
      </c>
      <c r="T1076">
        <f>ROUND(CU1076*I1076,2)</f>
        <v>0</v>
      </c>
      <c r="U1076">
        <f>CV1076*I1076</f>
        <v>0</v>
      </c>
      <c r="V1076">
        <f>CW1076*I1076</f>
        <v>0</v>
      </c>
      <c r="W1076">
        <f>ROUND(CX1076*I1076,2)</f>
        <v>0</v>
      </c>
      <c r="X1076">
        <f>ROUND(CY1076,2)</f>
        <v>0</v>
      </c>
      <c r="Y1076">
        <f>ROUND(CZ1076,2)</f>
        <v>0</v>
      </c>
      <c r="AA1076">
        <v>55574044</v>
      </c>
      <c r="AB1076">
        <f>ROUND((AC1076+AD1076+AF1076),6)</f>
        <v>2916.67</v>
      </c>
      <c r="AC1076">
        <f>ROUND((ES1076),6)</f>
        <v>2916.67</v>
      </c>
      <c r="AD1076">
        <f>ROUND((((ET1076)-(EU1076))+AE1076),6)</f>
        <v>0</v>
      </c>
      <c r="AE1076">
        <f>ROUND((EU1076),6)</f>
        <v>0</v>
      </c>
      <c r="AF1076">
        <f>ROUND((EV1076),6)</f>
        <v>0</v>
      </c>
      <c r="AG1076">
        <f>ROUND((AP1076),6)</f>
        <v>0</v>
      </c>
      <c r="AH1076">
        <f>(EW1076)</f>
        <v>0</v>
      </c>
      <c r="AI1076">
        <f>(EX1076)</f>
        <v>0</v>
      </c>
      <c r="AJ1076">
        <f>(AS1076)</f>
        <v>0</v>
      </c>
      <c r="AK1076">
        <v>2916.67</v>
      </c>
      <c r="AL1076">
        <v>2916.67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1</v>
      </c>
      <c r="AZ1076">
        <v>1</v>
      </c>
      <c r="BA1076">
        <v>1</v>
      </c>
      <c r="BB1076">
        <v>1</v>
      </c>
      <c r="BC1076">
        <v>1</v>
      </c>
      <c r="BD1076" t="s">
        <v>3</v>
      </c>
      <c r="BE1076" t="s">
        <v>3</v>
      </c>
      <c r="BF1076" t="s">
        <v>3</v>
      </c>
      <c r="BG1076" t="s">
        <v>3</v>
      </c>
      <c r="BH1076">
        <v>3</v>
      </c>
      <c r="BI1076">
        <v>1</v>
      </c>
      <c r="BJ1076" t="s">
        <v>3</v>
      </c>
      <c r="BM1076">
        <v>6001</v>
      </c>
      <c r="BN1076">
        <v>0</v>
      </c>
      <c r="BO1076" t="s">
        <v>3</v>
      </c>
      <c r="BP1076">
        <v>0</v>
      </c>
      <c r="BQ1076">
        <v>0</v>
      </c>
      <c r="BR1076">
        <v>0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 t="s">
        <v>3</v>
      </c>
      <c r="BZ1076">
        <v>0</v>
      </c>
      <c r="CA1076">
        <v>0</v>
      </c>
      <c r="CE1076">
        <v>0</v>
      </c>
      <c r="CF1076">
        <v>0</v>
      </c>
      <c r="CG1076">
        <v>0</v>
      </c>
      <c r="CM1076">
        <v>0</v>
      </c>
      <c r="CN1076" t="s">
        <v>3</v>
      </c>
      <c r="CO1076">
        <v>0</v>
      </c>
      <c r="CP1076">
        <f>(P1076+Q1076+S1076)</f>
        <v>14583.35</v>
      </c>
      <c r="CQ1076">
        <f>(AC1076*BC1076*AW1076)</f>
        <v>2916.67</v>
      </c>
      <c r="CR1076">
        <f>((((ET1076)*BB1076-(EU1076)*BS1076)+AE1076*BS1076)*AV1076)</f>
        <v>0</v>
      </c>
      <c r="CS1076">
        <f>(AE1076*BS1076*AV1076)</f>
        <v>0</v>
      </c>
      <c r="CT1076">
        <f>(AF1076*BA1076*AV1076)</f>
        <v>0</v>
      </c>
      <c r="CU1076">
        <f>AG1076</f>
        <v>0</v>
      </c>
      <c r="CV1076">
        <f>(AH1076*AV1076)</f>
        <v>0</v>
      </c>
      <c r="CW1076">
        <f>AI1076</f>
        <v>0</v>
      </c>
      <c r="CX1076">
        <f>AJ1076</f>
        <v>0</v>
      </c>
      <c r="CY1076">
        <f>((S1076*BZ1076)/100)</f>
        <v>0</v>
      </c>
      <c r="CZ1076">
        <f>((S1076*CA1076)/100)</f>
        <v>0</v>
      </c>
      <c r="DC1076" t="s">
        <v>3</v>
      </c>
      <c r="DD1076" t="s">
        <v>3</v>
      </c>
      <c r="DE1076" t="s">
        <v>3</v>
      </c>
      <c r="DF1076" t="s">
        <v>3</v>
      </c>
      <c r="DG1076" t="s">
        <v>3</v>
      </c>
      <c r="DH1076" t="s">
        <v>3</v>
      </c>
      <c r="DI1076" t="s">
        <v>3</v>
      </c>
      <c r="DJ1076" t="s">
        <v>3</v>
      </c>
      <c r="DK1076" t="s">
        <v>3</v>
      </c>
      <c r="DL1076" t="s">
        <v>3</v>
      </c>
      <c r="DM1076" t="s">
        <v>3</v>
      </c>
      <c r="DN1076">
        <v>0</v>
      </c>
      <c r="DO1076">
        <v>0</v>
      </c>
      <c r="DP1076">
        <v>1</v>
      </c>
      <c r="DQ1076">
        <v>1</v>
      </c>
      <c r="DU1076">
        <v>1010</v>
      </c>
      <c r="DV1076" t="s">
        <v>180</v>
      </c>
      <c r="DW1076" t="s">
        <v>180</v>
      </c>
      <c r="DX1076">
        <v>1</v>
      </c>
      <c r="EE1076">
        <v>55525620</v>
      </c>
      <c r="EF1076">
        <v>0</v>
      </c>
      <c r="EG1076" t="s">
        <v>220</v>
      </c>
      <c r="EH1076">
        <v>0</v>
      </c>
      <c r="EI1076" t="s">
        <v>3</v>
      </c>
      <c r="EJ1076">
        <v>1</v>
      </c>
      <c r="EK1076">
        <v>6001</v>
      </c>
      <c r="EL1076" t="s">
        <v>221</v>
      </c>
      <c r="EM1076" t="s">
        <v>220</v>
      </c>
      <c r="EO1076" t="s">
        <v>3</v>
      </c>
      <c r="EQ1076">
        <v>0</v>
      </c>
      <c r="ER1076">
        <v>2916.67</v>
      </c>
      <c r="ES1076">
        <v>2916.67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5</v>
      </c>
      <c r="FC1076">
        <v>1</v>
      </c>
      <c r="FD1076">
        <v>18</v>
      </c>
      <c r="FF1076">
        <v>3500</v>
      </c>
      <c r="FQ1076">
        <v>0</v>
      </c>
      <c r="FR1076">
        <f>ROUND(IF(AND(BH1076=3,BI1076=3),P1076,0),2)</f>
        <v>0</v>
      </c>
      <c r="FS1076">
        <v>0</v>
      </c>
      <c r="FX1076">
        <v>0</v>
      </c>
      <c r="FY1076">
        <v>0</v>
      </c>
      <c r="GA1076" t="s">
        <v>265</v>
      </c>
      <c r="GD1076">
        <v>0</v>
      </c>
      <c r="GF1076">
        <v>-1297840569</v>
      </c>
      <c r="GG1076">
        <v>2</v>
      </c>
      <c r="GH1076">
        <v>3</v>
      </c>
      <c r="GI1076">
        <v>-2</v>
      </c>
      <c r="GJ1076">
        <v>0</v>
      </c>
      <c r="GK1076">
        <f>ROUND(R1076*(R12)/100,2)</f>
        <v>0</v>
      </c>
      <c r="GL1076">
        <f>ROUND(IF(AND(BH1076=3,BI1076=3,FS1076&lt;&gt;0),P1076,0),2)</f>
        <v>0</v>
      </c>
      <c r="GM1076">
        <f>ROUND(O1076+X1076+Y1076+GK1076,2)+GX1076</f>
        <v>14583.35</v>
      </c>
      <c r="GN1076">
        <f>IF(OR(BI1076=0,BI1076=1),ROUND(O1076+X1076+Y1076+GK1076,2),0)</f>
        <v>14583.35</v>
      </c>
      <c r="GO1076">
        <f>IF(BI1076=2,ROUND(O1076+X1076+Y1076+GK1076,2),0)</f>
        <v>0</v>
      </c>
      <c r="GP1076">
        <f>IF(BI1076=4,ROUND(O1076+X1076+Y1076+GK1076,2)+GX1076,0)</f>
        <v>0</v>
      </c>
      <c r="GR1076">
        <v>1</v>
      </c>
      <c r="GS1076">
        <v>1</v>
      </c>
      <c r="GT1076">
        <v>0</v>
      </c>
      <c r="GU1076" t="s">
        <v>3</v>
      </c>
      <c r="GV1076">
        <f>ROUND((GT1076),6)</f>
        <v>0</v>
      </c>
      <c r="GW1076">
        <v>1</v>
      </c>
      <c r="GX1076">
        <f>ROUND(HC1076*I1076,2)</f>
        <v>0</v>
      </c>
      <c r="HA1076">
        <v>0</v>
      </c>
      <c r="HB1076">
        <v>0</v>
      </c>
      <c r="HC1076">
        <f>GV1076*GW1076</f>
        <v>0</v>
      </c>
      <c r="IK1076">
        <v>0</v>
      </c>
    </row>
    <row r="1078" spans="1:245" x14ac:dyDescent="0.2">
      <c r="A1078" s="2">
        <v>51</v>
      </c>
      <c r="B1078" s="2">
        <f>B1071</f>
        <v>1</v>
      </c>
      <c r="C1078" s="2">
        <f>A1071</f>
        <v>4</v>
      </c>
      <c r="D1078" s="2">
        <f>ROW(A1071)</f>
        <v>1071</v>
      </c>
      <c r="E1078" s="2"/>
      <c r="F1078" s="2" t="str">
        <f>IF(F1071&lt;&gt;"",F1071,"")</f>
        <v>Новый раздел</v>
      </c>
      <c r="G1078" s="2" t="str">
        <f>IF(G1071&lt;&gt;"",G1071,"")</f>
        <v>Установка урн</v>
      </c>
      <c r="H1078" s="2">
        <v>0</v>
      </c>
      <c r="I1078" s="2"/>
      <c r="J1078" s="2"/>
      <c r="K1078" s="2"/>
      <c r="L1078" s="2"/>
      <c r="M1078" s="2"/>
      <c r="N1078" s="2"/>
      <c r="O1078" s="2">
        <f t="shared" ref="O1078:T1078" si="580">ROUND(AB1078,2)</f>
        <v>18751.03</v>
      </c>
      <c r="P1078" s="2">
        <f t="shared" si="580"/>
        <v>17578.21</v>
      </c>
      <c r="Q1078" s="2">
        <f t="shared" si="580"/>
        <v>0</v>
      </c>
      <c r="R1078" s="2">
        <f t="shared" si="580"/>
        <v>0</v>
      </c>
      <c r="S1078" s="2">
        <f t="shared" si="580"/>
        <v>1172.82</v>
      </c>
      <c r="T1078" s="2">
        <f t="shared" si="580"/>
        <v>0</v>
      </c>
      <c r="U1078" s="2">
        <f>AH1078</f>
        <v>6.22</v>
      </c>
      <c r="V1078" s="2">
        <f>AI1078</f>
        <v>0</v>
      </c>
      <c r="W1078" s="2">
        <f>ROUND(AJ1078,2)</f>
        <v>0</v>
      </c>
      <c r="X1078" s="2">
        <f>ROUND(AK1078,2)</f>
        <v>820.97</v>
      </c>
      <c r="Y1078" s="2">
        <f>ROUND(AL1078,2)</f>
        <v>117.28</v>
      </c>
      <c r="Z1078" s="2"/>
      <c r="AA1078" s="2"/>
      <c r="AB1078" s="2">
        <f>ROUND(SUMIF(AA1075:AA1076,"=55574044",O1075:O1076),2)</f>
        <v>18751.03</v>
      </c>
      <c r="AC1078" s="2">
        <f>ROUND(SUMIF(AA1075:AA1076,"=55574044",P1075:P1076),2)</f>
        <v>17578.21</v>
      </c>
      <c r="AD1078" s="2">
        <f>ROUND(SUMIF(AA1075:AA1076,"=55574044",Q1075:Q1076),2)</f>
        <v>0</v>
      </c>
      <c r="AE1078" s="2">
        <f>ROUND(SUMIF(AA1075:AA1076,"=55574044",R1075:R1076),2)</f>
        <v>0</v>
      </c>
      <c r="AF1078" s="2">
        <f>ROUND(SUMIF(AA1075:AA1076,"=55574044",S1075:S1076),2)</f>
        <v>1172.82</v>
      </c>
      <c r="AG1078" s="2">
        <f>ROUND(SUMIF(AA1075:AA1076,"=55574044",T1075:T1076),2)</f>
        <v>0</v>
      </c>
      <c r="AH1078" s="2">
        <f>SUMIF(AA1075:AA1076,"=55574044",U1075:U1076)</f>
        <v>6.22</v>
      </c>
      <c r="AI1078" s="2">
        <f>SUMIF(AA1075:AA1076,"=55574044",V1075:V1076)</f>
        <v>0</v>
      </c>
      <c r="AJ1078" s="2">
        <f>ROUND(SUMIF(AA1075:AA1076,"=55574044",W1075:W1076),2)</f>
        <v>0</v>
      </c>
      <c r="AK1078" s="2">
        <f>ROUND(SUMIF(AA1075:AA1076,"=55574044",X1075:X1076),2)</f>
        <v>820.97</v>
      </c>
      <c r="AL1078" s="2">
        <f>ROUND(SUMIF(AA1075:AA1076,"=55574044",Y1075:Y1076),2)</f>
        <v>117.28</v>
      </c>
      <c r="AM1078" s="2"/>
      <c r="AN1078" s="2"/>
      <c r="AO1078" s="2">
        <f t="shared" ref="AO1078:BC1078" si="581">ROUND(BX1078,2)</f>
        <v>0</v>
      </c>
      <c r="AP1078" s="2">
        <f t="shared" si="581"/>
        <v>0</v>
      </c>
      <c r="AQ1078" s="2">
        <f t="shared" si="581"/>
        <v>0</v>
      </c>
      <c r="AR1078" s="2">
        <f t="shared" si="581"/>
        <v>19689.28</v>
      </c>
      <c r="AS1078" s="2">
        <f t="shared" si="581"/>
        <v>14583.35</v>
      </c>
      <c r="AT1078" s="2">
        <f t="shared" si="581"/>
        <v>0</v>
      </c>
      <c r="AU1078" s="2">
        <f t="shared" si="581"/>
        <v>5105.93</v>
      </c>
      <c r="AV1078" s="2">
        <f t="shared" si="581"/>
        <v>17578.21</v>
      </c>
      <c r="AW1078" s="2">
        <f t="shared" si="581"/>
        <v>17578.21</v>
      </c>
      <c r="AX1078" s="2">
        <f t="shared" si="581"/>
        <v>0</v>
      </c>
      <c r="AY1078" s="2">
        <f t="shared" si="581"/>
        <v>17578.21</v>
      </c>
      <c r="AZ1078" s="2">
        <f t="shared" si="581"/>
        <v>0</v>
      </c>
      <c r="BA1078" s="2">
        <f t="shared" si="581"/>
        <v>0</v>
      </c>
      <c r="BB1078" s="2">
        <f t="shared" si="581"/>
        <v>0</v>
      </c>
      <c r="BC1078" s="2">
        <f t="shared" si="581"/>
        <v>0</v>
      </c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>
        <f>ROUND(SUMIF(AA1075:AA1076,"=55574044",FQ1075:FQ1076),2)</f>
        <v>0</v>
      </c>
      <c r="BY1078" s="2">
        <f>ROUND(SUMIF(AA1075:AA1076,"=55574044",FR1075:FR1076),2)</f>
        <v>0</v>
      </c>
      <c r="BZ1078" s="2">
        <f>ROUND(SUMIF(AA1075:AA1076,"=55574044",GL1075:GL1076),2)</f>
        <v>0</v>
      </c>
      <c r="CA1078" s="2">
        <f>ROUND(SUMIF(AA1075:AA1076,"=55574044",GM1075:GM1076),2)</f>
        <v>19689.28</v>
      </c>
      <c r="CB1078" s="2">
        <f>ROUND(SUMIF(AA1075:AA1076,"=55574044",GN1075:GN1076),2)</f>
        <v>14583.35</v>
      </c>
      <c r="CC1078" s="2">
        <f>ROUND(SUMIF(AA1075:AA1076,"=55574044",GO1075:GO1076),2)</f>
        <v>0</v>
      </c>
      <c r="CD1078" s="2">
        <f>ROUND(SUMIF(AA1075:AA1076,"=55574044",GP1075:GP1076),2)</f>
        <v>5105.93</v>
      </c>
      <c r="CE1078" s="2">
        <f>AC1078-BX1078</f>
        <v>17578.21</v>
      </c>
      <c r="CF1078" s="2">
        <f>AC1078-BY1078</f>
        <v>17578.21</v>
      </c>
      <c r="CG1078" s="2">
        <f>BX1078-BZ1078</f>
        <v>0</v>
      </c>
      <c r="CH1078" s="2">
        <f>AC1078-BX1078-BY1078+BZ1078</f>
        <v>17578.21</v>
      </c>
      <c r="CI1078" s="2">
        <f>BY1078-BZ1078</f>
        <v>0</v>
      </c>
      <c r="CJ1078" s="2">
        <f>ROUND(SUMIF(AA1075:AA1076,"=55574044",GX1075:GX1076),2)</f>
        <v>0</v>
      </c>
      <c r="CK1078" s="2">
        <f>ROUND(SUMIF(AA1075:AA1076,"=55574044",GY1075:GY1076),2)</f>
        <v>0</v>
      </c>
      <c r="CL1078" s="2">
        <f>ROUND(SUMIF(AA1075:AA1076,"=55574044",GZ1075:GZ1076),2)</f>
        <v>0</v>
      </c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/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/>
      <c r="FI1078" s="3"/>
      <c r="FJ1078" s="3"/>
      <c r="FK1078" s="3"/>
      <c r="FL1078" s="3"/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>
        <v>0</v>
      </c>
    </row>
    <row r="1080" spans="1:245" x14ac:dyDescent="0.2">
      <c r="A1080" s="4">
        <v>50</v>
      </c>
      <c r="B1080" s="4">
        <v>0</v>
      </c>
      <c r="C1080" s="4">
        <v>0</v>
      </c>
      <c r="D1080" s="4">
        <v>1</v>
      </c>
      <c r="E1080" s="4">
        <v>201</v>
      </c>
      <c r="F1080" s="4">
        <f>ROUND(Source!O1078,O1080)</f>
        <v>18751.03</v>
      </c>
      <c r="G1080" s="4" t="s">
        <v>34</v>
      </c>
      <c r="H1080" s="4" t="s">
        <v>35</v>
      </c>
      <c r="I1080" s="4"/>
      <c r="J1080" s="4"/>
      <c r="K1080" s="4">
        <v>201</v>
      </c>
      <c r="L1080" s="4">
        <v>1</v>
      </c>
      <c r="M1080" s="4">
        <v>3</v>
      </c>
      <c r="N1080" s="4" t="s">
        <v>3</v>
      </c>
      <c r="O1080" s="4">
        <v>2</v>
      </c>
      <c r="P1080" s="4"/>
      <c r="Q1080" s="4"/>
      <c r="R1080" s="4"/>
      <c r="S1080" s="4"/>
      <c r="T1080" s="4"/>
      <c r="U1080" s="4"/>
      <c r="V1080" s="4"/>
      <c r="W1080" s="4"/>
    </row>
    <row r="1081" spans="1:245" x14ac:dyDescent="0.2">
      <c r="A1081" s="4">
        <v>50</v>
      </c>
      <c r="B1081" s="4">
        <v>0</v>
      </c>
      <c r="C1081" s="4">
        <v>0</v>
      </c>
      <c r="D1081" s="4">
        <v>1</v>
      </c>
      <c r="E1081" s="4">
        <v>202</v>
      </c>
      <c r="F1081" s="4">
        <f>ROUND(Source!P1078,O1081)</f>
        <v>17578.21</v>
      </c>
      <c r="G1081" s="4" t="s">
        <v>36</v>
      </c>
      <c r="H1081" s="4" t="s">
        <v>37</v>
      </c>
      <c r="I1081" s="4"/>
      <c r="J1081" s="4"/>
      <c r="K1081" s="4">
        <v>202</v>
      </c>
      <c r="L1081" s="4">
        <v>2</v>
      </c>
      <c r="M1081" s="4">
        <v>3</v>
      </c>
      <c r="N1081" s="4" t="s">
        <v>3</v>
      </c>
      <c r="O1081" s="4">
        <v>2</v>
      </c>
      <c r="P1081" s="4"/>
      <c r="Q1081" s="4"/>
      <c r="R1081" s="4"/>
      <c r="S1081" s="4"/>
      <c r="T1081" s="4"/>
      <c r="U1081" s="4"/>
      <c r="V1081" s="4"/>
      <c r="W1081" s="4"/>
    </row>
    <row r="1082" spans="1:245" x14ac:dyDescent="0.2">
      <c r="A1082" s="4">
        <v>50</v>
      </c>
      <c r="B1082" s="4">
        <v>0</v>
      </c>
      <c r="C1082" s="4">
        <v>0</v>
      </c>
      <c r="D1082" s="4">
        <v>1</v>
      </c>
      <c r="E1082" s="4">
        <v>222</v>
      </c>
      <c r="F1082" s="4">
        <f>ROUND(Source!AO1078,O1082)</f>
        <v>0</v>
      </c>
      <c r="G1082" s="4" t="s">
        <v>38</v>
      </c>
      <c r="H1082" s="4" t="s">
        <v>39</v>
      </c>
      <c r="I1082" s="4"/>
      <c r="J1082" s="4"/>
      <c r="K1082" s="4">
        <v>222</v>
      </c>
      <c r="L1082" s="4">
        <v>3</v>
      </c>
      <c r="M1082" s="4">
        <v>3</v>
      </c>
      <c r="N1082" s="4" t="s">
        <v>3</v>
      </c>
      <c r="O1082" s="4">
        <v>2</v>
      </c>
      <c r="P1082" s="4"/>
      <c r="Q1082" s="4"/>
      <c r="R1082" s="4"/>
      <c r="S1082" s="4"/>
      <c r="T1082" s="4"/>
      <c r="U1082" s="4"/>
      <c r="V1082" s="4"/>
      <c r="W1082" s="4"/>
    </row>
    <row r="1083" spans="1:245" x14ac:dyDescent="0.2">
      <c r="A1083" s="4">
        <v>50</v>
      </c>
      <c r="B1083" s="4">
        <v>0</v>
      </c>
      <c r="C1083" s="4">
        <v>0</v>
      </c>
      <c r="D1083" s="4">
        <v>1</v>
      </c>
      <c r="E1083" s="4">
        <v>225</v>
      </c>
      <c r="F1083" s="4">
        <f>ROUND(Source!AV1078,O1083)</f>
        <v>17578.21</v>
      </c>
      <c r="G1083" s="4" t="s">
        <v>40</v>
      </c>
      <c r="H1083" s="4" t="s">
        <v>41</v>
      </c>
      <c r="I1083" s="4"/>
      <c r="J1083" s="4"/>
      <c r="K1083" s="4">
        <v>225</v>
      </c>
      <c r="L1083" s="4">
        <v>4</v>
      </c>
      <c r="M1083" s="4">
        <v>3</v>
      </c>
      <c r="N1083" s="4" t="s">
        <v>3</v>
      </c>
      <c r="O1083" s="4">
        <v>2</v>
      </c>
      <c r="P1083" s="4"/>
      <c r="Q1083" s="4"/>
      <c r="R1083" s="4"/>
      <c r="S1083" s="4"/>
      <c r="T1083" s="4"/>
      <c r="U1083" s="4"/>
      <c r="V1083" s="4"/>
      <c r="W1083" s="4"/>
    </row>
    <row r="1084" spans="1:245" x14ac:dyDescent="0.2">
      <c r="A1084" s="4">
        <v>50</v>
      </c>
      <c r="B1084" s="4">
        <v>0</v>
      </c>
      <c r="C1084" s="4">
        <v>0</v>
      </c>
      <c r="D1084" s="4">
        <v>1</v>
      </c>
      <c r="E1084" s="4">
        <v>226</v>
      </c>
      <c r="F1084" s="4">
        <f>ROUND(Source!AW1078,O1084)</f>
        <v>17578.21</v>
      </c>
      <c r="G1084" s="4" t="s">
        <v>42</v>
      </c>
      <c r="H1084" s="4" t="s">
        <v>43</v>
      </c>
      <c r="I1084" s="4"/>
      <c r="J1084" s="4"/>
      <c r="K1084" s="4">
        <v>226</v>
      </c>
      <c r="L1084" s="4">
        <v>5</v>
      </c>
      <c r="M1084" s="4">
        <v>3</v>
      </c>
      <c r="N1084" s="4" t="s">
        <v>3</v>
      </c>
      <c r="O1084" s="4">
        <v>2</v>
      </c>
      <c r="P1084" s="4"/>
      <c r="Q1084" s="4"/>
      <c r="R1084" s="4"/>
      <c r="S1084" s="4"/>
      <c r="T1084" s="4"/>
      <c r="U1084" s="4"/>
      <c r="V1084" s="4"/>
      <c r="W1084" s="4"/>
    </row>
    <row r="1085" spans="1:245" x14ac:dyDescent="0.2">
      <c r="A1085" s="4">
        <v>50</v>
      </c>
      <c r="B1085" s="4">
        <v>0</v>
      </c>
      <c r="C1085" s="4">
        <v>0</v>
      </c>
      <c r="D1085" s="4">
        <v>1</v>
      </c>
      <c r="E1085" s="4">
        <v>227</v>
      </c>
      <c r="F1085" s="4">
        <f>ROUND(Source!AX1078,O1085)</f>
        <v>0</v>
      </c>
      <c r="G1085" s="4" t="s">
        <v>44</v>
      </c>
      <c r="H1085" s="4" t="s">
        <v>45</v>
      </c>
      <c r="I1085" s="4"/>
      <c r="J1085" s="4"/>
      <c r="K1085" s="4">
        <v>227</v>
      </c>
      <c r="L1085" s="4">
        <v>6</v>
      </c>
      <c r="M1085" s="4">
        <v>3</v>
      </c>
      <c r="N1085" s="4" t="s">
        <v>3</v>
      </c>
      <c r="O1085" s="4">
        <v>2</v>
      </c>
      <c r="P1085" s="4"/>
      <c r="Q1085" s="4"/>
      <c r="R1085" s="4"/>
      <c r="S1085" s="4"/>
      <c r="T1085" s="4"/>
      <c r="U1085" s="4"/>
      <c r="V1085" s="4"/>
      <c r="W1085" s="4"/>
    </row>
    <row r="1086" spans="1:245" x14ac:dyDescent="0.2">
      <c r="A1086" s="4">
        <v>50</v>
      </c>
      <c r="B1086" s="4">
        <v>0</v>
      </c>
      <c r="C1086" s="4">
        <v>0</v>
      </c>
      <c r="D1086" s="4">
        <v>1</v>
      </c>
      <c r="E1086" s="4">
        <v>228</v>
      </c>
      <c r="F1086" s="4">
        <f>ROUND(Source!AY1078,O1086)</f>
        <v>17578.21</v>
      </c>
      <c r="G1086" s="4" t="s">
        <v>46</v>
      </c>
      <c r="H1086" s="4" t="s">
        <v>47</v>
      </c>
      <c r="I1086" s="4"/>
      <c r="J1086" s="4"/>
      <c r="K1086" s="4">
        <v>228</v>
      </c>
      <c r="L1086" s="4">
        <v>7</v>
      </c>
      <c r="M1086" s="4">
        <v>3</v>
      </c>
      <c r="N1086" s="4" t="s">
        <v>3</v>
      </c>
      <c r="O1086" s="4">
        <v>2</v>
      </c>
      <c r="P1086" s="4"/>
      <c r="Q1086" s="4"/>
      <c r="R1086" s="4"/>
      <c r="S1086" s="4"/>
      <c r="T1086" s="4"/>
      <c r="U1086" s="4"/>
      <c r="V1086" s="4"/>
      <c r="W1086" s="4"/>
    </row>
    <row r="1087" spans="1:245" x14ac:dyDescent="0.2">
      <c r="A1087" s="4">
        <v>50</v>
      </c>
      <c r="B1087" s="4">
        <v>0</v>
      </c>
      <c r="C1087" s="4">
        <v>0</v>
      </c>
      <c r="D1087" s="4">
        <v>1</v>
      </c>
      <c r="E1087" s="4">
        <v>216</v>
      </c>
      <c r="F1087" s="4">
        <f>ROUND(Source!AP1078,O1087)</f>
        <v>0</v>
      </c>
      <c r="G1087" s="4" t="s">
        <v>48</v>
      </c>
      <c r="H1087" s="4" t="s">
        <v>49</v>
      </c>
      <c r="I1087" s="4"/>
      <c r="J1087" s="4"/>
      <c r="K1087" s="4">
        <v>216</v>
      </c>
      <c r="L1087" s="4">
        <v>8</v>
      </c>
      <c r="M1087" s="4">
        <v>3</v>
      </c>
      <c r="N1087" s="4" t="s">
        <v>3</v>
      </c>
      <c r="O1087" s="4">
        <v>2</v>
      </c>
      <c r="P1087" s="4"/>
      <c r="Q1087" s="4"/>
      <c r="R1087" s="4"/>
      <c r="S1087" s="4"/>
      <c r="T1087" s="4"/>
      <c r="U1087" s="4"/>
      <c r="V1087" s="4"/>
      <c r="W1087" s="4"/>
    </row>
    <row r="1088" spans="1:245" x14ac:dyDescent="0.2">
      <c r="A1088" s="4">
        <v>50</v>
      </c>
      <c r="B1088" s="4">
        <v>0</v>
      </c>
      <c r="C1088" s="4">
        <v>0</v>
      </c>
      <c r="D1088" s="4">
        <v>1</v>
      </c>
      <c r="E1088" s="4">
        <v>223</v>
      </c>
      <c r="F1088" s="4">
        <f>ROUND(Source!AQ1078,O1088)</f>
        <v>0</v>
      </c>
      <c r="G1088" s="4" t="s">
        <v>50</v>
      </c>
      <c r="H1088" s="4" t="s">
        <v>51</v>
      </c>
      <c r="I1088" s="4"/>
      <c r="J1088" s="4"/>
      <c r="K1088" s="4">
        <v>223</v>
      </c>
      <c r="L1088" s="4">
        <v>9</v>
      </c>
      <c r="M1088" s="4">
        <v>3</v>
      </c>
      <c r="N1088" s="4" t="s">
        <v>3</v>
      </c>
      <c r="O1088" s="4">
        <v>2</v>
      </c>
      <c r="P1088" s="4"/>
      <c r="Q1088" s="4"/>
      <c r="R1088" s="4"/>
      <c r="S1088" s="4"/>
      <c r="T1088" s="4"/>
      <c r="U1088" s="4"/>
      <c r="V1088" s="4"/>
      <c r="W1088" s="4"/>
    </row>
    <row r="1089" spans="1:23" x14ac:dyDescent="0.2">
      <c r="A1089" s="4">
        <v>50</v>
      </c>
      <c r="B1089" s="4">
        <v>0</v>
      </c>
      <c r="C1089" s="4">
        <v>0</v>
      </c>
      <c r="D1089" s="4">
        <v>1</v>
      </c>
      <c r="E1089" s="4">
        <v>229</v>
      </c>
      <c r="F1089" s="4">
        <f>ROUND(Source!AZ1078,O1089)</f>
        <v>0</v>
      </c>
      <c r="G1089" s="4" t="s">
        <v>52</v>
      </c>
      <c r="H1089" s="4" t="s">
        <v>53</v>
      </c>
      <c r="I1089" s="4"/>
      <c r="J1089" s="4"/>
      <c r="K1089" s="4">
        <v>229</v>
      </c>
      <c r="L1089" s="4">
        <v>10</v>
      </c>
      <c r="M1089" s="4">
        <v>3</v>
      </c>
      <c r="N1089" s="4" t="s">
        <v>3</v>
      </c>
      <c r="O1089" s="4">
        <v>2</v>
      </c>
      <c r="P1089" s="4"/>
      <c r="Q1089" s="4"/>
      <c r="R1089" s="4"/>
      <c r="S1089" s="4"/>
      <c r="T1089" s="4"/>
      <c r="U1089" s="4"/>
      <c r="V1089" s="4"/>
      <c r="W1089" s="4"/>
    </row>
    <row r="1090" spans="1:23" x14ac:dyDescent="0.2">
      <c r="A1090" s="4">
        <v>50</v>
      </c>
      <c r="B1090" s="4">
        <v>0</v>
      </c>
      <c r="C1090" s="4">
        <v>0</v>
      </c>
      <c r="D1090" s="4">
        <v>1</v>
      </c>
      <c r="E1090" s="4">
        <v>203</v>
      </c>
      <c r="F1090" s="4">
        <f>ROUND(Source!Q1078,O1090)</f>
        <v>0</v>
      </c>
      <c r="G1090" s="4" t="s">
        <v>54</v>
      </c>
      <c r="H1090" s="4" t="s">
        <v>55</v>
      </c>
      <c r="I1090" s="4"/>
      <c r="J1090" s="4"/>
      <c r="K1090" s="4">
        <v>203</v>
      </c>
      <c r="L1090" s="4">
        <v>11</v>
      </c>
      <c r="M1090" s="4">
        <v>3</v>
      </c>
      <c r="N1090" s="4" t="s">
        <v>3</v>
      </c>
      <c r="O1090" s="4">
        <v>2</v>
      </c>
      <c r="P1090" s="4"/>
      <c r="Q1090" s="4"/>
      <c r="R1090" s="4"/>
      <c r="S1090" s="4"/>
      <c r="T1090" s="4"/>
      <c r="U1090" s="4"/>
      <c r="V1090" s="4"/>
      <c r="W1090" s="4"/>
    </row>
    <row r="1091" spans="1:23" x14ac:dyDescent="0.2">
      <c r="A1091" s="4">
        <v>50</v>
      </c>
      <c r="B1091" s="4">
        <v>0</v>
      </c>
      <c r="C1091" s="4">
        <v>0</v>
      </c>
      <c r="D1091" s="4">
        <v>1</v>
      </c>
      <c r="E1091" s="4">
        <v>231</v>
      </c>
      <c r="F1091" s="4">
        <f>ROUND(Source!BB1078,O1091)</f>
        <v>0</v>
      </c>
      <c r="G1091" s="4" t="s">
        <v>56</v>
      </c>
      <c r="H1091" s="4" t="s">
        <v>57</v>
      </c>
      <c r="I1091" s="4"/>
      <c r="J1091" s="4"/>
      <c r="K1091" s="4">
        <v>231</v>
      </c>
      <c r="L1091" s="4">
        <v>12</v>
      </c>
      <c r="M1091" s="4">
        <v>3</v>
      </c>
      <c r="N1091" s="4" t="s">
        <v>3</v>
      </c>
      <c r="O1091" s="4">
        <v>2</v>
      </c>
      <c r="P1091" s="4"/>
      <c r="Q1091" s="4"/>
      <c r="R1091" s="4"/>
      <c r="S1091" s="4"/>
      <c r="T1091" s="4"/>
      <c r="U1091" s="4"/>
      <c r="V1091" s="4"/>
      <c r="W1091" s="4"/>
    </row>
    <row r="1092" spans="1:23" x14ac:dyDescent="0.2">
      <c r="A1092" s="4">
        <v>50</v>
      </c>
      <c r="B1092" s="4">
        <v>0</v>
      </c>
      <c r="C1092" s="4">
        <v>0</v>
      </c>
      <c r="D1092" s="4">
        <v>1</v>
      </c>
      <c r="E1092" s="4">
        <v>204</v>
      </c>
      <c r="F1092" s="4">
        <f>ROUND(Source!R1078,O1092)</f>
        <v>0</v>
      </c>
      <c r="G1092" s="4" t="s">
        <v>58</v>
      </c>
      <c r="H1092" s="4" t="s">
        <v>59</v>
      </c>
      <c r="I1092" s="4"/>
      <c r="J1092" s="4"/>
      <c r="K1092" s="4">
        <v>204</v>
      </c>
      <c r="L1092" s="4">
        <v>13</v>
      </c>
      <c r="M1092" s="4">
        <v>3</v>
      </c>
      <c r="N1092" s="4" t="s">
        <v>3</v>
      </c>
      <c r="O1092" s="4">
        <v>2</v>
      </c>
      <c r="P1092" s="4"/>
      <c r="Q1092" s="4"/>
      <c r="R1092" s="4"/>
      <c r="S1092" s="4"/>
      <c r="T1092" s="4"/>
      <c r="U1092" s="4"/>
      <c r="V1092" s="4"/>
      <c r="W1092" s="4"/>
    </row>
    <row r="1093" spans="1:23" x14ac:dyDescent="0.2">
      <c r="A1093" s="4">
        <v>50</v>
      </c>
      <c r="B1093" s="4">
        <v>0</v>
      </c>
      <c r="C1093" s="4">
        <v>0</v>
      </c>
      <c r="D1093" s="4">
        <v>1</v>
      </c>
      <c r="E1093" s="4">
        <v>205</v>
      </c>
      <c r="F1093" s="4">
        <f>ROUND(Source!S1078,O1093)</f>
        <v>1172.82</v>
      </c>
      <c r="G1093" s="4" t="s">
        <v>60</v>
      </c>
      <c r="H1093" s="4" t="s">
        <v>61</v>
      </c>
      <c r="I1093" s="4"/>
      <c r="J1093" s="4"/>
      <c r="K1093" s="4">
        <v>205</v>
      </c>
      <c r="L1093" s="4">
        <v>14</v>
      </c>
      <c r="M1093" s="4">
        <v>3</v>
      </c>
      <c r="N1093" s="4" t="s">
        <v>3</v>
      </c>
      <c r="O1093" s="4">
        <v>2</v>
      </c>
      <c r="P1093" s="4"/>
      <c r="Q1093" s="4"/>
      <c r="R1093" s="4"/>
      <c r="S1093" s="4"/>
      <c r="T1093" s="4"/>
      <c r="U1093" s="4"/>
      <c r="V1093" s="4"/>
      <c r="W1093" s="4"/>
    </row>
    <row r="1094" spans="1:23" x14ac:dyDescent="0.2">
      <c r="A1094" s="4">
        <v>50</v>
      </c>
      <c r="B1094" s="4">
        <v>0</v>
      </c>
      <c r="C1094" s="4">
        <v>0</v>
      </c>
      <c r="D1094" s="4">
        <v>1</v>
      </c>
      <c r="E1094" s="4">
        <v>232</v>
      </c>
      <c r="F1094" s="4">
        <f>ROUND(Source!BC1078,O1094)</f>
        <v>0</v>
      </c>
      <c r="G1094" s="4" t="s">
        <v>62</v>
      </c>
      <c r="H1094" s="4" t="s">
        <v>63</v>
      </c>
      <c r="I1094" s="4"/>
      <c r="J1094" s="4"/>
      <c r="K1094" s="4">
        <v>232</v>
      </c>
      <c r="L1094" s="4">
        <v>15</v>
      </c>
      <c r="M1094" s="4">
        <v>3</v>
      </c>
      <c r="N1094" s="4" t="s">
        <v>3</v>
      </c>
      <c r="O1094" s="4">
        <v>2</v>
      </c>
      <c r="P1094" s="4"/>
      <c r="Q1094" s="4"/>
      <c r="R1094" s="4"/>
      <c r="S1094" s="4"/>
      <c r="T1094" s="4"/>
      <c r="U1094" s="4"/>
      <c r="V1094" s="4"/>
      <c r="W1094" s="4"/>
    </row>
    <row r="1095" spans="1:23" x14ac:dyDescent="0.2">
      <c r="A1095" s="4">
        <v>50</v>
      </c>
      <c r="B1095" s="4">
        <v>0</v>
      </c>
      <c r="C1095" s="4">
        <v>0</v>
      </c>
      <c r="D1095" s="4">
        <v>1</v>
      </c>
      <c r="E1095" s="4">
        <v>214</v>
      </c>
      <c r="F1095" s="4">
        <f>ROUND(Source!AS1078,O1095)</f>
        <v>14583.35</v>
      </c>
      <c r="G1095" s="4" t="s">
        <v>64</v>
      </c>
      <c r="H1095" s="4" t="s">
        <v>65</v>
      </c>
      <c r="I1095" s="4"/>
      <c r="J1095" s="4"/>
      <c r="K1095" s="4">
        <v>214</v>
      </c>
      <c r="L1095" s="4">
        <v>16</v>
      </c>
      <c r="M1095" s="4">
        <v>3</v>
      </c>
      <c r="N1095" s="4" t="s">
        <v>3</v>
      </c>
      <c r="O1095" s="4">
        <v>2</v>
      </c>
      <c r="P1095" s="4"/>
      <c r="Q1095" s="4"/>
      <c r="R1095" s="4"/>
      <c r="S1095" s="4"/>
      <c r="T1095" s="4"/>
      <c r="U1095" s="4"/>
      <c r="V1095" s="4"/>
      <c r="W1095" s="4"/>
    </row>
    <row r="1096" spans="1:23" x14ac:dyDescent="0.2">
      <c r="A1096" s="4">
        <v>50</v>
      </c>
      <c r="B1096" s="4">
        <v>0</v>
      </c>
      <c r="C1096" s="4">
        <v>0</v>
      </c>
      <c r="D1096" s="4">
        <v>1</v>
      </c>
      <c r="E1096" s="4">
        <v>215</v>
      </c>
      <c r="F1096" s="4">
        <f>ROUND(Source!AT1078,O1096)</f>
        <v>0</v>
      </c>
      <c r="G1096" s="4" t="s">
        <v>66</v>
      </c>
      <c r="H1096" s="4" t="s">
        <v>67</v>
      </c>
      <c r="I1096" s="4"/>
      <c r="J1096" s="4"/>
      <c r="K1096" s="4">
        <v>215</v>
      </c>
      <c r="L1096" s="4">
        <v>17</v>
      </c>
      <c r="M1096" s="4">
        <v>3</v>
      </c>
      <c r="N1096" s="4" t="s">
        <v>3</v>
      </c>
      <c r="O1096" s="4">
        <v>2</v>
      </c>
      <c r="P1096" s="4"/>
      <c r="Q1096" s="4"/>
      <c r="R1096" s="4"/>
      <c r="S1096" s="4"/>
      <c r="T1096" s="4"/>
      <c r="U1096" s="4"/>
      <c r="V1096" s="4"/>
      <c r="W1096" s="4"/>
    </row>
    <row r="1097" spans="1:23" x14ac:dyDescent="0.2">
      <c r="A1097" s="4">
        <v>50</v>
      </c>
      <c r="B1097" s="4">
        <v>0</v>
      </c>
      <c r="C1097" s="4">
        <v>0</v>
      </c>
      <c r="D1097" s="4">
        <v>1</v>
      </c>
      <c r="E1097" s="4">
        <v>217</v>
      </c>
      <c r="F1097" s="4">
        <f>ROUND(Source!AU1078,O1097)</f>
        <v>5105.93</v>
      </c>
      <c r="G1097" s="4" t="s">
        <v>68</v>
      </c>
      <c r="H1097" s="4" t="s">
        <v>69</v>
      </c>
      <c r="I1097" s="4"/>
      <c r="J1097" s="4"/>
      <c r="K1097" s="4">
        <v>217</v>
      </c>
      <c r="L1097" s="4">
        <v>18</v>
      </c>
      <c r="M1097" s="4">
        <v>3</v>
      </c>
      <c r="N1097" s="4" t="s">
        <v>3</v>
      </c>
      <c r="O1097" s="4">
        <v>2</v>
      </c>
      <c r="P1097" s="4"/>
      <c r="Q1097" s="4"/>
      <c r="R1097" s="4"/>
      <c r="S1097" s="4"/>
      <c r="T1097" s="4"/>
      <c r="U1097" s="4"/>
      <c r="V1097" s="4"/>
      <c r="W1097" s="4"/>
    </row>
    <row r="1098" spans="1:23" x14ac:dyDescent="0.2">
      <c r="A1098" s="4">
        <v>50</v>
      </c>
      <c r="B1098" s="4">
        <v>0</v>
      </c>
      <c r="C1098" s="4">
        <v>0</v>
      </c>
      <c r="D1098" s="4">
        <v>1</v>
      </c>
      <c r="E1098" s="4">
        <v>230</v>
      </c>
      <c r="F1098" s="4">
        <f>ROUND(Source!BA1078,O1098)</f>
        <v>0</v>
      </c>
      <c r="G1098" s="4" t="s">
        <v>70</v>
      </c>
      <c r="H1098" s="4" t="s">
        <v>71</v>
      </c>
      <c r="I1098" s="4"/>
      <c r="J1098" s="4"/>
      <c r="K1098" s="4">
        <v>230</v>
      </c>
      <c r="L1098" s="4">
        <v>19</v>
      </c>
      <c r="M1098" s="4">
        <v>3</v>
      </c>
      <c r="N1098" s="4" t="s">
        <v>3</v>
      </c>
      <c r="O1098" s="4">
        <v>2</v>
      </c>
      <c r="P1098" s="4"/>
      <c r="Q1098" s="4"/>
      <c r="R1098" s="4"/>
      <c r="S1098" s="4"/>
      <c r="T1098" s="4"/>
      <c r="U1098" s="4"/>
      <c r="V1098" s="4"/>
      <c r="W1098" s="4"/>
    </row>
    <row r="1099" spans="1:23" x14ac:dyDescent="0.2">
      <c r="A1099" s="4">
        <v>50</v>
      </c>
      <c r="B1099" s="4">
        <v>0</v>
      </c>
      <c r="C1099" s="4">
        <v>0</v>
      </c>
      <c r="D1099" s="4">
        <v>1</v>
      </c>
      <c r="E1099" s="4">
        <v>206</v>
      </c>
      <c r="F1099" s="4">
        <f>ROUND(Source!T1078,O1099)</f>
        <v>0</v>
      </c>
      <c r="G1099" s="4" t="s">
        <v>72</v>
      </c>
      <c r="H1099" s="4" t="s">
        <v>73</v>
      </c>
      <c r="I1099" s="4"/>
      <c r="J1099" s="4"/>
      <c r="K1099" s="4">
        <v>206</v>
      </c>
      <c r="L1099" s="4">
        <v>20</v>
      </c>
      <c r="M1099" s="4">
        <v>3</v>
      </c>
      <c r="N1099" s="4" t="s">
        <v>3</v>
      </c>
      <c r="O1099" s="4">
        <v>2</v>
      </c>
      <c r="P1099" s="4"/>
      <c r="Q1099" s="4"/>
      <c r="R1099" s="4"/>
      <c r="S1099" s="4"/>
      <c r="T1099" s="4"/>
      <c r="U1099" s="4"/>
      <c r="V1099" s="4"/>
      <c r="W1099" s="4"/>
    </row>
    <row r="1100" spans="1:23" x14ac:dyDescent="0.2">
      <c r="A1100" s="4">
        <v>50</v>
      </c>
      <c r="B1100" s="4">
        <v>0</v>
      </c>
      <c r="C1100" s="4">
        <v>0</v>
      </c>
      <c r="D1100" s="4">
        <v>1</v>
      </c>
      <c r="E1100" s="4">
        <v>207</v>
      </c>
      <c r="F1100" s="4">
        <f>Source!U1078</f>
        <v>6.22</v>
      </c>
      <c r="G1100" s="4" t="s">
        <v>74</v>
      </c>
      <c r="H1100" s="4" t="s">
        <v>75</v>
      </c>
      <c r="I1100" s="4"/>
      <c r="J1100" s="4"/>
      <c r="K1100" s="4">
        <v>207</v>
      </c>
      <c r="L1100" s="4">
        <v>21</v>
      </c>
      <c r="M1100" s="4">
        <v>3</v>
      </c>
      <c r="N1100" s="4" t="s">
        <v>3</v>
      </c>
      <c r="O1100" s="4">
        <v>-1</v>
      </c>
      <c r="P1100" s="4"/>
      <c r="Q1100" s="4"/>
      <c r="R1100" s="4"/>
      <c r="S1100" s="4"/>
      <c r="T1100" s="4"/>
      <c r="U1100" s="4"/>
      <c r="V1100" s="4"/>
      <c r="W1100" s="4"/>
    </row>
    <row r="1101" spans="1:23" x14ac:dyDescent="0.2">
      <c r="A1101" s="4">
        <v>50</v>
      </c>
      <c r="B1101" s="4">
        <v>0</v>
      </c>
      <c r="C1101" s="4">
        <v>0</v>
      </c>
      <c r="D1101" s="4">
        <v>1</v>
      </c>
      <c r="E1101" s="4">
        <v>208</v>
      </c>
      <c r="F1101" s="4">
        <f>Source!V1078</f>
        <v>0</v>
      </c>
      <c r="G1101" s="4" t="s">
        <v>76</v>
      </c>
      <c r="H1101" s="4" t="s">
        <v>77</v>
      </c>
      <c r="I1101" s="4"/>
      <c r="J1101" s="4"/>
      <c r="K1101" s="4">
        <v>208</v>
      </c>
      <c r="L1101" s="4">
        <v>22</v>
      </c>
      <c r="M1101" s="4">
        <v>3</v>
      </c>
      <c r="N1101" s="4" t="s">
        <v>3</v>
      </c>
      <c r="O1101" s="4">
        <v>-1</v>
      </c>
      <c r="P1101" s="4"/>
      <c r="Q1101" s="4"/>
      <c r="R1101" s="4"/>
      <c r="S1101" s="4"/>
      <c r="T1101" s="4"/>
      <c r="U1101" s="4"/>
      <c r="V1101" s="4"/>
      <c r="W1101" s="4"/>
    </row>
    <row r="1102" spans="1:23" x14ac:dyDescent="0.2">
      <c r="A1102" s="4">
        <v>50</v>
      </c>
      <c r="B1102" s="4">
        <v>0</v>
      </c>
      <c r="C1102" s="4">
        <v>0</v>
      </c>
      <c r="D1102" s="4">
        <v>1</v>
      </c>
      <c r="E1102" s="4">
        <v>209</v>
      </c>
      <c r="F1102" s="4">
        <f>ROUND(Source!W1078,O1102)</f>
        <v>0</v>
      </c>
      <c r="G1102" s="4" t="s">
        <v>78</v>
      </c>
      <c r="H1102" s="4" t="s">
        <v>79</v>
      </c>
      <c r="I1102" s="4"/>
      <c r="J1102" s="4"/>
      <c r="K1102" s="4">
        <v>209</v>
      </c>
      <c r="L1102" s="4">
        <v>23</v>
      </c>
      <c r="M1102" s="4">
        <v>3</v>
      </c>
      <c r="N1102" s="4" t="s">
        <v>3</v>
      </c>
      <c r="O1102" s="4">
        <v>2</v>
      </c>
      <c r="P1102" s="4"/>
      <c r="Q1102" s="4"/>
      <c r="R1102" s="4"/>
      <c r="S1102" s="4"/>
      <c r="T1102" s="4"/>
      <c r="U1102" s="4"/>
      <c r="V1102" s="4"/>
      <c r="W1102" s="4"/>
    </row>
    <row r="1103" spans="1:23" x14ac:dyDescent="0.2">
      <c r="A1103" s="4">
        <v>50</v>
      </c>
      <c r="B1103" s="4">
        <v>0</v>
      </c>
      <c r="C1103" s="4">
        <v>0</v>
      </c>
      <c r="D1103" s="4">
        <v>1</v>
      </c>
      <c r="E1103" s="4">
        <v>210</v>
      </c>
      <c r="F1103" s="4">
        <f>ROUND(Source!X1078,O1103)</f>
        <v>820.97</v>
      </c>
      <c r="G1103" s="4" t="s">
        <v>80</v>
      </c>
      <c r="H1103" s="4" t="s">
        <v>81</v>
      </c>
      <c r="I1103" s="4"/>
      <c r="J1103" s="4"/>
      <c r="K1103" s="4">
        <v>210</v>
      </c>
      <c r="L1103" s="4">
        <v>24</v>
      </c>
      <c r="M1103" s="4">
        <v>3</v>
      </c>
      <c r="N1103" s="4" t="s">
        <v>3</v>
      </c>
      <c r="O1103" s="4">
        <v>2</v>
      </c>
      <c r="P1103" s="4"/>
      <c r="Q1103" s="4"/>
      <c r="R1103" s="4"/>
      <c r="S1103" s="4"/>
      <c r="T1103" s="4"/>
      <c r="U1103" s="4"/>
      <c r="V1103" s="4"/>
      <c r="W1103" s="4"/>
    </row>
    <row r="1104" spans="1:23" x14ac:dyDescent="0.2">
      <c r="A1104" s="4">
        <v>50</v>
      </c>
      <c r="B1104" s="4">
        <v>0</v>
      </c>
      <c r="C1104" s="4">
        <v>0</v>
      </c>
      <c r="D1104" s="4">
        <v>1</v>
      </c>
      <c r="E1104" s="4">
        <v>211</v>
      </c>
      <c r="F1104" s="4">
        <f>ROUND(Source!Y1078,O1104)</f>
        <v>117.28</v>
      </c>
      <c r="G1104" s="4" t="s">
        <v>82</v>
      </c>
      <c r="H1104" s="4" t="s">
        <v>83</v>
      </c>
      <c r="I1104" s="4"/>
      <c r="J1104" s="4"/>
      <c r="K1104" s="4">
        <v>211</v>
      </c>
      <c r="L1104" s="4">
        <v>25</v>
      </c>
      <c r="M1104" s="4">
        <v>3</v>
      </c>
      <c r="N1104" s="4" t="s">
        <v>3</v>
      </c>
      <c r="O1104" s="4">
        <v>2</v>
      </c>
      <c r="P1104" s="4"/>
      <c r="Q1104" s="4"/>
      <c r="R1104" s="4"/>
      <c r="S1104" s="4"/>
      <c r="T1104" s="4"/>
      <c r="U1104" s="4"/>
      <c r="V1104" s="4"/>
      <c r="W1104" s="4"/>
    </row>
    <row r="1105" spans="1:206" x14ac:dyDescent="0.2">
      <c r="A1105" s="4">
        <v>50</v>
      </c>
      <c r="B1105" s="4">
        <v>0</v>
      </c>
      <c r="C1105" s="4">
        <v>0</v>
      </c>
      <c r="D1105" s="4">
        <v>1</v>
      </c>
      <c r="E1105" s="4">
        <v>224</v>
      </c>
      <c r="F1105" s="4">
        <f>ROUND(Source!AR1078,O1105)</f>
        <v>19689.28</v>
      </c>
      <c r="G1105" s="4" t="s">
        <v>84</v>
      </c>
      <c r="H1105" s="4" t="s">
        <v>85</v>
      </c>
      <c r="I1105" s="4"/>
      <c r="J1105" s="4"/>
      <c r="K1105" s="4">
        <v>224</v>
      </c>
      <c r="L1105" s="4">
        <v>26</v>
      </c>
      <c r="M1105" s="4">
        <v>3</v>
      </c>
      <c r="N1105" s="4" t="s">
        <v>3</v>
      </c>
      <c r="O1105" s="4">
        <v>2</v>
      </c>
      <c r="P1105" s="4"/>
      <c r="Q1105" s="4"/>
      <c r="R1105" s="4"/>
      <c r="S1105" s="4"/>
      <c r="T1105" s="4"/>
      <c r="U1105" s="4"/>
      <c r="V1105" s="4"/>
      <c r="W1105" s="4"/>
    </row>
    <row r="1106" spans="1:206" x14ac:dyDescent="0.2">
      <c r="A1106" s="4">
        <v>50</v>
      </c>
      <c r="B1106" s="4">
        <v>1</v>
      </c>
      <c r="C1106" s="4">
        <v>0</v>
      </c>
      <c r="D1106" s="4">
        <v>2</v>
      </c>
      <c r="E1106" s="4">
        <v>0</v>
      </c>
      <c r="F1106" s="4">
        <f>ROUND(F1105*0.2,O1106)</f>
        <v>3937.86</v>
      </c>
      <c r="G1106" s="4" t="s">
        <v>86</v>
      </c>
      <c r="H1106" s="4" t="s">
        <v>87</v>
      </c>
      <c r="I1106" s="4"/>
      <c r="J1106" s="4"/>
      <c r="K1106" s="4">
        <v>212</v>
      </c>
      <c r="L1106" s="4">
        <v>27</v>
      </c>
      <c r="M1106" s="4">
        <v>0</v>
      </c>
      <c r="N1106" s="4" t="s">
        <v>3</v>
      </c>
      <c r="O1106" s="4">
        <v>2</v>
      </c>
      <c r="P1106" s="4"/>
      <c r="Q1106" s="4"/>
      <c r="R1106" s="4"/>
      <c r="S1106" s="4"/>
      <c r="T1106" s="4"/>
      <c r="U1106" s="4"/>
      <c r="V1106" s="4"/>
      <c r="W1106" s="4"/>
    </row>
    <row r="1107" spans="1:206" x14ac:dyDescent="0.2">
      <c r="A1107" s="4">
        <v>50</v>
      </c>
      <c r="B1107" s="4">
        <v>1</v>
      </c>
      <c r="C1107" s="4">
        <v>0</v>
      </c>
      <c r="D1107" s="4">
        <v>2</v>
      </c>
      <c r="E1107" s="4">
        <v>0</v>
      </c>
      <c r="F1107" s="4">
        <f>ROUND(F1106+F1105,O1107)</f>
        <v>23627.14</v>
      </c>
      <c r="G1107" s="4" t="s">
        <v>88</v>
      </c>
      <c r="H1107" s="4" t="s">
        <v>88</v>
      </c>
      <c r="I1107" s="4"/>
      <c r="J1107" s="4"/>
      <c r="K1107" s="4">
        <v>212</v>
      </c>
      <c r="L1107" s="4">
        <v>28</v>
      </c>
      <c r="M1107" s="4">
        <v>0</v>
      </c>
      <c r="N1107" s="4" t="s">
        <v>3</v>
      </c>
      <c r="O1107" s="4">
        <v>2</v>
      </c>
      <c r="P1107" s="4"/>
      <c r="Q1107" s="4"/>
      <c r="R1107" s="4"/>
      <c r="S1107" s="4"/>
      <c r="T1107" s="4"/>
      <c r="U1107" s="4"/>
      <c r="V1107" s="4"/>
      <c r="W1107" s="4"/>
    </row>
    <row r="1109" spans="1:206" x14ac:dyDescent="0.2">
      <c r="A1109" s="2">
        <v>51</v>
      </c>
      <c r="B1109" s="2">
        <f>B763</f>
        <v>1</v>
      </c>
      <c r="C1109" s="2">
        <f>A763</f>
        <v>3</v>
      </c>
      <c r="D1109" s="2">
        <f>ROW(A763)</f>
        <v>763</v>
      </c>
      <c r="E1109" s="2"/>
      <c r="F1109" s="2" t="str">
        <f>IF(F763&lt;&gt;"",F763,"")</f>
        <v>Лестева ул. 18</v>
      </c>
      <c r="G1109" s="2" t="str">
        <f>IF(G763&lt;&gt;"",G763,"")</f>
        <v>Лестева ул. 18</v>
      </c>
      <c r="H1109" s="2">
        <v>0</v>
      </c>
      <c r="I1109" s="2"/>
      <c r="J1109" s="2"/>
      <c r="K1109" s="2"/>
      <c r="L1109" s="2"/>
      <c r="M1109" s="2"/>
      <c r="N1109" s="2"/>
      <c r="O1109" s="2">
        <f t="shared" ref="O1109:T1109" si="582">ROUND(O776+O814+O860+O912+O1002+O1040+O1078+AB1109,2)</f>
        <v>4043244.3</v>
      </c>
      <c r="P1109" s="2">
        <f t="shared" si="582"/>
        <v>3768859.45</v>
      </c>
      <c r="Q1109" s="2">
        <f t="shared" si="582"/>
        <v>76333.86</v>
      </c>
      <c r="R1109" s="2">
        <f t="shared" si="582"/>
        <v>35278.120000000003</v>
      </c>
      <c r="S1109" s="2">
        <f t="shared" si="582"/>
        <v>198050.99</v>
      </c>
      <c r="T1109" s="2">
        <f t="shared" si="582"/>
        <v>0</v>
      </c>
      <c r="U1109" s="2">
        <f>U776+U814+U860+U912+U1002+U1040+U1078+AH1109</f>
        <v>985.150665</v>
      </c>
      <c r="V1109" s="2">
        <f>V776+V814+V860+V912+V1002+V1040+V1078+AI1109</f>
        <v>0</v>
      </c>
      <c r="W1109" s="2">
        <f>ROUND(W776+W814+W860+W912+W1002+W1040+W1078+AJ1109,2)</f>
        <v>0</v>
      </c>
      <c r="X1109" s="2">
        <f>ROUND(X776+X814+X860+X912+X1002+X1040+X1078+AK1109,2)</f>
        <v>138635.69</v>
      </c>
      <c r="Y1109" s="2">
        <f>ROUND(Y776+Y814+Y860+Y912+Y1002+Y1040+Y1078+AL1109,2)</f>
        <v>19805.09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>
        <f t="shared" ref="AO1109:BC1109" si="583">ROUND(AO776+AO814+AO860+AO912+AO1002+AO1040+AO1078+BX1109,2)</f>
        <v>0</v>
      </c>
      <c r="AP1109" s="2">
        <f t="shared" si="583"/>
        <v>0</v>
      </c>
      <c r="AQ1109" s="2">
        <f t="shared" si="583"/>
        <v>0</v>
      </c>
      <c r="AR1109" s="2">
        <f t="shared" si="583"/>
        <v>4239659</v>
      </c>
      <c r="AS1109" s="2">
        <f t="shared" si="583"/>
        <v>2206160.83</v>
      </c>
      <c r="AT1109" s="2">
        <f t="shared" si="583"/>
        <v>0</v>
      </c>
      <c r="AU1109" s="2">
        <f t="shared" si="583"/>
        <v>2033498.17</v>
      </c>
      <c r="AV1109" s="2">
        <f t="shared" si="583"/>
        <v>3768859.45</v>
      </c>
      <c r="AW1109" s="2">
        <f t="shared" si="583"/>
        <v>3768859.45</v>
      </c>
      <c r="AX1109" s="2">
        <f t="shared" si="583"/>
        <v>0</v>
      </c>
      <c r="AY1109" s="2">
        <f t="shared" si="583"/>
        <v>3768859.45</v>
      </c>
      <c r="AZ1109" s="2">
        <f t="shared" si="583"/>
        <v>0</v>
      </c>
      <c r="BA1109" s="2">
        <f t="shared" si="583"/>
        <v>0</v>
      </c>
      <c r="BB1109" s="2">
        <f t="shared" si="583"/>
        <v>0</v>
      </c>
      <c r="BC1109" s="2">
        <f t="shared" si="583"/>
        <v>0</v>
      </c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>
        <v>0</v>
      </c>
    </row>
    <row r="1111" spans="1:206" x14ac:dyDescent="0.2">
      <c r="A1111" s="4">
        <v>50</v>
      </c>
      <c r="B1111" s="4">
        <v>0</v>
      </c>
      <c r="C1111" s="4">
        <v>0</v>
      </c>
      <c r="D1111" s="4">
        <v>1</v>
      </c>
      <c r="E1111" s="4">
        <v>201</v>
      </c>
      <c r="F1111" s="4">
        <f>ROUND(Source!O1109,O1111)</f>
        <v>4043244.3</v>
      </c>
      <c r="G1111" s="4" t="s">
        <v>34</v>
      </c>
      <c r="H1111" s="4" t="s">
        <v>35</v>
      </c>
      <c r="I1111" s="4"/>
      <c r="J1111" s="4"/>
      <c r="K1111" s="4">
        <v>201</v>
      </c>
      <c r="L1111" s="4">
        <v>1</v>
      </c>
      <c r="M1111" s="4">
        <v>3</v>
      </c>
      <c r="N1111" s="4" t="s">
        <v>3</v>
      </c>
      <c r="O1111" s="4">
        <v>2</v>
      </c>
      <c r="P1111" s="4"/>
      <c r="Q1111" s="4"/>
      <c r="R1111" s="4"/>
      <c r="S1111" s="4"/>
      <c r="T1111" s="4"/>
      <c r="U1111" s="4"/>
      <c r="V1111" s="4"/>
      <c r="W1111" s="4"/>
    </row>
    <row r="1112" spans="1:206" x14ac:dyDescent="0.2">
      <c r="A1112" s="4">
        <v>50</v>
      </c>
      <c r="B1112" s="4">
        <v>0</v>
      </c>
      <c r="C1112" s="4">
        <v>0</v>
      </c>
      <c r="D1112" s="4">
        <v>1</v>
      </c>
      <c r="E1112" s="4">
        <v>202</v>
      </c>
      <c r="F1112" s="4">
        <f>ROUND(Source!P1109,O1112)</f>
        <v>3768859.45</v>
      </c>
      <c r="G1112" s="4" t="s">
        <v>36</v>
      </c>
      <c r="H1112" s="4" t="s">
        <v>37</v>
      </c>
      <c r="I1112" s="4"/>
      <c r="J1112" s="4"/>
      <c r="K1112" s="4">
        <v>202</v>
      </c>
      <c r="L1112" s="4">
        <v>2</v>
      </c>
      <c r="M1112" s="4">
        <v>3</v>
      </c>
      <c r="N1112" s="4" t="s">
        <v>3</v>
      </c>
      <c r="O1112" s="4">
        <v>2</v>
      </c>
      <c r="P1112" s="4"/>
      <c r="Q1112" s="4"/>
      <c r="R1112" s="4"/>
      <c r="S1112" s="4"/>
      <c r="T1112" s="4"/>
      <c r="U1112" s="4"/>
      <c r="V1112" s="4"/>
      <c r="W1112" s="4"/>
    </row>
    <row r="1113" spans="1:206" x14ac:dyDescent="0.2">
      <c r="A1113" s="4">
        <v>50</v>
      </c>
      <c r="B1113" s="4">
        <v>0</v>
      </c>
      <c r="C1113" s="4">
        <v>0</v>
      </c>
      <c r="D1113" s="4">
        <v>1</v>
      </c>
      <c r="E1113" s="4">
        <v>222</v>
      </c>
      <c r="F1113" s="4">
        <f>ROUND(Source!AO1109,O1113)</f>
        <v>0</v>
      </c>
      <c r="G1113" s="4" t="s">
        <v>38</v>
      </c>
      <c r="H1113" s="4" t="s">
        <v>39</v>
      </c>
      <c r="I1113" s="4"/>
      <c r="J1113" s="4"/>
      <c r="K1113" s="4">
        <v>222</v>
      </c>
      <c r="L1113" s="4">
        <v>3</v>
      </c>
      <c r="M1113" s="4">
        <v>3</v>
      </c>
      <c r="N1113" s="4" t="s">
        <v>3</v>
      </c>
      <c r="O1113" s="4">
        <v>2</v>
      </c>
      <c r="P1113" s="4"/>
      <c r="Q1113" s="4"/>
      <c r="R1113" s="4"/>
      <c r="S1113" s="4"/>
      <c r="T1113" s="4"/>
      <c r="U1113" s="4"/>
      <c r="V1113" s="4"/>
      <c r="W1113" s="4"/>
    </row>
    <row r="1114" spans="1:206" x14ac:dyDescent="0.2">
      <c r="A1114" s="4">
        <v>50</v>
      </c>
      <c r="B1114" s="4">
        <v>0</v>
      </c>
      <c r="C1114" s="4">
        <v>0</v>
      </c>
      <c r="D1114" s="4">
        <v>1</v>
      </c>
      <c r="E1114" s="4">
        <v>225</v>
      </c>
      <c r="F1114" s="4">
        <f>ROUND(Source!AV1109,O1114)</f>
        <v>3768859.45</v>
      </c>
      <c r="G1114" s="4" t="s">
        <v>40</v>
      </c>
      <c r="H1114" s="4" t="s">
        <v>41</v>
      </c>
      <c r="I1114" s="4"/>
      <c r="J1114" s="4"/>
      <c r="K1114" s="4">
        <v>225</v>
      </c>
      <c r="L1114" s="4">
        <v>4</v>
      </c>
      <c r="M1114" s="4">
        <v>3</v>
      </c>
      <c r="N1114" s="4" t="s">
        <v>3</v>
      </c>
      <c r="O1114" s="4">
        <v>2</v>
      </c>
      <c r="P1114" s="4"/>
      <c r="Q1114" s="4"/>
      <c r="R1114" s="4"/>
      <c r="S1114" s="4"/>
      <c r="T1114" s="4"/>
      <c r="U1114" s="4"/>
      <c r="V1114" s="4"/>
      <c r="W1114" s="4"/>
    </row>
    <row r="1115" spans="1:206" x14ac:dyDescent="0.2">
      <c r="A1115" s="4">
        <v>50</v>
      </c>
      <c r="B1115" s="4">
        <v>0</v>
      </c>
      <c r="C1115" s="4">
        <v>0</v>
      </c>
      <c r="D1115" s="4">
        <v>1</v>
      </c>
      <c r="E1115" s="4">
        <v>226</v>
      </c>
      <c r="F1115" s="4">
        <f>ROUND(Source!AW1109,O1115)</f>
        <v>3768859.45</v>
      </c>
      <c r="G1115" s="4" t="s">
        <v>42</v>
      </c>
      <c r="H1115" s="4" t="s">
        <v>43</v>
      </c>
      <c r="I1115" s="4"/>
      <c r="J1115" s="4"/>
      <c r="K1115" s="4">
        <v>226</v>
      </c>
      <c r="L1115" s="4">
        <v>5</v>
      </c>
      <c r="M1115" s="4">
        <v>3</v>
      </c>
      <c r="N1115" s="4" t="s">
        <v>3</v>
      </c>
      <c r="O1115" s="4">
        <v>2</v>
      </c>
      <c r="P1115" s="4"/>
      <c r="Q1115" s="4"/>
      <c r="R1115" s="4"/>
      <c r="S1115" s="4"/>
      <c r="T1115" s="4"/>
      <c r="U1115" s="4"/>
      <c r="V1115" s="4"/>
      <c r="W1115" s="4"/>
    </row>
    <row r="1116" spans="1:206" x14ac:dyDescent="0.2">
      <c r="A1116" s="4">
        <v>50</v>
      </c>
      <c r="B1116" s="4">
        <v>0</v>
      </c>
      <c r="C1116" s="4">
        <v>0</v>
      </c>
      <c r="D1116" s="4">
        <v>1</v>
      </c>
      <c r="E1116" s="4">
        <v>227</v>
      </c>
      <c r="F1116" s="4">
        <f>ROUND(Source!AX1109,O1116)</f>
        <v>0</v>
      </c>
      <c r="G1116" s="4" t="s">
        <v>44</v>
      </c>
      <c r="H1116" s="4" t="s">
        <v>45</v>
      </c>
      <c r="I1116" s="4"/>
      <c r="J1116" s="4"/>
      <c r="K1116" s="4">
        <v>227</v>
      </c>
      <c r="L1116" s="4">
        <v>6</v>
      </c>
      <c r="M1116" s="4">
        <v>3</v>
      </c>
      <c r="N1116" s="4" t="s">
        <v>3</v>
      </c>
      <c r="O1116" s="4">
        <v>2</v>
      </c>
      <c r="P1116" s="4"/>
      <c r="Q1116" s="4"/>
      <c r="R1116" s="4"/>
      <c r="S1116" s="4"/>
      <c r="T1116" s="4"/>
      <c r="U1116" s="4"/>
      <c r="V1116" s="4"/>
      <c r="W1116" s="4"/>
    </row>
    <row r="1117" spans="1:206" x14ac:dyDescent="0.2">
      <c r="A1117" s="4">
        <v>50</v>
      </c>
      <c r="B1117" s="4">
        <v>0</v>
      </c>
      <c r="C1117" s="4">
        <v>0</v>
      </c>
      <c r="D1117" s="4">
        <v>1</v>
      </c>
      <c r="E1117" s="4">
        <v>228</v>
      </c>
      <c r="F1117" s="4">
        <f>ROUND(Source!AY1109,O1117)</f>
        <v>3768859.45</v>
      </c>
      <c r="G1117" s="4" t="s">
        <v>46</v>
      </c>
      <c r="H1117" s="4" t="s">
        <v>47</v>
      </c>
      <c r="I1117" s="4"/>
      <c r="J1117" s="4"/>
      <c r="K1117" s="4">
        <v>228</v>
      </c>
      <c r="L1117" s="4">
        <v>7</v>
      </c>
      <c r="M1117" s="4">
        <v>3</v>
      </c>
      <c r="N1117" s="4" t="s">
        <v>3</v>
      </c>
      <c r="O1117" s="4">
        <v>2</v>
      </c>
      <c r="P1117" s="4"/>
      <c r="Q1117" s="4"/>
      <c r="R1117" s="4"/>
      <c r="S1117" s="4"/>
      <c r="T1117" s="4"/>
      <c r="U1117" s="4"/>
      <c r="V1117" s="4"/>
      <c r="W1117" s="4"/>
    </row>
    <row r="1118" spans="1:206" x14ac:dyDescent="0.2">
      <c r="A1118" s="4">
        <v>50</v>
      </c>
      <c r="B1118" s="4">
        <v>0</v>
      </c>
      <c r="C1118" s="4">
        <v>0</v>
      </c>
      <c r="D1118" s="4">
        <v>1</v>
      </c>
      <c r="E1118" s="4">
        <v>216</v>
      </c>
      <c r="F1118" s="4">
        <f>ROUND(Source!AP1109,O1118)</f>
        <v>0</v>
      </c>
      <c r="G1118" s="4" t="s">
        <v>48</v>
      </c>
      <c r="H1118" s="4" t="s">
        <v>49</v>
      </c>
      <c r="I1118" s="4"/>
      <c r="J1118" s="4"/>
      <c r="K1118" s="4">
        <v>216</v>
      </c>
      <c r="L1118" s="4">
        <v>8</v>
      </c>
      <c r="M1118" s="4">
        <v>3</v>
      </c>
      <c r="N1118" s="4" t="s">
        <v>3</v>
      </c>
      <c r="O1118" s="4">
        <v>2</v>
      </c>
      <c r="P1118" s="4"/>
      <c r="Q1118" s="4"/>
      <c r="R1118" s="4"/>
      <c r="S1118" s="4"/>
      <c r="T1118" s="4"/>
      <c r="U1118" s="4"/>
      <c r="V1118" s="4"/>
      <c r="W1118" s="4"/>
    </row>
    <row r="1119" spans="1:206" x14ac:dyDescent="0.2">
      <c r="A1119" s="4">
        <v>50</v>
      </c>
      <c r="B1119" s="4">
        <v>0</v>
      </c>
      <c r="C1119" s="4">
        <v>0</v>
      </c>
      <c r="D1119" s="4">
        <v>1</v>
      </c>
      <c r="E1119" s="4">
        <v>223</v>
      </c>
      <c r="F1119" s="4">
        <f>ROUND(Source!AQ1109,O1119)</f>
        <v>0</v>
      </c>
      <c r="G1119" s="4" t="s">
        <v>50</v>
      </c>
      <c r="H1119" s="4" t="s">
        <v>51</v>
      </c>
      <c r="I1119" s="4"/>
      <c r="J1119" s="4"/>
      <c r="K1119" s="4">
        <v>223</v>
      </c>
      <c r="L1119" s="4">
        <v>9</v>
      </c>
      <c r="M1119" s="4">
        <v>3</v>
      </c>
      <c r="N1119" s="4" t="s">
        <v>3</v>
      </c>
      <c r="O1119" s="4">
        <v>2</v>
      </c>
      <c r="P1119" s="4"/>
      <c r="Q1119" s="4"/>
      <c r="R1119" s="4"/>
      <c r="S1119" s="4"/>
      <c r="T1119" s="4"/>
      <c r="U1119" s="4"/>
      <c r="V1119" s="4"/>
      <c r="W1119" s="4"/>
    </row>
    <row r="1120" spans="1:206" x14ac:dyDescent="0.2">
      <c r="A1120" s="4">
        <v>50</v>
      </c>
      <c r="B1120" s="4">
        <v>0</v>
      </c>
      <c r="C1120" s="4">
        <v>0</v>
      </c>
      <c r="D1120" s="4">
        <v>1</v>
      </c>
      <c r="E1120" s="4">
        <v>229</v>
      </c>
      <c r="F1120" s="4">
        <f>ROUND(Source!AZ1109,O1120)</f>
        <v>0</v>
      </c>
      <c r="G1120" s="4" t="s">
        <v>52</v>
      </c>
      <c r="H1120" s="4" t="s">
        <v>53</v>
      </c>
      <c r="I1120" s="4"/>
      <c r="J1120" s="4"/>
      <c r="K1120" s="4">
        <v>229</v>
      </c>
      <c r="L1120" s="4">
        <v>10</v>
      </c>
      <c r="M1120" s="4">
        <v>3</v>
      </c>
      <c r="N1120" s="4" t="s">
        <v>3</v>
      </c>
      <c r="O1120" s="4">
        <v>2</v>
      </c>
      <c r="P1120" s="4"/>
      <c r="Q1120" s="4"/>
      <c r="R1120" s="4"/>
      <c r="S1120" s="4"/>
      <c r="T1120" s="4"/>
      <c r="U1120" s="4"/>
      <c r="V1120" s="4"/>
      <c r="W1120" s="4"/>
    </row>
    <row r="1121" spans="1:23" x14ac:dyDescent="0.2">
      <c r="A1121" s="4">
        <v>50</v>
      </c>
      <c r="B1121" s="4">
        <v>0</v>
      </c>
      <c r="C1121" s="4">
        <v>0</v>
      </c>
      <c r="D1121" s="4">
        <v>1</v>
      </c>
      <c r="E1121" s="4">
        <v>203</v>
      </c>
      <c r="F1121" s="4">
        <f>ROUND(Source!Q1109,O1121)</f>
        <v>76333.86</v>
      </c>
      <c r="G1121" s="4" t="s">
        <v>54</v>
      </c>
      <c r="H1121" s="4" t="s">
        <v>55</v>
      </c>
      <c r="I1121" s="4"/>
      <c r="J1121" s="4"/>
      <c r="K1121" s="4">
        <v>203</v>
      </c>
      <c r="L1121" s="4">
        <v>11</v>
      </c>
      <c r="M1121" s="4">
        <v>3</v>
      </c>
      <c r="N1121" s="4" t="s">
        <v>3</v>
      </c>
      <c r="O1121" s="4">
        <v>2</v>
      </c>
      <c r="P1121" s="4"/>
      <c r="Q1121" s="4"/>
      <c r="R1121" s="4"/>
      <c r="S1121" s="4"/>
      <c r="T1121" s="4"/>
      <c r="U1121" s="4"/>
      <c r="V1121" s="4"/>
      <c r="W1121" s="4"/>
    </row>
    <row r="1122" spans="1:23" x14ac:dyDescent="0.2">
      <c r="A1122" s="4">
        <v>50</v>
      </c>
      <c r="B1122" s="4">
        <v>0</v>
      </c>
      <c r="C1122" s="4">
        <v>0</v>
      </c>
      <c r="D1122" s="4">
        <v>1</v>
      </c>
      <c r="E1122" s="4">
        <v>231</v>
      </c>
      <c r="F1122" s="4">
        <f>ROUND(Source!BB1109,O1122)</f>
        <v>0</v>
      </c>
      <c r="G1122" s="4" t="s">
        <v>56</v>
      </c>
      <c r="H1122" s="4" t="s">
        <v>57</v>
      </c>
      <c r="I1122" s="4"/>
      <c r="J1122" s="4"/>
      <c r="K1122" s="4">
        <v>231</v>
      </c>
      <c r="L1122" s="4">
        <v>12</v>
      </c>
      <c r="M1122" s="4">
        <v>3</v>
      </c>
      <c r="N1122" s="4" t="s">
        <v>3</v>
      </c>
      <c r="O1122" s="4">
        <v>2</v>
      </c>
      <c r="P1122" s="4"/>
      <c r="Q1122" s="4"/>
      <c r="R1122" s="4"/>
      <c r="S1122" s="4"/>
      <c r="T1122" s="4"/>
      <c r="U1122" s="4"/>
      <c r="V1122" s="4"/>
      <c r="W1122" s="4"/>
    </row>
    <row r="1123" spans="1:23" x14ac:dyDescent="0.2">
      <c r="A1123" s="4">
        <v>50</v>
      </c>
      <c r="B1123" s="4">
        <v>0</v>
      </c>
      <c r="C1123" s="4">
        <v>0</v>
      </c>
      <c r="D1123" s="4">
        <v>1</v>
      </c>
      <c r="E1123" s="4">
        <v>204</v>
      </c>
      <c r="F1123" s="4">
        <f>ROUND(Source!R1109,O1123)</f>
        <v>35278.120000000003</v>
      </c>
      <c r="G1123" s="4" t="s">
        <v>58</v>
      </c>
      <c r="H1123" s="4" t="s">
        <v>59</v>
      </c>
      <c r="I1123" s="4"/>
      <c r="J1123" s="4"/>
      <c r="K1123" s="4">
        <v>204</v>
      </c>
      <c r="L1123" s="4">
        <v>13</v>
      </c>
      <c r="M1123" s="4">
        <v>3</v>
      </c>
      <c r="N1123" s="4" t="s">
        <v>3</v>
      </c>
      <c r="O1123" s="4">
        <v>2</v>
      </c>
      <c r="P1123" s="4"/>
      <c r="Q1123" s="4"/>
      <c r="R1123" s="4"/>
      <c r="S1123" s="4"/>
      <c r="T1123" s="4"/>
      <c r="U1123" s="4"/>
      <c r="V1123" s="4"/>
      <c r="W1123" s="4"/>
    </row>
    <row r="1124" spans="1:23" x14ac:dyDescent="0.2">
      <c r="A1124" s="4">
        <v>50</v>
      </c>
      <c r="B1124" s="4">
        <v>0</v>
      </c>
      <c r="C1124" s="4">
        <v>0</v>
      </c>
      <c r="D1124" s="4">
        <v>1</v>
      </c>
      <c r="E1124" s="4">
        <v>205</v>
      </c>
      <c r="F1124" s="4">
        <f>ROUND(Source!S1109,O1124)</f>
        <v>198050.99</v>
      </c>
      <c r="G1124" s="4" t="s">
        <v>60</v>
      </c>
      <c r="H1124" s="4" t="s">
        <v>61</v>
      </c>
      <c r="I1124" s="4"/>
      <c r="J1124" s="4"/>
      <c r="K1124" s="4">
        <v>205</v>
      </c>
      <c r="L1124" s="4">
        <v>14</v>
      </c>
      <c r="M1124" s="4">
        <v>3</v>
      </c>
      <c r="N1124" s="4" t="s">
        <v>3</v>
      </c>
      <c r="O1124" s="4">
        <v>2</v>
      </c>
      <c r="P1124" s="4"/>
      <c r="Q1124" s="4"/>
      <c r="R1124" s="4"/>
      <c r="S1124" s="4"/>
      <c r="T1124" s="4"/>
      <c r="U1124" s="4"/>
      <c r="V1124" s="4"/>
      <c r="W1124" s="4"/>
    </row>
    <row r="1125" spans="1:23" x14ac:dyDescent="0.2">
      <c r="A1125" s="4">
        <v>50</v>
      </c>
      <c r="B1125" s="4">
        <v>0</v>
      </c>
      <c r="C1125" s="4">
        <v>0</v>
      </c>
      <c r="D1125" s="4">
        <v>1</v>
      </c>
      <c r="E1125" s="4">
        <v>232</v>
      </c>
      <c r="F1125" s="4">
        <f>ROUND(Source!BC1109,O1125)</f>
        <v>0</v>
      </c>
      <c r="G1125" s="4" t="s">
        <v>62</v>
      </c>
      <c r="H1125" s="4" t="s">
        <v>63</v>
      </c>
      <c r="I1125" s="4"/>
      <c r="J1125" s="4"/>
      <c r="K1125" s="4">
        <v>232</v>
      </c>
      <c r="L1125" s="4">
        <v>15</v>
      </c>
      <c r="M1125" s="4">
        <v>3</v>
      </c>
      <c r="N1125" s="4" t="s">
        <v>3</v>
      </c>
      <c r="O1125" s="4">
        <v>2</v>
      </c>
      <c r="P1125" s="4"/>
      <c r="Q1125" s="4"/>
      <c r="R1125" s="4"/>
      <c r="S1125" s="4"/>
      <c r="T1125" s="4"/>
      <c r="U1125" s="4"/>
      <c r="V1125" s="4"/>
      <c r="W1125" s="4"/>
    </row>
    <row r="1126" spans="1:23" x14ac:dyDescent="0.2">
      <c r="A1126" s="4">
        <v>50</v>
      </c>
      <c r="B1126" s="4">
        <v>0</v>
      </c>
      <c r="C1126" s="4">
        <v>0</v>
      </c>
      <c r="D1126" s="4">
        <v>1</v>
      </c>
      <c r="E1126" s="4">
        <v>214</v>
      </c>
      <c r="F1126" s="4">
        <f>ROUND(Source!AS1109,O1126)</f>
        <v>2206160.83</v>
      </c>
      <c r="G1126" s="4" t="s">
        <v>64</v>
      </c>
      <c r="H1126" s="4" t="s">
        <v>65</v>
      </c>
      <c r="I1126" s="4"/>
      <c r="J1126" s="4"/>
      <c r="K1126" s="4">
        <v>214</v>
      </c>
      <c r="L1126" s="4">
        <v>16</v>
      </c>
      <c r="M1126" s="4">
        <v>3</v>
      </c>
      <c r="N1126" s="4" t="s">
        <v>3</v>
      </c>
      <c r="O1126" s="4">
        <v>2</v>
      </c>
      <c r="P1126" s="4"/>
      <c r="Q1126" s="4"/>
      <c r="R1126" s="4"/>
      <c r="S1126" s="4"/>
      <c r="T1126" s="4"/>
      <c r="U1126" s="4"/>
      <c r="V1126" s="4"/>
      <c r="W1126" s="4"/>
    </row>
    <row r="1127" spans="1:23" x14ac:dyDescent="0.2">
      <c r="A1127" s="4">
        <v>50</v>
      </c>
      <c r="B1127" s="4">
        <v>0</v>
      </c>
      <c r="C1127" s="4">
        <v>0</v>
      </c>
      <c r="D1127" s="4">
        <v>1</v>
      </c>
      <c r="E1127" s="4">
        <v>215</v>
      </c>
      <c r="F1127" s="4">
        <f>ROUND(Source!AT1109,O1127)</f>
        <v>0</v>
      </c>
      <c r="G1127" s="4" t="s">
        <v>66</v>
      </c>
      <c r="H1127" s="4" t="s">
        <v>67</v>
      </c>
      <c r="I1127" s="4"/>
      <c r="J1127" s="4"/>
      <c r="K1127" s="4">
        <v>215</v>
      </c>
      <c r="L1127" s="4">
        <v>17</v>
      </c>
      <c r="M1127" s="4">
        <v>3</v>
      </c>
      <c r="N1127" s="4" t="s">
        <v>3</v>
      </c>
      <c r="O1127" s="4">
        <v>2</v>
      </c>
      <c r="P1127" s="4"/>
      <c r="Q1127" s="4"/>
      <c r="R1127" s="4"/>
      <c r="S1127" s="4"/>
      <c r="T1127" s="4"/>
      <c r="U1127" s="4"/>
      <c r="V1127" s="4"/>
      <c r="W1127" s="4"/>
    </row>
    <row r="1128" spans="1:23" x14ac:dyDescent="0.2">
      <c r="A1128" s="4">
        <v>50</v>
      </c>
      <c r="B1128" s="4">
        <v>0</v>
      </c>
      <c r="C1128" s="4">
        <v>0</v>
      </c>
      <c r="D1128" s="4">
        <v>1</v>
      </c>
      <c r="E1128" s="4">
        <v>217</v>
      </c>
      <c r="F1128" s="4">
        <f>ROUND(Source!AU1109,O1128)</f>
        <v>2033498.17</v>
      </c>
      <c r="G1128" s="4" t="s">
        <v>68</v>
      </c>
      <c r="H1128" s="4" t="s">
        <v>69</v>
      </c>
      <c r="I1128" s="4"/>
      <c r="J1128" s="4"/>
      <c r="K1128" s="4">
        <v>217</v>
      </c>
      <c r="L1128" s="4">
        <v>18</v>
      </c>
      <c r="M1128" s="4">
        <v>3</v>
      </c>
      <c r="N1128" s="4" t="s">
        <v>3</v>
      </c>
      <c r="O1128" s="4">
        <v>2</v>
      </c>
      <c r="P1128" s="4"/>
      <c r="Q1128" s="4"/>
      <c r="R1128" s="4"/>
      <c r="S1128" s="4"/>
      <c r="T1128" s="4"/>
      <c r="U1128" s="4"/>
      <c r="V1128" s="4"/>
      <c r="W1128" s="4"/>
    </row>
    <row r="1129" spans="1:23" x14ac:dyDescent="0.2">
      <c r="A1129" s="4">
        <v>50</v>
      </c>
      <c r="B1129" s="4">
        <v>0</v>
      </c>
      <c r="C1129" s="4">
        <v>0</v>
      </c>
      <c r="D1129" s="4">
        <v>1</v>
      </c>
      <c r="E1129" s="4">
        <v>230</v>
      </c>
      <c r="F1129" s="4">
        <f>ROUND(Source!BA1109,O1129)</f>
        <v>0</v>
      </c>
      <c r="G1129" s="4" t="s">
        <v>70</v>
      </c>
      <c r="H1129" s="4" t="s">
        <v>71</v>
      </c>
      <c r="I1129" s="4"/>
      <c r="J1129" s="4"/>
      <c r="K1129" s="4">
        <v>230</v>
      </c>
      <c r="L1129" s="4">
        <v>19</v>
      </c>
      <c r="M1129" s="4">
        <v>3</v>
      </c>
      <c r="N1129" s="4" t="s">
        <v>3</v>
      </c>
      <c r="O1129" s="4">
        <v>2</v>
      </c>
      <c r="P1129" s="4"/>
      <c r="Q1129" s="4"/>
      <c r="R1129" s="4"/>
      <c r="S1129" s="4"/>
      <c r="T1129" s="4"/>
      <c r="U1129" s="4"/>
      <c r="V1129" s="4"/>
      <c r="W1129" s="4"/>
    </row>
    <row r="1130" spans="1:23" x14ac:dyDescent="0.2">
      <c r="A1130" s="4">
        <v>50</v>
      </c>
      <c r="B1130" s="4">
        <v>0</v>
      </c>
      <c r="C1130" s="4">
        <v>0</v>
      </c>
      <c r="D1130" s="4">
        <v>1</v>
      </c>
      <c r="E1130" s="4">
        <v>206</v>
      </c>
      <c r="F1130" s="4">
        <f>ROUND(Source!T1109,O1130)</f>
        <v>0</v>
      </c>
      <c r="G1130" s="4" t="s">
        <v>72</v>
      </c>
      <c r="H1130" s="4" t="s">
        <v>73</v>
      </c>
      <c r="I1130" s="4"/>
      <c r="J1130" s="4"/>
      <c r="K1130" s="4">
        <v>206</v>
      </c>
      <c r="L1130" s="4">
        <v>20</v>
      </c>
      <c r="M1130" s="4">
        <v>3</v>
      </c>
      <c r="N1130" s="4" t="s">
        <v>3</v>
      </c>
      <c r="O1130" s="4">
        <v>2</v>
      </c>
      <c r="P1130" s="4"/>
      <c r="Q1130" s="4"/>
      <c r="R1130" s="4"/>
      <c r="S1130" s="4"/>
      <c r="T1130" s="4"/>
      <c r="U1130" s="4"/>
      <c r="V1130" s="4"/>
      <c r="W1130" s="4"/>
    </row>
    <row r="1131" spans="1:23" x14ac:dyDescent="0.2">
      <c r="A1131" s="4">
        <v>50</v>
      </c>
      <c r="B1131" s="4">
        <v>0</v>
      </c>
      <c r="C1131" s="4">
        <v>0</v>
      </c>
      <c r="D1131" s="4">
        <v>1</v>
      </c>
      <c r="E1131" s="4">
        <v>207</v>
      </c>
      <c r="F1131" s="4">
        <f>Source!U1109</f>
        <v>985.150665</v>
      </c>
      <c r="G1131" s="4" t="s">
        <v>74</v>
      </c>
      <c r="H1131" s="4" t="s">
        <v>75</v>
      </c>
      <c r="I1131" s="4"/>
      <c r="J1131" s="4"/>
      <c r="K1131" s="4">
        <v>207</v>
      </c>
      <c r="L1131" s="4">
        <v>21</v>
      </c>
      <c r="M1131" s="4">
        <v>3</v>
      </c>
      <c r="N1131" s="4" t="s">
        <v>3</v>
      </c>
      <c r="O1131" s="4">
        <v>-1</v>
      </c>
      <c r="P1131" s="4"/>
      <c r="Q1131" s="4"/>
      <c r="R1131" s="4"/>
      <c r="S1131" s="4"/>
      <c r="T1131" s="4"/>
      <c r="U1131" s="4"/>
      <c r="V1131" s="4"/>
      <c r="W1131" s="4"/>
    </row>
    <row r="1132" spans="1:23" x14ac:dyDescent="0.2">
      <c r="A1132" s="4">
        <v>50</v>
      </c>
      <c r="B1132" s="4">
        <v>0</v>
      </c>
      <c r="C1132" s="4">
        <v>0</v>
      </c>
      <c r="D1132" s="4">
        <v>1</v>
      </c>
      <c r="E1132" s="4">
        <v>208</v>
      </c>
      <c r="F1132" s="4">
        <f>Source!V1109</f>
        <v>0</v>
      </c>
      <c r="G1132" s="4" t="s">
        <v>76</v>
      </c>
      <c r="H1132" s="4" t="s">
        <v>77</v>
      </c>
      <c r="I1132" s="4"/>
      <c r="J1132" s="4"/>
      <c r="K1132" s="4">
        <v>208</v>
      </c>
      <c r="L1132" s="4">
        <v>22</v>
      </c>
      <c r="M1132" s="4">
        <v>3</v>
      </c>
      <c r="N1132" s="4" t="s">
        <v>3</v>
      </c>
      <c r="O1132" s="4">
        <v>-1</v>
      </c>
      <c r="P1132" s="4"/>
      <c r="Q1132" s="4"/>
      <c r="R1132" s="4"/>
      <c r="S1132" s="4"/>
      <c r="T1132" s="4"/>
      <c r="U1132" s="4"/>
      <c r="V1132" s="4"/>
      <c r="W1132" s="4"/>
    </row>
    <row r="1133" spans="1:23" x14ac:dyDescent="0.2">
      <c r="A1133" s="4">
        <v>50</v>
      </c>
      <c r="B1133" s="4">
        <v>0</v>
      </c>
      <c r="C1133" s="4">
        <v>0</v>
      </c>
      <c r="D1133" s="4">
        <v>1</v>
      </c>
      <c r="E1133" s="4">
        <v>209</v>
      </c>
      <c r="F1133" s="4">
        <f>ROUND(Source!W1109,O1133)</f>
        <v>0</v>
      </c>
      <c r="G1133" s="4" t="s">
        <v>78</v>
      </c>
      <c r="H1133" s="4" t="s">
        <v>79</v>
      </c>
      <c r="I1133" s="4"/>
      <c r="J1133" s="4"/>
      <c r="K1133" s="4">
        <v>209</v>
      </c>
      <c r="L1133" s="4">
        <v>23</v>
      </c>
      <c r="M1133" s="4">
        <v>3</v>
      </c>
      <c r="N1133" s="4" t="s">
        <v>3</v>
      </c>
      <c r="O1133" s="4">
        <v>2</v>
      </c>
      <c r="P1133" s="4"/>
      <c r="Q1133" s="4"/>
      <c r="R1133" s="4"/>
      <c r="S1133" s="4"/>
      <c r="T1133" s="4"/>
      <c r="U1133" s="4"/>
      <c r="V1133" s="4"/>
      <c r="W1133" s="4"/>
    </row>
    <row r="1134" spans="1:23" x14ac:dyDescent="0.2">
      <c r="A1134" s="4">
        <v>50</v>
      </c>
      <c r="B1134" s="4">
        <v>0</v>
      </c>
      <c r="C1134" s="4">
        <v>0</v>
      </c>
      <c r="D1134" s="4">
        <v>1</v>
      </c>
      <c r="E1134" s="4">
        <v>210</v>
      </c>
      <c r="F1134" s="4">
        <f>ROUND(Source!X1109,O1134)</f>
        <v>138635.69</v>
      </c>
      <c r="G1134" s="4" t="s">
        <v>80</v>
      </c>
      <c r="H1134" s="4" t="s">
        <v>81</v>
      </c>
      <c r="I1134" s="4"/>
      <c r="J1134" s="4"/>
      <c r="K1134" s="4">
        <v>210</v>
      </c>
      <c r="L1134" s="4">
        <v>24</v>
      </c>
      <c r="M1134" s="4">
        <v>3</v>
      </c>
      <c r="N1134" s="4" t="s">
        <v>3</v>
      </c>
      <c r="O1134" s="4">
        <v>2</v>
      </c>
      <c r="P1134" s="4"/>
      <c r="Q1134" s="4"/>
      <c r="R1134" s="4"/>
      <c r="S1134" s="4"/>
      <c r="T1134" s="4"/>
      <c r="U1134" s="4"/>
      <c r="V1134" s="4"/>
      <c r="W1134" s="4"/>
    </row>
    <row r="1135" spans="1:23" x14ac:dyDescent="0.2">
      <c r="A1135" s="4">
        <v>50</v>
      </c>
      <c r="B1135" s="4">
        <v>0</v>
      </c>
      <c r="C1135" s="4">
        <v>0</v>
      </c>
      <c r="D1135" s="4">
        <v>1</v>
      </c>
      <c r="E1135" s="4">
        <v>211</v>
      </c>
      <c r="F1135" s="4">
        <f>ROUND(Source!Y1109,O1135)</f>
        <v>19805.09</v>
      </c>
      <c r="G1135" s="4" t="s">
        <v>82</v>
      </c>
      <c r="H1135" s="4" t="s">
        <v>83</v>
      </c>
      <c r="I1135" s="4"/>
      <c r="J1135" s="4"/>
      <c r="K1135" s="4">
        <v>211</v>
      </c>
      <c r="L1135" s="4">
        <v>25</v>
      </c>
      <c r="M1135" s="4">
        <v>3</v>
      </c>
      <c r="N1135" s="4" t="s">
        <v>3</v>
      </c>
      <c r="O1135" s="4">
        <v>2</v>
      </c>
      <c r="P1135" s="4"/>
      <c r="Q1135" s="4"/>
      <c r="R1135" s="4"/>
      <c r="S1135" s="4"/>
      <c r="T1135" s="4"/>
      <c r="U1135" s="4"/>
      <c r="V1135" s="4"/>
      <c r="W1135" s="4"/>
    </row>
    <row r="1136" spans="1:23" x14ac:dyDescent="0.2">
      <c r="A1136" s="4">
        <v>50</v>
      </c>
      <c r="B1136" s="4">
        <v>0</v>
      </c>
      <c r="C1136" s="4">
        <v>0</v>
      </c>
      <c r="D1136" s="4">
        <v>1</v>
      </c>
      <c r="E1136" s="4">
        <v>224</v>
      </c>
      <c r="F1136" s="4">
        <f>ROUND(Source!AR1109,O1136)</f>
        <v>4239659</v>
      </c>
      <c r="G1136" s="4" t="s">
        <v>84</v>
      </c>
      <c r="H1136" s="4" t="s">
        <v>85</v>
      </c>
      <c r="I1136" s="4"/>
      <c r="J1136" s="4"/>
      <c r="K1136" s="4">
        <v>224</v>
      </c>
      <c r="L1136" s="4">
        <v>26</v>
      </c>
      <c r="M1136" s="4">
        <v>3</v>
      </c>
      <c r="N1136" s="4" t="s">
        <v>3</v>
      </c>
      <c r="O1136" s="4">
        <v>2</v>
      </c>
      <c r="P1136" s="4"/>
      <c r="Q1136" s="4"/>
      <c r="R1136" s="4"/>
      <c r="S1136" s="4"/>
      <c r="T1136" s="4"/>
      <c r="U1136" s="4"/>
      <c r="V1136" s="4"/>
      <c r="W1136" s="4"/>
    </row>
    <row r="1137" spans="1:245" x14ac:dyDescent="0.2">
      <c r="A1137" s="4">
        <v>50</v>
      </c>
      <c r="B1137" s="4">
        <v>1</v>
      </c>
      <c r="C1137" s="4">
        <v>0</v>
      </c>
      <c r="D1137" s="4">
        <v>2</v>
      </c>
      <c r="E1137" s="4">
        <v>0</v>
      </c>
      <c r="F1137" s="4">
        <f>ROUND(F1136*0.2,O1137)</f>
        <v>847931.8</v>
      </c>
      <c r="G1137" s="4" t="s">
        <v>86</v>
      </c>
      <c r="H1137" s="4" t="s">
        <v>87</v>
      </c>
      <c r="I1137" s="4"/>
      <c r="J1137" s="4"/>
      <c r="K1137" s="4">
        <v>212</v>
      </c>
      <c r="L1137" s="4">
        <v>27</v>
      </c>
      <c r="M1137" s="4">
        <v>0</v>
      </c>
      <c r="N1137" s="4" t="s">
        <v>3</v>
      </c>
      <c r="O1137" s="4">
        <v>2</v>
      </c>
      <c r="P1137" s="4"/>
      <c r="Q1137" s="4"/>
      <c r="R1137" s="4"/>
      <c r="S1137" s="4"/>
      <c r="T1137" s="4"/>
      <c r="U1137" s="4"/>
      <c r="V1137" s="4"/>
      <c r="W1137" s="4"/>
    </row>
    <row r="1138" spans="1:245" x14ac:dyDescent="0.2">
      <c r="A1138" s="4">
        <v>50</v>
      </c>
      <c r="B1138" s="4">
        <v>1</v>
      </c>
      <c r="C1138" s="4">
        <v>0</v>
      </c>
      <c r="D1138" s="4">
        <v>2</v>
      </c>
      <c r="E1138" s="4">
        <v>0</v>
      </c>
      <c r="F1138" s="4">
        <f>ROUND(F1137+F1136,O1138)</f>
        <v>5087590.8</v>
      </c>
      <c r="G1138" s="4" t="s">
        <v>88</v>
      </c>
      <c r="H1138" s="4" t="s">
        <v>88</v>
      </c>
      <c r="I1138" s="4"/>
      <c r="J1138" s="4"/>
      <c r="K1138" s="4">
        <v>212</v>
      </c>
      <c r="L1138" s="4">
        <v>28</v>
      </c>
      <c r="M1138" s="4">
        <v>0</v>
      </c>
      <c r="N1138" s="4" t="s">
        <v>3</v>
      </c>
      <c r="O1138" s="4">
        <v>2</v>
      </c>
      <c r="P1138" s="4"/>
      <c r="Q1138" s="4"/>
      <c r="R1138" s="4"/>
      <c r="S1138" s="4"/>
      <c r="T1138" s="4"/>
      <c r="U1138" s="4"/>
      <c r="V1138" s="4"/>
      <c r="W1138" s="4"/>
    </row>
    <row r="1140" spans="1:245" x14ac:dyDescent="0.2">
      <c r="A1140" s="1">
        <v>3</v>
      </c>
      <c r="B1140" s="1">
        <v>1</v>
      </c>
      <c r="C1140" s="1"/>
      <c r="D1140" s="1">
        <f>ROW(A1436)</f>
        <v>1436</v>
      </c>
      <c r="E1140" s="1"/>
      <c r="F1140" s="1" t="s">
        <v>368</v>
      </c>
      <c r="G1140" s="1" t="s">
        <v>368</v>
      </c>
      <c r="H1140" s="1" t="s">
        <v>3</v>
      </c>
      <c r="I1140" s="1">
        <v>0</v>
      </c>
      <c r="J1140" s="1" t="s">
        <v>3</v>
      </c>
      <c r="K1140" s="1">
        <v>-1</v>
      </c>
      <c r="L1140" s="1" t="s">
        <v>3</v>
      </c>
      <c r="M1140" s="1"/>
      <c r="N1140" s="1"/>
      <c r="O1140" s="1"/>
      <c r="P1140" s="1"/>
      <c r="Q1140" s="1"/>
      <c r="R1140" s="1"/>
      <c r="S1140" s="1"/>
      <c r="T1140" s="1"/>
      <c r="U1140" s="1" t="s">
        <v>3</v>
      </c>
      <c r="V1140" s="1">
        <v>0</v>
      </c>
      <c r="W1140" s="1"/>
      <c r="X1140" s="1"/>
      <c r="Y1140" s="1"/>
      <c r="Z1140" s="1"/>
      <c r="AA1140" s="1"/>
      <c r="AB1140" s="1" t="s">
        <v>3</v>
      </c>
      <c r="AC1140" s="1" t="s">
        <v>3</v>
      </c>
      <c r="AD1140" s="1" t="s">
        <v>3</v>
      </c>
      <c r="AE1140" s="1" t="s">
        <v>3</v>
      </c>
      <c r="AF1140" s="1" t="s">
        <v>3</v>
      </c>
      <c r="AG1140" s="1" t="s">
        <v>3</v>
      </c>
      <c r="AH1140" s="1"/>
      <c r="AI1140" s="1"/>
      <c r="AJ1140" s="1"/>
      <c r="AK1140" s="1"/>
      <c r="AL1140" s="1"/>
      <c r="AM1140" s="1"/>
      <c r="AN1140" s="1"/>
      <c r="AO1140" s="1"/>
      <c r="AP1140" s="1" t="s">
        <v>3</v>
      </c>
      <c r="AQ1140" s="1" t="s">
        <v>3</v>
      </c>
      <c r="AR1140" s="1" t="s">
        <v>3</v>
      </c>
      <c r="AS1140" s="1"/>
      <c r="AT1140" s="1"/>
      <c r="AU1140" s="1"/>
      <c r="AV1140" s="1"/>
      <c r="AW1140" s="1"/>
      <c r="AX1140" s="1"/>
      <c r="AY1140" s="1"/>
      <c r="AZ1140" s="1" t="s">
        <v>3</v>
      </c>
      <c r="BA1140" s="1"/>
      <c r="BB1140" s="1" t="s">
        <v>3</v>
      </c>
      <c r="BC1140" s="1" t="s">
        <v>3</v>
      </c>
      <c r="BD1140" s="1" t="s">
        <v>3</v>
      </c>
      <c r="BE1140" s="1" t="s">
        <v>3</v>
      </c>
      <c r="BF1140" s="1" t="s">
        <v>3</v>
      </c>
      <c r="BG1140" s="1" t="s">
        <v>3</v>
      </c>
      <c r="BH1140" s="1" t="s">
        <v>3</v>
      </c>
      <c r="BI1140" s="1" t="s">
        <v>3</v>
      </c>
      <c r="BJ1140" s="1" t="s">
        <v>3</v>
      </c>
      <c r="BK1140" s="1" t="s">
        <v>3</v>
      </c>
      <c r="BL1140" s="1" t="s">
        <v>3</v>
      </c>
      <c r="BM1140" s="1" t="s">
        <v>3</v>
      </c>
      <c r="BN1140" s="1" t="s">
        <v>3</v>
      </c>
      <c r="BO1140" s="1" t="s">
        <v>3</v>
      </c>
      <c r="BP1140" s="1" t="s">
        <v>3</v>
      </c>
      <c r="BQ1140" s="1"/>
      <c r="BR1140" s="1"/>
      <c r="BS1140" s="1"/>
      <c r="BT1140" s="1"/>
      <c r="BU1140" s="1"/>
      <c r="BV1140" s="1"/>
      <c r="BW1140" s="1"/>
      <c r="BX1140" s="1">
        <v>0</v>
      </c>
      <c r="BY1140" s="1"/>
      <c r="BZ1140" s="1"/>
      <c r="CA1140" s="1"/>
      <c r="CB1140" s="1"/>
      <c r="CC1140" s="1"/>
      <c r="CD1140" s="1"/>
      <c r="CE1140" s="1"/>
      <c r="CF1140" s="1">
        <v>0</v>
      </c>
      <c r="CG1140" s="1">
        <v>0</v>
      </c>
      <c r="CH1140" s="1"/>
      <c r="CI1140" s="1" t="s">
        <v>3</v>
      </c>
      <c r="CJ1140" s="1" t="s">
        <v>3</v>
      </c>
    </row>
    <row r="1142" spans="1:245" x14ac:dyDescent="0.2">
      <c r="A1142" s="2">
        <v>52</v>
      </c>
      <c r="B1142" s="2">
        <f t="shared" ref="B1142:G1142" si="584">B1436</f>
        <v>1</v>
      </c>
      <c r="C1142" s="2">
        <f t="shared" si="584"/>
        <v>3</v>
      </c>
      <c r="D1142" s="2">
        <f t="shared" si="584"/>
        <v>1140</v>
      </c>
      <c r="E1142" s="2">
        <f t="shared" si="584"/>
        <v>0</v>
      </c>
      <c r="F1142" s="2" t="str">
        <f t="shared" si="584"/>
        <v>Лестева ул. 20</v>
      </c>
      <c r="G1142" s="2" t="str">
        <f t="shared" si="584"/>
        <v>Лестева ул. 20</v>
      </c>
      <c r="H1142" s="2"/>
      <c r="I1142" s="2"/>
      <c r="J1142" s="2"/>
      <c r="K1142" s="2"/>
      <c r="L1142" s="2"/>
      <c r="M1142" s="2"/>
      <c r="N1142" s="2"/>
      <c r="O1142" s="2">
        <f t="shared" ref="O1142:AT1142" si="585">O1436</f>
        <v>2124553.5299999998</v>
      </c>
      <c r="P1142" s="2">
        <f t="shared" si="585"/>
        <v>1860445.28</v>
      </c>
      <c r="Q1142" s="2">
        <f t="shared" si="585"/>
        <v>77508.070000000007</v>
      </c>
      <c r="R1142" s="2">
        <f t="shared" si="585"/>
        <v>42906.06</v>
      </c>
      <c r="S1142" s="2">
        <f t="shared" si="585"/>
        <v>186600.18</v>
      </c>
      <c r="T1142" s="2">
        <f t="shared" si="585"/>
        <v>0</v>
      </c>
      <c r="U1142" s="2">
        <f t="shared" si="585"/>
        <v>951.36143000000004</v>
      </c>
      <c r="V1142" s="2">
        <f t="shared" si="585"/>
        <v>0</v>
      </c>
      <c r="W1142" s="2">
        <f t="shared" si="585"/>
        <v>0</v>
      </c>
      <c r="X1142" s="2">
        <f t="shared" si="585"/>
        <v>130620.12</v>
      </c>
      <c r="Y1142" s="2">
        <f t="shared" si="585"/>
        <v>18660</v>
      </c>
      <c r="Z1142" s="2">
        <f t="shared" si="585"/>
        <v>0</v>
      </c>
      <c r="AA1142" s="2">
        <f t="shared" si="585"/>
        <v>0</v>
      </c>
      <c r="AB1142" s="2">
        <f t="shared" si="585"/>
        <v>0</v>
      </c>
      <c r="AC1142" s="2">
        <f t="shared" si="585"/>
        <v>0</v>
      </c>
      <c r="AD1142" s="2">
        <f t="shared" si="585"/>
        <v>0</v>
      </c>
      <c r="AE1142" s="2">
        <f t="shared" si="585"/>
        <v>0</v>
      </c>
      <c r="AF1142" s="2">
        <f t="shared" si="585"/>
        <v>0</v>
      </c>
      <c r="AG1142" s="2">
        <f t="shared" si="585"/>
        <v>0</v>
      </c>
      <c r="AH1142" s="2">
        <f t="shared" si="585"/>
        <v>0</v>
      </c>
      <c r="AI1142" s="2">
        <f t="shared" si="585"/>
        <v>0</v>
      </c>
      <c r="AJ1142" s="2">
        <f t="shared" si="585"/>
        <v>0</v>
      </c>
      <c r="AK1142" s="2">
        <f t="shared" si="585"/>
        <v>0</v>
      </c>
      <c r="AL1142" s="2">
        <f t="shared" si="585"/>
        <v>0</v>
      </c>
      <c r="AM1142" s="2">
        <f t="shared" si="585"/>
        <v>0</v>
      </c>
      <c r="AN1142" s="2">
        <f t="shared" si="585"/>
        <v>0</v>
      </c>
      <c r="AO1142" s="2">
        <f t="shared" si="585"/>
        <v>0</v>
      </c>
      <c r="AP1142" s="2">
        <f t="shared" si="585"/>
        <v>0</v>
      </c>
      <c r="AQ1142" s="2">
        <f t="shared" si="585"/>
        <v>0</v>
      </c>
      <c r="AR1142" s="2">
        <f t="shared" si="585"/>
        <v>2287799.96</v>
      </c>
      <c r="AS1142" s="2">
        <f t="shared" si="585"/>
        <v>1025536.69</v>
      </c>
      <c r="AT1142" s="2">
        <f t="shared" si="585"/>
        <v>0</v>
      </c>
      <c r="AU1142" s="2">
        <f t="shared" ref="AU1142:BZ1142" si="586">AU1436</f>
        <v>1262263.27</v>
      </c>
      <c r="AV1142" s="2">
        <f t="shared" si="586"/>
        <v>1860445.28</v>
      </c>
      <c r="AW1142" s="2">
        <f t="shared" si="586"/>
        <v>1860445.28</v>
      </c>
      <c r="AX1142" s="2">
        <f t="shared" si="586"/>
        <v>0</v>
      </c>
      <c r="AY1142" s="2">
        <f t="shared" si="586"/>
        <v>1860445.28</v>
      </c>
      <c r="AZ1142" s="2">
        <f t="shared" si="586"/>
        <v>0</v>
      </c>
      <c r="BA1142" s="2">
        <f t="shared" si="586"/>
        <v>0</v>
      </c>
      <c r="BB1142" s="2">
        <f t="shared" si="586"/>
        <v>0</v>
      </c>
      <c r="BC1142" s="2">
        <f t="shared" si="586"/>
        <v>0</v>
      </c>
      <c r="BD1142" s="2">
        <f t="shared" si="586"/>
        <v>0</v>
      </c>
      <c r="BE1142" s="2">
        <f t="shared" si="586"/>
        <v>0</v>
      </c>
      <c r="BF1142" s="2">
        <f t="shared" si="586"/>
        <v>0</v>
      </c>
      <c r="BG1142" s="2">
        <f t="shared" si="586"/>
        <v>0</v>
      </c>
      <c r="BH1142" s="2">
        <f t="shared" si="586"/>
        <v>0</v>
      </c>
      <c r="BI1142" s="2">
        <f t="shared" si="586"/>
        <v>0</v>
      </c>
      <c r="BJ1142" s="2">
        <f t="shared" si="586"/>
        <v>0</v>
      </c>
      <c r="BK1142" s="2">
        <f t="shared" si="586"/>
        <v>0</v>
      </c>
      <c r="BL1142" s="2">
        <f t="shared" si="586"/>
        <v>0</v>
      </c>
      <c r="BM1142" s="2">
        <f t="shared" si="586"/>
        <v>0</v>
      </c>
      <c r="BN1142" s="2">
        <f t="shared" si="586"/>
        <v>0</v>
      </c>
      <c r="BO1142" s="2">
        <f t="shared" si="586"/>
        <v>0</v>
      </c>
      <c r="BP1142" s="2">
        <f t="shared" si="586"/>
        <v>0</v>
      </c>
      <c r="BQ1142" s="2">
        <f t="shared" si="586"/>
        <v>0</v>
      </c>
      <c r="BR1142" s="2">
        <f t="shared" si="586"/>
        <v>0</v>
      </c>
      <c r="BS1142" s="2">
        <f t="shared" si="586"/>
        <v>0</v>
      </c>
      <c r="BT1142" s="2">
        <f t="shared" si="586"/>
        <v>0</v>
      </c>
      <c r="BU1142" s="2">
        <f t="shared" si="586"/>
        <v>0</v>
      </c>
      <c r="BV1142" s="2">
        <f t="shared" si="586"/>
        <v>0</v>
      </c>
      <c r="BW1142" s="2">
        <f t="shared" si="586"/>
        <v>0</v>
      </c>
      <c r="BX1142" s="2">
        <f t="shared" si="586"/>
        <v>0</v>
      </c>
      <c r="BY1142" s="2">
        <f t="shared" si="586"/>
        <v>0</v>
      </c>
      <c r="BZ1142" s="2">
        <f t="shared" si="586"/>
        <v>0</v>
      </c>
      <c r="CA1142" s="2">
        <f t="shared" ref="CA1142:DF1142" si="587">CA1436</f>
        <v>0</v>
      </c>
      <c r="CB1142" s="2">
        <f t="shared" si="587"/>
        <v>0</v>
      </c>
      <c r="CC1142" s="2">
        <f t="shared" si="587"/>
        <v>0</v>
      </c>
      <c r="CD1142" s="2">
        <f t="shared" si="587"/>
        <v>0</v>
      </c>
      <c r="CE1142" s="2">
        <f t="shared" si="587"/>
        <v>0</v>
      </c>
      <c r="CF1142" s="2">
        <f t="shared" si="587"/>
        <v>0</v>
      </c>
      <c r="CG1142" s="2">
        <f t="shared" si="587"/>
        <v>0</v>
      </c>
      <c r="CH1142" s="2">
        <f t="shared" si="587"/>
        <v>0</v>
      </c>
      <c r="CI1142" s="2">
        <f t="shared" si="587"/>
        <v>0</v>
      </c>
      <c r="CJ1142" s="2">
        <f t="shared" si="587"/>
        <v>0</v>
      </c>
      <c r="CK1142" s="2">
        <f t="shared" si="587"/>
        <v>0</v>
      </c>
      <c r="CL1142" s="2">
        <f t="shared" si="587"/>
        <v>0</v>
      </c>
      <c r="CM1142" s="2">
        <f t="shared" si="587"/>
        <v>0</v>
      </c>
      <c r="CN1142" s="2">
        <f t="shared" si="587"/>
        <v>0</v>
      </c>
      <c r="CO1142" s="2">
        <f t="shared" si="587"/>
        <v>0</v>
      </c>
      <c r="CP1142" s="2">
        <f t="shared" si="587"/>
        <v>0</v>
      </c>
      <c r="CQ1142" s="2">
        <f t="shared" si="587"/>
        <v>0</v>
      </c>
      <c r="CR1142" s="2">
        <f t="shared" si="587"/>
        <v>0</v>
      </c>
      <c r="CS1142" s="2">
        <f t="shared" si="587"/>
        <v>0</v>
      </c>
      <c r="CT1142" s="2">
        <f t="shared" si="587"/>
        <v>0</v>
      </c>
      <c r="CU1142" s="2">
        <f t="shared" si="587"/>
        <v>0</v>
      </c>
      <c r="CV1142" s="2">
        <f t="shared" si="587"/>
        <v>0</v>
      </c>
      <c r="CW1142" s="2">
        <f t="shared" si="587"/>
        <v>0</v>
      </c>
      <c r="CX1142" s="2">
        <f t="shared" si="587"/>
        <v>0</v>
      </c>
      <c r="CY1142" s="2">
        <f t="shared" si="587"/>
        <v>0</v>
      </c>
      <c r="CZ1142" s="2">
        <f t="shared" si="587"/>
        <v>0</v>
      </c>
      <c r="DA1142" s="2">
        <f t="shared" si="587"/>
        <v>0</v>
      </c>
      <c r="DB1142" s="2">
        <f t="shared" si="587"/>
        <v>0</v>
      </c>
      <c r="DC1142" s="2">
        <f t="shared" si="587"/>
        <v>0</v>
      </c>
      <c r="DD1142" s="2">
        <f t="shared" si="587"/>
        <v>0</v>
      </c>
      <c r="DE1142" s="2">
        <f t="shared" si="587"/>
        <v>0</v>
      </c>
      <c r="DF1142" s="2">
        <f t="shared" si="587"/>
        <v>0</v>
      </c>
      <c r="DG1142" s="3">
        <f t="shared" ref="DG1142:EL1142" si="588">DG1436</f>
        <v>0</v>
      </c>
      <c r="DH1142" s="3">
        <f t="shared" si="588"/>
        <v>0</v>
      </c>
      <c r="DI1142" s="3">
        <f t="shared" si="588"/>
        <v>0</v>
      </c>
      <c r="DJ1142" s="3">
        <f t="shared" si="588"/>
        <v>0</v>
      </c>
      <c r="DK1142" s="3">
        <f t="shared" si="588"/>
        <v>0</v>
      </c>
      <c r="DL1142" s="3">
        <f t="shared" si="588"/>
        <v>0</v>
      </c>
      <c r="DM1142" s="3">
        <f t="shared" si="588"/>
        <v>0</v>
      </c>
      <c r="DN1142" s="3">
        <f t="shared" si="588"/>
        <v>0</v>
      </c>
      <c r="DO1142" s="3">
        <f t="shared" si="588"/>
        <v>0</v>
      </c>
      <c r="DP1142" s="3">
        <f t="shared" si="588"/>
        <v>0</v>
      </c>
      <c r="DQ1142" s="3">
        <f t="shared" si="588"/>
        <v>0</v>
      </c>
      <c r="DR1142" s="3">
        <f t="shared" si="588"/>
        <v>0</v>
      </c>
      <c r="DS1142" s="3">
        <f t="shared" si="588"/>
        <v>0</v>
      </c>
      <c r="DT1142" s="3">
        <f t="shared" si="588"/>
        <v>0</v>
      </c>
      <c r="DU1142" s="3">
        <f t="shared" si="588"/>
        <v>0</v>
      </c>
      <c r="DV1142" s="3">
        <f t="shared" si="588"/>
        <v>0</v>
      </c>
      <c r="DW1142" s="3">
        <f t="shared" si="588"/>
        <v>0</v>
      </c>
      <c r="DX1142" s="3">
        <f t="shared" si="588"/>
        <v>0</v>
      </c>
      <c r="DY1142" s="3">
        <f t="shared" si="588"/>
        <v>0</v>
      </c>
      <c r="DZ1142" s="3">
        <f t="shared" si="588"/>
        <v>0</v>
      </c>
      <c r="EA1142" s="3">
        <f t="shared" si="588"/>
        <v>0</v>
      </c>
      <c r="EB1142" s="3">
        <f t="shared" si="588"/>
        <v>0</v>
      </c>
      <c r="EC1142" s="3">
        <f t="shared" si="588"/>
        <v>0</v>
      </c>
      <c r="ED1142" s="3">
        <f t="shared" si="588"/>
        <v>0</v>
      </c>
      <c r="EE1142" s="3">
        <f t="shared" si="588"/>
        <v>0</v>
      </c>
      <c r="EF1142" s="3">
        <f t="shared" si="588"/>
        <v>0</v>
      </c>
      <c r="EG1142" s="3">
        <f t="shared" si="588"/>
        <v>0</v>
      </c>
      <c r="EH1142" s="3">
        <f t="shared" si="588"/>
        <v>0</v>
      </c>
      <c r="EI1142" s="3">
        <f t="shared" si="588"/>
        <v>0</v>
      </c>
      <c r="EJ1142" s="3">
        <f t="shared" si="588"/>
        <v>0</v>
      </c>
      <c r="EK1142" s="3">
        <f t="shared" si="588"/>
        <v>0</v>
      </c>
      <c r="EL1142" s="3">
        <f t="shared" si="588"/>
        <v>0</v>
      </c>
      <c r="EM1142" s="3">
        <f t="shared" ref="EM1142:FR1142" si="589">EM1436</f>
        <v>0</v>
      </c>
      <c r="EN1142" s="3">
        <f t="shared" si="589"/>
        <v>0</v>
      </c>
      <c r="EO1142" s="3">
        <f t="shared" si="589"/>
        <v>0</v>
      </c>
      <c r="EP1142" s="3">
        <f t="shared" si="589"/>
        <v>0</v>
      </c>
      <c r="EQ1142" s="3">
        <f t="shared" si="589"/>
        <v>0</v>
      </c>
      <c r="ER1142" s="3">
        <f t="shared" si="589"/>
        <v>0</v>
      </c>
      <c r="ES1142" s="3">
        <f t="shared" si="589"/>
        <v>0</v>
      </c>
      <c r="ET1142" s="3">
        <f t="shared" si="589"/>
        <v>0</v>
      </c>
      <c r="EU1142" s="3">
        <f t="shared" si="589"/>
        <v>0</v>
      </c>
      <c r="EV1142" s="3">
        <f t="shared" si="589"/>
        <v>0</v>
      </c>
      <c r="EW1142" s="3">
        <f t="shared" si="589"/>
        <v>0</v>
      </c>
      <c r="EX1142" s="3">
        <f t="shared" si="589"/>
        <v>0</v>
      </c>
      <c r="EY1142" s="3">
        <f t="shared" si="589"/>
        <v>0</v>
      </c>
      <c r="EZ1142" s="3">
        <f t="shared" si="589"/>
        <v>0</v>
      </c>
      <c r="FA1142" s="3">
        <f t="shared" si="589"/>
        <v>0</v>
      </c>
      <c r="FB1142" s="3">
        <f t="shared" si="589"/>
        <v>0</v>
      </c>
      <c r="FC1142" s="3">
        <f t="shared" si="589"/>
        <v>0</v>
      </c>
      <c r="FD1142" s="3">
        <f t="shared" si="589"/>
        <v>0</v>
      </c>
      <c r="FE1142" s="3">
        <f t="shared" si="589"/>
        <v>0</v>
      </c>
      <c r="FF1142" s="3">
        <f t="shared" si="589"/>
        <v>0</v>
      </c>
      <c r="FG1142" s="3">
        <f t="shared" si="589"/>
        <v>0</v>
      </c>
      <c r="FH1142" s="3">
        <f t="shared" si="589"/>
        <v>0</v>
      </c>
      <c r="FI1142" s="3">
        <f t="shared" si="589"/>
        <v>0</v>
      </c>
      <c r="FJ1142" s="3">
        <f t="shared" si="589"/>
        <v>0</v>
      </c>
      <c r="FK1142" s="3">
        <f t="shared" si="589"/>
        <v>0</v>
      </c>
      <c r="FL1142" s="3">
        <f t="shared" si="589"/>
        <v>0</v>
      </c>
      <c r="FM1142" s="3">
        <f t="shared" si="589"/>
        <v>0</v>
      </c>
      <c r="FN1142" s="3">
        <f t="shared" si="589"/>
        <v>0</v>
      </c>
      <c r="FO1142" s="3">
        <f t="shared" si="589"/>
        <v>0</v>
      </c>
      <c r="FP1142" s="3">
        <f t="shared" si="589"/>
        <v>0</v>
      </c>
      <c r="FQ1142" s="3">
        <f t="shared" si="589"/>
        <v>0</v>
      </c>
      <c r="FR1142" s="3">
        <f t="shared" si="589"/>
        <v>0</v>
      </c>
      <c r="FS1142" s="3">
        <f t="shared" ref="FS1142:GX1142" si="590">FS1436</f>
        <v>0</v>
      </c>
      <c r="FT1142" s="3">
        <f t="shared" si="590"/>
        <v>0</v>
      </c>
      <c r="FU1142" s="3">
        <f t="shared" si="590"/>
        <v>0</v>
      </c>
      <c r="FV1142" s="3">
        <f t="shared" si="590"/>
        <v>0</v>
      </c>
      <c r="FW1142" s="3">
        <f t="shared" si="590"/>
        <v>0</v>
      </c>
      <c r="FX1142" s="3">
        <f t="shared" si="590"/>
        <v>0</v>
      </c>
      <c r="FY1142" s="3">
        <f t="shared" si="590"/>
        <v>0</v>
      </c>
      <c r="FZ1142" s="3">
        <f t="shared" si="590"/>
        <v>0</v>
      </c>
      <c r="GA1142" s="3">
        <f t="shared" si="590"/>
        <v>0</v>
      </c>
      <c r="GB1142" s="3">
        <f t="shared" si="590"/>
        <v>0</v>
      </c>
      <c r="GC1142" s="3">
        <f t="shared" si="590"/>
        <v>0</v>
      </c>
      <c r="GD1142" s="3">
        <f t="shared" si="590"/>
        <v>0</v>
      </c>
      <c r="GE1142" s="3">
        <f t="shared" si="590"/>
        <v>0</v>
      </c>
      <c r="GF1142" s="3">
        <f t="shared" si="590"/>
        <v>0</v>
      </c>
      <c r="GG1142" s="3">
        <f t="shared" si="590"/>
        <v>0</v>
      </c>
      <c r="GH1142" s="3">
        <f t="shared" si="590"/>
        <v>0</v>
      </c>
      <c r="GI1142" s="3">
        <f t="shared" si="590"/>
        <v>0</v>
      </c>
      <c r="GJ1142" s="3">
        <f t="shared" si="590"/>
        <v>0</v>
      </c>
      <c r="GK1142" s="3">
        <f t="shared" si="590"/>
        <v>0</v>
      </c>
      <c r="GL1142" s="3">
        <f t="shared" si="590"/>
        <v>0</v>
      </c>
      <c r="GM1142" s="3">
        <f t="shared" si="590"/>
        <v>0</v>
      </c>
      <c r="GN1142" s="3">
        <f t="shared" si="590"/>
        <v>0</v>
      </c>
      <c r="GO1142" s="3">
        <f t="shared" si="590"/>
        <v>0</v>
      </c>
      <c r="GP1142" s="3">
        <f t="shared" si="590"/>
        <v>0</v>
      </c>
      <c r="GQ1142" s="3">
        <f t="shared" si="590"/>
        <v>0</v>
      </c>
      <c r="GR1142" s="3">
        <f t="shared" si="590"/>
        <v>0</v>
      </c>
      <c r="GS1142" s="3">
        <f t="shared" si="590"/>
        <v>0</v>
      </c>
      <c r="GT1142" s="3">
        <f t="shared" si="590"/>
        <v>0</v>
      </c>
      <c r="GU1142" s="3">
        <f t="shared" si="590"/>
        <v>0</v>
      </c>
      <c r="GV1142" s="3">
        <f t="shared" si="590"/>
        <v>0</v>
      </c>
      <c r="GW1142" s="3">
        <f t="shared" si="590"/>
        <v>0</v>
      </c>
      <c r="GX1142" s="3">
        <f t="shared" si="590"/>
        <v>0</v>
      </c>
    </row>
    <row r="1144" spans="1:245" x14ac:dyDescent="0.2">
      <c r="A1144" s="1">
        <v>4</v>
      </c>
      <c r="B1144" s="1">
        <v>1</v>
      </c>
      <c r="C1144" s="1"/>
      <c r="D1144" s="1">
        <f>ROW(A1153)</f>
        <v>1153</v>
      </c>
      <c r="E1144" s="1"/>
      <c r="F1144" s="1" t="s">
        <v>12</v>
      </c>
      <c r="G1144" s="1" t="s">
        <v>13</v>
      </c>
      <c r="H1144" s="1" t="s">
        <v>3</v>
      </c>
      <c r="I1144" s="1">
        <v>0</v>
      </c>
      <c r="J1144" s="1"/>
      <c r="K1144" s="1">
        <v>-1</v>
      </c>
      <c r="L1144" s="1"/>
      <c r="M1144" s="1"/>
      <c r="N1144" s="1"/>
      <c r="O1144" s="1"/>
      <c r="P1144" s="1"/>
      <c r="Q1144" s="1"/>
      <c r="R1144" s="1"/>
      <c r="S1144" s="1"/>
      <c r="T1144" s="1"/>
      <c r="U1144" s="1" t="s">
        <v>3</v>
      </c>
      <c r="V1144" s="1">
        <v>0</v>
      </c>
      <c r="W1144" s="1"/>
      <c r="X1144" s="1"/>
      <c r="Y1144" s="1"/>
      <c r="Z1144" s="1"/>
      <c r="AA1144" s="1"/>
      <c r="AB1144" s="1" t="s">
        <v>3</v>
      </c>
      <c r="AC1144" s="1" t="s">
        <v>3</v>
      </c>
      <c r="AD1144" s="1" t="s">
        <v>3</v>
      </c>
      <c r="AE1144" s="1" t="s">
        <v>3</v>
      </c>
      <c r="AF1144" s="1" t="s">
        <v>3</v>
      </c>
      <c r="AG1144" s="1" t="s">
        <v>3</v>
      </c>
      <c r="AH1144" s="1"/>
      <c r="AI1144" s="1"/>
      <c r="AJ1144" s="1"/>
      <c r="AK1144" s="1"/>
      <c r="AL1144" s="1"/>
      <c r="AM1144" s="1"/>
      <c r="AN1144" s="1"/>
      <c r="AO1144" s="1"/>
      <c r="AP1144" s="1" t="s">
        <v>3</v>
      </c>
      <c r="AQ1144" s="1" t="s">
        <v>3</v>
      </c>
      <c r="AR1144" s="1" t="s">
        <v>3</v>
      </c>
      <c r="AS1144" s="1"/>
      <c r="AT1144" s="1"/>
      <c r="AU1144" s="1"/>
      <c r="AV1144" s="1"/>
      <c r="AW1144" s="1"/>
      <c r="AX1144" s="1"/>
      <c r="AY1144" s="1"/>
      <c r="AZ1144" s="1" t="s">
        <v>3</v>
      </c>
      <c r="BA1144" s="1"/>
      <c r="BB1144" s="1" t="s">
        <v>3</v>
      </c>
      <c r="BC1144" s="1" t="s">
        <v>3</v>
      </c>
      <c r="BD1144" s="1" t="s">
        <v>3</v>
      </c>
      <c r="BE1144" s="1" t="s">
        <v>3</v>
      </c>
      <c r="BF1144" s="1" t="s">
        <v>3</v>
      </c>
      <c r="BG1144" s="1" t="s">
        <v>3</v>
      </c>
      <c r="BH1144" s="1" t="s">
        <v>3</v>
      </c>
      <c r="BI1144" s="1" t="s">
        <v>3</v>
      </c>
      <c r="BJ1144" s="1" t="s">
        <v>3</v>
      </c>
      <c r="BK1144" s="1" t="s">
        <v>3</v>
      </c>
      <c r="BL1144" s="1" t="s">
        <v>3</v>
      </c>
      <c r="BM1144" s="1" t="s">
        <v>3</v>
      </c>
      <c r="BN1144" s="1" t="s">
        <v>3</v>
      </c>
      <c r="BO1144" s="1" t="s">
        <v>3</v>
      </c>
      <c r="BP1144" s="1" t="s">
        <v>3</v>
      </c>
      <c r="BQ1144" s="1"/>
      <c r="BR1144" s="1"/>
      <c r="BS1144" s="1"/>
      <c r="BT1144" s="1"/>
      <c r="BU1144" s="1"/>
      <c r="BV1144" s="1"/>
      <c r="BW1144" s="1"/>
      <c r="BX1144" s="1">
        <v>0</v>
      </c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>
        <v>0</v>
      </c>
    </row>
    <row r="1146" spans="1:245" x14ac:dyDescent="0.2">
      <c r="A1146" s="2">
        <v>52</v>
      </c>
      <c r="B1146" s="2">
        <f t="shared" ref="B1146:G1146" si="591">B1153</f>
        <v>1</v>
      </c>
      <c r="C1146" s="2">
        <f t="shared" si="591"/>
        <v>4</v>
      </c>
      <c r="D1146" s="2">
        <f t="shared" si="591"/>
        <v>1144</v>
      </c>
      <c r="E1146" s="2">
        <f t="shared" si="591"/>
        <v>0</v>
      </c>
      <c r="F1146" s="2" t="str">
        <f t="shared" si="591"/>
        <v>Новый раздел</v>
      </c>
      <c r="G1146" s="2" t="str">
        <f t="shared" si="591"/>
        <v>Ремонт газона (рулонный)-800м2</v>
      </c>
      <c r="H1146" s="2"/>
      <c r="I1146" s="2"/>
      <c r="J1146" s="2"/>
      <c r="K1146" s="2"/>
      <c r="L1146" s="2"/>
      <c r="M1146" s="2"/>
      <c r="N1146" s="2"/>
      <c r="O1146" s="2">
        <f t="shared" ref="O1146:AT1146" si="592">O1153</f>
        <v>235285.96</v>
      </c>
      <c r="P1146" s="2">
        <f t="shared" si="592"/>
        <v>172299.44</v>
      </c>
      <c r="Q1146" s="2">
        <f t="shared" si="592"/>
        <v>364.56</v>
      </c>
      <c r="R1146" s="2">
        <f t="shared" si="592"/>
        <v>133.38</v>
      </c>
      <c r="S1146" s="2">
        <f t="shared" si="592"/>
        <v>62621.96</v>
      </c>
      <c r="T1146" s="2">
        <f t="shared" si="592"/>
        <v>0</v>
      </c>
      <c r="U1146" s="2">
        <f t="shared" si="592"/>
        <v>333.84000000000003</v>
      </c>
      <c r="V1146" s="2">
        <f t="shared" si="592"/>
        <v>0</v>
      </c>
      <c r="W1146" s="2">
        <f t="shared" si="592"/>
        <v>0</v>
      </c>
      <c r="X1146" s="2">
        <f t="shared" si="592"/>
        <v>43835.37</v>
      </c>
      <c r="Y1146" s="2">
        <f t="shared" si="592"/>
        <v>6262.19</v>
      </c>
      <c r="Z1146" s="2">
        <f t="shared" si="592"/>
        <v>0</v>
      </c>
      <c r="AA1146" s="2">
        <f t="shared" si="592"/>
        <v>0</v>
      </c>
      <c r="AB1146" s="2">
        <f t="shared" si="592"/>
        <v>235285.96</v>
      </c>
      <c r="AC1146" s="2">
        <f t="shared" si="592"/>
        <v>172299.44</v>
      </c>
      <c r="AD1146" s="2">
        <f t="shared" si="592"/>
        <v>364.56</v>
      </c>
      <c r="AE1146" s="2">
        <f t="shared" si="592"/>
        <v>133.38</v>
      </c>
      <c r="AF1146" s="2">
        <f t="shared" si="592"/>
        <v>62621.96</v>
      </c>
      <c r="AG1146" s="2">
        <f t="shared" si="592"/>
        <v>0</v>
      </c>
      <c r="AH1146" s="2">
        <f t="shared" si="592"/>
        <v>333.84000000000003</v>
      </c>
      <c r="AI1146" s="2">
        <f t="shared" si="592"/>
        <v>0</v>
      </c>
      <c r="AJ1146" s="2">
        <f t="shared" si="592"/>
        <v>0</v>
      </c>
      <c r="AK1146" s="2">
        <f t="shared" si="592"/>
        <v>43835.37</v>
      </c>
      <c r="AL1146" s="2">
        <f t="shared" si="592"/>
        <v>6262.19</v>
      </c>
      <c r="AM1146" s="2">
        <f t="shared" si="592"/>
        <v>0</v>
      </c>
      <c r="AN1146" s="2">
        <f t="shared" si="592"/>
        <v>0</v>
      </c>
      <c r="AO1146" s="2">
        <f t="shared" si="592"/>
        <v>0</v>
      </c>
      <c r="AP1146" s="2">
        <f t="shared" si="592"/>
        <v>0</v>
      </c>
      <c r="AQ1146" s="2">
        <f t="shared" si="592"/>
        <v>0</v>
      </c>
      <c r="AR1146" s="2">
        <f t="shared" si="592"/>
        <v>285527.57</v>
      </c>
      <c r="AS1146" s="2">
        <f t="shared" si="592"/>
        <v>0</v>
      </c>
      <c r="AT1146" s="2">
        <f t="shared" si="592"/>
        <v>0</v>
      </c>
      <c r="AU1146" s="2">
        <f t="shared" ref="AU1146:BZ1146" si="593">AU1153</f>
        <v>285527.57</v>
      </c>
      <c r="AV1146" s="2">
        <f t="shared" si="593"/>
        <v>172299.44</v>
      </c>
      <c r="AW1146" s="2">
        <f t="shared" si="593"/>
        <v>172299.44</v>
      </c>
      <c r="AX1146" s="2">
        <f t="shared" si="593"/>
        <v>0</v>
      </c>
      <c r="AY1146" s="2">
        <f t="shared" si="593"/>
        <v>172299.44</v>
      </c>
      <c r="AZ1146" s="2">
        <f t="shared" si="593"/>
        <v>0</v>
      </c>
      <c r="BA1146" s="2">
        <f t="shared" si="593"/>
        <v>0</v>
      </c>
      <c r="BB1146" s="2">
        <f t="shared" si="593"/>
        <v>0</v>
      </c>
      <c r="BC1146" s="2">
        <f t="shared" si="593"/>
        <v>0</v>
      </c>
      <c r="BD1146" s="2">
        <f t="shared" si="593"/>
        <v>0</v>
      </c>
      <c r="BE1146" s="2">
        <f t="shared" si="593"/>
        <v>0</v>
      </c>
      <c r="BF1146" s="2">
        <f t="shared" si="593"/>
        <v>0</v>
      </c>
      <c r="BG1146" s="2">
        <f t="shared" si="593"/>
        <v>0</v>
      </c>
      <c r="BH1146" s="2">
        <f t="shared" si="593"/>
        <v>0</v>
      </c>
      <c r="BI1146" s="2">
        <f t="shared" si="593"/>
        <v>0</v>
      </c>
      <c r="BJ1146" s="2">
        <f t="shared" si="593"/>
        <v>0</v>
      </c>
      <c r="BK1146" s="2">
        <f t="shared" si="593"/>
        <v>0</v>
      </c>
      <c r="BL1146" s="2">
        <f t="shared" si="593"/>
        <v>0</v>
      </c>
      <c r="BM1146" s="2">
        <f t="shared" si="593"/>
        <v>0</v>
      </c>
      <c r="BN1146" s="2">
        <f t="shared" si="593"/>
        <v>0</v>
      </c>
      <c r="BO1146" s="2">
        <f t="shared" si="593"/>
        <v>0</v>
      </c>
      <c r="BP1146" s="2">
        <f t="shared" si="593"/>
        <v>0</v>
      </c>
      <c r="BQ1146" s="2">
        <f t="shared" si="593"/>
        <v>0</v>
      </c>
      <c r="BR1146" s="2">
        <f t="shared" si="593"/>
        <v>0</v>
      </c>
      <c r="BS1146" s="2">
        <f t="shared" si="593"/>
        <v>0</v>
      </c>
      <c r="BT1146" s="2">
        <f t="shared" si="593"/>
        <v>0</v>
      </c>
      <c r="BU1146" s="2">
        <f t="shared" si="593"/>
        <v>0</v>
      </c>
      <c r="BV1146" s="2">
        <f t="shared" si="593"/>
        <v>0</v>
      </c>
      <c r="BW1146" s="2">
        <f t="shared" si="593"/>
        <v>0</v>
      </c>
      <c r="BX1146" s="2">
        <f t="shared" si="593"/>
        <v>0</v>
      </c>
      <c r="BY1146" s="2">
        <f t="shared" si="593"/>
        <v>0</v>
      </c>
      <c r="BZ1146" s="2">
        <f t="shared" si="593"/>
        <v>0</v>
      </c>
      <c r="CA1146" s="2">
        <f t="shared" ref="CA1146:DF1146" si="594">CA1153</f>
        <v>285527.57</v>
      </c>
      <c r="CB1146" s="2">
        <f t="shared" si="594"/>
        <v>0</v>
      </c>
      <c r="CC1146" s="2">
        <f t="shared" si="594"/>
        <v>0</v>
      </c>
      <c r="CD1146" s="2">
        <f t="shared" si="594"/>
        <v>285527.57</v>
      </c>
      <c r="CE1146" s="2">
        <f t="shared" si="594"/>
        <v>172299.44</v>
      </c>
      <c r="CF1146" s="2">
        <f t="shared" si="594"/>
        <v>172299.44</v>
      </c>
      <c r="CG1146" s="2">
        <f t="shared" si="594"/>
        <v>0</v>
      </c>
      <c r="CH1146" s="2">
        <f t="shared" si="594"/>
        <v>172299.44</v>
      </c>
      <c r="CI1146" s="2">
        <f t="shared" si="594"/>
        <v>0</v>
      </c>
      <c r="CJ1146" s="2">
        <f t="shared" si="594"/>
        <v>0</v>
      </c>
      <c r="CK1146" s="2">
        <f t="shared" si="594"/>
        <v>0</v>
      </c>
      <c r="CL1146" s="2">
        <f t="shared" si="594"/>
        <v>0</v>
      </c>
      <c r="CM1146" s="2">
        <f t="shared" si="594"/>
        <v>0</v>
      </c>
      <c r="CN1146" s="2">
        <f t="shared" si="594"/>
        <v>0</v>
      </c>
      <c r="CO1146" s="2">
        <f t="shared" si="594"/>
        <v>0</v>
      </c>
      <c r="CP1146" s="2">
        <f t="shared" si="594"/>
        <v>0</v>
      </c>
      <c r="CQ1146" s="2">
        <f t="shared" si="594"/>
        <v>0</v>
      </c>
      <c r="CR1146" s="2">
        <f t="shared" si="594"/>
        <v>0</v>
      </c>
      <c r="CS1146" s="2">
        <f t="shared" si="594"/>
        <v>0</v>
      </c>
      <c r="CT1146" s="2">
        <f t="shared" si="594"/>
        <v>0</v>
      </c>
      <c r="CU1146" s="2">
        <f t="shared" si="594"/>
        <v>0</v>
      </c>
      <c r="CV1146" s="2">
        <f t="shared" si="594"/>
        <v>0</v>
      </c>
      <c r="CW1146" s="2">
        <f t="shared" si="594"/>
        <v>0</v>
      </c>
      <c r="CX1146" s="2">
        <f t="shared" si="594"/>
        <v>0</v>
      </c>
      <c r="CY1146" s="2">
        <f t="shared" si="594"/>
        <v>0</v>
      </c>
      <c r="CZ1146" s="2">
        <f t="shared" si="594"/>
        <v>0</v>
      </c>
      <c r="DA1146" s="2">
        <f t="shared" si="594"/>
        <v>0</v>
      </c>
      <c r="DB1146" s="2">
        <f t="shared" si="594"/>
        <v>0</v>
      </c>
      <c r="DC1146" s="2">
        <f t="shared" si="594"/>
        <v>0</v>
      </c>
      <c r="DD1146" s="2">
        <f t="shared" si="594"/>
        <v>0</v>
      </c>
      <c r="DE1146" s="2">
        <f t="shared" si="594"/>
        <v>0</v>
      </c>
      <c r="DF1146" s="2">
        <f t="shared" si="594"/>
        <v>0</v>
      </c>
      <c r="DG1146" s="3">
        <f t="shared" ref="DG1146:EL1146" si="595">DG1153</f>
        <v>0</v>
      </c>
      <c r="DH1146" s="3">
        <f t="shared" si="595"/>
        <v>0</v>
      </c>
      <c r="DI1146" s="3">
        <f t="shared" si="595"/>
        <v>0</v>
      </c>
      <c r="DJ1146" s="3">
        <f t="shared" si="595"/>
        <v>0</v>
      </c>
      <c r="DK1146" s="3">
        <f t="shared" si="595"/>
        <v>0</v>
      </c>
      <c r="DL1146" s="3">
        <f t="shared" si="595"/>
        <v>0</v>
      </c>
      <c r="DM1146" s="3">
        <f t="shared" si="595"/>
        <v>0</v>
      </c>
      <c r="DN1146" s="3">
        <f t="shared" si="595"/>
        <v>0</v>
      </c>
      <c r="DO1146" s="3">
        <f t="shared" si="595"/>
        <v>0</v>
      </c>
      <c r="DP1146" s="3">
        <f t="shared" si="595"/>
        <v>0</v>
      </c>
      <c r="DQ1146" s="3">
        <f t="shared" si="595"/>
        <v>0</v>
      </c>
      <c r="DR1146" s="3">
        <f t="shared" si="595"/>
        <v>0</v>
      </c>
      <c r="DS1146" s="3">
        <f t="shared" si="595"/>
        <v>0</v>
      </c>
      <c r="DT1146" s="3">
        <f t="shared" si="595"/>
        <v>0</v>
      </c>
      <c r="DU1146" s="3">
        <f t="shared" si="595"/>
        <v>0</v>
      </c>
      <c r="DV1146" s="3">
        <f t="shared" si="595"/>
        <v>0</v>
      </c>
      <c r="DW1146" s="3">
        <f t="shared" si="595"/>
        <v>0</v>
      </c>
      <c r="DX1146" s="3">
        <f t="shared" si="595"/>
        <v>0</v>
      </c>
      <c r="DY1146" s="3">
        <f t="shared" si="595"/>
        <v>0</v>
      </c>
      <c r="DZ1146" s="3">
        <f t="shared" si="595"/>
        <v>0</v>
      </c>
      <c r="EA1146" s="3">
        <f t="shared" si="595"/>
        <v>0</v>
      </c>
      <c r="EB1146" s="3">
        <f t="shared" si="595"/>
        <v>0</v>
      </c>
      <c r="EC1146" s="3">
        <f t="shared" si="595"/>
        <v>0</v>
      </c>
      <c r="ED1146" s="3">
        <f t="shared" si="595"/>
        <v>0</v>
      </c>
      <c r="EE1146" s="3">
        <f t="shared" si="595"/>
        <v>0</v>
      </c>
      <c r="EF1146" s="3">
        <f t="shared" si="595"/>
        <v>0</v>
      </c>
      <c r="EG1146" s="3">
        <f t="shared" si="595"/>
        <v>0</v>
      </c>
      <c r="EH1146" s="3">
        <f t="shared" si="595"/>
        <v>0</v>
      </c>
      <c r="EI1146" s="3">
        <f t="shared" si="595"/>
        <v>0</v>
      </c>
      <c r="EJ1146" s="3">
        <f t="shared" si="595"/>
        <v>0</v>
      </c>
      <c r="EK1146" s="3">
        <f t="shared" si="595"/>
        <v>0</v>
      </c>
      <c r="EL1146" s="3">
        <f t="shared" si="595"/>
        <v>0</v>
      </c>
      <c r="EM1146" s="3">
        <f t="shared" ref="EM1146:FR1146" si="596">EM1153</f>
        <v>0</v>
      </c>
      <c r="EN1146" s="3">
        <f t="shared" si="596"/>
        <v>0</v>
      </c>
      <c r="EO1146" s="3">
        <f t="shared" si="596"/>
        <v>0</v>
      </c>
      <c r="EP1146" s="3">
        <f t="shared" si="596"/>
        <v>0</v>
      </c>
      <c r="EQ1146" s="3">
        <f t="shared" si="596"/>
        <v>0</v>
      </c>
      <c r="ER1146" s="3">
        <f t="shared" si="596"/>
        <v>0</v>
      </c>
      <c r="ES1146" s="3">
        <f t="shared" si="596"/>
        <v>0</v>
      </c>
      <c r="ET1146" s="3">
        <f t="shared" si="596"/>
        <v>0</v>
      </c>
      <c r="EU1146" s="3">
        <f t="shared" si="596"/>
        <v>0</v>
      </c>
      <c r="EV1146" s="3">
        <f t="shared" si="596"/>
        <v>0</v>
      </c>
      <c r="EW1146" s="3">
        <f t="shared" si="596"/>
        <v>0</v>
      </c>
      <c r="EX1146" s="3">
        <f t="shared" si="596"/>
        <v>0</v>
      </c>
      <c r="EY1146" s="3">
        <f t="shared" si="596"/>
        <v>0</v>
      </c>
      <c r="EZ1146" s="3">
        <f t="shared" si="596"/>
        <v>0</v>
      </c>
      <c r="FA1146" s="3">
        <f t="shared" si="596"/>
        <v>0</v>
      </c>
      <c r="FB1146" s="3">
        <f t="shared" si="596"/>
        <v>0</v>
      </c>
      <c r="FC1146" s="3">
        <f t="shared" si="596"/>
        <v>0</v>
      </c>
      <c r="FD1146" s="3">
        <f t="shared" si="596"/>
        <v>0</v>
      </c>
      <c r="FE1146" s="3">
        <f t="shared" si="596"/>
        <v>0</v>
      </c>
      <c r="FF1146" s="3">
        <f t="shared" si="596"/>
        <v>0</v>
      </c>
      <c r="FG1146" s="3">
        <f t="shared" si="596"/>
        <v>0</v>
      </c>
      <c r="FH1146" s="3">
        <f t="shared" si="596"/>
        <v>0</v>
      </c>
      <c r="FI1146" s="3">
        <f t="shared" si="596"/>
        <v>0</v>
      </c>
      <c r="FJ1146" s="3">
        <f t="shared" si="596"/>
        <v>0</v>
      </c>
      <c r="FK1146" s="3">
        <f t="shared" si="596"/>
        <v>0</v>
      </c>
      <c r="FL1146" s="3">
        <f t="shared" si="596"/>
        <v>0</v>
      </c>
      <c r="FM1146" s="3">
        <f t="shared" si="596"/>
        <v>0</v>
      </c>
      <c r="FN1146" s="3">
        <f t="shared" si="596"/>
        <v>0</v>
      </c>
      <c r="FO1146" s="3">
        <f t="shared" si="596"/>
        <v>0</v>
      </c>
      <c r="FP1146" s="3">
        <f t="shared" si="596"/>
        <v>0</v>
      </c>
      <c r="FQ1146" s="3">
        <f t="shared" si="596"/>
        <v>0</v>
      </c>
      <c r="FR1146" s="3">
        <f t="shared" si="596"/>
        <v>0</v>
      </c>
      <c r="FS1146" s="3">
        <f t="shared" ref="FS1146:GX1146" si="597">FS1153</f>
        <v>0</v>
      </c>
      <c r="FT1146" s="3">
        <f t="shared" si="597"/>
        <v>0</v>
      </c>
      <c r="FU1146" s="3">
        <f t="shared" si="597"/>
        <v>0</v>
      </c>
      <c r="FV1146" s="3">
        <f t="shared" si="597"/>
        <v>0</v>
      </c>
      <c r="FW1146" s="3">
        <f t="shared" si="597"/>
        <v>0</v>
      </c>
      <c r="FX1146" s="3">
        <f t="shared" si="597"/>
        <v>0</v>
      </c>
      <c r="FY1146" s="3">
        <f t="shared" si="597"/>
        <v>0</v>
      </c>
      <c r="FZ1146" s="3">
        <f t="shared" si="597"/>
        <v>0</v>
      </c>
      <c r="GA1146" s="3">
        <f t="shared" si="597"/>
        <v>0</v>
      </c>
      <c r="GB1146" s="3">
        <f t="shared" si="597"/>
        <v>0</v>
      </c>
      <c r="GC1146" s="3">
        <f t="shared" si="597"/>
        <v>0</v>
      </c>
      <c r="GD1146" s="3">
        <f t="shared" si="597"/>
        <v>0</v>
      </c>
      <c r="GE1146" s="3">
        <f t="shared" si="597"/>
        <v>0</v>
      </c>
      <c r="GF1146" s="3">
        <f t="shared" si="597"/>
        <v>0</v>
      </c>
      <c r="GG1146" s="3">
        <f t="shared" si="597"/>
        <v>0</v>
      </c>
      <c r="GH1146" s="3">
        <f t="shared" si="597"/>
        <v>0</v>
      </c>
      <c r="GI1146" s="3">
        <f t="shared" si="597"/>
        <v>0</v>
      </c>
      <c r="GJ1146" s="3">
        <f t="shared" si="597"/>
        <v>0</v>
      </c>
      <c r="GK1146" s="3">
        <f t="shared" si="597"/>
        <v>0</v>
      </c>
      <c r="GL1146" s="3">
        <f t="shared" si="597"/>
        <v>0</v>
      </c>
      <c r="GM1146" s="3">
        <f t="shared" si="597"/>
        <v>0</v>
      </c>
      <c r="GN1146" s="3">
        <f t="shared" si="597"/>
        <v>0</v>
      </c>
      <c r="GO1146" s="3">
        <f t="shared" si="597"/>
        <v>0</v>
      </c>
      <c r="GP1146" s="3">
        <f t="shared" si="597"/>
        <v>0</v>
      </c>
      <c r="GQ1146" s="3">
        <f t="shared" si="597"/>
        <v>0</v>
      </c>
      <c r="GR1146" s="3">
        <f t="shared" si="597"/>
        <v>0</v>
      </c>
      <c r="GS1146" s="3">
        <f t="shared" si="597"/>
        <v>0</v>
      </c>
      <c r="GT1146" s="3">
        <f t="shared" si="597"/>
        <v>0</v>
      </c>
      <c r="GU1146" s="3">
        <f t="shared" si="597"/>
        <v>0</v>
      </c>
      <c r="GV1146" s="3">
        <f t="shared" si="597"/>
        <v>0</v>
      </c>
      <c r="GW1146" s="3">
        <f t="shared" si="597"/>
        <v>0</v>
      </c>
      <c r="GX1146" s="3">
        <f t="shared" si="597"/>
        <v>0</v>
      </c>
    </row>
    <row r="1148" spans="1:245" x14ac:dyDescent="0.2">
      <c r="A1148">
        <v>17</v>
      </c>
      <c r="B1148">
        <v>1</v>
      </c>
      <c r="C1148">
        <f>ROW(SmtRes!A348)</f>
        <v>348</v>
      </c>
      <c r="D1148">
        <f>ROW(EtalonRes!A336)</f>
        <v>336</v>
      </c>
      <c r="E1148" t="s">
        <v>14</v>
      </c>
      <c r="F1148" t="s">
        <v>15</v>
      </c>
      <c r="G1148" t="s">
        <v>16</v>
      </c>
      <c r="H1148" t="s">
        <v>17</v>
      </c>
      <c r="I1148">
        <f>ROUND(600/100,9)</f>
        <v>6</v>
      </c>
      <c r="J1148">
        <v>0</v>
      </c>
      <c r="O1148">
        <f>ROUND(CP1148,2)</f>
        <v>102386.58</v>
      </c>
      <c r="P1148">
        <f>ROUND(CQ1148*I1148,2)</f>
        <v>67830.3</v>
      </c>
      <c r="Q1148">
        <f>ROUND(CR1148*I1148,2)</f>
        <v>364.56</v>
      </c>
      <c r="R1148">
        <f>ROUND(CS1148*I1148,2)</f>
        <v>133.38</v>
      </c>
      <c r="S1148">
        <f>ROUND(CT1148*I1148,2)</f>
        <v>34191.72</v>
      </c>
      <c r="T1148">
        <f>ROUND(CU1148*I1148,2)</f>
        <v>0</v>
      </c>
      <c r="U1148">
        <f>CV1148*I1148</f>
        <v>184.8</v>
      </c>
      <c r="V1148">
        <f>CW1148*I1148</f>
        <v>0</v>
      </c>
      <c r="W1148">
        <f>ROUND(CX1148*I1148,2)</f>
        <v>0</v>
      </c>
      <c r="X1148">
        <f t="shared" ref="X1148:Y1151" si="598">ROUND(CY1148,2)</f>
        <v>23934.2</v>
      </c>
      <c r="Y1148">
        <f t="shared" si="598"/>
        <v>3419.17</v>
      </c>
      <c r="AA1148">
        <v>55574044</v>
      </c>
      <c r="AB1148">
        <f>ROUND((AC1148+AD1148+AF1148),6)</f>
        <v>17064.43</v>
      </c>
      <c r="AC1148">
        <f>ROUND((ES1148),6)</f>
        <v>11305.05</v>
      </c>
      <c r="AD1148">
        <f>ROUND((((ET1148)-(EU1148))+AE1148),6)</f>
        <v>60.76</v>
      </c>
      <c r="AE1148">
        <f t="shared" ref="AE1148:AF1151" si="599">ROUND((EU1148),6)</f>
        <v>22.23</v>
      </c>
      <c r="AF1148">
        <f t="shared" si="599"/>
        <v>5698.62</v>
      </c>
      <c r="AG1148">
        <f>ROUND((AP1148),6)</f>
        <v>0</v>
      </c>
      <c r="AH1148">
        <f t="shared" ref="AH1148:AI1151" si="600">(EW1148)</f>
        <v>30.8</v>
      </c>
      <c r="AI1148">
        <f t="shared" si="600"/>
        <v>0</v>
      </c>
      <c r="AJ1148">
        <f>(AS1148)</f>
        <v>0</v>
      </c>
      <c r="AK1148">
        <v>17064.43</v>
      </c>
      <c r="AL1148">
        <v>11305.05</v>
      </c>
      <c r="AM1148">
        <v>60.76</v>
      </c>
      <c r="AN1148">
        <v>22.23</v>
      </c>
      <c r="AO1148">
        <v>5698.62</v>
      </c>
      <c r="AP1148">
        <v>0</v>
      </c>
      <c r="AQ1148">
        <v>30.8</v>
      </c>
      <c r="AR1148">
        <v>0</v>
      </c>
      <c r="AS1148">
        <v>0</v>
      </c>
      <c r="AT1148">
        <v>70</v>
      </c>
      <c r="AU1148">
        <v>10</v>
      </c>
      <c r="AV1148">
        <v>1</v>
      </c>
      <c r="AW1148">
        <v>1</v>
      </c>
      <c r="AZ1148">
        <v>1</v>
      </c>
      <c r="BA1148">
        <v>1</v>
      </c>
      <c r="BB1148">
        <v>1</v>
      </c>
      <c r="BC1148">
        <v>1</v>
      </c>
      <c r="BD1148" t="s">
        <v>3</v>
      </c>
      <c r="BE1148" t="s">
        <v>3</v>
      </c>
      <c r="BF1148" t="s">
        <v>3</v>
      </c>
      <c r="BG1148" t="s">
        <v>3</v>
      </c>
      <c r="BH1148">
        <v>0</v>
      </c>
      <c r="BI1148">
        <v>4</v>
      </c>
      <c r="BJ1148" t="s">
        <v>18</v>
      </c>
      <c r="BM1148">
        <v>0</v>
      </c>
      <c r="BN1148">
        <v>0</v>
      </c>
      <c r="BO1148" t="s">
        <v>3</v>
      </c>
      <c r="BP1148">
        <v>0</v>
      </c>
      <c r="BQ1148">
        <v>1</v>
      </c>
      <c r="BR1148">
        <v>0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 t="s">
        <v>3</v>
      </c>
      <c r="BZ1148">
        <v>70</v>
      </c>
      <c r="CA1148">
        <v>10</v>
      </c>
      <c r="CE1148">
        <v>0</v>
      </c>
      <c r="CF1148">
        <v>0</v>
      </c>
      <c r="CG1148">
        <v>0</v>
      </c>
      <c r="CM1148">
        <v>0</v>
      </c>
      <c r="CN1148" t="s">
        <v>3</v>
      </c>
      <c r="CO1148">
        <v>0</v>
      </c>
      <c r="CP1148">
        <f>(P1148+Q1148+S1148)</f>
        <v>102386.58</v>
      </c>
      <c r="CQ1148">
        <f>(AC1148*BC1148*AW1148)</f>
        <v>11305.05</v>
      </c>
      <c r="CR1148">
        <f>((((ET1148)*BB1148-(EU1148)*BS1148)+AE1148*BS1148)*AV1148)</f>
        <v>60.760000000000005</v>
      </c>
      <c r="CS1148">
        <f>(AE1148*BS1148*AV1148)</f>
        <v>22.23</v>
      </c>
      <c r="CT1148">
        <f>(AF1148*BA1148*AV1148)</f>
        <v>5698.62</v>
      </c>
      <c r="CU1148">
        <f>AG1148</f>
        <v>0</v>
      </c>
      <c r="CV1148">
        <f>(AH1148*AV1148)</f>
        <v>30.8</v>
      </c>
      <c r="CW1148">
        <f t="shared" ref="CW1148:CX1151" si="601">AI1148</f>
        <v>0</v>
      </c>
      <c r="CX1148">
        <f t="shared" si="601"/>
        <v>0</v>
      </c>
      <c r="CY1148">
        <f>((S1148*BZ1148)/100)</f>
        <v>23934.203999999998</v>
      </c>
      <c r="CZ1148">
        <f>((S1148*CA1148)/100)</f>
        <v>3419.172</v>
      </c>
      <c r="DC1148" t="s">
        <v>3</v>
      </c>
      <c r="DD1148" t="s">
        <v>3</v>
      </c>
      <c r="DE1148" t="s">
        <v>3</v>
      </c>
      <c r="DF1148" t="s">
        <v>3</v>
      </c>
      <c r="DG1148" t="s">
        <v>3</v>
      </c>
      <c r="DH1148" t="s">
        <v>3</v>
      </c>
      <c r="DI1148" t="s">
        <v>3</v>
      </c>
      <c r="DJ1148" t="s">
        <v>3</v>
      </c>
      <c r="DK1148" t="s">
        <v>3</v>
      </c>
      <c r="DL1148" t="s">
        <v>3</v>
      </c>
      <c r="DM1148" t="s">
        <v>3</v>
      </c>
      <c r="DN1148">
        <v>0</v>
      </c>
      <c r="DO1148">
        <v>0</v>
      </c>
      <c r="DP1148">
        <v>1</v>
      </c>
      <c r="DQ1148">
        <v>1</v>
      </c>
      <c r="DU1148">
        <v>1005</v>
      </c>
      <c r="DV1148" t="s">
        <v>17</v>
      </c>
      <c r="DW1148" t="s">
        <v>17</v>
      </c>
      <c r="DX1148">
        <v>100</v>
      </c>
      <c r="EE1148">
        <v>55317522</v>
      </c>
      <c r="EF1148">
        <v>1</v>
      </c>
      <c r="EG1148" t="s">
        <v>19</v>
      </c>
      <c r="EH1148">
        <v>0</v>
      </c>
      <c r="EI1148" t="s">
        <v>3</v>
      </c>
      <c r="EJ1148">
        <v>4</v>
      </c>
      <c r="EK1148">
        <v>0</v>
      </c>
      <c r="EL1148" t="s">
        <v>20</v>
      </c>
      <c r="EM1148" t="s">
        <v>21</v>
      </c>
      <c r="EO1148" t="s">
        <v>3</v>
      </c>
      <c r="EQ1148">
        <v>0</v>
      </c>
      <c r="ER1148">
        <v>17064.43</v>
      </c>
      <c r="ES1148">
        <v>11305.05</v>
      </c>
      <c r="ET1148">
        <v>60.76</v>
      </c>
      <c r="EU1148">
        <v>22.23</v>
      </c>
      <c r="EV1148">
        <v>5698.62</v>
      </c>
      <c r="EW1148">
        <v>30.8</v>
      </c>
      <c r="EX1148">
        <v>0</v>
      </c>
      <c r="EY1148">
        <v>0</v>
      </c>
      <c r="FQ1148">
        <v>0</v>
      </c>
      <c r="FR1148">
        <f>ROUND(IF(AND(BH1148=3,BI1148=3),P1148,0),2)</f>
        <v>0</v>
      </c>
      <c r="FS1148">
        <v>0</v>
      </c>
      <c r="FX1148">
        <v>70</v>
      </c>
      <c r="FY1148">
        <v>10</v>
      </c>
      <c r="GA1148" t="s">
        <v>3</v>
      </c>
      <c r="GD1148">
        <v>0</v>
      </c>
      <c r="GF1148">
        <v>-662659974</v>
      </c>
      <c r="GG1148">
        <v>2</v>
      </c>
      <c r="GH1148">
        <v>1</v>
      </c>
      <c r="GI1148">
        <v>-2</v>
      </c>
      <c r="GJ1148">
        <v>0</v>
      </c>
      <c r="GK1148">
        <f>ROUND(R1148*(R12)/100,2)</f>
        <v>144.05000000000001</v>
      </c>
      <c r="GL1148">
        <f>ROUND(IF(AND(BH1148=3,BI1148=3,FS1148&lt;&gt;0),P1148,0),2)</f>
        <v>0</v>
      </c>
      <c r="GM1148">
        <f>ROUND(O1148+X1148+Y1148+GK1148,2)+GX1148</f>
        <v>129884</v>
      </c>
      <c r="GN1148">
        <f>IF(OR(BI1148=0,BI1148=1),ROUND(O1148+X1148+Y1148+GK1148,2),0)</f>
        <v>0</v>
      </c>
      <c r="GO1148">
        <f>IF(BI1148=2,ROUND(O1148+X1148+Y1148+GK1148,2),0)</f>
        <v>0</v>
      </c>
      <c r="GP1148">
        <f>IF(BI1148=4,ROUND(O1148+X1148+Y1148+GK1148,2)+GX1148,0)</f>
        <v>129884</v>
      </c>
      <c r="GR1148">
        <v>0</v>
      </c>
      <c r="GS1148">
        <v>3</v>
      </c>
      <c r="GT1148">
        <v>0</v>
      </c>
      <c r="GU1148" t="s">
        <v>3</v>
      </c>
      <c r="GV1148">
        <f>ROUND((GT1148),6)</f>
        <v>0</v>
      </c>
      <c r="GW1148">
        <v>1</v>
      </c>
      <c r="GX1148">
        <f>ROUND(HC1148*I1148,2)</f>
        <v>0</v>
      </c>
      <c r="HA1148">
        <v>0</v>
      </c>
      <c r="HB1148">
        <v>0</v>
      </c>
      <c r="HC1148">
        <f>GV1148*GW1148</f>
        <v>0</v>
      </c>
      <c r="IK1148">
        <v>0</v>
      </c>
    </row>
    <row r="1149" spans="1:245" x14ac:dyDescent="0.2">
      <c r="A1149">
        <v>17</v>
      </c>
      <c r="B1149">
        <v>1</v>
      </c>
      <c r="C1149">
        <f>ROW(SmtRes!A350)</f>
        <v>350</v>
      </c>
      <c r="D1149">
        <f>ROW(EtalonRes!A338)</f>
        <v>338</v>
      </c>
      <c r="E1149" t="s">
        <v>22</v>
      </c>
      <c r="F1149" t="s">
        <v>23</v>
      </c>
      <c r="G1149" t="s">
        <v>24</v>
      </c>
      <c r="H1149" t="s">
        <v>17</v>
      </c>
      <c r="I1149">
        <f>ROUND(200/100,9)</f>
        <v>2</v>
      </c>
      <c r="J1149">
        <v>0</v>
      </c>
      <c r="O1149">
        <f>ROUND(CP1149,2)</f>
        <v>39631.94</v>
      </c>
      <c r="P1149">
        <f>ROUND(CQ1149*I1149,2)</f>
        <v>22610.1</v>
      </c>
      <c r="Q1149">
        <f>ROUND(CR1149*I1149,2)</f>
        <v>0</v>
      </c>
      <c r="R1149">
        <f>ROUND(CS1149*I1149,2)</f>
        <v>0</v>
      </c>
      <c r="S1149">
        <f>ROUND(CT1149*I1149,2)</f>
        <v>17021.84</v>
      </c>
      <c r="T1149">
        <f>ROUND(CU1149*I1149,2)</f>
        <v>0</v>
      </c>
      <c r="U1149">
        <f>CV1149*I1149</f>
        <v>92</v>
      </c>
      <c r="V1149">
        <f>CW1149*I1149</f>
        <v>0</v>
      </c>
      <c r="W1149">
        <f>ROUND(CX1149*I1149,2)</f>
        <v>0</v>
      </c>
      <c r="X1149">
        <f t="shared" si="598"/>
        <v>11915.29</v>
      </c>
      <c r="Y1149">
        <f t="shared" si="598"/>
        <v>1702.18</v>
      </c>
      <c r="AA1149">
        <v>55574044</v>
      </c>
      <c r="AB1149">
        <f>ROUND((AC1149+AD1149+AF1149),6)</f>
        <v>19815.97</v>
      </c>
      <c r="AC1149">
        <f>ROUND((ES1149),6)</f>
        <v>11305.05</v>
      </c>
      <c r="AD1149">
        <f>ROUND((((ET1149)-(EU1149))+AE1149),6)</f>
        <v>0</v>
      </c>
      <c r="AE1149">
        <f t="shared" si="599"/>
        <v>0</v>
      </c>
      <c r="AF1149">
        <f t="shared" si="599"/>
        <v>8510.92</v>
      </c>
      <c r="AG1149">
        <f>ROUND((AP1149),6)</f>
        <v>0</v>
      </c>
      <c r="AH1149">
        <f t="shared" si="600"/>
        <v>46</v>
      </c>
      <c r="AI1149">
        <f t="shared" si="600"/>
        <v>0</v>
      </c>
      <c r="AJ1149">
        <f>(AS1149)</f>
        <v>0</v>
      </c>
      <c r="AK1149">
        <v>19815.97</v>
      </c>
      <c r="AL1149">
        <v>11305.05</v>
      </c>
      <c r="AM1149">
        <v>0</v>
      </c>
      <c r="AN1149">
        <v>0</v>
      </c>
      <c r="AO1149">
        <v>8510.92</v>
      </c>
      <c r="AP1149">
        <v>0</v>
      </c>
      <c r="AQ1149">
        <v>46</v>
      </c>
      <c r="AR1149">
        <v>0</v>
      </c>
      <c r="AS1149">
        <v>0</v>
      </c>
      <c r="AT1149">
        <v>70</v>
      </c>
      <c r="AU1149">
        <v>10</v>
      </c>
      <c r="AV1149">
        <v>1</v>
      </c>
      <c r="AW1149">
        <v>1</v>
      </c>
      <c r="AZ1149">
        <v>1</v>
      </c>
      <c r="BA1149">
        <v>1</v>
      </c>
      <c r="BB1149">
        <v>1</v>
      </c>
      <c r="BC1149">
        <v>1</v>
      </c>
      <c r="BD1149" t="s">
        <v>3</v>
      </c>
      <c r="BE1149" t="s">
        <v>3</v>
      </c>
      <c r="BF1149" t="s">
        <v>3</v>
      </c>
      <c r="BG1149" t="s">
        <v>3</v>
      </c>
      <c r="BH1149">
        <v>0</v>
      </c>
      <c r="BI1149">
        <v>4</v>
      </c>
      <c r="BJ1149" t="s">
        <v>25</v>
      </c>
      <c r="BM1149">
        <v>0</v>
      </c>
      <c r="BN1149">
        <v>0</v>
      </c>
      <c r="BO1149" t="s">
        <v>3</v>
      </c>
      <c r="BP1149">
        <v>0</v>
      </c>
      <c r="BQ1149">
        <v>1</v>
      </c>
      <c r="BR1149">
        <v>0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 t="s">
        <v>3</v>
      </c>
      <c r="BZ1149">
        <v>70</v>
      </c>
      <c r="CA1149">
        <v>10</v>
      </c>
      <c r="CE1149">
        <v>0</v>
      </c>
      <c r="CF1149">
        <v>0</v>
      </c>
      <c r="CG1149">
        <v>0</v>
      </c>
      <c r="CM1149">
        <v>0</v>
      </c>
      <c r="CN1149" t="s">
        <v>3</v>
      </c>
      <c r="CO1149">
        <v>0</v>
      </c>
      <c r="CP1149">
        <f>(P1149+Q1149+S1149)</f>
        <v>39631.94</v>
      </c>
      <c r="CQ1149">
        <f>(AC1149*BC1149*AW1149)</f>
        <v>11305.05</v>
      </c>
      <c r="CR1149">
        <f>((((ET1149)*BB1149-(EU1149)*BS1149)+AE1149*BS1149)*AV1149)</f>
        <v>0</v>
      </c>
      <c r="CS1149">
        <f>(AE1149*BS1149*AV1149)</f>
        <v>0</v>
      </c>
      <c r="CT1149">
        <f>(AF1149*BA1149*AV1149)</f>
        <v>8510.92</v>
      </c>
      <c r="CU1149">
        <f>AG1149</f>
        <v>0</v>
      </c>
      <c r="CV1149">
        <f>(AH1149*AV1149)</f>
        <v>46</v>
      </c>
      <c r="CW1149">
        <f t="shared" si="601"/>
        <v>0</v>
      </c>
      <c r="CX1149">
        <f t="shared" si="601"/>
        <v>0</v>
      </c>
      <c r="CY1149">
        <f>((S1149*BZ1149)/100)</f>
        <v>11915.288</v>
      </c>
      <c r="CZ1149">
        <f>((S1149*CA1149)/100)</f>
        <v>1702.184</v>
      </c>
      <c r="DC1149" t="s">
        <v>3</v>
      </c>
      <c r="DD1149" t="s">
        <v>3</v>
      </c>
      <c r="DE1149" t="s">
        <v>3</v>
      </c>
      <c r="DF1149" t="s">
        <v>3</v>
      </c>
      <c r="DG1149" t="s">
        <v>3</v>
      </c>
      <c r="DH1149" t="s">
        <v>3</v>
      </c>
      <c r="DI1149" t="s">
        <v>3</v>
      </c>
      <c r="DJ1149" t="s">
        <v>3</v>
      </c>
      <c r="DK1149" t="s">
        <v>3</v>
      </c>
      <c r="DL1149" t="s">
        <v>3</v>
      </c>
      <c r="DM1149" t="s">
        <v>3</v>
      </c>
      <c r="DN1149">
        <v>0</v>
      </c>
      <c r="DO1149">
        <v>0</v>
      </c>
      <c r="DP1149">
        <v>1</v>
      </c>
      <c r="DQ1149">
        <v>1</v>
      </c>
      <c r="DU1149">
        <v>1005</v>
      </c>
      <c r="DV1149" t="s">
        <v>17</v>
      </c>
      <c r="DW1149" t="s">
        <v>17</v>
      </c>
      <c r="DX1149">
        <v>100</v>
      </c>
      <c r="EE1149">
        <v>55317522</v>
      </c>
      <c r="EF1149">
        <v>1</v>
      </c>
      <c r="EG1149" t="s">
        <v>19</v>
      </c>
      <c r="EH1149">
        <v>0</v>
      </c>
      <c r="EI1149" t="s">
        <v>3</v>
      </c>
      <c r="EJ1149">
        <v>4</v>
      </c>
      <c r="EK1149">
        <v>0</v>
      </c>
      <c r="EL1149" t="s">
        <v>20</v>
      </c>
      <c r="EM1149" t="s">
        <v>21</v>
      </c>
      <c r="EO1149" t="s">
        <v>3</v>
      </c>
      <c r="EQ1149">
        <v>0</v>
      </c>
      <c r="ER1149">
        <v>19815.97</v>
      </c>
      <c r="ES1149">
        <v>11305.05</v>
      </c>
      <c r="ET1149">
        <v>0</v>
      </c>
      <c r="EU1149">
        <v>0</v>
      </c>
      <c r="EV1149">
        <v>8510.92</v>
      </c>
      <c r="EW1149">
        <v>46</v>
      </c>
      <c r="EX1149">
        <v>0</v>
      </c>
      <c r="EY1149">
        <v>0</v>
      </c>
      <c r="FQ1149">
        <v>0</v>
      </c>
      <c r="FR1149">
        <f>ROUND(IF(AND(BH1149=3,BI1149=3),P1149,0),2)</f>
        <v>0</v>
      </c>
      <c r="FS1149">
        <v>0</v>
      </c>
      <c r="FX1149">
        <v>70</v>
      </c>
      <c r="FY1149">
        <v>10</v>
      </c>
      <c r="GA1149" t="s">
        <v>3</v>
      </c>
      <c r="GD1149">
        <v>0</v>
      </c>
      <c r="GF1149">
        <v>1054913730</v>
      </c>
      <c r="GG1149">
        <v>2</v>
      </c>
      <c r="GH1149">
        <v>1</v>
      </c>
      <c r="GI1149">
        <v>-2</v>
      </c>
      <c r="GJ1149">
        <v>0</v>
      </c>
      <c r="GK1149">
        <f>ROUND(R1149*(R12)/100,2)</f>
        <v>0</v>
      </c>
      <c r="GL1149">
        <f>ROUND(IF(AND(BH1149=3,BI1149=3,FS1149&lt;&gt;0),P1149,0),2)</f>
        <v>0</v>
      </c>
      <c r="GM1149">
        <f>ROUND(O1149+X1149+Y1149+GK1149,2)+GX1149</f>
        <v>53249.41</v>
      </c>
      <c r="GN1149">
        <f>IF(OR(BI1149=0,BI1149=1),ROUND(O1149+X1149+Y1149+GK1149,2),0)</f>
        <v>0</v>
      </c>
      <c r="GO1149">
        <f>IF(BI1149=2,ROUND(O1149+X1149+Y1149+GK1149,2),0)</f>
        <v>0</v>
      </c>
      <c r="GP1149">
        <f>IF(BI1149=4,ROUND(O1149+X1149+Y1149+GK1149,2)+GX1149,0)</f>
        <v>53249.41</v>
      </c>
      <c r="GR1149">
        <v>0</v>
      </c>
      <c r="GS1149">
        <v>3</v>
      </c>
      <c r="GT1149">
        <v>0</v>
      </c>
      <c r="GU1149" t="s">
        <v>3</v>
      </c>
      <c r="GV1149">
        <f>ROUND((GT1149),6)</f>
        <v>0</v>
      </c>
      <c r="GW1149">
        <v>1</v>
      </c>
      <c r="GX1149">
        <f>ROUND(HC1149*I1149,2)</f>
        <v>0</v>
      </c>
      <c r="HA1149">
        <v>0</v>
      </c>
      <c r="HB1149">
        <v>0</v>
      </c>
      <c r="HC1149">
        <f>GV1149*GW1149</f>
        <v>0</v>
      </c>
      <c r="IK1149">
        <v>0</v>
      </c>
    </row>
    <row r="1150" spans="1:245" x14ac:dyDescent="0.2">
      <c r="A1150">
        <v>17</v>
      </c>
      <c r="B1150">
        <v>1</v>
      </c>
      <c r="C1150">
        <f>ROW(SmtRes!A352)</f>
        <v>352</v>
      </c>
      <c r="D1150">
        <f>ROW(EtalonRes!A340)</f>
        <v>340</v>
      </c>
      <c r="E1150" t="s">
        <v>26</v>
      </c>
      <c r="F1150" t="s">
        <v>27</v>
      </c>
      <c r="G1150" t="s">
        <v>28</v>
      </c>
      <c r="H1150" t="s">
        <v>17</v>
      </c>
      <c r="I1150">
        <f>ROUND(-800/100,9)</f>
        <v>-8</v>
      </c>
      <c r="J1150">
        <v>0</v>
      </c>
      <c r="O1150">
        <f>ROUND(CP1150,2)</f>
        <v>-39457.040000000001</v>
      </c>
      <c r="P1150">
        <f>ROUND(CQ1150*I1150,2)</f>
        <v>-30146.799999999999</v>
      </c>
      <c r="Q1150">
        <f>ROUND(CR1150*I1150,2)</f>
        <v>0</v>
      </c>
      <c r="R1150">
        <f>ROUND(CS1150*I1150,2)</f>
        <v>0</v>
      </c>
      <c r="S1150">
        <f>ROUND(CT1150*I1150,2)</f>
        <v>-9310.24</v>
      </c>
      <c r="T1150">
        <f>ROUND(CU1150*I1150,2)</f>
        <v>0</v>
      </c>
      <c r="U1150">
        <f>CV1150*I1150</f>
        <v>-50.32</v>
      </c>
      <c r="V1150">
        <f>CW1150*I1150</f>
        <v>0</v>
      </c>
      <c r="W1150">
        <f>ROUND(CX1150*I1150,2)</f>
        <v>0</v>
      </c>
      <c r="X1150">
        <f t="shared" si="598"/>
        <v>-6517.17</v>
      </c>
      <c r="Y1150">
        <f t="shared" si="598"/>
        <v>-931.02</v>
      </c>
      <c r="AA1150">
        <v>55574044</v>
      </c>
      <c r="AB1150">
        <f>ROUND((AC1150+AD1150+AF1150),6)</f>
        <v>4932.13</v>
      </c>
      <c r="AC1150">
        <f>ROUND((ES1150),6)</f>
        <v>3768.35</v>
      </c>
      <c r="AD1150">
        <f>ROUND((((ET1150)-(EU1150))+AE1150),6)</f>
        <v>0</v>
      </c>
      <c r="AE1150">
        <f t="shared" si="599"/>
        <v>0</v>
      </c>
      <c r="AF1150">
        <f t="shared" si="599"/>
        <v>1163.78</v>
      </c>
      <c r="AG1150">
        <f>ROUND((AP1150),6)</f>
        <v>0</v>
      </c>
      <c r="AH1150">
        <f t="shared" si="600"/>
        <v>6.29</v>
      </c>
      <c r="AI1150">
        <f t="shared" si="600"/>
        <v>0</v>
      </c>
      <c r="AJ1150">
        <f>(AS1150)</f>
        <v>0</v>
      </c>
      <c r="AK1150">
        <v>4932.13</v>
      </c>
      <c r="AL1150">
        <v>3768.35</v>
      </c>
      <c r="AM1150">
        <v>0</v>
      </c>
      <c r="AN1150">
        <v>0</v>
      </c>
      <c r="AO1150">
        <v>1163.78</v>
      </c>
      <c r="AP1150">
        <v>0</v>
      </c>
      <c r="AQ1150">
        <v>6.29</v>
      </c>
      <c r="AR1150">
        <v>0</v>
      </c>
      <c r="AS1150">
        <v>0</v>
      </c>
      <c r="AT1150">
        <v>70</v>
      </c>
      <c r="AU1150">
        <v>10</v>
      </c>
      <c r="AV1150">
        <v>1</v>
      </c>
      <c r="AW1150">
        <v>1</v>
      </c>
      <c r="AZ1150">
        <v>1</v>
      </c>
      <c r="BA1150">
        <v>1</v>
      </c>
      <c r="BB1150">
        <v>1</v>
      </c>
      <c r="BC1150">
        <v>1</v>
      </c>
      <c r="BD1150" t="s">
        <v>3</v>
      </c>
      <c r="BE1150" t="s">
        <v>3</v>
      </c>
      <c r="BF1150" t="s">
        <v>3</v>
      </c>
      <c r="BG1150" t="s">
        <v>3</v>
      </c>
      <c r="BH1150">
        <v>0</v>
      </c>
      <c r="BI1150">
        <v>4</v>
      </c>
      <c r="BJ1150" t="s">
        <v>29</v>
      </c>
      <c r="BM1150">
        <v>0</v>
      </c>
      <c r="BN1150">
        <v>0</v>
      </c>
      <c r="BO1150" t="s">
        <v>3</v>
      </c>
      <c r="BP1150">
        <v>0</v>
      </c>
      <c r="BQ1150">
        <v>1</v>
      </c>
      <c r="BR1150">
        <v>0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 t="s">
        <v>3</v>
      </c>
      <c r="BZ1150">
        <v>70</v>
      </c>
      <c r="CA1150">
        <v>10</v>
      </c>
      <c r="CE1150">
        <v>0</v>
      </c>
      <c r="CF1150">
        <v>0</v>
      </c>
      <c r="CG1150">
        <v>0</v>
      </c>
      <c r="CM1150">
        <v>0</v>
      </c>
      <c r="CN1150" t="s">
        <v>3</v>
      </c>
      <c r="CO1150">
        <v>0</v>
      </c>
      <c r="CP1150">
        <f>(P1150+Q1150+S1150)</f>
        <v>-39457.040000000001</v>
      </c>
      <c r="CQ1150">
        <f>(AC1150*BC1150*AW1150)</f>
        <v>3768.35</v>
      </c>
      <c r="CR1150">
        <f>((((ET1150)*BB1150-(EU1150)*BS1150)+AE1150*BS1150)*AV1150)</f>
        <v>0</v>
      </c>
      <c r="CS1150">
        <f>(AE1150*BS1150*AV1150)</f>
        <v>0</v>
      </c>
      <c r="CT1150">
        <f>(AF1150*BA1150*AV1150)</f>
        <v>1163.78</v>
      </c>
      <c r="CU1150">
        <f>AG1150</f>
        <v>0</v>
      </c>
      <c r="CV1150">
        <f>(AH1150*AV1150)</f>
        <v>6.29</v>
      </c>
      <c r="CW1150">
        <f t="shared" si="601"/>
        <v>0</v>
      </c>
      <c r="CX1150">
        <f t="shared" si="601"/>
        <v>0</v>
      </c>
      <c r="CY1150">
        <f>((S1150*BZ1150)/100)</f>
        <v>-6517.1679999999997</v>
      </c>
      <c r="CZ1150">
        <f>((S1150*CA1150)/100)</f>
        <v>-931.02399999999989</v>
      </c>
      <c r="DC1150" t="s">
        <v>3</v>
      </c>
      <c r="DD1150" t="s">
        <v>3</v>
      </c>
      <c r="DE1150" t="s">
        <v>3</v>
      </c>
      <c r="DF1150" t="s">
        <v>3</v>
      </c>
      <c r="DG1150" t="s">
        <v>3</v>
      </c>
      <c r="DH1150" t="s">
        <v>3</v>
      </c>
      <c r="DI1150" t="s">
        <v>3</v>
      </c>
      <c r="DJ1150" t="s">
        <v>3</v>
      </c>
      <c r="DK1150" t="s">
        <v>3</v>
      </c>
      <c r="DL1150" t="s">
        <v>3</v>
      </c>
      <c r="DM1150" t="s">
        <v>3</v>
      </c>
      <c r="DN1150">
        <v>0</v>
      </c>
      <c r="DO1150">
        <v>0</v>
      </c>
      <c r="DP1150">
        <v>1</v>
      </c>
      <c r="DQ1150">
        <v>1</v>
      </c>
      <c r="DU1150">
        <v>1005</v>
      </c>
      <c r="DV1150" t="s">
        <v>17</v>
      </c>
      <c r="DW1150" t="s">
        <v>17</v>
      </c>
      <c r="DX1150">
        <v>100</v>
      </c>
      <c r="EE1150">
        <v>55317522</v>
      </c>
      <c r="EF1150">
        <v>1</v>
      </c>
      <c r="EG1150" t="s">
        <v>19</v>
      </c>
      <c r="EH1150">
        <v>0</v>
      </c>
      <c r="EI1150" t="s">
        <v>3</v>
      </c>
      <c r="EJ1150">
        <v>4</v>
      </c>
      <c r="EK1150">
        <v>0</v>
      </c>
      <c r="EL1150" t="s">
        <v>20</v>
      </c>
      <c r="EM1150" t="s">
        <v>21</v>
      </c>
      <c r="EO1150" t="s">
        <v>3</v>
      </c>
      <c r="EQ1150">
        <v>0</v>
      </c>
      <c r="ER1150">
        <v>4932.13</v>
      </c>
      <c r="ES1150">
        <v>3768.35</v>
      </c>
      <c r="ET1150">
        <v>0</v>
      </c>
      <c r="EU1150">
        <v>0</v>
      </c>
      <c r="EV1150">
        <v>1163.78</v>
      </c>
      <c r="EW1150">
        <v>6.29</v>
      </c>
      <c r="EX1150">
        <v>0</v>
      </c>
      <c r="EY1150">
        <v>0</v>
      </c>
      <c r="FQ1150">
        <v>0</v>
      </c>
      <c r="FR1150">
        <f>ROUND(IF(AND(BH1150=3,BI1150=3),P1150,0),2)</f>
        <v>0</v>
      </c>
      <c r="FS1150">
        <v>0</v>
      </c>
      <c r="FX1150">
        <v>70</v>
      </c>
      <c r="FY1150">
        <v>10</v>
      </c>
      <c r="GA1150" t="s">
        <v>3</v>
      </c>
      <c r="GD1150">
        <v>0</v>
      </c>
      <c r="GF1150">
        <v>-1781441154</v>
      </c>
      <c r="GG1150">
        <v>2</v>
      </c>
      <c r="GH1150">
        <v>1</v>
      </c>
      <c r="GI1150">
        <v>-2</v>
      </c>
      <c r="GJ1150">
        <v>0</v>
      </c>
      <c r="GK1150">
        <f>ROUND(R1150*(R12)/100,2)</f>
        <v>0</v>
      </c>
      <c r="GL1150">
        <f>ROUND(IF(AND(BH1150=3,BI1150=3,FS1150&lt;&gt;0),P1150,0),2)</f>
        <v>0</v>
      </c>
      <c r="GM1150">
        <f>ROUND(O1150+X1150+Y1150+GK1150,2)+GX1150</f>
        <v>-46905.23</v>
      </c>
      <c r="GN1150">
        <f>IF(OR(BI1150=0,BI1150=1),ROUND(O1150+X1150+Y1150+GK1150,2),0)</f>
        <v>0</v>
      </c>
      <c r="GO1150">
        <f>IF(BI1150=2,ROUND(O1150+X1150+Y1150+GK1150,2),0)</f>
        <v>0</v>
      </c>
      <c r="GP1150">
        <f>IF(BI1150=4,ROUND(O1150+X1150+Y1150+GK1150,2)+GX1150,0)</f>
        <v>-46905.23</v>
      </c>
      <c r="GR1150">
        <v>0</v>
      </c>
      <c r="GS1150">
        <v>3</v>
      </c>
      <c r="GT1150">
        <v>0</v>
      </c>
      <c r="GU1150" t="s">
        <v>3</v>
      </c>
      <c r="GV1150">
        <f>ROUND((GT1150),6)</f>
        <v>0</v>
      </c>
      <c r="GW1150">
        <v>1</v>
      </c>
      <c r="GX1150">
        <f>ROUND(HC1150*I1150,2)</f>
        <v>0</v>
      </c>
      <c r="HA1150">
        <v>0</v>
      </c>
      <c r="HB1150">
        <v>0</v>
      </c>
      <c r="HC1150">
        <f>GV1150*GW1150</f>
        <v>0</v>
      </c>
      <c r="IK1150">
        <v>0</v>
      </c>
    </row>
    <row r="1151" spans="1:245" x14ac:dyDescent="0.2">
      <c r="A1151">
        <v>17</v>
      </c>
      <c r="B1151">
        <v>1</v>
      </c>
      <c r="C1151">
        <f>ROW(SmtRes!A355)</f>
        <v>355</v>
      </c>
      <c r="D1151">
        <f>ROW(EtalonRes!A343)</f>
        <v>343</v>
      </c>
      <c r="E1151" t="s">
        <v>30</v>
      </c>
      <c r="F1151" t="s">
        <v>31</v>
      </c>
      <c r="G1151" t="s">
        <v>32</v>
      </c>
      <c r="H1151" t="s">
        <v>17</v>
      </c>
      <c r="I1151">
        <f>ROUND(800/100,9)</f>
        <v>8</v>
      </c>
      <c r="J1151">
        <v>0</v>
      </c>
      <c r="O1151">
        <f>ROUND(CP1151,2)</f>
        <v>132724.48000000001</v>
      </c>
      <c r="P1151">
        <f>ROUND(CQ1151*I1151,2)</f>
        <v>112005.84</v>
      </c>
      <c r="Q1151">
        <f>ROUND(CR1151*I1151,2)</f>
        <v>0</v>
      </c>
      <c r="R1151">
        <f>ROUND(CS1151*I1151,2)</f>
        <v>0</v>
      </c>
      <c r="S1151">
        <f>ROUND(CT1151*I1151,2)</f>
        <v>20718.64</v>
      </c>
      <c r="T1151">
        <f>ROUND(CU1151*I1151,2)</f>
        <v>0</v>
      </c>
      <c r="U1151">
        <f>CV1151*I1151</f>
        <v>107.36</v>
      </c>
      <c r="V1151">
        <f>CW1151*I1151</f>
        <v>0</v>
      </c>
      <c r="W1151">
        <f>ROUND(CX1151*I1151,2)</f>
        <v>0</v>
      </c>
      <c r="X1151">
        <f t="shared" si="598"/>
        <v>14503.05</v>
      </c>
      <c r="Y1151">
        <f t="shared" si="598"/>
        <v>2071.86</v>
      </c>
      <c r="AA1151">
        <v>55574044</v>
      </c>
      <c r="AB1151">
        <f>ROUND((AC1151+AD1151+AF1151),6)</f>
        <v>16590.560000000001</v>
      </c>
      <c r="AC1151">
        <f>ROUND((ES1151),6)</f>
        <v>14000.73</v>
      </c>
      <c r="AD1151">
        <f>ROUND((((ET1151)-(EU1151))+AE1151),6)</f>
        <v>0</v>
      </c>
      <c r="AE1151">
        <f t="shared" si="599"/>
        <v>0</v>
      </c>
      <c r="AF1151">
        <f t="shared" si="599"/>
        <v>2589.83</v>
      </c>
      <c r="AG1151">
        <f>ROUND((AP1151),6)</f>
        <v>0</v>
      </c>
      <c r="AH1151">
        <f t="shared" si="600"/>
        <v>13.42</v>
      </c>
      <c r="AI1151">
        <f t="shared" si="600"/>
        <v>0</v>
      </c>
      <c r="AJ1151">
        <f>(AS1151)</f>
        <v>0</v>
      </c>
      <c r="AK1151">
        <v>16590.560000000001</v>
      </c>
      <c r="AL1151">
        <v>14000.73</v>
      </c>
      <c r="AM1151">
        <v>0</v>
      </c>
      <c r="AN1151">
        <v>0</v>
      </c>
      <c r="AO1151">
        <v>2589.83</v>
      </c>
      <c r="AP1151">
        <v>0</v>
      </c>
      <c r="AQ1151">
        <v>13.42</v>
      </c>
      <c r="AR1151">
        <v>0</v>
      </c>
      <c r="AS1151">
        <v>0</v>
      </c>
      <c r="AT1151">
        <v>70</v>
      </c>
      <c r="AU1151">
        <v>10</v>
      </c>
      <c r="AV1151">
        <v>1</v>
      </c>
      <c r="AW1151">
        <v>1</v>
      </c>
      <c r="AZ1151">
        <v>1</v>
      </c>
      <c r="BA1151">
        <v>1</v>
      </c>
      <c r="BB1151">
        <v>1</v>
      </c>
      <c r="BC1151">
        <v>1</v>
      </c>
      <c r="BD1151" t="s">
        <v>3</v>
      </c>
      <c r="BE1151" t="s">
        <v>3</v>
      </c>
      <c r="BF1151" t="s">
        <v>3</v>
      </c>
      <c r="BG1151" t="s">
        <v>3</v>
      </c>
      <c r="BH1151">
        <v>0</v>
      </c>
      <c r="BI1151">
        <v>4</v>
      </c>
      <c r="BJ1151" t="s">
        <v>33</v>
      </c>
      <c r="BM1151">
        <v>0</v>
      </c>
      <c r="BN1151">
        <v>0</v>
      </c>
      <c r="BO1151" t="s">
        <v>3</v>
      </c>
      <c r="BP1151">
        <v>0</v>
      </c>
      <c r="BQ1151">
        <v>1</v>
      </c>
      <c r="BR1151">
        <v>0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 t="s">
        <v>3</v>
      </c>
      <c r="BZ1151">
        <v>70</v>
      </c>
      <c r="CA1151">
        <v>10</v>
      </c>
      <c r="CE1151">
        <v>0</v>
      </c>
      <c r="CF1151">
        <v>0</v>
      </c>
      <c r="CG1151">
        <v>0</v>
      </c>
      <c r="CM1151">
        <v>0</v>
      </c>
      <c r="CN1151" t="s">
        <v>3</v>
      </c>
      <c r="CO1151">
        <v>0</v>
      </c>
      <c r="CP1151">
        <f>(P1151+Q1151+S1151)</f>
        <v>132724.47999999998</v>
      </c>
      <c r="CQ1151">
        <f>(AC1151*BC1151*AW1151)</f>
        <v>14000.73</v>
      </c>
      <c r="CR1151">
        <f>((((ET1151)*BB1151-(EU1151)*BS1151)+AE1151*BS1151)*AV1151)</f>
        <v>0</v>
      </c>
      <c r="CS1151">
        <f>(AE1151*BS1151*AV1151)</f>
        <v>0</v>
      </c>
      <c r="CT1151">
        <f>(AF1151*BA1151*AV1151)</f>
        <v>2589.83</v>
      </c>
      <c r="CU1151">
        <f>AG1151</f>
        <v>0</v>
      </c>
      <c r="CV1151">
        <f>(AH1151*AV1151)</f>
        <v>13.42</v>
      </c>
      <c r="CW1151">
        <f t="shared" si="601"/>
        <v>0</v>
      </c>
      <c r="CX1151">
        <f t="shared" si="601"/>
        <v>0</v>
      </c>
      <c r="CY1151">
        <f>((S1151*BZ1151)/100)</f>
        <v>14503.048000000001</v>
      </c>
      <c r="CZ1151">
        <f>((S1151*CA1151)/100)</f>
        <v>2071.864</v>
      </c>
      <c r="DC1151" t="s">
        <v>3</v>
      </c>
      <c r="DD1151" t="s">
        <v>3</v>
      </c>
      <c r="DE1151" t="s">
        <v>3</v>
      </c>
      <c r="DF1151" t="s">
        <v>3</v>
      </c>
      <c r="DG1151" t="s">
        <v>3</v>
      </c>
      <c r="DH1151" t="s">
        <v>3</v>
      </c>
      <c r="DI1151" t="s">
        <v>3</v>
      </c>
      <c r="DJ1151" t="s">
        <v>3</v>
      </c>
      <c r="DK1151" t="s">
        <v>3</v>
      </c>
      <c r="DL1151" t="s">
        <v>3</v>
      </c>
      <c r="DM1151" t="s">
        <v>3</v>
      </c>
      <c r="DN1151">
        <v>0</v>
      </c>
      <c r="DO1151">
        <v>0</v>
      </c>
      <c r="DP1151">
        <v>1</v>
      </c>
      <c r="DQ1151">
        <v>1</v>
      </c>
      <c r="DU1151">
        <v>1005</v>
      </c>
      <c r="DV1151" t="s">
        <v>17</v>
      </c>
      <c r="DW1151" t="s">
        <v>17</v>
      </c>
      <c r="DX1151">
        <v>100</v>
      </c>
      <c r="EE1151">
        <v>55317522</v>
      </c>
      <c r="EF1151">
        <v>1</v>
      </c>
      <c r="EG1151" t="s">
        <v>19</v>
      </c>
      <c r="EH1151">
        <v>0</v>
      </c>
      <c r="EI1151" t="s">
        <v>3</v>
      </c>
      <c r="EJ1151">
        <v>4</v>
      </c>
      <c r="EK1151">
        <v>0</v>
      </c>
      <c r="EL1151" t="s">
        <v>20</v>
      </c>
      <c r="EM1151" t="s">
        <v>21</v>
      </c>
      <c r="EO1151" t="s">
        <v>3</v>
      </c>
      <c r="EQ1151">
        <v>0</v>
      </c>
      <c r="ER1151">
        <v>16590.560000000001</v>
      </c>
      <c r="ES1151">
        <v>14000.73</v>
      </c>
      <c r="ET1151">
        <v>0</v>
      </c>
      <c r="EU1151">
        <v>0</v>
      </c>
      <c r="EV1151">
        <v>2589.83</v>
      </c>
      <c r="EW1151">
        <v>13.42</v>
      </c>
      <c r="EX1151">
        <v>0</v>
      </c>
      <c r="EY1151">
        <v>0</v>
      </c>
      <c r="FQ1151">
        <v>0</v>
      </c>
      <c r="FR1151">
        <f>ROUND(IF(AND(BH1151=3,BI1151=3),P1151,0),2)</f>
        <v>0</v>
      </c>
      <c r="FS1151">
        <v>0</v>
      </c>
      <c r="FX1151">
        <v>70</v>
      </c>
      <c r="FY1151">
        <v>10</v>
      </c>
      <c r="GA1151" t="s">
        <v>3</v>
      </c>
      <c r="GD1151">
        <v>0</v>
      </c>
      <c r="GF1151">
        <v>1086158003</v>
      </c>
      <c r="GG1151">
        <v>2</v>
      </c>
      <c r="GH1151">
        <v>1</v>
      </c>
      <c r="GI1151">
        <v>-2</v>
      </c>
      <c r="GJ1151">
        <v>0</v>
      </c>
      <c r="GK1151">
        <f>ROUND(R1151*(R12)/100,2)</f>
        <v>0</v>
      </c>
      <c r="GL1151">
        <f>ROUND(IF(AND(BH1151=3,BI1151=3,FS1151&lt;&gt;0),P1151,0),2)</f>
        <v>0</v>
      </c>
      <c r="GM1151">
        <f>ROUND(O1151+X1151+Y1151+GK1151,2)+GX1151</f>
        <v>149299.39000000001</v>
      </c>
      <c r="GN1151">
        <f>IF(OR(BI1151=0,BI1151=1),ROUND(O1151+X1151+Y1151+GK1151,2),0)</f>
        <v>0</v>
      </c>
      <c r="GO1151">
        <f>IF(BI1151=2,ROUND(O1151+X1151+Y1151+GK1151,2),0)</f>
        <v>0</v>
      </c>
      <c r="GP1151">
        <f>IF(BI1151=4,ROUND(O1151+X1151+Y1151+GK1151,2)+GX1151,0)</f>
        <v>149299.39000000001</v>
      </c>
      <c r="GR1151">
        <v>0</v>
      </c>
      <c r="GS1151">
        <v>3</v>
      </c>
      <c r="GT1151">
        <v>0</v>
      </c>
      <c r="GU1151" t="s">
        <v>3</v>
      </c>
      <c r="GV1151">
        <f>ROUND((GT1151),6)</f>
        <v>0</v>
      </c>
      <c r="GW1151">
        <v>1</v>
      </c>
      <c r="GX1151">
        <f>ROUND(HC1151*I1151,2)</f>
        <v>0</v>
      </c>
      <c r="HA1151">
        <v>0</v>
      </c>
      <c r="HB1151">
        <v>0</v>
      </c>
      <c r="HC1151">
        <f>GV1151*GW1151</f>
        <v>0</v>
      </c>
      <c r="IK1151">
        <v>0</v>
      </c>
    </row>
    <row r="1153" spans="1:206" x14ac:dyDescent="0.2">
      <c r="A1153" s="2">
        <v>51</v>
      </c>
      <c r="B1153" s="2">
        <f>B1144</f>
        <v>1</v>
      </c>
      <c r="C1153" s="2">
        <f>A1144</f>
        <v>4</v>
      </c>
      <c r="D1153" s="2">
        <f>ROW(A1144)</f>
        <v>1144</v>
      </c>
      <c r="E1153" s="2"/>
      <c r="F1153" s="2" t="str">
        <f>IF(F1144&lt;&gt;"",F1144,"")</f>
        <v>Новый раздел</v>
      </c>
      <c r="G1153" s="2" t="str">
        <f>IF(G1144&lt;&gt;"",G1144,"")</f>
        <v>Ремонт газона (рулонный)-800м2</v>
      </c>
      <c r="H1153" s="2">
        <v>0</v>
      </c>
      <c r="I1153" s="2"/>
      <c r="J1153" s="2"/>
      <c r="K1153" s="2"/>
      <c r="L1153" s="2"/>
      <c r="M1153" s="2"/>
      <c r="N1153" s="2"/>
      <c r="O1153" s="2">
        <f t="shared" ref="O1153:T1153" si="602">ROUND(AB1153,2)</f>
        <v>235285.96</v>
      </c>
      <c r="P1153" s="2">
        <f t="shared" si="602"/>
        <v>172299.44</v>
      </c>
      <c r="Q1153" s="2">
        <f t="shared" si="602"/>
        <v>364.56</v>
      </c>
      <c r="R1153" s="2">
        <f t="shared" si="602"/>
        <v>133.38</v>
      </c>
      <c r="S1153" s="2">
        <f t="shared" si="602"/>
        <v>62621.96</v>
      </c>
      <c r="T1153" s="2">
        <f t="shared" si="602"/>
        <v>0</v>
      </c>
      <c r="U1153" s="2">
        <f>AH1153</f>
        <v>333.84000000000003</v>
      </c>
      <c r="V1153" s="2">
        <f>AI1153</f>
        <v>0</v>
      </c>
      <c r="W1153" s="2">
        <f>ROUND(AJ1153,2)</f>
        <v>0</v>
      </c>
      <c r="X1153" s="2">
        <f>ROUND(AK1153,2)</f>
        <v>43835.37</v>
      </c>
      <c r="Y1153" s="2">
        <f>ROUND(AL1153,2)</f>
        <v>6262.19</v>
      </c>
      <c r="Z1153" s="2"/>
      <c r="AA1153" s="2"/>
      <c r="AB1153" s="2">
        <f>ROUND(SUMIF(AA1148:AA1151,"=55574044",O1148:O1151),2)</f>
        <v>235285.96</v>
      </c>
      <c r="AC1153" s="2">
        <f>ROUND(SUMIF(AA1148:AA1151,"=55574044",P1148:P1151),2)</f>
        <v>172299.44</v>
      </c>
      <c r="AD1153" s="2">
        <f>ROUND(SUMIF(AA1148:AA1151,"=55574044",Q1148:Q1151),2)</f>
        <v>364.56</v>
      </c>
      <c r="AE1153" s="2">
        <f>ROUND(SUMIF(AA1148:AA1151,"=55574044",R1148:R1151),2)</f>
        <v>133.38</v>
      </c>
      <c r="AF1153" s="2">
        <f>ROUND(SUMIF(AA1148:AA1151,"=55574044",S1148:S1151),2)</f>
        <v>62621.96</v>
      </c>
      <c r="AG1153" s="2">
        <f>ROUND(SUMIF(AA1148:AA1151,"=55574044",T1148:T1151),2)</f>
        <v>0</v>
      </c>
      <c r="AH1153" s="2">
        <f>SUMIF(AA1148:AA1151,"=55574044",U1148:U1151)</f>
        <v>333.84000000000003</v>
      </c>
      <c r="AI1153" s="2">
        <f>SUMIF(AA1148:AA1151,"=55574044",V1148:V1151)</f>
        <v>0</v>
      </c>
      <c r="AJ1153" s="2">
        <f>ROUND(SUMIF(AA1148:AA1151,"=55574044",W1148:W1151),2)</f>
        <v>0</v>
      </c>
      <c r="AK1153" s="2">
        <f>ROUND(SUMIF(AA1148:AA1151,"=55574044",X1148:X1151),2)</f>
        <v>43835.37</v>
      </c>
      <c r="AL1153" s="2">
        <f>ROUND(SUMIF(AA1148:AA1151,"=55574044",Y1148:Y1151),2)</f>
        <v>6262.19</v>
      </c>
      <c r="AM1153" s="2"/>
      <c r="AN1153" s="2"/>
      <c r="AO1153" s="2">
        <f t="shared" ref="AO1153:BC1153" si="603">ROUND(BX1153,2)</f>
        <v>0</v>
      </c>
      <c r="AP1153" s="2">
        <f t="shared" si="603"/>
        <v>0</v>
      </c>
      <c r="AQ1153" s="2">
        <f t="shared" si="603"/>
        <v>0</v>
      </c>
      <c r="AR1153" s="2">
        <f t="shared" si="603"/>
        <v>285527.57</v>
      </c>
      <c r="AS1153" s="2">
        <f t="shared" si="603"/>
        <v>0</v>
      </c>
      <c r="AT1153" s="2">
        <f t="shared" si="603"/>
        <v>0</v>
      </c>
      <c r="AU1153" s="2">
        <f t="shared" si="603"/>
        <v>285527.57</v>
      </c>
      <c r="AV1153" s="2">
        <f t="shared" si="603"/>
        <v>172299.44</v>
      </c>
      <c r="AW1153" s="2">
        <f t="shared" si="603"/>
        <v>172299.44</v>
      </c>
      <c r="AX1153" s="2">
        <f t="shared" si="603"/>
        <v>0</v>
      </c>
      <c r="AY1153" s="2">
        <f t="shared" si="603"/>
        <v>172299.44</v>
      </c>
      <c r="AZ1153" s="2">
        <f t="shared" si="603"/>
        <v>0</v>
      </c>
      <c r="BA1153" s="2">
        <f t="shared" si="603"/>
        <v>0</v>
      </c>
      <c r="BB1153" s="2">
        <f t="shared" si="603"/>
        <v>0</v>
      </c>
      <c r="BC1153" s="2">
        <f t="shared" si="603"/>
        <v>0</v>
      </c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>
        <f>ROUND(SUMIF(AA1148:AA1151,"=55574044",FQ1148:FQ1151),2)</f>
        <v>0</v>
      </c>
      <c r="BY1153" s="2">
        <f>ROUND(SUMIF(AA1148:AA1151,"=55574044",FR1148:FR1151),2)</f>
        <v>0</v>
      </c>
      <c r="BZ1153" s="2">
        <f>ROUND(SUMIF(AA1148:AA1151,"=55574044",GL1148:GL1151),2)</f>
        <v>0</v>
      </c>
      <c r="CA1153" s="2">
        <f>ROUND(SUMIF(AA1148:AA1151,"=55574044",GM1148:GM1151),2)</f>
        <v>285527.57</v>
      </c>
      <c r="CB1153" s="2">
        <f>ROUND(SUMIF(AA1148:AA1151,"=55574044",GN1148:GN1151),2)</f>
        <v>0</v>
      </c>
      <c r="CC1153" s="2">
        <f>ROUND(SUMIF(AA1148:AA1151,"=55574044",GO1148:GO1151),2)</f>
        <v>0</v>
      </c>
      <c r="CD1153" s="2">
        <f>ROUND(SUMIF(AA1148:AA1151,"=55574044",GP1148:GP1151),2)</f>
        <v>285527.57</v>
      </c>
      <c r="CE1153" s="2">
        <f>AC1153-BX1153</f>
        <v>172299.44</v>
      </c>
      <c r="CF1153" s="2">
        <f>AC1153-BY1153</f>
        <v>172299.44</v>
      </c>
      <c r="CG1153" s="2">
        <f>BX1153-BZ1153</f>
        <v>0</v>
      </c>
      <c r="CH1153" s="2">
        <f>AC1153-BX1153-BY1153+BZ1153</f>
        <v>172299.44</v>
      </c>
      <c r="CI1153" s="2">
        <f>BY1153-BZ1153</f>
        <v>0</v>
      </c>
      <c r="CJ1153" s="2">
        <f>ROUND(SUMIF(AA1148:AA1151,"=55574044",GX1148:GX1151),2)</f>
        <v>0</v>
      </c>
      <c r="CK1153" s="2">
        <f>ROUND(SUMIF(AA1148:AA1151,"=55574044",GY1148:GY1151),2)</f>
        <v>0</v>
      </c>
      <c r="CL1153" s="2">
        <f>ROUND(SUMIF(AA1148:AA1151,"=55574044",GZ1148:GZ1151),2)</f>
        <v>0</v>
      </c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/>
      <c r="FI1153" s="3"/>
      <c r="FJ1153" s="3"/>
      <c r="FK1153" s="3"/>
      <c r="FL1153" s="3"/>
      <c r="FM1153" s="3"/>
      <c r="FN1153" s="3"/>
      <c r="FO1153" s="3"/>
      <c r="FP1153" s="3"/>
      <c r="FQ1153" s="3"/>
      <c r="FR1153" s="3"/>
      <c r="FS1153" s="3"/>
      <c r="FT1153" s="3"/>
      <c r="FU1153" s="3"/>
      <c r="FV1153" s="3"/>
      <c r="FW1153" s="3"/>
      <c r="FX1153" s="3"/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>
        <v>0</v>
      </c>
    </row>
    <row r="1155" spans="1:206" x14ac:dyDescent="0.2">
      <c r="A1155" s="4">
        <v>50</v>
      </c>
      <c r="B1155" s="4">
        <v>0</v>
      </c>
      <c r="C1155" s="4">
        <v>0</v>
      </c>
      <c r="D1155" s="4">
        <v>1</v>
      </c>
      <c r="E1155" s="4">
        <v>201</v>
      </c>
      <c r="F1155" s="4">
        <f>ROUND(Source!O1153,O1155)</f>
        <v>235285.96</v>
      </c>
      <c r="G1155" s="4" t="s">
        <v>34</v>
      </c>
      <c r="H1155" s="4" t="s">
        <v>35</v>
      </c>
      <c r="I1155" s="4"/>
      <c r="J1155" s="4"/>
      <c r="K1155" s="4">
        <v>201</v>
      </c>
      <c r="L1155" s="4">
        <v>1</v>
      </c>
      <c r="M1155" s="4">
        <v>3</v>
      </c>
      <c r="N1155" s="4" t="s">
        <v>3</v>
      </c>
      <c r="O1155" s="4">
        <v>2</v>
      </c>
      <c r="P1155" s="4"/>
      <c r="Q1155" s="4"/>
      <c r="R1155" s="4"/>
      <c r="S1155" s="4"/>
      <c r="T1155" s="4"/>
      <c r="U1155" s="4"/>
      <c r="V1155" s="4"/>
      <c r="W1155" s="4"/>
    </row>
    <row r="1156" spans="1:206" x14ac:dyDescent="0.2">
      <c r="A1156" s="4">
        <v>50</v>
      </c>
      <c r="B1156" s="4">
        <v>0</v>
      </c>
      <c r="C1156" s="4">
        <v>0</v>
      </c>
      <c r="D1156" s="4">
        <v>1</v>
      </c>
      <c r="E1156" s="4">
        <v>202</v>
      </c>
      <c r="F1156" s="4">
        <f>ROUND(Source!P1153,O1156)</f>
        <v>172299.44</v>
      </c>
      <c r="G1156" s="4" t="s">
        <v>36</v>
      </c>
      <c r="H1156" s="4" t="s">
        <v>37</v>
      </c>
      <c r="I1156" s="4"/>
      <c r="J1156" s="4"/>
      <c r="K1156" s="4">
        <v>202</v>
      </c>
      <c r="L1156" s="4">
        <v>2</v>
      </c>
      <c r="M1156" s="4">
        <v>3</v>
      </c>
      <c r="N1156" s="4" t="s">
        <v>3</v>
      </c>
      <c r="O1156" s="4">
        <v>2</v>
      </c>
      <c r="P1156" s="4"/>
      <c r="Q1156" s="4"/>
      <c r="R1156" s="4"/>
      <c r="S1156" s="4"/>
      <c r="T1156" s="4"/>
      <c r="U1156" s="4"/>
      <c r="V1156" s="4"/>
      <c r="W1156" s="4"/>
    </row>
    <row r="1157" spans="1:206" x14ac:dyDescent="0.2">
      <c r="A1157" s="4">
        <v>50</v>
      </c>
      <c r="B1157" s="4">
        <v>0</v>
      </c>
      <c r="C1157" s="4">
        <v>0</v>
      </c>
      <c r="D1157" s="4">
        <v>1</v>
      </c>
      <c r="E1157" s="4">
        <v>222</v>
      </c>
      <c r="F1157" s="4">
        <f>ROUND(Source!AO1153,O1157)</f>
        <v>0</v>
      </c>
      <c r="G1157" s="4" t="s">
        <v>38</v>
      </c>
      <c r="H1157" s="4" t="s">
        <v>39</v>
      </c>
      <c r="I1157" s="4"/>
      <c r="J1157" s="4"/>
      <c r="K1157" s="4">
        <v>222</v>
      </c>
      <c r="L1157" s="4">
        <v>3</v>
      </c>
      <c r="M1157" s="4">
        <v>3</v>
      </c>
      <c r="N1157" s="4" t="s">
        <v>3</v>
      </c>
      <c r="O1157" s="4">
        <v>2</v>
      </c>
      <c r="P1157" s="4"/>
      <c r="Q1157" s="4"/>
      <c r="R1157" s="4"/>
      <c r="S1157" s="4"/>
      <c r="T1157" s="4"/>
      <c r="U1157" s="4"/>
      <c r="V1157" s="4"/>
      <c r="W1157" s="4"/>
    </row>
    <row r="1158" spans="1:206" x14ac:dyDescent="0.2">
      <c r="A1158" s="4">
        <v>50</v>
      </c>
      <c r="B1158" s="4">
        <v>0</v>
      </c>
      <c r="C1158" s="4">
        <v>0</v>
      </c>
      <c r="D1158" s="4">
        <v>1</v>
      </c>
      <c r="E1158" s="4">
        <v>225</v>
      </c>
      <c r="F1158" s="4">
        <f>ROUND(Source!AV1153,O1158)</f>
        <v>172299.44</v>
      </c>
      <c r="G1158" s="4" t="s">
        <v>40</v>
      </c>
      <c r="H1158" s="4" t="s">
        <v>41</v>
      </c>
      <c r="I1158" s="4"/>
      <c r="J1158" s="4"/>
      <c r="K1158" s="4">
        <v>225</v>
      </c>
      <c r="L1158" s="4">
        <v>4</v>
      </c>
      <c r="M1158" s="4">
        <v>3</v>
      </c>
      <c r="N1158" s="4" t="s">
        <v>3</v>
      </c>
      <c r="O1158" s="4">
        <v>2</v>
      </c>
      <c r="P1158" s="4"/>
      <c r="Q1158" s="4"/>
      <c r="R1158" s="4"/>
      <c r="S1158" s="4"/>
      <c r="T1158" s="4"/>
      <c r="U1158" s="4"/>
      <c r="V1158" s="4"/>
      <c r="W1158" s="4"/>
    </row>
    <row r="1159" spans="1:206" x14ac:dyDescent="0.2">
      <c r="A1159" s="4">
        <v>50</v>
      </c>
      <c r="B1159" s="4">
        <v>0</v>
      </c>
      <c r="C1159" s="4">
        <v>0</v>
      </c>
      <c r="D1159" s="4">
        <v>1</v>
      </c>
      <c r="E1159" s="4">
        <v>226</v>
      </c>
      <c r="F1159" s="4">
        <f>ROUND(Source!AW1153,O1159)</f>
        <v>172299.44</v>
      </c>
      <c r="G1159" s="4" t="s">
        <v>42</v>
      </c>
      <c r="H1159" s="4" t="s">
        <v>43</v>
      </c>
      <c r="I1159" s="4"/>
      <c r="J1159" s="4"/>
      <c r="K1159" s="4">
        <v>226</v>
      </c>
      <c r="L1159" s="4">
        <v>5</v>
      </c>
      <c r="M1159" s="4">
        <v>3</v>
      </c>
      <c r="N1159" s="4" t="s">
        <v>3</v>
      </c>
      <c r="O1159" s="4">
        <v>2</v>
      </c>
      <c r="P1159" s="4"/>
      <c r="Q1159" s="4"/>
      <c r="R1159" s="4"/>
      <c r="S1159" s="4"/>
      <c r="T1159" s="4"/>
      <c r="U1159" s="4"/>
      <c r="V1159" s="4"/>
      <c r="W1159" s="4"/>
    </row>
    <row r="1160" spans="1:206" x14ac:dyDescent="0.2">
      <c r="A1160" s="4">
        <v>50</v>
      </c>
      <c r="B1160" s="4">
        <v>0</v>
      </c>
      <c r="C1160" s="4">
        <v>0</v>
      </c>
      <c r="D1160" s="4">
        <v>1</v>
      </c>
      <c r="E1160" s="4">
        <v>227</v>
      </c>
      <c r="F1160" s="4">
        <f>ROUND(Source!AX1153,O1160)</f>
        <v>0</v>
      </c>
      <c r="G1160" s="4" t="s">
        <v>44</v>
      </c>
      <c r="H1160" s="4" t="s">
        <v>45</v>
      </c>
      <c r="I1160" s="4"/>
      <c r="J1160" s="4"/>
      <c r="K1160" s="4">
        <v>227</v>
      </c>
      <c r="L1160" s="4">
        <v>6</v>
      </c>
      <c r="M1160" s="4">
        <v>3</v>
      </c>
      <c r="N1160" s="4" t="s">
        <v>3</v>
      </c>
      <c r="O1160" s="4">
        <v>2</v>
      </c>
      <c r="P1160" s="4"/>
      <c r="Q1160" s="4"/>
      <c r="R1160" s="4"/>
      <c r="S1160" s="4"/>
      <c r="T1160" s="4"/>
      <c r="U1160" s="4"/>
      <c r="V1160" s="4"/>
      <c r="W1160" s="4"/>
    </row>
    <row r="1161" spans="1:206" x14ac:dyDescent="0.2">
      <c r="A1161" s="4">
        <v>50</v>
      </c>
      <c r="B1161" s="4">
        <v>0</v>
      </c>
      <c r="C1161" s="4">
        <v>0</v>
      </c>
      <c r="D1161" s="4">
        <v>1</v>
      </c>
      <c r="E1161" s="4">
        <v>228</v>
      </c>
      <c r="F1161" s="4">
        <f>ROUND(Source!AY1153,O1161)</f>
        <v>172299.44</v>
      </c>
      <c r="G1161" s="4" t="s">
        <v>46</v>
      </c>
      <c r="H1161" s="4" t="s">
        <v>47</v>
      </c>
      <c r="I1161" s="4"/>
      <c r="J1161" s="4"/>
      <c r="K1161" s="4">
        <v>228</v>
      </c>
      <c r="L1161" s="4">
        <v>7</v>
      </c>
      <c r="M1161" s="4">
        <v>3</v>
      </c>
      <c r="N1161" s="4" t="s">
        <v>3</v>
      </c>
      <c r="O1161" s="4">
        <v>2</v>
      </c>
      <c r="P1161" s="4"/>
      <c r="Q1161" s="4"/>
      <c r="R1161" s="4"/>
      <c r="S1161" s="4"/>
      <c r="T1161" s="4"/>
      <c r="U1161" s="4"/>
      <c r="V1161" s="4"/>
      <c r="W1161" s="4"/>
    </row>
    <row r="1162" spans="1:206" x14ac:dyDescent="0.2">
      <c r="A1162" s="4">
        <v>50</v>
      </c>
      <c r="B1162" s="4">
        <v>0</v>
      </c>
      <c r="C1162" s="4">
        <v>0</v>
      </c>
      <c r="D1162" s="4">
        <v>1</v>
      </c>
      <c r="E1162" s="4">
        <v>216</v>
      </c>
      <c r="F1162" s="4">
        <f>ROUND(Source!AP1153,O1162)</f>
        <v>0</v>
      </c>
      <c r="G1162" s="4" t="s">
        <v>48</v>
      </c>
      <c r="H1162" s="4" t="s">
        <v>49</v>
      </c>
      <c r="I1162" s="4"/>
      <c r="J1162" s="4"/>
      <c r="K1162" s="4">
        <v>216</v>
      </c>
      <c r="L1162" s="4">
        <v>8</v>
      </c>
      <c r="M1162" s="4">
        <v>3</v>
      </c>
      <c r="N1162" s="4" t="s">
        <v>3</v>
      </c>
      <c r="O1162" s="4">
        <v>2</v>
      </c>
      <c r="P1162" s="4"/>
      <c r="Q1162" s="4"/>
      <c r="R1162" s="4"/>
      <c r="S1162" s="4"/>
      <c r="T1162" s="4"/>
      <c r="U1162" s="4"/>
      <c r="V1162" s="4"/>
      <c r="W1162" s="4"/>
    </row>
    <row r="1163" spans="1:206" x14ac:dyDescent="0.2">
      <c r="A1163" s="4">
        <v>50</v>
      </c>
      <c r="B1163" s="4">
        <v>0</v>
      </c>
      <c r="C1163" s="4">
        <v>0</v>
      </c>
      <c r="D1163" s="4">
        <v>1</v>
      </c>
      <c r="E1163" s="4">
        <v>223</v>
      </c>
      <c r="F1163" s="4">
        <f>ROUND(Source!AQ1153,O1163)</f>
        <v>0</v>
      </c>
      <c r="G1163" s="4" t="s">
        <v>50</v>
      </c>
      <c r="H1163" s="4" t="s">
        <v>51</v>
      </c>
      <c r="I1163" s="4"/>
      <c r="J1163" s="4"/>
      <c r="K1163" s="4">
        <v>223</v>
      </c>
      <c r="L1163" s="4">
        <v>9</v>
      </c>
      <c r="M1163" s="4">
        <v>3</v>
      </c>
      <c r="N1163" s="4" t="s">
        <v>3</v>
      </c>
      <c r="O1163" s="4">
        <v>2</v>
      </c>
      <c r="P1163" s="4"/>
      <c r="Q1163" s="4"/>
      <c r="R1163" s="4"/>
      <c r="S1163" s="4"/>
      <c r="T1163" s="4"/>
      <c r="U1163" s="4"/>
      <c r="V1163" s="4"/>
      <c r="W1163" s="4"/>
    </row>
    <row r="1164" spans="1:206" x14ac:dyDescent="0.2">
      <c r="A1164" s="4">
        <v>50</v>
      </c>
      <c r="B1164" s="4">
        <v>0</v>
      </c>
      <c r="C1164" s="4">
        <v>0</v>
      </c>
      <c r="D1164" s="4">
        <v>1</v>
      </c>
      <c r="E1164" s="4">
        <v>229</v>
      </c>
      <c r="F1164" s="4">
        <f>ROUND(Source!AZ1153,O1164)</f>
        <v>0</v>
      </c>
      <c r="G1164" s="4" t="s">
        <v>52</v>
      </c>
      <c r="H1164" s="4" t="s">
        <v>53</v>
      </c>
      <c r="I1164" s="4"/>
      <c r="J1164" s="4"/>
      <c r="K1164" s="4">
        <v>229</v>
      </c>
      <c r="L1164" s="4">
        <v>10</v>
      </c>
      <c r="M1164" s="4">
        <v>3</v>
      </c>
      <c r="N1164" s="4" t="s">
        <v>3</v>
      </c>
      <c r="O1164" s="4">
        <v>2</v>
      </c>
      <c r="P1164" s="4"/>
      <c r="Q1164" s="4"/>
      <c r="R1164" s="4"/>
      <c r="S1164" s="4"/>
      <c r="T1164" s="4"/>
      <c r="U1164" s="4"/>
      <c r="V1164" s="4"/>
      <c r="W1164" s="4"/>
    </row>
    <row r="1165" spans="1:206" x14ac:dyDescent="0.2">
      <c r="A1165" s="4">
        <v>50</v>
      </c>
      <c r="B1165" s="4">
        <v>0</v>
      </c>
      <c r="C1165" s="4">
        <v>0</v>
      </c>
      <c r="D1165" s="4">
        <v>1</v>
      </c>
      <c r="E1165" s="4">
        <v>203</v>
      </c>
      <c r="F1165" s="4">
        <f>ROUND(Source!Q1153,O1165)</f>
        <v>364.56</v>
      </c>
      <c r="G1165" s="4" t="s">
        <v>54</v>
      </c>
      <c r="H1165" s="4" t="s">
        <v>55</v>
      </c>
      <c r="I1165" s="4"/>
      <c r="J1165" s="4"/>
      <c r="K1165" s="4">
        <v>203</v>
      </c>
      <c r="L1165" s="4">
        <v>11</v>
      </c>
      <c r="M1165" s="4">
        <v>3</v>
      </c>
      <c r="N1165" s="4" t="s">
        <v>3</v>
      </c>
      <c r="O1165" s="4">
        <v>2</v>
      </c>
      <c r="P1165" s="4"/>
      <c r="Q1165" s="4"/>
      <c r="R1165" s="4"/>
      <c r="S1165" s="4"/>
      <c r="T1165" s="4"/>
      <c r="U1165" s="4"/>
      <c r="V1165" s="4"/>
      <c r="W1165" s="4"/>
    </row>
    <row r="1166" spans="1:206" x14ac:dyDescent="0.2">
      <c r="A1166" s="4">
        <v>50</v>
      </c>
      <c r="B1166" s="4">
        <v>0</v>
      </c>
      <c r="C1166" s="4">
        <v>0</v>
      </c>
      <c r="D1166" s="4">
        <v>1</v>
      </c>
      <c r="E1166" s="4">
        <v>231</v>
      </c>
      <c r="F1166" s="4">
        <f>ROUND(Source!BB1153,O1166)</f>
        <v>0</v>
      </c>
      <c r="G1166" s="4" t="s">
        <v>56</v>
      </c>
      <c r="H1166" s="4" t="s">
        <v>57</v>
      </c>
      <c r="I1166" s="4"/>
      <c r="J1166" s="4"/>
      <c r="K1166" s="4">
        <v>231</v>
      </c>
      <c r="L1166" s="4">
        <v>12</v>
      </c>
      <c r="M1166" s="4">
        <v>3</v>
      </c>
      <c r="N1166" s="4" t="s">
        <v>3</v>
      </c>
      <c r="O1166" s="4">
        <v>2</v>
      </c>
      <c r="P1166" s="4"/>
      <c r="Q1166" s="4"/>
      <c r="R1166" s="4"/>
      <c r="S1166" s="4"/>
      <c r="T1166" s="4"/>
      <c r="U1166" s="4"/>
      <c r="V1166" s="4"/>
      <c r="W1166" s="4"/>
    </row>
    <row r="1167" spans="1:206" x14ac:dyDescent="0.2">
      <c r="A1167" s="4">
        <v>50</v>
      </c>
      <c r="B1167" s="4">
        <v>0</v>
      </c>
      <c r="C1167" s="4">
        <v>0</v>
      </c>
      <c r="D1167" s="4">
        <v>1</v>
      </c>
      <c r="E1167" s="4">
        <v>204</v>
      </c>
      <c r="F1167" s="4">
        <f>ROUND(Source!R1153,O1167)</f>
        <v>133.38</v>
      </c>
      <c r="G1167" s="4" t="s">
        <v>58</v>
      </c>
      <c r="H1167" s="4" t="s">
        <v>59</v>
      </c>
      <c r="I1167" s="4"/>
      <c r="J1167" s="4"/>
      <c r="K1167" s="4">
        <v>204</v>
      </c>
      <c r="L1167" s="4">
        <v>13</v>
      </c>
      <c r="M1167" s="4">
        <v>3</v>
      </c>
      <c r="N1167" s="4" t="s">
        <v>3</v>
      </c>
      <c r="O1167" s="4">
        <v>2</v>
      </c>
      <c r="P1167" s="4"/>
      <c r="Q1167" s="4"/>
      <c r="R1167" s="4"/>
      <c r="S1167" s="4"/>
      <c r="T1167" s="4"/>
      <c r="U1167" s="4"/>
      <c r="V1167" s="4"/>
      <c r="W1167" s="4"/>
    </row>
    <row r="1168" spans="1:206" x14ac:dyDescent="0.2">
      <c r="A1168" s="4">
        <v>50</v>
      </c>
      <c r="B1168" s="4">
        <v>0</v>
      </c>
      <c r="C1168" s="4">
        <v>0</v>
      </c>
      <c r="D1168" s="4">
        <v>1</v>
      </c>
      <c r="E1168" s="4">
        <v>205</v>
      </c>
      <c r="F1168" s="4">
        <f>ROUND(Source!S1153,O1168)</f>
        <v>62621.96</v>
      </c>
      <c r="G1168" s="4" t="s">
        <v>60</v>
      </c>
      <c r="H1168" s="4" t="s">
        <v>61</v>
      </c>
      <c r="I1168" s="4"/>
      <c r="J1168" s="4"/>
      <c r="K1168" s="4">
        <v>205</v>
      </c>
      <c r="L1168" s="4">
        <v>14</v>
      </c>
      <c r="M1168" s="4">
        <v>3</v>
      </c>
      <c r="N1168" s="4" t="s">
        <v>3</v>
      </c>
      <c r="O1168" s="4">
        <v>2</v>
      </c>
      <c r="P1168" s="4"/>
      <c r="Q1168" s="4"/>
      <c r="R1168" s="4"/>
      <c r="S1168" s="4"/>
      <c r="T1168" s="4"/>
      <c r="U1168" s="4"/>
      <c r="V1168" s="4"/>
      <c r="W1168" s="4"/>
    </row>
    <row r="1169" spans="1:88" x14ac:dyDescent="0.2">
      <c r="A1169" s="4">
        <v>50</v>
      </c>
      <c r="B1169" s="4">
        <v>0</v>
      </c>
      <c r="C1169" s="4">
        <v>0</v>
      </c>
      <c r="D1169" s="4">
        <v>1</v>
      </c>
      <c r="E1169" s="4">
        <v>232</v>
      </c>
      <c r="F1169" s="4">
        <f>ROUND(Source!BC1153,O1169)</f>
        <v>0</v>
      </c>
      <c r="G1169" s="4" t="s">
        <v>62</v>
      </c>
      <c r="H1169" s="4" t="s">
        <v>63</v>
      </c>
      <c r="I1169" s="4"/>
      <c r="J1169" s="4"/>
      <c r="K1169" s="4">
        <v>232</v>
      </c>
      <c r="L1169" s="4">
        <v>15</v>
      </c>
      <c r="M1169" s="4">
        <v>3</v>
      </c>
      <c r="N1169" s="4" t="s">
        <v>3</v>
      </c>
      <c r="O1169" s="4">
        <v>2</v>
      </c>
      <c r="P1169" s="4"/>
      <c r="Q1169" s="4"/>
      <c r="R1169" s="4"/>
      <c r="S1169" s="4"/>
      <c r="T1169" s="4"/>
      <c r="U1169" s="4"/>
      <c r="V1169" s="4"/>
      <c r="W1169" s="4"/>
    </row>
    <row r="1170" spans="1:88" x14ac:dyDescent="0.2">
      <c r="A1170" s="4">
        <v>50</v>
      </c>
      <c r="B1170" s="4">
        <v>0</v>
      </c>
      <c r="C1170" s="4">
        <v>0</v>
      </c>
      <c r="D1170" s="4">
        <v>1</v>
      </c>
      <c r="E1170" s="4">
        <v>214</v>
      </c>
      <c r="F1170" s="4">
        <f>ROUND(Source!AS1153,O1170)</f>
        <v>0</v>
      </c>
      <c r="G1170" s="4" t="s">
        <v>64</v>
      </c>
      <c r="H1170" s="4" t="s">
        <v>65</v>
      </c>
      <c r="I1170" s="4"/>
      <c r="J1170" s="4"/>
      <c r="K1170" s="4">
        <v>214</v>
      </c>
      <c r="L1170" s="4">
        <v>16</v>
      </c>
      <c r="M1170" s="4">
        <v>3</v>
      </c>
      <c r="N1170" s="4" t="s">
        <v>3</v>
      </c>
      <c r="O1170" s="4">
        <v>2</v>
      </c>
      <c r="P1170" s="4"/>
      <c r="Q1170" s="4"/>
      <c r="R1170" s="4"/>
      <c r="S1170" s="4"/>
      <c r="T1170" s="4"/>
      <c r="U1170" s="4"/>
      <c r="V1170" s="4"/>
      <c r="W1170" s="4"/>
    </row>
    <row r="1171" spans="1:88" x14ac:dyDescent="0.2">
      <c r="A1171" s="4">
        <v>50</v>
      </c>
      <c r="B1171" s="4">
        <v>0</v>
      </c>
      <c r="C1171" s="4">
        <v>0</v>
      </c>
      <c r="D1171" s="4">
        <v>1</v>
      </c>
      <c r="E1171" s="4">
        <v>215</v>
      </c>
      <c r="F1171" s="4">
        <f>ROUND(Source!AT1153,O1171)</f>
        <v>0</v>
      </c>
      <c r="G1171" s="4" t="s">
        <v>66</v>
      </c>
      <c r="H1171" s="4" t="s">
        <v>67</v>
      </c>
      <c r="I1171" s="4"/>
      <c r="J1171" s="4"/>
      <c r="K1171" s="4">
        <v>215</v>
      </c>
      <c r="L1171" s="4">
        <v>17</v>
      </c>
      <c r="M1171" s="4">
        <v>3</v>
      </c>
      <c r="N1171" s="4" t="s">
        <v>3</v>
      </c>
      <c r="O1171" s="4">
        <v>2</v>
      </c>
      <c r="P1171" s="4"/>
      <c r="Q1171" s="4"/>
      <c r="R1171" s="4"/>
      <c r="S1171" s="4"/>
      <c r="T1171" s="4"/>
      <c r="U1171" s="4"/>
      <c r="V1171" s="4"/>
      <c r="W1171" s="4"/>
    </row>
    <row r="1172" spans="1:88" x14ac:dyDescent="0.2">
      <c r="A1172" s="4">
        <v>50</v>
      </c>
      <c r="B1172" s="4">
        <v>0</v>
      </c>
      <c r="C1172" s="4">
        <v>0</v>
      </c>
      <c r="D1172" s="4">
        <v>1</v>
      </c>
      <c r="E1172" s="4">
        <v>217</v>
      </c>
      <c r="F1172" s="4">
        <f>ROUND(Source!AU1153,O1172)</f>
        <v>285527.57</v>
      </c>
      <c r="G1172" s="4" t="s">
        <v>68</v>
      </c>
      <c r="H1172" s="4" t="s">
        <v>69</v>
      </c>
      <c r="I1172" s="4"/>
      <c r="J1172" s="4"/>
      <c r="K1172" s="4">
        <v>217</v>
      </c>
      <c r="L1172" s="4">
        <v>18</v>
      </c>
      <c r="M1172" s="4">
        <v>3</v>
      </c>
      <c r="N1172" s="4" t="s">
        <v>3</v>
      </c>
      <c r="O1172" s="4">
        <v>2</v>
      </c>
      <c r="P1172" s="4"/>
      <c r="Q1172" s="4"/>
      <c r="R1172" s="4"/>
      <c r="S1172" s="4"/>
      <c r="T1172" s="4"/>
      <c r="U1172" s="4"/>
      <c r="V1172" s="4"/>
      <c r="W1172" s="4"/>
    </row>
    <row r="1173" spans="1:88" x14ac:dyDescent="0.2">
      <c r="A1173" s="4">
        <v>50</v>
      </c>
      <c r="B1173" s="4">
        <v>0</v>
      </c>
      <c r="C1173" s="4">
        <v>0</v>
      </c>
      <c r="D1173" s="4">
        <v>1</v>
      </c>
      <c r="E1173" s="4">
        <v>230</v>
      </c>
      <c r="F1173" s="4">
        <f>ROUND(Source!BA1153,O1173)</f>
        <v>0</v>
      </c>
      <c r="G1173" s="4" t="s">
        <v>70</v>
      </c>
      <c r="H1173" s="4" t="s">
        <v>71</v>
      </c>
      <c r="I1173" s="4"/>
      <c r="J1173" s="4"/>
      <c r="K1173" s="4">
        <v>230</v>
      </c>
      <c r="L1173" s="4">
        <v>19</v>
      </c>
      <c r="M1173" s="4">
        <v>3</v>
      </c>
      <c r="N1173" s="4" t="s">
        <v>3</v>
      </c>
      <c r="O1173" s="4">
        <v>2</v>
      </c>
      <c r="P1173" s="4"/>
      <c r="Q1173" s="4"/>
      <c r="R1173" s="4"/>
      <c r="S1173" s="4"/>
      <c r="T1173" s="4"/>
      <c r="U1173" s="4"/>
      <c r="V1173" s="4"/>
      <c r="W1173" s="4"/>
    </row>
    <row r="1174" spans="1:88" x14ac:dyDescent="0.2">
      <c r="A1174" s="4">
        <v>50</v>
      </c>
      <c r="B1174" s="4">
        <v>0</v>
      </c>
      <c r="C1174" s="4">
        <v>0</v>
      </c>
      <c r="D1174" s="4">
        <v>1</v>
      </c>
      <c r="E1174" s="4">
        <v>206</v>
      </c>
      <c r="F1174" s="4">
        <f>ROUND(Source!T1153,O1174)</f>
        <v>0</v>
      </c>
      <c r="G1174" s="4" t="s">
        <v>72</v>
      </c>
      <c r="H1174" s="4" t="s">
        <v>73</v>
      </c>
      <c r="I1174" s="4"/>
      <c r="J1174" s="4"/>
      <c r="K1174" s="4">
        <v>206</v>
      </c>
      <c r="L1174" s="4">
        <v>20</v>
      </c>
      <c r="M1174" s="4">
        <v>3</v>
      </c>
      <c r="N1174" s="4" t="s">
        <v>3</v>
      </c>
      <c r="O1174" s="4">
        <v>2</v>
      </c>
      <c r="P1174" s="4"/>
      <c r="Q1174" s="4"/>
      <c r="R1174" s="4"/>
      <c r="S1174" s="4"/>
      <c r="T1174" s="4"/>
      <c r="U1174" s="4"/>
      <c r="V1174" s="4"/>
      <c r="W1174" s="4"/>
    </row>
    <row r="1175" spans="1:88" x14ac:dyDescent="0.2">
      <c r="A1175" s="4">
        <v>50</v>
      </c>
      <c r="B1175" s="4">
        <v>0</v>
      </c>
      <c r="C1175" s="4">
        <v>0</v>
      </c>
      <c r="D1175" s="4">
        <v>1</v>
      </c>
      <c r="E1175" s="4">
        <v>207</v>
      </c>
      <c r="F1175" s="4">
        <f>Source!U1153</f>
        <v>333.84000000000003</v>
      </c>
      <c r="G1175" s="4" t="s">
        <v>74</v>
      </c>
      <c r="H1175" s="4" t="s">
        <v>75</v>
      </c>
      <c r="I1175" s="4"/>
      <c r="J1175" s="4"/>
      <c r="K1175" s="4">
        <v>207</v>
      </c>
      <c r="L1175" s="4">
        <v>21</v>
      </c>
      <c r="M1175" s="4">
        <v>3</v>
      </c>
      <c r="N1175" s="4" t="s">
        <v>3</v>
      </c>
      <c r="O1175" s="4">
        <v>-1</v>
      </c>
      <c r="P1175" s="4"/>
      <c r="Q1175" s="4"/>
      <c r="R1175" s="4"/>
      <c r="S1175" s="4"/>
      <c r="T1175" s="4"/>
      <c r="U1175" s="4"/>
      <c r="V1175" s="4"/>
      <c r="W1175" s="4"/>
    </row>
    <row r="1176" spans="1:88" x14ac:dyDescent="0.2">
      <c r="A1176" s="4">
        <v>50</v>
      </c>
      <c r="B1176" s="4">
        <v>0</v>
      </c>
      <c r="C1176" s="4">
        <v>0</v>
      </c>
      <c r="D1176" s="4">
        <v>1</v>
      </c>
      <c r="E1176" s="4">
        <v>208</v>
      </c>
      <c r="F1176" s="4">
        <f>Source!V1153</f>
        <v>0</v>
      </c>
      <c r="G1176" s="4" t="s">
        <v>76</v>
      </c>
      <c r="H1176" s="4" t="s">
        <v>77</v>
      </c>
      <c r="I1176" s="4"/>
      <c r="J1176" s="4"/>
      <c r="K1176" s="4">
        <v>208</v>
      </c>
      <c r="L1176" s="4">
        <v>22</v>
      </c>
      <c r="M1176" s="4">
        <v>3</v>
      </c>
      <c r="N1176" s="4" t="s">
        <v>3</v>
      </c>
      <c r="O1176" s="4">
        <v>-1</v>
      </c>
      <c r="P1176" s="4"/>
      <c r="Q1176" s="4"/>
      <c r="R1176" s="4"/>
      <c r="S1176" s="4"/>
      <c r="T1176" s="4"/>
      <c r="U1176" s="4"/>
      <c r="V1176" s="4"/>
      <c r="W1176" s="4"/>
    </row>
    <row r="1177" spans="1:88" x14ac:dyDescent="0.2">
      <c r="A1177" s="4">
        <v>50</v>
      </c>
      <c r="B1177" s="4">
        <v>0</v>
      </c>
      <c r="C1177" s="4">
        <v>0</v>
      </c>
      <c r="D1177" s="4">
        <v>1</v>
      </c>
      <c r="E1177" s="4">
        <v>209</v>
      </c>
      <c r="F1177" s="4">
        <f>ROUND(Source!W1153,O1177)</f>
        <v>0</v>
      </c>
      <c r="G1177" s="4" t="s">
        <v>78</v>
      </c>
      <c r="H1177" s="4" t="s">
        <v>79</v>
      </c>
      <c r="I1177" s="4"/>
      <c r="J1177" s="4"/>
      <c r="K1177" s="4">
        <v>209</v>
      </c>
      <c r="L1177" s="4">
        <v>23</v>
      </c>
      <c r="M1177" s="4">
        <v>3</v>
      </c>
      <c r="N1177" s="4" t="s">
        <v>3</v>
      </c>
      <c r="O1177" s="4">
        <v>2</v>
      </c>
      <c r="P1177" s="4"/>
      <c r="Q1177" s="4"/>
      <c r="R1177" s="4"/>
      <c r="S1177" s="4"/>
      <c r="T1177" s="4"/>
      <c r="U1177" s="4"/>
      <c r="V1177" s="4"/>
      <c r="W1177" s="4"/>
    </row>
    <row r="1178" spans="1:88" x14ac:dyDescent="0.2">
      <c r="A1178" s="4">
        <v>50</v>
      </c>
      <c r="B1178" s="4">
        <v>0</v>
      </c>
      <c r="C1178" s="4">
        <v>0</v>
      </c>
      <c r="D1178" s="4">
        <v>1</v>
      </c>
      <c r="E1178" s="4">
        <v>210</v>
      </c>
      <c r="F1178" s="4">
        <f>ROUND(Source!X1153,O1178)</f>
        <v>43835.37</v>
      </c>
      <c r="G1178" s="4" t="s">
        <v>80</v>
      </c>
      <c r="H1178" s="4" t="s">
        <v>81</v>
      </c>
      <c r="I1178" s="4"/>
      <c r="J1178" s="4"/>
      <c r="K1178" s="4">
        <v>210</v>
      </c>
      <c r="L1178" s="4">
        <v>24</v>
      </c>
      <c r="M1178" s="4">
        <v>3</v>
      </c>
      <c r="N1178" s="4" t="s">
        <v>3</v>
      </c>
      <c r="O1178" s="4">
        <v>2</v>
      </c>
      <c r="P1178" s="4"/>
      <c r="Q1178" s="4"/>
      <c r="R1178" s="4"/>
      <c r="S1178" s="4"/>
      <c r="T1178" s="4"/>
      <c r="U1178" s="4"/>
      <c r="V1178" s="4"/>
      <c r="W1178" s="4"/>
    </row>
    <row r="1179" spans="1:88" x14ac:dyDescent="0.2">
      <c r="A1179" s="4">
        <v>50</v>
      </c>
      <c r="B1179" s="4">
        <v>0</v>
      </c>
      <c r="C1179" s="4">
        <v>0</v>
      </c>
      <c r="D1179" s="4">
        <v>1</v>
      </c>
      <c r="E1179" s="4">
        <v>211</v>
      </c>
      <c r="F1179" s="4">
        <f>ROUND(Source!Y1153,O1179)</f>
        <v>6262.19</v>
      </c>
      <c r="G1179" s="4" t="s">
        <v>82</v>
      </c>
      <c r="H1179" s="4" t="s">
        <v>83</v>
      </c>
      <c r="I1179" s="4"/>
      <c r="J1179" s="4"/>
      <c r="K1179" s="4">
        <v>211</v>
      </c>
      <c r="L1179" s="4">
        <v>25</v>
      </c>
      <c r="M1179" s="4">
        <v>3</v>
      </c>
      <c r="N1179" s="4" t="s">
        <v>3</v>
      </c>
      <c r="O1179" s="4">
        <v>2</v>
      </c>
      <c r="P1179" s="4"/>
      <c r="Q1179" s="4"/>
      <c r="R1179" s="4"/>
      <c r="S1179" s="4"/>
      <c r="T1179" s="4"/>
      <c r="U1179" s="4"/>
      <c r="V1179" s="4"/>
      <c r="W1179" s="4"/>
    </row>
    <row r="1180" spans="1:88" x14ac:dyDescent="0.2">
      <c r="A1180" s="4">
        <v>50</v>
      </c>
      <c r="B1180" s="4">
        <v>0</v>
      </c>
      <c r="C1180" s="4">
        <v>0</v>
      </c>
      <c r="D1180" s="4">
        <v>1</v>
      </c>
      <c r="E1180" s="4">
        <v>224</v>
      </c>
      <c r="F1180" s="4">
        <f>ROUND(Source!AR1153,O1180)</f>
        <v>285527.57</v>
      </c>
      <c r="G1180" s="4" t="s">
        <v>84</v>
      </c>
      <c r="H1180" s="4" t="s">
        <v>85</v>
      </c>
      <c r="I1180" s="4"/>
      <c r="J1180" s="4"/>
      <c r="K1180" s="4">
        <v>224</v>
      </c>
      <c r="L1180" s="4">
        <v>26</v>
      </c>
      <c r="M1180" s="4">
        <v>3</v>
      </c>
      <c r="N1180" s="4" t="s">
        <v>3</v>
      </c>
      <c r="O1180" s="4">
        <v>2</v>
      </c>
      <c r="P1180" s="4"/>
      <c r="Q1180" s="4"/>
      <c r="R1180" s="4"/>
      <c r="S1180" s="4"/>
      <c r="T1180" s="4"/>
      <c r="U1180" s="4"/>
      <c r="V1180" s="4"/>
      <c r="W1180" s="4"/>
    </row>
    <row r="1181" spans="1:88" x14ac:dyDescent="0.2">
      <c r="A1181" s="4">
        <v>50</v>
      </c>
      <c r="B1181" s="4">
        <v>1</v>
      </c>
      <c r="C1181" s="4">
        <v>0</v>
      </c>
      <c r="D1181" s="4">
        <v>2</v>
      </c>
      <c r="E1181" s="4">
        <v>0</v>
      </c>
      <c r="F1181" s="4">
        <f>ROUND(F1180*0.2,O1181)</f>
        <v>57105.51</v>
      </c>
      <c r="G1181" s="4" t="s">
        <v>86</v>
      </c>
      <c r="H1181" s="4" t="s">
        <v>87</v>
      </c>
      <c r="I1181" s="4"/>
      <c r="J1181" s="4"/>
      <c r="K1181" s="4">
        <v>212</v>
      </c>
      <c r="L1181" s="4">
        <v>27</v>
      </c>
      <c r="M1181" s="4">
        <v>0</v>
      </c>
      <c r="N1181" s="4" t="s">
        <v>3</v>
      </c>
      <c r="O1181" s="4">
        <v>2</v>
      </c>
      <c r="P1181" s="4"/>
      <c r="Q1181" s="4"/>
      <c r="R1181" s="4"/>
      <c r="S1181" s="4"/>
      <c r="T1181" s="4"/>
      <c r="U1181" s="4"/>
      <c r="V1181" s="4"/>
      <c r="W1181" s="4"/>
    </row>
    <row r="1182" spans="1:88" x14ac:dyDescent="0.2">
      <c r="A1182" s="4">
        <v>50</v>
      </c>
      <c r="B1182" s="4">
        <v>1</v>
      </c>
      <c r="C1182" s="4">
        <v>0</v>
      </c>
      <c r="D1182" s="4">
        <v>2</v>
      </c>
      <c r="E1182" s="4">
        <v>0</v>
      </c>
      <c r="F1182" s="4">
        <f>ROUND(F1181+F1180,O1182)</f>
        <v>342633.08</v>
      </c>
      <c r="G1182" s="4" t="s">
        <v>88</v>
      </c>
      <c r="H1182" s="4" t="s">
        <v>88</v>
      </c>
      <c r="I1182" s="4"/>
      <c r="J1182" s="4"/>
      <c r="K1182" s="4">
        <v>212</v>
      </c>
      <c r="L1182" s="4">
        <v>28</v>
      </c>
      <c r="M1182" s="4">
        <v>0</v>
      </c>
      <c r="N1182" s="4" t="s">
        <v>3</v>
      </c>
      <c r="O1182" s="4">
        <v>2</v>
      </c>
      <c r="P1182" s="4"/>
      <c r="Q1182" s="4"/>
      <c r="R1182" s="4"/>
      <c r="S1182" s="4"/>
      <c r="T1182" s="4"/>
      <c r="U1182" s="4"/>
      <c r="V1182" s="4"/>
      <c r="W1182" s="4"/>
    </row>
    <row r="1184" spans="1:88" x14ac:dyDescent="0.2">
      <c r="A1184" s="1">
        <v>4</v>
      </c>
      <c r="B1184" s="1">
        <v>1</v>
      </c>
      <c r="C1184" s="1"/>
      <c r="D1184" s="1">
        <f>ROW(A1198)</f>
        <v>1198</v>
      </c>
      <c r="E1184" s="1"/>
      <c r="F1184" s="1" t="s">
        <v>12</v>
      </c>
      <c r="G1184" s="1" t="s">
        <v>369</v>
      </c>
      <c r="H1184" s="1" t="s">
        <v>3</v>
      </c>
      <c r="I1184" s="1">
        <v>0</v>
      </c>
      <c r="J1184" s="1"/>
      <c r="K1184" s="1">
        <v>0</v>
      </c>
      <c r="L1184" s="1"/>
      <c r="M1184" s="1"/>
      <c r="N1184" s="1"/>
      <c r="O1184" s="1"/>
      <c r="P1184" s="1"/>
      <c r="Q1184" s="1"/>
      <c r="R1184" s="1"/>
      <c r="S1184" s="1"/>
      <c r="T1184" s="1"/>
      <c r="U1184" s="1" t="s">
        <v>3</v>
      </c>
      <c r="V1184" s="1">
        <v>0</v>
      </c>
      <c r="W1184" s="1"/>
      <c r="X1184" s="1"/>
      <c r="Y1184" s="1"/>
      <c r="Z1184" s="1"/>
      <c r="AA1184" s="1"/>
      <c r="AB1184" s="1" t="s">
        <v>3</v>
      </c>
      <c r="AC1184" s="1" t="s">
        <v>3</v>
      </c>
      <c r="AD1184" s="1" t="s">
        <v>3</v>
      </c>
      <c r="AE1184" s="1" t="s">
        <v>3</v>
      </c>
      <c r="AF1184" s="1" t="s">
        <v>3</v>
      </c>
      <c r="AG1184" s="1" t="s">
        <v>3</v>
      </c>
      <c r="AH1184" s="1"/>
      <c r="AI1184" s="1"/>
      <c r="AJ1184" s="1"/>
      <c r="AK1184" s="1"/>
      <c r="AL1184" s="1"/>
      <c r="AM1184" s="1"/>
      <c r="AN1184" s="1"/>
      <c r="AO1184" s="1"/>
      <c r="AP1184" s="1" t="s">
        <v>3</v>
      </c>
      <c r="AQ1184" s="1" t="s">
        <v>3</v>
      </c>
      <c r="AR1184" s="1" t="s">
        <v>3</v>
      </c>
      <c r="AS1184" s="1"/>
      <c r="AT1184" s="1"/>
      <c r="AU1184" s="1"/>
      <c r="AV1184" s="1"/>
      <c r="AW1184" s="1"/>
      <c r="AX1184" s="1"/>
      <c r="AY1184" s="1"/>
      <c r="AZ1184" s="1" t="s">
        <v>3</v>
      </c>
      <c r="BA1184" s="1"/>
      <c r="BB1184" s="1" t="s">
        <v>3</v>
      </c>
      <c r="BC1184" s="1" t="s">
        <v>3</v>
      </c>
      <c r="BD1184" s="1" t="s">
        <v>3</v>
      </c>
      <c r="BE1184" s="1" t="s">
        <v>3</v>
      </c>
      <c r="BF1184" s="1" t="s">
        <v>3</v>
      </c>
      <c r="BG1184" s="1" t="s">
        <v>3</v>
      </c>
      <c r="BH1184" s="1" t="s">
        <v>3</v>
      </c>
      <c r="BI1184" s="1" t="s">
        <v>3</v>
      </c>
      <c r="BJ1184" s="1" t="s">
        <v>3</v>
      </c>
      <c r="BK1184" s="1" t="s">
        <v>3</v>
      </c>
      <c r="BL1184" s="1" t="s">
        <v>3</v>
      </c>
      <c r="BM1184" s="1" t="s">
        <v>3</v>
      </c>
      <c r="BN1184" s="1" t="s">
        <v>3</v>
      </c>
      <c r="BO1184" s="1" t="s">
        <v>3</v>
      </c>
      <c r="BP1184" s="1" t="s">
        <v>3</v>
      </c>
      <c r="BQ1184" s="1"/>
      <c r="BR1184" s="1"/>
      <c r="BS1184" s="1"/>
      <c r="BT1184" s="1"/>
      <c r="BU1184" s="1"/>
      <c r="BV1184" s="1"/>
      <c r="BW1184" s="1"/>
      <c r="BX1184" s="1">
        <v>0</v>
      </c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>
        <v>0</v>
      </c>
    </row>
    <row r="1186" spans="1:245" x14ac:dyDescent="0.2">
      <c r="A1186" s="2">
        <v>52</v>
      </c>
      <c r="B1186" s="2">
        <f t="shared" ref="B1186:G1186" si="604">B1198</f>
        <v>1</v>
      </c>
      <c r="C1186" s="2">
        <f t="shared" si="604"/>
        <v>4</v>
      </c>
      <c r="D1186" s="2">
        <f t="shared" si="604"/>
        <v>1184</v>
      </c>
      <c r="E1186" s="2">
        <f t="shared" si="604"/>
        <v>0</v>
      </c>
      <c r="F1186" s="2" t="str">
        <f t="shared" si="604"/>
        <v>Новый раздел</v>
      </c>
      <c r="G1186" s="2" t="str">
        <f t="shared" si="604"/>
        <v>Устройство / ремонт спортивной площадки</v>
      </c>
      <c r="H1186" s="2"/>
      <c r="I1186" s="2"/>
      <c r="J1186" s="2"/>
      <c r="K1186" s="2"/>
      <c r="L1186" s="2"/>
      <c r="M1186" s="2"/>
      <c r="N1186" s="2"/>
      <c r="O1186" s="2">
        <f t="shared" ref="O1186:AT1186" si="605">O1198</f>
        <v>1023377</v>
      </c>
      <c r="P1186" s="2">
        <f t="shared" si="605"/>
        <v>957122.85</v>
      </c>
      <c r="Q1186" s="2">
        <f t="shared" si="605"/>
        <v>2705.72</v>
      </c>
      <c r="R1186" s="2">
        <f t="shared" si="605"/>
        <v>178</v>
      </c>
      <c r="S1186" s="2">
        <f t="shared" si="605"/>
        <v>63548.43</v>
      </c>
      <c r="T1186" s="2">
        <f t="shared" si="605"/>
        <v>0</v>
      </c>
      <c r="U1186" s="2">
        <f t="shared" si="605"/>
        <v>326.43682999999993</v>
      </c>
      <c r="V1186" s="2">
        <f t="shared" si="605"/>
        <v>0</v>
      </c>
      <c r="W1186" s="2">
        <f t="shared" si="605"/>
        <v>0</v>
      </c>
      <c r="X1186" s="2">
        <f t="shared" si="605"/>
        <v>44483.9</v>
      </c>
      <c r="Y1186" s="2">
        <f t="shared" si="605"/>
        <v>6354.84</v>
      </c>
      <c r="Z1186" s="2">
        <f t="shared" si="605"/>
        <v>0</v>
      </c>
      <c r="AA1186" s="2">
        <f t="shared" si="605"/>
        <v>0</v>
      </c>
      <c r="AB1186" s="2">
        <f t="shared" si="605"/>
        <v>1023377</v>
      </c>
      <c r="AC1186" s="2">
        <f t="shared" si="605"/>
        <v>957122.85</v>
      </c>
      <c r="AD1186" s="2">
        <f t="shared" si="605"/>
        <v>2705.72</v>
      </c>
      <c r="AE1186" s="2">
        <f t="shared" si="605"/>
        <v>178</v>
      </c>
      <c r="AF1186" s="2">
        <f t="shared" si="605"/>
        <v>63548.43</v>
      </c>
      <c r="AG1186" s="2">
        <f t="shared" si="605"/>
        <v>0</v>
      </c>
      <c r="AH1186" s="2">
        <f t="shared" si="605"/>
        <v>326.43682999999993</v>
      </c>
      <c r="AI1186" s="2">
        <f t="shared" si="605"/>
        <v>0</v>
      </c>
      <c r="AJ1186" s="2">
        <f t="shared" si="605"/>
        <v>0</v>
      </c>
      <c r="AK1186" s="2">
        <f t="shared" si="605"/>
        <v>44483.9</v>
      </c>
      <c r="AL1186" s="2">
        <f t="shared" si="605"/>
        <v>6354.84</v>
      </c>
      <c r="AM1186" s="2">
        <f t="shared" si="605"/>
        <v>0</v>
      </c>
      <c r="AN1186" s="2">
        <f t="shared" si="605"/>
        <v>0</v>
      </c>
      <c r="AO1186" s="2">
        <f t="shared" si="605"/>
        <v>0</v>
      </c>
      <c r="AP1186" s="2">
        <f t="shared" si="605"/>
        <v>0</v>
      </c>
      <c r="AQ1186" s="2">
        <f t="shared" si="605"/>
        <v>0</v>
      </c>
      <c r="AR1186" s="2">
        <f t="shared" si="605"/>
        <v>1074218.1100000001</v>
      </c>
      <c r="AS1186" s="2">
        <f t="shared" si="605"/>
        <v>924500</v>
      </c>
      <c r="AT1186" s="2">
        <f t="shared" si="605"/>
        <v>0</v>
      </c>
      <c r="AU1186" s="2">
        <f t="shared" ref="AU1186:BZ1186" si="606">AU1198</f>
        <v>149718.10999999999</v>
      </c>
      <c r="AV1186" s="2">
        <f t="shared" si="606"/>
        <v>957122.85</v>
      </c>
      <c r="AW1186" s="2">
        <f t="shared" si="606"/>
        <v>957122.85</v>
      </c>
      <c r="AX1186" s="2">
        <f t="shared" si="606"/>
        <v>0</v>
      </c>
      <c r="AY1186" s="2">
        <f t="shared" si="606"/>
        <v>957122.85</v>
      </c>
      <c r="AZ1186" s="2">
        <f t="shared" si="606"/>
        <v>0</v>
      </c>
      <c r="BA1186" s="2">
        <f t="shared" si="606"/>
        <v>0</v>
      </c>
      <c r="BB1186" s="2">
        <f t="shared" si="606"/>
        <v>0</v>
      </c>
      <c r="BC1186" s="2">
        <f t="shared" si="606"/>
        <v>0</v>
      </c>
      <c r="BD1186" s="2">
        <f t="shared" si="606"/>
        <v>0</v>
      </c>
      <c r="BE1186" s="2">
        <f t="shared" si="606"/>
        <v>0</v>
      </c>
      <c r="BF1186" s="2">
        <f t="shared" si="606"/>
        <v>0</v>
      </c>
      <c r="BG1186" s="2">
        <f t="shared" si="606"/>
        <v>0</v>
      </c>
      <c r="BH1186" s="2">
        <f t="shared" si="606"/>
        <v>0</v>
      </c>
      <c r="BI1186" s="2">
        <f t="shared" si="606"/>
        <v>0</v>
      </c>
      <c r="BJ1186" s="2">
        <f t="shared" si="606"/>
        <v>0</v>
      </c>
      <c r="BK1186" s="2">
        <f t="shared" si="606"/>
        <v>0</v>
      </c>
      <c r="BL1186" s="2">
        <f t="shared" si="606"/>
        <v>0</v>
      </c>
      <c r="BM1186" s="2">
        <f t="shared" si="606"/>
        <v>0</v>
      </c>
      <c r="BN1186" s="2">
        <f t="shared" si="606"/>
        <v>0</v>
      </c>
      <c r="BO1186" s="2">
        <f t="shared" si="606"/>
        <v>0</v>
      </c>
      <c r="BP1186" s="2">
        <f t="shared" si="606"/>
        <v>0</v>
      </c>
      <c r="BQ1186" s="2">
        <f t="shared" si="606"/>
        <v>0</v>
      </c>
      <c r="BR1186" s="2">
        <f t="shared" si="606"/>
        <v>0</v>
      </c>
      <c r="BS1186" s="2">
        <f t="shared" si="606"/>
        <v>0</v>
      </c>
      <c r="BT1186" s="2">
        <f t="shared" si="606"/>
        <v>0</v>
      </c>
      <c r="BU1186" s="2">
        <f t="shared" si="606"/>
        <v>0</v>
      </c>
      <c r="BV1186" s="2">
        <f t="shared" si="606"/>
        <v>0</v>
      </c>
      <c r="BW1186" s="2">
        <f t="shared" si="606"/>
        <v>0</v>
      </c>
      <c r="BX1186" s="2">
        <f t="shared" si="606"/>
        <v>0</v>
      </c>
      <c r="BY1186" s="2">
        <f t="shared" si="606"/>
        <v>0</v>
      </c>
      <c r="BZ1186" s="2">
        <f t="shared" si="606"/>
        <v>0</v>
      </c>
      <c r="CA1186" s="2">
        <f t="shared" ref="CA1186:DF1186" si="607">CA1198</f>
        <v>1074218.1100000001</v>
      </c>
      <c r="CB1186" s="2">
        <f t="shared" si="607"/>
        <v>924500</v>
      </c>
      <c r="CC1186" s="2">
        <f t="shared" si="607"/>
        <v>0</v>
      </c>
      <c r="CD1186" s="2">
        <f t="shared" si="607"/>
        <v>149718.10999999999</v>
      </c>
      <c r="CE1186" s="2">
        <f t="shared" si="607"/>
        <v>957122.85</v>
      </c>
      <c r="CF1186" s="2">
        <f t="shared" si="607"/>
        <v>957122.85</v>
      </c>
      <c r="CG1186" s="2">
        <f t="shared" si="607"/>
        <v>0</v>
      </c>
      <c r="CH1186" s="2">
        <f t="shared" si="607"/>
        <v>957122.85</v>
      </c>
      <c r="CI1186" s="2">
        <f t="shared" si="607"/>
        <v>0</v>
      </c>
      <c r="CJ1186" s="2">
        <f t="shared" si="607"/>
        <v>0</v>
      </c>
      <c r="CK1186" s="2">
        <f t="shared" si="607"/>
        <v>0</v>
      </c>
      <c r="CL1186" s="2">
        <f t="shared" si="607"/>
        <v>0</v>
      </c>
      <c r="CM1186" s="2">
        <f t="shared" si="607"/>
        <v>0</v>
      </c>
      <c r="CN1186" s="2">
        <f t="shared" si="607"/>
        <v>0</v>
      </c>
      <c r="CO1186" s="2">
        <f t="shared" si="607"/>
        <v>0</v>
      </c>
      <c r="CP1186" s="2">
        <f t="shared" si="607"/>
        <v>0</v>
      </c>
      <c r="CQ1186" s="2">
        <f t="shared" si="607"/>
        <v>0</v>
      </c>
      <c r="CR1186" s="2">
        <f t="shared" si="607"/>
        <v>0</v>
      </c>
      <c r="CS1186" s="2">
        <f t="shared" si="607"/>
        <v>0</v>
      </c>
      <c r="CT1186" s="2">
        <f t="shared" si="607"/>
        <v>0</v>
      </c>
      <c r="CU1186" s="2">
        <f t="shared" si="607"/>
        <v>0</v>
      </c>
      <c r="CV1186" s="2">
        <f t="shared" si="607"/>
        <v>0</v>
      </c>
      <c r="CW1186" s="2">
        <f t="shared" si="607"/>
        <v>0</v>
      </c>
      <c r="CX1186" s="2">
        <f t="shared" si="607"/>
        <v>0</v>
      </c>
      <c r="CY1186" s="2">
        <f t="shared" si="607"/>
        <v>0</v>
      </c>
      <c r="CZ1186" s="2">
        <f t="shared" si="607"/>
        <v>0</v>
      </c>
      <c r="DA1186" s="2">
        <f t="shared" si="607"/>
        <v>0</v>
      </c>
      <c r="DB1186" s="2">
        <f t="shared" si="607"/>
        <v>0</v>
      </c>
      <c r="DC1186" s="2">
        <f t="shared" si="607"/>
        <v>0</v>
      </c>
      <c r="DD1186" s="2">
        <f t="shared" si="607"/>
        <v>0</v>
      </c>
      <c r="DE1186" s="2">
        <f t="shared" si="607"/>
        <v>0</v>
      </c>
      <c r="DF1186" s="2">
        <f t="shared" si="607"/>
        <v>0</v>
      </c>
      <c r="DG1186" s="3">
        <f t="shared" ref="DG1186:EL1186" si="608">DG1198</f>
        <v>0</v>
      </c>
      <c r="DH1186" s="3">
        <f t="shared" si="608"/>
        <v>0</v>
      </c>
      <c r="DI1186" s="3">
        <f t="shared" si="608"/>
        <v>0</v>
      </c>
      <c r="DJ1186" s="3">
        <f t="shared" si="608"/>
        <v>0</v>
      </c>
      <c r="DK1186" s="3">
        <f t="shared" si="608"/>
        <v>0</v>
      </c>
      <c r="DL1186" s="3">
        <f t="shared" si="608"/>
        <v>0</v>
      </c>
      <c r="DM1186" s="3">
        <f t="shared" si="608"/>
        <v>0</v>
      </c>
      <c r="DN1186" s="3">
        <f t="shared" si="608"/>
        <v>0</v>
      </c>
      <c r="DO1186" s="3">
        <f t="shared" si="608"/>
        <v>0</v>
      </c>
      <c r="DP1186" s="3">
        <f t="shared" si="608"/>
        <v>0</v>
      </c>
      <c r="DQ1186" s="3">
        <f t="shared" si="608"/>
        <v>0</v>
      </c>
      <c r="DR1186" s="3">
        <f t="shared" si="608"/>
        <v>0</v>
      </c>
      <c r="DS1186" s="3">
        <f t="shared" si="608"/>
        <v>0</v>
      </c>
      <c r="DT1186" s="3">
        <f t="shared" si="608"/>
        <v>0</v>
      </c>
      <c r="DU1186" s="3">
        <f t="shared" si="608"/>
        <v>0</v>
      </c>
      <c r="DV1186" s="3">
        <f t="shared" si="608"/>
        <v>0</v>
      </c>
      <c r="DW1186" s="3">
        <f t="shared" si="608"/>
        <v>0</v>
      </c>
      <c r="DX1186" s="3">
        <f t="shared" si="608"/>
        <v>0</v>
      </c>
      <c r="DY1186" s="3">
        <f t="shared" si="608"/>
        <v>0</v>
      </c>
      <c r="DZ1186" s="3">
        <f t="shared" si="608"/>
        <v>0</v>
      </c>
      <c r="EA1186" s="3">
        <f t="shared" si="608"/>
        <v>0</v>
      </c>
      <c r="EB1186" s="3">
        <f t="shared" si="608"/>
        <v>0</v>
      </c>
      <c r="EC1186" s="3">
        <f t="shared" si="608"/>
        <v>0</v>
      </c>
      <c r="ED1186" s="3">
        <f t="shared" si="608"/>
        <v>0</v>
      </c>
      <c r="EE1186" s="3">
        <f t="shared" si="608"/>
        <v>0</v>
      </c>
      <c r="EF1186" s="3">
        <f t="shared" si="608"/>
        <v>0</v>
      </c>
      <c r="EG1186" s="3">
        <f t="shared" si="608"/>
        <v>0</v>
      </c>
      <c r="EH1186" s="3">
        <f t="shared" si="608"/>
        <v>0</v>
      </c>
      <c r="EI1186" s="3">
        <f t="shared" si="608"/>
        <v>0</v>
      </c>
      <c r="EJ1186" s="3">
        <f t="shared" si="608"/>
        <v>0</v>
      </c>
      <c r="EK1186" s="3">
        <f t="shared" si="608"/>
        <v>0</v>
      </c>
      <c r="EL1186" s="3">
        <f t="shared" si="608"/>
        <v>0</v>
      </c>
      <c r="EM1186" s="3">
        <f t="shared" ref="EM1186:FR1186" si="609">EM1198</f>
        <v>0</v>
      </c>
      <c r="EN1186" s="3">
        <f t="shared" si="609"/>
        <v>0</v>
      </c>
      <c r="EO1186" s="3">
        <f t="shared" si="609"/>
        <v>0</v>
      </c>
      <c r="EP1186" s="3">
        <f t="shared" si="609"/>
        <v>0</v>
      </c>
      <c r="EQ1186" s="3">
        <f t="shared" si="609"/>
        <v>0</v>
      </c>
      <c r="ER1186" s="3">
        <f t="shared" si="609"/>
        <v>0</v>
      </c>
      <c r="ES1186" s="3">
        <f t="shared" si="609"/>
        <v>0</v>
      </c>
      <c r="ET1186" s="3">
        <f t="shared" si="609"/>
        <v>0</v>
      </c>
      <c r="EU1186" s="3">
        <f t="shared" si="609"/>
        <v>0</v>
      </c>
      <c r="EV1186" s="3">
        <f t="shared" si="609"/>
        <v>0</v>
      </c>
      <c r="EW1186" s="3">
        <f t="shared" si="609"/>
        <v>0</v>
      </c>
      <c r="EX1186" s="3">
        <f t="shared" si="609"/>
        <v>0</v>
      </c>
      <c r="EY1186" s="3">
        <f t="shared" si="609"/>
        <v>0</v>
      </c>
      <c r="EZ1186" s="3">
        <f t="shared" si="609"/>
        <v>0</v>
      </c>
      <c r="FA1186" s="3">
        <f t="shared" si="609"/>
        <v>0</v>
      </c>
      <c r="FB1186" s="3">
        <f t="shared" si="609"/>
        <v>0</v>
      </c>
      <c r="FC1186" s="3">
        <f t="shared" si="609"/>
        <v>0</v>
      </c>
      <c r="FD1186" s="3">
        <f t="shared" si="609"/>
        <v>0</v>
      </c>
      <c r="FE1186" s="3">
        <f t="shared" si="609"/>
        <v>0</v>
      </c>
      <c r="FF1186" s="3">
        <f t="shared" si="609"/>
        <v>0</v>
      </c>
      <c r="FG1186" s="3">
        <f t="shared" si="609"/>
        <v>0</v>
      </c>
      <c r="FH1186" s="3">
        <f t="shared" si="609"/>
        <v>0</v>
      </c>
      <c r="FI1186" s="3">
        <f t="shared" si="609"/>
        <v>0</v>
      </c>
      <c r="FJ1186" s="3">
        <f t="shared" si="609"/>
        <v>0</v>
      </c>
      <c r="FK1186" s="3">
        <f t="shared" si="609"/>
        <v>0</v>
      </c>
      <c r="FL1186" s="3">
        <f t="shared" si="609"/>
        <v>0</v>
      </c>
      <c r="FM1186" s="3">
        <f t="shared" si="609"/>
        <v>0</v>
      </c>
      <c r="FN1186" s="3">
        <f t="shared" si="609"/>
        <v>0</v>
      </c>
      <c r="FO1186" s="3">
        <f t="shared" si="609"/>
        <v>0</v>
      </c>
      <c r="FP1186" s="3">
        <f t="shared" si="609"/>
        <v>0</v>
      </c>
      <c r="FQ1186" s="3">
        <f t="shared" si="609"/>
        <v>0</v>
      </c>
      <c r="FR1186" s="3">
        <f t="shared" si="609"/>
        <v>0</v>
      </c>
      <c r="FS1186" s="3">
        <f t="shared" ref="FS1186:GX1186" si="610">FS1198</f>
        <v>0</v>
      </c>
      <c r="FT1186" s="3">
        <f t="shared" si="610"/>
        <v>0</v>
      </c>
      <c r="FU1186" s="3">
        <f t="shared" si="610"/>
        <v>0</v>
      </c>
      <c r="FV1186" s="3">
        <f t="shared" si="610"/>
        <v>0</v>
      </c>
      <c r="FW1186" s="3">
        <f t="shared" si="610"/>
        <v>0</v>
      </c>
      <c r="FX1186" s="3">
        <f t="shared" si="610"/>
        <v>0</v>
      </c>
      <c r="FY1186" s="3">
        <f t="shared" si="610"/>
        <v>0</v>
      </c>
      <c r="FZ1186" s="3">
        <f t="shared" si="610"/>
        <v>0</v>
      </c>
      <c r="GA1186" s="3">
        <f t="shared" si="610"/>
        <v>0</v>
      </c>
      <c r="GB1186" s="3">
        <f t="shared" si="610"/>
        <v>0</v>
      </c>
      <c r="GC1186" s="3">
        <f t="shared" si="610"/>
        <v>0</v>
      </c>
      <c r="GD1186" s="3">
        <f t="shared" si="610"/>
        <v>0</v>
      </c>
      <c r="GE1186" s="3">
        <f t="shared" si="610"/>
        <v>0</v>
      </c>
      <c r="GF1186" s="3">
        <f t="shared" si="610"/>
        <v>0</v>
      </c>
      <c r="GG1186" s="3">
        <f t="shared" si="610"/>
        <v>0</v>
      </c>
      <c r="GH1186" s="3">
        <f t="shared" si="610"/>
        <v>0</v>
      </c>
      <c r="GI1186" s="3">
        <f t="shared" si="610"/>
        <v>0</v>
      </c>
      <c r="GJ1186" s="3">
        <f t="shared" si="610"/>
        <v>0</v>
      </c>
      <c r="GK1186" s="3">
        <f t="shared" si="610"/>
        <v>0</v>
      </c>
      <c r="GL1186" s="3">
        <f t="shared" si="610"/>
        <v>0</v>
      </c>
      <c r="GM1186" s="3">
        <f t="shared" si="610"/>
        <v>0</v>
      </c>
      <c r="GN1186" s="3">
        <f t="shared" si="610"/>
        <v>0</v>
      </c>
      <c r="GO1186" s="3">
        <f t="shared" si="610"/>
        <v>0</v>
      </c>
      <c r="GP1186" s="3">
        <f t="shared" si="610"/>
        <v>0</v>
      </c>
      <c r="GQ1186" s="3">
        <f t="shared" si="610"/>
        <v>0</v>
      </c>
      <c r="GR1186" s="3">
        <f t="shared" si="610"/>
        <v>0</v>
      </c>
      <c r="GS1186" s="3">
        <f t="shared" si="610"/>
        <v>0</v>
      </c>
      <c r="GT1186" s="3">
        <f t="shared" si="610"/>
        <v>0</v>
      </c>
      <c r="GU1186" s="3">
        <f t="shared" si="610"/>
        <v>0</v>
      </c>
      <c r="GV1186" s="3">
        <f t="shared" si="610"/>
        <v>0</v>
      </c>
      <c r="GW1186" s="3">
        <f t="shared" si="610"/>
        <v>0</v>
      </c>
      <c r="GX1186" s="3">
        <f t="shared" si="610"/>
        <v>0</v>
      </c>
    </row>
    <row r="1188" spans="1:245" x14ac:dyDescent="0.2">
      <c r="A1188">
        <v>17</v>
      </c>
      <c r="B1188">
        <v>1</v>
      </c>
      <c r="C1188">
        <f>ROW(SmtRes!A356)</f>
        <v>356</v>
      </c>
      <c r="D1188">
        <f>ROW(EtalonRes!A344)</f>
        <v>344</v>
      </c>
      <c r="E1188" t="s">
        <v>90</v>
      </c>
      <c r="F1188" t="s">
        <v>184</v>
      </c>
      <c r="G1188" t="s">
        <v>185</v>
      </c>
      <c r="H1188" t="s">
        <v>186</v>
      </c>
      <c r="I1188">
        <f>ROUND(36/100,9)</f>
        <v>0.36</v>
      </c>
      <c r="J1188">
        <v>0</v>
      </c>
      <c r="O1188">
        <f t="shared" ref="O1188:O1196" si="611">ROUND(CP1188,2)</f>
        <v>35429.83</v>
      </c>
      <c r="P1188">
        <f t="shared" ref="P1188:P1196" si="612">ROUND(CQ1188*I1188,2)</f>
        <v>0</v>
      </c>
      <c r="Q1188">
        <f t="shared" ref="Q1188:Q1196" si="613">ROUND(CR1188*I1188,2)</f>
        <v>0</v>
      </c>
      <c r="R1188">
        <f t="shared" ref="R1188:R1196" si="614">ROUND(CS1188*I1188,2)</f>
        <v>0</v>
      </c>
      <c r="S1188">
        <f t="shared" ref="S1188:S1196" si="615">ROUND(CT1188*I1188,2)</f>
        <v>35429.83</v>
      </c>
      <c r="T1188">
        <f t="shared" ref="T1188:T1196" si="616">ROUND(CU1188*I1188,2)</f>
        <v>0</v>
      </c>
      <c r="U1188">
        <f t="shared" ref="U1188:U1196" si="617">CV1188*I1188</f>
        <v>209.51999999999998</v>
      </c>
      <c r="V1188">
        <f t="shared" ref="V1188:V1196" si="618">CW1188*I1188</f>
        <v>0</v>
      </c>
      <c r="W1188">
        <f t="shared" ref="W1188:W1196" si="619">ROUND(CX1188*I1188,2)</f>
        <v>0</v>
      </c>
      <c r="X1188">
        <f t="shared" ref="X1188:X1196" si="620">ROUND(CY1188,2)</f>
        <v>24800.880000000001</v>
      </c>
      <c r="Y1188">
        <f t="shared" ref="Y1188:Y1196" si="621">ROUND(CZ1188,2)</f>
        <v>3542.98</v>
      </c>
      <c r="AA1188">
        <v>55574044</v>
      </c>
      <c r="AB1188">
        <f t="shared" ref="AB1188:AB1196" si="622">ROUND((AC1188+AD1188+AF1188),6)</f>
        <v>98416.2</v>
      </c>
      <c r="AC1188">
        <f t="shared" ref="AC1188:AC1196" si="623">ROUND((ES1188),6)</f>
        <v>0</v>
      </c>
      <c r="AD1188">
        <f t="shared" ref="AD1188:AD1196" si="624">ROUND((((ET1188)-(EU1188))+AE1188),6)</f>
        <v>0</v>
      </c>
      <c r="AE1188">
        <f t="shared" ref="AE1188:AE1196" si="625">ROUND((EU1188),6)</f>
        <v>0</v>
      </c>
      <c r="AF1188">
        <f t="shared" ref="AF1188:AF1196" si="626">ROUND((EV1188),6)</f>
        <v>98416.2</v>
      </c>
      <c r="AG1188">
        <f t="shared" ref="AG1188:AG1196" si="627">ROUND((AP1188),6)</f>
        <v>0</v>
      </c>
      <c r="AH1188">
        <f t="shared" ref="AH1188:AH1196" si="628">(EW1188)</f>
        <v>582</v>
      </c>
      <c r="AI1188">
        <f t="shared" ref="AI1188:AI1196" si="629">(EX1188)</f>
        <v>0</v>
      </c>
      <c r="AJ1188">
        <f t="shared" ref="AJ1188:AJ1196" si="630">(AS1188)</f>
        <v>0</v>
      </c>
      <c r="AK1188">
        <v>98416.2</v>
      </c>
      <c r="AL1188">
        <v>0</v>
      </c>
      <c r="AM1188">
        <v>0</v>
      </c>
      <c r="AN1188">
        <v>0</v>
      </c>
      <c r="AO1188">
        <v>98416.2</v>
      </c>
      <c r="AP1188">
        <v>0</v>
      </c>
      <c r="AQ1188">
        <v>582</v>
      </c>
      <c r="AR1188">
        <v>0</v>
      </c>
      <c r="AS1188">
        <v>0</v>
      </c>
      <c r="AT1188">
        <v>70</v>
      </c>
      <c r="AU1188">
        <v>10</v>
      </c>
      <c r="AV1188">
        <v>1</v>
      </c>
      <c r="AW1188">
        <v>1</v>
      </c>
      <c r="AZ1188">
        <v>1</v>
      </c>
      <c r="BA1188">
        <v>1</v>
      </c>
      <c r="BB1188">
        <v>1</v>
      </c>
      <c r="BC1188">
        <v>1</v>
      </c>
      <c r="BD1188" t="s">
        <v>3</v>
      </c>
      <c r="BE1188" t="s">
        <v>3</v>
      </c>
      <c r="BF1188" t="s">
        <v>3</v>
      </c>
      <c r="BG1188" t="s">
        <v>3</v>
      </c>
      <c r="BH1188">
        <v>0</v>
      </c>
      <c r="BI1188">
        <v>4</v>
      </c>
      <c r="BJ1188" t="s">
        <v>187</v>
      </c>
      <c r="BM1188">
        <v>0</v>
      </c>
      <c r="BN1188">
        <v>0</v>
      </c>
      <c r="BO1188" t="s">
        <v>3</v>
      </c>
      <c r="BP1188">
        <v>0</v>
      </c>
      <c r="BQ1188">
        <v>1</v>
      </c>
      <c r="BR1188">
        <v>0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 t="s">
        <v>3</v>
      </c>
      <c r="BZ1188">
        <v>70</v>
      </c>
      <c r="CA1188">
        <v>10</v>
      </c>
      <c r="CE1188">
        <v>0</v>
      </c>
      <c r="CF1188">
        <v>0</v>
      </c>
      <c r="CG1188">
        <v>0</v>
      </c>
      <c r="CM1188">
        <v>0</v>
      </c>
      <c r="CN1188" t="s">
        <v>3</v>
      </c>
      <c r="CO1188">
        <v>0</v>
      </c>
      <c r="CP1188">
        <f t="shared" ref="CP1188:CP1196" si="631">(P1188+Q1188+S1188)</f>
        <v>35429.83</v>
      </c>
      <c r="CQ1188">
        <f t="shared" ref="CQ1188:CQ1196" si="632">(AC1188*BC1188*AW1188)</f>
        <v>0</v>
      </c>
      <c r="CR1188">
        <f t="shared" ref="CR1188:CR1196" si="633">((((ET1188)*BB1188-(EU1188)*BS1188)+AE1188*BS1188)*AV1188)</f>
        <v>0</v>
      </c>
      <c r="CS1188">
        <f t="shared" ref="CS1188:CS1196" si="634">(AE1188*BS1188*AV1188)</f>
        <v>0</v>
      </c>
      <c r="CT1188">
        <f t="shared" ref="CT1188:CT1196" si="635">(AF1188*BA1188*AV1188)</f>
        <v>98416.2</v>
      </c>
      <c r="CU1188">
        <f t="shared" ref="CU1188:CU1196" si="636">AG1188</f>
        <v>0</v>
      </c>
      <c r="CV1188">
        <f t="shared" ref="CV1188:CV1196" si="637">(AH1188*AV1188)</f>
        <v>582</v>
      </c>
      <c r="CW1188">
        <f t="shared" ref="CW1188:CW1196" si="638">AI1188</f>
        <v>0</v>
      </c>
      <c r="CX1188">
        <f t="shared" ref="CX1188:CX1196" si="639">AJ1188</f>
        <v>0</v>
      </c>
      <c r="CY1188">
        <f t="shared" ref="CY1188:CY1196" si="640">((S1188*BZ1188)/100)</f>
        <v>24800.881000000001</v>
      </c>
      <c r="CZ1188">
        <f t="shared" ref="CZ1188:CZ1196" si="641">((S1188*CA1188)/100)</f>
        <v>3542.9830000000006</v>
      </c>
      <c r="DC1188" t="s">
        <v>3</v>
      </c>
      <c r="DD1188" t="s">
        <v>3</v>
      </c>
      <c r="DE1188" t="s">
        <v>3</v>
      </c>
      <c r="DF1188" t="s">
        <v>3</v>
      </c>
      <c r="DG1188" t="s">
        <v>3</v>
      </c>
      <c r="DH1188" t="s">
        <v>3</v>
      </c>
      <c r="DI1188" t="s">
        <v>3</v>
      </c>
      <c r="DJ1188" t="s">
        <v>3</v>
      </c>
      <c r="DK1188" t="s">
        <v>3</v>
      </c>
      <c r="DL1188" t="s">
        <v>3</v>
      </c>
      <c r="DM1188" t="s">
        <v>3</v>
      </c>
      <c r="DN1188">
        <v>0</v>
      </c>
      <c r="DO1188">
        <v>0</v>
      </c>
      <c r="DP1188">
        <v>1</v>
      </c>
      <c r="DQ1188">
        <v>1</v>
      </c>
      <c r="DU1188">
        <v>1013</v>
      </c>
      <c r="DV1188" t="s">
        <v>186</v>
      </c>
      <c r="DW1188" t="s">
        <v>186</v>
      </c>
      <c r="DX1188">
        <v>1</v>
      </c>
      <c r="EE1188">
        <v>55317522</v>
      </c>
      <c r="EF1188">
        <v>1</v>
      </c>
      <c r="EG1188" t="s">
        <v>19</v>
      </c>
      <c r="EH1188">
        <v>0</v>
      </c>
      <c r="EI1188" t="s">
        <v>3</v>
      </c>
      <c r="EJ1188">
        <v>4</v>
      </c>
      <c r="EK1188">
        <v>0</v>
      </c>
      <c r="EL1188" t="s">
        <v>20</v>
      </c>
      <c r="EM1188" t="s">
        <v>21</v>
      </c>
      <c r="EO1188" t="s">
        <v>3</v>
      </c>
      <c r="EQ1188">
        <v>0</v>
      </c>
      <c r="ER1188">
        <v>98416.2</v>
      </c>
      <c r="ES1188">
        <v>0</v>
      </c>
      <c r="ET1188">
        <v>0</v>
      </c>
      <c r="EU1188">
        <v>0</v>
      </c>
      <c r="EV1188">
        <v>98416.2</v>
      </c>
      <c r="EW1188">
        <v>582</v>
      </c>
      <c r="EX1188">
        <v>0</v>
      </c>
      <c r="EY1188">
        <v>0</v>
      </c>
      <c r="FQ1188">
        <v>0</v>
      </c>
      <c r="FR1188">
        <f t="shared" ref="FR1188:FR1196" si="642">ROUND(IF(AND(BH1188=3,BI1188=3),P1188,0),2)</f>
        <v>0</v>
      </c>
      <c r="FS1188">
        <v>0</v>
      </c>
      <c r="FX1188">
        <v>70</v>
      </c>
      <c r="FY1188">
        <v>10</v>
      </c>
      <c r="GA1188" t="s">
        <v>3</v>
      </c>
      <c r="GD1188">
        <v>0</v>
      </c>
      <c r="GF1188">
        <v>-2060657684</v>
      </c>
      <c r="GG1188">
        <v>2</v>
      </c>
      <c r="GH1188">
        <v>1</v>
      </c>
      <c r="GI1188">
        <v>-2</v>
      </c>
      <c r="GJ1188">
        <v>0</v>
      </c>
      <c r="GK1188">
        <f>ROUND(R1188*(R12)/100,2)</f>
        <v>0</v>
      </c>
      <c r="GL1188">
        <f t="shared" ref="GL1188:GL1196" si="643">ROUND(IF(AND(BH1188=3,BI1188=3,FS1188&lt;&gt;0),P1188,0),2)</f>
        <v>0</v>
      </c>
      <c r="GM1188">
        <f>ROUND(O1188+X1188+Y1188+GK1188,2)+GX1188</f>
        <v>63773.69</v>
      </c>
      <c r="GN1188">
        <f>IF(OR(BI1188=0,BI1188=1),ROUND(O1188+X1188+Y1188+GK1188,2),0)</f>
        <v>0</v>
      </c>
      <c r="GO1188">
        <f>IF(BI1188=2,ROUND(O1188+X1188+Y1188+GK1188,2),0)</f>
        <v>0</v>
      </c>
      <c r="GP1188">
        <f>IF(BI1188=4,ROUND(O1188+X1188+Y1188+GK1188,2)+GX1188,0)</f>
        <v>63773.69</v>
      </c>
      <c r="GR1188">
        <v>0</v>
      </c>
      <c r="GS1188">
        <v>3</v>
      </c>
      <c r="GT1188">
        <v>0</v>
      </c>
      <c r="GU1188" t="s">
        <v>3</v>
      </c>
      <c r="GV1188">
        <f t="shared" ref="GV1188:GV1196" si="644">ROUND((GT1188),6)</f>
        <v>0</v>
      </c>
      <c r="GW1188">
        <v>1</v>
      </c>
      <c r="GX1188">
        <f t="shared" ref="GX1188:GX1196" si="645">ROUND(HC1188*I1188,2)</f>
        <v>0</v>
      </c>
      <c r="HA1188">
        <v>0</v>
      </c>
      <c r="HB1188">
        <v>0</v>
      </c>
      <c r="HC1188">
        <f t="shared" ref="HC1188:HC1196" si="646">GV1188*GW1188</f>
        <v>0</v>
      </c>
      <c r="IK1188">
        <v>0</v>
      </c>
    </row>
    <row r="1189" spans="1:245" x14ac:dyDescent="0.2">
      <c r="A1189">
        <v>17</v>
      </c>
      <c r="B1189">
        <v>1</v>
      </c>
      <c r="C1189">
        <f>ROW(SmtRes!A357)</f>
        <v>357</v>
      </c>
      <c r="D1189">
        <f>ROW(EtalonRes!A345)</f>
        <v>345</v>
      </c>
      <c r="E1189" t="s">
        <v>95</v>
      </c>
      <c r="F1189" t="s">
        <v>189</v>
      </c>
      <c r="G1189" t="s">
        <v>279</v>
      </c>
      <c r="H1189" t="s">
        <v>191</v>
      </c>
      <c r="I1189">
        <f>ROUND(5.18/100,9)</f>
        <v>5.1799999999999999E-2</v>
      </c>
      <c r="J1189">
        <v>0</v>
      </c>
      <c r="O1189">
        <f t="shared" si="611"/>
        <v>576.54999999999995</v>
      </c>
      <c r="P1189">
        <f t="shared" si="612"/>
        <v>0</v>
      </c>
      <c r="Q1189">
        <f t="shared" si="613"/>
        <v>0</v>
      </c>
      <c r="R1189">
        <f t="shared" si="614"/>
        <v>0</v>
      </c>
      <c r="S1189">
        <f t="shared" si="615"/>
        <v>576.54999999999995</v>
      </c>
      <c r="T1189">
        <f t="shared" si="616"/>
        <v>0</v>
      </c>
      <c r="U1189">
        <f t="shared" si="617"/>
        <v>4.2994000000000003</v>
      </c>
      <c r="V1189">
        <f t="shared" si="618"/>
        <v>0</v>
      </c>
      <c r="W1189">
        <f t="shared" si="619"/>
        <v>0</v>
      </c>
      <c r="X1189">
        <f t="shared" si="620"/>
        <v>403.59</v>
      </c>
      <c r="Y1189">
        <f t="shared" si="621"/>
        <v>57.66</v>
      </c>
      <c r="AA1189">
        <v>55574044</v>
      </c>
      <c r="AB1189">
        <f t="shared" si="622"/>
        <v>11130.3</v>
      </c>
      <c r="AC1189">
        <f t="shared" si="623"/>
        <v>0</v>
      </c>
      <c r="AD1189">
        <f t="shared" si="624"/>
        <v>0</v>
      </c>
      <c r="AE1189">
        <f t="shared" si="625"/>
        <v>0</v>
      </c>
      <c r="AF1189">
        <f t="shared" si="626"/>
        <v>11130.3</v>
      </c>
      <c r="AG1189">
        <f t="shared" si="627"/>
        <v>0</v>
      </c>
      <c r="AH1189">
        <f t="shared" si="628"/>
        <v>83</v>
      </c>
      <c r="AI1189">
        <f t="shared" si="629"/>
        <v>0</v>
      </c>
      <c r="AJ1189">
        <f t="shared" si="630"/>
        <v>0</v>
      </c>
      <c r="AK1189">
        <v>11130.3</v>
      </c>
      <c r="AL1189">
        <v>0</v>
      </c>
      <c r="AM1189">
        <v>0</v>
      </c>
      <c r="AN1189">
        <v>0</v>
      </c>
      <c r="AO1189">
        <v>11130.3</v>
      </c>
      <c r="AP1189">
        <v>0</v>
      </c>
      <c r="AQ1189">
        <v>83</v>
      </c>
      <c r="AR1189">
        <v>0</v>
      </c>
      <c r="AS1189">
        <v>0</v>
      </c>
      <c r="AT1189">
        <v>70</v>
      </c>
      <c r="AU1189">
        <v>10</v>
      </c>
      <c r="AV1189">
        <v>1</v>
      </c>
      <c r="AW1189">
        <v>1</v>
      </c>
      <c r="AZ1189">
        <v>1</v>
      </c>
      <c r="BA1189">
        <v>1</v>
      </c>
      <c r="BB1189">
        <v>1</v>
      </c>
      <c r="BC1189">
        <v>1</v>
      </c>
      <c r="BD1189" t="s">
        <v>3</v>
      </c>
      <c r="BE1189" t="s">
        <v>3</v>
      </c>
      <c r="BF1189" t="s">
        <v>3</v>
      </c>
      <c r="BG1189" t="s">
        <v>3</v>
      </c>
      <c r="BH1189">
        <v>0</v>
      </c>
      <c r="BI1189">
        <v>4</v>
      </c>
      <c r="BJ1189" t="s">
        <v>192</v>
      </c>
      <c r="BM1189">
        <v>0</v>
      </c>
      <c r="BN1189">
        <v>0</v>
      </c>
      <c r="BO1189" t="s">
        <v>3</v>
      </c>
      <c r="BP1189">
        <v>0</v>
      </c>
      <c r="BQ1189">
        <v>1</v>
      </c>
      <c r="BR1189">
        <v>0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 t="s">
        <v>3</v>
      </c>
      <c r="BZ1189">
        <v>70</v>
      </c>
      <c r="CA1189">
        <v>10</v>
      </c>
      <c r="CE1189">
        <v>0</v>
      </c>
      <c r="CF1189">
        <v>0</v>
      </c>
      <c r="CG1189">
        <v>0</v>
      </c>
      <c r="CM1189">
        <v>0</v>
      </c>
      <c r="CN1189" t="s">
        <v>3</v>
      </c>
      <c r="CO1189">
        <v>0</v>
      </c>
      <c r="CP1189">
        <f t="shared" si="631"/>
        <v>576.54999999999995</v>
      </c>
      <c r="CQ1189">
        <f t="shared" si="632"/>
        <v>0</v>
      </c>
      <c r="CR1189">
        <f t="shared" si="633"/>
        <v>0</v>
      </c>
      <c r="CS1189">
        <f t="shared" si="634"/>
        <v>0</v>
      </c>
      <c r="CT1189">
        <f t="shared" si="635"/>
        <v>11130.3</v>
      </c>
      <c r="CU1189">
        <f t="shared" si="636"/>
        <v>0</v>
      </c>
      <c r="CV1189">
        <f t="shared" si="637"/>
        <v>83</v>
      </c>
      <c r="CW1189">
        <f t="shared" si="638"/>
        <v>0</v>
      </c>
      <c r="CX1189">
        <f t="shared" si="639"/>
        <v>0</v>
      </c>
      <c r="CY1189">
        <f t="shared" si="640"/>
        <v>403.58499999999998</v>
      </c>
      <c r="CZ1189">
        <f t="shared" si="641"/>
        <v>57.655000000000001</v>
      </c>
      <c r="DC1189" t="s">
        <v>3</v>
      </c>
      <c r="DD1189" t="s">
        <v>3</v>
      </c>
      <c r="DE1189" t="s">
        <v>3</v>
      </c>
      <c r="DF1189" t="s">
        <v>3</v>
      </c>
      <c r="DG1189" t="s">
        <v>3</v>
      </c>
      <c r="DH1189" t="s">
        <v>3</v>
      </c>
      <c r="DI1189" t="s">
        <v>3</v>
      </c>
      <c r="DJ1189" t="s">
        <v>3</v>
      </c>
      <c r="DK1189" t="s">
        <v>3</v>
      </c>
      <c r="DL1189" t="s">
        <v>3</v>
      </c>
      <c r="DM1189" t="s">
        <v>3</v>
      </c>
      <c r="DN1189">
        <v>0</v>
      </c>
      <c r="DO1189">
        <v>0</v>
      </c>
      <c r="DP1189">
        <v>1</v>
      </c>
      <c r="DQ1189">
        <v>1</v>
      </c>
      <c r="DU1189">
        <v>1007</v>
      </c>
      <c r="DV1189" t="s">
        <v>191</v>
      </c>
      <c r="DW1189" t="s">
        <v>191</v>
      </c>
      <c r="DX1189">
        <v>100</v>
      </c>
      <c r="EE1189">
        <v>55317522</v>
      </c>
      <c r="EF1189">
        <v>1</v>
      </c>
      <c r="EG1189" t="s">
        <v>19</v>
      </c>
      <c r="EH1189">
        <v>0</v>
      </c>
      <c r="EI1189" t="s">
        <v>3</v>
      </c>
      <c r="EJ1189">
        <v>4</v>
      </c>
      <c r="EK1189">
        <v>0</v>
      </c>
      <c r="EL1189" t="s">
        <v>20</v>
      </c>
      <c r="EM1189" t="s">
        <v>21</v>
      </c>
      <c r="EO1189" t="s">
        <v>3</v>
      </c>
      <c r="EQ1189">
        <v>0</v>
      </c>
      <c r="ER1189">
        <v>11130.3</v>
      </c>
      <c r="ES1189">
        <v>0</v>
      </c>
      <c r="ET1189">
        <v>0</v>
      </c>
      <c r="EU1189">
        <v>0</v>
      </c>
      <c r="EV1189">
        <v>11130.3</v>
      </c>
      <c r="EW1189">
        <v>83</v>
      </c>
      <c r="EX1189">
        <v>0</v>
      </c>
      <c r="EY1189">
        <v>0</v>
      </c>
      <c r="FQ1189">
        <v>0</v>
      </c>
      <c r="FR1189">
        <f t="shared" si="642"/>
        <v>0</v>
      </c>
      <c r="FS1189">
        <v>0</v>
      </c>
      <c r="FX1189">
        <v>70</v>
      </c>
      <c r="FY1189">
        <v>10</v>
      </c>
      <c r="GA1189" t="s">
        <v>3</v>
      </c>
      <c r="GD1189">
        <v>0</v>
      </c>
      <c r="GF1189">
        <v>848060400</v>
      </c>
      <c r="GG1189">
        <v>2</v>
      </c>
      <c r="GH1189">
        <v>1</v>
      </c>
      <c r="GI1189">
        <v>-2</v>
      </c>
      <c r="GJ1189">
        <v>0</v>
      </c>
      <c r="GK1189">
        <f>ROUND(R1189*(R12)/100,2)</f>
        <v>0</v>
      </c>
      <c r="GL1189">
        <f t="shared" si="643"/>
        <v>0</v>
      </c>
      <c r="GM1189">
        <f>ROUND(O1189+X1189+Y1189+GK1189,2)+GX1189</f>
        <v>1037.8</v>
      </c>
      <c r="GN1189">
        <f>IF(OR(BI1189=0,BI1189=1),ROUND(O1189+X1189+Y1189+GK1189,2),0)</f>
        <v>0</v>
      </c>
      <c r="GO1189">
        <f>IF(BI1189=2,ROUND(O1189+X1189+Y1189+GK1189,2),0)</f>
        <v>0</v>
      </c>
      <c r="GP1189">
        <f>IF(BI1189=4,ROUND(O1189+X1189+Y1189+GK1189,2)+GX1189,0)</f>
        <v>1037.8</v>
      </c>
      <c r="GR1189">
        <v>0</v>
      </c>
      <c r="GS1189">
        <v>3</v>
      </c>
      <c r="GT1189">
        <v>0</v>
      </c>
      <c r="GU1189" t="s">
        <v>3</v>
      </c>
      <c r="GV1189">
        <f t="shared" si="644"/>
        <v>0</v>
      </c>
      <c r="GW1189">
        <v>1</v>
      </c>
      <c r="GX1189">
        <f t="shared" si="645"/>
        <v>0</v>
      </c>
      <c r="HA1189">
        <v>0</v>
      </c>
      <c r="HB1189">
        <v>0</v>
      </c>
      <c r="HC1189">
        <f t="shared" si="646"/>
        <v>0</v>
      </c>
      <c r="IK1189">
        <v>0</v>
      </c>
    </row>
    <row r="1190" spans="1:245" x14ac:dyDescent="0.2">
      <c r="A1190">
        <v>17</v>
      </c>
      <c r="B1190">
        <v>1</v>
      </c>
      <c r="C1190">
        <f>ROW(SmtRes!A358)</f>
        <v>358</v>
      </c>
      <c r="D1190">
        <f>ROW(EtalonRes!A346)</f>
        <v>346</v>
      </c>
      <c r="E1190" t="s">
        <v>103</v>
      </c>
      <c r="F1190" t="s">
        <v>194</v>
      </c>
      <c r="G1190" t="s">
        <v>195</v>
      </c>
      <c r="H1190" t="s">
        <v>175</v>
      </c>
      <c r="I1190">
        <v>5.18</v>
      </c>
      <c r="J1190">
        <v>0</v>
      </c>
      <c r="O1190">
        <f t="shared" si="611"/>
        <v>244.86</v>
      </c>
      <c r="P1190">
        <f t="shared" si="612"/>
        <v>0</v>
      </c>
      <c r="Q1190">
        <f t="shared" si="613"/>
        <v>244.86</v>
      </c>
      <c r="R1190">
        <f t="shared" si="614"/>
        <v>132.91999999999999</v>
      </c>
      <c r="S1190">
        <f t="shared" si="615"/>
        <v>0</v>
      </c>
      <c r="T1190">
        <f t="shared" si="616"/>
        <v>0</v>
      </c>
      <c r="U1190">
        <f t="shared" si="617"/>
        <v>0</v>
      </c>
      <c r="V1190">
        <f t="shared" si="618"/>
        <v>0</v>
      </c>
      <c r="W1190">
        <f t="shared" si="619"/>
        <v>0</v>
      </c>
      <c r="X1190">
        <f t="shared" si="620"/>
        <v>0</v>
      </c>
      <c r="Y1190">
        <f t="shared" si="621"/>
        <v>0</v>
      </c>
      <c r="AA1190">
        <v>55574044</v>
      </c>
      <c r="AB1190">
        <f t="shared" si="622"/>
        <v>47.27</v>
      </c>
      <c r="AC1190">
        <f t="shared" si="623"/>
        <v>0</v>
      </c>
      <c r="AD1190">
        <f t="shared" si="624"/>
        <v>47.27</v>
      </c>
      <c r="AE1190">
        <f t="shared" si="625"/>
        <v>25.66</v>
      </c>
      <c r="AF1190">
        <f t="shared" si="626"/>
        <v>0</v>
      </c>
      <c r="AG1190">
        <f t="shared" si="627"/>
        <v>0</v>
      </c>
      <c r="AH1190">
        <f t="shared" si="628"/>
        <v>0</v>
      </c>
      <c r="AI1190">
        <f t="shared" si="629"/>
        <v>0</v>
      </c>
      <c r="AJ1190">
        <f t="shared" si="630"/>
        <v>0</v>
      </c>
      <c r="AK1190">
        <v>47.27</v>
      </c>
      <c r="AL1190">
        <v>0</v>
      </c>
      <c r="AM1190">
        <v>47.27</v>
      </c>
      <c r="AN1190">
        <v>25.66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1</v>
      </c>
      <c r="AZ1190">
        <v>1</v>
      </c>
      <c r="BA1190">
        <v>1</v>
      </c>
      <c r="BB1190">
        <v>1</v>
      </c>
      <c r="BC1190">
        <v>1</v>
      </c>
      <c r="BD1190" t="s">
        <v>3</v>
      </c>
      <c r="BE1190" t="s">
        <v>3</v>
      </c>
      <c r="BF1190" t="s">
        <v>3</v>
      </c>
      <c r="BG1190" t="s">
        <v>3</v>
      </c>
      <c r="BH1190">
        <v>0</v>
      </c>
      <c r="BI1190">
        <v>4</v>
      </c>
      <c r="BJ1190" t="s">
        <v>196</v>
      </c>
      <c r="BM1190">
        <v>1</v>
      </c>
      <c r="BN1190">
        <v>0</v>
      </c>
      <c r="BO1190" t="s">
        <v>3</v>
      </c>
      <c r="BP1190">
        <v>0</v>
      </c>
      <c r="BQ1190">
        <v>1</v>
      </c>
      <c r="BR1190">
        <v>0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 t="s">
        <v>3</v>
      </c>
      <c r="BZ1190">
        <v>0</v>
      </c>
      <c r="CA1190">
        <v>0</v>
      </c>
      <c r="CE1190">
        <v>0</v>
      </c>
      <c r="CF1190">
        <v>0</v>
      </c>
      <c r="CG1190">
        <v>0</v>
      </c>
      <c r="CM1190">
        <v>0</v>
      </c>
      <c r="CN1190" t="s">
        <v>3</v>
      </c>
      <c r="CO1190">
        <v>0</v>
      </c>
      <c r="CP1190">
        <f t="shared" si="631"/>
        <v>244.86</v>
      </c>
      <c r="CQ1190">
        <f t="shared" si="632"/>
        <v>0</v>
      </c>
      <c r="CR1190">
        <f t="shared" si="633"/>
        <v>47.27</v>
      </c>
      <c r="CS1190">
        <f t="shared" si="634"/>
        <v>25.66</v>
      </c>
      <c r="CT1190">
        <f t="shared" si="635"/>
        <v>0</v>
      </c>
      <c r="CU1190">
        <f t="shared" si="636"/>
        <v>0</v>
      </c>
      <c r="CV1190">
        <f t="shared" si="637"/>
        <v>0</v>
      </c>
      <c r="CW1190">
        <f t="shared" si="638"/>
        <v>0</v>
      </c>
      <c r="CX1190">
        <f t="shared" si="639"/>
        <v>0</v>
      </c>
      <c r="CY1190">
        <f t="shared" si="640"/>
        <v>0</v>
      </c>
      <c r="CZ1190">
        <f t="shared" si="641"/>
        <v>0</v>
      </c>
      <c r="DC1190" t="s">
        <v>3</v>
      </c>
      <c r="DD1190" t="s">
        <v>3</v>
      </c>
      <c r="DE1190" t="s">
        <v>3</v>
      </c>
      <c r="DF1190" t="s">
        <v>3</v>
      </c>
      <c r="DG1190" t="s">
        <v>3</v>
      </c>
      <c r="DH1190" t="s">
        <v>3</v>
      </c>
      <c r="DI1190" t="s">
        <v>3</v>
      </c>
      <c r="DJ1190" t="s">
        <v>3</v>
      </c>
      <c r="DK1190" t="s">
        <v>3</v>
      </c>
      <c r="DL1190" t="s">
        <v>3</v>
      </c>
      <c r="DM1190" t="s">
        <v>3</v>
      </c>
      <c r="DN1190">
        <v>0</v>
      </c>
      <c r="DO1190">
        <v>0</v>
      </c>
      <c r="DP1190">
        <v>1</v>
      </c>
      <c r="DQ1190">
        <v>1</v>
      </c>
      <c r="DU1190">
        <v>1007</v>
      </c>
      <c r="DV1190" t="s">
        <v>175</v>
      </c>
      <c r="DW1190" t="s">
        <v>175</v>
      </c>
      <c r="DX1190">
        <v>1</v>
      </c>
      <c r="EE1190">
        <v>55317524</v>
      </c>
      <c r="EF1190">
        <v>1</v>
      </c>
      <c r="EG1190" t="s">
        <v>19</v>
      </c>
      <c r="EH1190">
        <v>0</v>
      </c>
      <c r="EI1190" t="s">
        <v>3</v>
      </c>
      <c r="EJ1190">
        <v>4</v>
      </c>
      <c r="EK1190">
        <v>1</v>
      </c>
      <c r="EL1190" t="s">
        <v>126</v>
      </c>
      <c r="EM1190" t="s">
        <v>21</v>
      </c>
      <c r="EO1190" t="s">
        <v>3</v>
      </c>
      <c r="EQ1190">
        <v>0</v>
      </c>
      <c r="ER1190">
        <v>47.27</v>
      </c>
      <c r="ES1190">
        <v>0</v>
      </c>
      <c r="ET1190">
        <v>47.27</v>
      </c>
      <c r="EU1190">
        <v>25.66</v>
      </c>
      <c r="EV1190">
        <v>0</v>
      </c>
      <c r="EW1190">
        <v>0</v>
      </c>
      <c r="EX1190">
        <v>0</v>
      </c>
      <c r="EY1190">
        <v>0</v>
      </c>
      <c r="FQ1190">
        <v>0</v>
      </c>
      <c r="FR1190">
        <f t="shared" si="642"/>
        <v>0</v>
      </c>
      <c r="FS1190">
        <v>0</v>
      </c>
      <c r="FX1190">
        <v>0</v>
      </c>
      <c r="FY1190">
        <v>0</v>
      </c>
      <c r="GA1190" t="s">
        <v>3</v>
      </c>
      <c r="GD1190">
        <v>1</v>
      </c>
      <c r="GF1190">
        <v>-1249335408</v>
      </c>
      <c r="GG1190">
        <v>2</v>
      </c>
      <c r="GH1190">
        <v>1</v>
      </c>
      <c r="GI1190">
        <v>-2</v>
      </c>
      <c r="GJ1190">
        <v>0</v>
      </c>
      <c r="GK1190">
        <v>0</v>
      </c>
      <c r="GL1190">
        <f t="shared" si="643"/>
        <v>0</v>
      </c>
      <c r="GM1190">
        <f>ROUND(O1190+X1190+Y1190,2)+GX1190</f>
        <v>244.86</v>
      </c>
      <c r="GN1190">
        <f>IF(OR(BI1190=0,BI1190=1),ROUND(O1190+X1190+Y1190,2),0)</f>
        <v>0</v>
      </c>
      <c r="GO1190">
        <f>IF(BI1190=2,ROUND(O1190+X1190+Y1190,2),0)</f>
        <v>0</v>
      </c>
      <c r="GP1190">
        <f>IF(BI1190=4,ROUND(O1190+X1190+Y1190,2)+GX1190,0)</f>
        <v>244.86</v>
      </c>
      <c r="GR1190">
        <v>0</v>
      </c>
      <c r="GS1190">
        <v>3</v>
      </c>
      <c r="GT1190">
        <v>0</v>
      </c>
      <c r="GU1190" t="s">
        <v>3</v>
      </c>
      <c r="GV1190">
        <f t="shared" si="644"/>
        <v>0</v>
      </c>
      <c r="GW1190">
        <v>1</v>
      </c>
      <c r="GX1190">
        <f t="shared" si="645"/>
        <v>0</v>
      </c>
      <c r="HA1190">
        <v>0</v>
      </c>
      <c r="HB1190">
        <v>0</v>
      </c>
      <c r="HC1190">
        <f t="shared" si="646"/>
        <v>0</v>
      </c>
      <c r="IK1190">
        <v>0</v>
      </c>
    </row>
    <row r="1191" spans="1:245" x14ac:dyDescent="0.2">
      <c r="A1191">
        <v>17</v>
      </c>
      <c r="B1191">
        <v>1</v>
      </c>
      <c r="C1191">
        <f>ROW(SmtRes!A359)</f>
        <v>359</v>
      </c>
      <c r="D1191">
        <f>ROW(EtalonRes!A347)</f>
        <v>347</v>
      </c>
      <c r="E1191" t="s">
        <v>107</v>
      </c>
      <c r="F1191" t="s">
        <v>198</v>
      </c>
      <c r="G1191" t="s">
        <v>199</v>
      </c>
      <c r="H1191" t="s">
        <v>175</v>
      </c>
      <c r="I1191">
        <v>5.18</v>
      </c>
      <c r="J1191">
        <v>0</v>
      </c>
      <c r="O1191">
        <f t="shared" si="611"/>
        <v>79</v>
      </c>
      <c r="P1191">
        <f t="shared" si="612"/>
        <v>0</v>
      </c>
      <c r="Q1191">
        <f t="shared" si="613"/>
        <v>79</v>
      </c>
      <c r="R1191">
        <f t="shared" si="614"/>
        <v>42.89</v>
      </c>
      <c r="S1191">
        <f t="shared" si="615"/>
        <v>0</v>
      </c>
      <c r="T1191">
        <f t="shared" si="616"/>
        <v>0</v>
      </c>
      <c r="U1191">
        <f t="shared" si="617"/>
        <v>0</v>
      </c>
      <c r="V1191">
        <f t="shared" si="618"/>
        <v>0</v>
      </c>
      <c r="W1191">
        <f t="shared" si="619"/>
        <v>0</v>
      </c>
      <c r="X1191">
        <f t="shared" si="620"/>
        <v>0</v>
      </c>
      <c r="Y1191">
        <f t="shared" si="621"/>
        <v>0</v>
      </c>
      <c r="AA1191">
        <v>55574044</v>
      </c>
      <c r="AB1191">
        <f t="shared" si="622"/>
        <v>15.25</v>
      </c>
      <c r="AC1191">
        <f t="shared" si="623"/>
        <v>0</v>
      </c>
      <c r="AD1191">
        <f t="shared" si="624"/>
        <v>15.25</v>
      </c>
      <c r="AE1191">
        <f t="shared" si="625"/>
        <v>8.2799999999999994</v>
      </c>
      <c r="AF1191">
        <f t="shared" si="626"/>
        <v>0</v>
      </c>
      <c r="AG1191">
        <f t="shared" si="627"/>
        <v>0</v>
      </c>
      <c r="AH1191">
        <f t="shared" si="628"/>
        <v>0</v>
      </c>
      <c r="AI1191">
        <f t="shared" si="629"/>
        <v>0</v>
      </c>
      <c r="AJ1191">
        <f t="shared" si="630"/>
        <v>0</v>
      </c>
      <c r="AK1191">
        <v>15.25</v>
      </c>
      <c r="AL1191">
        <v>0</v>
      </c>
      <c r="AM1191">
        <v>15.25</v>
      </c>
      <c r="AN1191">
        <v>8.2799999999999994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1</v>
      </c>
      <c r="AZ1191">
        <v>1</v>
      </c>
      <c r="BA1191">
        <v>1</v>
      </c>
      <c r="BB1191">
        <v>1</v>
      </c>
      <c r="BC1191">
        <v>1</v>
      </c>
      <c r="BD1191" t="s">
        <v>3</v>
      </c>
      <c r="BE1191" t="s">
        <v>3</v>
      </c>
      <c r="BF1191" t="s">
        <v>3</v>
      </c>
      <c r="BG1191" t="s">
        <v>3</v>
      </c>
      <c r="BH1191">
        <v>0</v>
      </c>
      <c r="BI1191">
        <v>4</v>
      </c>
      <c r="BJ1191" t="s">
        <v>200</v>
      </c>
      <c r="BM1191">
        <v>1</v>
      </c>
      <c r="BN1191">
        <v>0</v>
      </c>
      <c r="BO1191" t="s">
        <v>3</v>
      </c>
      <c r="BP1191">
        <v>0</v>
      </c>
      <c r="BQ1191">
        <v>1</v>
      </c>
      <c r="BR1191">
        <v>0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 t="s">
        <v>3</v>
      </c>
      <c r="BZ1191">
        <v>0</v>
      </c>
      <c r="CA1191">
        <v>0</v>
      </c>
      <c r="CE1191">
        <v>0</v>
      </c>
      <c r="CF1191">
        <v>0</v>
      </c>
      <c r="CG1191">
        <v>0</v>
      </c>
      <c r="CM1191">
        <v>0</v>
      </c>
      <c r="CN1191" t="s">
        <v>3</v>
      </c>
      <c r="CO1191">
        <v>0</v>
      </c>
      <c r="CP1191">
        <f t="shared" si="631"/>
        <v>79</v>
      </c>
      <c r="CQ1191">
        <f t="shared" si="632"/>
        <v>0</v>
      </c>
      <c r="CR1191">
        <f t="shared" si="633"/>
        <v>15.25</v>
      </c>
      <c r="CS1191">
        <f t="shared" si="634"/>
        <v>8.2799999999999994</v>
      </c>
      <c r="CT1191">
        <f t="shared" si="635"/>
        <v>0</v>
      </c>
      <c r="CU1191">
        <f t="shared" si="636"/>
        <v>0</v>
      </c>
      <c r="CV1191">
        <f t="shared" si="637"/>
        <v>0</v>
      </c>
      <c r="CW1191">
        <f t="shared" si="638"/>
        <v>0</v>
      </c>
      <c r="CX1191">
        <f t="shared" si="639"/>
        <v>0</v>
      </c>
      <c r="CY1191">
        <f t="shared" si="640"/>
        <v>0</v>
      </c>
      <c r="CZ1191">
        <f t="shared" si="641"/>
        <v>0</v>
      </c>
      <c r="DC1191" t="s">
        <v>3</v>
      </c>
      <c r="DD1191" t="s">
        <v>3</v>
      </c>
      <c r="DE1191" t="s">
        <v>3</v>
      </c>
      <c r="DF1191" t="s">
        <v>3</v>
      </c>
      <c r="DG1191" t="s">
        <v>3</v>
      </c>
      <c r="DH1191" t="s">
        <v>3</v>
      </c>
      <c r="DI1191" t="s">
        <v>3</v>
      </c>
      <c r="DJ1191" t="s">
        <v>3</v>
      </c>
      <c r="DK1191" t="s">
        <v>3</v>
      </c>
      <c r="DL1191" t="s">
        <v>3</v>
      </c>
      <c r="DM1191" t="s">
        <v>3</v>
      </c>
      <c r="DN1191">
        <v>0</v>
      </c>
      <c r="DO1191">
        <v>0</v>
      </c>
      <c r="DP1191">
        <v>1</v>
      </c>
      <c r="DQ1191">
        <v>1</v>
      </c>
      <c r="DU1191">
        <v>1007</v>
      </c>
      <c r="DV1191" t="s">
        <v>175</v>
      </c>
      <c r="DW1191" t="s">
        <v>175</v>
      </c>
      <c r="DX1191">
        <v>1</v>
      </c>
      <c r="EE1191">
        <v>55317524</v>
      </c>
      <c r="EF1191">
        <v>1</v>
      </c>
      <c r="EG1191" t="s">
        <v>19</v>
      </c>
      <c r="EH1191">
        <v>0</v>
      </c>
      <c r="EI1191" t="s">
        <v>3</v>
      </c>
      <c r="EJ1191">
        <v>4</v>
      </c>
      <c r="EK1191">
        <v>1</v>
      </c>
      <c r="EL1191" t="s">
        <v>126</v>
      </c>
      <c r="EM1191" t="s">
        <v>21</v>
      </c>
      <c r="EO1191" t="s">
        <v>3</v>
      </c>
      <c r="EQ1191">
        <v>0</v>
      </c>
      <c r="ER1191">
        <v>15.25</v>
      </c>
      <c r="ES1191">
        <v>0</v>
      </c>
      <c r="ET1191">
        <v>15.25</v>
      </c>
      <c r="EU1191">
        <v>8.2799999999999994</v>
      </c>
      <c r="EV1191">
        <v>0</v>
      </c>
      <c r="EW1191">
        <v>0</v>
      </c>
      <c r="EX1191">
        <v>0</v>
      </c>
      <c r="EY1191">
        <v>0</v>
      </c>
      <c r="FQ1191">
        <v>0</v>
      </c>
      <c r="FR1191">
        <f t="shared" si="642"/>
        <v>0</v>
      </c>
      <c r="FS1191">
        <v>0</v>
      </c>
      <c r="FX1191">
        <v>0</v>
      </c>
      <c r="FY1191">
        <v>0</v>
      </c>
      <c r="GA1191" t="s">
        <v>3</v>
      </c>
      <c r="GD1191">
        <v>1</v>
      </c>
      <c r="GF1191">
        <v>1511999612</v>
      </c>
      <c r="GG1191">
        <v>2</v>
      </c>
      <c r="GH1191">
        <v>1</v>
      </c>
      <c r="GI1191">
        <v>-2</v>
      </c>
      <c r="GJ1191">
        <v>0</v>
      </c>
      <c r="GK1191">
        <v>0</v>
      </c>
      <c r="GL1191">
        <f t="shared" si="643"/>
        <v>0</v>
      </c>
      <c r="GM1191">
        <f>ROUND(O1191+X1191+Y1191,2)+GX1191</f>
        <v>79</v>
      </c>
      <c r="GN1191">
        <f>IF(OR(BI1191=0,BI1191=1),ROUND(O1191+X1191+Y1191,2),0)</f>
        <v>0</v>
      </c>
      <c r="GO1191">
        <f>IF(BI1191=2,ROUND(O1191+X1191+Y1191,2),0)</f>
        <v>0</v>
      </c>
      <c r="GP1191">
        <f>IF(BI1191=4,ROUND(O1191+X1191+Y1191,2)+GX1191,0)</f>
        <v>79</v>
      </c>
      <c r="GR1191">
        <v>0</v>
      </c>
      <c r="GS1191">
        <v>3</v>
      </c>
      <c r="GT1191">
        <v>0</v>
      </c>
      <c r="GU1191" t="s">
        <v>3</v>
      </c>
      <c r="GV1191">
        <f t="shared" si="644"/>
        <v>0</v>
      </c>
      <c r="GW1191">
        <v>1</v>
      </c>
      <c r="GX1191">
        <f t="shared" si="645"/>
        <v>0</v>
      </c>
      <c r="HA1191">
        <v>0</v>
      </c>
      <c r="HB1191">
        <v>0</v>
      </c>
      <c r="HC1191">
        <f t="shared" si="646"/>
        <v>0</v>
      </c>
      <c r="IK1191">
        <v>0</v>
      </c>
    </row>
    <row r="1192" spans="1:245" x14ac:dyDescent="0.2">
      <c r="A1192">
        <v>17</v>
      </c>
      <c r="B1192">
        <v>1</v>
      </c>
      <c r="C1192">
        <f>ROW(SmtRes!A364)</f>
        <v>364</v>
      </c>
      <c r="D1192">
        <f>ROW(EtalonRes!A352)</f>
        <v>352</v>
      </c>
      <c r="E1192" t="s">
        <v>112</v>
      </c>
      <c r="F1192" t="s">
        <v>202</v>
      </c>
      <c r="G1192" t="s">
        <v>203</v>
      </c>
      <c r="H1192" t="s">
        <v>191</v>
      </c>
      <c r="I1192">
        <f>ROUND(5.18/100,9)</f>
        <v>5.1799999999999999E-2</v>
      </c>
      <c r="J1192">
        <v>0</v>
      </c>
      <c r="O1192">
        <f t="shared" si="611"/>
        <v>19805.21</v>
      </c>
      <c r="P1192">
        <f t="shared" si="612"/>
        <v>18350.240000000002</v>
      </c>
      <c r="Q1192">
        <f t="shared" si="613"/>
        <v>1.47</v>
      </c>
      <c r="R1192">
        <f t="shared" si="614"/>
        <v>0</v>
      </c>
      <c r="S1192">
        <f t="shared" si="615"/>
        <v>1453.5</v>
      </c>
      <c r="T1192">
        <f t="shared" si="616"/>
        <v>0</v>
      </c>
      <c r="U1192">
        <f t="shared" si="617"/>
        <v>8.0419499999999999</v>
      </c>
      <c r="V1192">
        <f t="shared" si="618"/>
        <v>0</v>
      </c>
      <c r="W1192">
        <f t="shared" si="619"/>
        <v>0</v>
      </c>
      <c r="X1192">
        <f t="shared" si="620"/>
        <v>1017.45</v>
      </c>
      <c r="Y1192">
        <f t="shared" si="621"/>
        <v>145.35</v>
      </c>
      <c r="AA1192">
        <v>55574044</v>
      </c>
      <c r="AB1192">
        <f t="shared" si="622"/>
        <v>382339.99</v>
      </c>
      <c r="AC1192">
        <f t="shared" si="623"/>
        <v>354251.65</v>
      </c>
      <c r="AD1192">
        <f t="shared" si="624"/>
        <v>28.45</v>
      </c>
      <c r="AE1192">
        <f t="shared" si="625"/>
        <v>7.0000000000000007E-2</v>
      </c>
      <c r="AF1192">
        <f t="shared" si="626"/>
        <v>28059.89</v>
      </c>
      <c r="AG1192">
        <f t="shared" si="627"/>
        <v>0</v>
      </c>
      <c r="AH1192">
        <f t="shared" si="628"/>
        <v>155.25</v>
      </c>
      <c r="AI1192">
        <f t="shared" si="629"/>
        <v>0</v>
      </c>
      <c r="AJ1192">
        <f t="shared" si="630"/>
        <v>0</v>
      </c>
      <c r="AK1192">
        <v>382339.99</v>
      </c>
      <c r="AL1192">
        <v>354251.65</v>
      </c>
      <c r="AM1192">
        <v>28.45</v>
      </c>
      <c r="AN1192">
        <v>7.0000000000000007E-2</v>
      </c>
      <c r="AO1192">
        <v>28059.89</v>
      </c>
      <c r="AP1192">
        <v>0</v>
      </c>
      <c r="AQ1192">
        <v>155.25</v>
      </c>
      <c r="AR1192">
        <v>0</v>
      </c>
      <c r="AS1192">
        <v>0</v>
      </c>
      <c r="AT1192">
        <v>70</v>
      </c>
      <c r="AU1192">
        <v>10</v>
      </c>
      <c r="AV1192">
        <v>1</v>
      </c>
      <c r="AW1192">
        <v>1</v>
      </c>
      <c r="AZ1192">
        <v>1</v>
      </c>
      <c r="BA1192">
        <v>1</v>
      </c>
      <c r="BB1192">
        <v>1</v>
      </c>
      <c r="BC1192">
        <v>1</v>
      </c>
      <c r="BD1192" t="s">
        <v>3</v>
      </c>
      <c r="BE1192" t="s">
        <v>3</v>
      </c>
      <c r="BF1192" t="s">
        <v>3</v>
      </c>
      <c r="BG1192" t="s">
        <v>3</v>
      </c>
      <c r="BH1192">
        <v>0</v>
      </c>
      <c r="BI1192">
        <v>4</v>
      </c>
      <c r="BJ1192" t="s">
        <v>204</v>
      </c>
      <c r="BM1192">
        <v>0</v>
      </c>
      <c r="BN1192">
        <v>0</v>
      </c>
      <c r="BO1192" t="s">
        <v>3</v>
      </c>
      <c r="BP1192">
        <v>0</v>
      </c>
      <c r="BQ1192">
        <v>1</v>
      </c>
      <c r="BR1192">
        <v>0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 t="s">
        <v>3</v>
      </c>
      <c r="BZ1192">
        <v>70</v>
      </c>
      <c r="CA1192">
        <v>10</v>
      </c>
      <c r="CE1192">
        <v>0</v>
      </c>
      <c r="CF1192">
        <v>0</v>
      </c>
      <c r="CG1192">
        <v>0</v>
      </c>
      <c r="CM1192">
        <v>0</v>
      </c>
      <c r="CN1192" t="s">
        <v>3</v>
      </c>
      <c r="CO1192">
        <v>0</v>
      </c>
      <c r="CP1192">
        <f t="shared" si="631"/>
        <v>19805.210000000003</v>
      </c>
      <c r="CQ1192">
        <f t="shared" si="632"/>
        <v>354251.65</v>
      </c>
      <c r="CR1192">
        <f t="shared" si="633"/>
        <v>28.45</v>
      </c>
      <c r="CS1192">
        <f t="shared" si="634"/>
        <v>7.0000000000000007E-2</v>
      </c>
      <c r="CT1192">
        <f t="shared" si="635"/>
        <v>28059.89</v>
      </c>
      <c r="CU1192">
        <f t="shared" si="636"/>
        <v>0</v>
      </c>
      <c r="CV1192">
        <f t="shared" si="637"/>
        <v>155.25</v>
      </c>
      <c r="CW1192">
        <f t="shared" si="638"/>
        <v>0</v>
      </c>
      <c r="CX1192">
        <f t="shared" si="639"/>
        <v>0</v>
      </c>
      <c r="CY1192">
        <f t="shared" si="640"/>
        <v>1017.45</v>
      </c>
      <c r="CZ1192">
        <f t="shared" si="641"/>
        <v>145.35</v>
      </c>
      <c r="DC1192" t="s">
        <v>3</v>
      </c>
      <c r="DD1192" t="s">
        <v>3</v>
      </c>
      <c r="DE1192" t="s">
        <v>3</v>
      </c>
      <c r="DF1192" t="s">
        <v>3</v>
      </c>
      <c r="DG1192" t="s">
        <v>3</v>
      </c>
      <c r="DH1192" t="s">
        <v>3</v>
      </c>
      <c r="DI1192" t="s">
        <v>3</v>
      </c>
      <c r="DJ1192" t="s">
        <v>3</v>
      </c>
      <c r="DK1192" t="s">
        <v>3</v>
      </c>
      <c r="DL1192" t="s">
        <v>3</v>
      </c>
      <c r="DM1192" t="s">
        <v>3</v>
      </c>
      <c r="DN1192">
        <v>0</v>
      </c>
      <c r="DO1192">
        <v>0</v>
      </c>
      <c r="DP1192">
        <v>1</v>
      </c>
      <c r="DQ1192">
        <v>1</v>
      </c>
      <c r="DU1192">
        <v>1007</v>
      </c>
      <c r="DV1192" t="s">
        <v>191</v>
      </c>
      <c r="DW1192" t="s">
        <v>191</v>
      </c>
      <c r="DX1192">
        <v>100</v>
      </c>
      <c r="EE1192">
        <v>55317522</v>
      </c>
      <c r="EF1192">
        <v>1</v>
      </c>
      <c r="EG1192" t="s">
        <v>19</v>
      </c>
      <c r="EH1192">
        <v>0</v>
      </c>
      <c r="EI1192" t="s">
        <v>3</v>
      </c>
      <c r="EJ1192">
        <v>4</v>
      </c>
      <c r="EK1192">
        <v>0</v>
      </c>
      <c r="EL1192" t="s">
        <v>20</v>
      </c>
      <c r="EM1192" t="s">
        <v>21</v>
      </c>
      <c r="EO1192" t="s">
        <v>3</v>
      </c>
      <c r="EQ1192">
        <v>0</v>
      </c>
      <c r="ER1192">
        <v>382339.99</v>
      </c>
      <c r="ES1192">
        <v>354251.65</v>
      </c>
      <c r="ET1192">
        <v>28.45</v>
      </c>
      <c r="EU1192">
        <v>7.0000000000000007E-2</v>
      </c>
      <c r="EV1192">
        <v>28059.89</v>
      </c>
      <c r="EW1192">
        <v>155.25</v>
      </c>
      <c r="EX1192">
        <v>0</v>
      </c>
      <c r="EY1192">
        <v>0</v>
      </c>
      <c r="FQ1192">
        <v>0</v>
      </c>
      <c r="FR1192">
        <f t="shared" si="642"/>
        <v>0</v>
      </c>
      <c r="FS1192">
        <v>0</v>
      </c>
      <c r="FX1192">
        <v>70</v>
      </c>
      <c r="FY1192">
        <v>10</v>
      </c>
      <c r="GA1192" t="s">
        <v>3</v>
      </c>
      <c r="GD1192">
        <v>0</v>
      </c>
      <c r="GF1192">
        <v>-904643448</v>
      </c>
      <c r="GG1192">
        <v>2</v>
      </c>
      <c r="GH1192">
        <v>1</v>
      </c>
      <c r="GI1192">
        <v>-2</v>
      </c>
      <c r="GJ1192">
        <v>0</v>
      </c>
      <c r="GK1192">
        <f>ROUND(R1192*(R12)/100,2)</f>
        <v>0</v>
      </c>
      <c r="GL1192">
        <f t="shared" si="643"/>
        <v>0</v>
      </c>
      <c r="GM1192">
        <f>ROUND(O1192+X1192+Y1192+GK1192,2)+GX1192</f>
        <v>20968.009999999998</v>
      </c>
      <c r="GN1192">
        <f>IF(OR(BI1192=0,BI1192=1),ROUND(O1192+X1192+Y1192+GK1192,2),0)</f>
        <v>0</v>
      </c>
      <c r="GO1192">
        <f>IF(BI1192=2,ROUND(O1192+X1192+Y1192+GK1192,2),0)</f>
        <v>0</v>
      </c>
      <c r="GP1192">
        <f>IF(BI1192=4,ROUND(O1192+X1192+Y1192+GK1192,2)+GX1192,0)</f>
        <v>20968.009999999998</v>
      </c>
      <c r="GR1192">
        <v>0</v>
      </c>
      <c r="GS1192">
        <v>3</v>
      </c>
      <c r="GT1192">
        <v>0</v>
      </c>
      <c r="GU1192" t="s">
        <v>3</v>
      </c>
      <c r="GV1192">
        <f t="shared" si="644"/>
        <v>0</v>
      </c>
      <c r="GW1192">
        <v>1</v>
      </c>
      <c r="GX1192">
        <f t="shared" si="645"/>
        <v>0</v>
      </c>
      <c r="HA1192">
        <v>0</v>
      </c>
      <c r="HB1192">
        <v>0</v>
      </c>
      <c r="HC1192">
        <f t="shared" si="646"/>
        <v>0</v>
      </c>
      <c r="IK1192">
        <v>0</v>
      </c>
    </row>
    <row r="1193" spans="1:245" x14ac:dyDescent="0.2">
      <c r="A1193">
        <v>17</v>
      </c>
      <c r="B1193">
        <v>1</v>
      </c>
      <c r="C1193">
        <f>ROW(SmtRes!A366)</f>
        <v>366</v>
      </c>
      <c r="D1193">
        <f>ROW(EtalonRes!A354)</f>
        <v>354</v>
      </c>
      <c r="E1193" t="s">
        <v>117</v>
      </c>
      <c r="F1193" t="s">
        <v>206</v>
      </c>
      <c r="G1193" t="s">
        <v>280</v>
      </c>
      <c r="H1193" t="s">
        <v>120</v>
      </c>
      <c r="I1193">
        <f>ROUND(0.004*36,9)</f>
        <v>0.14399999999999999</v>
      </c>
      <c r="J1193">
        <v>0</v>
      </c>
      <c r="O1193">
        <f t="shared" si="611"/>
        <v>15017.86</v>
      </c>
      <c r="P1193">
        <f t="shared" si="612"/>
        <v>7665.63</v>
      </c>
      <c r="Q1193">
        <f t="shared" si="613"/>
        <v>0</v>
      </c>
      <c r="R1193">
        <f t="shared" si="614"/>
        <v>0</v>
      </c>
      <c r="S1193">
        <f t="shared" si="615"/>
        <v>7352.23</v>
      </c>
      <c r="T1193">
        <f t="shared" si="616"/>
        <v>0</v>
      </c>
      <c r="U1193">
        <f t="shared" si="617"/>
        <v>32.788799999999995</v>
      </c>
      <c r="V1193">
        <f t="shared" si="618"/>
        <v>0</v>
      </c>
      <c r="W1193">
        <f t="shared" si="619"/>
        <v>0</v>
      </c>
      <c r="X1193">
        <f t="shared" si="620"/>
        <v>5146.5600000000004</v>
      </c>
      <c r="Y1193">
        <f t="shared" si="621"/>
        <v>735.22</v>
      </c>
      <c r="AA1193">
        <v>55574044</v>
      </c>
      <c r="AB1193">
        <f t="shared" si="622"/>
        <v>104290.69</v>
      </c>
      <c r="AC1193">
        <f t="shared" si="623"/>
        <v>53233.52</v>
      </c>
      <c r="AD1193">
        <f t="shared" si="624"/>
        <v>0</v>
      </c>
      <c r="AE1193">
        <f t="shared" si="625"/>
        <v>0</v>
      </c>
      <c r="AF1193">
        <f t="shared" si="626"/>
        <v>51057.17</v>
      </c>
      <c r="AG1193">
        <f t="shared" si="627"/>
        <v>0</v>
      </c>
      <c r="AH1193">
        <f t="shared" si="628"/>
        <v>227.7</v>
      </c>
      <c r="AI1193">
        <f t="shared" si="629"/>
        <v>0</v>
      </c>
      <c r="AJ1193">
        <f t="shared" si="630"/>
        <v>0</v>
      </c>
      <c r="AK1193">
        <v>104290.69</v>
      </c>
      <c r="AL1193">
        <v>53233.52</v>
      </c>
      <c r="AM1193">
        <v>0</v>
      </c>
      <c r="AN1193">
        <v>0</v>
      </c>
      <c r="AO1193">
        <v>51057.17</v>
      </c>
      <c r="AP1193">
        <v>0</v>
      </c>
      <c r="AQ1193">
        <v>227.7</v>
      </c>
      <c r="AR1193">
        <v>0</v>
      </c>
      <c r="AS1193">
        <v>0</v>
      </c>
      <c r="AT1193">
        <v>70</v>
      </c>
      <c r="AU1193">
        <v>10</v>
      </c>
      <c r="AV1193">
        <v>1</v>
      </c>
      <c r="AW1193">
        <v>1</v>
      </c>
      <c r="AZ1193">
        <v>1</v>
      </c>
      <c r="BA1193">
        <v>1</v>
      </c>
      <c r="BB1193">
        <v>1</v>
      </c>
      <c r="BC1193">
        <v>1</v>
      </c>
      <c r="BD1193" t="s">
        <v>3</v>
      </c>
      <c r="BE1193" t="s">
        <v>3</v>
      </c>
      <c r="BF1193" t="s">
        <v>3</v>
      </c>
      <c r="BG1193" t="s">
        <v>3</v>
      </c>
      <c r="BH1193">
        <v>0</v>
      </c>
      <c r="BI1193">
        <v>4</v>
      </c>
      <c r="BJ1193" t="s">
        <v>208</v>
      </c>
      <c r="BM1193">
        <v>0</v>
      </c>
      <c r="BN1193">
        <v>0</v>
      </c>
      <c r="BO1193" t="s">
        <v>3</v>
      </c>
      <c r="BP1193">
        <v>0</v>
      </c>
      <c r="BQ1193">
        <v>1</v>
      </c>
      <c r="BR1193">
        <v>0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 t="s">
        <v>3</v>
      </c>
      <c r="BZ1193">
        <v>70</v>
      </c>
      <c r="CA1193">
        <v>10</v>
      </c>
      <c r="CE1193">
        <v>0</v>
      </c>
      <c r="CF1193">
        <v>0</v>
      </c>
      <c r="CG1193">
        <v>0</v>
      </c>
      <c r="CM1193">
        <v>0</v>
      </c>
      <c r="CN1193" t="s">
        <v>3</v>
      </c>
      <c r="CO1193">
        <v>0</v>
      </c>
      <c r="CP1193">
        <f t="shared" si="631"/>
        <v>15017.86</v>
      </c>
      <c r="CQ1193">
        <f t="shared" si="632"/>
        <v>53233.52</v>
      </c>
      <c r="CR1193">
        <f t="shared" si="633"/>
        <v>0</v>
      </c>
      <c r="CS1193">
        <f t="shared" si="634"/>
        <v>0</v>
      </c>
      <c r="CT1193">
        <f t="shared" si="635"/>
        <v>51057.17</v>
      </c>
      <c r="CU1193">
        <f t="shared" si="636"/>
        <v>0</v>
      </c>
      <c r="CV1193">
        <f t="shared" si="637"/>
        <v>227.7</v>
      </c>
      <c r="CW1193">
        <f t="shared" si="638"/>
        <v>0</v>
      </c>
      <c r="CX1193">
        <f t="shared" si="639"/>
        <v>0</v>
      </c>
      <c r="CY1193">
        <f t="shared" si="640"/>
        <v>5146.5609999999997</v>
      </c>
      <c r="CZ1193">
        <f t="shared" si="641"/>
        <v>735.22299999999984</v>
      </c>
      <c r="DC1193" t="s">
        <v>3</v>
      </c>
      <c r="DD1193" t="s">
        <v>3</v>
      </c>
      <c r="DE1193" t="s">
        <v>3</v>
      </c>
      <c r="DF1193" t="s">
        <v>3</v>
      </c>
      <c r="DG1193" t="s">
        <v>3</v>
      </c>
      <c r="DH1193" t="s">
        <v>3</v>
      </c>
      <c r="DI1193" t="s">
        <v>3</v>
      </c>
      <c r="DJ1193" t="s">
        <v>3</v>
      </c>
      <c r="DK1193" t="s">
        <v>3</v>
      </c>
      <c r="DL1193" t="s">
        <v>3</v>
      </c>
      <c r="DM1193" t="s">
        <v>3</v>
      </c>
      <c r="DN1193">
        <v>0</v>
      </c>
      <c r="DO1193">
        <v>0</v>
      </c>
      <c r="DP1193">
        <v>1</v>
      </c>
      <c r="DQ1193">
        <v>1</v>
      </c>
      <c r="DU1193">
        <v>1009</v>
      </c>
      <c r="DV1193" t="s">
        <v>120</v>
      </c>
      <c r="DW1193" t="s">
        <v>120</v>
      </c>
      <c r="DX1193">
        <v>1000</v>
      </c>
      <c r="EE1193">
        <v>55317522</v>
      </c>
      <c r="EF1193">
        <v>1</v>
      </c>
      <c r="EG1193" t="s">
        <v>19</v>
      </c>
      <c r="EH1193">
        <v>0</v>
      </c>
      <c r="EI1193" t="s">
        <v>3</v>
      </c>
      <c r="EJ1193">
        <v>4</v>
      </c>
      <c r="EK1193">
        <v>0</v>
      </c>
      <c r="EL1193" t="s">
        <v>20</v>
      </c>
      <c r="EM1193" t="s">
        <v>21</v>
      </c>
      <c r="EO1193" t="s">
        <v>3</v>
      </c>
      <c r="EQ1193">
        <v>0</v>
      </c>
      <c r="ER1193">
        <v>104290.69</v>
      </c>
      <c r="ES1193">
        <v>53233.52</v>
      </c>
      <c r="ET1193">
        <v>0</v>
      </c>
      <c r="EU1193">
        <v>0</v>
      </c>
      <c r="EV1193">
        <v>51057.17</v>
      </c>
      <c r="EW1193">
        <v>227.7</v>
      </c>
      <c r="EX1193">
        <v>0</v>
      </c>
      <c r="EY1193">
        <v>0</v>
      </c>
      <c r="FQ1193">
        <v>0</v>
      </c>
      <c r="FR1193">
        <f t="shared" si="642"/>
        <v>0</v>
      </c>
      <c r="FS1193">
        <v>0</v>
      </c>
      <c r="FX1193">
        <v>70</v>
      </c>
      <c r="FY1193">
        <v>10</v>
      </c>
      <c r="GA1193" t="s">
        <v>3</v>
      </c>
      <c r="GD1193">
        <v>0</v>
      </c>
      <c r="GF1193">
        <v>-1381171928</v>
      </c>
      <c r="GG1193">
        <v>2</v>
      </c>
      <c r="GH1193">
        <v>1</v>
      </c>
      <c r="GI1193">
        <v>-2</v>
      </c>
      <c r="GJ1193">
        <v>0</v>
      </c>
      <c r="GK1193">
        <f>ROUND(R1193*(R12)/100,2)</f>
        <v>0</v>
      </c>
      <c r="GL1193">
        <f t="shared" si="643"/>
        <v>0</v>
      </c>
      <c r="GM1193">
        <f>ROUND(O1193+X1193+Y1193+GK1193,2)+GX1193</f>
        <v>20899.64</v>
      </c>
      <c r="GN1193">
        <f>IF(OR(BI1193=0,BI1193=1),ROUND(O1193+X1193+Y1193+GK1193,2),0)</f>
        <v>0</v>
      </c>
      <c r="GO1193">
        <f>IF(BI1193=2,ROUND(O1193+X1193+Y1193+GK1193,2),0)</f>
        <v>0</v>
      </c>
      <c r="GP1193">
        <f>IF(BI1193=4,ROUND(O1193+X1193+Y1193+GK1193,2)+GX1193,0)</f>
        <v>20899.64</v>
      </c>
      <c r="GR1193">
        <v>0</v>
      </c>
      <c r="GS1193">
        <v>3</v>
      </c>
      <c r="GT1193">
        <v>0</v>
      </c>
      <c r="GU1193" t="s">
        <v>3</v>
      </c>
      <c r="GV1193">
        <f t="shared" si="644"/>
        <v>0</v>
      </c>
      <c r="GW1193">
        <v>1</v>
      </c>
      <c r="GX1193">
        <f t="shared" si="645"/>
        <v>0</v>
      </c>
      <c r="HA1193">
        <v>0</v>
      </c>
      <c r="HB1193">
        <v>0</v>
      </c>
      <c r="HC1193">
        <f t="shared" si="646"/>
        <v>0</v>
      </c>
      <c r="IK1193">
        <v>0</v>
      </c>
    </row>
    <row r="1194" spans="1:245" x14ac:dyDescent="0.2">
      <c r="A1194">
        <v>17</v>
      </c>
      <c r="B1194">
        <v>1</v>
      </c>
      <c r="C1194">
        <f>ROW(SmtRes!A370)</f>
        <v>370</v>
      </c>
      <c r="D1194">
        <f>ROW(EtalonRes!A358)</f>
        <v>358</v>
      </c>
      <c r="E1194" t="s">
        <v>122</v>
      </c>
      <c r="F1194" t="s">
        <v>210</v>
      </c>
      <c r="G1194" t="s">
        <v>281</v>
      </c>
      <c r="H1194" t="s">
        <v>120</v>
      </c>
      <c r="I1194">
        <v>1.988</v>
      </c>
      <c r="J1194">
        <v>0</v>
      </c>
      <c r="O1194">
        <f t="shared" si="611"/>
        <v>133551.93</v>
      </c>
      <c r="P1194">
        <f t="shared" si="612"/>
        <v>112435.22</v>
      </c>
      <c r="Q1194">
        <f t="shared" si="613"/>
        <v>2380.39</v>
      </c>
      <c r="R1194">
        <f t="shared" si="614"/>
        <v>2.19</v>
      </c>
      <c r="S1194">
        <f t="shared" si="615"/>
        <v>18736.32</v>
      </c>
      <c r="T1194">
        <f t="shared" si="616"/>
        <v>0</v>
      </c>
      <c r="U1194">
        <f t="shared" si="617"/>
        <v>71.786680000000004</v>
      </c>
      <c r="V1194">
        <f t="shared" si="618"/>
        <v>0</v>
      </c>
      <c r="W1194">
        <f t="shared" si="619"/>
        <v>0</v>
      </c>
      <c r="X1194">
        <f t="shared" si="620"/>
        <v>13115.42</v>
      </c>
      <c r="Y1194">
        <f t="shared" si="621"/>
        <v>1873.63</v>
      </c>
      <c r="AA1194">
        <v>55574044</v>
      </c>
      <c r="AB1194">
        <f t="shared" si="622"/>
        <v>67179.039999999994</v>
      </c>
      <c r="AC1194">
        <f t="shared" si="623"/>
        <v>56556.95</v>
      </c>
      <c r="AD1194">
        <f t="shared" si="624"/>
        <v>1197.3800000000001</v>
      </c>
      <c r="AE1194">
        <f t="shared" si="625"/>
        <v>1.1000000000000001</v>
      </c>
      <c r="AF1194">
        <f t="shared" si="626"/>
        <v>9424.7099999999991</v>
      </c>
      <c r="AG1194">
        <f t="shared" si="627"/>
        <v>0</v>
      </c>
      <c r="AH1194">
        <f t="shared" si="628"/>
        <v>36.11</v>
      </c>
      <c r="AI1194">
        <f t="shared" si="629"/>
        <v>0</v>
      </c>
      <c r="AJ1194">
        <f t="shared" si="630"/>
        <v>0</v>
      </c>
      <c r="AK1194">
        <v>67179.039999999994</v>
      </c>
      <c r="AL1194">
        <v>56556.95</v>
      </c>
      <c r="AM1194">
        <v>1197.3800000000001</v>
      </c>
      <c r="AN1194">
        <v>1.1000000000000001</v>
      </c>
      <c r="AO1194">
        <v>9424.7099999999991</v>
      </c>
      <c r="AP1194">
        <v>0</v>
      </c>
      <c r="AQ1194">
        <v>36.11</v>
      </c>
      <c r="AR1194">
        <v>0</v>
      </c>
      <c r="AS1194">
        <v>0</v>
      </c>
      <c r="AT1194">
        <v>70</v>
      </c>
      <c r="AU1194">
        <v>10</v>
      </c>
      <c r="AV1194">
        <v>1</v>
      </c>
      <c r="AW1194">
        <v>1</v>
      </c>
      <c r="AZ1194">
        <v>1</v>
      </c>
      <c r="BA1194">
        <v>1</v>
      </c>
      <c r="BB1194">
        <v>1</v>
      </c>
      <c r="BC1194">
        <v>1</v>
      </c>
      <c r="BD1194" t="s">
        <v>3</v>
      </c>
      <c r="BE1194" t="s">
        <v>3</v>
      </c>
      <c r="BF1194" t="s">
        <v>3</v>
      </c>
      <c r="BG1194" t="s">
        <v>3</v>
      </c>
      <c r="BH1194">
        <v>0</v>
      </c>
      <c r="BI1194">
        <v>4</v>
      </c>
      <c r="BJ1194" t="s">
        <v>212</v>
      </c>
      <c r="BM1194">
        <v>0</v>
      </c>
      <c r="BN1194">
        <v>0</v>
      </c>
      <c r="BO1194" t="s">
        <v>3</v>
      </c>
      <c r="BP1194">
        <v>0</v>
      </c>
      <c r="BQ1194">
        <v>1</v>
      </c>
      <c r="BR1194">
        <v>0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 t="s">
        <v>3</v>
      </c>
      <c r="BZ1194">
        <v>70</v>
      </c>
      <c r="CA1194">
        <v>10</v>
      </c>
      <c r="CE1194">
        <v>0</v>
      </c>
      <c r="CF1194">
        <v>0</v>
      </c>
      <c r="CG1194">
        <v>0</v>
      </c>
      <c r="CM1194">
        <v>0</v>
      </c>
      <c r="CN1194" t="s">
        <v>3</v>
      </c>
      <c r="CO1194">
        <v>0</v>
      </c>
      <c r="CP1194">
        <f t="shared" si="631"/>
        <v>133551.93</v>
      </c>
      <c r="CQ1194">
        <f t="shared" si="632"/>
        <v>56556.95</v>
      </c>
      <c r="CR1194">
        <f t="shared" si="633"/>
        <v>1197.3800000000001</v>
      </c>
      <c r="CS1194">
        <f t="shared" si="634"/>
        <v>1.1000000000000001</v>
      </c>
      <c r="CT1194">
        <f t="shared" si="635"/>
        <v>9424.7099999999991</v>
      </c>
      <c r="CU1194">
        <f t="shared" si="636"/>
        <v>0</v>
      </c>
      <c r="CV1194">
        <f t="shared" si="637"/>
        <v>36.11</v>
      </c>
      <c r="CW1194">
        <f t="shared" si="638"/>
        <v>0</v>
      </c>
      <c r="CX1194">
        <f t="shared" si="639"/>
        <v>0</v>
      </c>
      <c r="CY1194">
        <f t="shared" si="640"/>
        <v>13115.423999999999</v>
      </c>
      <c r="CZ1194">
        <f t="shared" si="641"/>
        <v>1873.6320000000001</v>
      </c>
      <c r="DC1194" t="s">
        <v>3</v>
      </c>
      <c r="DD1194" t="s">
        <v>3</v>
      </c>
      <c r="DE1194" t="s">
        <v>3</v>
      </c>
      <c r="DF1194" t="s">
        <v>3</v>
      </c>
      <c r="DG1194" t="s">
        <v>3</v>
      </c>
      <c r="DH1194" t="s">
        <v>3</v>
      </c>
      <c r="DI1194" t="s">
        <v>3</v>
      </c>
      <c r="DJ1194" t="s">
        <v>3</v>
      </c>
      <c r="DK1194" t="s">
        <v>3</v>
      </c>
      <c r="DL1194" t="s">
        <v>3</v>
      </c>
      <c r="DM1194" t="s">
        <v>3</v>
      </c>
      <c r="DN1194">
        <v>0</v>
      </c>
      <c r="DO1194">
        <v>0</v>
      </c>
      <c r="DP1194">
        <v>1</v>
      </c>
      <c r="DQ1194">
        <v>1</v>
      </c>
      <c r="DU1194">
        <v>1009</v>
      </c>
      <c r="DV1194" t="s">
        <v>120</v>
      </c>
      <c r="DW1194" t="s">
        <v>120</v>
      </c>
      <c r="DX1194">
        <v>1000</v>
      </c>
      <c r="EE1194">
        <v>55317522</v>
      </c>
      <c r="EF1194">
        <v>1</v>
      </c>
      <c r="EG1194" t="s">
        <v>19</v>
      </c>
      <c r="EH1194">
        <v>0</v>
      </c>
      <c r="EI1194" t="s">
        <v>3</v>
      </c>
      <c r="EJ1194">
        <v>4</v>
      </c>
      <c r="EK1194">
        <v>0</v>
      </c>
      <c r="EL1194" t="s">
        <v>20</v>
      </c>
      <c r="EM1194" t="s">
        <v>21</v>
      </c>
      <c r="EO1194" t="s">
        <v>3</v>
      </c>
      <c r="EQ1194">
        <v>0</v>
      </c>
      <c r="ER1194">
        <v>67179.039999999994</v>
      </c>
      <c r="ES1194">
        <v>56556.95</v>
      </c>
      <c r="ET1194">
        <v>1197.3800000000001</v>
      </c>
      <c r="EU1194">
        <v>1.1000000000000001</v>
      </c>
      <c r="EV1194">
        <v>9424.7099999999991</v>
      </c>
      <c r="EW1194">
        <v>36.11</v>
      </c>
      <c r="EX1194">
        <v>0</v>
      </c>
      <c r="EY1194">
        <v>0</v>
      </c>
      <c r="FQ1194">
        <v>0</v>
      </c>
      <c r="FR1194">
        <f t="shared" si="642"/>
        <v>0</v>
      </c>
      <c r="FS1194">
        <v>0</v>
      </c>
      <c r="FX1194">
        <v>70</v>
      </c>
      <c r="FY1194">
        <v>10</v>
      </c>
      <c r="GA1194" t="s">
        <v>3</v>
      </c>
      <c r="GD1194">
        <v>0</v>
      </c>
      <c r="GF1194">
        <v>-1865787583</v>
      </c>
      <c r="GG1194">
        <v>2</v>
      </c>
      <c r="GH1194">
        <v>1</v>
      </c>
      <c r="GI1194">
        <v>-2</v>
      </c>
      <c r="GJ1194">
        <v>0</v>
      </c>
      <c r="GK1194">
        <f>ROUND(R1194*(R12)/100,2)</f>
        <v>2.37</v>
      </c>
      <c r="GL1194">
        <f t="shared" si="643"/>
        <v>0</v>
      </c>
      <c r="GM1194">
        <f>ROUND(O1194+X1194+Y1194+GK1194,2)+GX1194</f>
        <v>148543.35</v>
      </c>
      <c r="GN1194">
        <f>IF(OR(BI1194=0,BI1194=1),ROUND(O1194+X1194+Y1194+GK1194,2),0)</f>
        <v>0</v>
      </c>
      <c r="GO1194">
        <f>IF(BI1194=2,ROUND(O1194+X1194+Y1194+GK1194,2),0)</f>
        <v>0</v>
      </c>
      <c r="GP1194">
        <f>IF(BI1194=4,ROUND(O1194+X1194+Y1194+GK1194,2)+GX1194,0)</f>
        <v>148543.35</v>
      </c>
      <c r="GR1194">
        <v>0</v>
      </c>
      <c r="GS1194">
        <v>3</v>
      </c>
      <c r="GT1194">
        <v>0</v>
      </c>
      <c r="GU1194" t="s">
        <v>3</v>
      </c>
      <c r="GV1194">
        <f t="shared" si="644"/>
        <v>0</v>
      </c>
      <c r="GW1194">
        <v>1</v>
      </c>
      <c r="GX1194">
        <f t="shared" si="645"/>
        <v>0</v>
      </c>
      <c r="HA1194">
        <v>0</v>
      </c>
      <c r="HB1194">
        <v>0</v>
      </c>
      <c r="HC1194">
        <f t="shared" si="646"/>
        <v>0</v>
      </c>
      <c r="IK1194">
        <v>0</v>
      </c>
    </row>
    <row r="1195" spans="1:245" x14ac:dyDescent="0.2">
      <c r="A1195">
        <v>18</v>
      </c>
      <c r="B1195">
        <v>1</v>
      </c>
      <c r="C1195">
        <v>370</v>
      </c>
      <c r="E1195" t="s">
        <v>370</v>
      </c>
      <c r="F1195" t="s">
        <v>214</v>
      </c>
      <c r="G1195" t="s">
        <v>215</v>
      </c>
      <c r="H1195" t="s">
        <v>120</v>
      </c>
      <c r="I1195">
        <f>I1194*J1195</f>
        <v>-1.988</v>
      </c>
      <c r="J1195">
        <v>-1</v>
      </c>
      <c r="O1195">
        <f t="shared" si="611"/>
        <v>-105828.24</v>
      </c>
      <c r="P1195">
        <f t="shared" si="612"/>
        <v>-105828.24</v>
      </c>
      <c r="Q1195">
        <f t="shared" si="613"/>
        <v>0</v>
      </c>
      <c r="R1195">
        <f t="shared" si="614"/>
        <v>0</v>
      </c>
      <c r="S1195">
        <f t="shared" si="615"/>
        <v>0</v>
      </c>
      <c r="T1195">
        <f t="shared" si="616"/>
        <v>0</v>
      </c>
      <c r="U1195">
        <f t="shared" si="617"/>
        <v>0</v>
      </c>
      <c r="V1195">
        <f t="shared" si="618"/>
        <v>0</v>
      </c>
      <c r="W1195">
        <f t="shared" si="619"/>
        <v>0</v>
      </c>
      <c r="X1195">
        <f t="shared" si="620"/>
        <v>0</v>
      </c>
      <c r="Y1195">
        <f t="shared" si="621"/>
        <v>0</v>
      </c>
      <c r="AA1195">
        <v>55574044</v>
      </c>
      <c r="AB1195">
        <f t="shared" si="622"/>
        <v>53233.52</v>
      </c>
      <c r="AC1195">
        <f t="shared" si="623"/>
        <v>53233.52</v>
      </c>
      <c r="AD1195">
        <f t="shared" si="624"/>
        <v>0</v>
      </c>
      <c r="AE1195">
        <f t="shared" si="625"/>
        <v>0</v>
      </c>
      <c r="AF1195">
        <f t="shared" si="626"/>
        <v>0</v>
      </c>
      <c r="AG1195">
        <f t="shared" si="627"/>
        <v>0</v>
      </c>
      <c r="AH1195">
        <f t="shared" si="628"/>
        <v>0</v>
      </c>
      <c r="AI1195">
        <f t="shared" si="629"/>
        <v>0</v>
      </c>
      <c r="AJ1195">
        <f t="shared" si="630"/>
        <v>0</v>
      </c>
      <c r="AK1195">
        <v>53233.52</v>
      </c>
      <c r="AL1195">
        <v>53233.52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70</v>
      </c>
      <c r="AU1195">
        <v>10</v>
      </c>
      <c r="AV1195">
        <v>1</v>
      </c>
      <c r="AW1195">
        <v>1</v>
      </c>
      <c r="AZ1195">
        <v>1</v>
      </c>
      <c r="BA1195">
        <v>1</v>
      </c>
      <c r="BB1195">
        <v>1</v>
      </c>
      <c r="BC1195">
        <v>1</v>
      </c>
      <c r="BD1195" t="s">
        <v>3</v>
      </c>
      <c r="BE1195" t="s">
        <v>3</v>
      </c>
      <c r="BF1195" t="s">
        <v>3</v>
      </c>
      <c r="BG1195" t="s">
        <v>3</v>
      </c>
      <c r="BH1195">
        <v>3</v>
      </c>
      <c r="BI1195">
        <v>4</v>
      </c>
      <c r="BJ1195" t="s">
        <v>216</v>
      </c>
      <c r="BM1195">
        <v>0</v>
      </c>
      <c r="BN1195">
        <v>0</v>
      </c>
      <c r="BO1195" t="s">
        <v>3</v>
      </c>
      <c r="BP1195">
        <v>0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 t="s">
        <v>3</v>
      </c>
      <c r="BZ1195">
        <v>70</v>
      </c>
      <c r="CA1195">
        <v>10</v>
      </c>
      <c r="CE1195">
        <v>0</v>
      </c>
      <c r="CF1195">
        <v>0</v>
      </c>
      <c r="CG1195">
        <v>0</v>
      </c>
      <c r="CM1195">
        <v>0</v>
      </c>
      <c r="CN1195" t="s">
        <v>3</v>
      </c>
      <c r="CO1195">
        <v>0</v>
      </c>
      <c r="CP1195">
        <f t="shared" si="631"/>
        <v>-105828.24</v>
      </c>
      <c r="CQ1195">
        <f t="shared" si="632"/>
        <v>53233.52</v>
      </c>
      <c r="CR1195">
        <f t="shared" si="633"/>
        <v>0</v>
      </c>
      <c r="CS1195">
        <f t="shared" si="634"/>
        <v>0</v>
      </c>
      <c r="CT1195">
        <f t="shared" si="635"/>
        <v>0</v>
      </c>
      <c r="CU1195">
        <f t="shared" si="636"/>
        <v>0</v>
      </c>
      <c r="CV1195">
        <f t="shared" si="637"/>
        <v>0</v>
      </c>
      <c r="CW1195">
        <f t="shared" si="638"/>
        <v>0</v>
      </c>
      <c r="CX1195">
        <f t="shared" si="639"/>
        <v>0</v>
      </c>
      <c r="CY1195">
        <f t="shared" si="640"/>
        <v>0</v>
      </c>
      <c r="CZ1195">
        <f t="shared" si="641"/>
        <v>0</v>
      </c>
      <c r="DC1195" t="s">
        <v>3</v>
      </c>
      <c r="DD1195" t="s">
        <v>3</v>
      </c>
      <c r="DE1195" t="s">
        <v>3</v>
      </c>
      <c r="DF1195" t="s">
        <v>3</v>
      </c>
      <c r="DG1195" t="s">
        <v>3</v>
      </c>
      <c r="DH1195" t="s">
        <v>3</v>
      </c>
      <c r="DI1195" t="s">
        <v>3</v>
      </c>
      <c r="DJ1195" t="s">
        <v>3</v>
      </c>
      <c r="DK1195" t="s">
        <v>3</v>
      </c>
      <c r="DL1195" t="s">
        <v>3</v>
      </c>
      <c r="DM1195" t="s">
        <v>3</v>
      </c>
      <c r="DN1195">
        <v>0</v>
      </c>
      <c r="DO1195">
        <v>0</v>
      </c>
      <c r="DP1195">
        <v>1</v>
      </c>
      <c r="DQ1195">
        <v>1</v>
      </c>
      <c r="DU1195">
        <v>1009</v>
      </c>
      <c r="DV1195" t="s">
        <v>120</v>
      </c>
      <c r="DW1195" t="s">
        <v>120</v>
      </c>
      <c r="DX1195">
        <v>1000</v>
      </c>
      <c r="EE1195">
        <v>55317522</v>
      </c>
      <c r="EF1195">
        <v>1</v>
      </c>
      <c r="EG1195" t="s">
        <v>19</v>
      </c>
      <c r="EH1195">
        <v>0</v>
      </c>
      <c r="EI1195" t="s">
        <v>3</v>
      </c>
      <c r="EJ1195">
        <v>4</v>
      </c>
      <c r="EK1195">
        <v>0</v>
      </c>
      <c r="EL1195" t="s">
        <v>20</v>
      </c>
      <c r="EM1195" t="s">
        <v>21</v>
      </c>
      <c r="EO1195" t="s">
        <v>3</v>
      </c>
      <c r="EQ1195">
        <v>32768</v>
      </c>
      <c r="ER1195">
        <v>53233.52</v>
      </c>
      <c r="ES1195">
        <v>53233.52</v>
      </c>
      <c r="ET1195">
        <v>0</v>
      </c>
      <c r="EU1195">
        <v>0</v>
      </c>
      <c r="EV1195">
        <v>0</v>
      </c>
      <c r="EW1195">
        <v>0</v>
      </c>
      <c r="EX1195">
        <v>0</v>
      </c>
      <c r="FQ1195">
        <v>0</v>
      </c>
      <c r="FR1195">
        <f t="shared" si="642"/>
        <v>0</v>
      </c>
      <c r="FS1195">
        <v>0</v>
      </c>
      <c r="FX1195">
        <v>70</v>
      </c>
      <c r="FY1195">
        <v>10</v>
      </c>
      <c r="GA1195" t="s">
        <v>3</v>
      </c>
      <c r="GD1195">
        <v>0</v>
      </c>
      <c r="GF1195">
        <v>588667335</v>
      </c>
      <c r="GG1195">
        <v>2</v>
      </c>
      <c r="GH1195">
        <v>1</v>
      </c>
      <c r="GI1195">
        <v>-2</v>
      </c>
      <c r="GJ1195">
        <v>0</v>
      </c>
      <c r="GK1195">
        <f>ROUND(R1195*(R12)/100,2)</f>
        <v>0</v>
      </c>
      <c r="GL1195">
        <f t="shared" si="643"/>
        <v>0</v>
      </c>
      <c r="GM1195">
        <f>ROUND(O1195+X1195+Y1195+GK1195,2)+GX1195</f>
        <v>-105828.24</v>
      </c>
      <c r="GN1195">
        <f>IF(OR(BI1195=0,BI1195=1),ROUND(O1195+X1195+Y1195+GK1195,2),0)</f>
        <v>0</v>
      </c>
      <c r="GO1195">
        <f>IF(BI1195=2,ROUND(O1195+X1195+Y1195+GK1195,2),0)</f>
        <v>0</v>
      </c>
      <c r="GP1195">
        <f>IF(BI1195=4,ROUND(O1195+X1195+Y1195+GK1195,2)+GX1195,0)</f>
        <v>-105828.24</v>
      </c>
      <c r="GR1195">
        <v>0</v>
      </c>
      <c r="GS1195">
        <v>3</v>
      </c>
      <c r="GT1195">
        <v>0</v>
      </c>
      <c r="GU1195" t="s">
        <v>3</v>
      </c>
      <c r="GV1195">
        <f t="shared" si="644"/>
        <v>0</v>
      </c>
      <c r="GW1195">
        <v>1</v>
      </c>
      <c r="GX1195">
        <f t="shared" si="645"/>
        <v>0</v>
      </c>
      <c r="HA1195">
        <v>0</v>
      </c>
      <c r="HB1195">
        <v>0</v>
      </c>
      <c r="HC1195">
        <f t="shared" si="646"/>
        <v>0</v>
      </c>
      <c r="IK1195">
        <v>0</v>
      </c>
    </row>
    <row r="1196" spans="1:245" x14ac:dyDescent="0.2">
      <c r="A1196">
        <v>17</v>
      </c>
      <c r="B1196">
        <v>1</v>
      </c>
      <c r="E1196" t="s">
        <v>127</v>
      </c>
      <c r="F1196" t="s">
        <v>96</v>
      </c>
      <c r="G1196" t="s">
        <v>371</v>
      </c>
      <c r="H1196" t="s">
        <v>180</v>
      </c>
      <c r="I1196">
        <v>1</v>
      </c>
      <c r="J1196">
        <v>0</v>
      </c>
      <c r="O1196">
        <f t="shared" si="611"/>
        <v>924500</v>
      </c>
      <c r="P1196">
        <f t="shared" si="612"/>
        <v>924500</v>
      </c>
      <c r="Q1196">
        <f t="shared" si="613"/>
        <v>0</v>
      </c>
      <c r="R1196">
        <f t="shared" si="614"/>
        <v>0</v>
      </c>
      <c r="S1196">
        <f t="shared" si="615"/>
        <v>0</v>
      </c>
      <c r="T1196">
        <f t="shared" si="616"/>
        <v>0</v>
      </c>
      <c r="U1196">
        <f t="shared" si="617"/>
        <v>0</v>
      </c>
      <c r="V1196">
        <f t="shared" si="618"/>
        <v>0</v>
      </c>
      <c r="W1196">
        <f t="shared" si="619"/>
        <v>0</v>
      </c>
      <c r="X1196">
        <f t="shared" si="620"/>
        <v>0</v>
      </c>
      <c r="Y1196">
        <f t="shared" si="621"/>
        <v>0</v>
      </c>
      <c r="AA1196">
        <v>55574044</v>
      </c>
      <c r="AB1196">
        <f t="shared" si="622"/>
        <v>924500</v>
      </c>
      <c r="AC1196">
        <f t="shared" si="623"/>
        <v>924500</v>
      </c>
      <c r="AD1196">
        <f t="shared" si="624"/>
        <v>0</v>
      </c>
      <c r="AE1196">
        <f t="shared" si="625"/>
        <v>0</v>
      </c>
      <c r="AF1196">
        <f t="shared" si="626"/>
        <v>0</v>
      </c>
      <c r="AG1196">
        <f t="shared" si="627"/>
        <v>0</v>
      </c>
      <c r="AH1196">
        <f t="shared" si="628"/>
        <v>0</v>
      </c>
      <c r="AI1196">
        <f t="shared" si="629"/>
        <v>0</v>
      </c>
      <c r="AJ1196">
        <f t="shared" si="630"/>
        <v>0</v>
      </c>
      <c r="AK1196">
        <v>924500</v>
      </c>
      <c r="AL1196">
        <v>924500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1</v>
      </c>
      <c r="AZ1196">
        <v>1</v>
      </c>
      <c r="BA1196">
        <v>1</v>
      </c>
      <c r="BB1196">
        <v>1</v>
      </c>
      <c r="BC1196">
        <v>1</v>
      </c>
      <c r="BD1196" t="s">
        <v>3</v>
      </c>
      <c r="BE1196" t="s">
        <v>3</v>
      </c>
      <c r="BF1196" t="s">
        <v>3</v>
      </c>
      <c r="BG1196" t="s">
        <v>3</v>
      </c>
      <c r="BH1196">
        <v>3</v>
      </c>
      <c r="BI1196">
        <v>1</v>
      </c>
      <c r="BJ1196" t="s">
        <v>3</v>
      </c>
      <c r="BM1196">
        <v>6001</v>
      </c>
      <c r="BN1196">
        <v>0</v>
      </c>
      <c r="BO1196" t="s">
        <v>3</v>
      </c>
      <c r="BP1196">
        <v>0</v>
      </c>
      <c r="BQ1196">
        <v>0</v>
      </c>
      <c r="BR1196">
        <v>0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 t="s">
        <v>3</v>
      </c>
      <c r="BZ1196">
        <v>0</v>
      </c>
      <c r="CA1196">
        <v>0</v>
      </c>
      <c r="CE1196">
        <v>0</v>
      </c>
      <c r="CF1196">
        <v>0</v>
      </c>
      <c r="CG1196">
        <v>0</v>
      </c>
      <c r="CM1196">
        <v>0</v>
      </c>
      <c r="CN1196" t="s">
        <v>3</v>
      </c>
      <c r="CO1196">
        <v>0</v>
      </c>
      <c r="CP1196">
        <f t="shared" si="631"/>
        <v>924500</v>
      </c>
      <c r="CQ1196">
        <f t="shared" si="632"/>
        <v>924500</v>
      </c>
      <c r="CR1196">
        <f t="shared" si="633"/>
        <v>0</v>
      </c>
      <c r="CS1196">
        <f t="shared" si="634"/>
        <v>0</v>
      </c>
      <c r="CT1196">
        <f t="shared" si="635"/>
        <v>0</v>
      </c>
      <c r="CU1196">
        <f t="shared" si="636"/>
        <v>0</v>
      </c>
      <c r="CV1196">
        <f t="shared" si="637"/>
        <v>0</v>
      </c>
      <c r="CW1196">
        <f t="shared" si="638"/>
        <v>0</v>
      </c>
      <c r="CX1196">
        <f t="shared" si="639"/>
        <v>0</v>
      </c>
      <c r="CY1196">
        <f t="shared" si="640"/>
        <v>0</v>
      </c>
      <c r="CZ1196">
        <f t="shared" si="641"/>
        <v>0</v>
      </c>
      <c r="DC1196" t="s">
        <v>3</v>
      </c>
      <c r="DD1196" t="s">
        <v>3</v>
      </c>
      <c r="DE1196" t="s">
        <v>3</v>
      </c>
      <c r="DF1196" t="s">
        <v>3</v>
      </c>
      <c r="DG1196" t="s">
        <v>3</v>
      </c>
      <c r="DH1196" t="s">
        <v>3</v>
      </c>
      <c r="DI1196" t="s">
        <v>3</v>
      </c>
      <c r="DJ1196" t="s">
        <v>3</v>
      </c>
      <c r="DK1196" t="s">
        <v>3</v>
      </c>
      <c r="DL1196" t="s">
        <v>3</v>
      </c>
      <c r="DM1196" t="s">
        <v>3</v>
      </c>
      <c r="DN1196">
        <v>0</v>
      </c>
      <c r="DO1196">
        <v>0</v>
      </c>
      <c r="DP1196">
        <v>1</v>
      </c>
      <c r="DQ1196">
        <v>1</v>
      </c>
      <c r="DU1196">
        <v>1010</v>
      </c>
      <c r="DV1196" t="s">
        <v>180</v>
      </c>
      <c r="DW1196" t="s">
        <v>180</v>
      </c>
      <c r="DX1196">
        <v>1</v>
      </c>
      <c r="EE1196">
        <v>55525620</v>
      </c>
      <c r="EF1196">
        <v>0</v>
      </c>
      <c r="EG1196" t="s">
        <v>220</v>
      </c>
      <c r="EH1196">
        <v>0</v>
      </c>
      <c r="EI1196" t="s">
        <v>3</v>
      </c>
      <c r="EJ1196">
        <v>1</v>
      </c>
      <c r="EK1196">
        <v>6001</v>
      </c>
      <c r="EL1196" t="s">
        <v>221</v>
      </c>
      <c r="EM1196" t="s">
        <v>220</v>
      </c>
      <c r="EO1196" t="s">
        <v>3</v>
      </c>
      <c r="EQ1196">
        <v>0</v>
      </c>
      <c r="ER1196">
        <v>924500</v>
      </c>
      <c r="ES1196">
        <v>924500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5</v>
      </c>
      <c r="FC1196">
        <v>1</v>
      </c>
      <c r="FD1196">
        <v>18</v>
      </c>
      <c r="FF1196">
        <v>1109400</v>
      </c>
      <c r="FQ1196">
        <v>0</v>
      </c>
      <c r="FR1196">
        <f t="shared" si="642"/>
        <v>0</v>
      </c>
      <c r="FS1196">
        <v>0</v>
      </c>
      <c r="FX1196">
        <v>0</v>
      </c>
      <c r="FY1196">
        <v>0</v>
      </c>
      <c r="GA1196" t="s">
        <v>283</v>
      </c>
      <c r="GD1196">
        <v>0</v>
      </c>
      <c r="GF1196">
        <v>1952807371</v>
      </c>
      <c r="GG1196">
        <v>2</v>
      </c>
      <c r="GH1196">
        <v>3</v>
      </c>
      <c r="GI1196">
        <v>-2</v>
      </c>
      <c r="GJ1196">
        <v>0</v>
      </c>
      <c r="GK1196">
        <f>ROUND(R1196*(R12)/100,2)</f>
        <v>0</v>
      </c>
      <c r="GL1196">
        <f t="shared" si="643"/>
        <v>0</v>
      </c>
      <c r="GM1196">
        <f>ROUND(O1196+X1196+Y1196+GK1196,2)+GX1196</f>
        <v>924500</v>
      </c>
      <c r="GN1196">
        <f>IF(OR(BI1196=0,BI1196=1),ROUND(O1196+X1196+Y1196+GK1196,2),0)</f>
        <v>924500</v>
      </c>
      <c r="GO1196">
        <f>IF(BI1196=2,ROUND(O1196+X1196+Y1196+GK1196,2),0)</f>
        <v>0</v>
      </c>
      <c r="GP1196">
        <f>IF(BI1196=4,ROUND(O1196+X1196+Y1196+GK1196,2)+GX1196,0)</f>
        <v>0</v>
      </c>
      <c r="GR1196">
        <v>1</v>
      </c>
      <c r="GS1196">
        <v>1</v>
      </c>
      <c r="GT1196">
        <v>0</v>
      </c>
      <c r="GU1196" t="s">
        <v>3</v>
      </c>
      <c r="GV1196">
        <f t="shared" si="644"/>
        <v>0</v>
      </c>
      <c r="GW1196">
        <v>1</v>
      </c>
      <c r="GX1196">
        <f t="shared" si="645"/>
        <v>0</v>
      </c>
      <c r="HA1196">
        <v>0</v>
      </c>
      <c r="HB1196">
        <v>0</v>
      </c>
      <c r="HC1196">
        <f t="shared" si="646"/>
        <v>0</v>
      </c>
      <c r="IK1196">
        <v>0</v>
      </c>
    </row>
    <row r="1198" spans="1:245" x14ac:dyDescent="0.2">
      <c r="A1198" s="2">
        <v>51</v>
      </c>
      <c r="B1198" s="2">
        <f>B1184</f>
        <v>1</v>
      </c>
      <c r="C1198" s="2">
        <f>A1184</f>
        <v>4</v>
      </c>
      <c r="D1198" s="2">
        <f>ROW(A1184)</f>
        <v>1184</v>
      </c>
      <c r="E1198" s="2"/>
      <c r="F1198" s="2" t="str">
        <f>IF(F1184&lt;&gt;"",F1184,"")</f>
        <v>Новый раздел</v>
      </c>
      <c r="G1198" s="2" t="str">
        <f>IF(G1184&lt;&gt;"",G1184,"")</f>
        <v>Устройство / ремонт спортивной площадки</v>
      </c>
      <c r="H1198" s="2">
        <v>0</v>
      </c>
      <c r="I1198" s="2"/>
      <c r="J1198" s="2"/>
      <c r="K1198" s="2"/>
      <c r="L1198" s="2"/>
      <c r="M1198" s="2"/>
      <c r="N1198" s="2"/>
      <c r="O1198" s="2">
        <f t="shared" ref="O1198:T1198" si="647">ROUND(AB1198,2)</f>
        <v>1023377</v>
      </c>
      <c r="P1198" s="2">
        <f t="shared" si="647"/>
        <v>957122.85</v>
      </c>
      <c r="Q1198" s="2">
        <f t="shared" si="647"/>
        <v>2705.72</v>
      </c>
      <c r="R1198" s="2">
        <f t="shared" si="647"/>
        <v>178</v>
      </c>
      <c r="S1198" s="2">
        <f t="shared" si="647"/>
        <v>63548.43</v>
      </c>
      <c r="T1198" s="2">
        <f t="shared" si="647"/>
        <v>0</v>
      </c>
      <c r="U1198" s="2">
        <f>AH1198</f>
        <v>326.43682999999993</v>
      </c>
      <c r="V1198" s="2">
        <f>AI1198</f>
        <v>0</v>
      </c>
      <c r="W1198" s="2">
        <f>ROUND(AJ1198,2)</f>
        <v>0</v>
      </c>
      <c r="X1198" s="2">
        <f>ROUND(AK1198,2)</f>
        <v>44483.9</v>
      </c>
      <c r="Y1198" s="2">
        <f>ROUND(AL1198,2)</f>
        <v>6354.84</v>
      </c>
      <c r="Z1198" s="2"/>
      <c r="AA1198" s="2"/>
      <c r="AB1198" s="2">
        <f>ROUND(SUMIF(AA1188:AA1196,"=55574044",O1188:O1196),2)</f>
        <v>1023377</v>
      </c>
      <c r="AC1198" s="2">
        <f>ROUND(SUMIF(AA1188:AA1196,"=55574044",P1188:P1196),2)</f>
        <v>957122.85</v>
      </c>
      <c r="AD1198" s="2">
        <f>ROUND(SUMIF(AA1188:AA1196,"=55574044",Q1188:Q1196),2)</f>
        <v>2705.72</v>
      </c>
      <c r="AE1198" s="2">
        <f>ROUND(SUMIF(AA1188:AA1196,"=55574044",R1188:R1196),2)</f>
        <v>178</v>
      </c>
      <c r="AF1198" s="2">
        <f>ROUND(SUMIF(AA1188:AA1196,"=55574044",S1188:S1196),2)</f>
        <v>63548.43</v>
      </c>
      <c r="AG1198" s="2">
        <f>ROUND(SUMIF(AA1188:AA1196,"=55574044",T1188:T1196),2)</f>
        <v>0</v>
      </c>
      <c r="AH1198" s="2">
        <f>SUMIF(AA1188:AA1196,"=55574044",U1188:U1196)</f>
        <v>326.43682999999993</v>
      </c>
      <c r="AI1198" s="2">
        <f>SUMIF(AA1188:AA1196,"=55574044",V1188:V1196)</f>
        <v>0</v>
      </c>
      <c r="AJ1198" s="2">
        <f>ROUND(SUMIF(AA1188:AA1196,"=55574044",W1188:W1196),2)</f>
        <v>0</v>
      </c>
      <c r="AK1198" s="2">
        <f>ROUND(SUMIF(AA1188:AA1196,"=55574044",X1188:X1196),2)</f>
        <v>44483.9</v>
      </c>
      <c r="AL1198" s="2">
        <f>ROUND(SUMIF(AA1188:AA1196,"=55574044",Y1188:Y1196),2)</f>
        <v>6354.84</v>
      </c>
      <c r="AM1198" s="2"/>
      <c r="AN1198" s="2"/>
      <c r="AO1198" s="2">
        <f t="shared" ref="AO1198:BC1198" si="648">ROUND(BX1198,2)</f>
        <v>0</v>
      </c>
      <c r="AP1198" s="2">
        <f t="shared" si="648"/>
        <v>0</v>
      </c>
      <c r="AQ1198" s="2">
        <f t="shared" si="648"/>
        <v>0</v>
      </c>
      <c r="AR1198" s="2">
        <f t="shared" si="648"/>
        <v>1074218.1100000001</v>
      </c>
      <c r="AS1198" s="2">
        <f t="shared" si="648"/>
        <v>924500</v>
      </c>
      <c r="AT1198" s="2">
        <f t="shared" si="648"/>
        <v>0</v>
      </c>
      <c r="AU1198" s="2">
        <f t="shared" si="648"/>
        <v>149718.10999999999</v>
      </c>
      <c r="AV1198" s="2">
        <f t="shared" si="648"/>
        <v>957122.85</v>
      </c>
      <c r="AW1198" s="2">
        <f t="shared" si="648"/>
        <v>957122.85</v>
      </c>
      <c r="AX1198" s="2">
        <f t="shared" si="648"/>
        <v>0</v>
      </c>
      <c r="AY1198" s="2">
        <f t="shared" si="648"/>
        <v>957122.85</v>
      </c>
      <c r="AZ1198" s="2">
        <f t="shared" si="648"/>
        <v>0</v>
      </c>
      <c r="BA1198" s="2">
        <f t="shared" si="648"/>
        <v>0</v>
      </c>
      <c r="BB1198" s="2">
        <f t="shared" si="648"/>
        <v>0</v>
      </c>
      <c r="BC1198" s="2">
        <f t="shared" si="648"/>
        <v>0</v>
      </c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>
        <f>ROUND(SUMIF(AA1188:AA1196,"=55574044",FQ1188:FQ1196),2)</f>
        <v>0</v>
      </c>
      <c r="BY1198" s="2">
        <f>ROUND(SUMIF(AA1188:AA1196,"=55574044",FR1188:FR1196),2)</f>
        <v>0</v>
      </c>
      <c r="BZ1198" s="2">
        <f>ROUND(SUMIF(AA1188:AA1196,"=55574044",GL1188:GL1196),2)</f>
        <v>0</v>
      </c>
      <c r="CA1198" s="2">
        <f>ROUND(SUMIF(AA1188:AA1196,"=55574044",GM1188:GM1196),2)</f>
        <v>1074218.1100000001</v>
      </c>
      <c r="CB1198" s="2">
        <f>ROUND(SUMIF(AA1188:AA1196,"=55574044",GN1188:GN1196),2)</f>
        <v>924500</v>
      </c>
      <c r="CC1198" s="2">
        <f>ROUND(SUMIF(AA1188:AA1196,"=55574044",GO1188:GO1196),2)</f>
        <v>0</v>
      </c>
      <c r="CD1198" s="2">
        <f>ROUND(SUMIF(AA1188:AA1196,"=55574044",GP1188:GP1196),2)</f>
        <v>149718.10999999999</v>
      </c>
      <c r="CE1198" s="2">
        <f>AC1198-BX1198</f>
        <v>957122.85</v>
      </c>
      <c r="CF1198" s="2">
        <f>AC1198-BY1198</f>
        <v>957122.85</v>
      </c>
      <c r="CG1198" s="2">
        <f>BX1198-BZ1198</f>
        <v>0</v>
      </c>
      <c r="CH1198" s="2">
        <f>AC1198-BX1198-BY1198+BZ1198</f>
        <v>957122.85</v>
      </c>
      <c r="CI1198" s="2">
        <f>BY1198-BZ1198</f>
        <v>0</v>
      </c>
      <c r="CJ1198" s="2">
        <f>ROUND(SUMIF(AA1188:AA1196,"=55574044",GX1188:GX1196),2)</f>
        <v>0</v>
      </c>
      <c r="CK1198" s="2">
        <f>ROUND(SUMIF(AA1188:AA1196,"=55574044",GY1188:GY1196),2)</f>
        <v>0</v>
      </c>
      <c r="CL1198" s="2">
        <f>ROUND(SUMIF(AA1188:AA1196,"=55574044",GZ1188:GZ1196),2)</f>
        <v>0</v>
      </c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/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  <c r="FH1198" s="3"/>
      <c r="FI1198" s="3"/>
      <c r="FJ1198" s="3"/>
      <c r="FK1198" s="3"/>
      <c r="FL1198" s="3"/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>
        <v>0</v>
      </c>
    </row>
    <row r="1200" spans="1:245" x14ac:dyDescent="0.2">
      <c r="A1200" s="4">
        <v>50</v>
      </c>
      <c r="B1200" s="4">
        <v>0</v>
      </c>
      <c r="C1200" s="4">
        <v>0</v>
      </c>
      <c r="D1200" s="4">
        <v>1</v>
      </c>
      <c r="E1200" s="4">
        <v>201</v>
      </c>
      <c r="F1200" s="4">
        <f>ROUND(Source!O1198,O1200)</f>
        <v>1023377</v>
      </c>
      <c r="G1200" s="4" t="s">
        <v>34</v>
      </c>
      <c r="H1200" s="4" t="s">
        <v>35</v>
      </c>
      <c r="I1200" s="4"/>
      <c r="J1200" s="4"/>
      <c r="K1200" s="4">
        <v>201</v>
      </c>
      <c r="L1200" s="4">
        <v>1</v>
      </c>
      <c r="M1200" s="4">
        <v>3</v>
      </c>
      <c r="N1200" s="4" t="s">
        <v>3</v>
      </c>
      <c r="O1200" s="4">
        <v>2</v>
      </c>
      <c r="P1200" s="4"/>
      <c r="Q1200" s="4"/>
      <c r="R1200" s="4"/>
      <c r="S1200" s="4"/>
      <c r="T1200" s="4"/>
      <c r="U1200" s="4"/>
      <c r="V1200" s="4"/>
      <c r="W1200" s="4"/>
    </row>
    <row r="1201" spans="1:23" x14ac:dyDescent="0.2">
      <c r="A1201" s="4">
        <v>50</v>
      </c>
      <c r="B1201" s="4">
        <v>0</v>
      </c>
      <c r="C1201" s="4">
        <v>0</v>
      </c>
      <c r="D1201" s="4">
        <v>1</v>
      </c>
      <c r="E1201" s="4">
        <v>202</v>
      </c>
      <c r="F1201" s="4">
        <f>ROUND(Source!P1198,O1201)</f>
        <v>957122.85</v>
      </c>
      <c r="G1201" s="4" t="s">
        <v>36</v>
      </c>
      <c r="H1201" s="4" t="s">
        <v>37</v>
      </c>
      <c r="I1201" s="4"/>
      <c r="J1201" s="4"/>
      <c r="K1201" s="4">
        <v>202</v>
      </c>
      <c r="L1201" s="4">
        <v>2</v>
      </c>
      <c r="M1201" s="4">
        <v>3</v>
      </c>
      <c r="N1201" s="4" t="s">
        <v>3</v>
      </c>
      <c r="O1201" s="4">
        <v>2</v>
      </c>
      <c r="P1201" s="4"/>
      <c r="Q1201" s="4"/>
      <c r="R1201" s="4"/>
      <c r="S1201" s="4"/>
      <c r="T1201" s="4"/>
      <c r="U1201" s="4"/>
      <c r="V1201" s="4"/>
      <c r="W1201" s="4"/>
    </row>
    <row r="1202" spans="1:23" x14ac:dyDescent="0.2">
      <c r="A1202" s="4">
        <v>50</v>
      </c>
      <c r="B1202" s="4">
        <v>0</v>
      </c>
      <c r="C1202" s="4">
        <v>0</v>
      </c>
      <c r="D1202" s="4">
        <v>1</v>
      </c>
      <c r="E1202" s="4">
        <v>222</v>
      </c>
      <c r="F1202" s="4">
        <f>ROUND(Source!AO1198,O1202)</f>
        <v>0</v>
      </c>
      <c r="G1202" s="4" t="s">
        <v>38</v>
      </c>
      <c r="H1202" s="4" t="s">
        <v>39</v>
      </c>
      <c r="I1202" s="4"/>
      <c r="J1202" s="4"/>
      <c r="K1202" s="4">
        <v>222</v>
      </c>
      <c r="L1202" s="4">
        <v>3</v>
      </c>
      <c r="M1202" s="4">
        <v>3</v>
      </c>
      <c r="N1202" s="4" t="s">
        <v>3</v>
      </c>
      <c r="O1202" s="4">
        <v>2</v>
      </c>
      <c r="P1202" s="4"/>
      <c r="Q1202" s="4"/>
      <c r="R1202" s="4"/>
      <c r="S1202" s="4"/>
      <c r="T1202" s="4"/>
      <c r="U1202" s="4"/>
      <c r="V1202" s="4"/>
      <c r="W1202" s="4"/>
    </row>
    <row r="1203" spans="1:23" x14ac:dyDescent="0.2">
      <c r="A1203" s="4">
        <v>50</v>
      </c>
      <c r="B1203" s="4">
        <v>0</v>
      </c>
      <c r="C1203" s="4">
        <v>0</v>
      </c>
      <c r="D1203" s="4">
        <v>1</v>
      </c>
      <c r="E1203" s="4">
        <v>225</v>
      </c>
      <c r="F1203" s="4">
        <f>ROUND(Source!AV1198,O1203)</f>
        <v>957122.85</v>
      </c>
      <c r="G1203" s="4" t="s">
        <v>40</v>
      </c>
      <c r="H1203" s="4" t="s">
        <v>41</v>
      </c>
      <c r="I1203" s="4"/>
      <c r="J1203" s="4"/>
      <c r="K1203" s="4">
        <v>225</v>
      </c>
      <c r="L1203" s="4">
        <v>4</v>
      </c>
      <c r="M1203" s="4">
        <v>3</v>
      </c>
      <c r="N1203" s="4" t="s">
        <v>3</v>
      </c>
      <c r="O1203" s="4">
        <v>2</v>
      </c>
      <c r="P1203" s="4"/>
      <c r="Q1203" s="4"/>
      <c r="R1203" s="4"/>
      <c r="S1203" s="4"/>
      <c r="T1203" s="4"/>
      <c r="U1203" s="4"/>
      <c r="V1203" s="4"/>
      <c r="W1203" s="4"/>
    </row>
    <row r="1204" spans="1:23" x14ac:dyDescent="0.2">
      <c r="A1204" s="4">
        <v>50</v>
      </c>
      <c r="B1204" s="4">
        <v>0</v>
      </c>
      <c r="C1204" s="4">
        <v>0</v>
      </c>
      <c r="D1204" s="4">
        <v>1</v>
      </c>
      <c r="E1204" s="4">
        <v>226</v>
      </c>
      <c r="F1204" s="4">
        <f>ROUND(Source!AW1198,O1204)</f>
        <v>957122.85</v>
      </c>
      <c r="G1204" s="4" t="s">
        <v>42</v>
      </c>
      <c r="H1204" s="4" t="s">
        <v>43</v>
      </c>
      <c r="I1204" s="4"/>
      <c r="J1204" s="4"/>
      <c r="K1204" s="4">
        <v>226</v>
      </c>
      <c r="L1204" s="4">
        <v>5</v>
      </c>
      <c r="M1204" s="4">
        <v>3</v>
      </c>
      <c r="N1204" s="4" t="s">
        <v>3</v>
      </c>
      <c r="O1204" s="4">
        <v>2</v>
      </c>
      <c r="P1204" s="4"/>
      <c r="Q1204" s="4"/>
      <c r="R1204" s="4"/>
      <c r="S1204" s="4"/>
      <c r="T1204" s="4"/>
      <c r="U1204" s="4"/>
      <c r="V1204" s="4"/>
      <c r="W1204" s="4"/>
    </row>
    <row r="1205" spans="1:23" x14ac:dyDescent="0.2">
      <c r="A1205" s="4">
        <v>50</v>
      </c>
      <c r="B1205" s="4">
        <v>0</v>
      </c>
      <c r="C1205" s="4">
        <v>0</v>
      </c>
      <c r="D1205" s="4">
        <v>1</v>
      </c>
      <c r="E1205" s="4">
        <v>227</v>
      </c>
      <c r="F1205" s="4">
        <f>ROUND(Source!AX1198,O1205)</f>
        <v>0</v>
      </c>
      <c r="G1205" s="4" t="s">
        <v>44</v>
      </c>
      <c r="H1205" s="4" t="s">
        <v>45</v>
      </c>
      <c r="I1205" s="4"/>
      <c r="J1205" s="4"/>
      <c r="K1205" s="4">
        <v>227</v>
      </c>
      <c r="L1205" s="4">
        <v>6</v>
      </c>
      <c r="M1205" s="4">
        <v>3</v>
      </c>
      <c r="N1205" s="4" t="s">
        <v>3</v>
      </c>
      <c r="O1205" s="4">
        <v>2</v>
      </c>
      <c r="P1205" s="4"/>
      <c r="Q1205" s="4"/>
      <c r="R1205" s="4"/>
      <c r="S1205" s="4"/>
      <c r="T1205" s="4"/>
      <c r="U1205" s="4"/>
      <c r="V1205" s="4"/>
      <c r="W1205" s="4"/>
    </row>
    <row r="1206" spans="1:23" x14ac:dyDescent="0.2">
      <c r="A1206" s="4">
        <v>50</v>
      </c>
      <c r="B1206" s="4">
        <v>0</v>
      </c>
      <c r="C1206" s="4">
        <v>0</v>
      </c>
      <c r="D1206" s="4">
        <v>1</v>
      </c>
      <c r="E1206" s="4">
        <v>228</v>
      </c>
      <c r="F1206" s="4">
        <f>ROUND(Source!AY1198,O1206)</f>
        <v>957122.85</v>
      </c>
      <c r="G1206" s="4" t="s">
        <v>46</v>
      </c>
      <c r="H1206" s="4" t="s">
        <v>47</v>
      </c>
      <c r="I1206" s="4"/>
      <c r="J1206" s="4"/>
      <c r="K1206" s="4">
        <v>228</v>
      </c>
      <c r="L1206" s="4">
        <v>7</v>
      </c>
      <c r="M1206" s="4">
        <v>3</v>
      </c>
      <c r="N1206" s="4" t="s">
        <v>3</v>
      </c>
      <c r="O1206" s="4">
        <v>2</v>
      </c>
      <c r="P1206" s="4"/>
      <c r="Q1206" s="4"/>
      <c r="R1206" s="4"/>
      <c r="S1206" s="4"/>
      <c r="T1206" s="4"/>
      <c r="U1206" s="4"/>
      <c r="V1206" s="4"/>
      <c r="W1206" s="4"/>
    </row>
    <row r="1207" spans="1:23" x14ac:dyDescent="0.2">
      <c r="A1207" s="4">
        <v>50</v>
      </c>
      <c r="B1207" s="4">
        <v>0</v>
      </c>
      <c r="C1207" s="4">
        <v>0</v>
      </c>
      <c r="D1207" s="4">
        <v>1</v>
      </c>
      <c r="E1207" s="4">
        <v>216</v>
      </c>
      <c r="F1207" s="4">
        <f>ROUND(Source!AP1198,O1207)</f>
        <v>0</v>
      </c>
      <c r="G1207" s="4" t="s">
        <v>48</v>
      </c>
      <c r="H1207" s="4" t="s">
        <v>49</v>
      </c>
      <c r="I1207" s="4"/>
      <c r="J1207" s="4"/>
      <c r="K1207" s="4">
        <v>216</v>
      </c>
      <c r="L1207" s="4">
        <v>8</v>
      </c>
      <c r="M1207" s="4">
        <v>3</v>
      </c>
      <c r="N1207" s="4" t="s">
        <v>3</v>
      </c>
      <c r="O1207" s="4">
        <v>2</v>
      </c>
      <c r="P1207" s="4"/>
      <c r="Q1207" s="4"/>
      <c r="R1207" s="4"/>
      <c r="S1207" s="4"/>
      <c r="T1207" s="4"/>
      <c r="U1207" s="4"/>
      <c r="V1207" s="4"/>
      <c r="W1207" s="4"/>
    </row>
    <row r="1208" spans="1:23" x14ac:dyDescent="0.2">
      <c r="A1208" s="4">
        <v>50</v>
      </c>
      <c r="B1208" s="4">
        <v>0</v>
      </c>
      <c r="C1208" s="4">
        <v>0</v>
      </c>
      <c r="D1208" s="4">
        <v>1</v>
      </c>
      <c r="E1208" s="4">
        <v>223</v>
      </c>
      <c r="F1208" s="4">
        <f>ROUND(Source!AQ1198,O1208)</f>
        <v>0</v>
      </c>
      <c r="G1208" s="4" t="s">
        <v>50</v>
      </c>
      <c r="H1208" s="4" t="s">
        <v>51</v>
      </c>
      <c r="I1208" s="4"/>
      <c r="J1208" s="4"/>
      <c r="K1208" s="4">
        <v>223</v>
      </c>
      <c r="L1208" s="4">
        <v>9</v>
      </c>
      <c r="M1208" s="4">
        <v>3</v>
      </c>
      <c r="N1208" s="4" t="s">
        <v>3</v>
      </c>
      <c r="O1208" s="4">
        <v>2</v>
      </c>
      <c r="P1208" s="4"/>
      <c r="Q1208" s="4"/>
      <c r="R1208" s="4"/>
      <c r="S1208" s="4"/>
      <c r="T1208" s="4"/>
      <c r="U1208" s="4"/>
      <c r="V1208" s="4"/>
      <c r="W1208" s="4"/>
    </row>
    <row r="1209" spans="1:23" x14ac:dyDescent="0.2">
      <c r="A1209" s="4">
        <v>50</v>
      </c>
      <c r="B1209" s="4">
        <v>0</v>
      </c>
      <c r="C1209" s="4">
        <v>0</v>
      </c>
      <c r="D1209" s="4">
        <v>1</v>
      </c>
      <c r="E1209" s="4">
        <v>229</v>
      </c>
      <c r="F1209" s="4">
        <f>ROUND(Source!AZ1198,O1209)</f>
        <v>0</v>
      </c>
      <c r="G1209" s="4" t="s">
        <v>52</v>
      </c>
      <c r="H1209" s="4" t="s">
        <v>53</v>
      </c>
      <c r="I1209" s="4"/>
      <c r="J1209" s="4"/>
      <c r="K1209" s="4">
        <v>229</v>
      </c>
      <c r="L1209" s="4">
        <v>10</v>
      </c>
      <c r="M1209" s="4">
        <v>3</v>
      </c>
      <c r="N1209" s="4" t="s">
        <v>3</v>
      </c>
      <c r="O1209" s="4">
        <v>2</v>
      </c>
      <c r="P1209" s="4"/>
      <c r="Q1209" s="4"/>
      <c r="R1209" s="4"/>
      <c r="S1209" s="4"/>
      <c r="T1209" s="4"/>
      <c r="U1209" s="4"/>
      <c r="V1209" s="4"/>
      <c r="W1209" s="4"/>
    </row>
    <row r="1210" spans="1:23" x14ac:dyDescent="0.2">
      <c r="A1210" s="4">
        <v>50</v>
      </c>
      <c r="B1210" s="4">
        <v>0</v>
      </c>
      <c r="C1210" s="4">
        <v>0</v>
      </c>
      <c r="D1210" s="4">
        <v>1</v>
      </c>
      <c r="E1210" s="4">
        <v>203</v>
      </c>
      <c r="F1210" s="4">
        <f>ROUND(Source!Q1198,O1210)</f>
        <v>2705.72</v>
      </c>
      <c r="G1210" s="4" t="s">
        <v>54</v>
      </c>
      <c r="H1210" s="4" t="s">
        <v>55</v>
      </c>
      <c r="I1210" s="4"/>
      <c r="J1210" s="4"/>
      <c r="K1210" s="4">
        <v>203</v>
      </c>
      <c r="L1210" s="4">
        <v>11</v>
      </c>
      <c r="M1210" s="4">
        <v>3</v>
      </c>
      <c r="N1210" s="4" t="s">
        <v>3</v>
      </c>
      <c r="O1210" s="4">
        <v>2</v>
      </c>
      <c r="P1210" s="4"/>
      <c r="Q1210" s="4"/>
      <c r="R1210" s="4"/>
      <c r="S1210" s="4"/>
      <c r="T1210" s="4"/>
      <c r="U1210" s="4"/>
      <c r="V1210" s="4"/>
      <c r="W1210" s="4"/>
    </row>
    <row r="1211" spans="1:23" x14ac:dyDescent="0.2">
      <c r="A1211" s="4">
        <v>50</v>
      </c>
      <c r="B1211" s="4">
        <v>0</v>
      </c>
      <c r="C1211" s="4">
        <v>0</v>
      </c>
      <c r="D1211" s="4">
        <v>1</v>
      </c>
      <c r="E1211" s="4">
        <v>231</v>
      </c>
      <c r="F1211" s="4">
        <f>ROUND(Source!BB1198,O1211)</f>
        <v>0</v>
      </c>
      <c r="G1211" s="4" t="s">
        <v>56</v>
      </c>
      <c r="H1211" s="4" t="s">
        <v>57</v>
      </c>
      <c r="I1211" s="4"/>
      <c r="J1211" s="4"/>
      <c r="K1211" s="4">
        <v>231</v>
      </c>
      <c r="L1211" s="4">
        <v>12</v>
      </c>
      <c r="M1211" s="4">
        <v>3</v>
      </c>
      <c r="N1211" s="4" t="s">
        <v>3</v>
      </c>
      <c r="O1211" s="4">
        <v>2</v>
      </c>
      <c r="P1211" s="4"/>
      <c r="Q1211" s="4"/>
      <c r="R1211" s="4"/>
      <c r="S1211" s="4"/>
      <c r="T1211" s="4"/>
      <c r="U1211" s="4"/>
      <c r="V1211" s="4"/>
      <c r="W1211" s="4"/>
    </row>
    <row r="1212" spans="1:23" x14ac:dyDescent="0.2">
      <c r="A1212" s="4">
        <v>50</v>
      </c>
      <c r="B1212" s="4">
        <v>0</v>
      </c>
      <c r="C1212" s="4">
        <v>0</v>
      </c>
      <c r="D1212" s="4">
        <v>1</v>
      </c>
      <c r="E1212" s="4">
        <v>204</v>
      </c>
      <c r="F1212" s="4">
        <f>ROUND(Source!R1198,O1212)</f>
        <v>178</v>
      </c>
      <c r="G1212" s="4" t="s">
        <v>58</v>
      </c>
      <c r="H1212" s="4" t="s">
        <v>59</v>
      </c>
      <c r="I1212" s="4"/>
      <c r="J1212" s="4"/>
      <c r="K1212" s="4">
        <v>204</v>
      </c>
      <c r="L1212" s="4">
        <v>13</v>
      </c>
      <c r="M1212" s="4">
        <v>3</v>
      </c>
      <c r="N1212" s="4" t="s">
        <v>3</v>
      </c>
      <c r="O1212" s="4">
        <v>2</v>
      </c>
      <c r="P1212" s="4"/>
      <c r="Q1212" s="4"/>
      <c r="R1212" s="4"/>
      <c r="S1212" s="4"/>
      <c r="T1212" s="4"/>
      <c r="U1212" s="4"/>
      <c r="V1212" s="4"/>
      <c r="W1212" s="4"/>
    </row>
    <row r="1213" spans="1:23" x14ac:dyDescent="0.2">
      <c r="A1213" s="4">
        <v>50</v>
      </c>
      <c r="B1213" s="4">
        <v>0</v>
      </c>
      <c r="C1213" s="4">
        <v>0</v>
      </c>
      <c r="D1213" s="4">
        <v>1</v>
      </c>
      <c r="E1213" s="4">
        <v>205</v>
      </c>
      <c r="F1213" s="4">
        <f>ROUND(Source!S1198,O1213)</f>
        <v>63548.43</v>
      </c>
      <c r="G1213" s="4" t="s">
        <v>60</v>
      </c>
      <c r="H1213" s="4" t="s">
        <v>61</v>
      </c>
      <c r="I1213" s="4"/>
      <c r="J1213" s="4"/>
      <c r="K1213" s="4">
        <v>205</v>
      </c>
      <c r="L1213" s="4">
        <v>14</v>
      </c>
      <c r="M1213" s="4">
        <v>3</v>
      </c>
      <c r="N1213" s="4" t="s">
        <v>3</v>
      </c>
      <c r="O1213" s="4">
        <v>2</v>
      </c>
      <c r="P1213" s="4"/>
      <c r="Q1213" s="4"/>
      <c r="R1213" s="4"/>
      <c r="S1213" s="4"/>
      <c r="T1213" s="4"/>
      <c r="U1213" s="4"/>
      <c r="V1213" s="4"/>
      <c r="W1213" s="4"/>
    </row>
    <row r="1214" spans="1:23" x14ac:dyDescent="0.2">
      <c r="A1214" s="4">
        <v>50</v>
      </c>
      <c r="B1214" s="4">
        <v>0</v>
      </c>
      <c r="C1214" s="4">
        <v>0</v>
      </c>
      <c r="D1214" s="4">
        <v>1</v>
      </c>
      <c r="E1214" s="4">
        <v>232</v>
      </c>
      <c r="F1214" s="4">
        <f>ROUND(Source!BC1198,O1214)</f>
        <v>0</v>
      </c>
      <c r="G1214" s="4" t="s">
        <v>62</v>
      </c>
      <c r="H1214" s="4" t="s">
        <v>63</v>
      </c>
      <c r="I1214" s="4"/>
      <c r="J1214" s="4"/>
      <c r="K1214" s="4">
        <v>232</v>
      </c>
      <c r="L1214" s="4">
        <v>15</v>
      </c>
      <c r="M1214" s="4">
        <v>3</v>
      </c>
      <c r="N1214" s="4" t="s">
        <v>3</v>
      </c>
      <c r="O1214" s="4">
        <v>2</v>
      </c>
      <c r="P1214" s="4"/>
      <c r="Q1214" s="4"/>
      <c r="R1214" s="4"/>
      <c r="S1214" s="4"/>
      <c r="T1214" s="4"/>
      <c r="U1214" s="4"/>
      <c r="V1214" s="4"/>
      <c r="W1214" s="4"/>
    </row>
    <row r="1215" spans="1:23" x14ac:dyDescent="0.2">
      <c r="A1215" s="4">
        <v>50</v>
      </c>
      <c r="B1215" s="4">
        <v>0</v>
      </c>
      <c r="C1215" s="4">
        <v>0</v>
      </c>
      <c r="D1215" s="4">
        <v>1</v>
      </c>
      <c r="E1215" s="4">
        <v>214</v>
      </c>
      <c r="F1215" s="4">
        <f>ROUND(Source!AS1198,O1215)</f>
        <v>924500</v>
      </c>
      <c r="G1215" s="4" t="s">
        <v>64</v>
      </c>
      <c r="H1215" s="4" t="s">
        <v>65</v>
      </c>
      <c r="I1215" s="4"/>
      <c r="J1215" s="4"/>
      <c r="K1215" s="4">
        <v>214</v>
      </c>
      <c r="L1215" s="4">
        <v>16</v>
      </c>
      <c r="M1215" s="4">
        <v>3</v>
      </c>
      <c r="N1215" s="4" t="s">
        <v>3</v>
      </c>
      <c r="O1215" s="4">
        <v>2</v>
      </c>
      <c r="P1215" s="4"/>
      <c r="Q1215" s="4"/>
      <c r="R1215" s="4"/>
      <c r="S1215" s="4"/>
      <c r="T1215" s="4"/>
      <c r="U1215" s="4"/>
      <c r="V1215" s="4"/>
      <c r="W1215" s="4"/>
    </row>
    <row r="1216" spans="1:23" x14ac:dyDescent="0.2">
      <c r="A1216" s="4">
        <v>50</v>
      </c>
      <c r="B1216" s="4">
        <v>0</v>
      </c>
      <c r="C1216" s="4">
        <v>0</v>
      </c>
      <c r="D1216" s="4">
        <v>1</v>
      </c>
      <c r="E1216" s="4">
        <v>215</v>
      </c>
      <c r="F1216" s="4">
        <f>ROUND(Source!AT1198,O1216)</f>
        <v>0</v>
      </c>
      <c r="G1216" s="4" t="s">
        <v>66</v>
      </c>
      <c r="H1216" s="4" t="s">
        <v>67</v>
      </c>
      <c r="I1216" s="4"/>
      <c r="J1216" s="4"/>
      <c r="K1216" s="4">
        <v>215</v>
      </c>
      <c r="L1216" s="4">
        <v>17</v>
      </c>
      <c r="M1216" s="4">
        <v>3</v>
      </c>
      <c r="N1216" s="4" t="s">
        <v>3</v>
      </c>
      <c r="O1216" s="4">
        <v>2</v>
      </c>
      <c r="P1216" s="4"/>
      <c r="Q1216" s="4"/>
      <c r="R1216" s="4"/>
      <c r="S1216" s="4"/>
      <c r="T1216" s="4"/>
      <c r="U1216" s="4"/>
      <c r="V1216" s="4"/>
      <c r="W1216" s="4"/>
    </row>
    <row r="1217" spans="1:206" x14ac:dyDescent="0.2">
      <c r="A1217" s="4">
        <v>50</v>
      </c>
      <c r="B1217" s="4">
        <v>0</v>
      </c>
      <c r="C1217" s="4">
        <v>0</v>
      </c>
      <c r="D1217" s="4">
        <v>1</v>
      </c>
      <c r="E1217" s="4">
        <v>217</v>
      </c>
      <c r="F1217" s="4">
        <f>ROUND(Source!AU1198,O1217)</f>
        <v>149718.10999999999</v>
      </c>
      <c r="G1217" s="4" t="s">
        <v>68</v>
      </c>
      <c r="H1217" s="4" t="s">
        <v>69</v>
      </c>
      <c r="I1217" s="4"/>
      <c r="J1217" s="4"/>
      <c r="K1217" s="4">
        <v>217</v>
      </c>
      <c r="L1217" s="4">
        <v>18</v>
      </c>
      <c r="M1217" s="4">
        <v>3</v>
      </c>
      <c r="N1217" s="4" t="s">
        <v>3</v>
      </c>
      <c r="O1217" s="4">
        <v>2</v>
      </c>
      <c r="P1217" s="4"/>
      <c r="Q1217" s="4"/>
      <c r="R1217" s="4"/>
      <c r="S1217" s="4"/>
      <c r="T1217" s="4"/>
      <c r="U1217" s="4"/>
      <c r="V1217" s="4"/>
      <c r="W1217" s="4"/>
    </row>
    <row r="1218" spans="1:206" x14ac:dyDescent="0.2">
      <c r="A1218" s="4">
        <v>50</v>
      </c>
      <c r="B1218" s="4">
        <v>0</v>
      </c>
      <c r="C1218" s="4">
        <v>0</v>
      </c>
      <c r="D1218" s="4">
        <v>1</v>
      </c>
      <c r="E1218" s="4">
        <v>230</v>
      </c>
      <c r="F1218" s="4">
        <f>ROUND(Source!BA1198,O1218)</f>
        <v>0</v>
      </c>
      <c r="G1218" s="4" t="s">
        <v>70</v>
      </c>
      <c r="H1218" s="4" t="s">
        <v>71</v>
      </c>
      <c r="I1218" s="4"/>
      <c r="J1218" s="4"/>
      <c r="K1218" s="4">
        <v>230</v>
      </c>
      <c r="L1218" s="4">
        <v>19</v>
      </c>
      <c r="M1218" s="4">
        <v>3</v>
      </c>
      <c r="N1218" s="4" t="s">
        <v>3</v>
      </c>
      <c r="O1218" s="4">
        <v>2</v>
      </c>
      <c r="P1218" s="4"/>
      <c r="Q1218" s="4"/>
      <c r="R1218" s="4"/>
      <c r="S1218" s="4"/>
      <c r="T1218" s="4"/>
      <c r="U1218" s="4"/>
      <c r="V1218" s="4"/>
      <c r="W1218" s="4"/>
    </row>
    <row r="1219" spans="1:206" x14ac:dyDescent="0.2">
      <c r="A1219" s="4">
        <v>50</v>
      </c>
      <c r="B1219" s="4">
        <v>0</v>
      </c>
      <c r="C1219" s="4">
        <v>0</v>
      </c>
      <c r="D1219" s="4">
        <v>1</v>
      </c>
      <c r="E1219" s="4">
        <v>206</v>
      </c>
      <c r="F1219" s="4">
        <f>ROUND(Source!T1198,O1219)</f>
        <v>0</v>
      </c>
      <c r="G1219" s="4" t="s">
        <v>72</v>
      </c>
      <c r="H1219" s="4" t="s">
        <v>73</v>
      </c>
      <c r="I1219" s="4"/>
      <c r="J1219" s="4"/>
      <c r="K1219" s="4">
        <v>206</v>
      </c>
      <c r="L1219" s="4">
        <v>20</v>
      </c>
      <c r="M1219" s="4">
        <v>3</v>
      </c>
      <c r="N1219" s="4" t="s">
        <v>3</v>
      </c>
      <c r="O1219" s="4">
        <v>2</v>
      </c>
      <c r="P1219" s="4"/>
      <c r="Q1219" s="4"/>
      <c r="R1219" s="4"/>
      <c r="S1219" s="4"/>
      <c r="T1219" s="4"/>
      <c r="U1219" s="4"/>
      <c r="V1219" s="4"/>
      <c r="W1219" s="4"/>
    </row>
    <row r="1220" spans="1:206" x14ac:dyDescent="0.2">
      <c r="A1220" s="4">
        <v>50</v>
      </c>
      <c r="B1220" s="4">
        <v>0</v>
      </c>
      <c r="C1220" s="4">
        <v>0</v>
      </c>
      <c r="D1220" s="4">
        <v>1</v>
      </c>
      <c r="E1220" s="4">
        <v>207</v>
      </c>
      <c r="F1220" s="4">
        <f>Source!U1198</f>
        <v>326.43682999999993</v>
      </c>
      <c r="G1220" s="4" t="s">
        <v>74</v>
      </c>
      <c r="H1220" s="4" t="s">
        <v>75</v>
      </c>
      <c r="I1220" s="4"/>
      <c r="J1220" s="4"/>
      <c r="K1220" s="4">
        <v>207</v>
      </c>
      <c r="L1220" s="4">
        <v>21</v>
      </c>
      <c r="M1220" s="4">
        <v>3</v>
      </c>
      <c r="N1220" s="4" t="s">
        <v>3</v>
      </c>
      <c r="O1220" s="4">
        <v>-1</v>
      </c>
      <c r="P1220" s="4"/>
      <c r="Q1220" s="4"/>
      <c r="R1220" s="4"/>
      <c r="S1220" s="4"/>
      <c r="T1220" s="4"/>
      <c r="U1220" s="4"/>
      <c r="V1220" s="4"/>
      <c r="W1220" s="4"/>
    </row>
    <row r="1221" spans="1:206" x14ac:dyDescent="0.2">
      <c r="A1221" s="4">
        <v>50</v>
      </c>
      <c r="B1221" s="4">
        <v>0</v>
      </c>
      <c r="C1221" s="4">
        <v>0</v>
      </c>
      <c r="D1221" s="4">
        <v>1</v>
      </c>
      <c r="E1221" s="4">
        <v>208</v>
      </c>
      <c r="F1221" s="4">
        <f>Source!V1198</f>
        <v>0</v>
      </c>
      <c r="G1221" s="4" t="s">
        <v>76</v>
      </c>
      <c r="H1221" s="4" t="s">
        <v>77</v>
      </c>
      <c r="I1221" s="4"/>
      <c r="J1221" s="4"/>
      <c r="K1221" s="4">
        <v>208</v>
      </c>
      <c r="L1221" s="4">
        <v>22</v>
      </c>
      <c r="M1221" s="4">
        <v>3</v>
      </c>
      <c r="N1221" s="4" t="s">
        <v>3</v>
      </c>
      <c r="O1221" s="4">
        <v>-1</v>
      </c>
      <c r="P1221" s="4"/>
      <c r="Q1221" s="4"/>
      <c r="R1221" s="4"/>
      <c r="S1221" s="4"/>
      <c r="T1221" s="4"/>
      <c r="U1221" s="4"/>
      <c r="V1221" s="4"/>
      <c r="W1221" s="4"/>
    </row>
    <row r="1222" spans="1:206" x14ac:dyDescent="0.2">
      <c r="A1222" s="4">
        <v>50</v>
      </c>
      <c r="B1222" s="4">
        <v>0</v>
      </c>
      <c r="C1222" s="4">
        <v>0</v>
      </c>
      <c r="D1222" s="4">
        <v>1</v>
      </c>
      <c r="E1222" s="4">
        <v>209</v>
      </c>
      <c r="F1222" s="4">
        <f>ROUND(Source!W1198,O1222)</f>
        <v>0</v>
      </c>
      <c r="G1222" s="4" t="s">
        <v>78</v>
      </c>
      <c r="H1222" s="4" t="s">
        <v>79</v>
      </c>
      <c r="I1222" s="4"/>
      <c r="J1222" s="4"/>
      <c r="K1222" s="4">
        <v>209</v>
      </c>
      <c r="L1222" s="4">
        <v>23</v>
      </c>
      <c r="M1222" s="4">
        <v>3</v>
      </c>
      <c r="N1222" s="4" t="s">
        <v>3</v>
      </c>
      <c r="O1222" s="4">
        <v>2</v>
      </c>
      <c r="P1222" s="4"/>
      <c r="Q1222" s="4"/>
      <c r="R1222" s="4"/>
      <c r="S1222" s="4"/>
      <c r="T1222" s="4"/>
      <c r="U1222" s="4"/>
      <c r="V1222" s="4"/>
      <c r="W1222" s="4"/>
    </row>
    <row r="1223" spans="1:206" x14ac:dyDescent="0.2">
      <c r="A1223" s="4">
        <v>50</v>
      </c>
      <c r="B1223" s="4">
        <v>0</v>
      </c>
      <c r="C1223" s="4">
        <v>0</v>
      </c>
      <c r="D1223" s="4">
        <v>1</v>
      </c>
      <c r="E1223" s="4">
        <v>210</v>
      </c>
      <c r="F1223" s="4">
        <f>ROUND(Source!X1198,O1223)</f>
        <v>44483.9</v>
      </c>
      <c r="G1223" s="4" t="s">
        <v>80</v>
      </c>
      <c r="H1223" s="4" t="s">
        <v>81</v>
      </c>
      <c r="I1223" s="4"/>
      <c r="J1223" s="4"/>
      <c r="K1223" s="4">
        <v>210</v>
      </c>
      <c r="L1223" s="4">
        <v>24</v>
      </c>
      <c r="M1223" s="4">
        <v>3</v>
      </c>
      <c r="N1223" s="4" t="s">
        <v>3</v>
      </c>
      <c r="O1223" s="4">
        <v>2</v>
      </c>
      <c r="P1223" s="4"/>
      <c r="Q1223" s="4"/>
      <c r="R1223" s="4"/>
      <c r="S1223" s="4"/>
      <c r="T1223" s="4"/>
      <c r="U1223" s="4"/>
      <c r="V1223" s="4"/>
      <c r="W1223" s="4"/>
    </row>
    <row r="1224" spans="1:206" x14ac:dyDescent="0.2">
      <c r="A1224" s="4">
        <v>50</v>
      </c>
      <c r="B1224" s="4">
        <v>0</v>
      </c>
      <c r="C1224" s="4">
        <v>0</v>
      </c>
      <c r="D1224" s="4">
        <v>1</v>
      </c>
      <c r="E1224" s="4">
        <v>211</v>
      </c>
      <c r="F1224" s="4">
        <f>ROUND(Source!Y1198,O1224)</f>
        <v>6354.84</v>
      </c>
      <c r="G1224" s="4" t="s">
        <v>82</v>
      </c>
      <c r="H1224" s="4" t="s">
        <v>83</v>
      </c>
      <c r="I1224" s="4"/>
      <c r="J1224" s="4"/>
      <c r="K1224" s="4">
        <v>211</v>
      </c>
      <c r="L1224" s="4">
        <v>25</v>
      </c>
      <c r="M1224" s="4">
        <v>3</v>
      </c>
      <c r="N1224" s="4" t="s">
        <v>3</v>
      </c>
      <c r="O1224" s="4">
        <v>2</v>
      </c>
      <c r="P1224" s="4"/>
      <c r="Q1224" s="4"/>
      <c r="R1224" s="4"/>
      <c r="S1224" s="4"/>
      <c r="T1224" s="4"/>
      <c r="U1224" s="4"/>
      <c r="V1224" s="4"/>
      <c r="W1224" s="4"/>
    </row>
    <row r="1225" spans="1:206" x14ac:dyDescent="0.2">
      <c r="A1225" s="4">
        <v>50</v>
      </c>
      <c r="B1225" s="4">
        <v>0</v>
      </c>
      <c r="C1225" s="4">
        <v>0</v>
      </c>
      <c r="D1225" s="4">
        <v>1</v>
      </c>
      <c r="E1225" s="4">
        <v>224</v>
      </c>
      <c r="F1225" s="4">
        <f>ROUND(Source!AR1198,O1225)</f>
        <v>1074218.1100000001</v>
      </c>
      <c r="G1225" s="4" t="s">
        <v>84</v>
      </c>
      <c r="H1225" s="4" t="s">
        <v>85</v>
      </c>
      <c r="I1225" s="4"/>
      <c r="J1225" s="4"/>
      <c r="K1225" s="4">
        <v>224</v>
      </c>
      <c r="L1225" s="4">
        <v>26</v>
      </c>
      <c r="M1225" s="4">
        <v>3</v>
      </c>
      <c r="N1225" s="4" t="s">
        <v>3</v>
      </c>
      <c r="O1225" s="4">
        <v>2</v>
      </c>
      <c r="P1225" s="4"/>
      <c r="Q1225" s="4"/>
      <c r="R1225" s="4"/>
      <c r="S1225" s="4"/>
      <c r="T1225" s="4"/>
      <c r="U1225" s="4"/>
      <c r="V1225" s="4"/>
      <c r="W1225" s="4"/>
    </row>
    <row r="1226" spans="1:206" x14ac:dyDescent="0.2">
      <c r="A1226" s="4">
        <v>50</v>
      </c>
      <c r="B1226" s="4">
        <v>1</v>
      </c>
      <c r="C1226" s="4">
        <v>0</v>
      </c>
      <c r="D1226" s="4">
        <v>2</v>
      </c>
      <c r="E1226" s="4">
        <v>0</v>
      </c>
      <c r="F1226" s="4">
        <f>ROUND(F1225*0.2,O1226)</f>
        <v>214843.62</v>
      </c>
      <c r="G1226" s="4" t="s">
        <v>86</v>
      </c>
      <c r="H1226" s="4" t="s">
        <v>87</v>
      </c>
      <c r="I1226" s="4"/>
      <c r="J1226" s="4"/>
      <c r="K1226" s="4">
        <v>212</v>
      </c>
      <c r="L1226" s="4">
        <v>27</v>
      </c>
      <c r="M1226" s="4">
        <v>0</v>
      </c>
      <c r="N1226" s="4" t="s">
        <v>3</v>
      </c>
      <c r="O1226" s="4">
        <v>2</v>
      </c>
      <c r="P1226" s="4"/>
      <c r="Q1226" s="4"/>
      <c r="R1226" s="4"/>
      <c r="S1226" s="4"/>
      <c r="T1226" s="4"/>
      <c r="U1226" s="4"/>
      <c r="V1226" s="4"/>
      <c r="W1226" s="4"/>
    </row>
    <row r="1227" spans="1:206" x14ac:dyDescent="0.2">
      <c r="A1227" s="4">
        <v>50</v>
      </c>
      <c r="B1227" s="4">
        <v>1</v>
      </c>
      <c r="C1227" s="4">
        <v>0</v>
      </c>
      <c r="D1227" s="4">
        <v>2</v>
      </c>
      <c r="E1227" s="4">
        <v>0</v>
      </c>
      <c r="F1227" s="4">
        <f>ROUND(F1226+F1225,O1227)</f>
        <v>1289061.73</v>
      </c>
      <c r="G1227" s="4" t="s">
        <v>88</v>
      </c>
      <c r="H1227" s="4" t="s">
        <v>88</v>
      </c>
      <c r="I1227" s="4"/>
      <c r="J1227" s="4"/>
      <c r="K1227" s="4">
        <v>212</v>
      </c>
      <c r="L1227" s="4">
        <v>28</v>
      </c>
      <c r="M1227" s="4">
        <v>0</v>
      </c>
      <c r="N1227" s="4" t="s">
        <v>3</v>
      </c>
      <c r="O1227" s="4">
        <v>2</v>
      </c>
      <c r="P1227" s="4"/>
      <c r="Q1227" s="4"/>
      <c r="R1227" s="4"/>
      <c r="S1227" s="4"/>
      <c r="T1227" s="4"/>
      <c r="U1227" s="4"/>
      <c r="V1227" s="4"/>
      <c r="W1227" s="4"/>
    </row>
    <row r="1229" spans="1:206" x14ac:dyDescent="0.2">
      <c r="A1229" s="1">
        <v>4</v>
      </c>
      <c r="B1229" s="1">
        <v>1</v>
      </c>
      <c r="C1229" s="1"/>
      <c r="D1229" s="1">
        <f>ROW(A1238)</f>
        <v>1238</v>
      </c>
      <c r="E1229" s="1"/>
      <c r="F1229" s="1" t="s">
        <v>12</v>
      </c>
      <c r="G1229" s="1" t="s">
        <v>223</v>
      </c>
      <c r="H1229" s="1" t="s">
        <v>3</v>
      </c>
      <c r="I1229" s="1">
        <v>0</v>
      </c>
      <c r="J1229" s="1"/>
      <c r="K1229" s="1">
        <v>0</v>
      </c>
      <c r="L1229" s="1"/>
      <c r="M1229" s="1"/>
      <c r="N1229" s="1"/>
      <c r="O1229" s="1"/>
      <c r="P1229" s="1"/>
      <c r="Q1229" s="1"/>
      <c r="R1229" s="1"/>
      <c r="S1229" s="1"/>
      <c r="T1229" s="1"/>
      <c r="U1229" s="1" t="s">
        <v>3</v>
      </c>
      <c r="V1229" s="1">
        <v>0</v>
      </c>
      <c r="W1229" s="1"/>
      <c r="X1229" s="1"/>
      <c r="Y1229" s="1"/>
      <c r="Z1229" s="1"/>
      <c r="AA1229" s="1"/>
      <c r="AB1229" s="1" t="s">
        <v>3</v>
      </c>
      <c r="AC1229" s="1" t="s">
        <v>3</v>
      </c>
      <c r="AD1229" s="1" t="s">
        <v>3</v>
      </c>
      <c r="AE1229" s="1" t="s">
        <v>3</v>
      </c>
      <c r="AF1229" s="1" t="s">
        <v>3</v>
      </c>
      <c r="AG1229" s="1" t="s">
        <v>3</v>
      </c>
      <c r="AH1229" s="1"/>
      <c r="AI1229" s="1"/>
      <c r="AJ1229" s="1"/>
      <c r="AK1229" s="1"/>
      <c r="AL1229" s="1"/>
      <c r="AM1229" s="1"/>
      <c r="AN1229" s="1"/>
      <c r="AO1229" s="1"/>
      <c r="AP1229" s="1" t="s">
        <v>3</v>
      </c>
      <c r="AQ1229" s="1" t="s">
        <v>3</v>
      </c>
      <c r="AR1229" s="1" t="s">
        <v>3</v>
      </c>
      <c r="AS1229" s="1"/>
      <c r="AT1229" s="1"/>
      <c r="AU1229" s="1"/>
      <c r="AV1229" s="1"/>
      <c r="AW1229" s="1"/>
      <c r="AX1229" s="1"/>
      <c r="AY1229" s="1"/>
      <c r="AZ1229" s="1" t="s">
        <v>3</v>
      </c>
      <c r="BA1229" s="1"/>
      <c r="BB1229" s="1" t="s">
        <v>3</v>
      </c>
      <c r="BC1229" s="1" t="s">
        <v>3</v>
      </c>
      <c r="BD1229" s="1" t="s">
        <v>3</v>
      </c>
      <c r="BE1229" s="1" t="s">
        <v>3</v>
      </c>
      <c r="BF1229" s="1" t="s">
        <v>3</v>
      </c>
      <c r="BG1229" s="1" t="s">
        <v>3</v>
      </c>
      <c r="BH1229" s="1" t="s">
        <v>3</v>
      </c>
      <c r="BI1229" s="1" t="s">
        <v>3</v>
      </c>
      <c r="BJ1229" s="1" t="s">
        <v>3</v>
      </c>
      <c r="BK1229" s="1" t="s">
        <v>3</v>
      </c>
      <c r="BL1229" s="1" t="s">
        <v>3</v>
      </c>
      <c r="BM1229" s="1" t="s">
        <v>3</v>
      </c>
      <c r="BN1229" s="1" t="s">
        <v>3</v>
      </c>
      <c r="BO1229" s="1" t="s">
        <v>3</v>
      </c>
      <c r="BP1229" s="1" t="s">
        <v>3</v>
      </c>
      <c r="BQ1229" s="1"/>
      <c r="BR1229" s="1"/>
      <c r="BS1229" s="1"/>
      <c r="BT1229" s="1"/>
      <c r="BU1229" s="1"/>
      <c r="BV1229" s="1"/>
      <c r="BW1229" s="1"/>
      <c r="BX1229" s="1">
        <v>0</v>
      </c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>
        <v>0</v>
      </c>
    </row>
    <row r="1231" spans="1:206" x14ac:dyDescent="0.2">
      <c r="A1231" s="2">
        <v>52</v>
      </c>
      <c r="B1231" s="2">
        <f t="shared" ref="B1231:G1231" si="649">B1238</f>
        <v>1</v>
      </c>
      <c r="C1231" s="2">
        <f t="shared" si="649"/>
        <v>4</v>
      </c>
      <c r="D1231" s="2">
        <f t="shared" si="649"/>
        <v>1229</v>
      </c>
      <c r="E1231" s="2">
        <f t="shared" si="649"/>
        <v>0</v>
      </c>
      <c r="F1231" s="2" t="str">
        <f t="shared" si="649"/>
        <v>Новый раздел</v>
      </c>
      <c r="G1231" s="2" t="str">
        <f t="shared" si="649"/>
        <v>Установка МАФ</v>
      </c>
      <c r="H1231" s="2"/>
      <c r="I1231" s="2"/>
      <c r="J1231" s="2"/>
      <c r="K1231" s="2"/>
      <c r="L1231" s="2"/>
      <c r="M1231" s="2"/>
      <c r="N1231" s="2"/>
      <c r="O1231" s="2">
        <f t="shared" ref="O1231:AT1231" si="650">O1238</f>
        <v>70862.28</v>
      </c>
      <c r="P1231" s="2">
        <f t="shared" si="650"/>
        <v>70158.59</v>
      </c>
      <c r="Q1231" s="2">
        <f t="shared" si="650"/>
        <v>0</v>
      </c>
      <c r="R1231" s="2">
        <f t="shared" si="650"/>
        <v>0</v>
      </c>
      <c r="S1231" s="2">
        <f t="shared" si="650"/>
        <v>703.69</v>
      </c>
      <c r="T1231" s="2">
        <f t="shared" si="650"/>
        <v>0</v>
      </c>
      <c r="U1231" s="2">
        <f t="shared" si="650"/>
        <v>3.7320000000000002</v>
      </c>
      <c r="V1231" s="2">
        <f t="shared" si="650"/>
        <v>0</v>
      </c>
      <c r="W1231" s="2">
        <f t="shared" si="650"/>
        <v>0</v>
      </c>
      <c r="X1231" s="2">
        <f t="shared" si="650"/>
        <v>492.58</v>
      </c>
      <c r="Y1231" s="2">
        <f t="shared" si="650"/>
        <v>70.37</v>
      </c>
      <c r="Z1231" s="2">
        <f t="shared" si="650"/>
        <v>0</v>
      </c>
      <c r="AA1231" s="2">
        <f t="shared" si="650"/>
        <v>0</v>
      </c>
      <c r="AB1231" s="2">
        <f t="shared" si="650"/>
        <v>70862.28</v>
      </c>
      <c r="AC1231" s="2">
        <f t="shared" si="650"/>
        <v>70158.59</v>
      </c>
      <c r="AD1231" s="2">
        <f t="shared" si="650"/>
        <v>0</v>
      </c>
      <c r="AE1231" s="2">
        <f t="shared" si="650"/>
        <v>0</v>
      </c>
      <c r="AF1231" s="2">
        <f t="shared" si="650"/>
        <v>703.69</v>
      </c>
      <c r="AG1231" s="2">
        <f t="shared" si="650"/>
        <v>0</v>
      </c>
      <c r="AH1231" s="2">
        <f t="shared" si="650"/>
        <v>3.7320000000000002</v>
      </c>
      <c r="AI1231" s="2">
        <f t="shared" si="650"/>
        <v>0</v>
      </c>
      <c r="AJ1231" s="2">
        <f t="shared" si="650"/>
        <v>0</v>
      </c>
      <c r="AK1231" s="2">
        <f t="shared" si="650"/>
        <v>492.58</v>
      </c>
      <c r="AL1231" s="2">
        <f t="shared" si="650"/>
        <v>70.37</v>
      </c>
      <c r="AM1231" s="2">
        <f t="shared" si="650"/>
        <v>0</v>
      </c>
      <c r="AN1231" s="2">
        <f t="shared" si="650"/>
        <v>0</v>
      </c>
      <c r="AO1231" s="2">
        <f t="shared" si="650"/>
        <v>0</v>
      </c>
      <c r="AP1231" s="2">
        <f t="shared" si="650"/>
        <v>0</v>
      </c>
      <c r="AQ1231" s="2">
        <f t="shared" si="650"/>
        <v>0</v>
      </c>
      <c r="AR1231" s="2">
        <f t="shared" si="650"/>
        <v>71425.23</v>
      </c>
      <c r="AS1231" s="2">
        <f t="shared" si="650"/>
        <v>68361.679999999993</v>
      </c>
      <c r="AT1231" s="2">
        <f t="shared" si="650"/>
        <v>0</v>
      </c>
      <c r="AU1231" s="2">
        <f t="shared" ref="AU1231:BZ1231" si="651">AU1238</f>
        <v>3063.55</v>
      </c>
      <c r="AV1231" s="2">
        <f t="shared" si="651"/>
        <v>70158.59</v>
      </c>
      <c r="AW1231" s="2">
        <f t="shared" si="651"/>
        <v>70158.59</v>
      </c>
      <c r="AX1231" s="2">
        <f t="shared" si="651"/>
        <v>0</v>
      </c>
      <c r="AY1231" s="2">
        <f t="shared" si="651"/>
        <v>70158.59</v>
      </c>
      <c r="AZ1231" s="2">
        <f t="shared" si="651"/>
        <v>0</v>
      </c>
      <c r="BA1231" s="2">
        <f t="shared" si="651"/>
        <v>0</v>
      </c>
      <c r="BB1231" s="2">
        <f t="shared" si="651"/>
        <v>0</v>
      </c>
      <c r="BC1231" s="2">
        <f t="shared" si="651"/>
        <v>0</v>
      </c>
      <c r="BD1231" s="2">
        <f t="shared" si="651"/>
        <v>0</v>
      </c>
      <c r="BE1231" s="2">
        <f t="shared" si="651"/>
        <v>0</v>
      </c>
      <c r="BF1231" s="2">
        <f t="shared" si="651"/>
        <v>0</v>
      </c>
      <c r="BG1231" s="2">
        <f t="shared" si="651"/>
        <v>0</v>
      </c>
      <c r="BH1231" s="2">
        <f t="shared" si="651"/>
        <v>0</v>
      </c>
      <c r="BI1231" s="2">
        <f t="shared" si="651"/>
        <v>0</v>
      </c>
      <c r="BJ1231" s="2">
        <f t="shared" si="651"/>
        <v>0</v>
      </c>
      <c r="BK1231" s="2">
        <f t="shared" si="651"/>
        <v>0</v>
      </c>
      <c r="BL1231" s="2">
        <f t="shared" si="651"/>
        <v>0</v>
      </c>
      <c r="BM1231" s="2">
        <f t="shared" si="651"/>
        <v>0</v>
      </c>
      <c r="BN1231" s="2">
        <f t="shared" si="651"/>
        <v>0</v>
      </c>
      <c r="BO1231" s="2">
        <f t="shared" si="651"/>
        <v>0</v>
      </c>
      <c r="BP1231" s="2">
        <f t="shared" si="651"/>
        <v>0</v>
      </c>
      <c r="BQ1231" s="2">
        <f t="shared" si="651"/>
        <v>0</v>
      </c>
      <c r="BR1231" s="2">
        <f t="shared" si="651"/>
        <v>0</v>
      </c>
      <c r="BS1231" s="2">
        <f t="shared" si="651"/>
        <v>0</v>
      </c>
      <c r="BT1231" s="2">
        <f t="shared" si="651"/>
        <v>0</v>
      </c>
      <c r="BU1231" s="2">
        <f t="shared" si="651"/>
        <v>0</v>
      </c>
      <c r="BV1231" s="2">
        <f t="shared" si="651"/>
        <v>0</v>
      </c>
      <c r="BW1231" s="2">
        <f t="shared" si="651"/>
        <v>0</v>
      </c>
      <c r="BX1231" s="2">
        <f t="shared" si="651"/>
        <v>0</v>
      </c>
      <c r="BY1231" s="2">
        <f t="shared" si="651"/>
        <v>0</v>
      </c>
      <c r="BZ1231" s="2">
        <f t="shared" si="651"/>
        <v>0</v>
      </c>
      <c r="CA1231" s="2">
        <f t="shared" ref="CA1231:DF1231" si="652">CA1238</f>
        <v>71425.23</v>
      </c>
      <c r="CB1231" s="2">
        <f t="shared" si="652"/>
        <v>68361.679999999993</v>
      </c>
      <c r="CC1231" s="2">
        <f t="shared" si="652"/>
        <v>0</v>
      </c>
      <c r="CD1231" s="2">
        <f t="shared" si="652"/>
        <v>3063.55</v>
      </c>
      <c r="CE1231" s="2">
        <f t="shared" si="652"/>
        <v>70158.59</v>
      </c>
      <c r="CF1231" s="2">
        <f t="shared" si="652"/>
        <v>70158.59</v>
      </c>
      <c r="CG1231" s="2">
        <f t="shared" si="652"/>
        <v>0</v>
      </c>
      <c r="CH1231" s="2">
        <f t="shared" si="652"/>
        <v>70158.59</v>
      </c>
      <c r="CI1231" s="2">
        <f t="shared" si="652"/>
        <v>0</v>
      </c>
      <c r="CJ1231" s="2">
        <f t="shared" si="652"/>
        <v>0</v>
      </c>
      <c r="CK1231" s="2">
        <f t="shared" si="652"/>
        <v>0</v>
      </c>
      <c r="CL1231" s="2">
        <f t="shared" si="652"/>
        <v>0</v>
      </c>
      <c r="CM1231" s="2">
        <f t="shared" si="652"/>
        <v>0</v>
      </c>
      <c r="CN1231" s="2">
        <f t="shared" si="652"/>
        <v>0</v>
      </c>
      <c r="CO1231" s="2">
        <f t="shared" si="652"/>
        <v>0</v>
      </c>
      <c r="CP1231" s="2">
        <f t="shared" si="652"/>
        <v>0</v>
      </c>
      <c r="CQ1231" s="2">
        <f t="shared" si="652"/>
        <v>0</v>
      </c>
      <c r="CR1231" s="2">
        <f t="shared" si="652"/>
        <v>0</v>
      </c>
      <c r="CS1231" s="2">
        <f t="shared" si="652"/>
        <v>0</v>
      </c>
      <c r="CT1231" s="2">
        <f t="shared" si="652"/>
        <v>0</v>
      </c>
      <c r="CU1231" s="2">
        <f t="shared" si="652"/>
        <v>0</v>
      </c>
      <c r="CV1231" s="2">
        <f t="shared" si="652"/>
        <v>0</v>
      </c>
      <c r="CW1231" s="2">
        <f t="shared" si="652"/>
        <v>0</v>
      </c>
      <c r="CX1231" s="2">
        <f t="shared" si="652"/>
        <v>0</v>
      </c>
      <c r="CY1231" s="2">
        <f t="shared" si="652"/>
        <v>0</v>
      </c>
      <c r="CZ1231" s="2">
        <f t="shared" si="652"/>
        <v>0</v>
      </c>
      <c r="DA1231" s="2">
        <f t="shared" si="652"/>
        <v>0</v>
      </c>
      <c r="DB1231" s="2">
        <f t="shared" si="652"/>
        <v>0</v>
      </c>
      <c r="DC1231" s="2">
        <f t="shared" si="652"/>
        <v>0</v>
      </c>
      <c r="DD1231" s="2">
        <f t="shared" si="652"/>
        <v>0</v>
      </c>
      <c r="DE1231" s="2">
        <f t="shared" si="652"/>
        <v>0</v>
      </c>
      <c r="DF1231" s="2">
        <f t="shared" si="652"/>
        <v>0</v>
      </c>
      <c r="DG1231" s="3">
        <f t="shared" ref="DG1231:EL1231" si="653">DG1238</f>
        <v>0</v>
      </c>
      <c r="DH1231" s="3">
        <f t="shared" si="653"/>
        <v>0</v>
      </c>
      <c r="DI1231" s="3">
        <f t="shared" si="653"/>
        <v>0</v>
      </c>
      <c r="DJ1231" s="3">
        <f t="shared" si="653"/>
        <v>0</v>
      </c>
      <c r="DK1231" s="3">
        <f t="shared" si="653"/>
        <v>0</v>
      </c>
      <c r="DL1231" s="3">
        <f t="shared" si="653"/>
        <v>0</v>
      </c>
      <c r="DM1231" s="3">
        <f t="shared" si="653"/>
        <v>0</v>
      </c>
      <c r="DN1231" s="3">
        <f t="shared" si="653"/>
        <v>0</v>
      </c>
      <c r="DO1231" s="3">
        <f t="shared" si="653"/>
        <v>0</v>
      </c>
      <c r="DP1231" s="3">
        <f t="shared" si="653"/>
        <v>0</v>
      </c>
      <c r="DQ1231" s="3">
        <f t="shared" si="653"/>
        <v>0</v>
      </c>
      <c r="DR1231" s="3">
        <f t="shared" si="653"/>
        <v>0</v>
      </c>
      <c r="DS1231" s="3">
        <f t="shared" si="653"/>
        <v>0</v>
      </c>
      <c r="DT1231" s="3">
        <f t="shared" si="653"/>
        <v>0</v>
      </c>
      <c r="DU1231" s="3">
        <f t="shared" si="653"/>
        <v>0</v>
      </c>
      <c r="DV1231" s="3">
        <f t="shared" si="653"/>
        <v>0</v>
      </c>
      <c r="DW1231" s="3">
        <f t="shared" si="653"/>
        <v>0</v>
      </c>
      <c r="DX1231" s="3">
        <f t="shared" si="653"/>
        <v>0</v>
      </c>
      <c r="DY1231" s="3">
        <f t="shared" si="653"/>
        <v>0</v>
      </c>
      <c r="DZ1231" s="3">
        <f t="shared" si="653"/>
        <v>0</v>
      </c>
      <c r="EA1231" s="3">
        <f t="shared" si="653"/>
        <v>0</v>
      </c>
      <c r="EB1231" s="3">
        <f t="shared" si="653"/>
        <v>0</v>
      </c>
      <c r="EC1231" s="3">
        <f t="shared" si="653"/>
        <v>0</v>
      </c>
      <c r="ED1231" s="3">
        <f t="shared" si="653"/>
        <v>0</v>
      </c>
      <c r="EE1231" s="3">
        <f t="shared" si="653"/>
        <v>0</v>
      </c>
      <c r="EF1231" s="3">
        <f t="shared" si="653"/>
        <v>0</v>
      </c>
      <c r="EG1231" s="3">
        <f t="shared" si="653"/>
        <v>0</v>
      </c>
      <c r="EH1231" s="3">
        <f t="shared" si="653"/>
        <v>0</v>
      </c>
      <c r="EI1231" s="3">
        <f t="shared" si="653"/>
        <v>0</v>
      </c>
      <c r="EJ1231" s="3">
        <f t="shared" si="653"/>
        <v>0</v>
      </c>
      <c r="EK1231" s="3">
        <f t="shared" si="653"/>
        <v>0</v>
      </c>
      <c r="EL1231" s="3">
        <f t="shared" si="653"/>
        <v>0</v>
      </c>
      <c r="EM1231" s="3">
        <f t="shared" ref="EM1231:FR1231" si="654">EM1238</f>
        <v>0</v>
      </c>
      <c r="EN1231" s="3">
        <f t="shared" si="654"/>
        <v>0</v>
      </c>
      <c r="EO1231" s="3">
        <f t="shared" si="654"/>
        <v>0</v>
      </c>
      <c r="EP1231" s="3">
        <f t="shared" si="654"/>
        <v>0</v>
      </c>
      <c r="EQ1231" s="3">
        <f t="shared" si="654"/>
        <v>0</v>
      </c>
      <c r="ER1231" s="3">
        <f t="shared" si="654"/>
        <v>0</v>
      </c>
      <c r="ES1231" s="3">
        <f t="shared" si="654"/>
        <v>0</v>
      </c>
      <c r="ET1231" s="3">
        <f t="shared" si="654"/>
        <v>0</v>
      </c>
      <c r="EU1231" s="3">
        <f t="shared" si="654"/>
        <v>0</v>
      </c>
      <c r="EV1231" s="3">
        <f t="shared" si="654"/>
        <v>0</v>
      </c>
      <c r="EW1231" s="3">
        <f t="shared" si="654"/>
        <v>0</v>
      </c>
      <c r="EX1231" s="3">
        <f t="shared" si="654"/>
        <v>0</v>
      </c>
      <c r="EY1231" s="3">
        <f t="shared" si="654"/>
        <v>0</v>
      </c>
      <c r="EZ1231" s="3">
        <f t="shared" si="654"/>
        <v>0</v>
      </c>
      <c r="FA1231" s="3">
        <f t="shared" si="654"/>
        <v>0</v>
      </c>
      <c r="FB1231" s="3">
        <f t="shared" si="654"/>
        <v>0</v>
      </c>
      <c r="FC1231" s="3">
        <f t="shared" si="654"/>
        <v>0</v>
      </c>
      <c r="FD1231" s="3">
        <f t="shared" si="654"/>
        <v>0</v>
      </c>
      <c r="FE1231" s="3">
        <f t="shared" si="654"/>
        <v>0</v>
      </c>
      <c r="FF1231" s="3">
        <f t="shared" si="654"/>
        <v>0</v>
      </c>
      <c r="FG1231" s="3">
        <f t="shared" si="654"/>
        <v>0</v>
      </c>
      <c r="FH1231" s="3">
        <f t="shared" si="654"/>
        <v>0</v>
      </c>
      <c r="FI1231" s="3">
        <f t="shared" si="654"/>
        <v>0</v>
      </c>
      <c r="FJ1231" s="3">
        <f t="shared" si="654"/>
        <v>0</v>
      </c>
      <c r="FK1231" s="3">
        <f t="shared" si="654"/>
        <v>0</v>
      </c>
      <c r="FL1231" s="3">
        <f t="shared" si="654"/>
        <v>0</v>
      </c>
      <c r="FM1231" s="3">
        <f t="shared" si="654"/>
        <v>0</v>
      </c>
      <c r="FN1231" s="3">
        <f t="shared" si="654"/>
        <v>0</v>
      </c>
      <c r="FO1231" s="3">
        <f t="shared" si="654"/>
        <v>0</v>
      </c>
      <c r="FP1231" s="3">
        <f t="shared" si="654"/>
        <v>0</v>
      </c>
      <c r="FQ1231" s="3">
        <f t="shared" si="654"/>
        <v>0</v>
      </c>
      <c r="FR1231" s="3">
        <f t="shared" si="654"/>
        <v>0</v>
      </c>
      <c r="FS1231" s="3">
        <f t="shared" ref="FS1231:GX1231" si="655">FS1238</f>
        <v>0</v>
      </c>
      <c r="FT1231" s="3">
        <f t="shared" si="655"/>
        <v>0</v>
      </c>
      <c r="FU1231" s="3">
        <f t="shared" si="655"/>
        <v>0</v>
      </c>
      <c r="FV1231" s="3">
        <f t="shared" si="655"/>
        <v>0</v>
      </c>
      <c r="FW1231" s="3">
        <f t="shared" si="655"/>
        <v>0</v>
      </c>
      <c r="FX1231" s="3">
        <f t="shared" si="655"/>
        <v>0</v>
      </c>
      <c r="FY1231" s="3">
        <f t="shared" si="655"/>
        <v>0</v>
      </c>
      <c r="FZ1231" s="3">
        <f t="shared" si="655"/>
        <v>0</v>
      </c>
      <c r="GA1231" s="3">
        <f t="shared" si="655"/>
        <v>0</v>
      </c>
      <c r="GB1231" s="3">
        <f t="shared" si="655"/>
        <v>0</v>
      </c>
      <c r="GC1231" s="3">
        <f t="shared" si="655"/>
        <v>0</v>
      </c>
      <c r="GD1231" s="3">
        <f t="shared" si="655"/>
        <v>0</v>
      </c>
      <c r="GE1231" s="3">
        <f t="shared" si="655"/>
        <v>0</v>
      </c>
      <c r="GF1231" s="3">
        <f t="shared" si="655"/>
        <v>0</v>
      </c>
      <c r="GG1231" s="3">
        <f t="shared" si="655"/>
        <v>0</v>
      </c>
      <c r="GH1231" s="3">
        <f t="shared" si="655"/>
        <v>0</v>
      </c>
      <c r="GI1231" s="3">
        <f t="shared" si="655"/>
        <v>0</v>
      </c>
      <c r="GJ1231" s="3">
        <f t="shared" si="655"/>
        <v>0</v>
      </c>
      <c r="GK1231" s="3">
        <f t="shared" si="655"/>
        <v>0</v>
      </c>
      <c r="GL1231" s="3">
        <f t="shared" si="655"/>
        <v>0</v>
      </c>
      <c r="GM1231" s="3">
        <f t="shared" si="655"/>
        <v>0</v>
      </c>
      <c r="GN1231" s="3">
        <f t="shared" si="655"/>
        <v>0</v>
      </c>
      <c r="GO1231" s="3">
        <f t="shared" si="655"/>
        <v>0</v>
      </c>
      <c r="GP1231" s="3">
        <f t="shared" si="655"/>
        <v>0</v>
      </c>
      <c r="GQ1231" s="3">
        <f t="shared" si="655"/>
        <v>0</v>
      </c>
      <c r="GR1231" s="3">
        <f t="shared" si="655"/>
        <v>0</v>
      </c>
      <c r="GS1231" s="3">
        <f t="shared" si="655"/>
        <v>0</v>
      </c>
      <c r="GT1231" s="3">
        <f t="shared" si="655"/>
        <v>0</v>
      </c>
      <c r="GU1231" s="3">
        <f t="shared" si="655"/>
        <v>0</v>
      </c>
      <c r="GV1231" s="3">
        <f t="shared" si="655"/>
        <v>0</v>
      </c>
      <c r="GW1231" s="3">
        <f t="shared" si="655"/>
        <v>0</v>
      </c>
      <c r="GX1231" s="3">
        <f t="shared" si="655"/>
        <v>0</v>
      </c>
    </row>
    <row r="1233" spans="1:245" x14ac:dyDescent="0.2">
      <c r="A1233">
        <v>17</v>
      </c>
      <c r="B1233">
        <v>1</v>
      </c>
      <c r="C1233">
        <f>ROW(SmtRes!A375)</f>
        <v>375</v>
      </c>
      <c r="D1233">
        <f>ROW(EtalonRes!A363)</f>
        <v>363</v>
      </c>
      <c r="E1233" t="s">
        <v>132</v>
      </c>
      <c r="F1233" t="s">
        <v>91</v>
      </c>
      <c r="G1233" t="s">
        <v>92</v>
      </c>
      <c r="H1233" t="s">
        <v>93</v>
      </c>
      <c r="I1233">
        <f>ROUND(4/10,9)</f>
        <v>0.4</v>
      </c>
      <c r="J1233">
        <v>0</v>
      </c>
      <c r="O1233">
        <f>ROUND(CP1233,2)</f>
        <v>1667.07</v>
      </c>
      <c r="P1233">
        <f>ROUND(CQ1233*I1233,2)</f>
        <v>1197.94</v>
      </c>
      <c r="Q1233">
        <f>ROUND(CR1233*I1233,2)</f>
        <v>0</v>
      </c>
      <c r="R1233">
        <f>ROUND(CS1233*I1233,2)</f>
        <v>0</v>
      </c>
      <c r="S1233">
        <f>ROUND(CT1233*I1233,2)</f>
        <v>469.13</v>
      </c>
      <c r="T1233">
        <f>ROUND(CU1233*I1233,2)</f>
        <v>0</v>
      </c>
      <c r="U1233">
        <f>CV1233*I1233</f>
        <v>2.488</v>
      </c>
      <c r="V1233">
        <f>CW1233*I1233</f>
        <v>0</v>
      </c>
      <c r="W1233">
        <f>ROUND(CX1233*I1233,2)</f>
        <v>0</v>
      </c>
      <c r="X1233">
        <f t="shared" ref="X1233:Y1236" si="656">ROUND(CY1233,2)</f>
        <v>328.39</v>
      </c>
      <c r="Y1233">
        <f t="shared" si="656"/>
        <v>46.91</v>
      </c>
      <c r="AA1233">
        <v>55574044</v>
      </c>
      <c r="AB1233">
        <f>ROUND((AC1233+AD1233+AF1233),6)</f>
        <v>4167.68</v>
      </c>
      <c r="AC1233">
        <f>ROUND((ES1233),6)</f>
        <v>2994.86</v>
      </c>
      <c r="AD1233">
        <f>ROUND((((ET1233)-(EU1233))+AE1233),6)</f>
        <v>0</v>
      </c>
      <c r="AE1233">
        <f t="shared" ref="AE1233:AF1236" si="657">ROUND((EU1233),6)</f>
        <v>0</v>
      </c>
      <c r="AF1233">
        <f t="shared" si="657"/>
        <v>1172.82</v>
      </c>
      <c r="AG1233">
        <f>ROUND((AP1233),6)</f>
        <v>0</v>
      </c>
      <c r="AH1233">
        <f t="shared" ref="AH1233:AI1236" si="658">(EW1233)</f>
        <v>6.22</v>
      </c>
      <c r="AI1233">
        <f t="shared" si="658"/>
        <v>0</v>
      </c>
      <c r="AJ1233">
        <f>(AS1233)</f>
        <v>0</v>
      </c>
      <c r="AK1233">
        <v>4167.68</v>
      </c>
      <c r="AL1233">
        <v>2994.86</v>
      </c>
      <c r="AM1233">
        <v>0</v>
      </c>
      <c r="AN1233">
        <v>0</v>
      </c>
      <c r="AO1233">
        <v>1172.82</v>
      </c>
      <c r="AP1233">
        <v>0</v>
      </c>
      <c r="AQ1233">
        <v>6.22</v>
      </c>
      <c r="AR1233">
        <v>0</v>
      </c>
      <c r="AS1233">
        <v>0</v>
      </c>
      <c r="AT1233">
        <v>70</v>
      </c>
      <c r="AU1233">
        <v>10</v>
      </c>
      <c r="AV1233">
        <v>1</v>
      </c>
      <c r="AW1233">
        <v>1</v>
      </c>
      <c r="AZ1233">
        <v>1</v>
      </c>
      <c r="BA1233">
        <v>1</v>
      </c>
      <c r="BB1233">
        <v>1</v>
      </c>
      <c r="BC1233">
        <v>1</v>
      </c>
      <c r="BD1233" t="s">
        <v>3</v>
      </c>
      <c r="BE1233" t="s">
        <v>3</v>
      </c>
      <c r="BF1233" t="s">
        <v>3</v>
      </c>
      <c r="BG1233" t="s">
        <v>3</v>
      </c>
      <c r="BH1233">
        <v>0</v>
      </c>
      <c r="BI1233">
        <v>4</v>
      </c>
      <c r="BJ1233" t="s">
        <v>94</v>
      </c>
      <c r="BM1233">
        <v>0</v>
      </c>
      <c r="BN1233">
        <v>0</v>
      </c>
      <c r="BO1233" t="s">
        <v>3</v>
      </c>
      <c r="BP1233">
        <v>0</v>
      </c>
      <c r="BQ1233">
        <v>1</v>
      </c>
      <c r="BR1233">
        <v>0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 t="s">
        <v>3</v>
      </c>
      <c r="BZ1233">
        <v>70</v>
      </c>
      <c r="CA1233">
        <v>10</v>
      </c>
      <c r="CE1233">
        <v>0</v>
      </c>
      <c r="CF1233">
        <v>0</v>
      </c>
      <c r="CG1233">
        <v>0</v>
      </c>
      <c r="CM1233">
        <v>0</v>
      </c>
      <c r="CN1233" t="s">
        <v>3</v>
      </c>
      <c r="CO1233">
        <v>0</v>
      </c>
      <c r="CP1233">
        <f>(P1233+Q1233+S1233)</f>
        <v>1667.0700000000002</v>
      </c>
      <c r="CQ1233">
        <f>(AC1233*BC1233*AW1233)</f>
        <v>2994.86</v>
      </c>
      <c r="CR1233">
        <f>((((ET1233)*BB1233-(EU1233)*BS1233)+AE1233*BS1233)*AV1233)</f>
        <v>0</v>
      </c>
      <c r="CS1233">
        <f>(AE1233*BS1233*AV1233)</f>
        <v>0</v>
      </c>
      <c r="CT1233">
        <f>(AF1233*BA1233*AV1233)</f>
        <v>1172.82</v>
      </c>
      <c r="CU1233">
        <f>AG1233</f>
        <v>0</v>
      </c>
      <c r="CV1233">
        <f>(AH1233*AV1233)</f>
        <v>6.22</v>
      </c>
      <c r="CW1233">
        <f t="shared" ref="CW1233:CX1236" si="659">AI1233</f>
        <v>0</v>
      </c>
      <c r="CX1233">
        <f t="shared" si="659"/>
        <v>0</v>
      </c>
      <c r="CY1233">
        <f>((S1233*BZ1233)/100)</f>
        <v>328.39099999999996</v>
      </c>
      <c r="CZ1233">
        <f>((S1233*CA1233)/100)</f>
        <v>46.913000000000004</v>
      </c>
      <c r="DC1233" t="s">
        <v>3</v>
      </c>
      <c r="DD1233" t="s">
        <v>3</v>
      </c>
      <c r="DE1233" t="s">
        <v>3</v>
      </c>
      <c r="DF1233" t="s">
        <v>3</v>
      </c>
      <c r="DG1233" t="s">
        <v>3</v>
      </c>
      <c r="DH1233" t="s">
        <v>3</v>
      </c>
      <c r="DI1233" t="s">
        <v>3</v>
      </c>
      <c r="DJ1233" t="s">
        <v>3</v>
      </c>
      <c r="DK1233" t="s">
        <v>3</v>
      </c>
      <c r="DL1233" t="s">
        <v>3</v>
      </c>
      <c r="DM1233" t="s">
        <v>3</v>
      </c>
      <c r="DN1233">
        <v>0</v>
      </c>
      <c r="DO1233">
        <v>0</v>
      </c>
      <c r="DP1233">
        <v>1</v>
      </c>
      <c r="DQ1233">
        <v>1</v>
      </c>
      <c r="DU1233">
        <v>1010</v>
      </c>
      <c r="DV1233" t="s">
        <v>93</v>
      </c>
      <c r="DW1233" t="s">
        <v>93</v>
      </c>
      <c r="DX1233">
        <v>10</v>
      </c>
      <c r="EE1233">
        <v>55317522</v>
      </c>
      <c r="EF1233">
        <v>1</v>
      </c>
      <c r="EG1233" t="s">
        <v>19</v>
      </c>
      <c r="EH1233">
        <v>0</v>
      </c>
      <c r="EI1233" t="s">
        <v>3</v>
      </c>
      <c r="EJ1233">
        <v>4</v>
      </c>
      <c r="EK1233">
        <v>0</v>
      </c>
      <c r="EL1233" t="s">
        <v>20</v>
      </c>
      <c r="EM1233" t="s">
        <v>21</v>
      </c>
      <c r="EO1233" t="s">
        <v>3</v>
      </c>
      <c r="EQ1233">
        <v>0</v>
      </c>
      <c r="ER1233">
        <v>4167.68</v>
      </c>
      <c r="ES1233">
        <v>2994.86</v>
      </c>
      <c r="ET1233">
        <v>0</v>
      </c>
      <c r="EU1233">
        <v>0</v>
      </c>
      <c r="EV1233">
        <v>1172.82</v>
      </c>
      <c r="EW1233">
        <v>6.22</v>
      </c>
      <c r="EX1233">
        <v>0</v>
      </c>
      <c r="EY1233">
        <v>0</v>
      </c>
      <c r="FQ1233">
        <v>0</v>
      </c>
      <c r="FR1233">
        <f>ROUND(IF(AND(BH1233=3,BI1233=3),P1233,0),2)</f>
        <v>0</v>
      </c>
      <c r="FS1233">
        <v>0</v>
      </c>
      <c r="FX1233">
        <v>70</v>
      </c>
      <c r="FY1233">
        <v>10</v>
      </c>
      <c r="GA1233" t="s">
        <v>3</v>
      </c>
      <c r="GD1233">
        <v>0</v>
      </c>
      <c r="GF1233">
        <v>1404583839</v>
      </c>
      <c r="GG1233">
        <v>2</v>
      </c>
      <c r="GH1233">
        <v>1</v>
      </c>
      <c r="GI1233">
        <v>-2</v>
      </c>
      <c r="GJ1233">
        <v>0</v>
      </c>
      <c r="GK1233">
        <f>ROUND(R1233*(R12)/100,2)</f>
        <v>0</v>
      </c>
      <c r="GL1233">
        <f>ROUND(IF(AND(BH1233=3,BI1233=3,FS1233&lt;&gt;0),P1233,0),2)</f>
        <v>0</v>
      </c>
      <c r="GM1233">
        <f>ROUND(O1233+X1233+Y1233+GK1233,2)+GX1233</f>
        <v>2042.37</v>
      </c>
      <c r="GN1233">
        <f>IF(OR(BI1233=0,BI1233=1),ROUND(O1233+X1233+Y1233+GK1233,2),0)</f>
        <v>0</v>
      </c>
      <c r="GO1233">
        <f>IF(BI1233=2,ROUND(O1233+X1233+Y1233+GK1233,2),0)</f>
        <v>0</v>
      </c>
      <c r="GP1233">
        <f>IF(BI1233=4,ROUND(O1233+X1233+Y1233+GK1233,2)+GX1233,0)</f>
        <v>2042.37</v>
      </c>
      <c r="GR1233">
        <v>0</v>
      </c>
      <c r="GS1233">
        <v>3</v>
      </c>
      <c r="GT1233">
        <v>0</v>
      </c>
      <c r="GU1233" t="s">
        <v>3</v>
      </c>
      <c r="GV1233">
        <f>ROUND((GT1233),6)</f>
        <v>0</v>
      </c>
      <c r="GW1233">
        <v>1</v>
      </c>
      <c r="GX1233">
        <f>ROUND(HC1233*I1233,2)</f>
        <v>0</v>
      </c>
      <c r="HA1233">
        <v>0</v>
      </c>
      <c r="HB1233">
        <v>0</v>
      </c>
      <c r="HC1233">
        <f>GV1233*GW1233</f>
        <v>0</v>
      </c>
      <c r="IK1233">
        <v>0</v>
      </c>
    </row>
    <row r="1234" spans="1:245" x14ac:dyDescent="0.2">
      <c r="A1234">
        <v>17</v>
      </c>
      <c r="B1234">
        <v>1</v>
      </c>
      <c r="E1234" t="s">
        <v>144</v>
      </c>
      <c r="F1234" t="s">
        <v>96</v>
      </c>
      <c r="G1234" t="s">
        <v>372</v>
      </c>
      <c r="H1234" t="s">
        <v>180</v>
      </c>
      <c r="I1234">
        <v>2</v>
      </c>
      <c r="J1234">
        <v>0</v>
      </c>
      <c r="O1234">
        <f>ROUND(CP1234,2)</f>
        <v>23873.34</v>
      </c>
      <c r="P1234">
        <f>ROUND(CQ1234*I1234,2)</f>
        <v>23873.34</v>
      </c>
      <c r="Q1234">
        <f>ROUND(CR1234*I1234,2)</f>
        <v>0</v>
      </c>
      <c r="R1234">
        <f>ROUND(CS1234*I1234,2)</f>
        <v>0</v>
      </c>
      <c r="S1234">
        <f>ROUND(CT1234*I1234,2)</f>
        <v>0</v>
      </c>
      <c r="T1234">
        <f>ROUND(CU1234*I1234,2)</f>
        <v>0</v>
      </c>
      <c r="U1234">
        <f>CV1234*I1234</f>
        <v>0</v>
      </c>
      <c r="V1234">
        <f>CW1234*I1234</f>
        <v>0</v>
      </c>
      <c r="W1234">
        <f>ROUND(CX1234*I1234,2)</f>
        <v>0</v>
      </c>
      <c r="X1234">
        <f t="shared" si="656"/>
        <v>0</v>
      </c>
      <c r="Y1234">
        <f t="shared" si="656"/>
        <v>0</v>
      </c>
      <c r="AA1234">
        <v>55574044</v>
      </c>
      <c r="AB1234">
        <f>ROUND((AC1234+AD1234+AF1234),6)</f>
        <v>11936.67</v>
      </c>
      <c r="AC1234">
        <f>ROUND((ES1234),6)</f>
        <v>11936.67</v>
      </c>
      <c r="AD1234">
        <f>ROUND((((ET1234)-(EU1234))+AE1234),6)</f>
        <v>0</v>
      </c>
      <c r="AE1234">
        <f t="shared" si="657"/>
        <v>0</v>
      </c>
      <c r="AF1234">
        <f t="shared" si="657"/>
        <v>0</v>
      </c>
      <c r="AG1234">
        <f>ROUND((AP1234),6)</f>
        <v>0</v>
      </c>
      <c r="AH1234">
        <f t="shared" si="658"/>
        <v>0</v>
      </c>
      <c r="AI1234">
        <f t="shared" si="658"/>
        <v>0</v>
      </c>
      <c r="AJ1234">
        <f>(AS1234)</f>
        <v>0</v>
      </c>
      <c r="AK1234">
        <v>11936.67</v>
      </c>
      <c r="AL1234">
        <v>11936.67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</v>
      </c>
      <c r="AZ1234">
        <v>1</v>
      </c>
      <c r="BA1234">
        <v>1</v>
      </c>
      <c r="BB1234">
        <v>1</v>
      </c>
      <c r="BC1234">
        <v>1</v>
      </c>
      <c r="BD1234" t="s">
        <v>3</v>
      </c>
      <c r="BE1234" t="s">
        <v>3</v>
      </c>
      <c r="BF1234" t="s">
        <v>3</v>
      </c>
      <c r="BG1234" t="s">
        <v>3</v>
      </c>
      <c r="BH1234">
        <v>3</v>
      </c>
      <c r="BI1234">
        <v>1</v>
      </c>
      <c r="BJ1234" t="s">
        <v>3</v>
      </c>
      <c r="BM1234">
        <v>6001</v>
      </c>
      <c r="BN1234">
        <v>0</v>
      </c>
      <c r="BO1234" t="s">
        <v>3</v>
      </c>
      <c r="BP1234">
        <v>0</v>
      </c>
      <c r="BQ1234">
        <v>0</v>
      </c>
      <c r="BR1234">
        <v>0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 t="s">
        <v>3</v>
      </c>
      <c r="BZ1234">
        <v>0</v>
      </c>
      <c r="CA1234">
        <v>0</v>
      </c>
      <c r="CE1234">
        <v>0</v>
      </c>
      <c r="CF1234">
        <v>0</v>
      </c>
      <c r="CG1234">
        <v>0</v>
      </c>
      <c r="CM1234">
        <v>0</v>
      </c>
      <c r="CN1234" t="s">
        <v>3</v>
      </c>
      <c r="CO1234">
        <v>0</v>
      </c>
      <c r="CP1234">
        <f>(P1234+Q1234+S1234)</f>
        <v>23873.34</v>
      </c>
      <c r="CQ1234">
        <f>(AC1234*BC1234*AW1234)</f>
        <v>11936.67</v>
      </c>
      <c r="CR1234">
        <f>((((ET1234)*BB1234-(EU1234)*BS1234)+AE1234*BS1234)*AV1234)</f>
        <v>0</v>
      </c>
      <c r="CS1234">
        <f>(AE1234*BS1234*AV1234)</f>
        <v>0</v>
      </c>
      <c r="CT1234">
        <f>(AF1234*BA1234*AV1234)</f>
        <v>0</v>
      </c>
      <c r="CU1234">
        <f>AG1234</f>
        <v>0</v>
      </c>
      <c r="CV1234">
        <f>(AH1234*AV1234)</f>
        <v>0</v>
      </c>
      <c r="CW1234">
        <f t="shared" si="659"/>
        <v>0</v>
      </c>
      <c r="CX1234">
        <f t="shared" si="659"/>
        <v>0</v>
      </c>
      <c r="CY1234">
        <f>((S1234*BZ1234)/100)</f>
        <v>0</v>
      </c>
      <c r="CZ1234">
        <f>((S1234*CA1234)/100)</f>
        <v>0</v>
      </c>
      <c r="DC1234" t="s">
        <v>3</v>
      </c>
      <c r="DD1234" t="s">
        <v>3</v>
      </c>
      <c r="DE1234" t="s">
        <v>3</v>
      </c>
      <c r="DF1234" t="s">
        <v>3</v>
      </c>
      <c r="DG1234" t="s">
        <v>3</v>
      </c>
      <c r="DH1234" t="s">
        <v>3</v>
      </c>
      <c r="DI1234" t="s">
        <v>3</v>
      </c>
      <c r="DJ1234" t="s">
        <v>3</v>
      </c>
      <c r="DK1234" t="s">
        <v>3</v>
      </c>
      <c r="DL1234" t="s">
        <v>3</v>
      </c>
      <c r="DM1234" t="s">
        <v>3</v>
      </c>
      <c r="DN1234">
        <v>0</v>
      </c>
      <c r="DO1234">
        <v>0</v>
      </c>
      <c r="DP1234">
        <v>1</v>
      </c>
      <c r="DQ1234">
        <v>1</v>
      </c>
      <c r="DU1234">
        <v>1010</v>
      </c>
      <c r="DV1234" t="s">
        <v>180</v>
      </c>
      <c r="DW1234" t="s">
        <v>180</v>
      </c>
      <c r="DX1234">
        <v>1</v>
      </c>
      <c r="EE1234">
        <v>55525620</v>
      </c>
      <c r="EF1234">
        <v>0</v>
      </c>
      <c r="EG1234" t="s">
        <v>220</v>
      </c>
      <c r="EH1234">
        <v>0</v>
      </c>
      <c r="EI1234" t="s">
        <v>3</v>
      </c>
      <c r="EJ1234">
        <v>1</v>
      </c>
      <c r="EK1234">
        <v>6001</v>
      </c>
      <c r="EL1234" t="s">
        <v>221</v>
      </c>
      <c r="EM1234" t="s">
        <v>220</v>
      </c>
      <c r="EO1234" t="s">
        <v>3</v>
      </c>
      <c r="EQ1234">
        <v>0</v>
      </c>
      <c r="ER1234">
        <v>11936.67</v>
      </c>
      <c r="ES1234">
        <v>11936.67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5</v>
      </c>
      <c r="FC1234">
        <v>1</v>
      </c>
      <c r="FD1234">
        <v>18</v>
      </c>
      <c r="FF1234">
        <v>14324</v>
      </c>
      <c r="FQ1234">
        <v>0</v>
      </c>
      <c r="FR1234">
        <f>ROUND(IF(AND(BH1234=3,BI1234=3),P1234,0),2)</f>
        <v>0</v>
      </c>
      <c r="FS1234">
        <v>0</v>
      </c>
      <c r="FX1234">
        <v>0</v>
      </c>
      <c r="FY1234">
        <v>0</v>
      </c>
      <c r="GA1234" t="s">
        <v>373</v>
      </c>
      <c r="GD1234">
        <v>0</v>
      </c>
      <c r="GF1234">
        <v>249704633</v>
      </c>
      <c r="GG1234">
        <v>2</v>
      </c>
      <c r="GH1234">
        <v>3</v>
      </c>
      <c r="GI1234">
        <v>-2</v>
      </c>
      <c r="GJ1234">
        <v>0</v>
      </c>
      <c r="GK1234">
        <f>ROUND(R1234*(R12)/100,2)</f>
        <v>0</v>
      </c>
      <c r="GL1234">
        <f>ROUND(IF(AND(BH1234=3,BI1234=3,FS1234&lt;&gt;0),P1234,0),2)</f>
        <v>0</v>
      </c>
      <c r="GM1234">
        <f>ROUND(O1234+X1234+Y1234+GK1234,2)+GX1234</f>
        <v>23873.34</v>
      </c>
      <c r="GN1234">
        <f>IF(OR(BI1234=0,BI1234=1),ROUND(O1234+X1234+Y1234+GK1234,2),0)</f>
        <v>23873.34</v>
      </c>
      <c r="GO1234">
        <f>IF(BI1234=2,ROUND(O1234+X1234+Y1234+GK1234,2),0)</f>
        <v>0</v>
      </c>
      <c r="GP1234">
        <f>IF(BI1234=4,ROUND(O1234+X1234+Y1234+GK1234,2)+GX1234,0)</f>
        <v>0</v>
      </c>
      <c r="GR1234">
        <v>1</v>
      </c>
      <c r="GS1234">
        <v>1</v>
      </c>
      <c r="GT1234">
        <v>0</v>
      </c>
      <c r="GU1234" t="s">
        <v>3</v>
      </c>
      <c r="GV1234">
        <f>ROUND((GT1234),6)</f>
        <v>0</v>
      </c>
      <c r="GW1234">
        <v>1</v>
      </c>
      <c r="GX1234">
        <f>ROUND(HC1234*I1234,2)</f>
        <v>0</v>
      </c>
      <c r="HA1234">
        <v>0</v>
      </c>
      <c r="HB1234">
        <v>0</v>
      </c>
      <c r="HC1234">
        <f>GV1234*GW1234</f>
        <v>0</v>
      </c>
      <c r="IK1234">
        <v>0</v>
      </c>
    </row>
    <row r="1235" spans="1:245" x14ac:dyDescent="0.2">
      <c r="A1235">
        <v>17</v>
      </c>
      <c r="B1235">
        <v>1</v>
      </c>
      <c r="C1235">
        <f>ROW(SmtRes!A380)</f>
        <v>380</v>
      </c>
      <c r="D1235">
        <f>ROW(EtalonRes!A368)</f>
        <v>368</v>
      </c>
      <c r="E1235" t="s">
        <v>161</v>
      </c>
      <c r="F1235" t="s">
        <v>91</v>
      </c>
      <c r="G1235" t="s">
        <v>92</v>
      </c>
      <c r="H1235" t="s">
        <v>93</v>
      </c>
      <c r="I1235">
        <f>ROUND(2/10,9)</f>
        <v>0.2</v>
      </c>
      <c r="J1235">
        <v>0</v>
      </c>
      <c r="O1235">
        <f>ROUND(CP1235,2)</f>
        <v>833.53</v>
      </c>
      <c r="P1235">
        <f>ROUND(CQ1235*I1235,2)</f>
        <v>598.97</v>
      </c>
      <c r="Q1235">
        <f>ROUND(CR1235*I1235,2)</f>
        <v>0</v>
      </c>
      <c r="R1235">
        <f>ROUND(CS1235*I1235,2)</f>
        <v>0</v>
      </c>
      <c r="S1235">
        <f>ROUND(CT1235*I1235,2)</f>
        <v>234.56</v>
      </c>
      <c r="T1235">
        <f>ROUND(CU1235*I1235,2)</f>
        <v>0</v>
      </c>
      <c r="U1235">
        <f>CV1235*I1235</f>
        <v>1.244</v>
      </c>
      <c r="V1235">
        <f>CW1235*I1235</f>
        <v>0</v>
      </c>
      <c r="W1235">
        <f>ROUND(CX1235*I1235,2)</f>
        <v>0</v>
      </c>
      <c r="X1235">
        <f t="shared" si="656"/>
        <v>164.19</v>
      </c>
      <c r="Y1235">
        <f t="shared" si="656"/>
        <v>23.46</v>
      </c>
      <c r="AA1235">
        <v>55574044</v>
      </c>
      <c r="AB1235">
        <f>ROUND((AC1235+AD1235+AF1235),6)</f>
        <v>4167.68</v>
      </c>
      <c r="AC1235">
        <f>ROUND((ES1235),6)</f>
        <v>2994.86</v>
      </c>
      <c r="AD1235">
        <f>ROUND((((ET1235)-(EU1235))+AE1235),6)</f>
        <v>0</v>
      </c>
      <c r="AE1235">
        <f t="shared" si="657"/>
        <v>0</v>
      </c>
      <c r="AF1235">
        <f t="shared" si="657"/>
        <v>1172.82</v>
      </c>
      <c r="AG1235">
        <f>ROUND((AP1235),6)</f>
        <v>0</v>
      </c>
      <c r="AH1235">
        <f t="shared" si="658"/>
        <v>6.22</v>
      </c>
      <c r="AI1235">
        <f t="shared" si="658"/>
        <v>0</v>
      </c>
      <c r="AJ1235">
        <f>(AS1235)</f>
        <v>0</v>
      </c>
      <c r="AK1235">
        <v>4167.68</v>
      </c>
      <c r="AL1235">
        <v>2994.86</v>
      </c>
      <c r="AM1235">
        <v>0</v>
      </c>
      <c r="AN1235">
        <v>0</v>
      </c>
      <c r="AO1235">
        <v>1172.82</v>
      </c>
      <c r="AP1235">
        <v>0</v>
      </c>
      <c r="AQ1235">
        <v>6.22</v>
      </c>
      <c r="AR1235">
        <v>0</v>
      </c>
      <c r="AS1235">
        <v>0</v>
      </c>
      <c r="AT1235">
        <v>70</v>
      </c>
      <c r="AU1235">
        <v>10</v>
      </c>
      <c r="AV1235">
        <v>1</v>
      </c>
      <c r="AW1235">
        <v>1</v>
      </c>
      <c r="AZ1235">
        <v>1</v>
      </c>
      <c r="BA1235">
        <v>1</v>
      </c>
      <c r="BB1235">
        <v>1</v>
      </c>
      <c r="BC1235">
        <v>1</v>
      </c>
      <c r="BD1235" t="s">
        <v>3</v>
      </c>
      <c r="BE1235" t="s">
        <v>3</v>
      </c>
      <c r="BF1235" t="s">
        <v>3</v>
      </c>
      <c r="BG1235" t="s">
        <v>3</v>
      </c>
      <c r="BH1235">
        <v>0</v>
      </c>
      <c r="BI1235">
        <v>4</v>
      </c>
      <c r="BJ1235" t="s">
        <v>94</v>
      </c>
      <c r="BM1235">
        <v>0</v>
      </c>
      <c r="BN1235">
        <v>0</v>
      </c>
      <c r="BO1235" t="s">
        <v>3</v>
      </c>
      <c r="BP1235">
        <v>0</v>
      </c>
      <c r="BQ1235">
        <v>1</v>
      </c>
      <c r="BR1235">
        <v>0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1</v>
      </c>
      <c r="BY1235" t="s">
        <v>3</v>
      </c>
      <c r="BZ1235">
        <v>70</v>
      </c>
      <c r="CA1235">
        <v>10</v>
      </c>
      <c r="CE1235">
        <v>0</v>
      </c>
      <c r="CF1235">
        <v>0</v>
      </c>
      <c r="CG1235">
        <v>0</v>
      </c>
      <c r="CM1235">
        <v>0</v>
      </c>
      <c r="CN1235" t="s">
        <v>3</v>
      </c>
      <c r="CO1235">
        <v>0</v>
      </c>
      <c r="CP1235">
        <f>(P1235+Q1235+S1235)</f>
        <v>833.53</v>
      </c>
      <c r="CQ1235">
        <f>(AC1235*BC1235*AW1235)</f>
        <v>2994.86</v>
      </c>
      <c r="CR1235">
        <f>((((ET1235)*BB1235-(EU1235)*BS1235)+AE1235*BS1235)*AV1235)</f>
        <v>0</v>
      </c>
      <c r="CS1235">
        <f>(AE1235*BS1235*AV1235)</f>
        <v>0</v>
      </c>
      <c r="CT1235">
        <f>(AF1235*BA1235*AV1235)</f>
        <v>1172.82</v>
      </c>
      <c r="CU1235">
        <f>AG1235</f>
        <v>0</v>
      </c>
      <c r="CV1235">
        <f>(AH1235*AV1235)</f>
        <v>6.22</v>
      </c>
      <c r="CW1235">
        <f t="shared" si="659"/>
        <v>0</v>
      </c>
      <c r="CX1235">
        <f t="shared" si="659"/>
        <v>0</v>
      </c>
      <c r="CY1235">
        <f>((S1235*BZ1235)/100)</f>
        <v>164.19200000000001</v>
      </c>
      <c r="CZ1235">
        <f>((S1235*CA1235)/100)</f>
        <v>23.456</v>
      </c>
      <c r="DC1235" t="s">
        <v>3</v>
      </c>
      <c r="DD1235" t="s">
        <v>3</v>
      </c>
      <c r="DE1235" t="s">
        <v>3</v>
      </c>
      <c r="DF1235" t="s">
        <v>3</v>
      </c>
      <c r="DG1235" t="s">
        <v>3</v>
      </c>
      <c r="DH1235" t="s">
        <v>3</v>
      </c>
      <c r="DI1235" t="s">
        <v>3</v>
      </c>
      <c r="DJ1235" t="s">
        <v>3</v>
      </c>
      <c r="DK1235" t="s">
        <v>3</v>
      </c>
      <c r="DL1235" t="s">
        <v>3</v>
      </c>
      <c r="DM1235" t="s">
        <v>3</v>
      </c>
      <c r="DN1235">
        <v>0</v>
      </c>
      <c r="DO1235">
        <v>0</v>
      </c>
      <c r="DP1235">
        <v>1</v>
      </c>
      <c r="DQ1235">
        <v>1</v>
      </c>
      <c r="DU1235">
        <v>1010</v>
      </c>
      <c r="DV1235" t="s">
        <v>93</v>
      </c>
      <c r="DW1235" t="s">
        <v>93</v>
      </c>
      <c r="DX1235">
        <v>10</v>
      </c>
      <c r="EE1235">
        <v>55317522</v>
      </c>
      <c r="EF1235">
        <v>1</v>
      </c>
      <c r="EG1235" t="s">
        <v>19</v>
      </c>
      <c r="EH1235">
        <v>0</v>
      </c>
      <c r="EI1235" t="s">
        <v>3</v>
      </c>
      <c r="EJ1235">
        <v>4</v>
      </c>
      <c r="EK1235">
        <v>0</v>
      </c>
      <c r="EL1235" t="s">
        <v>20</v>
      </c>
      <c r="EM1235" t="s">
        <v>21</v>
      </c>
      <c r="EO1235" t="s">
        <v>3</v>
      </c>
      <c r="EQ1235">
        <v>0</v>
      </c>
      <c r="ER1235">
        <v>4167.68</v>
      </c>
      <c r="ES1235">
        <v>2994.86</v>
      </c>
      <c r="ET1235">
        <v>0</v>
      </c>
      <c r="EU1235">
        <v>0</v>
      </c>
      <c r="EV1235">
        <v>1172.82</v>
      </c>
      <c r="EW1235">
        <v>6.22</v>
      </c>
      <c r="EX1235">
        <v>0</v>
      </c>
      <c r="EY1235">
        <v>0</v>
      </c>
      <c r="FQ1235">
        <v>0</v>
      </c>
      <c r="FR1235">
        <f>ROUND(IF(AND(BH1235=3,BI1235=3),P1235,0),2)</f>
        <v>0</v>
      </c>
      <c r="FS1235">
        <v>0</v>
      </c>
      <c r="FX1235">
        <v>70</v>
      </c>
      <c r="FY1235">
        <v>10</v>
      </c>
      <c r="GA1235" t="s">
        <v>3</v>
      </c>
      <c r="GD1235">
        <v>0</v>
      </c>
      <c r="GF1235">
        <v>1404583839</v>
      </c>
      <c r="GG1235">
        <v>2</v>
      </c>
      <c r="GH1235">
        <v>1</v>
      </c>
      <c r="GI1235">
        <v>-2</v>
      </c>
      <c r="GJ1235">
        <v>0</v>
      </c>
      <c r="GK1235">
        <f>ROUND(R1235*(R12)/100,2)</f>
        <v>0</v>
      </c>
      <c r="GL1235">
        <f>ROUND(IF(AND(BH1235=3,BI1235=3,FS1235&lt;&gt;0),P1235,0),2)</f>
        <v>0</v>
      </c>
      <c r="GM1235">
        <f>ROUND(O1235+X1235+Y1235+GK1235,2)+GX1235</f>
        <v>1021.18</v>
      </c>
      <c r="GN1235">
        <f>IF(OR(BI1235=0,BI1235=1),ROUND(O1235+X1235+Y1235+GK1235,2),0)</f>
        <v>0</v>
      </c>
      <c r="GO1235">
        <f>IF(BI1235=2,ROUND(O1235+X1235+Y1235+GK1235,2),0)</f>
        <v>0</v>
      </c>
      <c r="GP1235">
        <f>IF(BI1235=4,ROUND(O1235+X1235+Y1235+GK1235,2)+GX1235,0)</f>
        <v>1021.18</v>
      </c>
      <c r="GR1235">
        <v>0</v>
      </c>
      <c r="GS1235">
        <v>3</v>
      </c>
      <c r="GT1235">
        <v>0</v>
      </c>
      <c r="GU1235" t="s">
        <v>3</v>
      </c>
      <c r="GV1235">
        <f>ROUND((GT1235),6)</f>
        <v>0</v>
      </c>
      <c r="GW1235">
        <v>1</v>
      </c>
      <c r="GX1235">
        <f>ROUND(HC1235*I1235,2)</f>
        <v>0</v>
      </c>
      <c r="HA1235">
        <v>0</v>
      </c>
      <c r="HB1235">
        <v>0</v>
      </c>
      <c r="HC1235">
        <f>GV1235*GW1235</f>
        <v>0</v>
      </c>
      <c r="IK1235">
        <v>0</v>
      </c>
    </row>
    <row r="1236" spans="1:245" x14ac:dyDescent="0.2">
      <c r="A1236">
        <v>17</v>
      </c>
      <c r="B1236">
        <v>1</v>
      </c>
      <c r="E1236" t="s">
        <v>168</v>
      </c>
      <c r="F1236" t="s">
        <v>96</v>
      </c>
      <c r="G1236" t="s">
        <v>374</v>
      </c>
      <c r="H1236" t="s">
        <v>180</v>
      </c>
      <c r="I1236">
        <v>2</v>
      </c>
      <c r="J1236">
        <v>0</v>
      </c>
      <c r="O1236">
        <f>ROUND(CP1236,2)</f>
        <v>44488.34</v>
      </c>
      <c r="P1236">
        <f>ROUND(CQ1236*I1236,2)</f>
        <v>44488.34</v>
      </c>
      <c r="Q1236">
        <f>ROUND(CR1236*I1236,2)</f>
        <v>0</v>
      </c>
      <c r="R1236">
        <f>ROUND(CS1236*I1236,2)</f>
        <v>0</v>
      </c>
      <c r="S1236">
        <f>ROUND(CT1236*I1236,2)</f>
        <v>0</v>
      </c>
      <c r="T1236">
        <f>ROUND(CU1236*I1236,2)</f>
        <v>0</v>
      </c>
      <c r="U1236">
        <f>CV1236*I1236</f>
        <v>0</v>
      </c>
      <c r="V1236">
        <f>CW1236*I1236</f>
        <v>0</v>
      </c>
      <c r="W1236">
        <f>ROUND(CX1236*I1236,2)</f>
        <v>0</v>
      </c>
      <c r="X1236">
        <f t="shared" si="656"/>
        <v>0</v>
      </c>
      <c r="Y1236">
        <f t="shared" si="656"/>
        <v>0</v>
      </c>
      <c r="AA1236">
        <v>55574044</v>
      </c>
      <c r="AB1236">
        <f>ROUND((AC1236+AD1236+AF1236),6)</f>
        <v>22244.17</v>
      </c>
      <c r="AC1236">
        <f>ROUND((ES1236),6)</f>
        <v>22244.17</v>
      </c>
      <c r="AD1236">
        <f>ROUND((((ET1236)-(EU1236))+AE1236),6)</f>
        <v>0</v>
      </c>
      <c r="AE1236">
        <f t="shared" si="657"/>
        <v>0</v>
      </c>
      <c r="AF1236">
        <f t="shared" si="657"/>
        <v>0</v>
      </c>
      <c r="AG1236">
        <f>ROUND((AP1236),6)</f>
        <v>0</v>
      </c>
      <c r="AH1236">
        <f t="shared" si="658"/>
        <v>0</v>
      </c>
      <c r="AI1236">
        <f t="shared" si="658"/>
        <v>0</v>
      </c>
      <c r="AJ1236">
        <f>(AS1236)</f>
        <v>0</v>
      </c>
      <c r="AK1236">
        <v>22244.17</v>
      </c>
      <c r="AL1236">
        <v>22244.17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1</v>
      </c>
      <c r="AZ1236">
        <v>1</v>
      </c>
      <c r="BA1236">
        <v>1</v>
      </c>
      <c r="BB1236">
        <v>1</v>
      </c>
      <c r="BC1236">
        <v>1</v>
      </c>
      <c r="BD1236" t="s">
        <v>3</v>
      </c>
      <c r="BE1236" t="s">
        <v>3</v>
      </c>
      <c r="BF1236" t="s">
        <v>3</v>
      </c>
      <c r="BG1236" t="s">
        <v>3</v>
      </c>
      <c r="BH1236">
        <v>3</v>
      </c>
      <c r="BI1236">
        <v>1</v>
      </c>
      <c r="BJ1236" t="s">
        <v>3</v>
      </c>
      <c r="BM1236">
        <v>6001</v>
      </c>
      <c r="BN1236">
        <v>0</v>
      </c>
      <c r="BO1236" t="s">
        <v>3</v>
      </c>
      <c r="BP1236">
        <v>0</v>
      </c>
      <c r="BQ1236">
        <v>0</v>
      </c>
      <c r="BR1236">
        <v>0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 t="s">
        <v>3</v>
      </c>
      <c r="BZ1236">
        <v>0</v>
      </c>
      <c r="CA1236">
        <v>0</v>
      </c>
      <c r="CE1236">
        <v>0</v>
      </c>
      <c r="CF1236">
        <v>0</v>
      </c>
      <c r="CG1236">
        <v>0</v>
      </c>
      <c r="CM1236">
        <v>0</v>
      </c>
      <c r="CN1236" t="s">
        <v>3</v>
      </c>
      <c r="CO1236">
        <v>0</v>
      </c>
      <c r="CP1236">
        <f>(P1236+Q1236+S1236)</f>
        <v>44488.34</v>
      </c>
      <c r="CQ1236">
        <f>(AC1236*BC1236*AW1236)</f>
        <v>22244.17</v>
      </c>
      <c r="CR1236">
        <f>((((ET1236)*BB1236-(EU1236)*BS1236)+AE1236*BS1236)*AV1236)</f>
        <v>0</v>
      </c>
      <c r="CS1236">
        <f>(AE1236*BS1236*AV1236)</f>
        <v>0</v>
      </c>
      <c r="CT1236">
        <f>(AF1236*BA1236*AV1236)</f>
        <v>0</v>
      </c>
      <c r="CU1236">
        <f>AG1236</f>
        <v>0</v>
      </c>
      <c r="CV1236">
        <f>(AH1236*AV1236)</f>
        <v>0</v>
      </c>
      <c r="CW1236">
        <f t="shared" si="659"/>
        <v>0</v>
      </c>
      <c r="CX1236">
        <f t="shared" si="659"/>
        <v>0</v>
      </c>
      <c r="CY1236">
        <f>((S1236*BZ1236)/100)</f>
        <v>0</v>
      </c>
      <c r="CZ1236">
        <f>((S1236*CA1236)/100)</f>
        <v>0</v>
      </c>
      <c r="DC1236" t="s">
        <v>3</v>
      </c>
      <c r="DD1236" t="s">
        <v>3</v>
      </c>
      <c r="DE1236" t="s">
        <v>3</v>
      </c>
      <c r="DF1236" t="s">
        <v>3</v>
      </c>
      <c r="DG1236" t="s">
        <v>3</v>
      </c>
      <c r="DH1236" t="s">
        <v>3</v>
      </c>
      <c r="DI1236" t="s">
        <v>3</v>
      </c>
      <c r="DJ1236" t="s">
        <v>3</v>
      </c>
      <c r="DK1236" t="s">
        <v>3</v>
      </c>
      <c r="DL1236" t="s">
        <v>3</v>
      </c>
      <c r="DM1236" t="s">
        <v>3</v>
      </c>
      <c r="DN1236">
        <v>0</v>
      </c>
      <c r="DO1236">
        <v>0</v>
      </c>
      <c r="DP1236">
        <v>1</v>
      </c>
      <c r="DQ1236">
        <v>1</v>
      </c>
      <c r="DU1236">
        <v>1010</v>
      </c>
      <c r="DV1236" t="s">
        <v>180</v>
      </c>
      <c r="DW1236" t="s">
        <v>180</v>
      </c>
      <c r="DX1236">
        <v>1</v>
      </c>
      <c r="EE1236">
        <v>55525620</v>
      </c>
      <c r="EF1236">
        <v>0</v>
      </c>
      <c r="EG1236" t="s">
        <v>220</v>
      </c>
      <c r="EH1236">
        <v>0</v>
      </c>
      <c r="EI1236" t="s">
        <v>3</v>
      </c>
      <c r="EJ1236">
        <v>1</v>
      </c>
      <c r="EK1236">
        <v>6001</v>
      </c>
      <c r="EL1236" t="s">
        <v>221</v>
      </c>
      <c r="EM1236" t="s">
        <v>220</v>
      </c>
      <c r="EO1236" t="s">
        <v>3</v>
      </c>
      <c r="EQ1236">
        <v>0</v>
      </c>
      <c r="ER1236">
        <v>22244.17</v>
      </c>
      <c r="ES1236">
        <v>22244.17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5</v>
      </c>
      <c r="FC1236">
        <v>1</v>
      </c>
      <c r="FD1236">
        <v>18</v>
      </c>
      <c r="FF1236">
        <v>26693</v>
      </c>
      <c r="FQ1236">
        <v>0</v>
      </c>
      <c r="FR1236">
        <f>ROUND(IF(AND(BH1236=3,BI1236=3),P1236,0),2)</f>
        <v>0</v>
      </c>
      <c r="FS1236">
        <v>0</v>
      </c>
      <c r="FX1236">
        <v>0</v>
      </c>
      <c r="FY1236">
        <v>0</v>
      </c>
      <c r="GA1236" t="s">
        <v>375</v>
      </c>
      <c r="GD1236">
        <v>0</v>
      </c>
      <c r="GF1236">
        <v>433744870</v>
      </c>
      <c r="GG1236">
        <v>2</v>
      </c>
      <c r="GH1236">
        <v>3</v>
      </c>
      <c r="GI1236">
        <v>-2</v>
      </c>
      <c r="GJ1236">
        <v>0</v>
      </c>
      <c r="GK1236">
        <f>ROUND(R1236*(R12)/100,2)</f>
        <v>0</v>
      </c>
      <c r="GL1236">
        <f>ROUND(IF(AND(BH1236=3,BI1236=3,FS1236&lt;&gt;0),P1236,0),2)</f>
        <v>0</v>
      </c>
      <c r="GM1236">
        <f>ROUND(O1236+X1236+Y1236+GK1236,2)+GX1236</f>
        <v>44488.34</v>
      </c>
      <c r="GN1236">
        <f>IF(OR(BI1236=0,BI1236=1),ROUND(O1236+X1236+Y1236+GK1236,2),0)</f>
        <v>44488.34</v>
      </c>
      <c r="GO1236">
        <f>IF(BI1236=2,ROUND(O1236+X1236+Y1236+GK1236,2),0)</f>
        <v>0</v>
      </c>
      <c r="GP1236">
        <f>IF(BI1236=4,ROUND(O1236+X1236+Y1236+GK1236,2)+GX1236,0)</f>
        <v>0</v>
      </c>
      <c r="GR1236">
        <v>1</v>
      </c>
      <c r="GS1236">
        <v>1</v>
      </c>
      <c r="GT1236">
        <v>0</v>
      </c>
      <c r="GU1236" t="s">
        <v>3</v>
      </c>
      <c r="GV1236">
        <f>ROUND((GT1236),6)</f>
        <v>0</v>
      </c>
      <c r="GW1236">
        <v>1</v>
      </c>
      <c r="GX1236">
        <f>ROUND(HC1236*I1236,2)</f>
        <v>0</v>
      </c>
      <c r="HA1236">
        <v>0</v>
      </c>
      <c r="HB1236">
        <v>0</v>
      </c>
      <c r="HC1236">
        <f>GV1236*GW1236</f>
        <v>0</v>
      </c>
      <c r="IK1236">
        <v>0</v>
      </c>
    </row>
    <row r="1238" spans="1:245" x14ac:dyDescent="0.2">
      <c r="A1238" s="2">
        <v>51</v>
      </c>
      <c r="B1238" s="2">
        <f>B1229</f>
        <v>1</v>
      </c>
      <c r="C1238" s="2">
        <f>A1229</f>
        <v>4</v>
      </c>
      <c r="D1238" s="2">
        <f>ROW(A1229)</f>
        <v>1229</v>
      </c>
      <c r="E1238" s="2"/>
      <c r="F1238" s="2" t="str">
        <f>IF(F1229&lt;&gt;"",F1229,"")</f>
        <v>Новый раздел</v>
      </c>
      <c r="G1238" s="2" t="str">
        <f>IF(G1229&lt;&gt;"",G1229,"")</f>
        <v>Установка МАФ</v>
      </c>
      <c r="H1238" s="2">
        <v>0</v>
      </c>
      <c r="I1238" s="2"/>
      <c r="J1238" s="2"/>
      <c r="K1238" s="2"/>
      <c r="L1238" s="2"/>
      <c r="M1238" s="2"/>
      <c r="N1238" s="2"/>
      <c r="O1238" s="2">
        <f t="shared" ref="O1238:T1238" si="660">ROUND(AB1238,2)</f>
        <v>70862.28</v>
      </c>
      <c r="P1238" s="2">
        <f t="shared" si="660"/>
        <v>70158.59</v>
      </c>
      <c r="Q1238" s="2">
        <f t="shared" si="660"/>
        <v>0</v>
      </c>
      <c r="R1238" s="2">
        <f t="shared" si="660"/>
        <v>0</v>
      </c>
      <c r="S1238" s="2">
        <f t="shared" si="660"/>
        <v>703.69</v>
      </c>
      <c r="T1238" s="2">
        <f t="shared" si="660"/>
        <v>0</v>
      </c>
      <c r="U1238" s="2">
        <f>AH1238</f>
        <v>3.7320000000000002</v>
      </c>
      <c r="V1238" s="2">
        <f>AI1238</f>
        <v>0</v>
      </c>
      <c r="W1238" s="2">
        <f>ROUND(AJ1238,2)</f>
        <v>0</v>
      </c>
      <c r="X1238" s="2">
        <f>ROUND(AK1238,2)</f>
        <v>492.58</v>
      </c>
      <c r="Y1238" s="2">
        <f>ROUND(AL1238,2)</f>
        <v>70.37</v>
      </c>
      <c r="Z1238" s="2"/>
      <c r="AA1238" s="2"/>
      <c r="AB1238" s="2">
        <f>ROUND(SUMIF(AA1233:AA1236,"=55574044",O1233:O1236),2)</f>
        <v>70862.28</v>
      </c>
      <c r="AC1238" s="2">
        <f>ROUND(SUMIF(AA1233:AA1236,"=55574044",P1233:P1236),2)</f>
        <v>70158.59</v>
      </c>
      <c r="AD1238" s="2">
        <f>ROUND(SUMIF(AA1233:AA1236,"=55574044",Q1233:Q1236),2)</f>
        <v>0</v>
      </c>
      <c r="AE1238" s="2">
        <f>ROUND(SUMIF(AA1233:AA1236,"=55574044",R1233:R1236),2)</f>
        <v>0</v>
      </c>
      <c r="AF1238" s="2">
        <f>ROUND(SUMIF(AA1233:AA1236,"=55574044",S1233:S1236),2)</f>
        <v>703.69</v>
      </c>
      <c r="AG1238" s="2">
        <f>ROUND(SUMIF(AA1233:AA1236,"=55574044",T1233:T1236),2)</f>
        <v>0</v>
      </c>
      <c r="AH1238" s="2">
        <f>SUMIF(AA1233:AA1236,"=55574044",U1233:U1236)</f>
        <v>3.7320000000000002</v>
      </c>
      <c r="AI1238" s="2">
        <f>SUMIF(AA1233:AA1236,"=55574044",V1233:V1236)</f>
        <v>0</v>
      </c>
      <c r="AJ1238" s="2">
        <f>ROUND(SUMIF(AA1233:AA1236,"=55574044",W1233:W1236),2)</f>
        <v>0</v>
      </c>
      <c r="AK1238" s="2">
        <f>ROUND(SUMIF(AA1233:AA1236,"=55574044",X1233:X1236),2)</f>
        <v>492.58</v>
      </c>
      <c r="AL1238" s="2">
        <f>ROUND(SUMIF(AA1233:AA1236,"=55574044",Y1233:Y1236),2)</f>
        <v>70.37</v>
      </c>
      <c r="AM1238" s="2"/>
      <c r="AN1238" s="2"/>
      <c r="AO1238" s="2">
        <f t="shared" ref="AO1238:BC1238" si="661">ROUND(BX1238,2)</f>
        <v>0</v>
      </c>
      <c r="AP1238" s="2">
        <f t="shared" si="661"/>
        <v>0</v>
      </c>
      <c r="AQ1238" s="2">
        <f t="shared" si="661"/>
        <v>0</v>
      </c>
      <c r="AR1238" s="2">
        <f t="shared" si="661"/>
        <v>71425.23</v>
      </c>
      <c r="AS1238" s="2">
        <f t="shared" si="661"/>
        <v>68361.679999999993</v>
      </c>
      <c r="AT1238" s="2">
        <f t="shared" si="661"/>
        <v>0</v>
      </c>
      <c r="AU1238" s="2">
        <f t="shared" si="661"/>
        <v>3063.55</v>
      </c>
      <c r="AV1238" s="2">
        <f t="shared" si="661"/>
        <v>70158.59</v>
      </c>
      <c r="AW1238" s="2">
        <f t="shared" si="661"/>
        <v>70158.59</v>
      </c>
      <c r="AX1238" s="2">
        <f t="shared" si="661"/>
        <v>0</v>
      </c>
      <c r="AY1238" s="2">
        <f t="shared" si="661"/>
        <v>70158.59</v>
      </c>
      <c r="AZ1238" s="2">
        <f t="shared" si="661"/>
        <v>0</v>
      </c>
      <c r="BA1238" s="2">
        <f t="shared" si="661"/>
        <v>0</v>
      </c>
      <c r="BB1238" s="2">
        <f t="shared" si="661"/>
        <v>0</v>
      </c>
      <c r="BC1238" s="2">
        <f t="shared" si="661"/>
        <v>0</v>
      </c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>
        <f>ROUND(SUMIF(AA1233:AA1236,"=55574044",FQ1233:FQ1236),2)</f>
        <v>0</v>
      </c>
      <c r="BY1238" s="2">
        <f>ROUND(SUMIF(AA1233:AA1236,"=55574044",FR1233:FR1236),2)</f>
        <v>0</v>
      </c>
      <c r="BZ1238" s="2">
        <f>ROUND(SUMIF(AA1233:AA1236,"=55574044",GL1233:GL1236),2)</f>
        <v>0</v>
      </c>
      <c r="CA1238" s="2">
        <f>ROUND(SUMIF(AA1233:AA1236,"=55574044",GM1233:GM1236),2)</f>
        <v>71425.23</v>
      </c>
      <c r="CB1238" s="2">
        <f>ROUND(SUMIF(AA1233:AA1236,"=55574044",GN1233:GN1236),2)</f>
        <v>68361.679999999993</v>
      </c>
      <c r="CC1238" s="2">
        <f>ROUND(SUMIF(AA1233:AA1236,"=55574044",GO1233:GO1236),2)</f>
        <v>0</v>
      </c>
      <c r="CD1238" s="2">
        <f>ROUND(SUMIF(AA1233:AA1236,"=55574044",GP1233:GP1236),2)</f>
        <v>3063.55</v>
      </c>
      <c r="CE1238" s="2">
        <f>AC1238-BX1238</f>
        <v>70158.59</v>
      </c>
      <c r="CF1238" s="2">
        <f>AC1238-BY1238</f>
        <v>70158.59</v>
      </c>
      <c r="CG1238" s="2">
        <f>BX1238-BZ1238</f>
        <v>0</v>
      </c>
      <c r="CH1238" s="2">
        <f>AC1238-BX1238-BY1238+BZ1238</f>
        <v>70158.59</v>
      </c>
      <c r="CI1238" s="2">
        <f>BY1238-BZ1238</f>
        <v>0</v>
      </c>
      <c r="CJ1238" s="2">
        <f>ROUND(SUMIF(AA1233:AA1236,"=55574044",GX1233:GX1236),2)</f>
        <v>0</v>
      </c>
      <c r="CK1238" s="2">
        <f>ROUND(SUMIF(AA1233:AA1236,"=55574044",GY1233:GY1236),2)</f>
        <v>0</v>
      </c>
      <c r="CL1238" s="2">
        <f>ROUND(SUMIF(AA1233:AA1236,"=55574044",GZ1233:GZ1236),2)</f>
        <v>0</v>
      </c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  <c r="FH1238" s="3"/>
      <c r="FI1238" s="3"/>
      <c r="FJ1238" s="3"/>
      <c r="FK1238" s="3"/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>
        <v>0</v>
      </c>
    </row>
    <row r="1240" spans="1:245" x14ac:dyDescent="0.2">
      <c r="A1240" s="4">
        <v>50</v>
      </c>
      <c r="B1240" s="4">
        <v>0</v>
      </c>
      <c r="C1240" s="4">
        <v>0</v>
      </c>
      <c r="D1240" s="4">
        <v>1</v>
      </c>
      <c r="E1240" s="4">
        <v>201</v>
      </c>
      <c r="F1240" s="4">
        <f>ROUND(Source!O1238,O1240)</f>
        <v>70862.28</v>
      </c>
      <c r="G1240" s="4" t="s">
        <v>34</v>
      </c>
      <c r="H1240" s="4" t="s">
        <v>35</v>
      </c>
      <c r="I1240" s="4"/>
      <c r="J1240" s="4"/>
      <c r="K1240" s="4">
        <v>201</v>
      </c>
      <c r="L1240" s="4">
        <v>1</v>
      </c>
      <c r="M1240" s="4">
        <v>3</v>
      </c>
      <c r="N1240" s="4" t="s">
        <v>3</v>
      </c>
      <c r="O1240" s="4">
        <v>2</v>
      </c>
      <c r="P1240" s="4"/>
      <c r="Q1240" s="4"/>
      <c r="R1240" s="4"/>
      <c r="S1240" s="4"/>
      <c r="T1240" s="4"/>
      <c r="U1240" s="4"/>
      <c r="V1240" s="4"/>
      <c r="W1240" s="4"/>
    </row>
    <row r="1241" spans="1:245" x14ac:dyDescent="0.2">
      <c r="A1241" s="4">
        <v>50</v>
      </c>
      <c r="B1241" s="4">
        <v>0</v>
      </c>
      <c r="C1241" s="4">
        <v>0</v>
      </c>
      <c r="D1241" s="4">
        <v>1</v>
      </c>
      <c r="E1241" s="4">
        <v>202</v>
      </c>
      <c r="F1241" s="4">
        <f>ROUND(Source!P1238,O1241)</f>
        <v>70158.59</v>
      </c>
      <c r="G1241" s="4" t="s">
        <v>36</v>
      </c>
      <c r="H1241" s="4" t="s">
        <v>37</v>
      </c>
      <c r="I1241" s="4"/>
      <c r="J1241" s="4"/>
      <c r="K1241" s="4">
        <v>202</v>
      </c>
      <c r="L1241" s="4">
        <v>2</v>
      </c>
      <c r="M1241" s="4">
        <v>3</v>
      </c>
      <c r="N1241" s="4" t="s">
        <v>3</v>
      </c>
      <c r="O1241" s="4">
        <v>2</v>
      </c>
      <c r="P1241" s="4"/>
      <c r="Q1241" s="4"/>
      <c r="R1241" s="4"/>
      <c r="S1241" s="4"/>
      <c r="T1241" s="4"/>
      <c r="U1241" s="4"/>
      <c r="V1241" s="4"/>
      <c r="W1241" s="4"/>
    </row>
    <row r="1242" spans="1:245" x14ac:dyDescent="0.2">
      <c r="A1242" s="4">
        <v>50</v>
      </c>
      <c r="B1242" s="4">
        <v>0</v>
      </c>
      <c r="C1242" s="4">
        <v>0</v>
      </c>
      <c r="D1242" s="4">
        <v>1</v>
      </c>
      <c r="E1242" s="4">
        <v>222</v>
      </c>
      <c r="F1242" s="4">
        <f>ROUND(Source!AO1238,O1242)</f>
        <v>0</v>
      </c>
      <c r="G1242" s="4" t="s">
        <v>38</v>
      </c>
      <c r="H1242" s="4" t="s">
        <v>39</v>
      </c>
      <c r="I1242" s="4"/>
      <c r="J1242" s="4"/>
      <c r="K1242" s="4">
        <v>222</v>
      </c>
      <c r="L1242" s="4">
        <v>3</v>
      </c>
      <c r="M1242" s="4">
        <v>3</v>
      </c>
      <c r="N1242" s="4" t="s">
        <v>3</v>
      </c>
      <c r="O1242" s="4">
        <v>2</v>
      </c>
      <c r="P1242" s="4"/>
      <c r="Q1242" s="4"/>
      <c r="R1242" s="4"/>
      <c r="S1242" s="4"/>
      <c r="T1242" s="4"/>
      <c r="U1242" s="4"/>
      <c r="V1242" s="4"/>
      <c r="W1242" s="4"/>
    </row>
    <row r="1243" spans="1:245" x14ac:dyDescent="0.2">
      <c r="A1243" s="4">
        <v>50</v>
      </c>
      <c r="B1243" s="4">
        <v>0</v>
      </c>
      <c r="C1243" s="4">
        <v>0</v>
      </c>
      <c r="D1243" s="4">
        <v>1</v>
      </c>
      <c r="E1243" s="4">
        <v>225</v>
      </c>
      <c r="F1243" s="4">
        <f>ROUND(Source!AV1238,O1243)</f>
        <v>70158.59</v>
      </c>
      <c r="G1243" s="4" t="s">
        <v>40</v>
      </c>
      <c r="H1243" s="4" t="s">
        <v>41</v>
      </c>
      <c r="I1243" s="4"/>
      <c r="J1243" s="4"/>
      <c r="K1243" s="4">
        <v>225</v>
      </c>
      <c r="L1243" s="4">
        <v>4</v>
      </c>
      <c r="M1243" s="4">
        <v>3</v>
      </c>
      <c r="N1243" s="4" t="s">
        <v>3</v>
      </c>
      <c r="O1243" s="4">
        <v>2</v>
      </c>
      <c r="P1243" s="4"/>
      <c r="Q1243" s="4"/>
      <c r="R1243" s="4"/>
      <c r="S1243" s="4"/>
      <c r="T1243" s="4"/>
      <c r="U1243" s="4"/>
      <c r="V1243" s="4"/>
      <c r="W1243" s="4"/>
    </row>
    <row r="1244" spans="1:245" x14ac:dyDescent="0.2">
      <c r="A1244" s="4">
        <v>50</v>
      </c>
      <c r="B1244" s="4">
        <v>0</v>
      </c>
      <c r="C1244" s="4">
        <v>0</v>
      </c>
      <c r="D1244" s="4">
        <v>1</v>
      </c>
      <c r="E1244" s="4">
        <v>226</v>
      </c>
      <c r="F1244" s="4">
        <f>ROUND(Source!AW1238,O1244)</f>
        <v>70158.59</v>
      </c>
      <c r="G1244" s="4" t="s">
        <v>42</v>
      </c>
      <c r="H1244" s="4" t="s">
        <v>43</v>
      </c>
      <c r="I1244" s="4"/>
      <c r="J1244" s="4"/>
      <c r="K1244" s="4">
        <v>226</v>
      </c>
      <c r="L1244" s="4">
        <v>5</v>
      </c>
      <c r="M1244" s="4">
        <v>3</v>
      </c>
      <c r="N1244" s="4" t="s">
        <v>3</v>
      </c>
      <c r="O1244" s="4">
        <v>2</v>
      </c>
      <c r="P1244" s="4"/>
      <c r="Q1244" s="4"/>
      <c r="R1244" s="4"/>
      <c r="S1244" s="4"/>
      <c r="T1244" s="4"/>
      <c r="U1244" s="4"/>
      <c r="V1244" s="4"/>
      <c r="W1244" s="4"/>
    </row>
    <row r="1245" spans="1:245" x14ac:dyDescent="0.2">
      <c r="A1245" s="4">
        <v>50</v>
      </c>
      <c r="B1245" s="4">
        <v>0</v>
      </c>
      <c r="C1245" s="4">
        <v>0</v>
      </c>
      <c r="D1245" s="4">
        <v>1</v>
      </c>
      <c r="E1245" s="4">
        <v>227</v>
      </c>
      <c r="F1245" s="4">
        <f>ROUND(Source!AX1238,O1245)</f>
        <v>0</v>
      </c>
      <c r="G1245" s="4" t="s">
        <v>44</v>
      </c>
      <c r="H1245" s="4" t="s">
        <v>45</v>
      </c>
      <c r="I1245" s="4"/>
      <c r="J1245" s="4"/>
      <c r="K1245" s="4">
        <v>227</v>
      </c>
      <c r="L1245" s="4">
        <v>6</v>
      </c>
      <c r="M1245" s="4">
        <v>3</v>
      </c>
      <c r="N1245" s="4" t="s">
        <v>3</v>
      </c>
      <c r="O1245" s="4">
        <v>2</v>
      </c>
      <c r="P1245" s="4"/>
      <c r="Q1245" s="4"/>
      <c r="R1245" s="4"/>
      <c r="S1245" s="4"/>
      <c r="T1245" s="4"/>
      <c r="U1245" s="4"/>
      <c r="V1245" s="4"/>
      <c r="W1245" s="4"/>
    </row>
    <row r="1246" spans="1:245" x14ac:dyDescent="0.2">
      <c r="A1246" s="4">
        <v>50</v>
      </c>
      <c r="B1246" s="4">
        <v>0</v>
      </c>
      <c r="C1246" s="4">
        <v>0</v>
      </c>
      <c r="D1246" s="4">
        <v>1</v>
      </c>
      <c r="E1246" s="4">
        <v>228</v>
      </c>
      <c r="F1246" s="4">
        <f>ROUND(Source!AY1238,O1246)</f>
        <v>70158.59</v>
      </c>
      <c r="G1246" s="4" t="s">
        <v>46</v>
      </c>
      <c r="H1246" s="4" t="s">
        <v>47</v>
      </c>
      <c r="I1246" s="4"/>
      <c r="J1246" s="4"/>
      <c r="K1246" s="4">
        <v>228</v>
      </c>
      <c r="L1246" s="4">
        <v>7</v>
      </c>
      <c r="M1246" s="4">
        <v>3</v>
      </c>
      <c r="N1246" s="4" t="s">
        <v>3</v>
      </c>
      <c r="O1246" s="4">
        <v>2</v>
      </c>
      <c r="P1246" s="4"/>
      <c r="Q1246" s="4"/>
      <c r="R1246" s="4"/>
      <c r="S1246" s="4"/>
      <c r="T1246" s="4"/>
      <c r="U1246" s="4"/>
      <c r="V1246" s="4"/>
      <c r="W1246" s="4"/>
    </row>
    <row r="1247" spans="1:245" x14ac:dyDescent="0.2">
      <c r="A1247" s="4">
        <v>50</v>
      </c>
      <c r="B1247" s="4">
        <v>0</v>
      </c>
      <c r="C1247" s="4">
        <v>0</v>
      </c>
      <c r="D1247" s="4">
        <v>1</v>
      </c>
      <c r="E1247" s="4">
        <v>216</v>
      </c>
      <c r="F1247" s="4">
        <f>ROUND(Source!AP1238,O1247)</f>
        <v>0</v>
      </c>
      <c r="G1247" s="4" t="s">
        <v>48</v>
      </c>
      <c r="H1247" s="4" t="s">
        <v>49</v>
      </c>
      <c r="I1247" s="4"/>
      <c r="J1247" s="4"/>
      <c r="K1247" s="4">
        <v>216</v>
      </c>
      <c r="L1247" s="4">
        <v>8</v>
      </c>
      <c r="M1247" s="4">
        <v>3</v>
      </c>
      <c r="N1247" s="4" t="s">
        <v>3</v>
      </c>
      <c r="O1247" s="4">
        <v>2</v>
      </c>
      <c r="P1247" s="4"/>
      <c r="Q1247" s="4"/>
      <c r="R1247" s="4"/>
      <c r="S1247" s="4"/>
      <c r="T1247" s="4"/>
      <c r="U1247" s="4"/>
      <c r="V1247" s="4"/>
      <c r="W1247" s="4"/>
    </row>
    <row r="1248" spans="1:245" x14ac:dyDescent="0.2">
      <c r="A1248" s="4">
        <v>50</v>
      </c>
      <c r="B1248" s="4">
        <v>0</v>
      </c>
      <c r="C1248" s="4">
        <v>0</v>
      </c>
      <c r="D1248" s="4">
        <v>1</v>
      </c>
      <c r="E1248" s="4">
        <v>223</v>
      </c>
      <c r="F1248" s="4">
        <f>ROUND(Source!AQ1238,O1248)</f>
        <v>0</v>
      </c>
      <c r="G1248" s="4" t="s">
        <v>50</v>
      </c>
      <c r="H1248" s="4" t="s">
        <v>51</v>
      </c>
      <c r="I1248" s="4"/>
      <c r="J1248" s="4"/>
      <c r="K1248" s="4">
        <v>223</v>
      </c>
      <c r="L1248" s="4">
        <v>9</v>
      </c>
      <c r="M1248" s="4">
        <v>3</v>
      </c>
      <c r="N1248" s="4" t="s">
        <v>3</v>
      </c>
      <c r="O1248" s="4">
        <v>2</v>
      </c>
      <c r="P1248" s="4"/>
      <c r="Q1248" s="4"/>
      <c r="R1248" s="4"/>
      <c r="S1248" s="4"/>
      <c r="T1248" s="4"/>
      <c r="U1248" s="4"/>
      <c r="V1248" s="4"/>
      <c r="W1248" s="4"/>
    </row>
    <row r="1249" spans="1:23" x14ac:dyDescent="0.2">
      <c r="A1249" s="4">
        <v>50</v>
      </c>
      <c r="B1249" s="4">
        <v>0</v>
      </c>
      <c r="C1249" s="4">
        <v>0</v>
      </c>
      <c r="D1249" s="4">
        <v>1</v>
      </c>
      <c r="E1249" s="4">
        <v>229</v>
      </c>
      <c r="F1249" s="4">
        <f>ROUND(Source!AZ1238,O1249)</f>
        <v>0</v>
      </c>
      <c r="G1249" s="4" t="s">
        <v>52</v>
      </c>
      <c r="H1249" s="4" t="s">
        <v>53</v>
      </c>
      <c r="I1249" s="4"/>
      <c r="J1249" s="4"/>
      <c r="K1249" s="4">
        <v>229</v>
      </c>
      <c r="L1249" s="4">
        <v>10</v>
      </c>
      <c r="M1249" s="4">
        <v>3</v>
      </c>
      <c r="N1249" s="4" t="s">
        <v>3</v>
      </c>
      <c r="O1249" s="4">
        <v>2</v>
      </c>
      <c r="P1249" s="4"/>
      <c r="Q1249" s="4"/>
      <c r="R1249" s="4"/>
      <c r="S1249" s="4"/>
      <c r="T1249" s="4"/>
      <c r="U1249" s="4"/>
      <c r="V1249" s="4"/>
      <c r="W1249" s="4"/>
    </row>
    <row r="1250" spans="1:23" x14ac:dyDescent="0.2">
      <c r="A1250" s="4">
        <v>50</v>
      </c>
      <c r="B1250" s="4">
        <v>0</v>
      </c>
      <c r="C1250" s="4">
        <v>0</v>
      </c>
      <c r="D1250" s="4">
        <v>1</v>
      </c>
      <c r="E1250" s="4">
        <v>203</v>
      </c>
      <c r="F1250" s="4">
        <f>ROUND(Source!Q1238,O1250)</f>
        <v>0</v>
      </c>
      <c r="G1250" s="4" t="s">
        <v>54</v>
      </c>
      <c r="H1250" s="4" t="s">
        <v>55</v>
      </c>
      <c r="I1250" s="4"/>
      <c r="J1250" s="4"/>
      <c r="K1250" s="4">
        <v>203</v>
      </c>
      <c r="L1250" s="4">
        <v>11</v>
      </c>
      <c r="M1250" s="4">
        <v>3</v>
      </c>
      <c r="N1250" s="4" t="s">
        <v>3</v>
      </c>
      <c r="O1250" s="4">
        <v>2</v>
      </c>
      <c r="P1250" s="4"/>
      <c r="Q1250" s="4"/>
      <c r="R1250" s="4"/>
      <c r="S1250" s="4"/>
      <c r="T1250" s="4"/>
      <c r="U1250" s="4"/>
      <c r="V1250" s="4"/>
      <c r="W1250" s="4"/>
    </row>
    <row r="1251" spans="1:23" x14ac:dyDescent="0.2">
      <c r="A1251" s="4">
        <v>50</v>
      </c>
      <c r="B1251" s="4">
        <v>0</v>
      </c>
      <c r="C1251" s="4">
        <v>0</v>
      </c>
      <c r="D1251" s="4">
        <v>1</v>
      </c>
      <c r="E1251" s="4">
        <v>231</v>
      </c>
      <c r="F1251" s="4">
        <f>ROUND(Source!BB1238,O1251)</f>
        <v>0</v>
      </c>
      <c r="G1251" s="4" t="s">
        <v>56</v>
      </c>
      <c r="H1251" s="4" t="s">
        <v>57</v>
      </c>
      <c r="I1251" s="4"/>
      <c r="J1251" s="4"/>
      <c r="K1251" s="4">
        <v>231</v>
      </c>
      <c r="L1251" s="4">
        <v>12</v>
      </c>
      <c r="M1251" s="4">
        <v>3</v>
      </c>
      <c r="N1251" s="4" t="s">
        <v>3</v>
      </c>
      <c r="O1251" s="4">
        <v>2</v>
      </c>
      <c r="P1251" s="4"/>
      <c r="Q1251" s="4"/>
      <c r="R1251" s="4"/>
      <c r="S1251" s="4"/>
      <c r="T1251" s="4"/>
      <c r="U1251" s="4"/>
      <c r="V1251" s="4"/>
      <c r="W1251" s="4"/>
    </row>
    <row r="1252" spans="1:23" x14ac:dyDescent="0.2">
      <c r="A1252" s="4">
        <v>50</v>
      </c>
      <c r="B1252" s="4">
        <v>0</v>
      </c>
      <c r="C1252" s="4">
        <v>0</v>
      </c>
      <c r="D1252" s="4">
        <v>1</v>
      </c>
      <c r="E1252" s="4">
        <v>204</v>
      </c>
      <c r="F1252" s="4">
        <f>ROUND(Source!R1238,O1252)</f>
        <v>0</v>
      </c>
      <c r="G1252" s="4" t="s">
        <v>58</v>
      </c>
      <c r="H1252" s="4" t="s">
        <v>59</v>
      </c>
      <c r="I1252" s="4"/>
      <c r="J1252" s="4"/>
      <c r="K1252" s="4">
        <v>204</v>
      </c>
      <c r="L1252" s="4">
        <v>13</v>
      </c>
      <c r="M1252" s="4">
        <v>3</v>
      </c>
      <c r="N1252" s="4" t="s">
        <v>3</v>
      </c>
      <c r="O1252" s="4">
        <v>2</v>
      </c>
      <c r="P1252" s="4"/>
      <c r="Q1252" s="4"/>
      <c r="R1252" s="4"/>
      <c r="S1252" s="4"/>
      <c r="T1252" s="4"/>
      <c r="U1252" s="4"/>
      <c r="V1252" s="4"/>
      <c r="W1252" s="4"/>
    </row>
    <row r="1253" spans="1:23" x14ac:dyDescent="0.2">
      <c r="A1253" s="4">
        <v>50</v>
      </c>
      <c r="B1253" s="4">
        <v>0</v>
      </c>
      <c r="C1253" s="4">
        <v>0</v>
      </c>
      <c r="D1253" s="4">
        <v>1</v>
      </c>
      <c r="E1253" s="4">
        <v>205</v>
      </c>
      <c r="F1253" s="4">
        <f>ROUND(Source!S1238,O1253)</f>
        <v>703.69</v>
      </c>
      <c r="G1253" s="4" t="s">
        <v>60</v>
      </c>
      <c r="H1253" s="4" t="s">
        <v>61</v>
      </c>
      <c r="I1253" s="4"/>
      <c r="J1253" s="4"/>
      <c r="K1253" s="4">
        <v>205</v>
      </c>
      <c r="L1253" s="4">
        <v>14</v>
      </c>
      <c r="M1253" s="4">
        <v>3</v>
      </c>
      <c r="N1253" s="4" t="s">
        <v>3</v>
      </c>
      <c r="O1253" s="4">
        <v>2</v>
      </c>
      <c r="P1253" s="4"/>
      <c r="Q1253" s="4"/>
      <c r="R1253" s="4"/>
      <c r="S1253" s="4"/>
      <c r="T1253" s="4"/>
      <c r="U1253" s="4"/>
      <c r="V1253" s="4"/>
      <c r="W1253" s="4"/>
    </row>
    <row r="1254" spans="1:23" x14ac:dyDescent="0.2">
      <c r="A1254" s="4">
        <v>50</v>
      </c>
      <c r="B1254" s="4">
        <v>0</v>
      </c>
      <c r="C1254" s="4">
        <v>0</v>
      </c>
      <c r="D1254" s="4">
        <v>1</v>
      </c>
      <c r="E1254" s="4">
        <v>232</v>
      </c>
      <c r="F1254" s="4">
        <f>ROUND(Source!BC1238,O1254)</f>
        <v>0</v>
      </c>
      <c r="G1254" s="4" t="s">
        <v>62</v>
      </c>
      <c r="H1254" s="4" t="s">
        <v>63</v>
      </c>
      <c r="I1254" s="4"/>
      <c r="J1254" s="4"/>
      <c r="K1254" s="4">
        <v>232</v>
      </c>
      <c r="L1254" s="4">
        <v>15</v>
      </c>
      <c r="M1254" s="4">
        <v>3</v>
      </c>
      <c r="N1254" s="4" t="s">
        <v>3</v>
      </c>
      <c r="O1254" s="4">
        <v>2</v>
      </c>
      <c r="P1254" s="4"/>
      <c r="Q1254" s="4"/>
      <c r="R1254" s="4"/>
      <c r="S1254" s="4"/>
      <c r="T1254" s="4"/>
      <c r="U1254" s="4"/>
      <c r="V1254" s="4"/>
      <c r="W1254" s="4"/>
    </row>
    <row r="1255" spans="1:23" x14ac:dyDescent="0.2">
      <c r="A1255" s="4">
        <v>50</v>
      </c>
      <c r="B1255" s="4">
        <v>0</v>
      </c>
      <c r="C1255" s="4">
        <v>0</v>
      </c>
      <c r="D1255" s="4">
        <v>1</v>
      </c>
      <c r="E1255" s="4">
        <v>214</v>
      </c>
      <c r="F1255" s="4">
        <f>ROUND(Source!AS1238,O1255)</f>
        <v>68361.679999999993</v>
      </c>
      <c r="G1255" s="4" t="s">
        <v>64</v>
      </c>
      <c r="H1255" s="4" t="s">
        <v>65</v>
      </c>
      <c r="I1255" s="4"/>
      <c r="J1255" s="4"/>
      <c r="K1255" s="4">
        <v>214</v>
      </c>
      <c r="L1255" s="4">
        <v>16</v>
      </c>
      <c r="M1255" s="4">
        <v>3</v>
      </c>
      <c r="N1255" s="4" t="s">
        <v>3</v>
      </c>
      <c r="O1255" s="4">
        <v>2</v>
      </c>
      <c r="P1255" s="4"/>
      <c r="Q1255" s="4"/>
      <c r="R1255" s="4"/>
      <c r="S1255" s="4"/>
      <c r="T1255" s="4"/>
      <c r="U1255" s="4"/>
      <c r="V1255" s="4"/>
      <c r="W1255" s="4"/>
    </row>
    <row r="1256" spans="1:23" x14ac:dyDescent="0.2">
      <c r="A1256" s="4">
        <v>50</v>
      </c>
      <c r="B1256" s="4">
        <v>0</v>
      </c>
      <c r="C1256" s="4">
        <v>0</v>
      </c>
      <c r="D1256" s="4">
        <v>1</v>
      </c>
      <c r="E1256" s="4">
        <v>215</v>
      </c>
      <c r="F1256" s="4">
        <f>ROUND(Source!AT1238,O1256)</f>
        <v>0</v>
      </c>
      <c r="G1256" s="4" t="s">
        <v>66</v>
      </c>
      <c r="H1256" s="4" t="s">
        <v>67</v>
      </c>
      <c r="I1256" s="4"/>
      <c r="J1256" s="4"/>
      <c r="K1256" s="4">
        <v>215</v>
      </c>
      <c r="L1256" s="4">
        <v>17</v>
      </c>
      <c r="M1256" s="4">
        <v>3</v>
      </c>
      <c r="N1256" s="4" t="s">
        <v>3</v>
      </c>
      <c r="O1256" s="4">
        <v>2</v>
      </c>
      <c r="P1256" s="4"/>
      <c r="Q1256" s="4"/>
      <c r="R1256" s="4"/>
      <c r="S1256" s="4"/>
      <c r="T1256" s="4"/>
      <c r="U1256" s="4"/>
      <c r="V1256" s="4"/>
      <c r="W1256" s="4"/>
    </row>
    <row r="1257" spans="1:23" x14ac:dyDescent="0.2">
      <c r="A1257" s="4">
        <v>50</v>
      </c>
      <c r="B1257" s="4">
        <v>0</v>
      </c>
      <c r="C1257" s="4">
        <v>0</v>
      </c>
      <c r="D1257" s="4">
        <v>1</v>
      </c>
      <c r="E1257" s="4">
        <v>217</v>
      </c>
      <c r="F1257" s="4">
        <f>ROUND(Source!AU1238,O1257)</f>
        <v>3063.55</v>
      </c>
      <c r="G1257" s="4" t="s">
        <v>68</v>
      </c>
      <c r="H1257" s="4" t="s">
        <v>69</v>
      </c>
      <c r="I1257" s="4"/>
      <c r="J1257" s="4"/>
      <c r="K1257" s="4">
        <v>217</v>
      </c>
      <c r="L1257" s="4">
        <v>18</v>
      </c>
      <c r="M1257" s="4">
        <v>3</v>
      </c>
      <c r="N1257" s="4" t="s">
        <v>3</v>
      </c>
      <c r="O1257" s="4">
        <v>2</v>
      </c>
      <c r="P1257" s="4"/>
      <c r="Q1257" s="4"/>
      <c r="R1257" s="4"/>
      <c r="S1257" s="4"/>
      <c r="T1257" s="4"/>
      <c r="U1257" s="4"/>
      <c r="V1257" s="4"/>
      <c r="W1257" s="4"/>
    </row>
    <row r="1258" spans="1:23" x14ac:dyDescent="0.2">
      <c r="A1258" s="4">
        <v>50</v>
      </c>
      <c r="B1258" s="4">
        <v>0</v>
      </c>
      <c r="C1258" s="4">
        <v>0</v>
      </c>
      <c r="D1258" s="4">
        <v>1</v>
      </c>
      <c r="E1258" s="4">
        <v>230</v>
      </c>
      <c r="F1258" s="4">
        <f>ROUND(Source!BA1238,O1258)</f>
        <v>0</v>
      </c>
      <c r="G1258" s="4" t="s">
        <v>70</v>
      </c>
      <c r="H1258" s="4" t="s">
        <v>71</v>
      </c>
      <c r="I1258" s="4"/>
      <c r="J1258" s="4"/>
      <c r="K1258" s="4">
        <v>230</v>
      </c>
      <c r="L1258" s="4">
        <v>19</v>
      </c>
      <c r="M1258" s="4">
        <v>3</v>
      </c>
      <c r="N1258" s="4" t="s">
        <v>3</v>
      </c>
      <c r="O1258" s="4">
        <v>2</v>
      </c>
      <c r="P1258" s="4"/>
      <c r="Q1258" s="4"/>
      <c r="R1258" s="4"/>
      <c r="S1258" s="4"/>
      <c r="T1258" s="4"/>
      <c r="U1258" s="4"/>
      <c r="V1258" s="4"/>
      <c r="W1258" s="4"/>
    </row>
    <row r="1259" spans="1:23" x14ac:dyDescent="0.2">
      <c r="A1259" s="4">
        <v>50</v>
      </c>
      <c r="B1259" s="4">
        <v>0</v>
      </c>
      <c r="C1259" s="4">
        <v>0</v>
      </c>
      <c r="D1259" s="4">
        <v>1</v>
      </c>
      <c r="E1259" s="4">
        <v>206</v>
      </c>
      <c r="F1259" s="4">
        <f>ROUND(Source!T1238,O1259)</f>
        <v>0</v>
      </c>
      <c r="G1259" s="4" t="s">
        <v>72</v>
      </c>
      <c r="H1259" s="4" t="s">
        <v>73</v>
      </c>
      <c r="I1259" s="4"/>
      <c r="J1259" s="4"/>
      <c r="K1259" s="4">
        <v>206</v>
      </c>
      <c r="L1259" s="4">
        <v>20</v>
      </c>
      <c r="M1259" s="4">
        <v>3</v>
      </c>
      <c r="N1259" s="4" t="s">
        <v>3</v>
      </c>
      <c r="O1259" s="4">
        <v>2</v>
      </c>
      <c r="P1259" s="4"/>
      <c r="Q1259" s="4"/>
      <c r="R1259" s="4"/>
      <c r="S1259" s="4"/>
      <c r="T1259" s="4"/>
      <c r="U1259" s="4"/>
      <c r="V1259" s="4"/>
      <c r="W1259" s="4"/>
    </row>
    <row r="1260" spans="1:23" x14ac:dyDescent="0.2">
      <c r="A1260" s="4">
        <v>50</v>
      </c>
      <c r="B1260" s="4">
        <v>0</v>
      </c>
      <c r="C1260" s="4">
        <v>0</v>
      </c>
      <c r="D1260" s="4">
        <v>1</v>
      </c>
      <c r="E1260" s="4">
        <v>207</v>
      </c>
      <c r="F1260" s="4">
        <f>Source!U1238</f>
        <v>3.7320000000000002</v>
      </c>
      <c r="G1260" s="4" t="s">
        <v>74</v>
      </c>
      <c r="H1260" s="4" t="s">
        <v>75</v>
      </c>
      <c r="I1260" s="4"/>
      <c r="J1260" s="4"/>
      <c r="K1260" s="4">
        <v>207</v>
      </c>
      <c r="L1260" s="4">
        <v>21</v>
      </c>
      <c r="M1260" s="4">
        <v>3</v>
      </c>
      <c r="N1260" s="4" t="s">
        <v>3</v>
      </c>
      <c r="O1260" s="4">
        <v>-1</v>
      </c>
      <c r="P1260" s="4"/>
      <c r="Q1260" s="4"/>
      <c r="R1260" s="4"/>
      <c r="S1260" s="4"/>
      <c r="T1260" s="4"/>
      <c r="U1260" s="4"/>
      <c r="V1260" s="4"/>
      <c r="W1260" s="4"/>
    </row>
    <row r="1261" spans="1:23" x14ac:dyDescent="0.2">
      <c r="A1261" s="4">
        <v>50</v>
      </c>
      <c r="B1261" s="4">
        <v>0</v>
      </c>
      <c r="C1261" s="4">
        <v>0</v>
      </c>
      <c r="D1261" s="4">
        <v>1</v>
      </c>
      <c r="E1261" s="4">
        <v>208</v>
      </c>
      <c r="F1261" s="4">
        <f>Source!V1238</f>
        <v>0</v>
      </c>
      <c r="G1261" s="4" t="s">
        <v>76</v>
      </c>
      <c r="H1261" s="4" t="s">
        <v>77</v>
      </c>
      <c r="I1261" s="4"/>
      <c r="J1261" s="4"/>
      <c r="K1261" s="4">
        <v>208</v>
      </c>
      <c r="L1261" s="4">
        <v>22</v>
      </c>
      <c r="M1261" s="4">
        <v>3</v>
      </c>
      <c r="N1261" s="4" t="s">
        <v>3</v>
      </c>
      <c r="O1261" s="4">
        <v>-1</v>
      </c>
      <c r="P1261" s="4"/>
      <c r="Q1261" s="4"/>
      <c r="R1261" s="4"/>
      <c r="S1261" s="4"/>
      <c r="T1261" s="4"/>
      <c r="U1261" s="4"/>
      <c r="V1261" s="4"/>
      <c r="W1261" s="4"/>
    </row>
    <row r="1262" spans="1:23" x14ac:dyDescent="0.2">
      <c r="A1262" s="4">
        <v>50</v>
      </c>
      <c r="B1262" s="4">
        <v>0</v>
      </c>
      <c r="C1262" s="4">
        <v>0</v>
      </c>
      <c r="D1262" s="4">
        <v>1</v>
      </c>
      <c r="E1262" s="4">
        <v>209</v>
      </c>
      <c r="F1262" s="4">
        <f>ROUND(Source!W1238,O1262)</f>
        <v>0</v>
      </c>
      <c r="G1262" s="4" t="s">
        <v>78</v>
      </c>
      <c r="H1262" s="4" t="s">
        <v>79</v>
      </c>
      <c r="I1262" s="4"/>
      <c r="J1262" s="4"/>
      <c r="K1262" s="4">
        <v>209</v>
      </c>
      <c r="L1262" s="4">
        <v>23</v>
      </c>
      <c r="M1262" s="4">
        <v>3</v>
      </c>
      <c r="N1262" s="4" t="s">
        <v>3</v>
      </c>
      <c r="O1262" s="4">
        <v>2</v>
      </c>
      <c r="P1262" s="4"/>
      <c r="Q1262" s="4"/>
      <c r="R1262" s="4"/>
      <c r="S1262" s="4"/>
      <c r="T1262" s="4"/>
      <c r="U1262" s="4"/>
      <c r="V1262" s="4"/>
      <c r="W1262" s="4"/>
    </row>
    <row r="1263" spans="1:23" x14ac:dyDescent="0.2">
      <c r="A1263" s="4">
        <v>50</v>
      </c>
      <c r="B1263" s="4">
        <v>0</v>
      </c>
      <c r="C1263" s="4">
        <v>0</v>
      </c>
      <c r="D1263" s="4">
        <v>1</v>
      </c>
      <c r="E1263" s="4">
        <v>210</v>
      </c>
      <c r="F1263" s="4">
        <f>ROUND(Source!X1238,O1263)</f>
        <v>492.58</v>
      </c>
      <c r="G1263" s="4" t="s">
        <v>80</v>
      </c>
      <c r="H1263" s="4" t="s">
        <v>81</v>
      </c>
      <c r="I1263" s="4"/>
      <c r="J1263" s="4"/>
      <c r="K1263" s="4">
        <v>210</v>
      </c>
      <c r="L1263" s="4">
        <v>24</v>
      </c>
      <c r="M1263" s="4">
        <v>3</v>
      </c>
      <c r="N1263" s="4" t="s">
        <v>3</v>
      </c>
      <c r="O1263" s="4">
        <v>2</v>
      </c>
      <c r="P1263" s="4"/>
      <c r="Q1263" s="4"/>
      <c r="R1263" s="4"/>
      <c r="S1263" s="4"/>
      <c r="T1263" s="4"/>
      <c r="U1263" s="4"/>
      <c r="V1263" s="4"/>
      <c r="W1263" s="4"/>
    </row>
    <row r="1264" spans="1:23" x14ac:dyDescent="0.2">
      <c r="A1264" s="4">
        <v>50</v>
      </c>
      <c r="B1264" s="4">
        <v>0</v>
      </c>
      <c r="C1264" s="4">
        <v>0</v>
      </c>
      <c r="D1264" s="4">
        <v>1</v>
      </c>
      <c r="E1264" s="4">
        <v>211</v>
      </c>
      <c r="F1264" s="4">
        <f>ROUND(Source!Y1238,O1264)</f>
        <v>70.37</v>
      </c>
      <c r="G1264" s="4" t="s">
        <v>82</v>
      </c>
      <c r="H1264" s="4" t="s">
        <v>83</v>
      </c>
      <c r="I1264" s="4"/>
      <c r="J1264" s="4"/>
      <c r="K1264" s="4">
        <v>211</v>
      </c>
      <c r="L1264" s="4">
        <v>25</v>
      </c>
      <c r="M1264" s="4">
        <v>3</v>
      </c>
      <c r="N1264" s="4" t="s">
        <v>3</v>
      </c>
      <c r="O1264" s="4">
        <v>2</v>
      </c>
      <c r="P1264" s="4"/>
      <c r="Q1264" s="4"/>
      <c r="R1264" s="4"/>
      <c r="S1264" s="4"/>
      <c r="T1264" s="4"/>
      <c r="U1264" s="4"/>
      <c r="V1264" s="4"/>
      <c r="W1264" s="4"/>
    </row>
    <row r="1265" spans="1:245" x14ac:dyDescent="0.2">
      <c r="A1265" s="4">
        <v>50</v>
      </c>
      <c r="B1265" s="4">
        <v>0</v>
      </c>
      <c r="C1265" s="4">
        <v>0</v>
      </c>
      <c r="D1265" s="4">
        <v>1</v>
      </c>
      <c r="E1265" s="4">
        <v>224</v>
      </c>
      <c r="F1265" s="4">
        <f>ROUND(Source!AR1238,O1265)</f>
        <v>71425.23</v>
      </c>
      <c r="G1265" s="4" t="s">
        <v>84</v>
      </c>
      <c r="H1265" s="4" t="s">
        <v>85</v>
      </c>
      <c r="I1265" s="4"/>
      <c r="J1265" s="4"/>
      <c r="K1265" s="4">
        <v>224</v>
      </c>
      <c r="L1265" s="4">
        <v>26</v>
      </c>
      <c r="M1265" s="4">
        <v>3</v>
      </c>
      <c r="N1265" s="4" t="s">
        <v>3</v>
      </c>
      <c r="O1265" s="4">
        <v>2</v>
      </c>
      <c r="P1265" s="4"/>
      <c r="Q1265" s="4"/>
      <c r="R1265" s="4"/>
      <c r="S1265" s="4"/>
      <c r="T1265" s="4"/>
      <c r="U1265" s="4"/>
      <c r="V1265" s="4"/>
      <c r="W1265" s="4"/>
    </row>
    <row r="1266" spans="1:245" x14ac:dyDescent="0.2">
      <c r="A1266" s="4">
        <v>50</v>
      </c>
      <c r="B1266" s="4">
        <v>1</v>
      </c>
      <c r="C1266" s="4">
        <v>0</v>
      </c>
      <c r="D1266" s="4">
        <v>2</v>
      </c>
      <c r="E1266" s="4">
        <v>0</v>
      </c>
      <c r="F1266" s="4">
        <f>ROUND(F1265*0.2,O1266)</f>
        <v>14285.05</v>
      </c>
      <c r="G1266" s="4" t="s">
        <v>86</v>
      </c>
      <c r="H1266" s="4" t="s">
        <v>87</v>
      </c>
      <c r="I1266" s="4"/>
      <c r="J1266" s="4"/>
      <c r="K1266" s="4">
        <v>212</v>
      </c>
      <c r="L1266" s="4">
        <v>27</v>
      </c>
      <c r="M1266" s="4">
        <v>0</v>
      </c>
      <c r="N1266" s="4" t="s">
        <v>3</v>
      </c>
      <c r="O1266" s="4">
        <v>2</v>
      </c>
      <c r="P1266" s="4"/>
      <c r="Q1266" s="4"/>
      <c r="R1266" s="4"/>
      <c r="S1266" s="4"/>
      <c r="T1266" s="4"/>
      <c r="U1266" s="4"/>
      <c r="V1266" s="4"/>
      <c r="W1266" s="4"/>
    </row>
    <row r="1267" spans="1:245" x14ac:dyDescent="0.2">
      <c r="A1267" s="4">
        <v>50</v>
      </c>
      <c r="B1267" s="4">
        <v>1</v>
      </c>
      <c r="C1267" s="4">
        <v>0</v>
      </c>
      <c r="D1267" s="4">
        <v>2</v>
      </c>
      <c r="E1267" s="4">
        <v>0</v>
      </c>
      <c r="F1267" s="4">
        <f>ROUND(F1266+F1265,O1267)</f>
        <v>85710.28</v>
      </c>
      <c r="G1267" s="4" t="s">
        <v>88</v>
      </c>
      <c r="H1267" s="4" t="s">
        <v>88</v>
      </c>
      <c r="I1267" s="4"/>
      <c r="J1267" s="4"/>
      <c r="K1267" s="4">
        <v>212</v>
      </c>
      <c r="L1267" s="4">
        <v>28</v>
      </c>
      <c r="M1267" s="4">
        <v>0</v>
      </c>
      <c r="N1267" s="4" t="s">
        <v>3</v>
      </c>
      <c r="O1267" s="4">
        <v>2</v>
      </c>
      <c r="P1267" s="4"/>
      <c r="Q1267" s="4"/>
      <c r="R1267" s="4"/>
      <c r="S1267" s="4"/>
      <c r="T1267" s="4"/>
      <c r="U1267" s="4"/>
      <c r="V1267" s="4"/>
      <c r="W1267" s="4"/>
    </row>
    <row r="1269" spans="1:245" x14ac:dyDescent="0.2">
      <c r="A1269" s="1">
        <v>4</v>
      </c>
      <c r="B1269" s="1">
        <v>1</v>
      </c>
      <c r="C1269" s="1"/>
      <c r="D1269" s="1">
        <f>ROW(A1329)</f>
        <v>1329</v>
      </c>
      <c r="E1269" s="1"/>
      <c r="F1269" s="1" t="s">
        <v>12</v>
      </c>
      <c r="G1269" s="1" t="s">
        <v>350</v>
      </c>
      <c r="H1269" s="1" t="s">
        <v>3</v>
      </c>
      <c r="I1269" s="1">
        <v>0</v>
      </c>
      <c r="J1269" s="1"/>
      <c r="K1269" s="1">
        <v>0</v>
      </c>
      <c r="L1269" s="1"/>
      <c r="M1269" s="1"/>
      <c r="N1269" s="1"/>
      <c r="O1269" s="1"/>
      <c r="P1269" s="1"/>
      <c r="Q1269" s="1"/>
      <c r="R1269" s="1"/>
      <c r="S1269" s="1"/>
      <c r="T1269" s="1"/>
      <c r="U1269" s="1" t="s">
        <v>3</v>
      </c>
      <c r="V1269" s="1">
        <v>0</v>
      </c>
      <c r="W1269" s="1"/>
      <c r="X1269" s="1"/>
      <c r="Y1269" s="1"/>
      <c r="Z1269" s="1"/>
      <c r="AA1269" s="1"/>
      <c r="AB1269" s="1" t="s">
        <v>3</v>
      </c>
      <c r="AC1269" s="1" t="s">
        <v>3</v>
      </c>
      <c r="AD1269" s="1" t="s">
        <v>3</v>
      </c>
      <c r="AE1269" s="1" t="s">
        <v>3</v>
      </c>
      <c r="AF1269" s="1" t="s">
        <v>3</v>
      </c>
      <c r="AG1269" s="1" t="s">
        <v>3</v>
      </c>
      <c r="AH1269" s="1"/>
      <c r="AI1269" s="1"/>
      <c r="AJ1269" s="1"/>
      <c r="AK1269" s="1"/>
      <c r="AL1269" s="1"/>
      <c r="AM1269" s="1"/>
      <c r="AN1269" s="1"/>
      <c r="AO1269" s="1"/>
      <c r="AP1269" s="1" t="s">
        <v>3</v>
      </c>
      <c r="AQ1269" s="1" t="s">
        <v>3</v>
      </c>
      <c r="AR1269" s="1" t="s">
        <v>3</v>
      </c>
      <c r="AS1269" s="1"/>
      <c r="AT1269" s="1"/>
      <c r="AU1269" s="1"/>
      <c r="AV1269" s="1"/>
      <c r="AW1269" s="1"/>
      <c r="AX1269" s="1"/>
      <c r="AY1269" s="1"/>
      <c r="AZ1269" s="1" t="s">
        <v>3</v>
      </c>
      <c r="BA1269" s="1"/>
      <c r="BB1269" s="1" t="s">
        <v>3</v>
      </c>
      <c r="BC1269" s="1" t="s">
        <v>3</v>
      </c>
      <c r="BD1269" s="1" t="s">
        <v>3</v>
      </c>
      <c r="BE1269" s="1" t="s">
        <v>3</v>
      </c>
      <c r="BF1269" s="1" t="s">
        <v>3</v>
      </c>
      <c r="BG1269" s="1" t="s">
        <v>3</v>
      </c>
      <c r="BH1269" s="1" t="s">
        <v>3</v>
      </c>
      <c r="BI1269" s="1" t="s">
        <v>3</v>
      </c>
      <c r="BJ1269" s="1" t="s">
        <v>3</v>
      </c>
      <c r="BK1269" s="1" t="s">
        <v>3</v>
      </c>
      <c r="BL1269" s="1" t="s">
        <v>3</v>
      </c>
      <c r="BM1269" s="1" t="s">
        <v>3</v>
      </c>
      <c r="BN1269" s="1" t="s">
        <v>3</v>
      </c>
      <c r="BO1269" s="1" t="s">
        <v>3</v>
      </c>
      <c r="BP1269" s="1" t="s">
        <v>3</v>
      </c>
      <c r="BQ1269" s="1"/>
      <c r="BR1269" s="1"/>
      <c r="BS1269" s="1"/>
      <c r="BT1269" s="1"/>
      <c r="BU1269" s="1"/>
      <c r="BV1269" s="1"/>
      <c r="BW1269" s="1"/>
      <c r="BX1269" s="1">
        <v>0</v>
      </c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>
        <v>0</v>
      </c>
    </row>
    <row r="1271" spans="1:245" x14ac:dyDescent="0.2">
      <c r="A1271" s="2">
        <v>52</v>
      </c>
      <c r="B1271" s="2">
        <f t="shared" ref="B1271:G1271" si="662">B1329</f>
        <v>1</v>
      </c>
      <c r="C1271" s="2">
        <f t="shared" si="662"/>
        <v>4</v>
      </c>
      <c r="D1271" s="2">
        <f t="shared" si="662"/>
        <v>1269</v>
      </c>
      <c r="E1271" s="2">
        <f t="shared" si="662"/>
        <v>0</v>
      </c>
      <c r="F1271" s="2" t="str">
        <f t="shared" si="662"/>
        <v>Новый раздел</v>
      </c>
      <c r="G1271" s="2" t="str">
        <f t="shared" si="662"/>
        <v>Устройство/замена синтетического покрытия на детской/спортивной площадке с устройством основания и установкой садового бортового камня</v>
      </c>
      <c r="H1271" s="2"/>
      <c r="I1271" s="2"/>
      <c r="J1271" s="2"/>
      <c r="K1271" s="2"/>
      <c r="L1271" s="2"/>
      <c r="M1271" s="2"/>
      <c r="N1271" s="2"/>
      <c r="O1271" s="2">
        <f t="shared" ref="O1271:AT1271" si="663">O1329</f>
        <v>754851.46</v>
      </c>
      <c r="P1271" s="2">
        <f t="shared" si="663"/>
        <v>622798.64</v>
      </c>
      <c r="Q1271" s="2">
        <f t="shared" si="663"/>
        <v>74437.789999999994</v>
      </c>
      <c r="R1271" s="2">
        <f t="shared" si="663"/>
        <v>42594.68</v>
      </c>
      <c r="S1271" s="2">
        <f t="shared" si="663"/>
        <v>57615.03</v>
      </c>
      <c r="T1271" s="2">
        <f t="shared" si="663"/>
        <v>0</v>
      </c>
      <c r="U1271" s="2">
        <f t="shared" si="663"/>
        <v>276.15660000000003</v>
      </c>
      <c r="V1271" s="2">
        <f t="shared" si="663"/>
        <v>0</v>
      </c>
      <c r="W1271" s="2">
        <f t="shared" si="663"/>
        <v>0</v>
      </c>
      <c r="X1271" s="2">
        <f t="shared" si="663"/>
        <v>40330.519999999997</v>
      </c>
      <c r="Y1271" s="2">
        <f t="shared" si="663"/>
        <v>5761.49</v>
      </c>
      <c r="Z1271" s="2">
        <f t="shared" si="663"/>
        <v>0</v>
      </c>
      <c r="AA1271" s="2">
        <f t="shared" si="663"/>
        <v>0</v>
      </c>
      <c r="AB1271" s="2">
        <f t="shared" si="663"/>
        <v>0</v>
      </c>
      <c r="AC1271" s="2">
        <f t="shared" si="663"/>
        <v>0</v>
      </c>
      <c r="AD1271" s="2">
        <f t="shared" si="663"/>
        <v>0</v>
      </c>
      <c r="AE1271" s="2">
        <f t="shared" si="663"/>
        <v>0</v>
      </c>
      <c r="AF1271" s="2">
        <f t="shared" si="663"/>
        <v>0</v>
      </c>
      <c r="AG1271" s="2">
        <f t="shared" si="663"/>
        <v>0</v>
      </c>
      <c r="AH1271" s="2">
        <f t="shared" si="663"/>
        <v>0</v>
      </c>
      <c r="AI1271" s="2">
        <f t="shared" si="663"/>
        <v>0</v>
      </c>
      <c r="AJ1271" s="2">
        <f t="shared" si="663"/>
        <v>0</v>
      </c>
      <c r="AK1271" s="2">
        <f t="shared" si="663"/>
        <v>0</v>
      </c>
      <c r="AL1271" s="2">
        <f t="shared" si="663"/>
        <v>0</v>
      </c>
      <c r="AM1271" s="2">
        <f t="shared" si="663"/>
        <v>0</v>
      </c>
      <c r="AN1271" s="2">
        <f t="shared" si="663"/>
        <v>0</v>
      </c>
      <c r="AO1271" s="2">
        <f t="shared" si="663"/>
        <v>0</v>
      </c>
      <c r="AP1271" s="2">
        <f t="shared" si="663"/>
        <v>0</v>
      </c>
      <c r="AQ1271" s="2">
        <f t="shared" si="663"/>
        <v>0</v>
      </c>
      <c r="AR1271" s="2">
        <f t="shared" si="663"/>
        <v>814763.36</v>
      </c>
      <c r="AS1271" s="2">
        <f t="shared" si="663"/>
        <v>0</v>
      </c>
      <c r="AT1271" s="2">
        <f t="shared" si="663"/>
        <v>0</v>
      </c>
      <c r="AU1271" s="2">
        <f t="shared" ref="AU1271:BZ1271" si="664">AU1329</f>
        <v>814763.36</v>
      </c>
      <c r="AV1271" s="2">
        <f t="shared" si="664"/>
        <v>622798.64</v>
      </c>
      <c r="AW1271" s="2">
        <f t="shared" si="664"/>
        <v>622798.64</v>
      </c>
      <c r="AX1271" s="2">
        <f t="shared" si="664"/>
        <v>0</v>
      </c>
      <c r="AY1271" s="2">
        <f t="shared" si="664"/>
        <v>622798.64</v>
      </c>
      <c r="AZ1271" s="2">
        <f t="shared" si="664"/>
        <v>0</v>
      </c>
      <c r="BA1271" s="2">
        <f t="shared" si="664"/>
        <v>0</v>
      </c>
      <c r="BB1271" s="2">
        <f t="shared" si="664"/>
        <v>0</v>
      </c>
      <c r="BC1271" s="2">
        <f t="shared" si="664"/>
        <v>0</v>
      </c>
      <c r="BD1271" s="2">
        <f t="shared" si="664"/>
        <v>0</v>
      </c>
      <c r="BE1271" s="2">
        <f t="shared" si="664"/>
        <v>0</v>
      </c>
      <c r="BF1271" s="2">
        <f t="shared" si="664"/>
        <v>0</v>
      </c>
      <c r="BG1271" s="2">
        <f t="shared" si="664"/>
        <v>0</v>
      </c>
      <c r="BH1271" s="2">
        <f t="shared" si="664"/>
        <v>0</v>
      </c>
      <c r="BI1271" s="2">
        <f t="shared" si="664"/>
        <v>0</v>
      </c>
      <c r="BJ1271" s="2">
        <f t="shared" si="664"/>
        <v>0</v>
      </c>
      <c r="BK1271" s="2">
        <f t="shared" si="664"/>
        <v>0</v>
      </c>
      <c r="BL1271" s="2">
        <f t="shared" si="664"/>
        <v>0</v>
      </c>
      <c r="BM1271" s="2">
        <f t="shared" si="664"/>
        <v>0</v>
      </c>
      <c r="BN1271" s="2">
        <f t="shared" si="664"/>
        <v>0</v>
      </c>
      <c r="BO1271" s="2">
        <f t="shared" si="664"/>
        <v>0</v>
      </c>
      <c r="BP1271" s="2">
        <f t="shared" si="664"/>
        <v>0</v>
      </c>
      <c r="BQ1271" s="2">
        <f t="shared" si="664"/>
        <v>0</v>
      </c>
      <c r="BR1271" s="2">
        <f t="shared" si="664"/>
        <v>0</v>
      </c>
      <c r="BS1271" s="2">
        <f t="shared" si="664"/>
        <v>0</v>
      </c>
      <c r="BT1271" s="2">
        <f t="shared" si="664"/>
        <v>0</v>
      </c>
      <c r="BU1271" s="2">
        <f t="shared" si="664"/>
        <v>0</v>
      </c>
      <c r="BV1271" s="2">
        <f t="shared" si="664"/>
        <v>0</v>
      </c>
      <c r="BW1271" s="2">
        <f t="shared" si="664"/>
        <v>0</v>
      </c>
      <c r="BX1271" s="2">
        <f t="shared" si="664"/>
        <v>0</v>
      </c>
      <c r="BY1271" s="2">
        <f t="shared" si="664"/>
        <v>0</v>
      </c>
      <c r="BZ1271" s="2">
        <f t="shared" si="664"/>
        <v>0</v>
      </c>
      <c r="CA1271" s="2">
        <f t="shared" ref="CA1271:DF1271" si="665">CA1329</f>
        <v>0</v>
      </c>
      <c r="CB1271" s="2">
        <f t="shared" si="665"/>
        <v>0</v>
      </c>
      <c r="CC1271" s="2">
        <f t="shared" si="665"/>
        <v>0</v>
      </c>
      <c r="CD1271" s="2">
        <f t="shared" si="665"/>
        <v>0</v>
      </c>
      <c r="CE1271" s="2">
        <f t="shared" si="665"/>
        <v>0</v>
      </c>
      <c r="CF1271" s="2">
        <f t="shared" si="665"/>
        <v>0</v>
      </c>
      <c r="CG1271" s="2">
        <f t="shared" si="665"/>
        <v>0</v>
      </c>
      <c r="CH1271" s="2">
        <f t="shared" si="665"/>
        <v>0</v>
      </c>
      <c r="CI1271" s="2">
        <f t="shared" si="665"/>
        <v>0</v>
      </c>
      <c r="CJ1271" s="2">
        <f t="shared" si="665"/>
        <v>0</v>
      </c>
      <c r="CK1271" s="2">
        <f t="shared" si="665"/>
        <v>0</v>
      </c>
      <c r="CL1271" s="2">
        <f t="shared" si="665"/>
        <v>0</v>
      </c>
      <c r="CM1271" s="2">
        <f t="shared" si="665"/>
        <v>0</v>
      </c>
      <c r="CN1271" s="2">
        <f t="shared" si="665"/>
        <v>0</v>
      </c>
      <c r="CO1271" s="2">
        <f t="shared" si="665"/>
        <v>0</v>
      </c>
      <c r="CP1271" s="2">
        <f t="shared" si="665"/>
        <v>0</v>
      </c>
      <c r="CQ1271" s="2">
        <f t="shared" si="665"/>
        <v>0</v>
      </c>
      <c r="CR1271" s="2">
        <f t="shared" si="665"/>
        <v>0</v>
      </c>
      <c r="CS1271" s="2">
        <f t="shared" si="665"/>
        <v>0</v>
      </c>
      <c r="CT1271" s="2">
        <f t="shared" si="665"/>
        <v>0</v>
      </c>
      <c r="CU1271" s="2">
        <f t="shared" si="665"/>
        <v>0</v>
      </c>
      <c r="CV1271" s="2">
        <f t="shared" si="665"/>
        <v>0</v>
      </c>
      <c r="CW1271" s="2">
        <f t="shared" si="665"/>
        <v>0</v>
      </c>
      <c r="CX1271" s="2">
        <f t="shared" si="665"/>
        <v>0</v>
      </c>
      <c r="CY1271" s="2">
        <f t="shared" si="665"/>
        <v>0</v>
      </c>
      <c r="CZ1271" s="2">
        <f t="shared" si="665"/>
        <v>0</v>
      </c>
      <c r="DA1271" s="2">
        <f t="shared" si="665"/>
        <v>0</v>
      </c>
      <c r="DB1271" s="2">
        <f t="shared" si="665"/>
        <v>0</v>
      </c>
      <c r="DC1271" s="2">
        <f t="shared" si="665"/>
        <v>0</v>
      </c>
      <c r="DD1271" s="2">
        <f t="shared" si="665"/>
        <v>0</v>
      </c>
      <c r="DE1271" s="2">
        <f t="shared" si="665"/>
        <v>0</v>
      </c>
      <c r="DF1271" s="2">
        <f t="shared" si="665"/>
        <v>0</v>
      </c>
      <c r="DG1271" s="3">
        <f t="shared" ref="DG1271:EL1271" si="666">DG1329</f>
        <v>0</v>
      </c>
      <c r="DH1271" s="3">
        <f t="shared" si="666"/>
        <v>0</v>
      </c>
      <c r="DI1271" s="3">
        <f t="shared" si="666"/>
        <v>0</v>
      </c>
      <c r="DJ1271" s="3">
        <f t="shared" si="666"/>
        <v>0</v>
      </c>
      <c r="DK1271" s="3">
        <f t="shared" si="666"/>
        <v>0</v>
      </c>
      <c r="DL1271" s="3">
        <f t="shared" si="666"/>
        <v>0</v>
      </c>
      <c r="DM1271" s="3">
        <f t="shared" si="666"/>
        <v>0</v>
      </c>
      <c r="DN1271" s="3">
        <f t="shared" si="666"/>
        <v>0</v>
      </c>
      <c r="DO1271" s="3">
        <f t="shared" si="666"/>
        <v>0</v>
      </c>
      <c r="DP1271" s="3">
        <f t="shared" si="666"/>
        <v>0</v>
      </c>
      <c r="DQ1271" s="3">
        <f t="shared" si="666"/>
        <v>0</v>
      </c>
      <c r="DR1271" s="3">
        <f t="shared" si="666"/>
        <v>0</v>
      </c>
      <c r="DS1271" s="3">
        <f t="shared" si="666"/>
        <v>0</v>
      </c>
      <c r="DT1271" s="3">
        <f t="shared" si="666"/>
        <v>0</v>
      </c>
      <c r="DU1271" s="3">
        <f t="shared" si="666"/>
        <v>0</v>
      </c>
      <c r="DV1271" s="3">
        <f t="shared" si="666"/>
        <v>0</v>
      </c>
      <c r="DW1271" s="3">
        <f t="shared" si="666"/>
        <v>0</v>
      </c>
      <c r="DX1271" s="3">
        <f t="shared" si="666"/>
        <v>0</v>
      </c>
      <c r="DY1271" s="3">
        <f t="shared" si="666"/>
        <v>0</v>
      </c>
      <c r="DZ1271" s="3">
        <f t="shared" si="666"/>
        <v>0</v>
      </c>
      <c r="EA1271" s="3">
        <f t="shared" si="666"/>
        <v>0</v>
      </c>
      <c r="EB1271" s="3">
        <f t="shared" si="666"/>
        <v>0</v>
      </c>
      <c r="EC1271" s="3">
        <f t="shared" si="666"/>
        <v>0</v>
      </c>
      <c r="ED1271" s="3">
        <f t="shared" si="666"/>
        <v>0</v>
      </c>
      <c r="EE1271" s="3">
        <f t="shared" si="666"/>
        <v>0</v>
      </c>
      <c r="EF1271" s="3">
        <f t="shared" si="666"/>
        <v>0</v>
      </c>
      <c r="EG1271" s="3">
        <f t="shared" si="666"/>
        <v>0</v>
      </c>
      <c r="EH1271" s="3">
        <f t="shared" si="666"/>
        <v>0</v>
      </c>
      <c r="EI1271" s="3">
        <f t="shared" si="666"/>
        <v>0</v>
      </c>
      <c r="EJ1271" s="3">
        <f t="shared" si="666"/>
        <v>0</v>
      </c>
      <c r="EK1271" s="3">
        <f t="shared" si="666"/>
        <v>0</v>
      </c>
      <c r="EL1271" s="3">
        <f t="shared" si="666"/>
        <v>0</v>
      </c>
      <c r="EM1271" s="3">
        <f t="shared" ref="EM1271:FR1271" si="667">EM1329</f>
        <v>0</v>
      </c>
      <c r="EN1271" s="3">
        <f t="shared" si="667"/>
        <v>0</v>
      </c>
      <c r="EO1271" s="3">
        <f t="shared" si="667"/>
        <v>0</v>
      </c>
      <c r="EP1271" s="3">
        <f t="shared" si="667"/>
        <v>0</v>
      </c>
      <c r="EQ1271" s="3">
        <f t="shared" si="667"/>
        <v>0</v>
      </c>
      <c r="ER1271" s="3">
        <f t="shared" si="667"/>
        <v>0</v>
      </c>
      <c r="ES1271" s="3">
        <f t="shared" si="667"/>
        <v>0</v>
      </c>
      <c r="ET1271" s="3">
        <f t="shared" si="667"/>
        <v>0</v>
      </c>
      <c r="EU1271" s="3">
        <f t="shared" si="667"/>
        <v>0</v>
      </c>
      <c r="EV1271" s="3">
        <f t="shared" si="667"/>
        <v>0</v>
      </c>
      <c r="EW1271" s="3">
        <f t="shared" si="667"/>
        <v>0</v>
      </c>
      <c r="EX1271" s="3">
        <f t="shared" si="667"/>
        <v>0</v>
      </c>
      <c r="EY1271" s="3">
        <f t="shared" si="667"/>
        <v>0</v>
      </c>
      <c r="EZ1271" s="3">
        <f t="shared" si="667"/>
        <v>0</v>
      </c>
      <c r="FA1271" s="3">
        <f t="shared" si="667"/>
        <v>0</v>
      </c>
      <c r="FB1271" s="3">
        <f t="shared" si="667"/>
        <v>0</v>
      </c>
      <c r="FC1271" s="3">
        <f t="shared" si="667"/>
        <v>0</v>
      </c>
      <c r="FD1271" s="3">
        <f t="shared" si="667"/>
        <v>0</v>
      </c>
      <c r="FE1271" s="3">
        <f t="shared" si="667"/>
        <v>0</v>
      </c>
      <c r="FF1271" s="3">
        <f t="shared" si="667"/>
        <v>0</v>
      </c>
      <c r="FG1271" s="3">
        <f t="shared" si="667"/>
        <v>0</v>
      </c>
      <c r="FH1271" s="3">
        <f t="shared" si="667"/>
        <v>0</v>
      </c>
      <c r="FI1271" s="3">
        <f t="shared" si="667"/>
        <v>0</v>
      </c>
      <c r="FJ1271" s="3">
        <f t="shared" si="667"/>
        <v>0</v>
      </c>
      <c r="FK1271" s="3">
        <f t="shared" si="667"/>
        <v>0</v>
      </c>
      <c r="FL1271" s="3">
        <f t="shared" si="667"/>
        <v>0</v>
      </c>
      <c r="FM1271" s="3">
        <f t="shared" si="667"/>
        <v>0</v>
      </c>
      <c r="FN1271" s="3">
        <f t="shared" si="667"/>
        <v>0</v>
      </c>
      <c r="FO1271" s="3">
        <f t="shared" si="667"/>
        <v>0</v>
      </c>
      <c r="FP1271" s="3">
        <f t="shared" si="667"/>
        <v>0</v>
      </c>
      <c r="FQ1271" s="3">
        <f t="shared" si="667"/>
        <v>0</v>
      </c>
      <c r="FR1271" s="3">
        <f t="shared" si="667"/>
        <v>0</v>
      </c>
      <c r="FS1271" s="3">
        <f t="shared" ref="FS1271:GX1271" si="668">FS1329</f>
        <v>0</v>
      </c>
      <c r="FT1271" s="3">
        <f t="shared" si="668"/>
        <v>0</v>
      </c>
      <c r="FU1271" s="3">
        <f t="shared" si="668"/>
        <v>0</v>
      </c>
      <c r="FV1271" s="3">
        <f t="shared" si="668"/>
        <v>0</v>
      </c>
      <c r="FW1271" s="3">
        <f t="shared" si="668"/>
        <v>0</v>
      </c>
      <c r="FX1271" s="3">
        <f t="shared" si="668"/>
        <v>0</v>
      </c>
      <c r="FY1271" s="3">
        <f t="shared" si="668"/>
        <v>0</v>
      </c>
      <c r="FZ1271" s="3">
        <f t="shared" si="668"/>
        <v>0</v>
      </c>
      <c r="GA1271" s="3">
        <f t="shared" si="668"/>
        <v>0</v>
      </c>
      <c r="GB1271" s="3">
        <f t="shared" si="668"/>
        <v>0</v>
      </c>
      <c r="GC1271" s="3">
        <f t="shared" si="668"/>
        <v>0</v>
      </c>
      <c r="GD1271" s="3">
        <f t="shared" si="668"/>
        <v>0</v>
      </c>
      <c r="GE1271" s="3">
        <f t="shared" si="668"/>
        <v>0</v>
      </c>
      <c r="GF1271" s="3">
        <f t="shared" si="668"/>
        <v>0</v>
      </c>
      <c r="GG1271" s="3">
        <f t="shared" si="668"/>
        <v>0</v>
      </c>
      <c r="GH1271" s="3">
        <f t="shared" si="668"/>
        <v>0</v>
      </c>
      <c r="GI1271" s="3">
        <f t="shared" si="668"/>
        <v>0</v>
      </c>
      <c r="GJ1271" s="3">
        <f t="shared" si="668"/>
        <v>0</v>
      </c>
      <c r="GK1271" s="3">
        <f t="shared" si="668"/>
        <v>0</v>
      </c>
      <c r="GL1271" s="3">
        <f t="shared" si="668"/>
        <v>0</v>
      </c>
      <c r="GM1271" s="3">
        <f t="shared" si="668"/>
        <v>0</v>
      </c>
      <c r="GN1271" s="3">
        <f t="shared" si="668"/>
        <v>0</v>
      </c>
      <c r="GO1271" s="3">
        <f t="shared" si="668"/>
        <v>0</v>
      </c>
      <c r="GP1271" s="3">
        <f t="shared" si="668"/>
        <v>0</v>
      </c>
      <c r="GQ1271" s="3">
        <f t="shared" si="668"/>
        <v>0</v>
      </c>
      <c r="GR1271" s="3">
        <f t="shared" si="668"/>
        <v>0</v>
      </c>
      <c r="GS1271" s="3">
        <f t="shared" si="668"/>
        <v>0</v>
      </c>
      <c r="GT1271" s="3">
        <f t="shared" si="668"/>
        <v>0</v>
      </c>
      <c r="GU1271" s="3">
        <f t="shared" si="668"/>
        <v>0</v>
      </c>
      <c r="GV1271" s="3">
        <f t="shared" si="668"/>
        <v>0</v>
      </c>
      <c r="GW1271" s="3">
        <f t="shared" si="668"/>
        <v>0</v>
      </c>
      <c r="GX1271" s="3">
        <f t="shared" si="668"/>
        <v>0</v>
      </c>
    </row>
    <row r="1273" spans="1:245" x14ac:dyDescent="0.2">
      <c r="A1273" s="1">
        <v>5</v>
      </c>
      <c r="B1273" s="1">
        <v>1</v>
      </c>
      <c r="C1273" s="1"/>
      <c r="D1273" s="1">
        <f>ROW(A1298)</f>
        <v>1298</v>
      </c>
      <c r="E1273" s="1"/>
      <c r="F1273" s="1" t="s">
        <v>101</v>
      </c>
      <c r="G1273" s="1" t="s">
        <v>376</v>
      </c>
      <c r="H1273" s="1" t="s">
        <v>3</v>
      </c>
      <c r="I1273" s="1">
        <v>0</v>
      </c>
      <c r="J1273" s="1"/>
      <c r="K1273" s="1">
        <v>-1</v>
      </c>
      <c r="L1273" s="1"/>
      <c r="M1273" s="1"/>
      <c r="N1273" s="1"/>
      <c r="O1273" s="1"/>
      <c r="P1273" s="1"/>
      <c r="Q1273" s="1"/>
      <c r="R1273" s="1"/>
      <c r="S1273" s="1"/>
      <c r="T1273" s="1"/>
      <c r="U1273" s="1" t="s">
        <v>3</v>
      </c>
      <c r="V1273" s="1">
        <v>0</v>
      </c>
      <c r="W1273" s="1"/>
      <c r="X1273" s="1"/>
      <c r="Y1273" s="1"/>
      <c r="Z1273" s="1"/>
      <c r="AA1273" s="1"/>
      <c r="AB1273" s="1" t="s">
        <v>3</v>
      </c>
      <c r="AC1273" s="1" t="s">
        <v>3</v>
      </c>
      <c r="AD1273" s="1" t="s">
        <v>3</v>
      </c>
      <c r="AE1273" s="1" t="s">
        <v>3</v>
      </c>
      <c r="AF1273" s="1" t="s">
        <v>3</v>
      </c>
      <c r="AG1273" s="1" t="s">
        <v>3</v>
      </c>
      <c r="AH1273" s="1"/>
      <c r="AI1273" s="1"/>
      <c r="AJ1273" s="1"/>
      <c r="AK1273" s="1"/>
      <c r="AL1273" s="1"/>
      <c r="AM1273" s="1"/>
      <c r="AN1273" s="1"/>
      <c r="AO1273" s="1"/>
      <c r="AP1273" s="1" t="s">
        <v>3</v>
      </c>
      <c r="AQ1273" s="1" t="s">
        <v>3</v>
      </c>
      <c r="AR1273" s="1" t="s">
        <v>3</v>
      </c>
      <c r="AS1273" s="1"/>
      <c r="AT1273" s="1"/>
      <c r="AU1273" s="1"/>
      <c r="AV1273" s="1"/>
      <c r="AW1273" s="1"/>
      <c r="AX1273" s="1"/>
      <c r="AY1273" s="1"/>
      <c r="AZ1273" s="1" t="s">
        <v>3</v>
      </c>
      <c r="BA1273" s="1"/>
      <c r="BB1273" s="1" t="s">
        <v>3</v>
      </c>
      <c r="BC1273" s="1" t="s">
        <v>3</v>
      </c>
      <c r="BD1273" s="1" t="s">
        <v>3</v>
      </c>
      <c r="BE1273" s="1" t="s">
        <v>3</v>
      </c>
      <c r="BF1273" s="1" t="s">
        <v>3</v>
      </c>
      <c r="BG1273" s="1" t="s">
        <v>3</v>
      </c>
      <c r="BH1273" s="1" t="s">
        <v>3</v>
      </c>
      <c r="BI1273" s="1" t="s">
        <v>3</v>
      </c>
      <c r="BJ1273" s="1" t="s">
        <v>3</v>
      </c>
      <c r="BK1273" s="1" t="s">
        <v>3</v>
      </c>
      <c r="BL1273" s="1" t="s">
        <v>3</v>
      </c>
      <c r="BM1273" s="1" t="s">
        <v>3</v>
      </c>
      <c r="BN1273" s="1" t="s">
        <v>3</v>
      </c>
      <c r="BO1273" s="1" t="s">
        <v>3</v>
      </c>
      <c r="BP1273" s="1" t="s">
        <v>3</v>
      </c>
      <c r="BQ1273" s="1"/>
      <c r="BR1273" s="1"/>
      <c r="BS1273" s="1"/>
      <c r="BT1273" s="1"/>
      <c r="BU1273" s="1"/>
      <c r="BV1273" s="1"/>
      <c r="BW1273" s="1"/>
      <c r="BX1273" s="1">
        <v>0</v>
      </c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>
        <v>0</v>
      </c>
    </row>
    <row r="1275" spans="1:245" x14ac:dyDescent="0.2">
      <c r="A1275" s="2">
        <v>52</v>
      </c>
      <c r="B1275" s="2">
        <f t="shared" ref="B1275:G1275" si="669">B1298</f>
        <v>1</v>
      </c>
      <c r="C1275" s="2">
        <f t="shared" si="669"/>
        <v>5</v>
      </c>
      <c r="D1275" s="2">
        <f t="shared" si="669"/>
        <v>1273</v>
      </c>
      <c r="E1275" s="2">
        <f t="shared" si="669"/>
        <v>0</v>
      </c>
      <c r="F1275" s="2" t="str">
        <f t="shared" si="669"/>
        <v>Новый подраздел</v>
      </c>
      <c r="G1275" s="2" t="str">
        <f t="shared" si="669"/>
        <v>Замена резинового покрытия с ремонтом основания  на спортивной площадке -350м2</v>
      </c>
      <c r="H1275" s="2"/>
      <c r="I1275" s="2"/>
      <c r="J1275" s="2"/>
      <c r="K1275" s="2"/>
      <c r="L1275" s="2"/>
      <c r="M1275" s="2"/>
      <c r="N1275" s="2"/>
      <c r="O1275" s="2">
        <f t="shared" ref="O1275:AT1275" si="670">O1298</f>
        <v>754851.46</v>
      </c>
      <c r="P1275" s="2">
        <f t="shared" si="670"/>
        <v>622798.64</v>
      </c>
      <c r="Q1275" s="2">
        <f t="shared" si="670"/>
        <v>74437.789999999994</v>
      </c>
      <c r="R1275" s="2">
        <f t="shared" si="670"/>
        <v>42594.68</v>
      </c>
      <c r="S1275" s="2">
        <f t="shared" si="670"/>
        <v>57615.03</v>
      </c>
      <c r="T1275" s="2">
        <f t="shared" si="670"/>
        <v>0</v>
      </c>
      <c r="U1275" s="2">
        <f t="shared" si="670"/>
        <v>276.15660000000003</v>
      </c>
      <c r="V1275" s="2">
        <f t="shared" si="670"/>
        <v>0</v>
      </c>
      <c r="W1275" s="2">
        <f t="shared" si="670"/>
        <v>0</v>
      </c>
      <c r="X1275" s="2">
        <f t="shared" si="670"/>
        <v>40330.519999999997</v>
      </c>
      <c r="Y1275" s="2">
        <f t="shared" si="670"/>
        <v>5761.49</v>
      </c>
      <c r="Z1275" s="2">
        <f t="shared" si="670"/>
        <v>0</v>
      </c>
      <c r="AA1275" s="2">
        <f t="shared" si="670"/>
        <v>0</v>
      </c>
      <c r="AB1275" s="2">
        <f t="shared" si="670"/>
        <v>754851.46</v>
      </c>
      <c r="AC1275" s="2">
        <f t="shared" si="670"/>
        <v>622798.64</v>
      </c>
      <c r="AD1275" s="2">
        <f t="shared" si="670"/>
        <v>74437.789999999994</v>
      </c>
      <c r="AE1275" s="2">
        <f t="shared" si="670"/>
        <v>42594.68</v>
      </c>
      <c r="AF1275" s="2">
        <f t="shared" si="670"/>
        <v>57615.03</v>
      </c>
      <c r="AG1275" s="2">
        <f t="shared" si="670"/>
        <v>0</v>
      </c>
      <c r="AH1275" s="2">
        <f t="shared" si="670"/>
        <v>276.15660000000003</v>
      </c>
      <c r="AI1275" s="2">
        <f t="shared" si="670"/>
        <v>0</v>
      </c>
      <c r="AJ1275" s="2">
        <f t="shared" si="670"/>
        <v>0</v>
      </c>
      <c r="AK1275" s="2">
        <f t="shared" si="670"/>
        <v>40330.519999999997</v>
      </c>
      <c r="AL1275" s="2">
        <f t="shared" si="670"/>
        <v>5761.49</v>
      </c>
      <c r="AM1275" s="2">
        <f t="shared" si="670"/>
        <v>0</v>
      </c>
      <c r="AN1275" s="2">
        <f t="shared" si="670"/>
        <v>0</v>
      </c>
      <c r="AO1275" s="2">
        <f t="shared" si="670"/>
        <v>0</v>
      </c>
      <c r="AP1275" s="2">
        <f t="shared" si="670"/>
        <v>0</v>
      </c>
      <c r="AQ1275" s="2">
        <f t="shared" si="670"/>
        <v>0</v>
      </c>
      <c r="AR1275" s="2">
        <f t="shared" si="670"/>
        <v>814763.36</v>
      </c>
      <c r="AS1275" s="2">
        <f t="shared" si="670"/>
        <v>0</v>
      </c>
      <c r="AT1275" s="2">
        <f t="shared" si="670"/>
        <v>0</v>
      </c>
      <c r="AU1275" s="2">
        <f t="shared" ref="AU1275:BZ1275" si="671">AU1298</f>
        <v>814763.36</v>
      </c>
      <c r="AV1275" s="2">
        <f t="shared" si="671"/>
        <v>622798.64</v>
      </c>
      <c r="AW1275" s="2">
        <f t="shared" si="671"/>
        <v>622798.64</v>
      </c>
      <c r="AX1275" s="2">
        <f t="shared" si="671"/>
        <v>0</v>
      </c>
      <c r="AY1275" s="2">
        <f t="shared" si="671"/>
        <v>622798.64</v>
      </c>
      <c r="AZ1275" s="2">
        <f t="shared" si="671"/>
        <v>0</v>
      </c>
      <c r="BA1275" s="2">
        <f t="shared" si="671"/>
        <v>0</v>
      </c>
      <c r="BB1275" s="2">
        <f t="shared" si="671"/>
        <v>0</v>
      </c>
      <c r="BC1275" s="2">
        <f t="shared" si="671"/>
        <v>0</v>
      </c>
      <c r="BD1275" s="2">
        <f t="shared" si="671"/>
        <v>0</v>
      </c>
      <c r="BE1275" s="2">
        <f t="shared" si="671"/>
        <v>0</v>
      </c>
      <c r="BF1275" s="2">
        <f t="shared" si="671"/>
        <v>0</v>
      </c>
      <c r="BG1275" s="2">
        <f t="shared" si="671"/>
        <v>0</v>
      </c>
      <c r="BH1275" s="2">
        <f t="shared" si="671"/>
        <v>0</v>
      </c>
      <c r="BI1275" s="2">
        <f t="shared" si="671"/>
        <v>0</v>
      </c>
      <c r="BJ1275" s="2">
        <f t="shared" si="671"/>
        <v>0</v>
      </c>
      <c r="BK1275" s="2">
        <f t="shared" si="671"/>
        <v>0</v>
      </c>
      <c r="BL1275" s="2">
        <f t="shared" si="671"/>
        <v>0</v>
      </c>
      <c r="BM1275" s="2">
        <f t="shared" si="671"/>
        <v>0</v>
      </c>
      <c r="BN1275" s="2">
        <f t="shared" si="671"/>
        <v>0</v>
      </c>
      <c r="BO1275" s="2">
        <f t="shared" si="671"/>
        <v>0</v>
      </c>
      <c r="BP1275" s="2">
        <f t="shared" si="671"/>
        <v>0</v>
      </c>
      <c r="BQ1275" s="2">
        <f t="shared" si="671"/>
        <v>0</v>
      </c>
      <c r="BR1275" s="2">
        <f t="shared" si="671"/>
        <v>0</v>
      </c>
      <c r="BS1275" s="2">
        <f t="shared" si="671"/>
        <v>0</v>
      </c>
      <c r="BT1275" s="2">
        <f t="shared" si="671"/>
        <v>0</v>
      </c>
      <c r="BU1275" s="2">
        <f t="shared" si="671"/>
        <v>0</v>
      </c>
      <c r="BV1275" s="2">
        <f t="shared" si="671"/>
        <v>0</v>
      </c>
      <c r="BW1275" s="2">
        <f t="shared" si="671"/>
        <v>0</v>
      </c>
      <c r="BX1275" s="2">
        <f t="shared" si="671"/>
        <v>0</v>
      </c>
      <c r="BY1275" s="2">
        <f t="shared" si="671"/>
        <v>0</v>
      </c>
      <c r="BZ1275" s="2">
        <f t="shared" si="671"/>
        <v>0</v>
      </c>
      <c r="CA1275" s="2">
        <f t="shared" ref="CA1275:DF1275" si="672">CA1298</f>
        <v>814763.36</v>
      </c>
      <c r="CB1275" s="2">
        <f t="shared" si="672"/>
        <v>0</v>
      </c>
      <c r="CC1275" s="2">
        <f t="shared" si="672"/>
        <v>0</v>
      </c>
      <c r="CD1275" s="2">
        <f t="shared" si="672"/>
        <v>814763.36</v>
      </c>
      <c r="CE1275" s="2">
        <f t="shared" si="672"/>
        <v>622798.64</v>
      </c>
      <c r="CF1275" s="2">
        <f t="shared" si="672"/>
        <v>622798.64</v>
      </c>
      <c r="CG1275" s="2">
        <f t="shared" si="672"/>
        <v>0</v>
      </c>
      <c r="CH1275" s="2">
        <f t="shared" si="672"/>
        <v>622798.64</v>
      </c>
      <c r="CI1275" s="2">
        <f t="shared" si="672"/>
        <v>0</v>
      </c>
      <c r="CJ1275" s="2">
        <f t="shared" si="672"/>
        <v>0</v>
      </c>
      <c r="CK1275" s="2">
        <f t="shared" si="672"/>
        <v>0</v>
      </c>
      <c r="CL1275" s="2">
        <f t="shared" si="672"/>
        <v>0</v>
      </c>
      <c r="CM1275" s="2">
        <f t="shared" si="672"/>
        <v>0</v>
      </c>
      <c r="CN1275" s="2">
        <f t="shared" si="672"/>
        <v>0</v>
      </c>
      <c r="CO1275" s="2">
        <f t="shared" si="672"/>
        <v>0</v>
      </c>
      <c r="CP1275" s="2">
        <f t="shared" si="672"/>
        <v>0</v>
      </c>
      <c r="CQ1275" s="2">
        <f t="shared" si="672"/>
        <v>0</v>
      </c>
      <c r="CR1275" s="2">
        <f t="shared" si="672"/>
        <v>0</v>
      </c>
      <c r="CS1275" s="2">
        <f t="shared" si="672"/>
        <v>0</v>
      </c>
      <c r="CT1275" s="2">
        <f t="shared" si="672"/>
        <v>0</v>
      </c>
      <c r="CU1275" s="2">
        <f t="shared" si="672"/>
        <v>0</v>
      </c>
      <c r="CV1275" s="2">
        <f t="shared" si="672"/>
        <v>0</v>
      </c>
      <c r="CW1275" s="2">
        <f t="shared" si="672"/>
        <v>0</v>
      </c>
      <c r="CX1275" s="2">
        <f t="shared" si="672"/>
        <v>0</v>
      </c>
      <c r="CY1275" s="2">
        <f t="shared" si="672"/>
        <v>0</v>
      </c>
      <c r="CZ1275" s="2">
        <f t="shared" si="672"/>
        <v>0</v>
      </c>
      <c r="DA1275" s="2">
        <f t="shared" si="672"/>
        <v>0</v>
      </c>
      <c r="DB1275" s="2">
        <f t="shared" si="672"/>
        <v>0</v>
      </c>
      <c r="DC1275" s="2">
        <f t="shared" si="672"/>
        <v>0</v>
      </c>
      <c r="DD1275" s="2">
        <f t="shared" si="672"/>
        <v>0</v>
      </c>
      <c r="DE1275" s="2">
        <f t="shared" si="672"/>
        <v>0</v>
      </c>
      <c r="DF1275" s="2">
        <f t="shared" si="672"/>
        <v>0</v>
      </c>
      <c r="DG1275" s="3">
        <f t="shared" ref="DG1275:EL1275" si="673">DG1298</f>
        <v>0</v>
      </c>
      <c r="DH1275" s="3">
        <f t="shared" si="673"/>
        <v>0</v>
      </c>
      <c r="DI1275" s="3">
        <f t="shared" si="673"/>
        <v>0</v>
      </c>
      <c r="DJ1275" s="3">
        <f t="shared" si="673"/>
        <v>0</v>
      </c>
      <c r="DK1275" s="3">
        <f t="shared" si="673"/>
        <v>0</v>
      </c>
      <c r="DL1275" s="3">
        <f t="shared" si="673"/>
        <v>0</v>
      </c>
      <c r="DM1275" s="3">
        <f t="shared" si="673"/>
        <v>0</v>
      </c>
      <c r="DN1275" s="3">
        <f t="shared" si="673"/>
        <v>0</v>
      </c>
      <c r="DO1275" s="3">
        <f t="shared" si="673"/>
        <v>0</v>
      </c>
      <c r="DP1275" s="3">
        <f t="shared" si="673"/>
        <v>0</v>
      </c>
      <c r="DQ1275" s="3">
        <f t="shared" si="673"/>
        <v>0</v>
      </c>
      <c r="DR1275" s="3">
        <f t="shared" si="673"/>
        <v>0</v>
      </c>
      <c r="DS1275" s="3">
        <f t="shared" si="673"/>
        <v>0</v>
      </c>
      <c r="DT1275" s="3">
        <f t="shared" si="673"/>
        <v>0</v>
      </c>
      <c r="DU1275" s="3">
        <f t="shared" si="673"/>
        <v>0</v>
      </c>
      <c r="DV1275" s="3">
        <f t="shared" si="673"/>
        <v>0</v>
      </c>
      <c r="DW1275" s="3">
        <f t="shared" si="673"/>
        <v>0</v>
      </c>
      <c r="DX1275" s="3">
        <f t="shared" si="673"/>
        <v>0</v>
      </c>
      <c r="DY1275" s="3">
        <f t="shared" si="673"/>
        <v>0</v>
      </c>
      <c r="DZ1275" s="3">
        <f t="shared" si="673"/>
        <v>0</v>
      </c>
      <c r="EA1275" s="3">
        <f t="shared" si="673"/>
        <v>0</v>
      </c>
      <c r="EB1275" s="3">
        <f t="shared" si="673"/>
        <v>0</v>
      </c>
      <c r="EC1275" s="3">
        <f t="shared" si="673"/>
        <v>0</v>
      </c>
      <c r="ED1275" s="3">
        <f t="shared" si="673"/>
        <v>0</v>
      </c>
      <c r="EE1275" s="3">
        <f t="shared" si="673"/>
        <v>0</v>
      </c>
      <c r="EF1275" s="3">
        <f t="shared" si="673"/>
        <v>0</v>
      </c>
      <c r="EG1275" s="3">
        <f t="shared" si="673"/>
        <v>0</v>
      </c>
      <c r="EH1275" s="3">
        <f t="shared" si="673"/>
        <v>0</v>
      </c>
      <c r="EI1275" s="3">
        <f t="shared" si="673"/>
        <v>0</v>
      </c>
      <c r="EJ1275" s="3">
        <f t="shared" si="673"/>
        <v>0</v>
      </c>
      <c r="EK1275" s="3">
        <f t="shared" si="673"/>
        <v>0</v>
      </c>
      <c r="EL1275" s="3">
        <f t="shared" si="673"/>
        <v>0</v>
      </c>
      <c r="EM1275" s="3">
        <f t="shared" ref="EM1275:FR1275" si="674">EM1298</f>
        <v>0</v>
      </c>
      <c r="EN1275" s="3">
        <f t="shared" si="674"/>
        <v>0</v>
      </c>
      <c r="EO1275" s="3">
        <f t="shared" si="674"/>
        <v>0</v>
      </c>
      <c r="EP1275" s="3">
        <f t="shared" si="674"/>
        <v>0</v>
      </c>
      <c r="EQ1275" s="3">
        <f t="shared" si="674"/>
        <v>0</v>
      </c>
      <c r="ER1275" s="3">
        <f t="shared" si="674"/>
        <v>0</v>
      </c>
      <c r="ES1275" s="3">
        <f t="shared" si="674"/>
        <v>0</v>
      </c>
      <c r="ET1275" s="3">
        <f t="shared" si="674"/>
        <v>0</v>
      </c>
      <c r="EU1275" s="3">
        <f t="shared" si="674"/>
        <v>0</v>
      </c>
      <c r="EV1275" s="3">
        <f t="shared" si="674"/>
        <v>0</v>
      </c>
      <c r="EW1275" s="3">
        <f t="shared" si="674"/>
        <v>0</v>
      </c>
      <c r="EX1275" s="3">
        <f t="shared" si="674"/>
        <v>0</v>
      </c>
      <c r="EY1275" s="3">
        <f t="shared" si="674"/>
        <v>0</v>
      </c>
      <c r="EZ1275" s="3">
        <f t="shared" si="674"/>
        <v>0</v>
      </c>
      <c r="FA1275" s="3">
        <f t="shared" si="674"/>
        <v>0</v>
      </c>
      <c r="FB1275" s="3">
        <f t="shared" si="674"/>
        <v>0</v>
      </c>
      <c r="FC1275" s="3">
        <f t="shared" si="674"/>
        <v>0</v>
      </c>
      <c r="FD1275" s="3">
        <f t="shared" si="674"/>
        <v>0</v>
      </c>
      <c r="FE1275" s="3">
        <f t="shared" si="674"/>
        <v>0</v>
      </c>
      <c r="FF1275" s="3">
        <f t="shared" si="674"/>
        <v>0</v>
      </c>
      <c r="FG1275" s="3">
        <f t="shared" si="674"/>
        <v>0</v>
      </c>
      <c r="FH1275" s="3">
        <f t="shared" si="674"/>
        <v>0</v>
      </c>
      <c r="FI1275" s="3">
        <f t="shared" si="674"/>
        <v>0</v>
      </c>
      <c r="FJ1275" s="3">
        <f t="shared" si="674"/>
        <v>0</v>
      </c>
      <c r="FK1275" s="3">
        <f t="shared" si="674"/>
        <v>0</v>
      </c>
      <c r="FL1275" s="3">
        <f t="shared" si="674"/>
        <v>0</v>
      </c>
      <c r="FM1275" s="3">
        <f t="shared" si="674"/>
        <v>0</v>
      </c>
      <c r="FN1275" s="3">
        <f t="shared" si="674"/>
        <v>0</v>
      </c>
      <c r="FO1275" s="3">
        <f t="shared" si="674"/>
        <v>0</v>
      </c>
      <c r="FP1275" s="3">
        <f t="shared" si="674"/>
        <v>0</v>
      </c>
      <c r="FQ1275" s="3">
        <f t="shared" si="674"/>
        <v>0</v>
      </c>
      <c r="FR1275" s="3">
        <f t="shared" si="674"/>
        <v>0</v>
      </c>
      <c r="FS1275" s="3">
        <f t="shared" ref="FS1275:GX1275" si="675">FS1298</f>
        <v>0</v>
      </c>
      <c r="FT1275" s="3">
        <f t="shared" si="675"/>
        <v>0</v>
      </c>
      <c r="FU1275" s="3">
        <f t="shared" si="675"/>
        <v>0</v>
      </c>
      <c r="FV1275" s="3">
        <f t="shared" si="675"/>
        <v>0</v>
      </c>
      <c r="FW1275" s="3">
        <f t="shared" si="675"/>
        <v>0</v>
      </c>
      <c r="FX1275" s="3">
        <f t="shared" si="675"/>
        <v>0</v>
      </c>
      <c r="FY1275" s="3">
        <f t="shared" si="675"/>
        <v>0</v>
      </c>
      <c r="FZ1275" s="3">
        <f t="shared" si="675"/>
        <v>0</v>
      </c>
      <c r="GA1275" s="3">
        <f t="shared" si="675"/>
        <v>0</v>
      </c>
      <c r="GB1275" s="3">
        <f t="shared" si="675"/>
        <v>0</v>
      </c>
      <c r="GC1275" s="3">
        <f t="shared" si="675"/>
        <v>0</v>
      </c>
      <c r="GD1275" s="3">
        <f t="shared" si="675"/>
        <v>0</v>
      </c>
      <c r="GE1275" s="3">
        <f t="shared" si="675"/>
        <v>0</v>
      </c>
      <c r="GF1275" s="3">
        <f t="shared" si="675"/>
        <v>0</v>
      </c>
      <c r="GG1275" s="3">
        <f t="shared" si="675"/>
        <v>0</v>
      </c>
      <c r="GH1275" s="3">
        <f t="shared" si="675"/>
        <v>0</v>
      </c>
      <c r="GI1275" s="3">
        <f t="shared" si="675"/>
        <v>0</v>
      </c>
      <c r="GJ1275" s="3">
        <f t="shared" si="675"/>
        <v>0</v>
      </c>
      <c r="GK1275" s="3">
        <f t="shared" si="675"/>
        <v>0</v>
      </c>
      <c r="GL1275" s="3">
        <f t="shared" si="675"/>
        <v>0</v>
      </c>
      <c r="GM1275" s="3">
        <f t="shared" si="675"/>
        <v>0</v>
      </c>
      <c r="GN1275" s="3">
        <f t="shared" si="675"/>
        <v>0</v>
      </c>
      <c r="GO1275" s="3">
        <f t="shared" si="675"/>
        <v>0</v>
      </c>
      <c r="GP1275" s="3">
        <f t="shared" si="675"/>
        <v>0</v>
      </c>
      <c r="GQ1275" s="3">
        <f t="shared" si="675"/>
        <v>0</v>
      </c>
      <c r="GR1275" s="3">
        <f t="shared" si="675"/>
        <v>0</v>
      </c>
      <c r="GS1275" s="3">
        <f t="shared" si="675"/>
        <v>0</v>
      </c>
      <c r="GT1275" s="3">
        <f t="shared" si="675"/>
        <v>0</v>
      </c>
      <c r="GU1275" s="3">
        <f t="shared" si="675"/>
        <v>0</v>
      </c>
      <c r="GV1275" s="3">
        <f t="shared" si="675"/>
        <v>0</v>
      </c>
      <c r="GW1275" s="3">
        <f t="shared" si="675"/>
        <v>0</v>
      </c>
      <c r="GX1275" s="3">
        <f t="shared" si="675"/>
        <v>0</v>
      </c>
    </row>
    <row r="1277" spans="1:245" x14ac:dyDescent="0.2">
      <c r="A1277">
        <v>17</v>
      </c>
      <c r="B1277">
        <v>1</v>
      </c>
      <c r="C1277">
        <f>ROW(SmtRes!A381)</f>
        <v>381</v>
      </c>
      <c r="D1277">
        <f>ROW(EtalonRes!A369)</f>
        <v>369</v>
      </c>
      <c r="E1277" t="s">
        <v>183</v>
      </c>
      <c r="F1277" t="s">
        <v>104</v>
      </c>
      <c r="G1277" t="s">
        <v>377</v>
      </c>
      <c r="H1277" t="s">
        <v>17</v>
      </c>
      <c r="I1277">
        <f>ROUND(350/100,9)</f>
        <v>3.5</v>
      </c>
      <c r="J1277">
        <v>0</v>
      </c>
      <c r="O1277">
        <f t="shared" ref="O1277:O1296" si="676">ROUND(CP1277,2)</f>
        <v>2124.29</v>
      </c>
      <c r="P1277">
        <f t="shared" ref="P1277:P1296" si="677">ROUND(CQ1277*I1277,2)</f>
        <v>0</v>
      </c>
      <c r="Q1277">
        <f t="shared" ref="Q1277:Q1296" si="678">ROUND(CR1277*I1277,2)</f>
        <v>0</v>
      </c>
      <c r="R1277">
        <f t="shared" ref="R1277:R1296" si="679">ROUND(CS1277*I1277,2)</f>
        <v>0</v>
      </c>
      <c r="S1277">
        <f t="shared" ref="S1277:S1296" si="680">ROUND(CT1277*I1277,2)</f>
        <v>2124.29</v>
      </c>
      <c r="T1277">
        <f t="shared" ref="T1277:T1296" si="681">ROUND(CU1277*I1277,2)</f>
        <v>0</v>
      </c>
      <c r="U1277">
        <f t="shared" ref="U1277:U1296" si="682">CV1277*I1277</f>
        <v>11.549999999999999</v>
      </c>
      <c r="V1277">
        <f t="shared" ref="V1277:V1296" si="683">CW1277*I1277</f>
        <v>0</v>
      </c>
      <c r="W1277">
        <f t="shared" ref="W1277:W1296" si="684">ROUND(CX1277*I1277,2)</f>
        <v>0</v>
      </c>
      <c r="X1277">
        <f t="shared" ref="X1277:X1296" si="685">ROUND(CY1277,2)</f>
        <v>1487</v>
      </c>
      <c r="Y1277">
        <f t="shared" ref="Y1277:Y1296" si="686">ROUND(CZ1277,2)</f>
        <v>212.43</v>
      </c>
      <c r="AA1277">
        <v>55574044</v>
      </c>
      <c r="AB1277">
        <f t="shared" ref="AB1277:AB1296" si="687">ROUND((AC1277+AD1277+AF1277),6)</f>
        <v>606.94000000000005</v>
      </c>
      <c r="AC1277">
        <f>ROUND((ES1277),6)</f>
        <v>0</v>
      </c>
      <c r="AD1277">
        <f>ROUND((((ET1277)-(EU1277))+AE1277),6)</f>
        <v>0</v>
      </c>
      <c r="AE1277">
        <f t="shared" ref="AE1277:AF1281" si="688">ROUND((EU1277),6)</f>
        <v>0</v>
      </c>
      <c r="AF1277">
        <f t="shared" si="688"/>
        <v>606.94000000000005</v>
      </c>
      <c r="AG1277">
        <f t="shared" ref="AG1277:AG1296" si="689">ROUND((AP1277),6)</f>
        <v>0</v>
      </c>
      <c r="AH1277">
        <f t="shared" ref="AH1277:AI1281" si="690">(EW1277)</f>
        <v>3.3</v>
      </c>
      <c r="AI1277">
        <f t="shared" si="690"/>
        <v>0</v>
      </c>
      <c r="AJ1277">
        <f t="shared" ref="AJ1277:AJ1296" si="691">(AS1277)</f>
        <v>0</v>
      </c>
      <c r="AK1277">
        <v>606.94000000000005</v>
      </c>
      <c r="AL1277">
        <v>0</v>
      </c>
      <c r="AM1277">
        <v>0</v>
      </c>
      <c r="AN1277">
        <v>0</v>
      </c>
      <c r="AO1277">
        <v>606.94000000000005</v>
      </c>
      <c r="AP1277">
        <v>0</v>
      </c>
      <c r="AQ1277">
        <v>3.3</v>
      </c>
      <c r="AR1277">
        <v>0</v>
      </c>
      <c r="AS1277">
        <v>0</v>
      </c>
      <c r="AT1277">
        <v>70</v>
      </c>
      <c r="AU1277">
        <v>10</v>
      </c>
      <c r="AV1277">
        <v>1</v>
      </c>
      <c r="AW1277">
        <v>1</v>
      </c>
      <c r="AZ1277">
        <v>1</v>
      </c>
      <c r="BA1277">
        <v>1</v>
      </c>
      <c r="BB1277">
        <v>1</v>
      </c>
      <c r="BC1277">
        <v>1</v>
      </c>
      <c r="BD1277" t="s">
        <v>3</v>
      </c>
      <c r="BE1277" t="s">
        <v>3</v>
      </c>
      <c r="BF1277" t="s">
        <v>3</v>
      </c>
      <c r="BG1277" t="s">
        <v>3</v>
      </c>
      <c r="BH1277">
        <v>0</v>
      </c>
      <c r="BI1277">
        <v>4</v>
      </c>
      <c r="BJ1277" t="s">
        <v>106</v>
      </c>
      <c r="BM1277">
        <v>0</v>
      </c>
      <c r="BN1277">
        <v>0</v>
      </c>
      <c r="BO1277" t="s">
        <v>3</v>
      </c>
      <c r="BP1277">
        <v>0</v>
      </c>
      <c r="BQ1277">
        <v>1</v>
      </c>
      <c r="BR1277">
        <v>0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 t="s">
        <v>3</v>
      </c>
      <c r="BZ1277">
        <v>70</v>
      </c>
      <c r="CA1277">
        <v>10</v>
      </c>
      <c r="CE1277">
        <v>0</v>
      </c>
      <c r="CF1277">
        <v>0</v>
      </c>
      <c r="CG1277">
        <v>0</v>
      </c>
      <c r="CM1277">
        <v>0</v>
      </c>
      <c r="CN1277" t="s">
        <v>3</v>
      </c>
      <c r="CO1277">
        <v>0</v>
      </c>
      <c r="CP1277">
        <f t="shared" ref="CP1277:CP1296" si="692">(P1277+Q1277+S1277)</f>
        <v>2124.29</v>
      </c>
      <c r="CQ1277">
        <f t="shared" ref="CQ1277:CQ1296" si="693">(AC1277*BC1277*AW1277)</f>
        <v>0</v>
      </c>
      <c r="CR1277">
        <f>((((ET1277)*BB1277-(EU1277)*BS1277)+AE1277*BS1277)*AV1277)</f>
        <v>0</v>
      </c>
      <c r="CS1277">
        <f t="shared" ref="CS1277:CS1296" si="694">(AE1277*BS1277*AV1277)</f>
        <v>0</v>
      </c>
      <c r="CT1277">
        <f t="shared" ref="CT1277:CT1296" si="695">(AF1277*BA1277*AV1277)</f>
        <v>606.94000000000005</v>
      </c>
      <c r="CU1277">
        <f t="shared" ref="CU1277:CU1296" si="696">AG1277</f>
        <v>0</v>
      </c>
      <c r="CV1277">
        <f t="shared" ref="CV1277:CV1296" si="697">(AH1277*AV1277)</f>
        <v>3.3</v>
      </c>
      <c r="CW1277">
        <f t="shared" ref="CW1277:CW1296" si="698">AI1277</f>
        <v>0</v>
      </c>
      <c r="CX1277">
        <f t="shared" ref="CX1277:CX1296" si="699">AJ1277</f>
        <v>0</v>
      </c>
      <c r="CY1277">
        <f t="shared" ref="CY1277:CY1296" si="700">((S1277*BZ1277)/100)</f>
        <v>1487.0029999999999</v>
      </c>
      <c r="CZ1277">
        <f t="shared" ref="CZ1277:CZ1296" si="701">((S1277*CA1277)/100)</f>
        <v>212.429</v>
      </c>
      <c r="DC1277" t="s">
        <v>3</v>
      </c>
      <c r="DD1277" t="s">
        <v>3</v>
      </c>
      <c r="DE1277" t="s">
        <v>3</v>
      </c>
      <c r="DF1277" t="s">
        <v>3</v>
      </c>
      <c r="DG1277" t="s">
        <v>3</v>
      </c>
      <c r="DH1277" t="s">
        <v>3</v>
      </c>
      <c r="DI1277" t="s">
        <v>3</v>
      </c>
      <c r="DJ1277" t="s">
        <v>3</v>
      </c>
      <c r="DK1277" t="s">
        <v>3</v>
      </c>
      <c r="DL1277" t="s">
        <v>3</v>
      </c>
      <c r="DM1277" t="s">
        <v>3</v>
      </c>
      <c r="DN1277">
        <v>0</v>
      </c>
      <c r="DO1277">
        <v>0</v>
      </c>
      <c r="DP1277">
        <v>1</v>
      </c>
      <c r="DQ1277">
        <v>1</v>
      </c>
      <c r="DU1277">
        <v>1005</v>
      </c>
      <c r="DV1277" t="s">
        <v>17</v>
      </c>
      <c r="DW1277" t="s">
        <v>17</v>
      </c>
      <c r="DX1277">
        <v>100</v>
      </c>
      <c r="EE1277">
        <v>55317522</v>
      </c>
      <c r="EF1277">
        <v>1</v>
      </c>
      <c r="EG1277" t="s">
        <v>19</v>
      </c>
      <c r="EH1277">
        <v>0</v>
      </c>
      <c r="EI1277" t="s">
        <v>3</v>
      </c>
      <c r="EJ1277">
        <v>4</v>
      </c>
      <c r="EK1277">
        <v>0</v>
      </c>
      <c r="EL1277" t="s">
        <v>20</v>
      </c>
      <c r="EM1277" t="s">
        <v>21</v>
      </c>
      <c r="EO1277" t="s">
        <v>3</v>
      </c>
      <c r="EQ1277">
        <v>0</v>
      </c>
      <c r="ER1277">
        <v>606.94000000000005</v>
      </c>
      <c r="ES1277">
        <v>0</v>
      </c>
      <c r="ET1277">
        <v>0</v>
      </c>
      <c r="EU1277">
        <v>0</v>
      </c>
      <c r="EV1277">
        <v>606.94000000000005</v>
      </c>
      <c r="EW1277">
        <v>3.3</v>
      </c>
      <c r="EX1277">
        <v>0</v>
      </c>
      <c r="EY1277">
        <v>0</v>
      </c>
      <c r="FQ1277">
        <v>0</v>
      </c>
      <c r="FR1277">
        <f t="shared" ref="FR1277:FR1296" si="702">ROUND(IF(AND(BH1277=3,BI1277=3),P1277,0),2)</f>
        <v>0</v>
      </c>
      <c r="FS1277">
        <v>0</v>
      </c>
      <c r="FX1277">
        <v>70</v>
      </c>
      <c r="FY1277">
        <v>10</v>
      </c>
      <c r="GA1277" t="s">
        <v>3</v>
      </c>
      <c r="GD1277">
        <v>0</v>
      </c>
      <c r="GF1277">
        <v>-225844091</v>
      </c>
      <c r="GG1277">
        <v>2</v>
      </c>
      <c r="GH1277">
        <v>1</v>
      </c>
      <c r="GI1277">
        <v>-2</v>
      </c>
      <c r="GJ1277">
        <v>0</v>
      </c>
      <c r="GK1277">
        <f>ROUND(R1277*(R12)/100,2)</f>
        <v>0</v>
      </c>
      <c r="GL1277">
        <f t="shared" ref="GL1277:GL1296" si="703">ROUND(IF(AND(BH1277=3,BI1277=3,FS1277&lt;&gt;0),P1277,0),2)</f>
        <v>0</v>
      </c>
      <c r="GM1277">
        <f>ROUND(O1277+X1277+Y1277+GK1277,2)+GX1277</f>
        <v>3823.72</v>
      </c>
      <c r="GN1277">
        <f>IF(OR(BI1277=0,BI1277=1),ROUND(O1277+X1277+Y1277+GK1277,2),0)</f>
        <v>0</v>
      </c>
      <c r="GO1277">
        <f>IF(BI1277=2,ROUND(O1277+X1277+Y1277+GK1277,2),0)</f>
        <v>0</v>
      </c>
      <c r="GP1277">
        <f>IF(BI1277=4,ROUND(O1277+X1277+Y1277+GK1277,2)+GX1277,0)</f>
        <v>3823.72</v>
      </c>
      <c r="GR1277">
        <v>0</v>
      </c>
      <c r="GS1277">
        <v>3</v>
      </c>
      <c r="GT1277">
        <v>0</v>
      </c>
      <c r="GU1277" t="s">
        <v>3</v>
      </c>
      <c r="GV1277">
        <f>ROUND((GT1277),6)</f>
        <v>0</v>
      </c>
      <c r="GW1277">
        <v>1</v>
      </c>
      <c r="GX1277">
        <f t="shared" ref="GX1277:GX1296" si="704">ROUND(HC1277*I1277,2)</f>
        <v>0</v>
      </c>
      <c r="HA1277">
        <v>0</v>
      </c>
      <c r="HB1277">
        <v>0</v>
      </c>
      <c r="HC1277">
        <f t="shared" ref="HC1277:HC1296" si="705">GV1277*GW1277</f>
        <v>0</v>
      </c>
      <c r="IK1277">
        <v>0</v>
      </c>
    </row>
    <row r="1278" spans="1:245" x14ac:dyDescent="0.2">
      <c r="A1278">
        <v>17</v>
      </c>
      <c r="B1278">
        <v>1</v>
      </c>
      <c r="C1278">
        <f>ROW(SmtRes!A382)</f>
        <v>382</v>
      </c>
      <c r="D1278">
        <f>ROW(EtalonRes!A370)</f>
        <v>370</v>
      </c>
      <c r="E1278" t="s">
        <v>188</v>
      </c>
      <c r="F1278" t="s">
        <v>108</v>
      </c>
      <c r="G1278" t="s">
        <v>378</v>
      </c>
      <c r="H1278" t="s">
        <v>110</v>
      </c>
      <c r="I1278">
        <f>ROUND(350/1000,9)</f>
        <v>0.35</v>
      </c>
      <c r="J1278">
        <v>0</v>
      </c>
      <c r="O1278">
        <f t="shared" si="676"/>
        <v>3770.24</v>
      </c>
      <c r="P1278">
        <f t="shared" si="677"/>
        <v>0</v>
      </c>
      <c r="Q1278">
        <f t="shared" si="678"/>
        <v>0</v>
      </c>
      <c r="R1278">
        <f t="shared" si="679"/>
        <v>0</v>
      </c>
      <c r="S1278">
        <f t="shared" si="680"/>
        <v>3770.24</v>
      </c>
      <c r="T1278">
        <f t="shared" si="681"/>
        <v>0</v>
      </c>
      <c r="U1278">
        <f t="shared" si="682"/>
        <v>20.86</v>
      </c>
      <c r="V1278">
        <f t="shared" si="683"/>
        <v>0</v>
      </c>
      <c r="W1278">
        <f t="shared" si="684"/>
        <v>0</v>
      </c>
      <c r="X1278">
        <f t="shared" si="685"/>
        <v>2639.17</v>
      </c>
      <c r="Y1278">
        <f t="shared" si="686"/>
        <v>377.02</v>
      </c>
      <c r="AA1278">
        <v>55574044</v>
      </c>
      <c r="AB1278">
        <f t="shared" si="687"/>
        <v>10772.1</v>
      </c>
      <c r="AC1278">
        <f>ROUND((ES1278),6)</f>
        <v>0</v>
      </c>
      <c r="AD1278">
        <f>ROUND((((ET1278)-(EU1278))+AE1278),6)</f>
        <v>0</v>
      </c>
      <c r="AE1278">
        <f t="shared" si="688"/>
        <v>0</v>
      </c>
      <c r="AF1278">
        <f t="shared" si="688"/>
        <v>10772.1</v>
      </c>
      <c r="AG1278">
        <f t="shared" si="689"/>
        <v>0</v>
      </c>
      <c r="AH1278">
        <f t="shared" si="690"/>
        <v>59.6</v>
      </c>
      <c r="AI1278">
        <f t="shared" si="690"/>
        <v>0</v>
      </c>
      <c r="AJ1278">
        <f t="shared" si="691"/>
        <v>0</v>
      </c>
      <c r="AK1278">
        <v>10772.1</v>
      </c>
      <c r="AL1278">
        <v>0</v>
      </c>
      <c r="AM1278">
        <v>0</v>
      </c>
      <c r="AN1278">
        <v>0</v>
      </c>
      <c r="AO1278">
        <v>10772.1</v>
      </c>
      <c r="AP1278">
        <v>0</v>
      </c>
      <c r="AQ1278">
        <v>59.6</v>
      </c>
      <c r="AR1278">
        <v>0</v>
      </c>
      <c r="AS1278">
        <v>0</v>
      </c>
      <c r="AT1278">
        <v>70</v>
      </c>
      <c r="AU1278">
        <v>10</v>
      </c>
      <c r="AV1278">
        <v>1</v>
      </c>
      <c r="AW1278">
        <v>1</v>
      </c>
      <c r="AZ1278">
        <v>1</v>
      </c>
      <c r="BA1278">
        <v>1</v>
      </c>
      <c r="BB1278">
        <v>1</v>
      </c>
      <c r="BC1278">
        <v>1</v>
      </c>
      <c r="BD1278" t="s">
        <v>3</v>
      </c>
      <c r="BE1278" t="s">
        <v>3</v>
      </c>
      <c r="BF1278" t="s">
        <v>3</v>
      </c>
      <c r="BG1278" t="s">
        <v>3</v>
      </c>
      <c r="BH1278">
        <v>0</v>
      </c>
      <c r="BI1278">
        <v>4</v>
      </c>
      <c r="BJ1278" t="s">
        <v>111</v>
      </c>
      <c r="BM1278">
        <v>0</v>
      </c>
      <c r="BN1278">
        <v>0</v>
      </c>
      <c r="BO1278" t="s">
        <v>3</v>
      </c>
      <c r="BP1278">
        <v>0</v>
      </c>
      <c r="BQ1278">
        <v>1</v>
      </c>
      <c r="BR1278">
        <v>0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 t="s">
        <v>3</v>
      </c>
      <c r="BZ1278">
        <v>70</v>
      </c>
      <c r="CA1278">
        <v>10</v>
      </c>
      <c r="CE1278">
        <v>0</v>
      </c>
      <c r="CF1278">
        <v>0</v>
      </c>
      <c r="CG1278">
        <v>0</v>
      </c>
      <c r="CM1278">
        <v>0</v>
      </c>
      <c r="CN1278" t="s">
        <v>3</v>
      </c>
      <c r="CO1278">
        <v>0</v>
      </c>
      <c r="CP1278">
        <f t="shared" si="692"/>
        <v>3770.24</v>
      </c>
      <c r="CQ1278">
        <f t="shared" si="693"/>
        <v>0</v>
      </c>
      <c r="CR1278">
        <f>((((ET1278)*BB1278-(EU1278)*BS1278)+AE1278*BS1278)*AV1278)</f>
        <v>0</v>
      </c>
      <c r="CS1278">
        <f t="shared" si="694"/>
        <v>0</v>
      </c>
      <c r="CT1278">
        <f t="shared" si="695"/>
        <v>10772.1</v>
      </c>
      <c r="CU1278">
        <f t="shared" si="696"/>
        <v>0</v>
      </c>
      <c r="CV1278">
        <f t="shared" si="697"/>
        <v>59.6</v>
      </c>
      <c r="CW1278">
        <f t="shared" si="698"/>
        <v>0</v>
      </c>
      <c r="CX1278">
        <f t="shared" si="699"/>
        <v>0</v>
      </c>
      <c r="CY1278">
        <f t="shared" si="700"/>
        <v>2639.1679999999997</v>
      </c>
      <c r="CZ1278">
        <f t="shared" si="701"/>
        <v>377.02399999999994</v>
      </c>
      <c r="DC1278" t="s">
        <v>3</v>
      </c>
      <c r="DD1278" t="s">
        <v>3</v>
      </c>
      <c r="DE1278" t="s">
        <v>3</v>
      </c>
      <c r="DF1278" t="s">
        <v>3</v>
      </c>
      <c r="DG1278" t="s">
        <v>3</v>
      </c>
      <c r="DH1278" t="s">
        <v>3</v>
      </c>
      <c r="DI1278" t="s">
        <v>3</v>
      </c>
      <c r="DJ1278" t="s">
        <v>3</v>
      </c>
      <c r="DK1278" t="s">
        <v>3</v>
      </c>
      <c r="DL1278" t="s">
        <v>3</v>
      </c>
      <c r="DM1278" t="s">
        <v>3</v>
      </c>
      <c r="DN1278">
        <v>0</v>
      </c>
      <c r="DO1278">
        <v>0</v>
      </c>
      <c r="DP1278">
        <v>1</v>
      </c>
      <c r="DQ1278">
        <v>1</v>
      </c>
      <c r="DU1278">
        <v>1005</v>
      </c>
      <c r="DV1278" t="s">
        <v>110</v>
      </c>
      <c r="DW1278" t="s">
        <v>110</v>
      </c>
      <c r="DX1278">
        <v>1000</v>
      </c>
      <c r="EE1278">
        <v>55317522</v>
      </c>
      <c r="EF1278">
        <v>1</v>
      </c>
      <c r="EG1278" t="s">
        <v>19</v>
      </c>
      <c r="EH1278">
        <v>0</v>
      </c>
      <c r="EI1278" t="s">
        <v>3</v>
      </c>
      <c r="EJ1278">
        <v>4</v>
      </c>
      <c r="EK1278">
        <v>0</v>
      </c>
      <c r="EL1278" t="s">
        <v>20</v>
      </c>
      <c r="EM1278" t="s">
        <v>21</v>
      </c>
      <c r="EO1278" t="s">
        <v>3</v>
      </c>
      <c r="EQ1278">
        <v>0</v>
      </c>
      <c r="ER1278">
        <v>10772.1</v>
      </c>
      <c r="ES1278">
        <v>0</v>
      </c>
      <c r="ET1278">
        <v>0</v>
      </c>
      <c r="EU1278">
        <v>0</v>
      </c>
      <c r="EV1278">
        <v>10772.1</v>
      </c>
      <c r="EW1278">
        <v>59.6</v>
      </c>
      <c r="EX1278">
        <v>0</v>
      </c>
      <c r="EY1278">
        <v>0</v>
      </c>
      <c r="FQ1278">
        <v>0</v>
      </c>
      <c r="FR1278">
        <f t="shared" si="702"/>
        <v>0</v>
      </c>
      <c r="FS1278">
        <v>0</v>
      </c>
      <c r="FX1278">
        <v>70</v>
      </c>
      <c r="FY1278">
        <v>10</v>
      </c>
      <c r="GA1278" t="s">
        <v>3</v>
      </c>
      <c r="GD1278">
        <v>0</v>
      </c>
      <c r="GF1278">
        <v>1090833655</v>
      </c>
      <c r="GG1278">
        <v>2</v>
      </c>
      <c r="GH1278">
        <v>1</v>
      </c>
      <c r="GI1278">
        <v>-2</v>
      </c>
      <c r="GJ1278">
        <v>0</v>
      </c>
      <c r="GK1278">
        <f>ROUND(R1278*(R12)/100,2)</f>
        <v>0</v>
      </c>
      <c r="GL1278">
        <f t="shared" si="703"/>
        <v>0</v>
      </c>
      <c r="GM1278">
        <f>ROUND(O1278+X1278+Y1278+GK1278,2)+GX1278</f>
        <v>6786.43</v>
      </c>
      <c r="GN1278">
        <f>IF(OR(BI1278=0,BI1278=1),ROUND(O1278+X1278+Y1278+GK1278,2),0)</f>
        <v>0</v>
      </c>
      <c r="GO1278">
        <f>IF(BI1278=2,ROUND(O1278+X1278+Y1278+GK1278,2),0)</f>
        <v>0</v>
      </c>
      <c r="GP1278">
        <f>IF(BI1278=4,ROUND(O1278+X1278+Y1278+GK1278,2)+GX1278,0)</f>
        <v>6786.43</v>
      </c>
      <c r="GR1278">
        <v>0</v>
      </c>
      <c r="GS1278">
        <v>3</v>
      </c>
      <c r="GT1278">
        <v>0</v>
      </c>
      <c r="GU1278" t="s">
        <v>3</v>
      </c>
      <c r="GV1278">
        <f>ROUND((GT1278),6)</f>
        <v>0</v>
      </c>
      <c r="GW1278">
        <v>1</v>
      </c>
      <c r="GX1278">
        <f t="shared" si="704"/>
        <v>0</v>
      </c>
      <c r="HA1278">
        <v>0</v>
      </c>
      <c r="HB1278">
        <v>0</v>
      </c>
      <c r="HC1278">
        <f t="shared" si="705"/>
        <v>0</v>
      </c>
      <c r="IK1278">
        <v>0</v>
      </c>
    </row>
    <row r="1279" spans="1:245" x14ac:dyDescent="0.2">
      <c r="A1279">
        <v>17</v>
      </c>
      <c r="B1279">
        <v>1</v>
      </c>
      <c r="C1279">
        <f>ROW(SmtRes!A383)</f>
        <v>383</v>
      </c>
      <c r="D1279">
        <f>ROW(EtalonRes!A371)</f>
        <v>371</v>
      </c>
      <c r="E1279" t="s">
        <v>193</v>
      </c>
      <c r="F1279" t="s">
        <v>113</v>
      </c>
      <c r="G1279" t="s">
        <v>379</v>
      </c>
      <c r="H1279" t="s">
        <v>115</v>
      </c>
      <c r="I1279">
        <f>ROUND(78/100,9)</f>
        <v>0.78</v>
      </c>
      <c r="J1279">
        <v>0</v>
      </c>
      <c r="O1279">
        <f t="shared" si="676"/>
        <v>12094.42</v>
      </c>
      <c r="P1279">
        <f t="shared" si="677"/>
        <v>0</v>
      </c>
      <c r="Q1279">
        <f t="shared" si="678"/>
        <v>0</v>
      </c>
      <c r="R1279">
        <f t="shared" si="679"/>
        <v>0</v>
      </c>
      <c r="S1279">
        <f t="shared" si="680"/>
        <v>12094.42</v>
      </c>
      <c r="T1279">
        <f t="shared" si="681"/>
        <v>0</v>
      </c>
      <c r="U1279">
        <f t="shared" si="682"/>
        <v>59.826000000000008</v>
      </c>
      <c r="V1279">
        <f t="shared" si="683"/>
        <v>0</v>
      </c>
      <c r="W1279">
        <f t="shared" si="684"/>
        <v>0</v>
      </c>
      <c r="X1279">
        <f t="shared" si="685"/>
        <v>8466.09</v>
      </c>
      <c r="Y1279">
        <f t="shared" si="686"/>
        <v>1209.44</v>
      </c>
      <c r="AA1279">
        <v>55574044</v>
      </c>
      <c r="AB1279">
        <f t="shared" si="687"/>
        <v>15505.67</v>
      </c>
      <c r="AC1279">
        <f>ROUND((ES1279),6)</f>
        <v>0</v>
      </c>
      <c r="AD1279">
        <f>ROUND((((ET1279)-(EU1279))+AE1279),6)</f>
        <v>0</v>
      </c>
      <c r="AE1279">
        <f t="shared" si="688"/>
        <v>0</v>
      </c>
      <c r="AF1279">
        <f t="shared" si="688"/>
        <v>15505.67</v>
      </c>
      <c r="AG1279">
        <f t="shared" si="689"/>
        <v>0</v>
      </c>
      <c r="AH1279">
        <f t="shared" si="690"/>
        <v>76.7</v>
      </c>
      <c r="AI1279">
        <f t="shared" si="690"/>
        <v>0</v>
      </c>
      <c r="AJ1279">
        <f t="shared" si="691"/>
        <v>0</v>
      </c>
      <c r="AK1279">
        <v>15505.67</v>
      </c>
      <c r="AL1279">
        <v>0</v>
      </c>
      <c r="AM1279">
        <v>0</v>
      </c>
      <c r="AN1279">
        <v>0</v>
      </c>
      <c r="AO1279">
        <v>15505.67</v>
      </c>
      <c r="AP1279">
        <v>0</v>
      </c>
      <c r="AQ1279">
        <v>76.7</v>
      </c>
      <c r="AR1279">
        <v>0</v>
      </c>
      <c r="AS1279">
        <v>0</v>
      </c>
      <c r="AT1279">
        <v>70</v>
      </c>
      <c r="AU1279">
        <v>10</v>
      </c>
      <c r="AV1279">
        <v>1</v>
      </c>
      <c r="AW1279">
        <v>1</v>
      </c>
      <c r="AZ1279">
        <v>1</v>
      </c>
      <c r="BA1279">
        <v>1</v>
      </c>
      <c r="BB1279">
        <v>1</v>
      </c>
      <c r="BC1279">
        <v>1</v>
      </c>
      <c r="BD1279" t="s">
        <v>3</v>
      </c>
      <c r="BE1279" t="s">
        <v>3</v>
      </c>
      <c r="BF1279" t="s">
        <v>3</v>
      </c>
      <c r="BG1279" t="s">
        <v>3</v>
      </c>
      <c r="BH1279">
        <v>0</v>
      </c>
      <c r="BI1279">
        <v>4</v>
      </c>
      <c r="BJ1279" t="s">
        <v>116</v>
      </c>
      <c r="BM1279">
        <v>0</v>
      </c>
      <c r="BN1279">
        <v>0</v>
      </c>
      <c r="BO1279" t="s">
        <v>3</v>
      </c>
      <c r="BP1279">
        <v>0</v>
      </c>
      <c r="BQ1279">
        <v>1</v>
      </c>
      <c r="BR1279">
        <v>0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 t="s">
        <v>3</v>
      </c>
      <c r="BZ1279">
        <v>70</v>
      </c>
      <c r="CA1279">
        <v>10</v>
      </c>
      <c r="CE1279">
        <v>0</v>
      </c>
      <c r="CF1279">
        <v>0</v>
      </c>
      <c r="CG1279">
        <v>0</v>
      </c>
      <c r="CM1279">
        <v>0</v>
      </c>
      <c r="CN1279" t="s">
        <v>3</v>
      </c>
      <c r="CO1279">
        <v>0</v>
      </c>
      <c r="CP1279">
        <f t="shared" si="692"/>
        <v>12094.42</v>
      </c>
      <c r="CQ1279">
        <f t="shared" si="693"/>
        <v>0</v>
      </c>
      <c r="CR1279">
        <f>((((ET1279)*BB1279-(EU1279)*BS1279)+AE1279*BS1279)*AV1279)</f>
        <v>0</v>
      </c>
      <c r="CS1279">
        <f t="shared" si="694"/>
        <v>0</v>
      </c>
      <c r="CT1279">
        <f t="shared" si="695"/>
        <v>15505.67</v>
      </c>
      <c r="CU1279">
        <f t="shared" si="696"/>
        <v>0</v>
      </c>
      <c r="CV1279">
        <f t="shared" si="697"/>
        <v>76.7</v>
      </c>
      <c r="CW1279">
        <f t="shared" si="698"/>
        <v>0</v>
      </c>
      <c r="CX1279">
        <f t="shared" si="699"/>
        <v>0</v>
      </c>
      <c r="CY1279">
        <f t="shared" si="700"/>
        <v>8466.094000000001</v>
      </c>
      <c r="CZ1279">
        <f t="shared" si="701"/>
        <v>1209.442</v>
      </c>
      <c r="DC1279" t="s">
        <v>3</v>
      </c>
      <c r="DD1279" t="s">
        <v>3</v>
      </c>
      <c r="DE1279" t="s">
        <v>3</v>
      </c>
      <c r="DF1279" t="s">
        <v>3</v>
      </c>
      <c r="DG1279" t="s">
        <v>3</v>
      </c>
      <c r="DH1279" t="s">
        <v>3</v>
      </c>
      <c r="DI1279" t="s">
        <v>3</v>
      </c>
      <c r="DJ1279" t="s">
        <v>3</v>
      </c>
      <c r="DK1279" t="s">
        <v>3</v>
      </c>
      <c r="DL1279" t="s">
        <v>3</v>
      </c>
      <c r="DM1279" t="s">
        <v>3</v>
      </c>
      <c r="DN1279">
        <v>0</v>
      </c>
      <c r="DO1279">
        <v>0</v>
      </c>
      <c r="DP1279">
        <v>1</v>
      </c>
      <c r="DQ1279">
        <v>1</v>
      </c>
      <c r="DU1279">
        <v>1003</v>
      </c>
      <c r="DV1279" t="s">
        <v>115</v>
      </c>
      <c r="DW1279" t="s">
        <v>115</v>
      </c>
      <c r="DX1279">
        <v>100</v>
      </c>
      <c r="EE1279">
        <v>55317522</v>
      </c>
      <c r="EF1279">
        <v>1</v>
      </c>
      <c r="EG1279" t="s">
        <v>19</v>
      </c>
      <c r="EH1279">
        <v>0</v>
      </c>
      <c r="EI1279" t="s">
        <v>3</v>
      </c>
      <c r="EJ1279">
        <v>4</v>
      </c>
      <c r="EK1279">
        <v>0</v>
      </c>
      <c r="EL1279" t="s">
        <v>20</v>
      </c>
      <c r="EM1279" t="s">
        <v>21</v>
      </c>
      <c r="EO1279" t="s">
        <v>3</v>
      </c>
      <c r="EQ1279">
        <v>0</v>
      </c>
      <c r="ER1279">
        <v>15505.67</v>
      </c>
      <c r="ES1279">
        <v>0</v>
      </c>
      <c r="ET1279">
        <v>0</v>
      </c>
      <c r="EU1279">
        <v>0</v>
      </c>
      <c r="EV1279">
        <v>15505.67</v>
      </c>
      <c r="EW1279">
        <v>76.7</v>
      </c>
      <c r="EX1279">
        <v>0</v>
      </c>
      <c r="EY1279">
        <v>0</v>
      </c>
      <c r="FQ1279">
        <v>0</v>
      </c>
      <c r="FR1279">
        <f t="shared" si="702"/>
        <v>0</v>
      </c>
      <c r="FS1279">
        <v>0</v>
      </c>
      <c r="FX1279">
        <v>70</v>
      </c>
      <c r="FY1279">
        <v>10</v>
      </c>
      <c r="GA1279" t="s">
        <v>3</v>
      </c>
      <c r="GD1279">
        <v>0</v>
      </c>
      <c r="GF1279">
        <v>652838712</v>
      </c>
      <c r="GG1279">
        <v>2</v>
      </c>
      <c r="GH1279">
        <v>1</v>
      </c>
      <c r="GI1279">
        <v>-2</v>
      </c>
      <c r="GJ1279">
        <v>0</v>
      </c>
      <c r="GK1279">
        <f>ROUND(R1279*(R12)/100,2)</f>
        <v>0</v>
      </c>
      <c r="GL1279">
        <f t="shared" si="703"/>
        <v>0</v>
      </c>
      <c r="GM1279">
        <f>ROUND(O1279+X1279+Y1279+GK1279,2)+GX1279</f>
        <v>21769.95</v>
      </c>
      <c r="GN1279">
        <f>IF(OR(BI1279=0,BI1279=1),ROUND(O1279+X1279+Y1279+GK1279,2),0)</f>
        <v>0</v>
      </c>
      <c r="GO1279">
        <f>IF(BI1279=2,ROUND(O1279+X1279+Y1279+GK1279,2),0)</f>
        <v>0</v>
      </c>
      <c r="GP1279">
        <f>IF(BI1279=4,ROUND(O1279+X1279+Y1279+GK1279,2)+GX1279,0)</f>
        <v>21769.95</v>
      </c>
      <c r="GR1279">
        <v>0</v>
      </c>
      <c r="GS1279">
        <v>3</v>
      </c>
      <c r="GT1279">
        <v>0</v>
      </c>
      <c r="GU1279" t="s">
        <v>3</v>
      </c>
      <c r="GV1279">
        <f>ROUND((GT1279),6)</f>
        <v>0</v>
      </c>
      <c r="GW1279">
        <v>1</v>
      </c>
      <c r="GX1279">
        <f t="shared" si="704"/>
        <v>0</v>
      </c>
      <c r="HA1279">
        <v>0</v>
      </c>
      <c r="HB1279">
        <v>0</v>
      </c>
      <c r="HC1279">
        <f t="shared" si="705"/>
        <v>0</v>
      </c>
      <c r="IK1279">
        <v>0</v>
      </c>
    </row>
    <row r="1280" spans="1:245" x14ac:dyDescent="0.2">
      <c r="A1280">
        <v>17</v>
      </c>
      <c r="B1280">
        <v>1</v>
      </c>
      <c r="C1280">
        <f>ROW(SmtRes!A384)</f>
        <v>384</v>
      </c>
      <c r="D1280">
        <f>ROW(EtalonRes!A372)</f>
        <v>372</v>
      </c>
      <c r="E1280" t="s">
        <v>197</v>
      </c>
      <c r="F1280" t="s">
        <v>118</v>
      </c>
      <c r="G1280" t="s">
        <v>380</v>
      </c>
      <c r="H1280" t="s">
        <v>120</v>
      </c>
      <c r="I1280">
        <v>37.68</v>
      </c>
      <c r="J1280">
        <v>0</v>
      </c>
      <c r="O1280">
        <f t="shared" si="676"/>
        <v>3023.82</v>
      </c>
      <c r="P1280">
        <f t="shared" si="677"/>
        <v>0</v>
      </c>
      <c r="Q1280">
        <f t="shared" si="678"/>
        <v>3023.82</v>
      </c>
      <c r="R1280">
        <f t="shared" si="679"/>
        <v>973.65</v>
      </c>
      <c r="S1280">
        <f t="shared" si="680"/>
        <v>0</v>
      </c>
      <c r="T1280">
        <f t="shared" si="681"/>
        <v>0</v>
      </c>
      <c r="U1280">
        <f t="shared" si="682"/>
        <v>0</v>
      </c>
      <c r="V1280">
        <f t="shared" si="683"/>
        <v>0</v>
      </c>
      <c r="W1280">
        <f t="shared" si="684"/>
        <v>0</v>
      </c>
      <c r="X1280">
        <f t="shared" si="685"/>
        <v>0</v>
      </c>
      <c r="Y1280">
        <f t="shared" si="686"/>
        <v>0</v>
      </c>
      <c r="AA1280">
        <v>55574044</v>
      </c>
      <c r="AB1280">
        <f t="shared" si="687"/>
        <v>80.25</v>
      </c>
      <c r="AC1280">
        <f>ROUND((ES1280),6)</f>
        <v>0</v>
      </c>
      <c r="AD1280">
        <f>ROUND((((ET1280)-(EU1280))+AE1280),6)</f>
        <v>80.25</v>
      </c>
      <c r="AE1280">
        <f t="shared" si="688"/>
        <v>25.84</v>
      </c>
      <c r="AF1280">
        <f t="shared" si="688"/>
        <v>0</v>
      </c>
      <c r="AG1280">
        <f t="shared" si="689"/>
        <v>0</v>
      </c>
      <c r="AH1280">
        <f t="shared" si="690"/>
        <v>0</v>
      </c>
      <c r="AI1280">
        <f t="shared" si="690"/>
        <v>0</v>
      </c>
      <c r="AJ1280">
        <f t="shared" si="691"/>
        <v>0</v>
      </c>
      <c r="AK1280">
        <v>80.25</v>
      </c>
      <c r="AL1280">
        <v>0</v>
      </c>
      <c r="AM1280">
        <v>80.25</v>
      </c>
      <c r="AN1280">
        <v>25.84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70</v>
      </c>
      <c r="AU1280">
        <v>10</v>
      </c>
      <c r="AV1280">
        <v>1</v>
      </c>
      <c r="AW1280">
        <v>1</v>
      </c>
      <c r="AZ1280">
        <v>1</v>
      </c>
      <c r="BA1280">
        <v>1</v>
      </c>
      <c r="BB1280">
        <v>1</v>
      </c>
      <c r="BC1280">
        <v>1</v>
      </c>
      <c r="BD1280" t="s">
        <v>3</v>
      </c>
      <c r="BE1280" t="s">
        <v>3</v>
      </c>
      <c r="BF1280" t="s">
        <v>3</v>
      </c>
      <c r="BG1280" t="s">
        <v>3</v>
      </c>
      <c r="BH1280">
        <v>0</v>
      </c>
      <c r="BI1280">
        <v>4</v>
      </c>
      <c r="BJ1280" t="s">
        <v>121</v>
      </c>
      <c r="BM1280">
        <v>0</v>
      </c>
      <c r="BN1280">
        <v>0</v>
      </c>
      <c r="BO1280" t="s">
        <v>3</v>
      </c>
      <c r="BP1280">
        <v>0</v>
      </c>
      <c r="BQ1280">
        <v>1</v>
      </c>
      <c r="BR1280">
        <v>0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 t="s">
        <v>3</v>
      </c>
      <c r="BZ1280">
        <v>70</v>
      </c>
      <c r="CA1280">
        <v>10</v>
      </c>
      <c r="CE1280">
        <v>0</v>
      </c>
      <c r="CF1280">
        <v>0</v>
      </c>
      <c r="CG1280">
        <v>0</v>
      </c>
      <c r="CM1280">
        <v>0</v>
      </c>
      <c r="CN1280" t="s">
        <v>3</v>
      </c>
      <c r="CO1280">
        <v>0</v>
      </c>
      <c r="CP1280">
        <f t="shared" si="692"/>
        <v>3023.82</v>
      </c>
      <c r="CQ1280">
        <f t="shared" si="693"/>
        <v>0</v>
      </c>
      <c r="CR1280">
        <f>((((ET1280)*BB1280-(EU1280)*BS1280)+AE1280*BS1280)*AV1280)</f>
        <v>80.25</v>
      </c>
      <c r="CS1280">
        <f t="shared" si="694"/>
        <v>25.84</v>
      </c>
      <c r="CT1280">
        <f t="shared" si="695"/>
        <v>0</v>
      </c>
      <c r="CU1280">
        <f t="shared" si="696"/>
        <v>0</v>
      </c>
      <c r="CV1280">
        <f t="shared" si="697"/>
        <v>0</v>
      </c>
      <c r="CW1280">
        <f t="shared" si="698"/>
        <v>0</v>
      </c>
      <c r="CX1280">
        <f t="shared" si="699"/>
        <v>0</v>
      </c>
      <c r="CY1280">
        <f t="shared" si="700"/>
        <v>0</v>
      </c>
      <c r="CZ1280">
        <f t="shared" si="701"/>
        <v>0</v>
      </c>
      <c r="DC1280" t="s">
        <v>3</v>
      </c>
      <c r="DD1280" t="s">
        <v>3</v>
      </c>
      <c r="DE1280" t="s">
        <v>3</v>
      </c>
      <c r="DF1280" t="s">
        <v>3</v>
      </c>
      <c r="DG1280" t="s">
        <v>3</v>
      </c>
      <c r="DH1280" t="s">
        <v>3</v>
      </c>
      <c r="DI1280" t="s">
        <v>3</v>
      </c>
      <c r="DJ1280" t="s">
        <v>3</v>
      </c>
      <c r="DK1280" t="s">
        <v>3</v>
      </c>
      <c r="DL1280" t="s">
        <v>3</v>
      </c>
      <c r="DM1280" t="s">
        <v>3</v>
      </c>
      <c r="DN1280">
        <v>0</v>
      </c>
      <c r="DO1280">
        <v>0</v>
      </c>
      <c r="DP1280">
        <v>1</v>
      </c>
      <c r="DQ1280">
        <v>1</v>
      </c>
      <c r="DU1280">
        <v>1009</v>
      </c>
      <c r="DV1280" t="s">
        <v>120</v>
      </c>
      <c r="DW1280" t="s">
        <v>120</v>
      </c>
      <c r="DX1280">
        <v>1000</v>
      </c>
      <c r="EE1280">
        <v>55317522</v>
      </c>
      <c r="EF1280">
        <v>1</v>
      </c>
      <c r="EG1280" t="s">
        <v>19</v>
      </c>
      <c r="EH1280">
        <v>0</v>
      </c>
      <c r="EI1280" t="s">
        <v>3</v>
      </c>
      <c r="EJ1280">
        <v>4</v>
      </c>
      <c r="EK1280">
        <v>0</v>
      </c>
      <c r="EL1280" t="s">
        <v>20</v>
      </c>
      <c r="EM1280" t="s">
        <v>21</v>
      </c>
      <c r="EO1280" t="s">
        <v>3</v>
      </c>
      <c r="EQ1280">
        <v>0</v>
      </c>
      <c r="ER1280">
        <v>80.25</v>
      </c>
      <c r="ES1280">
        <v>0</v>
      </c>
      <c r="ET1280">
        <v>80.25</v>
      </c>
      <c r="EU1280">
        <v>25.84</v>
      </c>
      <c r="EV1280">
        <v>0</v>
      </c>
      <c r="EW1280">
        <v>0</v>
      </c>
      <c r="EX1280">
        <v>0</v>
      </c>
      <c r="EY1280">
        <v>0</v>
      </c>
      <c r="FQ1280">
        <v>0</v>
      </c>
      <c r="FR1280">
        <f t="shared" si="702"/>
        <v>0</v>
      </c>
      <c r="FS1280">
        <v>0</v>
      </c>
      <c r="FX1280">
        <v>70</v>
      </c>
      <c r="FY1280">
        <v>10</v>
      </c>
      <c r="GA1280" t="s">
        <v>3</v>
      </c>
      <c r="GD1280">
        <v>0</v>
      </c>
      <c r="GF1280">
        <v>-706956719</v>
      </c>
      <c r="GG1280">
        <v>2</v>
      </c>
      <c r="GH1280">
        <v>1</v>
      </c>
      <c r="GI1280">
        <v>-2</v>
      </c>
      <c r="GJ1280">
        <v>0</v>
      </c>
      <c r="GK1280">
        <f>ROUND(R1280*(R12)/100,2)</f>
        <v>1051.54</v>
      </c>
      <c r="GL1280">
        <f t="shared" si="703"/>
        <v>0</v>
      </c>
      <c r="GM1280">
        <f>ROUND(O1280+X1280+Y1280+GK1280,2)+GX1280</f>
        <v>4075.36</v>
      </c>
      <c r="GN1280">
        <f>IF(OR(BI1280=0,BI1280=1),ROUND(O1280+X1280+Y1280+GK1280,2),0)</f>
        <v>0</v>
      </c>
      <c r="GO1280">
        <f>IF(BI1280=2,ROUND(O1280+X1280+Y1280+GK1280,2),0)</f>
        <v>0</v>
      </c>
      <c r="GP1280">
        <f>IF(BI1280=4,ROUND(O1280+X1280+Y1280+GK1280,2)+GX1280,0)</f>
        <v>4075.36</v>
      </c>
      <c r="GR1280">
        <v>0</v>
      </c>
      <c r="GS1280">
        <v>3</v>
      </c>
      <c r="GT1280">
        <v>0</v>
      </c>
      <c r="GU1280" t="s">
        <v>3</v>
      </c>
      <c r="GV1280">
        <f>ROUND((GT1280),6)</f>
        <v>0</v>
      </c>
      <c r="GW1280">
        <v>1</v>
      </c>
      <c r="GX1280">
        <f t="shared" si="704"/>
        <v>0</v>
      </c>
      <c r="HA1280">
        <v>0</v>
      </c>
      <c r="HB1280">
        <v>0</v>
      </c>
      <c r="HC1280">
        <f t="shared" si="705"/>
        <v>0</v>
      </c>
      <c r="IK1280">
        <v>0</v>
      </c>
    </row>
    <row r="1281" spans="1:245" x14ac:dyDescent="0.2">
      <c r="A1281">
        <v>17</v>
      </c>
      <c r="B1281">
        <v>1</v>
      </c>
      <c r="C1281">
        <f>ROW(SmtRes!A386)</f>
        <v>386</v>
      </c>
      <c r="D1281">
        <f>ROW(EtalonRes!A374)</f>
        <v>374</v>
      </c>
      <c r="E1281" t="s">
        <v>201</v>
      </c>
      <c r="F1281" t="s">
        <v>123</v>
      </c>
      <c r="G1281" t="s">
        <v>124</v>
      </c>
      <c r="H1281" t="s">
        <v>120</v>
      </c>
      <c r="I1281">
        <v>37.68</v>
      </c>
      <c r="J1281">
        <v>0</v>
      </c>
      <c r="O1281">
        <f t="shared" si="676"/>
        <v>2179.0300000000002</v>
      </c>
      <c r="P1281">
        <f t="shared" si="677"/>
        <v>0</v>
      </c>
      <c r="Q1281">
        <f t="shared" si="678"/>
        <v>2179.0300000000002</v>
      </c>
      <c r="R1281">
        <f t="shared" si="679"/>
        <v>1184.6600000000001</v>
      </c>
      <c r="S1281">
        <f t="shared" si="680"/>
        <v>0</v>
      </c>
      <c r="T1281">
        <f t="shared" si="681"/>
        <v>0</v>
      </c>
      <c r="U1281">
        <f t="shared" si="682"/>
        <v>0</v>
      </c>
      <c r="V1281">
        <f t="shared" si="683"/>
        <v>0</v>
      </c>
      <c r="W1281">
        <f t="shared" si="684"/>
        <v>0</v>
      </c>
      <c r="X1281">
        <f t="shared" si="685"/>
        <v>0</v>
      </c>
      <c r="Y1281">
        <f t="shared" si="686"/>
        <v>0</v>
      </c>
      <c r="AA1281">
        <v>55574044</v>
      </c>
      <c r="AB1281">
        <f t="shared" si="687"/>
        <v>57.83</v>
      </c>
      <c r="AC1281">
        <f>ROUND((ES1281),6)</f>
        <v>0</v>
      </c>
      <c r="AD1281">
        <f>ROUND((((ET1281)-(EU1281))+AE1281),6)</f>
        <v>57.83</v>
      </c>
      <c r="AE1281">
        <f t="shared" si="688"/>
        <v>31.44</v>
      </c>
      <c r="AF1281">
        <f t="shared" si="688"/>
        <v>0</v>
      </c>
      <c r="AG1281">
        <f t="shared" si="689"/>
        <v>0</v>
      </c>
      <c r="AH1281">
        <f t="shared" si="690"/>
        <v>0</v>
      </c>
      <c r="AI1281">
        <f t="shared" si="690"/>
        <v>0</v>
      </c>
      <c r="AJ1281">
        <f t="shared" si="691"/>
        <v>0</v>
      </c>
      <c r="AK1281">
        <v>57.83</v>
      </c>
      <c r="AL1281">
        <v>0</v>
      </c>
      <c r="AM1281">
        <v>57.83</v>
      </c>
      <c r="AN1281">
        <v>31.44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1</v>
      </c>
      <c r="AZ1281">
        <v>1</v>
      </c>
      <c r="BA1281">
        <v>1</v>
      </c>
      <c r="BB1281">
        <v>1</v>
      </c>
      <c r="BC1281">
        <v>1</v>
      </c>
      <c r="BD1281" t="s">
        <v>3</v>
      </c>
      <c r="BE1281" t="s">
        <v>3</v>
      </c>
      <c r="BF1281" t="s">
        <v>3</v>
      </c>
      <c r="BG1281" t="s">
        <v>3</v>
      </c>
      <c r="BH1281">
        <v>0</v>
      </c>
      <c r="BI1281">
        <v>4</v>
      </c>
      <c r="BJ1281" t="s">
        <v>125</v>
      </c>
      <c r="BM1281">
        <v>1</v>
      </c>
      <c r="BN1281">
        <v>0</v>
      </c>
      <c r="BO1281" t="s">
        <v>3</v>
      </c>
      <c r="BP1281">
        <v>0</v>
      </c>
      <c r="BQ1281">
        <v>1</v>
      </c>
      <c r="BR1281">
        <v>0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 t="s">
        <v>3</v>
      </c>
      <c r="BZ1281">
        <v>0</v>
      </c>
      <c r="CA1281">
        <v>0</v>
      </c>
      <c r="CE1281">
        <v>0</v>
      </c>
      <c r="CF1281">
        <v>0</v>
      </c>
      <c r="CG1281">
        <v>0</v>
      </c>
      <c r="CM1281">
        <v>0</v>
      </c>
      <c r="CN1281" t="s">
        <v>3</v>
      </c>
      <c r="CO1281">
        <v>0</v>
      </c>
      <c r="CP1281">
        <f t="shared" si="692"/>
        <v>2179.0300000000002</v>
      </c>
      <c r="CQ1281">
        <f t="shared" si="693"/>
        <v>0</v>
      </c>
      <c r="CR1281">
        <f>((((ET1281)*BB1281-(EU1281)*BS1281)+AE1281*BS1281)*AV1281)</f>
        <v>57.83</v>
      </c>
      <c r="CS1281">
        <f t="shared" si="694"/>
        <v>31.44</v>
      </c>
      <c r="CT1281">
        <f t="shared" si="695"/>
        <v>0</v>
      </c>
      <c r="CU1281">
        <f t="shared" si="696"/>
        <v>0</v>
      </c>
      <c r="CV1281">
        <f t="shared" si="697"/>
        <v>0</v>
      </c>
      <c r="CW1281">
        <f t="shared" si="698"/>
        <v>0</v>
      </c>
      <c r="CX1281">
        <f t="shared" si="699"/>
        <v>0</v>
      </c>
      <c r="CY1281">
        <f t="shared" si="700"/>
        <v>0</v>
      </c>
      <c r="CZ1281">
        <f t="shared" si="701"/>
        <v>0</v>
      </c>
      <c r="DC1281" t="s">
        <v>3</v>
      </c>
      <c r="DD1281" t="s">
        <v>3</v>
      </c>
      <c r="DE1281" t="s">
        <v>3</v>
      </c>
      <c r="DF1281" t="s">
        <v>3</v>
      </c>
      <c r="DG1281" t="s">
        <v>3</v>
      </c>
      <c r="DH1281" t="s">
        <v>3</v>
      </c>
      <c r="DI1281" t="s">
        <v>3</v>
      </c>
      <c r="DJ1281" t="s">
        <v>3</v>
      </c>
      <c r="DK1281" t="s">
        <v>3</v>
      </c>
      <c r="DL1281" t="s">
        <v>3</v>
      </c>
      <c r="DM1281" t="s">
        <v>3</v>
      </c>
      <c r="DN1281">
        <v>0</v>
      </c>
      <c r="DO1281">
        <v>0</v>
      </c>
      <c r="DP1281">
        <v>1</v>
      </c>
      <c r="DQ1281">
        <v>1</v>
      </c>
      <c r="DU1281">
        <v>1009</v>
      </c>
      <c r="DV1281" t="s">
        <v>120</v>
      </c>
      <c r="DW1281" t="s">
        <v>120</v>
      </c>
      <c r="DX1281">
        <v>1000</v>
      </c>
      <c r="EE1281">
        <v>55317524</v>
      </c>
      <c r="EF1281">
        <v>1</v>
      </c>
      <c r="EG1281" t="s">
        <v>19</v>
      </c>
      <c r="EH1281">
        <v>0</v>
      </c>
      <c r="EI1281" t="s">
        <v>3</v>
      </c>
      <c r="EJ1281">
        <v>4</v>
      </c>
      <c r="EK1281">
        <v>1</v>
      </c>
      <c r="EL1281" t="s">
        <v>126</v>
      </c>
      <c r="EM1281" t="s">
        <v>21</v>
      </c>
      <c r="EO1281" t="s">
        <v>3</v>
      </c>
      <c r="EQ1281">
        <v>0</v>
      </c>
      <c r="ER1281">
        <v>57.83</v>
      </c>
      <c r="ES1281">
        <v>0</v>
      </c>
      <c r="ET1281">
        <v>57.83</v>
      </c>
      <c r="EU1281">
        <v>31.44</v>
      </c>
      <c r="EV1281">
        <v>0</v>
      </c>
      <c r="EW1281">
        <v>0</v>
      </c>
      <c r="EX1281">
        <v>0</v>
      </c>
      <c r="EY1281">
        <v>0</v>
      </c>
      <c r="FQ1281">
        <v>0</v>
      </c>
      <c r="FR1281">
        <f t="shared" si="702"/>
        <v>0</v>
      </c>
      <c r="FS1281">
        <v>0</v>
      </c>
      <c r="FX1281">
        <v>0</v>
      </c>
      <c r="FY1281">
        <v>0</v>
      </c>
      <c r="GA1281" t="s">
        <v>3</v>
      </c>
      <c r="GD1281">
        <v>1</v>
      </c>
      <c r="GF1281">
        <v>-1870736679</v>
      </c>
      <c r="GG1281">
        <v>2</v>
      </c>
      <c r="GH1281">
        <v>1</v>
      </c>
      <c r="GI1281">
        <v>-2</v>
      </c>
      <c r="GJ1281">
        <v>0</v>
      </c>
      <c r="GK1281">
        <v>0</v>
      </c>
      <c r="GL1281">
        <f t="shared" si="703"/>
        <v>0</v>
      </c>
      <c r="GM1281">
        <f>ROUND(O1281+X1281+Y1281,2)+GX1281</f>
        <v>2179.0300000000002</v>
      </c>
      <c r="GN1281">
        <f>IF(OR(BI1281=0,BI1281=1),ROUND(O1281+X1281+Y1281,2),0)</f>
        <v>0</v>
      </c>
      <c r="GO1281">
        <f>IF(BI1281=2,ROUND(O1281+X1281+Y1281,2),0)</f>
        <v>0</v>
      </c>
      <c r="GP1281">
        <f>IF(BI1281=4,ROUND(O1281+X1281+Y1281,2)+GX1281,0)</f>
        <v>2179.0300000000002</v>
      </c>
      <c r="GR1281">
        <v>0</v>
      </c>
      <c r="GS1281">
        <v>3</v>
      </c>
      <c r="GT1281">
        <v>0</v>
      </c>
      <c r="GU1281" t="s">
        <v>3</v>
      </c>
      <c r="GV1281">
        <f>ROUND((GT1281),6)</f>
        <v>0</v>
      </c>
      <c r="GW1281">
        <v>1</v>
      </c>
      <c r="GX1281">
        <f t="shared" si="704"/>
        <v>0</v>
      </c>
      <c r="HA1281">
        <v>0</v>
      </c>
      <c r="HB1281">
        <v>0</v>
      </c>
      <c r="HC1281">
        <f t="shared" si="705"/>
        <v>0</v>
      </c>
      <c r="IK1281">
        <v>0</v>
      </c>
    </row>
    <row r="1282" spans="1:245" x14ac:dyDescent="0.2">
      <c r="A1282">
        <v>17</v>
      </c>
      <c r="B1282">
        <v>1</v>
      </c>
      <c r="C1282">
        <f>ROW(SmtRes!A388)</f>
        <v>388</v>
      </c>
      <c r="D1282">
        <f>ROW(EtalonRes!A376)</f>
        <v>376</v>
      </c>
      <c r="E1282" t="s">
        <v>205</v>
      </c>
      <c r="F1282" t="s">
        <v>128</v>
      </c>
      <c r="G1282" t="s">
        <v>129</v>
      </c>
      <c r="H1282" t="s">
        <v>120</v>
      </c>
      <c r="I1282">
        <v>37.68</v>
      </c>
      <c r="J1282">
        <v>0</v>
      </c>
      <c r="O1282">
        <f t="shared" si="676"/>
        <v>52634.82</v>
      </c>
      <c r="P1282">
        <f t="shared" si="677"/>
        <v>0</v>
      </c>
      <c r="Q1282">
        <f t="shared" si="678"/>
        <v>52634.82</v>
      </c>
      <c r="R1282">
        <f t="shared" si="679"/>
        <v>28613.82</v>
      </c>
      <c r="S1282">
        <f t="shared" si="680"/>
        <v>0</v>
      </c>
      <c r="T1282">
        <f t="shared" si="681"/>
        <v>0</v>
      </c>
      <c r="U1282">
        <f t="shared" si="682"/>
        <v>0</v>
      </c>
      <c r="V1282">
        <f t="shared" si="683"/>
        <v>0</v>
      </c>
      <c r="W1282">
        <f t="shared" si="684"/>
        <v>0</v>
      </c>
      <c r="X1282">
        <f t="shared" si="685"/>
        <v>0</v>
      </c>
      <c r="Y1282">
        <f t="shared" si="686"/>
        <v>0</v>
      </c>
      <c r="AA1282">
        <v>55574044</v>
      </c>
      <c r="AB1282">
        <f t="shared" si="687"/>
        <v>1396.89</v>
      </c>
      <c r="AC1282">
        <f>ROUND(((ES1282*51)),6)</f>
        <v>0</v>
      </c>
      <c r="AD1282">
        <f>ROUND(((((ET1282*51))-((EU1282*51)))+AE1282),6)</f>
        <v>1396.89</v>
      </c>
      <c r="AE1282">
        <f>ROUND(((EU1282*51)),6)</f>
        <v>759.39</v>
      </c>
      <c r="AF1282">
        <f>ROUND(((EV1282*51)),6)</f>
        <v>0</v>
      </c>
      <c r="AG1282">
        <f t="shared" si="689"/>
        <v>0</v>
      </c>
      <c r="AH1282">
        <f>((EW1282*51))</f>
        <v>0</v>
      </c>
      <c r="AI1282">
        <f>((EX1282*51))</f>
        <v>0</v>
      </c>
      <c r="AJ1282">
        <f t="shared" si="691"/>
        <v>0</v>
      </c>
      <c r="AK1282">
        <v>27.39</v>
      </c>
      <c r="AL1282">
        <v>0</v>
      </c>
      <c r="AM1282">
        <v>27.39</v>
      </c>
      <c r="AN1282">
        <v>14.89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1</v>
      </c>
      <c r="AZ1282">
        <v>1</v>
      </c>
      <c r="BA1282">
        <v>1</v>
      </c>
      <c r="BB1282">
        <v>1</v>
      </c>
      <c r="BC1282">
        <v>1</v>
      </c>
      <c r="BD1282" t="s">
        <v>3</v>
      </c>
      <c r="BE1282" t="s">
        <v>3</v>
      </c>
      <c r="BF1282" t="s">
        <v>3</v>
      </c>
      <c r="BG1282" t="s">
        <v>3</v>
      </c>
      <c r="BH1282">
        <v>0</v>
      </c>
      <c r="BI1282">
        <v>4</v>
      </c>
      <c r="BJ1282" t="s">
        <v>130</v>
      </c>
      <c r="BM1282">
        <v>1</v>
      </c>
      <c r="BN1282">
        <v>0</v>
      </c>
      <c r="BO1282" t="s">
        <v>3</v>
      </c>
      <c r="BP1282">
        <v>0</v>
      </c>
      <c r="BQ1282">
        <v>1</v>
      </c>
      <c r="BR1282">
        <v>0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 t="s">
        <v>3</v>
      </c>
      <c r="BZ1282">
        <v>0</v>
      </c>
      <c r="CA1282">
        <v>0</v>
      </c>
      <c r="CE1282">
        <v>0</v>
      </c>
      <c r="CF1282">
        <v>0</v>
      </c>
      <c r="CG1282">
        <v>0</v>
      </c>
      <c r="CM1282">
        <v>0</v>
      </c>
      <c r="CN1282" t="s">
        <v>3</v>
      </c>
      <c r="CO1282">
        <v>0</v>
      </c>
      <c r="CP1282">
        <f t="shared" si="692"/>
        <v>52634.82</v>
      </c>
      <c r="CQ1282">
        <f t="shared" si="693"/>
        <v>0</v>
      </c>
      <c r="CR1282">
        <f>(((((ET1282*51))*BB1282-((EU1282*51))*BS1282)+AE1282*BS1282)*AV1282)</f>
        <v>1396.89</v>
      </c>
      <c r="CS1282">
        <f t="shared" si="694"/>
        <v>759.39</v>
      </c>
      <c r="CT1282">
        <f t="shared" si="695"/>
        <v>0</v>
      </c>
      <c r="CU1282">
        <f t="shared" si="696"/>
        <v>0</v>
      </c>
      <c r="CV1282">
        <f t="shared" si="697"/>
        <v>0</v>
      </c>
      <c r="CW1282">
        <f t="shared" si="698"/>
        <v>0</v>
      </c>
      <c r="CX1282">
        <f t="shared" si="699"/>
        <v>0</v>
      </c>
      <c r="CY1282">
        <f t="shared" si="700"/>
        <v>0</v>
      </c>
      <c r="CZ1282">
        <f t="shared" si="701"/>
        <v>0</v>
      </c>
      <c r="DC1282" t="s">
        <v>3</v>
      </c>
      <c r="DD1282" t="s">
        <v>131</v>
      </c>
      <c r="DE1282" t="s">
        <v>131</v>
      </c>
      <c r="DF1282" t="s">
        <v>131</v>
      </c>
      <c r="DG1282" t="s">
        <v>131</v>
      </c>
      <c r="DH1282" t="s">
        <v>3</v>
      </c>
      <c r="DI1282" t="s">
        <v>131</v>
      </c>
      <c r="DJ1282" t="s">
        <v>131</v>
      </c>
      <c r="DK1282" t="s">
        <v>3</v>
      </c>
      <c r="DL1282" t="s">
        <v>3</v>
      </c>
      <c r="DM1282" t="s">
        <v>3</v>
      </c>
      <c r="DN1282">
        <v>0</v>
      </c>
      <c r="DO1282">
        <v>0</v>
      </c>
      <c r="DP1282">
        <v>1</v>
      </c>
      <c r="DQ1282">
        <v>1</v>
      </c>
      <c r="DU1282">
        <v>1009</v>
      </c>
      <c r="DV1282" t="s">
        <v>120</v>
      </c>
      <c r="DW1282" t="s">
        <v>120</v>
      </c>
      <c r="DX1282">
        <v>1000</v>
      </c>
      <c r="EE1282">
        <v>55317524</v>
      </c>
      <c r="EF1282">
        <v>1</v>
      </c>
      <c r="EG1282" t="s">
        <v>19</v>
      </c>
      <c r="EH1282">
        <v>0</v>
      </c>
      <c r="EI1282" t="s">
        <v>3</v>
      </c>
      <c r="EJ1282">
        <v>4</v>
      </c>
      <c r="EK1282">
        <v>1</v>
      </c>
      <c r="EL1282" t="s">
        <v>126</v>
      </c>
      <c r="EM1282" t="s">
        <v>21</v>
      </c>
      <c r="EO1282" t="s">
        <v>3</v>
      </c>
      <c r="EQ1282">
        <v>0</v>
      </c>
      <c r="ER1282">
        <v>27.39</v>
      </c>
      <c r="ES1282">
        <v>0</v>
      </c>
      <c r="ET1282">
        <v>27.39</v>
      </c>
      <c r="EU1282">
        <v>14.89</v>
      </c>
      <c r="EV1282">
        <v>0</v>
      </c>
      <c r="EW1282">
        <v>0</v>
      </c>
      <c r="EX1282">
        <v>0</v>
      </c>
      <c r="EY1282">
        <v>0</v>
      </c>
      <c r="FQ1282">
        <v>0</v>
      </c>
      <c r="FR1282">
        <f t="shared" si="702"/>
        <v>0</v>
      </c>
      <c r="FS1282">
        <v>0</v>
      </c>
      <c r="FX1282">
        <v>0</v>
      </c>
      <c r="FY1282">
        <v>0</v>
      </c>
      <c r="GA1282" t="s">
        <v>3</v>
      </c>
      <c r="GD1282">
        <v>1</v>
      </c>
      <c r="GF1282">
        <v>972108674</v>
      </c>
      <c r="GG1282">
        <v>2</v>
      </c>
      <c r="GH1282">
        <v>1</v>
      </c>
      <c r="GI1282">
        <v>-2</v>
      </c>
      <c r="GJ1282">
        <v>0</v>
      </c>
      <c r="GK1282">
        <v>0</v>
      </c>
      <c r="GL1282">
        <f t="shared" si="703"/>
        <v>0</v>
      </c>
      <c r="GM1282">
        <f>ROUND(O1282+X1282+Y1282,2)+GX1282</f>
        <v>52634.82</v>
      </c>
      <c r="GN1282">
        <f>IF(OR(BI1282=0,BI1282=1),ROUND(O1282+X1282+Y1282,2),0)</f>
        <v>0</v>
      </c>
      <c r="GO1282">
        <f>IF(BI1282=2,ROUND(O1282+X1282+Y1282,2),0)</f>
        <v>0</v>
      </c>
      <c r="GP1282">
        <f>IF(BI1282=4,ROUND(O1282+X1282+Y1282,2)+GX1282,0)</f>
        <v>52634.82</v>
      </c>
      <c r="GR1282">
        <v>0</v>
      </c>
      <c r="GS1282">
        <v>3</v>
      </c>
      <c r="GT1282">
        <v>0</v>
      </c>
      <c r="GU1282" t="s">
        <v>131</v>
      </c>
      <c r="GV1282">
        <f>ROUND(((GT1282*51)),6)</f>
        <v>0</v>
      </c>
      <c r="GW1282">
        <v>1</v>
      </c>
      <c r="GX1282">
        <f t="shared" si="704"/>
        <v>0</v>
      </c>
      <c r="HA1282">
        <v>0</v>
      </c>
      <c r="HB1282">
        <v>0</v>
      </c>
      <c r="HC1282">
        <f t="shared" si="705"/>
        <v>0</v>
      </c>
      <c r="IK1282">
        <v>0</v>
      </c>
    </row>
    <row r="1283" spans="1:245" x14ac:dyDescent="0.2">
      <c r="A1283">
        <v>17</v>
      </c>
      <c r="B1283">
        <v>1</v>
      </c>
      <c r="C1283">
        <f>ROW(SmtRes!A393)</f>
        <v>393</v>
      </c>
      <c r="D1283">
        <f>ROW(EtalonRes!A380)</f>
        <v>380</v>
      </c>
      <c r="E1283" t="s">
        <v>209</v>
      </c>
      <c r="F1283" t="s">
        <v>133</v>
      </c>
      <c r="G1283" t="s">
        <v>381</v>
      </c>
      <c r="H1283" t="s">
        <v>17</v>
      </c>
      <c r="I1283">
        <f>ROUND(350/100,9)</f>
        <v>3.5</v>
      </c>
      <c r="J1283">
        <v>0</v>
      </c>
      <c r="O1283">
        <f t="shared" si="676"/>
        <v>106779.4</v>
      </c>
      <c r="P1283">
        <f t="shared" si="677"/>
        <v>90205.43</v>
      </c>
      <c r="Q1283">
        <f t="shared" si="678"/>
        <v>5714.73</v>
      </c>
      <c r="R1283">
        <f t="shared" si="679"/>
        <v>3236.77</v>
      </c>
      <c r="S1283">
        <f t="shared" si="680"/>
        <v>10859.24</v>
      </c>
      <c r="T1283">
        <f t="shared" si="681"/>
        <v>0</v>
      </c>
      <c r="U1283">
        <f t="shared" si="682"/>
        <v>47.495000000000005</v>
      </c>
      <c r="V1283">
        <f t="shared" si="683"/>
        <v>0</v>
      </c>
      <c r="W1283">
        <f t="shared" si="684"/>
        <v>0</v>
      </c>
      <c r="X1283">
        <f t="shared" si="685"/>
        <v>7601.47</v>
      </c>
      <c r="Y1283">
        <f t="shared" si="686"/>
        <v>1085.92</v>
      </c>
      <c r="AA1283">
        <v>55574044</v>
      </c>
      <c r="AB1283">
        <f t="shared" si="687"/>
        <v>30508.400000000001</v>
      </c>
      <c r="AC1283">
        <f t="shared" ref="AC1283:AC1296" si="706">ROUND((ES1283),6)</f>
        <v>25772.98</v>
      </c>
      <c r="AD1283">
        <f t="shared" ref="AD1283:AD1296" si="707">ROUND((((ET1283)-(EU1283))+AE1283),6)</f>
        <v>1632.78</v>
      </c>
      <c r="AE1283">
        <f t="shared" ref="AE1283:AE1296" si="708">ROUND((EU1283),6)</f>
        <v>924.79</v>
      </c>
      <c r="AF1283">
        <f t="shared" ref="AF1283:AF1296" si="709">ROUND((EV1283),6)</f>
        <v>3102.64</v>
      </c>
      <c r="AG1283">
        <f t="shared" si="689"/>
        <v>0</v>
      </c>
      <c r="AH1283">
        <f t="shared" ref="AH1283:AH1296" si="710">(EW1283)</f>
        <v>13.57</v>
      </c>
      <c r="AI1283">
        <f t="shared" ref="AI1283:AI1296" si="711">(EX1283)</f>
        <v>0</v>
      </c>
      <c r="AJ1283">
        <f t="shared" si="691"/>
        <v>0</v>
      </c>
      <c r="AK1283">
        <v>30508.400000000001</v>
      </c>
      <c r="AL1283">
        <v>25772.98</v>
      </c>
      <c r="AM1283">
        <v>1632.78</v>
      </c>
      <c r="AN1283">
        <v>924.79</v>
      </c>
      <c r="AO1283">
        <v>3102.64</v>
      </c>
      <c r="AP1283">
        <v>0</v>
      </c>
      <c r="AQ1283">
        <v>13.57</v>
      </c>
      <c r="AR1283">
        <v>0</v>
      </c>
      <c r="AS1283">
        <v>0</v>
      </c>
      <c r="AT1283">
        <v>70</v>
      </c>
      <c r="AU1283">
        <v>10</v>
      </c>
      <c r="AV1283">
        <v>1</v>
      </c>
      <c r="AW1283">
        <v>1</v>
      </c>
      <c r="AZ1283">
        <v>1</v>
      </c>
      <c r="BA1283">
        <v>1</v>
      </c>
      <c r="BB1283">
        <v>1</v>
      </c>
      <c r="BC1283">
        <v>1</v>
      </c>
      <c r="BD1283" t="s">
        <v>3</v>
      </c>
      <c r="BE1283" t="s">
        <v>3</v>
      </c>
      <c r="BF1283" t="s">
        <v>3</v>
      </c>
      <c r="BG1283" t="s">
        <v>3</v>
      </c>
      <c r="BH1283">
        <v>0</v>
      </c>
      <c r="BI1283">
        <v>4</v>
      </c>
      <c r="BJ1283" t="s">
        <v>135</v>
      </c>
      <c r="BM1283">
        <v>0</v>
      </c>
      <c r="BN1283">
        <v>0</v>
      </c>
      <c r="BO1283" t="s">
        <v>3</v>
      </c>
      <c r="BP1283">
        <v>0</v>
      </c>
      <c r="BQ1283">
        <v>1</v>
      </c>
      <c r="BR1283">
        <v>0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 t="s">
        <v>3</v>
      </c>
      <c r="BZ1283">
        <v>70</v>
      </c>
      <c r="CA1283">
        <v>10</v>
      </c>
      <c r="CE1283">
        <v>0</v>
      </c>
      <c r="CF1283">
        <v>0</v>
      </c>
      <c r="CG1283">
        <v>0</v>
      </c>
      <c r="CM1283">
        <v>0</v>
      </c>
      <c r="CN1283" t="s">
        <v>3</v>
      </c>
      <c r="CO1283">
        <v>0</v>
      </c>
      <c r="CP1283">
        <f t="shared" si="692"/>
        <v>106779.4</v>
      </c>
      <c r="CQ1283">
        <f t="shared" si="693"/>
        <v>25772.98</v>
      </c>
      <c r="CR1283">
        <f t="shared" ref="CR1283:CR1296" si="712">((((ET1283)*BB1283-(EU1283)*BS1283)+AE1283*BS1283)*AV1283)</f>
        <v>1632.78</v>
      </c>
      <c r="CS1283">
        <f t="shared" si="694"/>
        <v>924.79</v>
      </c>
      <c r="CT1283">
        <f t="shared" si="695"/>
        <v>3102.64</v>
      </c>
      <c r="CU1283">
        <f t="shared" si="696"/>
        <v>0</v>
      </c>
      <c r="CV1283">
        <f t="shared" si="697"/>
        <v>13.57</v>
      </c>
      <c r="CW1283">
        <f t="shared" si="698"/>
        <v>0</v>
      </c>
      <c r="CX1283">
        <f t="shared" si="699"/>
        <v>0</v>
      </c>
      <c r="CY1283">
        <f t="shared" si="700"/>
        <v>7601.4679999999989</v>
      </c>
      <c r="CZ1283">
        <f t="shared" si="701"/>
        <v>1085.924</v>
      </c>
      <c r="DC1283" t="s">
        <v>3</v>
      </c>
      <c r="DD1283" t="s">
        <v>3</v>
      </c>
      <c r="DE1283" t="s">
        <v>3</v>
      </c>
      <c r="DF1283" t="s">
        <v>3</v>
      </c>
      <c r="DG1283" t="s">
        <v>3</v>
      </c>
      <c r="DH1283" t="s">
        <v>3</v>
      </c>
      <c r="DI1283" t="s">
        <v>3</v>
      </c>
      <c r="DJ1283" t="s">
        <v>3</v>
      </c>
      <c r="DK1283" t="s">
        <v>3</v>
      </c>
      <c r="DL1283" t="s">
        <v>3</v>
      </c>
      <c r="DM1283" t="s">
        <v>3</v>
      </c>
      <c r="DN1283">
        <v>0</v>
      </c>
      <c r="DO1283">
        <v>0</v>
      </c>
      <c r="DP1283">
        <v>1</v>
      </c>
      <c r="DQ1283">
        <v>1</v>
      </c>
      <c r="DU1283">
        <v>1005</v>
      </c>
      <c r="DV1283" t="s">
        <v>17</v>
      </c>
      <c r="DW1283" t="s">
        <v>17</v>
      </c>
      <c r="DX1283">
        <v>100</v>
      </c>
      <c r="EE1283">
        <v>55317522</v>
      </c>
      <c r="EF1283">
        <v>1</v>
      </c>
      <c r="EG1283" t="s">
        <v>19</v>
      </c>
      <c r="EH1283">
        <v>0</v>
      </c>
      <c r="EI1283" t="s">
        <v>3</v>
      </c>
      <c r="EJ1283">
        <v>4</v>
      </c>
      <c r="EK1283">
        <v>0</v>
      </c>
      <c r="EL1283" t="s">
        <v>20</v>
      </c>
      <c r="EM1283" t="s">
        <v>21</v>
      </c>
      <c r="EO1283" t="s">
        <v>3</v>
      </c>
      <c r="EQ1283">
        <v>0</v>
      </c>
      <c r="ER1283">
        <v>30508.400000000001</v>
      </c>
      <c r="ES1283">
        <v>25772.98</v>
      </c>
      <c r="ET1283">
        <v>1632.78</v>
      </c>
      <c r="EU1283">
        <v>924.79</v>
      </c>
      <c r="EV1283">
        <v>3102.64</v>
      </c>
      <c r="EW1283">
        <v>13.57</v>
      </c>
      <c r="EX1283">
        <v>0</v>
      </c>
      <c r="EY1283">
        <v>0</v>
      </c>
      <c r="FQ1283">
        <v>0</v>
      </c>
      <c r="FR1283">
        <f t="shared" si="702"/>
        <v>0</v>
      </c>
      <c r="FS1283">
        <v>0</v>
      </c>
      <c r="FX1283">
        <v>70</v>
      </c>
      <c r="FY1283">
        <v>10</v>
      </c>
      <c r="GA1283" t="s">
        <v>3</v>
      </c>
      <c r="GD1283">
        <v>0</v>
      </c>
      <c r="GF1283">
        <v>-1019583727</v>
      </c>
      <c r="GG1283">
        <v>2</v>
      </c>
      <c r="GH1283">
        <v>1</v>
      </c>
      <c r="GI1283">
        <v>-2</v>
      </c>
      <c r="GJ1283">
        <v>0</v>
      </c>
      <c r="GK1283">
        <f>ROUND(R1283*(R12)/100,2)</f>
        <v>3495.71</v>
      </c>
      <c r="GL1283">
        <f t="shared" si="703"/>
        <v>0</v>
      </c>
      <c r="GM1283">
        <f t="shared" ref="GM1283:GM1296" si="713">ROUND(O1283+X1283+Y1283+GK1283,2)+GX1283</f>
        <v>118962.5</v>
      </c>
      <c r="GN1283">
        <f t="shared" ref="GN1283:GN1296" si="714">IF(OR(BI1283=0,BI1283=1),ROUND(O1283+X1283+Y1283+GK1283,2),0)</f>
        <v>0</v>
      </c>
      <c r="GO1283">
        <f t="shared" ref="GO1283:GO1296" si="715">IF(BI1283=2,ROUND(O1283+X1283+Y1283+GK1283,2),0)</f>
        <v>0</v>
      </c>
      <c r="GP1283">
        <f t="shared" ref="GP1283:GP1296" si="716">IF(BI1283=4,ROUND(O1283+X1283+Y1283+GK1283,2)+GX1283,0)</f>
        <v>118962.5</v>
      </c>
      <c r="GR1283">
        <v>0</v>
      </c>
      <c r="GS1283">
        <v>3</v>
      </c>
      <c r="GT1283">
        <v>0</v>
      </c>
      <c r="GU1283" t="s">
        <v>3</v>
      </c>
      <c r="GV1283">
        <f t="shared" ref="GV1283:GV1296" si="717">ROUND((GT1283),6)</f>
        <v>0</v>
      </c>
      <c r="GW1283">
        <v>1</v>
      </c>
      <c r="GX1283">
        <f t="shared" si="704"/>
        <v>0</v>
      </c>
      <c r="HA1283">
        <v>0</v>
      </c>
      <c r="HB1283">
        <v>0</v>
      </c>
      <c r="HC1283">
        <f t="shared" si="705"/>
        <v>0</v>
      </c>
      <c r="IK1283">
        <v>0</v>
      </c>
    </row>
    <row r="1284" spans="1:245" x14ac:dyDescent="0.2">
      <c r="A1284">
        <v>18</v>
      </c>
      <c r="B1284">
        <v>1</v>
      </c>
      <c r="C1284">
        <v>392</v>
      </c>
      <c r="E1284" t="s">
        <v>213</v>
      </c>
      <c r="F1284" t="s">
        <v>137</v>
      </c>
      <c r="G1284" t="s">
        <v>138</v>
      </c>
      <c r="H1284" t="s">
        <v>120</v>
      </c>
      <c r="I1284">
        <f>I1283*J1284</f>
        <v>-33.53</v>
      </c>
      <c r="J1284">
        <v>-9.58</v>
      </c>
      <c r="O1284">
        <f t="shared" si="676"/>
        <v>-90205.42</v>
      </c>
      <c r="P1284">
        <f t="shared" si="677"/>
        <v>-90205.42</v>
      </c>
      <c r="Q1284">
        <f t="shared" si="678"/>
        <v>0</v>
      </c>
      <c r="R1284">
        <f t="shared" si="679"/>
        <v>0</v>
      </c>
      <c r="S1284">
        <f t="shared" si="680"/>
        <v>0</v>
      </c>
      <c r="T1284">
        <f t="shared" si="681"/>
        <v>0</v>
      </c>
      <c r="U1284">
        <f t="shared" si="682"/>
        <v>0</v>
      </c>
      <c r="V1284">
        <f t="shared" si="683"/>
        <v>0</v>
      </c>
      <c r="W1284">
        <f t="shared" si="684"/>
        <v>0</v>
      </c>
      <c r="X1284">
        <f t="shared" si="685"/>
        <v>0</v>
      </c>
      <c r="Y1284">
        <f t="shared" si="686"/>
        <v>0</v>
      </c>
      <c r="AA1284">
        <v>55574044</v>
      </c>
      <c r="AB1284">
        <f t="shared" si="687"/>
        <v>2690.29</v>
      </c>
      <c r="AC1284">
        <f t="shared" si="706"/>
        <v>2690.29</v>
      </c>
      <c r="AD1284">
        <f t="shared" si="707"/>
        <v>0</v>
      </c>
      <c r="AE1284">
        <f t="shared" si="708"/>
        <v>0</v>
      </c>
      <c r="AF1284">
        <f t="shared" si="709"/>
        <v>0</v>
      </c>
      <c r="AG1284">
        <f t="shared" si="689"/>
        <v>0</v>
      </c>
      <c r="AH1284">
        <f t="shared" si="710"/>
        <v>0</v>
      </c>
      <c r="AI1284">
        <f t="shared" si="711"/>
        <v>0</v>
      </c>
      <c r="AJ1284">
        <f t="shared" si="691"/>
        <v>0</v>
      </c>
      <c r="AK1284">
        <v>2690.29</v>
      </c>
      <c r="AL1284">
        <v>2690.29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70</v>
      </c>
      <c r="AU1284">
        <v>10</v>
      </c>
      <c r="AV1284">
        <v>1</v>
      </c>
      <c r="AW1284">
        <v>1</v>
      </c>
      <c r="AZ1284">
        <v>1</v>
      </c>
      <c r="BA1284">
        <v>1</v>
      </c>
      <c r="BB1284">
        <v>1</v>
      </c>
      <c r="BC1284">
        <v>1</v>
      </c>
      <c r="BD1284" t="s">
        <v>3</v>
      </c>
      <c r="BE1284" t="s">
        <v>3</v>
      </c>
      <c r="BF1284" t="s">
        <v>3</v>
      </c>
      <c r="BG1284" t="s">
        <v>3</v>
      </c>
      <c r="BH1284">
        <v>3</v>
      </c>
      <c r="BI1284">
        <v>4</v>
      </c>
      <c r="BJ1284" t="s">
        <v>139</v>
      </c>
      <c r="BM1284">
        <v>0</v>
      </c>
      <c r="BN1284">
        <v>0</v>
      </c>
      <c r="BO1284" t="s">
        <v>3</v>
      </c>
      <c r="BP1284">
        <v>0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 t="s">
        <v>3</v>
      </c>
      <c r="BZ1284">
        <v>70</v>
      </c>
      <c r="CA1284">
        <v>10</v>
      </c>
      <c r="CE1284">
        <v>0</v>
      </c>
      <c r="CF1284">
        <v>0</v>
      </c>
      <c r="CG1284">
        <v>0</v>
      </c>
      <c r="CM1284">
        <v>0</v>
      </c>
      <c r="CN1284" t="s">
        <v>3</v>
      </c>
      <c r="CO1284">
        <v>0</v>
      </c>
      <c r="CP1284">
        <f t="shared" si="692"/>
        <v>-90205.42</v>
      </c>
      <c r="CQ1284">
        <f t="shared" si="693"/>
        <v>2690.29</v>
      </c>
      <c r="CR1284">
        <f t="shared" si="712"/>
        <v>0</v>
      </c>
      <c r="CS1284">
        <f t="shared" si="694"/>
        <v>0</v>
      </c>
      <c r="CT1284">
        <f t="shared" si="695"/>
        <v>0</v>
      </c>
      <c r="CU1284">
        <f t="shared" si="696"/>
        <v>0</v>
      </c>
      <c r="CV1284">
        <f t="shared" si="697"/>
        <v>0</v>
      </c>
      <c r="CW1284">
        <f t="shared" si="698"/>
        <v>0</v>
      </c>
      <c r="CX1284">
        <f t="shared" si="699"/>
        <v>0</v>
      </c>
      <c r="CY1284">
        <f t="shared" si="700"/>
        <v>0</v>
      </c>
      <c r="CZ1284">
        <f t="shared" si="701"/>
        <v>0</v>
      </c>
      <c r="DC1284" t="s">
        <v>3</v>
      </c>
      <c r="DD1284" t="s">
        <v>3</v>
      </c>
      <c r="DE1284" t="s">
        <v>3</v>
      </c>
      <c r="DF1284" t="s">
        <v>3</v>
      </c>
      <c r="DG1284" t="s">
        <v>3</v>
      </c>
      <c r="DH1284" t="s">
        <v>3</v>
      </c>
      <c r="DI1284" t="s">
        <v>3</v>
      </c>
      <c r="DJ1284" t="s">
        <v>3</v>
      </c>
      <c r="DK1284" t="s">
        <v>3</v>
      </c>
      <c r="DL1284" t="s">
        <v>3</v>
      </c>
      <c r="DM1284" t="s">
        <v>3</v>
      </c>
      <c r="DN1284">
        <v>0</v>
      </c>
      <c r="DO1284">
        <v>0</v>
      </c>
      <c r="DP1284">
        <v>1</v>
      </c>
      <c r="DQ1284">
        <v>1</v>
      </c>
      <c r="DU1284">
        <v>1009</v>
      </c>
      <c r="DV1284" t="s">
        <v>120</v>
      </c>
      <c r="DW1284" t="s">
        <v>120</v>
      </c>
      <c r="DX1284">
        <v>1000</v>
      </c>
      <c r="EE1284">
        <v>55317522</v>
      </c>
      <c r="EF1284">
        <v>1</v>
      </c>
      <c r="EG1284" t="s">
        <v>19</v>
      </c>
      <c r="EH1284">
        <v>0</v>
      </c>
      <c r="EI1284" t="s">
        <v>3</v>
      </c>
      <c r="EJ1284">
        <v>4</v>
      </c>
      <c r="EK1284">
        <v>0</v>
      </c>
      <c r="EL1284" t="s">
        <v>20</v>
      </c>
      <c r="EM1284" t="s">
        <v>21</v>
      </c>
      <c r="EO1284" t="s">
        <v>3</v>
      </c>
      <c r="EQ1284">
        <v>0</v>
      </c>
      <c r="ER1284">
        <v>2690.29</v>
      </c>
      <c r="ES1284">
        <v>2690.29</v>
      </c>
      <c r="ET1284">
        <v>0</v>
      </c>
      <c r="EU1284">
        <v>0</v>
      </c>
      <c r="EV1284">
        <v>0</v>
      </c>
      <c r="EW1284">
        <v>0</v>
      </c>
      <c r="EX1284">
        <v>0</v>
      </c>
      <c r="FQ1284">
        <v>0</v>
      </c>
      <c r="FR1284">
        <f t="shared" si="702"/>
        <v>0</v>
      </c>
      <c r="FS1284">
        <v>0</v>
      </c>
      <c r="FX1284">
        <v>70</v>
      </c>
      <c r="FY1284">
        <v>10</v>
      </c>
      <c r="GA1284" t="s">
        <v>3</v>
      </c>
      <c r="GD1284">
        <v>0</v>
      </c>
      <c r="GF1284">
        <v>734291692</v>
      </c>
      <c r="GG1284">
        <v>2</v>
      </c>
      <c r="GH1284">
        <v>1</v>
      </c>
      <c r="GI1284">
        <v>-2</v>
      </c>
      <c r="GJ1284">
        <v>0</v>
      </c>
      <c r="GK1284">
        <f>ROUND(R1284*(R12)/100,2)</f>
        <v>0</v>
      </c>
      <c r="GL1284">
        <f t="shared" si="703"/>
        <v>0</v>
      </c>
      <c r="GM1284">
        <f t="shared" si="713"/>
        <v>-90205.42</v>
      </c>
      <c r="GN1284">
        <f t="shared" si="714"/>
        <v>0</v>
      </c>
      <c r="GO1284">
        <f t="shared" si="715"/>
        <v>0</v>
      </c>
      <c r="GP1284">
        <f t="shared" si="716"/>
        <v>-90205.42</v>
      </c>
      <c r="GR1284">
        <v>0</v>
      </c>
      <c r="GS1284">
        <v>3</v>
      </c>
      <c r="GT1284">
        <v>0</v>
      </c>
      <c r="GU1284" t="s">
        <v>3</v>
      </c>
      <c r="GV1284">
        <f t="shared" si="717"/>
        <v>0</v>
      </c>
      <c r="GW1284">
        <v>1</v>
      </c>
      <c r="GX1284">
        <f t="shared" si="704"/>
        <v>0</v>
      </c>
      <c r="HA1284">
        <v>0</v>
      </c>
      <c r="HB1284">
        <v>0</v>
      </c>
      <c r="HC1284">
        <f t="shared" si="705"/>
        <v>0</v>
      </c>
      <c r="IK1284">
        <v>0</v>
      </c>
    </row>
    <row r="1285" spans="1:245" x14ac:dyDescent="0.2">
      <c r="A1285">
        <v>18</v>
      </c>
      <c r="B1285">
        <v>1</v>
      </c>
      <c r="C1285">
        <v>393</v>
      </c>
      <c r="E1285" t="s">
        <v>382</v>
      </c>
      <c r="F1285" t="s">
        <v>141</v>
      </c>
      <c r="G1285" t="s">
        <v>142</v>
      </c>
      <c r="H1285" t="s">
        <v>120</v>
      </c>
      <c r="I1285">
        <f>I1283*J1285</f>
        <v>42.28</v>
      </c>
      <c r="J1285">
        <v>12.08</v>
      </c>
      <c r="O1285">
        <f t="shared" si="676"/>
        <v>108354.76</v>
      </c>
      <c r="P1285">
        <f t="shared" si="677"/>
        <v>108354.76</v>
      </c>
      <c r="Q1285">
        <f t="shared" si="678"/>
        <v>0</v>
      </c>
      <c r="R1285">
        <f t="shared" si="679"/>
        <v>0</v>
      </c>
      <c r="S1285">
        <f t="shared" si="680"/>
        <v>0</v>
      </c>
      <c r="T1285">
        <f t="shared" si="681"/>
        <v>0</v>
      </c>
      <c r="U1285">
        <f t="shared" si="682"/>
        <v>0</v>
      </c>
      <c r="V1285">
        <f t="shared" si="683"/>
        <v>0</v>
      </c>
      <c r="W1285">
        <f t="shared" si="684"/>
        <v>0</v>
      </c>
      <c r="X1285">
        <f t="shared" si="685"/>
        <v>0</v>
      </c>
      <c r="Y1285">
        <f t="shared" si="686"/>
        <v>0</v>
      </c>
      <c r="AA1285">
        <v>55574044</v>
      </c>
      <c r="AB1285">
        <f t="shared" si="687"/>
        <v>2562.79</v>
      </c>
      <c r="AC1285">
        <f t="shared" si="706"/>
        <v>2562.79</v>
      </c>
      <c r="AD1285">
        <f t="shared" si="707"/>
        <v>0</v>
      </c>
      <c r="AE1285">
        <f t="shared" si="708"/>
        <v>0</v>
      </c>
      <c r="AF1285">
        <f t="shared" si="709"/>
        <v>0</v>
      </c>
      <c r="AG1285">
        <f t="shared" si="689"/>
        <v>0</v>
      </c>
      <c r="AH1285">
        <f t="shared" si="710"/>
        <v>0</v>
      </c>
      <c r="AI1285">
        <f t="shared" si="711"/>
        <v>0</v>
      </c>
      <c r="AJ1285">
        <f t="shared" si="691"/>
        <v>0</v>
      </c>
      <c r="AK1285">
        <v>2562.79</v>
      </c>
      <c r="AL1285">
        <v>2562.79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70</v>
      </c>
      <c r="AU1285">
        <v>10</v>
      </c>
      <c r="AV1285">
        <v>1</v>
      </c>
      <c r="AW1285">
        <v>1</v>
      </c>
      <c r="AZ1285">
        <v>1</v>
      </c>
      <c r="BA1285">
        <v>1</v>
      </c>
      <c r="BB1285">
        <v>1</v>
      </c>
      <c r="BC1285">
        <v>1</v>
      </c>
      <c r="BD1285" t="s">
        <v>3</v>
      </c>
      <c r="BE1285" t="s">
        <v>3</v>
      </c>
      <c r="BF1285" t="s">
        <v>3</v>
      </c>
      <c r="BG1285" t="s">
        <v>3</v>
      </c>
      <c r="BH1285">
        <v>3</v>
      </c>
      <c r="BI1285">
        <v>4</v>
      </c>
      <c r="BJ1285" t="s">
        <v>143</v>
      </c>
      <c r="BM1285">
        <v>0</v>
      </c>
      <c r="BN1285">
        <v>0</v>
      </c>
      <c r="BO1285" t="s">
        <v>3</v>
      </c>
      <c r="BP1285">
        <v>0</v>
      </c>
      <c r="BQ1285">
        <v>1</v>
      </c>
      <c r="BR1285">
        <v>0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 t="s">
        <v>3</v>
      </c>
      <c r="BZ1285">
        <v>70</v>
      </c>
      <c r="CA1285">
        <v>10</v>
      </c>
      <c r="CE1285">
        <v>0</v>
      </c>
      <c r="CF1285">
        <v>0</v>
      </c>
      <c r="CG1285">
        <v>0</v>
      </c>
      <c r="CM1285">
        <v>0</v>
      </c>
      <c r="CN1285" t="s">
        <v>3</v>
      </c>
      <c r="CO1285">
        <v>0</v>
      </c>
      <c r="CP1285">
        <f t="shared" si="692"/>
        <v>108354.76</v>
      </c>
      <c r="CQ1285">
        <f t="shared" si="693"/>
        <v>2562.79</v>
      </c>
      <c r="CR1285">
        <f t="shared" si="712"/>
        <v>0</v>
      </c>
      <c r="CS1285">
        <f t="shared" si="694"/>
        <v>0</v>
      </c>
      <c r="CT1285">
        <f t="shared" si="695"/>
        <v>0</v>
      </c>
      <c r="CU1285">
        <f t="shared" si="696"/>
        <v>0</v>
      </c>
      <c r="CV1285">
        <f t="shared" si="697"/>
        <v>0</v>
      </c>
      <c r="CW1285">
        <f t="shared" si="698"/>
        <v>0</v>
      </c>
      <c r="CX1285">
        <f t="shared" si="699"/>
        <v>0</v>
      </c>
      <c r="CY1285">
        <f t="shared" si="700"/>
        <v>0</v>
      </c>
      <c r="CZ1285">
        <f t="shared" si="701"/>
        <v>0</v>
      </c>
      <c r="DC1285" t="s">
        <v>3</v>
      </c>
      <c r="DD1285" t="s">
        <v>3</v>
      </c>
      <c r="DE1285" t="s">
        <v>3</v>
      </c>
      <c r="DF1285" t="s">
        <v>3</v>
      </c>
      <c r="DG1285" t="s">
        <v>3</v>
      </c>
      <c r="DH1285" t="s">
        <v>3</v>
      </c>
      <c r="DI1285" t="s">
        <v>3</v>
      </c>
      <c r="DJ1285" t="s">
        <v>3</v>
      </c>
      <c r="DK1285" t="s">
        <v>3</v>
      </c>
      <c r="DL1285" t="s">
        <v>3</v>
      </c>
      <c r="DM1285" t="s">
        <v>3</v>
      </c>
      <c r="DN1285">
        <v>0</v>
      </c>
      <c r="DO1285">
        <v>0</v>
      </c>
      <c r="DP1285">
        <v>1</v>
      </c>
      <c r="DQ1285">
        <v>1</v>
      </c>
      <c r="DU1285">
        <v>1009</v>
      </c>
      <c r="DV1285" t="s">
        <v>120</v>
      </c>
      <c r="DW1285" t="s">
        <v>120</v>
      </c>
      <c r="DX1285">
        <v>1000</v>
      </c>
      <c r="EE1285">
        <v>55317522</v>
      </c>
      <c r="EF1285">
        <v>1</v>
      </c>
      <c r="EG1285" t="s">
        <v>19</v>
      </c>
      <c r="EH1285">
        <v>0</v>
      </c>
      <c r="EI1285" t="s">
        <v>3</v>
      </c>
      <c r="EJ1285">
        <v>4</v>
      </c>
      <c r="EK1285">
        <v>0</v>
      </c>
      <c r="EL1285" t="s">
        <v>20</v>
      </c>
      <c r="EM1285" t="s">
        <v>21</v>
      </c>
      <c r="EO1285" t="s">
        <v>3</v>
      </c>
      <c r="EQ1285">
        <v>0</v>
      </c>
      <c r="ER1285">
        <v>2562.79</v>
      </c>
      <c r="ES1285">
        <v>2562.79</v>
      </c>
      <c r="ET1285">
        <v>0</v>
      </c>
      <c r="EU1285">
        <v>0</v>
      </c>
      <c r="EV1285">
        <v>0</v>
      </c>
      <c r="EW1285">
        <v>0</v>
      </c>
      <c r="EX1285">
        <v>0</v>
      </c>
      <c r="FQ1285">
        <v>0</v>
      </c>
      <c r="FR1285">
        <f t="shared" si="702"/>
        <v>0</v>
      </c>
      <c r="FS1285">
        <v>0</v>
      </c>
      <c r="FX1285">
        <v>70</v>
      </c>
      <c r="FY1285">
        <v>10</v>
      </c>
      <c r="GA1285" t="s">
        <v>3</v>
      </c>
      <c r="GD1285">
        <v>0</v>
      </c>
      <c r="GF1285">
        <v>1103439754</v>
      </c>
      <c r="GG1285">
        <v>2</v>
      </c>
      <c r="GH1285">
        <v>1</v>
      </c>
      <c r="GI1285">
        <v>-2</v>
      </c>
      <c r="GJ1285">
        <v>0</v>
      </c>
      <c r="GK1285">
        <f>ROUND(R1285*(R12)/100,2)</f>
        <v>0</v>
      </c>
      <c r="GL1285">
        <f t="shared" si="703"/>
        <v>0</v>
      </c>
      <c r="GM1285">
        <f t="shared" si="713"/>
        <v>108354.76</v>
      </c>
      <c r="GN1285">
        <f t="shared" si="714"/>
        <v>0</v>
      </c>
      <c r="GO1285">
        <f t="shared" si="715"/>
        <v>0</v>
      </c>
      <c r="GP1285">
        <f t="shared" si="716"/>
        <v>108354.76</v>
      </c>
      <c r="GR1285">
        <v>0</v>
      </c>
      <c r="GS1285">
        <v>3</v>
      </c>
      <c r="GT1285">
        <v>0</v>
      </c>
      <c r="GU1285" t="s">
        <v>3</v>
      </c>
      <c r="GV1285">
        <f t="shared" si="717"/>
        <v>0</v>
      </c>
      <c r="GW1285">
        <v>1</v>
      </c>
      <c r="GX1285">
        <f t="shared" si="704"/>
        <v>0</v>
      </c>
      <c r="HA1285">
        <v>0</v>
      </c>
      <c r="HB1285">
        <v>0</v>
      </c>
      <c r="HC1285">
        <f t="shared" si="705"/>
        <v>0</v>
      </c>
      <c r="IK1285">
        <v>0</v>
      </c>
    </row>
    <row r="1286" spans="1:245" x14ac:dyDescent="0.2">
      <c r="A1286">
        <v>17</v>
      </c>
      <c r="B1286">
        <v>1</v>
      </c>
      <c r="C1286">
        <f>ROW(SmtRes!A404)</f>
        <v>404</v>
      </c>
      <c r="D1286">
        <f>ROW(EtalonRes!A390)</f>
        <v>390</v>
      </c>
      <c r="E1286" t="s">
        <v>217</v>
      </c>
      <c r="F1286" t="s">
        <v>145</v>
      </c>
      <c r="G1286" t="s">
        <v>146</v>
      </c>
      <c r="H1286" t="s">
        <v>17</v>
      </c>
      <c r="I1286">
        <f>ROUND(350/100,9)</f>
        <v>3.5</v>
      </c>
      <c r="J1286">
        <v>0</v>
      </c>
      <c r="O1286">
        <f t="shared" si="676"/>
        <v>381687.26</v>
      </c>
      <c r="P1286">
        <f t="shared" si="677"/>
        <v>358258.67</v>
      </c>
      <c r="Q1286">
        <f t="shared" si="678"/>
        <v>9160.3799999999992</v>
      </c>
      <c r="R1286">
        <f t="shared" si="679"/>
        <v>7222.11</v>
      </c>
      <c r="S1286">
        <f t="shared" si="680"/>
        <v>14268.21</v>
      </c>
      <c r="T1286">
        <f t="shared" si="681"/>
        <v>0</v>
      </c>
      <c r="U1286">
        <f t="shared" si="682"/>
        <v>64.540000000000006</v>
      </c>
      <c r="V1286">
        <f t="shared" si="683"/>
        <v>0</v>
      </c>
      <c r="W1286">
        <f t="shared" si="684"/>
        <v>0</v>
      </c>
      <c r="X1286">
        <f t="shared" si="685"/>
        <v>9987.75</v>
      </c>
      <c r="Y1286">
        <f t="shared" si="686"/>
        <v>1426.82</v>
      </c>
      <c r="AA1286">
        <v>55574044</v>
      </c>
      <c r="AB1286">
        <f t="shared" si="687"/>
        <v>109053.5</v>
      </c>
      <c r="AC1286">
        <f t="shared" si="706"/>
        <v>102359.62</v>
      </c>
      <c r="AD1286">
        <f t="shared" si="707"/>
        <v>2617.25</v>
      </c>
      <c r="AE1286">
        <f t="shared" si="708"/>
        <v>2063.46</v>
      </c>
      <c r="AF1286">
        <f t="shared" si="709"/>
        <v>4076.63</v>
      </c>
      <c r="AG1286">
        <f t="shared" si="689"/>
        <v>0</v>
      </c>
      <c r="AH1286">
        <f t="shared" si="710"/>
        <v>18.440000000000001</v>
      </c>
      <c r="AI1286">
        <f t="shared" si="711"/>
        <v>0</v>
      </c>
      <c r="AJ1286">
        <f t="shared" si="691"/>
        <v>0</v>
      </c>
      <c r="AK1286">
        <v>109053.5</v>
      </c>
      <c r="AL1286">
        <v>102359.62</v>
      </c>
      <c r="AM1286">
        <v>2617.25</v>
      </c>
      <c r="AN1286">
        <v>2063.46</v>
      </c>
      <c r="AO1286">
        <v>4076.63</v>
      </c>
      <c r="AP1286">
        <v>0</v>
      </c>
      <c r="AQ1286">
        <v>18.440000000000001</v>
      </c>
      <c r="AR1286">
        <v>0</v>
      </c>
      <c r="AS1286">
        <v>0</v>
      </c>
      <c r="AT1286">
        <v>70</v>
      </c>
      <c r="AU1286">
        <v>10</v>
      </c>
      <c r="AV1286">
        <v>1</v>
      </c>
      <c r="AW1286">
        <v>1</v>
      </c>
      <c r="AZ1286">
        <v>1</v>
      </c>
      <c r="BA1286">
        <v>1</v>
      </c>
      <c r="BB1286">
        <v>1</v>
      </c>
      <c r="BC1286">
        <v>1</v>
      </c>
      <c r="BD1286" t="s">
        <v>3</v>
      </c>
      <c r="BE1286" t="s">
        <v>3</v>
      </c>
      <c r="BF1286" t="s">
        <v>3</v>
      </c>
      <c r="BG1286" t="s">
        <v>3</v>
      </c>
      <c r="BH1286">
        <v>0</v>
      </c>
      <c r="BI1286">
        <v>4</v>
      </c>
      <c r="BJ1286" t="s">
        <v>147</v>
      </c>
      <c r="BM1286">
        <v>0</v>
      </c>
      <c r="BN1286">
        <v>0</v>
      </c>
      <c r="BO1286" t="s">
        <v>3</v>
      </c>
      <c r="BP1286">
        <v>0</v>
      </c>
      <c r="BQ1286">
        <v>1</v>
      </c>
      <c r="BR1286">
        <v>0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 t="s">
        <v>3</v>
      </c>
      <c r="BZ1286">
        <v>70</v>
      </c>
      <c r="CA1286">
        <v>10</v>
      </c>
      <c r="CE1286">
        <v>0</v>
      </c>
      <c r="CF1286">
        <v>0</v>
      </c>
      <c r="CG1286">
        <v>0</v>
      </c>
      <c r="CM1286">
        <v>0</v>
      </c>
      <c r="CN1286" t="s">
        <v>3</v>
      </c>
      <c r="CO1286">
        <v>0</v>
      </c>
      <c r="CP1286">
        <f t="shared" si="692"/>
        <v>381687.26</v>
      </c>
      <c r="CQ1286">
        <f t="shared" si="693"/>
        <v>102359.62</v>
      </c>
      <c r="CR1286">
        <f t="shared" si="712"/>
        <v>2617.25</v>
      </c>
      <c r="CS1286">
        <f t="shared" si="694"/>
        <v>2063.46</v>
      </c>
      <c r="CT1286">
        <f t="shared" si="695"/>
        <v>4076.63</v>
      </c>
      <c r="CU1286">
        <f t="shared" si="696"/>
        <v>0</v>
      </c>
      <c r="CV1286">
        <f t="shared" si="697"/>
        <v>18.440000000000001</v>
      </c>
      <c r="CW1286">
        <f t="shared" si="698"/>
        <v>0</v>
      </c>
      <c r="CX1286">
        <f t="shared" si="699"/>
        <v>0</v>
      </c>
      <c r="CY1286">
        <f t="shared" si="700"/>
        <v>9987.7469999999994</v>
      </c>
      <c r="CZ1286">
        <f t="shared" si="701"/>
        <v>1426.8209999999997</v>
      </c>
      <c r="DC1286" t="s">
        <v>3</v>
      </c>
      <c r="DD1286" t="s">
        <v>3</v>
      </c>
      <c r="DE1286" t="s">
        <v>3</v>
      </c>
      <c r="DF1286" t="s">
        <v>3</v>
      </c>
      <c r="DG1286" t="s">
        <v>3</v>
      </c>
      <c r="DH1286" t="s">
        <v>3</v>
      </c>
      <c r="DI1286" t="s">
        <v>3</v>
      </c>
      <c r="DJ1286" t="s">
        <v>3</v>
      </c>
      <c r="DK1286" t="s">
        <v>3</v>
      </c>
      <c r="DL1286" t="s">
        <v>3</v>
      </c>
      <c r="DM1286" t="s">
        <v>3</v>
      </c>
      <c r="DN1286">
        <v>0</v>
      </c>
      <c r="DO1286">
        <v>0</v>
      </c>
      <c r="DP1286">
        <v>1</v>
      </c>
      <c r="DQ1286">
        <v>1</v>
      </c>
      <c r="DU1286">
        <v>1005</v>
      </c>
      <c r="DV1286" t="s">
        <v>17</v>
      </c>
      <c r="DW1286" t="s">
        <v>17</v>
      </c>
      <c r="DX1286">
        <v>100</v>
      </c>
      <c r="EE1286">
        <v>55317522</v>
      </c>
      <c r="EF1286">
        <v>1</v>
      </c>
      <c r="EG1286" t="s">
        <v>19</v>
      </c>
      <c r="EH1286">
        <v>0</v>
      </c>
      <c r="EI1286" t="s">
        <v>3</v>
      </c>
      <c r="EJ1286">
        <v>4</v>
      </c>
      <c r="EK1286">
        <v>0</v>
      </c>
      <c r="EL1286" t="s">
        <v>20</v>
      </c>
      <c r="EM1286" t="s">
        <v>21</v>
      </c>
      <c r="EO1286" t="s">
        <v>3</v>
      </c>
      <c r="EQ1286">
        <v>0</v>
      </c>
      <c r="ER1286">
        <v>109053.5</v>
      </c>
      <c r="ES1286">
        <v>102359.62</v>
      </c>
      <c r="ET1286">
        <v>2617.25</v>
      </c>
      <c r="EU1286">
        <v>2063.46</v>
      </c>
      <c r="EV1286">
        <v>4076.63</v>
      </c>
      <c r="EW1286">
        <v>18.440000000000001</v>
      </c>
      <c r="EX1286">
        <v>0</v>
      </c>
      <c r="EY1286">
        <v>0</v>
      </c>
      <c r="FQ1286">
        <v>0</v>
      </c>
      <c r="FR1286">
        <f t="shared" si="702"/>
        <v>0</v>
      </c>
      <c r="FS1286">
        <v>0</v>
      </c>
      <c r="FX1286">
        <v>70</v>
      </c>
      <c r="FY1286">
        <v>10</v>
      </c>
      <c r="GA1286" t="s">
        <v>3</v>
      </c>
      <c r="GD1286">
        <v>0</v>
      </c>
      <c r="GF1286">
        <v>1018568157</v>
      </c>
      <c r="GG1286">
        <v>2</v>
      </c>
      <c r="GH1286">
        <v>1</v>
      </c>
      <c r="GI1286">
        <v>-2</v>
      </c>
      <c r="GJ1286">
        <v>0</v>
      </c>
      <c r="GK1286">
        <f>ROUND(R1286*(R12)/100,2)</f>
        <v>7799.88</v>
      </c>
      <c r="GL1286">
        <f t="shared" si="703"/>
        <v>0</v>
      </c>
      <c r="GM1286">
        <f t="shared" si="713"/>
        <v>400901.71</v>
      </c>
      <c r="GN1286">
        <f t="shared" si="714"/>
        <v>0</v>
      </c>
      <c r="GO1286">
        <f t="shared" si="715"/>
        <v>0</v>
      </c>
      <c r="GP1286">
        <f t="shared" si="716"/>
        <v>400901.71</v>
      </c>
      <c r="GR1286">
        <v>0</v>
      </c>
      <c r="GS1286">
        <v>3</v>
      </c>
      <c r="GT1286">
        <v>0</v>
      </c>
      <c r="GU1286" t="s">
        <v>3</v>
      </c>
      <c r="GV1286">
        <f t="shared" si="717"/>
        <v>0</v>
      </c>
      <c r="GW1286">
        <v>1</v>
      </c>
      <c r="GX1286">
        <f t="shared" si="704"/>
        <v>0</v>
      </c>
      <c r="HA1286">
        <v>0</v>
      </c>
      <c r="HB1286">
        <v>0</v>
      </c>
      <c r="HC1286">
        <f t="shared" si="705"/>
        <v>0</v>
      </c>
      <c r="IK1286">
        <v>0</v>
      </c>
    </row>
    <row r="1287" spans="1:245" x14ac:dyDescent="0.2">
      <c r="A1287">
        <v>18</v>
      </c>
      <c r="B1287">
        <v>1</v>
      </c>
      <c r="C1287">
        <v>401</v>
      </c>
      <c r="E1287" t="s">
        <v>383</v>
      </c>
      <c r="F1287" t="s">
        <v>149</v>
      </c>
      <c r="G1287" t="s">
        <v>150</v>
      </c>
      <c r="H1287" t="s">
        <v>151</v>
      </c>
      <c r="I1287">
        <f>I1286*J1287</f>
        <v>-2572.5</v>
      </c>
      <c r="J1287">
        <v>-735</v>
      </c>
      <c r="O1287">
        <f t="shared" si="676"/>
        <v>-45713.33</v>
      </c>
      <c r="P1287">
        <f t="shared" si="677"/>
        <v>-45713.33</v>
      </c>
      <c r="Q1287">
        <f t="shared" si="678"/>
        <v>0</v>
      </c>
      <c r="R1287">
        <f t="shared" si="679"/>
        <v>0</v>
      </c>
      <c r="S1287">
        <f t="shared" si="680"/>
        <v>0</v>
      </c>
      <c r="T1287">
        <f t="shared" si="681"/>
        <v>0</v>
      </c>
      <c r="U1287">
        <f t="shared" si="682"/>
        <v>0</v>
      </c>
      <c r="V1287">
        <f t="shared" si="683"/>
        <v>0</v>
      </c>
      <c r="W1287">
        <f t="shared" si="684"/>
        <v>0</v>
      </c>
      <c r="X1287">
        <f t="shared" si="685"/>
        <v>0</v>
      </c>
      <c r="Y1287">
        <f t="shared" si="686"/>
        <v>0</v>
      </c>
      <c r="AA1287">
        <v>55574044</v>
      </c>
      <c r="AB1287">
        <f t="shared" si="687"/>
        <v>17.77</v>
      </c>
      <c r="AC1287">
        <f t="shared" si="706"/>
        <v>17.77</v>
      </c>
      <c r="AD1287">
        <f t="shared" si="707"/>
        <v>0</v>
      </c>
      <c r="AE1287">
        <f t="shared" si="708"/>
        <v>0</v>
      </c>
      <c r="AF1287">
        <f t="shared" si="709"/>
        <v>0</v>
      </c>
      <c r="AG1287">
        <f t="shared" si="689"/>
        <v>0</v>
      </c>
      <c r="AH1287">
        <f t="shared" si="710"/>
        <v>0</v>
      </c>
      <c r="AI1287">
        <f t="shared" si="711"/>
        <v>0</v>
      </c>
      <c r="AJ1287">
        <f t="shared" si="691"/>
        <v>0</v>
      </c>
      <c r="AK1287">
        <v>17.77</v>
      </c>
      <c r="AL1287">
        <v>17.77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70</v>
      </c>
      <c r="AU1287">
        <v>10</v>
      </c>
      <c r="AV1287">
        <v>1</v>
      </c>
      <c r="AW1287">
        <v>1</v>
      </c>
      <c r="AZ1287">
        <v>1</v>
      </c>
      <c r="BA1287">
        <v>1</v>
      </c>
      <c r="BB1287">
        <v>1</v>
      </c>
      <c r="BC1287">
        <v>1</v>
      </c>
      <c r="BD1287" t="s">
        <v>3</v>
      </c>
      <c r="BE1287" t="s">
        <v>3</v>
      </c>
      <c r="BF1287" t="s">
        <v>3</v>
      </c>
      <c r="BG1287" t="s">
        <v>3</v>
      </c>
      <c r="BH1287">
        <v>3</v>
      </c>
      <c r="BI1287">
        <v>4</v>
      </c>
      <c r="BJ1287" t="s">
        <v>152</v>
      </c>
      <c r="BM1287">
        <v>0</v>
      </c>
      <c r="BN1287">
        <v>0</v>
      </c>
      <c r="BO1287" t="s">
        <v>3</v>
      </c>
      <c r="BP1287">
        <v>0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 t="s">
        <v>3</v>
      </c>
      <c r="BZ1287">
        <v>70</v>
      </c>
      <c r="CA1287">
        <v>10</v>
      </c>
      <c r="CE1287">
        <v>0</v>
      </c>
      <c r="CF1287">
        <v>0</v>
      </c>
      <c r="CG1287">
        <v>0</v>
      </c>
      <c r="CM1287">
        <v>0</v>
      </c>
      <c r="CN1287" t="s">
        <v>3</v>
      </c>
      <c r="CO1287">
        <v>0</v>
      </c>
      <c r="CP1287">
        <f t="shared" si="692"/>
        <v>-45713.33</v>
      </c>
      <c r="CQ1287">
        <f t="shared" si="693"/>
        <v>17.77</v>
      </c>
      <c r="CR1287">
        <f t="shared" si="712"/>
        <v>0</v>
      </c>
      <c r="CS1287">
        <f t="shared" si="694"/>
        <v>0</v>
      </c>
      <c r="CT1287">
        <f t="shared" si="695"/>
        <v>0</v>
      </c>
      <c r="CU1287">
        <f t="shared" si="696"/>
        <v>0</v>
      </c>
      <c r="CV1287">
        <f t="shared" si="697"/>
        <v>0</v>
      </c>
      <c r="CW1287">
        <f t="shared" si="698"/>
        <v>0</v>
      </c>
      <c r="CX1287">
        <f t="shared" si="699"/>
        <v>0</v>
      </c>
      <c r="CY1287">
        <f t="shared" si="700"/>
        <v>0</v>
      </c>
      <c r="CZ1287">
        <f t="shared" si="701"/>
        <v>0</v>
      </c>
      <c r="DC1287" t="s">
        <v>3</v>
      </c>
      <c r="DD1287" t="s">
        <v>3</v>
      </c>
      <c r="DE1287" t="s">
        <v>3</v>
      </c>
      <c r="DF1287" t="s">
        <v>3</v>
      </c>
      <c r="DG1287" t="s">
        <v>3</v>
      </c>
      <c r="DH1287" t="s">
        <v>3</v>
      </c>
      <c r="DI1287" t="s">
        <v>3</v>
      </c>
      <c r="DJ1287" t="s">
        <v>3</v>
      </c>
      <c r="DK1287" t="s">
        <v>3</v>
      </c>
      <c r="DL1287" t="s">
        <v>3</v>
      </c>
      <c r="DM1287" t="s">
        <v>3</v>
      </c>
      <c r="DN1287">
        <v>0</v>
      </c>
      <c r="DO1287">
        <v>0</v>
      </c>
      <c r="DP1287">
        <v>1</v>
      </c>
      <c r="DQ1287">
        <v>1</v>
      </c>
      <c r="DU1287">
        <v>1009</v>
      </c>
      <c r="DV1287" t="s">
        <v>151</v>
      </c>
      <c r="DW1287" t="s">
        <v>151</v>
      </c>
      <c r="DX1287">
        <v>1</v>
      </c>
      <c r="EE1287">
        <v>55317522</v>
      </c>
      <c r="EF1287">
        <v>1</v>
      </c>
      <c r="EG1287" t="s">
        <v>19</v>
      </c>
      <c r="EH1287">
        <v>0</v>
      </c>
      <c r="EI1287" t="s">
        <v>3</v>
      </c>
      <c r="EJ1287">
        <v>4</v>
      </c>
      <c r="EK1287">
        <v>0</v>
      </c>
      <c r="EL1287" t="s">
        <v>20</v>
      </c>
      <c r="EM1287" t="s">
        <v>21</v>
      </c>
      <c r="EO1287" t="s">
        <v>3</v>
      </c>
      <c r="EQ1287">
        <v>0</v>
      </c>
      <c r="ER1287">
        <v>17.77</v>
      </c>
      <c r="ES1287">
        <v>17.77</v>
      </c>
      <c r="ET1287">
        <v>0</v>
      </c>
      <c r="EU1287">
        <v>0</v>
      </c>
      <c r="EV1287">
        <v>0</v>
      </c>
      <c r="EW1287">
        <v>0</v>
      </c>
      <c r="EX1287">
        <v>0</v>
      </c>
      <c r="FQ1287">
        <v>0</v>
      </c>
      <c r="FR1287">
        <f t="shared" si="702"/>
        <v>0</v>
      </c>
      <c r="FS1287">
        <v>0</v>
      </c>
      <c r="FX1287">
        <v>70</v>
      </c>
      <c r="FY1287">
        <v>10</v>
      </c>
      <c r="GA1287" t="s">
        <v>3</v>
      </c>
      <c r="GD1287">
        <v>0</v>
      </c>
      <c r="GF1287">
        <v>-78256104</v>
      </c>
      <c r="GG1287">
        <v>2</v>
      </c>
      <c r="GH1287">
        <v>1</v>
      </c>
      <c r="GI1287">
        <v>-2</v>
      </c>
      <c r="GJ1287">
        <v>0</v>
      </c>
      <c r="GK1287">
        <f>ROUND(R1287*(R12)/100,2)</f>
        <v>0</v>
      </c>
      <c r="GL1287">
        <f t="shared" si="703"/>
        <v>0</v>
      </c>
      <c r="GM1287">
        <f t="shared" si="713"/>
        <v>-45713.33</v>
      </c>
      <c r="GN1287">
        <f t="shared" si="714"/>
        <v>0</v>
      </c>
      <c r="GO1287">
        <f t="shared" si="715"/>
        <v>0</v>
      </c>
      <c r="GP1287">
        <f t="shared" si="716"/>
        <v>-45713.33</v>
      </c>
      <c r="GR1287">
        <v>0</v>
      </c>
      <c r="GS1287">
        <v>3</v>
      </c>
      <c r="GT1287">
        <v>0</v>
      </c>
      <c r="GU1287" t="s">
        <v>3</v>
      </c>
      <c r="GV1287">
        <f t="shared" si="717"/>
        <v>0</v>
      </c>
      <c r="GW1287">
        <v>1</v>
      </c>
      <c r="GX1287">
        <f t="shared" si="704"/>
        <v>0</v>
      </c>
      <c r="HA1287">
        <v>0</v>
      </c>
      <c r="HB1287">
        <v>0</v>
      </c>
      <c r="HC1287">
        <f t="shared" si="705"/>
        <v>0</v>
      </c>
      <c r="IK1287">
        <v>0</v>
      </c>
    </row>
    <row r="1288" spans="1:245" x14ac:dyDescent="0.2">
      <c r="A1288">
        <v>18</v>
      </c>
      <c r="B1288">
        <v>1</v>
      </c>
      <c r="C1288">
        <v>404</v>
      </c>
      <c r="E1288" t="s">
        <v>384</v>
      </c>
      <c r="F1288" t="s">
        <v>154</v>
      </c>
      <c r="G1288" t="s">
        <v>155</v>
      </c>
      <c r="H1288" t="s">
        <v>120</v>
      </c>
      <c r="I1288">
        <f>I1286*J1288</f>
        <v>-0.18375</v>
      </c>
      <c r="J1288">
        <v>-5.2499999999999998E-2</v>
      </c>
      <c r="O1288">
        <f t="shared" si="676"/>
        <v>-137500.06</v>
      </c>
      <c r="P1288">
        <f t="shared" si="677"/>
        <v>-137500.06</v>
      </c>
      <c r="Q1288">
        <f t="shared" si="678"/>
        <v>0</v>
      </c>
      <c r="R1288">
        <f t="shared" si="679"/>
        <v>0</v>
      </c>
      <c r="S1288">
        <f t="shared" si="680"/>
        <v>0</v>
      </c>
      <c r="T1288">
        <f t="shared" si="681"/>
        <v>0</v>
      </c>
      <c r="U1288">
        <f t="shared" si="682"/>
        <v>0</v>
      </c>
      <c r="V1288">
        <f t="shared" si="683"/>
        <v>0</v>
      </c>
      <c r="W1288">
        <f t="shared" si="684"/>
        <v>0</v>
      </c>
      <c r="X1288">
        <f t="shared" si="685"/>
        <v>0</v>
      </c>
      <c r="Y1288">
        <f t="shared" si="686"/>
        <v>0</v>
      </c>
      <c r="AA1288">
        <v>55574044</v>
      </c>
      <c r="AB1288">
        <f t="shared" si="687"/>
        <v>748299.67</v>
      </c>
      <c r="AC1288">
        <f t="shared" si="706"/>
        <v>748299.67</v>
      </c>
      <c r="AD1288">
        <f t="shared" si="707"/>
        <v>0</v>
      </c>
      <c r="AE1288">
        <f t="shared" si="708"/>
        <v>0</v>
      </c>
      <c r="AF1288">
        <f t="shared" si="709"/>
        <v>0</v>
      </c>
      <c r="AG1288">
        <f t="shared" si="689"/>
        <v>0</v>
      </c>
      <c r="AH1288">
        <f t="shared" si="710"/>
        <v>0</v>
      </c>
      <c r="AI1288">
        <f t="shared" si="711"/>
        <v>0</v>
      </c>
      <c r="AJ1288">
        <f t="shared" si="691"/>
        <v>0</v>
      </c>
      <c r="AK1288">
        <v>748299.67</v>
      </c>
      <c r="AL1288">
        <v>748299.67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70</v>
      </c>
      <c r="AU1288">
        <v>10</v>
      </c>
      <c r="AV1288">
        <v>1</v>
      </c>
      <c r="AW1288">
        <v>1</v>
      </c>
      <c r="AZ1288">
        <v>1</v>
      </c>
      <c r="BA1288">
        <v>1</v>
      </c>
      <c r="BB1288">
        <v>1</v>
      </c>
      <c r="BC1288">
        <v>1</v>
      </c>
      <c r="BD1288" t="s">
        <v>3</v>
      </c>
      <c r="BE1288" t="s">
        <v>3</v>
      </c>
      <c r="BF1288" t="s">
        <v>3</v>
      </c>
      <c r="BG1288" t="s">
        <v>3</v>
      </c>
      <c r="BH1288">
        <v>3</v>
      </c>
      <c r="BI1288">
        <v>4</v>
      </c>
      <c r="BJ1288" t="s">
        <v>156</v>
      </c>
      <c r="BM1288">
        <v>0</v>
      </c>
      <c r="BN1288">
        <v>0</v>
      </c>
      <c r="BO1288" t="s">
        <v>3</v>
      </c>
      <c r="BP1288">
        <v>0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 t="s">
        <v>3</v>
      </c>
      <c r="BZ1288">
        <v>70</v>
      </c>
      <c r="CA1288">
        <v>10</v>
      </c>
      <c r="CE1288">
        <v>0</v>
      </c>
      <c r="CF1288">
        <v>0</v>
      </c>
      <c r="CG1288">
        <v>0</v>
      </c>
      <c r="CM1288">
        <v>0</v>
      </c>
      <c r="CN1288" t="s">
        <v>3</v>
      </c>
      <c r="CO1288">
        <v>0</v>
      </c>
      <c r="CP1288">
        <f t="shared" si="692"/>
        <v>-137500.06</v>
      </c>
      <c r="CQ1288">
        <f t="shared" si="693"/>
        <v>748299.67</v>
      </c>
      <c r="CR1288">
        <f t="shared" si="712"/>
        <v>0</v>
      </c>
      <c r="CS1288">
        <f t="shared" si="694"/>
        <v>0</v>
      </c>
      <c r="CT1288">
        <f t="shared" si="695"/>
        <v>0</v>
      </c>
      <c r="CU1288">
        <f t="shared" si="696"/>
        <v>0</v>
      </c>
      <c r="CV1288">
        <f t="shared" si="697"/>
        <v>0</v>
      </c>
      <c r="CW1288">
        <f t="shared" si="698"/>
        <v>0</v>
      </c>
      <c r="CX1288">
        <f t="shared" si="699"/>
        <v>0</v>
      </c>
      <c r="CY1288">
        <f t="shared" si="700"/>
        <v>0</v>
      </c>
      <c r="CZ1288">
        <f t="shared" si="701"/>
        <v>0</v>
      </c>
      <c r="DC1288" t="s">
        <v>3</v>
      </c>
      <c r="DD1288" t="s">
        <v>3</v>
      </c>
      <c r="DE1288" t="s">
        <v>3</v>
      </c>
      <c r="DF1288" t="s">
        <v>3</v>
      </c>
      <c r="DG1288" t="s">
        <v>3</v>
      </c>
      <c r="DH1288" t="s">
        <v>3</v>
      </c>
      <c r="DI1288" t="s">
        <v>3</v>
      </c>
      <c r="DJ1288" t="s">
        <v>3</v>
      </c>
      <c r="DK1288" t="s">
        <v>3</v>
      </c>
      <c r="DL1288" t="s">
        <v>3</v>
      </c>
      <c r="DM1288" t="s">
        <v>3</v>
      </c>
      <c r="DN1288">
        <v>0</v>
      </c>
      <c r="DO1288">
        <v>0</v>
      </c>
      <c r="DP1288">
        <v>1</v>
      </c>
      <c r="DQ1288">
        <v>1</v>
      </c>
      <c r="DU1288">
        <v>1009</v>
      </c>
      <c r="DV1288" t="s">
        <v>120</v>
      </c>
      <c r="DW1288" t="s">
        <v>120</v>
      </c>
      <c r="DX1288">
        <v>1000</v>
      </c>
      <c r="EE1288">
        <v>55317522</v>
      </c>
      <c r="EF1288">
        <v>1</v>
      </c>
      <c r="EG1288" t="s">
        <v>19</v>
      </c>
      <c r="EH1288">
        <v>0</v>
      </c>
      <c r="EI1288" t="s">
        <v>3</v>
      </c>
      <c r="EJ1288">
        <v>4</v>
      </c>
      <c r="EK1288">
        <v>0</v>
      </c>
      <c r="EL1288" t="s">
        <v>20</v>
      </c>
      <c r="EM1288" t="s">
        <v>21</v>
      </c>
      <c r="EO1288" t="s">
        <v>3</v>
      </c>
      <c r="EQ1288">
        <v>0</v>
      </c>
      <c r="ER1288">
        <v>748299.67</v>
      </c>
      <c r="ES1288">
        <v>748299.67</v>
      </c>
      <c r="ET1288">
        <v>0</v>
      </c>
      <c r="EU1288">
        <v>0</v>
      </c>
      <c r="EV1288">
        <v>0</v>
      </c>
      <c r="EW1288">
        <v>0</v>
      </c>
      <c r="EX1288">
        <v>0</v>
      </c>
      <c r="FQ1288">
        <v>0</v>
      </c>
      <c r="FR1288">
        <f t="shared" si="702"/>
        <v>0</v>
      </c>
      <c r="FS1288">
        <v>0</v>
      </c>
      <c r="FX1288">
        <v>70</v>
      </c>
      <c r="FY1288">
        <v>10</v>
      </c>
      <c r="GA1288" t="s">
        <v>3</v>
      </c>
      <c r="GD1288">
        <v>0</v>
      </c>
      <c r="GF1288">
        <v>-629368275</v>
      </c>
      <c r="GG1288">
        <v>2</v>
      </c>
      <c r="GH1288">
        <v>1</v>
      </c>
      <c r="GI1288">
        <v>-2</v>
      </c>
      <c r="GJ1288">
        <v>0</v>
      </c>
      <c r="GK1288">
        <f>ROUND(R1288*(R12)/100,2)</f>
        <v>0</v>
      </c>
      <c r="GL1288">
        <f t="shared" si="703"/>
        <v>0</v>
      </c>
      <c r="GM1288">
        <f t="shared" si="713"/>
        <v>-137500.06</v>
      </c>
      <c r="GN1288">
        <f t="shared" si="714"/>
        <v>0</v>
      </c>
      <c r="GO1288">
        <f t="shared" si="715"/>
        <v>0</v>
      </c>
      <c r="GP1288">
        <f t="shared" si="716"/>
        <v>-137500.06</v>
      </c>
      <c r="GR1288">
        <v>0</v>
      </c>
      <c r="GS1288">
        <v>3</v>
      </c>
      <c r="GT1288">
        <v>0</v>
      </c>
      <c r="GU1288" t="s">
        <v>3</v>
      </c>
      <c r="GV1288">
        <f t="shared" si="717"/>
        <v>0</v>
      </c>
      <c r="GW1288">
        <v>1</v>
      </c>
      <c r="GX1288">
        <f t="shared" si="704"/>
        <v>0</v>
      </c>
      <c r="HA1288">
        <v>0</v>
      </c>
      <c r="HB1288">
        <v>0</v>
      </c>
      <c r="HC1288">
        <f t="shared" si="705"/>
        <v>0</v>
      </c>
      <c r="IK1288">
        <v>0</v>
      </c>
    </row>
    <row r="1289" spans="1:245" x14ac:dyDescent="0.2">
      <c r="A1289">
        <v>18</v>
      </c>
      <c r="B1289">
        <v>1</v>
      </c>
      <c r="C1289">
        <v>402</v>
      </c>
      <c r="E1289" t="s">
        <v>385</v>
      </c>
      <c r="F1289" t="s">
        <v>158</v>
      </c>
      <c r="G1289" t="s">
        <v>159</v>
      </c>
      <c r="H1289" t="s">
        <v>151</v>
      </c>
      <c r="I1289">
        <f>I1286*J1289</f>
        <v>2572.5</v>
      </c>
      <c r="J1289">
        <v>735</v>
      </c>
      <c r="O1289">
        <f t="shared" si="676"/>
        <v>243667.20000000001</v>
      </c>
      <c r="P1289">
        <f t="shared" si="677"/>
        <v>243667.20000000001</v>
      </c>
      <c r="Q1289">
        <f t="shared" si="678"/>
        <v>0</v>
      </c>
      <c r="R1289">
        <f t="shared" si="679"/>
        <v>0</v>
      </c>
      <c r="S1289">
        <f t="shared" si="680"/>
        <v>0</v>
      </c>
      <c r="T1289">
        <f t="shared" si="681"/>
        <v>0</v>
      </c>
      <c r="U1289">
        <f t="shared" si="682"/>
        <v>0</v>
      </c>
      <c r="V1289">
        <f t="shared" si="683"/>
        <v>0</v>
      </c>
      <c r="W1289">
        <f t="shared" si="684"/>
        <v>0</v>
      </c>
      <c r="X1289">
        <f t="shared" si="685"/>
        <v>0</v>
      </c>
      <c r="Y1289">
        <f t="shared" si="686"/>
        <v>0</v>
      </c>
      <c r="AA1289">
        <v>55574044</v>
      </c>
      <c r="AB1289">
        <f t="shared" si="687"/>
        <v>94.72</v>
      </c>
      <c r="AC1289">
        <f t="shared" si="706"/>
        <v>94.72</v>
      </c>
      <c r="AD1289">
        <f t="shared" si="707"/>
        <v>0</v>
      </c>
      <c r="AE1289">
        <f t="shared" si="708"/>
        <v>0</v>
      </c>
      <c r="AF1289">
        <f t="shared" si="709"/>
        <v>0</v>
      </c>
      <c r="AG1289">
        <f t="shared" si="689"/>
        <v>0</v>
      </c>
      <c r="AH1289">
        <f t="shared" si="710"/>
        <v>0</v>
      </c>
      <c r="AI1289">
        <f t="shared" si="711"/>
        <v>0</v>
      </c>
      <c r="AJ1289">
        <f t="shared" si="691"/>
        <v>0</v>
      </c>
      <c r="AK1289">
        <v>94.72</v>
      </c>
      <c r="AL1289">
        <v>94.72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70</v>
      </c>
      <c r="AU1289">
        <v>10</v>
      </c>
      <c r="AV1289">
        <v>1</v>
      </c>
      <c r="AW1289">
        <v>1</v>
      </c>
      <c r="AZ1289">
        <v>1</v>
      </c>
      <c r="BA1289">
        <v>1</v>
      </c>
      <c r="BB1289">
        <v>1</v>
      </c>
      <c r="BC1289">
        <v>1</v>
      </c>
      <c r="BD1289" t="s">
        <v>3</v>
      </c>
      <c r="BE1289" t="s">
        <v>3</v>
      </c>
      <c r="BF1289" t="s">
        <v>3</v>
      </c>
      <c r="BG1289" t="s">
        <v>3</v>
      </c>
      <c r="BH1289">
        <v>3</v>
      </c>
      <c r="BI1289">
        <v>4</v>
      </c>
      <c r="BJ1289" t="s">
        <v>160</v>
      </c>
      <c r="BM1289">
        <v>0</v>
      </c>
      <c r="BN1289">
        <v>0</v>
      </c>
      <c r="BO1289" t="s">
        <v>3</v>
      </c>
      <c r="BP1289">
        <v>0</v>
      </c>
      <c r="BQ1289">
        <v>1</v>
      </c>
      <c r="BR1289">
        <v>0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 t="s">
        <v>3</v>
      </c>
      <c r="BZ1289">
        <v>70</v>
      </c>
      <c r="CA1289">
        <v>10</v>
      </c>
      <c r="CE1289">
        <v>0</v>
      </c>
      <c r="CF1289">
        <v>0</v>
      </c>
      <c r="CG1289">
        <v>0</v>
      </c>
      <c r="CM1289">
        <v>0</v>
      </c>
      <c r="CN1289" t="s">
        <v>3</v>
      </c>
      <c r="CO1289">
        <v>0</v>
      </c>
      <c r="CP1289">
        <f t="shared" si="692"/>
        <v>243667.20000000001</v>
      </c>
      <c r="CQ1289">
        <f t="shared" si="693"/>
        <v>94.72</v>
      </c>
      <c r="CR1289">
        <f t="shared" si="712"/>
        <v>0</v>
      </c>
      <c r="CS1289">
        <f t="shared" si="694"/>
        <v>0</v>
      </c>
      <c r="CT1289">
        <f t="shared" si="695"/>
        <v>0</v>
      </c>
      <c r="CU1289">
        <f t="shared" si="696"/>
        <v>0</v>
      </c>
      <c r="CV1289">
        <f t="shared" si="697"/>
        <v>0</v>
      </c>
      <c r="CW1289">
        <f t="shared" si="698"/>
        <v>0</v>
      </c>
      <c r="CX1289">
        <f t="shared" si="699"/>
        <v>0</v>
      </c>
      <c r="CY1289">
        <f t="shared" si="700"/>
        <v>0</v>
      </c>
      <c r="CZ1289">
        <f t="shared" si="701"/>
        <v>0</v>
      </c>
      <c r="DC1289" t="s">
        <v>3</v>
      </c>
      <c r="DD1289" t="s">
        <v>3</v>
      </c>
      <c r="DE1289" t="s">
        <v>3</v>
      </c>
      <c r="DF1289" t="s">
        <v>3</v>
      </c>
      <c r="DG1289" t="s">
        <v>3</v>
      </c>
      <c r="DH1289" t="s">
        <v>3</v>
      </c>
      <c r="DI1289" t="s">
        <v>3</v>
      </c>
      <c r="DJ1289" t="s">
        <v>3</v>
      </c>
      <c r="DK1289" t="s">
        <v>3</v>
      </c>
      <c r="DL1289" t="s">
        <v>3</v>
      </c>
      <c r="DM1289" t="s">
        <v>3</v>
      </c>
      <c r="DN1289">
        <v>0</v>
      </c>
      <c r="DO1289">
        <v>0</v>
      </c>
      <c r="DP1289">
        <v>1</v>
      </c>
      <c r="DQ1289">
        <v>1</v>
      </c>
      <c r="DU1289">
        <v>1009</v>
      </c>
      <c r="DV1289" t="s">
        <v>151</v>
      </c>
      <c r="DW1289" t="s">
        <v>151</v>
      </c>
      <c r="DX1289">
        <v>1</v>
      </c>
      <c r="EE1289">
        <v>55317522</v>
      </c>
      <c r="EF1289">
        <v>1</v>
      </c>
      <c r="EG1289" t="s">
        <v>19</v>
      </c>
      <c r="EH1289">
        <v>0</v>
      </c>
      <c r="EI1289" t="s">
        <v>3</v>
      </c>
      <c r="EJ1289">
        <v>4</v>
      </c>
      <c r="EK1289">
        <v>0</v>
      </c>
      <c r="EL1289" t="s">
        <v>20</v>
      </c>
      <c r="EM1289" t="s">
        <v>21</v>
      </c>
      <c r="EO1289" t="s">
        <v>3</v>
      </c>
      <c r="EQ1289">
        <v>0</v>
      </c>
      <c r="ER1289">
        <v>94.72</v>
      </c>
      <c r="ES1289">
        <v>94.72</v>
      </c>
      <c r="ET1289">
        <v>0</v>
      </c>
      <c r="EU1289">
        <v>0</v>
      </c>
      <c r="EV1289">
        <v>0</v>
      </c>
      <c r="EW1289">
        <v>0</v>
      </c>
      <c r="EX1289">
        <v>0</v>
      </c>
      <c r="FQ1289">
        <v>0</v>
      </c>
      <c r="FR1289">
        <f t="shared" si="702"/>
        <v>0</v>
      </c>
      <c r="FS1289">
        <v>0</v>
      </c>
      <c r="FX1289">
        <v>70</v>
      </c>
      <c r="FY1289">
        <v>10</v>
      </c>
      <c r="GA1289" t="s">
        <v>3</v>
      </c>
      <c r="GD1289">
        <v>0</v>
      </c>
      <c r="GF1289">
        <v>1294380160</v>
      </c>
      <c r="GG1289">
        <v>2</v>
      </c>
      <c r="GH1289">
        <v>1</v>
      </c>
      <c r="GI1289">
        <v>-2</v>
      </c>
      <c r="GJ1289">
        <v>0</v>
      </c>
      <c r="GK1289">
        <f>ROUND(R1289*(R12)/100,2)</f>
        <v>0</v>
      </c>
      <c r="GL1289">
        <f t="shared" si="703"/>
        <v>0</v>
      </c>
      <c r="GM1289">
        <f t="shared" si="713"/>
        <v>243667.20000000001</v>
      </c>
      <c r="GN1289">
        <f t="shared" si="714"/>
        <v>0</v>
      </c>
      <c r="GO1289">
        <f t="shared" si="715"/>
        <v>0</v>
      </c>
      <c r="GP1289">
        <f t="shared" si="716"/>
        <v>243667.20000000001</v>
      </c>
      <c r="GR1289">
        <v>0</v>
      </c>
      <c r="GS1289">
        <v>3</v>
      </c>
      <c r="GT1289">
        <v>0</v>
      </c>
      <c r="GU1289" t="s">
        <v>3</v>
      </c>
      <c r="GV1289">
        <f t="shared" si="717"/>
        <v>0</v>
      </c>
      <c r="GW1289">
        <v>1</v>
      </c>
      <c r="GX1289">
        <f t="shared" si="704"/>
        <v>0</v>
      </c>
      <c r="HA1289">
        <v>0</v>
      </c>
      <c r="HB1289">
        <v>0</v>
      </c>
      <c r="HC1289">
        <f t="shared" si="705"/>
        <v>0</v>
      </c>
      <c r="IK1289">
        <v>0</v>
      </c>
    </row>
    <row r="1290" spans="1:245" x14ac:dyDescent="0.2">
      <c r="A1290">
        <v>17</v>
      </c>
      <c r="B1290">
        <v>1</v>
      </c>
      <c r="C1290">
        <f>ROW(SmtRes!A411)</f>
        <v>411</v>
      </c>
      <c r="D1290">
        <f>ROW(EtalonRes!A396)</f>
        <v>396</v>
      </c>
      <c r="E1290" t="s">
        <v>224</v>
      </c>
      <c r="F1290" t="s">
        <v>162</v>
      </c>
      <c r="G1290" t="s">
        <v>163</v>
      </c>
      <c r="H1290" t="s">
        <v>17</v>
      </c>
      <c r="I1290">
        <f>ROUND(350/100,9)</f>
        <v>3.5</v>
      </c>
      <c r="J1290">
        <v>0</v>
      </c>
      <c r="O1290">
        <f t="shared" si="676"/>
        <v>70220.92</v>
      </c>
      <c r="P1290">
        <f t="shared" si="677"/>
        <v>66386.67</v>
      </c>
      <c r="Q1290">
        <f t="shared" si="678"/>
        <v>1725.01</v>
      </c>
      <c r="R1290">
        <f t="shared" si="679"/>
        <v>1363.67</v>
      </c>
      <c r="S1290">
        <f t="shared" si="680"/>
        <v>2109.2399999999998</v>
      </c>
      <c r="T1290">
        <f t="shared" si="681"/>
        <v>0</v>
      </c>
      <c r="U1290">
        <f t="shared" si="682"/>
        <v>9.2750000000000004</v>
      </c>
      <c r="V1290">
        <f t="shared" si="683"/>
        <v>0</v>
      </c>
      <c r="W1290">
        <f t="shared" si="684"/>
        <v>0</v>
      </c>
      <c r="X1290">
        <f t="shared" si="685"/>
        <v>1476.47</v>
      </c>
      <c r="Y1290">
        <f t="shared" si="686"/>
        <v>210.92</v>
      </c>
      <c r="AA1290">
        <v>55574044</v>
      </c>
      <c r="AB1290">
        <f t="shared" si="687"/>
        <v>20063.12</v>
      </c>
      <c r="AC1290">
        <f t="shared" si="706"/>
        <v>18967.62</v>
      </c>
      <c r="AD1290">
        <f t="shared" si="707"/>
        <v>492.86</v>
      </c>
      <c r="AE1290">
        <f t="shared" si="708"/>
        <v>389.62</v>
      </c>
      <c r="AF1290">
        <f t="shared" si="709"/>
        <v>602.64</v>
      </c>
      <c r="AG1290">
        <f t="shared" si="689"/>
        <v>0</v>
      </c>
      <c r="AH1290">
        <f t="shared" si="710"/>
        <v>2.65</v>
      </c>
      <c r="AI1290">
        <f t="shared" si="711"/>
        <v>0</v>
      </c>
      <c r="AJ1290">
        <f t="shared" si="691"/>
        <v>0</v>
      </c>
      <c r="AK1290">
        <v>20063.12</v>
      </c>
      <c r="AL1290">
        <v>18967.62</v>
      </c>
      <c r="AM1290">
        <v>492.86</v>
      </c>
      <c r="AN1290">
        <v>389.62</v>
      </c>
      <c r="AO1290">
        <v>602.64</v>
      </c>
      <c r="AP1290">
        <v>0</v>
      </c>
      <c r="AQ1290">
        <v>2.65</v>
      </c>
      <c r="AR1290">
        <v>0</v>
      </c>
      <c r="AS1290">
        <v>0</v>
      </c>
      <c r="AT1290">
        <v>70</v>
      </c>
      <c r="AU1290">
        <v>10</v>
      </c>
      <c r="AV1290">
        <v>1</v>
      </c>
      <c r="AW1290">
        <v>1</v>
      </c>
      <c r="AZ1290">
        <v>1</v>
      </c>
      <c r="BA1290">
        <v>1</v>
      </c>
      <c r="BB1290">
        <v>1</v>
      </c>
      <c r="BC1290">
        <v>1</v>
      </c>
      <c r="BD1290" t="s">
        <v>3</v>
      </c>
      <c r="BE1290" t="s">
        <v>3</v>
      </c>
      <c r="BF1290" t="s">
        <v>3</v>
      </c>
      <c r="BG1290" t="s">
        <v>3</v>
      </c>
      <c r="BH1290">
        <v>0</v>
      </c>
      <c r="BI1290">
        <v>4</v>
      </c>
      <c r="BJ1290" t="s">
        <v>164</v>
      </c>
      <c r="BM1290">
        <v>0</v>
      </c>
      <c r="BN1290">
        <v>0</v>
      </c>
      <c r="BO1290" t="s">
        <v>3</v>
      </c>
      <c r="BP1290">
        <v>0</v>
      </c>
      <c r="BQ1290">
        <v>1</v>
      </c>
      <c r="BR1290">
        <v>0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1</v>
      </c>
      <c r="BY1290" t="s">
        <v>3</v>
      </c>
      <c r="BZ1290">
        <v>70</v>
      </c>
      <c r="CA1290">
        <v>10</v>
      </c>
      <c r="CE1290">
        <v>0</v>
      </c>
      <c r="CF1290">
        <v>0</v>
      </c>
      <c r="CG1290">
        <v>0</v>
      </c>
      <c r="CM1290">
        <v>0</v>
      </c>
      <c r="CN1290" t="s">
        <v>3</v>
      </c>
      <c r="CO1290">
        <v>0</v>
      </c>
      <c r="CP1290">
        <f t="shared" si="692"/>
        <v>70220.92</v>
      </c>
      <c r="CQ1290">
        <f t="shared" si="693"/>
        <v>18967.62</v>
      </c>
      <c r="CR1290">
        <f t="shared" si="712"/>
        <v>492.86</v>
      </c>
      <c r="CS1290">
        <f t="shared" si="694"/>
        <v>389.62</v>
      </c>
      <c r="CT1290">
        <f t="shared" si="695"/>
        <v>602.64</v>
      </c>
      <c r="CU1290">
        <f t="shared" si="696"/>
        <v>0</v>
      </c>
      <c r="CV1290">
        <f t="shared" si="697"/>
        <v>2.65</v>
      </c>
      <c r="CW1290">
        <f t="shared" si="698"/>
        <v>0</v>
      </c>
      <c r="CX1290">
        <f t="shared" si="699"/>
        <v>0</v>
      </c>
      <c r="CY1290">
        <f t="shared" si="700"/>
        <v>1476.4679999999998</v>
      </c>
      <c r="CZ1290">
        <f t="shared" si="701"/>
        <v>210.92399999999998</v>
      </c>
      <c r="DC1290" t="s">
        <v>3</v>
      </c>
      <c r="DD1290" t="s">
        <v>3</v>
      </c>
      <c r="DE1290" t="s">
        <v>3</v>
      </c>
      <c r="DF1290" t="s">
        <v>3</v>
      </c>
      <c r="DG1290" t="s">
        <v>3</v>
      </c>
      <c r="DH1290" t="s">
        <v>3</v>
      </c>
      <c r="DI1290" t="s">
        <v>3</v>
      </c>
      <c r="DJ1290" t="s">
        <v>3</v>
      </c>
      <c r="DK1290" t="s">
        <v>3</v>
      </c>
      <c r="DL1290" t="s">
        <v>3</v>
      </c>
      <c r="DM1290" t="s">
        <v>3</v>
      </c>
      <c r="DN1290">
        <v>0</v>
      </c>
      <c r="DO1290">
        <v>0</v>
      </c>
      <c r="DP1290">
        <v>1</v>
      </c>
      <c r="DQ1290">
        <v>1</v>
      </c>
      <c r="DU1290">
        <v>1005</v>
      </c>
      <c r="DV1290" t="s">
        <v>17</v>
      </c>
      <c r="DW1290" t="s">
        <v>17</v>
      </c>
      <c r="DX1290">
        <v>100</v>
      </c>
      <c r="EE1290">
        <v>55317522</v>
      </c>
      <c r="EF1290">
        <v>1</v>
      </c>
      <c r="EG1290" t="s">
        <v>19</v>
      </c>
      <c r="EH1290">
        <v>0</v>
      </c>
      <c r="EI1290" t="s">
        <v>3</v>
      </c>
      <c r="EJ1290">
        <v>4</v>
      </c>
      <c r="EK1290">
        <v>0</v>
      </c>
      <c r="EL1290" t="s">
        <v>20</v>
      </c>
      <c r="EM1290" t="s">
        <v>21</v>
      </c>
      <c r="EO1290" t="s">
        <v>3</v>
      </c>
      <c r="EQ1290">
        <v>0</v>
      </c>
      <c r="ER1290">
        <v>20063.12</v>
      </c>
      <c r="ES1290">
        <v>18967.62</v>
      </c>
      <c r="ET1290">
        <v>492.86</v>
      </c>
      <c r="EU1290">
        <v>389.62</v>
      </c>
      <c r="EV1290">
        <v>602.64</v>
      </c>
      <c r="EW1290">
        <v>2.65</v>
      </c>
      <c r="EX1290">
        <v>0</v>
      </c>
      <c r="EY1290">
        <v>0</v>
      </c>
      <c r="FQ1290">
        <v>0</v>
      </c>
      <c r="FR1290">
        <f t="shared" si="702"/>
        <v>0</v>
      </c>
      <c r="FS1290">
        <v>0</v>
      </c>
      <c r="FX1290">
        <v>70</v>
      </c>
      <c r="FY1290">
        <v>10</v>
      </c>
      <c r="GA1290" t="s">
        <v>3</v>
      </c>
      <c r="GD1290">
        <v>0</v>
      </c>
      <c r="GF1290">
        <v>1004547679</v>
      </c>
      <c r="GG1290">
        <v>2</v>
      </c>
      <c r="GH1290">
        <v>1</v>
      </c>
      <c r="GI1290">
        <v>-2</v>
      </c>
      <c r="GJ1290">
        <v>0</v>
      </c>
      <c r="GK1290">
        <f>ROUND(R1290*(R12)/100,2)</f>
        <v>1472.76</v>
      </c>
      <c r="GL1290">
        <f t="shared" si="703"/>
        <v>0</v>
      </c>
      <c r="GM1290">
        <f t="shared" si="713"/>
        <v>73381.070000000007</v>
      </c>
      <c r="GN1290">
        <f t="shared" si="714"/>
        <v>0</v>
      </c>
      <c r="GO1290">
        <f t="shared" si="715"/>
        <v>0</v>
      </c>
      <c r="GP1290">
        <f t="shared" si="716"/>
        <v>73381.070000000007</v>
      </c>
      <c r="GR1290">
        <v>0</v>
      </c>
      <c r="GS1290">
        <v>3</v>
      </c>
      <c r="GT1290">
        <v>0</v>
      </c>
      <c r="GU1290" t="s">
        <v>3</v>
      </c>
      <c r="GV1290">
        <f t="shared" si="717"/>
        <v>0</v>
      </c>
      <c r="GW1290">
        <v>1</v>
      </c>
      <c r="GX1290">
        <f t="shared" si="704"/>
        <v>0</v>
      </c>
      <c r="HA1290">
        <v>0</v>
      </c>
      <c r="HB1290">
        <v>0</v>
      </c>
      <c r="HC1290">
        <f t="shared" si="705"/>
        <v>0</v>
      </c>
      <c r="IK1290">
        <v>0</v>
      </c>
    </row>
    <row r="1291" spans="1:245" x14ac:dyDescent="0.2">
      <c r="A1291">
        <v>18</v>
      </c>
      <c r="B1291">
        <v>1</v>
      </c>
      <c r="C1291">
        <v>408</v>
      </c>
      <c r="E1291" t="s">
        <v>306</v>
      </c>
      <c r="F1291" t="s">
        <v>149</v>
      </c>
      <c r="G1291" t="s">
        <v>150</v>
      </c>
      <c r="H1291" t="s">
        <v>151</v>
      </c>
      <c r="I1291">
        <f>I1290*J1291</f>
        <v>-514.5</v>
      </c>
      <c r="J1291">
        <v>-147</v>
      </c>
      <c r="O1291">
        <f t="shared" si="676"/>
        <v>-9142.67</v>
      </c>
      <c r="P1291">
        <f t="shared" si="677"/>
        <v>-9142.67</v>
      </c>
      <c r="Q1291">
        <f t="shared" si="678"/>
        <v>0</v>
      </c>
      <c r="R1291">
        <f t="shared" si="679"/>
        <v>0</v>
      </c>
      <c r="S1291">
        <f t="shared" si="680"/>
        <v>0</v>
      </c>
      <c r="T1291">
        <f t="shared" si="681"/>
        <v>0</v>
      </c>
      <c r="U1291">
        <f t="shared" si="682"/>
        <v>0</v>
      </c>
      <c r="V1291">
        <f t="shared" si="683"/>
        <v>0</v>
      </c>
      <c r="W1291">
        <f t="shared" si="684"/>
        <v>0</v>
      </c>
      <c r="X1291">
        <f t="shared" si="685"/>
        <v>0</v>
      </c>
      <c r="Y1291">
        <f t="shared" si="686"/>
        <v>0</v>
      </c>
      <c r="AA1291">
        <v>55574044</v>
      </c>
      <c r="AB1291">
        <f t="shared" si="687"/>
        <v>17.77</v>
      </c>
      <c r="AC1291">
        <f t="shared" si="706"/>
        <v>17.77</v>
      </c>
      <c r="AD1291">
        <f t="shared" si="707"/>
        <v>0</v>
      </c>
      <c r="AE1291">
        <f t="shared" si="708"/>
        <v>0</v>
      </c>
      <c r="AF1291">
        <f t="shared" si="709"/>
        <v>0</v>
      </c>
      <c r="AG1291">
        <f t="shared" si="689"/>
        <v>0</v>
      </c>
      <c r="AH1291">
        <f t="shared" si="710"/>
        <v>0</v>
      </c>
      <c r="AI1291">
        <f t="shared" si="711"/>
        <v>0</v>
      </c>
      <c r="AJ1291">
        <f t="shared" si="691"/>
        <v>0</v>
      </c>
      <c r="AK1291">
        <v>17.77</v>
      </c>
      <c r="AL1291">
        <v>17.77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70</v>
      </c>
      <c r="AU1291">
        <v>10</v>
      </c>
      <c r="AV1291">
        <v>1</v>
      </c>
      <c r="AW1291">
        <v>1</v>
      </c>
      <c r="AZ1291">
        <v>1</v>
      </c>
      <c r="BA1291">
        <v>1</v>
      </c>
      <c r="BB1291">
        <v>1</v>
      </c>
      <c r="BC1291">
        <v>1</v>
      </c>
      <c r="BD1291" t="s">
        <v>3</v>
      </c>
      <c r="BE1291" t="s">
        <v>3</v>
      </c>
      <c r="BF1291" t="s">
        <v>3</v>
      </c>
      <c r="BG1291" t="s">
        <v>3</v>
      </c>
      <c r="BH1291">
        <v>3</v>
      </c>
      <c r="BI1291">
        <v>4</v>
      </c>
      <c r="BJ1291" t="s">
        <v>152</v>
      </c>
      <c r="BM1291">
        <v>0</v>
      </c>
      <c r="BN1291">
        <v>0</v>
      </c>
      <c r="BO1291" t="s">
        <v>3</v>
      </c>
      <c r="BP1291">
        <v>0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 t="s">
        <v>3</v>
      </c>
      <c r="BZ1291">
        <v>70</v>
      </c>
      <c r="CA1291">
        <v>10</v>
      </c>
      <c r="CE1291">
        <v>0</v>
      </c>
      <c r="CF1291">
        <v>0</v>
      </c>
      <c r="CG1291">
        <v>0</v>
      </c>
      <c r="CM1291">
        <v>0</v>
      </c>
      <c r="CN1291" t="s">
        <v>3</v>
      </c>
      <c r="CO1291">
        <v>0</v>
      </c>
      <c r="CP1291">
        <f t="shared" si="692"/>
        <v>-9142.67</v>
      </c>
      <c r="CQ1291">
        <f t="shared" si="693"/>
        <v>17.77</v>
      </c>
      <c r="CR1291">
        <f t="shared" si="712"/>
        <v>0</v>
      </c>
      <c r="CS1291">
        <f t="shared" si="694"/>
        <v>0</v>
      </c>
      <c r="CT1291">
        <f t="shared" si="695"/>
        <v>0</v>
      </c>
      <c r="CU1291">
        <f t="shared" si="696"/>
        <v>0</v>
      </c>
      <c r="CV1291">
        <f t="shared" si="697"/>
        <v>0</v>
      </c>
      <c r="CW1291">
        <f t="shared" si="698"/>
        <v>0</v>
      </c>
      <c r="CX1291">
        <f t="shared" si="699"/>
        <v>0</v>
      </c>
      <c r="CY1291">
        <f t="shared" si="700"/>
        <v>0</v>
      </c>
      <c r="CZ1291">
        <f t="shared" si="701"/>
        <v>0</v>
      </c>
      <c r="DC1291" t="s">
        <v>3</v>
      </c>
      <c r="DD1291" t="s">
        <v>3</v>
      </c>
      <c r="DE1291" t="s">
        <v>3</v>
      </c>
      <c r="DF1291" t="s">
        <v>3</v>
      </c>
      <c r="DG1291" t="s">
        <v>3</v>
      </c>
      <c r="DH1291" t="s">
        <v>3</v>
      </c>
      <c r="DI1291" t="s">
        <v>3</v>
      </c>
      <c r="DJ1291" t="s">
        <v>3</v>
      </c>
      <c r="DK1291" t="s">
        <v>3</v>
      </c>
      <c r="DL1291" t="s">
        <v>3</v>
      </c>
      <c r="DM1291" t="s">
        <v>3</v>
      </c>
      <c r="DN1291">
        <v>0</v>
      </c>
      <c r="DO1291">
        <v>0</v>
      </c>
      <c r="DP1291">
        <v>1</v>
      </c>
      <c r="DQ1291">
        <v>1</v>
      </c>
      <c r="DU1291">
        <v>1009</v>
      </c>
      <c r="DV1291" t="s">
        <v>151</v>
      </c>
      <c r="DW1291" t="s">
        <v>151</v>
      </c>
      <c r="DX1291">
        <v>1</v>
      </c>
      <c r="EE1291">
        <v>55317522</v>
      </c>
      <c r="EF1291">
        <v>1</v>
      </c>
      <c r="EG1291" t="s">
        <v>19</v>
      </c>
      <c r="EH1291">
        <v>0</v>
      </c>
      <c r="EI1291" t="s">
        <v>3</v>
      </c>
      <c r="EJ1291">
        <v>4</v>
      </c>
      <c r="EK1291">
        <v>0</v>
      </c>
      <c r="EL1291" t="s">
        <v>20</v>
      </c>
      <c r="EM1291" t="s">
        <v>21</v>
      </c>
      <c r="EO1291" t="s">
        <v>3</v>
      </c>
      <c r="EQ1291">
        <v>0</v>
      </c>
      <c r="ER1291">
        <v>17.77</v>
      </c>
      <c r="ES1291">
        <v>17.77</v>
      </c>
      <c r="ET1291">
        <v>0</v>
      </c>
      <c r="EU1291">
        <v>0</v>
      </c>
      <c r="EV1291">
        <v>0</v>
      </c>
      <c r="EW1291">
        <v>0</v>
      </c>
      <c r="EX1291">
        <v>0</v>
      </c>
      <c r="FQ1291">
        <v>0</v>
      </c>
      <c r="FR1291">
        <f t="shared" si="702"/>
        <v>0</v>
      </c>
      <c r="FS1291">
        <v>0</v>
      </c>
      <c r="FX1291">
        <v>70</v>
      </c>
      <c r="FY1291">
        <v>10</v>
      </c>
      <c r="GA1291" t="s">
        <v>3</v>
      </c>
      <c r="GD1291">
        <v>0</v>
      </c>
      <c r="GF1291">
        <v>-78256104</v>
      </c>
      <c r="GG1291">
        <v>2</v>
      </c>
      <c r="GH1291">
        <v>1</v>
      </c>
      <c r="GI1291">
        <v>-2</v>
      </c>
      <c r="GJ1291">
        <v>0</v>
      </c>
      <c r="GK1291">
        <f>ROUND(R1291*(R12)/100,2)</f>
        <v>0</v>
      </c>
      <c r="GL1291">
        <f t="shared" si="703"/>
        <v>0</v>
      </c>
      <c r="GM1291">
        <f t="shared" si="713"/>
        <v>-9142.67</v>
      </c>
      <c r="GN1291">
        <f t="shared" si="714"/>
        <v>0</v>
      </c>
      <c r="GO1291">
        <f t="shared" si="715"/>
        <v>0</v>
      </c>
      <c r="GP1291">
        <f t="shared" si="716"/>
        <v>-9142.67</v>
      </c>
      <c r="GR1291">
        <v>0</v>
      </c>
      <c r="GS1291">
        <v>3</v>
      </c>
      <c r="GT1291">
        <v>0</v>
      </c>
      <c r="GU1291" t="s">
        <v>3</v>
      </c>
      <c r="GV1291">
        <f t="shared" si="717"/>
        <v>0</v>
      </c>
      <c r="GW1291">
        <v>1</v>
      </c>
      <c r="GX1291">
        <f t="shared" si="704"/>
        <v>0</v>
      </c>
      <c r="HA1291">
        <v>0</v>
      </c>
      <c r="HB1291">
        <v>0</v>
      </c>
      <c r="HC1291">
        <f t="shared" si="705"/>
        <v>0</v>
      </c>
      <c r="IK1291">
        <v>0</v>
      </c>
    </row>
    <row r="1292" spans="1:245" x14ac:dyDescent="0.2">
      <c r="A1292">
        <v>18</v>
      </c>
      <c r="B1292">
        <v>1</v>
      </c>
      <c r="C1292">
        <v>411</v>
      </c>
      <c r="E1292" t="s">
        <v>307</v>
      </c>
      <c r="F1292" t="s">
        <v>154</v>
      </c>
      <c r="G1292" t="s">
        <v>155</v>
      </c>
      <c r="H1292" t="s">
        <v>120</v>
      </c>
      <c r="I1292">
        <f>I1290*J1292</f>
        <v>-3.6749999999999998E-2</v>
      </c>
      <c r="J1292">
        <v>-1.0499999999999999E-2</v>
      </c>
      <c r="O1292">
        <f t="shared" si="676"/>
        <v>-27500.01</v>
      </c>
      <c r="P1292">
        <f t="shared" si="677"/>
        <v>-27500.01</v>
      </c>
      <c r="Q1292">
        <f t="shared" si="678"/>
        <v>0</v>
      </c>
      <c r="R1292">
        <f t="shared" si="679"/>
        <v>0</v>
      </c>
      <c r="S1292">
        <f t="shared" si="680"/>
        <v>0</v>
      </c>
      <c r="T1292">
        <f t="shared" si="681"/>
        <v>0</v>
      </c>
      <c r="U1292">
        <f t="shared" si="682"/>
        <v>0</v>
      </c>
      <c r="V1292">
        <f t="shared" si="683"/>
        <v>0</v>
      </c>
      <c r="W1292">
        <f t="shared" si="684"/>
        <v>0</v>
      </c>
      <c r="X1292">
        <f t="shared" si="685"/>
        <v>0</v>
      </c>
      <c r="Y1292">
        <f t="shared" si="686"/>
        <v>0</v>
      </c>
      <c r="AA1292">
        <v>55574044</v>
      </c>
      <c r="AB1292">
        <f t="shared" si="687"/>
        <v>748299.67</v>
      </c>
      <c r="AC1292">
        <f t="shared" si="706"/>
        <v>748299.67</v>
      </c>
      <c r="AD1292">
        <f t="shared" si="707"/>
        <v>0</v>
      </c>
      <c r="AE1292">
        <f t="shared" si="708"/>
        <v>0</v>
      </c>
      <c r="AF1292">
        <f t="shared" si="709"/>
        <v>0</v>
      </c>
      <c r="AG1292">
        <f t="shared" si="689"/>
        <v>0</v>
      </c>
      <c r="AH1292">
        <f t="shared" si="710"/>
        <v>0</v>
      </c>
      <c r="AI1292">
        <f t="shared" si="711"/>
        <v>0</v>
      </c>
      <c r="AJ1292">
        <f t="shared" si="691"/>
        <v>0</v>
      </c>
      <c r="AK1292">
        <v>748299.67</v>
      </c>
      <c r="AL1292">
        <v>748299.67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70</v>
      </c>
      <c r="AU1292">
        <v>10</v>
      </c>
      <c r="AV1292">
        <v>1</v>
      </c>
      <c r="AW1292">
        <v>1</v>
      </c>
      <c r="AZ1292">
        <v>1</v>
      </c>
      <c r="BA1292">
        <v>1</v>
      </c>
      <c r="BB1292">
        <v>1</v>
      </c>
      <c r="BC1292">
        <v>1</v>
      </c>
      <c r="BD1292" t="s">
        <v>3</v>
      </c>
      <c r="BE1292" t="s">
        <v>3</v>
      </c>
      <c r="BF1292" t="s">
        <v>3</v>
      </c>
      <c r="BG1292" t="s">
        <v>3</v>
      </c>
      <c r="BH1292">
        <v>3</v>
      </c>
      <c r="BI1292">
        <v>4</v>
      </c>
      <c r="BJ1292" t="s">
        <v>156</v>
      </c>
      <c r="BM1292">
        <v>0</v>
      </c>
      <c r="BN1292">
        <v>0</v>
      </c>
      <c r="BO1292" t="s">
        <v>3</v>
      </c>
      <c r="BP1292">
        <v>0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 t="s">
        <v>3</v>
      </c>
      <c r="BZ1292">
        <v>70</v>
      </c>
      <c r="CA1292">
        <v>10</v>
      </c>
      <c r="CE1292">
        <v>0</v>
      </c>
      <c r="CF1292">
        <v>0</v>
      </c>
      <c r="CG1292">
        <v>0</v>
      </c>
      <c r="CM1292">
        <v>0</v>
      </c>
      <c r="CN1292" t="s">
        <v>3</v>
      </c>
      <c r="CO1292">
        <v>0</v>
      </c>
      <c r="CP1292">
        <f t="shared" si="692"/>
        <v>-27500.01</v>
      </c>
      <c r="CQ1292">
        <f t="shared" si="693"/>
        <v>748299.67</v>
      </c>
      <c r="CR1292">
        <f t="shared" si="712"/>
        <v>0</v>
      </c>
      <c r="CS1292">
        <f t="shared" si="694"/>
        <v>0</v>
      </c>
      <c r="CT1292">
        <f t="shared" si="695"/>
        <v>0</v>
      </c>
      <c r="CU1292">
        <f t="shared" si="696"/>
        <v>0</v>
      </c>
      <c r="CV1292">
        <f t="shared" si="697"/>
        <v>0</v>
      </c>
      <c r="CW1292">
        <f t="shared" si="698"/>
        <v>0</v>
      </c>
      <c r="CX1292">
        <f t="shared" si="699"/>
        <v>0</v>
      </c>
      <c r="CY1292">
        <f t="shared" si="700"/>
        <v>0</v>
      </c>
      <c r="CZ1292">
        <f t="shared" si="701"/>
        <v>0</v>
      </c>
      <c r="DC1292" t="s">
        <v>3</v>
      </c>
      <c r="DD1292" t="s">
        <v>3</v>
      </c>
      <c r="DE1292" t="s">
        <v>3</v>
      </c>
      <c r="DF1292" t="s">
        <v>3</v>
      </c>
      <c r="DG1292" t="s">
        <v>3</v>
      </c>
      <c r="DH1292" t="s">
        <v>3</v>
      </c>
      <c r="DI1292" t="s">
        <v>3</v>
      </c>
      <c r="DJ1292" t="s">
        <v>3</v>
      </c>
      <c r="DK1292" t="s">
        <v>3</v>
      </c>
      <c r="DL1292" t="s">
        <v>3</v>
      </c>
      <c r="DM1292" t="s">
        <v>3</v>
      </c>
      <c r="DN1292">
        <v>0</v>
      </c>
      <c r="DO1292">
        <v>0</v>
      </c>
      <c r="DP1292">
        <v>1</v>
      </c>
      <c r="DQ1292">
        <v>1</v>
      </c>
      <c r="DU1292">
        <v>1009</v>
      </c>
      <c r="DV1292" t="s">
        <v>120</v>
      </c>
      <c r="DW1292" t="s">
        <v>120</v>
      </c>
      <c r="DX1292">
        <v>1000</v>
      </c>
      <c r="EE1292">
        <v>55317522</v>
      </c>
      <c r="EF1292">
        <v>1</v>
      </c>
      <c r="EG1292" t="s">
        <v>19</v>
      </c>
      <c r="EH1292">
        <v>0</v>
      </c>
      <c r="EI1292" t="s">
        <v>3</v>
      </c>
      <c r="EJ1292">
        <v>4</v>
      </c>
      <c r="EK1292">
        <v>0</v>
      </c>
      <c r="EL1292" t="s">
        <v>20</v>
      </c>
      <c r="EM1292" t="s">
        <v>21</v>
      </c>
      <c r="EO1292" t="s">
        <v>3</v>
      </c>
      <c r="EQ1292">
        <v>0</v>
      </c>
      <c r="ER1292">
        <v>748299.67</v>
      </c>
      <c r="ES1292">
        <v>748299.67</v>
      </c>
      <c r="ET1292">
        <v>0</v>
      </c>
      <c r="EU1292">
        <v>0</v>
      </c>
      <c r="EV1292">
        <v>0</v>
      </c>
      <c r="EW1292">
        <v>0</v>
      </c>
      <c r="EX1292">
        <v>0</v>
      </c>
      <c r="FQ1292">
        <v>0</v>
      </c>
      <c r="FR1292">
        <f t="shared" si="702"/>
        <v>0</v>
      </c>
      <c r="FS1292">
        <v>0</v>
      </c>
      <c r="FX1292">
        <v>70</v>
      </c>
      <c r="FY1292">
        <v>10</v>
      </c>
      <c r="GA1292" t="s">
        <v>3</v>
      </c>
      <c r="GD1292">
        <v>0</v>
      </c>
      <c r="GF1292">
        <v>-629368275</v>
      </c>
      <c r="GG1292">
        <v>2</v>
      </c>
      <c r="GH1292">
        <v>1</v>
      </c>
      <c r="GI1292">
        <v>-2</v>
      </c>
      <c r="GJ1292">
        <v>0</v>
      </c>
      <c r="GK1292">
        <f>ROUND(R1292*(R12)/100,2)</f>
        <v>0</v>
      </c>
      <c r="GL1292">
        <f t="shared" si="703"/>
        <v>0</v>
      </c>
      <c r="GM1292">
        <f t="shared" si="713"/>
        <v>-27500.01</v>
      </c>
      <c r="GN1292">
        <f t="shared" si="714"/>
        <v>0</v>
      </c>
      <c r="GO1292">
        <f t="shared" si="715"/>
        <v>0</v>
      </c>
      <c r="GP1292">
        <f t="shared" si="716"/>
        <v>-27500.01</v>
      </c>
      <c r="GR1292">
        <v>0</v>
      </c>
      <c r="GS1292">
        <v>3</v>
      </c>
      <c r="GT1292">
        <v>0</v>
      </c>
      <c r="GU1292" t="s">
        <v>3</v>
      </c>
      <c r="GV1292">
        <f t="shared" si="717"/>
        <v>0</v>
      </c>
      <c r="GW1292">
        <v>1</v>
      </c>
      <c r="GX1292">
        <f t="shared" si="704"/>
        <v>0</v>
      </c>
      <c r="HA1292">
        <v>0</v>
      </c>
      <c r="HB1292">
        <v>0</v>
      </c>
      <c r="HC1292">
        <f t="shared" si="705"/>
        <v>0</v>
      </c>
      <c r="IK1292">
        <v>0</v>
      </c>
    </row>
    <row r="1293" spans="1:245" x14ac:dyDescent="0.2">
      <c r="A1293">
        <v>18</v>
      </c>
      <c r="B1293">
        <v>1</v>
      </c>
      <c r="C1293">
        <v>409</v>
      </c>
      <c r="E1293" t="s">
        <v>386</v>
      </c>
      <c r="F1293" t="s">
        <v>158</v>
      </c>
      <c r="G1293" t="s">
        <v>159</v>
      </c>
      <c r="H1293" t="s">
        <v>151</v>
      </c>
      <c r="I1293">
        <f>I1290*J1293</f>
        <v>514.5</v>
      </c>
      <c r="J1293">
        <v>147</v>
      </c>
      <c r="O1293">
        <f t="shared" si="676"/>
        <v>48733.440000000002</v>
      </c>
      <c r="P1293">
        <f t="shared" si="677"/>
        <v>48733.440000000002</v>
      </c>
      <c r="Q1293">
        <f t="shared" si="678"/>
        <v>0</v>
      </c>
      <c r="R1293">
        <f t="shared" si="679"/>
        <v>0</v>
      </c>
      <c r="S1293">
        <f t="shared" si="680"/>
        <v>0</v>
      </c>
      <c r="T1293">
        <f t="shared" si="681"/>
        <v>0</v>
      </c>
      <c r="U1293">
        <f t="shared" si="682"/>
        <v>0</v>
      </c>
      <c r="V1293">
        <f t="shared" si="683"/>
        <v>0</v>
      </c>
      <c r="W1293">
        <f t="shared" si="684"/>
        <v>0</v>
      </c>
      <c r="X1293">
        <f t="shared" si="685"/>
        <v>0</v>
      </c>
      <c r="Y1293">
        <f t="shared" si="686"/>
        <v>0</v>
      </c>
      <c r="AA1293">
        <v>55574044</v>
      </c>
      <c r="AB1293">
        <f t="shared" si="687"/>
        <v>94.72</v>
      </c>
      <c r="AC1293">
        <f t="shared" si="706"/>
        <v>94.72</v>
      </c>
      <c r="AD1293">
        <f t="shared" si="707"/>
        <v>0</v>
      </c>
      <c r="AE1293">
        <f t="shared" si="708"/>
        <v>0</v>
      </c>
      <c r="AF1293">
        <f t="shared" si="709"/>
        <v>0</v>
      </c>
      <c r="AG1293">
        <f t="shared" si="689"/>
        <v>0</v>
      </c>
      <c r="AH1293">
        <f t="shared" si="710"/>
        <v>0</v>
      </c>
      <c r="AI1293">
        <f t="shared" si="711"/>
        <v>0</v>
      </c>
      <c r="AJ1293">
        <f t="shared" si="691"/>
        <v>0</v>
      </c>
      <c r="AK1293">
        <v>94.72</v>
      </c>
      <c r="AL1293">
        <v>94.72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70</v>
      </c>
      <c r="AU1293">
        <v>10</v>
      </c>
      <c r="AV1293">
        <v>1</v>
      </c>
      <c r="AW1293">
        <v>1</v>
      </c>
      <c r="AZ1293">
        <v>1</v>
      </c>
      <c r="BA1293">
        <v>1</v>
      </c>
      <c r="BB1293">
        <v>1</v>
      </c>
      <c r="BC1293">
        <v>1</v>
      </c>
      <c r="BD1293" t="s">
        <v>3</v>
      </c>
      <c r="BE1293" t="s">
        <v>3</v>
      </c>
      <c r="BF1293" t="s">
        <v>3</v>
      </c>
      <c r="BG1293" t="s">
        <v>3</v>
      </c>
      <c r="BH1293">
        <v>3</v>
      </c>
      <c r="BI1293">
        <v>4</v>
      </c>
      <c r="BJ1293" t="s">
        <v>160</v>
      </c>
      <c r="BM1293">
        <v>0</v>
      </c>
      <c r="BN1293">
        <v>0</v>
      </c>
      <c r="BO1293" t="s">
        <v>3</v>
      </c>
      <c r="BP1293">
        <v>0</v>
      </c>
      <c r="BQ1293">
        <v>1</v>
      </c>
      <c r="BR1293">
        <v>0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 t="s">
        <v>3</v>
      </c>
      <c r="BZ1293">
        <v>70</v>
      </c>
      <c r="CA1293">
        <v>10</v>
      </c>
      <c r="CE1293">
        <v>0</v>
      </c>
      <c r="CF1293">
        <v>0</v>
      </c>
      <c r="CG1293">
        <v>0</v>
      </c>
      <c r="CM1293">
        <v>0</v>
      </c>
      <c r="CN1293" t="s">
        <v>3</v>
      </c>
      <c r="CO1293">
        <v>0</v>
      </c>
      <c r="CP1293">
        <f t="shared" si="692"/>
        <v>48733.440000000002</v>
      </c>
      <c r="CQ1293">
        <f t="shared" si="693"/>
        <v>94.72</v>
      </c>
      <c r="CR1293">
        <f t="shared" si="712"/>
        <v>0</v>
      </c>
      <c r="CS1293">
        <f t="shared" si="694"/>
        <v>0</v>
      </c>
      <c r="CT1293">
        <f t="shared" si="695"/>
        <v>0</v>
      </c>
      <c r="CU1293">
        <f t="shared" si="696"/>
        <v>0</v>
      </c>
      <c r="CV1293">
        <f t="shared" si="697"/>
        <v>0</v>
      </c>
      <c r="CW1293">
        <f t="shared" si="698"/>
        <v>0</v>
      </c>
      <c r="CX1293">
        <f t="shared" si="699"/>
        <v>0</v>
      </c>
      <c r="CY1293">
        <f t="shared" si="700"/>
        <v>0</v>
      </c>
      <c r="CZ1293">
        <f t="shared" si="701"/>
        <v>0</v>
      </c>
      <c r="DC1293" t="s">
        <v>3</v>
      </c>
      <c r="DD1293" t="s">
        <v>3</v>
      </c>
      <c r="DE1293" t="s">
        <v>3</v>
      </c>
      <c r="DF1293" t="s">
        <v>3</v>
      </c>
      <c r="DG1293" t="s">
        <v>3</v>
      </c>
      <c r="DH1293" t="s">
        <v>3</v>
      </c>
      <c r="DI1293" t="s">
        <v>3</v>
      </c>
      <c r="DJ1293" t="s">
        <v>3</v>
      </c>
      <c r="DK1293" t="s">
        <v>3</v>
      </c>
      <c r="DL1293" t="s">
        <v>3</v>
      </c>
      <c r="DM1293" t="s">
        <v>3</v>
      </c>
      <c r="DN1293">
        <v>0</v>
      </c>
      <c r="DO1293">
        <v>0</v>
      </c>
      <c r="DP1293">
        <v>1</v>
      </c>
      <c r="DQ1293">
        <v>1</v>
      </c>
      <c r="DU1293">
        <v>1009</v>
      </c>
      <c r="DV1293" t="s">
        <v>151</v>
      </c>
      <c r="DW1293" t="s">
        <v>151</v>
      </c>
      <c r="DX1293">
        <v>1</v>
      </c>
      <c r="EE1293">
        <v>55317522</v>
      </c>
      <c r="EF1293">
        <v>1</v>
      </c>
      <c r="EG1293" t="s">
        <v>19</v>
      </c>
      <c r="EH1293">
        <v>0</v>
      </c>
      <c r="EI1293" t="s">
        <v>3</v>
      </c>
      <c r="EJ1293">
        <v>4</v>
      </c>
      <c r="EK1293">
        <v>0</v>
      </c>
      <c r="EL1293" t="s">
        <v>20</v>
      </c>
      <c r="EM1293" t="s">
        <v>21</v>
      </c>
      <c r="EO1293" t="s">
        <v>3</v>
      </c>
      <c r="EQ1293">
        <v>0</v>
      </c>
      <c r="ER1293">
        <v>94.72</v>
      </c>
      <c r="ES1293">
        <v>94.72</v>
      </c>
      <c r="ET1293">
        <v>0</v>
      </c>
      <c r="EU1293">
        <v>0</v>
      </c>
      <c r="EV1293">
        <v>0</v>
      </c>
      <c r="EW1293">
        <v>0</v>
      </c>
      <c r="EX1293">
        <v>0</v>
      </c>
      <c r="FQ1293">
        <v>0</v>
      </c>
      <c r="FR1293">
        <f t="shared" si="702"/>
        <v>0</v>
      </c>
      <c r="FS1293">
        <v>0</v>
      </c>
      <c r="FX1293">
        <v>70</v>
      </c>
      <c r="FY1293">
        <v>10</v>
      </c>
      <c r="GA1293" t="s">
        <v>3</v>
      </c>
      <c r="GD1293">
        <v>0</v>
      </c>
      <c r="GF1293">
        <v>1294380160</v>
      </c>
      <c r="GG1293">
        <v>2</v>
      </c>
      <c r="GH1293">
        <v>1</v>
      </c>
      <c r="GI1293">
        <v>-2</v>
      </c>
      <c r="GJ1293">
        <v>0</v>
      </c>
      <c r="GK1293">
        <f>ROUND(R1293*(R12)/100,2)</f>
        <v>0</v>
      </c>
      <c r="GL1293">
        <f t="shared" si="703"/>
        <v>0</v>
      </c>
      <c r="GM1293">
        <f t="shared" si="713"/>
        <v>48733.440000000002</v>
      </c>
      <c r="GN1293">
        <f t="shared" si="714"/>
        <v>0</v>
      </c>
      <c r="GO1293">
        <f t="shared" si="715"/>
        <v>0</v>
      </c>
      <c r="GP1293">
        <f t="shared" si="716"/>
        <v>48733.440000000002</v>
      </c>
      <c r="GR1293">
        <v>0</v>
      </c>
      <c r="GS1293">
        <v>3</v>
      </c>
      <c r="GT1293">
        <v>0</v>
      </c>
      <c r="GU1293" t="s">
        <v>3</v>
      </c>
      <c r="GV1293">
        <f t="shared" si="717"/>
        <v>0</v>
      </c>
      <c r="GW1293">
        <v>1</v>
      </c>
      <c r="GX1293">
        <f t="shared" si="704"/>
        <v>0</v>
      </c>
      <c r="HA1293">
        <v>0</v>
      </c>
      <c r="HB1293">
        <v>0</v>
      </c>
      <c r="HC1293">
        <f t="shared" si="705"/>
        <v>0</v>
      </c>
      <c r="IK1293">
        <v>0</v>
      </c>
    </row>
    <row r="1294" spans="1:245" x14ac:dyDescent="0.2">
      <c r="A1294">
        <v>17</v>
      </c>
      <c r="B1294">
        <v>1</v>
      </c>
      <c r="C1294">
        <f>ROW(SmtRes!A416)</f>
        <v>416</v>
      </c>
      <c r="D1294">
        <f>ROW(EtalonRes!A400)</f>
        <v>400</v>
      </c>
      <c r="E1294" t="s">
        <v>225</v>
      </c>
      <c r="F1294" t="s">
        <v>169</v>
      </c>
      <c r="G1294" t="s">
        <v>170</v>
      </c>
      <c r="H1294" t="s">
        <v>115</v>
      </c>
      <c r="I1294">
        <f>ROUND(78/100,9)</f>
        <v>0.78</v>
      </c>
      <c r="J1294">
        <v>0</v>
      </c>
      <c r="O1294">
        <f t="shared" si="676"/>
        <v>55915.27</v>
      </c>
      <c r="P1294">
        <f t="shared" si="677"/>
        <v>43525.88</v>
      </c>
      <c r="Q1294">
        <f t="shared" si="678"/>
        <v>0</v>
      </c>
      <c r="R1294">
        <f t="shared" si="679"/>
        <v>0</v>
      </c>
      <c r="S1294">
        <f t="shared" si="680"/>
        <v>12389.39</v>
      </c>
      <c r="T1294">
        <f t="shared" si="681"/>
        <v>0</v>
      </c>
      <c r="U1294">
        <f t="shared" si="682"/>
        <v>62.610599999999998</v>
      </c>
      <c r="V1294">
        <f t="shared" si="683"/>
        <v>0</v>
      </c>
      <c r="W1294">
        <f t="shared" si="684"/>
        <v>0</v>
      </c>
      <c r="X1294">
        <f t="shared" si="685"/>
        <v>8672.57</v>
      </c>
      <c r="Y1294">
        <f t="shared" si="686"/>
        <v>1238.94</v>
      </c>
      <c r="AA1294">
        <v>55574044</v>
      </c>
      <c r="AB1294">
        <f t="shared" si="687"/>
        <v>71686.240000000005</v>
      </c>
      <c r="AC1294">
        <f t="shared" si="706"/>
        <v>55802.41</v>
      </c>
      <c r="AD1294">
        <f t="shared" si="707"/>
        <v>0</v>
      </c>
      <c r="AE1294">
        <f t="shared" si="708"/>
        <v>0</v>
      </c>
      <c r="AF1294">
        <f t="shared" si="709"/>
        <v>15883.83</v>
      </c>
      <c r="AG1294">
        <f t="shared" si="689"/>
        <v>0</v>
      </c>
      <c r="AH1294">
        <f t="shared" si="710"/>
        <v>80.27</v>
      </c>
      <c r="AI1294">
        <f t="shared" si="711"/>
        <v>0</v>
      </c>
      <c r="AJ1294">
        <f t="shared" si="691"/>
        <v>0</v>
      </c>
      <c r="AK1294">
        <v>71686.240000000005</v>
      </c>
      <c r="AL1294">
        <v>55802.41</v>
      </c>
      <c r="AM1294">
        <v>0</v>
      </c>
      <c r="AN1294">
        <v>0</v>
      </c>
      <c r="AO1294">
        <v>15883.83</v>
      </c>
      <c r="AP1294">
        <v>0</v>
      </c>
      <c r="AQ1294">
        <v>80.27</v>
      </c>
      <c r="AR1294">
        <v>0</v>
      </c>
      <c r="AS1294">
        <v>0</v>
      </c>
      <c r="AT1294">
        <v>70</v>
      </c>
      <c r="AU1294">
        <v>10</v>
      </c>
      <c r="AV1294">
        <v>1</v>
      </c>
      <c r="AW1294">
        <v>1</v>
      </c>
      <c r="AZ1294">
        <v>1</v>
      </c>
      <c r="BA1294">
        <v>1</v>
      </c>
      <c r="BB1294">
        <v>1</v>
      </c>
      <c r="BC1294">
        <v>1</v>
      </c>
      <c r="BD1294" t="s">
        <v>3</v>
      </c>
      <c r="BE1294" t="s">
        <v>3</v>
      </c>
      <c r="BF1294" t="s">
        <v>3</v>
      </c>
      <c r="BG1294" t="s">
        <v>3</v>
      </c>
      <c r="BH1294">
        <v>0</v>
      </c>
      <c r="BI1294">
        <v>4</v>
      </c>
      <c r="BJ1294" t="s">
        <v>171</v>
      </c>
      <c r="BM1294">
        <v>0</v>
      </c>
      <c r="BN1294">
        <v>0</v>
      </c>
      <c r="BO1294" t="s">
        <v>3</v>
      </c>
      <c r="BP1294">
        <v>0</v>
      </c>
      <c r="BQ1294">
        <v>1</v>
      </c>
      <c r="BR1294">
        <v>0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 t="s">
        <v>3</v>
      </c>
      <c r="BZ1294">
        <v>70</v>
      </c>
      <c r="CA1294">
        <v>10</v>
      </c>
      <c r="CE1294">
        <v>0</v>
      </c>
      <c r="CF1294">
        <v>0</v>
      </c>
      <c r="CG1294">
        <v>0</v>
      </c>
      <c r="CM1294">
        <v>0</v>
      </c>
      <c r="CN1294" t="s">
        <v>3</v>
      </c>
      <c r="CO1294">
        <v>0</v>
      </c>
      <c r="CP1294">
        <f t="shared" si="692"/>
        <v>55915.27</v>
      </c>
      <c r="CQ1294">
        <f t="shared" si="693"/>
        <v>55802.41</v>
      </c>
      <c r="CR1294">
        <f t="shared" si="712"/>
        <v>0</v>
      </c>
      <c r="CS1294">
        <f t="shared" si="694"/>
        <v>0</v>
      </c>
      <c r="CT1294">
        <f t="shared" si="695"/>
        <v>15883.83</v>
      </c>
      <c r="CU1294">
        <f t="shared" si="696"/>
        <v>0</v>
      </c>
      <c r="CV1294">
        <f t="shared" si="697"/>
        <v>80.27</v>
      </c>
      <c r="CW1294">
        <f t="shared" si="698"/>
        <v>0</v>
      </c>
      <c r="CX1294">
        <f t="shared" si="699"/>
        <v>0</v>
      </c>
      <c r="CY1294">
        <f t="shared" si="700"/>
        <v>8672.5729999999985</v>
      </c>
      <c r="CZ1294">
        <f t="shared" si="701"/>
        <v>1238.9389999999999</v>
      </c>
      <c r="DC1294" t="s">
        <v>3</v>
      </c>
      <c r="DD1294" t="s">
        <v>3</v>
      </c>
      <c r="DE1294" t="s">
        <v>3</v>
      </c>
      <c r="DF1294" t="s">
        <v>3</v>
      </c>
      <c r="DG1294" t="s">
        <v>3</v>
      </c>
      <c r="DH1294" t="s">
        <v>3</v>
      </c>
      <c r="DI1294" t="s">
        <v>3</v>
      </c>
      <c r="DJ1294" t="s">
        <v>3</v>
      </c>
      <c r="DK1294" t="s">
        <v>3</v>
      </c>
      <c r="DL1294" t="s">
        <v>3</v>
      </c>
      <c r="DM1294" t="s">
        <v>3</v>
      </c>
      <c r="DN1294">
        <v>0</v>
      </c>
      <c r="DO1294">
        <v>0</v>
      </c>
      <c r="DP1294">
        <v>1</v>
      </c>
      <c r="DQ1294">
        <v>1</v>
      </c>
      <c r="DU1294">
        <v>1003</v>
      </c>
      <c r="DV1294" t="s">
        <v>115</v>
      </c>
      <c r="DW1294" t="s">
        <v>115</v>
      </c>
      <c r="DX1294">
        <v>100</v>
      </c>
      <c r="EE1294">
        <v>55317522</v>
      </c>
      <c r="EF1294">
        <v>1</v>
      </c>
      <c r="EG1294" t="s">
        <v>19</v>
      </c>
      <c r="EH1294">
        <v>0</v>
      </c>
      <c r="EI1294" t="s">
        <v>3</v>
      </c>
      <c r="EJ1294">
        <v>4</v>
      </c>
      <c r="EK1294">
        <v>0</v>
      </c>
      <c r="EL1294" t="s">
        <v>20</v>
      </c>
      <c r="EM1294" t="s">
        <v>21</v>
      </c>
      <c r="EO1294" t="s">
        <v>3</v>
      </c>
      <c r="EQ1294">
        <v>0</v>
      </c>
      <c r="ER1294">
        <v>71686.240000000005</v>
      </c>
      <c r="ES1294">
        <v>55802.41</v>
      </c>
      <c r="ET1294">
        <v>0</v>
      </c>
      <c r="EU1294">
        <v>0</v>
      </c>
      <c r="EV1294">
        <v>15883.83</v>
      </c>
      <c r="EW1294">
        <v>80.27</v>
      </c>
      <c r="EX1294">
        <v>0</v>
      </c>
      <c r="EY1294">
        <v>0</v>
      </c>
      <c r="FQ1294">
        <v>0</v>
      </c>
      <c r="FR1294">
        <f t="shared" si="702"/>
        <v>0</v>
      </c>
      <c r="FS1294">
        <v>0</v>
      </c>
      <c r="FX1294">
        <v>70</v>
      </c>
      <c r="FY1294">
        <v>10</v>
      </c>
      <c r="GA1294" t="s">
        <v>3</v>
      </c>
      <c r="GD1294">
        <v>0</v>
      </c>
      <c r="GF1294">
        <v>-1703792518</v>
      </c>
      <c r="GG1294">
        <v>2</v>
      </c>
      <c r="GH1294">
        <v>1</v>
      </c>
      <c r="GI1294">
        <v>-2</v>
      </c>
      <c r="GJ1294">
        <v>0</v>
      </c>
      <c r="GK1294">
        <f>ROUND(R1294*(R12)/100,2)</f>
        <v>0</v>
      </c>
      <c r="GL1294">
        <f t="shared" si="703"/>
        <v>0</v>
      </c>
      <c r="GM1294">
        <f t="shared" si="713"/>
        <v>65826.78</v>
      </c>
      <c r="GN1294">
        <f t="shared" si="714"/>
        <v>0</v>
      </c>
      <c r="GO1294">
        <f t="shared" si="715"/>
        <v>0</v>
      </c>
      <c r="GP1294">
        <f t="shared" si="716"/>
        <v>65826.78</v>
      </c>
      <c r="GR1294">
        <v>0</v>
      </c>
      <c r="GS1294">
        <v>3</v>
      </c>
      <c r="GT1294">
        <v>0</v>
      </c>
      <c r="GU1294" t="s">
        <v>3</v>
      </c>
      <c r="GV1294">
        <f t="shared" si="717"/>
        <v>0</v>
      </c>
      <c r="GW1294">
        <v>1</v>
      </c>
      <c r="GX1294">
        <f t="shared" si="704"/>
        <v>0</v>
      </c>
      <c r="HA1294">
        <v>0</v>
      </c>
      <c r="HB1294">
        <v>0</v>
      </c>
      <c r="HC1294">
        <f t="shared" si="705"/>
        <v>0</v>
      </c>
      <c r="IK1294">
        <v>0</v>
      </c>
    </row>
    <row r="1295" spans="1:245" x14ac:dyDescent="0.2">
      <c r="A1295">
        <v>18</v>
      </c>
      <c r="B1295">
        <v>1</v>
      </c>
      <c r="C1295">
        <v>415</v>
      </c>
      <c r="E1295" t="s">
        <v>308</v>
      </c>
      <c r="F1295" t="s">
        <v>173</v>
      </c>
      <c r="G1295" t="s">
        <v>174</v>
      </c>
      <c r="H1295" t="s">
        <v>175</v>
      </c>
      <c r="I1295">
        <f>I1294*J1295</f>
        <v>-3.3540000000000001</v>
      </c>
      <c r="J1295">
        <v>-4.3</v>
      </c>
      <c r="O1295">
        <f t="shared" si="676"/>
        <v>-26271.919999999998</v>
      </c>
      <c r="P1295">
        <f t="shared" si="677"/>
        <v>-26271.919999999998</v>
      </c>
      <c r="Q1295">
        <f t="shared" si="678"/>
        <v>0</v>
      </c>
      <c r="R1295">
        <f t="shared" si="679"/>
        <v>0</v>
      </c>
      <c r="S1295">
        <f t="shared" si="680"/>
        <v>0</v>
      </c>
      <c r="T1295">
        <f t="shared" si="681"/>
        <v>0</v>
      </c>
      <c r="U1295">
        <f t="shared" si="682"/>
        <v>0</v>
      </c>
      <c r="V1295">
        <f t="shared" si="683"/>
        <v>0</v>
      </c>
      <c r="W1295">
        <f t="shared" si="684"/>
        <v>0</v>
      </c>
      <c r="X1295">
        <f t="shared" si="685"/>
        <v>0</v>
      </c>
      <c r="Y1295">
        <f t="shared" si="686"/>
        <v>0</v>
      </c>
      <c r="AA1295">
        <v>55574044</v>
      </c>
      <c r="AB1295">
        <f t="shared" si="687"/>
        <v>7833.01</v>
      </c>
      <c r="AC1295">
        <f t="shared" si="706"/>
        <v>7833.01</v>
      </c>
      <c r="AD1295">
        <f t="shared" si="707"/>
        <v>0</v>
      </c>
      <c r="AE1295">
        <f t="shared" si="708"/>
        <v>0</v>
      </c>
      <c r="AF1295">
        <f t="shared" si="709"/>
        <v>0</v>
      </c>
      <c r="AG1295">
        <f t="shared" si="689"/>
        <v>0</v>
      </c>
      <c r="AH1295">
        <f t="shared" si="710"/>
        <v>0</v>
      </c>
      <c r="AI1295">
        <f t="shared" si="711"/>
        <v>0</v>
      </c>
      <c r="AJ1295">
        <f t="shared" si="691"/>
        <v>0</v>
      </c>
      <c r="AK1295">
        <v>7833.01</v>
      </c>
      <c r="AL1295">
        <v>7833.01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70</v>
      </c>
      <c r="AU1295">
        <v>10</v>
      </c>
      <c r="AV1295">
        <v>1</v>
      </c>
      <c r="AW1295">
        <v>1</v>
      </c>
      <c r="AZ1295">
        <v>1</v>
      </c>
      <c r="BA1295">
        <v>1</v>
      </c>
      <c r="BB1295">
        <v>1</v>
      </c>
      <c r="BC1295">
        <v>1</v>
      </c>
      <c r="BD1295" t="s">
        <v>3</v>
      </c>
      <c r="BE1295" t="s">
        <v>3</v>
      </c>
      <c r="BF1295" t="s">
        <v>3</v>
      </c>
      <c r="BG1295" t="s">
        <v>3</v>
      </c>
      <c r="BH1295">
        <v>3</v>
      </c>
      <c r="BI1295">
        <v>4</v>
      </c>
      <c r="BJ1295" t="s">
        <v>176</v>
      </c>
      <c r="BM1295">
        <v>0</v>
      </c>
      <c r="BN1295">
        <v>0</v>
      </c>
      <c r="BO1295" t="s">
        <v>3</v>
      </c>
      <c r="BP1295">
        <v>0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 t="s">
        <v>3</v>
      </c>
      <c r="BZ1295">
        <v>70</v>
      </c>
      <c r="CA1295">
        <v>10</v>
      </c>
      <c r="CE1295">
        <v>0</v>
      </c>
      <c r="CF1295">
        <v>0</v>
      </c>
      <c r="CG1295">
        <v>0</v>
      </c>
      <c r="CM1295">
        <v>0</v>
      </c>
      <c r="CN1295" t="s">
        <v>3</v>
      </c>
      <c r="CO1295">
        <v>0</v>
      </c>
      <c r="CP1295">
        <f t="shared" si="692"/>
        <v>-26271.919999999998</v>
      </c>
      <c r="CQ1295">
        <f t="shared" si="693"/>
        <v>7833.01</v>
      </c>
      <c r="CR1295">
        <f t="shared" si="712"/>
        <v>0</v>
      </c>
      <c r="CS1295">
        <f t="shared" si="694"/>
        <v>0</v>
      </c>
      <c r="CT1295">
        <f t="shared" si="695"/>
        <v>0</v>
      </c>
      <c r="CU1295">
        <f t="shared" si="696"/>
        <v>0</v>
      </c>
      <c r="CV1295">
        <f t="shared" si="697"/>
        <v>0</v>
      </c>
      <c r="CW1295">
        <f t="shared" si="698"/>
        <v>0</v>
      </c>
      <c r="CX1295">
        <f t="shared" si="699"/>
        <v>0</v>
      </c>
      <c r="CY1295">
        <f t="shared" si="700"/>
        <v>0</v>
      </c>
      <c r="CZ1295">
        <f t="shared" si="701"/>
        <v>0</v>
      </c>
      <c r="DC1295" t="s">
        <v>3</v>
      </c>
      <c r="DD1295" t="s">
        <v>3</v>
      </c>
      <c r="DE1295" t="s">
        <v>3</v>
      </c>
      <c r="DF1295" t="s">
        <v>3</v>
      </c>
      <c r="DG1295" t="s">
        <v>3</v>
      </c>
      <c r="DH1295" t="s">
        <v>3</v>
      </c>
      <c r="DI1295" t="s">
        <v>3</v>
      </c>
      <c r="DJ1295" t="s">
        <v>3</v>
      </c>
      <c r="DK1295" t="s">
        <v>3</v>
      </c>
      <c r="DL1295" t="s">
        <v>3</v>
      </c>
      <c r="DM1295" t="s">
        <v>3</v>
      </c>
      <c r="DN1295">
        <v>0</v>
      </c>
      <c r="DO1295">
        <v>0</v>
      </c>
      <c r="DP1295">
        <v>1</v>
      </c>
      <c r="DQ1295">
        <v>1</v>
      </c>
      <c r="DU1295">
        <v>1007</v>
      </c>
      <c r="DV1295" t="s">
        <v>175</v>
      </c>
      <c r="DW1295" t="s">
        <v>175</v>
      </c>
      <c r="DX1295">
        <v>1</v>
      </c>
      <c r="EE1295">
        <v>55317522</v>
      </c>
      <c r="EF1295">
        <v>1</v>
      </c>
      <c r="EG1295" t="s">
        <v>19</v>
      </c>
      <c r="EH1295">
        <v>0</v>
      </c>
      <c r="EI1295" t="s">
        <v>3</v>
      </c>
      <c r="EJ1295">
        <v>4</v>
      </c>
      <c r="EK1295">
        <v>0</v>
      </c>
      <c r="EL1295" t="s">
        <v>20</v>
      </c>
      <c r="EM1295" t="s">
        <v>21</v>
      </c>
      <c r="EO1295" t="s">
        <v>3</v>
      </c>
      <c r="EQ1295">
        <v>0</v>
      </c>
      <c r="ER1295">
        <v>7833.01</v>
      </c>
      <c r="ES1295">
        <v>7833.01</v>
      </c>
      <c r="ET1295">
        <v>0</v>
      </c>
      <c r="EU1295">
        <v>0</v>
      </c>
      <c r="EV1295">
        <v>0</v>
      </c>
      <c r="EW1295">
        <v>0</v>
      </c>
      <c r="EX1295">
        <v>0</v>
      </c>
      <c r="FQ1295">
        <v>0</v>
      </c>
      <c r="FR1295">
        <f t="shared" si="702"/>
        <v>0</v>
      </c>
      <c r="FS1295">
        <v>0</v>
      </c>
      <c r="FX1295">
        <v>70</v>
      </c>
      <c r="FY1295">
        <v>10</v>
      </c>
      <c r="GA1295" t="s">
        <v>3</v>
      </c>
      <c r="GD1295">
        <v>0</v>
      </c>
      <c r="GF1295">
        <v>1857369686</v>
      </c>
      <c r="GG1295">
        <v>2</v>
      </c>
      <c r="GH1295">
        <v>1</v>
      </c>
      <c r="GI1295">
        <v>-2</v>
      </c>
      <c r="GJ1295">
        <v>0</v>
      </c>
      <c r="GK1295">
        <f>ROUND(R1295*(R12)/100,2)</f>
        <v>0</v>
      </c>
      <c r="GL1295">
        <f t="shared" si="703"/>
        <v>0</v>
      </c>
      <c r="GM1295">
        <f t="shared" si="713"/>
        <v>-26271.919999999998</v>
      </c>
      <c r="GN1295">
        <f t="shared" si="714"/>
        <v>0</v>
      </c>
      <c r="GO1295">
        <f t="shared" si="715"/>
        <v>0</v>
      </c>
      <c r="GP1295">
        <f t="shared" si="716"/>
        <v>-26271.919999999998</v>
      </c>
      <c r="GR1295">
        <v>0</v>
      </c>
      <c r="GS1295">
        <v>3</v>
      </c>
      <c r="GT1295">
        <v>0</v>
      </c>
      <c r="GU1295" t="s">
        <v>3</v>
      </c>
      <c r="GV1295">
        <f t="shared" si="717"/>
        <v>0</v>
      </c>
      <c r="GW1295">
        <v>1</v>
      </c>
      <c r="GX1295">
        <f t="shared" si="704"/>
        <v>0</v>
      </c>
      <c r="HA1295">
        <v>0</v>
      </c>
      <c r="HB1295">
        <v>0</v>
      </c>
      <c r="HC1295">
        <f t="shared" si="705"/>
        <v>0</v>
      </c>
      <c r="IK1295">
        <v>0</v>
      </c>
    </row>
    <row r="1296" spans="1:245" x14ac:dyDescent="0.2">
      <c r="A1296">
        <v>18</v>
      </c>
      <c r="B1296">
        <v>1</v>
      </c>
      <c r="C1296">
        <v>416</v>
      </c>
      <c r="E1296" t="s">
        <v>309</v>
      </c>
      <c r="F1296" t="s">
        <v>178</v>
      </c>
      <c r="G1296" t="s">
        <v>179</v>
      </c>
      <c r="H1296" t="s">
        <v>180</v>
      </c>
      <c r="I1296">
        <f>I1294*J1296</f>
        <v>0</v>
      </c>
      <c r="J1296">
        <v>0</v>
      </c>
      <c r="O1296">
        <f t="shared" si="676"/>
        <v>0</v>
      </c>
      <c r="P1296">
        <f t="shared" si="677"/>
        <v>0</v>
      </c>
      <c r="Q1296">
        <f t="shared" si="678"/>
        <v>0</v>
      </c>
      <c r="R1296">
        <f t="shared" si="679"/>
        <v>0</v>
      </c>
      <c r="S1296">
        <f t="shared" si="680"/>
        <v>0</v>
      </c>
      <c r="T1296">
        <f t="shared" si="681"/>
        <v>0</v>
      </c>
      <c r="U1296">
        <f t="shared" si="682"/>
        <v>0</v>
      </c>
      <c r="V1296">
        <f t="shared" si="683"/>
        <v>0</v>
      </c>
      <c r="W1296">
        <f t="shared" si="684"/>
        <v>0</v>
      </c>
      <c r="X1296">
        <f t="shared" si="685"/>
        <v>0</v>
      </c>
      <c r="Y1296">
        <f t="shared" si="686"/>
        <v>0</v>
      </c>
      <c r="AA1296">
        <v>55574044</v>
      </c>
      <c r="AB1296">
        <f t="shared" si="687"/>
        <v>372.6</v>
      </c>
      <c r="AC1296">
        <f t="shared" si="706"/>
        <v>372.6</v>
      </c>
      <c r="AD1296">
        <f t="shared" si="707"/>
        <v>0</v>
      </c>
      <c r="AE1296">
        <f t="shared" si="708"/>
        <v>0</v>
      </c>
      <c r="AF1296">
        <f t="shared" si="709"/>
        <v>0</v>
      </c>
      <c r="AG1296">
        <f t="shared" si="689"/>
        <v>0</v>
      </c>
      <c r="AH1296">
        <f t="shared" si="710"/>
        <v>0</v>
      </c>
      <c r="AI1296">
        <f t="shared" si="711"/>
        <v>0</v>
      </c>
      <c r="AJ1296">
        <f t="shared" si="691"/>
        <v>0</v>
      </c>
      <c r="AK1296">
        <v>372.6</v>
      </c>
      <c r="AL1296">
        <v>372.6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70</v>
      </c>
      <c r="AU1296">
        <v>10</v>
      </c>
      <c r="AV1296">
        <v>1</v>
      </c>
      <c r="AW1296">
        <v>1</v>
      </c>
      <c r="AZ1296">
        <v>1</v>
      </c>
      <c r="BA1296">
        <v>1</v>
      </c>
      <c r="BB1296">
        <v>1</v>
      </c>
      <c r="BC1296">
        <v>1</v>
      </c>
      <c r="BD1296" t="s">
        <v>3</v>
      </c>
      <c r="BE1296" t="s">
        <v>3</v>
      </c>
      <c r="BF1296" t="s">
        <v>3</v>
      </c>
      <c r="BG1296" t="s">
        <v>3</v>
      </c>
      <c r="BH1296">
        <v>3</v>
      </c>
      <c r="BI1296">
        <v>4</v>
      </c>
      <c r="BJ1296" t="s">
        <v>3</v>
      </c>
      <c r="BM1296">
        <v>0</v>
      </c>
      <c r="BN1296">
        <v>0</v>
      </c>
      <c r="BO1296" t="s">
        <v>3</v>
      </c>
      <c r="BP1296">
        <v>0</v>
      </c>
      <c r="BQ1296">
        <v>1</v>
      </c>
      <c r="BR1296">
        <v>0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 t="s">
        <v>3</v>
      </c>
      <c r="BZ1296">
        <v>70</v>
      </c>
      <c r="CA1296">
        <v>10</v>
      </c>
      <c r="CE1296">
        <v>0</v>
      </c>
      <c r="CF1296">
        <v>0</v>
      </c>
      <c r="CG1296">
        <v>0</v>
      </c>
      <c r="CM1296">
        <v>0</v>
      </c>
      <c r="CN1296" t="s">
        <v>3</v>
      </c>
      <c r="CO1296">
        <v>0</v>
      </c>
      <c r="CP1296">
        <f t="shared" si="692"/>
        <v>0</v>
      </c>
      <c r="CQ1296">
        <f t="shared" si="693"/>
        <v>372.6</v>
      </c>
      <c r="CR1296">
        <f t="shared" si="712"/>
        <v>0</v>
      </c>
      <c r="CS1296">
        <f t="shared" si="694"/>
        <v>0</v>
      </c>
      <c r="CT1296">
        <f t="shared" si="695"/>
        <v>0</v>
      </c>
      <c r="CU1296">
        <f t="shared" si="696"/>
        <v>0</v>
      </c>
      <c r="CV1296">
        <f t="shared" si="697"/>
        <v>0</v>
      </c>
      <c r="CW1296">
        <f t="shared" si="698"/>
        <v>0</v>
      </c>
      <c r="CX1296">
        <f t="shared" si="699"/>
        <v>0</v>
      </c>
      <c r="CY1296">
        <f t="shared" si="700"/>
        <v>0</v>
      </c>
      <c r="CZ1296">
        <f t="shared" si="701"/>
        <v>0</v>
      </c>
      <c r="DC1296" t="s">
        <v>3</v>
      </c>
      <c r="DD1296" t="s">
        <v>3</v>
      </c>
      <c r="DE1296" t="s">
        <v>3</v>
      </c>
      <c r="DF1296" t="s">
        <v>3</v>
      </c>
      <c r="DG1296" t="s">
        <v>3</v>
      </c>
      <c r="DH1296" t="s">
        <v>3</v>
      </c>
      <c r="DI1296" t="s">
        <v>3</v>
      </c>
      <c r="DJ1296" t="s">
        <v>3</v>
      </c>
      <c r="DK1296" t="s">
        <v>3</v>
      </c>
      <c r="DL1296" t="s">
        <v>3</v>
      </c>
      <c r="DM1296" t="s">
        <v>3</v>
      </c>
      <c r="DN1296">
        <v>0</v>
      </c>
      <c r="DO1296">
        <v>0</v>
      </c>
      <c r="DP1296">
        <v>1</v>
      </c>
      <c r="DQ1296">
        <v>1</v>
      </c>
      <c r="DU1296">
        <v>1010</v>
      </c>
      <c r="DV1296" t="s">
        <v>180</v>
      </c>
      <c r="DW1296" t="s">
        <v>180</v>
      </c>
      <c r="DX1296">
        <v>1</v>
      </c>
      <c r="EE1296">
        <v>55317522</v>
      </c>
      <c r="EF1296">
        <v>1</v>
      </c>
      <c r="EG1296" t="s">
        <v>19</v>
      </c>
      <c r="EH1296">
        <v>0</v>
      </c>
      <c r="EI1296" t="s">
        <v>3</v>
      </c>
      <c r="EJ1296">
        <v>4</v>
      </c>
      <c r="EK1296">
        <v>0</v>
      </c>
      <c r="EL1296" t="s">
        <v>20</v>
      </c>
      <c r="EM1296" t="s">
        <v>21</v>
      </c>
      <c r="EO1296" t="s">
        <v>3</v>
      </c>
      <c r="EQ1296">
        <v>0</v>
      </c>
      <c r="ER1296">
        <v>372.6</v>
      </c>
      <c r="ES1296">
        <v>372.6</v>
      </c>
      <c r="ET1296">
        <v>0</v>
      </c>
      <c r="EU1296">
        <v>0</v>
      </c>
      <c r="EV1296">
        <v>0</v>
      </c>
      <c r="EW1296">
        <v>0</v>
      </c>
      <c r="EX1296">
        <v>0</v>
      </c>
      <c r="EZ1296">
        <v>5</v>
      </c>
      <c r="FC1296">
        <v>1</v>
      </c>
      <c r="FD1296">
        <v>18</v>
      </c>
      <c r="FF1296">
        <v>447.12</v>
      </c>
      <c r="FQ1296">
        <v>0</v>
      </c>
      <c r="FR1296">
        <f t="shared" si="702"/>
        <v>0</v>
      </c>
      <c r="FS1296">
        <v>0</v>
      </c>
      <c r="FX1296">
        <v>70</v>
      </c>
      <c r="FY1296">
        <v>10</v>
      </c>
      <c r="GA1296" t="s">
        <v>181</v>
      </c>
      <c r="GD1296">
        <v>0</v>
      </c>
      <c r="GF1296">
        <v>998763258</v>
      </c>
      <c r="GG1296">
        <v>2</v>
      </c>
      <c r="GH1296">
        <v>3</v>
      </c>
      <c r="GI1296">
        <v>-2</v>
      </c>
      <c r="GJ1296">
        <v>0</v>
      </c>
      <c r="GK1296">
        <f>ROUND(R1296*(R12)/100,2)</f>
        <v>0</v>
      </c>
      <c r="GL1296">
        <f t="shared" si="703"/>
        <v>0</v>
      </c>
      <c r="GM1296">
        <f t="shared" si="713"/>
        <v>0</v>
      </c>
      <c r="GN1296">
        <f t="shared" si="714"/>
        <v>0</v>
      </c>
      <c r="GO1296">
        <f t="shared" si="715"/>
        <v>0</v>
      </c>
      <c r="GP1296">
        <f t="shared" si="716"/>
        <v>0</v>
      </c>
      <c r="GR1296">
        <v>1</v>
      </c>
      <c r="GS1296">
        <v>1</v>
      </c>
      <c r="GT1296">
        <v>0</v>
      </c>
      <c r="GU1296" t="s">
        <v>3</v>
      </c>
      <c r="GV1296">
        <f t="shared" si="717"/>
        <v>0</v>
      </c>
      <c r="GW1296">
        <v>1</v>
      </c>
      <c r="GX1296">
        <f t="shared" si="704"/>
        <v>0</v>
      </c>
      <c r="HA1296">
        <v>0</v>
      </c>
      <c r="HB1296">
        <v>0</v>
      </c>
      <c r="HC1296">
        <f t="shared" si="705"/>
        <v>0</v>
      </c>
      <c r="IK1296">
        <v>0</v>
      </c>
    </row>
    <row r="1298" spans="1:206" x14ac:dyDescent="0.2">
      <c r="A1298" s="2">
        <v>51</v>
      </c>
      <c r="B1298" s="2">
        <f>B1273</f>
        <v>1</v>
      </c>
      <c r="C1298" s="2">
        <f>A1273</f>
        <v>5</v>
      </c>
      <c r="D1298" s="2">
        <f>ROW(A1273)</f>
        <v>1273</v>
      </c>
      <c r="E1298" s="2"/>
      <c r="F1298" s="2" t="str">
        <f>IF(F1273&lt;&gt;"",F1273,"")</f>
        <v>Новый подраздел</v>
      </c>
      <c r="G1298" s="2" t="str">
        <f>IF(G1273&lt;&gt;"",G1273,"")</f>
        <v>Замена резинового покрытия с ремонтом основания  на спортивной площадке -350м2</v>
      </c>
      <c r="H1298" s="2">
        <v>0</v>
      </c>
      <c r="I1298" s="2"/>
      <c r="J1298" s="2"/>
      <c r="K1298" s="2"/>
      <c r="L1298" s="2"/>
      <c r="M1298" s="2"/>
      <c r="N1298" s="2"/>
      <c r="O1298" s="2">
        <f t="shared" ref="O1298:T1298" si="718">ROUND(AB1298,2)</f>
        <v>754851.46</v>
      </c>
      <c r="P1298" s="2">
        <f t="shared" si="718"/>
        <v>622798.64</v>
      </c>
      <c r="Q1298" s="2">
        <f t="shared" si="718"/>
        <v>74437.789999999994</v>
      </c>
      <c r="R1298" s="2">
        <f t="shared" si="718"/>
        <v>42594.68</v>
      </c>
      <c r="S1298" s="2">
        <f t="shared" si="718"/>
        <v>57615.03</v>
      </c>
      <c r="T1298" s="2">
        <f t="shared" si="718"/>
        <v>0</v>
      </c>
      <c r="U1298" s="2">
        <f>AH1298</f>
        <v>276.15660000000003</v>
      </c>
      <c r="V1298" s="2">
        <f>AI1298</f>
        <v>0</v>
      </c>
      <c r="W1298" s="2">
        <f>ROUND(AJ1298,2)</f>
        <v>0</v>
      </c>
      <c r="X1298" s="2">
        <f>ROUND(AK1298,2)</f>
        <v>40330.519999999997</v>
      </c>
      <c r="Y1298" s="2">
        <f>ROUND(AL1298,2)</f>
        <v>5761.49</v>
      </c>
      <c r="Z1298" s="2"/>
      <c r="AA1298" s="2"/>
      <c r="AB1298" s="2">
        <f>ROUND(SUMIF(AA1277:AA1296,"=55574044",O1277:O1296),2)</f>
        <v>754851.46</v>
      </c>
      <c r="AC1298" s="2">
        <f>ROUND(SUMIF(AA1277:AA1296,"=55574044",P1277:P1296),2)</f>
        <v>622798.64</v>
      </c>
      <c r="AD1298" s="2">
        <f>ROUND(SUMIF(AA1277:AA1296,"=55574044",Q1277:Q1296),2)</f>
        <v>74437.789999999994</v>
      </c>
      <c r="AE1298" s="2">
        <f>ROUND(SUMIF(AA1277:AA1296,"=55574044",R1277:R1296),2)</f>
        <v>42594.68</v>
      </c>
      <c r="AF1298" s="2">
        <f>ROUND(SUMIF(AA1277:AA1296,"=55574044",S1277:S1296),2)</f>
        <v>57615.03</v>
      </c>
      <c r="AG1298" s="2">
        <f>ROUND(SUMIF(AA1277:AA1296,"=55574044",T1277:T1296),2)</f>
        <v>0</v>
      </c>
      <c r="AH1298" s="2">
        <f>SUMIF(AA1277:AA1296,"=55574044",U1277:U1296)</f>
        <v>276.15660000000003</v>
      </c>
      <c r="AI1298" s="2">
        <f>SUMIF(AA1277:AA1296,"=55574044",V1277:V1296)</f>
        <v>0</v>
      </c>
      <c r="AJ1298" s="2">
        <f>ROUND(SUMIF(AA1277:AA1296,"=55574044",W1277:W1296),2)</f>
        <v>0</v>
      </c>
      <c r="AK1298" s="2">
        <f>ROUND(SUMIF(AA1277:AA1296,"=55574044",X1277:X1296),2)</f>
        <v>40330.519999999997</v>
      </c>
      <c r="AL1298" s="2">
        <f>ROUND(SUMIF(AA1277:AA1296,"=55574044",Y1277:Y1296),2)</f>
        <v>5761.49</v>
      </c>
      <c r="AM1298" s="2"/>
      <c r="AN1298" s="2"/>
      <c r="AO1298" s="2">
        <f t="shared" ref="AO1298:BC1298" si="719">ROUND(BX1298,2)</f>
        <v>0</v>
      </c>
      <c r="AP1298" s="2">
        <f t="shared" si="719"/>
        <v>0</v>
      </c>
      <c r="AQ1298" s="2">
        <f t="shared" si="719"/>
        <v>0</v>
      </c>
      <c r="AR1298" s="2">
        <f t="shared" si="719"/>
        <v>814763.36</v>
      </c>
      <c r="AS1298" s="2">
        <f t="shared" si="719"/>
        <v>0</v>
      </c>
      <c r="AT1298" s="2">
        <f t="shared" si="719"/>
        <v>0</v>
      </c>
      <c r="AU1298" s="2">
        <f t="shared" si="719"/>
        <v>814763.36</v>
      </c>
      <c r="AV1298" s="2">
        <f t="shared" si="719"/>
        <v>622798.64</v>
      </c>
      <c r="AW1298" s="2">
        <f t="shared" si="719"/>
        <v>622798.64</v>
      </c>
      <c r="AX1298" s="2">
        <f t="shared" si="719"/>
        <v>0</v>
      </c>
      <c r="AY1298" s="2">
        <f t="shared" si="719"/>
        <v>622798.64</v>
      </c>
      <c r="AZ1298" s="2">
        <f t="shared" si="719"/>
        <v>0</v>
      </c>
      <c r="BA1298" s="2">
        <f t="shared" si="719"/>
        <v>0</v>
      </c>
      <c r="BB1298" s="2">
        <f t="shared" si="719"/>
        <v>0</v>
      </c>
      <c r="BC1298" s="2">
        <f t="shared" si="719"/>
        <v>0</v>
      </c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>
        <f>ROUND(SUMIF(AA1277:AA1296,"=55574044",FQ1277:FQ1296),2)</f>
        <v>0</v>
      </c>
      <c r="BY1298" s="2">
        <f>ROUND(SUMIF(AA1277:AA1296,"=55574044",FR1277:FR1296),2)</f>
        <v>0</v>
      </c>
      <c r="BZ1298" s="2">
        <f>ROUND(SUMIF(AA1277:AA1296,"=55574044",GL1277:GL1296),2)</f>
        <v>0</v>
      </c>
      <c r="CA1298" s="2">
        <f>ROUND(SUMIF(AA1277:AA1296,"=55574044",GM1277:GM1296),2)</f>
        <v>814763.36</v>
      </c>
      <c r="CB1298" s="2">
        <f>ROUND(SUMIF(AA1277:AA1296,"=55574044",GN1277:GN1296),2)</f>
        <v>0</v>
      </c>
      <c r="CC1298" s="2">
        <f>ROUND(SUMIF(AA1277:AA1296,"=55574044",GO1277:GO1296),2)</f>
        <v>0</v>
      </c>
      <c r="CD1298" s="2">
        <f>ROUND(SUMIF(AA1277:AA1296,"=55574044",GP1277:GP1296),2)</f>
        <v>814763.36</v>
      </c>
      <c r="CE1298" s="2">
        <f>AC1298-BX1298</f>
        <v>622798.64</v>
      </c>
      <c r="CF1298" s="2">
        <f>AC1298-BY1298</f>
        <v>622798.64</v>
      </c>
      <c r="CG1298" s="2">
        <f>BX1298-BZ1298</f>
        <v>0</v>
      </c>
      <c r="CH1298" s="2">
        <f>AC1298-BX1298-BY1298+BZ1298</f>
        <v>622798.64</v>
      </c>
      <c r="CI1298" s="2">
        <f>BY1298-BZ1298</f>
        <v>0</v>
      </c>
      <c r="CJ1298" s="2">
        <f>ROUND(SUMIF(AA1277:AA1296,"=55574044",GX1277:GX1296),2)</f>
        <v>0</v>
      </c>
      <c r="CK1298" s="2">
        <f>ROUND(SUMIF(AA1277:AA1296,"=55574044",GY1277:GY1296),2)</f>
        <v>0</v>
      </c>
      <c r="CL1298" s="2">
        <f>ROUND(SUMIF(AA1277:AA1296,"=55574044",GZ1277:GZ1296),2)</f>
        <v>0</v>
      </c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3"/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/>
      <c r="FH1298" s="3"/>
      <c r="FI1298" s="3"/>
      <c r="FJ1298" s="3"/>
      <c r="FK1298" s="3"/>
      <c r="FL1298" s="3"/>
      <c r="FM1298" s="3"/>
      <c r="FN1298" s="3"/>
      <c r="FO1298" s="3"/>
      <c r="FP1298" s="3"/>
      <c r="FQ1298" s="3"/>
      <c r="FR1298" s="3"/>
      <c r="FS1298" s="3"/>
      <c r="FT1298" s="3"/>
      <c r="FU1298" s="3"/>
      <c r="FV1298" s="3"/>
      <c r="FW1298" s="3"/>
      <c r="FX1298" s="3"/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/>
      <c r="GV1298" s="3"/>
      <c r="GW1298" s="3"/>
      <c r="GX1298" s="3">
        <v>0</v>
      </c>
    </row>
    <row r="1300" spans="1:206" x14ac:dyDescent="0.2">
      <c r="A1300" s="4">
        <v>50</v>
      </c>
      <c r="B1300" s="4">
        <v>0</v>
      </c>
      <c r="C1300" s="4">
        <v>0</v>
      </c>
      <c r="D1300" s="4">
        <v>1</v>
      </c>
      <c r="E1300" s="4">
        <v>201</v>
      </c>
      <c r="F1300" s="4">
        <f>ROUND(Source!O1298,O1300)</f>
        <v>754851.46</v>
      </c>
      <c r="G1300" s="4" t="s">
        <v>34</v>
      </c>
      <c r="H1300" s="4" t="s">
        <v>35</v>
      </c>
      <c r="I1300" s="4"/>
      <c r="J1300" s="4"/>
      <c r="K1300" s="4">
        <v>201</v>
      </c>
      <c r="L1300" s="4">
        <v>1</v>
      </c>
      <c r="M1300" s="4">
        <v>3</v>
      </c>
      <c r="N1300" s="4" t="s">
        <v>3</v>
      </c>
      <c r="O1300" s="4">
        <v>2</v>
      </c>
      <c r="P1300" s="4"/>
      <c r="Q1300" s="4"/>
      <c r="R1300" s="4"/>
      <c r="S1300" s="4"/>
      <c r="T1300" s="4"/>
      <c r="U1300" s="4"/>
      <c r="V1300" s="4"/>
      <c r="W1300" s="4"/>
    </row>
    <row r="1301" spans="1:206" x14ac:dyDescent="0.2">
      <c r="A1301" s="4">
        <v>50</v>
      </c>
      <c r="B1301" s="4">
        <v>0</v>
      </c>
      <c r="C1301" s="4">
        <v>0</v>
      </c>
      <c r="D1301" s="4">
        <v>1</v>
      </c>
      <c r="E1301" s="4">
        <v>202</v>
      </c>
      <c r="F1301" s="4">
        <f>ROUND(Source!P1298,O1301)</f>
        <v>622798.64</v>
      </c>
      <c r="G1301" s="4" t="s">
        <v>36</v>
      </c>
      <c r="H1301" s="4" t="s">
        <v>37</v>
      </c>
      <c r="I1301" s="4"/>
      <c r="J1301" s="4"/>
      <c r="K1301" s="4">
        <v>202</v>
      </c>
      <c r="L1301" s="4">
        <v>2</v>
      </c>
      <c r="M1301" s="4">
        <v>3</v>
      </c>
      <c r="N1301" s="4" t="s">
        <v>3</v>
      </c>
      <c r="O1301" s="4">
        <v>2</v>
      </c>
      <c r="P1301" s="4"/>
      <c r="Q1301" s="4"/>
      <c r="R1301" s="4"/>
      <c r="S1301" s="4"/>
      <c r="T1301" s="4"/>
      <c r="U1301" s="4"/>
      <c r="V1301" s="4"/>
      <c r="W1301" s="4"/>
    </row>
    <row r="1302" spans="1:206" x14ac:dyDescent="0.2">
      <c r="A1302" s="4">
        <v>50</v>
      </c>
      <c r="B1302" s="4">
        <v>0</v>
      </c>
      <c r="C1302" s="4">
        <v>0</v>
      </c>
      <c r="D1302" s="4">
        <v>1</v>
      </c>
      <c r="E1302" s="4">
        <v>222</v>
      </c>
      <c r="F1302" s="4">
        <f>ROUND(Source!AO1298,O1302)</f>
        <v>0</v>
      </c>
      <c r="G1302" s="4" t="s">
        <v>38</v>
      </c>
      <c r="H1302" s="4" t="s">
        <v>39</v>
      </c>
      <c r="I1302" s="4"/>
      <c r="J1302" s="4"/>
      <c r="K1302" s="4">
        <v>222</v>
      </c>
      <c r="L1302" s="4">
        <v>3</v>
      </c>
      <c r="M1302" s="4">
        <v>3</v>
      </c>
      <c r="N1302" s="4" t="s">
        <v>3</v>
      </c>
      <c r="O1302" s="4">
        <v>2</v>
      </c>
      <c r="P1302" s="4"/>
      <c r="Q1302" s="4"/>
      <c r="R1302" s="4"/>
      <c r="S1302" s="4"/>
      <c r="T1302" s="4"/>
      <c r="U1302" s="4"/>
      <c r="V1302" s="4"/>
      <c r="W1302" s="4"/>
    </row>
    <row r="1303" spans="1:206" x14ac:dyDescent="0.2">
      <c r="A1303" s="4">
        <v>50</v>
      </c>
      <c r="B1303" s="4">
        <v>0</v>
      </c>
      <c r="C1303" s="4">
        <v>0</v>
      </c>
      <c r="D1303" s="4">
        <v>1</v>
      </c>
      <c r="E1303" s="4">
        <v>225</v>
      </c>
      <c r="F1303" s="4">
        <f>ROUND(Source!AV1298,O1303)</f>
        <v>622798.64</v>
      </c>
      <c r="G1303" s="4" t="s">
        <v>40</v>
      </c>
      <c r="H1303" s="4" t="s">
        <v>41</v>
      </c>
      <c r="I1303" s="4"/>
      <c r="J1303" s="4"/>
      <c r="K1303" s="4">
        <v>225</v>
      </c>
      <c r="L1303" s="4">
        <v>4</v>
      </c>
      <c r="M1303" s="4">
        <v>3</v>
      </c>
      <c r="N1303" s="4" t="s">
        <v>3</v>
      </c>
      <c r="O1303" s="4">
        <v>2</v>
      </c>
      <c r="P1303" s="4"/>
      <c r="Q1303" s="4"/>
      <c r="R1303" s="4"/>
      <c r="S1303" s="4"/>
      <c r="T1303" s="4"/>
      <c r="U1303" s="4"/>
      <c r="V1303" s="4"/>
      <c r="W1303" s="4"/>
    </row>
    <row r="1304" spans="1:206" x14ac:dyDescent="0.2">
      <c r="A1304" s="4">
        <v>50</v>
      </c>
      <c r="B1304" s="4">
        <v>0</v>
      </c>
      <c r="C1304" s="4">
        <v>0</v>
      </c>
      <c r="D1304" s="4">
        <v>1</v>
      </c>
      <c r="E1304" s="4">
        <v>226</v>
      </c>
      <c r="F1304" s="4">
        <f>ROUND(Source!AW1298,O1304)</f>
        <v>622798.64</v>
      </c>
      <c r="G1304" s="4" t="s">
        <v>42</v>
      </c>
      <c r="H1304" s="4" t="s">
        <v>43</v>
      </c>
      <c r="I1304" s="4"/>
      <c r="J1304" s="4"/>
      <c r="K1304" s="4">
        <v>226</v>
      </c>
      <c r="L1304" s="4">
        <v>5</v>
      </c>
      <c r="M1304" s="4">
        <v>3</v>
      </c>
      <c r="N1304" s="4" t="s">
        <v>3</v>
      </c>
      <c r="O1304" s="4">
        <v>2</v>
      </c>
      <c r="P1304" s="4"/>
      <c r="Q1304" s="4"/>
      <c r="R1304" s="4"/>
      <c r="S1304" s="4"/>
      <c r="T1304" s="4"/>
      <c r="U1304" s="4"/>
      <c r="V1304" s="4"/>
      <c r="W1304" s="4"/>
    </row>
    <row r="1305" spans="1:206" x14ac:dyDescent="0.2">
      <c r="A1305" s="4">
        <v>50</v>
      </c>
      <c r="B1305" s="4">
        <v>0</v>
      </c>
      <c r="C1305" s="4">
        <v>0</v>
      </c>
      <c r="D1305" s="4">
        <v>1</v>
      </c>
      <c r="E1305" s="4">
        <v>227</v>
      </c>
      <c r="F1305" s="4">
        <f>ROUND(Source!AX1298,O1305)</f>
        <v>0</v>
      </c>
      <c r="G1305" s="4" t="s">
        <v>44</v>
      </c>
      <c r="H1305" s="4" t="s">
        <v>45</v>
      </c>
      <c r="I1305" s="4"/>
      <c r="J1305" s="4"/>
      <c r="K1305" s="4">
        <v>227</v>
      </c>
      <c r="L1305" s="4">
        <v>6</v>
      </c>
      <c r="M1305" s="4">
        <v>3</v>
      </c>
      <c r="N1305" s="4" t="s">
        <v>3</v>
      </c>
      <c r="O1305" s="4">
        <v>2</v>
      </c>
      <c r="P1305" s="4"/>
      <c r="Q1305" s="4"/>
      <c r="R1305" s="4"/>
      <c r="S1305" s="4"/>
      <c r="T1305" s="4"/>
      <c r="U1305" s="4"/>
      <c r="V1305" s="4"/>
      <c r="W1305" s="4"/>
    </row>
    <row r="1306" spans="1:206" x14ac:dyDescent="0.2">
      <c r="A1306" s="4">
        <v>50</v>
      </c>
      <c r="B1306" s="4">
        <v>0</v>
      </c>
      <c r="C1306" s="4">
        <v>0</v>
      </c>
      <c r="D1306" s="4">
        <v>1</v>
      </c>
      <c r="E1306" s="4">
        <v>228</v>
      </c>
      <c r="F1306" s="4">
        <f>ROUND(Source!AY1298,O1306)</f>
        <v>622798.64</v>
      </c>
      <c r="G1306" s="4" t="s">
        <v>46</v>
      </c>
      <c r="H1306" s="4" t="s">
        <v>47</v>
      </c>
      <c r="I1306" s="4"/>
      <c r="J1306" s="4"/>
      <c r="K1306" s="4">
        <v>228</v>
      </c>
      <c r="L1306" s="4">
        <v>7</v>
      </c>
      <c r="M1306" s="4">
        <v>3</v>
      </c>
      <c r="N1306" s="4" t="s">
        <v>3</v>
      </c>
      <c r="O1306" s="4">
        <v>2</v>
      </c>
      <c r="P1306" s="4"/>
      <c r="Q1306" s="4"/>
      <c r="R1306" s="4"/>
      <c r="S1306" s="4"/>
      <c r="T1306" s="4"/>
      <c r="U1306" s="4"/>
      <c r="V1306" s="4"/>
      <c r="W1306" s="4"/>
    </row>
    <row r="1307" spans="1:206" x14ac:dyDescent="0.2">
      <c r="A1307" s="4">
        <v>50</v>
      </c>
      <c r="B1307" s="4">
        <v>0</v>
      </c>
      <c r="C1307" s="4">
        <v>0</v>
      </c>
      <c r="D1307" s="4">
        <v>1</v>
      </c>
      <c r="E1307" s="4">
        <v>216</v>
      </c>
      <c r="F1307" s="4">
        <f>ROUND(Source!AP1298,O1307)</f>
        <v>0</v>
      </c>
      <c r="G1307" s="4" t="s">
        <v>48</v>
      </c>
      <c r="H1307" s="4" t="s">
        <v>49</v>
      </c>
      <c r="I1307" s="4"/>
      <c r="J1307" s="4"/>
      <c r="K1307" s="4">
        <v>216</v>
      </c>
      <c r="L1307" s="4">
        <v>8</v>
      </c>
      <c r="M1307" s="4">
        <v>3</v>
      </c>
      <c r="N1307" s="4" t="s">
        <v>3</v>
      </c>
      <c r="O1307" s="4">
        <v>2</v>
      </c>
      <c r="P1307" s="4"/>
      <c r="Q1307" s="4"/>
      <c r="R1307" s="4"/>
      <c r="S1307" s="4"/>
      <c r="T1307" s="4"/>
      <c r="U1307" s="4"/>
      <c r="V1307" s="4"/>
      <c r="W1307" s="4"/>
    </row>
    <row r="1308" spans="1:206" x14ac:dyDescent="0.2">
      <c r="A1308" s="4">
        <v>50</v>
      </c>
      <c r="B1308" s="4">
        <v>0</v>
      </c>
      <c r="C1308" s="4">
        <v>0</v>
      </c>
      <c r="D1308" s="4">
        <v>1</v>
      </c>
      <c r="E1308" s="4">
        <v>223</v>
      </c>
      <c r="F1308" s="4">
        <f>ROUND(Source!AQ1298,O1308)</f>
        <v>0</v>
      </c>
      <c r="G1308" s="4" t="s">
        <v>50</v>
      </c>
      <c r="H1308" s="4" t="s">
        <v>51</v>
      </c>
      <c r="I1308" s="4"/>
      <c r="J1308" s="4"/>
      <c r="K1308" s="4">
        <v>223</v>
      </c>
      <c r="L1308" s="4">
        <v>9</v>
      </c>
      <c r="M1308" s="4">
        <v>3</v>
      </c>
      <c r="N1308" s="4" t="s">
        <v>3</v>
      </c>
      <c r="O1308" s="4">
        <v>2</v>
      </c>
      <c r="P1308" s="4"/>
      <c r="Q1308" s="4"/>
      <c r="R1308" s="4"/>
      <c r="S1308" s="4"/>
      <c r="T1308" s="4"/>
      <c r="U1308" s="4"/>
      <c r="V1308" s="4"/>
      <c r="W1308" s="4"/>
    </row>
    <row r="1309" spans="1:206" x14ac:dyDescent="0.2">
      <c r="A1309" s="4">
        <v>50</v>
      </c>
      <c r="B1309" s="4">
        <v>0</v>
      </c>
      <c r="C1309" s="4">
        <v>0</v>
      </c>
      <c r="D1309" s="4">
        <v>1</v>
      </c>
      <c r="E1309" s="4">
        <v>229</v>
      </c>
      <c r="F1309" s="4">
        <f>ROUND(Source!AZ1298,O1309)</f>
        <v>0</v>
      </c>
      <c r="G1309" s="4" t="s">
        <v>52</v>
      </c>
      <c r="H1309" s="4" t="s">
        <v>53</v>
      </c>
      <c r="I1309" s="4"/>
      <c r="J1309" s="4"/>
      <c r="K1309" s="4">
        <v>229</v>
      </c>
      <c r="L1309" s="4">
        <v>10</v>
      </c>
      <c r="M1309" s="4">
        <v>3</v>
      </c>
      <c r="N1309" s="4" t="s">
        <v>3</v>
      </c>
      <c r="O1309" s="4">
        <v>2</v>
      </c>
      <c r="P1309" s="4"/>
      <c r="Q1309" s="4"/>
      <c r="R1309" s="4"/>
      <c r="S1309" s="4"/>
      <c r="T1309" s="4"/>
      <c r="U1309" s="4"/>
      <c r="V1309" s="4"/>
      <c r="W1309" s="4"/>
    </row>
    <row r="1310" spans="1:206" x14ac:dyDescent="0.2">
      <c r="A1310" s="4">
        <v>50</v>
      </c>
      <c r="B1310" s="4">
        <v>0</v>
      </c>
      <c r="C1310" s="4">
        <v>0</v>
      </c>
      <c r="D1310" s="4">
        <v>1</v>
      </c>
      <c r="E1310" s="4">
        <v>203</v>
      </c>
      <c r="F1310" s="4">
        <f>ROUND(Source!Q1298,O1310)</f>
        <v>74437.789999999994</v>
      </c>
      <c r="G1310" s="4" t="s">
        <v>54</v>
      </c>
      <c r="H1310" s="4" t="s">
        <v>55</v>
      </c>
      <c r="I1310" s="4"/>
      <c r="J1310" s="4"/>
      <c r="K1310" s="4">
        <v>203</v>
      </c>
      <c r="L1310" s="4">
        <v>11</v>
      </c>
      <c r="M1310" s="4">
        <v>3</v>
      </c>
      <c r="N1310" s="4" t="s">
        <v>3</v>
      </c>
      <c r="O1310" s="4">
        <v>2</v>
      </c>
      <c r="P1310" s="4"/>
      <c r="Q1310" s="4"/>
      <c r="R1310" s="4"/>
      <c r="S1310" s="4"/>
      <c r="T1310" s="4"/>
      <c r="U1310" s="4"/>
      <c r="V1310" s="4"/>
      <c r="W1310" s="4"/>
    </row>
    <row r="1311" spans="1:206" x14ac:dyDescent="0.2">
      <c r="A1311" s="4">
        <v>50</v>
      </c>
      <c r="B1311" s="4">
        <v>0</v>
      </c>
      <c r="C1311" s="4">
        <v>0</v>
      </c>
      <c r="D1311" s="4">
        <v>1</v>
      </c>
      <c r="E1311" s="4">
        <v>231</v>
      </c>
      <c r="F1311" s="4">
        <f>ROUND(Source!BB1298,O1311)</f>
        <v>0</v>
      </c>
      <c r="G1311" s="4" t="s">
        <v>56</v>
      </c>
      <c r="H1311" s="4" t="s">
        <v>57</v>
      </c>
      <c r="I1311" s="4"/>
      <c r="J1311" s="4"/>
      <c r="K1311" s="4">
        <v>231</v>
      </c>
      <c r="L1311" s="4">
        <v>12</v>
      </c>
      <c r="M1311" s="4">
        <v>3</v>
      </c>
      <c r="N1311" s="4" t="s">
        <v>3</v>
      </c>
      <c r="O1311" s="4">
        <v>2</v>
      </c>
      <c r="P1311" s="4"/>
      <c r="Q1311" s="4"/>
      <c r="R1311" s="4"/>
      <c r="S1311" s="4"/>
      <c r="T1311" s="4"/>
      <c r="U1311" s="4"/>
      <c r="V1311" s="4"/>
      <c r="W1311" s="4"/>
    </row>
    <row r="1312" spans="1:206" x14ac:dyDescent="0.2">
      <c r="A1312" s="4">
        <v>50</v>
      </c>
      <c r="B1312" s="4">
        <v>0</v>
      </c>
      <c r="C1312" s="4">
        <v>0</v>
      </c>
      <c r="D1312" s="4">
        <v>1</v>
      </c>
      <c r="E1312" s="4">
        <v>204</v>
      </c>
      <c r="F1312" s="4">
        <f>ROUND(Source!R1298,O1312)</f>
        <v>42594.68</v>
      </c>
      <c r="G1312" s="4" t="s">
        <v>58</v>
      </c>
      <c r="H1312" s="4" t="s">
        <v>59</v>
      </c>
      <c r="I1312" s="4"/>
      <c r="J1312" s="4"/>
      <c r="K1312" s="4">
        <v>204</v>
      </c>
      <c r="L1312" s="4">
        <v>13</v>
      </c>
      <c r="M1312" s="4">
        <v>3</v>
      </c>
      <c r="N1312" s="4" t="s">
        <v>3</v>
      </c>
      <c r="O1312" s="4">
        <v>2</v>
      </c>
      <c r="P1312" s="4"/>
      <c r="Q1312" s="4"/>
      <c r="R1312" s="4"/>
      <c r="S1312" s="4"/>
      <c r="T1312" s="4"/>
      <c r="U1312" s="4"/>
      <c r="V1312" s="4"/>
      <c r="W1312" s="4"/>
    </row>
    <row r="1313" spans="1:23" x14ac:dyDescent="0.2">
      <c r="A1313" s="4">
        <v>50</v>
      </c>
      <c r="B1313" s="4">
        <v>0</v>
      </c>
      <c r="C1313" s="4">
        <v>0</v>
      </c>
      <c r="D1313" s="4">
        <v>1</v>
      </c>
      <c r="E1313" s="4">
        <v>205</v>
      </c>
      <c r="F1313" s="4">
        <f>ROUND(Source!S1298,O1313)</f>
        <v>57615.03</v>
      </c>
      <c r="G1313" s="4" t="s">
        <v>60</v>
      </c>
      <c r="H1313" s="4" t="s">
        <v>61</v>
      </c>
      <c r="I1313" s="4"/>
      <c r="J1313" s="4"/>
      <c r="K1313" s="4">
        <v>205</v>
      </c>
      <c r="L1313" s="4">
        <v>14</v>
      </c>
      <c r="M1313" s="4">
        <v>3</v>
      </c>
      <c r="N1313" s="4" t="s">
        <v>3</v>
      </c>
      <c r="O1313" s="4">
        <v>2</v>
      </c>
      <c r="P1313" s="4"/>
      <c r="Q1313" s="4"/>
      <c r="R1313" s="4"/>
      <c r="S1313" s="4"/>
      <c r="T1313" s="4"/>
      <c r="U1313" s="4"/>
      <c r="V1313" s="4"/>
      <c r="W1313" s="4"/>
    </row>
    <row r="1314" spans="1:23" x14ac:dyDescent="0.2">
      <c r="A1314" s="4">
        <v>50</v>
      </c>
      <c r="B1314" s="4">
        <v>0</v>
      </c>
      <c r="C1314" s="4">
        <v>0</v>
      </c>
      <c r="D1314" s="4">
        <v>1</v>
      </c>
      <c r="E1314" s="4">
        <v>232</v>
      </c>
      <c r="F1314" s="4">
        <f>ROUND(Source!BC1298,O1314)</f>
        <v>0</v>
      </c>
      <c r="G1314" s="4" t="s">
        <v>62</v>
      </c>
      <c r="H1314" s="4" t="s">
        <v>63</v>
      </c>
      <c r="I1314" s="4"/>
      <c r="J1314" s="4"/>
      <c r="K1314" s="4">
        <v>232</v>
      </c>
      <c r="L1314" s="4">
        <v>15</v>
      </c>
      <c r="M1314" s="4">
        <v>3</v>
      </c>
      <c r="N1314" s="4" t="s">
        <v>3</v>
      </c>
      <c r="O1314" s="4">
        <v>2</v>
      </c>
      <c r="P1314" s="4"/>
      <c r="Q1314" s="4"/>
      <c r="R1314" s="4"/>
      <c r="S1314" s="4"/>
      <c r="T1314" s="4"/>
      <c r="U1314" s="4"/>
      <c r="V1314" s="4"/>
      <c r="W1314" s="4"/>
    </row>
    <row r="1315" spans="1:23" x14ac:dyDescent="0.2">
      <c r="A1315" s="4">
        <v>50</v>
      </c>
      <c r="B1315" s="4">
        <v>0</v>
      </c>
      <c r="C1315" s="4">
        <v>0</v>
      </c>
      <c r="D1315" s="4">
        <v>1</v>
      </c>
      <c r="E1315" s="4">
        <v>214</v>
      </c>
      <c r="F1315" s="4">
        <f>ROUND(Source!AS1298,O1315)</f>
        <v>0</v>
      </c>
      <c r="G1315" s="4" t="s">
        <v>64</v>
      </c>
      <c r="H1315" s="4" t="s">
        <v>65</v>
      </c>
      <c r="I1315" s="4"/>
      <c r="J1315" s="4"/>
      <c r="K1315" s="4">
        <v>214</v>
      </c>
      <c r="L1315" s="4">
        <v>16</v>
      </c>
      <c r="M1315" s="4">
        <v>3</v>
      </c>
      <c r="N1315" s="4" t="s">
        <v>3</v>
      </c>
      <c r="O1315" s="4">
        <v>2</v>
      </c>
      <c r="P1315" s="4"/>
      <c r="Q1315" s="4"/>
      <c r="R1315" s="4"/>
      <c r="S1315" s="4"/>
      <c r="T1315" s="4"/>
      <c r="U1315" s="4"/>
      <c r="V1315" s="4"/>
      <c r="W1315" s="4"/>
    </row>
    <row r="1316" spans="1:23" x14ac:dyDescent="0.2">
      <c r="A1316" s="4">
        <v>50</v>
      </c>
      <c r="B1316" s="4">
        <v>0</v>
      </c>
      <c r="C1316" s="4">
        <v>0</v>
      </c>
      <c r="D1316" s="4">
        <v>1</v>
      </c>
      <c r="E1316" s="4">
        <v>215</v>
      </c>
      <c r="F1316" s="4">
        <f>ROUND(Source!AT1298,O1316)</f>
        <v>0</v>
      </c>
      <c r="G1316" s="4" t="s">
        <v>66</v>
      </c>
      <c r="H1316" s="4" t="s">
        <v>67</v>
      </c>
      <c r="I1316" s="4"/>
      <c r="J1316" s="4"/>
      <c r="K1316" s="4">
        <v>215</v>
      </c>
      <c r="L1316" s="4">
        <v>17</v>
      </c>
      <c r="M1316" s="4">
        <v>3</v>
      </c>
      <c r="N1316" s="4" t="s">
        <v>3</v>
      </c>
      <c r="O1316" s="4">
        <v>2</v>
      </c>
      <c r="P1316" s="4"/>
      <c r="Q1316" s="4"/>
      <c r="R1316" s="4"/>
      <c r="S1316" s="4"/>
      <c r="T1316" s="4"/>
      <c r="U1316" s="4"/>
      <c r="V1316" s="4"/>
      <c r="W1316" s="4"/>
    </row>
    <row r="1317" spans="1:23" x14ac:dyDescent="0.2">
      <c r="A1317" s="4">
        <v>50</v>
      </c>
      <c r="B1317" s="4">
        <v>0</v>
      </c>
      <c r="C1317" s="4">
        <v>0</v>
      </c>
      <c r="D1317" s="4">
        <v>1</v>
      </c>
      <c r="E1317" s="4">
        <v>217</v>
      </c>
      <c r="F1317" s="4">
        <f>ROUND(Source!AU1298,O1317)</f>
        <v>814763.36</v>
      </c>
      <c r="G1317" s="4" t="s">
        <v>68</v>
      </c>
      <c r="H1317" s="4" t="s">
        <v>69</v>
      </c>
      <c r="I1317" s="4"/>
      <c r="J1317" s="4"/>
      <c r="K1317" s="4">
        <v>217</v>
      </c>
      <c r="L1317" s="4">
        <v>18</v>
      </c>
      <c r="M1317" s="4">
        <v>3</v>
      </c>
      <c r="N1317" s="4" t="s">
        <v>3</v>
      </c>
      <c r="O1317" s="4">
        <v>2</v>
      </c>
      <c r="P1317" s="4"/>
      <c r="Q1317" s="4"/>
      <c r="R1317" s="4"/>
      <c r="S1317" s="4"/>
      <c r="T1317" s="4"/>
      <c r="U1317" s="4"/>
      <c r="V1317" s="4"/>
      <c r="W1317" s="4"/>
    </row>
    <row r="1318" spans="1:23" x14ac:dyDescent="0.2">
      <c r="A1318" s="4">
        <v>50</v>
      </c>
      <c r="B1318" s="4">
        <v>0</v>
      </c>
      <c r="C1318" s="4">
        <v>0</v>
      </c>
      <c r="D1318" s="4">
        <v>1</v>
      </c>
      <c r="E1318" s="4">
        <v>230</v>
      </c>
      <c r="F1318" s="4">
        <f>ROUND(Source!BA1298,O1318)</f>
        <v>0</v>
      </c>
      <c r="G1318" s="4" t="s">
        <v>70</v>
      </c>
      <c r="H1318" s="4" t="s">
        <v>71</v>
      </c>
      <c r="I1318" s="4"/>
      <c r="J1318" s="4"/>
      <c r="K1318" s="4">
        <v>230</v>
      </c>
      <c r="L1318" s="4">
        <v>19</v>
      </c>
      <c r="M1318" s="4">
        <v>3</v>
      </c>
      <c r="N1318" s="4" t="s">
        <v>3</v>
      </c>
      <c r="O1318" s="4">
        <v>2</v>
      </c>
      <c r="P1318" s="4"/>
      <c r="Q1318" s="4"/>
      <c r="R1318" s="4"/>
      <c r="S1318" s="4"/>
      <c r="T1318" s="4"/>
      <c r="U1318" s="4"/>
      <c r="V1318" s="4"/>
      <c r="W1318" s="4"/>
    </row>
    <row r="1319" spans="1:23" x14ac:dyDescent="0.2">
      <c r="A1319" s="4">
        <v>50</v>
      </c>
      <c r="B1319" s="4">
        <v>0</v>
      </c>
      <c r="C1319" s="4">
        <v>0</v>
      </c>
      <c r="D1319" s="4">
        <v>1</v>
      </c>
      <c r="E1319" s="4">
        <v>206</v>
      </c>
      <c r="F1319" s="4">
        <f>ROUND(Source!T1298,O1319)</f>
        <v>0</v>
      </c>
      <c r="G1319" s="4" t="s">
        <v>72</v>
      </c>
      <c r="H1319" s="4" t="s">
        <v>73</v>
      </c>
      <c r="I1319" s="4"/>
      <c r="J1319" s="4"/>
      <c r="K1319" s="4">
        <v>206</v>
      </c>
      <c r="L1319" s="4">
        <v>20</v>
      </c>
      <c r="M1319" s="4">
        <v>3</v>
      </c>
      <c r="N1319" s="4" t="s">
        <v>3</v>
      </c>
      <c r="O1319" s="4">
        <v>2</v>
      </c>
      <c r="P1319" s="4"/>
      <c r="Q1319" s="4"/>
      <c r="R1319" s="4"/>
      <c r="S1319" s="4"/>
      <c r="T1319" s="4"/>
      <c r="U1319" s="4"/>
      <c r="V1319" s="4"/>
      <c r="W1319" s="4"/>
    </row>
    <row r="1320" spans="1:23" x14ac:dyDescent="0.2">
      <c r="A1320" s="4">
        <v>50</v>
      </c>
      <c r="B1320" s="4">
        <v>0</v>
      </c>
      <c r="C1320" s="4">
        <v>0</v>
      </c>
      <c r="D1320" s="4">
        <v>1</v>
      </c>
      <c r="E1320" s="4">
        <v>207</v>
      </c>
      <c r="F1320" s="4">
        <f>Source!U1298</f>
        <v>276.15660000000003</v>
      </c>
      <c r="G1320" s="4" t="s">
        <v>74</v>
      </c>
      <c r="H1320" s="4" t="s">
        <v>75</v>
      </c>
      <c r="I1320" s="4"/>
      <c r="J1320" s="4"/>
      <c r="K1320" s="4">
        <v>207</v>
      </c>
      <c r="L1320" s="4">
        <v>21</v>
      </c>
      <c r="M1320" s="4">
        <v>3</v>
      </c>
      <c r="N1320" s="4" t="s">
        <v>3</v>
      </c>
      <c r="O1320" s="4">
        <v>-1</v>
      </c>
      <c r="P1320" s="4"/>
      <c r="Q1320" s="4"/>
      <c r="R1320" s="4"/>
      <c r="S1320" s="4"/>
      <c r="T1320" s="4"/>
      <c r="U1320" s="4"/>
      <c r="V1320" s="4"/>
      <c r="W1320" s="4"/>
    </row>
    <row r="1321" spans="1:23" x14ac:dyDescent="0.2">
      <c r="A1321" s="4">
        <v>50</v>
      </c>
      <c r="B1321" s="4">
        <v>0</v>
      </c>
      <c r="C1321" s="4">
        <v>0</v>
      </c>
      <c r="D1321" s="4">
        <v>1</v>
      </c>
      <c r="E1321" s="4">
        <v>208</v>
      </c>
      <c r="F1321" s="4">
        <f>Source!V1298</f>
        <v>0</v>
      </c>
      <c r="G1321" s="4" t="s">
        <v>76</v>
      </c>
      <c r="H1321" s="4" t="s">
        <v>77</v>
      </c>
      <c r="I1321" s="4"/>
      <c r="J1321" s="4"/>
      <c r="K1321" s="4">
        <v>208</v>
      </c>
      <c r="L1321" s="4">
        <v>22</v>
      </c>
      <c r="M1321" s="4">
        <v>3</v>
      </c>
      <c r="N1321" s="4" t="s">
        <v>3</v>
      </c>
      <c r="O1321" s="4">
        <v>-1</v>
      </c>
      <c r="P1321" s="4"/>
      <c r="Q1321" s="4"/>
      <c r="R1321" s="4"/>
      <c r="S1321" s="4"/>
      <c r="T1321" s="4"/>
      <c r="U1321" s="4"/>
      <c r="V1321" s="4"/>
      <c r="W1321" s="4"/>
    </row>
    <row r="1322" spans="1:23" x14ac:dyDescent="0.2">
      <c r="A1322" s="4">
        <v>50</v>
      </c>
      <c r="B1322" s="4">
        <v>0</v>
      </c>
      <c r="C1322" s="4">
        <v>0</v>
      </c>
      <c r="D1322" s="4">
        <v>1</v>
      </c>
      <c r="E1322" s="4">
        <v>209</v>
      </c>
      <c r="F1322" s="4">
        <f>ROUND(Source!W1298,O1322)</f>
        <v>0</v>
      </c>
      <c r="G1322" s="4" t="s">
        <v>78</v>
      </c>
      <c r="H1322" s="4" t="s">
        <v>79</v>
      </c>
      <c r="I1322" s="4"/>
      <c r="J1322" s="4"/>
      <c r="K1322" s="4">
        <v>209</v>
      </c>
      <c r="L1322" s="4">
        <v>23</v>
      </c>
      <c r="M1322" s="4">
        <v>3</v>
      </c>
      <c r="N1322" s="4" t="s">
        <v>3</v>
      </c>
      <c r="O1322" s="4">
        <v>2</v>
      </c>
      <c r="P1322" s="4"/>
      <c r="Q1322" s="4"/>
      <c r="R1322" s="4"/>
      <c r="S1322" s="4"/>
      <c r="T1322" s="4"/>
      <c r="U1322" s="4"/>
      <c r="V1322" s="4"/>
      <c r="W1322" s="4"/>
    </row>
    <row r="1323" spans="1:23" x14ac:dyDescent="0.2">
      <c r="A1323" s="4">
        <v>50</v>
      </c>
      <c r="B1323" s="4">
        <v>0</v>
      </c>
      <c r="C1323" s="4">
        <v>0</v>
      </c>
      <c r="D1323" s="4">
        <v>1</v>
      </c>
      <c r="E1323" s="4">
        <v>210</v>
      </c>
      <c r="F1323" s="4">
        <f>ROUND(Source!X1298,O1323)</f>
        <v>40330.519999999997</v>
      </c>
      <c r="G1323" s="4" t="s">
        <v>80</v>
      </c>
      <c r="H1323" s="4" t="s">
        <v>81</v>
      </c>
      <c r="I1323" s="4"/>
      <c r="J1323" s="4"/>
      <c r="K1323" s="4">
        <v>210</v>
      </c>
      <c r="L1323" s="4">
        <v>24</v>
      </c>
      <c r="M1323" s="4">
        <v>3</v>
      </c>
      <c r="N1323" s="4" t="s">
        <v>3</v>
      </c>
      <c r="O1323" s="4">
        <v>2</v>
      </c>
      <c r="P1323" s="4"/>
      <c r="Q1323" s="4"/>
      <c r="R1323" s="4"/>
      <c r="S1323" s="4"/>
      <c r="T1323" s="4"/>
      <c r="U1323" s="4"/>
      <c r="V1323" s="4"/>
      <c r="W1323" s="4"/>
    </row>
    <row r="1324" spans="1:23" x14ac:dyDescent="0.2">
      <c r="A1324" s="4">
        <v>50</v>
      </c>
      <c r="B1324" s="4">
        <v>0</v>
      </c>
      <c r="C1324" s="4">
        <v>0</v>
      </c>
      <c r="D1324" s="4">
        <v>1</v>
      </c>
      <c r="E1324" s="4">
        <v>211</v>
      </c>
      <c r="F1324" s="4">
        <f>ROUND(Source!Y1298,O1324)</f>
        <v>5761.49</v>
      </c>
      <c r="G1324" s="4" t="s">
        <v>82</v>
      </c>
      <c r="H1324" s="4" t="s">
        <v>83</v>
      </c>
      <c r="I1324" s="4"/>
      <c r="J1324" s="4"/>
      <c r="K1324" s="4">
        <v>211</v>
      </c>
      <c r="L1324" s="4">
        <v>25</v>
      </c>
      <c r="M1324" s="4">
        <v>3</v>
      </c>
      <c r="N1324" s="4" t="s">
        <v>3</v>
      </c>
      <c r="O1324" s="4">
        <v>2</v>
      </c>
      <c r="P1324" s="4"/>
      <c r="Q1324" s="4"/>
      <c r="R1324" s="4"/>
      <c r="S1324" s="4"/>
      <c r="T1324" s="4"/>
      <c r="U1324" s="4"/>
      <c r="V1324" s="4"/>
      <c r="W1324" s="4"/>
    </row>
    <row r="1325" spans="1:23" x14ac:dyDescent="0.2">
      <c r="A1325" s="4">
        <v>50</v>
      </c>
      <c r="B1325" s="4">
        <v>0</v>
      </c>
      <c r="C1325" s="4">
        <v>0</v>
      </c>
      <c r="D1325" s="4">
        <v>1</v>
      </c>
      <c r="E1325" s="4">
        <v>224</v>
      </c>
      <c r="F1325" s="4">
        <f>ROUND(Source!AR1298,O1325)</f>
        <v>814763.36</v>
      </c>
      <c r="G1325" s="4" t="s">
        <v>84</v>
      </c>
      <c r="H1325" s="4" t="s">
        <v>85</v>
      </c>
      <c r="I1325" s="4"/>
      <c r="J1325" s="4"/>
      <c r="K1325" s="4">
        <v>224</v>
      </c>
      <c r="L1325" s="4">
        <v>26</v>
      </c>
      <c r="M1325" s="4">
        <v>3</v>
      </c>
      <c r="N1325" s="4" t="s">
        <v>3</v>
      </c>
      <c r="O1325" s="4">
        <v>2</v>
      </c>
      <c r="P1325" s="4"/>
      <c r="Q1325" s="4"/>
      <c r="R1325" s="4"/>
      <c r="S1325" s="4"/>
      <c r="T1325" s="4"/>
      <c r="U1325" s="4"/>
      <c r="V1325" s="4"/>
      <c r="W1325" s="4"/>
    </row>
    <row r="1326" spans="1:23" x14ac:dyDescent="0.2">
      <c r="A1326" s="4">
        <v>50</v>
      </c>
      <c r="B1326" s="4">
        <v>1</v>
      </c>
      <c r="C1326" s="4">
        <v>0</v>
      </c>
      <c r="D1326" s="4">
        <v>2</v>
      </c>
      <c r="E1326" s="4">
        <v>0</v>
      </c>
      <c r="F1326" s="4">
        <f>ROUND(F1325*0.2,O1326)</f>
        <v>162952.67000000001</v>
      </c>
      <c r="G1326" s="4" t="s">
        <v>86</v>
      </c>
      <c r="H1326" s="4" t="s">
        <v>87</v>
      </c>
      <c r="I1326" s="4"/>
      <c r="J1326" s="4"/>
      <c r="K1326" s="4">
        <v>212</v>
      </c>
      <c r="L1326" s="4">
        <v>27</v>
      </c>
      <c r="M1326" s="4">
        <v>0</v>
      </c>
      <c r="N1326" s="4" t="s">
        <v>3</v>
      </c>
      <c r="O1326" s="4">
        <v>2</v>
      </c>
      <c r="P1326" s="4"/>
      <c r="Q1326" s="4"/>
      <c r="R1326" s="4"/>
      <c r="S1326" s="4"/>
      <c r="T1326" s="4"/>
      <c r="U1326" s="4"/>
      <c r="V1326" s="4"/>
      <c r="W1326" s="4"/>
    </row>
    <row r="1327" spans="1:23" x14ac:dyDescent="0.2">
      <c r="A1327" s="4">
        <v>50</v>
      </c>
      <c r="B1327" s="4">
        <v>1</v>
      </c>
      <c r="C1327" s="4">
        <v>0</v>
      </c>
      <c r="D1327" s="4">
        <v>2</v>
      </c>
      <c r="E1327" s="4">
        <v>0</v>
      </c>
      <c r="F1327" s="4">
        <f>ROUND(F1326+F1325,O1327)</f>
        <v>977716.03</v>
      </c>
      <c r="G1327" s="4" t="s">
        <v>88</v>
      </c>
      <c r="H1327" s="4" t="s">
        <v>88</v>
      </c>
      <c r="I1327" s="4"/>
      <c r="J1327" s="4"/>
      <c r="K1327" s="4">
        <v>212</v>
      </c>
      <c r="L1327" s="4">
        <v>28</v>
      </c>
      <c r="M1327" s="4">
        <v>0</v>
      </c>
      <c r="N1327" s="4" t="s">
        <v>3</v>
      </c>
      <c r="O1327" s="4">
        <v>2</v>
      </c>
      <c r="P1327" s="4"/>
      <c r="Q1327" s="4"/>
      <c r="R1327" s="4"/>
      <c r="S1327" s="4"/>
      <c r="T1327" s="4"/>
      <c r="U1327" s="4"/>
      <c r="V1327" s="4"/>
      <c r="W1327" s="4"/>
    </row>
    <row r="1329" spans="1:206" x14ac:dyDescent="0.2">
      <c r="A1329" s="2">
        <v>51</v>
      </c>
      <c r="B1329" s="2">
        <f>B1269</f>
        <v>1</v>
      </c>
      <c r="C1329" s="2">
        <f>A1269</f>
        <v>4</v>
      </c>
      <c r="D1329" s="2">
        <f>ROW(A1269)</f>
        <v>1269</v>
      </c>
      <c r="E1329" s="2"/>
      <c r="F1329" s="2" t="str">
        <f>IF(F1269&lt;&gt;"",F1269,"")</f>
        <v>Новый раздел</v>
      </c>
      <c r="G1329" s="2" t="str">
        <f>IF(G1269&lt;&gt;"",G1269,"")</f>
        <v>Устройство/замена синтетического покрытия на детской/спортивной площадке с устройством основания и установкой садового бортового камня</v>
      </c>
      <c r="H1329" s="2">
        <v>0</v>
      </c>
      <c r="I1329" s="2"/>
      <c r="J1329" s="2"/>
      <c r="K1329" s="2"/>
      <c r="L1329" s="2"/>
      <c r="M1329" s="2"/>
      <c r="N1329" s="2"/>
      <c r="O1329" s="2">
        <f t="shared" ref="O1329:T1329" si="720">ROUND(O1298+AB1329,2)</f>
        <v>754851.46</v>
      </c>
      <c r="P1329" s="2">
        <f t="shared" si="720"/>
        <v>622798.64</v>
      </c>
      <c r="Q1329" s="2">
        <f t="shared" si="720"/>
        <v>74437.789999999994</v>
      </c>
      <c r="R1329" s="2">
        <f t="shared" si="720"/>
        <v>42594.68</v>
      </c>
      <c r="S1329" s="2">
        <f t="shared" si="720"/>
        <v>57615.03</v>
      </c>
      <c r="T1329" s="2">
        <f t="shared" si="720"/>
        <v>0</v>
      </c>
      <c r="U1329" s="2">
        <f>U1298+AH1329</f>
        <v>276.15660000000003</v>
      </c>
      <c r="V1329" s="2">
        <f>V1298+AI1329</f>
        <v>0</v>
      </c>
      <c r="W1329" s="2">
        <f>ROUND(W1298+AJ1329,2)</f>
        <v>0</v>
      </c>
      <c r="X1329" s="2">
        <f>ROUND(X1298+AK1329,2)</f>
        <v>40330.519999999997</v>
      </c>
      <c r="Y1329" s="2">
        <f>ROUND(Y1298+AL1329,2)</f>
        <v>5761.49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>
        <f t="shared" ref="AO1329:BC1329" si="721">ROUND(AO1298+BX1329,2)</f>
        <v>0</v>
      </c>
      <c r="AP1329" s="2">
        <f t="shared" si="721"/>
        <v>0</v>
      </c>
      <c r="AQ1329" s="2">
        <f t="shared" si="721"/>
        <v>0</v>
      </c>
      <c r="AR1329" s="2">
        <f t="shared" si="721"/>
        <v>814763.36</v>
      </c>
      <c r="AS1329" s="2">
        <f t="shared" si="721"/>
        <v>0</v>
      </c>
      <c r="AT1329" s="2">
        <f t="shared" si="721"/>
        <v>0</v>
      </c>
      <c r="AU1329" s="2">
        <f t="shared" si="721"/>
        <v>814763.36</v>
      </c>
      <c r="AV1329" s="2">
        <f t="shared" si="721"/>
        <v>622798.64</v>
      </c>
      <c r="AW1329" s="2">
        <f t="shared" si="721"/>
        <v>622798.64</v>
      </c>
      <c r="AX1329" s="2">
        <f t="shared" si="721"/>
        <v>0</v>
      </c>
      <c r="AY1329" s="2">
        <f t="shared" si="721"/>
        <v>622798.64</v>
      </c>
      <c r="AZ1329" s="2">
        <f t="shared" si="721"/>
        <v>0</v>
      </c>
      <c r="BA1329" s="2">
        <f t="shared" si="721"/>
        <v>0</v>
      </c>
      <c r="BB1329" s="2">
        <f t="shared" si="721"/>
        <v>0</v>
      </c>
      <c r="BC1329" s="2">
        <f t="shared" si="721"/>
        <v>0</v>
      </c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/>
      <c r="EA1329" s="3"/>
      <c r="EB1329" s="3"/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  <c r="FH1329" s="3"/>
      <c r="FI1329" s="3"/>
      <c r="FJ1329" s="3"/>
      <c r="FK1329" s="3"/>
      <c r="FL1329" s="3"/>
      <c r="FM1329" s="3"/>
      <c r="FN1329" s="3"/>
      <c r="FO1329" s="3"/>
      <c r="FP1329" s="3"/>
      <c r="FQ1329" s="3"/>
      <c r="FR1329" s="3"/>
      <c r="FS1329" s="3"/>
      <c r="FT1329" s="3"/>
      <c r="FU1329" s="3"/>
      <c r="FV1329" s="3"/>
      <c r="FW1329" s="3"/>
      <c r="FX1329" s="3"/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/>
      <c r="GW1329" s="3"/>
      <c r="GX1329" s="3">
        <v>0</v>
      </c>
    </row>
    <row r="1331" spans="1:206" x14ac:dyDescent="0.2">
      <c r="A1331" s="4">
        <v>50</v>
      </c>
      <c r="B1331" s="4">
        <v>0</v>
      </c>
      <c r="C1331" s="4">
        <v>0</v>
      </c>
      <c r="D1331" s="4">
        <v>1</v>
      </c>
      <c r="E1331" s="4">
        <v>201</v>
      </c>
      <c r="F1331" s="4">
        <f>ROUND(Source!O1329,O1331)</f>
        <v>754851.46</v>
      </c>
      <c r="G1331" s="4" t="s">
        <v>34</v>
      </c>
      <c r="H1331" s="4" t="s">
        <v>35</v>
      </c>
      <c r="I1331" s="4"/>
      <c r="J1331" s="4"/>
      <c r="K1331" s="4">
        <v>201</v>
      </c>
      <c r="L1331" s="4">
        <v>1</v>
      </c>
      <c r="M1331" s="4">
        <v>3</v>
      </c>
      <c r="N1331" s="4" t="s">
        <v>3</v>
      </c>
      <c r="O1331" s="4">
        <v>2</v>
      </c>
      <c r="P1331" s="4"/>
      <c r="Q1331" s="4"/>
      <c r="R1331" s="4"/>
      <c r="S1331" s="4"/>
      <c r="T1331" s="4"/>
      <c r="U1331" s="4"/>
      <c r="V1331" s="4"/>
      <c r="W1331" s="4"/>
    </row>
    <row r="1332" spans="1:206" x14ac:dyDescent="0.2">
      <c r="A1332" s="4">
        <v>50</v>
      </c>
      <c r="B1332" s="4">
        <v>0</v>
      </c>
      <c r="C1332" s="4">
        <v>0</v>
      </c>
      <c r="D1332" s="4">
        <v>1</v>
      </c>
      <c r="E1332" s="4">
        <v>202</v>
      </c>
      <c r="F1332" s="4">
        <f>ROUND(Source!P1329,O1332)</f>
        <v>622798.64</v>
      </c>
      <c r="G1332" s="4" t="s">
        <v>36</v>
      </c>
      <c r="H1332" s="4" t="s">
        <v>37</v>
      </c>
      <c r="I1332" s="4"/>
      <c r="J1332" s="4"/>
      <c r="K1332" s="4">
        <v>202</v>
      </c>
      <c r="L1332" s="4">
        <v>2</v>
      </c>
      <c r="M1332" s="4">
        <v>3</v>
      </c>
      <c r="N1332" s="4" t="s">
        <v>3</v>
      </c>
      <c r="O1332" s="4">
        <v>2</v>
      </c>
      <c r="P1332" s="4"/>
      <c r="Q1332" s="4"/>
      <c r="R1332" s="4"/>
      <c r="S1332" s="4"/>
      <c r="T1332" s="4"/>
      <c r="U1332" s="4"/>
      <c r="V1332" s="4"/>
      <c r="W1332" s="4"/>
    </row>
    <row r="1333" spans="1:206" x14ac:dyDescent="0.2">
      <c r="A1333" s="4">
        <v>50</v>
      </c>
      <c r="B1333" s="4">
        <v>0</v>
      </c>
      <c r="C1333" s="4">
        <v>0</v>
      </c>
      <c r="D1333" s="4">
        <v>1</v>
      </c>
      <c r="E1333" s="4">
        <v>222</v>
      </c>
      <c r="F1333" s="4">
        <f>ROUND(Source!AO1329,O1333)</f>
        <v>0</v>
      </c>
      <c r="G1333" s="4" t="s">
        <v>38</v>
      </c>
      <c r="H1333" s="4" t="s">
        <v>39</v>
      </c>
      <c r="I1333" s="4"/>
      <c r="J1333" s="4"/>
      <c r="K1333" s="4">
        <v>222</v>
      </c>
      <c r="L1333" s="4">
        <v>3</v>
      </c>
      <c r="M1333" s="4">
        <v>3</v>
      </c>
      <c r="N1333" s="4" t="s">
        <v>3</v>
      </c>
      <c r="O1333" s="4">
        <v>2</v>
      </c>
      <c r="P1333" s="4"/>
      <c r="Q1333" s="4"/>
      <c r="R1333" s="4"/>
      <c r="S1333" s="4"/>
      <c r="T1333" s="4"/>
      <c r="U1333" s="4"/>
      <c r="V1333" s="4"/>
      <c r="W1333" s="4"/>
    </row>
    <row r="1334" spans="1:206" x14ac:dyDescent="0.2">
      <c r="A1334" s="4">
        <v>50</v>
      </c>
      <c r="B1334" s="4">
        <v>0</v>
      </c>
      <c r="C1334" s="4">
        <v>0</v>
      </c>
      <c r="D1334" s="4">
        <v>1</v>
      </c>
      <c r="E1334" s="4">
        <v>225</v>
      </c>
      <c r="F1334" s="4">
        <f>ROUND(Source!AV1329,O1334)</f>
        <v>622798.64</v>
      </c>
      <c r="G1334" s="4" t="s">
        <v>40</v>
      </c>
      <c r="H1334" s="4" t="s">
        <v>41</v>
      </c>
      <c r="I1334" s="4"/>
      <c r="J1334" s="4"/>
      <c r="K1334" s="4">
        <v>225</v>
      </c>
      <c r="L1334" s="4">
        <v>4</v>
      </c>
      <c r="M1334" s="4">
        <v>3</v>
      </c>
      <c r="N1334" s="4" t="s">
        <v>3</v>
      </c>
      <c r="O1334" s="4">
        <v>2</v>
      </c>
      <c r="P1334" s="4"/>
      <c r="Q1334" s="4"/>
      <c r="R1334" s="4"/>
      <c r="S1334" s="4"/>
      <c r="T1334" s="4"/>
      <c r="U1334" s="4"/>
      <c r="V1334" s="4"/>
      <c r="W1334" s="4"/>
    </row>
    <row r="1335" spans="1:206" x14ac:dyDescent="0.2">
      <c r="A1335" s="4">
        <v>50</v>
      </c>
      <c r="B1335" s="4">
        <v>0</v>
      </c>
      <c r="C1335" s="4">
        <v>0</v>
      </c>
      <c r="D1335" s="4">
        <v>1</v>
      </c>
      <c r="E1335" s="4">
        <v>226</v>
      </c>
      <c r="F1335" s="4">
        <f>ROUND(Source!AW1329,O1335)</f>
        <v>622798.64</v>
      </c>
      <c r="G1335" s="4" t="s">
        <v>42</v>
      </c>
      <c r="H1335" s="4" t="s">
        <v>43</v>
      </c>
      <c r="I1335" s="4"/>
      <c r="J1335" s="4"/>
      <c r="K1335" s="4">
        <v>226</v>
      </c>
      <c r="L1335" s="4">
        <v>5</v>
      </c>
      <c r="M1335" s="4">
        <v>3</v>
      </c>
      <c r="N1335" s="4" t="s">
        <v>3</v>
      </c>
      <c r="O1335" s="4">
        <v>2</v>
      </c>
      <c r="P1335" s="4"/>
      <c r="Q1335" s="4"/>
      <c r="R1335" s="4"/>
      <c r="S1335" s="4"/>
      <c r="T1335" s="4"/>
      <c r="U1335" s="4"/>
      <c r="V1335" s="4"/>
      <c r="W1335" s="4"/>
    </row>
    <row r="1336" spans="1:206" x14ac:dyDescent="0.2">
      <c r="A1336" s="4">
        <v>50</v>
      </c>
      <c r="B1336" s="4">
        <v>0</v>
      </c>
      <c r="C1336" s="4">
        <v>0</v>
      </c>
      <c r="D1336" s="4">
        <v>1</v>
      </c>
      <c r="E1336" s="4">
        <v>227</v>
      </c>
      <c r="F1336" s="4">
        <f>ROUND(Source!AX1329,O1336)</f>
        <v>0</v>
      </c>
      <c r="G1336" s="4" t="s">
        <v>44</v>
      </c>
      <c r="H1336" s="4" t="s">
        <v>45</v>
      </c>
      <c r="I1336" s="4"/>
      <c r="J1336" s="4"/>
      <c r="K1336" s="4">
        <v>227</v>
      </c>
      <c r="L1336" s="4">
        <v>6</v>
      </c>
      <c r="M1336" s="4">
        <v>3</v>
      </c>
      <c r="N1336" s="4" t="s">
        <v>3</v>
      </c>
      <c r="O1336" s="4">
        <v>2</v>
      </c>
      <c r="P1336" s="4"/>
      <c r="Q1336" s="4"/>
      <c r="R1336" s="4"/>
      <c r="S1336" s="4"/>
      <c r="T1336" s="4"/>
      <c r="U1336" s="4"/>
      <c r="V1336" s="4"/>
      <c r="W1336" s="4"/>
    </row>
    <row r="1337" spans="1:206" x14ac:dyDescent="0.2">
      <c r="A1337" s="4">
        <v>50</v>
      </c>
      <c r="B1337" s="4">
        <v>0</v>
      </c>
      <c r="C1337" s="4">
        <v>0</v>
      </c>
      <c r="D1337" s="4">
        <v>1</v>
      </c>
      <c r="E1337" s="4">
        <v>228</v>
      </c>
      <c r="F1337" s="4">
        <f>ROUND(Source!AY1329,O1337)</f>
        <v>622798.64</v>
      </c>
      <c r="G1337" s="4" t="s">
        <v>46</v>
      </c>
      <c r="H1337" s="4" t="s">
        <v>47</v>
      </c>
      <c r="I1337" s="4"/>
      <c r="J1337" s="4"/>
      <c r="K1337" s="4">
        <v>228</v>
      </c>
      <c r="L1337" s="4">
        <v>7</v>
      </c>
      <c r="M1337" s="4">
        <v>3</v>
      </c>
      <c r="N1337" s="4" t="s">
        <v>3</v>
      </c>
      <c r="O1337" s="4">
        <v>2</v>
      </c>
      <c r="P1337" s="4"/>
      <c r="Q1337" s="4"/>
      <c r="R1337" s="4"/>
      <c r="S1337" s="4"/>
      <c r="T1337" s="4"/>
      <c r="U1337" s="4"/>
      <c r="V1337" s="4"/>
      <c r="W1337" s="4"/>
    </row>
    <row r="1338" spans="1:206" x14ac:dyDescent="0.2">
      <c r="A1338" s="4">
        <v>50</v>
      </c>
      <c r="B1338" s="4">
        <v>0</v>
      </c>
      <c r="C1338" s="4">
        <v>0</v>
      </c>
      <c r="D1338" s="4">
        <v>1</v>
      </c>
      <c r="E1338" s="4">
        <v>216</v>
      </c>
      <c r="F1338" s="4">
        <f>ROUND(Source!AP1329,O1338)</f>
        <v>0</v>
      </c>
      <c r="G1338" s="4" t="s">
        <v>48</v>
      </c>
      <c r="H1338" s="4" t="s">
        <v>49</v>
      </c>
      <c r="I1338" s="4"/>
      <c r="J1338" s="4"/>
      <c r="K1338" s="4">
        <v>216</v>
      </c>
      <c r="L1338" s="4">
        <v>8</v>
      </c>
      <c r="M1338" s="4">
        <v>3</v>
      </c>
      <c r="N1338" s="4" t="s">
        <v>3</v>
      </c>
      <c r="O1338" s="4">
        <v>2</v>
      </c>
      <c r="P1338" s="4"/>
      <c r="Q1338" s="4"/>
      <c r="R1338" s="4"/>
      <c r="S1338" s="4"/>
      <c r="T1338" s="4"/>
      <c r="U1338" s="4"/>
      <c r="V1338" s="4"/>
      <c r="W1338" s="4"/>
    </row>
    <row r="1339" spans="1:206" x14ac:dyDescent="0.2">
      <c r="A1339" s="4">
        <v>50</v>
      </c>
      <c r="B1339" s="4">
        <v>0</v>
      </c>
      <c r="C1339" s="4">
        <v>0</v>
      </c>
      <c r="D1339" s="4">
        <v>1</v>
      </c>
      <c r="E1339" s="4">
        <v>223</v>
      </c>
      <c r="F1339" s="4">
        <f>ROUND(Source!AQ1329,O1339)</f>
        <v>0</v>
      </c>
      <c r="G1339" s="4" t="s">
        <v>50</v>
      </c>
      <c r="H1339" s="4" t="s">
        <v>51</v>
      </c>
      <c r="I1339" s="4"/>
      <c r="J1339" s="4"/>
      <c r="K1339" s="4">
        <v>223</v>
      </c>
      <c r="L1339" s="4">
        <v>9</v>
      </c>
      <c r="M1339" s="4">
        <v>3</v>
      </c>
      <c r="N1339" s="4" t="s">
        <v>3</v>
      </c>
      <c r="O1339" s="4">
        <v>2</v>
      </c>
      <c r="P1339" s="4"/>
      <c r="Q1339" s="4"/>
      <c r="R1339" s="4"/>
      <c r="S1339" s="4"/>
      <c r="T1339" s="4"/>
      <c r="U1339" s="4"/>
      <c r="V1339" s="4"/>
      <c r="W1339" s="4"/>
    </row>
    <row r="1340" spans="1:206" x14ac:dyDescent="0.2">
      <c r="A1340" s="4">
        <v>50</v>
      </c>
      <c r="B1340" s="4">
        <v>0</v>
      </c>
      <c r="C1340" s="4">
        <v>0</v>
      </c>
      <c r="D1340" s="4">
        <v>1</v>
      </c>
      <c r="E1340" s="4">
        <v>229</v>
      </c>
      <c r="F1340" s="4">
        <f>ROUND(Source!AZ1329,O1340)</f>
        <v>0</v>
      </c>
      <c r="G1340" s="4" t="s">
        <v>52</v>
      </c>
      <c r="H1340" s="4" t="s">
        <v>53</v>
      </c>
      <c r="I1340" s="4"/>
      <c r="J1340" s="4"/>
      <c r="K1340" s="4">
        <v>229</v>
      </c>
      <c r="L1340" s="4">
        <v>10</v>
      </c>
      <c r="M1340" s="4">
        <v>3</v>
      </c>
      <c r="N1340" s="4" t="s">
        <v>3</v>
      </c>
      <c r="O1340" s="4">
        <v>2</v>
      </c>
      <c r="P1340" s="4"/>
      <c r="Q1340" s="4"/>
      <c r="R1340" s="4"/>
      <c r="S1340" s="4"/>
      <c r="T1340" s="4"/>
      <c r="U1340" s="4"/>
      <c r="V1340" s="4"/>
      <c r="W1340" s="4"/>
    </row>
    <row r="1341" spans="1:206" x14ac:dyDescent="0.2">
      <c r="A1341" s="4">
        <v>50</v>
      </c>
      <c r="B1341" s="4">
        <v>0</v>
      </c>
      <c r="C1341" s="4">
        <v>0</v>
      </c>
      <c r="D1341" s="4">
        <v>1</v>
      </c>
      <c r="E1341" s="4">
        <v>203</v>
      </c>
      <c r="F1341" s="4">
        <f>ROUND(Source!Q1329,O1341)</f>
        <v>74437.789999999994</v>
      </c>
      <c r="G1341" s="4" t="s">
        <v>54</v>
      </c>
      <c r="H1341" s="4" t="s">
        <v>55</v>
      </c>
      <c r="I1341" s="4"/>
      <c r="J1341" s="4"/>
      <c r="K1341" s="4">
        <v>203</v>
      </c>
      <c r="L1341" s="4">
        <v>11</v>
      </c>
      <c r="M1341" s="4">
        <v>3</v>
      </c>
      <c r="N1341" s="4" t="s">
        <v>3</v>
      </c>
      <c r="O1341" s="4">
        <v>2</v>
      </c>
      <c r="P1341" s="4"/>
      <c r="Q1341" s="4"/>
      <c r="R1341" s="4"/>
      <c r="S1341" s="4"/>
      <c r="T1341" s="4"/>
      <c r="U1341" s="4"/>
      <c r="V1341" s="4"/>
      <c r="W1341" s="4"/>
    </row>
    <row r="1342" spans="1:206" x14ac:dyDescent="0.2">
      <c r="A1342" s="4">
        <v>50</v>
      </c>
      <c r="B1342" s="4">
        <v>0</v>
      </c>
      <c r="C1342" s="4">
        <v>0</v>
      </c>
      <c r="D1342" s="4">
        <v>1</v>
      </c>
      <c r="E1342" s="4">
        <v>231</v>
      </c>
      <c r="F1342" s="4">
        <f>ROUND(Source!BB1329,O1342)</f>
        <v>0</v>
      </c>
      <c r="G1342" s="4" t="s">
        <v>56</v>
      </c>
      <c r="H1342" s="4" t="s">
        <v>57</v>
      </c>
      <c r="I1342" s="4"/>
      <c r="J1342" s="4"/>
      <c r="K1342" s="4">
        <v>231</v>
      </c>
      <c r="L1342" s="4">
        <v>12</v>
      </c>
      <c r="M1342" s="4">
        <v>3</v>
      </c>
      <c r="N1342" s="4" t="s">
        <v>3</v>
      </c>
      <c r="O1342" s="4">
        <v>2</v>
      </c>
      <c r="P1342" s="4"/>
      <c r="Q1342" s="4"/>
      <c r="R1342" s="4"/>
      <c r="S1342" s="4"/>
      <c r="T1342" s="4"/>
      <c r="U1342" s="4"/>
      <c r="V1342" s="4"/>
      <c r="W1342" s="4"/>
    </row>
    <row r="1343" spans="1:206" x14ac:dyDescent="0.2">
      <c r="A1343" s="4">
        <v>50</v>
      </c>
      <c r="B1343" s="4">
        <v>0</v>
      </c>
      <c r="C1343" s="4">
        <v>0</v>
      </c>
      <c r="D1343" s="4">
        <v>1</v>
      </c>
      <c r="E1343" s="4">
        <v>204</v>
      </c>
      <c r="F1343" s="4">
        <f>ROUND(Source!R1329,O1343)</f>
        <v>42594.68</v>
      </c>
      <c r="G1343" s="4" t="s">
        <v>58</v>
      </c>
      <c r="H1343" s="4" t="s">
        <v>59</v>
      </c>
      <c r="I1343" s="4"/>
      <c r="J1343" s="4"/>
      <c r="K1343" s="4">
        <v>204</v>
      </c>
      <c r="L1343" s="4">
        <v>13</v>
      </c>
      <c r="M1343" s="4">
        <v>3</v>
      </c>
      <c r="N1343" s="4" t="s">
        <v>3</v>
      </c>
      <c r="O1343" s="4">
        <v>2</v>
      </c>
      <c r="P1343" s="4"/>
      <c r="Q1343" s="4"/>
      <c r="R1343" s="4"/>
      <c r="S1343" s="4"/>
      <c r="T1343" s="4"/>
      <c r="U1343" s="4"/>
      <c r="V1343" s="4"/>
      <c r="W1343" s="4"/>
    </row>
    <row r="1344" spans="1:206" x14ac:dyDescent="0.2">
      <c r="A1344" s="4">
        <v>50</v>
      </c>
      <c r="B1344" s="4">
        <v>0</v>
      </c>
      <c r="C1344" s="4">
        <v>0</v>
      </c>
      <c r="D1344" s="4">
        <v>1</v>
      </c>
      <c r="E1344" s="4">
        <v>205</v>
      </c>
      <c r="F1344" s="4">
        <f>ROUND(Source!S1329,O1344)</f>
        <v>57615.03</v>
      </c>
      <c r="G1344" s="4" t="s">
        <v>60</v>
      </c>
      <c r="H1344" s="4" t="s">
        <v>61</v>
      </c>
      <c r="I1344" s="4"/>
      <c r="J1344" s="4"/>
      <c r="K1344" s="4">
        <v>205</v>
      </c>
      <c r="L1344" s="4">
        <v>14</v>
      </c>
      <c r="M1344" s="4">
        <v>3</v>
      </c>
      <c r="N1344" s="4" t="s">
        <v>3</v>
      </c>
      <c r="O1344" s="4">
        <v>2</v>
      </c>
      <c r="P1344" s="4"/>
      <c r="Q1344" s="4"/>
      <c r="R1344" s="4"/>
      <c r="S1344" s="4"/>
      <c r="T1344" s="4"/>
      <c r="U1344" s="4"/>
      <c r="V1344" s="4"/>
      <c r="W1344" s="4"/>
    </row>
    <row r="1345" spans="1:88" x14ac:dyDescent="0.2">
      <c r="A1345" s="4">
        <v>50</v>
      </c>
      <c r="B1345" s="4">
        <v>0</v>
      </c>
      <c r="C1345" s="4">
        <v>0</v>
      </c>
      <c r="D1345" s="4">
        <v>1</v>
      </c>
      <c r="E1345" s="4">
        <v>232</v>
      </c>
      <c r="F1345" s="4">
        <f>ROUND(Source!BC1329,O1345)</f>
        <v>0</v>
      </c>
      <c r="G1345" s="4" t="s">
        <v>62</v>
      </c>
      <c r="H1345" s="4" t="s">
        <v>63</v>
      </c>
      <c r="I1345" s="4"/>
      <c r="J1345" s="4"/>
      <c r="K1345" s="4">
        <v>232</v>
      </c>
      <c r="L1345" s="4">
        <v>15</v>
      </c>
      <c r="M1345" s="4">
        <v>3</v>
      </c>
      <c r="N1345" s="4" t="s">
        <v>3</v>
      </c>
      <c r="O1345" s="4">
        <v>2</v>
      </c>
      <c r="P1345" s="4"/>
      <c r="Q1345" s="4"/>
      <c r="R1345" s="4"/>
      <c r="S1345" s="4"/>
      <c r="T1345" s="4"/>
      <c r="U1345" s="4"/>
      <c r="V1345" s="4"/>
      <c r="W1345" s="4"/>
    </row>
    <row r="1346" spans="1:88" x14ac:dyDescent="0.2">
      <c r="A1346" s="4">
        <v>50</v>
      </c>
      <c r="B1346" s="4">
        <v>0</v>
      </c>
      <c r="C1346" s="4">
        <v>0</v>
      </c>
      <c r="D1346" s="4">
        <v>1</v>
      </c>
      <c r="E1346" s="4">
        <v>214</v>
      </c>
      <c r="F1346" s="4">
        <f>ROUND(Source!AS1329,O1346)</f>
        <v>0</v>
      </c>
      <c r="G1346" s="4" t="s">
        <v>64</v>
      </c>
      <c r="H1346" s="4" t="s">
        <v>65</v>
      </c>
      <c r="I1346" s="4"/>
      <c r="J1346" s="4"/>
      <c r="K1346" s="4">
        <v>214</v>
      </c>
      <c r="L1346" s="4">
        <v>16</v>
      </c>
      <c r="M1346" s="4">
        <v>3</v>
      </c>
      <c r="N1346" s="4" t="s">
        <v>3</v>
      </c>
      <c r="O1346" s="4">
        <v>2</v>
      </c>
      <c r="P1346" s="4"/>
      <c r="Q1346" s="4"/>
      <c r="R1346" s="4"/>
      <c r="S1346" s="4"/>
      <c r="T1346" s="4"/>
      <c r="U1346" s="4"/>
      <c r="V1346" s="4"/>
      <c r="W1346" s="4"/>
    </row>
    <row r="1347" spans="1:88" x14ac:dyDescent="0.2">
      <c r="A1347" s="4">
        <v>50</v>
      </c>
      <c r="B1347" s="4">
        <v>0</v>
      </c>
      <c r="C1347" s="4">
        <v>0</v>
      </c>
      <c r="D1347" s="4">
        <v>1</v>
      </c>
      <c r="E1347" s="4">
        <v>215</v>
      </c>
      <c r="F1347" s="4">
        <f>ROUND(Source!AT1329,O1347)</f>
        <v>0</v>
      </c>
      <c r="G1347" s="4" t="s">
        <v>66</v>
      </c>
      <c r="H1347" s="4" t="s">
        <v>67</v>
      </c>
      <c r="I1347" s="4"/>
      <c r="J1347" s="4"/>
      <c r="K1347" s="4">
        <v>215</v>
      </c>
      <c r="L1347" s="4">
        <v>17</v>
      </c>
      <c r="M1347" s="4">
        <v>3</v>
      </c>
      <c r="N1347" s="4" t="s">
        <v>3</v>
      </c>
      <c r="O1347" s="4">
        <v>2</v>
      </c>
      <c r="P1347" s="4"/>
      <c r="Q1347" s="4"/>
      <c r="R1347" s="4"/>
      <c r="S1347" s="4"/>
      <c r="T1347" s="4"/>
      <c r="U1347" s="4"/>
      <c r="V1347" s="4"/>
      <c r="W1347" s="4"/>
    </row>
    <row r="1348" spans="1:88" x14ac:dyDescent="0.2">
      <c r="A1348" s="4">
        <v>50</v>
      </c>
      <c r="B1348" s="4">
        <v>0</v>
      </c>
      <c r="C1348" s="4">
        <v>0</v>
      </c>
      <c r="D1348" s="4">
        <v>1</v>
      </c>
      <c r="E1348" s="4">
        <v>217</v>
      </c>
      <c r="F1348" s="4">
        <f>ROUND(Source!AU1329,O1348)</f>
        <v>814763.36</v>
      </c>
      <c r="G1348" s="4" t="s">
        <v>68</v>
      </c>
      <c r="H1348" s="4" t="s">
        <v>69</v>
      </c>
      <c r="I1348" s="4"/>
      <c r="J1348" s="4"/>
      <c r="K1348" s="4">
        <v>217</v>
      </c>
      <c r="L1348" s="4">
        <v>18</v>
      </c>
      <c r="M1348" s="4">
        <v>3</v>
      </c>
      <c r="N1348" s="4" t="s">
        <v>3</v>
      </c>
      <c r="O1348" s="4">
        <v>2</v>
      </c>
      <c r="P1348" s="4"/>
      <c r="Q1348" s="4"/>
      <c r="R1348" s="4"/>
      <c r="S1348" s="4"/>
      <c r="T1348" s="4"/>
      <c r="U1348" s="4"/>
      <c r="V1348" s="4"/>
      <c r="W1348" s="4"/>
    </row>
    <row r="1349" spans="1:88" x14ac:dyDescent="0.2">
      <c r="A1349" s="4">
        <v>50</v>
      </c>
      <c r="B1349" s="4">
        <v>0</v>
      </c>
      <c r="C1349" s="4">
        <v>0</v>
      </c>
      <c r="D1349" s="4">
        <v>1</v>
      </c>
      <c r="E1349" s="4">
        <v>230</v>
      </c>
      <c r="F1349" s="4">
        <f>ROUND(Source!BA1329,O1349)</f>
        <v>0</v>
      </c>
      <c r="G1349" s="4" t="s">
        <v>70</v>
      </c>
      <c r="H1349" s="4" t="s">
        <v>71</v>
      </c>
      <c r="I1349" s="4"/>
      <c r="J1349" s="4"/>
      <c r="K1349" s="4">
        <v>230</v>
      </c>
      <c r="L1349" s="4">
        <v>19</v>
      </c>
      <c r="M1349" s="4">
        <v>3</v>
      </c>
      <c r="N1349" s="4" t="s">
        <v>3</v>
      </c>
      <c r="O1349" s="4">
        <v>2</v>
      </c>
      <c r="P1349" s="4"/>
      <c r="Q1349" s="4"/>
      <c r="R1349" s="4"/>
      <c r="S1349" s="4"/>
      <c r="T1349" s="4"/>
      <c r="U1349" s="4"/>
      <c r="V1349" s="4"/>
      <c r="W1349" s="4"/>
    </row>
    <row r="1350" spans="1:88" x14ac:dyDescent="0.2">
      <c r="A1350" s="4">
        <v>50</v>
      </c>
      <c r="B1350" s="4">
        <v>0</v>
      </c>
      <c r="C1350" s="4">
        <v>0</v>
      </c>
      <c r="D1350" s="4">
        <v>1</v>
      </c>
      <c r="E1350" s="4">
        <v>206</v>
      </c>
      <c r="F1350" s="4">
        <f>ROUND(Source!T1329,O1350)</f>
        <v>0</v>
      </c>
      <c r="G1350" s="4" t="s">
        <v>72</v>
      </c>
      <c r="H1350" s="4" t="s">
        <v>73</v>
      </c>
      <c r="I1350" s="4"/>
      <c r="J1350" s="4"/>
      <c r="K1350" s="4">
        <v>206</v>
      </c>
      <c r="L1350" s="4">
        <v>20</v>
      </c>
      <c r="M1350" s="4">
        <v>3</v>
      </c>
      <c r="N1350" s="4" t="s">
        <v>3</v>
      </c>
      <c r="O1350" s="4">
        <v>2</v>
      </c>
      <c r="P1350" s="4"/>
      <c r="Q1350" s="4"/>
      <c r="R1350" s="4"/>
      <c r="S1350" s="4"/>
      <c r="T1350" s="4"/>
      <c r="U1350" s="4"/>
      <c r="V1350" s="4"/>
      <c r="W1350" s="4"/>
    </row>
    <row r="1351" spans="1:88" x14ac:dyDescent="0.2">
      <c r="A1351" s="4">
        <v>50</v>
      </c>
      <c r="B1351" s="4">
        <v>0</v>
      </c>
      <c r="C1351" s="4">
        <v>0</v>
      </c>
      <c r="D1351" s="4">
        <v>1</v>
      </c>
      <c r="E1351" s="4">
        <v>207</v>
      </c>
      <c r="F1351" s="4">
        <f>Source!U1329</f>
        <v>276.15660000000003</v>
      </c>
      <c r="G1351" s="4" t="s">
        <v>74</v>
      </c>
      <c r="H1351" s="4" t="s">
        <v>75</v>
      </c>
      <c r="I1351" s="4"/>
      <c r="J1351" s="4"/>
      <c r="K1351" s="4">
        <v>207</v>
      </c>
      <c r="L1351" s="4">
        <v>21</v>
      </c>
      <c r="M1351" s="4">
        <v>3</v>
      </c>
      <c r="N1351" s="4" t="s">
        <v>3</v>
      </c>
      <c r="O1351" s="4">
        <v>-1</v>
      </c>
      <c r="P1351" s="4"/>
      <c r="Q1351" s="4"/>
      <c r="R1351" s="4"/>
      <c r="S1351" s="4"/>
      <c r="T1351" s="4"/>
      <c r="U1351" s="4"/>
      <c r="V1351" s="4"/>
      <c r="W1351" s="4"/>
    </row>
    <row r="1352" spans="1:88" x14ac:dyDescent="0.2">
      <c r="A1352" s="4">
        <v>50</v>
      </c>
      <c r="B1352" s="4">
        <v>0</v>
      </c>
      <c r="C1352" s="4">
        <v>0</v>
      </c>
      <c r="D1352" s="4">
        <v>1</v>
      </c>
      <c r="E1352" s="4">
        <v>208</v>
      </c>
      <c r="F1352" s="4">
        <f>Source!V1329</f>
        <v>0</v>
      </c>
      <c r="G1352" s="4" t="s">
        <v>76</v>
      </c>
      <c r="H1352" s="4" t="s">
        <v>77</v>
      </c>
      <c r="I1352" s="4"/>
      <c r="J1352" s="4"/>
      <c r="K1352" s="4">
        <v>208</v>
      </c>
      <c r="L1352" s="4">
        <v>22</v>
      </c>
      <c r="M1352" s="4">
        <v>3</v>
      </c>
      <c r="N1352" s="4" t="s">
        <v>3</v>
      </c>
      <c r="O1352" s="4">
        <v>-1</v>
      </c>
      <c r="P1352" s="4"/>
      <c r="Q1352" s="4"/>
      <c r="R1352" s="4"/>
      <c r="S1352" s="4"/>
      <c r="T1352" s="4"/>
      <c r="U1352" s="4"/>
      <c r="V1352" s="4"/>
      <c r="W1352" s="4"/>
    </row>
    <row r="1353" spans="1:88" x14ac:dyDescent="0.2">
      <c r="A1353" s="4">
        <v>50</v>
      </c>
      <c r="B1353" s="4">
        <v>0</v>
      </c>
      <c r="C1353" s="4">
        <v>0</v>
      </c>
      <c r="D1353" s="4">
        <v>1</v>
      </c>
      <c r="E1353" s="4">
        <v>209</v>
      </c>
      <c r="F1353" s="4">
        <f>ROUND(Source!W1329,O1353)</f>
        <v>0</v>
      </c>
      <c r="G1353" s="4" t="s">
        <v>78</v>
      </c>
      <c r="H1353" s="4" t="s">
        <v>79</v>
      </c>
      <c r="I1353" s="4"/>
      <c r="J1353" s="4"/>
      <c r="K1353" s="4">
        <v>209</v>
      </c>
      <c r="L1353" s="4">
        <v>23</v>
      </c>
      <c r="M1353" s="4">
        <v>3</v>
      </c>
      <c r="N1353" s="4" t="s">
        <v>3</v>
      </c>
      <c r="O1353" s="4">
        <v>2</v>
      </c>
      <c r="P1353" s="4"/>
      <c r="Q1353" s="4"/>
      <c r="R1353" s="4"/>
      <c r="S1353" s="4"/>
      <c r="T1353" s="4"/>
      <c r="U1353" s="4"/>
      <c r="V1353" s="4"/>
      <c r="W1353" s="4"/>
    </row>
    <row r="1354" spans="1:88" x14ac:dyDescent="0.2">
      <c r="A1354" s="4">
        <v>50</v>
      </c>
      <c r="B1354" s="4">
        <v>0</v>
      </c>
      <c r="C1354" s="4">
        <v>0</v>
      </c>
      <c r="D1354" s="4">
        <v>1</v>
      </c>
      <c r="E1354" s="4">
        <v>210</v>
      </c>
      <c r="F1354" s="4">
        <f>ROUND(Source!X1329,O1354)</f>
        <v>40330.519999999997</v>
      </c>
      <c r="G1354" s="4" t="s">
        <v>80</v>
      </c>
      <c r="H1354" s="4" t="s">
        <v>81</v>
      </c>
      <c r="I1354" s="4"/>
      <c r="J1354" s="4"/>
      <c r="K1354" s="4">
        <v>210</v>
      </c>
      <c r="L1354" s="4">
        <v>24</v>
      </c>
      <c r="M1354" s="4">
        <v>3</v>
      </c>
      <c r="N1354" s="4" t="s">
        <v>3</v>
      </c>
      <c r="O1354" s="4">
        <v>2</v>
      </c>
      <c r="P1354" s="4"/>
      <c r="Q1354" s="4"/>
      <c r="R1354" s="4"/>
      <c r="S1354" s="4"/>
      <c r="T1354" s="4"/>
      <c r="U1354" s="4"/>
      <c r="V1354" s="4"/>
      <c r="W1354" s="4"/>
    </row>
    <row r="1355" spans="1:88" x14ac:dyDescent="0.2">
      <c r="A1355" s="4">
        <v>50</v>
      </c>
      <c r="B1355" s="4">
        <v>0</v>
      </c>
      <c r="C1355" s="4">
        <v>0</v>
      </c>
      <c r="D1355" s="4">
        <v>1</v>
      </c>
      <c r="E1355" s="4">
        <v>211</v>
      </c>
      <c r="F1355" s="4">
        <f>ROUND(Source!Y1329,O1355)</f>
        <v>5761.49</v>
      </c>
      <c r="G1355" s="4" t="s">
        <v>82</v>
      </c>
      <c r="H1355" s="4" t="s">
        <v>83</v>
      </c>
      <c r="I1355" s="4"/>
      <c r="J1355" s="4"/>
      <c r="K1355" s="4">
        <v>211</v>
      </c>
      <c r="L1355" s="4">
        <v>25</v>
      </c>
      <c r="M1355" s="4">
        <v>3</v>
      </c>
      <c r="N1355" s="4" t="s">
        <v>3</v>
      </c>
      <c r="O1355" s="4">
        <v>2</v>
      </c>
      <c r="P1355" s="4"/>
      <c r="Q1355" s="4"/>
      <c r="R1355" s="4"/>
      <c r="S1355" s="4"/>
      <c r="T1355" s="4"/>
      <c r="U1355" s="4"/>
      <c r="V1355" s="4"/>
      <c r="W1355" s="4"/>
    </row>
    <row r="1356" spans="1:88" x14ac:dyDescent="0.2">
      <c r="A1356" s="4">
        <v>50</v>
      </c>
      <c r="B1356" s="4">
        <v>0</v>
      </c>
      <c r="C1356" s="4">
        <v>0</v>
      </c>
      <c r="D1356" s="4">
        <v>1</v>
      </c>
      <c r="E1356" s="4">
        <v>224</v>
      </c>
      <c r="F1356" s="4">
        <f>ROUND(Source!AR1329,O1356)</f>
        <v>814763.36</v>
      </c>
      <c r="G1356" s="4" t="s">
        <v>84</v>
      </c>
      <c r="H1356" s="4" t="s">
        <v>85</v>
      </c>
      <c r="I1356" s="4"/>
      <c r="J1356" s="4"/>
      <c r="K1356" s="4">
        <v>224</v>
      </c>
      <c r="L1356" s="4">
        <v>26</v>
      </c>
      <c r="M1356" s="4">
        <v>3</v>
      </c>
      <c r="N1356" s="4" t="s">
        <v>3</v>
      </c>
      <c r="O1356" s="4">
        <v>2</v>
      </c>
      <c r="P1356" s="4"/>
      <c r="Q1356" s="4"/>
      <c r="R1356" s="4"/>
      <c r="S1356" s="4"/>
      <c r="T1356" s="4"/>
      <c r="U1356" s="4"/>
      <c r="V1356" s="4"/>
      <c r="W1356" s="4"/>
    </row>
    <row r="1357" spans="1:88" x14ac:dyDescent="0.2">
      <c r="A1357" s="4">
        <v>50</v>
      </c>
      <c r="B1357" s="4">
        <v>1</v>
      </c>
      <c r="C1357" s="4">
        <v>0</v>
      </c>
      <c r="D1357" s="4">
        <v>2</v>
      </c>
      <c r="E1357" s="4">
        <v>0</v>
      </c>
      <c r="F1357" s="4">
        <f>ROUND(F1356*0.2,O1357)</f>
        <v>162952.67000000001</v>
      </c>
      <c r="G1357" s="4" t="s">
        <v>86</v>
      </c>
      <c r="H1357" s="4" t="s">
        <v>87</v>
      </c>
      <c r="I1357" s="4"/>
      <c r="J1357" s="4"/>
      <c r="K1357" s="4">
        <v>212</v>
      </c>
      <c r="L1357" s="4">
        <v>27</v>
      </c>
      <c r="M1357" s="4">
        <v>0</v>
      </c>
      <c r="N1357" s="4" t="s">
        <v>3</v>
      </c>
      <c r="O1357" s="4">
        <v>2</v>
      </c>
      <c r="P1357" s="4"/>
      <c r="Q1357" s="4"/>
      <c r="R1357" s="4"/>
      <c r="S1357" s="4"/>
      <c r="T1357" s="4"/>
      <c r="U1357" s="4"/>
      <c r="V1357" s="4"/>
      <c r="W1357" s="4"/>
    </row>
    <row r="1358" spans="1:88" x14ac:dyDescent="0.2">
      <c r="A1358" s="4">
        <v>50</v>
      </c>
      <c r="B1358" s="4">
        <v>1</v>
      </c>
      <c r="C1358" s="4">
        <v>0</v>
      </c>
      <c r="D1358" s="4">
        <v>2</v>
      </c>
      <c r="E1358" s="4">
        <v>0</v>
      </c>
      <c r="F1358" s="4">
        <f>ROUND(F1357+F1356,O1358)</f>
        <v>977716.03</v>
      </c>
      <c r="G1358" s="4" t="s">
        <v>88</v>
      </c>
      <c r="H1358" s="4" t="s">
        <v>88</v>
      </c>
      <c r="I1358" s="4"/>
      <c r="J1358" s="4"/>
      <c r="K1358" s="4">
        <v>212</v>
      </c>
      <c r="L1358" s="4">
        <v>28</v>
      </c>
      <c r="M1358" s="4">
        <v>0</v>
      </c>
      <c r="N1358" s="4" t="s">
        <v>3</v>
      </c>
      <c r="O1358" s="4">
        <v>2</v>
      </c>
      <c r="P1358" s="4"/>
      <c r="Q1358" s="4"/>
      <c r="R1358" s="4"/>
      <c r="S1358" s="4"/>
      <c r="T1358" s="4"/>
      <c r="U1358" s="4"/>
      <c r="V1358" s="4"/>
      <c r="W1358" s="4"/>
    </row>
    <row r="1360" spans="1:88" x14ac:dyDescent="0.2">
      <c r="A1360" s="1">
        <v>4</v>
      </c>
      <c r="B1360" s="1">
        <v>1</v>
      </c>
      <c r="C1360" s="1"/>
      <c r="D1360" s="1">
        <f>ROW(A1367)</f>
        <v>1367</v>
      </c>
      <c r="E1360" s="1"/>
      <c r="F1360" s="1" t="s">
        <v>12</v>
      </c>
      <c r="G1360" s="1" t="s">
        <v>256</v>
      </c>
      <c r="H1360" s="1" t="s">
        <v>3</v>
      </c>
      <c r="I1360" s="1">
        <v>0</v>
      </c>
      <c r="J1360" s="1"/>
      <c r="K1360" s="1">
        <v>0</v>
      </c>
      <c r="L1360" s="1"/>
      <c r="M1360" s="1"/>
      <c r="N1360" s="1"/>
      <c r="O1360" s="1"/>
      <c r="P1360" s="1"/>
      <c r="Q1360" s="1"/>
      <c r="R1360" s="1"/>
      <c r="S1360" s="1"/>
      <c r="T1360" s="1"/>
      <c r="U1360" s="1" t="s">
        <v>3</v>
      </c>
      <c r="V1360" s="1">
        <v>0</v>
      </c>
      <c r="W1360" s="1"/>
      <c r="X1360" s="1"/>
      <c r="Y1360" s="1"/>
      <c r="Z1360" s="1"/>
      <c r="AA1360" s="1"/>
      <c r="AB1360" s="1" t="s">
        <v>3</v>
      </c>
      <c r="AC1360" s="1" t="s">
        <v>3</v>
      </c>
      <c r="AD1360" s="1" t="s">
        <v>3</v>
      </c>
      <c r="AE1360" s="1" t="s">
        <v>3</v>
      </c>
      <c r="AF1360" s="1" t="s">
        <v>3</v>
      </c>
      <c r="AG1360" s="1" t="s">
        <v>3</v>
      </c>
      <c r="AH1360" s="1"/>
      <c r="AI1360" s="1"/>
      <c r="AJ1360" s="1"/>
      <c r="AK1360" s="1"/>
      <c r="AL1360" s="1"/>
      <c r="AM1360" s="1"/>
      <c r="AN1360" s="1"/>
      <c r="AO1360" s="1"/>
      <c r="AP1360" s="1" t="s">
        <v>3</v>
      </c>
      <c r="AQ1360" s="1" t="s">
        <v>3</v>
      </c>
      <c r="AR1360" s="1" t="s">
        <v>3</v>
      </c>
      <c r="AS1360" s="1"/>
      <c r="AT1360" s="1"/>
      <c r="AU1360" s="1"/>
      <c r="AV1360" s="1"/>
      <c r="AW1360" s="1"/>
      <c r="AX1360" s="1"/>
      <c r="AY1360" s="1"/>
      <c r="AZ1360" s="1" t="s">
        <v>3</v>
      </c>
      <c r="BA1360" s="1"/>
      <c r="BB1360" s="1" t="s">
        <v>3</v>
      </c>
      <c r="BC1360" s="1" t="s">
        <v>3</v>
      </c>
      <c r="BD1360" s="1" t="s">
        <v>3</v>
      </c>
      <c r="BE1360" s="1" t="s">
        <v>3</v>
      </c>
      <c r="BF1360" s="1" t="s">
        <v>3</v>
      </c>
      <c r="BG1360" s="1" t="s">
        <v>3</v>
      </c>
      <c r="BH1360" s="1" t="s">
        <v>3</v>
      </c>
      <c r="BI1360" s="1" t="s">
        <v>3</v>
      </c>
      <c r="BJ1360" s="1" t="s">
        <v>3</v>
      </c>
      <c r="BK1360" s="1" t="s">
        <v>3</v>
      </c>
      <c r="BL1360" s="1" t="s">
        <v>3</v>
      </c>
      <c r="BM1360" s="1" t="s">
        <v>3</v>
      </c>
      <c r="BN1360" s="1" t="s">
        <v>3</v>
      </c>
      <c r="BO1360" s="1" t="s">
        <v>3</v>
      </c>
      <c r="BP1360" s="1" t="s">
        <v>3</v>
      </c>
      <c r="BQ1360" s="1"/>
      <c r="BR1360" s="1"/>
      <c r="BS1360" s="1"/>
      <c r="BT1360" s="1"/>
      <c r="BU1360" s="1"/>
      <c r="BV1360" s="1"/>
      <c r="BW1360" s="1"/>
      <c r="BX1360" s="1">
        <v>0</v>
      </c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>
        <v>0</v>
      </c>
    </row>
    <row r="1362" spans="1:245" x14ac:dyDescent="0.2">
      <c r="A1362" s="2">
        <v>52</v>
      </c>
      <c r="B1362" s="2">
        <f t="shared" ref="B1362:G1362" si="722">B1367</f>
        <v>1</v>
      </c>
      <c r="C1362" s="2">
        <f t="shared" si="722"/>
        <v>4</v>
      </c>
      <c r="D1362" s="2">
        <f t="shared" si="722"/>
        <v>1360</v>
      </c>
      <c r="E1362" s="2">
        <f t="shared" si="722"/>
        <v>0</v>
      </c>
      <c r="F1362" s="2" t="str">
        <f t="shared" si="722"/>
        <v>Новый раздел</v>
      </c>
      <c r="G1362" s="2" t="str">
        <f t="shared" si="722"/>
        <v>Установка лавочек</v>
      </c>
      <c r="H1362" s="2"/>
      <c r="I1362" s="2"/>
      <c r="J1362" s="2"/>
      <c r="K1362" s="2"/>
      <c r="L1362" s="2"/>
      <c r="M1362" s="2"/>
      <c r="N1362" s="2"/>
      <c r="O1362" s="2">
        <f t="shared" ref="O1362:AT1362" si="723">O1367</f>
        <v>28926.21</v>
      </c>
      <c r="P1362" s="2">
        <f t="shared" si="723"/>
        <v>27518.83</v>
      </c>
      <c r="Q1362" s="2">
        <f t="shared" si="723"/>
        <v>0</v>
      </c>
      <c r="R1362" s="2">
        <f t="shared" si="723"/>
        <v>0</v>
      </c>
      <c r="S1362" s="2">
        <f t="shared" si="723"/>
        <v>1407.38</v>
      </c>
      <c r="T1362" s="2">
        <f t="shared" si="723"/>
        <v>0</v>
      </c>
      <c r="U1362" s="2">
        <f t="shared" si="723"/>
        <v>7.4639999999999995</v>
      </c>
      <c r="V1362" s="2">
        <f t="shared" si="723"/>
        <v>0</v>
      </c>
      <c r="W1362" s="2">
        <f t="shared" si="723"/>
        <v>0</v>
      </c>
      <c r="X1362" s="2">
        <f t="shared" si="723"/>
        <v>985.17</v>
      </c>
      <c r="Y1362" s="2">
        <f t="shared" si="723"/>
        <v>140.74</v>
      </c>
      <c r="Z1362" s="2">
        <f t="shared" si="723"/>
        <v>0</v>
      </c>
      <c r="AA1362" s="2">
        <f t="shared" si="723"/>
        <v>0</v>
      </c>
      <c r="AB1362" s="2">
        <f t="shared" si="723"/>
        <v>28926.21</v>
      </c>
      <c r="AC1362" s="2">
        <f t="shared" si="723"/>
        <v>27518.83</v>
      </c>
      <c r="AD1362" s="2">
        <f t="shared" si="723"/>
        <v>0</v>
      </c>
      <c r="AE1362" s="2">
        <f t="shared" si="723"/>
        <v>0</v>
      </c>
      <c r="AF1362" s="2">
        <f t="shared" si="723"/>
        <v>1407.38</v>
      </c>
      <c r="AG1362" s="2">
        <f t="shared" si="723"/>
        <v>0</v>
      </c>
      <c r="AH1362" s="2">
        <f t="shared" si="723"/>
        <v>7.4639999999999995</v>
      </c>
      <c r="AI1362" s="2">
        <f t="shared" si="723"/>
        <v>0</v>
      </c>
      <c r="AJ1362" s="2">
        <f t="shared" si="723"/>
        <v>0</v>
      </c>
      <c r="AK1362" s="2">
        <f t="shared" si="723"/>
        <v>985.17</v>
      </c>
      <c r="AL1362" s="2">
        <f t="shared" si="723"/>
        <v>140.74</v>
      </c>
      <c r="AM1362" s="2">
        <f t="shared" si="723"/>
        <v>0</v>
      </c>
      <c r="AN1362" s="2">
        <f t="shared" si="723"/>
        <v>0</v>
      </c>
      <c r="AO1362" s="2">
        <f t="shared" si="723"/>
        <v>0</v>
      </c>
      <c r="AP1362" s="2">
        <f t="shared" si="723"/>
        <v>0</v>
      </c>
      <c r="AQ1362" s="2">
        <f t="shared" si="723"/>
        <v>0</v>
      </c>
      <c r="AR1362" s="2">
        <f t="shared" si="723"/>
        <v>30052.12</v>
      </c>
      <c r="AS1362" s="2">
        <f t="shared" si="723"/>
        <v>23925</v>
      </c>
      <c r="AT1362" s="2">
        <f t="shared" si="723"/>
        <v>0</v>
      </c>
      <c r="AU1362" s="2">
        <f t="shared" ref="AU1362:BZ1362" si="724">AU1367</f>
        <v>6127.12</v>
      </c>
      <c r="AV1362" s="2">
        <f t="shared" si="724"/>
        <v>27518.83</v>
      </c>
      <c r="AW1362" s="2">
        <f t="shared" si="724"/>
        <v>27518.83</v>
      </c>
      <c r="AX1362" s="2">
        <f t="shared" si="724"/>
        <v>0</v>
      </c>
      <c r="AY1362" s="2">
        <f t="shared" si="724"/>
        <v>27518.83</v>
      </c>
      <c r="AZ1362" s="2">
        <f t="shared" si="724"/>
        <v>0</v>
      </c>
      <c r="BA1362" s="2">
        <f t="shared" si="724"/>
        <v>0</v>
      </c>
      <c r="BB1362" s="2">
        <f t="shared" si="724"/>
        <v>0</v>
      </c>
      <c r="BC1362" s="2">
        <f t="shared" si="724"/>
        <v>0</v>
      </c>
      <c r="BD1362" s="2">
        <f t="shared" si="724"/>
        <v>0</v>
      </c>
      <c r="BE1362" s="2">
        <f t="shared" si="724"/>
        <v>0</v>
      </c>
      <c r="BF1362" s="2">
        <f t="shared" si="724"/>
        <v>0</v>
      </c>
      <c r="BG1362" s="2">
        <f t="shared" si="724"/>
        <v>0</v>
      </c>
      <c r="BH1362" s="2">
        <f t="shared" si="724"/>
        <v>0</v>
      </c>
      <c r="BI1362" s="2">
        <f t="shared" si="724"/>
        <v>0</v>
      </c>
      <c r="BJ1362" s="2">
        <f t="shared" si="724"/>
        <v>0</v>
      </c>
      <c r="BK1362" s="2">
        <f t="shared" si="724"/>
        <v>0</v>
      </c>
      <c r="BL1362" s="2">
        <f t="shared" si="724"/>
        <v>0</v>
      </c>
      <c r="BM1362" s="2">
        <f t="shared" si="724"/>
        <v>0</v>
      </c>
      <c r="BN1362" s="2">
        <f t="shared" si="724"/>
        <v>0</v>
      </c>
      <c r="BO1362" s="2">
        <f t="shared" si="724"/>
        <v>0</v>
      </c>
      <c r="BP1362" s="2">
        <f t="shared" si="724"/>
        <v>0</v>
      </c>
      <c r="BQ1362" s="2">
        <f t="shared" si="724"/>
        <v>0</v>
      </c>
      <c r="BR1362" s="2">
        <f t="shared" si="724"/>
        <v>0</v>
      </c>
      <c r="BS1362" s="2">
        <f t="shared" si="724"/>
        <v>0</v>
      </c>
      <c r="BT1362" s="2">
        <f t="shared" si="724"/>
        <v>0</v>
      </c>
      <c r="BU1362" s="2">
        <f t="shared" si="724"/>
        <v>0</v>
      </c>
      <c r="BV1362" s="2">
        <f t="shared" si="724"/>
        <v>0</v>
      </c>
      <c r="BW1362" s="2">
        <f t="shared" si="724"/>
        <v>0</v>
      </c>
      <c r="BX1362" s="2">
        <f t="shared" si="724"/>
        <v>0</v>
      </c>
      <c r="BY1362" s="2">
        <f t="shared" si="724"/>
        <v>0</v>
      </c>
      <c r="BZ1362" s="2">
        <f t="shared" si="724"/>
        <v>0</v>
      </c>
      <c r="CA1362" s="2">
        <f t="shared" ref="CA1362:DF1362" si="725">CA1367</f>
        <v>30052.12</v>
      </c>
      <c r="CB1362" s="2">
        <f t="shared" si="725"/>
        <v>23925</v>
      </c>
      <c r="CC1362" s="2">
        <f t="shared" si="725"/>
        <v>0</v>
      </c>
      <c r="CD1362" s="2">
        <f t="shared" si="725"/>
        <v>6127.12</v>
      </c>
      <c r="CE1362" s="2">
        <f t="shared" si="725"/>
        <v>27518.83</v>
      </c>
      <c r="CF1362" s="2">
        <f t="shared" si="725"/>
        <v>27518.83</v>
      </c>
      <c r="CG1362" s="2">
        <f t="shared" si="725"/>
        <v>0</v>
      </c>
      <c r="CH1362" s="2">
        <f t="shared" si="725"/>
        <v>27518.83</v>
      </c>
      <c r="CI1362" s="2">
        <f t="shared" si="725"/>
        <v>0</v>
      </c>
      <c r="CJ1362" s="2">
        <f t="shared" si="725"/>
        <v>0</v>
      </c>
      <c r="CK1362" s="2">
        <f t="shared" si="725"/>
        <v>0</v>
      </c>
      <c r="CL1362" s="2">
        <f t="shared" si="725"/>
        <v>0</v>
      </c>
      <c r="CM1362" s="2">
        <f t="shared" si="725"/>
        <v>0</v>
      </c>
      <c r="CN1362" s="2">
        <f t="shared" si="725"/>
        <v>0</v>
      </c>
      <c r="CO1362" s="2">
        <f t="shared" si="725"/>
        <v>0</v>
      </c>
      <c r="CP1362" s="2">
        <f t="shared" si="725"/>
        <v>0</v>
      </c>
      <c r="CQ1362" s="2">
        <f t="shared" si="725"/>
        <v>0</v>
      </c>
      <c r="CR1362" s="2">
        <f t="shared" si="725"/>
        <v>0</v>
      </c>
      <c r="CS1362" s="2">
        <f t="shared" si="725"/>
        <v>0</v>
      </c>
      <c r="CT1362" s="2">
        <f t="shared" si="725"/>
        <v>0</v>
      </c>
      <c r="CU1362" s="2">
        <f t="shared" si="725"/>
        <v>0</v>
      </c>
      <c r="CV1362" s="2">
        <f t="shared" si="725"/>
        <v>0</v>
      </c>
      <c r="CW1362" s="2">
        <f t="shared" si="725"/>
        <v>0</v>
      </c>
      <c r="CX1362" s="2">
        <f t="shared" si="725"/>
        <v>0</v>
      </c>
      <c r="CY1362" s="2">
        <f t="shared" si="725"/>
        <v>0</v>
      </c>
      <c r="CZ1362" s="2">
        <f t="shared" si="725"/>
        <v>0</v>
      </c>
      <c r="DA1362" s="2">
        <f t="shared" si="725"/>
        <v>0</v>
      </c>
      <c r="DB1362" s="2">
        <f t="shared" si="725"/>
        <v>0</v>
      </c>
      <c r="DC1362" s="2">
        <f t="shared" si="725"/>
        <v>0</v>
      </c>
      <c r="DD1362" s="2">
        <f t="shared" si="725"/>
        <v>0</v>
      </c>
      <c r="DE1362" s="2">
        <f t="shared" si="725"/>
        <v>0</v>
      </c>
      <c r="DF1362" s="2">
        <f t="shared" si="725"/>
        <v>0</v>
      </c>
      <c r="DG1362" s="3">
        <f t="shared" ref="DG1362:EL1362" si="726">DG1367</f>
        <v>0</v>
      </c>
      <c r="DH1362" s="3">
        <f t="shared" si="726"/>
        <v>0</v>
      </c>
      <c r="DI1362" s="3">
        <f t="shared" si="726"/>
        <v>0</v>
      </c>
      <c r="DJ1362" s="3">
        <f t="shared" si="726"/>
        <v>0</v>
      </c>
      <c r="DK1362" s="3">
        <f t="shared" si="726"/>
        <v>0</v>
      </c>
      <c r="DL1362" s="3">
        <f t="shared" si="726"/>
        <v>0</v>
      </c>
      <c r="DM1362" s="3">
        <f t="shared" si="726"/>
        <v>0</v>
      </c>
      <c r="DN1362" s="3">
        <f t="shared" si="726"/>
        <v>0</v>
      </c>
      <c r="DO1362" s="3">
        <f t="shared" si="726"/>
        <v>0</v>
      </c>
      <c r="DP1362" s="3">
        <f t="shared" si="726"/>
        <v>0</v>
      </c>
      <c r="DQ1362" s="3">
        <f t="shared" si="726"/>
        <v>0</v>
      </c>
      <c r="DR1362" s="3">
        <f t="shared" si="726"/>
        <v>0</v>
      </c>
      <c r="DS1362" s="3">
        <f t="shared" si="726"/>
        <v>0</v>
      </c>
      <c r="DT1362" s="3">
        <f t="shared" si="726"/>
        <v>0</v>
      </c>
      <c r="DU1362" s="3">
        <f t="shared" si="726"/>
        <v>0</v>
      </c>
      <c r="DV1362" s="3">
        <f t="shared" si="726"/>
        <v>0</v>
      </c>
      <c r="DW1362" s="3">
        <f t="shared" si="726"/>
        <v>0</v>
      </c>
      <c r="DX1362" s="3">
        <f t="shared" si="726"/>
        <v>0</v>
      </c>
      <c r="DY1362" s="3">
        <f t="shared" si="726"/>
        <v>0</v>
      </c>
      <c r="DZ1362" s="3">
        <f t="shared" si="726"/>
        <v>0</v>
      </c>
      <c r="EA1362" s="3">
        <f t="shared" si="726"/>
        <v>0</v>
      </c>
      <c r="EB1362" s="3">
        <f t="shared" si="726"/>
        <v>0</v>
      </c>
      <c r="EC1362" s="3">
        <f t="shared" si="726"/>
        <v>0</v>
      </c>
      <c r="ED1362" s="3">
        <f t="shared" si="726"/>
        <v>0</v>
      </c>
      <c r="EE1362" s="3">
        <f t="shared" si="726"/>
        <v>0</v>
      </c>
      <c r="EF1362" s="3">
        <f t="shared" si="726"/>
        <v>0</v>
      </c>
      <c r="EG1362" s="3">
        <f t="shared" si="726"/>
        <v>0</v>
      </c>
      <c r="EH1362" s="3">
        <f t="shared" si="726"/>
        <v>0</v>
      </c>
      <c r="EI1362" s="3">
        <f t="shared" si="726"/>
        <v>0</v>
      </c>
      <c r="EJ1362" s="3">
        <f t="shared" si="726"/>
        <v>0</v>
      </c>
      <c r="EK1362" s="3">
        <f t="shared" si="726"/>
        <v>0</v>
      </c>
      <c r="EL1362" s="3">
        <f t="shared" si="726"/>
        <v>0</v>
      </c>
      <c r="EM1362" s="3">
        <f t="shared" ref="EM1362:FR1362" si="727">EM1367</f>
        <v>0</v>
      </c>
      <c r="EN1362" s="3">
        <f t="shared" si="727"/>
        <v>0</v>
      </c>
      <c r="EO1362" s="3">
        <f t="shared" si="727"/>
        <v>0</v>
      </c>
      <c r="EP1362" s="3">
        <f t="shared" si="727"/>
        <v>0</v>
      </c>
      <c r="EQ1362" s="3">
        <f t="shared" si="727"/>
        <v>0</v>
      </c>
      <c r="ER1362" s="3">
        <f t="shared" si="727"/>
        <v>0</v>
      </c>
      <c r="ES1362" s="3">
        <f t="shared" si="727"/>
        <v>0</v>
      </c>
      <c r="ET1362" s="3">
        <f t="shared" si="727"/>
        <v>0</v>
      </c>
      <c r="EU1362" s="3">
        <f t="shared" si="727"/>
        <v>0</v>
      </c>
      <c r="EV1362" s="3">
        <f t="shared" si="727"/>
        <v>0</v>
      </c>
      <c r="EW1362" s="3">
        <f t="shared" si="727"/>
        <v>0</v>
      </c>
      <c r="EX1362" s="3">
        <f t="shared" si="727"/>
        <v>0</v>
      </c>
      <c r="EY1362" s="3">
        <f t="shared" si="727"/>
        <v>0</v>
      </c>
      <c r="EZ1362" s="3">
        <f t="shared" si="727"/>
        <v>0</v>
      </c>
      <c r="FA1362" s="3">
        <f t="shared" si="727"/>
        <v>0</v>
      </c>
      <c r="FB1362" s="3">
        <f t="shared" si="727"/>
        <v>0</v>
      </c>
      <c r="FC1362" s="3">
        <f t="shared" si="727"/>
        <v>0</v>
      </c>
      <c r="FD1362" s="3">
        <f t="shared" si="727"/>
        <v>0</v>
      </c>
      <c r="FE1362" s="3">
        <f t="shared" si="727"/>
        <v>0</v>
      </c>
      <c r="FF1362" s="3">
        <f t="shared" si="727"/>
        <v>0</v>
      </c>
      <c r="FG1362" s="3">
        <f t="shared" si="727"/>
        <v>0</v>
      </c>
      <c r="FH1362" s="3">
        <f t="shared" si="727"/>
        <v>0</v>
      </c>
      <c r="FI1362" s="3">
        <f t="shared" si="727"/>
        <v>0</v>
      </c>
      <c r="FJ1362" s="3">
        <f t="shared" si="727"/>
        <v>0</v>
      </c>
      <c r="FK1362" s="3">
        <f t="shared" si="727"/>
        <v>0</v>
      </c>
      <c r="FL1362" s="3">
        <f t="shared" si="727"/>
        <v>0</v>
      </c>
      <c r="FM1362" s="3">
        <f t="shared" si="727"/>
        <v>0</v>
      </c>
      <c r="FN1362" s="3">
        <f t="shared" si="727"/>
        <v>0</v>
      </c>
      <c r="FO1362" s="3">
        <f t="shared" si="727"/>
        <v>0</v>
      </c>
      <c r="FP1362" s="3">
        <f t="shared" si="727"/>
        <v>0</v>
      </c>
      <c r="FQ1362" s="3">
        <f t="shared" si="727"/>
        <v>0</v>
      </c>
      <c r="FR1362" s="3">
        <f t="shared" si="727"/>
        <v>0</v>
      </c>
      <c r="FS1362" s="3">
        <f t="shared" ref="FS1362:GX1362" si="728">FS1367</f>
        <v>0</v>
      </c>
      <c r="FT1362" s="3">
        <f t="shared" si="728"/>
        <v>0</v>
      </c>
      <c r="FU1362" s="3">
        <f t="shared" si="728"/>
        <v>0</v>
      </c>
      <c r="FV1362" s="3">
        <f t="shared" si="728"/>
        <v>0</v>
      </c>
      <c r="FW1362" s="3">
        <f t="shared" si="728"/>
        <v>0</v>
      </c>
      <c r="FX1362" s="3">
        <f t="shared" si="728"/>
        <v>0</v>
      </c>
      <c r="FY1362" s="3">
        <f t="shared" si="728"/>
        <v>0</v>
      </c>
      <c r="FZ1362" s="3">
        <f t="shared" si="728"/>
        <v>0</v>
      </c>
      <c r="GA1362" s="3">
        <f t="shared" si="728"/>
        <v>0</v>
      </c>
      <c r="GB1362" s="3">
        <f t="shared" si="728"/>
        <v>0</v>
      </c>
      <c r="GC1362" s="3">
        <f t="shared" si="728"/>
        <v>0</v>
      </c>
      <c r="GD1362" s="3">
        <f t="shared" si="728"/>
        <v>0</v>
      </c>
      <c r="GE1362" s="3">
        <f t="shared" si="728"/>
        <v>0</v>
      </c>
      <c r="GF1362" s="3">
        <f t="shared" si="728"/>
        <v>0</v>
      </c>
      <c r="GG1362" s="3">
        <f t="shared" si="728"/>
        <v>0</v>
      </c>
      <c r="GH1362" s="3">
        <f t="shared" si="728"/>
        <v>0</v>
      </c>
      <c r="GI1362" s="3">
        <f t="shared" si="728"/>
        <v>0</v>
      </c>
      <c r="GJ1362" s="3">
        <f t="shared" si="728"/>
        <v>0</v>
      </c>
      <c r="GK1362" s="3">
        <f t="shared" si="728"/>
        <v>0</v>
      </c>
      <c r="GL1362" s="3">
        <f t="shared" si="728"/>
        <v>0</v>
      </c>
      <c r="GM1362" s="3">
        <f t="shared" si="728"/>
        <v>0</v>
      </c>
      <c r="GN1362" s="3">
        <f t="shared" si="728"/>
        <v>0</v>
      </c>
      <c r="GO1362" s="3">
        <f t="shared" si="728"/>
        <v>0</v>
      </c>
      <c r="GP1362" s="3">
        <f t="shared" si="728"/>
        <v>0</v>
      </c>
      <c r="GQ1362" s="3">
        <f t="shared" si="728"/>
        <v>0</v>
      </c>
      <c r="GR1362" s="3">
        <f t="shared" si="728"/>
        <v>0</v>
      </c>
      <c r="GS1362" s="3">
        <f t="shared" si="728"/>
        <v>0</v>
      </c>
      <c r="GT1362" s="3">
        <f t="shared" si="728"/>
        <v>0</v>
      </c>
      <c r="GU1362" s="3">
        <f t="shared" si="728"/>
        <v>0</v>
      </c>
      <c r="GV1362" s="3">
        <f t="shared" si="728"/>
        <v>0</v>
      </c>
      <c r="GW1362" s="3">
        <f t="shared" si="728"/>
        <v>0</v>
      </c>
      <c r="GX1362" s="3">
        <f t="shared" si="728"/>
        <v>0</v>
      </c>
    </row>
    <row r="1364" spans="1:245" x14ac:dyDescent="0.2">
      <c r="A1364">
        <v>17</v>
      </c>
      <c r="B1364">
        <v>1</v>
      </c>
      <c r="C1364">
        <f>ROW(SmtRes!A421)</f>
        <v>421</v>
      </c>
      <c r="D1364">
        <f>ROW(EtalonRes!A405)</f>
        <v>405</v>
      </c>
      <c r="E1364" t="s">
        <v>228</v>
      </c>
      <c r="F1364" t="s">
        <v>91</v>
      </c>
      <c r="G1364" t="s">
        <v>92</v>
      </c>
      <c r="H1364" t="s">
        <v>93</v>
      </c>
      <c r="I1364">
        <f>ROUND(12/10,9)</f>
        <v>1.2</v>
      </c>
      <c r="J1364">
        <v>0</v>
      </c>
      <c r="O1364">
        <f>ROUND(CP1364,2)</f>
        <v>5001.21</v>
      </c>
      <c r="P1364">
        <f>ROUND(CQ1364*I1364,2)</f>
        <v>3593.83</v>
      </c>
      <c r="Q1364">
        <f>ROUND(CR1364*I1364,2)</f>
        <v>0</v>
      </c>
      <c r="R1364">
        <f>ROUND(CS1364*I1364,2)</f>
        <v>0</v>
      </c>
      <c r="S1364">
        <f>ROUND(CT1364*I1364,2)</f>
        <v>1407.38</v>
      </c>
      <c r="T1364">
        <f>ROUND(CU1364*I1364,2)</f>
        <v>0</v>
      </c>
      <c r="U1364">
        <f>CV1364*I1364</f>
        <v>7.4639999999999995</v>
      </c>
      <c r="V1364">
        <f>CW1364*I1364</f>
        <v>0</v>
      </c>
      <c r="W1364">
        <f>ROUND(CX1364*I1364,2)</f>
        <v>0</v>
      </c>
      <c r="X1364">
        <f>ROUND(CY1364,2)</f>
        <v>985.17</v>
      </c>
      <c r="Y1364">
        <f>ROUND(CZ1364,2)</f>
        <v>140.74</v>
      </c>
      <c r="AA1364">
        <v>55574044</v>
      </c>
      <c r="AB1364">
        <f>ROUND((AC1364+AD1364+AF1364),6)</f>
        <v>4167.68</v>
      </c>
      <c r="AC1364">
        <f>ROUND((ES1364),6)</f>
        <v>2994.86</v>
      </c>
      <c r="AD1364">
        <f>ROUND((((ET1364)-(EU1364))+AE1364),6)</f>
        <v>0</v>
      </c>
      <c r="AE1364">
        <f>ROUND((EU1364),6)</f>
        <v>0</v>
      </c>
      <c r="AF1364">
        <f>ROUND((EV1364),6)</f>
        <v>1172.82</v>
      </c>
      <c r="AG1364">
        <f>ROUND((AP1364),6)</f>
        <v>0</v>
      </c>
      <c r="AH1364">
        <f>(EW1364)</f>
        <v>6.22</v>
      </c>
      <c r="AI1364">
        <f>(EX1364)</f>
        <v>0</v>
      </c>
      <c r="AJ1364">
        <f>(AS1364)</f>
        <v>0</v>
      </c>
      <c r="AK1364">
        <v>4167.68</v>
      </c>
      <c r="AL1364">
        <v>2994.86</v>
      </c>
      <c r="AM1364">
        <v>0</v>
      </c>
      <c r="AN1364">
        <v>0</v>
      </c>
      <c r="AO1364">
        <v>1172.82</v>
      </c>
      <c r="AP1364">
        <v>0</v>
      </c>
      <c r="AQ1364">
        <v>6.22</v>
      </c>
      <c r="AR1364">
        <v>0</v>
      </c>
      <c r="AS1364">
        <v>0</v>
      </c>
      <c r="AT1364">
        <v>70</v>
      </c>
      <c r="AU1364">
        <v>10</v>
      </c>
      <c r="AV1364">
        <v>1</v>
      </c>
      <c r="AW1364">
        <v>1</v>
      </c>
      <c r="AZ1364">
        <v>1</v>
      </c>
      <c r="BA1364">
        <v>1</v>
      </c>
      <c r="BB1364">
        <v>1</v>
      </c>
      <c r="BC1364">
        <v>1</v>
      </c>
      <c r="BD1364" t="s">
        <v>3</v>
      </c>
      <c r="BE1364" t="s">
        <v>3</v>
      </c>
      <c r="BF1364" t="s">
        <v>3</v>
      </c>
      <c r="BG1364" t="s">
        <v>3</v>
      </c>
      <c r="BH1364">
        <v>0</v>
      </c>
      <c r="BI1364">
        <v>4</v>
      </c>
      <c r="BJ1364" t="s">
        <v>94</v>
      </c>
      <c r="BM1364">
        <v>0</v>
      </c>
      <c r="BN1364">
        <v>0</v>
      </c>
      <c r="BO1364" t="s">
        <v>3</v>
      </c>
      <c r="BP1364">
        <v>0</v>
      </c>
      <c r="BQ1364">
        <v>1</v>
      </c>
      <c r="BR1364">
        <v>0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 t="s">
        <v>3</v>
      </c>
      <c r="BZ1364">
        <v>70</v>
      </c>
      <c r="CA1364">
        <v>10</v>
      </c>
      <c r="CE1364">
        <v>0</v>
      </c>
      <c r="CF1364">
        <v>0</v>
      </c>
      <c r="CG1364">
        <v>0</v>
      </c>
      <c r="CM1364">
        <v>0</v>
      </c>
      <c r="CN1364" t="s">
        <v>3</v>
      </c>
      <c r="CO1364">
        <v>0</v>
      </c>
      <c r="CP1364">
        <f>(P1364+Q1364+S1364)</f>
        <v>5001.21</v>
      </c>
      <c r="CQ1364">
        <f>(AC1364*BC1364*AW1364)</f>
        <v>2994.86</v>
      </c>
      <c r="CR1364">
        <f>((((ET1364)*BB1364-(EU1364)*BS1364)+AE1364*BS1364)*AV1364)</f>
        <v>0</v>
      </c>
      <c r="CS1364">
        <f>(AE1364*BS1364*AV1364)</f>
        <v>0</v>
      </c>
      <c r="CT1364">
        <f>(AF1364*BA1364*AV1364)</f>
        <v>1172.82</v>
      </c>
      <c r="CU1364">
        <f>AG1364</f>
        <v>0</v>
      </c>
      <c r="CV1364">
        <f>(AH1364*AV1364)</f>
        <v>6.22</v>
      </c>
      <c r="CW1364">
        <f>AI1364</f>
        <v>0</v>
      </c>
      <c r="CX1364">
        <f>AJ1364</f>
        <v>0</v>
      </c>
      <c r="CY1364">
        <f>((S1364*BZ1364)/100)</f>
        <v>985.16600000000005</v>
      </c>
      <c r="CZ1364">
        <f>((S1364*CA1364)/100)</f>
        <v>140.738</v>
      </c>
      <c r="DC1364" t="s">
        <v>3</v>
      </c>
      <c r="DD1364" t="s">
        <v>3</v>
      </c>
      <c r="DE1364" t="s">
        <v>3</v>
      </c>
      <c r="DF1364" t="s">
        <v>3</v>
      </c>
      <c r="DG1364" t="s">
        <v>3</v>
      </c>
      <c r="DH1364" t="s">
        <v>3</v>
      </c>
      <c r="DI1364" t="s">
        <v>3</v>
      </c>
      <c r="DJ1364" t="s">
        <v>3</v>
      </c>
      <c r="DK1364" t="s">
        <v>3</v>
      </c>
      <c r="DL1364" t="s">
        <v>3</v>
      </c>
      <c r="DM1364" t="s">
        <v>3</v>
      </c>
      <c r="DN1364">
        <v>0</v>
      </c>
      <c r="DO1364">
        <v>0</v>
      </c>
      <c r="DP1364">
        <v>1</v>
      </c>
      <c r="DQ1364">
        <v>1</v>
      </c>
      <c r="DU1364">
        <v>1010</v>
      </c>
      <c r="DV1364" t="s">
        <v>93</v>
      </c>
      <c r="DW1364" t="s">
        <v>93</v>
      </c>
      <c r="DX1364">
        <v>10</v>
      </c>
      <c r="EE1364">
        <v>55317522</v>
      </c>
      <c r="EF1364">
        <v>1</v>
      </c>
      <c r="EG1364" t="s">
        <v>19</v>
      </c>
      <c r="EH1364">
        <v>0</v>
      </c>
      <c r="EI1364" t="s">
        <v>3</v>
      </c>
      <c r="EJ1364">
        <v>4</v>
      </c>
      <c r="EK1364">
        <v>0</v>
      </c>
      <c r="EL1364" t="s">
        <v>20</v>
      </c>
      <c r="EM1364" t="s">
        <v>21</v>
      </c>
      <c r="EO1364" t="s">
        <v>3</v>
      </c>
      <c r="EQ1364">
        <v>0</v>
      </c>
      <c r="ER1364">
        <v>4167.68</v>
      </c>
      <c r="ES1364">
        <v>2994.86</v>
      </c>
      <c r="ET1364">
        <v>0</v>
      </c>
      <c r="EU1364">
        <v>0</v>
      </c>
      <c r="EV1364">
        <v>1172.82</v>
      </c>
      <c r="EW1364">
        <v>6.22</v>
      </c>
      <c r="EX1364">
        <v>0</v>
      </c>
      <c r="EY1364">
        <v>0</v>
      </c>
      <c r="FQ1364">
        <v>0</v>
      </c>
      <c r="FR1364">
        <f>ROUND(IF(AND(BH1364=3,BI1364=3),P1364,0),2)</f>
        <v>0</v>
      </c>
      <c r="FS1364">
        <v>0</v>
      </c>
      <c r="FX1364">
        <v>70</v>
      </c>
      <c r="FY1364">
        <v>10</v>
      </c>
      <c r="GA1364" t="s">
        <v>3</v>
      </c>
      <c r="GD1364">
        <v>0</v>
      </c>
      <c r="GF1364">
        <v>1404583839</v>
      </c>
      <c r="GG1364">
        <v>2</v>
      </c>
      <c r="GH1364">
        <v>1</v>
      </c>
      <c r="GI1364">
        <v>-2</v>
      </c>
      <c r="GJ1364">
        <v>0</v>
      </c>
      <c r="GK1364">
        <f>ROUND(R1364*(R12)/100,2)</f>
        <v>0</v>
      </c>
      <c r="GL1364">
        <f>ROUND(IF(AND(BH1364=3,BI1364=3,FS1364&lt;&gt;0),P1364,0),2)</f>
        <v>0</v>
      </c>
      <c r="GM1364">
        <f>ROUND(O1364+X1364+Y1364+GK1364,2)+GX1364</f>
        <v>6127.12</v>
      </c>
      <c r="GN1364">
        <f>IF(OR(BI1364=0,BI1364=1),ROUND(O1364+X1364+Y1364+GK1364,2),0)</f>
        <v>0</v>
      </c>
      <c r="GO1364">
        <f>IF(BI1364=2,ROUND(O1364+X1364+Y1364+GK1364,2),0)</f>
        <v>0</v>
      </c>
      <c r="GP1364">
        <f>IF(BI1364=4,ROUND(O1364+X1364+Y1364+GK1364,2)+GX1364,0)</f>
        <v>6127.12</v>
      </c>
      <c r="GR1364">
        <v>0</v>
      </c>
      <c r="GS1364">
        <v>3</v>
      </c>
      <c r="GT1364">
        <v>0</v>
      </c>
      <c r="GU1364" t="s">
        <v>3</v>
      </c>
      <c r="GV1364">
        <f>ROUND((GT1364),6)</f>
        <v>0</v>
      </c>
      <c r="GW1364">
        <v>1</v>
      </c>
      <c r="GX1364">
        <f>ROUND(HC1364*I1364,2)</f>
        <v>0</v>
      </c>
      <c r="HA1364">
        <v>0</v>
      </c>
      <c r="HB1364">
        <v>0</v>
      </c>
      <c r="HC1364">
        <f>GV1364*GW1364</f>
        <v>0</v>
      </c>
      <c r="IK1364">
        <v>0</v>
      </c>
    </row>
    <row r="1365" spans="1:245" x14ac:dyDescent="0.2">
      <c r="A1365">
        <v>17</v>
      </c>
      <c r="B1365">
        <v>1</v>
      </c>
      <c r="E1365" t="s">
        <v>229</v>
      </c>
      <c r="F1365" t="s">
        <v>96</v>
      </c>
      <c r="G1365" t="s">
        <v>387</v>
      </c>
      <c r="H1365" t="s">
        <v>180</v>
      </c>
      <c r="I1365">
        <v>3</v>
      </c>
      <c r="J1365">
        <v>0</v>
      </c>
      <c r="O1365">
        <f>ROUND(CP1365,2)</f>
        <v>23925</v>
      </c>
      <c r="P1365">
        <f>ROUND(CQ1365*I1365,2)</f>
        <v>23925</v>
      </c>
      <c r="Q1365">
        <f>ROUND(CR1365*I1365,2)</f>
        <v>0</v>
      </c>
      <c r="R1365">
        <f>ROUND(CS1365*I1365,2)</f>
        <v>0</v>
      </c>
      <c r="S1365">
        <f>ROUND(CT1365*I1365,2)</f>
        <v>0</v>
      </c>
      <c r="T1365">
        <f>ROUND(CU1365*I1365,2)</f>
        <v>0</v>
      </c>
      <c r="U1365">
        <f>CV1365*I1365</f>
        <v>0</v>
      </c>
      <c r="V1365">
        <f>CW1365*I1365</f>
        <v>0</v>
      </c>
      <c r="W1365">
        <f>ROUND(CX1365*I1365,2)</f>
        <v>0</v>
      </c>
      <c r="X1365">
        <f>ROUND(CY1365,2)</f>
        <v>0</v>
      </c>
      <c r="Y1365">
        <f>ROUND(CZ1365,2)</f>
        <v>0</v>
      </c>
      <c r="AA1365">
        <v>55574044</v>
      </c>
      <c r="AB1365">
        <f>ROUND((AC1365+AD1365+AF1365),6)</f>
        <v>7975</v>
      </c>
      <c r="AC1365">
        <f>ROUND((ES1365),6)</f>
        <v>7975</v>
      </c>
      <c r="AD1365">
        <f>ROUND((((ET1365)-(EU1365))+AE1365),6)</f>
        <v>0</v>
      </c>
      <c r="AE1365">
        <f>ROUND((EU1365),6)</f>
        <v>0</v>
      </c>
      <c r="AF1365">
        <f>ROUND((EV1365),6)</f>
        <v>0</v>
      </c>
      <c r="AG1365">
        <f>ROUND((AP1365),6)</f>
        <v>0</v>
      </c>
      <c r="AH1365">
        <f>(EW1365)</f>
        <v>0</v>
      </c>
      <c r="AI1365">
        <f>(EX1365)</f>
        <v>0</v>
      </c>
      <c r="AJ1365">
        <f>(AS1365)</f>
        <v>0</v>
      </c>
      <c r="AK1365">
        <v>7975</v>
      </c>
      <c r="AL1365">
        <v>7975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1</v>
      </c>
      <c r="AZ1365">
        <v>1</v>
      </c>
      <c r="BA1365">
        <v>1</v>
      </c>
      <c r="BB1365">
        <v>1</v>
      </c>
      <c r="BC1365">
        <v>1</v>
      </c>
      <c r="BD1365" t="s">
        <v>3</v>
      </c>
      <c r="BE1365" t="s">
        <v>3</v>
      </c>
      <c r="BF1365" t="s">
        <v>3</v>
      </c>
      <c r="BG1365" t="s">
        <v>3</v>
      </c>
      <c r="BH1365">
        <v>3</v>
      </c>
      <c r="BI1365">
        <v>1</v>
      </c>
      <c r="BJ1365" t="s">
        <v>3</v>
      </c>
      <c r="BM1365">
        <v>6001</v>
      </c>
      <c r="BN1365">
        <v>0</v>
      </c>
      <c r="BO1365" t="s">
        <v>3</v>
      </c>
      <c r="BP1365">
        <v>0</v>
      </c>
      <c r="BQ1365">
        <v>0</v>
      </c>
      <c r="BR1365">
        <v>0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 t="s">
        <v>3</v>
      </c>
      <c r="BZ1365">
        <v>0</v>
      </c>
      <c r="CA1365">
        <v>0</v>
      </c>
      <c r="CE1365">
        <v>0</v>
      </c>
      <c r="CF1365">
        <v>0</v>
      </c>
      <c r="CG1365">
        <v>0</v>
      </c>
      <c r="CM1365">
        <v>0</v>
      </c>
      <c r="CN1365" t="s">
        <v>3</v>
      </c>
      <c r="CO1365">
        <v>0</v>
      </c>
      <c r="CP1365">
        <f>(P1365+Q1365+S1365)</f>
        <v>23925</v>
      </c>
      <c r="CQ1365">
        <f>(AC1365*BC1365*AW1365)</f>
        <v>7975</v>
      </c>
      <c r="CR1365">
        <f>((((ET1365)*BB1365-(EU1365)*BS1365)+AE1365*BS1365)*AV1365)</f>
        <v>0</v>
      </c>
      <c r="CS1365">
        <f>(AE1365*BS1365*AV1365)</f>
        <v>0</v>
      </c>
      <c r="CT1365">
        <f>(AF1365*BA1365*AV1365)</f>
        <v>0</v>
      </c>
      <c r="CU1365">
        <f>AG1365</f>
        <v>0</v>
      </c>
      <c r="CV1365">
        <f>(AH1365*AV1365)</f>
        <v>0</v>
      </c>
      <c r="CW1365">
        <f>AI1365</f>
        <v>0</v>
      </c>
      <c r="CX1365">
        <f>AJ1365</f>
        <v>0</v>
      </c>
      <c r="CY1365">
        <f>((S1365*BZ1365)/100)</f>
        <v>0</v>
      </c>
      <c r="CZ1365">
        <f>((S1365*CA1365)/100)</f>
        <v>0</v>
      </c>
      <c r="DC1365" t="s">
        <v>3</v>
      </c>
      <c r="DD1365" t="s">
        <v>3</v>
      </c>
      <c r="DE1365" t="s">
        <v>3</v>
      </c>
      <c r="DF1365" t="s">
        <v>3</v>
      </c>
      <c r="DG1365" t="s">
        <v>3</v>
      </c>
      <c r="DH1365" t="s">
        <v>3</v>
      </c>
      <c r="DI1365" t="s">
        <v>3</v>
      </c>
      <c r="DJ1365" t="s">
        <v>3</v>
      </c>
      <c r="DK1365" t="s">
        <v>3</v>
      </c>
      <c r="DL1365" t="s">
        <v>3</v>
      </c>
      <c r="DM1365" t="s">
        <v>3</v>
      </c>
      <c r="DN1365">
        <v>0</v>
      </c>
      <c r="DO1365">
        <v>0</v>
      </c>
      <c r="DP1365">
        <v>1</v>
      </c>
      <c r="DQ1365">
        <v>1</v>
      </c>
      <c r="DU1365">
        <v>1010</v>
      </c>
      <c r="DV1365" t="s">
        <v>180</v>
      </c>
      <c r="DW1365" t="s">
        <v>180</v>
      </c>
      <c r="DX1365">
        <v>1</v>
      </c>
      <c r="EE1365">
        <v>55525620</v>
      </c>
      <c r="EF1365">
        <v>0</v>
      </c>
      <c r="EG1365" t="s">
        <v>220</v>
      </c>
      <c r="EH1365">
        <v>0</v>
      </c>
      <c r="EI1365" t="s">
        <v>3</v>
      </c>
      <c r="EJ1365">
        <v>1</v>
      </c>
      <c r="EK1365">
        <v>6001</v>
      </c>
      <c r="EL1365" t="s">
        <v>221</v>
      </c>
      <c r="EM1365" t="s">
        <v>220</v>
      </c>
      <c r="EO1365" t="s">
        <v>3</v>
      </c>
      <c r="EQ1365">
        <v>0</v>
      </c>
      <c r="ER1365">
        <v>7975</v>
      </c>
      <c r="ES1365">
        <v>7975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5</v>
      </c>
      <c r="FC1365">
        <v>1</v>
      </c>
      <c r="FD1365">
        <v>18</v>
      </c>
      <c r="FF1365">
        <v>9570</v>
      </c>
      <c r="FQ1365">
        <v>0</v>
      </c>
      <c r="FR1365">
        <f>ROUND(IF(AND(BH1365=3,BI1365=3),P1365,0),2)</f>
        <v>0</v>
      </c>
      <c r="FS1365">
        <v>0</v>
      </c>
      <c r="FX1365">
        <v>0</v>
      </c>
      <c r="FY1365">
        <v>0</v>
      </c>
      <c r="GA1365" t="s">
        <v>260</v>
      </c>
      <c r="GD1365">
        <v>0</v>
      </c>
      <c r="GF1365">
        <v>679434606</v>
      </c>
      <c r="GG1365">
        <v>2</v>
      </c>
      <c r="GH1365">
        <v>3</v>
      </c>
      <c r="GI1365">
        <v>-2</v>
      </c>
      <c r="GJ1365">
        <v>0</v>
      </c>
      <c r="GK1365">
        <f>ROUND(R1365*(R12)/100,2)</f>
        <v>0</v>
      </c>
      <c r="GL1365">
        <f>ROUND(IF(AND(BH1365=3,BI1365=3,FS1365&lt;&gt;0),P1365,0),2)</f>
        <v>0</v>
      </c>
      <c r="GM1365">
        <f>ROUND(O1365+X1365+Y1365+GK1365,2)+GX1365</f>
        <v>23925</v>
      </c>
      <c r="GN1365">
        <f>IF(OR(BI1365=0,BI1365=1),ROUND(O1365+X1365+Y1365+GK1365,2),0)</f>
        <v>23925</v>
      </c>
      <c r="GO1365">
        <f>IF(BI1365=2,ROUND(O1365+X1365+Y1365+GK1365,2),0)</f>
        <v>0</v>
      </c>
      <c r="GP1365">
        <f>IF(BI1365=4,ROUND(O1365+X1365+Y1365+GK1365,2)+GX1365,0)</f>
        <v>0</v>
      </c>
      <c r="GR1365">
        <v>1</v>
      </c>
      <c r="GS1365">
        <v>1</v>
      </c>
      <c r="GT1365">
        <v>0</v>
      </c>
      <c r="GU1365" t="s">
        <v>3</v>
      </c>
      <c r="GV1365">
        <f>ROUND((GT1365),6)</f>
        <v>0</v>
      </c>
      <c r="GW1365">
        <v>1</v>
      </c>
      <c r="GX1365">
        <f>ROUND(HC1365*I1365,2)</f>
        <v>0</v>
      </c>
      <c r="HA1365">
        <v>0</v>
      </c>
      <c r="HB1365">
        <v>0</v>
      </c>
      <c r="HC1365">
        <f>GV1365*GW1365</f>
        <v>0</v>
      </c>
      <c r="IK1365">
        <v>0</v>
      </c>
    </row>
    <row r="1367" spans="1:245" x14ac:dyDescent="0.2">
      <c r="A1367" s="2">
        <v>51</v>
      </c>
      <c r="B1367" s="2">
        <f>B1360</f>
        <v>1</v>
      </c>
      <c r="C1367" s="2">
        <f>A1360</f>
        <v>4</v>
      </c>
      <c r="D1367" s="2">
        <f>ROW(A1360)</f>
        <v>1360</v>
      </c>
      <c r="E1367" s="2"/>
      <c r="F1367" s="2" t="str">
        <f>IF(F1360&lt;&gt;"",F1360,"")</f>
        <v>Новый раздел</v>
      </c>
      <c r="G1367" s="2" t="str">
        <f>IF(G1360&lt;&gt;"",G1360,"")</f>
        <v>Установка лавочек</v>
      </c>
      <c r="H1367" s="2">
        <v>0</v>
      </c>
      <c r="I1367" s="2"/>
      <c r="J1367" s="2"/>
      <c r="K1367" s="2"/>
      <c r="L1367" s="2"/>
      <c r="M1367" s="2"/>
      <c r="N1367" s="2"/>
      <c r="O1367" s="2">
        <f t="shared" ref="O1367:T1367" si="729">ROUND(AB1367,2)</f>
        <v>28926.21</v>
      </c>
      <c r="P1367" s="2">
        <f t="shared" si="729"/>
        <v>27518.83</v>
      </c>
      <c r="Q1367" s="2">
        <f t="shared" si="729"/>
        <v>0</v>
      </c>
      <c r="R1367" s="2">
        <f t="shared" si="729"/>
        <v>0</v>
      </c>
      <c r="S1367" s="2">
        <f t="shared" si="729"/>
        <v>1407.38</v>
      </c>
      <c r="T1367" s="2">
        <f t="shared" si="729"/>
        <v>0</v>
      </c>
      <c r="U1367" s="2">
        <f>AH1367</f>
        <v>7.4639999999999995</v>
      </c>
      <c r="V1367" s="2">
        <f>AI1367</f>
        <v>0</v>
      </c>
      <c r="W1367" s="2">
        <f>ROUND(AJ1367,2)</f>
        <v>0</v>
      </c>
      <c r="X1367" s="2">
        <f>ROUND(AK1367,2)</f>
        <v>985.17</v>
      </c>
      <c r="Y1367" s="2">
        <f>ROUND(AL1367,2)</f>
        <v>140.74</v>
      </c>
      <c r="Z1367" s="2"/>
      <c r="AA1367" s="2"/>
      <c r="AB1367" s="2">
        <f>ROUND(SUMIF(AA1364:AA1365,"=55574044",O1364:O1365),2)</f>
        <v>28926.21</v>
      </c>
      <c r="AC1367" s="2">
        <f>ROUND(SUMIF(AA1364:AA1365,"=55574044",P1364:P1365),2)</f>
        <v>27518.83</v>
      </c>
      <c r="AD1367" s="2">
        <f>ROUND(SUMIF(AA1364:AA1365,"=55574044",Q1364:Q1365),2)</f>
        <v>0</v>
      </c>
      <c r="AE1367" s="2">
        <f>ROUND(SUMIF(AA1364:AA1365,"=55574044",R1364:R1365),2)</f>
        <v>0</v>
      </c>
      <c r="AF1367" s="2">
        <f>ROUND(SUMIF(AA1364:AA1365,"=55574044",S1364:S1365),2)</f>
        <v>1407.38</v>
      </c>
      <c r="AG1367" s="2">
        <f>ROUND(SUMIF(AA1364:AA1365,"=55574044",T1364:T1365),2)</f>
        <v>0</v>
      </c>
      <c r="AH1367" s="2">
        <f>SUMIF(AA1364:AA1365,"=55574044",U1364:U1365)</f>
        <v>7.4639999999999995</v>
      </c>
      <c r="AI1367" s="2">
        <f>SUMIF(AA1364:AA1365,"=55574044",V1364:V1365)</f>
        <v>0</v>
      </c>
      <c r="AJ1367" s="2">
        <f>ROUND(SUMIF(AA1364:AA1365,"=55574044",W1364:W1365),2)</f>
        <v>0</v>
      </c>
      <c r="AK1367" s="2">
        <f>ROUND(SUMIF(AA1364:AA1365,"=55574044",X1364:X1365),2)</f>
        <v>985.17</v>
      </c>
      <c r="AL1367" s="2">
        <f>ROUND(SUMIF(AA1364:AA1365,"=55574044",Y1364:Y1365),2)</f>
        <v>140.74</v>
      </c>
      <c r="AM1367" s="2"/>
      <c r="AN1367" s="2"/>
      <c r="AO1367" s="2">
        <f t="shared" ref="AO1367:BC1367" si="730">ROUND(BX1367,2)</f>
        <v>0</v>
      </c>
      <c r="AP1367" s="2">
        <f t="shared" si="730"/>
        <v>0</v>
      </c>
      <c r="AQ1367" s="2">
        <f t="shared" si="730"/>
        <v>0</v>
      </c>
      <c r="AR1367" s="2">
        <f t="shared" si="730"/>
        <v>30052.12</v>
      </c>
      <c r="AS1367" s="2">
        <f t="shared" si="730"/>
        <v>23925</v>
      </c>
      <c r="AT1367" s="2">
        <f t="shared" si="730"/>
        <v>0</v>
      </c>
      <c r="AU1367" s="2">
        <f t="shared" si="730"/>
        <v>6127.12</v>
      </c>
      <c r="AV1367" s="2">
        <f t="shared" si="730"/>
        <v>27518.83</v>
      </c>
      <c r="AW1367" s="2">
        <f t="shared" si="730"/>
        <v>27518.83</v>
      </c>
      <c r="AX1367" s="2">
        <f t="shared" si="730"/>
        <v>0</v>
      </c>
      <c r="AY1367" s="2">
        <f t="shared" si="730"/>
        <v>27518.83</v>
      </c>
      <c r="AZ1367" s="2">
        <f t="shared" si="730"/>
        <v>0</v>
      </c>
      <c r="BA1367" s="2">
        <f t="shared" si="730"/>
        <v>0</v>
      </c>
      <c r="BB1367" s="2">
        <f t="shared" si="730"/>
        <v>0</v>
      </c>
      <c r="BC1367" s="2">
        <f t="shared" si="730"/>
        <v>0</v>
      </c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>
        <f>ROUND(SUMIF(AA1364:AA1365,"=55574044",FQ1364:FQ1365),2)</f>
        <v>0</v>
      </c>
      <c r="BY1367" s="2">
        <f>ROUND(SUMIF(AA1364:AA1365,"=55574044",FR1364:FR1365),2)</f>
        <v>0</v>
      </c>
      <c r="BZ1367" s="2">
        <f>ROUND(SUMIF(AA1364:AA1365,"=55574044",GL1364:GL1365),2)</f>
        <v>0</v>
      </c>
      <c r="CA1367" s="2">
        <f>ROUND(SUMIF(AA1364:AA1365,"=55574044",GM1364:GM1365),2)</f>
        <v>30052.12</v>
      </c>
      <c r="CB1367" s="2">
        <f>ROUND(SUMIF(AA1364:AA1365,"=55574044",GN1364:GN1365),2)</f>
        <v>23925</v>
      </c>
      <c r="CC1367" s="2">
        <f>ROUND(SUMIF(AA1364:AA1365,"=55574044",GO1364:GO1365),2)</f>
        <v>0</v>
      </c>
      <c r="CD1367" s="2">
        <f>ROUND(SUMIF(AA1364:AA1365,"=55574044",GP1364:GP1365),2)</f>
        <v>6127.12</v>
      </c>
      <c r="CE1367" s="2">
        <f>AC1367-BX1367</f>
        <v>27518.83</v>
      </c>
      <c r="CF1367" s="2">
        <f>AC1367-BY1367</f>
        <v>27518.83</v>
      </c>
      <c r="CG1367" s="2">
        <f>BX1367-BZ1367</f>
        <v>0</v>
      </c>
      <c r="CH1367" s="2">
        <f>AC1367-BX1367-BY1367+BZ1367</f>
        <v>27518.83</v>
      </c>
      <c r="CI1367" s="2">
        <f>BY1367-BZ1367</f>
        <v>0</v>
      </c>
      <c r="CJ1367" s="2">
        <f>ROUND(SUMIF(AA1364:AA1365,"=55574044",GX1364:GX1365),2)</f>
        <v>0</v>
      </c>
      <c r="CK1367" s="2">
        <f>ROUND(SUMIF(AA1364:AA1365,"=55574044",GY1364:GY1365),2)</f>
        <v>0</v>
      </c>
      <c r="CL1367" s="2">
        <f>ROUND(SUMIF(AA1364:AA1365,"=55574044",GZ1364:GZ1365),2)</f>
        <v>0</v>
      </c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/>
      <c r="EA1367" s="3"/>
      <c r="EB1367" s="3"/>
      <c r="EC1367" s="3"/>
      <c r="ED1367" s="3"/>
      <c r="EE1367" s="3"/>
      <c r="EF1367" s="3"/>
      <c r="EG1367" s="3"/>
      <c r="EH1367" s="3"/>
      <c r="EI1367" s="3"/>
      <c r="EJ1367" s="3"/>
      <c r="EK1367" s="3"/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  <c r="FH1367" s="3"/>
      <c r="FI1367" s="3"/>
      <c r="FJ1367" s="3"/>
      <c r="FK1367" s="3"/>
      <c r="FL1367" s="3"/>
      <c r="FM1367" s="3"/>
      <c r="FN1367" s="3"/>
      <c r="FO1367" s="3"/>
      <c r="FP1367" s="3"/>
      <c r="FQ1367" s="3"/>
      <c r="FR1367" s="3"/>
      <c r="FS1367" s="3"/>
      <c r="FT1367" s="3"/>
      <c r="FU1367" s="3"/>
      <c r="FV1367" s="3"/>
      <c r="FW1367" s="3"/>
      <c r="FX1367" s="3"/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  <c r="GQ1367" s="3"/>
      <c r="GR1367" s="3"/>
      <c r="GS1367" s="3"/>
      <c r="GT1367" s="3"/>
      <c r="GU1367" s="3"/>
      <c r="GV1367" s="3"/>
      <c r="GW1367" s="3"/>
      <c r="GX1367" s="3">
        <v>0</v>
      </c>
    </row>
    <row r="1369" spans="1:245" x14ac:dyDescent="0.2">
      <c r="A1369" s="4">
        <v>50</v>
      </c>
      <c r="B1369" s="4">
        <v>0</v>
      </c>
      <c r="C1369" s="4">
        <v>0</v>
      </c>
      <c r="D1369" s="4">
        <v>1</v>
      </c>
      <c r="E1369" s="4">
        <v>201</v>
      </c>
      <c r="F1369" s="4">
        <f>ROUND(Source!O1367,O1369)</f>
        <v>28926.21</v>
      </c>
      <c r="G1369" s="4" t="s">
        <v>34</v>
      </c>
      <c r="H1369" s="4" t="s">
        <v>35</v>
      </c>
      <c r="I1369" s="4"/>
      <c r="J1369" s="4"/>
      <c r="K1369" s="4">
        <v>201</v>
      </c>
      <c r="L1369" s="4">
        <v>1</v>
      </c>
      <c r="M1369" s="4">
        <v>3</v>
      </c>
      <c r="N1369" s="4" t="s">
        <v>3</v>
      </c>
      <c r="O1369" s="4">
        <v>2</v>
      </c>
      <c r="P1369" s="4"/>
      <c r="Q1369" s="4"/>
      <c r="R1369" s="4"/>
      <c r="S1369" s="4"/>
      <c r="T1369" s="4"/>
      <c r="U1369" s="4"/>
      <c r="V1369" s="4"/>
      <c r="W1369" s="4"/>
    </row>
    <row r="1370" spans="1:245" x14ac:dyDescent="0.2">
      <c r="A1370" s="4">
        <v>50</v>
      </c>
      <c r="B1370" s="4">
        <v>0</v>
      </c>
      <c r="C1370" s="4">
        <v>0</v>
      </c>
      <c r="D1370" s="4">
        <v>1</v>
      </c>
      <c r="E1370" s="4">
        <v>202</v>
      </c>
      <c r="F1370" s="4">
        <f>ROUND(Source!P1367,O1370)</f>
        <v>27518.83</v>
      </c>
      <c r="G1370" s="4" t="s">
        <v>36</v>
      </c>
      <c r="H1370" s="4" t="s">
        <v>37</v>
      </c>
      <c r="I1370" s="4"/>
      <c r="J1370" s="4"/>
      <c r="K1370" s="4">
        <v>202</v>
      </c>
      <c r="L1370" s="4">
        <v>2</v>
      </c>
      <c r="M1370" s="4">
        <v>3</v>
      </c>
      <c r="N1370" s="4" t="s">
        <v>3</v>
      </c>
      <c r="O1370" s="4">
        <v>2</v>
      </c>
      <c r="P1370" s="4"/>
      <c r="Q1370" s="4"/>
      <c r="R1370" s="4"/>
      <c r="S1370" s="4"/>
      <c r="T1370" s="4"/>
      <c r="U1370" s="4"/>
      <c r="V1370" s="4"/>
      <c r="W1370" s="4"/>
    </row>
    <row r="1371" spans="1:245" x14ac:dyDescent="0.2">
      <c r="A1371" s="4">
        <v>50</v>
      </c>
      <c r="B1371" s="4">
        <v>0</v>
      </c>
      <c r="C1371" s="4">
        <v>0</v>
      </c>
      <c r="D1371" s="4">
        <v>1</v>
      </c>
      <c r="E1371" s="4">
        <v>222</v>
      </c>
      <c r="F1371" s="4">
        <f>ROUND(Source!AO1367,O1371)</f>
        <v>0</v>
      </c>
      <c r="G1371" s="4" t="s">
        <v>38</v>
      </c>
      <c r="H1371" s="4" t="s">
        <v>39</v>
      </c>
      <c r="I1371" s="4"/>
      <c r="J1371" s="4"/>
      <c r="K1371" s="4">
        <v>222</v>
      </c>
      <c r="L1371" s="4">
        <v>3</v>
      </c>
      <c r="M1371" s="4">
        <v>3</v>
      </c>
      <c r="N1371" s="4" t="s">
        <v>3</v>
      </c>
      <c r="O1371" s="4">
        <v>2</v>
      </c>
      <c r="P1371" s="4"/>
      <c r="Q1371" s="4"/>
      <c r="R1371" s="4"/>
      <c r="S1371" s="4"/>
      <c r="T1371" s="4"/>
      <c r="U1371" s="4"/>
      <c r="V1371" s="4"/>
      <c r="W1371" s="4"/>
    </row>
    <row r="1372" spans="1:245" x14ac:dyDescent="0.2">
      <c r="A1372" s="4">
        <v>50</v>
      </c>
      <c r="B1372" s="4">
        <v>0</v>
      </c>
      <c r="C1372" s="4">
        <v>0</v>
      </c>
      <c r="D1372" s="4">
        <v>1</v>
      </c>
      <c r="E1372" s="4">
        <v>225</v>
      </c>
      <c r="F1372" s="4">
        <f>ROUND(Source!AV1367,O1372)</f>
        <v>27518.83</v>
      </c>
      <c r="G1372" s="4" t="s">
        <v>40</v>
      </c>
      <c r="H1372" s="4" t="s">
        <v>41</v>
      </c>
      <c r="I1372" s="4"/>
      <c r="J1372" s="4"/>
      <c r="K1372" s="4">
        <v>225</v>
      </c>
      <c r="L1372" s="4">
        <v>4</v>
      </c>
      <c r="M1372" s="4">
        <v>3</v>
      </c>
      <c r="N1372" s="4" t="s">
        <v>3</v>
      </c>
      <c r="O1372" s="4">
        <v>2</v>
      </c>
      <c r="P1372" s="4"/>
      <c r="Q1372" s="4"/>
      <c r="R1372" s="4"/>
      <c r="S1372" s="4"/>
      <c r="T1372" s="4"/>
      <c r="U1372" s="4"/>
      <c r="V1372" s="4"/>
      <c r="W1372" s="4"/>
    </row>
    <row r="1373" spans="1:245" x14ac:dyDescent="0.2">
      <c r="A1373" s="4">
        <v>50</v>
      </c>
      <c r="B1373" s="4">
        <v>0</v>
      </c>
      <c r="C1373" s="4">
        <v>0</v>
      </c>
      <c r="D1373" s="4">
        <v>1</v>
      </c>
      <c r="E1373" s="4">
        <v>226</v>
      </c>
      <c r="F1373" s="4">
        <f>ROUND(Source!AW1367,O1373)</f>
        <v>27518.83</v>
      </c>
      <c r="G1373" s="4" t="s">
        <v>42</v>
      </c>
      <c r="H1373" s="4" t="s">
        <v>43</v>
      </c>
      <c r="I1373" s="4"/>
      <c r="J1373" s="4"/>
      <c r="K1373" s="4">
        <v>226</v>
      </c>
      <c r="L1373" s="4">
        <v>5</v>
      </c>
      <c r="M1373" s="4">
        <v>3</v>
      </c>
      <c r="N1373" s="4" t="s">
        <v>3</v>
      </c>
      <c r="O1373" s="4">
        <v>2</v>
      </c>
      <c r="P1373" s="4"/>
      <c r="Q1373" s="4"/>
      <c r="R1373" s="4"/>
      <c r="S1373" s="4"/>
      <c r="T1373" s="4"/>
      <c r="U1373" s="4"/>
      <c r="V1373" s="4"/>
      <c r="W1373" s="4"/>
    </row>
    <row r="1374" spans="1:245" x14ac:dyDescent="0.2">
      <c r="A1374" s="4">
        <v>50</v>
      </c>
      <c r="B1374" s="4">
        <v>0</v>
      </c>
      <c r="C1374" s="4">
        <v>0</v>
      </c>
      <c r="D1374" s="4">
        <v>1</v>
      </c>
      <c r="E1374" s="4">
        <v>227</v>
      </c>
      <c r="F1374" s="4">
        <f>ROUND(Source!AX1367,O1374)</f>
        <v>0</v>
      </c>
      <c r="G1374" s="4" t="s">
        <v>44</v>
      </c>
      <c r="H1374" s="4" t="s">
        <v>45</v>
      </c>
      <c r="I1374" s="4"/>
      <c r="J1374" s="4"/>
      <c r="K1374" s="4">
        <v>227</v>
      </c>
      <c r="L1374" s="4">
        <v>6</v>
      </c>
      <c r="M1374" s="4">
        <v>3</v>
      </c>
      <c r="N1374" s="4" t="s">
        <v>3</v>
      </c>
      <c r="O1374" s="4">
        <v>2</v>
      </c>
      <c r="P1374" s="4"/>
      <c r="Q1374" s="4"/>
      <c r="R1374" s="4"/>
      <c r="S1374" s="4"/>
      <c r="T1374" s="4"/>
      <c r="U1374" s="4"/>
      <c r="V1374" s="4"/>
      <c r="W1374" s="4"/>
    </row>
    <row r="1375" spans="1:245" x14ac:dyDescent="0.2">
      <c r="A1375" s="4">
        <v>50</v>
      </c>
      <c r="B1375" s="4">
        <v>0</v>
      </c>
      <c r="C1375" s="4">
        <v>0</v>
      </c>
      <c r="D1375" s="4">
        <v>1</v>
      </c>
      <c r="E1375" s="4">
        <v>228</v>
      </c>
      <c r="F1375" s="4">
        <f>ROUND(Source!AY1367,O1375)</f>
        <v>27518.83</v>
      </c>
      <c r="G1375" s="4" t="s">
        <v>46</v>
      </c>
      <c r="H1375" s="4" t="s">
        <v>47</v>
      </c>
      <c r="I1375" s="4"/>
      <c r="J1375" s="4"/>
      <c r="K1375" s="4">
        <v>228</v>
      </c>
      <c r="L1375" s="4">
        <v>7</v>
      </c>
      <c r="M1375" s="4">
        <v>3</v>
      </c>
      <c r="N1375" s="4" t="s">
        <v>3</v>
      </c>
      <c r="O1375" s="4">
        <v>2</v>
      </c>
      <c r="P1375" s="4"/>
      <c r="Q1375" s="4"/>
      <c r="R1375" s="4"/>
      <c r="S1375" s="4"/>
      <c r="T1375" s="4"/>
      <c r="U1375" s="4"/>
      <c r="V1375" s="4"/>
      <c r="W1375" s="4"/>
    </row>
    <row r="1376" spans="1:245" x14ac:dyDescent="0.2">
      <c r="A1376" s="4">
        <v>50</v>
      </c>
      <c r="B1376" s="4">
        <v>0</v>
      </c>
      <c r="C1376" s="4">
        <v>0</v>
      </c>
      <c r="D1376" s="4">
        <v>1</v>
      </c>
      <c r="E1376" s="4">
        <v>216</v>
      </c>
      <c r="F1376" s="4">
        <f>ROUND(Source!AP1367,O1376)</f>
        <v>0</v>
      </c>
      <c r="G1376" s="4" t="s">
        <v>48</v>
      </c>
      <c r="H1376" s="4" t="s">
        <v>49</v>
      </c>
      <c r="I1376" s="4"/>
      <c r="J1376" s="4"/>
      <c r="K1376" s="4">
        <v>216</v>
      </c>
      <c r="L1376" s="4">
        <v>8</v>
      </c>
      <c r="M1376" s="4">
        <v>3</v>
      </c>
      <c r="N1376" s="4" t="s">
        <v>3</v>
      </c>
      <c r="O1376" s="4">
        <v>2</v>
      </c>
      <c r="P1376" s="4"/>
      <c r="Q1376" s="4"/>
      <c r="R1376" s="4"/>
      <c r="S1376" s="4"/>
      <c r="T1376" s="4"/>
      <c r="U1376" s="4"/>
      <c r="V1376" s="4"/>
      <c r="W1376" s="4"/>
    </row>
    <row r="1377" spans="1:23" x14ac:dyDescent="0.2">
      <c r="A1377" s="4">
        <v>50</v>
      </c>
      <c r="B1377" s="4">
        <v>0</v>
      </c>
      <c r="C1377" s="4">
        <v>0</v>
      </c>
      <c r="D1377" s="4">
        <v>1</v>
      </c>
      <c r="E1377" s="4">
        <v>223</v>
      </c>
      <c r="F1377" s="4">
        <f>ROUND(Source!AQ1367,O1377)</f>
        <v>0</v>
      </c>
      <c r="G1377" s="4" t="s">
        <v>50</v>
      </c>
      <c r="H1377" s="4" t="s">
        <v>51</v>
      </c>
      <c r="I1377" s="4"/>
      <c r="J1377" s="4"/>
      <c r="K1377" s="4">
        <v>223</v>
      </c>
      <c r="L1377" s="4">
        <v>9</v>
      </c>
      <c r="M1377" s="4">
        <v>3</v>
      </c>
      <c r="N1377" s="4" t="s">
        <v>3</v>
      </c>
      <c r="O1377" s="4">
        <v>2</v>
      </c>
      <c r="P1377" s="4"/>
      <c r="Q1377" s="4"/>
      <c r="R1377" s="4"/>
      <c r="S1377" s="4"/>
      <c r="T1377" s="4"/>
      <c r="U1377" s="4"/>
      <c r="V1377" s="4"/>
      <c r="W1377" s="4"/>
    </row>
    <row r="1378" spans="1:23" x14ac:dyDescent="0.2">
      <c r="A1378" s="4">
        <v>50</v>
      </c>
      <c r="B1378" s="4">
        <v>0</v>
      </c>
      <c r="C1378" s="4">
        <v>0</v>
      </c>
      <c r="D1378" s="4">
        <v>1</v>
      </c>
      <c r="E1378" s="4">
        <v>229</v>
      </c>
      <c r="F1378" s="4">
        <f>ROUND(Source!AZ1367,O1378)</f>
        <v>0</v>
      </c>
      <c r="G1378" s="4" t="s">
        <v>52</v>
      </c>
      <c r="H1378" s="4" t="s">
        <v>53</v>
      </c>
      <c r="I1378" s="4"/>
      <c r="J1378" s="4"/>
      <c r="K1378" s="4">
        <v>229</v>
      </c>
      <c r="L1378" s="4">
        <v>10</v>
      </c>
      <c r="M1378" s="4">
        <v>3</v>
      </c>
      <c r="N1378" s="4" t="s">
        <v>3</v>
      </c>
      <c r="O1378" s="4">
        <v>2</v>
      </c>
      <c r="P1378" s="4"/>
      <c r="Q1378" s="4"/>
      <c r="R1378" s="4"/>
      <c r="S1378" s="4"/>
      <c r="T1378" s="4"/>
      <c r="U1378" s="4"/>
      <c r="V1378" s="4"/>
      <c r="W1378" s="4"/>
    </row>
    <row r="1379" spans="1:23" x14ac:dyDescent="0.2">
      <c r="A1379" s="4">
        <v>50</v>
      </c>
      <c r="B1379" s="4">
        <v>0</v>
      </c>
      <c r="C1379" s="4">
        <v>0</v>
      </c>
      <c r="D1379" s="4">
        <v>1</v>
      </c>
      <c r="E1379" s="4">
        <v>203</v>
      </c>
      <c r="F1379" s="4">
        <f>ROUND(Source!Q1367,O1379)</f>
        <v>0</v>
      </c>
      <c r="G1379" s="4" t="s">
        <v>54</v>
      </c>
      <c r="H1379" s="4" t="s">
        <v>55</v>
      </c>
      <c r="I1379" s="4"/>
      <c r="J1379" s="4"/>
      <c r="K1379" s="4">
        <v>203</v>
      </c>
      <c r="L1379" s="4">
        <v>11</v>
      </c>
      <c r="M1379" s="4">
        <v>3</v>
      </c>
      <c r="N1379" s="4" t="s">
        <v>3</v>
      </c>
      <c r="O1379" s="4">
        <v>2</v>
      </c>
      <c r="P1379" s="4"/>
      <c r="Q1379" s="4"/>
      <c r="R1379" s="4"/>
      <c r="S1379" s="4"/>
      <c r="T1379" s="4"/>
      <c r="U1379" s="4"/>
      <c r="V1379" s="4"/>
      <c r="W1379" s="4"/>
    </row>
    <row r="1380" spans="1:23" x14ac:dyDescent="0.2">
      <c r="A1380" s="4">
        <v>50</v>
      </c>
      <c r="B1380" s="4">
        <v>0</v>
      </c>
      <c r="C1380" s="4">
        <v>0</v>
      </c>
      <c r="D1380" s="4">
        <v>1</v>
      </c>
      <c r="E1380" s="4">
        <v>231</v>
      </c>
      <c r="F1380" s="4">
        <f>ROUND(Source!BB1367,O1380)</f>
        <v>0</v>
      </c>
      <c r="G1380" s="4" t="s">
        <v>56</v>
      </c>
      <c r="H1380" s="4" t="s">
        <v>57</v>
      </c>
      <c r="I1380" s="4"/>
      <c r="J1380" s="4"/>
      <c r="K1380" s="4">
        <v>231</v>
      </c>
      <c r="L1380" s="4">
        <v>12</v>
      </c>
      <c r="M1380" s="4">
        <v>3</v>
      </c>
      <c r="N1380" s="4" t="s">
        <v>3</v>
      </c>
      <c r="O1380" s="4">
        <v>2</v>
      </c>
      <c r="P1380" s="4"/>
      <c r="Q1380" s="4"/>
      <c r="R1380" s="4"/>
      <c r="S1380" s="4"/>
      <c r="T1380" s="4"/>
      <c r="U1380" s="4"/>
      <c r="V1380" s="4"/>
      <c r="W1380" s="4"/>
    </row>
    <row r="1381" spans="1:23" x14ac:dyDescent="0.2">
      <c r="A1381" s="4">
        <v>50</v>
      </c>
      <c r="B1381" s="4">
        <v>0</v>
      </c>
      <c r="C1381" s="4">
        <v>0</v>
      </c>
      <c r="D1381" s="4">
        <v>1</v>
      </c>
      <c r="E1381" s="4">
        <v>204</v>
      </c>
      <c r="F1381" s="4">
        <f>ROUND(Source!R1367,O1381)</f>
        <v>0</v>
      </c>
      <c r="G1381" s="4" t="s">
        <v>58</v>
      </c>
      <c r="H1381" s="4" t="s">
        <v>59</v>
      </c>
      <c r="I1381" s="4"/>
      <c r="J1381" s="4"/>
      <c r="K1381" s="4">
        <v>204</v>
      </c>
      <c r="L1381" s="4">
        <v>13</v>
      </c>
      <c r="M1381" s="4">
        <v>3</v>
      </c>
      <c r="N1381" s="4" t="s">
        <v>3</v>
      </c>
      <c r="O1381" s="4">
        <v>2</v>
      </c>
      <c r="P1381" s="4"/>
      <c r="Q1381" s="4"/>
      <c r="R1381" s="4"/>
      <c r="S1381" s="4"/>
      <c r="T1381" s="4"/>
      <c r="U1381" s="4"/>
      <c r="V1381" s="4"/>
      <c r="W1381" s="4"/>
    </row>
    <row r="1382" spans="1:23" x14ac:dyDescent="0.2">
      <c r="A1382" s="4">
        <v>50</v>
      </c>
      <c r="B1382" s="4">
        <v>0</v>
      </c>
      <c r="C1382" s="4">
        <v>0</v>
      </c>
      <c r="D1382" s="4">
        <v>1</v>
      </c>
      <c r="E1382" s="4">
        <v>205</v>
      </c>
      <c r="F1382" s="4">
        <f>ROUND(Source!S1367,O1382)</f>
        <v>1407.38</v>
      </c>
      <c r="G1382" s="4" t="s">
        <v>60</v>
      </c>
      <c r="H1382" s="4" t="s">
        <v>61</v>
      </c>
      <c r="I1382" s="4"/>
      <c r="J1382" s="4"/>
      <c r="K1382" s="4">
        <v>205</v>
      </c>
      <c r="L1382" s="4">
        <v>14</v>
      </c>
      <c r="M1382" s="4">
        <v>3</v>
      </c>
      <c r="N1382" s="4" t="s">
        <v>3</v>
      </c>
      <c r="O1382" s="4">
        <v>2</v>
      </c>
      <c r="P1382" s="4"/>
      <c r="Q1382" s="4"/>
      <c r="R1382" s="4"/>
      <c r="S1382" s="4"/>
      <c r="T1382" s="4"/>
      <c r="U1382" s="4"/>
      <c r="V1382" s="4"/>
      <c r="W1382" s="4"/>
    </row>
    <row r="1383" spans="1:23" x14ac:dyDescent="0.2">
      <c r="A1383" s="4">
        <v>50</v>
      </c>
      <c r="B1383" s="4">
        <v>0</v>
      </c>
      <c r="C1383" s="4">
        <v>0</v>
      </c>
      <c r="D1383" s="4">
        <v>1</v>
      </c>
      <c r="E1383" s="4">
        <v>232</v>
      </c>
      <c r="F1383" s="4">
        <f>ROUND(Source!BC1367,O1383)</f>
        <v>0</v>
      </c>
      <c r="G1383" s="4" t="s">
        <v>62</v>
      </c>
      <c r="H1383" s="4" t="s">
        <v>63</v>
      </c>
      <c r="I1383" s="4"/>
      <c r="J1383" s="4"/>
      <c r="K1383" s="4">
        <v>232</v>
      </c>
      <c r="L1383" s="4">
        <v>15</v>
      </c>
      <c r="M1383" s="4">
        <v>3</v>
      </c>
      <c r="N1383" s="4" t="s">
        <v>3</v>
      </c>
      <c r="O1383" s="4">
        <v>2</v>
      </c>
      <c r="P1383" s="4"/>
      <c r="Q1383" s="4"/>
      <c r="R1383" s="4"/>
      <c r="S1383" s="4"/>
      <c r="T1383" s="4"/>
      <c r="U1383" s="4"/>
      <c r="V1383" s="4"/>
      <c r="W1383" s="4"/>
    </row>
    <row r="1384" spans="1:23" x14ac:dyDescent="0.2">
      <c r="A1384" s="4">
        <v>50</v>
      </c>
      <c r="B1384" s="4">
        <v>0</v>
      </c>
      <c r="C1384" s="4">
        <v>0</v>
      </c>
      <c r="D1384" s="4">
        <v>1</v>
      </c>
      <c r="E1384" s="4">
        <v>214</v>
      </c>
      <c r="F1384" s="4">
        <f>ROUND(Source!AS1367,O1384)</f>
        <v>23925</v>
      </c>
      <c r="G1384" s="4" t="s">
        <v>64</v>
      </c>
      <c r="H1384" s="4" t="s">
        <v>65</v>
      </c>
      <c r="I1384" s="4"/>
      <c r="J1384" s="4"/>
      <c r="K1384" s="4">
        <v>214</v>
      </c>
      <c r="L1384" s="4">
        <v>16</v>
      </c>
      <c r="M1384" s="4">
        <v>3</v>
      </c>
      <c r="N1384" s="4" t="s">
        <v>3</v>
      </c>
      <c r="O1384" s="4">
        <v>2</v>
      </c>
      <c r="P1384" s="4"/>
      <c r="Q1384" s="4"/>
      <c r="R1384" s="4"/>
      <c r="S1384" s="4"/>
      <c r="T1384" s="4"/>
      <c r="U1384" s="4"/>
      <c r="V1384" s="4"/>
      <c r="W1384" s="4"/>
    </row>
    <row r="1385" spans="1:23" x14ac:dyDescent="0.2">
      <c r="A1385" s="4">
        <v>50</v>
      </c>
      <c r="B1385" s="4">
        <v>0</v>
      </c>
      <c r="C1385" s="4">
        <v>0</v>
      </c>
      <c r="D1385" s="4">
        <v>1</v>
      </c>
      <c r="E1385" s="4">
        <v>215</v>
      </c>
      <c r="F1385" s="4">
        <f>ROUND(Source!AT1367,O1385)</f>
        <v>0</v>
      </c>
      <c r="G1385" s="4" t="s">
        <v>66</v>
      </c>
      <c r="H1385" s="4" t="s">
        <v>67</v>
      </c>
      <c r="I1385" s="4"/>
      <c r="J1385" s="4"/>
      <c r="K1385" s="4">
        <v>215</v>
      </c>
      <c r="L1385" s="4">
        <v>17</v>
      </c>
      <c r="M1385" s="4">
        <v>3</v>
      </c>
      <c r="N1385" s="4" t="s">
        <v>3</v>
      </c>
      <c r="O1385" s="4">
        <v>2</v>
      </c>
      <c r="P1385" s="4"/>
      <c r="Q1385" s="4"/>
      <c r="R1385" s="4"/>
      <c r="S1385" s="4"/>
      <c r="T1385" s="4"/>
      <c r="U1385" s="4"/>
      <c r="V1385" s="4"/>
      <c r="W1385" s="4"/>
    </row>
    <row r="1386" spans="1:23" x14ac:dyDescent="0.2">
      <c r="A1386" s="4">
        <v>50</v>
      </c>
      <c r="B1386" s="4">
        <v>0</v>
      </c>
      <c r="C1386" s="4">
        <v>0</v>
      </c>
      <c r="D1386" s="4">
        <v>1</v>
      </c>
      <c r="E1386" s="4">
        <v>217</v>
      </c>
      <c r="F1386" s="4">
        <f>ROUND(Source!AU1367,O1386)</f>
        <v>6127.12</v>
      </c>
      <c r="G1386" s="4" t="s">
        <v>68</v>
      </c>
      <c r="H1386" s="4" t="s">
        <v>69</v>
      </c>
      <c r="I1386" s="4"/>
      <c r="J1386" s="4"/>
      <c r="K1386" s="4">
        <v>217</v>
      </c>
      <c r="L1386" s="4">
        <v>18</v>
      </c>
      <c r="M1386" s="4">
        <v>3</v>
      </c>
      <c r="N1386" s="4" t="s">
        <v>3</v>
      </c>
      <c r="O1386" s="4">
        <v>2</v>
      </c>
      <c r="P1386" s="4"/>
      <c r="Q1386" s="4"/>
      <c r="R1386" s="4"/>
      <c r="S1386" s="4"/>
      <c r="T1386" s="4"/>
      <c r="U1386" s="4"/>
      <c r="V1386" s="4"/>
      <c r="W1386" s="4"/>
    </row>
    <row r="1387" spans="1:23" x14ac:dyDescent="0.2">
      <c r="A1387" s="4">
        <v>50</v>
      </c>
      <c r="B1387" s="4">
        <v>0</v>
      </c>
      <c r="C1387" s="4">
        <v>0</v>
      </c>
      <c r="D1387" s="4">
        <v>1</v>
      </c>
      <c r="E1387" s="4">
        <v>230</v>
      </c>
      <c r="F1387" s="4">
        <f>ROUND(Source!BA1367,O1387)</f>
        <v>0</v>
      </c>
      <c r="G1387" s="4" t="s">
        <v>70</v>
      </c>
      <c r="H1387" s="4" t="s">
        <v>71</v>
      </c>
      <c r="I1387" s="4"/>
      <c r="J1387" s="4"/>
      <c r="K1387" s="4">
        <v>230</v>
      </c>
      <c r="L1387" s="4">
        <v>19</v>
      </c>
      <c r="M1387" s="4">
        <v>3</v>
      </c>
      <c r="N1387" s="4" t="s">
        <v>3</v>
      </c>
      <c r="O1387" s="4">
        <v>2</v>
      </c>
      <c r="P1387" s="4"/>
      <c r="Q1387" s="4"/>
      <c r="R1387" s="4"/>
      <c r="S1387" s="4"/>
      <c r="T1387" s="4"/>
      <c r="U1387" s="4"/>
      <c r="V1387" s="4"/>
      <c r="W1387" s="4"/>
    </row>
    <row r="1388" spans="1:23" x14ac:dyDescent="0.2">
      <c r="A1388" s="4">
        <v>50</v>
      </c>
      <c r="B1388" s="4">
        <v>0</v>
      </c>
      <c r="C1388" s="4">
        <v>0</v>
      </c>
      <c r="D1388" s="4">
        <v>1</v>
      </c>
      <c r="E1388" s="4">
        <v>206</v>
      </c>
      <c r="F1388" s="4">
        <f>ROUND(Source!T1367,O1388)</f>
        <v>0</v>
      </c>
      <c r="G1388" s="4" t="s">
        <v>72</v>
      </c>
      <c r="H1388" s="4" t="s">
        <v>73</v>
      </c>
      <c r="I1388" s="4"/>
      <c r="J1388" s="4"/>
      <c r="K1388" s="4">
        <v>206</v>
      </c>
      <c r="L1388" s="4">
        <v>20</v>
      </c>
      <c r="M1388" s="4">
        <v>3</v>
      </c>
      <c r="N1388" s="4" t="s">
        <v>3</v>
      </c>
      <c r="O1388" s="4">
        <v>2</v>
      </c>
      <c r="P1388" s="4"/>
      <c r="Q1388" s="4"/>
      <c r="R1388" s="4"/>
      <c r="S1388" s="4"/>
      <c r="T1388" s="4"/>
      <c r="U1388" s="4"/>
      <c r="V1388" s="4"/>
      <c r="W1388" s="4"/>
    </row>
    <row r="1389" spans="1:23" x14ac:dyDescent="0.2">
      <c r="A1389" s="4">
        <v>50</v>
      </c>
      <c r="B1389" s="4">
        <v>0</v>
      </c>
      <c r="C1389" s="4">
        <v>0</v>
      </c>
      <c r="D1389" s="4">
        <v>1</v>
      </c>
      <c r="E1389" s="4">
        <v>207</v>
      </c>
      <c r="F1389" s="4">
        <f>Source!U1367</f>
        <v>7.4639999999999995</v>
      </c>
      <c r="G1389" s="4" t="s">
        <v>74</v>
      </c>
      <c r="H1389" s="4" t="s">
        <v>75</v>
      </c>
      <c r="I1389" s="4"/>
      <c r="J1389" s="4"/>
      <c r="K1389" s="4">
        <v>207</v>
      </c>
      <c r="L1389" s="4">
        <v>21</v>
      </c>
      <c r="M1389" s="4">
        <v>3</v>
      </c>
      <c r="N1389" s="4" t="s">
        <v>3</v>
      </c>
      <c r="O1389" s="4">
        <v>-1</v>
      </c>
      <c r="P1389" s="4"/>
      <c r="Q1389" s="4"/>
      <c r="R1389" s="4"/>
      <c r="S1389" s="4"/>
      <c r="T1389" s="4"/>
      <c r="U1389" s="4"/>
      <c r="V1389" s="4"/>
      <c r="W1389" s="4"/>
    </row>
    <row r="1390" spans="1:23" x14ac:dyDescent="0.2">
      <c r="A1390" s="4">
        <v>50</v>
      </c>
      <c r="B1390" s="4">
        <v>0</v>
      </c>
      <c r="C1390" s="4">
        <v>0</v>
      </c>
      <c r="D1390" s="4">
        <v>1</v>
      </c>
      <c r="E1390" s="4">
        <v>208</v>
      </c>
      <c r="F1390" s="4">
        <f>Source!V1367</f>
        <v>0</v>
      </c>
      <c r="G1390" s="4" t="s">
        <v>76</v>
      </c>
      <c r="H1390" s="4" t="s">
        <v>77</v>
      </c>
      <c r="I1390" s="4"/>
      <c r="J1390" s="4"/>
      <c r="K1390" s="4">
        <v>208</v>
      </c>
      <c r="L1390" s="4">
        <v>22</v>
      </c>
      <c r="M1390" s="4">
        <v>3</v>
      </c>
      <c r="N1390" s="4" t="s">
        <v>3</v>
      </c>
      <c r="O1390" s="4">
        <v>-1</v>
      </c>
      <c r="P1390" s="4"/>
      <c r="Q1390" s="4"/>
      <c r="R1390" s="4"/>
      <c r="S1390" s="4"/>
      <c r="T1390" s="4"/>
      <c r="U1390" s="4"/>
      <c r="V1390" s="4"/>
      <c r="W1390" s="4"/>
    </row>
    <row r="1391" spans="1:23" x14ac:dyDescent="0.2">
      <c r="A1391" s="4">
        <v>50</v>
      </c>
      <c r="B1391" s="4">
        <v>0</v>
      </c>
      <c r="C1391" s="4">
        <v>0</v>
      </c>
      <c r="D1391" s="4">
        <v>1</v>
      </c>
      <c r="E1391" s="4">
        <v>209</v>
      </c>
      <c r="F1391" s="4">
        <f>ROUND(Source!W1367,O1391)</f>
        <v>0</v>
      </c>
      <c r="G1391" s="4" t="s">
        <v>78</v>
      </c>
      <c r="H1391" s="4" t="s">
        <v>79</v>
      </c>
      <c r="I1391" s="4"/>
      <c r="J1391" s="4"/>
      <c r="K1391" s="4">
        <v>209</v>
      </c>
      <c r="L1391" s="4">
        <v>23</v>
      </c>
      <c r="M1391" s="4">
        <v>3</v>
      </c>
      <c r="N1391" s="4" t="s">
        <v>3</v>
      </c>
      <c r="O1391" s="4">
        <v>2</v>
      </c>
      <c r="P1391" s="4"/>
      <c r="Q1391" s="4"/>
      <c r="R1391" s="4"/>
      <c r="S1391" s="4"/>
      <c r="T1391" s="4"/>
      <c r="U1391" s="4"/>
      <c r="V1391" s="4"/>
      <c r="W1391" s="4"/>
    </row>
    <row r="1392" spans="1:23" x14ac:dyDescent="0.2">
      <c r="A1392" s="4">
        <v>50</v>
      </c>
      <c r="B1392" s="4">
        <v>0</v>
      </c>
      <c r="C1392" s="4">
        <v>0</v>
      </c>
      <c r="D1392" s="4">
        <v>1</v>
      </c>
      <c r="E1392" s="4">
        <v>210</v>
      </c>
      <c r="F1392" s="4">
        <f>ROUND(Source!X1367,O1392)</f>
        <v>985.17</v>
      </c>
      <c r="G1392" s="4" t="s">
        <v>80</v>
      </c>
      <c r="H1392" s="4" t="s">
        <v>81</v>
      </c>
      <c r="I1392" s="4"/>
      <c r="J1392" s="4"/>
      <c r="K1392" s="4">
        <v>210</v>
      </c>
      <c r="L1392" s="4">
        <v>24</v>
      </c>
      <c r="M1392" s="4">
        <v>3</v>
      </c>
      <c r="N1392" s="4" t="s">
        <v>3</v>
      </c>
      <c r="O1392" s="4">
        <v>2</v>
      </c>
      <c r="P1392" s="4"/>
      <c r="Q1392" s="4"/>
      <c r="R1392" s="4"/>
      <c r="S1392" s="4"/>
      <c r="T1392" s="4"/>
      <c r="U1392" s="4"/>
      <c r="V1392" s="4"/>
      <c r="W1392" s="4"/>
    </row>
    <row r="1393" spans="1:245" x14ac:dyDescent="0.2">
      <c r="A1393" s="4">
        <v>50</v>
      </c>
      <c r="B1393" s="4">
        <v>0</v>
      </c>
      <c r="C1393" s="4">
        <v>0</v>
      </c>
      <c r="D1393" s="4">
        <v>1</v>
      </c>
      <c r="E1393" s="4">
        <v>211</v>
      </c>
      <c r="F1393" s="4">
        <f>ROUND(Source!Y1367,O1393)</f>
        <v>140.74</v>
      </c>
      <c r="G1393" s="4" t="s">
        <v>82</v>
      </c>
      <c r="H1393" s="4" t="s">
        <v>83</v>
      </c>
      <c r="I1393" s="4"/>
      <c r="J1393" s="4"/>
      <c r="K1393" s="4">
        <v>211</v>
      </c>
      <c r="L1393" s="4">
        <v>25</v>
      </c>
      <c r="M1393" s="4">
        <v>3</v>
      </c>
      <c r="N1393" s="4" t="s">
        <v>3</v>
      </c>
      <c r="O1393" s="4">
        <v>2</v>
      </c>
      <c r="P1393" s="4"/>
      <c r="Q1393" s="4"/>
      <c r="R1393" s="4"/>
      <c r="S1393" s="4"/>
      <c r="T1393" s="4"/>
      <c r="U1393" s="4"/>
      <c r="V1393" s="4"/>
      <c r="W1393" s="4"/>
    </row>
    <row r="1394" spans="1:245" x14ac:dyDescent="0.2">
      <c r="A1394" s="4">
        <v>50</v>
      </c>
      <c r="B1394" s="4">
        <v>0</v>
      </c>
      <c r="C1394" s="4">
        <v>0</v>
      </c>
      <c r="D1394" s="4">
        <v>1</v>
      </c>
      <c r="E1394" s="4">
        <v>224</v>
      </c>
      <c r="F1394" s="4">
        <f>ROUND(Source!AR1367,O1394)</f>
        <v>30052.12</v>
      </c>
      <c r="G1394" s="4" t="s">
        <v>84</v>
      </c>
      <c r="H1394" s="4" t="s">
        <v>85</v>
      </c>
      <c r="I1394" s="4"/>
      <c r="J1394" s="4"/>
      <c r="K1394" s="4">
        <v>224</v>
      </c>
      <c r="L1394" s="4">
        <v>26</v>
      </c>
      <c r="M1394" s="4">
        <v>3</v>
      </c>
      <c r="N1394" s="4" t="s">
        <v>3</v>
      </c>
      <c r="O1394" s="4">
        <v>2</v>
      </c>
      <c r="P1394" s="4"/>
      <c r="Q1394" s="4"/>
      <c r="R1394" s="4"/>
      <c r="S1394" s="4"/>
      <c r="T1394" s="4"/>
      <c r="U1394" s="4"/>
      <c r="V1394" s="4"/>
      <c r="W1394" s="4"/>
    </row>
    <row r="1395" spans="1:245" x14ac:dyDescent="0.2">
      <c r="A1395" s="4">
        <v>50</v>
      </c>
      <c r="B1395" s="4">
        <v>1</v>
      </c>
      <c r="C1395" s="4">
        <v>0</v>
      </c>
      <c r="D1395" s="4">
        <v>2</v>
      </c>
      <c r="E1395" s="4">
        <v>0</v>
      </c>
      <c r="F1395" s="4">
        <f>ROUND(F1394*0.2,O1395)</f>
        <v>6010.42</v>
      </c>
      <c r="G1395" s="4" t="s">
        <v>86</v>
      </c>
      <c r="H1395" s="4" t="s">
        <v>87</v>
      </c>
      <c r="I1395" s="4"/>
      <c r="J1395" s="4"/>
      <c r="K1395" s="4">
        <v>212</v>
      </c>
      <c r="L1395" s="4">
        <v>27</v>
      </c>
      <c r="M1395" s="4">
        <v>0</v>
      </c>
      <c r="N1395" s="4" t="s">
        <v>3</v>
      </c>
      <c r="O1395" s="4">
        <v>2</v>
      </c>
      <c r="P1395" s="4"/>
      <c r="Q1395" s="4"/>
      <c r="R1395" s="4"/>
      <c r="S1395" s="4"/>
      <c r="T1395" s="4"/>
      <c r="U1395" s="4"/>
      <c r="V1395" s="4"/>
      <c r="W1395" s="4"/>
    </row>
    <row r="1396" spans="1:245" x14ac:dyDescent="0.2">
      <c r="A1396" s="4">
        <v>50</v>
      </c>
      <c r="B1396" s="4">
        <v>1</v>
      </c>
      <c r="C1396" s="4">
        <v>0</v>
      </c>
      <c r="D1396" s="4">
        <v>2</v>
      </c>
      <c r="E1396" s="4">
        <v>0</v>
      </c>
      <c r="F1396" s="4">
        <f>ROUND(F1395+F1394,O1396)</f>
        <v>36062.54</v>
      </c>
      <c r="G1396" s="4" t="s">
        <v>88</v>
      </c>
      <c r="H1396" s="4" t="s">
        <v>88</v>
      </c>
      <c r="I1396" s="4"/>
      <c r="J1396" s="4"/>
      <c r="K1396" s="4">
        <v>212</v>
      </c>
      <c r="L1396" s="4">
        <v>28</v>
      </c>
      <c r="M1396" s="4">
        <v>0</v>
      </c>
      <c r="N1396" s="4" t="s">
        <v>3</v>
      </c>
      <c r="O1396" s="4">
        <v>2</v>
      </c>
      <c r="P1396" s="4"/>
      <c r="Q1396" s="4"/>
      <c r="R1396" s="4"/>
      <c r="S1396" s="4"/>
      <c r="T1396" s="4"/>
      <c r="U1396" s="4"/>
      <c r="V1396" s="4"/>
      <c r="W1396" s="4"/>
    </row>
    <row r="1398" spans="1:245" x14ac:dyDescent="0.2">
      <c r="A1398" s="1">
        <v>4</v>
      </c>
      <c r="B1398" s="1">
        <v>1</v>
      </c>
      <c r="C1398" s="1"/>
      <c r="D1398" s="1">
        <f>ROW(A1405)</f>
        <v>1405</v>
      </c>
      <c r="E1398" s="1"/>
      <c r="F1398" s="1" t="s">
        <v>12</v>
      </c>
      <c r="G1398" s="1" t="s">
        <v>261</v>
      </c>
      <c r="H1398" s="1" t="s">
        <v>3</v>
      </c>
      <c r="I1398" s="1">
        <v>0</v>
      </c>
      <c r="J1398" s="1"/>
      <c r="K1398" s="1">
        <v>0</v>
      </c>
      <c r="L1398" s="1"/>
      <c r="M1398" s="1"/>
      <c r="N1398" s="1"/>
      <c r="O1398" s="1"/>
      <c r="P1398" s="1"/>
      <c r="Q1398" s="1"/>
      <c r="R1398" s="1"/>
      <c r="S1398" s="1"/>
      <c r="T1398" s="1"/>
      <c r="U1398" s="1" t="s">
        <v>3</v>
      </c>
      <c r="V1398" s="1">
        <v>0</v>
      </c>
      <c r="W1398" s="1"/>
      <c r="X1398" s="1"/>
      <c r="Y1398" s="1"/>
      <c r="Z1398" s="1"/>
      <c r="AA1398" s="1"/>
      <c r="AB1398" s="1" t="s">
        <v>3</v>
      </c>
      <c r="AC1398" s="1" t="s">
        <v>3</v>
      </c>
      <c r="AD1398" s="1" t="s">
        <v>3</v>
      </c>
      <c r="AE1398" s="1" t="s">
        <v>3</v>
      </c>
      <c r="AF1398" s="1" t="s">
        <v>3</v>
      </c>
      <c r="AG1398" s="1" t="s">
        <v>3</v>
      </c>
      <c r="AH1398" s="1"/>
      <c r="AI1398" s="1"/>
      <c r="AJ1398" s="1"/>
      <c r="AK1398" s="1"/>
      <c r="AL1398" s="1"/>
      <c r="AM1398" s="1"/>
      <c r="AN1398" s="1"/>
      <c r="AO1398" s="1"/>
      <c r="AP1398" s="1" t="s">
        <v>3</v>
      </c>
      <c r="AQ1398" s="1" t="s">
        <v>3</v>
      </c>
      <c r="AR1398" s="1" t="s">
        <v>3</v>
      </c>
      <c r="AS1398" s="1"/>
      <c r="AT1398" s="1"/>
      <c r="AU1398" s="1"/>
      <c r="AV1398" s="1"/>
      <c r="AW1398" s="1"/>
      <c r="AX1398" s="1"/>
      <c r="AY1398" s="1"/>
      <c r="AZ1398" s="1" t="s">
        <v>3</v>
      </c>
      <c r="BA1398" s="1"/>
      <c r="BB1398" s="1" t="s">
        <v>3</v>
      </c>
      <c r="BC1398" s="1" t="s">
        <v>3</v>
      </c>
      <c r="BD1398" s="1" t="s">
        <v>3</v>
      </c>
      <c r="BE1398" s="1" t="s">
        <v>3</v>
      </c>
      <c r="BF1398" s="1" t="s">
        <v>3</v>
      </c>
      <c r="BG1398" s="1" t="s">
        <v>3</v>
      </c>
      <c r="BH1398" s="1" t="s">
        <v>3</v>
      </c>
      <c r="BI1398" s="1" t="s">
        <v>3</v>
      </c>
      <c r="BJ1398" s="1" t="s">
        <v>3</v>
      </c>
      <c r="BK1398" s="1" t="s">
        <v>3</v>
      </c>
      <c r="BL1398" s="1" t="s">
        <v>3</v>
      </c>
      <c r="BM1398" s="1" t="s">
        <v>3</v>
      </c>
      <c r="BN1398" s="1" t="s">
        <v>3</v>
      </c>
      <c r="BO1398" s="1" t="s">
        <v>3</v>
      </c>
      <c r="BP1398" s="1" t="s">
        <v>3</v>
      </c>
      <c r="BQ1398" s="1"/>
      <c r="BR1398" s="1"/>
      <c r="BS1398" s="1"/>
      <c r="BT1398" s="1"/>
      <c r="BU1398" s="1"/>
      <c r="BV1398" s="1"/>
      <c r="BW1398" s="1"/>
      <c r="BX1398" s="1">
        <v>0</v>
      </c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>
        <v>0</v>
      </c>
    </row>
    <row r="1400" spans="1:245" x14ac:dyDescent="0.2">
      <c r="A1400" s="2">
        <v>52</v>
      </c>
      <c r="B1400" s="2">
        <f t="shared" ref="B1400:G1400" si="731">B1405</f>
        <v>1</v>
      </c>
      <c r="C1400" s="2">
        <f t="shared" si="731"/>
        <v>4</v>
      </c>
      <c r="D1400" s="2">
        <f t="shared" si="731"/>
        <v>1398</v>
      </c>
      <c r="E1400" s="2">
        <f t="shared" si="731"/>
        <v>0</v>
      </c>
      <c r="F1400" s="2" t="str">
        <f t="shared" si="731"/>
        <v>Новый раздел</v>
      </c>
      <c r="G1400" s="2" t="str">
        <f t="shared" si="731"/>
        <v>Установка урн</v>
      </c>
      <c r="H1400" s="2"/>
      <c r="I1400" s="2"/>
      <c r="J1400" s="2"/>
      <c r="K1400" s="2"/>
      <c r="L1400" s="2"/>
      <c r="M1400" s="2"/>
      <c r="N1400" s="2"/>
      <c r="O1400" s="2">
        <f t="shared" ref="O1400:AT1400" si="732">O1405</f>
        <v>11250.62</v>
      </c>
      <c r="P1400" s="2">
        <f t="shared" si="732"/>
        <v>10546.93</v>
      </c>
      <c r="Q1400" s="2">
        <f t="shared" si="732"/>
        <v>0</v>
      </c>
      <c r="R1400" s="2">
        <f t="shared" si="732"/>
        <v>0</v>
      </c>
      <c r="S1400" s="2">
        <f t="shared" si="732"/>
        <v>703.69</v>
      </c>
      <c r="T1400" s="2">
        <f t="shared" si="732"/>
        <v>0</v>
      </c>
      <c r="U1400" s="2">
        <f t="shared" si="732"/>
        <v>3.7319999999999998</v>
      </c>
      <c r="V1400" s="2">
        <f t="shared" si="732"/>
        <v>0</v>
      </c>
      <c r="W1400" s="2">
        <f t="shared" si="732"/>
        <v>0</v>
      </c>
      <c r="X1400" s="2">
        <f t="shared" si="732"/>
        <v>492.58</v>
      </c>
      <c r="Y1400" s="2">
        <f t="shared" si="732"/>
        <v>70.37</v>
      </c>
      <c r="Z1400" s="2">
        <f t="shared" si="732"/>
        <v>0</v>
      </c>
      <c r="AA1400" s="2">
        <f t="shared" si="732"/>
        <v>0</v>
      </c>
      <c r="AB1400" s="2">
        <f t="shared" si="732"/>
        <v>11250.62</v>
      </c>
      <c r="AC1400" s="2">
        <f t="shared" si="732"/>
        <v>10546.93</v>
      </c>
      <c r="AD1400" s="2">
        <f t="shared" si="732"/>
        <v>0</v>
      </c>
      <c r="AE1400" s="2">
        <f t="shared" si="732"/>
        <v>0</v>
      </c>
      <c r="AF1400" s="2">
        <f t="shared" si="732"/>
        <v>703.69</v>
      </c>
      <c r="AG1400" s="2">
        <f t="shared" si="732"/>
        <v>0</v>
      </c>
      <c r="AH1400" s="2">
        <f t="shared" si="732"/>
        <v>3.7319999999999998</v>
      </c>
      <c r="AI1400" s="2">
        <f t="shared" si="732"/>
        <v>0</v>
      </c>
      <c r="AJ1400" s="2">
        <f t="shared" si="732"/>
        <v>0</v>
      </c>
      <c r="AK1400" s="2">
        <f t="shared" si="732"/>
        <v>492.58</v>
      </c>
      <c r="AL1400" s="2">
        <f t="shared" si="732"/>
        <v>70.37</v>
      </c>
      <c r="AM1400" s="2">
        <f t="shared" si="732"/>
        <v>0</v>
      </c>
      <c r="AN1400" s="2">
        <f t="shared" si="732"/>
        <v>0</v>
      </c>
      <c r="AO1400" s="2">
        <f t="shared" si="732"/>
        <v>0</v>
      </c>
      <c r="AP1400" s="2">
        <f t="shared" si="732"/>
        <v>0</v>
      </c>
      <c r="AQ1400" s="2">
        <f t="shared" si="732"/>
        <v>0</v>
      </c>
      <c r="AR1400" s="2">
        <f t="shared" si="732"/>
        <v>11813.57</v>
      </c>
      <c r="AS1400" s="2">
        <f t="shared" si="732"/>
        <v>8750.01</v>
      </c>
      <c r="AT1400" s="2">
        <f t="shared" si="732"/>
        <v>0</v>
      </c>
      <c r="AU1400" s="2">
        <f t="shared" ref="AU1400:BZ1400" si="733">AU1405</f>
        <v>3063.56</v>
      </c>
      <c r="AV1400" s="2">
        <f t="shared" si="733"/>
        <v>10546.93</v>
      </c>
      <c r="AW1400" s="2">
        <f t="shared" si="733"/>
        <v>10546.93</v>
      </c>
      <c r="AX1400" s="2">
        <f t="shared" si="733"/>
        <v>0</v>
      </c>
      <c r="AY1400" s="2">
        <f t="shared" si="733"/>
        <v>10546.93</v>
      </c>
      <c r="AZ1400" s="2">
        <f t="shared" si="733"/>
        <v>0</v>
      </c>
      <c r="BA1400" s="2">
        <f t="shared" si="733"/>
        <v>0</v>
      </c>
      <c r="BB1400" s="2">
        <f t="shared" si="733"/>
        <v>0</v>
      </c>
      <c r="BC1400" s="2">
        <f t="shared" si="733"/>
        <v>0</v>
      </c>
      <c r="BD1400" s="2">
        <f t="shared" si="733"/>
        <v>0</v>
      </c>
      <c r="BE1400" s="2">
        <f t="shared" si="733"/>
        <v>0</v>
      </c>
      <c r="BF1400" s="2">
        <f t="shared" si="733"/>
        <v>0</v>
      </c>
      <c r="BG1400" s="2">
        <f t="shared" si="733"/>
        <v>0</v>
      </c>
      <c r="BH1400" s="2">
        <f t="shared" si="733"/>
        <v>0</v>
      </c>
      <c r="BI1400" s="2">
        <f t="shared" si="733"/>
        <v>0</v>
      </c>
      <c r="BJ1400" s="2">
        <f t="shared" si="733"/>
        <v>0</v>
      </c>
      <c r="BK1400" s="2">
        <f t="shared" si="733"/>
        <v>0</v>
      </c>
      <c r="BL1400" s="2">
        <f t="shared" si="733"/>
        <v>0</v>
      </c>
      <c r="BM1400" s="2">
        <f t="shared" si="733"/>
        <v>0</v>
      </c>
      <c r="BN1400" s="2">
        <f t="shared" si="733"/>
        <v>0</v>
      </c>
      <c r="BO1400" s="2">
        <f t="shared" si="733"/>
        <v>0</v>
      </c>
      <c r="BP1400" s="2">
        <f t="shared" si="733"/>
        <v>0</v>
      </c>
      <c r="BQ1400" s="2">
        <f t="shared" si="733"/>
        <v>0</v>
      </c>
      <c r="BR1400" s="2">
        <f t="shared" si="733"/>
        <v>0</v>
      </c>
      <c r="BS1400" s="2">
        <f t="shared" si="733"/>
        <v>0</v>
      </c>
      <c r="BT1400" s="2">
        <f t="shared" si="733"/>
        <v>0</v>
      </c>
      <c r="BU1400" s="2">
        <f t="shared" si="733"/>
        <v>0</v>
      </c>
      <c r="BV1400" s="2">
        <f t="shared" si="733"/>
        <v>0</v>
      </c>
      <c r="BW1400" s="2">
        <f t="shared" si="733"/>
        <v>0</v>
      </c>
      <c r="BX1400" s="2">
        <f t="shared" si="733"/>
        <v>0</v>
      </c>
      <c r="BY1400" s="2">
        <f t="shared" si="733"/>
        <v>0</v>
      </c>
      <c r="BZ1400" s="2">
        <f t="shared" si="733"/>
        <v>0</v>
      </c>
      <c r="CA1400" s="2">
        <f t="shared" ref="CA1400:DF1400" si="734">CA1405</f>
        <v>11813.57</v>
      </c>
      <c r="CB1400" s="2">
        <f t="shared" si="734"/>
        <v>8750.01</v>
      </c>
      <c r="CC1400" s="2">
        <f t="shared" si="734"/>
        <v>0</v>
      </c>
      <c r="CD1400" s="2">
        <f t="shared" si="734"/>
        <v>3063.56</v>
      </c>
      <c r="CE1400" s="2">
        <f t="shared" si="734"/>
        <v>10546.93</v>
      </c>
      <c r="CF1400" s="2">
        <f t="shared" si="734"/>
        <v>10546.93</v>
      </c>
      <c r="CG1400" s="2">
        <f t="shared" si="734"/>
        <v>0</v>
      </c>
      <c r="CH1400" s="2">
        <f t="shared" si="734"/>
        <v>10546.93</v>
      </c>
      <c r="CI1400" s="2">
        <f t="shared" si="734"/>
        <v>0</v>
      </c>
      <c r="CJ1400" s="2">
        <f t="shared" si="734"/>
        <v>0</v>
      </c>
      <c r="CK1400" s="2">
        <f t="shared" si="734"/>
        <v>0</v>
      </c>
      <c r="CL1400" s="2">
        <f t="shared" si="734"/>
        <v>0</v>
      </c>
      <c r="CM1400" s="2">
        <f t="shared" si="734"/>
        <v>0</v>
      </c>
      <c r="CN1400" s="2">
        <f t="shared" si="734"/>
        <v>0</v>
      </c>
      <c r="CO1400" s="2">
        <f t="shared" si="734"/>
        <v>0</v>
      </c>
      <c r="CP1400" s="2">
        <f t="shared" si="734"/>
        <v>0</v>
      </c>
      <c r="CQ1400" s="2">
        <f t="shared" si="734"/>
        <v>0</v>
      </c>
      <c r="CR1400" s="2">
        <f t="shared" si="734"/>
        <v>0</v>
      </c>
      <c r="CS1400" s="2">
        <f t="shared" si="734"/>
        <v>0</v>
      </c>
      <c r="CT1400" s="2">
        <f t="shared" si="734"/>
        <v>0</v>
      </c>
      <c r="CU1400" s="2">
        <f t="shared" si="734"/>
        <v>0</v>
      </c>
      <c r="CV1400" s="2">
        <f t="shared" si="734"/>
        <v>0</v>
      </c>
      <c r="CW1400" s="2">
        <f t="shared" si="734"/>
        <v>0</v>
      </c>
      <c r="CX1400" s="2">
        <f t="shared" si="734"/>
        <v>0</v>
      </c>
      <c r="CY1400" s="2">
        <f t="shared" si="734"/>
        <v>0</v>
      </c>
      <c r="CZ1400" s="2">
        <f t="shared" si="734"/>
        <v>0</v>
      </c>
      <c r="DA1400" s="2">
        <f t="shared" si="734"/>
        <v>0</v>
      </c>
      <c r="DB1400" s="2">
        <f t="shared" si="734"/>
        <v>0</v>
      </c>
      <c r="DC1400" s="2">
        <f t="shared" si="734"/>
        <v>0</v>
      </c>
      <c r="DD1400" s="2">
        <f t="shared" si="734"/>
        <v>0</v>
      </c>
      <c r="DE1400" s="2">
        <f t="shared" si="734"/>
        <v>0</v>
      </c>
      <c r="DF1400" s="2">
        <f t="shared" si="734"/>
        <v>0</v>
      </c>
      <c r="DG1400" s="3">
        <f t="shared" ref="DG1400:EL1400" si="735">DG1405</f>
        <v>0</v>
      </c>
      <c r="DH1400" s="3">
        <f t="shared" si="735"/>
        <v>0</v>
      </c>
      <c r="DI1400" s="3">
        <f t="shared" si="735"/>
        <v>0</v>
      </c>
      <c r="DJ1400" s="3">
        <f t="shared" si="735"/>
        <v>0</v>
      </c>
      <c r="DK1400" s="3">
        <f t="shared" si="735"/>
        <v>0</v>
      </c>
      <c r="DL1400" s="3">
        <f t="shared" si="735"/>
        <v>0</v>
      </c>
      <c r="DM1400" s="3">
        <f t="shared" si="735"/>
        <v>0</v>
      </c>
      <c r="DN1400" s="3">
        <f t="shared" si="735"/>
        <v>0</v>
      </c>
      <c r="DO1400" s="3">
        <f t="shared" si="735"/>
        <v>0</v>
      </c>
      <c r="DP1400" s="3">
        <f t="shared" si="735"/>
        <v>0</v>
      </c>
      <c r="DQ1400" s="3">
        <f t="shared" si="735"/>
        <v>0</v>
      </c>
      <c r="DR1400" s="3">
        <f t="shared" si="735"/>
        <v>0</v>
      </c>
      <c r="DS1400" s="3">
        <f t="shared" si="735"/>
        <v>0</v>
      </c>
      <c r="DT1400" s="3">
        <f t="shared" si="735"/>
        <v>0</v>
      </c>
      <c r="DU1400" s="3">
        <f t="shared" si="735"/>
        <v>0</v>
      </c>
      <c r="DV1400" s="3">
        <f t="shared" si="735"/>
        <v>0</v>
      </c>
      <c r="DW1400" s="3">
        <f t="shared" si="735"/>
        <v>0</v>
      </c>
      <c r="DX1400" s="3">
        <f t="shared" si="735"/>
        <v>0</v>
      </c>
      <c r="DY1400" s="3">
        <f t="shared" si="735"/>
        <v>0</v>
      </c>
      <c r="DZ1400" s="3">
        <f t="shared" si="735"/>
        <v>0</v>
      </c>
      <c r="EA1400" s="3">
        <f t="shared" si="735"/>
        <v>0</v>
      </c>
      <c r="EB1400" s="3">
        <f t="shared" si="735"/>
        <v>0</v>
      </c>
      <c r="EC1400" s="3">
        <f t="shared" si="735"/>
        <v>0</v>
      </c>
      <c r="ED1400" s="3">
        <f t="shared" si="735"/>
        <v>0</v>
      </c>
      <c r="EE1400" s="3">
        <f t="shared" si="735"/>
        <v>0</v>
      </c>
      <c r="EF1400" s="3">
        <f t="shared" si="735"/>
        <v>0</v>
      </c>
      <c r="EG1400" s="3">
        <f t="shared" si="735"/>
        <v>0</v>
      </c>
      <c r="EH1400" s="3">
        <f t="shared" si="735"/>
        <v>0</v>
      </c>
      <c r="EI1400" s="3">
        <f t="shared" si="735"/>
        <v>0</v>
      </c>
      <c r="EJ1400" s="3">
        <f t="shared" si="735"/>
        <v>0</v>
      </c>
      <c r="EK1400" s="3">
        <f t="shared" si="735"/>
        <v>0</v>
      </c>
      <c r="EL1400" s="3">
        <f t="shared" si="735"/>
        <v>0</v>
      </c>
      <c r="EM1400" s="3">
        <f t="shared" ref="EM1400:FR1400" si="736">EM1405</f>
        <v>0</v>
      </c>
      <c r="EN1400" s="3">
        <f t="shared" si="736"/>
        <v>0</v>
      </c>
      <c r="EO1400" s="3">
        <f t="shared" si="736"/>
        <v>0</v>
      </c>
      <c r="EP1400" s="3">
        <f t="shared" si="736"/>
        <v>0</v>
      </c>
      <c r="EQ1400" s="3">
        <f t="shared" si="736"/>
        <v>0</v>
      </c>
      <c r="ER1400" s="3">
        <f t="shared" si="736"/>
        <v>0</v>
      </c>
      <c r="ES1400" s="3">
        <f t="shared" si="736"/>
        <v>0</v>
      </c>
      <c r="ET1400" s="3">
        <f t="shared" si="736"/>
        <v>0</v>
      </c>
      <c r="EU1400" s="3">
        <f t="shared" si="736"/>
        <v>0</v>
      </c>
      <c r="EV1400" s="3">
        <f t="shared" si="736"/>
        <v>0</v>
      </c>
      <c r="EW1400" s="3">
        <f t="shared" si="736"/>
        <v>0</v>
      </c>
      <c r="EX1400" s="3">
        <f t="shared" si="736"/>
        <v>0</v>
      </c>
      <c r="EY1400" s="3">
        <f t="shared" si="736"/>
        <v>0</v>
      </c>
      <c r="EZ1400" s="3">
        <f t="shared" si="736"/>
        <v>0</v>
      </c>
      <c r="FA1400" s="3">
        <f t="shared" si="736"/>
        <v>0</v>
      </c>
      <c r="FB1400" s="3">
        <f t="shared" si="736"/>
        <v>0</v>
      </c>
      <c r="FC1400" s="3">
        <f t="shared" si="736"/>
        <v>0</v>
      </c>
      <c r="FD1400" s="3">
        <f t="shared" si="736"/>
        <v>0</v>
      </c>
      <c r="FE1400" s="3">
        <f t="shared" si="736"/>
        <v>0</v>
      </c>
      <c r="FF1400" s="3">
        <f t="shared" si="736"/>
        <v>0</v>
      </c>
      <c r="FG1400" s="3">
        <f t="shared" si="736"/>
        <v>0</v>
      </c>
      <c r="FH1400" s="3">
        <f t="shared" si="736"/>
        <v>0</v>
      </c>
      <c r="FI1400" s="3">
        <f t="shared" si="736"/>
        <v>0</v>
      </c>
      <c r="FJ1400" s="3">
        <f t="shared" si="736"/>
        <v>0</v>
      </c>
      <c r="FK1400" s="3">
        <f t="shared" si="736"/>
        <v>0</v>
      </c>
      <c r="FL1400" s="3">
        <f t="shared" si="736"/>
        <v>0</v>
      </c>
      <c r="FM1400" s="3">
        <f t="shared" si="736"/>
        <v>0</v>
      </c>
      <c r="FN1400" s="3">
        <f t="shared" si="736"/>
        <v>0</v>
      </c>
      <c r="FO1400" s="3">
        <f t="shared" si="736"/>
        <v>0</v>
      </c>
      <c r="FP1400" s="3">
        <f t="shared" si="736"/>
        <v>0</v>
      </c>
      <c r="FQ1400" s="3">
        <f t="shared" si="736"/>
        <v>0</v>
      </c>
      <c r="FR1400" s="3">
        <f t="shared" si="736"/>
        <v>0</v>
      </c>
      <c r="FS1400" s="3">
        <f t="shared" ref="FS1400:GX1400" si="737">FS1405</f>
        <v>0</v>
      </c>
      <c r="FT1400" s="3">
        <f t="shared" si="737"/>
        <v>0</v>
      </c>
      <c r="FU1400" s="3">
        <f t="shared" si="737"/>
        <v>0</v>
      </c>
      <c r="FV1400" s="3">
        <f t="shared" si="737"/>
        <v>0</v>
      </c>
      <c r="FW1400" s="3">
        <f t="shared" si="737"/>
        <v>0</v>
      </c>
      <c r="FX1400" s="3">
        <f t="shared" si="737"/>
        <v>0</v>
      </c>
      <c r="FY1400" s="3">
        <f t="shared" si="737"/>
        <v>0</v>
      </c>
      <c r="FZ1400" s="3">
        <f t="shared" si="737"/>
        <v>0</v>
      </c>
      <c r="GA1400" s="3">
        <f t="shared" si="737"/>
        <v>0</v>
      </c>
      <c r="GB1400" s="3">
        <f t="shared" si="737"/>
        <v>0</v>
      </c>
      <c r="GC1400" s="3">
        <f t="shared" si="737"/>
        <v>0</v>
      </c>
      <c r="GD1400" s="3">
        <f t="shared" si="737"/>
        <v>0</v>
      </c>
      <c r="GE1400" s="3">
        <f t="shared" si="737"/>
        <v>0</v>
      </c>
      <c r="GF1400" s="3">
        <f t="shared" si="737"/>
        <v>0</v>
      </c>
      <c r="GG1400" s="3">
        <f t="shared" si="737"/>
        <v>0</v>
      </c>
      <c r="GH1400" s="3">
        <f t="shared" si="737"/>
        <v>0</v>
      </c>
      <c r="GI1400" s="3">
        <f t="shared" si="737"/>
        <v>0</v>
      </c>
      <c r="GJ1400" s="3">
        <f t="shared" si="737"/>
        <v>0</v>
      </c>
      <c r="GK1400" s="3">
        <f t="shared" si="737"/>
        <v>0</v>
      </c>
      <c r="GL1400" s="3">
        <f t="shared" si="737"/>
        <v>0</v>
      </c>
      <c r="GM1400" s="3">
        <f t="shared" si="737"/>
        <v>0</v>
      </c>
      <c r="GN1400" s="3">
        <f t="shared" si="737"/>
        <v>0</v>
      </c>
      <c r="GO1400" s="3">
        <f t="shared" si="737"/>
        <v>0</v>
      </c>
      <c r="GP1400" s="3">
        <f t="shared" si="737"/>
        <v>0</v>
      </c>
      <c r="GQ1400" s="3">
        <f t="shared" si="737"/>
        <v>0</v>
      </c>
      <c r="GR1400" s="3">
        <f t="shared" si="737"/>
        <v>0</v>
      </c>
      <c r="GS1400" s="3">
        <f t="shared" si="737"/>
        <v>0</v>
      </c>
      <c r="GT1400" s="3">
        <f t="shared" si="737"/>
        <v>0</v>
      </c>
      <c r="GU1400" s="3">
        <f t="shared" si="737"/>
        <v>0</v>
      </c>
      <c r="GV1400" s="3">
        <f t="shared" si="737"/>
        <v>0</v>
      </c>
      <c r="GW1400" s="3">
        <f t="shared" si="737"/>
        <v>0</v>
      </c>
      <c r="GX1400" s="3">
        <f t="shared" si="737"/>
        <v>0</v>
      </c>
    </row>
    <row r="1402" spans="1:245" x14ac:dyDescent="0.2">
      <c r="A1402">
        <v>17</v>
      </c>
      <c r="B1402">
        <v>1</v>
      </c>
      <c r="C1402">
        <f>ROW(SmtRes!A426)</f>
        <v>426</v>
      </c>
      <c r="D1402">
        <f>ROW(EtalonRes!A410)</f>
        <v>410</v>
      </c>
      <c r="E1402" t="s">
        <v>232</v>
      </c>
      <c r="F1402" t="s">
        <v>91</v>
      </c>
      <c r="G1402" t="s">
        <v>92</v>
      </c>
      <c r="H1402" t="s">
        <v>93</v>
      </c>
      <c r="I1402">
        <f>ROUND(6/10,9)</f>
        <v>0.6</v>
      </c>
      <c r="J1402">
        <v>0</v>
      </c>
      <c r="O1402">
        <f>ROUND(CP1402,2)</f>
        <v>2500.61</v>
      </c>
      <c r="P1402">
        <f>ROUND(CQ1402*I1402,2)</f>
        <v>1796.92</v>
      </c>
      <c r="Q1402">
        <f>ROUND(CR1402*I1402,2)</f>
        <v>0</v>
      </c>
      <c r="R1402">
        <f>ROUND(CS1402*I1402,2)</f>
        <v>0</v>
      </c>
      <c r="S1402">
        <f>ROUND(CT1402*I1402,2)</f>
        <v>703.69</v>
      </c>
      <c r="T1402">
        <f>ROUND(CU1402*I1402,2)</f>
        <v>0</v>
      </c>
      <c r="U1402">
        <f>CV1402*I1402</f>
        <v>3.7319999999999998</v>
      </c>
      <c r="V1402">
        <f>CW1402*I1402</f>
        <v>0</v>
      </c>
      <c r="W1402">
        <f>ROUND(CX1402*I1402,2)</f>
        <v>0</v>
      </c>
      <c r="X1402">
        <f>ROUND(CY1402,2)</f>
        <v>492.58</v>
      </c>
      <c r="Y1402">
        <f>ROUND(CZ1402,2)</f>
        <v>70.37</v>
      </c>
      <c r="AA1402">
        <v>55574044</v>
      </c>
      <c r="AB1402">
        <f>ROUND((AC1402+AD1402+AF1402),6)</f>
        <v>4167.68</v>
      </c>
      <c r="AC1402">
        <f>ROUND((ES1402),6)</f>
        <v>2994.86</v>
      </c>
      <c r="AD1402">
        <f>ROUND((((ET1402)-(EU1402))+AE1402),6)</f>
        <v>0</v>
      </c>
      <c r="AE1402">
        <f>ROUND((EU1402),6)</f>
        <v>0</v>
      </c>
      <c r="AF1402">
        <f>ROUND((EV1402),6)</f>
        <v>1172.82</v>
      </c>
      <c r="AG1402">
        <f>ROUND((AP1402),6)</f>
        <v>0</v>
      </c>
      <c r="AH1402">
        <f>(EW1402)</f>
        <v>6.22</v>
      </c>
      <c r="AI1402">
        <f>(EX1402)</f>
        <v>0</v>
      </c>
      <c r="AJ1402">
        <f>(AS1402)</f>
        <v>0</v>
      </c>
      <c r="AK1402">
        <v>4167.68</v>
      </c>
      <c r="AL1402">
        <v>2994.86</v>
      </c>
      <c r="AM1402">
        <v>0</v>
      </c>
      <c r="AN1402">
        <v>0</v>
      </c>
      <c r="AO1402">
        <v>1172.82</v>
      </c>
      <c r="AP1402">
        <v>0</v>
      </c>
      <c r="AQ1402">
        <v>6.22</v>
      </c>
      <c r="AR1402">
        <v>0</v>
      </c>
      <c r="AS1402">
        <v>0</v>
      </c>
      <c r="AT1402">
        <v>70</v>
      </c>
      <c r="AU1402">
        <v>10</v>
      </c>
      <c r="AV1402">
        <v>1</v>
      </c>
      <c r="AW1402">
        <v>1</v>
      </c>
      <c r="AZ1402">
        <v>1</v>
      </c>
      <c r="BA1402">
        <v>1</v>
      </c>
      <c r="BB1402">
        <v>1</v>
      </c>
      <c r="BC1402">
        <v>1</v>
      </c>
      <c r="BD1402" t="s">
        <v>3</v>
      </c>
      <c r="BE1402" t="s">
        <v>3</v>
      </c>
      <c r="BF1402" t="s">
        <v>3</v>
      </c>
      <c r="BG1402" t="s">
        <v>3</v>
      </c>
      <c r="BH1402">
        <v>0</v>
      </c>
      <c r="BI1402">
        <v>4</v>
      </c>
      <c r="BJ1402" t="s">
        <v>94</v>
      </c>
      <c r="BM1402">
        <v>0</v>
      </c>
      <c r="BN1402">
        <v>0</v>
      </c>
      <c r="BO1402" t="s">
        <v>3</v>
      </c>
      <c r="BP1402">
        <v>0</v>
      </c>
      <c r="BQ1402">
        <v>1</v>
      </c>
      <c r="BR1402">
        <v>0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1</v>
      </c>
      <c r="BY1402" t="s">
        <v>3</v>
      </c>
      <c r="BZ1402">
        <v>70</v>
      </c>
      <c r="CA1402">
        <v>10</v>
      </c>
      <c r="CE1402">
        <v>0</v>
      </c>
      <c r="CF1402">
        <v>0</v>
      </c>
      <c r="CG1402">
        <v>0</v>
      </c>
      <c r="CM1402">
        <v>0</v>
      </c>
      <c r="CN1402" t="s">
        <v>3</v>
      </c>
      <c r="CO1402">
        <v>0</v>
      </c>
      <c r="CP1402">
        <f>(P1402+Q1402+S1402)</f>
        <v>2500.61</v>
      </c>
      <c r="CQ1402">
        <f>(AC1402*BC1402*AW1402)</f>
        <v>2994.86</v>
      </c>
      <c r="CR1402">
        <f>((((ET1402)*BB1402-(EU1402)*BS1402)+AE1402*BS1402)*AV1402)</f>
        <v>0</v>
      </c>
      <c r="CS1402">
        <f>(AE1402*BS1402*AV1402)</f>
        <v>0</v>
      </c>
      <c r="CT1402">
        <f>(AF1402*BA1402*AV1402)</f>
        <v>1172.82</v>
      </c>
      <c r="CU1402">
        <f>AG1402</f>
        <v>0</v>
      </c>
      <c r="CV1402">
        <f>(AH1402*AV1402)</f>
        <v>6.22</v>
      </c>
      <c r="CW1402">
        <f>AI1402</f>
        <v>0</v>
      </c>
      <c r="CX1402">
        <f>AJ1402</f>
        <v>0</v>
      </c>
      <c r="CY1402">
        <f>((S1402*BZ1402)/100)</f>
        <v>492.58300000000003</v>
      </c>
      <c r="CZ1402">
        <f>((S1402*CA1402)/100)</f>
        <v>70.369</v>
      </c>
      <c r="DC1402" t="s">
        <v>3</v>
      </c>
      <c r="DD1402" t="s">
        <v>3</v>
      </c>
      <c r="DE1402" t="s">
        <v>3</v>
      </c>
      <c r="DF1402" t="s">
        <v>3</v>
      </c>
      <c r="DG1402" t="s">
        <v>3</v>
      </c>
      <c r="DH1402" t="s">
        <v>3</v>
      </c>
      <c r="DI1402" t="s">
        <v>3</v>
      </c>
      <c r="DJ1402" t="s">
        <v>3</v>
      </c>
      <c r="DK1402" t="s">
        <v>3</v>
      </c>
      <c r="DL1402" t="s">
        <v>3</v>
      </c>
      <c r="DM1402" t="s">
        <v>3</v>
      </c>
      <c r="DN1402">
        <v>0</v>
      </c>
      <c r="DO1402">
        <v>0</v>
      </c>
      <c r="DP1402">
        <v>1</v>
      </c>
      <c r="DQ1402">
        <v>1</v>
      </c>
      <c r="DU1402">
        <v>1010</v>
      </c>
      <c r="DV1402" t="s">
        <v>93</v>
      </c>
      <c r="DW1402" t="s">
        <v>93</v>
      </c>
      <c r="DX1402">
        <v>10</v>
      </c>
      <c r="EE1402">
        <v>55317522</v>
      </c>
      <c r="EF1402">
        <v>1</v>
      </c>
      <c r="EG1402" t="s">
        <v>19</v>
      </c>
      <c r="EH1402">
        <v>0</v>
      </c>
      <c r="EI1402" t="s">
        <v>3</v>
      </c>
      <c r="EJ1402">
        <v>4</v>
      </c>
      <c r="EK1402">
        <v>0</v>
      </c>
      <c r="EL1402" t="s">
        <v>20</v>
      </c>
      <c r="EM1402" t="s">
        <v>21</v>
      </c>
      <c r="EO1402" t="s">
        <v>3</v>
      </c>
      <c r="EQ1402">
        <v>0</v>
      </c>
      <c r="ER1402">
        <v>4167.68</v>
      </c>
      <c r="ES1402">
        <v>2994.86</v>
      </c>
      <c r="ET1402">
        <v>0</v>
      </c>
      <c r="EU1402">
        <v>0</v>
      </c>
      <c r="EV1402">
        <v>1172.82</v>
      </c>
      <c r="EW1402">
        <v>6.22</v>
      </c>
      <c r="EX1402">
        <v>0</v>
      </c>
      <c r="EY1402">
        <v>0</v>
      </c>
      <c r="FQ1402">
        <v>0</v>
      </c>
      <c r="FR1402">
        <f>ROUND(IF(AND(BH1402=3,BI1402=3),P1402,0),2)</f>
        <v>0</v>
      </c>
      <c r="FS1402">
        <v>0</v>
      </c>
      <c r="FX1402">
        <v>70</v>
      </c>
      <c r="FY1402">
        <v>10</v>
      </c>
      <c r="GA1402" t="s">
        <v>3</v>
      </c>
      <c r="GD1402">
        <v>0</v>
      </c>
      <c r="GF1402">
        <v>1404583839</v>
      </c>
      <c r="GG1402">
        <v>2</v>
      </c>
      <c r="GH1402">
        <v>1</v>
      </c>
      <c r="GI1402">
        <v>-2</v>
      </c>
      <c r="GJ1402">
        <v>0</v>
      </c>
      <c r="GK1402">
        <f>ROUND(R1402*(R12)/100,2)</f>
        <v>0</v>
      </c>
      <c r="GL1402">
        <f>ROUND(IF(AND(BH1402=3,BI1402=3,FS1402&lt;&gt;0),P1402,0),2)</f>
        <v>0</v>
      </c>
      <c r="GM1402">
        <f>ROUND(O1402+X1402+Y1402+GK1402,2)+GX1402</f>
        <v>3063.56</v>
      </c>
      <c r="GN1402">
        <f>IF(OR(BI1402=0,BI1402=1),ROUND(O1402+X1402+Y1402+GK1402,2),0)</f>
        <v>0</v>
      </c>
      <c r="GO1402">
        <f>IF(BI1402=2,ROUND(O1402+X1402+Y1402+GK1402,2),0)</f>
        <v>0</v>
      </c>
      <c r="GP1402">
        <f>IF(BI1402=4,ROUND(O1402+X1402+Y1402+GK1402,2)+GX1402,0)</f>
        <v>3063.56</v>
      </c>
      <c r="GR1402">
        <v>0</v>
      </c>
      <c r="GS1402">
        <v>3</v>
      </c>
      <c r="GT1402">
        <v>0</v>
      </c>
      <c r="GU1402" t="s">
        <v>3</v>
      </c>
      <c r="GV1402">
        <f>ROUND((GT1402),6)</f>
        <v>0</v>
      </c>
      <c r="GW1402">
        <v>1</v>
      </c>
      <c r="GX1402">
        <f>ROUND(HC1402*I1402,2)</f>
        <v>0</v>
      </c>
      <c r="HA1402">
        <v>0</v>
      </c>
      <c r="HB1402">
        <v>0</v>
      </c>
      <c r="HC1402">
        <f>GV1402*GW1402</f>
        <v>0</v>
      </c>
      <c r="IK1402">
        <v>0</v>
      </c>
    </row>
    <row r="1403" spans="1:245" x14ac:dyDescent="0.2">
      <c r="A1403">
        <v>17</v>
      </c>
      <c r="B1403">
        <v>1</v>
      </c>
      <c r="E1403" t="s">
        <v>233</v>
      </c>
      <c r="F1403" t="s">
        <v>96</v>
      </c>
      <c r="G1403" t="s">
        <v>388</v>
      </c>
      <c r="H1403" t="s">
        <v>180</v>
      </c>
      <c r="I1403">
        <v>3</v>
      </c>
      <c r="J1403">
        <v>0</v>
      </c>
      <c r="O1403">
        <f>ROUND(CP1403,2)</f>
        <v>8750.01</v>
      </c>
      <c r="P1403">
        <f>ROUND(CQ1403*I1403,2)</f>
        <v>8750.01</v>
      </c>
      <c r="Q1403">
        <f>ROUND(CR1403*I1403,2)</f>
        <v>0</v>
      </c>
      <c r="R1403">
        <f>ROUND(CS1403*I1403,2)</f>
        <v>0</v>
      </c>
      <c r="S1403">
        <f>ROUND(CT1403*I1403,2)</f>
        <v>0</v>
      </c>
      <c r="T1403">
        <f>ROUND(CU1403*I1403,2)</f>
        <v>0</v>
      </c>
      <c r="U1403">
        <f>CV1403*I1403</f>
        <v>0</v>
      </c>
      <c r="V1403">
        <f>CW1403*I1403</f>
        <v>0</v>
      </c>
      <c r="W1403">
        <f>ROUND(CX1403*I1403,2)</f>
        <v>0</v>
      </c>
      <c r="X1403">
        <f>ROUND(CY1403,2)</f>
        <v>0</v>
      </c>
      <c r="Y1403">
        <f>ROUND(CZ1403,2)</f>
        <v>0</v>
      </c>
      <c r="AA1403">
        <v>55574044</v>
      </c>
      <c r="AB1403">
        <f>ROUND((AC1403+AD1403+AF1403),6)</f>
        <v>2916.67</v>
      </c>
      <c r="AC1403">
        <f>ROUND((ES1403),6)</f>
        <v>2916.67</v>
      </c>
      <c r="AD1403">
        <f>ROUND((((ET1403)-(EU1403))+AE1403),6)</f>
        <v>0</v>
      </c>
      <c r="AE1403">
        <f>ROUND((EU1403),6)</f>
        <v>0</v>
      </c>
      <c r="AF1403">
        <f>ROUND((EV1403),6)</f>
        <v>0</v>
      </c>
      <c r="AG1403">
        <f>ROUND((AP1403),6)</f>
        <v>0</v>
      </c>
      <c r="AH1403">
        <f>(EW1403)</f>
        <v>0</v>
      </c>
      <c r="AI1403">
        <f>(EX1403)</f>
        <v>0</v>
      </c>
      <c r="AJ1403">
        <f>(AS1403)</f>
        <v>0</v>
      </c>
      <c r="AK1403">
        <v>2916.67</v>
      </c>
      <c r="AL1403">
        <v>2916.67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1</v>
      </c>
      <c r="AZ1403">
        <v>1</v>
      </c>
      <c r="BA1403">
        <v>1</v>
      </c>
      <c r="BB1403">
        <v>1</v>
      </c>
      <c r="BC1403">
        <v>1</v>
      </c>
      <c r="BD1403" t="s">
        <v>3</v>
      </c>
      <c r="BE1403" t="s">
        <v>3</v>
      </c>
      <c r="BF1403" t="s">
        <v>3</v>
      </c>
      <c r="BG1403" t="s">
        <v>3</v>
      </c>
      <c r="BH1403">
        <v>3</v>
      </c>
      <c r="BI1403">
        <v>1</v>
      </c>
      <c r="BJ1403" t="s">
        <v>3</v>
      </c>
      <c r="BM1403">
        <v>6001</v>
      </c>
      <c r="BN1403">
        <v>0</v>
      </c>
      <c r="BO1403" t="s">
        <v>3</v>
      </c>
      <c r="BP1403">
        <v>0</v>
      </c>
      <c r="BQ1403">
        <v>0</v>
      </c>
      <c r="BR1403">
        <v>0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 t="s">
        <v>3</v>
      </c>
      <c r="BZ1403">
        <v>0</v>
      </c>
      <c r="CA1403">
        <v>0</v>
      </c>
      <c r="CE1403">
        <v>0</v>
      </c>
      <c r="CF1403">
        <v>0</v>
      </c>
      <c r="CG1403">
        <v>0</v>
      </c>
      <c r="CM1403">
        <v>0</v>
      </c>
      <c r="CN1403" t="s">
        <v>3</v>
      </c>
      <c r="CO1403">
        <v>0</v>
      </c>
      <c r="CP1403">
        <f>(P1403+Q1403+S1403)</f>
        <v>8750.01</v>
      </c>
      <c r="CQ1403">
        <f>(AC1403*BC1403*AW1403)</f>
        <v>2916.67</v>
      </c>
      <c r="CR1403">
        <f>((((ET1403)*BB1403-(EU1403)*BS1403)+AE1403*BS1403)*AV1403)</f>
        <v>0</v>
      </c>
      <c r="CS1403">
        <f>(AE1403*BS1403*AV1403)</f>
        <v>0</v>
      </c>
      <c r="CT1403">
        <f>(AF1403*BA1403*AV1403)</f>
        <v>0</v>
      </c>
      <c r="CU1403">
        <f>AG1403</f>
        <v>0</v>
      </c>
      <c r="CV1403">
        <f>(AH1403*AV1403)</f>
        <v>0</v>
      </c>
      <c r="CW1403">
        <f>AI1403</f>
        <v>0</v>
      </c>
      <c r="CX1403">
        <f>AJ1403</f>
        <v>0</v>
      </c>
      <c r="CY1403">
        <f>((S1403*BZ1403)/100)</f>
        <v>0</v>
      </c>
      <c r="CZ1403">
        <f>((S1403*CA1403)/100)</f>
        <v>0</v>
      </c>
      <c r="DC1403" t="s">
        <v>3</v>
      </c>
      <c r="DD1403" t="s">
        <v>3</v>
      </c>
      <c r="DE1403" t="s">
        <v>3</v>
      </c>
      <c r="DF1403" t="s">
        <v>3</v>
      </c>
      <c r="DG1403" t="s">
        <v>3</v>
      </c>
      <c r="DH1403" t="s">
        <v>3</v>
      </c>
      <c r="DI1403" t="s">
        <v>3</v>
      </c>
      <c r="DJ1403" t="s">
        <v>3</v>
      </c>
      <c r="DK1403" t="s">
        <v>3</v>
      </c>
      <c r="DL1403" t="s">
        <v>3</v>
      </c>
      <c r="DM1403" t="s">
        <v>3</v>
      </c>
      <c r="DN1403">
        <v>0</v>
      </c>
      <c r="DO1403">
        <v>0</v>
      </c>
      <c r="DP1403">
        <v>1</v>
      </c>
      <c r="DQ1403">
        <v>1</v>
      </c>
      <c r="DU1403">
        <v>1010</v>
      </c>
      <c r="DV1403" t="s">
        <v>180</v>
      </c>
      <c r="DW1403" t="s">
        <v>180</v>
      </c>
      <c r="DX1403">
        <v>1</v>
      </c>
      <c r="EE1403">
        <v>55525620</v>
      </c>
      <c r="EF1403">
        <v>0</v>
      </c>
      <c r="EG1403" t="s">
        <v>220</v>
      </c>
      <c r="EH1403">
        <v>0</v>
      </c>
      <c r="EI1403" t="s">
        <v>3</v>
      </c>
      <c r="EJ1403">
        <v>1</v>
      </c>
      <c r="EK1403">
        <v>6001</v>
      </c>
      <c r="EL1403" t="s">
        <v>221</v>
      </c>
      <c r="EM1403" t="s">
        <v>220</v>
      </c>
      <c r="EO1403" t="s">
        <v>3</v>
      </c>
      <c r="EQ1403">
        <v>0</v>
      </c>
      <c r="ER1403">
        <v>2916.67</v>
      </c>
      <c r="ES1403">
        <v>2916.67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5</v>
      </c>
      <c r="FC1403">
        <v>1</v>
      </c>
      <c r="FD1403">
        <v>18</v>
      </c>
      <c r="FF1403">
        <v>3500</v>
      </c>
      <c r="FQ1403">
        <v>0</v>
      </c>
      <c r="FR1403">
        <f>ROUND(IF(AND(BH1403=3,BI1403=3),P1403,0),2)</f>
        <v>0</v>
      </c>
      <c r="FS1403">
        <v>0</v>
      </c>
      <c r="FX1403">
        <v>0</v>
      </c>
      <c r="FY1403">
        <v>0</v>
      </c>
      <c r="GA1403" t="s">
        <v>265</v>
      </c>
      <c r="GD1403">
        <v>0</v>
      </c>
      <c r="GF1403">
        <v>235687491</v>
      </c>
      <c r="GG1403">
        <v>2</v>
      </c>
      <c r="GH1403">
        <v>3</v>
      </c>
      <c r="GI1403">
        <v>-2</v>
      </c>
      <c r="GJ1403">
        <v>0</v>
      </c>
      <c r="GK1403">
        <f>ROUND(R1403*(R12)/100,2)</f>
        <v>0</v>
      </c>
      <c r="GL1403">
        <f>ROUND(IF(AND(BH1403=3,BI1403=3,FS1403&lt;&gt;0),P1403,0),2)</f>
        <v>0</v>
      </c>
      <c r="GM1403">
        <f>ROUND(O1403+X1403+Y1403+GK1403,2)+GX1403</f>
        <v>8750.01</v>
      </c>
      <c r="GN1403">
        <f>IF(OR(BI1403=0,BI1403=1),ROUND(O1403+X1403+Y1403+GK1403,2),0)</f>
        <v>8750.01</v>
      </c>
      <c r="GO1403">
        <f>IF(BI1403=2,ROUND(O1403+X1403+Y1403+GK1403,2),0)</f>
        <v>0</v>
      </c>
      <c r="GP1403">
        <f>IF(BI1403=4,ROUND(O1403+X1403+Y1403+GK1403,2)+GX1403,0)</f>
        <v>0</v>
      </c>
      <c r="GR1403">
        <v>1</v>
      </c>
      <c r="GS1403">
        <v>1</v>
      </c>
      <c r="GT1403">
        <v>0</v>
      </c>
      <c r="GU1403" t="s">
        <v>3</v>
      </c>
      <c r="GV1403">
        <f>ROUND((GT1403),6)</f>
        <v>0</v>
      </c>
      <c r="GW1403">
        <v>1</v>
      </c>
      <c r="GX1403">
        <f>ROUND(HC1403*I1403,2)</f>
        <v>0</v>
      </c>
      <c r="HA1403">
        <v>0</v>
      </c>
      <c r="HB1403">
        <v>0</v>
      </c>
      <c r="HC1403">
        <f>GV1403*GW1403</f>
        <v>0</v>
      </c>
      <c r="IK1403">
        <v>0</v>
      </c>
    </row>
    <row r="1405" spans="1:245" x14ac:dyDescent="0.2">
      <c r="A1405" s="2">
        <v>51</v>
      </c>
      <c r="B1405" s="2">
        <f>B1398</f>
        <v>1</v>
      </c>
      <c r="C1405" s="2">
        <f>A1398</f>
        <v>4</v>
      </c>
      <c r="D1405" s="2">
        <f>ROW(A1398)</f>
        <v>1398</v>
      </c>
      <c r="E1405" s="2"/>
      <c r="F1405" s="2" t="str">
        <f>IF(F1398&lt;&gt;"",F1398,"")</f>
        <v>Новый раздел</v>
      </c>
      <c r="G1405" s="2" t="str">
        <f>IF(G1398&lt;&gt;"",G1398,"")</f>
        <v>Установка урн</v>
      </c>
      <c r="H1405" s="2">
        <v>0</v>
      </c>
      <c r="I1405" s="2"/>
      <c r="J1405" s="2"/>
      <c r="K1405" s="2"/>
      <c r="L1405" s="2"/>
      <c r="M1405" s="2"/>
      <c r="N1405" s="2"/>
      <c r="O1405" s="2">
        <f t="shared" ref="O1405:T1405" si="738">ROUND(AB1405,2)</f>
        <v>11250.62</v>
      </c>
      <c r="P1405" s="2">
        <f t="shared" si="738"/>
        <v>10546.93</v>
      </c>
      <c r="Q1405" s="2">
        <f t="shared" si="738"/>
        <v>0</v>
      </c>
      <c r="R1405" s="2">
        <f t="shared" si="738"/>
        <v>0</v>
      </c>
      <c r="S1405" s="2">
        <f t="shared" si="738"/>
        <v>703.69</v>
      </c>
      <c r="T1405" s="2">
        <f t="shared" si="738"/>
        <v>0</v>
      </c>
      <c r="U1405" s="2">
        <f>AH1405</f>
        <v>3.7319999999999998</v>
      </c>
      <c r="V1405" s="2">
        <f>AI1405</f>
        <v>0</v>
      </c>
      <c r="W1405" s="2">
        <f>ROUND(AJ1405,2)</f>
        <v>0</v>
      </c>
      <c r="X1405" s="2">
        <f>ROUND(AK1405,2)</f>
        <v>492.58</v>
      </c>
      <c r="Y1405" s="2">
        <f>ROUND(AL1405,2)</f>
        <v>70.37</v>
      </c>
      <c r="Z1405" s="2"/>
      <c r="AA1405" s="2"/>
      <c r="AB1405" s="2">
        <f>ROUND(SUMIF(AA1402:AA1403,"=55574044",O1402:O1403),2)</f>
        <v>11250.62</v>
      </c>
      <c r="AC1405" s="2">
        <f>ROUND(SUMIF(AA1402:AA1403,"=55574044",P1402:P1403),2)</f>
        <v>10546.93</v>
      </c>
      <c r="AD1405" s="2">
        <f>ROUND(SUMIF(AA1402:AA1403,"=55574044",Q1402:Q1403),2)</f>
        <v>0</v>
      </c>
      <c r="AE1405" s="2">
        <f>ROUND(SUMIF(AA1402:AA1403,"=55574044",R1402:R1403),2)</f>
        <v>0</v>
      </c>
      <c r="AF1405" s="2">
        <f>ROUND(SUMIF(AA1402:AA1403,"=55574044",S1402:S1403),2)</f>
        <v>703.69</v>
      </c>
      <c r="AG1405" s="2">
        <f>ROUND(SUMIF(AA1402:AA1403,"=55574044",T1402:T1403),2)</f>
        <v>0</v>
      </c>
      <c r="AH1405" s="2">
        <f>SUMIF(AA1402:AA1403,"=55574044",U1402:U1403)</f>
        <v>3.7319999999999998</v>
      </c>
      <c r="AI1405" s="2">
        <f>SUMIF(AA1402:AA1403,"=55574044",V1402:V1403)</f>
        <v>0</v>
      </c>
      <c r="AJ1405" s="2">
        <f>ROUND(SUMIF(AA1402:AA1403,"=55574044",W1402:W1403),2)</f>
        <v>0</v>
      </c>
      <c r="AK1405" s="2">
        <f>ROUND(SUMIF(AA1402:AA1403,"=55574044",X1402:X1403),2)</f>
        <v>492.58</v>
      </c>
      <c r="AL1405" s="2">
        <f>ROUND(SUMIF(AA1402:AA1403,"=55574044",Y1402:Y1403),2)</f>
        <v>70.37</v>
      </c>
      <c r="AM1405" s="2"/>
      <c r="AN1405" s="2"/>
      <c r="AO1405" s="2">
        <f t="shared" ref="AO1405:BC1405" si="739">ROUND(BX1405,2)</f>
        <v>0</v>
      </c>
      <c r="AP1405" s="2">
        <f t="shared" si="739"/>
        <v>0</v>
      </c>
      <c r="AQ1405" s="2">
        <f t="shared" si="739"/>
        <v>0</v>
      </c>
      <c r="AR1405" s="2">
        <f t="shared" si="739"/>
        <v>11813.57</v>
      </c>
      <c r="AS1405" s="2">
        <f t="shared" si="739"/>
        <v>8750.01</v>
      </c>
      <c r="AT1405" s="2">
        <f t="shared" si="739"/>
        <v>0</v>
      </c>
      <c r="AU1405" s="2">
        <f t="shared" si="739"/>
        <v>3063.56</v>
      </c>
      <c r="AV1405" s="2">
        <f t="shared" si="739"/>
        <v>10546.93</v>
      </c>
      <c r="AW1405" s="2">
        <f t="shared" si="739"/>
        <v>10546.93</v>
      </c>
      <c r="AX1405" s="2">
        <f t="shared" si="739"/>
        <v>0</v>
      </c>
      <c r="AY1405" s="2">
        <f t="shared" si="739"/>
        <v>10546.93</v>
      </c>
      <c r="AZ1405" s="2">
        <f t="shared" si="739"/>
        <v>0</v>
      </c>
      <c r="BA1405" s="2">
        <f t="shared" si="739"/>
        <v>0</v>
      </c>
      <c r="BB1405" s="2">
        <f t="shared" si="739"/>
        <v>0</v>
      </c>
      <c r="BC1405" s="2">
        <f t="shared" si="739"/>
        <v>0</v>
      </c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>
        <f>ROUND(SUMIF(AA1402:AA1403,"=55574044",FQ1402:FQ1403),2)</f>
        <v>0</v>
      </c>
      <c r="BY1405" s="2">
        <f>ROUND(SUMIF(AA1402:AA1403,"=55574044",FR1402:FR1403),2)</f>
        <v>0</v>
      </c>
      <c r="BZ1405" s="2">
        <f>ROUND(SUMIF(AA1402:AA1403,"=55574044",GL1402:GL1403),2)</f>
        <v>0</v>
      </c>
      <c r="CA1405" s="2">
        <f>ROUND(SUMIF(AA1402:AA1403,"=55574044",GM1402:GM1403),2)</f>
        <v>11813.57</v>
      </c>
      <c r="CB1405" s="2">
        <f>ROUND(SUMIF(AA1402:AA1403,"=55574044",GN1402:GN1403),2)</f>
        <v>8750.01</v>
      </c>
      <c r="CC1405" s="2">
        <f>ROUND(SUMIF(AA1402:AA1403,"=55574044",GO1402:GO1403),2)</f>
        <v>0</v>
      </c>
      <c r="CD1405" s="2">
        <f>ROUND(SUMIF(AA1402:AA1403,"=55574044",GP1402:GP1403),2)</f>
        <v>3063.56</v>
      </c>
      <c r="CE1405" s="2">
        <f>AC1405-BX1405</f>
        <v>10546.93</v>
      </c>
      <c r="CF1405" s="2">
        <f>AC1405-BY1405</f>
        <v>10546.93</v>
      </c>
      <c r="CG1405" s="2">
        <f>BX1405-BZ1405</f>
        <v>0</v>
      </c>
      <c r="CH1405" s="2">
        <f>AC1405-BX1405-BY1405+BZ1405</f>
        <v>10546.93</v>
      </c>
      <c r="CI1405" s="2">
        <f>BY1405-BZ1405</f>
        <v>0</v>
      </c>
      <c r="CJ1405" s="2">
        <f>ROUND(SUMIF(AA1402:AA1403,"=55574044",GX1402:GX1403),2)</f>
        <v>0</v>
      </c>
      <c r="CK1405" s="2">
        <f>ROUND(SUMIF(AA1402:AA1403,"=55574044",GY1402:GY1403),2)</f>
        <v>0</v>
      </c>
      <c r="CL1405" s="2">
        <f>ROUND(SUMIF(AA1402:AA1403,"=55574044",GZ1402:GZ1403),2)</f>
        <v>0</v>
      </c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/>
      <c r="EB1405" s="3"/>
      <c r="EC1405" s="3"/>
      <c r="ED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  <c r="FH1405" s="3"/>
      <c r="FI1405" s="3"/>
      <c r="FJ1405" s="3"/>
      <c r="FK1405" s="3"/>
      <c r="FL1405" s="3"/>
      <c r="FM1405" s="3"/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>
        <v>0</v>
      </c>
    </row>
    <row r="1407" spans="1:245" x14ac:dyDescent="0.2">
      <c r="A1407" s="4">
        <v>50</v>
      </c>
      <c r="B1407" s="4">
        <v>0</v>
      </c>
      <c r="C1407" s="4">
        <v>0</v>
      </c>
      <c r="D1407" s="4">
        <v>1</v>
      </c>
      <c r="E1407" s="4">
        <v>201</v>
      </c>
      <c r="F1407" s="4">
        <f>ROUND(Source!O1405,O1407)</f>
        <v>11250.62</v>
      </c>
      <c r="G1407" s="4" t="s">
        <v>34</v>
      </c>
      <c r="H1407" s="4" t="s">
        <v>35</v>
      </c>
      <c r="I1407" s="4"/>
      <c r="J1407" s="4"/>
      <c r="K1407" s="4">
        <v>201</v>
      </c>
      <c r="L1407" s="4">
        <v>1</v>
      </c>
      <c r="M1407" s="4">
        <v>3</v>
      </c>
      <c r="N1407" s="4" t="s">
        <v>3</v>
      </c>
      <c r="O1407" s="4">
        <v>2</v>
      </c>
      <c r="P1407" s="4"/>
      <c r="Q1407" s="4"/>
      <c r="R1407" s="4"/>
      <c r="S1407" s="4"/>
      <c r="T1407" s="4"/>
      <c r="U1407" s="4"/>
      <c r="V1407" s="4"/>
      <c r="W1407" s="4"/>
    </row>
    <row r="1408" spans="1:245" x14ac:dyDescent="0.2">
      <c r="A1408" s="4">
        <v>50</v>
      </c>
      <c r="B1408" s="4">
        <v>0</v>
      </c>
      <c r="C1408" s="4">
        <v>0</v>
      </c>
      <c r="D1408" s="4">
        <v>1</v>
      </c>
      <c r="E1408" s="4">
        <v>202</v>
      </c>
      <c r="F1408" s="4">
        <f>ROUND(Source!P1405,O1408)</f>
        <v>10546.93</v>
      </c>
      <c r="G1408" s="4" t="s">
        <v>36</v>
      </c>
      <c r="H1408" s="4" t="s">
        <v>37</v>
      </c>
      <c r="I1408" s="4"/>
      <c r="J1408" s="4"/>
      <c r="K1408" s="4">
        <v>202</v>
      </c>
      <c r="L1408" s="4">
        <v>2</v>
      </c>
      <c r="M1408" s="4">
        <v>3</v>
      </c>
      <c r="N1408" s="4" t="s">
        <v>3</v>
      </c>
      <c r="O1408" s="4">
        <v>2</v>
      </c>
      <c r="P1408" s="4"/>
      <c r="Q1408" s="4"/>
      <c r="R1408" s="4"/>
      <c r="S1408" s="4"/>
      <c r="T1408" s="4"/>
      <c r="U1408" s="4"/>
      <c r="V1408" s="4"/>
      <c r="W1408" s="4"/>
    </row>
    <row r="1409" spans="1:23" x14ac:dyDescent="0.2">
      <c r="A1409" s="4">
        <v>50</v>
      </c>
      <c r="B1409" s="4">
        <v>0</v>
      </c>
      <c r="C1409" s="4">
        <v>0</v>
      </c>
      <c r="D1409" s="4">
        <v>1</v>
      </c>
      <c r="E1409" s="4">
        <v>222</v>
      </c>
      <c r="F1409" s="4">
        <f>ROUND(Source!AO1405,O1409)</f>
        <v>0</v>
      </c>
      <c r="G1409" s="4" t="s">
        <v>38</v>
      </c>
      <c r="H1409" s="4" t="s">
        <v>39</v>
      </c>
      <c r="I1409" s="4"/>
      <c r="J1409" s="4"/>
      <c r="K1409" s="4">
        <v>222</v>
      </c>
      <c r="L1409" s="4">
        <v>3</v>
      </c>
      <c r="M1409" s="4">
        <v>3</v>
      </c>
      <c r="N1409" s="4" t="s">
        <v>3</v>
      </c>
      <c r="O1409" s="4">
        <v>2</v>
      </c>
      <c r="P1409" s="4"/>
      <c r="Q1409" s="4"/>
      <c r="R1409" s="4"/>
      <c r="S1409" s="4"/>
      <c r="T1409" s="4"/>
      <c r="U1409" s="4"/>
      <c r="V1409" s="4"/>
      <c r="W1409" s="4"/>
    </row>
    <row r="1410" spans="1:23" x14ac:dyDescent="0.2">
      <c r="A1410" s="4">
        <v>50</v>
      </c>
      <c r="B1410" s="4">
        <v>0</v>
      </c>
      <c r="C1410" s="4">
        <v>0</v>
      </c>
      <c r="D1410" s="4">
        <v>1</v>
      </c>
      <c r="E1410" s="4">
        <v>225</v>
      </c>
      <c r="F1410" s="4">
        <f>ROUND(Source!AV1405,O1410)</f>
        <v>10546.93</v>
      </c>
      <c r="G1410" s="4" t="s">
        <v>40</v>
      </c>
      <c r="H1410" s="4" t="s">
        <v>41</v>
      </c>
      <c r="I1410" s="4"/>
      <c r="J1410" s="4"/>
      <c r="K1410" s="4">
        <v>225</v>
      </c>
      <c r="L1410" s="4">
        <v>4</v>
      </c>
      <c r="M1410" s="4">
        <v>3</v>
      </c>
      <c r="N1410" s="4" t="s">
        <v>3</v>
      </c>
      <c r="O1410" s="4">
        <v>2</v>
      </c>
      <c r="P1410" s="4"/>
      <c r="Q1410" s="4"/>
      <c r="R1410" s="4"/>
      <c r="S1410" s="4"/>
      <c r="T1410" s="4"/>
      <c r="U1410" s="4"/>
      <c r="V1410" s="4"/>
      <c r="W1410" s="4"/>
    </row>
    <row r="1411" spans="1:23" x14ac:dyDescent="0.2">
      <c r="A1411" s="4">
        <v>50</v>
      </c>
      <c r="B1411" s="4">
        <v>0</v>
      </c>
      <c r="C1411" s="4">
        <v>0</v>
      </c>
      <c r="D1411" s="4">
        <v>1</v>
      </c>
      <c r="E1411" s="4">
        <v>226</v>
      </c>
      <c r="F1411" s="4">
        <f>ROUND(Source!AW1405,O1411)</f>
        <v>10546.93</v>
      </c>
      <c r="G1411" s="4" t="s">
        <v>42</v>
      </c>
      <c r="H1411" s="4" t="s">
        <v>43</v>
      </c>
      <c r="I1411" s="4"/>
      <c r="J1411" s="4"/>
      <c r="K1411" s="4">
        <v>226</v>
      </c>
      <c r="L1411" s="4">
        <v>5</v>
      </c>
      <c r="M1411" s="4">
        <v>3</v>
      </c>
      <c r="N1411" s="4" t="s">
        <v>3</v>
      </c>
      <c r="O1411" s="4">
        <v>2</v>
      </c>
      <c r="P1411" s="4"/>
      <c r="Q1411" s="4"/>
      <c r="R1411" s="4"/>
      <c r="S1411" s="4"/>
      <c r="T1411" s="4"/>
      <c r="U1411" s="4"/>
      <c r="V1411" s="4"/>
      <c r="W1411" s="4"/>
    </row>
    <row r="1412" spans="1:23" x14ac:dyDescent="0.2">
      <c r="A1412" s="4">
        <v>50</v>
      </c>
      <c r="B1412" s="4">
        <v>0</v>
      </c>
      <c r="C1412" s="4">
        <v>0</v>
      </c>
      <c r="D1412" s="4">
        <v>1</v>
      </c>
      <c r="E1412" s="4">
        <v>227</v>
      </c>
      <c r="F1412" s="4">
        <f>ROUND(Source!AX1405,O1412)</f>
        <v>0</v>
      </c>
      <c r="G1412" s="4" t="s">
        <v>44</v>
      </c>
      <c r="H1412" s="4" t="s">
        <v>45</v>
      </c>
      <c r="I1412" s="4"/>
      <c r="J1412" s="4"/>
      <c r="K1412" s="4">
        <v>227</v>
      </c>
      <c r="L1412" s="4">
        <v>6</v>
      </c>
      <c r="M1412" s="4">
        <v>3</v>
      </c>
      <c r="N1412" s="4" t="s">
        <v>3</v>
      </c>
      <c r="O1412" s="4">
        <v>2</v>
      </c>
      <c r="P1412" s="4"/>
      <c r="Q1412" s="4"/>
      <c r="R1412" s="4"/>
      <c r="S1412" s="4"/>
      <c r="T1412" s="4"/>
      <c r="U1412" s="4"/>
      <c r="V1412" s="4"/>
      <c r="W1412" s="4"/>
    </row>
    <row r="1413" spans="1:23" x14ac:dyDescent="0.2">
      <c r="A1413" s="4">
        <v>50</v>
      </c>
      <c r="B1413" s="4">
        <v>0</v>
      </c>
      <c r="C1413" s="4">
        <v>0</v>
      </c>
      <c r="D1413" s="4">
        <v>1</v>
      </c>
      <c r="E1413" s="4">
        <v>228</v>
      </c>
      <c r="F1413" s="4">
        <f>ROUND(Source!AY1405,O1413)</f>
        <v>10546.93</v>
      </c>
      <c r="G1413" s="4" t="s">
        <v>46</v>
      </c>
      <c r="H1413" s="4" t="s">
        <v>47</v>
      </c>
      <c r="I1413" s="4"/>
      <c r="J1413" s="4"/>
      <c r="K1413" s="4">
        <v>228</v>
      </c>
      <c r="L1413" s="4">
        <v>7</v>
      </c>
      <c r="M1413" s="4">
        <v>3</v>
      </c>
      <c r="N1413" s="4" t="s">
        <v>3</v>
      </c>
      <c r="O1413" s="4">
        <v>2</v>
      </c>
      <c r="P1413" s="4"/>
      <c r="Q1413" s="4"/>
      <c r="R1413" s="4"/>
      <c r="S1413" s="4"/>
      <c r="T1413" s="4"/>
      <c r="U1413" s="4"/>
      <c r="V1413" s="4"/>
      <c r="W1413" s="4"/>
    </row>
    <row r="1414" spans="1:23" x14ac:dyDescent="0.2">
      <c r="A1414" s="4">
        <v>50</v>
      </c>
      <c r="B1414" s="4">
        <v>0</v>
      </c>
      <c r="C1414" s="4">
        <v>0</v>
      </c>
      <c r="D1414" s="4">
        <v>1</v>
      </c>
      <c r="E1414" s="4">
        <v>216</v>
      </c>
      <c r="F1414" s="4">
        <f>ROUND(Source!AP1405,O1414)</f>
        <v>0</v>
      </c>
      <c r="G1414" s="4" t="s">
        <v>48</v>
      </c>
      <c r="H1414" s="4" t="s">
        <v>49</v>
      </c>
      <c r="I1414" s="4"/>
      <c r="J1414" s="4"/>
      <c r="K1414" s="4">
        <v>216</v>
      </c>
      <c r="L1414" s="4">
        <v>8</v>
      </c>
      <c r="M1414" s="4">
        <v>3</v>
      </c>
      <c r="N1414" s="4" t="s">
        <v>3</v>
      </c>
      <c r="O1414" s="4">
        <v>2</v>
      </c>
      <c r="P1414" s="4"/>
      <c r="Q1414" s="4"/>
      <c r="R1414" s="4"/>
      <c r="S1414" s="4"/>
      <c r="T1414" s="4"/>
      <c r="U1414" s="4"/>
      <c r="V1414" s="4"/>
      <c r="W1414" s="4"/>
    </row>
    <row r="1415" spans="1:23" x14ac:dyDescent="0.2">
      <c r="A1415" s="4">
        <v>50</v>
      </c>
      <c r="B1415" s="4">
        <v>0</v>
      </c>
      <c r="C1415" s="4">
        <v>0</v>
      </c>
      <c r="D1415" s="4">
        <v>1</v>
      </c>
      <c r="E1415" s="4">
        <v>223</v>
      </c>
      <c r="F1415" s="4">
        <f>ROUND(Source!AQ1405,O1415)</f>
        <v>0</v>
      </c>
      <c r="G1415" s="4" t="s">
        <v>50</v>
      </c>
      <c r="H1415" s="4" t="s">
        <v>51</v>
      </c>
      <c r="I1415" s="4"/>
      <c r="J1415" s="4"/>
      <c r="K1415" s="4">
        <v>223</v>
      </c>
      <c r="L1415" s="4">
        <v>9</v>
      </c>
      <c r="M1415" s="4">
        <v>3</v>
      </c>
      <c r="N1415" s="4" t="s">
        <v>3</v>
      </c>
      <c r="O1415" s="4">
        <v>2</v>
      </c>
      <c r="P1415" s="4"/>
      <c r="Q1415" s="4"/>
      <c r="R1415" s="4"/>
      <c r="S1415" s="4"/>
      <c r="T1415" s="4"/>
      <c r="U1415" s="4"/>
      <c r="V1415" s="4"/>
      <c r="W1415" s="4"/>
    </row>
    <row r="1416" spans="1:23" x14ac:dyDescent="0.2">
      <c r="A1416" s="4">
        <v>50</v>
      </c>
      <c r="B1416" s="4">
        <v>0</v>
      </c>
      <c r="C1416" s="4">
        <v>0</v>
      </c>
      <c r="D1416" s="4">
        <v>1</v>
      </c>
      <c r="E1416" s="4">
        <v>229</v>
      </c>
      <c r="F1416" s="4">
        <f>ROUND(Source!AZ1405,O1416)</f>
        <v>0</v>
      </c>
      <c r="G1416" s="4" t="s">
        <v>52</v>
      </c>
      <c r="H1416" s="4" t="s">
        <v>53</v>
      </c>
      <c r="I1416" s="4"/>
      <c r="J1416" s="4"/>
      <c r="K1416" s="4">
        <v>229</v>
      </c>
      <c r="L1416" s="4">
        <v>10</v>
      </c>
      <c r="M1416" s="4">
        <v>3</v>
      </c>
      <c r="N1416" s="4" t="s">
        <v>3</v>
      </c>
      <c r="O1416" s="4">
        <v>2</v>
      </c>
      <c r="P1416" s="4"/>
      <c r="Q1416" s="4"/>
      <c r="R1416" s="4"/>
      <c r="S1416" s="4"/>
      <c r="T1416" s="4"/>
      <c r="U1416" s="4"/>
      <c r="V1416" s="4"/>
      <c r="W1416" s="4"/>
    </row>
    <row r="1417" spans="1:23" x14ac:dyDescent="0.2">
      <c r="A1417" s="4">
        <v>50</v>
      </c>
      <c r="B1417" s="4">
        <v>0</v>
      </c>
      <c r="C1417" s="4">
        <v>0</v>
      </c>
      <c r="D1417" s="4">
        <v>1</v>
      </c>
      <c r="E1417" s="4">
        <v>203</v>
      </c>
      <c r="F1417" s="4">
        <f>ROUND(Source!Q1405,O1417)</f>
        <v>0</v>
      </c>
      <c r="G1417" s="4" t="s">
        <v>54</v>
      </c>
      <c r="H1417" s="4" t="s">
        <v>55</v>
      </c>
      <c r="I1417" s="4"/>
      <c r="J1417" s="4"/>
      <c r="K1417" s="4">
        <v>203</v>
      </c>
      <c r="L1417" s="4">
        <v>11</v>
      </c>
      <c r="M1417" s="4">
        <v>3</v>
      </c>
      <c r="N1417" s="4" t="s">
        <v>3</v>
      </c>
      <c r="O1417" s="4">
        <v>2</v>
      </c>
      <c r="P1417" s="4"/>
      <c r="Q1417" s="4"/>
      <c r="R1417" s="4"/>
      <c r="S1417" s="4"/>
      <c r="T1417" s="4"/>
      <c r="U1417" s="4"/>
      <c r="V1417" s="4"/>
      <c r="W1417" s="4"/>
    </row>
    <row r="1418" spans="1:23" x14ac:dyDescent="0.2">
      <c r="A1418" s="4">
        <v>50</v>
      </c>
      <c r="B1418" s="4">
        <v>0</v>
      </c>
      <c r="C1418" s="4">
        <v>0</v>
      </c>
      <c r="D1418" s="4">
        <v>1</v>
      </c>
      <c r="E1418" s="4">
        <v>231</v>
      </c>
      <c r="F1418" s="4">
        <f>ROUND(Source!BB1405,O1418)</f>
        <v>0</v>
      </c>
      <c r="G1418" s="4" t="s">
        <v>56</v>
      </c>
      <c r="H1418" s="4" t="s">
        <v>57</v>
      </c>
      <c r="I1418" s="4"/>
      <c r="J1418" s="4"/>
      <c r="K1418" s="4">
        <v>231</v>
      </c>
      <c r="L1418" s="4">
        <v>12</v>
      </c>
      <c r="M1418" s="4">
        <v>3</v>
      </c>
      <c r="N1418" s="4" t="s">
        <v>3</v>
      </c>
      <c r="O1418" s="4">
        <v>2</v>
      </c>
      <c r="P1418" s="4"/>
      <c r="Q1418" s="4"/>
      <c r="R1418" s="4"/>
      <c r="S1418" s="4"/>
      <c r="T1418" s="4"/>
      <c r="U1418" s="4"/>
      <c r="V1418" s="4"/>
      <c r="W1418" s="4"/>
    </row>
    <row r="1419" spans="1:23" x14ac:dyDescent="0.2">
      <c r="A1419" s="4">
        <v>50</v>
      </c>
      <c r="B1419" s="4">
        <v>0</v>
      </c>
      <c r="C1419" s="4">
        <v>0</v>
      </c>
      <c r="D1419" s="4">
        <v>1</v>
      </c>
      <c r="E1419" s="4">
        <v>204</v>
      </c>
      <c r="F1419" s="4">
        <f>ROUND(Source!R1405,O1419)</f>
        <v>0</v>
      </c>
      <c r="G1419" s="4" t="s">
        <v>58</v>
      </c>
      <c r="H1419" s="4" t="s">
        <v>59</v>
      </c>
      <c r="I1419" s="4"/>
      <c r="J1419" s="4"/>
      <c r="K1419" s="4">
        <v>204</v>
      </c>
      <c r="L1419" s="4">
        <v>13</v>
      </c>
      <c r="M1419" s="4">
        <v>3</v>
      </c>
      <c r="N1419" s="4" t="s">
        <v>3</v>
      </c>
      <c r="O1419" s="4">
        <v>2</v>
      </c>
      <c r="P1419" s="4"/>
      <c r="Q1419" s="4"/>
      <c r="R1419" s="4"/>
      <c r="S1419" s="4"/>
      <c r="T1419" s="4"/>
      <c r="U1419" s="4"/>
      <c r="V1419" s="4"/>
      <c r="W1419" s="4"/>
    </row>
    <row r="1420" spans="1:23" x14ac:dyDescent="0.2">
      <c r="A1420" s="4">
        <v>50</v>
      </c>
      <c r="B1420" s="4">
        <v>0</v>
      </c>
      <c r="C1420" s="4">
        <v>0</v>
      </c>
      <c r="D1420" s="4">
        <v>1</v>
      </c>
      <c r="E1420" s="4">
        <v>205</v>
      </c>
      <c r="F1420" s="4">
        <f>ROUND(Source!S1405,O1420)</f>
        <v>703.69</v>
      </c>
      <c r="G1420" s="4" t="s">
        <v>60</v>
      </c>
      <c r="H1420" s="4" t="s">
        <v>61</v>
      </c>
      <c r="I1420" s="4"/>
      <c r="J1420" s="4"/>
      <c r="K1420" s="4">
        <v>205</v>
      </c>
      <c r="L1420" s="4">
        <v>14</v>
      </c>
      <c r="M1420" s="4">
        <v>3</v>
      </c>
      <c r="N1420" s="4" t="s">
        <v>3</v>
      </c>
      <c r="O1420" s="4">
        <v>2</v>
      </c>
      <c r="P1420" s="4"/>
      <c r="Q1420" s="4"/>
      <c r="R1420" s="4"/>
      <c r="S1420" s="4"/>
      <c r="T1420" s="4"/>
      <c r="U1420" s="4"/>
      <c r="V1420" s="4"/>
      <c r="W1420" s="4"/>
    </row>
    <row r="1421" spans="1:23" x14ac:dyDescent="0.2">
      <c r="A1421" s="4">
        <v>50</v>
      </c>
      <c r="B1421" s="4">
        <v>0</v>
      </c>
      <c r="C1421" s="4">
        <v>0</v>
      </c>
      <c r="D1421" s="4">
        <v>1</v>
      </c>
      <c r="E1421" s="4">
        <v>232</v>
      </c>
      <c r="F1421" s="4">
        <f>ROUND(Source!BC1405,O1421)</f>
        <v>0</v>
      </c>
      <c r="G1421" s="4" t="s">
        <v>62</v>
      </c>
      <c r="H1421" s="4" t="s">
        <v>63</v>
      </c>
      <c r="I1421" s="4"/>
      <c r="J1421" s="4"/>
      <c r="K1421" s="4">
        <v>232</v>
      </c>
      <c r="L1421" s="4">
        <v>15</v>
      </c>
      <c r="M1421" s="4">
        <v>3</v>
      </c>
      <c r="N1421" s="4" t="s">
        <v>3</v>
      </c>
      <c r="O1421" s="4">
        <v>2</v>
      </c>
      <c r="P1421" s="4"/>
      <c r="Q1421" s="4"/>
      <c r="R1421" s="4"/>
      <c r="S1421" s="4"/>
      <c r="T1421" s="4"/>
      <c r="U1421" s="4"/>
      <c r="V1421" s="4"/>
      <c r="W1421" s="4"/>
    </row>
    <row r="1422" spans="1:23" x14ac:dyDescent="0.2">
      <c r="A1422" s="4">
        <v>50</v>
      </c>
      <c r="B1422" s="4">
        <v>0</v>
      </c>
      <c r="C1422" s="4">
        <v>0</v>
      </c>
      <c r="D1422" s="4">
        <v>1</v>
      </c>
      <c r="E1422" s="4">
        <v>214</v>
      </c>
      <c r="F1422" s="4">
        <f>ROUND(Source!AS1405,O1422)</f>
        <v>8750.01</v>
      </c>
      <c r="G1422" s="4" t="s">
        <v>64</v>
      </c>
      <c r="H1422" s="4" t="s">
        <v>65</v>
      </c>
      <c r="I1422" s="4"/>
      <c r="J1422" s="4"/>
      <c r="K1422" s="4">
        <v>214</v>
      </c>
      <c r="L1422" s="4">
        <v>16</v>
      </c>
      <c r="M1422" s="4">
        <v>3</v>
      </c>
      <c r="N1422" s="4" t="s">
        <v>3</v>
      </c>
      <c r="O1422" s="4">
        <v>2</v>
      </c>
      <c r="P1422" s="4"/>
      <c r="Q1422" s="4"/>
      <c r="R1422" s="4"/>
      <c r="S1422" s="4"/>
      <c r="T1422" s="4"/>
      <c r="U1422" s="4"/>
      <c r="V1422" s="4"/>
      <c r="W1422" s="4"/>
    </row>
    <row r="1423" spans="1:23" x14ac:dyDescent="0.2">
      <c r="A1423" s="4">
        <v>50</v>
      </c>
      <c r="B1423" s="4">
        <v>0</v>
      </c>
      <c r="C1423" s="4">
        <v>0</v>
      </c>
      <c r="D1423" s="4">
        <v>1</v>
      </c>
      <c r="E1423" s="4">
        <v>215</v>
      </c>
      <c r="F1423" s="4">
        <f>ROUND(Source!AT1405,O1423)</f>
        <v>0</v>
      </c>
      <c r="G1423" s="4" t="s">
        <v>66</v>
      </c>
      <c r="H1423" s="4" t="s">
        <v>67</v>
      </c>
      <c r="I1423" s="4"/>
      <c r="J1423" s="4"/>
      <c r="K1423" s="4">
        <v>215</v>
      </c>
      <c r="L1423" s="4">
        <v>17</v>
      </c>
      <c r="M1423" s="4">
        <v>3</v>
      </c>
      <c r="N1423" s="4" t="s">
        <v>3</v>
      </c>
      <c r="O1423" s="4">
        <v>2</v>
      </c>
      <c r="P1423" s="4"/>
      <c r="Q1423" s="4"/>
      <c r="R1423" s="4"/>
      <c r="S1423" s="4"/>
      <c r="T1423" s="4"/>
      <c r="U1423" s="4"/>
      <c r="V1423" s="4"/>
      <c r="W1423" s="4"/>
    </row>
    <row r="1424" spans="1:23" x14ac:dyDescent="0.2">
      <c r="A1424" s="4">
        <v>50</v>
      </c>
      <c r="B1424" s="4">
        <v>0</v>
      </c>
      <c r="C1424" s="4">
        <v>0</v>
      </c>
      <c r="D1424" s="4">
        <v>1</v>
      </c>
      <c r="E1424" s="4">
        <v>217</v>
      </c>
      <c r="F1424" s="4">
        <f>ROUND(Source!AU1405,O1424)</f>
        <v>3063.56</v>
      </c>
      <c r="G1424" s="4" t="s">
        <v>68</v>
      </c>
      <c r="H1424" s="4" t="s">
        <v>69</v>
      </c>
      <c r="I1424" s="4"/>
      <c r="J1424" s="4"/>
      <c r="K1424" s="4">
        <v>217</v>
      </c>
      <c r="L1424" s="4">
        <v>18</v>
      </c>
      <c r="M1424" s="4">
        <v>3</v>
      </c>
      <c r="N1424" s="4" t="s">
        <v>3</v>
      </c>
      <c r="O1424" s="4">
        <v>2</v>
      </c>
      <c r="P1424" s="4"/>
      <c r="Q1424" s="4"/>
      <c r="R1424" s="4"/>
      <c r="S1424" s="4"/>
      <c r="T1424" s="4"/>
      <c r="U1424" s="4"/>
      <c r="V1424" s="4"/>
      <c r="W1424" s="4"/>
    </row>
    <row r="1425" spans="1:206" x14ac:dyDescent="0.2">
      <c r="A1425" s="4">
        <v>50</v>
      </c>
      <c r="B1425" s="4">
        <v>0</v>
      </c>
      <c r="C1425" s="4">
        <v>0</v>
      </c>
      <c r="D1425" s="4">
        <v>1</v>
      </c>
      <c r="E1425" s="4">
        <v>230</v>
      </c>
      <c r="F1425" s="4">
        <f>ROUND(Source!BA1405,O1425)</f>
        <v>0</v>
      </c>
      <c r="G1425" s="4" t="s">
        <v>70</v>
      </c>
      <c r="H1425" s="4" t="s">
        <v>71</v>
      </c>
      <c r="I1425" s="4"/>
      <c r="J1425" s="4"/>
      <c r="K1425" s="4">
        <v>230</v>
      </c>
      <c r="L1425" s="4">
        <v>19</v>
      </c>
      <c r="M1425" s="4">
        <v>3</v>
      </c>
      <c r="N1425" s="4" t="s">
        <v>3</v>
      </c>
      <c r="O1425" s="4">
        <v>2</v>
      </c>
      <c r="P1425" s="4"/>
      <c r="Q1425" s="4"/>
      <c r="R1425" s="4"/>
      <c r="S1425" s="4"/>
      <c r="T1425" s="4"/>
      <c r="U1425" s="4"/>
      <c r="V1425" s="4"/>
      <c r="W1425" s="4"/>
    </row>
    <row r="1426" spans="1:206" x14ac:dyDescent="0.2">
      <c r="A1426" s="4">
        <v>50</v>
      </c>
      <c r="B1426" s="4">
        <v>0</v>
      </c>
      <c r="C1426" s="4">
        <v>0</v>
      </c>
      <c r="D1426" s="4">
        <v>1</v>
      </c>
      <c r="E1426" s="4">
        <v>206</v>
      </c>
      <c r="F1426" s="4">
        <f>ROUND(Source!T1405,O1426)</f>
        <v>0</v>
      </c>
      <c r="G1426" s="4" t="s">
        <v>72</v>
      </c>
      <c r="H1426" s="4" t="s">
        <v>73</v>
      </c>
      <c r="I1426" s="4"/>
      <c r="J1426" s="4"/>
      <c r="K1426" s="4">
        <v>206</v>
      </c>
      <c r="L1426" s="4">
        <v>20</v>
      </c>
      <c r="M1426" s="4">
        <v>3</v>
      </c>
      <c r="N1426" s="4" t="s">
        <v>3</v>
      </c>
      <c r="O1426" s="4">
        <v>2</v>
      </c>
      <c r="P1426" s="4"/>
      <c r="Q1426" s="4"/>
      <c r="R1426" s="4"/>
      <c r="S1426" s="4"/>
      <c r="T1426" s="4"/>
      <c r="U1426" s="4"/>
      <c r="V1426" s="4"/>
      <c r="W1426" s="4"/>
    </row>
    <row r="1427" spans="1:206" x14ac:dyDescent="0.2">
      <c r="A1427" s="4">
        <v>50</v>
      </c>
      <c r="B1427" s="4">
        <v>0</v>
      </c>
      <c r="C1427" s="4">
        <v>0</v>
      </c>
      <c r="D1427" s="4">
        <v>1</v>
      </c>
      <c r="E1427" s="4">
        <v>207</v>
      </c>
      <c r="F1427" s="4">
        <f>Source!U1405</f>
        <v>3.7319999999999998</v>
      </c>
      <c r="G1427" s="4" t="s">
        <v>74</v>
      </c>
      <c r="H1427" s="4" t="s">
        <v>75</v>
      </c>
      <c r="I1427" s="4"/>
      <c r="J1427" s="4"/>
      <c r="K1427" s="4">
        <v>207</v>
      </c>
      <c r="L1427" s="4">
        <v>21</v>
      </c>
      <c r="M1427" s="4">
        <v>3</v>
      </c>
      <c r="N1427" s="4" t="s">
        <v>3</v>
      </c>
      <c r="O1427" s="4">
        <v>-1</v>
      </c>
      <c r="P1427" s="4"/>
      <c r="Q1427" s="4"/>
      <c r="R1427" s="4"/>
      <c r="S1427" s="4"/>
      <c r="T1427" s="4"/>
      <c r="U1427" s="4"/>
      <c r="V1427" s="4"/>
      <c r="W1427" s="4"/>
    </row>
    <row r="1428" spans="1:206" x14ac:dyDescent="0.2">
      <c r="A1428" s="4">
        <v>50</v>
      </c>
      <c r="B1428" s="4">
        <v>0</v>
      </c>
      <c r="C1428" s="4">
        <v>0</v>
      </c>
      <c r="D1428" s="4">
        <v>1</v>
      </c>
      <c r="E1428" s="4">
        <v>208</v>
      </c>
      <c r="F1428" s="4">
        <f>Source!V1405</f>
        <v>0</v>
      </c>
      <c r="G1428" s="4" t="s">
        <v>76</v>
      </c>
      <c r="H1428" s="4" t="s">
        <v>77</v>
      </c>
      <c r="I1428" s="4"/>
      <c r="J1428" s="4"/>
      <c r="K1428" s="4">
        <v>208</v>
      </c>
      <c r="L1428" s="4">
        <v>22</v>
      </c>
      <c r="M1428" s="4">
        <v>3</v>
      </c>
      <c r="N1428" s="4" t="s">
        <v>3</v>
      </c>
      <c r="O1428" s="4">
        <v>-1</v>
      </c>
      <c r="P1428" s="4"/>
      <c r="Q1428" s="4"/>
      <c r="R1428" s="4"/>
      <c r="S1428" s="4"/>
      <c r="T1428" s="4"/>
      <c r="U1428" s="4"/>
      <c r="V1428" s="4"/>
      <c r="W1428" s="4"/>
    </row>
    <row r="1429" spans="1:206" x14ac:dyDescent="0.2">
      <c r="A1429" s="4">
        <v>50</v>
      </c>
      <c r="B1429" s="4">
        <v>0</v>
      </c>
      <c r="C1429" s="4">
        <v>0</v>
      </c>
      <c r="D1429" s="4">
        <v>1</v>
      </c>
      <c r="E1429" s="4">
        <v>209</v>
      </c>
      <c r="F1429" s="4">
        <f>ROUND(Source!W1405,O1429)</f>
        <v>0</v>
      </c>
      <c r="G1429" s="4" t="s">
        <v>78</v>
      </c>
      <c r="H1429" s="4" t="s">
        <v>79</v>
      </c>
      <c r="I1429" s="4"/>
      <c r="J1429" s="4"/>
      <c r="K1429" s="4">
        <v>209</v>
      </c>
      <c r="L1429" s="4">
        <v>23</v>
      </c>
      <c r="M1429" s="4">
        <v>3</v>
      </c>
      <c r="N1429" s="4" t="s">
        <v>3</v>
      </c>
      <c r="O1429" s="4">
        <v>2</v>
      </c>
      <c r="P1429" s="4"/>
      <c r="Q1429" s="4"/>
      <c r="R1429" s="4"/>
      <c r="S1429" s="4"/>
      <c r="T1429" s="4"/>
      <c r="U1429" s="4"/>
      <c r="V1429" s="4"/>
      <c r="W1429" s="4"/>
    </row>
    <row r="1430" spans="1:206" x14ac:dyDescent="0.2">
      <c r="A1430" s="4">
        <v>50</v>
      </c>
      <c r="B1430" s="4">
        <v>0</v>
      </c>
      <c r="C1430" s="4">
        <v>0</v>
      </c>
      <c r="D1430" s="4">
        <v>1</v>
      </c>
      <c r="E1430" s="4">
        <v>210</v>
      </c>
      <c r="F1430" s="4">
        <f>ROUND(Source!X1405,O1430)</f>
        <v>492.58</v>
      </c>
      <c r="G1430" s="4" t="s">
        <v>80</v>
      </c>
      <c r="H1430" s="4" t="s">
        <v>81</v>
      </c>
      <c r="I1430" s="4"/>
      <c r="J1430" s="4"/>
      <c r="K1430" s="4">
        <v>210</v>
      </c>
      <c r="L1430" s="4">
        <v>24</v>
      </c>
      <c r="M1430" s="4">
        <v>3</v>
      </c>
      <c r="N1430" s="4" t="s">
        <v>3</v>
      </c>
      <c r="O1430" s="4">
        <v>2</v>
      </c>
      <c r="P1430" s="4"/>
      <c r="Q1430" s="4"/>
      <c r="R1430" s="4"/>
      <c r="S1430" s="4"/>
      <c r="T1430" s="4"/>
      <c r="U1430" s="4"/>
      <c r="V1430" s="4"/>
      <c r="W1430" s="4"/>
    </row>
    <row r="1431" spans="1:206" x14ac:dyDescent="0.2">
      <c r="A1431" s="4">
        <v>50</v>
      </c>
      <c r="B1431" s="4">
        <v>0</v>
      </c>
      <c r="C1431" s="4">
        <v>0</v>
      </c>
      <c r="D1431" s="4">
        <v>1</v>
      </c>
      <c r="E1431" s="4">
        <v>211</v>
      </c>
      <c r="F1431" s="4">
        <f>ROUND(Source!Y1405,O1431)</f>
        <v>70.37</v>
      </c>
      <c r="G1431" s="4" t="s">
        <v>82</v>
      </c>
      <c r="H1431" s="4" t="s">
        <v>83</v>
      </c>
      <c r="I1431" s="4"/>
      <c r="J1431" s="4"/>
      <c r="K1431" s="4">
        <v>211</v>
      </c>
      <c r="L1431" s="4">
        <v>25</v>
      </c>
      <c r="M1431" s="4">
        <v>3</v>
      </c>
      <c r="N1431" s="4" t="s">
        <v>3</v>
      </c>
      <c r="O1431" s="4">
        <v>2</v>
      </c>
      <c r="P1431" s="4"/>
      <c r="Q1431" s="4"/>
      <c r="R1431" s="4"/>
      <c r="S1431" s="4"/>
      <c r="T1431" s="4"/>
      <c r="U1431" s="4"/>
      <c r="V1431" s="4"/>
      <c r="W1431" s="4"/>
    </row>
    <row r="1432" spans="1:206" x14ac:dyDescent="0.2">
      <c r="A1432" s="4">
        <v>50</v>
      </c>
      <c r="B1432" s="4">
        <v>0</v>
      </c>
      <c r="C1432" s="4">
        <v>0</v>
      </c>
      <c r="D1432" s="4">
        <v>1</v>
      </c>
      <c r="E1432" s="4">
        <v>224</v>
      </c>
      <c r="F1432" s="4">
        <f>ROUND(Source!AR1405,O1432)</f>
        <v>11813.57</v>
      </c>
      <c r="G1432" s="4" t="s">
        <v>84</v>
      </c>
      <c r="H1432" s="4" t="s">
        <v>85</v>
      </c>
      <c r="I1432" s="4"/>
      <c r="J1432" s="4"/>
      <c r="K1432" s="4">
        <v>224</v>
      </c>
      <c r="L1432" s="4">
        <v>26</v>
      </c>
      <c r="M1432" s="4">
        <v>3</v>
      </c>
      <c r="N1432" s="4" t="s">
        <v>3</v>
      </c>
      <c r="O1432" s="4">
        <v>2</v>
      </c>
      <c r="P1432" s="4"/>
      <c r="Q1432" s="4"/>
      <c r="R1432" s="4"/>
      <c r="S1432" s="4"/>
      <c r="T1432" s="4"/>
      <c r="U1432" s="4"/>
      <c r="V1432" s="4"/>
      <c r="W1432" s="4"/>
    </row>
    <row r="1433" spans="1:206" x14ac:dyDescent="0.2">
      <c r="A1433" s="4">
        <v>50</v>
      </c>
      <c r="B1433" s="4">
        <v>1</v>
      </c>
      <c r="C1433" s="4">
        <v>0</v>
      </c>
      <c r="D1433" s="4">
        <v>2</v>
      </c>
      <c r="E1433" s="4">
        <v>0</v>
      </c>
      <c r="F1433" s="4">
        <f>ROUND(F1432*0.2,O1433)</f>
        <v>2362.71</v>
      </c>
      <c r="G1433" s="4" t="s">
        <v>86</v>
      </c>
      <c r="H1433" s="4" t="s">
        <v>87</v>
      </c>
      <c r="I1433" s="4"/>
      <c r="J1433" s="4"/>
      <c r="K1433" s="4">
        <v>212</v>
      </c>
      <c r="L1433" s="4">
        <v>27</v>
      </c>
      <c r="M1433" s="4">
        <v>0</v>
      </c>
      <c r="N1433" s="4" t="s">
        <v>3</v>
      </c>
      <c r="O1433" s="4">
        <v>2</v>
      </c>
      <c r="P1433" s="4"/>
      <c r="Q1433" s="4"/>
      <c r="R1433" s="4"/>
      <c r="S1433" s="4"/>
      <c r="T1433" s="4"/>
      <c r="U1433" s="4"/>
      <c r="V1433" s="4"/>
      <c r="W1433" s="4"/>
    </row>
    <row r="1434" spans="1:206" x14ac:dyDescent="0.2">
      <c r="A1434" s="4">
        <v>50</v>
      </c>
      <c r="B1434" s="4">
        <v>1</v>
      </c>
      <c r="C1434" s="4">
        <v>0</v>
      </c>
      <c r="D1434" s="4">
        <v>2</v>
      </c>
      <c r="E1434" s="4">
        <v>0</v>
      </c>
      <c r="F1434" s="4">
        <f>ROUND(F1433+F1432,O1434)</f>
        <v>14176.28</v>
      </c>
      <c r="G1434" s="4" t="s">
        <v>88</v>
      </c>
      <c r="H1434" s="4" t="s">
        <v>88</v>
      </c>
      <c r="I1434" s="4"/>
      <c r="J1434" s="4"/>
      <c r="K1434" s="4">
        <v>212</v>
      </c>
      <c r="L1434" s="4">
        <v>28</v>
      </c>
      <c r="M1434" s="4">
        <v>0</v>
      </c>
      <c r="N1434" s="4" t="s">
        <v>3</v>
      </c>
      <c r="O1434" s="4">
        <v>2</v>
      </c>
      <c r="P1434" s="4"/>
      <c r="Q1434" s="4"/>
      <c r="R1434" s="4"/>
      <c r="S1434" s="4"/>
      <c r="T1434" s="4"/>
      <c r="U1434" s="4"/>
      <c r="V1434" s="4"/>
      <c r="W1434" s="4"/>
    </row>
    <row r="1436" spans="1:206" x14ac:dyDescent="0.2">
      <c r="A1436" s="2">
        <v>51</v>
      </c>
      <c r="B1436" s="2">
        <f>B1140</f>
        <v>1</v>
      </c>
      <c r="C1436" s="2">
        <f>A1140</f>
        <v>3</v>
      </c>
      <c r="D1436" s="2">
        <f>ROW(A1140)</f>
        <v>1140</v>
      </c>
      <c r="E1436" s="2"/>
      <c r="F1436" s="2" t="str">
        <f>IF(F1140&lt;&gt;"",F1140,"")</f>
        <v>Лестева ул. 20</v>
      </c>
      <c r="G1436" s="2" t="str">
        <f>IF(G1140&lt;&gt;"",G1140,"")</f>
        <v>Лестева ул. 20</v>
      </c>
      <c r="H1436" s="2">
        <v>0</v>
      </c>
      <c r="I1436" s="2"/>
      <c r="J1436" s="2"/>
      <c r="K1436" s="2"/>
      <c r="L1436" s="2"/>
      <c r="M1436" s="2"/>
      <c r="N1436" s="2"/>
      <c r="O1436" s="2">
        <f t="shared" ref="O1436:T1436" si="740">ROUND(O1153+O1198+O1238+O1329+O1367+O1405+AB1436,2)</f>
        <v>2124553.5299999998</v>
      </c>
      <c r="P1436" s="2">
        <f t="shared" si="740"/>
        <v>1860445.28</v>
      </c>
      <c r="Q1436" s="2">
        <f t="shared" si="740"/>
        <v>77508.070000000007</v>
      </c>
      <c r="R1436" s="2">
        <f t="shared" si="740"/>
        <v>42906.06</v>
      </c>
      <c r="S1436" s="2">
        <f t="shared" si="740"/>
        <v>186600.18</v>
      </c>
      <c r="T1436" s="2">
        <f t="shared" si="740"/>
        <v>0</v>
      </c>
      <c r="U1436" s="2">
        <f>U1153+U1198+U1238+U1329+U1367+U1405+AH1436</f>
        <v>951.36143000000004</v>
      </c>
      <c r="V1436" s="2">
        <f>V1153+V1198+V1238+V1329+V1367+V1405+AI1436</f>
        <v>0</v>
      </c>
      <c r="W1436" s="2">
        <f>ROUND(W1153+W1198+W1238+W1329+W1367+W1405+AJ1436,2)</f>
        <v>0</v>
      </c>
      <c r="X1436" s="2">
        <f>ROUND(X1153+X1198+X1238+X1329+X1367+X1405+AK1436,2)</f>
        <v>130620.12</v>
      </c>
      <c r="Y1436" s="2">
        <f>ROUND(Y1153+Y1198+Y1238+Y1329+Y1367+Y1405+AL1436,2)</f>
        <v>18660</v>
      </c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>
        <f t="shared" ref="AO1436:BC1436" si="741">ROUND(AO1153+AO1198+AO1238+AO1329+AO1367+AO1405+BX1436,2)</f>
        <v>0</v>
      </c>
      <c r="AP1436" s="2">
        <f t="shared" si="741"/>
        <v>0</v>
      </c>
      <c r="AQ1436" s="2">
        <f t="shared" si="741"/>
        <v>0</v>
      </c>
      <c r="AR1436" s="2">
        <f t="shared" si="741"/>
        <v>2287799.96</v>
      </c>
      <c r="AS1436" s="2">
        <f t="shared" si="741"/>
        <v>1025536.69</v>
      </c>
      <c r="AT1436" s="2">
        <f t="shared" si="741"/>
        <v>0</v>
      </c>
      <c r="AU1436" s="2">
        <f t="shared" si="741"/>
        <v>1262263.27</v>
      </c>
      <c r="AV1436" s="2">
        <f t="shared" si="741"/>
        <v>1860445.28</v>
      </c>
      <c r="AW1436" s="2">
        <f t="shared" si="741"/>
        <v>1860445.28</v>
      </c>
      <c r="AX1436" s="2">
        <f t="shared" si="741"/>
        <v>0</v>
      </c>
      <c r="AY1436" s="2">
        <f t="shared" si="741"/>
        <v>1860445.28</v>
      </c>
      <c r="AZ1436" s="2">
        <f t="shared" si="741"/>
        <v>0</v>
      </c>
      <c r="BA1436" s="2">
        <f t="shared" si="741"/>
        <v>0</v>
      </c>
      <c r="BB1436" s="2">
        <f t="shared" si="741"/>
        <v>0</v>
      </c>
      <c r="BC1436" s="2">
        <f t="shared" si="741"/>
        <v>0</v>
      </c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3"/>
      <c r="EA1436" s="3"/>
      <c r="EB1436" s="3"/>
      <c r="EC1436" s="3"/>
      <c r="ED1436" s="3"/>
      <c r="EE1436" s="3"/>
      <c r="EF1436" s="3"/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  <c r="FH1436" s="3"/>
      <c r="FI1436" s="3"/>
      <c r="FJ1436" s="3"/>
      <c r="FK1436" s="3"/>
      <c r="FL1436" s="3"/>
      <c r="FM1436" s="3"/>
      <c r="FN1436" s="3"/>
      <c r="FO1436" s="3"/>
      <c r="FP1436" s="3"/>
      <c r="FQ1436" s="3"/>
      <c r="FR1436" s="3"/>
      <c r="FS1436" s="3"/>
      <c r="FT1436" s="3"/>
      <c r="FU1436" s="3"/>
      <c r="FV1436" s="3"/>
      <c r="FW1436" s="3"/>
      <c r="FX1436" s="3"/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  <c r="GQ1436" s="3"/>
      <c r="GR1436" s="3"/>
      <c r="GS1436" s="3"/>
      <c r="GT1436" s="3"/>
      <c r="GU1436" s="3"/>
      <c r="GV1436" s="3"/>
      <c r="GW1436" s="3"/>
      <c r="GX1436" s="3">
        <v>0</v>
      </c>
    </row>
    <row r="1438" spans="1:206" x14ac:dyDescent="0.2">
      <c r="A1438" s="4">
        <v>50</v>
      </c>
      <c r="B1438" s="4">
        <v>0</v>
      </c>
      <c r="C1438" s="4">
        <v>0</v>
      </c>
      <c r="D1438" s="4">
        <v>1</v>
      </c>
      <c r="E1438" s="4">
        <v>201</v>
      </c>
      <c r="F1438" s="4">
        <f>ROUND(Source!O1436,O1438)</f>
        <v>2124553.5299999998</v>
      </c>
      <c r="G1438" s="4" t="s">
        <v>34</v>
      </c>
      <c r="H1438" s="4" t="s">
        <v>35</v>
      </c>
      <c r="I1438" s="4"/>
      <c r="J1438" s="4"/>
      <c r="K1438" s="4">
        <v>201</v>
      </c>
      <c r="L1438" s="4">
        <v>1</v>
      </c>
      <c r="M1438" s="4">
        <v>3</v>
      </c>
      <c r="N1438" s="4" t="s">
        <v>3</v>
      </c>
      <c r="O1438" s="4">
        <v>2</v>
      </c>
      <c r="P1438" s="4"/>
      <c r="Q1438" s="4"/>
      <c r="R1438" s="4"/>
      <c r="S1438" s="4"/>
      <c r="T1438" s="4"/>
      <c r="U1438" s="4"/>
      <c r="V1438" s="4"/>
      <c r="W1438" s="4"/>
    </row>
    <row r="1439" spans="1:206" x14ac:dyDescent="0.2">
      <c r="A1439" s="4">
        <v>50</v>
      </c>
      <c r="B1439" s="4">
        <v>0</v>
      </c>
      <c r="C1439" s="4">
        <v>0</v>
      </c>
      <c r="D1439" s="4">
        <v>1</v>
      </c>
      <c r="E1439" s="4">
        <v>202</v>
      </c>
      <c r="F1439" s="4">
        <f>ROUND(Source!P1436,O1439)</f>
        <v>1860445.28</v>
      </c>
      <c r="G1439" s="4" t="s">
        <v>36</v>
      </c>
      <c r="H1439" s="4" t="s">
        <v>37</v>
      </c>
      <c r="I1439" s="4"/>
      <c r="J1439" s="4"/>
      <c r="K1439" s="4">
        <v>202</v>
      </c>
      <c r="L1439" s="4">
        <v>2</v>
      </c>
      <c r="M1439" s="4">
        <v>3</v>
      </c>
      <c r="N1439" s="4" t="s">
        <v>3</v>
      </c>
      <c r="O1439" s="4">
        <v>2</v>
      </c>
      <c r="P1439" s="4"/>
      <c r="Q1439" s="4"/>
      <c r="R1439" s="4"/>
      <c r="S1439" s="4"/>
      <c r="T1439" s="4"/>
      <c r="U1439" s="4"/>
      <c r="V1439" s="4"/>
      <c r="W1439" s="4"/>
    </row>
    <row r="1440" spans="1:206" x14ac:dyDescent="0.2">
      <c r="A1440" s="4">
        <v>50</v>
      </c>
      <c r="B1440" s="4">
        <v>0</v>
      </c>
      <c r="C1440" s="4">
        <v>0</v>
      </c>
      <c r="D1440" s="4">
        <v>1</v>
      </c>
      <c r="E1440" s="4">
        <v>222</v>
      </c>
      <c r="F1440" s="4">
        <f>ROUND(Source!AO1436,O1440)</f>
        <v>0</v>
      </c>
      <c r="G1440" s="4" t="s">
        <v>38</v>
      </c>
      <c r="H1440" s="4" t="s">
        <v>39</v>
      </c>
      <c r="I1440" s="4"/>
      <c r="J1440" s="4"/>
      <c r="K1440" s="4">
        <v>222</v>
      </c>
      <c r="L1440" s="4">
        <v>3</v>
      </c>
      <c r="M1440" s="4">
        <v>3</v>
      </c>
      <c r="N1440" s="4" t="s">
        <v>3</v>
      </c>
      <c r="O1440" s="4">
        <v>2</v>
      </c>
      <c r="P1440" s="4"/>
      <c r="Q1440" s="4"/>
      <c r="R1440" s="4"/>
      <c r="S1440" s="4"/>
      <c r="T1440" s="4"/>
      <c r="U1440" s="4"/>
      <c r="V1440" s="4"/>
      <c r="W1440" s="4"/>
    </row>
    <row r="1441" spans="1:23" x14ac:dyDescent="0.2">
      <c r="A1441" s="4">
        <v>50</v>
      </c>
      <c r="B1441" s="4">
        <v>0</v>
      </c>
      <c r="C1441" s="4">
        <v>0</v>
      </c>
      <c r="D1441" s="4">
        <v>1</v>
      </c>
      <c r="E1441" s="4">
        <v>225</v>
      </c>
      <c r="F1441" s="4">
        <f>ROUND(Source!AV1436,O1441)</f>
        <v>1860445.28</v>
      </c>
      <c r="G1441" s="4" t="s">
        <v>40</v>
      </c>
      <c r="H1441" s="4" t="s">
        <v>41</v>
      </c>
      <c r="I1441" s="4"/>
      <c r="J1441" s="4"/>
      <c r="K1441" s="4">
        <v>225</v>
      </c>
      <c r="L1441" s="4">
        <v>4</v>
      </c>
      <c r="M1441" s="4">
        <v>3</v>
      </c>
      <c r="N1441" s="4" t="s">
        <v>3</v>
      </c>
      <c r="O1441" s="4">
        <v>2</v>
      </c>
      <c r="P1441" s="4"/>
      <c r="Q1441" s="4"/>
      <c r="R1441" s="4"/>
      <c r="S1441" s="4"/>
      <c r="T1441" s="4"/>
      <c r="U1441" s="4"/>
      <c r="V1441" s="4"/>
      <c r="W1441" s="4"/>
    </row>
    <row r="1442" spans="1:23" x14ac:dyDescent="0.2">
      <c r="A1442" s="4">
        <v>50</v>
      </c>
      <c r="B1442" s="4">
        <v>0</v>
      </c>
      <c r="C1442" s="4">
        <v>0</v>
      </c>
      <c r="D1442" s="4">
        <v>1</v>
      </c>
      <c r="E1442" s="4">
        <v>226</v>
      </c>
      <c r="F1442" s="4">
        <f>ROUND(Source!AW1436,O1442)</f>
        <v>1860445.28</v>
      </c>
      <c r="G1442" s="4" t="s">
        <v>42</v>
      </c>
      <c r="H1442" s="4" t="s">
        <v>43</v>
      </c>
      <c r="I1442" s="4"/>
      <c r="J1442" s="4"/>
      <c r="K1442" s="4">
        <v>226</v>
      </c>
      <c r="L1442" s="4">
        <v>5</v>
      </c>
      <c r="M1442" s="4">
        <v>3</v>
      </c>
      <c r="N1442" s="4" t="s">
        <v>3</v>
      </c>
      <c r="O1442" s="4">
        <v>2</v>
      </c>
      <c r="P1442" s="4"/>
      <c r="Q1442" s="4"/>
      <c r="R1442" s="4"/>
      <c r="S1442" s="4"/>
      <c r="T1442" s="4"/>
      <c r="U1442" s="4"/>
      <c r="V1442" s="4"/>
      <c r="W1442" s="4"/>
    </row>
    <row r="1443" spans="1:23" x14ac:dyDescent="0.2">
      <c r="A1443" s="4">
        <v>50</v>
      </c>
      <c r="B1443" s="4">
        <v>0</v>
      </c>
      <c r="C1443" s="4">
        <v>0</v>
      </c>
      <c r="D1443" s="4">
        <v>1</v>
      </c>
      <c r="E1443" s="4">
        <v>227</v>
      </c>
      <c r="F1443" s="4">
        <f>ROUND(Source!AX1436,O1443)</f>
        <v>0</v>
      </c>
      <c r="G1443" s="4" t="s">
        <v>44</v>
      </c>
      <c r="H1443" s="4" t="s">
        <v>45</v>
      </c>
      <c r="I1443" s="4"/>
      <c r="J1443" s="4"/>
      <c r="K1443" s="4">
        <v>227</v>
      </c>
      <c r="L1443" s="4">
        <v>6</v>
      </c>
      <c r="M1443" s="4">
        <v>3</v>
      </c>
      <c r="N1443" s="4" t="s">
        <v>3</v>
      </c>
      <c r="O1443" s="4">
        <v>2</v>
      </c>
      <c r="P1443" s="4"/>
      <c r="Q1443" s="4"/>
      <c r="R1443" s="4"/>
      <c r="S1443" s="4"/>
      <c r="T1443" s="4"/>
      <c r="U1443" s="4"/>
      <c r="V1443" s="4"/>
      <c r="W1443" s="4"/>
    </row>
    <row r="1444" spans="1:23" x14ac:dyDescent="0.2">
      <c r="A1444" s="4">
        <v>50</v>
      </c>
      <c r="B1444" s="4">
        <v>0</v>
      </c>
      <c r="C1444" s="4">
        <v>0</v>
      </c>
      <c r="D1444" s="4">
        <v>1</v>
      </c>
      <c r="E1444" s="4">
        <v>228</v>
      </c>
      <c r="F1444" s="4">
        <f>ROUND(Source!AY1436,O1444)</f>
        <v>1860445.28</v>
      </c>
      <c r="G1444" s="4" t="s">
        <v>46</v>
      </c>
      <c r="H1444" s="4" t="s">
        <v>47</v>
      </c>
      <c r="I1444" s="4"/>
      <c r="J1444" s="4"/>
      <c r="K1444" s="4">
        <v>228</v>
      </c>
      <c r="L1444" s="4">
        <v>7</v>
      </c>
      <c r="M1444" s="4">
        <v>3</v>
      </c>
      <c r="N1444" s="4" t="s">
        <v>3</v>
      </c>
      <c r="O1444" s="4">
        <v>2</v>
      </c>
      <c r="P1444" s="4"/>
      <c r="Q1444" s="4"/>
      <c r="R1444" s="4"/>
      <c r="S1444" s="4"/>
      <c r="T1444" s="4"/>
      <c r="U1444" s="4"/>
      <c r="V1444" s="4"/>
      <c r="W1444" s="4"/>
    </row>
    <row r="1445" spans="1:23" x14ac:dyDescent="0.2">
      <c r="A1445" s="4">
        <v>50</v>
      </c>
      <c r="B1445" s="4">
        <v>0</v>
      </c>
      <c r="C1445" s="4">
        <v>0</v>
      </c>
      <c r="D1445" s="4">
        <v>1</v>
      </c>
      <c r="E1445" s="4">
        <v>216</v>
      </c>
      <c r="F1445" s="4">
        <f>ROUND(Source!AP1436,O1445)</f>
        <v>0</v>
      </c>
      <c r="G1445" s="4" t="s">
        <v>48</v>
      </c>
      <c r="H1445" s="4" t="s">
        <v>49</v>
      </c>
      <c r="I1445" s="4"/>
      <c r="J1445" s="4"/>
      <c r="K1445" s="4">
        <v>216</v>
      </c>
      <c r="L1445" s="4">
        <v>8</v>
      </c>
      <c r="M1445" s="4">
        <v>3</v>
      </c>
      <c r="N1445" s="4" t="s">
        <v>3</v>
      </c>
      <c r="O1445" s="4">
        <v>2</v>
      </c>
      <c r="P1445" s="4"/>
      <c r="Q1445" s="4"/>
      <c r="R1445" s="4"/>
      <c r="S1445" s="4"/>
      <c r="T1445" s="4"/>
      <c r="U1445" s="4"/>
      <c r="V1445" s="4"/>
      <c r="W1445" s="4"/>
    </row>
    <row r="1446" spans="1:23" x14ac:dyDescent="0.2">
      <c r="A1446" s="4">
        <v>50</v>
      </c>
      <c r="B1446" s="4">
        <v>0</v>
      </c>
      <c r="C1446" s="4">
        <v>0</v>
      </c>
      <c r="D1446" s="4">
        <v>1</v>
      </c>
      <c r="E1446" s="4">
        <v>223</v>
      </c>
      <c r="F1446" s="4">
        <f>ROUND(Source!AQ1436,O1446)</f>
        <v>0</v>
      </c>
      <c r="G1446" s="4" t="s">
        <v>50</v>
      </c>
      <c r="H1446" s="4" t="s">
        <v>51</v>
      </c>
      <c r="I1446" s="4"/>
      <c r="J1446" s="4"/>
      <c r="K1446" s="4">
        <v>223</v>
      </c>
      <c r="L1446" s="4">
        <v>9</v>
      </c>
      <c r="M1446" s="4">
        <v>3</v>
      </c>
      <c r="N1446" s="4" t="s">
        <v>3</v>
      </c>
      <c r="O1446" s="4">
        <v>2</v>
      </c>
      <c r="P1446" s="4"/>
      <c r="Q1446" s="4"/>
      <c r="R1446" s="4"/>
      <c r="S1446" s="4"/>
      <c r="T1446" s="4"/>
      <c r="U1446" s="4"/>
      <c r="V1446" s="4"/>
      <c r="W1446" s="4"/>
    </row>
    <row r="1447" spans="1:23" x14ac:dyDescent="0.2">
      <c r="A1447" s="4">
        <v>50</v>
      </c>
      <c r="B1447" s="4">
        <v>0</v>
      </c>
      <c r="C1447" s="4">
        <v>0</v>
      </c>
      <c r="D1447" s="4">
        <v>1</v>
      </c>
      <c r="E1447" s="4">
        <v>229</v>
      </c>
      <c r="F1447" s="4">
        <f>ROUND(Source!AZ1436,O1447)</f>
        <v>0</v>
      </c>
      <c r="G1447" s="4" t="s">
        <v>52</v>
      </c>
      <c r="H1447" s="4" t="s">
        <v>53</v>
      </c>
      <c r="I1447" s="4"/>
      <c r="J1447" s="4"/>
      <c r="K1447" s="4">
        <v>229</v>
      </c>
      <c r="L1447" s="4">
        <v>10</v>
      </c>
      <c r="M1447" s="4">
        <v>3</v>
      </c>
      <c r="N1447" s="4" t="s">
        <v>3</v>
      </c>
      <c r="O1447" s="4">
        <v>2</v>
      </c>
      <c r="P1447" s="4"/>
      <c r="Q1447" s="4"/>
      <c r="R1447" s="4"/>
      <c r="S1447" s="4"/>
      <c r="T1447" s="4"/>
      <c r="U1447" s="4"/>
      <c r="V1447" s="4"/>
      <c r="W1447" s="4"/>
    </row>
    <row r="1448" spans="1:23" x14ac:dyDescent="0.2">
      <c r="A1448" s="4">
        <v>50</v>
      </c>
      <c r="B1448" s="4">
        <v>0</v>
      </c>
      <c r="C1448" s="4">
        <v>0</v>
      </c>
      <c r="D1448" s="4">
        <v>1</v>
      </c>
      <c r="E1448" s="4">
        <v>203</v>
      </c>
      <c r="F1448" s="4">
        <f>ROUND(Source!Q1436,O1448)</f>
        <v>77508.070000000007</v>
      </c>
      <c r="G1448" s="4" t="s">
        <v>54</v>
      </c>
      <c r="H1448" s="4" t="s">
        <v>55</v>
      </c>
      <c r="I1448" s="4"/>
      <c r="J1448" s="4"/>
      <c r="K1448" s="4">
        <v>203</v>
      </c>
      <c r="L1448" s="4">
        <v>11</v>
      </c>
      <c r="M1448" s="4">
        <v>3</v>
      </c>
      <c r="N1448" s="4" t="s">
        <v>3</v>
      </c>
      <c r="O1448" s="4">
        <v>2</v>
      </c>
      <c r="P1448" s="4"/>
      <c r="Q1448" s="4"/>
      <c r="R1448" s="4"/>
      <c r="S1448" s="4"/>
      <c r="T1448" s="4"/>
      <c r="U1448" s="4"/>
      <c r="V1448" s="4"/>
      <c r="W1448" s="4"/>
    </row>
    <row r="1449" spans="1:23" x14ac:dyDescent="0.2">
      <c r="A1449" s="4">
        <v>50</v>
      </c>
      <c r="B1449" s="4">
        <v>0</v>
      </c>
      <c r="C1449" s="4">
        <v>0</v>
      </c>
      <c r="D1449" s="4">
        <v>1</v>
      </c>
      <c r="E1449" s="4">
        <v>231</v>
      </c>
      <c r="F1449" s="4">
        <f>ROUND(Source!BB1436,O1449)</f>
        <v>0</v>
      </c>
      <c r="G1449" s="4" t="s">
        <v>56</v>
      </c>
      <c r="H1449" s="4" t="s">
        <v>57</v>
      </c>
      <c r="I1449" s="4"/>
      <c r="J1449" s="4"/>
      <c r="K1449" s="4">
        <v>231</v>
      </c>
      <c r="L1449" s="4">
        <v>12</v>
      </c>
      <c r="M1449" s="4">
        <v>3</v>
      </c>
      <c r="N1449" s="4" t="s">
        <v>3</v>
      </c>
      <c r="O1449" s="4">
        <v>2</v>
      </c>
      <c r="P1449" s="4"/>
      <c r="Q1449" s="4"/>
      <c r="R1449" s="4"/>
      <c r="S1449" s="4"/>
      <c r="T1449" s="4"/>
      <c r="U1449" s="4"/>
      <c r="V1449" s="4"/>
      <c r="W1449" s="4"/>
    </row>
    <row r="1450" spans="1:23" x14ac:dyDescent="0.2">
      <c r="A1450" s="4">
        <v>50</v>
      </c>
      <c r="B1450" s="4">
        <v>0</v>
      </c>
      <c r="C1450" s="4">
        <v>0</v>
      </c>
      <c r="D1450" s="4">
        <v>1</v>
      </c>
      <c r="E1450" s="4">
        <v>204</v>
      </c>
      <c r="F1450" s="4">
        <f>ROUND(Source!R1436,O1450)</f>
        <v>42906.06</v>
      </c>
      <c r="G1450" s="4" t="s">
        <v>58</v>
      </c>
      <c r="H1450" s="4" t="s">
        <v>59</v>
      </c>
      <c r="I1450" s="4"/>
      <c r="J1450" s="4"/>
      <c r="K1450" s="4">
        <v>204</v>
      </c>
      <c r="L1450" s="4">
        <v>13</v>
      </c>
      <c r="M1450" s="4">
        <v>3</v>
      </c>
      <c r="N1450" s="4" t="s">
        <v>3</v>
      </c>
      <c r="O1450" s="4">
        <v>2</v>
      </c>
      <c r="P1450" s="4"/>
      <c r="Q1450" s="4"/>
      <c r="R1450" s="4"/>
      <c r="S1450" s="4"/>
      <c r="T1450" s="4"/>
      <c r="U1450" s="4"/>
      <c r="V1450" s="4"/>
      <c r="W1450" s="4"/>
    </row>
    <row r="1451" spans="1:23" x14ac:dyDescent="0.2">
      <c r="A1451" s="4">
        <v>50</v>
      </c>
      <c r="B1451" s="4">
        <v>0</v>
      </c>
      <c r="C1451" s="4">
        <v>0</v>
      </c>
      <c r="D1451" s="4">
        <v>1</v>
      </c>
      <c r="E1451" s="4">
        <v>205</v>
      </c>
      <c r="F1451" s="4">
        <f>ROUND(Source!S1436,O1451)</f>
        <v>186600.18</v>
      </c>
      <c r="G1451" s="4" t="s">
        <v>60</v>
      </c>
      <c r="H1451" s="4" t="s">
        <v>61</v>
      </c>
      <c r="I1451" s="4"/>
      <c r="J1451" s="4"/>
      <c r="K1451" s="4">
        <v>205</v>
      </c>
      <c r="L1451" s="4">
        <v>14</v>
      </c>
      <c r="M1451" s="4">
        <v>3</v>
      </c>
      <c r="N1451" s="4" t="s">
        <v>3</v>
      </c>
      <c r="O1451" s="4">
        <v>2</v>
      </c>
      <c r="P1451" s="4"/>
      <c r="Q1451" s="4"/>
      <c r="R1451" s="4"/>
      <c r="S1451" s="4"/>
      <c r="T1451" s="4"/>
      <c r="U1451" s="4"/>
      <c r="V1451" s="4"/>
      <c r="W1451" s="4"/>
    </row>
    <row r="1452" spans="1:23" x14ac:dyDescent="0.2">
      <c r="A1452" s="4">
        <v>50</v>
      </c>
      <c r="B1452" s="4">
        <v>0</v>
      </c>
      <c r="C1452" s="4">
        <v>0</v>
      </c>
      <c r="D1452" s="4">
        <v>1</v>
      </c>
      <c r="E1452" s="4">
        <v>232</v>
      </c>
      <c r="F1452" s="4">
        <f>ROUND(Source!BC1436,O1452)</f>
        <v>0</v>
      </c>
      <c r="G1452" s="4" t="s">
        <v>62</v>
      </c>
      <c r="H1452" s="4" t="s">
        <v>63</v>
      </c>
      <c r="I1452" s="4"/>
      <c r="J1452" s="4"/>
      <c r="K1452" s="4">
        <v>232</v>
      </c>
      <c r="L1452" s="4">
        <v>15</v>
      </c>
      <c r="M1452" s="4">
        <v>3</v>
      </c>
      <c r="N1452" s="4" t="s">
        <v>3</v>
      </c>
      <c r="O1452" s="4">
        <v>2</v>
      </c>
      <c r="P1452" s="4"/>
      <c r="Q1452" s="4"/>
      <c r="R1452" s="4"/>
      <c r="S1452" s="4"/>
      <c r="T1452" s="4"/>
      <c r="U1452" s="4"/>
      <c r="V1452" s="4"/>
      <c r="W1452" s="4"/>
    </row>
    <row r="1453" spans="1:23" x14ac:dyDescent="0.2">
      <c r="A1453" s="4">
        <v>50</v>
      </c>
      <c r="B1453" s="4">
        <v>0</v>
      </c>
      <c r="C1453" s="4">
        <v>0</v>
      </c>
      <c r="D1453" s="4">
        <v>1</v>
      </c>
      <c r="E1453" s="4">
        <v>214</v>
      </c>
      <c r="F1453" s="4">
        <f>ROUND(Source!AS1436,O1453)</f>
        <v>1025536.69</v>
      </c>
      <c r="G1453" s="4" t="s">
        <v>64</v>
      </c>
      <c r="H1453" s="4" t="s">
        <v>65</v>
      </c>
      <c r="I1453" s="4"/>
      <c r="J1453" s="4"/>
      <c r="K1453" s="4">
        <v>214</v>
      </c>
      <c r="L1453" s="4">
        <v>16</v>
      </c>
      <c r="M1453" s="4">
        <v>3</v>
      </c>
      <c r="N1453" s="4" t="s">
        <v>3</v>
      </c>
      <c r="O1453" s="4">
        <v>2</v>
      </c>
      <c r="P1453" s="4"/>
      <c r="Q1453" s="4"/>
      <c r="R1453" s="4"/>
      <c r="S1453" s="4"/>
      <c r="T1453" s="4"/>
      <c r="U1453" s="4"/>
      <c r="V1453" s="4"/>
      <c r="W1453" s="4"/>
    </row>
    <row r="1454" spans="1:23" x14ac:dyDescent="0.2">
      <c r="A1454" s="4">
        <v>50</v>
      </c>
      <c r="B1454" s="4">
        <v>0</v>
      </c>
      <c r="C1454" s="4">
        <v>0</v>
      </c>
      <c r="D1454" s="4">
        <v>1</v>
      </c>
      <c r="E1454" s="4">
        <v>215</v>
      </c>
      <c r="F1454" s="4">
        <f>ROUND(Source!AT1436,O1454)</f>
        <v>0</v>
      </c>
      <c r="G1454" s="4" t="s">
        <v>66</v>
      </c>
      <c r="H1454" s="4" t="s">
        <v>67</v>
      </c>
      <c r="I1454" s="4"/>
      <c r="J1454" s="4"/>
      <c r="K1454" s="4">
        <v>215</v>
      </c>
      <c r="L1454" s="4">
        <v>17</v>
      </c>
      <c r="M1454" s="4">
        <v>3</v>
      </c>
      <c r="N1454" s="4" t="s">
        <v>3</v>
      </c>
      <c r="O1454" s="4">
        <v>2</v>
      </c>
      <c r="P1454" s="4"/>
      <c r="Q1454" s="4"/>
      <c r="R1454" s="4"/>
      <c r="S1454" s="4"/>
      <c r="T1454" s="4"/>
      <c r="U1454" s="4"/>
      <c r="V1454" s="4"/>
      <c r="W1454" s="4"/>
    </row>
    <row r="1455" spans="1:23" x14ac:dyDescent="0.2">
      <c r="A1455" s="4">
        <v>50</v>
      </c>
      <c r="B1455" s="4">
        <v>0</v>
      </c>
      <c r="C1455" s="4">
        <v>0</v>
      </c>
      <c r="D1455" s="4">
        <v>1</v>
      </c>
      <c r="E1455" s="4">
        <v>217</v>
      </c>
      <c r="F1455" s="4">
        <f>ROUND(Source!AU1436,O1455)</f>
        <v>1262263.27</v>
      </c>
      <c r="G1455" s="4" t="s">
        <v>68</v>
      </c>
      <c r="H1455" s="4" t="s">
        <v>69</v>
      </c>
      <c r="I1455" s="4"/>
      <c r="J1455" s="4"/>
      <c r="K1455" s="4">
        <v>217</v>
      </c>
      <c r="L1455" s="4">
        <v>18</v>
      </c>
      <c r="M1455" s="4">
        <v>3</v>
      </c>
      <c r="N1455" s="4" t="s">
        <v>3</v>
      </c>
      <c r="O1455" s="4">
        <v>2</v>
      </c>
      <c r="P1455" s="4"/>
      <c r="Q1455" s="4"/>
      <c r="R1455" s="4"/>
      <c r="S1455" s="4"/>
      <c r="T1455" s="4"/>
      <c r="U1455" s="4"/>
      <c r="V1455" s="4"/>
      <c r="W1455" s="4"/>
    </row>
    <row r="1456" spans="1:23" x14ac:dyDescent="0.2">
      <c r="A1456" s="4">
        <v>50</v>
      </c>
      <c r="B1456" s="4">
        <v>0</v>
      </c>
      <c r="C1456" s="4">
        <v>0</v>
      </c>
      <c r="D1456" s="4">
        <v>1</v>
      </c>
      <c r="E1456" s="4">
        <v>230</v>
      </c>
      <c r="F1456" s="4">
        <f>ROUND(Source!BA1436,O1456)</f>
        <v>0</v>
      </c>
      <c r="G1456" s="4" t="s">
        <v>70</v>
      </c>
      <c r="H1456" s="4" t="s">
        <v>71</v>
      </c>
      <c r="I1456" s="4"/>
      <c r="J1456" s="4"/>
      <c r="K1456" s="4">
        <v>230</v>
      </c>
      <c r="L1456" s="4">
        <v>19</v>
      </c>
      <c r="M1456" s="4">
        <v>3</v>
      </c>
      <c r="N1456" s="4" t="s">
        <v>3</v>
      </c>
      <c r="O1456" s="4">
        <v>2</v>
      </c>
      <c r="P1456" s="4"/>
      <c r="Q1456" s="4"/>
      <c r="R1456" s="4"/>
      <c r="S1456" s="4"/>
      <c r="T1456" s="4"/>
      <c r="U1456" s="4"/>
      <c r="V1456" s="4"/>
      <c r="W1456" s="4"/>
    </row>
    <row r="1457" spans="1:206" x14ac:dyDescent="0.2">
      <c r="A1457" s="4">
        <v>50</v>
      </c>
      <c r="B1457" s="4">
        <v>0</v>
      </c>
      <c r="C1457" s="4">
        <v>0</v>
      </c>
      <c r="D1457" s="4">
        <v>1</v>
      </c>
      <c r="E1457" s="4">
        <v>206</v>
      </c>
      <c r="F1457" s="4">
        <f>ROUND(Source!T1436,O1457)</f>
        <v>0</v>
      </c>
      <c r="G1457" s="4" t="s">
        <v>72</v>
      </c>
      <c r="H1457" s="4" t="s">
        <v>73</v>
      </c>
      <c r="I1457" s="4"/>
      <c r="J1457" s="4"/>
      <c r="K1457" s="4">
        <v>206</v>
      </c>
      <c r="L1457" s="4">
        <v>20</v>
      </c>
      <c r="M1457" s="4">
        <v>3</v>
      </c>
      <c r="N1457" s="4" t="s">
        <v>3</v>
      </c>
      <c r="O1457" s="4">
        <v>2</v>
      </c>
      <c r="P1457" s="4"/>
      <c r="Q1457" s="4"/>
      <c r="R1457" s="4"/>
      <c r="S1457" s="4"/>
      <c r="T1457" s="4"/>
      <c r="U1457" s="4"/>
      <c r="V1457" s="4"/>
      <c r="W1457" s="4"/>
    </row>
    <row r="1458" spans="1:206" x14ac:dyDescent="0.2">
      <c r="A1458" s="4">
        <v>50</v>
      </c>
      <c r="B1458" s="4">
        <v>0</v>
      </c>
      <c r="C1458" s="4">
        <v>0</v>
      </c>
      <c r="D1458" s="4">
        <v>1</v>
      </c>
      <c r="E1458" s="4">
        <v>207</v>
      </c>
      <c r="F1458" s="4">
        <f>Source!U1436</f>
        <v>951.36143000000004</v>
      </c>
      <c r="G1458" s="4" t="s">
        <v>74</v>
      </c>
      <c r="H1458" s="4" t="s">
        <v>75</v>
      </c>
      <c r="I1458" s="4"/>
      <c r="J1458" s="4"/>
      <c r="K1458" s="4">
        <v>207</v>
      </c>
      <c r="L1458" s="4">
        <v>21</v>
      </c>
      <c r="M1458" s="4">
        <v>3</v>
      </c>
      <c r="N1458" s="4" t="s">
        <v>3</v>
      </c>
      <c r="O1458" s="4">
        <v>-1</v>
      </c>
      <c r="P1458" s="4"/>
      <c r="Q1458" s="4"/>
      <c r="R1458" s="4"/>
      <c r="S1458" s="4"/>
      <c r="T1458" s="4"/>
      <c r="U1458" s="4"/>
      <c r="V1458" s="4"/>
      <c r="W1458" s="4"/>
    </row>
    <row r="1459" spans="1:206" x14ac:dyDescent="0.2">
      <c r="A1459" s="4">
        <v>50</v>
      </c>
      <c r="B1459" s="4">
        <v>0</v>
      </c>
      <c r="C1459" s="4">
        <v>0</v>
      </c>
      <c r="D1459" s="4">
        <v>1</v>
      </c>
      <c r="E1459" s="4">
        <v>208</v>
      </c>
      <c r="F1459" s="4">
        <f>Source!V1436</f>
        <v>0</v>
      </c>
      <c r="G1459" s="4" t="s">
        <v>76</v>
      </c>
      <c r="H1459" s="4" t="s">
        <v>77</v>
      </c>
      <c r="I1459" s="4"/>
      <c r="J1459" s="4"/>
      <c r="K1459" s="4">
        <v>208</v>
      </c>
      <c r="L1459" s="4">
        <v>22</v>
      </c>
      <c r="M1459" s="4">
        <v>3</v>
      </c>
      <c r="N1459" s="4" t="s">
        <v>3</v>
      </c>
      <c r="O1459" s="4">
        <v>-1</v>
      </c>
      <c r="P1459" s="4"/>
      <c r="Q1459" s="4"/>
      <c r="R1459" s="4"/>
      <c r="S1459" s="4"/>
      <c r="T1459" s="4"/>
      <c r="U1459" s="4"/>
      <c r="V1459" s="4"/>
      <c r="W1459" s="4"/>
    </row>
    <row r="1460" spans="1:206" x14ac:dyDescent="0.2">
      <c r="A1460" s="4">
        <v>50</v>
      </c>
      <c r="B1460" s="4">
        <v>0</v>
      </c>
      <c r="C1460" s="4">
        <v>0</v>
      </c>
      <c r="D1460" s="4">
        <v>1</v>
      </c>
      <c r="E1460" s="4">
        <v>209</v>
      </c>
      <c r="F1460" s="4">
        <f>ROUND(Source!W1436,O1460)</f>
        <v>0</v>
      </c>
      <c r="G1460" s="4" t="s">
        <v>78</v>
      </c>
      <c r="H1460" s="4" t="s">
        <v>79</v>
      </c>
      <c r="I1460" s="4"/>
      <c r="J1460" s="4"/>
      <c r="K1460" s="4">
        <v>209</v>
      </c>
      <c r="L1460" s="4">
        <v>23</v>
      </c>
      <c r="M1460" s="4">
        <v>3</v>
      </c>
      <c r="N1460" s="4" t="s">
        <v>3</v>
      </c>
      <c r="O1460" s="4">
        <v>2</v>
      </c>
      <c r="P1460" s="4"/>
      <c r="Q1460" s="4"/>
      <c r="R1460" s="4"/>
      <c r="S1460" s="4"/>
      <c r="T1460" s="4"/>
      <c r="U1460" s="4"/>
      <c r="V1460" s="4"/>
      <c r="W1460" s="4"/>
    </row>
    <row r="1461" spans="1:206" x14ac:dyDescent="0.2">
      <c r="A1461" s="4">
        <v>50</v>
      </c>
      <c r="B1461" s="4">
        <v>0</v>
      </c>
      <c r="C1461" s="4">
        <v>0</v>
      </c>
      <c r="D1461" s="4">
        <v>1</v>
      </c>
      <c r="E1461" s="4">
        <v>210</v>
      </c>
      <c r="F1461" s="4">
        <f>ROUND(Source!X1436,O1461)</f>
        <v>130620.12</v>
      </c>
      <c r="G1461" s="4" t="s">
        <v>80</v>
      </c>
      <c r="H1461" s="4" t="s">
        <v>81</v>
      </c>
      <c r="I1461" s="4"/>
      <c r="J1461" s="4"/>
      <c r="K1461" s="4">
        <v>210</v>
      </c>
      <c r="L1461" s="4">
        <v>24</v>
      </c>
      <c r="M1461" s="4">
        <v>3</v>
      </c>
      <c r="N1461" s="4" t="s">
        <v>3</v>
      </c>
      <c r="O1461" s="4">
        <v>2</v>
      </c>
      <c r="P1461" s="4"/>
      <c r="Q1461" s="4"/>
      <c r="R1461" s="4"/>
      <c r="S1461" s="4"/>
      <c r="T1461" s="4"/>
      <c r="U1461" s="4"/>
      <c r="V1461" s="4"/>
      <c r="W1461" s="4"/>
    </row>
    <row r="1462" spans="1:206" x14ac:dyDescent="0.2">
      <c r="A1462" s="4">
        <v>50</v>
      </c>
      <c r="B1462" s="4">
        <v>0</v>
      </c>
      <c r="C1462" s="4">
        <v>0</v>
      </c>
      <c r="D1462" s="4">
        <v>1</v>
      </c>
      <c r="E1462" s="4">
        <v>211</v>
      </c>
      <c r="F1462" s="4">
        <f>ROUND(Source!Y1436,O1462)</f>
        <v>18660</v>
      </c>
      <c r="G1462" s="4" t="s">
        <v>82</v>
      </c>
      <c r="H1462" s="4" t="s">
        <v>83</v>
      </c>
      <c r="I1462" s="4"/>
      <c r="J1462" s="4"/>
      <c r="K1462" s="4">
        <v>211</v>
      </c>
      <c r="L1462" s="4">
        <v>25</v>
      </c>
      <c r="M1462" s="4">
        <v>3</v>
      </c>
      <c r="N1462" s="4" t="s">
        <v>3</v>
      </c>
      <c r="O1462" s="4">
        <v>2</v>
      </c>
      <c r="P1462" s="4"/>
      <c r="Q1462" s="4"/>
      <c r="R1462" s="4"/>
      <c r="S1462" s="4"/>
      <c r="T1462" s="4"/>
      <c r="U1462" s="4"/>
      <c r="V1462" s="4"/>
      <c r="W1462" s="4"/>
    </row>
    <row r="1463" spans="1:206" x14ac:dyDescent="0.2">
      <c r="A1463" s="4">
        <v>50</v>
      </c>
      <c r="B1463" s="4">
        <v>0</v>
      </c>
      <c r="C1463" s="4">
        <v>0</v>
      </c>
      <c r="D1463" s="4">
        <v>1</v>
      </c>
      <c r="E1463" s="4">
        <v>224</v>
      </c>
      <c r="F1463" s="4">
        <f>ROUND(Source!AR1436,O1463)</f>
        <v>2287799.96</v>
      </c>
      <c r="G1463" s="4" t="s">
        <v>84</v>
      </c>
      <c r="H1463" s="4" t="s">
        <v>85</v>
      </c>
      <c r="I1463" s="4"/>
      <c r="J1463" s="4"/>
      <c r="K1463" s="4">
        <v>224</v>
      </c>
      <c r="L1463" s="4">
        <v>26</v>
      </c>
      <c r="M1463" s="4">
        <v>3</v>
      </c>
      <c r="N1463" s="4" t="s">
        <v>3</v>
      </c>
      <c r="O1463" s="4">
        <v>2</v>
      </c>
      <c r="P1463" s="4"/>
      <c r="Q1463" s="4"/>
      <c r="R1463" s="4"/>
      <c r="S1463" s="4"/>
      <c r="T1463" s="4"/>
      <c r="U1463" s="4"/>
      <c r="V1463" s="4"/>
      <c r="W1463" s="4"/>
    </row>
    <row r="1464" spans="1:206" x14ac:dyDescent="0.2">
      <c r="A1464" s="4">
        <v>50</v>
      </c>
      <c r="B1464" s="4">
        <v>1</v>
      </c>
      <c r="C1464" s="4">
        <v>0</v>
      </c>
      <c r="D1464" s="4">
        <v>2</v>
      </c>
      <c r="E1464" s="4">
        <v>0</v>
      </c>
      <c r="F1464" s="4">
        <f>ROUND(F1463*0.2,O1464)</f>
        <v>457559.99</v>
      </c>
      <c r="G1464" s="4" t="s">
        <v>86</v>
      </c>
      <c r="H1464" s="4" t="s">
        <v>87</v>
      </c>
      <c r="I1464" s="4"/>
      <c r="J1464" s="4"/>
      <c r="K1464" s="4">
        <v>212</v>
      </c>
      <c r="L1464" s="4">
        <v>27</v>
      </c>
      <c r="M1464" s="4">
        <v>0</v>
      </c>
      <c r="N1464" s="4" t="s">
        <v>3</v>
      </c>
      <c r="O1464" s="4">
        <v>2</v>
      </c>
      <c r="P1464" s="4"/>
      <c r="Q1464" s="4"/>
      <c r="R1464" s="4"/>
      <c r="S1464" s="4"/>
      <c r="T1464" s="4"/>
      <c r="U1464" s="4"/>
      <c r="V1464" s="4"/>
      <c r="W1464" s="4"/>
    </row>
    <row r="1465" spans="1:206" x14ac:dyDescent="0.2">
      <c r="A1465" s="4">
        <v>50</v>
      </c>
      <c r="B1465" s="4">
        <v>1</v>
      </c>
      <c r="C1465" s="4">
        <v>0</v>
      </c>
      <c r="D1465" s="4">
        <v>2</v>
      </c>
      <c r="E1465" s="4">
        <v>0</v>
      </c>
      <c r="F1465" s="4">
        <f>ROUND(F1464+F1463,O1465)</f>
        <v>2745359.95</v>
      </c>
      <c r="G1465" s="4" t="s">
        <v>88</v>
      </c>
      <c r="H1465" s="4" t="s">
        <v>88</v>
      </c>
      <c r="I1465" s="4"/>
      <c r="J1465" s="4"/>
      <c r="K1465" s="4">
        <v>212</v>
      </c>
      <c r="L1465" s="4">
        <v>28</v>
      </c>
      <c r="M1465" s="4">
        <v>0</v>
      </c>
      <c r="N1465" s="4" t="s">
        <v>3</v>
      </c>
      <c r="O1465" s="4">
        <v>2</v>
      </c>
      <c r="P1465" s="4"/>
      <c r="Q1465" s="4"/>
      <c r="R1465" s="4"/>
      <c r="S1465" s="4"/>
      <c r="T1465" s="4"/>
      <c r="U1465" s="4"/>
      <c r="V1465" s="4"/>
      <c r="W1465" s="4"/>
    </row>
    <row r="1467" spans="1:206" x14ac:dyDescent="0.2">
      <c r="A1467" s="1">
        <v>3</v>
      </c>
      <c r="B1467" s="1">
        <v>1</v>
      </c>
      <c r="C1467" s="1"/>
      <c r="D1467" s="1">
        <f>ROW(A1804)</f>
        <v>1804</v>
      </c>
      <c r="E1467" s="1"/>
      <c r="F1467" s="1" t="s">
        <v>389</v>
      </c>
      <c r="G1467" s="1" t="s">
        <v>389</v>
      </c>
      <c r="H1467" s="1" t="s">
        <v>3</v>
      </c>
      <c r="I1467" s="1">
        <v>0</v>
      </c>
      <c r="J1467" s="1" t="s">
        <v>3</v>
      </c>
      <c r="K1467" s="1">
        <v>-1</v>
      </c>
      <c r="L1467" s="1" t="s">
        <v>3</v>
      </c>
      <c r="M1467" s="1"/>
      <c r="N1467" s="1"/>
      <c r="O1467" s="1"/>
      <c r="P1467" s="1"/>
      <c r="Q1467" s="1"/>
      <c r="R1467" s="1"/>
      <c r="S1467" s="1"/>
      <c r="T1467" s="1"/>
      <c r="U1467" s="1" t="s">
        <v>3</v>
      </c>
      <c r="V1467" s="1">
        <v>0</v>
      </c>
      <c r="W1467" s="1"/>
      <c r="X1467" s="1"/>
      <c r="Y1467" s="1"/>
      <c r="Z1467" s="1"/>
      <c r="AA1467" s="1"/>
      <c r="AB1467" s="1" t="s">
        <v>3</v>
      </c>
      <c r="AC1467" s="1" t="s">
        <v>3</v>
      </c>
      <c r="AD1467" s="1" t="s">
        <v>3</v>
      </c>
      <c r="AE1467" s="1" t="s">
        <v>3</v>
      </c>
      <c r="AF1467" s="1" t="s">
        <v>3</v>
      </c>
      <c r="AG1467" s="1" t="s">
        <v>3</v>
      </c>
      <c r="AH1467" s="1"/>
      <c r="AI1467" s="1"/>
      <c r="AJ1467" s="1"/>
      <c r="AK1467" s="1"/>
      <c r="AL1467" s="1"/>
      <c r="AM1467" s="1"/>
      <c r="AN1467" s="1"/>
      <c r="AO1467" s="1"/>
      <c r="AP1467" s="1" t="s">
        <v>3</v>
      </c>
      <c r="AQ1467" s="1" t="s">
        <v>3</v>
      </c>
      <c r="AR1467" s="1" t="s">
        <v>3</v>
      </c>
      <c r="AS1467" s="1"/>
      <c r="AT1467" s="1"/>
      <c r="AU1467" s="1"/>
      <c r="AV1467" s="1"/>
      <c r="AW1467" s="1"/>
      <c r="AX1467" s="1"/>
      <c r="AY1467" s="1"/>
      <c r="AZ1467" s="1" t="s">
        <v>3</v>
      </c>
      <c r="BA1467" s="1"/>
      <c r="BB1467" s="1" t="s">
        <v>3</v>
      </c>
      <c r="BC1467" s="1" t="s">
        <v>3</v>
      </c>
      <c r="BD1467" s="1" t="s">
        <v>3</v>
      </c>
      <c r="BE1467" s="1" t="s">
        <v>3</v>
      </c>
      <c r="BF1467" s="1" t="s">
        <v>3</v>
      </c>
      <c r="BG1467" s="1" t="s">
        <v>3</v>
      </c>
      <c r="BH1467" s="1" t="s">
        <v>3</v>
      </c>
      <c r="BI1467" s="1" t="s">
        <v>3</v>
      </c>
      <c r="BJ1467" s="1" t="s">
        <v>3</v>
      </c>
      <c r="BK1467" s="1" t="s">
        <v>3</v>
      </c>
      <c r="BL1467" s="1" t="s">
        <v>3</v>
      </c>
      <c r="BM1467" s="1" t="s">
        <v>3</v>
      </c>
      <c r="BN1467" s="1" t="s">
        <v>3</v>
      </c>
      <c r="BO1467" s="1" t="s">
        <v>3</v>
      </c>
      <c r="BP1467" s="1" t="s">
        <v>3</v>
      </c>
      <c r="BQ1467" s="1"/>
      <c r="BR1467" s="1"/>
      <c r="BS1467" s="1"/>
      <c r="BT1467" s="1"/>
      <c r="BU1467" s="1"/>
      <c r="BV1467" s="1"/>
      <c r="BW1467" s="1"/>
      <c r="BX1467" s="1">
        <v>0</v>
      </c>
      <c r="BY1467" s="1"/>
      <c r="BZ1467" s="1"/>
      <c r="CA1467" s="1"/>
      <c r="CB1467" s="1"/>
      <c r="CC1467" s="1"/>
      <c r="CD1467" s="1"/>
      <c r="CE1467" s="1"/>
      <c r="CF1467" s="1">
        <v>0</v>
      </c>
      <c r="CG1467" s="1">
        <v>0</v>
      </c>
      <c r="CH1467" s="1"/>
      <c r="CI1467" s="1" t="s">
        <v>3</v>
      </c>
      <c r="CJ1467" s="1" t="s">
        <v>3</v>
      </c>
    </row>
    <row r="1469" spans="1:206" x14ac:dyDescent="0.2">
      <c r="A1469" s="2">
        <v>52</v>
      </c>
      <c r="B1469" s="2">
        <f t="shared" ref="B1469:G1469" si="742">B1804</f>
        <v>1</v>
      </c>
      <c r="C1469" s="2">
        <f t="shared" si="742"/>
        <v>3</v>
      </c>
      <c r="D1469" s="2">
        <f t="shared" si="742"/>
        <v>1467</v>
      </c>
      <c r="E1469" s="2">
        <f t="shared" si="742"/>
        <v>0</v>
      </c>
      <c r="F1469" s="2" t="str">
        <f t="shared" si="742"/>
        <v>Пересветов пер. д. 7 к.1</v>
      </c>
      <c r="G1469" s="2" t="str">
        <f t="shared" si="742"/>
        <v>Пересветов пер. д. 7 к.1</v>
      </c>
      <c r="H1469" s="2"/>
      <c r="I1469" s="2"/>
      <c r="J1469" s="2"/>
      <c r="K1469" s="2"/>
      <c r="L1469" s="2"/>
      <c r="M1469" s="2"/>
      <c r="N1469" s="2"/>
      <c r="O1469" s="2">
        <f t="shared" ref="O1469:AT1469" si="743">O1804</f>
        <v>2998771.27</v>
      </c>
      <c r="P1469" s="2">
        <f t="shared" si="743"/>
        <v>2866691.12</v>
      </c>
      <c r="Q1469" s="2">
        <f t="shared" si="743"/>
        <v>44272.33</v>
      </c>
      <c r="R1469" s="2">
        <f t="shared" si="743"/>
        <v>20870.43</v>
      </c>
      <c r="S1469" s="2">
        <f t="shared" si="743"/>
        <v>87807.82</v>
      </c>
      <c r="T1469" s="2">
        <f t="shared" si="743"/>
        <v>0</v>
      </c>
      <c r="U1469" s="2">
        <f t="shared" si="743"/>
        <v>435.36787800000002</v>
      </c>
      <c r="V1469" s="2">
        <f t="shared" si="743"/>
        <v>0</v>
      </c>
      <c r="W1469" s="2">
        <f t="shared" si="743"/>
        <v>0</v>
      </c>
      <c r="X1469" s="2">
        <f t="shared" si="743"/>
        <v>61465.47</v>
      </c>
      <c r="Y1469" s="2">
        <f t="shared" si="743"/>
        <v>8780.7900000000009</v>
      </c>
      <c r="Z1469" s="2">
        <f t="shared" si="743"/>
        <v>0</v>
      </c>
      <c r="AA1469" s="2">
        <f t="shared" si="743"/>
        <v>0</v>
      </c>
      <c r="AB1469" s="2">
        <f t="shared" si="743"/>
        <v>0</v>
      </c>
      <c r="AC1469" s="2">
        <f t="shared" si="743"/>
        <v>0</v>
      </c>
      <c r="AD1469" s="2">
        <f t="shared" si="743"/>
        <v>0</v>
      </c>
      <c r="AE1469" s="2">
        <f t="shared" si="743"/>
        <v>0</v>
      </c>
      <c r="AF1469" s="2">
        <f t="shared" si="743"/>
        <v>0</v>
      </c>
      <c r="AG1469" s="2">
        <f t="shared" si="743"/>
        <v>0</v>
      </c>
      <c r="AH1469" s="2">
        <f t="shared" si="743"/>
        <v>0</v>
      </c>
      <c r="AI1469" s="2">
        <f t="shared" si="743"/>
        <v>0</v>
      </c>
      <c r="AJ1469" s="2">
        <f t="shared" si="743"/>
        <v>0</v>
      </c>
      <c r="AK1469" s="2">
        <f t="shared" si="743"/>
        <v>0</v>
      </c>
      <c r="AL1469" s="2">
        <f t="shared" si="743"/>
        <v>0</v>
      </c>
      <c r="AM1469" s="2">
        <f t="shared" si="743"/>
        <v>0</v>
      </c>
      <c r="AN1469" s="2">
        <f t="shared" si="743"/>
        <v>0</v>
      </c>
      <c r="AO1469" s="2">
        <f t="shared" si="743"/>
        <v>0</v>
      </c>
      <c r="AP1469" s="2">
        <f t="shared" si="743"/>
        <v>0</v>
      </c>
      <c r="AQ1469" s="2">
        <f t="shared" si="743"/>
        <v>0</v>
      </c>
      <c r="AR1469" s="2">
        <f t="shared" si="743"/>
        <v>3091489.07</v>
      </c>
      <c r="AS1469" s="2">
        <f t="shared" si="743"/>
        <v>1969080.85</v>
      </c>
      <c r="AT1469" s="2">
        <f t="shared" si="743"/>
        <v>0</v>
      </c>
      <c r="AU1469" s="2">
        <f t="shared" ref="AU1469:BZ1469" si="744">AU1804</f>
        <v>1122408.22</v>
      </c>
      <c r="AV1469" s="2">
        <f t="shared" si="744"/>
        <v>2866691.12</v>
      </c>
      <c r="AW1469" s="2">
        <f t="shared" si="744"/>
        <v>2866691.12</v>
      </c>
      <c r="AX1469" s="2">
        <f t="shared" si="744"/>
        <v>0</v>
      </c>
      <c r="AY1469" s="2">
        <f t="shared" si="744"/>
        <v>2866691.12</v>
      </c>
      <c r="AZ1469" s="2">
        <f t="shared" si="744"/>
        <v>0</v>
      </c>
      <c r="BA1469" s="2">
        <f t="shared" si="744"/>
        <v>0</v>
      </c>
      <c r="BB1469" s="2">
        <f t="shared" si="744"/>
        <v>0</v>
      </c>
      <c r="BC1469" s="2">
        <f t="shared" si="744"/>
        <v>0</v>
      </c>
      <c r="BD1469" s="2">
        <f t="shared" si="744"/>
        <v>0</v>
      </c>
      <c r="BE1469" s="2">
        <f t="shared" si="744"/>
        <v>0</v>
      </c>
      <c r="BF1469" s="2">
        <f t="shared" si="744"/>
        <v>0</v>
      </c>
      <c r="BG1469" s="2">
        <f t="shared" si="744"/>
        <v>0</v>
      </c>
      <c r="BH1469" s="2">
        <f t="shared" si="744"/>
        <v>0</v>
      </c>
      <c r="BI1469" s="2">
        <f t="shared" si="744"/>
        <v>0</v>
      </c>
      <c r="BJ1469" s="2">
        <f t="shared" si="744"/>
        <v>0</v>
      </c>
      <c r="BK1469" s="2">
        <f t="shared" si="744"/>
        <v>0</v>
      </c>
      <c r="BL1469" s="2">
        <f t="shared" si="744"/>
        <v>0</v>
      </c>
      <c r="BM1469" s="2">
        <f t="shared" si="744"/>
        <v>0</v>
      </c>
      <c r="BN1469" s="2">
        <f t="shared" si="744"/>
        <v>0</v>
      </c>
      <c r="BO1469" s="2">
        <f t="shared" si="744"/>
        <v>0</v>
      </c>
      <c r="BP1469" s="2">
        <f t="shared" si="744"/>
        <v>0</v>
      </c>
      <c r="BQ1469" s="2">
        <f t="shared" si="744"/>
        <v>0</v>
      </c>
      <c r="BR1469" s="2">
        <f t="shared" si="744"/>
        <v>0</v>
      </c>
      <c r="BS1469" s="2">
        <f t="shared" si="744"/>
        <v>0</v>
      </c>
      <c r="BT1469" s="2">
        <f t="shared" si="744"/>
        <v>0</v>
      </c>
      <c r="BU1469" s="2">
        <f t="shared" si="744"/>
        <v>0</v>
      </c>
      <c r="BV1469" s="2">
        <f t="shared" si="744"/>
        <v>0</v>
      </c>
      <c r="BW1469" s="2">
        <f t="shared" si="744"/>
        <v>0</v>
      </c>
      <c r="BX1469" s="2">
        <f t="shared" si="744"/>
        <v>0</v>
      </c>
      <c r="BY1469" s="2">
        <f t="shared" si="744"/>
        <v>0</v>
      </c>
      <c r="BZ1469" s="2">
        <f t="shared" si="744"/>
        <v>0</v>
      </c>
      <c r="CA1469" s="2">
        <f t="shared" ref="CA1469:DF1469" si="745">CA1804</f>
        <v>0</v>
      </c>
      <c r="CB1469" s="2">
        <f t="shared" si="745"/>
        <v>0</v>
      </c>
      <c r="CC1469" s="2">
        <f t="shared" si="745"/>
        <v>0</v>
      </c>
      <c r="CD1469" s="2">
        <f t="shared" si="745"/>
        <v>0</v>
      </c>
      <c r="CE1469" s="2">
        <f t="shared" si="745"/>
        <v>0</v>
      </c>
      <c r="CF1469" s="2">
        <f t="shared" si="745"/>
        <v>0</v>
      </c>
      <c r="CG1469" s="2">
        <f t="shared" si="745"/>
        <v>0</v>
      </c>
      <c r="CH1469" s="2">
        <f t="shared" si="745"/>
        <v>0</v>
      </c>
      <c r="CI1469" s="2">
        <f t="shared" si="745"/>
        <v>0</v>
      </c>
      <c r="CJ1469" s="2">
        <f t="shared" si="745"/>
        <v>0</v>
      </c>
      <c r="CK1469" s="2">
        <f t="shared" si="745"/>
        <v>0</v>
      </c>
      <c r="CL1469" s="2">
        <f t="shared" si="745"/>
        <v>0</v>
      </c>
      <c r="CM1469" s="2">
        <f t="shared" si="745"/>
        <v>0</v>
      </c>
      <c r="CN1469" s="2">
        <f t="shared" si="745"/>
        <v>0</v>
      </c>
      <c r="CO1469" s="2">
        <f t="shared" si="745"/>
        <v>0</v>
      </c>
      <c r="CP1469" s="2">
        <f t="shared" si="745"/>
        <v>0</v>
      </c>
      <c r="CQ1469" s="2">
        <f t="shared" si="745"/>
        <v>0</v>
      </c>
      <c r="CR1469" s="2">
        <f t="shared" si="745"/>
        <v>0</v>
      </c>
      <c r="CS1469" s="2">
        <f t="shared" si="745"/>
        <v>0</v>
      </c>
      <c r="CT1469" s="2">
        <f t="shared" si="745"/>
        <v>0</v>
      </c>
      <c r="CU1469" s="2">
        <f t="shared" si="745"/>
        <v>0</v>
      </c>
      <c r="CV1469" s="2">
        <f t="shared" si="745"/>
        <v>0</v>
      </c>
      <c r="CW1469" s="2">
        <f t="shared" si="745"/>
        <v>0</v>
      </c>
      <c r="CX1469" s="2">
        <f t="shared" si="745"/>
        <v>0</v>
      </c>
      <c r="CY1469" s="2">
        <f t="shared" si="745"/>
        <v>0</v>
      </c>
      <c r="CZ1469" s="2">
        <f t="shared" si="745"/>
        <v>0</v>
      </c>
      <c r="DA1469" s="2">
        <f t="shared" si="745"/>
        <v>0</v>
      </c>
      <c r="DB1469" s="2">
        <f t="shared" si="745"/>
        <v>0</v>
      </c>
      <c r="DC1469" s="2">
        <f t="shared" si="745"/>
        <v>0</v>
      </c>
      <c r="DD1469" s="2">
        <f t="shared" si="745"/>
        <v>0</v>
      </c>
      <c r="DE1469" s="2">
        <f t="shared" si="745"/>
        <v>0</v>
      </c>
      <c r="DF1469" s="2">
        <f t="shared" si="745"/>
        <v>0</v>
      </c>
      <c r="DG1469" s="3">
        <f t="shared" ref="DG1469:EL1469" si="746">DG1804</f>
        <v>0</v>
      </c>
      <c r="DH1469" s="3">
        <f t="shared" si="746"/>
        <v>0</v>
      </c>
      <c r="DI1469" s="3">
        <f t="shared" si="746"/>
        <v>0</v>
      </c>
      <c r="DJ1469" s="3">
        <f t="shared" si="746"/>
        <v>0</v>
      </c>
      <c r="DK1469" s="3">
        <f t="shared" si="746"/>
        <v>0</v>
      </c>
      <c r="DL1469" s="3">
        <f t="shared" si="746"/>
        <v>0</v>
      </c>
      <c r="DM1469" s="3">
        <f t="shared" si="746"/>
        <v>0</v>
      </c>
      <c r="DN1469" s="3">
        <f t="shared" si="746"/>
        <v>0</v>
      </c>
      <c r="DO1469" s="3">
        <f t="shared" si="746"/>
        <v>0</v>
      </c>
      <c r="DP1469" s="3">
        <f t="shared" si="746"/>
        <v>0</v>
      </c>
      <c r="DQ1469" s="3">
        <f t="shared" si="746"/>
        <v>0</v>
      </c>
      <c r="DR1469" s="3">
        <f t="shared" si="746"/>
        <v>0</v>
      </c>
      <c r="DS1469" s="3">
        <f t="shared" si="746"/>
        <v>0</v>
      </c>
      <c r="DT1469" s="3">
        <f t="shared" si="746"/>
        <v>0</v>
      </c>
      <c r="DU1469" s="3">
        <f t="shared" si="746"/>
        <v>0</v>
      </c>
      <c r="DV1469" s="3">
        <f t="shared" si="746"/>
        <v>0</v>
      </c>
      <c r="DW1469" s="3">
        <f t="shared" si="746"/>
        <v>0</v>
      </c>
      <c r="DX1469" s="3">
        <f t="shared" si="746"/>
        <v>0</v>
      </c>
      <c r="DY1469" s="3">
        <f t="shared" si="746"/>
        <v>0</v>
      </c>
      <c r="DZ1469" s="3">
        <f t="shared" si="746"/>
        <v>0</v>
      </c>
      <c r="EA1469" s="3">
        <f t="shared" si="746"/>
        <v>0</v>
      </c>
      <c r="EB1469" s="3">
        <f t="shared" si="746"/>
        <v>0</v>
      </c>
      <c r="EC1469" s="3">
        <f t="shared" si="746"/>
        <v>0</v>
      </c>
      <c r="ED1469" s="3">
        <f t="shared" si="746"/>
        <v>0</v>
      </c>
      <c r="EE1469" s="3">
        <f t="shared" si="746"/>
        <v>0</v>
      </c>
      <c r="EF1469" s="3">
        <f t="shared" si="746"/>
        <v>0</v>
      </c>
      <c r="EG1469" s="3">
        <f t="shared" si="746"/>
        <v>0</v>
      </c>
      <c r="EH1469" s="3">
        <f t="shared" si="746"/>
        <v>0</v>
      </c>
      <c r="EI1469" s="3">
        <f t="shared" si="746"/>
        <v>0</v>
      </c>
      <c r="EJ1469" s="3">
        <f t="shared" si="746"/>
        <v>0</v>
      </c>
      <c r="EK1469" s="3">
        <f t="shared" si="746"/>
        <v>0</v>
      </c>
      <c r="EL1469" s="3">
        <f t="shared" si="746"/>
        <v>0</v>
      </c>
      <c r="EM1469" s="3">
        <f t="shared" ref="EM1469:FR1469" si="747">EM1804</f>
        <v>0</v>
      </c>
      <c r="EN1469" s="3">
        <f t="shared" si="747"/>
        <v>0</v>
      </c>
      <c r="EO1469" s="3">
        <f t="shared" si="747"/>
        <v>0</v>
      </c>
      <c r="EP1469" s="3">
        <f t="shared" si="747"/>
        <v>0</v>
      </c>
      <c r="EQ1469" s="3">
        <f t="shared" si="747"/>
        <v>0</v>
      </c>
      <c r="ER1469" s="3">
        <f t="shared" si="747"/>
        <v>0</v>
      </c>
      <c r="ES1469" s="3">
        <f t="shared" si="747"/>
        <v>0</v>
      </c>
      <c r="ET1469" s="3">
        <f t="shared" si="747"/>
        <v>0</v>
      </c>
      <c r="EU1469" s="3">
        <f t="shared" si="747"/>
        <v>0</v>
      </c>
      <c r="EV1469" s="3">
        <f t="shared" si="747"/>
        <v>0</v>
      </c>
      <c r="EW1469" s="3">
        <f t="shared" si="747"/>
        <v>0</v>
      </c>
      <c r="EX1469" s="3">
        <f t="shared" si="747"/>
        <v>0</v>
      </c>
      <c r="EY1469" s="3">
        <f t="shared" si="747"/>
        <v>0</v>
      </c>
      <c r="EZ1469" s="3">
        <f t="shared" si="747"/>
        <v>0</v>
      </c>
      <c r="FA1469" s="3">
        <f t="shared" si="747"/>
        <v>0</v>
      </c>
      <c r="FB1469" s="3">
        <f t="shared" si="747"/>
        <v>0</v>
      </c>
      <c r="FC1469" s="3">
        <f t="shared" si="747"/>
        <v>0</v>
      </c>
      <c r="FD1469" s="3">
        <f t="shared" si="747"/>
        <v>0</v>
      </c>
      <c r="FE1469" s="3">
        <f t="shared" si="747"/>
        <v>0</v>
      </c>
      <c r="FF1469" s="3">
        <f t="shared" si="747"/>
        <v>0</v>
      </c>
      <c r="FG1469" s="3">
        <f t="shared" si="747"/>
        <v>0</v>
      </c>
      <c r="FH1469" s="3">
        <f t="shared" si="747"/>
        <v>0</v>
      </c>
      <c r="FI1469" s="3">
        <f t="shared" si="747"/>
        <v>0</v>
      </c>
      <c r="FJ1469" s="3">
        <f t="shared" si="747"/>
        <v>0</v>
      </c>
      <c r="FK1469" s="3">
        <f t="shared" si="747"/>
        <v>0</v>
      </c>
      <c r="FL1469" s="3">
        <f t="shared" si="747"/>
        <v>0</v>
      </c>
      <c r="FM1469" s="3">
        <f t="shared" si="747"/>
        <v>0</v>
      </c>
      <c r="FN1469" s="3">
        <f t="shared" si="747"/>
        <v>0</v>
      </c>
      <c r="FO1469" s="3">
        <f t="shared" si="747"/>
        <v>0</v>
      </c>
      <c r="FP1469" s="3">
        <f t="shared" si="747"/>
        <v>0</v>
      </c>
      <c r="FQ1469" s="3">
        <f t="shared" si="747"/>
        <v>0</v>
      </c>
      <c r="FR1469" s="3">
        <f t="shared" si="747"/>
        <v>0</v>
      </c>
      <c r="FS1469" s="3">
        <f t="shared" ref="FS1469:GX1469" si="748">FS1804</f>
        <v>0</v>
      </c>
      <c r="FT1469" s="3">
        <f t="shared" si="748"/>
        <v>0</v>
      </c>
      <c r="FU1469" s="3">
        <f t="shared" si="748"/>
        <v>0</v>
      </c>
      <c r="FV1469" s="3">
        <f t="shared" si="748"/>
        <v>0</v>
      </c>
      <c r="FW1469" s="3">
        <f t="shared" si="748"/>
        <v>0</v>
      </c>
      <c r="FX1469" s="3">
        <f t="shared" si="748"/>
        <v>0</v>
      </c>
      <c r="FY1469" s="3">
        <f t="shared" si="748"/>
        <v>0</v>
      </c>
      <c r="FZ1469" s="3">
        <f t="shared" si="748"/>
        <v>0</v>
      </c>
      <c r="GA1469" s="3">
        <f t="shared" si="748"/>
        <v>0</v>
      </c>
      <c r="GB1469" s="3">
        <f t="shared" si="748"/>
        <v>0</v>
      </c>
      <c r="GC1469" s="3">
        <f t="shared" si="748"/>
        <v>0</v>
      </c>
      <c r="GD1469" s="3">
        <f t="shared" si="748"/>
        <v>0</v>
      </c>
      <c r="GE1469" s="3">
        <f t="shared" si="748"/>
        <v>0</v>
      </c>
      <c r="GF1469" s="3">
        <f t="shared" si="748"/>
        <v>0</v>
      </c>
      <c r="GG1469" s="3">
        <f t="shared" si="748"/>
        <v>0</v>
      </c>
      <c r="GH1469" s="3">
        <f t="shared" si="748"/>
        <v>0</v>
      </c>
      <c r="GI1469" s="3">
        <f t="shared" si="748"/>
        <v>0</v>
      </c>
      <c r="GJ1469" s="3">
        <f t="shared" si="748"/>
        <v>0</v>
      </c>
      <c r="GK1469" s="3">
        <f t="shared" si="748"/>
        <v>0</v>
      </c>
      <c r="GL1469" s="3">
        <f t="shared" si="748"/>
        <v>0</v>
      </c>
      <c r="GM1469" s="3">
        <f t="shared" si="748"/>
        <v>0</v>
      </c>
      <c r="GN1469" s="3">
        <f t="shared" si="748"/>
        <v>0</v>
      </c>
      <c r="GO1469" s="3">
        <f t="shared" si="748"/>
        <v>0</v>
      </c>
      <c r="GP1469" s="3">
        <f t="shared" si="748"/>
        <v>0</v>
      </c>
      <c r="GQ1469" s="3">
        <f t="shared" si="748"/>
        <v>0</v>
      </c>
      <c r="GR1469" s="3">
        <f t="shared" si="748"/>
        <v>0</v>
      </c>
      <c r="GS1469" s="3">
        <f t="shared" si="748"/>
        <v>0</v>
      </c>
      <c r="GT1469" s="3">
        <f t="shared" si="748"/>
        <v>0</v>
      </c>
      <c r="GU1469" s="3">
        <f t="shared" si="748"/>
        <v>0</v>
      </c>
      <c r="GV1469" s="3">
        <f t="shared" si="748"/>
        <v>0</v>
      </c>
      <c r="GW1469" s="3">
        <f t="shared" si="748"/>
        <v>0</v>
      </c>
      <c r="GX1469" s="3">
        <f t="shared" si="748"/>
        <v>0</v>
      </c>
    </row>
    <row r="1471" spans="1:206" x14ac:dyDescent="0.2">
      <c r="A1471" s="1">
        <v>4</v>
      </c>
      <c r="B1471" s="1">
        <v>1</v>
      </c>
      <c r="C1471" s="1"/>
      <c r="D1471" s="1">
        <f>ROW(A1480)</f>
        <v>1480</v>
      </c>
      <c r="E1471" s="1"/>
      <c r="F1471" s="1" t="s">
        <v>12</v>
      </c>
      <c r="G1471" s="1" t="s">
        <v>390</v>
      </c>
      <c r="H1471" s="1" t="s">
        <v>3</v>
      </c>
      <c r="I1471" s="1">
        <v>0</v>
      </c>
      <c r="J1471" s="1"/>
      <c r="K1471" s="1">
        <v>-1</v>
      </c>
      <c r="L1471" s="1"/>
      <c r="M1471" s="1"/>
      <c r="N1471" s="1"/>
      <c r="O1471" s="1"/>
      <c r="P1471" s="1"/>
      <c r="Q1471" s="1"/>
      <c r="R1471" s="1"/>
      <c r="S1471" s="1"/>
      <c r="T1471" s="1"/>
      <c r="U1471" s="1" t="s">
        <v>3</v>
      </c>
      <c r="V1471" s="1">
        <v>0</v>
      </c>
      <c r="W1471" s="1"/>
      <c r="X1471" s="1"/>
      <c r="Y1471" s="1"/>
      <c r="Z1471" s="1"/>
      <c r="AA1471" s="1"/>
      <c r="AB1471" s="1" t="s">
        <v>3</v>
      </c>
      <c r="AC1471" s="1" t="s">
        <v>3</v>
      </c>
      <c r="AD1471" s="1" t="s">
        <v>3</v>
      </c>
      <c r="AE1471" s="1" t="s">
        <v>3</v>
      </c>
      <c r="AF1471" s="1" t="s">
        <v>3</v>
      </c>
      <c r="AG1471" s="1" t="s">
        <v>3</v>
      </c>
      <c r="AH1471" s="1"/>
      <c r="AI1471" s="1"/>
      <c r="AJ1471" s="1"/>
      <c r="AK1471" s="1"/>
      <c r="AL1471" s="1"/>
      <c r="AM1471" s="1"/>
      <c r="AN1471" s="1"/>
      <c r="AO1471" s="1"/>
      <c r="AP1471" s="1" t="s">
        <v>3</v>
      </c>
      <c r="AQ1471" s="1" t="s">
        <v>3</v>
      </c>
      <c r="AR1471" s="1" t="s">
        <v>3</v>
      </c>
      <c r="AS1471" s="1"/>
      <c r="AT1471" s="1"/>
      <c r="AU1471" s="1"/>
      <c r="AV1471" s="1"/>
      <c r="AW1471" s="1"/>
      <c r="AX1471" s="1"/>
      <c r="AY1471" s="1"/>
      <c r="AZ1471" s="1" t="s">
        <v>3</v>
      </c>
      <c r="BA1471" s="1"/>
      <c r="BB1471" s="1" t="s">
        <v>3</v>
      </c>
      <c r="BC1471" s="1" t="s">
        <v>3</v>
      </c>
      <c r="BD1471" s="1" t="s">
        <v>3</v>
      </c>
      <c r="BE1471" s="1" t="s">
        <v>3</v>
      </c>
      <c r="BF1471" s="1" t="s">
        <v>3</v>
      </c>
      <c r="BG1471" s="1" t="s">
        <v>3</v>
      </c>
      <c r="BH1471" s="1" t="s">
        <v>3</v>
      </c>
      <c r="BI1471" s="1" t="s">
        <v>3</v>
      </c>
      <c r="BJ1471" s="1" t="s">
        <v>3</v>
      </c>
      <c r="BK1471" s="1" t="s">
        <v>3</v>
      </c>
      <c r="BL1471" s="1" t="s">
        <v>3</v>
      </c>
      <c r="BM1471" s="1" t="s">
        <v>3</v>
      </c>
      <c r="BN1471" s="1" t="s">
        <v>3</v>
      </c>
      <c r="BO1471" s="1" t="s">
        <v>3</v>
      </c>
      <c r="BP1471" s="1" t="s">
        <v>3</v>
      </c>
      <c r="BQ1471" s="1"/>
      <c r="BR1471" s="1"/>
      <c r="BS1471" s="1"/>
      <c r="BT1471" s="1"/>
      <c r="BU1471" s="1"/>
      <c r="BV1471" s="1"/>
      <c r="BW1471" s="1"/>
      <c r="BX1471" s="1">
        <v>0</v>
      </c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>
        <v>0</v>
      </c>
    </row>
    <row r="1473" spans="1:245" x14ac:dyDescent="0.2">
      <c r="A1473" s="2">
        <v>52</v>
      </c>
      <c r="B1473" s="2">
        <f t="shared" ref="B1473:G1473" si="749">B1480</f>
        <v>1</v>
      </c>
      <c r="C1473" s="2">
        <f t="shared" si="749"/>
        <v>4</v>
      </c>
      <c r="D1473" s="2">
        <f t="shared" si="749"/>
        <v>1471</v>
      </c>
      <c r="E1473" s="2">
        <f t="shared" si="749"/>
        <v>0</v>
      </c>
      <c r="F1473" s="2" t="str">
        <f t="shared" si="749"/>
        <v>Новый раздел</v>
      </c>
      <c r="G1473" s="2" t="str">
        <f t="shared" si="749"/>
        <v>Ремонт газона (рулонный)-180м2</v>
      </c>
      <c r="H1473" s="2"/>
      <c r="I1473" s="2"/>
      <c r="J1473" s="2"/>
      <c r="K1473" s="2"/>
      <c r="L1473" s="2"/>
      <c r="M1473" s="2"/>
      <c r="N1473" s="2"/>
      <c r="O1473" s="2">
        <f t="shared" ref="O1473:AT1473" si="750">O1480</f>
        <v>52939.34</v>
      </c>
      <c r="P1473" s="2">
        <f t="shared" si="750"/>
        <v>38767.370000000003</v>
      </c>
      <c r="Q1473" s="2">
        <f t="shared" si="750"/>
        <v>82.03</v>
      </c>
      <c r="R1473" s="2">
        <f t="shared" si="750"/>
        <v>30.01</v>
      </c>
      <c r="S1473" s="2">
        <f t="shared" si="750"/>
        <v>14089.94</v>
      </c>
      <c r="T1473" s="2">
        <f t="shared" si="750"/>
        <v>0</v>
      </c>
      <c r="U1473" s="2">
        <f t="shared" si="750"/>
        <v>75.114000000000004</v>
      </c>
      <c r="V1473" s="2">
        <f t="shared" si="750"/>
        <v>0</v>
      </c>
      <c r="W1473" s="2">
        <f t="shared" si="750"/>
        <v>0</v>
      </c>
      <c r="X1473" s="2">
        <f t="shared" si="750"/>
        <v>9862.9599999999991</v>
      </c>
      <c r="Y1473" s="2">
        <f t="shared" si="750"/>
        <v>1408.99</v>
      </c>
      <c r="Z1473" s="2">
        <f t="shared" si="750"/>
        <v>0</v>
      </c>
      <c r="AA1473" s="2">
        <f t="shared" si="750"/>
        <v>0</v>
      </c>
      <c r="AB1473" s="2">
        <f t="shared" si="750"/>
        <v>52939.34</v>
      </c>
      <c r="AC1473" s="2">
        <f t="shared" si="750"/>
        <v>38767.370000000003</v>
      </c>
      <c r="AD1473" s="2">
        <f t="shared" si="750"/>
        <v>82.03</v>
      </c>
      <c r="AE1473" s="2">
        <f t="shared" si="750"/>
        <v>30.01</v>
      </c>
      <c r="AF1473" s="2">
        <f t="shared" si="750"/>
        <v>14089.94</v>
      </c>
      <c r="AG1473" s="2">
        <f t="shared" si="750"/>
        <v>0</v>
      </c>
      <c r="AH1473" s="2">
        <f t="shared" si="750"/>
        <v>75.114000000000004</v>
      </c>
      <c r="AI1473" s="2">
        <f t="shared" si="750"/>
        <v>0</v>
      </c>
      <c r="AJ1473" s="2">
        <f t="shared" si="750"/>
        <v>0</v>
      </c>
      <c r="AK1473" s="2">
        <f t="shared" si="750"/>
        <v>9862.9599999999991</v>
      </c>
      <c r="AL1473" s="2">
        <f t="shared" si="750"/>
        <v>1408.99</v>
      </c>
      <c r="AM1473" s="2">
        <f t="shared" si="750"/>
        <v>0</v>
      </c>
      <c r="AN1473" s="2">
        <f t="shared" si="750"/>
        <v>0</v>
      </c>
      <c r="AO1473" s="2">
        <f t="shared" si="750"/>
        <v>0</v>
      </c>
      <c r="AP1473" s="2">
        <f t="shared" si="750"/>
        <v>0</v>
      </c>
      <c r="AQ1473" s="2">
        <f t="shared" si="750"/>
        <v>0</v>
      </c>
      <c r="AR1473" s="2">
        <f t="shared" si="750"/>
        <v>64243.7</v>
      </c>
      <c r="AS1473" s="2">
        <f t="shared" si="750"/>
        <v>0</v>
      </c>
      <c r="AT1473" s="2">
        <f t="shared" si="750"/>
        <v>0</v>
      </c>
      <c r="AU1473" s="2">
        <f t="shared" ref="AU1473:BZ1473" si="751">AU1480</f>
        <v>64243.7</v>
      </c>
      <c r="AV1473" s="2">
        <f t="shared" si="751"/>
        <v>38767.370000000003</v>
      </c>
      <c r="AW1473" s="2">
        <f t="shared" si="751"/>
        <v>38767.370000000003</v>
      </c>
      <c r="AX1473" s="2">
        <f t="shared" si="751"/>
        <v>0</v>
      </c>
      <c r="AY1473" s="2">
        <f t="shared" si="751"/>
        <v>38767.370000000003</v>
      </c>
      <c r="AZ1473" s="2">
        <f t="shared" si="751"/>
        <v>0</v>
      </c>
      <c r="BA1473" s="2">
        <f t="shared" si="751"/>
        <v>0</v>
      </c>
      <c r="BB1473" s="2">
        <f t="shared" si="751"/>
        <v>0</v>
      </c>
      <c r="BC1473" s="2">
        <f t="shared" si="751"/>
        <v>0</v>
      </c>
      <c r="BD1473" s="2">
        <f t="shared" si="751"/>
        <v>0</v>
      </c>
      <c r="BE1473" s="2">
        <f t="shared" si="751"/>
        <v>0</v>
      </c>
      <c r="BF1473" s="2">
        <f t="shared" si="751"/>
        <v>0</v>
      </c>
      <c r="BG1473" s="2">
        <f t="shared" si="751"/>
        <v>0</v>
      </c>
      <c r="BH1473" s="2">
        <f t="shared" si="751"/>
        <v>0</v>
      </c>
      <c r="BI1473" s="2">
        <f t="shared" si="751"/>
        <v>0</v>
      </c>
      <c r="BJ1473" s="2">
        <f t="shared" si="751"/>
        <v>0</v>
      </c>
      <c r="BK1473" s="2">
        <f t="shared" si="751"/>
        <v>0</v>
      </c>
      <c r="BL1473" s="2">
        <f t="shared" si="751"/>
        <v>0</v>
      </c>
      <c r="BM1473" s="2">
        <f t="shared" si="751"/>
        <v>0</v>
      </c>
      <c r="BN1473" s="2">
        <f t="shared" si="751"/>
        <v>0</v>
      </c>
      <c r="BO1473" s="2">
        <f t="shared" si="751"/>
        <v>0</v>
      </c>
      <c r="BP1473" s="2">
        <f t="shared" si="751"/>
        <v>0</v>
      </c>
      <c r="BQ1473" s="2">
        <f t="shared" si="751"/>
        <v>0</v>
      </c>
      <c r="BR1473" s="2">
        <f t="shared" si="751"/>
        <v>0</v>
      </c>
      <c r="BS1473" s="2">
        <f t="shared" si="751"/>
        <v>0</v>
      </c>
      <c r="BT1473" s="2">
        <f t="shared" si="751"/>
        <v>0</v>
      </c>
      <c r="BU1473" s="2">
        <f t="shared" si="751"/>
        <v>0</v>
      </c>
      <c r="BV1473" s="2">
        <f t="shared" si="751"/>
        <v>0</v>
      </c>
      <c r="BW1473" s="2">
        <f t="shared" si="751"/>
        <v>0</v>
      </c>
      <c r="BX1473" s="2">
        <f t="shared" si="751"/>
        <v>0</v>
      </c>
      <c r="BY1473" s="2">
        <f t="shared" si="751"/>
        <v>0</v>
      </c>
      <c r="BZ1473" s="2">
        <f t="shared" si="751"/>
        <v>0</v>
      </c>
      <c r="CA1473" s="2">
        <f t="shared" ref="CA1473:DF1473" si="752">CA1480</f>
        <v>64243.7</v>
      </c>
      <c r="CB1473" s="2">
        <f t="shared" si="752"/>
        <v>0</v>
      </c>
      <c r="CC1473" s="2">
        <f t="shared" si="752"/>
        <v>0</v>
      </c>
      <c r="CD1473" s="2">
        <f t="shared" si="752"/>
        <v>64243.7</v>
      </c>
      <c r="CE1473" s="2">
        <f t="shared" si="752"/>
        <v>38767.370000000003</v>
      </c>
      <c r="CF1473" s="2">
        <f t="shared" si="752"/>
        <v>38767.370000000003</v>
      </c>
      <c r="CG1473" s="2">
        <f t="shared" si="752"/>
        <v>0</v>
      </c>
      <c r="CH1473" s="2">
        <f t="shared" si="752"/>
        <v>38767.370000000003</v>
      </c>
      <c r="CI1473" s="2">
        <f t="shared" si="752"/>
        <v>0</v>
      </c>
      <c r="CJ1473" s="2">
        <f t="shared" si="752"/>
        <v>0</v>
      </c>
      <c r="CK1473" s="2">
        <f t="shared" si="752"/>
        <v>0</v>
      </c>
      <c r="CL1473" s="2">
        <f t="shared" si="752"/>
        <v>0</v>
      </c>
      <c r="CM1473" s="2">
        <f t="shared" si="752"/>
        <v>0</v>
      </c>
      <c r="CN1473" s="2">
        <f t="shared" si="752"/>
        <v>0</v>
      </c>
      <c r="CO1473" s="2">
        <f t="shared" si="752"/>
        <v>0</v>
      </c>
      <c r="CP1473" s="2">
        <f t="shared" si="752"/>
        <v>0</v>
      </c>
      <c r="CQ1473" s="2">
        <f t="shared" si="752"/>
        <v>0</v>
      </c>
      <c r="CR1473" s="2">
        <f t="shared" si="752"/>
        <v>0</v>
      </c>
      <c r="CS1473" s="2">
        <f t="shared" si="752"/>
        <v>0</v>
      </c>
      <c r="CT1473" s="2">
        <f t="shared" si="752"/>
        <v>0</v>
      </c>
      <c r="CU1473" s="2">
        <f t="shared" si="752"/>
        <v>0</v>
      </c>
      <c r="CV1473" s="2">
        <f t="shared" si="752"/>
        <v>0</v>
      </c>
      <c r="CW1473" s="2">
        <f t="shared" si="752"/>
        <v>0</v>
      </c>
      <c r="CX1473" s="2">
        <f t="shared" si="752"/>
        <v>0</v>
      </c>
      <c r="CY1473" s="2">
        <f t="shared" si="752"/>
        <v>0</v>
      </c>
      <c r="CZ1473" s="2">
        <f t="shared" si="752"/>
        <v>0</v>
      </c>
      <c r="DA1473" s="2">
        <f t="shared" si="752"/>
        <v>0</v>
      </c>
      <c r="DB1473" s="2">
        <f t="shared" si="752"/>
        <v>0</v>
      </c>
      <c r="DC1473" s="2">
        <f t="shared" si="752"/>
        <v>0</v>
      </c>
      <c r="DD1473" s="2">
        <f t="shared" si="752"/>
        <v>0</v>
      </c>
      <c r="DE1473" s="2">
        <f t="shared" si="752"/>
        <v>0</v>
      </c>
      <c r="DF1473" s="2">
        <f t="shared" si="752"/>
        <v>0</v>
      </c>
      <c r="DG1473" s="3">
        <f t="shared" ref="DG1473:EL1473" si="753">DG1480</f>
        <v>0</v>
      </c>
      <c r="DH1473" s="3">
        <f t="shared" si="753"/>
        <v>0</v>
      </c>
      <c r="DI1473" s="3">
        <f t="shared" si="753"/>
        <v>0</v>
      </c>
      <c r="DJ1473" s="3">
        <f t="shared" si="753"/>
        <v>0</v>
      </c>
      <c r="DK1473" s="3">
        <f t="shared" si="753"/>
        <v>0</v>
      </c>
      <c r="DL1473" s="3">
        <f t="shared" si="753"/>
        <v>0</v>
      </c>
      <c r="DM1473" s="3">
        <f t="shared" si="753"/>
        <v>0</v>
      </c>
      <c r="DN1473" s="3">
        <f t="shared" si="753"/>
        <v>0</v>
      </c>
      <c r="DO1473" s="3">
        <f t="shared" si="753"/>
        <v>0</v>
      </c>
      <c r="DP1473" s="3">
        <f t="shared" si="753"/>
        <v>0</v>
      </c>
      <c r="DQ1473" s="3">
        <f t="shared" si="753"/>
        <v>0</v>
      </c>
      <c r="DR1473" s="3">
        <f t="shared" si="753"/>
        <v>0</v>
      </c>
      <c r="DS1473" s="3">
        <f t="shared" si="753"/>
        <v>0</v>
      </c>
      <c r="DT1473" s="3">
        <f t="shared" si="753"/>
        <v>0</v>
      </c>
      <c r="DU1473" s="3">
        <f t="shared" si="753"/>
        <v>0</v>
      </c>
      <c r="DV1473" s="3">
        <f t="shared" si="753"/>
        <v>0</v>
      </c>
      <c r="DW1473" s="3">
        <f t="shared" si="753"/>
        <v>0</v>
      </c>
      <c r="DX1473" s="3">
        <f t="shared" si="753"/>
        <v>0</v>
      </c>
      <c r="DY1473" s="3">
        <f t="shared" si="753"/>
        <v>0</v>
      </c>
      <c r="DZ1473" s="3">
        <f t="shared" si="753"/>
        <v>0</v>
      </c>
      <c r="EA1473" s="3">
        <f t="shared" si="753"/>
        <v>0</v>
      </c>
      <c r="EB1473" s="3">
        <f t="shared" si="753"/>
        <v>0</v>
      </c>
      <c r="EC1473" s="3">
        <f t="shared" si="753"/>
        <v>0</v>
      </c>
      <c r="ED1473" s="3">
        <f t="shared" si="753"/>
        <v>0</v>
      </c>
      <c r="EE1473" s="3">
        <f t="shared" si="753"/>
        <v>0</v>
      </c>
      <c r="EF1473" s="3">
        <f t="shared" si="753"/>
        <v>0</v>
      </c>
      <c r="EG1473" s="3">
        <f t="shared" si="753"/>
        <v>0</v>
      </c>
      <c r="EH1473" s="3">
        <f t="shared" si="753"/>
        <v>0</v>
      </c>
      <c r="EI1473" s="3">
        <f t="shared" si="753"/>
        <v>0</v>
      </c>
      <c r="EJ1473" s="3">
        <f t="shared" si="753"/>
        <v>0</v>
      </c>
      <c r="EK1473" s="3">
        <f t="shared" si="753"/>
        <v>0</v>
      </c>
      <c r="EL1473" s="3">
        <f t="shared" si="753"/>
        <v>0</v>
      </c>
      <c r="EM1473" s="3">
        <f t="shared" ref="EM1473:FR1473" si="754">EM1480</f>
        <v>0</v>
      </c>
      <c r="EN1473" s="3">
        <f t="shared" si="754"/>
        <v>0</v>
      </c>
      <c r="EO1473" s="3">
        <f t="shared" si="754"/>
        <v>0</v>
      </c>
      <c r="EP1473" s="3">
        <f t="shared" si="754"/>
        <v>0</v>
      </c>
      <c r="EQ1473" s="3">
        <f t="shared" si="754"/>
        <v>0</v>
      </c>
      <c r="ER1473" s="3">
        <f t="shared" si="754"/>
        <v>0</v>
      </c>
      <c r="ES1473" s="3">
        <f t="shared" si="754"/>
        <v>0</v>
      </c>
      <c r="ET1473" s="3">
        <f t="shared" si="754"/>
        <v>0</v>
      </c>
      <c r="EU1473" s="3">
        <f t="shared" si="754"/>
        <v>0</v>
      </c>
      <c r="EV1473" s="3">
        <f t="shared" si="754"/>
        <v>0</v>
      </c>
      <c r="EW1473" s="3">
        <f t="shared" si="754"/>
        <v>0</v>
      </c>
      <c r="EX1473" s="3">
        <f t="shared" si="754"/>
        <v>0</v>
      </c>
      <c r="EY1473" s="3">
        <f t="shared" si="754"/>
        <v>0</v>
      </c>
      <c r="EZ1473" s="3">
        <f t="shared" si="754"/>
        <v>0</v>
      </c>
      <c r="FA1473" s="3">
        <f t="shared" si="754"/>
        <v>0</v>
      </c>
      <c r="FB1473" s="3">
        <f t="shared" si="754"/>
        <v>0</v>
      </c>
      <c r="FC1473" s="3">
        <f t="shared" si="754"/>
        <v>0</v>
      </c>
      <c r="FD1473" s="3">
        <f t="shared" si="754"/>
        <v>0</v>
      </c>
      <c r="FE1473" s="3">
        <f t="shared" si="754"/>
        <v>0</v>
      </c>
      <c r="FF1473" s="3">
        <f t="shared" si="754"/>
        <v>0</v>
      </c>
      <c r="FG1473" s="3">
        <f t="shared" si="754"/>
        <v>0</v>
      </c>
      <c r="FH1473" s="3">
        <f t="shared" si="754"/>
        <v>0</v>
      </c>
      <c r="FI1473" s="3">
        <f t="shared" si="754"/>
        <v>0</v>
      </c>
      <c r="FJ1473" s="3">
        <f t="shared" si="754"/>
        <v>0</v>
      </c>
      <c r="FK1473" s="3">
        <f t="shared" si="754"/>
        <v>0</v>
      </c>
      <c r="FL1473" s="3">
        <f t="shared" si="754"/>
        <v>0</v>
      </c>
      <c r="FM1473" s="3">
        <f t="shared" si="754"/>
        <v>0</v>
      </c>
      <c r="FN1473" s="3">
        <f t="shared" si="754"/>
        <v>0</v>
      </c>
      <c r="FO1473" s="3">
        <f t="shared" si="754"/>
        <v>0</v>
      </c>
      <c r="FP1473" s="3">
        <f t="shared" si="754"/>
        <v>0</v>
      </c>
      <c r="FQ1473" s="3">
        <f t="shared" si="754"/>
        <v>0</v>
      </c>
      <c r="FR1473" s="3">
        <f t="shared" si="754"/>
        <v>0</v>
      </c>
      <c r="FS1473" s="3">
        <f t="shared" ref="FS1473:GX1473" si="755">FS1480</f>
        <v>0</v>
      </c>
      <c r="FT1473" s="3">
        <f t="shared" si="755"/>
        <v>0</v>
      </c>
      <c r="FU1473" s="3">
        <f t="shared" si="755"/>
        <v>0</v>
      </c>
      <c r="FV1473" s="3">
        <f t="shared" si="755"/>
        <v>0</v>
      </c>
      <c r="FW1473" s="3">
        <f t="shared" si="755"/>
        <v>0</v>
      </c>
      <c r="FX1473" s="3">
        <f t="shared" si="755"/>
        <v>0</v>
      </c>
      <c r="FY1473" s="3">
        <f t="shared" si="755"/>
        <v>0</v>
      </c>
      <c r="FZ1473" s="3">
        <f t="shared" si="755"/>
        <v>0</v>
      </c>
      <c r="GA1473" s="3">
        <f t="shared" si="755"/>
        <v>0</v>
      </c>
      <c r="GB1473" s="3">
        <f t="shared" si="755"/>
        <v>0</v>
      </c>
      <c r="GC1473" s="3">
        <f t="shared" si="755"/>
        <v>0</v>
      </c>
      <c r="GD1473" s="3">
        <f t="shared" si="755"/>
        <v>0</v>
      </c>
      <c r="GE1473" s="3">
        <f t="shared" si="755"/>
        <v>0</v>
      </c>
      <c r="GF1473" s="3">
        <f t="shared" si="755"/>
        <v>0</v>
      </c>
      <c r="GG1473" s="3">
        <f t="shared" si="755"/>
        <v>0</v>
      </c>
      <c r="GH1473" s="3">
        <f t="shared" si="755"/>
        <v>0</v>
      </c>
      <c r="GI1473" s="3">
        <f t="shared" si="755"/>
        <v>0</v>
      </c>
      <c r="GJ1473" s="3">
        <f t="shared" si="755"/>
        <v>0</v>
      </c>
      <c r="GK1473" s="3">
        <f t="shared" si="755"/>
        <v>0</v>
      </c>
      <c r="GL1473" s="3">
        <f t="shared" si="755"/>
        <v>0</v>
      </c>
      <c r="GM1473" s="3">
        <f t="shared" si="755"/>
        <v>0</v>
      </c>
      <c r="GN1473" s="3">
        <f t="shared" si="755"/>
        <v>0</v>
      </c>
      <c r="GO1473" s="3">
        <f t="shared" si="755"/>
        <v>0</v>
      </c>
      <c r="GP1473" s="3">
        <f t="shared" si="755"/>
        <v>0</v>
      </c>
      <c r="GQ1473" s="3">
        <f t="shared" si="755"/>
        <v>0</v>
      </c>
      <c r="GR1473" s="3">
        <f t="shared" si="755"/>
        <v>0</v>
      </c>
      <c r="GS1473" s="3">
        <f t="shared" si="755"/>
        <v>0</v>
      </c>
      <c r="GT1473" s="3">
        <f t="shared" si="755"/>
        <v>0</v>
      </c>
      <c r="GU1473" s="3">
        <f t="shared" si="755"/>
        <v>0</v>
      </c>
      <c r="GV1473" s="3">
        <f t="shared" si="755"/>
        <v>0</v>
      </c>
      <c r="GW1473" s="3">
        <f t="shared" si="755"/>
        <v>0</v>
      </c>
      <c r="GX1473" s="3">
        <f t="shared" si="755"/>
        <v>0</v>
      </c>
    </row>
    <row r="1475" spans="1:245" x14ac:dyDescent="0.2">
      <c r="A1475">
        <v>17</v>
      </c>
      <c r="B1475">
        <v>1</v>
      </c>
      <c r="C1475">
        <f>ROW(SmtRes!A430)</f>
        <v>430</v>
      </c>
      <c r="D1475">
        <f>ROW(EtalonRes!A414)</f>
        <v>414</v>
      </c>
      <c r="E1475" t="s">
        <v>14</v>
      </c>
      <c r="F1475" t="s">
        <v>15</v>
      </c>
      <c r="G1475" t="s">
        <v>16</v>
      </c>
      <c r="H1475" t="s">
        <v>17</v>
      </c>
      <c r="I1475">
        <f>ROUND(135/100,9)</f>
        <v>1.35</v>
      </c>
      <c r="J1475">
        <v>0</v>
      </c>
      <c r="O1475">
        <f>ROUND(CP1475,2)</f>
        <v>23036.99</v>
      </c>
      <c r="P1475">
        <f>ROUND(CQ1475*I1475,2)</f>
        <v>15261.82</v>
      </c>
      <c r="Q1475">
        <f>ROUND(CR1475*I1475,2)</f>
        <v>82.03</v>
      </c>
      <c r="R1475">
        <f>ROUND(CS1475*I1475,2)</f>
        <v>30.01</v>
      </c>
      <c r="S1475">
        <f>ROUND(CT1475*I1475,2)</f>
        <v>7693.14</v>
      </c>
      <c r="T1475">
        <f>ROUND(CU1475*I1475,2)</f>
        <v>0</v>
      </c>
      <c r="U1475">
        <f>CV1475*I1475</f>
        <v>41.580000000000005</v>
      </c>
      <c r="V1475">
        <f>CW1475*I1475</f>
        <v>0</v>
      </c>
      <c r="W1475">
        <f>ROUND(CX1475*I1475,2)</f>
        <v>0</v>
      </c>
      <c r="X1475">
        <f t="shared" ref="X1475:Y1478" si="756">ROUND(CY1475,2)</f>
        <v>5385.2</v>
      </c>
      <c r="Y1475">
        <f t="shared" si="756"/>
        <v>769.31</v>
      </c>
      <c r="AA1475">
        <v>55574044</v>
      </c>
      <c r="AB1475">
        <f>ROUND((AC1475+AD1475+AF1475),6)</f>
        <v>17064.43</v>
      </c>
      <c r="AC1475">
        <f>ROUND((ES1475),6)</f>
        <v>11305.05</v>
      </c>
      <c r="AD1475">
        <f>ROUND((((ET1475)-(EU1475))+AE1475),6)</f>
        <v>60.76</v>
      </c>
      <c r="AE1475">
        <f t="shared" ref="AE1475:AF1478" si="757">ROUND((EU1475),6)</f>
        <v>22.23</v>
      </c>
      <c r="AF1475">
        <f t="shared" si="757"/>
        <v>5698.62</v>
      </c>
      <c r="AG1475">
        <f>ROUND((AP1475),6)</f>
        <v>0</v>
      </c>
      <c r="AH1475">
        <f t="shared" ref="AH1475:AI1478" si="758">(EW1475)</f>
        <v>30.8</v>
      </c>
      <c r="AI1475">
        <f t="shared" si="758"/>
        <v>0</v>
      </c>
      <c r="AJ1475">
        <f>(AS1475)</f>
        <v>0</v>
      </c>
      <c r="AK1475">
        <v>17064.43</v>
      </c>
      <c r="AL1475">
        <v>11305.05</v>
      </c>
      <c r="AM1475">
        <v>60.76</v>
      </c>
      <c r="AN1475">
        <v>22.23</v>
      </c>
      <c r="AO1475">
        <v>5698.62</v>
      </c>
      <c r="AP1475">
        <v>0</v>
      </c>
      <c r="AQ1475">
        <v>30.8</v>
      </c>
      <c r="AR1475">
        <v>0</v>
      </c>
      <c r="AS1475">
        <v>0</v>
      </c>
      <c r="AT1475">
        <v>70</v>
      </c>
      <c r="AU1475">
        <v>10</v>
      </c>
      <c r="AV1475">
        <v>1</v>
      </c>
      <c r="AW1475">
        <v>1</v>
      </c>
      <c r="AZ1475">
        <v>1</v>
      </c>
      <c r="BA1475">
        <v>1</v>
      </c>
      <c r="BB1475">
        <v>1</v>
      </c>
      <c r="BC1475">
        <v>1</v>
      </c>
      <c r="BD1475" t="s">
        <v>3</v>
      </c>
      <c r="BE1475" t="s">
        <v>3</v>
      </c>
      <c r="BF1475" t="s">
        <v>3</v>
      </c>
      <c r="BG1475" t="s">
        <v>3</v>
      </c>
      <c r="BH1475">
        <v>0</v>
      </c>
      <c r="BI1475">
        <v>4</v>
      </c>
      <c r="BJ1475" t="s">
        <v>18</v>
      </c>
      <c r="BM1475">
        <v>0</v>
      </c>
      <c r="BN1475">
        <v>0</v>
      </c>
      <c r="BO1475" t="s">
        <v>3</v>
      </c>
      <c r="BP1475">
        <v>0</v>
      </c>
      <c r="BQ1475">
        <v>1</v>
      </c>
      <c r="BR1475">
        <v>0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>
        <v>1</v>
      </c>
      <c r="BY1475" t="s">
        <v>3</v>
      </c>
      <c r="BZ1475">
        <v>70</v>
      </c>
      <c r="CA1475">
        <v>10</v>
      </c>
      <c r="CE1475">
        <v>0</v>
      </c>
      <c r="CF1475">
        <v>0</v>
      </c>
      <c r="CG1475">
        <v>0</v>
      </c>
      <c r="CM1475">
        <v>0</v>
      </c>
      <c r="CN1475" t="s">
        <v>3</v>
      </c>
      <c r="CO1475">
        <v>0</v>
      </c>
      <c r="CP1475">
        <f>(P1475+Q1475+S1475)</f>
        <v>23036.99</v>
      </c>
      <c r="CQ1475">
        <f>(AC1475*BC1475*AW1475)</f>
        <v>11305.05</v>
      </c>
      <c r="CR1475">
        <f>((((ET1475)*BB1475-(EU1475)*BS1475)+AE1475*BS1475)*AV1475)</f>
        <v>60.760000000000005</v>
      </c>
      <c r="CS1475">
        <f>(AE1475*BS1475*AV1475)</f>
        <v>22.23</v>
      </c>
      <c r="CT1475">
        <f>(AF1475*BA1475*AV1475)</f>
        <v>5698.62</v>
      </c>
      <c r="CU1475">
        <f>AG1475</f>
        <v>0</v>
      </c>
      <c r="CV1475">
        <f>(AH1475*AV1475)</f>
        <v>30.8</v>
      </c>
      <c r="CW1475">
        <f t="shared" ref="CW1475:CX1478" si="759">AI1475</f>
        <v>0</v>
      </c>
      <c r="CX1475">
        <f t="shared" si="759"/>
        <v>0</v>
      </c>
      <c r="CY1475">
        <f>((S1475*BZ1475)/100)</f>
        <v>5385.1980000000003</v>
      </c>
      <c r="CZ1475">
        <f>((S1475*CA1475)/100)</f>
        <v>769.31400000000008</v>
      </c>
      <c r="DC1475" t="s">
        <v>3</v>
      </c>
      <c r="DD1475" t="s">
        <v>3</v>
      </c>
      <c r="DE1475" t="s">
        <v>3</v>
      </c>
      <c r="DF1475" t="s">
        <v>3</v>
      </c>
      <c r="DG1475" t="s">
        <v>3</v>
      </c>
      <c r="DH1475" t="s">
        <v>3</v>
      </c>
      <c r="DI1475" t="s">
        <v>3</v>
      </c>
      <c r="DJ1475" t="s">
        <v>3</v>
      </c>
      <c r="DK1475" t="s">
        <v>3</v>
      </c>
      <c r="DL1475" t="s">
        <v>3</v>
      </c>
      <c r="DM1475" t="s">
        <v>3</v>
      </c>
      <c r="DN1475">
        <v>0</v>
      </c>
      <c r="DO1475">
        <v>0</v>
      </c>
      <c r="DP1475">
        <v>1</v>
      </c>
      <c r="DQ1475">
        <v>1</v>
      </c>
      <c r="DU1475">
        <v>1005</v>
      </c>
      <c r="DV1475" t="s">
        <v>17</v>
      </c>
      <c r="DW1475" t="s">
        <v>17</v>
      </c>
      <c r="DX1475">
        <v>100</v>
      </c>
      <c r="EE1475">
        <v>55317522</v>
      </c>
      <c r="EF1475">
        <v>1</v>
      </c>
      <c r="EG1475" t="s">
        <v>19</v>
      </c>
      <c r="EH1475">
        <v>0</v>
      </c>
      <c r="EI1475" t="s">
        <v>3</v>
      </c>
      <c r="EJ1475">
        <v>4</v>
      </c>
      <c r="EK1475">
        <v>0</v>
      </c>
      <c r="EL1475" t="s">
        <v>20</v>
      </c>
      <c r="EM1475" t="s">
        <v>21</v>
      </c>
      <c r="EO1475" t="s">
        <v>3</v>
      </c>
      <c r="EQ1475">
        <v>0</v>
      </c>
      <c r="ER1475">
        <v>17064.43</v>
      </c>
      <c r="ES1475">
        <v>11305.05</v>
      </c>
      <c r="ET1475">
        <v>60.76</v>
      </c>
      <c r="EU1475">
        <v>22.23</v>
      </c>
      <c r="EV1475">
        <v>5698.62</v>
      </c>
      <c r="EW1475">
        <v>30.8</v>
      </c>
      <c r="EX1475">
        <v>0</v>
      </c>
      <c r="EY1475">
        <v>0</v>
      </c>
      <c r="FQ1475">
        <v>0</v>
      </c>
      <c r="FR1475">
        <f>ROUND(IF(AND(BH1475=3,BI1475=3),P1475,0),2)</f>
        <v>0</v>
      </c>
      <c r="FS1475">
        <v>0</v>
      </c>
      <c r="FX1475">
        <v>70</v>
      </c>
      <c r="FY1475">
        <v>10</v>
      </c>
      <c r="GA1475" t="s">
        <v>3</v>
      </c>
      <c r="GD1475">
        <v>0</v>
      </c>
      <c r="GF1475">
        <v>-662659974</v>
      </c>
      <c r="GG1475">
        <v>2</v>
      </c>
      <c r="GH1475">
        <v>1</v>
      </c>
      <c r="GI1475">
        <v>-2</v>
      </c>
      <c r="GJ1475">
        <v>0</v>
      </c>
      <c r="GK1475">
        <f>ROUND(R1475*(R12)/100,2)</f>
        <v>32.409999999999997</v>
      </c>
      <c r="GL1475">
        <f>ROUND(IF(AND(BH1475=3,BI1475=3,FS1475&lt;&gt;0),P1475,0),2)</f>
        <v>0</v>
      </c>
      <c r="GM1475">
        <f>ROUND(O1475+X1475+Y1475+GK1475,2)+GX1475</f>
        <v>29223.91</v>
      </c>
      <c r="GN1475">
        <f>IF(OR(BI1475=0,BI1475=1),ROUND(O1475+X1475+Y1475+GK1475,2),0)</f>
        <v>0</v>
      </c>
      <c r="GO1475">
        <f>IF(BI1475=2,ROUND(O1475+X1475+Y1475+GK1475,2),0)</f>
        <v>0</v>
      </c>
      <c r="GP1475">
        <f>IF(BI1475=4,ROUND(O1475+X1475+Y1475+GK1475,2)+GX1475,0)</f>
        <v>29223.91</v>
      </c>
      <c r="GR1475">
        <v>0</v>
      </c>
      <c r="GS1475">
        <v>3</v>
      </c>
      <c r="GT1475">
        <v>0</v>
      </c>
      <c r="GU1475" t="s">
        <v>3</v>
      </c>
      <c r="GV1475">
        <f>ROUND((GT1475),6)</f>
        <v>0</v>
      </c>
      <c r="GW1475">
        <v>1</v>
      </c>
      <c r="GX1475">
        <f>ROUND(HC1475*I1475,2)</f>
        <v>0</v>
      </c>
      <c r="HA1475">
        <v>0</v>
      </c>
      <c r="HB1475">
        <v>0</v>
      </c>
      <c r="HC1475">
        <f>GV1475*GW1475</f>
        <v>0</v>
      </c>
      <c r="IK1475">
        <v>0</v>
      </c>
    </row>
    <row r="1476" spans="1:245" x14ac:dyDescent="0.2">
      <c r="A1476">
        <v>17</v>
      </c>
      <c r="B1476">
        <v>1</v>
      </c>
      <c r="C1476">
        <f>ROW(SmtRes!A432)</f>
        <v>432</v>
      </c>
      <c r="D1476">
        <f>ROW(EtalonRes!A416)</f>
        <v>416</v>
      </c>
      <c r="E1476" t="s">
        <v>22</v>
      </c>
      <c r="F1476" t="s">
        <v>23</v>
      </c>
      <c r="G1476" t="s">
        <v>24</v>
      </c>
      <c r="H1476" t="s">
        <v>17</v>
      </c>
      <c r="I1476">
        <f>ROUND(45/100,9)</f>
        <v>0.45</v>
      </c>
      <c r="J1476">
        <v>0</v>
      </c>
      <c r="O1476">
        <f>ROUND(CP1476,2)</f>
        <v>8917.18</v>
      </c>
      <c r="P1476">
        <f>ROUND(CQ1476*I1476,2)</f>
        <v>5087.2700000000004</v>
      </c>
      <c r="Q1476">
        <f>ROUND(CR1476*I1476,2)</f>
        <v>0</v>
      </c>
      <c r="R1476">
        <f>ROUND(CS1476*I1476,2)</f>
        <v>0</v>
      </c>
      <c r="S1476">
        <f>ROUND(CT1476*I1476,2)</f>
        <v>3829.91</v>
      </c>
      <c r="T1476">
        <f>ROUND(CU1476*I1476,2)</f>
        <v>0</v>
      </c>
      <c r="U1476">
        <f>CV1476*I1476</f>
        <v>20.7</v>
      </c>
      <c r="V1476">
        <f>CW1476*I1476</f>
        <v>0</v>
      </c>
      <c r="W1476">
        <f>ROUND(CX1476*I1476,2)</f>
        <v>0</v>
      </c>
      <c r="X1476">
        <f t="shared" si="756"/>
        <v>2680.94</v>
      </c>
      <c r="Y1476">
        <f t="shared" si="756"/>
        <v>382.99</v>
      </c>
      <c r="AA1476">
        <v>55574044</v>
      </c>
      <c r="AB1476">
        <f>ROUND((AC1476+AD1476+AF1476),6)</f>
        <v>19815.97</v>
      </c>
      <c r="AC1476">
        <f>ROUND((ES1476),6)</f>
        <v>11305.05</v>
      </c>
      <c r="AD1476">
        <f>ROUND((((ET1476)-(EU1476))+AE1476),6)</f>
        <v>0</v>
      </c>
      <c r="AE1476">
        <f t="shared" si="757"/>
        <v>0</v>
      </c>
      <c r="AF1476">
        <f t="shared" si="757"/>
        <v>8510.92</v>
      </c>
      <c r="AG1476">
        <f>ROUND((AP1476),6)</f>
        <v>0</v>
      </c>
      <c r="AH1476">
        <f t="shared" si="758"/>
        <v>46</v>
      </c>
      <c r="AI1476">
        <f t="shared" si="758"/>
        <v>0</v>
      </c>
      <c r="AJ1476">
        <f>(AS1476)</f>
        <v>0</v>
      </c>
      <c r="AK1476">
        <v>19815.97</v>
      </c>
      <c r="AL1476">
        <v>11305.05</v>
      </c>
      <c r="AM1476">
        <v>0</v>
      </c>
      <c r="AN1476">
        <v>0</v>
      </c>
      <c r="AO1476">
        <v>8510.92</v>
      </c>
      <c r="AP1476">
        <v>0</v>
      </c>
      <c r="AQ1476">
        <v>46</v>
      </c>
      <c r="AR1476">
        <v>0</v>
      </c>
      <c r="AS1476">
        <v>0</v>
      </c>
      <c r="AT1476">
        <v>70</v>
      </c>
      <c r="AU1476">
        <v>10</v>
      </c>
      <c r="AV1476">
        <v>1</v>
      </c>
      <c r="AW1476">
        <v>1</v>
      </c>
      <c r="AZ1476">
        <v>1</v>
      </c>
      <c r="BA1476">
        <v>1</v>
      </c>
      <c r="BB1476">
        <v>1</v>
      </c>
      <c r="BC1476">
        <v>1</v>
      </c>
      <c r="BD1476" t="s">
        <v>3</v>
      </c>
      <c r="BE1476" t="s">
        <v>3</v>
      </c>
      <c r="BF1476" t="s">
        <v>3</v>
      </c>
      <c r="BG1476" t="s">
        <v>3</v>
      </c>
      <c r="BH1476">
        <v>0</v>
      </c>
      <c r="BI1476">
        <v>4</v>
      </c>
      <c r="BJ1476" t="s">
        <v>25</v>
      </c>
      <c r="BM1476">
        <v>0</v>
      </c>
      <c r="BN1476">
        <v>0</v>
      </c>
      <c r="BO1476" t="s">
        <v>3</v>
      </c>
      <c r="BP1476">
        <v>0</v>
      </c>
      <c r="BQ1476">
        <v>1</v>
      </c>
      <c r="BR1476">
        <v>0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 t="s">
        <v>3</v>
      </c>
      <c r="BZ1476">
        <v>70</v>
      </c>
      <c r="CA1476">
        <v>10</v>
      </c>
      <c r="CE1476">
        <v>0</v>
      </c>
      <c r="CF1476">
        <v>0</v>
      </c>
      <c r="CG1476">
        <v>0</v>
      </c>
      <c r="CM1476">
        <v>0</v>
      </c>
      <c r="CN1476" t="s">
        <v>3</v>
      </c>
      <c r="CO1476">
        <v>0</v>
      </c>
      <c r="CP1476">
        <f>(P1476+Q1476+S1476)</f>
        <v>8917.18</v>
      </c>
      <c r="CQ1476">
        <f>(AC1476*BC1476*AW1476)</f>
        <v>11305.05</v>
      </c>
      <c r="CR1476">
        <f>((((ET1476)*BB1476-(EU1476)*BS1476)+AE1476*BS1476)*AV1476)</f>
        <v>0</v>
      </c>
      <c r="CS1476">
        <f>(AE1476*BS1476*AV1476)</f>
        <v>0</v>
      </c>
      <c r="CT1476">
        <f>(AF1476*BA1476*AV1476)</f>
        <v>8510.92</v>
      </c>
      <c r="CU1476">
        <f>AG1476</f>
        <v>0</v>
      </c>
      <c r="CV1476">
        <f>(AH1476*AV1476)</f>
        <v>46</v>
      </c>
      <c r="CW1476">
        <f t="shared" si="759"/>
        <v>0</v>
      </c>
      <c r="CX1476">
        <f t="shared" si="759"/>
        <v>0</v>
      </c>
      <c r="CY1476">
        <f>((S1476*BZ1476)/100)</f>
        <v>2680.9369999999999</v>
      </c>
      <c r="CZ1476">
        <f>((S1476*CA1476)/100)</f>
        <v>382.99099999999999</v>
      </c>
      <c r="DC1476" t="s">
        <v>3</v>
      </c>
      <c r="DD1476" t="s">
        <v>3</v>
      </c>
      <c r="DE1476" t="s">
        <v>3</v>
      </c>
      <c r="DF1476" t="s">
        <v>3</v>
      </c>
      <c r="DG1476" t="s">
        <v>3</v>
      </c>
      <c r="DH1476" t="s">
        <v>3</v>
      </c>
      <c r="DI1476" t="s">
        <v>3</v>
      </c>
      <c r="DJ1476" t="s">
        <v>3</v>
      </c>
      <c r="DK1476" t="s">
        <v>3</v>
      </c>
      <c r="DL1476" t="s">
        <v>3</v>
      </c>
      <c r="DM1476" t="s">
        <v>3</v>
      </c>
      <c r="DN1476">
        <v>0</v>
      </c>
      <c r="DO1476">
        <v>0</v>
      </c>
      <c r="DP1476">
        <v>1</v>
      </c>
      <c r="DQ1476">
        <v>1</v>
      </c>
      <c r="DU1476">
        <v>1005</v>
      </c>
      <c r="DV1476" t="s">
        <v>17</v>
      </c>
      <c r="DW1476" t="s">
        <v>17</v>
      </c>
      <c r="DX1476">
        <v>100</v>
      </c>
      <c r="EE1476">
        <v>55317522</v>
      </c>
      <c r="EF1476">
        <v>1</v>
      </c>
      <c r="EG1476" t="s">
        <v>19</v>
      </c>
      <c r="EH1476">
        <v>0</v>
      </c>
      <c r="EI1476" t="s">
        <v>3</v>
      </c>
      <c r="EJ1476">
        <v>4</v>
      </c>
      <c r="EK1476">
        <v>0</v>
      </c>
      <c r="EL1476" t="s">
        <v>20</v>
      </c>
      <c r="EM1476" t="s">
        <v>21</v>
      </c>
      <c r="EO1476" t="s">
        <v>3</v>
      </c>
      <c r="EQ1476">
        <v>0</v>
      </c>
      <c r="ER1476">
        <v>19815.97</v>
      </c>
      <c r="ES1476">
        <v>11305.05</v>
      </c>
      <c r="ET1476">
        <v>0</v>
      </c>
      <c r="EU1476">
        <v>0</v>
      </c>
      <c r="EV1476">
        <v>8510.92</v>
      </c>
      <c r="EW1476">
        <v>46</v>
      </c>
      <c r="EX1476">
        <v>0</v>
      </c>
      <c r="EY1476">
        <v>0</v>
      </c>
      <c r="FQ1476">
        <v>0</v>
      </c>
      <c r="FR1476">
        <f>ROUND(IF(AND(BH1476=3,BI1476=3),P1476,0),2)</f>
        <v>0</v>
      </c>
      <c r="FS1476">
        <v>0</v>
      </c>
      <c r="FX1476">
        <v>70</v>
      </c>
      <c r="FY1476">
        <v>10</v>
      </c>
      <c r="GA1476" t="s">
        <v>3</v>
      </c>
      <c r="GD1476">
        <v>0</v>
      </c>
      <c r="GF1476">
        <v>1054913730</v>
      </c>
      <c r="GG1476">
        <v>2</v>
      </c>
      <c r="GH1476">
        <v>1</v>
      </c>
      <c r="GI1476">
        <v>-2</v>
      </c>
      <c r="GJ1476">
        <v>0</v>
      </c>
      <c r="GK1476">
        <f>ROUND(R1476*(R12)/100,2)</f>
        <v>0</v>
      </c>
      <c r="GL1476">
        <f>ROUND(IF(AND(BH1476=3,BI1476=3,FS1476&lt;&gt;0),P1476,0),2)</f>
        <v>0</v>
      </c>
      <c r="GM1476">
        <f>ROUND(O1476+X1476+Y1476+GK1476,2)+GX1476</f>
        <v>11981.11</v>
      </c>
      <c r="GN1476">
        <f>IF(OR(BI1476=0,BI1476=1),ROUND(O1476+X1476+Y1476+GK1476,2),0)</f>
        <v>0</v>
      </c>
      <c r="GO1476">
        <f>IF(BI1476=2,ROUND(O1476+X1476+Y1476+GK1476,2),0)</f>
        <v>0</v>
      </c>
      <c r="GP1476">
        <f>IF(BI1476=4,ROUND(O1476+X1476+Y1476+GK1476,2)+GX1476,0)</f>
        <v>11981.11</v>
      </c>
      <c r="GR1476">
        <v>0</v>
      </c>
      <c r="GS1476">
        <v>3</v>
      </c>
      <c r="GT1476">
        <v>0</v>
      </c>
      <c r="GU1476" t="s">
        <v>3</v>
      </c>
      <c r="GV1476">
        <f>ROUND((GT1476),6)</f>
        <v>0</v>
      </c>
      <c r="GW1476">
        <v>1</v>
      </c>
      <c r="GX1476">
        <f>ROUND(HC1476*I1476,2)</f>
        <v>0</v>
      </c>
      <c r="HA1476">
        <v>0</v>
      </c>
      <c r="HB1476">
        <v>0</v>
      </c>
      <c r="HC1476">
        <f>GV1476*GW1476</f>
        <v>0</v>
      </c>
      <c r="IK1476">
        <v>0</v>
      </c>
    </row>
    <row r="1477" spans="1:245" x14ac:dyDescent="0.2">
      <c r="A1477">
        <v>17</v>
      </c>
      <c r="B1477">
        <v>1</v>
      </c>
      <c r="C1477">
        <f>ROW(SmtRes!A434)</f>
        <v>434</v>
      </c>
      <c r="D1477">
        <f>ROW(EtalonRes!A418)</f>
        <v>418</v>
      </c>
      <c r="E1477" t="s">
        <v>26</v>
      </c>
      <c r="F1477" t="s">
        <v>27</v>
      </c>
      <c r="G1477" t="s">
        <v>28</v>
      </c>
      <c r="H1477" t="s">
        <v>17</v>
      </c>
      <c r="I1477">
        <f>ROUND(-180/100,9)</f>
        <v>-1.8</v>
      </c>
      <c r="J1477">
        <v>0</v>
      </c>
      <c r="O1477">
        <f>ROUND(CP1477,2)</f>
        <v>-8877.83</v>
      </c>
      <c r="P1477">
        <f>ROUND(CQ1477*I1477,2)</f>
        <v>-6783.03</v>
      </c>
      <c r="Q1477">
        <f>ROUND(CR1477*I1477,2)</f>
        <v>0</v>
      </c>
      <c r="R1477">
        <f>ROUND(CS1477*I1477,2)</f>
        <v>0</v>
      </c>
      <c r="S1477">
        <f>ROUND(CT1477*I1477,2)</f>
        <v>-2094.8000000000002</v>
      </c>
      <c r="T1477">
        <f>ROUND(CU1477*I1477,2)</f>
        <v>0</v>
      </c>
      <c r="U1477">
        <f>CV1477*I1477</f>
        <v>-11.322000000000001</v>
      </c>
      <c r="V1477">
        <f>CW1477*I1477</f>
        <v>0</v>
      </c>
      <c r="W1477">
        <f>ROUND(CX1477*I1477,2)</f>
        <v>0</v>
      </c>
      <c r="X1477">
        <f t="shared" si="756"/>
        <v>-1466.36</v>
      </c>
      <c r="Y1477">
        <f t="shared" si="756"/>
        <v>-209.48</v>
      </c>
      <c r="AA1477">
        <v>55574044</v>
      </c>
      <c r="AB1477">
        <f>ROUND((AC1477+AD1477+AF1477),6)</f>
        <v>4932.13</v>
      </c>
      <c r="AC1477">
        <f>ROUND((ES1477),6)</f>
        <v>3768.35</v>
      </c>
      <c r="AD1477">
        <f>ROUND((((ET1477)-(EU1477))+AE1477),6)</f>
        <v>0</v>
      </c>
      <c r="AE1477">
        <f t="shared" si="757"/>
        <v>0</v>
      </c>
      <c r="AF1477">
        <f t="shared" si="757"/>
        <v>1163.78</v>
      </c>
      <c r="AG1477">
        <f>ROUND((AP1477),6)</f>
        <v>0</v>
      </c>
      <c r="AH1477">
        <f t="shared" si="758"/>
        <v>6.29</v>
      </c>
      <c r="AI1477">
        <f t="shared" si="758"/>
        <v>0</v>
      </c>
      <c r="AJ1477">
        <f>(AS1477)</f>
        <v>0</v>
      </c>
      <c r="AK1477">
        <v>4932.13</v>
      </c>
      <c r="AL1477">
        <v>3768.35</v>
      </c>
      <c r="AM1477">
        <v>0</v>
      </c>
      <c r="AN1477">
        <v>0</v>
      </c>
      <c r="AO1477">
        <v>1163.78</v>
      </c>
      <c r="AP1477">
        <v>0</v>
      </c>
      <c r="AQ1477">
        <v>6.29</v>
      </c>
      <c r="AR1477">
        <v>0</v>
      </c>
      <c r="AS1477">
        <v>0</v>
      </c>
      <c r="AT1477">
        <v>70</v>
      </c>
      <c r="AU1477">
        <v>10</v>
      </c>
      <c r="AV1477">
        <v>1</v>
      </c>
      <c r="AW1477">
        <v>1</v>
      </c>
      <c r="AZ1477">
        <v>1</v>
      </c>
      <c r="BA1477">
        <v>1</v>
      </c>
      <c r="BB1477">
        <v>1</v>
      </c>
      <c r="BC1477">
        <v>1</v>
      </c>
      <c r="BD1477" t="s">
        <v>3</v>
      </c>
      <c r="BE1477" t="s">
        <v>3</v>
      </c>
      <c r="BF1477" t="s">
        <v>3</v>
      </c>
      <c r="BG1477" t="s">
        <v>3</v>
      </c>
      <c r="BH1477">
        <v>0</v>
      </c>
      <c r="BI1477">
        <v>4</v>
      </c>
      <c r="BJ1477" t="s">
        <v>29</v>
      </c>
      <c r="BM1477">
        <v>0</v>
      </c>
      <c r="BN1477">
        <v>0</v>
      </c>
      <c r="BO1477" t="s">
        <v>3</v>
      </c>
      <c r="BP1477">
        <v>0</v>
      </c>
      <c r="BQ1477">
        <v>1</v>
      </c>
      <c r="BR1477">
        <v>0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 t="s">
        <v>3</v>
      </c>
      <c r="BZ1477">
        <v>70</v>
      </c>
      <c r="CA1477">
        <v>10</v>
      </c>
      <c r="CE1477">
        <v>0</v>
      </c>
      <c r="CF1477">
        <v>0</v>
      </c>
      <c r="CG1477">
        <v>0</v>
      </c>
      <c r="CM1477">
        <v>0</v>
      </c>
      <c r="CN1477" t="s">
        <v>3</v>
      </c>
      <c r="CO1477">
        <v>0</v>
      </c>
      <c r="CP1477">
        <f>(P1477+Q1477+S1477)</f>
        <v>-8877.83</v>
      </c>
      <c r="CQ1477">
        <f>(AC1477*BC1477*AW1477)</f>
        <v>3768.35</v>
      </c>
      <c r="CR1477">
        <f>((((ET1477)*BB1477-(EU1477)*BS1477)+AE1477*BS1477)*AV1477)</f>
        <v>0</v>
      </c>
      <c r="CS1477">
        <f>(AE1477*BS1477*AV1477)</f>
        <v>0</v>
      </c>
      <c r="CT1477">
        <f>(AF1477*BA1477*AV1477)</f>
        <v>1163.78</v>
      </c>
      <c r="CU1477">
        <f>AG1477</f>
        <v>0</v>
      </c>
      <c r="CV1477">
        <f>(AH1477*AV1477)</f>
        <v>6.29</v>
      </c>
      <c r="CW1477">
        <f t="shared" si="759"/>
        <v>0</v>
      </c>
      <c r="CX1477">
        <f t="shared" si="759"/>
        <v>0</v>
      </c>
      <c r="CY1477">
        <f>((S1477*BZ1477)/100)</f>
        <v>-1466.36</v>
      </c>
      <c r="CZ1477">
        <f>((S1477*CA1477)/100)</f>
        <v>-209.48</v>
      </c>
      <c r="DC1477" t="s">
        <v>3</v>
      </c>
      <c r="DD1477" t="s">
        <v>3</v>
      </c>
      <c r="DE1477" t="s">
        <v>3</v>
      </c>
      <c r="DF1477" t="s">
        <v>3</v>
      </c>
      <c r="DG1477" t="s">
        <v>3</v>
      </c>
      <c r="DH1477" t="s">
        <v>3</v>
      </c>
      <c r="DI1477" t="s">
        <v>3</v>
      </c>
      <c r="DJ1477" t="s">
        <v>3</v>
      </c>
      <c r="DK1477" t="s">
        <v>3</v>
      </c>
      <c r="DL1477" t="s">
        <v>3</v>
      </c>
      <c r="DM1477" t="s">
        <v>3</v>
      </c>
      <c r="DN1477">
        <v>0</v>
      </c>
      <c r="DO1477">
        <v>0</v>
      </c>
      <c r="DP1477">
        <v>1</v>
      </c>
      <c r="DQ1477">
        <v>1</v>
      </c>
      <c r="DU1477">
        <v>1005</v>
      </c>
      <c r="DV1477" t="s">
        <v>17</v>
      </c>
      <c r="DW1477" t="s">
        <v>17</v>
      </c>
      <c r="DX1477">
        <v>100</v>
      </c>
      <c r="EE1477">
        <v>55317522</v>
      </c>
      <c r="EF1477">
        <v>1</v>
      </c>
      <c r="EG1477" t="s">
        <v>19</v>
      </c>
      <c r="EH1477">
        <v>0</v>
      </c>
      <c r="EI1477" t="s">
        <v>3</v>
      </c>
      <c r="EJ1477">
        <v>4</v>
      </c>
      <c r="EK1477">
        <v>0</v>
      </c>
      <c r="EL1477" t="s">
        <v>20</v>
      </c>
      <c r="EM1477" t="s">
        <v>21</v>
      </c>
      <c r="EO1477" t="s">
        <v>3</v>
      </c>
      <c r="EQ1477">
        <v>0</v>
      </c>
      <c r="ER1477">
        <v>4932.13</v>
      </c>
      <c r="ES1477">
        <v>3768.35</v>
      </c>
      <c r="ET1477">
        <v>0</v>
      </c>
      <c r="EU1477">
        <v>0</v>
      </c>
      <c r="EV1477">
        <v>1163.78</v>
      </c>
      <c r="EW1477">
        <v>6.29</v>
      </c>
      <c r="EX1477">
        <v>0</v>
      </c>
      <c r="EY1477">
        <v>0</v>
      </c>
      <c r="FQ1477">
        <v>0</v>
      </c>
      <c r="FR1477">
        <f>ROUND(IF(AND(BH1477=3,BI1477=3),P1477,0),2)</f>
        <v>0</v>
      </c>
      <c r="FS1477">
        <v>0</v>
      </c>
      <c r="FX1477">
        <v>70</v>
      </c>
      <c r="FY1477">
        <v>10</v>
      </c>
      <c r="GA1477" t="s">
        <v>3</v>
      </c>
      <c r="GD1477">
        <v>0</v>
      </c>
      <c r="GF1477">
        <v>-1781441154</v>
      </c>
      <c r="GG1477">
        <v>2</v>
      </c>
      <c r="GH1477">
        <v>1</v>
      </c>
      <c r="GI1477">
        <v>-2</v>
      </c>
      <c r="GJ1477">
        <v>0</v>
      </c>
      <c r="GK1477">
        <f>ROUND(R1477*(R12)/100,2)</f>
        <v>0</v>
      </c>
      <c r="GL1477">
        <f>ROUND(IF(AND(BH1477=3,BI1477=3,FS1477&lt;&gt;0),P1477,0),2)</f>
        <v>0</v>
      </c>
      <c r="GM1477">
        <f>ROUND(O1477+X1477+Y1477+GK1477,2)+GX1477</f>
        <v>-10553.67</v>
      </c>
      <c r="GN1477">
        <f>IF(OR(BI1477=0,BI1477=1),ROUND(O1477+X1477+Y1477+GK1477,2),0)</f>
        <v>0</v>
      </c>
      <c r="GO1477">
        <f>IF(BI1477=2,ROUND(O1477+X1477+Y1477+GK1477,2),0)</f>
        <v>0</v>
      </c>
      <c r="GP1477">
        <f>IF(BI1477=4,ROUND(O1477+X1477+Y1477+GK1477,2)+GX1477,0)</f>
        <v>-10553.67</v>
      </c>
      <c r="GR1477">
        <v>0</v>
      </c>
      <c r="GS1477">
        <v>3</v>
      </c>
      <c r="GT1477">
        <v>0</v>
      </c>
      <c r="GU1477" t="s">
        <v>3</v>
      </c>
      <c r="GV1477">
        <f>ROUND((GT1477),6)</f>
        <v>0</v>
      </c>
      <c r="GW1477">
        <v>1</v>
      </c>
      <c r="GX1477">
        <f>ROUND(HC1477*I1477,2)</f>
        <v>0</v>
      </c>
      <c r="HA1477">
        <v>0</v>
      </c>
      <c r="HB1477">
        <v>0</v>
      </c>
      <c r="HC1477">
        <f>GV1477*GW1477</f>
        <v>0</v>
      </c>
      <c r="IK1477">
        <v>0</v>
      </c>
    </row>
    <row r="1478" spans="1:245" x14ac:dyDescent="0.2">
      <c r="A1478">
        <v>17</v>
      </c>
      <c r="B1478">
        <v>1</v>
      </c>
      <c r="C1478">
        <f>ROW(SmtRes!A437)</f>
        <v>437</v>
      </c>
      <c r="D1478">
        <f>ROW(EtalonRes!A421)</f>
        <v>421</v>
      </c>
      <c r="E1478" t="s">
        <v>30</v>
      </c>
      <c r="F1478" t="s">
        <v>31</v>
      </c>
      <c r="G1478" t="s">
        <v>32</v>
      </c>
      <c r="H1478" t="s">
        <v>17</v>
      </c>
      <c r="I1478">
        <f>ROUND(180/100,9)</f>
        <v>1.8</v>
      </c>
      <c r="J1478">
        <v>0</v>
      </c>
      <c r="O1478">
        <f>ROUND(CP1478,2)</f>
        <v>29863</v>
      </c>
      <c r="P1478">
        <f>ROUND(CQ1478*I1478,2)</f>
        <v>25201.31</v>
      </c>
      <c r="Q1478">
        <f>ROUND(CR1478*I1478,2)</f>
        <v>0</v>
      </c>
      <c r="R1478">
        <f>ROUND(CS1478*I1478,2)</f>
        <v>0</v>
      </c>
      <c r="S1478">
        <f>ROUND(CT1478*I1478,2)</f>
        <v>4661.6899999999996</v>
      </c>
      <c r="T1478">
        <f>ROUND(CU1478*I1478,2)</f>
        <v>0</v>
      </c>
      <c r="U1478">
        <f>CV1478*I1478</f>
        <v>24.155999999999999</v>
      </c>
      <c r="V1478">
        <f>CW1478*I1478</f>
        <v>0</v>
      </c>
      <c r="W1478">
        <f>ROUND(CX1478*I1478,2)</f>
        <v>0</v>
      </c>
      <c r="X1478">
        <f t="shared" si="756"/>
        <v>3263.18</v>
      </c>
      <c r="Y1478">
        <f t="shared" si="756"/>
        <v>466.17</v>
      </c>
      <c r="AA1478">
        <v>55574044</v>
      </c>
      <c r="AB1478">
        <f>ROUND((AC1478+AD1478+AF1478),6)</f>
        <v>16590.560000000001</v>
      </c>
      <c r="AC1478">
        <f>ROUND((ES1478),6)</f>
        <v>14000.73</v>
      </c>
      <c r="AD1478">
        <f>ROUND((((ET1478)-(EU1478))+AE1478),6)</f>
        <v>0</v>
      </c>
      <c r="AE1478">
        <f t="shared" si="757"/>
        <v>0</v>
      </c>
      <c r="AF1478">
        <f t="shared" si="757"/>
        <v>2589.83</v>
      </c>
      <c r="AG1478">
        <f>ROUND((AP1478),6)</f>
        <v>0</v>
      </c>
      <c r="AH1478">
        <f t="shared" si="758"/>
        <v>13.42</v>
      </c>
      <c r="AI1478">
        <f t="shared" si="758"/>
        <v>0</v>
      </c>
      <c r="AJ1478">
        <f>(AS1478)</f>
        <v>0</v>
      </c>
      <c r="AK1478">
        <v>16590.560000000001</v>
      </c>
      <c r="AL1478">
        <v>14000.73</v>
      </c>
      <c r="AM1478">
        <v>0</v>
      </c>
      <c r="AN1478">
        <v>0</v>
      </c>
      <c r="AO1478">
        <v>2589.83</v>
      </c>
      <c r="AP1478">
        <v>0</v>
      </c>
      <c r="AQ1478">
        <v>13.42</v>
      </c>
      <c r="AR1478">
        <v>0</v>
      </c>
      <c r="AS1478">
        <v>0</v>
      </c>
      <c r="AT1478">
        <v>70</v>
      </c>
      <c r="AU1478">
        <v>10</v>
      </c>
      <c r="AV1478">
        <v>1</v>
      </c>
      <c r="AW1478">
        <v>1</v>
      </c>
      <c r="AZ1478">
        <v>1</v>
      </c>
      <c r="BA1478">
        <v>1</v>
      </c>
      <c r="BB1478">
        <v>1</v>
      </c>
      <c r="BC1478">
        <v>1</v>
      </c>
      <c r="BD1478" t="s">
        <v>3</v>
      </c>
      <c r="BE1478" t="s">
        <v>3</v>
      </c>
      <c r="BF1478" t="s">
        <v>3</v>
      </c>
      <c r="BG1478" t="s">
        <v>3</v>
      </c>
      <c r="BH1478">
        <v>0</v>
      </c>
      <c r="BI1478">
        <v>4</v>
      </c>
      <c r="BJ1478" t="s">
        <v>33</v>
      </c>
      <c r="BM1478">
        <v>0</v>
      </c>
      <c r="BN1478">
        <v>0</v>
      </c>
      <c r="BO1478" t="s">
        <v>3</v>
      </c>
      <c r="BP1478">
        <v>0</v>
      </c>
      <c r="BQ1478">
        <v>1</v>
      </c>
      <c r="BR1478">
        <v>0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 t="s">
        <v>3</v>
      </c>
      <c r="BZ1478">
        <v>70</v>
      </c>
      <c r="CA1478">
        <v>10</v>
      </c>
      <c r="CE1478">
        <v>0</v>
      </c>
      <c r="CF1478">
        <v>0</v>
      </c>
      <c r="CG1478">
        <v>0</v>
      </c>
      <c r="CM1478">
        <v>0</v>
      </c>
      <c r="CN1478" t="s">
        <v>3</v>
      </c>
      <c r="CO1478">
        <v>0</v>
      </c>
      <c r="CP1478">
        <f>(P1478+Q1478+S1478)</f>
        <v>29863</v>
      </c>
      <c r="CQ1478">
        <f>(AC1478*BC1478*AW1478)</f>
        <v>14000.73</v>
      </c>
      <c r="CR1478">
        <f>((((ET1478)*BB1478-(EU1478)*BS1478)+AE1478*BS1478)*AV1478)</f>
        <v>0</v>
      </c>
      <c r="CS1478">
        <f>(AE1478*BS1478*AV1478)</f>
        <v>0</v>
      </c>
      <c r="CT1478">
        <f>(AF1478*BA1478*AV1478)</f>
        <v>2589.83</v>
      </c>
      <c r="CU1478">
        <f>AG1478</f>
        <v>0</v>
      </c>
      <c r="CV1478">
        <f>(AH1478*AV1478)</f>
        <v>13.42</v>
      </c>
      <c r="CW1478">
        <f t="shared" si="759"/>
        <v>0</v>
      </c>
      <c r="CX1478">
        <f t="shared" si="759"/>
        <v>0</v>
      </c>
      <c r="CY1478">
        <f>((S1478*BZ1478)/100)</f>
        <v>3263.183</v>
      </c>
      <c r="CZ1478">
        <f>((S1478*CA1478)/100)</f>
        <v>466.16899999999993</v>
      </c>
      <c r="DC1478" t="s">
        <v>3</v>
      </c>
      <c r="DD1478" t="s">
        <v>3</v>
      </c>
      <c r="DE1478" t="s">
        <v>3</v>
      </c>
      <c r="DF1478" t="s">
        <v>3</v>
      </c>
      <c r="DG1478" t="s">
        <v>3</v>
      </c>
      <c r="DH1478" t="s">
        <v>3</v>
      </c>
      <c r="DI1478" t="s">
        <v>3</v>
      </c>
      <c r="DJ1478" t="s">
        <v>3</v>
      </c>
      <c r="DK1478" t="s">
        <v>3</v>
      </c>
      <c r="DL1478" t="s">
        <v>3</v>
      </c>
      <c r="DM1478" t="s">
        <v>3</v>
      </c>
      <c r="DN1478">
        <v>0</v>
      </c>
      <c r="DO1478">
        <v>0</v>
      </c>
      <c r="DP1478">
        <v>1</v>
      </c>
      <c r="DQ1478">
        <v>1</v>
      </c>
      <c r="DU1478">
        <v>1005</v>
      </c>
      <c r="DV1478" t="s">
        <v>17</v>
      </c>
      <c r="DW1478" t="s">
        <v>17</v>
      </c>
      <c r="DX1478">
        <v>100</v>
      </c>
      <c r="EE1478">
        <v>55317522</v>
      </c>
      <c r="EF1478">
        <v>1</v>
      </c>
      <c r="EG1478" t="s">
        <v>19</v>
      </c>
      <c r="EH1478">
        <v>0</v>
      </c>
      <c r="EI1478" t="s">
        <v>3</v>
      </c>
      <c r="EJ1478">
        <v>4</v>
      </c>
      <c r="EK1478">
        <v>0</v>
      </c>
      <c r="EL1478" t="s">
        <v>20</v>
      </c>
      <c r="EM1478" t="s">
        <v>21</v>
      </c>
      <c r="EO1478" t="s">
        <v>3</v>
      </c>
      <c r="EQ1478">
        <v>0</v>
      </c>
      <c r="ER1478">
        <v>16590.560000000001</v>
      </c>
      <c r="ES1478">
        <v>14000.73</v>
      </c>
      <c r="ET1478">
        <v>0</v>
      </c>
      <c r="EU1478">
        <v>0</v>
      </c>
      <c r="EV1478">
        <v>2589.83</v>
      </c>
      <c r="EW1478">
        <v>13.42</v>
      </c>
      <c r="EX1478">
        <v>0</v>
      </c>
      <c r="EY1478">
        <v>0</v>
      </c>
      <c r="FQ1478">
        <v>0</v>
      </c>
      <c r="FR1478">
        <f>ROUND(IF(AND(BH1478=3,BI1478=3),P1478,0),2)</f>
        <v>0</v>
      </c>
      <c r="FS1478">
        <v>0</v>
      </c>
      <c r="FX1478">
        <v>70</v>
      </c>
      <c r="FY1478">
        <v>10</v>
      </c>
      <c r="GA1478" t="s">
        <v>3</v>
      </c>
      <c r="GD1478">
        <v>0</v>
      </c>
      <c r="GF1478">
        <v>1086158003</v>
      </c>
      <c r="GG1478">
        <v>2</v>
      </c>
      <c r="GH1478">
        <v>1</v>
      </c>
      <c r="GI1478">
        <v>-2</v>
      </c>
      <c r="GJ1478">
        <v>0</v>
      </c>
      <c r="GK1478">
        <f>ROUND(R1478*(R12)/100,2)</f>
        <v>0</v>
      </c>
      <c r="GL1478">
        <f>ROUND(IF(AND(BH1478=3,BI1478=3,FS1478&lt;&gt;0),P1478,0),2)</f>
        <v>0</v>
      </c>
      <c r="GM1478">
        <f>ROUND(O1478+X1478+Y1478+GK1478,2)+GX1478</f>
        <v>33592.35</v>
      </c>
      <c r="GN1478">
        <f>IF(OR(BI1478=0,BI1478=1),ROUND(O1478+X1478+Y1478+GK1478,2),0)</f>
        <v>0</v>
      </c>
      <c r="GO1478">
        <f>IF(BI1478=2,ROUND(O1478+X1478+Y1478+GK1478,2),0)</f>
        <v>0</v>
      </c>
      <c r="GP1478">
        <f>IF(BI1478=4,ROUND(O1478+X1478+Y1478+GK1478,2)+GX1478,0)</f>
        <v>33592.35</v>
      </c>
      <c r="GR1478">
        <v>0</v>
      </c>
      <c r="GS1478">
        <v>3</v>
      </c>
      <c r="GT1478">
        <v>0</v>
      </c>
      <c r="GU1478" t="s">
        <v>3</v>
      </c>
      <c r="GV1478">
        <f>ROUND((GT1478),6)</f>
        <v>0</v>
      </c>
      <c r="GW1478">
        <v>1</v>
      </c>
      <c r="GX1478">
        <f>ROUND(HC1478*I1478,2)</f>
        <v>0</v>
      </c>
      <c r="HA1478">
        <v>0</v>
      </c>
      <c r="HB1478">
        <v>0</v>
      </c>
      <c r="HC1478">
        <f>GV1478*GW1478</f>
        <v>0</v>
      </c>
      <c r="IK1478">
        <v>0</v>
      </c>
    </row>
    <row r="1480" spans="1:245" x14ac:dyDescent="0.2">
      <c r="A1480" s="2">
        <v>51</v>
      </c>
      <c r="B1480" s="2">
        <f>B1471</f>
        <v>1</v>
      </c>
      <c r="C1480" s="2">
        <f>A1471</f>
        <v>4</v>
      </c>
      <c r="D1480" s="2">
        <f>ROW(A1471)</f>
        <v>1471</v>
      </c>
      <c r="E1480" s="2"/>
      <c r="F1480" s="2" t="str">
        <f>IF(F1471&lt;&gt;"",F1471,"")</f>
        <v>Новый раздел</v>
      </c>
      <c r="G1480" s="2" t="str">
        <f>IF(G1471&lt;&gt;"",G1471,"")</f>
        <v>Ремонт газона (рулонный)-180м2</v>
      </c>
      <c r="H1480" s="2">
        <v>0</v>
      </c>
      <c r="I1480" s="2"/>
      <c r="J1480" s="2"/>
      <c r="K1480" s="2"/>
      <c r="L1480" s="2"/>
      <c r="M1480" s="2"/>
      <c r="N1480" s="2"/>
      <c r="O1480" s="2">
        <f t="shared" ref="O1480:T1480" si="760">ROUND(AB1480,2)</f>
        <v>52939.34</v>
      </c>
      <c r="P1480" s="2">
        <f t="shared" si="760"/>
        <v>38767.370000000003</v>
      </c>
      <c r="Q1480" s="2">
        <f t="shared" si="760"/>
        <v>82.03</v>
      </c>
      <c r="R1480" s="2">
        <f t="shared" si="760"/>
        <v>30.01</v>
      </c>
      <c r="S1480" s="2">
        <f t="shared" si="760"/>
        <v>14089.94</v>
      </c>
      <c r="T1480" s="2">
        <f t="shared" si="760"/>
        <v>0</v>
      </c>
      <c r="U1480" s="2">
        <f>AH1480</f>
        <v>75.114000000000004</v>
      </c>
      <c r="V1480" s="2">
        <f>AI1480</f>
        <v>0</v>
      </c>
      <c r="W1480" s="2">
        <f>ROUND(AJ1480,2)</f>
        <v>0</v>
      </c>
      <c r="X1480" s="2">
        <f>ROUND(AK1480,2)</f>
        <v>9862.9599999999991</v>
      </c>
      <c r="Y1480" s="2">
        <f>ROUND(AL1480,2)</f>
        <v>1408.99</v>
      </c>
      <c r="Z1480" s="2"/>
      <c r="AA1480" s="2"/>
      <c r="AB1480" s="2">
        <f>ROUND(SUMIF(AA1475:AA1478,"=55574044",O1475:O1478),2)</f>
        <v>52939.34</v>
      </c>
      <c r="AC1480" s="2">
        <f>ROUND(SUMIF(AA1475:AA1478,"=55574044",P1475:P1478),2)</f>
        <v>38767.370000000003</v>
      </c>
      <c r="AD1480" s="2">
        <f>ROUND(SUMIF(AA1475:AA1478,"=55574044",Q1475:Q1478),2)</f>
        <v>82.03</v>
      </c>
      <c r="AE1480" s="2">
        <f>ROUND(SUMIF(AA1475:AA1478,"=55574044",R1475:R1478),2)</f>
        <v>30.01</v>
      </c>
      <c r="AF1480" s="2">
        <f>ROUND(SUMIF(AA1475:AA1478,"=55574044",S1475:S1478),2)</f>
        <v>14089.94</v>
      </c>
      <c r="AG1480" s="2">
        <f>ROUND(SUMIF(AA1475:AA1478,"=55574044",T1475:T1478),2)</f>
        <v>0</v>
      </c>
      <c r="AH1480" s="2">
        <f>SUMIF(AA1475:AA1478,"=55574044",U1475:U1478)</f>
        <v>75.114000000000004</v>
      </c>
      <c r="AI1480" s="2">
        <f>SUMIF(AA1475:AA1478,"=55574044",V1475:V1478)</f>
        <v>0</v>
      </c>
      <c r="AJ1480" s="2">
        <f>ROUND(SUMIF(AA1475:AA1478,"=55574044",W1475:W1478),2)</f>
        <v>0</v>
      </c>
      <c r="AK1480" s="2">
        <f>ROUND(SUMIF(AA1475:AA1478,"=55574044",X1475:X1478),2)</f>
        <v>9862.9599999999991</v>
      </c>
      <c r="AL1480" s="2">
        <f>ROUND(SUMIF(AA1475:AA1478,"=55574044",Y1475:Y1478),2)</f>
        <v>1408.99</v>
      </c>
      <c r="AM1480" s="2"/>
      <c r="AN1480" s="2"/>
      <c r="AO1480" s="2">
        <f t="shared" ref="AO1480:BC1480" si="761">ROUND(BX1480,2)</f>
        <v>0</v>
      </c>
      <c r="AP1480" s="2">
        <f t="shared" si="761"/>
        <v>0</v>
      </c>
      <c r="AQ1480" s="2">
        <f t="shared" si="761"/>
        <v>0</v>
      </c>
      <c r="AR1480" s="2">
        <f t="shared" si="761"/>
        <v>64243.7</v>
      </c>
      <c r="AS1480" s="2">
        <f t="shared" si="761"/>
        <v>0</v>
      </c>
      <c r="AT1480" s="2">
        <f t="shared" si="761"/>
        <v>0</v>
      </c>
      <c r="AU1480" s="2">
        <f t="shared" si="761"/>
        <v>64243.7</v>
      </c>
      <c r="AV1480" s="2">
        <f t="shared" si="761"/>
        <v>38767.370000000003</v>
      </c>
      <c r="AW1480" s="2">
        <f t="shared" si="761"/>
        <v>38767.370000000003</v>
      </c>
      <c r="AX1480" s="2">
        <f t="shared" si="761"/>
        <v>0</v>
      </c>
      <c r="AY1480" s="2">
        <f t="shared" si="761"/>
        <v>38767.370000000003</v>
      </c>
      <c r="AZ1480" s="2">
        <f t="shared" si="761"/>
        <v>0</v>
      </c>
      <c r="BA1480" s="2">
        <f t="shared" si="761"/>
        <v>0</v>
      </c>
      <c r="BB1480" s="2">
        <f t="shared" si="761"/>
        <v>0</v>
      </c>
      <c r="BC1480" s="2">
        <f t="shared" si="761"/>
        <v>0</v>
      </c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>
        <f>ROUND(SUMIF(AA1475:AA1478,"=55574044",FQ1475:FQ1478),2)</f>
        <v>0</v>
      </c>
      <c r="BY1480" s="2">
        <f>ROUND(SUMIF(AA1475:AA1478,"=55574044",FR1475:FR1478),2)</f>
        <v>0</v>
      </c>
      <c r="BZ1480" s="2">
        <f>ROUND(SUMIF(AA1475:AA1478,"=55574044",GL1475:GL1478),2)</f>
        <v>0</v>
      </c>
      <c r="CA1480" s="2">
        <f>ROUND(SUMIF(AA1475:AA1478,"=55574044",GM1475:GM1478),2)</f>
        <v>64243.7</v>
      </c>
      <c r="CB1480" s="2">
        <f>ROUND(SUMIF(AA1475:AA1478,"=55574044",GN1475:GN1478),2)</f>
        <v>0</v>
      </c>
      <c r="CC1480" s="2">
        <f>ROUND(SUMIF(AA1475:AA1478,"=55574044",GO1475:GO1478),2)</f>
        <v>0</v>
      </c>
      <c r="CD1480" s="2">
        <f>ROUND(SUMIF(AA1475:AA1478,"=55574044",GP1475:GP1478),2)</f>
        <v>64243.7</v>
      </c>
      <c r="CE1480" s="2">
        <f>AC1480-BX1480</f>
        <v>38767.370000000003</v>
      </c>
      <c r="CF1480" s="2">
        <f>AC1480-BY1480</f>
        <v>38767.370000000003</v>
      </c>
      <c r="CG1480" s="2">
        <f>BX1480-BZ1480</f>
        <v>0</v>
      </c>
      <c r="CH1480" s="2">
        <f>AC1480-BX1480-BY1480+BZ1480</f>
        <v>38767.370000000003</v>
      </c>
      <c r="CI1480" s="2">
        <f>BY1480-BZ1480</f>
        <v>0</v>
      </c>
      <c r="CJ1480" s="2">
        <f>ROUND(SUMIF(AA1475:AA1478,"=55574044",GX1475:GX1478),2)</f>
        <v>0</v>
      </c>
      <c r="CK1480" s="2">
        <f>ROUND(SUMIF(AA1475:AA1478,"=55574044",GY1475:GY1478),2)</f>
        <v>0</v>
      </c>
      <c r="CL1480" s="2">
        <f>ROUND(SUMIF(AA1475:AA1478,"=55574044",GZ1475:GZ1478),2)</f>
        <v>0</v>
      </c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/>
      <c r="EB1480" s="3"/>
      <c r="EC1480" s="3"/>
      <c r="ED1480" s="3"/>
      <c r="EE1480" s="3"/>
      <c r="EF1480" s="3"/>
      <c r="EG1480" s="3"/>
      <c r="EH1480" s="3"/>
      <c r="EI1480" s="3"/>
      <c r="EJ1480" s="3"/>
      <c r="EK1480" s="3"/>
      <c r="EL1480" s="3"/>
      <c r="EM1480" s="3"/>
      <c r="EN1480" s="3"/>
      <c r="EO1480" s="3"/>
      <c r="EP1480" s="3"/>
      <c r="EQ1480" s="3"/>
      <c r="ER1480" s="3"/>
      <c r="ES1480" s="3"/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  <c r="FH1480" s="3"/>
      <c r="FI1480" s="3"/>
      <c r="FJ1480" s="3"/>
      <c r="FK1480" s="3"/>
      <c r="FL1480" s="3"/>
      <c r="FM1480" s="3"/>
      <c r="FN1480" s="3"/>
      <c r="FO1480" s="3"/>
      <c r="FP1480" s="3"/>
      <c r="FQ1480" s="3"/>
      <c r="FR1480" s="3"/>
      <c r="FS1480" s="3"/>
      <c r="FT1480" s="3"/>
      <c r="FU1480" s="3"/>
      <c r="FV1480" s="3"/>
      <c r="FW1480" s="3"/>
      <c r="FX1480" s="3"/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3"/>
      <c r="GM1480" s="3"/>
      <c r="GN1480" s="3"/>
      <c r="GO1480" s="3"/>
      <c r="GP1480" s="3"/>
      <c r="GQ1480" s="3"/>
      <c r="GR1480" s="3"/>
      <c r="GS1480" s="3"/>
      <c r="GT1480" s="3"/>
      <c r="GU1480" s="3"/>
      <c r="GV1480" s="3"/>
      <c r="GW1480" s="3"/>
      <c r="GX1480" s="3">
        <v>0</v>
      </c>
    </row>
    <row r="1482" spans="1:245" x14ac:dyDescent="0.2">
      <c r="A1482" s="4">
        <v>50</v>
      </c>
      <c r="B1482" s="4">
        <v>0</v>
      </c>
      <c r="C1482" s="4">
        <v>0</v>
      </c>
      <c r="D1482" s="4">
        <v>1</v>
      </c>
      <c r="E1482" s="4">
        <v>201</v>
      </c>
      <c r="F1482" s="4">
        <f>ROUND(Source!O1480,O1482)</f>
        <v>52939.34</v>
      </c>
      <c r="G1482" s="4" t="s">
        <v>34</v>
      </c>
      <c r="H1482" s="4" t="s">
        <v>35</v>
      </c>
      <c r="I1482" s="4"/>
      <c r="J1482" s="4"/>
      <c r="K1482" s="4">
        <v>201</v>
      </c>
      <c r="L1482" s="4">
        <v>1</v>
      </c>
      <c r="M1482" s="4">
        <v>3</v>
      </c>
      <c r="N1482" s="4" t="s">
        <v>3</v>
      </c>
      <c r="O1482" s="4">
        <v>2</v>
      </c>
      <c r="P1482" s="4"/>
      <c r="Q1482" s="4"/>
      <c r="R1482" s="4"/>
      <c r="S1482" s="4"/>
      <c r="T1482" s="4"/>
      <c r="U1482" s="4"/>
      <c r="V1482" s="4"/>
      <c r="W1482" s="4"/>
    </row>
    <row r="1483" spans="1:245" x14ac:dyDescent="0.2">
      <c r="A1483" s="4">
        <v>50</v>
      </c>
      <c r="B1483" s="4">
        <v>0</v>
      </c>
      <c r="C1483" s="4">
        <v>0</v>
      </c>
      <c r="D1483" s="4">
        <v>1</v>
      </c>
      <c r="E1483" s="4">
        <v>202</v>
      </c>
      <c r="F1483" s="4">
        <f>ROUND(Source!P1480,O1483)</f>
        <v>38767.370000000003</v>
      </c>
      <c r="G1483" s="4" t="s">
        <v>36</v>
      </c>
      <c r="H1483" s="4" t="s">
        <v>37</v>
      </c>
      <c r="I1483" s="4"/>
      <c r="J1483" s="4"/>
      <c r="K1483" s="4">
        <v>202</v>
      </c>
      <c r="L1483" s="4">
        <v>2</v>
      </c>
      <c r="M1483" s="4">
        <v>3</v>
      </c>
      <c r="N1483" s="4" t="s">
        <v>3</v>
      </c>
      <c r="O1483" s="4">
        <v>2</v>
      </c>
      <c r="P1483" s="4"/>
      <c r="Q1483" s="4"/>
      <c r="R1483" s="4"/>
      <c r="S1483" s="4"/>
      <c r="T1483" s="4"/>
      <c r="U1483" s="4"/>
      <c r="V1483" s="4"/>
      <c r="W1483" s="4"/>
    </row>
    <row r="1484" spans="1:245" x14ac:dyDescent="0.2">
      <c r="A1484" s="4">
        <v>50</v>
      </c>
      <c r="B1484" s="4">
        <v>0</v>
      </c>
      <c r="C1484" s="4">
        <v>0</v>
      </c>
      <c r="D1484" s="4">
        <v>1</v>
      </c>
      <c r="E1484" s="4">
        <v>222</v>
      </c>
      <c r="F1484" s="4">
        <f>ROUND(Source!AO1480,O1484)</f>
        <v>0</v>
      </c>
      <c r="G1484" s="4" t="s">
        <v>38</v>
      </c>
      <c r="H1484" s="4" t="s">
        <v>39</v>
      </c>
      <c r="I1484" s="4"/>
      <c r="J1484" s="4"/>
      <c r="K1484" s="4">
        <v>222</v>
      </c>
      <c r="L1484" s="4">
        <v>3</v>
      </c>
      <c r="M1484" s="4">
        <v>3</v>
      </c>
      <c r="N1484" s="4" t="s">
        <v>3</v>
      </c>
      <c r="O1484" s="4">
        <v>2</v>
      </c>
      <c r="P1484" s="4"/>
      <c r="Q1484" s="4"/>
      <c r="R1484" s="4"/>
      <c r="S1484" s="4"/>
      <c r="T1484" s="4"/>
      <c r="U1484" s="4"/>
      <c r="V1484" s="4"/>
      <c r="W1484" s="4"/>
    </row>
    <row r="1485" spans="1:245" x14ac:dyDescent="0.2">
      <c r="A1485" s="4">
        <v>50</v>
      </c>
      <c r="B1485" s="4">
        <v>0</v>
      </c>
      <c r="C1485" s="4">
        <v>0</v>
      </c>
      <c r="D1485" s="4">
        <v>1</v>
      </c>
      <c r="E1485" s="4">
        <v>225</v>
      </c>
      <c r="F1485" s="4">
        <f>ROUND(Source!AV1480,O1485)</f>
        <v>38767.370000000003</v>
      </c>
      <c r="G1485" s="4" t="s">
        <v>40</v>
      </c>
      <c r="H1485" s="4" t="s">
        <v>41</v>
      </c>
      <c r="I1485" s="4"/>
      <c r="J1485" s="4"/>
      <c r="K1485" s="4">
        <v>225</v>
      </c>
      <c r="L1485" s="4">
        <v>4</v>
      </c>
      <c r="M1485" s="4">
        <v>3</v>
      </c>
      <c r="N1485" s="4" t="s">
        <v>3</v>
      </c>
      <c r="O1485" s="4">
        <v>2</v>
      </c>
      <c r="P1485" s="4"/>
      <c r="Q1485" s="4"/>
      <c r="R1485" s="4"/>
      <c r="S1485" s="4"/>
      <c r="T1485" s="4"/>
      <c r="U1485" s="4"/>
      <c r="V1485" s="4"/>
      <c r="W1485" s="4"/>
    </row>
    <row r="1486" spans="1:245" x14ac:dyDescent="0.2">
      <c r="A1486" s="4">
        <v>50</v>
      </c>
      <c r="B1486" s="4">
        <v>0</v>
      </c>
      <c r="C1486" s="4">
        <v>0</v>
      </c>
      <c r="D1486" s="4">
        <v>1</v>
      </c>
      <c r="E1486" s="4">
        <v>226</v>
      </c>
      <c r="F1486" s="4">
        <f>ROUND(Source!AW1480,O1486)</f>
        <v>38767.370000000003</v>
      </c>
      <c r="G1486" s="4" t="s">
        <v>42</v>
      </c>
      <c r="H1486" s="4" t="s">
        <v>43</v>
      </c>
      <c r="I1486" s="4"/>
      <c r="J1486" s="4"/>
      <c r="K1486" s="4">
        <v>226</v>
      </c>
      <c r="L1486" s="4">
        <v>5</v>
      </c>
      <c r="M1486" s="4">
        <v>3</v>
      </c>
      <c r="N1486" s="4" t="s">
        <v>3</v>
      </c>
      <c r="O1486" s="4">
        <v>2</v>
      </c>
      <c r="P1486" s="4"/>
      <c r="Q1486" s="4"/>
      <c r="R1486" s="4"/>
      <c r="S1486" s="4"/>
      <c r="T1486" s="4"/>
      <c r="U1486" s="4"/>
      <c r="V1486" s="4"/>
      <c r="W1486" s="4"/>
    </row>
    <row r="1487" spans="1:245" x14ac:dyDescent="0.2">
      <c r="A1487" s="4">
        <v>50</v>
      </c>
      <c r="B1487" s="4">
        <v>0</v>
      </c>
      <c r="C1487" s="4">
        <v>0</v>
      </c>
      <c r="D1487" s="4">
        <v>1</v>
      </c>
      <c r="E1487" s="4">
        <v>227</v>
      </c>
      <c r="F1487" s="4">
        <f>ROUND(Source!AX1480,O1487)</f>
        <v>0</v>
      </c>
      <c r="G1487" s="4" t="s">
        <v>44</v>
      </c>
      <c r="H1487" s="4" t="s">
        <v>45</v>
      </c>
      <c r="I1487" s="4"/>
      <c r="J1487" s="4"/>
      <c r="K1487" s="4">
        <v>227</v>
      </c>
      <c r="L1487" s="4">
        <v>6</v>
      </c>
      <c r="M1487" s="4">
        <v>3</v>
      </c>
      <c r="N1487" s="4" t="s">
        <v>3</v>
      </c>
      <c r="O1487" s="4">
        <v>2</v>
      </c>
      <c r="P1487" s="4"/>
      <c r="Q1487" s="4"/>
      <c r="R1487" s="4"/>
      <c r="S1487" s="4"/>
      <c r="T1487" s="4"/>
      <c r="U1487" s="4"/>
      <c r="V1487" s="4"/>
      <c r="W1487" s="4"/>
    </row>
    <row r="1488" spans="1:245" x14ac:dyDescent="0.2">
      <c r="A1488" s="4">
        <v>50</v>
      </c>
      <c r="B1488" s="4">
        <v>0</v>
      </c>
      <c r="C1488" s="4">
        <v>0</v>
      </c>
      <c r="D1488" s="4">
        <v>1</v>
      </c>
      <c r="E1488" s="4">
        <v>228</v>
      </c>
      <c r="F1488" s="4">
        <f>ROUND(Source!AY1480,O1488)</f>
        <v>38767.370000000003</v>
      </c>
      <c r="G1488" s="4" t="s">
        <v>46</v>
      </c>
      <c r="H1488" s="4" t="s">
        <v>47</v>
      </c>
      <c r="I1488" s="4"/>
      <c r="J1488" s="4"/>
      <c r="K1488" s="4">
        <v>228</v>
      </c>
      <c r="L1488" s="4">
        <v>7</v>
      </c>
      <c r="M1488" s="4">
        <v>3</v>
      </c>
      <c r="N1488" s="4" t="s">
        <v>3</v>
      </c>
      <c r="O1488" s="4">
        <v>2</v>
      </c>
      <c r="P1488" s="4"/>
      <c r="Q1488" s="4"/>
      <c r="R1488" s="4"/>
      <c r="S1488" s="4"/>
      <c r="T1488" s="4"/>
      <c r="U1488" s="4"/>
      <c r="V1488" s="4"/>
      <c r="W1488" s="4"/>
    </row>
    <row r="1489" spans="1:23" x14ac:dyDescent="0.2">
      <c r="A1489" s="4">
        <v>50</v>
      </c>
      <c r="B1489" s="4">
        <v>0</v>
      </c>
      <c r="C1489" s="4">
        <v>0</v>
      </c>
      <c r="D1489" s="4">
        <v>1</v>
      </c>
      <c r="E1489" s="4">
        <v>216</v>
      </c>
      <c r="F1489" s="4">
        <f>ROUND(Source!AP1480,O1489)</f>
        <v>0</v>
      </c>
      <c r="G1489" s="4" t="s">
        <v>48</v>
      </c>
      <c r="H1489" s="4" t="s">
        <v>49</v>
      </c>
      <c r="I1489" s="4"/>
      <c r="J1489" s="4"/>
      <c r="K1489" s="4">
        <v>216</v>
      </c>
      <c r="L1489" s="4">
        <v>8</v>
      </c>
      <c r="M1489" s="4">
        <v>3</v>
      </c>
      <c r="N1489" s="4" t="s">
        <v>3</v>
      </c>
      <c r="O1489" s="4">
        <v>2</v>
      </c>
      <c r="P1489" s="4"/>
      <c r="Q1489" s="4"/>
      <c r="R1489" s="4"/>
      <c r="S1489" s="4"/>
      <c r="T1489" s="4"/>
      <c r="U1489" s="4"/>
      <c r="V1489" s="4"/>
      <c r="W1489" s="4"/>
    </row>
    <row r="1490" spans="1:23" x14ac:dyDescent="0.2">
      <c r="A1490" s="4">
        <v>50</v>
      </c>
      <c r="B1490" s="4">
        <v>0</v>
      </c>
      <c r="C1490" s="4">
        <v>0</v>
      </c>
      <c r="D1490" s="4">
        <v>1</v>
      </c>
      <c r="E1490" s="4">
        <v>223</v>
      </c>
      <c r="F1490" s="4">
        <f>ROUND(Source!AQ1480,O1490)</f>
        <v>0</v>
      </c>
      <c r="G1490" s="4" t="s">
        <v>50</v>
      </c>
      <c r="H1490" s="4" t="s">
        <v>51</v>
      </c>
      <c r="I1490" s="4"/>
      <c r="J1490" s="4"/>
      <c r="K1490" s="4">
        <v>223</v>
      </c>
      <c r="L1490" s="4">
        <v>9</v>
      </c>
      <c r="M1490" s="4">
        <v>3</v>
      </c>
      <c r="N1490" s="4" t="s">
        <v>3</v>
      </c>
      <c r="O1490" s="4">
        <v>2</v>
      </c>
      <c r="P1490" s="4"/>
      <c r="Q1490" s="4"/>
      <c r="R1490" s="4"/>
      <c r="S1490" s="4"/>
      <c r="T1490" s="4"/>
      <c r="U1490" s="4"/>
      <c r="V1490" s="4"/>
      <c r="W1490" s="4"/>
    </row>
    <row r="1491" spans="1:23" x14ac:dyDescent="0.2">
      <c r="A1491" s="4">
        <v>50</v>
      </c>
      <c r="B1491" s="4">
        <v>0</v>
      </c>
      <c r="C1491" s="4">
        <v>0</v>
      </c>
      <c r="D1491" s="4">
        <v>1</v>
      </c>
      <c r="E1491" s="4">
        <v>229</v>
      </c>
      <c r="F1491" s="4">
        <f>ROUND(Source!AZ1480,O1491)</f>
        <v>0</v>
      </c>
      <c r="G1491" s="4" t="s">
        <v>52</v>
      </c>
      <c r="H1491" s="4" t="s">
        <v>53</v>
      </c>
      <c r="I1491" s="4"/>
      <c r="J1491" s="4"/>
      <c r="K1491" s="4">
        <v>229</v>
      </c>
      <c r="L1491" s="4">
        <v>10</v>
      </c>
      <c r="M1491" s="4">
        <v>3</v>
      </c>
      <c r="N1491" s="4" t="s">
        <v>3</v>
      </c>
      <c r="O1491" s="4">
        <v>2</v>
      </c>
      <c r="P1491" s="4"/>
      <c r="Q1491" s="4"/>
      <c r="R1491" s="4"/>
      <c r="S1491" s="4"/>
      <c r="T1491" s="4"/>
      <c r="U1491" s="4"/>
      <c r="V1491" s="4"/>
      <c r="W1491" s="4"/>
    </row>
    <row r="1492" spans="1:23" x14ac:dyDescent="0.2">
      <c r="A1492" s="4">
        <v>50</v>
      </c>
      <c r="B1492" s="4">
        <v>0</v>
      </c>
      <c r="C1492" s="4">
        <v>0</v>
      </c>
      <c r="D1492" s="4">
        <v>1</v>
      </c>
      <c r="E1492" s="4">
        <v>203</v>
      </c>
      <c r="F1492" s="4">
        <f>ROUND(Source!Q1480,O1492)</f>
        <v>82.03</v>
      </c>
      <c r="G1492" s="4" t="s">
        <v>54</v>
      </c>
      <c r="H1492" s="4" t="s">
        <v>55</v>
      </c>
      <c r="I1492" s="4"/>
      <c r="J1492" s="4"/>
      <c r="K1492" s="4">
        <v>203</v>
      </c>
      <c r="L1492" s="4">
        <v>11</v>
      </c>
      <c r="M1492" s="4">
        <v>3</v>
      </c>
      <c r="N1492" s="4" t="s">
        <v>3</v>
      </c>
      <c r="O1492" s="4">
        <v>2</v>
      </c>
      <c r="P1492" s="4"/>
      <c r="Q1492" s="4"/>
      <c r="R1492" s="4"/>
      <c r="S1492" s="4"/>
      <c r="T1492" s="4"/>
      <c r="U1492" s="4"/>
      <c r="V1492" s="4"/>
      <c r="W1492" s="4"/>
    </row>
    <row r="1493" spans="1:23" x14ac:dyDescent="0.2">
      <c r="A1493" s="4">
        <v>50</v>
      </c>
      <c r="B1493" s="4">
        <v>0</v>
      </c>
      <c r="C1493" s="4">
        <v>0</v>
      </c>
      <c r="D1493" s="4">
        <v>1</v>
      </c>
      <c r="E1493" s="4">
        <v>231</v>
      </c>
      <c r="F1493" s="4">
        <f>ROUND(Source!BB1480,O1493)</f>
        <v>0</v>
      </c>
      <c r="G1493" s="4" t="s">
        <v>56</v>
      </c>
      <c r="H1493" s="4" t="s">
        <v>57</v>
      </c>
      <c r="I1493" s="4"/>
      <c r="J1493" s="4"/>
      <c r="K1493" s="4">
        <v>231</v>
      </c>
      <c r="L1493" s="4">
        <v>12</v>
      </c>
      <c r="M1493" s="4">
        <v>3</v>
      </c>
      <c r="N1493" s="4" t="s">
        <v>3</v>
      </c>
      <c r="O1493" s="4">
        <v>2</v>
      </c>
      <c r="P1493" s="4"/>
      <c r="Q1493" s="4"/>
      <c r="R1493" s="4"/>
      <c r="S1493" s="4"/>
      <c r="T1493" s="4"/>
      <c r="U1493" s="4"/>
      <c r="V1493" s="4"/>
      <c r="W1493" s="4"/>
    </row>
    <row r="1494" spans="1:23" x14ac:dyDescent="0.2">
      <c r="A1494" s="4">
        <v>50</v>
      </c>
      <c r="B1494" s="4">
        <v>0</v>
      </c>
      <c r="C1494" s="4">
        <v>0</v>
      </c>
      <c r="D1494" s="4">
        <v>1</v>
      </c>
      <c r="E1494" s="4">
        <v>204</v>
      </c>
      <c r="F1494" s="4">
        <f>ROUND(Source!R1480,O1494)</f>
        <v>30.01</v>
      </c>
      <c r="G1494" s="4" t="s">
        <v>58</v>
      </c>
      <c r="H1494" s="4" t="s">
        <v>59</v>
      </c>
      <c r="I1494" s="4"/>
      <c r="J1494" s="4"/>
      <c r="K1494" s="4">
        <v>204</v>
      </c>
      <c r="L1494" s="4">
        <v>13</v>
      </c>
      <c r="M1494" s="4">
        <v>3</v>
      </c>
      <c r="N1494" s="4" t="s">
        <v>3</v>
      </c>
      <c r="O1494" s="4">
        <v>2</v>
      </c>
      <c r="P1494" s="4"/>
      <c r="Q1494" s="4"/>
      <c r="R1494" s="4"/>
      <c r="S1494" s="4"/>
      <c r="T1494" s="4"/>
      <c r="U1494" s="4"/>
      <c r="V1494" s="4"/>
      <c r="W1494" s="4"/>
    </row>
    <row r="1495" spans="1:23" x14ac:dyDescent="0.2">
      <c r="A1495" s="4">
        <v>50</v>
      </c>
      <c r="B1495" s="4">
        <v>0</v>
      </c>
      <c r="C1495" s="4">
        <v>0</v>
      </c>
      <c r="D1495" s="4">
        <v>1</v>
      </c>
      <c r="E1495" s="4">
        <v>205</v>
      </c>
      <c r="F1495" s="4">
        <f>ROUND(Source!S1480,O1495)</f>
        <v>14089.94</v>
      </c>
      <c r="G1495" s="4" t="s">
        <v>60</v>
      </c>
      <c r="H1495" s="4" t="s">
        <v>61</v>
      </c>
      <c r="I1495" s="4"/>
      <c r="J1495" s="4"/>
      <c r="K1495" s="4">
        <v>205</v>
      </c>
      <c r="L1495" s="4">
        <v>14</v>
      </c>
      <c r="M1495" s="4">
        <v>3</v>
      </c>
      <c r="N1495" s="4" t="s">
        <v>3</v>
      </c>
      <c r="O1495" s="4">
        <v>2</v>
      </c>
      <c r="P1495" s="4"/>
      <c r="Q1495" s="4"/>
      <c r="R1495" s="4"/>
      <c r="S1495" s="4"/>
      <c r="T1495" s="4"/>
      <c r="U1495" s="4"/>
      <c r="V1495" s="4"/>
      <c r="W1495" s="4"/>
    </row>
    <row r="1496" spans="1:23" x14ac:dyDescent="0.2">
      <c r="A1496" s="4">
        <v>50</v>
      </c>
      <c r="B1496" s="4">
        <v>0</v>
      </c>
      <c r="C1496" s="4">
        <v>0</v>
      </c>
      <c r="D1496" s="4">
        <v>1</v>
      </c>
      <c r="E1496" s="4">
        <v>232</v>
      </c>
      <c r="F1496" s="4">
        <f>ROUND(Source!BC1480,O1496)</f>
        <v>0</v>
      </c>
      <c r="G1496" s="4" t="s">
        <v>62</v>
      </c>
      <c r="H1496" s="4" t="s">
        <v>63</v>
      </c>
      <c r="I1496" s="4"/>
      <c r="J1496" s="4"/>
      <c r="K1496" s="4">
        <v>232</v>
      </c>
      <c r="L1496" s="4">
        <v>15</v>
      </c>
      <c r="M1496" s="4">
        <v>3</v>
      </c>
      <c r="N1496" s="4" t="s">
        <v>3</v>
      </c>
      <c r="O1496" s="4">
        <v>2</v>
      </c>
      <c r="P1496" s="4"/>
      <c r="Q1496" s="4"/>
      <c r="R1496" s="4"/>
      <c r="S1496" s="4"/>
      <c r="T1496" s="4"/>
      <c r="U1496" s="4"/>
      <c r="V1496" s="4"/>
      <c r="W1496" s="4"/>
    </row>
    <row r="1497" spans="1:23" x14ac:dyDescent="0.2">
      <c r="A1497" s="4">
        <v>50</v>
      </c>
      <c r="B1497" s="4">
        <v>0</v>
      </c>
      <c r="C1497" s="4">
        <v>0</v>
      </c>
      <c r="D1497" s="4">
        <v>1</v>
      </c>
      <c r="E1497" s="4">
        <v>214</v>
      </c>
      <c r="F1497" s="4">
        <f>ROUND(Source!AS1480,O1497)</f>
        <v>0</v>
      </c>
      <c r="G1497" s="4" t="s">
        <v>64</v>
      </c>
      <c r="H1497" s="4" t="s">
        <v>65</v>
      </c>
      <c r="I1497" s="4"/>
      <c r="J1497" s="4"/>
      <c r="K1497" s="4">
        <v>214</v>
      </c>
      <c r="L1497" s="4">
        <v>16</v>
      </c>
      <c r="M1497" s="4">
        <v>3</v>
      </c>
      <c r="N1497" s="4" t="s">
        <v>3</v>
      </c>
      <c r="O1497" s="4">
        <v>2</v>
      </c>
      <c r="P1497" s="4"/>
      <c r="Q1497" s="4"/>
      <c r="R1497" s="4"/>
      <c r="S1497" s="4"/>
      <c r="T1497" s="4"/>
      <c r="U1497" s="4"/>
      <c r="V1497" s="4"/>
      <c r="W1497" s="4"/>
    </row>
    <row r="1498" spans="1:23" x14ac:dyDescent="0.2">
      <c r="A1498" s="4">
        <v>50</v>
      </c>
      <c r="B1498" s="4">
        <v>0</v>
      </c>
      <c r="C1498" s="4">
        <v>0</v>
      </c>
      <c r="D1498" s="4">
        <v>1</v>
      </c>
      <c r="E1498" s="4">
        <v>215</v>
      </c>
      <c r="F1498" s="4">
        <f>ROUND(Source!AT1480,O1498)</f>
        <v>0</v>
      </c>
      <c r="G1498" s="4" t="s">
        <v>66</v>
      </c>
      <c r="H1498" s="4" t="s">
        <v>67</v>
      </c>
      <c r="I1498" s="4"/>
      <c r="J1498" s="4"/>
      <c r="K1498" s="4">
        <v>215</v>
      </c>
      <c r="L1498" s="4">
        <v>17</v>
      </c>
      <c r="M1498" s="4">
        <v>3</v>
      </c>
      <c r="N1498" s="4" t="s">
        <v>3</v>
      </c>
      <c r="O1498" s="4">
        <v>2</v>
      </c>
      <c r="P1498" s="4"/>
      <c r="Q1498" s="4"/>
      <c r="R1498" s="4"/>
      <c r="S1498" s="4"/>
      <c r="T1498" s="4"/>
      <c r="U1498" s="4"/>
      <c r="V1498" s="4"/>
      <c r="W1498" s="4"/>
    </row>
    <row r="1499" spans="1:23" x14ac:dyDescent="0.2">
      <c r="A1499" s="4">
        <v>50</v>
      </c>
      <c r="B1499" s="4">
        <v>0</v>
      </c>
      <c r="C1499" s="4">
        <v>0</v>
      </c>
      <c r="D1499" s="4">
        <v>1</v>
      </c>
      <c r="E1499" s="4">
        <v>217</v>
      </c>
      <c r="F1499" s="4">
        <f>ROUND(Source!AU1480,O1499)</f>
        <v>64243.7</v>
      </c>
      <c r="G1499" s="4" t="s">
        <v>68</v>
      </c>
      <c r="H1499" s="4" t="s">
        <v>69</v>
      </c>
      <c r="I1499" s="4"/>
      <c r="J1499" s="4"/>
      <c r="K1499" s="4">
        <v>217</v>
      </c>
      <c r="L1499" s="4">
        <v>18</v>
      </c>
      <c r="M1499" s="4">
        <v>3</v>
      </c>
      <c r="N1499" s="4" t="s">
        <v>3</v>
      </c>
      <c r="O1499" s="4">
        <v>2</v>
      </c>
      <c r="P1499" s="4"/>
      <c r="Q1499" s="4"/>
      <c r="R1499" s="4"/>
      <c r="S1499" s="4"/>
      <c r="T1499" s="4"/>
      <c r="U1499" s="4"/>
      <c r="V1499" s="4"/>
      <c r="W1499" s="4"/>
    </row>
    <row r="1500" spans="1:23" x14ac:dyDescent="0.2">
      <c r="A1500" s="4">
        <v>50</v>
      </c>
      <c r="B1500" s="4">
        <v>0</v>
      </c>
      <c r="C1500" s="4">
        <v>0</v>
      </c>
      <c r="D1500" s="4">
        <v>1</v>
      </c>
      <c r="E1500" s="4">
        <v>230</v>
      </c>
      <c r="F1500" s="4">
        <f>ROUND(Source!BA1480,O1500)</f>
        <v>0</v>
      </c>
      <c r="G1500" s="4" t="s">
        <v>70</v>
      </c>
      <c r="H1500" s="4" t="s">
        <v>71</v>
      </c>
      <c r="I1500" s="4"/>
      <c r="J1500" s="4"/>
      <c r="K1500" s="4">
        <v>230</v>
      </c>
      <c r="L1500" s="4">
        <v>19</v>
      </c>
      <c r="M1500" s="4">
        <v>3</v>
      </c>
      <c r="N1500" s="4" t="s">
        <v>3</v>
      </c>
      <c r="O1500" s="4">
        <v>2</v>
      </c>
      <c r="P1500" s="4"/>
      <c r="Q1500" s="4"/>
      <c r="R1500" s="4"/>
      <c r="S1500" s="4"/>
      <c r="T1500" s="4"/>
      <c r="U1500" s="4"/>
      <c r="V1500" s="4"/>
      <c r="W1500" s="4"/>
    </row>
    <row r="1501" spans="1:23" x14ac:dyDescent="0.2">
      <c r="A1501" s="4">
        <v>50</v>
      </c>
      <c r="B1501" s="4">
        <v>0</v>
      </c>
      <c r="C1501" s="4">
        <v>0</v>
      </c>
      <c r="D1501" s="4">
        <v>1</v>
      </c>
      <c r="E1501" s="4">
        <v>206</v>
      </c>
      <c r="F1501" s="4">
        <f>ROUND(Source!T1480,O1501)</f>
        <v>0</v>
      </c>
      <c r="G1501" s="4" t="s">
        <v>72</v>
      </c>
      <c r="H1501" s="4" t="s">
        <v>73</v>
      </c>
      <c r="I1501" s="4"/>
      <c r="J1501" s="4"/>
      <c r="K1501" s="4">
        <v>206</v>
      </c>
      <c r="L1501" s="4">
        <v>20</v>
      </c>
      <c r="M1501" s="4">
        <v>3</v>
      </c>
      <c r="N1501" s="4" t="s">
        <v>3</v>
      </c>
      <c r="O1501" s="4">
        <v>2</v>
      </c>
      <c r="P1501" s="4"/>
      <c r="Q1501" s="4"/>
      <c r="R1501" s="4"/>
      <c r="S1501" s="4"/>
      <c r="T1501" s="4"/>
      <c r="U1501" s="4"/>
      <c r="V1501" s="4"/>
      <c r="W1501" s="4"/>
    </row>
    <row r="1502" spans="1:23" x14ac:dyDescent="0.2">
      <c r="A1502" s="4">
        <v>50</v>
      </c>
      <c r="B1502" s="4">
        <v>0</v>
      </c>
      <c r="C1502" s="4">
        <v>0</v>
      </c>
      <c r="D1502" s="4">
        <v>1</v>
      </c>
      <c r="E1502" s="4">
        <v>207</v>
      </c>
      <c r="F1502" s="4">
        <f>Source!U1480</f>
        <v>75.114000000000004</v>
      </c>
      <c r="G1502" s="4" t="s">
        <v>74</v>
      </c>
      <c r="H1502" s="4" t="s">
        <v>75</v>
      </c>
      <c r="I1502" s="4"/>
      <c r="J1502" s="4"/>
      <c r="K1502" s="4">
        <v>207</v>
      </c>
      <c r="L1502" s="4">
        <v>21</v>
      </c>
      <c r="M1502" s="4">
        <v>3</v>
      </c>
      <c r="N1502" s="4" t="s">
        <v>3</v>
      </c>
      <c r="O1502" s="4">
        <v>-1</v>
      </c>
      <c r="P1502" s="4"/>
      <c r="Q1502" s="4"/>
      <c r="R1502" s="4"/>
      <c r="S1502" s="4"/>
      <c r="T1502" s="4"/>
      <c r="U1502" s="4"/>
      <c r="V1502" s="4"/>
      <c r="W1502" s="4"/>
    </row>
    <row r="1503" spans="1:23" x14ac:dyDescent="0.2">
      <c r="A1503" s="4">
        <v>50</v>
      </c>
      <c r="B1503" s="4">
        <v>0</v>
      </c>
      <c r="C1503" s="4">
        <v>0</v>
      </c>
      <c r="D1503" s="4">
        <v>1</v>
      </c>
      <c r="E1503" s="4">
        <v>208</v>
      </c>
      <c r="F1503" s="4">
        <f>Source!V1480</f>
        <v>0</v>
      </c>
      <c r="G1503" s="4" t="s">
        <v>76</v>
      </c>
      <c r="H1503" s="4" t="s">
        <v>77</v>
      </c>
      <c r="I1503" s="4"/>
      <c r="J1503" s="4"/>
      <c r="K1503" s="4">
        <v>208</v>
      </c>
      <c r="L1503" s="4">
        <v>22</v>
      </c>
      <c r="M1503" s="4">
        <v>3</v>
      </c>
      <c r="N1503" s="4" t="s">
        <v>3</v>
      </c>
      <c r="O1503" s="4">
        <v>-1</v>
      </c>
      <c r="P1503" s="4"/>
      <c r="Q1503" s="4"/>
      <c r="R1503" s="4"/>
      <c r="S1503" s="4"/>
      <c r="T1503" s="4"/>
      <c r="U1503" s="4"/>
      <c r="V1503" s="4"/>
      <c r="W1503" s="4"/>
    </row>
    <row r="1504" spans="1:23" x14ac:dyDescent="0.2">
      <c r="A1504" s="4">
        <v>50</v>
      </c>
      <c r="B1504" s="4">
        <v>0</v>
      </c>
      <c r="C1504" s="4">
        <v>0</v>
      </c>
      <c r="D1504" s="4">
        <v>1</v>
      </c>
      <c r="E1504" s="4">
        <v>209</v>
      </c>
      <c r="F1504" s="4">
        <f>ROUND(Source!W1480,O1504)</f>
        <v>0</v>
      </c>
      <c r="G1504" s="4" t="s">
        <v>78</v>
      </c>
      <c r="H1504" s="4" t="s">
        <v>79</v>
      </c>
      <c r="I1504" s="4"/>
      <c r="J1504" s="4"/>
      <c r="K1504" s="4">
        <v>209</v>
      </c>
      <c r="L1504" s="4">
        <v>23</v>
      </c>
      <c r="M1504" s="4">
        <v>3</v>
      </c>
      <c r="N1504" s="4" t="s">
        <v>3</v>
      </c>
      <c r="O1504" s="4">
        <v>2</v>
      </c>
      <c r="P1504" s="4"/>
      <c r="Q1504" s="4"/>
      <c r="R1504" s="4"/>
      <c r="S1504" s="4"/>
      <c r="T1504" s="4"/>
      <c r="U1504" s="4"/>
      <c r="V1504" s="4"/>
      <c r="W1504" s="4"/>
    </row>
    <row r="1505" spans="1:245" x14ac:dyDescent="0.2">
      <c r="A1505" s="4">
        <v>50</v>
      </c>
      <c r="B1505" s="4">
        <v>0</v>
      </c>
      <c r="C1505" s="4">
        <v>0</v>
      </c>
      <c r="D1505" s="4">
        <v>1</v>
      </c>
      <c r="E1505" s="4">
        <v>210</v>
      </c>
      <c r="F1505" s="4">
        <f>ROUND(Source!X1480,O1505)</f>
        <v>9862.9599999999991</v>
      </c>
      <c r="G1505" s="4" t="s">
        <v>80</v>
      </c>
      <c r="H1505" s="4" t="s">
        <v>81</v>
      </c>
      <c r="I1505" s="4"/>
      <c r="J1505" s="4"/>
      <c r="K1505" s="4">
        <v>210</v>
      </c>
      <c r="L1505" s="4">
        <v>24</v>
      </c>
      <c r="M1505" s="4">
        <v>3</v>
      </c>
      <c r="N1505" s="4" t="s">
        <v>3</v>
      </c>
      <c r="O1505" s="4">
        <v>2</v>
      </c>
      <c r="P1505" s="4"/>
      <c r="Q1505" s="4"/>
      <c r="R1505" s="4"/>
      <c r="S1505" s="4"/>
      <c r="T1505" s="4"/>
      <c r="U1505" s="4"/>
      <c r="V1505" s="4"/>
      <c r="W1505" s="4"/>
    </row>
    <row r="1506" spans="1:245" x14ac:dyDescent="0.2">
      <c r="A1506" s="4">
        <v>50</v>
      </c>
      <c r="B1506" s="4">
        <v>0</v>
      </c>
      <c r="C1506" s="4">
        <v>0</v>
      </c>
      <c r="D1506" s="4">
        <v>1</v>
      </c>
      <c r="E1506" s="4">
        <v>211</v>
      </c>
      <c r="F1506" s="4">
        <f>ROUND(Source!Y1480,O1506)</f>
        <v>1408.99</v>
      </c>
      <c r="G1506" s="4" t="s">
        <v>82</v>
      </c>
      <c r="H1506" s="4" t="s">
        <v>83</v>
      </c>
      <c r="I1506" s="4"/>
      <c r="J1506" s="4"/>
      <c r="K1506" s="4">
        <v>211</v>
      </c>
      <c r="L1506" s="4">
        <v>25</v>
      </c>
      <c r="M1506" s="4">
        <v>3</v>
      </c>
      <c r="N1506" s="4" t="s">
        <v>3</v>
      </c>
      <c r="O1506" s="4">
        <v>2</v>
      </c>
      <c r="P1506" s="4"/>
      <c r="Q1506" s="4"/>
      <c r="R1506" s="4"/>
      <c r="S1506" s="4"/>
      <c r="T1506" s="4"/>
      <c r="U1506" s="4"/>
      <c r="V1506" s="4"/>
      <c r="W1506" s="4"/>
    </row>
    <row r="1507" spans="1:245" x14ac:dyDescent="0.2">
      <c r="A1507" s="4">
        <v>50</v>
      </c>
      <c r="B1507" s="4">
        <v>0</v>
      </c>
      <c r="C1507" s="4">
        <v>0</v>
      </c>
      <c r="D1507" s="4">
        <v>1</v>
      </c>
      <c r="E1507" s="4">
        <v>224</v>
      </c>
      <c r="F1507" s="4">
        <f>ROUND(Source!AR1480,O1507)</f>
        <v>64243.7</v>
      </c>
      <c r="G1507" s="4" t="s">
        <v>84</v>
      </c>
      <c r="H1507" s="4" t="s">
        <v>85</v>
      </c>
      <c r="I1507" s="4"/>
      <c r="J1507" s="4"/>
      <c r="K1507" s="4">
        <v>224</v>
      </c>
      <c r="L1507" s="4">
        <v>26</v>
      </c>
      <c r="M1507" s="4">
        <v>3</v>
      </c>
      <c r="N1507" s="4" t="s">
        <v>3</v>
      </c>
      <c r="O1507" s="4">
        <v>2</v>
      </c>
      <c r="P1507" s="4"/>
      <c r="Q1507" s="4"/>
      <c r="R1507" s="4"/>
      <c r="S1507" s="4"/>
      <c r="T1507" s="4"/>
      <c r="U1507" s="4"/>
      <c r="V1507" s="4"/>
      <c r="W1507" s="4"/>
    </row>
    <row r="1508" spans="1:245" x14ac:dyDescent="0.2">
      <c r="A1508" s="4">
        <v>50</v>
      </c>
      <c r="B1508" s="4">
        <v>1</v>
      </c>
      <c r="C1508" s="4">
        <v>0</v>
      </c>
      <c r="D1508" s="4">
        <v>2</v>
      </c>
      <c r="E1508" s="4">
        <v>0</v>
      </c>
      <c r="F1508" s="4">
        <f>ROUND(F1507*0.2,O1508)</f>
        <v>12848.74</v>
      </c>
      <c r="G1508" s="4" t="s">
        <v>86</v>
      </c>
      <c r="H1508" s="4" t="s">
        <v>87</v>
      </c>
      <c r="I1508" s="4"/>
      <c r="J1508" s="4"/>
      <c r="K1508" s="4">
        <v>212</v>
      </c>
      <c r="L1508" s="4">
        <v>27</v>
      </c>
      <c r="M1508" s="4">
        <v>0</v>
      </c>
      <c r="N1508" s="4" t="s">
        <v>3</v>
      </c>
      <c r="O1508" s="4">
        <v>2</v>
      </c>
      <c r="P1508" s="4"/>
      <c r="Q1508" s="4"/>
      <c r="R1508" s="4"/>
      <c r="S1508" s="4"/>
      <c r="T1508" s="4"/>
      <c r="U1508" s="4"/>
      <c r="V1508" s="4"/>
      <c r="W1508" s="4"/>
    </row>
    <row r="1509" spans="1:245" x14ac:dyDescent="0.2">
      <c r="A1509" s="4">
        <v>50</v>
      </c>
      <c r="B1509" s="4">
        <v>1</v>
      </c>
      <c r="C1509" s="4">
        <v>0</v>
      </c>
      <c r="D1509" s="4">
        <v>2</v>
      </c>
      <c r="E1509" s="4">
        <v>0</v>
      </c>
      <c r="F1509" s="4">
        <f>ROUND(F1508+F1507,O1509)</f>
        <v>77092.44</v>
      </c>
      <c r="G1509" s="4" t="s">
        <v>88</v>
      </c>
      <c r="H1509" s="4" t="s">
        <v>88</v>
      </c>
      <c r="I1509" s="4"/>
      <c r="J1509" s="4"/>
      <c r="K1509" s="4">
        <v>212</v>
      </c>
      <c r="L1509" s="4">
        <v>28</v>
      </c>
      <c r="M1509" s="4">
        <v>0</v>
      </c>
      <c r="N1509" s="4" t="s">
        <v>3</v>
      </c>
      <c r="O1509" s="4">
        <v>2</v>
      </c>
      <c r="P1509" s="4"/>
      <c r="Q1509" s="4"/>
      <c r="R1509" s="4"/>
      <c r="S1509" s="4"/>
      <c r="T1509" s="4"/>
      <c r="U1509" s="4"/>
      <c r="V1509" s="4"/>
      <c r="W1509" s="4"/>
    </row>
    <row r="1511" spans="1:245" x14ac:dyDescent="0.2">
      <c r="A1511" s="1">
        <v>4</v>
      </c>
      <c r="B1511" s="1">
        <v>1</v>
      </c>
      <c r="C1511" s="1"/>
      <c r="D1511" s="1">
        <f>ROW(A1518)</f>
        <v>1518</v>
      </c>
      <c r="E1511" s="1"/>
      <c r="F1511" s="1" t="s">
        <v>12</v>
      </c>
      <c r="G1511" s="1" t="s">
        <v>391</v>
      </c>
      <c r="H1511" s="1" t="s">
        <v>3</v>
      </c>
      <c r="I1511" s="1">
        <v>0</v>
      </c>
      <c r="J1511" s="1"/>
      <c r="K1511" s="1">
        <v>-1</v>
      </c>
      <c r="L1511" s="1"/>
      <c r="M1511" s="1"/>
      <c r="N1511" s="1"/>
      <c r="O1511" s="1"/>
      <c r="P1511" s="1"/>
      <c r="Q1511" s="1"/>
      <c r="R1511" s="1"/>
      <c r="S1511" s="1"/>
      <c r="T1511" s="1"/>
      <c r="U1511" s="1" t="s">
        <v>3</v>
      </c>
      <c r="V1511" s="1">
        <v>0</v>
      </c>
      <c r="W1511" s="1"/>
      <c r="X1511" s="1"/>
      <c r="Y1511" s="1"/>
      <c r="Z1511" s="1"/>
      <c r="AA1511" s="1"/>
      <c r="AB1511" s="1" t="s">
        <v>3</v>
      </c>
      <c r="AC1511" s="1" t="s">
        <v>3</v>
      </c>
      <c r="AD1511" s="1" t="s">
        <v>3</v>
      </c>
      <c r="AE1511" s="1" t="s">
        <v>3</v>
      </c>
      <c r="AF1511" s="1" t="s">
        <v>3</v>
      </c>
      <c r="AG1511" s="1" t="s">
        <v>3</v>
      </c>
      <c r="AH1511" s="1"/>
      <c r="AI1511" s="1"/>
      <c r="AJ1511" s="1"/>
      <c r="AK1511" s="1"/>
      <c r="AL1511" s="1"/>
      <c r="AM1511" s="1"/>
      <c r="AN1511" s="1"/>
      <c r="AO1511" s="1"/>
      <c r="AP1511" s="1" t="s">
        <v>3</v>
      </c>
      <c r="AQ1511" s="1" t="s">
        <v>3</v>
      </c>
      <c r="AR1511" s="1" t="s">
        <v>3</v>
      </c>
      <c r="AS1511" s="1"/>
      <c r="AT1511" s="1"/>
      <c r="AU1511" s="1"/>
      <c r="AV1511" s="1"/>
      <c r="AW1511" s="1"/>
      <c r="AX1511" s="1"/>
      <c r="AY1511" s="1"/>
      <c r="AZ1511" s="1" t="s">
        <v>3</v>
      </c>
      <c r="BA1511" s="1"/>
      <c r="BB1511" s="1" t="s">
        <v>3</v>
      </c>
      <c r="BC1511" s="1" t="s">
        <v>3</v>
      </c>
      <c r="BD1511" s="1" t="s">
        <v>3</v>
      </c>
      <c r="BE1511" s="1" t="s">
        <v>3</v>
      </c>
      <c r="BF1511" s="1" t="s">
        <v>3</v>
      </c>
      <c r="BG1511" s="1" t="s">
        <v>3</v>
      </c>
      <c r="BH1511" s="1" t="s">
        <v>3</v>
      </c>
      <c r="BI1511" s="1" t="s">
        <v>3</v>
      </c>
      <c r="BJ1511" s="1" t="s">
        <v>3</v>
      </c>
      <c r="BK1511" s="1" t="s">
        <v>3</v>
      </c>
      <c r="BL1511" s="1" t="s">
        <v>3</v>
      </c>
      <c r="BM1511" s="1" t="s">
        <v>3</v>
      </c>
      <c r="BN1511" s="1" t="s">
        <v>3</v>
      </c>
      <c r="BO1511" s="1" t="s">
        <v>3</v>
      </c>
      <c r="BP1511" s="1" t="s">
        <v>3</v>
      </c>
      <c r="BQ1511" s="1"/>
      <c r="BR1511" s="1"/>
      <c r="BS1511" s="1"/>
      <c r="BT1511" s="1"/>
      <c r="BU1511" s="1"/>
      <c r="BV1511" s="1"/>
      <c r="BW1511" s="1"/>
      <c r="BX1511" s="1">
        <v>0</v>
      </c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>
        <v>0</v>
      </c>
    </row>
    <row r="1513" spans="1:245" x14ac:dyDescent="0.2">
      <c r="A1513" s="2">
        <v>52</v>
      </c>
      <c r="B1513" s="2">
        <f t="shared" ref="B1513:G1513" si="762">B1518</f>
        <v>1</v>
      </c>
      <c r="C1513" s="2">
        <f t="shared" si="762"/>
        <v>4</v>
      </c>
      <c r="D1513" s="2">
        <f t="shared" si="762"/>
        <v>1511</v>
      </c>
      <c r="E1513" s="2">
        <f t="shared" si="762"/>
        <v>0</v>
      </c>
      <c r="F1513" s="2" t="str">
        <f t="shared" si="762"/>
        <v>Новый раздел</v>
      </c>
      <c r="G1513" s="2" t="str">
        <f t="shared" si="762"/>
        <v>Установка ограждений -75п.м. Н-1м</v>
      </c>
      <c r="H1513" s="2"/>
      <c r="I1513" s="2"/>
      <c r="J1513" s="2"/>
      <c r="K1513" s="2"/>
      <c r="L1513" s="2"/>
      <c r="M1513" s="2"/>
      <c r="N1513" s="2"/>
      <c r="O1513" s="2">
        <f t="shared" ref="O1513:AT1513" si="763">O1518</f>
        <v>268962.19</v>
      </c>
      <c r="P1513" s="2">
        <f t="shared" si="763"/>
        <v>264505.46999999997</v>
      </c>
      <c r="Q1513" s="2">
        <f t="shared" si="763"/>
        <v>0</v>
      </c>
      <c r="R1513" s="2">
        <f t="shared" si="763"/>
        <v>0</v>
      </c>
      <c r="S1513" s="2">
        <f t="shared" si="763"/>
        <v>4456.72</v>
      </c>
      <c r="T1513" s="2">
        <f t="shared" si="763"/>
        <v>0</v>
      </c>
      <c r="U1513" s="2">
        <f t="shared" si="763"/>
        <v>23.635999999999999</v>
      </c>
      <c r="V1513" s="2">
        <f t="shared" si="763"/>
        <v>0</v>
      </c>
      <c r="W1513" s="2">
        <f t="shared" si="763"/>
        <v>0</v>
      </c>
      <c r="X1513" s="2">
        <f t="shared" si="763"/>
        <v>3119.7</v>
      </c>
      <c r="Y1513" s="2">
        <f t="shared" si="763"/>
        <v>445.67</v>
      </c>
      <c r="Z1513" s="2">
        <f t="shared" si="763"/>
        <v>0</v>
      </c>
      <c r="AA1513" s="2">
        <f t="shared" si="763"/>
        <v>0</v>
      </c>
      <c r="AB1513" s="2">
        <f t="shared" si="763"/>
        <v>268962.19</v>
      </c>
      <c r="AC1513" s="2">
        <f t="shared" si="763"/>
        <v>264505.46999999997</v>
      </c>
      <c r="AD1513" s="2">
        <f t="shared" si="763"/>
        <v>0</v>
      </c>
      <c r="AE1513" s="2">
        <f t="shared" si="763"/>
        <v>0</v>
      </c>
      <c r="AF1513" s="2">
        <f t="shared" si="763"/>
        <v>4456.72</v>
      </c>
      <c r="AG1513" s="2">
        <f t="shared" si="763"/>
        <v>0</v>
      </c>
      <c r="AH1513" s="2">
        <f t="shared" si="763"/>
        <v>23.635999999999999</v>
      </c>
      <c r="AI1513" s="2">
        <f t="shared" si="763"/>
        <v>0</v>
      </c>
      <c r="AJ1513" s="2">
        <f t="shared" si="763"/>
        <v>0</v>
      </c>
      <c r="AK1513" s="2">
        <f t="shared" si="763"/>
        <v>3119.7</v>
      </c>
      <c r="AL1513" s="2">
        <f t="shared" si="763"/>
        <v>445.67</v>
      </c>
      <c r="AM1513" s="2">
        <f t="shared" si="763"/>
        <v>0</v>
      </c>
      <c r="AN1513" s="2">
        <f t="shared" si="763"/>
        <v>0</v>
      </c>
      <c r="AO1513" s="2">
        <f t="shared" si="763"/>
        <v>0</v>
      </c>
      <c r="AP1513" s="2">
        <f t="shared" si="763"/>
        <v>0</v>
      </c>
      <c r="AQ1513" s="2">
        <f t="shared" si="763"/>
        <v>0</v>
      </c>
      <c r="AR1513" s="2">
        <f t="shared" si="763"/>
        <v>272527.56</v>
      </c>
      <c r="AS1513" s="2">
        <f t="shared" si="763"/>
        <v>0</v>
      </c>
      <c r="AT1513" s="2">
        <f t="shared" si="763"/>
        <v>0</v>
      </c>
      <c r="AU1513" s="2">
        <f t="shared" ref="AU1513:BZ1513" si="764">AU1518</f>
        <v>272527.56</v>
      </c>
      <c r="AV1513" s="2">
        <f t="shared" si="764"/>
        <v>264505.46999999997</v>
      </c>
      <c r="AW1513" s="2">
        <f t="shared" si="764"/>
        <v>264505.46999999997</v>
      </c>
      <c r="AX1513" s="2">
        <f t="shared" si="764"/>
        <v>0</v>
      </c>
      <c r="AY1513" s="2">
        <f t="shared" si="764"/>
        <v>264505.46999999997</v>
      </c>
      <c r="AZ1513" s="2">
        <f t="shared" si="764"/>
        <v>0</v>
      </c>
      <c r="BA1513" s="2">
        <f t="shared" si="764"/>
        <v>0</v>
      </c>
      <c r="BB1513" s="2">
        <f t="shared" si="764"/>
        <v>0</v>
      </c>
      <c r="BC1513" s="2">
        <f t="shared" si="764"/>
        <v>0</v>
      </c>
      <c r="BD1513" s="2">
        <f t="shared" si="764"/>
        <v>0</v>
      </c>
      <c r="BE1513" s="2">
        <f t="shared" si="764"/>
        <v>0</v>
      </c>
      <c r="BF1513" s="2">
        <f t="shared" si="764"/>
        <v>0</v>
      </c>
      <c r="BG1513" s="2">
        <f t="shared" si="764"/>
        <v>0</v>
      </c>
      <c r="BH1513" s="2">
        <f t="shared" si="764"/>
        <v>0</v>
      </c>
      <c r="BI1513" s="2">
        <f t="shared" si="764"/>
        <v>0</v>
      </c>
      <c r="BJ1513" s="2">
        <f t="shared" si="764"/>
        <v>0</v>
      </c>
      <c r="BK1513" s="2">
        <f t="shared" si="764"/>
        <v>0</v>
      </c>
      <c r="BL1513" s="2">
        <f t="shared" si="764"/>
        <v>0</v>
      </c>
      <c r="BM1513" s="2">
        <f t="shared" si="764"/>
        <v>0</v>
      </c>
      <c r="BN1513" s="2">
        <f t="shared" si="764"/>
        <v>0</v>
      </c>
      <c r="BO1513" s="2">
        <f t="shared" si="764"/>
        <v>0</v>
      </c>
      <c r="BP1513" s="2">
        <f t="shared" si="764"/>
        <v>0</v>
      </c>
      <c r="BQ1513" s="2">
        <f t="shared" si="764"/>
        <v>0</v>
      </c>
      <c r="BR1513" s="2">
        <f t="shared" si="764"/>
        <v>0</v>
      </c>
      <c r="BS1513" s="2">
        <f t="shared" si="764"/>
        <v>0</v>
      </c>
      <c r="BT1513" s="2">
        <f t="shared" si="764"/>
        <v>0</v>
      </c>
      <c r="BU1513" s="2">
        <f t="shared" si="764"/>
        <v>0</v>
      </c>
      <c r="BV1513" s="2">
        <f t="shared" si="764"/>
        <v>0</v>
      </c>
      <c r="BW1513" s="2">
        <f t="shared" si="764"/>
        <v>0</v>
      </c>
      <c r="BX1513" s="2">
        <f t="shared" si="764"/>
        <v>0</v>
      </c>
      <c r="BY1513" s="2">
        <f t="shared" si="764"/>
        <v>0</v>
      </c>
      <c r="BZ1513" s="2">
        <f t="shared" si="764"/>
        <v>0</v>
      </c>
      <c r="CA1513" s="2">
        <f t="shared" ref="CA1513:DF1513" si="765">CA1518</f>
        <v>272527.56</v>
      </c>
      <c r="CB1513" s="2">
        <f t="shared" si="765"/>
        <v>0</v>
      </c>
      <c r="CC1513" s="2">
        <f t="shared" si="765"/>
        <v>0</v>
      </c>
      <c r="CD1513" s="2">
        <f t="shared" si="765"/>
        <v>272527.56</v>
      </c>
      <c r="CE1513" s="2">
        <f t="shared" si="765"/>
        <v>264505.46999999997</v>
      </c>
      <c r="CF1513" s="2">
        <f t="shared" si="765"/>
        <v>264505.46999999997</v>
      </c>
      <c r="CG1513" s="2">
        <f t="shared" si="765"/>
        <v>0</v>
      </c>
      <c r="CH1513" s="2">
        <f t="shared" si="765"/>
        <v>264505.46999999997</v>
      </c>
      <c r="CI1513" s="2">
        <f t="shared" si="765"/>
        <v>0</v>
      </c>
      <c r="CJ1513" s="2">
        <f t="shared" si="765"/>
        <v>0</v>
      </c>
      <c r="CK1513" s="2">
        <f t="shared" si="765"/>
        <v>0</v>
      </c>
      <c r="CL1513" s="2">
        <f t="shared" si="765"/>
        <v>0</v>
      </c>
      <c r="CM1513" s="2">
        <f t="shared" si="765"/>
        <v>0</v>
      </c>
      <c r="CN1513" s="2">
        <f t="shared" si="765"/>
        <v>0</v>
      </c>
      <c r="CO1513" s="2">
        <f t="shared" si="765"/>
        <v>0</v>
      </c>
      <c r="CP1513" s="2">
        <f t="shared" si="765"/>
        <v>0</v>
      </c>
      <c r="CQ1513" s="2">
        <f t="shared" si="765"/>
        <v>0</v>
      </c>
      <c r="CR1513" s="2">
        <f t="shared" si="765"/>
        <v>0</v>
      </c>
      <c r="CS1513" s="2">
        <f t="shared" si="765"/>
        <v>0</v>
      </c>
      <c r="CT1513" s="2">
        <f t="shared" si="765"/>
        <v>0</v>
      </c>
      <c r="CU1513" s="2">
        <f t="shared" si="765"/>
        <v>0</v>
      </c>
      <c r="CV1513" s="2">
        <f t="shared" si="765"/>
        <v>0</v>
      </c>
      <c r="CW1513" s="2">
        <f t="shared" si="765"/>
        <v>0</v>
      </c>
      <c r="CX1513" s="2">
        <f t="shared" si="765"/>
        <v>0</v>
      </c>
      <c r="CY1513" s="2">
        <f t="shared" si="765"/>
        <v>0</v>
      </c>
      <c r="CZ1513" s="2">
        <f t="shared" si="765"/>
        <v>0</v>
      </c>
      <c r="DA1513" s="2">
        <f t="shared" si="765"/>
        <v>0</v>
      </c>
      <c r="DB1513" s="2">
        <f t="shared" si="765"/>
        <v>0</v>
      </c>
      <c r="DC1513" s="2">
        <f t="shared" si="765"/>
        <v>0</v>
      </c>
      <c r="DD1513" s="2">
        <f t="shared" si="765"/>
        <v>0</v>
      </c>
      <c r="DE1513" s="2">
        <f t="shared" si="765"/>
        <v>0</v>
      </c>
      <c r="DF1513" s="2">
        <f t="shared" si="765"/>
        <v>0</v>
      </c>
      <c r="DG1513" s="3">
        <f t="shared" ref="DG1513:EL1513" si="766">DG1518</f>
        <v>0</v>
      </c>
      <c r="DH1513" s="3">
        <f t="shared" si="766"/>
        <v>0</v>
      </c>
      <c r="DI1513" s="3">
        <f t="shared" si="766"/>
        <v>0</v>
      </c>
      <c r="DJ1513" s="3">
        <f t="shared" si="766"/>
        <v>0</v>
      </c>
      <c r="DK1513" s="3">
        <f t="shared" si="766"/>
        <v>0</v>
      </c>
      <c r="DL1513" s="3">
        <f t="shared" si="766"/>
        <v>0</v>
      </c>
      <c r="DM1513" s="3">
        <f t="shared" si="766"/>
        <v>0</v>
      </c>
      <c r="DN1513" s="3">
        <f t="shared" si="766"/>
        <v>0</v>
      </c>
      <c r="DO1513" s="3">
        <f t="shared" si="766"/>
        <v>0</v>
      </c>
      <c r="DP1513" s="3">
        <f t="shared" si="766"/>
        <v>0</v>
      </c>
      <c r="DQ1513" s="3">
        <f t="shared" si="766"/>
        <v>0</v>
      </c>
      <c r="DR1513" s="3">
        <f t="shared" si="766"/>
        <v>0</v>
      </c>
      <c r="DS1513" s="3">
        <f t="shared" si="766"/>
        <v>0</v>
      </c>
      <c r="DT1513" s="3">
        <f t="shared" si="766"/>
        <v>0</v>
      </c>
      <c r="DU1513" s="3">
        <f t="shared" si="766"/>
        <v>0</v>
      </c>
      <c r="DV1513" s="3">
        <f t="shared" si="766"/>
        <v>0</v>
      </c>
      <c r="DW1513" s="3">
        <f t="shared" si="766"/>
        <v>0</v>
      </c>
      <c r="DX1513" s="3">
        <f t="shared" si="766"/>
        <v>0</v>
      </c>
      <c r="DY1513" s="3">
        <f t="shared" si="766"/>
        <v>0</v>
      </c>
      <c r="DZ1513" s="3">
        <f t="shared" si="766"/>
        <v>0</v>
      </c>
      <c r="EA1513" s="3">
        <f t="shared" si="766"/>
        <v>0</v>
      </c>
      <c r="EB1513" s="3">
        <f t="shared" si="766"/>
        <v>0</v>
      </c>
      <c r="EC1513" s="3">
        <f t="shared" si="766"/>
        <v>0</v>
      </c>
      <c r="ED1513" s="3">
        <f t="shared" si="766"/>
        <v>0</v>
      </c>
      <c r="EE1513" s="3">
        <f t="shared" si="766"/>
        <v>0</v>
      </c>
      <c r="EF1513" s="3">
        <f t="shared" si="766"/>
        <v>0</v>
      </c>
      <c r="EG1513" s="3">
        <f t="shared" si="766"/>
        <v>0</v>
      </c>
      <c r="EH1513" s="3">
        <f t="shared" si="766"/>
        <v>0</v>
      </c>
      <c r="EI1513" s="3">
        <f t="shared" si="766"/>
        <v>0</v>
      </c>
      <c r="EJ1513" s="3">
        <f t="shared" si="766"/>
        <v>0</v>
      </c>
      <c r="EK1513" s="3">
        <f t="shared" si="766"/>
        <v>0</v>
      </c>
      <c r="EL1513" s="3">
        <f t="shared" si="766"/>
        <v>0</v>
      </c>
      <c r="EM1513" s="3">
        <f t="shared" ref="EM1513:FR1513" si="767">EM1518</f>
        <v>0</v>
      </c>
      <c r="EN1513" s="3">
        <f t="shared" si="767"/>
        <v>0</v>
      </c>
      <c r="EO1513" s="3">
        <f t="shared" si="767"/>
        <v>0</v>
      </c>
      <c r="EP1513" s="3">
        <f t="shared" si="767"/>
        <v>0</v>
      </c>
      <c r="EQ1513" s="3">
        <f t="shared" si="767"/>
        <v>0</v>
      </c>
      <c r="ER1513" s="3">
        <f t="shared" si="767"/>
        <v>0</v>
      </c>
      <c r="ES1513" s="3">
        <f t="shared" si="767"/>
        <v>0</v>
      </c>
      <c r="ET1513" s="3">
        <f t="shared" si="767"/>
        <v>0</v>
      </c>
      <c r="EU1513" s="3">
        <f t="shared" si="767"/>
        <v>0</v>
      </c>
      <c r="EV1513" s="3">
        <f t="shared" si="767"/>
        <v>0</v>
      </c>
      <c r="EW1513" s="3">
        <f t="shared" si="767"/>
        <v>0</v>
      </c>
      <c r="EX1513" s="3">
        <f t="shared" si="767"/>
        <v>0</v>
      </c>
      <c r="EY1513" s="3">
        <f t="shared" si="767"/>
        <v>0</v>
      </c>
      <c r="EZ1513" s="3">
        <f t="shared" si="767"/>
        <v>0</v>
      </c>
      <c r="FA1513" s="3">
        <f t="shared" si="767"/>
        <v>0</v>
      </c>
      <c r="FB1513" s="3">
        <f t="shared" si="767"/>
        <v>0</v>
      </c>
      <c r="FC1513" s="3">
        <f t="shared" si="767"/>
        <v>0</v>
      </c>
      <c r="FD1513" s="3">
        <f t="shared" si="767"/>
        <v>0</v>
      </c>
      <c r="FE1513" s="3">
        <f t="shared" si="767"/>
        <v>0</v>
      </c>
      <c r="FF1513" s="3">
        <f t="shared" si="767"/>
        <v>0</v>
      </c>
      <c r="FG1513" s="3">
        <f t="shared" si="767"/>
        <v>0</v>
      </c>
      <c r="FH1513" s="3">
        <f t="shared" si="767"/>
        <v>0</v>
      </c>
      <c r="FI1513" s="3">
        <f t="shared" si="767"/>
        <v>0</v>
      </c>
      <c r="FJ1513" s="3">
        <f t="shared" si="767"/>
        <v>0</v>
      </c>
      <c r="FK1513" s="3">
        <f t="shared" si="767"/>
        <v>0</v>
      </c>
      <c r="FL1513" s="3">
        <f t="shared" si="767"/>
        <v>0</v>
      </c>
      <c r="FM1513" s="3">
        <f t="shared" si="767"/>
        <v>0</v>
      </c>
      <c r="FN1513" s="3">
        <f t="shared" si="767"/>
        <v>0</v>
      </c>
      <c r="FO1513" s="3">
        <f t="shared" si="767"/>
        <v>0</v>
      </c>
      <c r="FP1513" s="3">
        <f t="shared" si="767"/>
        <v>0</v>
      </c>
      <c r="FQ1513" s="3">
        <f t="shared" si="767"/>
        <v>0</v>
      </c>
      <c r="FR1513" s="3">
        <f t="shared" si="767"/>
        <v>0</v>
      </c>
      <c r="FS1513" s="3">
        <f t="shared" ref="FS1513:GX1513" si="768">FS1518</f>
        <v>0</v>
      </c>
      <c r="FT1513" s="3">
        <f t="shared" si="768"/>
        <v>0</v>
      </c>
      <c r="FU1513" s="3">
        <f t="shared" si="768"/>
        <v>0</v>
      </c>
      <c r="FV1513" s="3">
        <f t="shared" si="768"/>
        <v>0</v>
      </c>
      <c r="FW1513" s="3">
        <f t="shared" si="768"/>
        <v>0</v>
      </c>
      <c r="FX1513" s="3">
        <f t="shared" si="768"/>
        <v>0</v>
      </c>
      <c r="FY1513" s="3">
        <f t="shared" si="768"/>
        <v>0</v>
      </c>
      <c r="FZ1513" s="3">
        <f t="shared" si="768"/>
        <v>0</v>
      </c>
      <c r="GA1513" s="3">
        <f t="shared" si="768"/>
        <v>0</v>
      </c>
      <c r="GB1513" s="3">
        <f t="shared" si="768"/>
        <v>0</v>
      </c>
      <c r="GC1513" s="3">
        <f t="shared" si="768"/>
        <v>0</v>
      </c>
      <c r="GD1513" s="3">
        <f t="shared" si="768"/>
        <v>0</v>
      </c>
      <c r="GE1513" s="3">
        <f t="shared" si="768"/>
        <v>0</v>
      </c>
      <c r="GF1513" s="3">
        <f t="shared" si="768"/>
        <v>0</v>
      </c>
      <c r="GG1513" s="3">
        <f t="shared" si="768"/>
        <v>0</v>
      </c>
      <c r="GH1513" s="3">
        <f t="shared" si="768"/>
        <v>0</v>
      </c>
      <c r="GI1513" s="3">
        <f t="shared" si="768"/>
        <v>0</v>
      </c>
      <c r="GJ1513" s="3">
        <f t="shared" si="768"/>
        <v>0</v>
      </c>
      <c r="GK1513" s="3">
        <f t="shared" si="768"/>
        <v>0</v>
      </c>
      <c r="GL1513" s="3">
        <f t="shared" si="768"/>
        <v>0</v>
      </c>
      <c r="GM1513" s="3">
        <f t="shared" si="768"/>
        <v>0</v>
      </c>
      <c r="GN1513" s="3">
        <f t="shared" si="768"/>
        <v>0</v>
      </c>
      <c r="GO1513" s="3">
        <f t="shared" si="768"/>
        <v>0</v>
      </c>
      <c r="GP1513" s="3">
        <f t="shared" si="768"/>
        <v>0</v>
      </c>
      <c r="GQ1513" s="3">
        <f t="shared" si="768"/>
        <v>0</v>
      </c>
      <c r="GR1513" s="3">
        <f t="shared" si="768"/>
        <v>0</v>
      </c>
      <c r="GS1513" s="3">
        <f t="shared" si="768"/>
        <v>0</v>
      </c>
      <c r="GT1513" s="3">
        <f t="shared" si="768"/>
        <v>0</v>
      </c>
      <c r="GU1513" s="3">
        <f t="shared" si="768"/>
        <v>0</v>
      </c>
      <c r="GV1513" s="3">
        <f t="shared" si="768"/>
        <v>0</v>
      </c>
      <c r="GW1513" s="3">
        <f t="shared" si="768"/>
        <v>0</v>
      </c>
      <c r="GX1513" s="3">
        <f t="shared" si="768"/>
        <v>0</v>
      </c>
    </row>
    <row r="1515" spans="1:245" x14ac:dyDescent="0.2">
      <c r="A1515">
        <v>17</v>
      </c>
      <c r="B1515">
        <v>1</v>
      </c>
      <c r="C1515">
        <f>ROW(SmtRes!A442)</f>
        <v>442</v>
      </c>
      <c r="D1515">
        <f>ROW(EtalonRes!A426)</f>
        <v>426</v>
      </c>
      <c r="E1515" t="s">
        <v>90</v>
      </c>
      <c r="F1515" t="s">
        <v>91</v>
      </c>
      <c r="G1515" t="s">
        <v>92</v>
      </c>
      <c r="H1515" t="s">
        <v>93</v>
      </c>
      <c r="I1515">
        <f>ROUND(38/10,9)</f>
        <v>3.8</v>
      </c>
      <c r="J1515">
        <v>0</v>
      </c>
      <c r="O1515">
        <f>ROUND(CP1515,2)</f>
        <v>15837.19</v>
      </c>
      <c r="P1515">
        <f>ROUND(CQ1515*I1515,2)</f>
        <v>11380.47</v>
      </c>
      <c r="Q1515">
        <f>ROUND(CR1515*I1515,2)</f>
        <v>0</v>
      </c>
      <c r="R1515">
        <f>ROUND(CS1515*I1515,2)</f>
        <v>0</v>
      </c>
      <c r="S1515">
        <f>ROUND(CT1515*I1515,2)</f>
        <v>4456.72</v>
      </c>
      <c r="T1515">
        <f>ROUND(CU1515*I1515,2)</f>
        <v>0</v>
      </c>
      <c r="U1515">
        <f>CV1515*I1515</f>
        <v>23.635999999999999</v>
      </c>
      <c r="V1515">
        <f>CW1515*I1515</f>
        <v>0</v>
      </c>
      <c r="W1515">
        <f>ROUND(CX1515*I1515,2)</f>
        <v>0</v>
      </c>
      <c r="X1515">
        <f>ROUND(CY1515,2)</f>
        <v>3119.7</v>
      </c>
      <c r="Y1515">
        <f>ROUND(CZ1515,2)</f>
        <v>445.67</v>
      </c>
      <c r="AA1515">
        <v>55574044</v>
      </c>
      <c r="AB1515">
        <f>ROUND((AC1515+AD1515+AF1515),6)</f>
        <v>4167.68</v>
      </c>
      <c r="AC1515">
        <f>ROUND((ES1515),6)</f>
        <v>2994.86</v>
      </c>
      <c r="AD1515">
        <f>ROUND((((ET1515)-(EU1515))+AE1515),6)</f>
        <v>0</v>
      </c>
      <c r="AE1515">
        <f>ROUND((EU1515),6)</f>
        <v>0</v>
      </c>
      <c r="AF1515">
        <f>ROUND((EV1515),6)</f>
        <v>1172.82</v>
      </c>
      <c r="AG1515">
        <f>ROUND((AP1515),6)</f>
        <v>0</v>
      </c>
      <c r="AH1515">
        <f>(EW1515)</f>
        <v>6.22</v>
      </c>
      <c r="AI1515">
        <f>(EX1515)</f>
        <v>0</v>
      </c>
      <c r="AJ1515">
        <f>(AS1515)</f>
        <v>0</v>
      </c>
      <c r="AK1515">
        <v>4167.68</v>
      </c>
      <c r="AL1515">
        <v>2994.86</v>
      </c>
      <c r="AM1515">
        <v>0</v>
      </c>
      <c r="AN1515">
        <v>0</v>
      </c>
      <c r="AO1515">
        <v>1172.82</v>
      </c>
      <c r="AP1515">
        <v>0</v>
      </c>
      <c r="AQ1515">
        <v>6.22</v>
      </c>
      <c r="AR1515">
        <v>0</v>
      </c>
      <c r="AS1515">
        <v>0</v>
      </c>
      <c r="AT1515">
        <v>70</v>
      </c>
      <c r="AU1515">
        <v>10</v>
      </c>
      <c r="AV1515">
        <v>1</v>
      </c>
      <c r="AW1515">
        <v>1</v>
      </c>
      <c r="AZ1515">
        <v>1</v>
      </c>
      <c r="BA1515">
        <v>1</v>
      </c>
      <c r="BB1515">
        <v>1</v>
      </c>
      <c r="BC1515">
        <v>1</v>
      </c>
      <c r="BD1515" t="s">
        <v>3</v>
      </c>
      <c r="BE1515" t="s">
        <v>3</v>
      </c>
      <c r="BF1515" t="s">
        <v>3</v>
      </c>
      <c r="BG1515" t="s">
        <v>3</v>
      </c>
      <c r="BH1515">
        <v>0</v>
      </c>
      <c r="BI1515">
        <v>4</v>
      </c>
      <c r="BJ1515" t="s">
        <v>94</v>
      </c>
      <c r="BM1515">
        <v>0</v>
      </c>
      <c r="BN1515">
        <v>0</v>
      </c>
      <c r="BO1515" t="s">
        <v>3</v>
      </c>
      <c r="BP1515">
        <v>0</v>
      </c>
      <c r="BQ1515">
        <v>1</v>
      </c>
      <c r="BR1515">
        <v>0</v>
      </c>
      <c r="BS1515">
        <v>1</v>
      </c>
      <c r="BT1515">
        <v>1</v>
      </c>
      <c r="BU1515">
        <v>1</v>
      </c>
      <c r="BV1515">
        <v>1</v>
      </c>
      <c r="BW1515">
        <v>1</v>
      </c>
      <c r="BX1515">
        <v>1</v>
      </c>
      <c r="BY1515" t="s">
        <v>3</v>
      </c>
      <c r="BZ1515">
        <v>70</v>
      </c>
      <c r="CA1515">
        <v>10</v>
      </c>
      <c r="CE1515">
        <v>0</v>
      </c>
      <c r="CF1515">
        <v>0</v>
      </c>
      <c r="CG1515">
        <v>0</v>
      </c>
      <c r="CM1515">
        <v>0</v>
      </c>
      <c r="CN1515" t="s">
        <v>3</v>
      </c>
      <c r="CO1515">
        <v>0</v>
      </c>
      <c r="CP1515">
        <f>(P1515+Q1515+S1515)</f>
        <v>15837.189999999999</v>
      </c>
      <c r="CQ1515">
        <f>(AC1515*BC1515*AW1515)</f>
        <v>2994.86</v>
      </c>
      <c r="CR1515">
        <f>((((ET1515)*BB1515-(EU1515)*BS1515)+AE1515*BS1515)*AV1515)</f>
        <v>0</v>
      </c>
      <c r="CS1515">
        <f>(AE1515*BS1515*AV1515)</f>
        <v>0</v>
      </c>
      <c r="CT1515">
        <f>(AF1515*BA1515*AV1515)</f>
        <v>1172.82</v>
      </c>
      <c r="CU1515">
        <f>AG1515</f>
        <v>0</v>
      </c>
      <c r="CV1515">
        <f>(AH1515*AV1515)</f>
        <v>6.22</v>
      </c>
      <c r="CW1515">
        <f>AI1515</f>
        <v>0</v>
      </c>
      <c r="CX1515">
        <f>AJ1515</f>
        <v>0</v>
      </c>
      <c r="CY1515">
        <f>((S1515*BZ1515)/100)</f>
        <v>3119.7040000000002</v>
      </c>
      <c r="CZ1515">
        <f>((S1515*CA1515)/100)</f>
        <v>445.67200000000003</v>
      </c>
      <c r="DC1515" t="s">
        <v>3</v>
      </c>
      <c r="DD1515" t="s">
        <v>3</v>
      </c>
      <c r="DE1515" t="s">
        <v>3</v>
      </c>
      <c r="DF1515" t="s">
        <v>3</v>
      </c>
      <c r="DG1515" t="s">
        <v>3</v>
      </c>
      <c r="DH1515" t="s">
        <v>3</v>
      </c>
      <c r="DI1515" t="s">
        <v>3</v>
      </c>
      <c r="DJ1515" t="s">
        <v>3</v>
      </c>
      <c r="DK1515" t="s">
        <v>3</v>
      </c>
      <c r="DL1515" t="s">
        <v>3</v>
      </c>
      <c r="DM1515" t="s">
        <v>3</v>
      </c>
      <c r="DN1515">
        <v>0</v>
      </c>
      <c r="DO1515">
        <v>0</v>
      </c>
      <c r="DP1515">
        <v>1</v>
      </c>
      <c r="DQ1515">
        <v>1</v>
      </c>
      <c r="DU1515">
        <v>1010</v>
      </c>
      <c r="DV1515" t="s">
        <v>93</v>
      </c>
      <c r="DW1515" t="s">
        <v>93</v>
      </c>
      <c r="DX1515">
        <v>10</v>
      </c>
      <c r="EE1515">
        <v>55317522</v>
      </c>
      <c r="EF1515">
        <v>1</v>
      </c>
      <c r="EG1515" t="s">
        <v>19</v>
      </c>
      <c r="EH1515">
        <v>0</v>
      </c>
      <c r="EI1515" t="s">
        <v>3</v>
      </c>
      <c r="EJ1515">
        <v>4</v>
      </c>
      <c r="EK1515">
        <v>0</v>
      </c>
      <c r="EL1515" t="s">
        <v>20</v>
      </c>
      <c r="EM1515" t="s">
        <v>21</v>
      </c>
      <c r="EO1515" t="s">
        <v>3</v>
      </c>
      <c r="EQ1515">
        <v>0</v>
      </c>
      <c r="ER1515">
        <v>4167.68</v>
      </c>
      <c r="ES1515">
        <v>2994.86</v>
      </c>
      <c r="ET1515">
        <v>0</v>
      </c>
      <c r="EU1515">
        <v>0</v>
      </c>
      <c r="EV1515">
        <v>1172.82</v>
      </c>
      <c r="EW1515">
        <v>6.22</v>
      </c>
      <c r="EX1515">
        <v>0</v>
      </c>
      <c r="EY1515">
        <v>0</v>
      </c>
      <c r="FQ1515">
        <v>0</v>
      </c>
      <c r="FR1515">
        <f>ROUND(IF(AND(BH1515=3,BI1515=3),P1515,0),2)</f>
        <v>0</v>
      </c>
      <c r="FS1515">
        <v>0</v>
      </c>
      <c r="FX1515">
        <v>70</v>
      </c>
      <c r="FY1515">
        <v>10</v>
      </c>
      <c r="GA1515" t="s">
        <v>3</v>
      </c>
      <c r="GD1515">
        <v>0</v>
      </c>
      <c r="GF1515">
        <v>1404583839</v>
      </c>
      <c r="GG1515">
        <v>2</v>
      </c>
      <c r="GH1515">
        <v>1</v>
      </c>
      <c r="GI1515">
        <v>-2</v>
      </c>
      <c r="GJ1515">
        <v>0</v>
      </c>
      <c r="GK1515">
        <f>ROUND(R1515*(R12)/100,2)</f>
        <v>0</v>
      </c>
      <c r="GL1515">
        <f>ROUND(IF(AND(BH1515=3,BI1515=3,FS1515&lt;&gt;0),P1515,0),2)</f>
        <v>0</v>
      </c>
      <c r="GM1515">
        <f>ROUND(O1515+X1515+Y1515+GK1515,2)+GX1515</f>
        <v>19402.560000000001</v>
      </c>
      <c r="GN1515">
        <f>IF(OR(BI1515=0,BI1515=1),ROUND(O1515+X1515+Y1515+GK1515,2),0)</f>
        <v>0</v>
      </c>
      <c r="GO1515">
        <f>IF(BI1515=2,ROUND(O1515+X1515+Y1515+GK1515,2),0)</f>
        <v>0</v>
      </c>
      <c r="GP1515">
        <f>IF(BI1515=4,ROUND(O1515+X1515+Y1515+GK1515,2)+GX1515,0)</f>
        <v>19402.560000000001</v>
      </c>
      <c r="GR1515">
        <v>0</v>
      </c>
      <c r="GS1515">
        <v>3</v>
      </c>
      <c r="GT1515">
        <v>0</v>
      </c>
      <c r="GU1515" t="s">
        <v>3</v>
      </c>
      <c r="GV1515">
        <f>ROUND((GT1515),6)</f>
        <v>0</v>
      </c>
      <c r="GW1515">
        <v>1</v>
      </c>
      <c r="GX1515">
        <f>ROUND(HC1515*I1515,2)</f>
        <v>0</v>
      </c>
      <c r="HA1515">
        <v>0</v>
      </c>
      <c r="HB1515">
        <v>0</v>
      </c>
      <c r="HC1515">
        <f>GV1515*GW1515</f>
        <v>0</v>
      </c>
      <c r="IK1515">
        <v>0</v>
      </c>
    </row>
    <row r="1516" spans="1:245" x14ac:dyDescent="0.2">
      <c r="A1516">
        <v>17</v>
      </c>
      <c r="B1516">
        <v>1</v>
      </c>
      <c r="E1516" t="s">
        <v>95</v>
      </c>
      <c r="F1516" t="s">
        <v>96</v>
      </c>
      <c r="G1516" t="s">
        <v>392</v>
      </c>
      <c r="H1516" t="s">
        <v>98</v>
      </c>
      <c r="I1516">
        <v>75</v>
      </c>
      <c r="J1516">
        <v>0</v>
      </c>
      <c r="O1516">
        <f>ROUND(CP1516,2)</f>
        <v>253125</v>
      </c>
      <c r="P1516">
        <f>ROUND(CQ1516*I1516,2)</f>
        <v>253125</v>
      </c>
      <c r="Q1516">
        <f>ROUND(CR1516*I1516,2)</f>
        <v>0</v>
      </c>
      <c r="R1516">
        <f>ROUND(CS1516*I1516,2)</f>
        <v>0</v>
      </c>
      <c r="S1516">
        <f>ROUND(CT1516*I1516,2)</f>
        <v>0</v>
      </c>
      <c r="T1516">
        <f>ROUND(CU1516*I1516,2)</f>
        <v>0</v>
      </c>
      <c r="U1516">
        <f>CV1516*I1516</f>
        <v>0</v>
      </c>
      <c r="V1516">
        <f>CW1516*I1516</f>
        <v>0</v>
      </c>
      <c r="W1516">
        <f>ROUND(CX1516*I1516,2)</f>
        <v>0</v>
      </c>
      <c r="X1516">
        <f>ROUND(CY1516,2)</f>
        <v>0</v>
      </c>
      <c r="Y1516">
        <f>ROUND(CZ1516,2)</f>
        <v>0</v>
      </c>
      <c r="AA1516">
        <v>55574044</v>
      </c>
      <c r="AB1516">
        <f>ROUND((AC1516+AD1516+AF1516),6)</f>
        <v>3375</v>
      </c>
      <c r="AC1516">
        <f>ROUND((ES1516),6)</f>
        <v>3375</v>
      </c>
      <c r="AD1516">
        <f>ROUND((((ET1516)-(EU1516))+AE1516),6)</f>
        <v>0</v>
      </c>
      <c r="AE1516">
        <f>ROUND((EU1516),6)</f>
        <v>0</v>
      </c>
      <c r="AF1516">
        <f>ROUND((EV1516),6)</f>
        <v>0</v>
      </c>
      <c r="AG1516">
        <f>ROUND((AP1516),6)</f>
        <v>0</v>
      </c>
      <c r="AH1516">
        <f>(EW1516)</f>
        <v>0</v>
      </c>
      <c r="AI1516">
        <f>(EX1516)</f>
        <v>0</v>
      </c>
      <c r="AJ1516">
        <f>(AS1516)</f>
        <v>0</v>
      </c>
      <c r="AK1516">
        <v>3375</v>
      </c>
      <c r="AL1516">
        <v>3375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70</v>
      </c>
      <c r="AU1516">
        <v>10</v>
      </c>
      <c r="AV1516">
        <v>1</v>
      </c>
      <c r="AW1516">
        <v>1</v>
      </c>
      <c r="AZ1516">
        <v>1</v>
      </c>
      <c r="BA1516">
        <v>1</v>
      </c>
      <c r="BB1516">
        <v>1</v>
      </c>
      <c r="BC1516">
        <v>1</v>
      </c>
      <c r="BD1516" t="s">
        <v>3</v>
      </c>
      <c r="BE1516" t="s">
        <v>3</v>
      </c>
      <c r="BF1516" t="s">
        <v>3</v>
      </c>
      <c r="BG1516" t="s">
        <v>3</v>
      </c>
      <c r="BH1516">
        <v>3</v>
      </c>
      <c r="BI1516">
        <v>4</v>
      </c>
      <c r="BJ1516" t="s">
        <v>3</v>
      </c>
      <c r="BM1516">
        <v>0</v>
      </c>
      <c r="BN1516">
        <v>0</v>
      </c>
      <c r="BO1516" t="s">
        <v>3</v>
      </c>
      <c r="BP1516">
        <v>0</v>
      </c>
      <c r="BQ1516">
        <v>1</v>
      </c>
      <c r="BR1516">
        <v>0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</v>
      </c>
      <c r="BY1516" t="s">
        <v>3</v>
      </c>
      <c r="BZ1516">
        <v>70</v>
      </c>
      <c r="CA1516">
        <v>10</v>
      </c>
      <c r="CE1516">
        <v>0</v>
      </c>
      <c r="CF1516">
        <v>0</v>
      </c>
      <c r="CG1516">
        <v>0</v>
      </c>
      <c r="CM1516">
        <v>0</v>
      </c>
      <c r="CN1516" t="s">
        <v>3</v>
      </c>
      <c r="CO1516">
        <v>0</v>
      </c>
      <c r="CP1516">
        <f>(P1516+Q1516+S1516)</f>
        <v>253125</v>
      </c>
      <c r="CQ1516">
        <f>(AC1516*BC1516*AW1516)</f>
        <v>3375</v>
      </c>
      <c r="CR1516">
        <f>((((ET1516)*BB1516-(EU1516)*BS1516)+AE1516*BS1516)*AV1516)</f>
        <v>0</v>
      </c>
      <c r="CS1516">
        <f>(AE1516*BS1516*AV1516)</f>
        <v>0</v>
      </c>
      <c r="CT1516">
        <f>(AF1516*BA1516*AV1516)</f>
        <v>0</v>
      </c>
      <c r="CU1516">
        <f>AG1516</f>
        <v>0</v>
      </c>
      <c r="CV1516">
        <f>(AH1516*AV1516)</f>
        <v>0</v>
      </c>
      <c r="CW1516">
        <f>AI1516</f>
        <v>0</v>
      </c>
      <c r="CX1516">
        <f>AJ1516</f>
        <v>0</v>
      </c>
      <c r="CY1516">
        <f>((S1516*BZ1516)/100)</f>
        <v>0</v>
      </c>
      <c r="CZ1516">
        <f>((S1516*CA1516)/100)</f>
        <v>0</v>
      </c>
      <c r="DC1516" t="s">
        <v>3</v>
      </c>
      <c r="DD1516" t="s">
        <v>3</v>
      </c>
      <c r="DE1516" t="s">
        <v>3</v>
      </c>
      <c r="DF1516" t="s">
        <v>3</v>
      </c>
      <c r="DG1516" t="s">
        <v>3</v>
      </c>
      <c r="DH1516" t="s">
        <v>3</v>
      </c>
      <c r="DI1516" t="s">
        <v>3</v>
      </c>
      <c r="DJ1516" t="s">
        <v>3</v>
      </c>
      <c r="DK1516" t="s">
        <v>3</v>
      </c>
      <c r="DL1516" t="s">
        <v>3</v>
      </c>
      <c r="DM1516" t="s">
        <v>3</v>
      </c>
      <c r="DN1516">
        <v>0</v>
      </c>
      <c r="DO1516">
        <v>0</v>
      </c>
      <c r="DP1516">
        <v>1</v>
      </c>
      <c r="DQ1516">
        <v>1</v>
      </c>
      <c r="DU1516">
        <v>1003</v>
      </c>
      <c r="DV1516" t="s">
        <v>98</v>
      </c>
      <c r="DW1516" t="s">
        <v>98</v>
      </c>
      <c r="DX1516">
        <v>1</v>
      </c>
      <c r="EE1516">
        <v>55317522</v>
      </c>
      <c r="EF1516">
        <v>1</v>
      </c>
      <c r="EG1516" t="s">
        <v>19</v>
      </c>
      <c r="EH1516">
        <v>0</v>
      </c>
      <c r="EI1516" t="s">
        <v>3</v>
      </c>
      <c r="EJ1516">
        <v>4</v>
      </c>
      <c r="EK1516">
        <v>0</v>
      </c>
      <c r="EL1516" t="s">
        <v>20</v>
      </c>
      <c r="EM1516" t="s">
        <v>21</v>
      </c>
      <c r="EO1516" t="s">
        <v>3</v>
      </c>
      <c r="EQ1516">
        <v>0</v>
      </c>
      <c r="ER1516">
        <v>3375</v>
      </c>
      <c r="ES1516">
        <v>3375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5</v>
      </c>
      <c r="FC1516">
        <v>1</v>
      </c>
      <c r="FD1516">
        <v>18</v>
      </c>
      <c r="FF1516">
        <v>4050</v>
      </c>
      <c r="FQ1516">
        <v>0</v>
      </c>
      <c r="FR1516">
        <f>ROUND(IF(AND(BH1516=3,BI1516=3),P1516,0),2)</f>
        <v>0</v>
      </c>
      <c r="FS1516">
        <v>0</v>
      </c>
      <c r="FX1516">
        <v>70</v>
      </c>
      <c r="FY1516">
        <v>10</v>
      </c>
      <c r="GA1516" t="s">
        <v>99</v>
      </c>
      <c r="GD1516">
        <v>0</v>
      </c>
      <c r="GF1516">
        <v>-1486509589</v>
      </c>
      <c r="GG1516">
        <v>2</v>
      </c>
      <c r="GH1516">
        <v>3</v>
      </c>
      <c r="GI1516">
        <v>-2</v>
      </c>
      <c r="GJ1516">
        <v>0</v>
      </c>
      <c r="GK1516">
        <f>ROUND(R1516*(R12)/100,2)</f>
        <v>0</v>
      </c>
      <c r="GL1516">
        <f>ROUND(IF(AND(BH1516=3,BI1516=3,FS1516&lt;&gt;0),P1516,0),2)</f>
        <v>0</v>
      </c>
      <c r="GM1516">
        <f>ROUND(O1516+X1516+Y1516+GK1516,2)+GX1516</f>
        <v>253125</v>
      </c>
      <c r="GN1516">
        <f>IF(OR(BI1516=0,BI1516=1),ROUND(O1516+X1516+Y1516+GK1516,2),0)</f>
        <v>0</v>
      </c>
      <c r="GO1516">
        <f>IF(BI1516=2,ROUND(O1516+X1516+Y1516+GK1516,2),0)</f>
        <v>0</v>
      </c>
      <c r="GP1516">
        <f>IF(BI1516=4,ROUND(O1516+X1516+Y1516+GK1516,2)+GX1516,0)</f>
        <v>253125</v>
      </c>
      <c r="GR1516">
        <v>1</v>
      </c>
      <c r="GS1516">
        <v>1</v>
      </c>
      <c r="GT1516">
        <v>0</v>
      </c>
      <c r="GU1516" t="s">
        <v>3</v>
      </c>
      <c r="GV1516">
        <f>ROUND((GT1516),6)</f>
        <v>0</v>
      </c>
      <c r="GW1516">
        <v>1</v>
      </c>
      <c r="GX1516">
        <f>ROUND(HC1516*I1516,2)</f>
        <v>0</v>
      </c>
      <c r="HA1516">
        <v>0</v>
      </c>
      <c r="HB1516">
        <v>0</v>
      </c>
      <c r="HC1516">
        <f>GV1516*GW1516</f>
        <v>0</v>
      </c>
      <c r="IK1516">
        <v>0</v>
      </c>
    </row>
    <row r="1518" spans="1:245" x14ac:dyDescent="0.2">
      <c r="A1518" s="2">
        <v>51</v>
      </c>
      <c r="B1518" s="2">
        <f>B1511</f>
        <v>1</v>
      </c>
      <c r="C1518" s="2">
        <f>A1511</f>
        <v>4</v>
      </c>
      <c r="D1518" s="2">
        <f>ROW(A1511)</f>
        <v>1511</v>
      </c>
      <c r="E1518" s="2"/>
      <c r="F1518" s="2" t="str">
        <f>IF(F1511&lt;&gt;"",F1511,"")</f>
        <v>Новый раздел</v>
      </c>
      <c r="G1518" s="2" t="str">
        <f>IF(G1511&lt;&gt;"",G1511,"")</f>
        <v>Установка ограждений -75п.м. Н-1м</v>
      </c>
      <c r="H1518" s="2">
        <v>0</v>
      </c>
      <c r="I1518" s="2"/>
      <c r="J1518" s="2"/>
      <c r="K1518" s="2"/>
      <c r="L1518" s="2"/>
      <c r="M1518" s="2"/>
      <c r="N1518" s="2"/>
      <c r="O1518" s="2">
        <f t="shared" ref="O1518:T1518" si="769">ROUND(AB1518,2)</f>
        <v>268962.19</v>
      </c>
      <c r="P1518" s="2">
        <f t="shared" si="769"/>
        <v>264505.46999999997</v>
      </c>
      <c r="Q1518" s="2">
        <f t="shared" si="769"/>
        <v>0</v>
      </c>
      <c r="R1518" s="2">
        <f t="shared" si="769"/>
        <v>0</v>
      </c>
      <c r="S1518" s="2">
        <f t="shared" si="769"/>
        <v>4456.72</v>
      </c>
      <c r="T1518" s="2">
        <f t="shared" si="769"/>
        <v>0</v>
      </c>
      <c r="U1518" s="2">
        <f>AH1518</f>
        <v>23.635999999999999</v>
      </c>
      <c r="V1518" s="2">
        <f>AI1518</f>
        <v>0</v>
      </c>
      <c r="W1518" s="2">
        <f>ROUND(AJ1518,2)</f>
        <v>0</v>
      </c>
      <c r="X1518" s="2">
        <f>ROUND(AK1518,2)</f>
        <v>3119.7</v>
      </c>
      <c r="Y1518" s="2">
        <f>ROUND(AL1518,2)</f>
        <v>445.67</v>
      </c>
      <c r="Z1518" s="2"/>
      <c r="AA1518" s="2"/>
      <c r="AB1518" s="2">
        <f>ROUND(SUMIF(AA1515:AA1516,"=55574044",O1515:O1516),2)</f>
        <v>268962.19</v>
      </c>
      <c r="AC1518" s="2">
        <f>ROUND(SUMIF(AA1515:AA1516,"=55574044",P1515:P1516),2)</f>
        <v>264505.46999999997</v>
      </c>
      <c r="AD1518" s="2">
        <f>ROUND(SUMIF(AA1515:AA1516,"=55574044",Q1515:Q1516),2)</f>
        <v>0</v>
      </c>
      <c r="AE1518" s="2">
        <f>ROUND(SUMIF(AA1515:AA1516,"=55574044",R1515:R1516),2)</f>
        <v>0</v>
      </c>
      <c r="AF1518" s="2">
        <f>ROUND(SUMIF(AA1515:AA1516,"=55574044",S1515:S1516),2)</f>
        <v>4456.72</v>
      </c>
      <c r="AG1518" s="2">
        <f>ROUND(SUMIF(AA1515:AA1516,"=55574044",T1515:T1516),2)</f>
        <v>0</v>
      </c>
      <c r="AH1518" s="2">
        <f>SUMIF(AA1515:AA1516,"=55574044",U1515:U1516)</f>
        <v>23.635999999999999</v>
      </c>
      <c r="AI1518" s="2">
        <f>SUMIF(AA1515:AA1516,"=55574044",V1515:V1516)</f>
        <v>0</v>
      </c>
      <c r="AJ1518" s="2">
        <f>ROUND(SUMIF(AA1515:AA1516,"=55574044",W1515:W1516),2)</f>
        <v>0</v>
      </c>
      <c r="AK1518" s="2">
        <f>ROUND(SUMIF(AA1515:AA1516,"=55574044",X1515:X1516),2)</f>
        <v>3119.7</v>
      </c>
      <c r="AL1518" s="2">
        <f>ROUND(SUMIF(AA1515:AA1516,"=55574044",Y1515:Y1516),2)</f>
        <v>445.67</v>
      </c>
      <c r="AM1518" s="2"/>
      <c r="AN1518" s="2"/>
      <c r="AO1518" s="2">
        <f t="shared" ref="AO1518:BC1518" si="770">ROUND(BX1518,2)</f>
        <v>0</v>
      </c>
      <c r="AP1518" s="2">
        <f t="shared" si="770"/>
        <v>0</v>
      </c>
      <c r="AQ1518" s="2">
        <f t="shared" si="770"/>
        <v>0</v>
      </c>
      <c r="AR1518" s="2">
        <f t="shared" si="770"/>
        <v>272527.56</v>
      </c>
      <c r="AS1518" s="2">
        <f t="shared" si="770"/>
        <v>0</v>
      </c>
      <c r="AT1518" s="2">
        <f t="shared" si="770"/>
        <v>0</v>
      </c>
      <c r="AU1518" s="2">
        <f t="shared" si="770"/>
        <v>272527.56</v>
      </c>
      <c r="AV1518" s="2">
        <f t="shared" si="770"/>
        <v>264505.46999999997</v>
      </c>
      <c r="AW1518" s="2">
        <f t="shared" si="770"/>
        <v>264505.46999999997</v>
      </c>
      <c r="AX1518" s="2">
        <f t="shared" si="770"/>
        <v>0</v>
      </c>
      <c r="AY1518" s="2">
        <f t="shared" si="770"/>
        <v>264505.46999999997</v>
      </c>
      <c r="AZ1518" s="2">
        <f t="shared" si="770"/>
        <v>0</v>
      </c>
      <c r="BA1518" s="2">
        <f t="shared" si="770"/>
        <v>0</v>
      </c>
      <c r="BB1518" s="2">
        <f t="shared" si="770"/>
        <v>0</v>
      </c>
      <c r="BC1518" s="2">
        <f t="shared" si="770"/>
        <v>0</v>
      </c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>
        <f>ROUND(SUMIF(AA1515:AA1516,"=55574044",FQ1515:FQ1516),2)</f>
        <v>0</v>
      </c>
      <c r="BY1518" s="2">
        <f>ROUND(SUMIF(AA1515:AA1516,"=55574044",FR1515:FR1516),2)</f>
        <v>0</v>
      </c>
      <c r="BZ1518" s="2">
        <f>ROUND(SUMIF(AA1515:AA1516,"=55574044",GL1515:GL1516),2)</f>
        <v>0</v>
      </c>
      <c r="CA1518" s="2">
        <f>ROUND(SUMIF(AA1515:AA1516,"=55574044",GM1515:GM1516),2)</f>
        <v>272527.56</v>
      </c>
      <c r="CB1518" s="2">
        <f>ROUND(SUMIF(AA1515:AA1516,"=55574044",GN1515:GN1516),2)</f>
        <v>0</v>
      </c>
      <c r="CC1518" s="2">
        <f>ROUND(SUMIF(AA1515:AA1516,"=55574044",GO1515:GO1516),2)</f>
        <v>0</v>
      </c>
      <c r="CD1518" s="2">
        <f>ROUND(SUMIF(AA1515:AA1516,"=55574044",GP1515:GP1516),2)</f>
        <v>272527.56</v>
      </c>
      <c r="CE1518" s="2">
        <f>AC1518-BX1518</f>
        <v>264505.46999999997</v>
      </c>
      <c r="CF1518" s="2">
        <f>AC1518-BY1518</f>
        <v>264505.46999999997</v>
      </c>
      <c r="CG1518" s="2">
        <f>BX1518-BZ1518</f>
        <v>0</v>
      </c>
      <c r="CH1518" s="2">
        <f>AC1518-BX1518-BY1518+BZ1518</f>
        <v>264505.46999999997</v>
      </c>
      <c r="CI1518" s="2">
        <f>BY1518-BZ1518</f>
        <v>0</v>
      </c>
      <c r="CJ1518" s="2">
        <f>ROUND(SUMIF(AA1515:AA1516,"=55574044",GX1515:GX1516),2)</f>
        <v>0</v>
      </c>
      <c r="CK1518" s="2">
        <f>ROUND(SUMIF(AA1515:AA1516,"=55574044",GY1515:GY1516),2)</f>
        <v>0</v>
      </c>
      <c r="CL1518" s="2">
        <f>ROUND(SUMIF(AA1515:AA1516,"=55574044",GZ1515:GZ1516),2)</f>
        <v>0</v>
      </c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3"/>
      <c r="EA1518" s="3"/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  <c r="FH1518" s="3"/>
      <c r="FI1518" s="3"/>
      <c r="FJ1518" s="3"/>
      <c r="FK1518" s="3"/>
      <c r="FL1518" s="3"/>
      <c r="FM1518" s="3"/>
      <c r="FN1518" s="3"/>
      <c r="FO1518" s="3"/>
      <c r="FP1518" s="3"/>
      <c r="FQ1518" s="3"/>
      <c r="FR1518" s="3"/>
      <c r="FS1518" s="3"/>
      <c r="FT1518" s="3"/>
      <c r="FU1518" s="3"/>
      <c r="FV1518" s="3"/>
      <c r="FW1518" s="3"/>
      <c r="FX1518" s="3"/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  <c r="GQ1518" s="3"/>
      <c r="GR1518" s="3"/>
      <c r="GS1518" s="3"/>
      <c r="GT1518" s="3"/>
      <c r="GU1518" s="3"/>
      <c r="GV1518" s="3"/>
      <c r="GW1518" s="3"/>
      <c r="GX1518" s="3">
        <v>0</v>
      </c>
    </row>
    <row r="1520" spans="1:245" x14ac:dyDescent="0.2">
      <c r="A1520" s="4">
        <v>50</v>
      </c>
      <c r="B1520" s="4">
        <v>0</v>
      </c>
      <c r="C1520" s="4">
        <v>0</v>
      </c>
      <c r="D1520" s="4">
        <v>1</v>
      </c>
      <c r="E1520" s="4">
        <v>201</v>
      </c>
      <c r="F1520" s="4">
        <f>ROUND(Source!O1518,O1520)</f>
        <v>268962.19</v>
      </c>
      <c r="G1520" s="4" t="s">
        <v>34</v>
      </c>
      <c r="H1520" s="4" t="s">
        <v>35</v>
      </c>
      <c r="I1520" s="4"/>
      <c r="J1520" s="4"/>
      <c r="K1520" s="4">
        <v>201</v>
      </c>
      <c r="L1520" s="4">
        <v>1</v>
      </c>
      <c r="M1520" s="4">
        <v>3</v>
      </c>
      <c r="N1520" s="4" t="s">
        <v>3</v>
      </c>
      <c r="O1520" s="4">
        <v>2</v>
      </c>
      <c r="P1520" s="4"/>
      <c r="Q1520" s="4"/>
      <c r="R1520" s="4"/>
      <c r="S1520" s="4"/>
      <c r="T1520" s="4"/>
      <c r="U1520" s="4"/>
      <c r="V1520" s="4"/>
      <c r="W1520" s="4"/>
    </row>
    <row r="1521" spans="1:23" x14ac:dyDescent="0.2">
      <c r="A1521" s="4">
        <v>50</v>
      </c>
      <c r="B1521" s="4">
        <v>0</v>
      </c>
      <c r="C1521" s="4">
        <v>0</v>
      </c>
      <c r="D1521" s="4">
        <v>1</v>
      </c>
      <c r="E1521" s="4">
        <v>202</v>
      </c>
      <c r="F1521" s="4">
        <f>ROUND(Source!P1518,O1521)</f>
        <v>264505.46999999997</v>
      </c>
      <c r="G1521" s="4" t="s">
        <v>36</v>
      </c>
      <c r="H1521" s="4" t="s">
        <v>37</v>
      </c>
      <c r="I1521" s="4"/>
      <c r="J1521" s="4"/>
      <c r="K1521" s="4">
        <v>202</v>
      </c>
      <c r="L1521" s="4">
        <v>2</v>
      </c>
      <c r="M1521" s="4">
        <v>3</v>
      </c>
      <c r="N1521" s="4" t="s">
        <v>3</v>
      </c>
      <c r="O1521" s="4">
        <v>2</v>
      </c>
      <c r="P1521" s="4"/>
      <c r="Q1521" s="4"/>
      <c r="R1521" s="4"/>
      <c r="S1521" s="4"/>
      <c r="T1521" s="4"/>
      <c r="U1521" s="4"/>
      <c r="V1521" s="4"/>
      <c r="W1521" s="4"/>
    </row>
    <row r="1522" spans="1:23" x14ac:dyDescent="0.2">
      <c r="A1522" s="4">
        <v>50</v>
      </c>
      <c r="B1522" s="4">
        <v>0</v>
      </c>
      <c r="C1522" s="4">
        <v>0</v>
      </c>
      <c r="D1522" s="4">
        <v>1</v>
      </c>
      <c r="E1522" s="4">
        <v>222</v>
      </c>
      <c r="F1522" s="4">
        <f>ROUND(Source!AO1518,O1522)</f>
        <v>0</v>
      </c>
      <c r="G1522" s="4" t="s">
        <v>38</v>
      </c>
      <c r="H1522" s="4" t="s">
        <v>39</v>
      </c>
      <c r="I1522" s="4"/>
      <c r="J1522" s="4"/>
      <c r="K1522" s="4">
        <v>222</v>
      </c>
      <c r="L1522" s="4">
        <v>3</v>
      </c>
      <c r="M1522" s="4">
        <v>3</v>
      </c>
      <c r="N1522" s="4" t="s">
        <v>3</v>
      </c>
      <c r="O1522" s="4">
        <v>2</v>
      </c>
      <c r="P1522" s="4"/>
      <c r="Q1522" s="4"/>
      <c r="R1522" s="4"/>
      <c r="S1522" s="4"/>
      <c r="T1522" s="4"/>
      <c r="U1522" s="4"/>
      <c r="V1522" s="4"/>
      <c r="W1522" s="4"/>
    </row>
    <row r="1523" spans="1:23" x14ac:dyDescent="0.2">
      <c r="A1523" s="4">
        <v>50</v>
      </c>
      <c r="B1523" s="4">
        <v>0</v>
      </c>
      <c r="C1523" s="4">
        <v>0</v>
      </c>
      <c r="D1523" s="4">
        <v>1</v>
      </c>
      <c r="E1523" s="4">
        <v>225</v>
      </c>
      <c r="F1523" s="4">
        <f>ROUND(Source!AV1518,O1523)</f>
        <v>264505.46999999997</v>
      </c>
      <c r="G1523" s="4" t="s">
        <v>40</v>
      </c>
      <c r="H1523" s="4" t="s">
        <v>41</v>
      </c>
      <c r="I1523" s="4"/>
      <c r="J1523" s="4"/>
      <c r="K1523" s="4">
        <v>225</v>
      </c>
      <c r="L1523" s="4">
        <v>4</v>
      </c>
      <c r="M1523" s="4">
        <v>3</v>
      </c>
      <c r="N1523" s="4" t="s">
        <v>3</v>
      </c>
      <c r="O1523" s="4">
        <v>2</v>
      </c>
      <c r="P1523" s="4"/>
      <c r="Q1523" s="4"/>
      <c r="R1523" s="4"/>
      <c r="S1523" s="4"/>
      <c r="T1523" s="4"/>
      <c r="U1523" s="4"/>
      <c r="V1523" s="4"/>
      <c r="W1523" s="4"/>
    </row>
    <row r="1524" spans="1:23" x14ac:dyDescent="0.2">
      <c r="A1524" s="4">
        <v>50</v>
      </c>
      <c r="B1524" s="4">
        <v>0</v>
      </c>
      <c r="C1524" s="4">
        <v>0</v>
      </c>
      <c r="D1524" s="4">
        <v>1</v>
      </c>
      <c r="E1524" s="4">
        <v>226</v>
      </c>
      <c r="F1524" s="4">
        <f>ROUND(Source!AW1518,O1524)</f>
        <v>264505.46999999997</v>
      </c>
      <c r="G1524" s="4" t="s">
        <v>42</v>
      </c>
      <c r="H1524" s="4" t="s">
        <v>43</v>
      </c>
      <c r="I1524" s="4"/>
      <c r="J1524" s="4"/>
      <c r="K1524" s="4">
        <v>226</v>
      </c>
      <c r="L1524" s="4">
        <v>5</v>
      </c>
      <c r="M1524" s="4">
        <v>3</v>
      </c>
      <c r="N1524" s="4" t="s">
        <v>3</v>
      </c>
      <c r="O1524" s="4">
        <v>2</v>
      </c>
      <c r="P1524" s="4"/>
      <c r="Q1524" s="4"/>
      <c r="R1524" s="4"/>
      <c r="S1524" s="4"/>
      <c r="T1524" s="4"/>
      <c r="U1524" s="4"/>
      <c r="V1524" s="4"/>
      <c r="W1524" s="4"/>
    </row>
    <row r="1525" spans="1:23" x14ac:dyDescent="0.2">
      <c r="A1525" s="4">
        <v>50</v>
      </c>
      <c r="B1525" s="4">
        <v>0</v>
      </c>
      <c r="C1525" s="4">
        <v>0</v>
      </c>
      <c r="D1525" s="4">
        <v>1</v>
      </c>
      <c r="E1525" s="4">
        <v>227</v>
      </c>
      <c r="F1525" s="4">
        <f>ROUND(Source!AX1518,O1525)</f>
        <v>0</v>
      </c>
      <c r="G1525" s="4" t="s">
        <v>44</v>
      </c>
      <c r="H1525" s="4" t="s">
        <v>45</v>
      </c>
      <c r="I1525" s="4"/>
      <c r="J1525" s="4"/>
      <c r="K1525" s="4">
        <v>227</v>
      </c>
      <c r="L1525" s="4">
        <v>6</v>
      </c>
      <c r="M1525" s="4">
        <v>3</v>
      </c>
      <c r="N1525" s="4" t="s">
        <v>3</v>
      </c>
      <c r="O1525" s="4">
        <v>2</v>
      </c>
      <c r="P1525" s="4"/>
      <c r="Q1525" s="4"/>
      <c r="R1525" s="4"/>
      <c r="S1525" s="4"/>
      <c r="T1525" s="4"/>
      <c r="U1525" s="4"/>
      <c r="V1525" s="4"/>
      <c r="W1525" s="4"/>
    </row>
    <row r="1526" spans="1:23" x14ac:dyDescent="0.2">
      <c r="A1526" s="4">
        <v>50</v>
      </c>
      <c r="B1526" s="4">
        <v>0</v>
      </c>
      <c r="C1526" s="4">
        <v>0</v>
      </c>
      <c r="D1526" s="4">
        <v>1</v>
      </c>
      <c r="E1526" s="4">
        <v>228</v>
      </c>
      <c r="F1526" s="4">
        <f>ROUND(Source!AY1518,O1526)</f>
        <v>264505.46999999997</v>
      </c>
      <c r="G1526" s="4" t="s">
        <v>46</v>
      </c>
      <c r="H1526" s="4" t="s">
        <v>47</v>
      </c>
      <c r="I1526" s="4"/>
      <c r="J1526" s="4"/>
      <c r="K1526" s="4">
        <v>228</v>
      </c>
      <c r="L1526" s="4">
        <v>7</v>
      </c>
      <c r="M1526" s="4">
        <v>3</v>
      </c>
      <c r="N1526" s="4" t="s">
        <v>3</v>
      </c>
      <c r="O1526" s="4">
        <v>2</v>
      </c>
      <c r="P1526" s="4"/>
      <c r="Q1526" s="4"/>
      <c r="R1526" s="4"/>
      <c r="S1526" s="4"/>
      <c r="T1526" s="4"/>
      <c r="U1526" s="4"/>
      <c r="V1526" s="4"/>
      <c r="W1526" s="4"/>
    </row>
    <row r="1527" spans="1:23" x14ac:dyDescent="0.2">
      <c r="A1527" s="4">
        <v>50</v>
      </c>
      <c r="B1527" s="4">
        <v>0</v>
      </c>
      <c r="C1527" s="4">
        <v>0</v>
      </c>
      <c r="D1527" s="4">
        <v>1</v>
      </c>
      <c r="E1527" s="4">
        <v>216</v>
      </c>
      <c r="F1527" s="4">
        <f>ROUND(Source!AP1518,O1527)</f>
        <v>0</v>
      </c>
      <c r="G1527" s="4" t="s">
        <v>48</v>
      </c>
      <c r="H1527" s="4" t="s">
        <v>49</v>
      </c>
      <c r="I1527" s="4"/>
      <c r="J1527" s="4"/>
      <c r="K1527" s="4">
        <v>216</v>
      </c>
      <c r="L1527" s="4">
        <v>8</v>
      </c>
      <c r="M1527" s="4">
        <v>3</v>
      </c>
      <c r="N1527" s="4" t="s">
        <v>3</v>
      </c>
      <c r="O1527" s="4">
        <v>2</v>
      </c>
      <c r="P1527" s="4"/>
      <c r="Q1527" s="4"/>
      <c r="R1527" s="4"/>
      <c r="S1527" s="4"/>
      <c r="T1527" s="4"/>
      <c r="U1527" s="4"/>
      <c r="V1527" s="4"/>
      <c r="W1527" s="4"/>
    </row>
    <row r="1528" spans="1:23" x14ac:dyDescent="0.2">
      <c r="A1528" s="4">
        <v>50</v>
      </c>
      <c r="B1528" s="4">
        <v>0</v>
      </c>
      <c r="C1528" s="4">
        <v>0</v>
      </c>
      <c r="D1528" s="4">
        <v>1</v>
      </c>
      <c r="E1528" s="4">
        <v>223</v>
      </c>
      <c r="F1528" s="4">
        <f>ROUND(Source!AQ1518,O1528)</f>
        <v>0</v>
      </c>
      <c r="G1528" s="4" t="s">
        <v>50</v>
      </c>
      <c r="H1528" s="4" t="s">
        <v>51</v>
      </c>
      <c r="I1528" s="4"/>
      <c r="J1528" s="4"/>
      <c r="K1528" s="4">
        <v>223</v>
      </c>
      <c r="L1528" s="4">
        <v>9</v>
      </c>
      <c r="M1528" s="4">
        <v>3</v>
      </c>
      <c r="N1528" s="4" t="s">
        <v>3</v>
      </c>
      <c r="O1528" s="4">
        <v>2</v>
      </c>
      <c r="P1528" s="4"/>
      <c r="Q1528" s="4"/>
      <c r="R1528" s="4"/>
      <c r="S1528" s="4"/>
      <c r="T1528" s="4"/>
      <c r="U1528" s="4"/>
      <c r="V1528" s="4"/>
      <c r="W1528" s="4"/>
    </row>
    <row r="1529" spans="1:23" x14ac:dyDescent="0.2">
      <c r="A1529" s="4">
        <v>50</v>
      </c>
      <c r="B1529" s="4">
        <v>0</v>
      </c>
      <c r="C1529" s="4">
        <v>0</v>
      </c>
      <c r="D1529" s="4">
        <v>1</v>
      </c>
      <c r="E1529" s="4">
        <v>229</v>
      </c>
      <c r="F1529" s="4">
        <f>ROUND(Source!AZ1518,O1529)</f>
        <v>0</v>
      </c>
      <c r="G1529" s="4" t="s">
        <v>52</v>
      </c>
      <c r="H1529" s="4" t="s">
        <v>53</v>
      </c>
      <c r="I1529" s="4"/>
      <c r="J1529" s="4"/>
      <c r="K1529" s="4">
        <v>229</v>
      </c>
      <c r="L1529" s="4">
        <v>10</v>
      </c>
      <c r="M1529" s="4">
        <v>3</v>
      </c>
      <c r="N1529" s="4" t="s">
        <v>3</v>
      </c>
      <c r="O1529" s="4">
        <v>2</v>
      </c>
      <c r="P1529" s="4"/>
      <c r="Q1529" s="4"/>
      <c r="R1529" s="4"/>
      <c r="S1529" s="4"/>
      <c r="T1529" s="4"/>
      <c r="U1529" s="4"/>
      <c r="V1529" s="4"/>
      <c r="W1529" s="4"/>
    </row>
    <row r="1530" spans="1:23" x14ac:dyDescent="0.2">
      <c r="A1530" s="4">
        <v>50</v>
      </c>
      <c r="B1530" s="4">
        <v>0</v>
      </c>
      <c r="C1530" s="4">
        <v>0</v>
      </c>
      <c r="D1530" s="4">
        <v>1</v>
      </c>
      <c r="E1530" s="4">
        <v>203</v>
      </c>
      <c r="F1530" s="4">
        <f>ROUND(Source!Q1518,O1530)</f>
        <v>0</v>
      </c>
      <c r="G1530" s="4" t="s">
        <v>54</v>
      </c>
      <c r="H1530" s="4" t="s">
        <v>55</v>
      </c>
      <c r="I1530" s="4"/>
      <c r="J1530" s="4"/>
      <c r="K1530" s="4">
        <v>203</v>
      </c>
      <c r="L1530" s="4">
        <v>11</v>
      </c>
      <c r="M1530" s="4">
        <v>3</v>
      </c>
      <c r="N1530" s="4" t="s">
        <v>3</v>
      </c>
      <c r="O1530" s="4">
        <v>2</v>
      </c>
      <c r="P1530" s="4"/>
      <c r="Q1530" s="4"/>
      <c r="R1530" s="4"/>
      <c r="S1530" s="4"/>
      <c r="T1530" s="4"/>
      <c r="U1530" s="4"/>
      <c r="V1530" s="4"/>
      <c r="W1530" s="4"/>
    </row>
    <row r="1531" spans="1:23" x14ac:dyDescent="0.2">
      <c r="A1531" s="4">
        <v>50</v>
      </c>
      <c r="B1531" s="4">
        <v>0</v>
      </c>
      <c r="C1531" s="4">
        <v>0</v>
      </c>
      <c r="D1531" s="4">
        <v>1</v>
      </c>
      <c r="E1531" s="4">
        <v>231</v>
      </c>
      <c r="F1531" s="4">
        <f>ROUND(Source!BB1518,O1531)</f>
        <v>0</v>
      </c>
      <c r="G1531" s="4" t="s">
        <v>56</v>
      </c>
      <c r="H1531" s="4" t="s">
        <v>57</v>
      </c>
      <c r="I1531" s="4"/>
      <c r="J1531" s="4"/>
      <c r="K1531" s="4">
        <v>231</v>
      </c>
      <c r="L1531" s="4">
        <v>12</v>
      </c>
      <c r="M1531" s="4">
        <v>3</v>
      </c>
      <c r="N1531" s="4" t="s">
        <v>3</v>
      </c>
      <c r="O1531" s="4">
        <v>2</v>
      </c>
      <c r="P1531" s="4"/>
      <c r="Q1531" s="4"/>
      <c r="R1531" s="4"/>
      <c r="S1531" s="4"/>
      <c r="T1531" s="4"/>
      <c r="U1531" s="4"/>
      <c r="V1531" s="4"/>
      <c r="W1531" s="4"/>
    </row>
    <row r="1532" spans="1:23" x14ac:dyDescent="0.2">
      <c r="A1532" s="4">
        <v>50</v>
      </c>
      <c r="B1532" s="4">
        <v>0</v>
      </c>
      <c r="C1532" s="4">
        <v>0</v>
      </c>
      <c r="D1532" s="4">
        <v>1</v>
      </c>
      <c r="E1532" s="4">
        <v>204</v>
      </c>
      <c r="F1532" s="4">
        <f>ROUND(Source!R1518,O1532)</f>
        <v>0</v>
      </c>
      <c r="G1532" s="4" t="s">
        <v>58</v>
      </c>
      <c r="H1532" s="4" t="s">
        <v>59</v>
      </c>
      <c r="I1532" s="4"/>
      <c r="J1532" s="4"/>
      <c r="K1532" s="4">
        <v>204</v>
      </c>
      <c r="L1532" s="4">
        <v>13</v>
      </c>
      <c r="M1532" s="4">
        <v>3</v>
      </c>
      <c r="N1532" s="4" t="s">
        <v>3</v>
      </c>
      <c r="O1532" s="4">
        <v>2</v>
      </c>
      <c r="P1532" s="4"/>
      <c r="Q1532" s="4"/>
      <c r="R1532" s="4"/>
      <c r="S1532" s="4"/>
      <c r="T1532" s="4"/>
      <c r="U1532" s="4"/>
      <c r="V1532" s="4"/>
      <c r="W1532" s="4"/>
    </row>
    <row r="1533" spans="1:23" x14ac:dyDescent="0.2">
      <c r="A1533" s="4">
        <v>50</v>
      </c>
      <c r="B1533" s="4">
        <v>0</v>
      </c>
      <c r="C1533" s="4">
        <v>0</v>
      </c>
      <c r="D1533" s="4">
        <v>1</v>
      </c>
      <c r="E1533" s="4">
        <v>205</v>
      </c>
      <c r="F1533" s="4">
        <f>ROUND(Source!S1518,O1533)</f>
        <v>4456.72</v>
      </c>
      <c r="G1533" s="4" t="s">
        <v>60</v>
      </c>
      <c r="H1533" s="4" t="s">
        <v>61</v>
      </c>
      <c r="I1533" s="4"/>
      <c r="J1533" s="4"/>
      <c r="K1533" s="4">
        <v>205</v>
      </c>
      <c r="L1533" s="4">
        <v>14</v>
      </c>
      <c r="M1533" s="4">
        <v>3</v>
      </c>
      <c r="N1533" s="4" t="s">
        <v>3</v>
      </c>
      <c r="O1533" s="4">
        <v>2</v>
      </c>
      <c r="P1533" s="4"/>
      <c r="Q1533" s="4"/>
      <c r="R1533" s="4"/>
      <c r="S1533" s="4"/>
      <c r="T1533" s="4"/>
      <c r="U1533" s="4"/>
      <c r="V1533" s="4"/>
      <c r="W1533" s="4"/>
    </row>
    <row r="1534" spans="1:23" x14ac:dyDescent="0.2">
      <c r="A1534" s="4">
        <v>50</v>
      </c>
      <c r="B1534" s="4">
        <v>0</v>
      </c>
      <c r="C1534" s="4">
        <v>0</v>
      </c>
      <c r="D1534" s="4">
        <v>1</v>
      </c>
      <c r="E1534" s="4">
        <v>232</v>
      </c>
      <c r="F1534" s="4">
        <f>ROUND(Source!BC1518,O1534)</f>
        <v>0</v>
      </c>
      <c r="G1534" s="4" t="s">
        <v>62</v>
      </c>
      <c r="H1534" s="4" t="s">
        <v>63</v>
      </c>
      <c r="I1534" s="4"/>
      <c r="J1534" s="4"/>
      <c r="K1534" s="4">
        <v>232</v>
      </c>
      <c r="L1534" s="4">
        <v>15</v>
      </c>
      <c r="M1534" s="4">
        <v>3</v>
      </c>
      <c r="N1534" s="4" t="s">
        <v>3</v>
      </c>
      <c r="O1534" s="4">
        <v>2</v>
      </c>
      <c r="P1534" s="4"/>
      <c r="Q1534" s="4"/>
      <c r="R1534" s="4"/>
      <c r="S1534" s="4"/>
      <c r="T1534" s="4"/>
      <c r="U1534" s="4"/>
      <c r="V1534" s="4"/>
      <c r="W1534" s="4"/>
    </row>
    <row r="1535" spans="1:23" x14ac:dyDescent="0.2">
      <c r="A1535" s="4">
        <v>50</v>
      </c>
      <c r="B1535" s="4">
        <v>0</v>
      </c>
      <c r="C1535" s="4">
        <v>0</v>
      </c>
      <c r="D1535" s="4">
        <v>1</v>
      </c>
      <c r="E1535" s="4">
        <v>214</v>
      </c>
      <c r="F1535" s="4">
        <f>ROUND(Source!AS1518,O1535)</f>
        <v>0</v>
      </c>
      <c r="G1535" s="4" t="s">
        <v>64</v>
      </c>
      <c r="H1535" s="4" t="s">
        <v>65</v>
      </c>
      <c r="I1535" s="4"/>
      <c r="J1535" s="4"/>
      <c r="K1535" s="4">
        <v>214</v>
      </c>
      <c r="L1535" s="4">
        <v>16</v>
      </c>
      <c r="M1535" s="4">
        <v>3</v>
      </c>
      <c r="N1535" s="4" t="s">
        <v>3</v>
      </c>
      <c r="O1535" s="4">
        <v>2</v>
      </c>
      <c r="P1535" s="4"/>
      <c r="Q1535" s="4"/>
      <c r="R1535" s="4"/>
      <c r="S1535" s="4"/>
      <c r="T1535" s="4"/>
      <c r="U1535" s="4"/>
      <c r="V1535" s="4"/>
      <c r="W1535" s="4"/>
    </row>
    <row r="1536" spans="1:23" x14ac:dyDescent="0.2">
      <c r="A1536" s="4">
        <v>50</v>
      </c>
      <c r="B1536" s="4">
        <v>0</v>
      </c>
      <c r="C1536" s="4">
        <v>0</v>
      </c>
      <c r="D1536" s="4">
        <v>1</v>
      </c>
      <c r="E1536" s="4">
        <v>215</v>
      </c>
      <c r="F1536" s="4">
        <f>ROUND(Source!AT1518,O1536)</f>
        <v>0</v>
      </c>
      <c r="G1536" s="4" t="s">
        <v>66</v>
      </c>
      <c r="H1536" s="4" t="s">
        <v>67</v>
      </c>
      <c r="I1536" s="4"/>
      <c r="J1536" s="4"/>
      <c r="K1536" s="4">
        <v>215</v>
      </c>
      <c r="L1536" s="4">
        <v>17</v>
      </c>
      <c r="M1536" s="4">
        <v>3</v>
      </c>
      <c r="N1536" s="4" t="s">
        <v>3</v>
      </c>
      <c r="O1536" s="4">
        <v>2</v>
      </c>
      <c r="P1536" s="4"/>
      <c r="Q1536" s="4"/>
      <c r="R1536" s="4"/>
      <c r="S1536" s="4"/>
      <c r="T1536" s="4"/>
      <c r="U1536" s="4"/>
      <c r="V1536" s="4"/>
      <c r="W1536" s="4"/>
    </row>
    <row r="1537" spans="1:206" x14ac:dyDescent="0.2">
      <c r="A1537" s="4">
        <v>50</v>
      </c>
      <c r="B1537" s="4">
        <v>0</v>
      </c>
      <c r="C1537" s="4">
        <v>0</v>
      </c>
      <c r="D1537" s="4">
        <v>1</v>
      </c>
      <c r="E1537" s="4">
        <v>217</v>
      </c>
      <c r="F1537" s="4">
        <f>ROUND(Source!AU1518,O1537)</f>
        <v>272527.56</v>
      </c>
      <c r="G1537" s="4" t="s">
        <v>68</v>
      </c>
      <c r="H1537" s="4" t="s">
        <v>69</v>
      </c>
      <c r="I1537" s="4"/>
      <c r="J1537" s="4"/>
      <c r="K1537" s="4">
        <v>217</v>
      </c>
      <c r="L1537" s="4">
        <v>18</v>
      </c>
      <c r="M1537" s="4">
        <v>3</v>
      </c>
      <c r="N1537" s="4" t="s">
        <v>3</v>
      </c>
      <c r="O1537" s="4">
        <v>2</v>
      </c>
      <c r="P1537" s="4"/>
      <c r="Q1537" s="4"/>
      <c r="R1537" s="4"/>
      <c r="S1537" s="4"/>
      <c r="T1537" s="4"/>
      <c r="U1537" s="4"/>
      <c r="V1537" s="4"/>
      <c r="W1537" s="4"/>
    </row>
    <row r="1538" spans="1:206" x14ac:dyDescent="0.2">
      <c r="A1538" s="4">
        <v>50</v>
      </c>
      <c r="B1538" s="4">
        <v>0</v>
      </c>
      <c r="C1538" s="4">
        <v>0</v>
      </c>
      <c r="D1538" s="4">
        <v>1</v>
      </c>
      <c r="E1538" s="4">
        <v>230</v>
      </c>
      <c r="F1538" s="4">
        <f>ROUND(Source!BA1518,O1538)</f>
        <v>0</v>
      </c>
      <c r="G1538" s="4" t="s">
        <v>70</v>
      </c>
      <c r="H1538" s="4" t="s">
        <v>71</v>
      </c>
      <c r="I1538" s="4"/>
      <c r="J1538" s="4"/>
      <c r="K1538" s="4">
        <v>230</v>
      </c>
      <c r="L1538" s="4">
        <v>19</v>
      </c>
      <c r="M1538" s="4">
        <v>3</v>
      </c>
      <c r="N1538" s="4" t="s">
        <v>3</v>
      </c>
      <c r="O1538" s="4">
        <v>2</v>
      </c>
      <c r="P1538" s="4"/>
      <c r="Q1538" s="4"/>
      <c r="R1538" s="4"/>
      <c r="S1538" s="4"/>
      <c r="T1538" s="4"/>
      <c r="U1538" s="4"/>
      <c r="V1538" s="4"/>
      <c r="W1538" s="4"/>
    </row>
    <row r="1539" spans="1:206" x14ac:dyDescent="0.2">
      <c r="A1539" s="4">
        <v>50</v>
      </c>
      <c r="B1539" s="4">
        <v>0</v>
      </c>
      <c r="C1539" s="4">
        <v>0</v>
      </c>
      <c r="D1539" s="4">
        <v>1</v>
      </c>
      <c r="E1539" s="4">
        <v>206</v>
      </c>
      <c r="F1539" s="4">
        <f>ROUND(Source!T1518,O1539)</f>
        <v>0</v>
      </c>
      <c r="G1539" s="4" t="s">
        <v>72</v>
      </c>
      <c r="H1539" s="4" t="s">
        <v>73</v>
      </c>
      <c r="I1539" s="4"/>
      <c r="J1539" s="4"/>
      <c r="K1539" s="4">
        <v>206</v>
      </c>
      <c r="L1539" s="4">
        <v>20</v>
      </c>
      <c r="M1539" s="4">
        <v>3</v>
      </c>
      <c r="N1539" s="4" t="s">
        <v>3</v>
      </c>
      <c r="O1539" s="4">
        <v>2</v>
      </c>
      <c r="P1539" s="4"/>
      <c r="Q1539" s="4"/>
      <c r="R1539" s="4"/>
      <c r="S1539" s="4"/>
      <c r="T1539" s="4"/>
      <c r="U1539" s="4"/>
      <c r="V1539" s="4"/>
      <c r="W1539" s="4"/>
    </row>
    <row r="1540" spans="1:206" x14ac:dyDescent="0.2">
      <c r="A1540" s="4">
        <v>50</v>
      </c>
      <c r="B1540" s="4">
        <v>0</v>
      </c>
      <c r="C1540" s="4">
        <v>0</v>
      </c>
      <c r="D1540" s="4">
        <v>1</v>
      </c>
      <c r="E1540" s="4">
        <v>207</v>
      </c>
      <c r="F1540" s="4">
        <f>Source!U1518</f>
        <v>23.635999999999999</v>
      </c>
      <c r="G1540" s="4" t="s">
        <v>74</v>
      </c>
      <c r="H1540" s="4" t="s">
        <v>75</v>
      </c>
      <c r="I1540" s="4"/>
      <c r="J1540" s="4"/>
      <c r="K1540" s="4">
        <v>207</v>
      </c>
      <c r="L1540" s="4">
        <v>21</v>
      </c>
      <c r="M1540" s="4">
        <v>3</v>
      </c>
      <c r="N1540" s="4" t="s">
        <v>3</v>
      </c>
      <c r="O1540" s="4">
        <v>-1</v>
      </c>
      <c r="P1540" s="4"/>
      <c r="Q1540" s="4"/>
      <c r="R1540" s="4"/>
      <c r="S1540" s="4"/>
      <c r="T1540" s="4"/>
      <c r="U1540" s="4"/>
      <c r="V1540" s="4"/>
      <c r="W1540" s="4"/>
    </row>
    <row r="1541" spans="1:206" x14ac:dyDescent="0.2">
      <c r="A1541" s="4">
        <v>50</v>
      </c>
      <c r="B1541" s="4">
        <v>0</v>
      </c>
      <c r="C1541" s="4">
        <v>0</v>
      </c>
      <c r="D1541" s="4">
        <v>1</v>
      </c>
      <c r="E1541" s="4">
        <v>208</v>
      </c>
      <c r="F1541" s="4">
        <f>Source!V1518</f>
        <v>0</v>
      </c>
      <c r="G1541" s="4" t="s">
        <v>76</v>
      </c>
      <c r="H1541" s="4" t="s">
        <v>77</v>
      </c>
      <c r="I1541" s="4"/>
      <c r="J1541" s="4"/>
      <c r="K1541" s="4">
        <v>208</v>
      </c>
      <c r="L1541" s="4">
        <v>22</v>
      </c>
      <c r="M1541" s="4">
        <v>3</v>
      </c>
      <c r="N1541" s="4" t="s">
        <v>3</v>
      </c>
      <c r="O1541" s="4">
        <v>-1</v>
      </c>
      <c r="P1541" s="4"/>
      <c r="Q1541" s="4"/>
      <c r="R1541" s="4"/>
      <c r="S1541" s="4"/>
      <c r="T1541" s="4"/>
      <c r="U1541" s="4"/>
      <c r="V1541" s="4"/>
      <c r="W1541" s="4"/>
    </row>
    <row r="1542" spans="1:206" x14ac:dyDescent="0.2">
      <c r="A1542" s="4">
        <v>50</v>
      </c>
      <c r="B1542" s="4">
        <v>0</v>
      </c>
      <c r="C1542" s="4">
        <v>0</v>
      </c>
      <c r="D1542" s="4">
        <v>1</v>
      </c>
      <c r="E1542" s="4">
        <v>209</v>
      </c>
      <c r="F1542" s="4">
        <f>ROUND(Source!W1518,O1542)</f>
        <v>0</v>
      </c>
      <c r="G1542" s="4" t="s">
        <v>78</v>
      </c>
      <c r="H1542" s="4" t="s">
        <v>79</v>
      </c>
      <c r="I1542" s="4"/>
      <c r="J1542" s="4"/>
      <c r="K1542" s="4">
        <v>209</v>
      </c>
      <c r="L1542" s="4">
        <v>23</v>
      </c>
      <c r="M1542" s="4">
        <v>3</v>
      </c>
      <c r="N1542" s="4" t="s">
        <v>3</v>
      </c>
      <c r="O1542" s="4">
        <v>2</v>
      </c>
      <c r="P1542" s="4"/>
      <c r="Q1542" s="4"/>
      <c r="R1542" s="4"/>
      <c r="S1542" s="4"/>
      <c r="T1542" s="4"/>
      <c r="U1542" s="4"/>
      <c r="V1542" s="4"/>
      <c r="W1542" s="4"/>
    </row>
    <row r="1543" spans="1:206" x14ac:dyDescent="0.2">
      <c r="A1543" s="4">
        <v>50</v>
      </c>
      <c r="B1543" s="4">
        <v>0</v>
      </c>
      <c r="C1543" s="4">
        <v>0</v>
      </c>
      <c r="D1543" s="4">
        <v>1</v>
      </c>
      <c r="E1543" s="4">
        <v>210</v>
      </c>
      <c r="F1543" s="4">
        <f>ROUND(Source!X1518,O1543)</f>
        <v>3119.7</v>
      </c>
      <c r="G1543" s="4" t="s">
        <v>80</v>
      </c>
      <c r="H1543" s="4" t="s">
        <v>81</v>
      </c>
      <c r="I1543" s="4"/>
      <c r="J1543" s="4"/>
      <c r="K1543" s="4">
        <v>210</v>
      </c>
      <c r="L1543" s="4">
        <v>24</v>
      </c>
      <c r="M1543" s="4">
        <v>3</v>
      </c>
      <c r="N1543" s="4" t="s">
        <v>3</v>
      </c>
      <c r="O1543" s="4">
        <v>2</v>
      </c>
      <c r="P1543" s="4"/>
      <c r="Q1543" s="4"/>
      <c r="R1543" s="4"/>
      <c r="S1543" s="4"/>
      <c r="T1543" s="4"/>
      <c r="U1543" s="4"/>
      <c r="V1543" s="4"/>
      <c r="W1543" s="4"/>
    </row>
    <row r="1544" spans="1:206" x14ac:dyDescent="0.2">
      <c r="A1544" s="4">
        <v>50</v>
      </c>
      <c r="B1544" s="4">
        <v>0</v>
      </c>
      <c r="C1544" s="4">
        <v>0</v>
      </c>
      <c r="D1544" s="4">
        <v>1</v>
      </c>
      <c r="E1544" s="4">
        <v>211</v>
      </c>
      <c r="F1544" s="4">
        <f>ROUND(Source!Y1518,O1544)</f>
        <v>445.67</v>
      </c>
      <c r="G1544" s="4" t="s">
        <v>82</v>
      </c>
      <c r="H1544" s="4" t="s">
        <v>83</v>
      </c>
      <c r="I1544" s="4"/>
      <c r="J1544" s="4"/>
      <c r="K1544" s="4">
        <v>211</v>
      </c>
      <c r="L1544" s="4">
        <v>25</v>
      </c>
      <c r="M1544" s="4">
        <v>3</v>
      </c>
      <c r="N1544" s="4" t="s">
        <v>3</v>
      </c>
      <c r="O1544" s="4">
        <v>2</v>
      </c>
      <c r="P1544" s="4"/>
      <c r="Q1544" s="4"/>
      <c r="R1544" s="4"/>
      <c r="S1544" s="4"/>
      <c r="T1544" s="4"/>
      <c r="U1544" s="4"/>
      <c r="V1544" s="4"/>
      <c r="W1544" s="4"/>
    </row>
    <row r="1545" spans="1:206" x14ac:dyDescent="0.2">
      <c r="A1545" s="4">
        <v>50</v>
      </c>
      <c r="B1545" s="4">
        <v>0</v>
      </c>
      <c r="C1545" s="4">
        <v>0</v>
      </c>
      <c r="D1545" s="4">
        <v>1</v>
      </c>
      <c r="E1545" s="4">
        <v>224</v>
      </c>
      <c r="F1545" s="4">
        <f>ROUND(Source!AR1518,O1545)</f>
        <v>272527.56</v>
      </c>
      <c r="G1545" s="4" t="s">
        <v>84</v>
      </c>
      <c r="H1545" s="4" t="s">
        <v>85</v>
      </c>
      <c r="I1545" s="4"/>
      <c r="J1545" s="4"/>
      <c r="K1545" s="4">
        <v>224</v>
      </c>
      <c r="L1545" s="4">
        <v>26</v>
      </c>
      <c r="M1545" s="4">
        <v>3</v>
      </c>
      <c r="N1545" s="4" t="s">
        <v>3</v>
      </c>
      <c r="O1545" s="4">
        <v>2</v>
      </c>
      <c r="P1545" s="4"/>
      <c r="Q1545" s="4"/>
      <c r="R1545" s="4"/>
      <c r="S1545" s="4"/>
      <c r="T1545" s="4"/>
      <c r="U1545" s="4"/>
      <c r="V1545" s="4"/>
      <c r="W1545" s="4"/>
    </row>
    <row r="1546" spans="1:206" x14ac:dyDescent="0.2">
      <c r="A1546" s="4">
        <v>50</v>
      </c>
      <c r="B1546" s="4">
        <v>1</v>
      </c>
      <c r="C1546" s="4">
        <v>0</v>
      </c>
      <c r="D1546" s="4">
        <v>2</v>
      </c>
      <c r="E1546" s="4">
        <v>0</v>
      </c>
      <c r="F1546" s="4">
        <f>ROUND(F1545*0.2,O1546)</f>
        <v>54505.51</v>
      </c>
      <c r="G1546" s="4" t="s">
        <v>86</v>
      </c>
      <c r="H1546" s="4" t="s">
        <v>87</v>
      </c>
      <c r="I1546" s="4"/>
      <c r="J1546" s="4"/>
      <c r="K1546" s="4">
        <v>212</v>
      </c>
      <c r="L1546" s="4">
        <v>27</v>
      </c>
      <c r="M1546" s="4">
        <v>0</v>
      </c>
      <c r="N1546" s="4" t="s">
        <v>3</v>
      </c>
      <c r="O1546" s="4">
        <v>2</v>
      </c>
      <c r="P1546" s="4"/>
      <c r="Q1546" s="4"/>
      <c r="R1546" s="4"/>
      <c r="S1546" s="4"/>
      <c r="T1546" s="4"/>
      <c r="U1546" s="4"/>
      <c r="V1546" s="4"/>
      <c r="W1546" s="4"/>
    </row>
    <row r="1547" spans="1:206" x14ac:dyDescent="0.2">
      <c r="A1547" s="4">
        <v>50</v>
      </c>
      <c r="B1547" s="4">
        <v>1</v>
      </c>
      <c r="C1547" s="4">
        <v>0</v>
      </c>
      <c r="D1547" s="4">
        <v>2</v>
      </c>
      <c r="E1547" s="4">
        <v>0</v>
      </c>
      <c r="F1547" s="4">
        <f>ROUND(F1546+F1545,O1547)</f>
        <v>327033.07</v>
      </c>
      <c r="G1547" s="4" t="s">
        <v>88</v>
      </c>
      <c r="H1547" s="4" t="s">
        <v>88</v>
      </c>
      <c r="I1547" s="4"/>
      <c r="J1547" s="4"/>
      <c r="K1547" s="4">
        <v>212</v>
      </c>
      <c r="L1547" s="4">
        <v>28</v>
      </c>
      <c r="M1547" s="4">
        <v>0</v>
      </c>
      <c r="N1547" s="4" t="s">
        <v>3</v>
      </c>
      <c r="O1547" s="4">
        <v>2</v>
      </c>
      <c r="P1547" s="4"/>
      <c r="Q1547" s="4"/>
      <c r="R1547" s="4"/>
      <c r="S1547" s="4"/>
      <c r="T1547" s="4"/>
      <c r="U1547" s="4"/>
      <c r="V1547" s="4"/>
      <c r="W1547" s="4"/>
    </row>
    <row r="1549" spans="1:206" x14ac:dyDescent="0.2">
      <c r="A1549" s="1">
        <v>4</v>
      </c>
      <c r="B1549" s="1">
        <v>1</v>
      </c>
      <c r="C1549" s="1"/>
      <c r="D1549" s="1">
        <f>ROW(A1563)</f>
        <v>1563</v>
      </c>
      <c r="E1549" s="1"/>
      <c r="F1549" s="1" t="s">
        <v>12</v>
      </c>
      <c r="G1549" s="1" t="s">
        <v>325</v>
      </c>
      <c r="H1549" s="1" t="s">
        <v>3</v>
      </c>
      <c r="I1549" s="1">
        <v>0</v>
      </c>
      <c r="J1549" s="1"/>
      <c r="K1549" s="1">
        <v>0</v>
      </c>
      <c r="L1549" s="1"/>
      <c r="M1549" s="1"/>
      <c r="N1549" s="1"/>
      <c r="O1549" s="1"/>
      <c r="P1549" s="1"/>
      <c r="Q1549" s="1"/>
      <c r="R1549" s="1"/>
      <c r="S1549" s="1"/>
      <c r="T1549" s="1"/>
      <c r="U1549" s="1" t="s">
        <v>3</v>
      </c>
      <c r="V1549" s="1">
        <v>0</v>
      </c>
      <c r="W1549" s="1"/>
      <c r="X1549" s="1"/>
      <c r="Y1549" s="1"/>
      <c r="Z1549" s="1"/>
      <c r="AA1549" s="1"/>
      <c r="AB1549" s="1" t="s">
        <v>3</v>
      </c>
      <c r="AC1549" s="1" t="s">
        <v>3</v>
      </c>
      <c r="AD1549" s="1" t="s">
        <v>3</v>
      </c>
      <c r="AE1549" s="1" t="s">
        <v>3</v>
      </c>
      <c r="AF1549" s="1" t="s">
        <v>3</v>
      </c>
      <c r="AG1549" s="1" t="s">
        <v>3</v>
      </c>
      <c r="AH1549" s="1"/>
      <c r="AI1549" s="1"/>
      <c r="AJ1549" s="1"/>
      <c r="AK1549" s="1"/>
      <c r="AL1549" s="1"/>
      <c r="AM1549" s="1"/>
      <c r="AN1549" s="1"/>
      <c r="AO1549" s="1"/>
      <c r="AP1549" s="1" t="s">
        <v>3</v>
      </c>
      <c r="AQ1549" s="1" t="s">
        <v>3</v>
      </c>
      <c r="AR1549" s="1" t="s">
        <v>3</v>
      </c>
      <c r="AS1549" s="1"/>
      <c r="AT1549" s="1"/>
      <c r="AU1549" s="1"/>
      <c r="AV1549" s="1"/>
      <c r="AW1549" s="1"/>
      <c r="AX1549" s="1"/>
      <c r="AY1549" s="1"/>
      <c r="AZ1549" s="1" t="s">
        <v>3</v>
      </c>
      <c r="BA1549" s="1"/>
      <c r="BB1549" s="1" t="s">
        <v>3</v>
      </c>
      <c r="BC1549" s="1" t="s">
        <v>3</v>
      </c>
      <c r="BD1549" s="1" t="s">
        <v>3</v>
      </c>
      <c r="BE1549" s="1" t="s">
        <v>3</v>
      </c>
      <c r="BF1549" s="1" t="s">
        <v>3</v>
      </c>
      <c r="BG1549" s="1" t="s">
        <v>3</v>
      </c>
      <c r="BH1549" s="1" t="s">
        <v>3</v>
      </c>
      <c r="BI1549" s="1" t="s">
        <v>3</v>
      </c>
      <c r="BJ1549" s="1" t="s">
        <v>3</v>
      </c>
      <c r="BK1549" s="1" t="s">
        <v>3</v>
      </c>
      <c r="BL1549" s="1" t="s">
        <v>3</v>
      </c>
      <c r="BM1549" s="1" t="s">
        <v>3</v>
      </c>
      <c r="BN1549" s="1" t="s">
        <v>3</v>
      </c>
      <c r="BO1549" s="1" t="s">
        <v>3</v>
      </c>
      <c r="BP1549" s="1" t="s">
        <v>3</v>
      </c>
      <c r="BQ1549" s="1"/>
      <c r="BR1549" s="1"/>
      <c r="BS1549" s="1"/>
      <c r="BT1549" s="1"/>
      <c r="BU1549" s="1"/>
      <c r="BV1549" s="1"/>
      <c r="BW1549" s="1"/>
      <c r="BX1549" s="1">
        <v>0</v>
      </c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>
        <v>0</v>
      </c>
    </row>
    <row r="1551" spans="1:206" x14ac:dyDescent="0.2">
      <c r="A1551" s="2">
        <v>52</v>
      </c>
      <c r="B1551" s="2">
        <f t="shared" ref="B1551:G1551" si="771">B1563</f>
        <v>1</v>
      </c>
      <c r="C1551" s="2">
        <f t="shared" si="771"/>
        <v>4</v>
      </c>
      <c r="D1551" s="2">
        <f t="shared" si="771"/>
        <v>1549</v>
      </c>
      <c r="E1551" s="2">
        <f t="shared" si="771"/>
        <v>0</v>
      </c>
      <c r="F1551" s="2" t="str">
        <f t="shared" si="771"/>
        <v>Новый раздел</v>
      </c>
      <c r="G1551" s="2" t="str">
        <f t="shared" si="771"/>
        <v>Устройство / ремонт игрового комплекса</v>
      </c>
      <c r="H1551" s="2"/>
      <c r="I1551" s="2"/>
      <c r="J1551" s="2"/>
      <c r="K1551" s="2"/>
      <c r="L1551" s="2"/>
      <c r="M1551" s="2"/>
      <c r="N1551" s="2"/>
      <c r="O1551" s="2">
        <f t="shared" ref="O1551:AT1551" si="772">O1563</f>
        <v>1710653.5</v>
      </c>
      <c r="P1551" s="2">
        <f t="shared" si="772"/>
        <v>1681575.74</v>
      </c>
      <c r="Q1551" s="2">
        <f t="shared" si="772"/>
        <v>1557.89</v>
      </c>
      <c r="R1551" s="2">
        <f t="shared" si="772"/>
        <v>64.78</v>
      </c>
      <c r="S1551" s="2">
        <f t="shared" si="772"/>
        <v>27519.87</v>
      </c>
      <c r="T1551" s="2">
        <f t="shared" si="772"/>
        <v>0</v>
      </c>
      <c r="U1551" s="2">
        <f t="shared" si="772"/>
        <v>135.396005</v>
      </c>
      <c r="V1551" s="2">
        <f t="shared" si="772"/>
        <v>0</v>
      </c>
      <c r="W1551" s="2">
        <f t="shared" si="772"/>
        <v>0</v>
      </c>
      <c r="X1551" s="2">
        <f t="shared" si="772"/>
        <v>19263.91</v>
      </c>
      <c r="Y1551" s="2">
        <f t="shared" si="772"/>
        <v>2751.98</v>
      </c>
      <c r="Z1551" s="2">
        <f t="shared" si="772"/>
        <v>0</v>
      </c>
      <c r="AA1551" s="2">
        <f t="shared" si="772"/>
        <v>0</v>
      </c>
      <c r="AB1551" s="2">
        <f t="shared" si="772"/>
        <v>1710653.5</v>
      </c>
      <c r="AC1551" s="2">
        <f t="shared" si="772"/>
        <v>1681575.74</v>
      </c>
      <c r="AD1551" s="2">
        <f t="shared" si="772"/>
        <v>1557.89</v>
      </c>
      <c r="AE1551" s="2">
        <f t="shared" si="772"/>
        <v>64.78</v>
      </c>
      <c r="AF1551" s="2">
        <f t="shared" si="772"/>
        <v>27519.87</v>
      </c>
      <c r="AG1551" s="2">
        <f t="shared" si="772"/>
        <v>0</v>
      </c>
      <c r="AH1551" s="2">
        <f t="shared" si="772"/>
        <v>135.396005</v>
      </c>
      <c r="AI1551" s="2">
        <f t="shared" si="772"/>
        <v>0</v>
      </c>
      <c r="AJ1551" s="2">
        <f t="shared" si="772"/>
        <v>0</v>
      </c>
      <c r="AK1551" s="2">
        <f t="shared" si="772"/>
        <v>19263.91</v>
      </c>
      <c r="AL1551" s="2">
        <f t="shared" si="772"/>
        <v>2751.98</v>
      </c>
      <c r="AM1551" s="2">
        <f t="shared" si="772"/>
        <v>0</v>
      </c>
      <c r="AN1551" s="2">
        <f t="shared" si="772"/>
        <v>0</v>
      </c>
      <c r="AO1551" s="2">
        <f t="shared" si="772"/>
        <v>0</v>
      </c>
      <c r="AP1551" s="2">
        <f t="shared" si="772"/>
        <v>0</v>
      </c>
      <c r="AQ1551" s="2">
        <f t="shared" si="772"/>
        <v>0</v>
      </c>
      <c r="AR1551" s="2">
        <f t="shared" si="772"/>
        <v>1732670.82</v>
      </c>
      <c r="AS1551" s="2">
        <f t="shared" si="772"/>
        <v>1668185</v>
      </c>
      <c r="AT1551" s="2">
        <f t="shared" si="772"/>
        <v>0</v>
      </c>
      <c r="AU1551" s="2">
        <f t="shared" ref="AU1551:BZ1551" si="773">AU1563</f>
        <v>64485.82</v>
      </c>
      <c r="AV1551" s="2">
        <f t="shared" si="773"/>
        <v>1681575.74</v>
      </c>
      <c r="AW1551" s="2">
        <f t="shared" si="773"/>
        <v>1681575.74</v>
      </c>
      <c r="AX1551" s="2">
        <f t="shared" si="773"/>
        <v>0</v>
      </c>
      <c r="AY1551" s="2">
        <f t="shared" si="773"/>
        <v>1681575.74</v>
      </c>
      <c r="AZ1551" s="2">
        <f t="shared" si="773"/>
        <v>0</v>
      </c>
      <c r="BA1551" s="2">
        <f t="shared" si="773"/>
        <v>0</v>
      </c>
      <c r="BB1551" s="2">
        <f t="shared" si="773"/>
        <v>0</v>
      </c>
      <c r="BC1551" s="2">
        <f t="shared" si="773"/>
        <v>0</v>
      </c>
      <c r="BD1551" s="2">
        <f t="shared" si="773"/>
        <v>0</v>
      </c>
      <c r="BE1551" s="2">
        <f t="shared" si="773"/>
        <v>0</v>
      </c>
      <c r="BF1551" s="2">
        <f t="shared" si="773"/>
        <v>0</v>
      </c>
      <c r="BG1551" s="2">
        <f t="shared" si="773"/>
        <v>0</v>
      </c>
      <c r="BH1551" s="2">
        <f t="shared" si="773"/>
        <v>0</v>
      </c>
      <c r="BI1551" s="2">
        <f t="shared" si="773"/>
        <v>0</v>
      </c>
      <c r="BJ1551" s="2">
        <f t="shared" si="773"/>
        <v>0</v>
      </c>
      <c r="BK1551" s="2">
        <f t="shared" si="773"/>
        <v>0</v>
      </c>
      <c r="BL1551" s="2">
        <f t="shared" si="773"/>
        <v>0</v>
      </c>
      <c r="BM1551" s="2">
        <f t="shared" si="773"/>
        <v>0</v>
      </c>
      <c r="BN1551" s="2">
        <f t="shared" si="773"/>
        <v>0</v>
      </c>
      <c r="BO1551" s="2">
        <f t="shared" si="773"/>
        <v>0</v>
      </c>
      <c r="BP1551" s="2">
        <f t="shared" si="773"/>
        <v>0</v>
      </c>
      <c r="BQ1551" s="2">
        <f t="shared" si="773"/>
        <v>0</v>
      </c>
      <c r="BR1551" s="2">
        <f t="shared" si="773"/>
        <v>0</v>
      </c>
      <c r="BS1551" s="2">
        <f t="shared" si="773"/>
        <v>0</v>
      </c>
      <c r="BT1551" s="2">
        <f t="shared" si="773"/>
        <v>0</v>
      </c>
      <c r="BU1551" s="2">
        <f t="shared" si="773"/>
        <v>0</v>
      </c>
      <c r="BV1551" s="2">
        <f t="shared" si="773"/>
        <v>0</v>
      </c>
      <c r="BW1551" s="2">
        <f t="shared" si="773"/>
        <v>0</v>
      </c>
      <c r="BX1551" s="2">
        <f t="shared" si="773"/>
        <v>0</v>
      </c>
      <c r="BY1551" s="2">
        <f t="shared" si="773"/>
        <v>0</v>
      </c>
      <c r="BZ1551" s="2">
        <f t="shared" si="773"/>
        <v>0</v>
      </c>
      <c r="CA1551" s="2">
        <f t="shared" ref="CA1551:DF1551" si="774">CA1563</f>
        <v>1732670.82</v>
      </c>
      <c r="CB1551" s="2">
        <f t="shared" si="774"/>
        <v>1668185</v>
      </c>
      <c r="CC1551" s="2">
        <f t="shared" si="774"/>
        <v>0</v>
      </c>
      <c r="CD1551" s="2">
        <f t="shared" si="774"/>
        <v>64485.82</v>
      </c>
      <c r="CE1551" s="2">
        <f t="shared" si="774"/>
        <v>1681575.74</v>
      </c>
      <c r="CF1551" s="2">
        <f t="shared" si="774"/>
        <v>1681575.74</v>
      </c>
      <c r="CG1551" s="2">
        <f t="shared" si="774"/>
        <v>0</v>
      </c>
      <c r="CH1551" s="2">
        <f t="shared" si="774"/>
        <v>1681575.74</v>
      </c>
      <c r="CI1551" s="2">
        <f t="shared" si="774"/>
        <v>0</v>
      </c>
      <c r="CJ1551" s="2">
        <f t="shared" si="774"/>
        <v>0</v>
      </c>
      <c r="CK1551" s="2">
        <f t="shared" si="774"/>
        <v>0</v>
      </c>
      <c r="CL1551" s="2">
        <f t="shared" si="774"/>
        <v>0</v>
      </c>
      <c r="CM1551" s="2">
        <f t="shared" si="774"/>
        <v>0</v>
      </c>
      <c r="CN1551" s="2">
        <f t="shared" si="774"/>
        <v>0</v>
      </c>
      <c r="CO1551" s="2">
        <f t="shared" si="774"/>
        <v>0</v>
      </c>
      <c r="CP1551" s="2">
        <f t="shared" si="774"/>
        <v>0</v>
      </c>
      <c r="CQ1551" s="2">
        <f t="shared" si="774"/>
        <v>0</v>
      </c>
      <c r="CR1551" s="2">
        <f t="shared" si="774"/>
        <v>0</v>
      </c>
      <c r="CS1551" s="2">
        <f t="shared" si="774"/>
        <v>0</v>
      </c>
      <c r="CT1551" s="2">
        <f t="shared" si="774"/>
        <v>0</v>
      </c>
      <c r="CU1551" s="2">
        <f t="shared" si="774"/>
        <v>0</v>
      </c>
      <c r="CV1551" s="2">
        <f t="shared" si="774"/>
        <v>0</v>
      </c>
      <c r="CW1551" s="2">
        <f t="shared" si="774"/>
        <v>0</v>
      </c>
      <c r="CX1551" s="2">
        <f t="shared" si="774"/>
        <v>0</v>
      </c>
      <c r="CY1551" s="2">
        <f t="shared" si="774"/>
        <v>0</v>
      </c>
      <c r="CZ1551" s="2">
        <f t="shared" si="774"/>
        <v>0</v>
      </c>
      <c r="DA1551" s="2">
        <f t="shared" si="774"/>
        <v>0</v>
      </c>
      <c r="DB1551" s="2">
        <f t="shared" si="774"/>
        <v>0</v>
      </c>
      <c r="DC1551" s="2">
        <f t="shared" si="774"/>
        <v>0</v>
      </c>
      <c r="DD1551" s="2">
        <f t="shared" si="774"/>
        <v>0</v>
      </c>
      <c r="DE1551" s="2">
        <f t="shared" si="774"/>
        <v>0</v>
      </c>
      <c r="DF1551" s="2">
        <f t="shared" si="774"/>
        <v>0</v>
      </c>
      <c r="DG1551" s="3">
        <f t="shared" ref="DG1551:EL1551" si="775">DG1563</f>
        <v>0</v>
      </c>
      <c r="DH1551" s="3">
        <f t="shared" si="775"/>
        <v>0</v>
      </c>
      <c r="DI1551" s="3">
        <f t="shared" si="775"/>
        <v>0</v>
      </c>
      <c r="DJ1551" s="3">
        <f t="shared" si="775"/>
        <v>0</v>
      </c>
      <c r="DK1551" s="3">
        <f t="shared" si="775"/>
        <v>0</v>
      </c>
      <c r="DL1551" s="3">
        <f t="shared" si="775"/>
        <v>0</v>
      </c>
      <c r="DM1551" s="3">
        <f t="shared" si="775"/>
        <v>0</v>
      </c>
      <c r="DN1551" s="3">
        <f t="shared" si="775"/>
        <v>0</v>
      </c>
      <c r="DO1551" s="3">
        <f t="shared" si="775"/>
        <v>0</v>
      </c>
      <c r="DP1551" s="3">
        <f t="shared" si="775"/>
        <v>0</v>
      </c>
      <c r="DQ1551" s="3">
        <f t="shared" si="775"/>
        <v>0</v>
      </c>
      <c r="DR1551" s="3">
        <f t="shared" si="775"/>
        <v>0</v>
      </c>
      <c r="DS1551" s="3">
        <f t="shared" si="775"/>
        <v>0</v>
      </c>
      <c r="DT1551" s="3">
        <f t="shared" si="775"/>
        <v>0</v>
      </c>
      <c r="DU1551" s="3">
        <f t="shared" si="775"/>
        <v>0</v>
      </c>
      <c r="DV1551" s="3">
        <f t="shared" si="775"/>
        <v>0</v>
      </c>
      <c r="DW1551" s="3">
        <f t="shared" si="775"/>
        <v>0</v>
      </c>
      <c r="DX1551" s="3">
        <f t="shared" si="775"/>
        <v>0</v>
      </c>
      <c r="DY1551" s="3">
        <f t="shared" si="775"/>
        <v>0</v>
      </c>
      <c r="DZ1551" s="3">
        <f t="shared" si="775"/>
        <v>0</v>
      </c>
      <c r="EA1551" s="3">
        <f t="shared" si="775"/>
        <v>0</v>
      </c>
      <c r="EB1551" s="3">
        <f t="shared" si="775"/>
        <v>0</v>
      </c>
      <c r="EC1551" s="3">
        <f t="shared" si="775"/>
        <v>0</v>
      </c>
      <c r="ED1551" s="3">
        <f t="shared" si="775"/>
        <v>0</v>
      </c>
      <c r="EE1551" s="3">
        <f t="shared" si="775"/>
        <v>0</v>
      </c>
      <c r="EF1551" s="3">
        <f t="shared" si="775"/>
        <v>0</v>
      </c>
      <c r="EG1551" s="3">
        <f t="shared" si="775"/>
        <v>0</v>
      </c>
      <c r="EH1551" s="3">
        <f t="shared" si="775"/>
        <v>0</v>
      </c>
      <c r="EI1551" s="3">
        <f t="shared" si="775"/>
        <v>0</v>
      </c>
      <c r="EJ1551" s="3">
        <f t="shared" si="775"/>
        <v>0</v>
      </c>
      <c r="EK1551" s="3">
        <f t="shared" si="775"/>
        <v>0</v>
      </c>
      <c r="EL1551" s="3">
        <f t="shared" si="775"/>
        <v>0</v>
      </c>
      <c r="EM1551" s="3">
        <f t="shared" ref="EM1551:FR1551" si="776">EM1563</f>
        <v>0</v>
      </c>
      <c r="EN1551" s="3">
        <f t="shared" si="776"/>
        <v>0</v>
      </c>
      <c r="EO1551" s="3">
        <f t="shared" si="776"/>
        <v>0</v>
      </c>
      <c r="EP1551" s="3">
        <f t="shared" si="776"/>
        <v>0</v>
      </c>
      <c r="EQ1551" s="3">
        <f t="shared" si="776"/>
        <v>0</v>
      </c>
      <c r="ER1551" s="3">
        <f t="shared" si="776"/>
        <v>0</v>
      </c>
      <c r="ES1551" s="3">
        <f t="shared" si="776"/>
        <v>0</v>
      </c>
      <c r="ET1551" s="3">
        <f t="shared" si="776"/>
        <v>0</v>
      </c>
      <c r="EU1551" s="3">
        <f t="shared" si="776"/>
        <v>0</v>
      </c>
      <c r="EV1551" s="3">
        <f t="shared" si="776"/>
        <v>0</v>
      </c>
      <c r="EW1551" s="3">
        <f t="shared" si="776"/>
        <v>0</v>
      </c>
      <c r="EX1551" s="3">
        <f t="shared" si="776"/>
        <v>0</v>
      </c>
      <c r="EY1551" s="3">
        <f t="shared" si="776"/>
        <v>0</v>
      </c>
      <c r="EZ1551" s="3">
        <f t="shared" si="776"/>
        <v>0</v>
      </c>
      <c r="FA1551" s="3">
        <f t="shared" si="776"/>
        <v>0</v>
      </c>
      <c r="FB1551" s="3">
        <f t="shared" si="776"/>
        <v>0</v>
      </c>
      <c r="FC1551" s="3">
        <f t="shared" si="776"/>
        <v>0</v>
      </c>
      <c r="FD1551" s="3">
        <f t="shared" si="776"/>
        <v>0</v>
      </c>
      <c r="FE1551" s="3">
        <f t="shared" si="776"/>
        <v>0</v>
      </c>
      <c r="FF1551" s="3">
        <f t="shared" si="776"/>
        <v>0</v>
      </c>
      <c r="FG1551" s="3">
        <f t="shared" si="776"/>
        <v>0</v>
      </c>
      <c r="FH1551" s="3">
        <f t="shared" si="776"/>
        <v>0</v>
      </c>
      <c r="FI1551" s="3">
        <f t="shared" si="776"/>
        <v>0</v>
      </c>
      <c r="FJ1551" s="3">
        <f t="shared" si="776"/>
        <v>0</v>
      </c>
      <c r="FK1551" s="3">
        <f t="shared" si="776"/>
        <v>0</v>
      </c>
      <c r="FL1551" s="3">
        <f t="shared" si="776"/>
        <v>0</v>
      </c>
      <c r="FM1551" s="3">
        <f t="shared" si="776"/>
        <v>0</v>
      </c>
      <c r="FN1551" s="3">
        <f t="shared" si="776"/>
        <v>0</v>
      </c>
      <c r="FO1551" s="3">
        <f t="shared" si="776"/>
        <v>0</v>
      </c>
      <c r="FP1551" s="3">
        <f t="shared" si="776"/>
        <v>0</v>
      </c>
      <c r="FQ1551" s="3">
        <f t="shared" si="776"/>
        <v>0</v>
      </c>
      <c r="FR1551" s="3">
        <f t="shared" si="776"/>
        <v>0</v>
      </c>
      <c r="FS1551" s="3">
        <f t="shared" ref="FS1551:GX1551" si="777">FS1563</f>
        <v>0</v>
      </c>
      <c r="FT1551" s="3">
        <f t="shared" si="777"/>
        <v>0</v>
      </c>
      <c r="FU1551" s="3">
        <f t="shared" si="777"/>
        <v>0</v>
      </c>
      <c r="FV1551" s="3">
        <f t="shared" si="777"/>
        <v>0</v>
      </c>
      <c r="FW1551" s="3">
        <f t="shared" si="777"/>
        <v>0</v>
      </c>
      <c r="FX1551" s="3">
        <f t="shared" si="777"/>
        <v>0</v>
      </c>
      <c r="FY1551" s="3">
        <f t="shared" si="777"/>
        <v>0</v>
      </c>
      <c r="FZ1551" s="3">
        <f t="shared" si="777"/>
        <v>0</v>
      </c>
      <c r="GA1551" s="3">
        <f t="shared" si="777"/>
        <v>0</v>
      </c>
      <c r="GB1551" s="3">
        <f t="shared" si="777"/>
        <v>0</v>
      </c>
      <c r="GC1551" s="3">
        <f t="shared" si="777"/>
        <v>0</v>
      </c>
      <c r="GD1551" s="3">
        <f t="shared" si="777"/>
        <v>0</v>
      </c>
      <c r="GE1551" s="3">
        <f t="shared" si="777"/>
        <v>0</v>
      </c>
      <c r="GF1551" s="3">
        <f t="shared" si="777"/>
        <v>0</v>
      </c>
      <c r="GG1551" s="3">
        <f t="shared" si="777"/>
        <v>0</v>
      </c>
      <c r="GH1551" s="3">
        <f t="shared" si="777"/>
        <v>0</v>
      </c>
      <c r="GI1551" s="3">
        <f t="shared" si="777"/>
        <v>0</v>
      </c>
      <c r="GJ1551" s="3">
        <f t="shared" si="777"/>
        <v>0</v>
      </c>
      <c r="GK1551" s="3">
        <f t="shared" si="777"/>
        <v>0</v>
      </c>
      <c r="GL1551" s="3">
        <f t="shared" si="777"/>
        <v>0</v>
      </c>
      <c r="GM1551" s="3">
        <f t="shared" si="777"/>
        <v>0</v>
      </c>
      <c r="GN1551" s="3">
        <f t="shared" si="777"/>
        <v>0</v>
      </c>
      <c r="GO1551" s="3">
        <f t="shared" si="777"/>
        <v>0</v>
      </c>
      <c r="GP1551" s="3">
        <f t="shared" si="777"/>
        <v>0</v>
      </c>
      <c r="GQ1551" s="3">
        <f t="shared" si="777"/>
        <v>0</v>
      </c>
      <c r="GR1551" s="3">
        <f t="shared" si="777"/>
        <v>0</v>
      </c>
      <c r="GS1551" s="3">
        <f t="shared" si="777"/>
        <v>0</v>
      </c>
      <c r="GT1551" s="3">
        <f t="shared" si="777"/>
        <v>0</v>
      </c>
      <c r="GU1551" s="3">
        <f t="shared" si="777"/>
        <v>0</v>
      </c>
      <c r="GV1551" s="3">
        <f t="shared" si="777"/>
        <v>0</v>
      </c>
      <c r="GW1551" s="3">
        <f t="shared" si="777"/>
        <v>0</v>
      </c>
      <c r="GX1551" s="3">
        <f t="shared" si="777"/>
        <v>0</v>
      </c>
    </row>
    <row r="1553" spans="1:245" x14ac:dyDescent="0.2">
      <c r="A1553">
        <v>17</v>
      </c>
      <c r="B1553">
        <v>1</v>
      </c>
      <c r="C1553">
        <f>ROW(SmtRes!A443)</f>
        <v>443</v>
      </c>
      <c r="D1553">
        <f>ROW(EtalonRes!A427)</f>
        <v>427</v>
      </c>
      <c r="E1553" t="s">
        <v>103</v>
      </c>
      <c r="F1553" t="s">
        <v>184</v>
      </c>
      <c r="G1553" t="s">
        <v>185</v>
      </c>
      <c r="H1553" t="s">
        <v>186</v>
      </c>
      <c r="I1553">
        <f>ROUND(13/100,9)</f>
        <v>0.13</v>
      </c>
      <c r="J1553">
        <v>0</v>
      </c>
      <c r="O1553">
        <f t="shared" ref="O1553:O1561" si="778">ROUND(CP1553,2)</f>
        <v>12794.11</v>
      </c>
      <c r="P1553">
        <f t="shared" ref="P1553:P1561" si="779">ROUND(CQ1553*I1553,2)</f>
        <v>0</v>
      </c>
      <c r="Q1553">
        <f t="shared" ref="Q1553:Q1561" si="780">ROUND(CR1553*I1553,2)</f>
        <v>0</v>
      </c>
      <c r="R1553">
        <f t="shared" ref="R1553:R1561" si="781">ROUND(CS1553*I1553,2)</f>
        <v>0</v>
      </c>
      <c r="S1553">
        <f t="shared" ref="S1553:S1561" si="782">ROUND(CT1553*I1553,2)</f>
        <v>12794.11</v>
      </c>
      <c r="T1553">
        <f t="shared" ref="T1553:T1561" si="783">ROUND(CU1553*I1553,2)</f>
        <v>0</v>
      </c>
      <c r="U1553">
        <f t="shared" ref="U1553:U1561" si="784">CV1553*I1553</f>
        <v>75.66</v>
      </c>
      <c r="V1553">
        <f t="shared" ref="V1553:V1561" si="785">CW1553*I1553</f>
        <v>0</v>
      </c>
      <c r="W1553">
        <f t="shared" ref="W1553:W1561" si="786">ROUND(CX1553*I1553,2)</f>
        <v>0</v>
      </c>
      <c r="X1553">
        <f t="shared" ref="X1553:X1561" si="787">ROUND(CY1553,2)</f>
        <v>8955.8799999999992</v>
      </c>
      <c r="Y1553">
        <f t="shared" ref="Y1553:Y1561" si="788">ROUND(CZ1553,2)</f>
        <v>1279.4100000000001</v>
      </c>
      <c r="AA1553">
        <v>55574044</v>
      </c>
      <c r="AB1553">
        <f t="shared" ref="AB1553:AB1561" si="789">ROUND((AC1553+AD1553+AF1553),6)</f>
        <v>98416.2</v>
      </c>
      <c r="AC1553">
        <f t="shared" ref="AC1553:AC1561" si="790">ROUND((ES1553),6)</f>
        <v>0</v>
      </c>
      <c r="AD1553">
        <f t="shared" ref="AD1553:AD1561" si="791">ROUND((((ET1553)-(EU1553))+AE1553),6)</f>
        <v>0</v>
      </c>
      <c r="AE1553">
        <f t="shared" ref="AE1553:AE1561" si="792">ROUND((EU1553),6)</f>
        <v>0</v>
      </c>
      <c r="AF1553">
        <f t="shared" ref="AF1553:AF1561" si="793">ROUND((EV1553),6)</f>
        <v>98416.2</v>
      </c>
      <c r="AG1553">
        <f t="shared" ref="AG1553:AG1561" si="794">ROUND((AP1553),6)</f>
        <v>0</v>
      </c>
      <c r="AH1553">
        <f t="shared" ref="AH1553:AH1561" si="795">(EW1553)</f>
        <v>582</v>
      </c>
      <c r="AI1553">
        <f t="shared" ref="AI1553:AI1561" si="796">(EX1553)</f>
        <v>0</v>
      </c>
      <c r="AJ1553">
        <f t="shared" ref="AJ1553:AJ1561" si="797">(AS1553)</f>
        <v>0</v>
      </c>
      <c r="AK1553">
        <v>98416.2</v>
      </c>
      <c r="AL1553">
        <v>0</v>
      </c>
      <c r="AM1553">
        <v>0</v>
      </c>
      <c r="AN1553">
        <v>0</v>
      </c>
      <c r="AO1553">
        <v>98416.2</v>
      </c>
      <c r="AP1553">
        <v>0</v>
      </c>
      <c r="AQ1553">
        <v>582</v>
      </c>
      <c r="AR1553">
        <v>0</v>
      </c>
      <c r="AS1553">
        <v>0</v>
      </c>
      <c r="AT1553">
        <v>70</v>
      </c>
      <c r="AU1553">
        <v>10</v>
      </c>
      <c r="AV1553">
        <v>1</v>
      </c>
      <c r="AW1553">
        <v>1</v>
      </c>
      <c r="AZ1553">
        <v>1</v>
      </c>
      <c r="BA1553">
        <v>1</v>
      </c>
      <c r="BB1553">
        <v>1</v>
      </c>
      <c r="BC1553">
        <v>1</v>
      </c>
      <c r="BD1553" t="s">
        <v>3</v>
      </c>
      <c r="BE1553" t="s">
        <v>3</v>
      </c>
      <c r="BF1553" t="s">
        <v>3</v>
      </c>
      <c r="BG1553" t="s">
        <v>3</v>
      </c>
      <c r="BH1553">
        <v>0</v>
      </c>
      <c r="BI1553">
        <v>4</v>
      </c>
      <c r="BJ1553" t="s">
        <v>187</v>
      </c>
      <c r="BM1553">
        <v>0</v>
      </c>
      <c r="BN1553">
        <v>0</v>
      </c>
      <c r="BO1553" t="s">
        <v>3</v>
      </c>
      <c r="BP1553">
        <v>0</v>
      </c>
      <c r="BQ1553">
        <v>1</v>
      </c>
      <c r="BR1553">
        <v>0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 t="s">
        <v>3</v>
      </c>
      <c r="BZ1553">
        <v>70</v>
      </c>
      <c r="CA1553">
        <v>10</v>
      </c>
      <c r="CE1553">
        <v>0</v>
      </c>
      <c r="CF1553">
        <v>0</v>
      </c>
      <c r="CG1553">
        <v>0</v>
      </c>
      <c r="CM1553">
        <v>0</v>
      </c>
      <c r="CN1553" t="s">
        <v>3</v>
      </c>
      <c r="CO1553">
        <v>0</v>
      </c>
      <c r="CP1553">
        <f t="shared" ref="CP1553:CP1561" si="798">(P1553+Q1553+S1553)</f>
        <v>12794.11</v>
      </c>
      <c r="CQ1553">
        <f t="shared" ref="CQ1553:CQ1561" si="799">(AC1553*BC1553*AW1553)</f>
        <v>0</v>
      </c>
      <c r="CR1553">
        <f t="shared" ref="CR1553:CR1561" si="800">((((ET1553)*BB1553-(EU1553)*BS1553)+AE1553*BS1553)*AV1553)</f>
        <v>0</v>
      </c>
      <c r="CS1553">
        <f t="shared" ref="CS1553:CS1561" si="801">(AE1553*BS1553*AV1553)</f>
        <v>0</v>
      </c>
      <c r="CT1553">
        <f t="shared" ref="CT1553:CT1561" si="802">(AF1553*BA1553*AV1553)</f>
        <v>98416.2</v>
      </c>
      <c r="CU1553">
        <f t="shared" ref="CU1553:CU1561" si="803">AG1553</f>
        <v>0</v>
      </c>
      <c r="CV1553">
        <f t="shared" ref="CV1553:CV1561" si="804">(AH1553*AV1553)</f>
        <v>582</v>
      </c>
      <c r="CW1553">
        <f t="shared" ref="CW1553:CW1561" si="805">AI1553</f>
        <v>0</v>
      </c>
      <c r="CX1553">
        <f t="shared" ref="CX1553:CX1561" si="806">AJ1553</f>
        <v>0</v>
      </c>
      <c r="CY1553">
        <f t="shared" ref="CY1553:CY1561" si="807">((S1553*BZ1553)/100)</f>
        <v>8955.8770000000004</v>
      </c>
      <c r="CZ1553">
        <f t="shared" ref="CZ1553:CZ1561" si="808">((S1553*CA1553)/100)</f>
        <v>1279.4110000000001</v>
      </c>
      <c r="DC1553" t="s">
        <v>3</v>
      </c>
      <c r="DD1553" t="s">
        <v>3</v>
      </c>
      <c r="DE1553" t="s">
        <v>3</v>
      </c>
      <c r="DF1553" t="s">
        <v>3</v>
      </c>
      <c r="DG1553" t="s">
        <v>3</v>
      </c>
      <c r="DH1553" t="s">
        <v>3</v>
      </c>
      <c r="DI1553" t="s">
        <v>3</v>
      </c>
      <c r="DJ1553" t="s">
        <v>3</v>
      </c>
      <c r="DK1553" t="s">
        <v>3</v>
      </c>
      <c r="DL1553" t="s">
        <v>3</v>
      </c>
      <c r="DM1553" t="s">
        <v>3</v>
      </c>
      <c r="DN1553">
        <v>0</v>
      </c>
      <c r="DO1553">
        <v>0</v>
      </c>
      <c r="DP1553">
        <v>1</v>
      </c>
      <c r="DQ1553">
        <v>1</v>
      </c>
      <c r="DU1553">
        <v>1013</v>
      </c>
      <c r="DV1553" t="s">
        <v>186</v>
      </c>
      <c r="DW1553" t="s">
        <v>186</v>
      </c>
      <c r="DX1553">
        <v>1</v>
      </c>
      <c r="EE1553">
        <v>55317522</v>
      </c>
      <c r="EF1553">
        <v>1</v>
      </c>
      <c r="EG1553" t="s">
        <v>19</v>
      </c>
      <c r="EH1553">
        <v>0</v>
      </c>
      <c r="EI1553" t="s">
        <v>3</v>
      </c>
      <c r="EJ1553">
        <v>4</v>
      </c>
      <c r="EK1553">
        <v>0</v>
      </c>
      <c r="EL1553" t="s">
        <v>20</v>
      </c>
      <c r="EM1553" t="s">
        <v>21</v>
      </c>
      <c r="EO1553" t="s">
        <v>3</v>
      </c>
      <c r="EQ1553">
        <v>0</v>
      </c>
      <c r="ER1553">
        <v>98416.2</v>
      </c>
      <c r="ES1553">
        <v>0</v>
      </c>
      <c r="ET1553">
        <v>0</v>
      </c>
      <c r="EU1553">
        <v>0</v>
      </c>
      <c r="EV1553">
        <v>98416.2</v>
      </c>
      <c r="EW1553">
        <v>582</v>
      </c>
      <c r="EX1553">
        <v>0</v>
      </c>
      <c r="EY1553">
        <v>0</v>
      </c>
      <c r="FQ1553">
        <v>0</v>
      </c>
      <c r="FR1553">
        <f t="shared" ref="FR1553:FR1561" si="809">ROUND(IF(AND(BH1553=3,BI1553=3),P1553,0),2)</f>
        <v>0</v>
      </c>
      <c r="FS1553">
        <v>0</v>
      </c>
      <c r="FX1553">
        <v>70</v>
      </c>
      <c r="FY1553">
        <v>10</v>
      </c>
      <c r="GA1553" t="s">
        <v>3</v>
      </c>
      <c r="GD1553">
        <v>0</v>
      </c>
      <c r="GF1553">
        <v>-2060657684</v>
      </c>
      <c r="GG1553">
        <v>2</v>
      </c>
      <c r="GH1553">
        <v>1</v>
      </c>
      <c r="GI1553">
        <v>-2</v>
      </c>
      <c r="GJ1553">
        <v>0</v>
      </c>
      <c r="GK1553">
        <f>ROUND(R1553*(R12)/100,2)</f>
        <v>0</v>
      </c>
      <c r="GL1553">
        <f t="shared" ref="GL1553:GL1561" si="810">ROUND(IF(AND(BH1553=3,BI1553=3,FS1553&lt;&gt;0),P1553,0),2)</f>
        <v>0</v>
      </c>
      <c r="GM1553">
        <f>ROUND(O1553+X1553+Y1553+GK1553,2)+GX1553</f>
        <v>23029.4</v>
      </c>
      <c r="GN1553">
        <f>IF(OR(BI1553=0,BI1553=1),ROUND(O1553+X1553+Y1553+GK1553,2),0)</f>
        <v>0</v>
      </c>
      <c r="GO1553">
        <f>IF(BI1553=2,ROUND(O1553+X1553+Y1553+GK1553,2),0)</f>
        <v>0</v>
      </c>
      <c r="GP1553">
        <f>IF(BI1553=4,ROUND(O1553+X1553+Y1553+GK1553,2)+GX1553,0)</f>
        <v>23029.4</v>
      </c>
      <c r="GR1553">
        <v>0</v>
      </c>
      <c r="GS1553">
        <v>3</v>
      </c>
      <c r="GT1553">
        <v>0</v>
      </c>
      <c r="GU1553" t="s">
        <v>3</v>
      </c>
      <c r="GV1553">
        <f t="shared" ref="GV1553:GV1561" si="811">ROUND((GT1553),6)</f>
        <v>0</v>
      </c>
      <c r="GW1553">
        <v>1</v>
      </c>
      <c r="GX1553">
        <f t="shared" ref="GX1553:GX1561" si="812">ROUND(HC1553*I1553,2)</f>
        <v>0</v>
      </c>
      <c r="HA1553">
        <v>0</v>
      </c>
      <c r="HB1553">
        <v>0</v>
      </c>
      <c r="HC1553">
        <f t="shared" ref="HC1553:HC1561" si="813">GV1553*GW1553</f>
        <v>0</v>
      </c>
      <c r="IK1553">
        <v>0</v>
      </c>
    </row>
    <row r="1554" spans="1:245" x14ac:dyDescent="0.2">
      <c r="A1554">
        <v>17</v>
      </c>
      <c r="B1554">
        <v>1</v>
      </c>
      <c r="C1554">
        <f>ROW(SmtRes!A444)</f>
        <v>444</v>
      </c>
      <c r="D1554">
        <f>ROW(EtalonRes!A428)</f>
        <v>428</v>
      </c>
      <c r="E1554" t="s">
        <v>107</v>
      </c>
      <c r="F1554" t="s">
        <v>189</v>
      </c>
      <c r="G1554" t="s">
        <v>393</v>
      </c>
      <c r="H1554" t="s">
        <v>191</v>
      </c>
      <c r="I1554">
        <f>ROUND(1.87/100,9)</f>
        <v>1.8700000000000001E-2</v>
      </c>
      <c r="J1554">
        <v>0</v>
      </c>
      <c r="O1554">
        <f t="shared" si="778"/>
        <v>208.14</v>
      </c>
      <c r="P1554">
        <f t="shared" si="779"/>
        <v>0</v>
      </c>
      <c r="Q1554">
        <f t="shared" si="780"/>
        <v>0</v>
      </c>
      <c r="R1554">
        <f t="shared" si="781"/>
        <v>0</v>
      </c>
      <c r="S1554">
        <f t="shared" si="782"/>
        <v>208.14</v>
      </c>
      <c r="T1554">
        <f t="shared" si="783"/>
        <v>0</v>
      </c>
      <c r="U1554">
        <f t="shared" si="784"/>
        <v>1.5521</v>
      </c>
      <c r="V1554">
        <f t="shared" si="785"/>
        <v>0</v>
      </c>
      <c r="W1554">
        <f t="shared" si="786"/>
        <v>0</v>
      </c>
      <c r="X1554">
        <f t="shared" si="787"/>
        <v>145.69999999999999</v>
      </c>
      <c r="Y1554">
        <f t="shared" si="788"/>
        <v>20.81</v>
      </c>
      <c r="AA1554">
        <v>55574044</v>
      </c>
      <c r="AB1554">
        <f t="shared" si="789"/>
        <v>11130.3</v>
      </c>
      <c r="AC1554">
        <f t="shared" si="790"/>
        <v>0</v>
      </c>
      <c r="AD1554">
        <f t="shared" si="791"/>
        <v>0</v>
      </c>
      <c r="AE1554">
        <f t="shared" si="792"/>
        <v>0</v>
      </c>
      <c r="AF1554">
        <f t="shared" si="793"/>
        <v>11130.3</v>
      </c>
      <c r="AG1554">
        <f t="shared" si="794"/>
        <v>0</v>
      </c>
      <c r="AH1554">
        <f t="shared" si="795"/>
        <v>83</v>
      </c>
      <c r="AI1554">
        <f t="shared" si="796"/>
        <v>0</v>
      </c>
      <c r="AJ1554">
        <f t="shared" si="797"/>
        <v>0</v>
      </c>
      <c r="AK1554">
        <v>11130.3</v>
      </c>
      <c r="AL1554">
        <v>0</v>
      </c>
      <c r="AM1554">
        <v>0</v>
      </c>
      <c r="AN1554">
        <v>0</v>
      </c>
      <c r="AO1554">
        <v>11130.3</v>
      </c>
      <c r="AP1554">
        <v>0</v>
      </c>
      <c r="AQ1554">
        <v>83</v>
      </c>
      <c r="AR1554">
        <v>0</v>
      </c>
      <c r="AS1554">
        <v>0</v>
      </c>
      <c r="AT1554">
        <v>70</v>
      </c>
      <c r="AU1554">
        <v>10</v>
      </c>
      <c r="AV1554">
        <v>1</v>
      </c>
      <c r="AW1554">
        <v>1</v>
      </c>
      <c r="AZ1554">
        <v>1</v>
      </c>
      <c r="BA1554">
        <v>1</v>
      </c>
      <c r="BB1554">
        <v>1</v>
      </c>
      <c r="BC1554">
        <v>1</v>
      </c>
      <c r="BD1554" t="s">
        <v>3</v>
      </c>
      <c r="BE1554" t="s">
        <v>3</v>
      </c>
      <c r="BF1554" t="s">
        <v>3</v>
      </c>
      <c r="BG1554" t="s">
        <v>3</v>
      </c>
      <c r="BH1554">
        <v>0</v>
      </c>
      <c r="BI1554">
        <v>4</v>
      </c>
      <c r="BJ1554" t="s">
        <v>192</v>
      </c>
      <c r="BM1554">
        <v>0</v>
      </c>
      <c r="BN1554">
        <v>0</v>
      </c>
      <c r="BO1554" t="s">
        <v>3</v>
      </c>
      <c r="BP1554">
        <v>0</v>
      </c>
      <c r="BQ1554">
        <v>1</v>
      </c>
      <c r="BR1554">
        <v>0</v>
      </c>
      <c r="BS1554">
        <v>1</v>
      </c>
      <c r="BT1554">
        <v>1</v>
      </c>
      <c r="BU1554">
        <v>1</v>
      </c>
      <c r="BV1554">
        <v>1</v>
      </c>
      <c r="BW1554">
        <v>1</v>
      </c>
      <c r="BX1554">
        <v>1</v>
      </c>
      <c r="BY1554" t="s">
        <v>3</v>
      </c>
      <c r="BZ1554">
        <v>70</v>
      </c>
      <c r="CA1554">
        <v>10</v>
      </c>
      <c r="CE1554">
        <v>0</v>
      </c>
      <c r="CF1554">
        <v>0</v>
      </c>
      <c r="CG1554">
        <v>0</v>
      </c>
      <c r="CM1554">
        <v>0</v>
      </c>
      <c r="CN1554" t="s">
        <v>3</v>
      </c>
      <c r="CO1554">
        <v>0</v>
      </c>
      <c r="CP1554">
        <f t="shared" si="798"/>
        <v>208.14</v>
      </c>
      <c r="CQ1554">
        <f t="shared" si="799"/>
        <v>0</v>
      </c>
      <c r="CR1554">
        <f t="shared" si="800"/>
        <v>0</v>
      </c>
      <c r="CS1554">
        <f t="shared" si="801"/>
        <v>0</v>
      </c>
      <c r="CT1554">
        <f t="shared" si="802"/>
        <v>11130.3</v>
      </c>
      <c r="CU1554">
        <f t="shared" si="803"/>
        <v>0</v>
      </c>
      <c r="CV1554">
        <f t="shared" si="804"/>
        <v>83</v>
      </c>
      <c r="CW1554">
        <f t="shared" si="805"/>
        <v>0</v>
      </c>
      <c r="CX1554">
        <f t="shared" si="806"/>
        <v>0</v>
      </c>
      <c r="CY1554">
        <f t="shared" si="807"/>
        <v>145.69799999999998</v>
      </c>
      <c r="CZ1554">
        <f t="shared" si="808"/>
        <v>20.813999999999997</v>
      </c>
      <c r="DC1554" t="s">
        <v>3</v>
      </c>
      <c r="DD1554" t="s">
        <v>3</v>
      </c>
      <c r="DE1554" t="s">
        <v>3</v>
      </c>
      <c r="DF1554" t="s">
        <v>3</v>
      </c>
      <c r="DG1554" t="s">
        <v>3</v>
      </c>
      <c r="DH1554" t="s">
        <v>3</v>
      </c>
      <c r="DI1554" t="s">
        <v>3</v>
      </c>
      <c r="DJ1554" t="s">
        <v>3</v>
      </c>
      <c r="DK1554" t="s">
        <v>3</v>
      </c>
      <c r="DL1554" t="s">
        <v>3</v>
      </c>
      <c r="DM1554" t="s">
        <v>3</v>
      </c>
      <c r="DN1554">
        <v>0</v>
      </c>
      <c r="DO1554">
        <v>0</v>
      </c>
      <c r="DP1554">
        <v>1</v>
      </c>
      <c r="DQ1554">
        <v>1</v>
      </c>
      <c r="DU1554">
        <v>1007</v>
      </c>
      <c r="DV1554" t="s">
        <v>191</v>
      </c>
      <c r="DW1554" t="s">
        <v>191</v>
      </c>
      <c r="DX1554">
        <v>100</v>
      </c>
      <c r="EE1554">
        <v>55317522</v>
      </c>
      <c r="EF1554">
        <v>1</v>
      </c>
      <c r="EG1554" t="s">
        <v>19</v>
      </c>
      <c r="EH1554">
        <v>0</v>
      </c>
      <c r="EI1554" t="s">
        <v>3</v>
      </c>
      <c r="EJ1554">
        <v>4</v>
      </c>
      <c r="EK1554">
        <v>0</v>
      </c>
      <c r="EL1554" t="s">
        <v>20</v>
      </c>
      <c r="EM1554" t="s">
        <v>21</v>
      </c>
      <c r="EO1554" t="s">
        <v>3</v>
      </c>
      <c r="EQ1554">
        <v>0</v>
      </c>
      <c r="ER1554">
        <v>11130.3</v>
      </c>
      <c r="ES1554">
        <v>0</v>
      </c>
      <c r="ET1554">
        <v>0</v>
      </c>
      <c r="EU1554">
        <v>0</v>
      </c>
      <c r="EV1554">
        <v>11130.3</v>
      </c>
      <c r="EW1554">
        <v>83</v>
      </c>
      <c r="EX1554">
        <v>0</v>
      </c>
      <c r="EY1554">
        <v>0</v>
      </c>
      <c r="FQ1554">
        <v>0</v>
      </c>
      <c r="FR1554">
        <f t="shared" si="809"/>
        <v>0</v>
      </c>
      <c r="FS1554">
        <v>0</v>
      </c>
      <c r="FX1554">
        <v>70</v>
      </c>
      <c r="FY1554">
        <v>10</v>
      </c>
      <c r="GA1554" t="s">
        <v>3</v>
      </c>
      <c r="GD1554">
        <v>0</v>
      </c>
      <c r="GF1554">
        <v>-673655923</v>
      </c>
      <c r="GG1554">
        <v>2</v>
      </c>
      <c r="GH1554">
        <v>1</v>
      </c>
      <c r="GI1554">
        <v>-2</v>
      </c>
      <c r="GJ1554">
        <v>0</v>
      </c>
      <c r="GK1554">
        <f>ROUND(R1554*(R12)/100,2)</f>
        <v>0</v>
      </c>
      <c r="GL1554">
        <f t="shared" si="810"/>
        <v>0</v>
      </c>
      <c r="GM1554">
        <f>ROUND(O1554+X1554+Y1554+GK1554,2)+GX1554</f>
        <v>374.65</v>
      </c>
      <c r="GN1554">
        <f>IF(OR(BI1554=0,BI1554=1),ROUND(O1554+X1554+Y1554+GK1554,2),0)</f>
        <v>0</v>
      </c>
      <c r="GO1554">
        <f>IF(BI1554=2,ROUND(O1554+X1554+Y1554+GK1554,2),0)</f>
        <v>0</v>
      </c>
      <c r="GP1554">
        <f>IF(BI1554=4,ROUND(O1554+X1554+Y1554+GK1554,2)+GX1554,0)</f>
        <v>374.65</v>
      </c>
      <c r="GR1554">
        <v>0</v>
      </c>
      <c r="GS1554">
        <v>3</v>
      </c>
      <c r="GT1554">
        <v>0</v>
      </c>
      <c r="GU1554" t="s">
        <v>3</v>
      </c>
      <c r="GV1554">
        <f t="shared" si="811"/>
        <v>0</v>
      </c>
      <c r="GW1554">
        <v>1</v>
      </c>
      <c r="GX1554">
        <f t="shared" si="812"/>
        <v>0</v>
      </c>
      <c r="HA1554">
        <v>0</v>
      </c>
      <c r="HB1554">
        <v>0</v>
      </c>
      <c r="HC1554">
        <f t="shared" si="813"/>
        <v>0</v>
      </c>
      <c r="IK1554">
        <v>0</v>
      </c>
    </row>
    <row r="1555" spans="1:245" x14ac:dyDescent="0.2">
      <c r="A1555">
        <v>17</v>
      </c>
      <c r="B1555">
        <v>1</v>
      </c>
      <c r="C1555">
        <f>ROW(SmtRes!A445)</f>
        <v>445</v>
      </c>
      <c r="D1555">
        <f>ROW(EtalonRes!A429)</f>
        <v>429</v>
      </c>
      <c r="E1555" t="s">
        <v>112</v>
      </c>
      <c r="F1555" t="s">
        <v>194</v>
      </c>
      <c r="G1555" t="s">
        <v>195</v>
      </c>
      <c r="H1555" t="s">
        <v>175</v>
      </c>
      <c r="I1555">
        <v>1.87</v>
      </c>
      <c r="J1555">
        <v>0</v>
      </c>
      <c r="O1555">
        <f t="shared" si="778"/>
        <v>88.39</v>
      </c>
      <c r="P1555">
        <f t="shared" si="779"/>
        <v>0</v>
      </c>
      <c r="Q1555">
        <f t="shared" si="780"/>
        <v>88.39</v>
      </c>
      <c r="R1555">
        <f t="shared" si="781"/>
        <v>47.98</v>
      </c>
      <c r="S1555">
        <f t="shared" si="782"/>
        <v>0</v>
      </c>
      <c r="T1555">
        <f t="shared" si="783"/>
        <v>0</v>
      </c>
      <c r="U1555">
        <f t="shared" si="784"/>
        <v>0</v>
      </c>
      <c r="V1555">
        <f t="shared" si="785"/>
        <v>0</v>
      </c>
      <c r="W1555">
        <f t="shared" si="786"/>
        <v>0</v>
      </c>
      <c r="X1555">
        <f t="shared" si="787"/>
        <v>0</v>
      </c>
      <c r="Y1555">
        <f t="shared" si="788"/>
        <v>0</v>
      </c>
      <c r="AA1555">
        <v>55574044</v>
      </c>
      <c r="AB1555">
        <f t="shared" si="789"/>
        <v>47.27</v>
      </c>
      <c r="AC1555">
        <f t="shared" si="790"/>
        <v>0</v>
      </c>
      <c r="AD1555">
        <f t="shared" si="791"/>
        <v>47.27</v>
      </c>
      <c r="AE1555">
        <f t="shared" si="792"/>
        <v>25.66</v>
      </c>
      <c r="AF1555">
        <f t="shared" si="793"/>
        <v>0</v>
      </c>
      <c r="AG1555">
        <f t="shared" si="794"/>
        <v>0</v>
      </c>
      <c r="AH1555">
        <f t="shared" si="795"/>
        <v>0</v>
      </c>
      <c r="AI1555">
        <f t="shared" si="796"/>
        <v>0</v>
      </c>
      <c r="AJ1555">
        <f t="shared" si="797"/>
        <v>0</v>
      </c>
      <c r="AK1555">
        <v>47.27</v>
      </c>
      <c r="AL1555">
        <v>0</v>
      </c>
      <c r="AM1555">
        <v>47.27</v>
      </c>
      <c r="AN1555">
        <v>25.66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1</v>
      </c>
      <c r="AZ1555">
        <v>1</v>
      </c>
      <c r="BA1555">
        <v>1</v>
      </c>
      <c r="BB1555">
        <v>1</v>
      </c>
      <c r="BC1555">
        <v>1</v>
      </c>
      <c r="BD1555" t="s">
        <v>3</v>
      </c>
      <c r="BE1555" t="s">
        <v>3</v>
      </c>
      <c r="BF1555" t="s">
        <v>3</v>
      </c>
      <c r="BG1555" t="s">
        <v>3</v>
      </c>
      <c r="BH1555">
        <v>0</v>
      </c>
      <c r="BI1555">
        <v>4</v>
      </c>
      <c r="BJ1555" t="s">
        <v>196</v>
      </c>
      <c r="BM1555">
        <v>1</v>
      </c>
      <c r="BN1555">
        <v>0</v>
      </c>
      <c r="BO1555" t="s">
        <v>3</v>
      </c>
      <c r="BP1555">
        <v>0</v>
      </c>
      <c r="BQ1555">
        <v>1</v>
      </c>
      <c r="BR1555">
        <v>0</v>
      </c>
      <c r="BS1555">
        <v>1</v>
      </c>
      <c r="BT1555">
        <v>1</v>
      </c>
      <c r="BU1555">
        <v>1</v>
      </c>
      <c r="BV1555">
        <v>1</v>
      </c>
      <c r="BW1555">
        <v>1</v>
      </c>
      <c r="BX1555">
        <v>1</v>
      </c>
      <c r="BY1555" t="s">
        <v>3</v>
      </c>
      <c r="BZ1555">
        <v>0</v>
      </c>
      <c r="CA1555">
        <v>0</v>
      </c>
      <c r="CE1555">
        <v>0</v>
      </c>
      <c r="CF1555">
        <v>0</v>
      </c>
      <c r="CG1555">
        <v>0</v>
      </c>
      <c r="CM1555">
        <v>0</v>
      </c>
      <c r="CN1555" t="s">
        <v>3</v>
      </c>
      <c r="CO1555">
        <v>0</v>
      </c>
      <c r="CP1555">
        <f t="shared" si="798"/>
        <v>88.39</v>
      </c>
      <c r="CQ1555">
        <f t="shared" si="799"/>
        <v>0</v>
      </c>
      <c r="CR1555">
        <f t="shared" si="800"/>
        <v>47.27</v>
      </c>
      <c r="CS1555">
        <f t="shared" si="801"/>
        <v>25.66</v>
      </c>
      <c r="CT1555">
        <f t="shared" si="802"/>
        <v>0</v>
      </c>
      <c r="CU1555">
        <f t="shared" si="803"/>
        <v>0</v>
      </c>
      <c r="CV1555">
        <f t="shared" si="804"/>
        <v>0</v>
      </c>
      <c r="CW1555">
        <f t="shared" si="805"/>
        <v>0</v>
      </c>
      <c r="CX1555">
        <f t="shared" si="806"/>
        <v>0</v>
      </c>
      <c r="CY1555">
        <f t="shared" si="807"/>
        <v>0</v>
      </c>
      <c r="CZ1555">
        <f t="shared" si="808"/>
        <v>0</v>
      </c>
      <c r="DC1555" t="s">
        <v>3</v>
      </c>
      <c r="DD1555" t="s">
        <v>3</v>
      </c>
      <c r="DE1555" t="s">
        <v>3</v>
      </c>
      <c r="DF1555" t="s">
        <v>3</v>
      </c>
      <c r="DG1555" t="s">
        <v>3</v>
      </c>
      <c r="DH1555" t="s">
        <v>3</v>
      </c>
      <c r="DI1555" t="s">
        <v>3</v>
      </c>
      <c r="DJ1555" t="s">
        <v>3</v>
      </c>
      <c r="DK1555" t="s">
        <v>3</v>
      </c>
      <c r="DL1555" t="s">
        <v>3</v>
      </c>
      <c r="DM1555" t="s">
        <v>3</v>
      </c>
      <c r="DN1555">
        <v>0</v>
      </c>
      <c r="DO1555">
        <v>0</v>
      </c>
      <c r="DP1555">
        <v>1</v>
      </c>
      <c r="DQ1555">
        <v>1</v>
      </c>
      <c r="DU1555">
        <v>1007</v>
      </c>
      <c r="DV1555" t="s">
        <v>175</v>
      </c>
      <c r="DW1555" t="s">
        <v>175</v>
      </c>
      <c r="DX1555">
        <v>1</v>
      </c>
      <c r="EE1555">
        <v>55317524</v>
      </c>
      <c r="EF1555">
        <v>1</v>
      </c>
      <c r="EG1555" t="s">
        <v>19</v>
      </c>
      <c r="EH1555">
        <v>0</v>
      </c>
      <c r="EI1555" t="s">
        <v>3</v>
      </c>
      <c r="EJ1555">
        <v>4</v>
      </c>
      <c r="EK1555">
        <v>1</v>
      </c>
      <c r="EL1555" t="s">
        <v>126</v>
      </c>
      <c r="EM1555" t="s">
        <v>21</v>
      </c>
      <c r="EO1555" t="s">
        <v>3</v>
      </c>
      <c r="EQ1555">
        <v>0</v>
      </c>
      <c r="ER1555">
        <v>47.27</v>
      </c>
      <c r="ES1555">
        <v>0</v>
      </c>
      <c r="ET1555">
        <v>47.27</v>
      </c>
      <c r="EU1555">
        <v>25.66</v>
      </c>
      <c r="EV1555">
        <v>0</v>
      </c>
      <c r="EW1555">
        <v>0</v>
      </c>
      <c r="EX1555">
        <v>0</v>
      </c>
      <c r="EY1555">
        <v>0</v>
      </c>
      <c r="FQ1555">
        <v>0</v>
      </c>
      <c r="FR1555">
        <f t="shared" si="809"/>
        <v>0</v>
      </c>
      <c r="FS1555">
        <v>0</v>
      </c>
      <c r="FX1555">
        <v>0</v>
      </c>
      <c r="FY1555">
        <v>0</v>
      </c>
      <c r="GA1555" t="s">
        <v>3</v>
      </c>
      <c r="GD1555">
        <v>1</v>
      </c>
      <c r="GF1555">
        <v>-1249335408</v>
      </c>
      <c r="GG1555">
        <v>2</v>
      </c>
      <c r="GH1555">
        <v>1</v>
      </c>
      <c r="GI1555">
        <v>-2</v>
      </c>
      <c r="GJ1555">
        <v>0</v>
      </c>
      <c r="GK1555">
        <v>0</v>
      </c>
      <c r="GL1555">
        <f t="shared" si="810"/>
        <v>0</v>
      </c>
      <c r="GM1555">
        <f>ROUND(O1555+X1555+Y1555,2)+GX1555</f>
        <v>88.39</v>
      </c>
      <c r="GN1555">
        <f>IF(OR(BI1555=0,BI1555=1),ROUND(O1555+X1555+Y1555,2),0)</f>
        <v>0</v>
      </c>
      <c r="GO1555">
        <f>IF(BI1555=2,ROUND(O1555+X1555+Y1555,2),0)</f>
        <v>0</v>
      </c>
      <c r="GP1555">
        <f>IF(BI1555=4,ROUND(O1555+X1555+Y1555,2)+GX1555,0)</f>
        <v>88.39</v>
      </c>
      <c r="GR1555">
        <v>0</v>
      </c>
      <c r="GS1555">
        <v>3</v>
      </c>
      <c r="GT1555">
        <v>0</v>
      </c>
      <c r="GU1555" t="s">
        <v>3</v>
      </c>
      <c r="GV1555">
        <f t="shared" si="811"/>
        <v>0</v>
      </c>
      <c r="GW1555">
        <v>1</v>
      </c>
      <c r="GX1555">
        <f t="shared" si="812"/>
        <v>0</v>
      </c>
      <c r="HA1555">
        <v>0</v>
      </c>
      <c r="HB1555">
        <v>0</v>
      </c>
      <c r="HC1555">
        <f t="shared" si="813"/>
        <v>0</v>
      </c>
      <c r="IK1555">
        <v>0</v>
      </c>
    </row>
    <row r="1556" spans="1:245" x14ac:dyDescent="0.2">
      <c r="A1556">
        <v>17</v>
      </c>
      <c r="B1556">
        <v>1</v>
      </c>
      <c r="C1556">
        <f>ROW(SmtRes!A446)</f>
        <v>446</v>
      </c>
      <c r="D1556">
        <f>ROW(EtalonRes!A430)</f>
        <v>430</v>
      </c>
      <c r="E1556" t="s">
        <v>117</v>
      </c>
      <c r="F1556" t="s">
        <v>198</v>
      </c>
      <c r="G1556" t="s">
        <v>199</v>
      </c>
      <c r="H1556" t="s">
        <v>175</v>
      </c>
      <c r="I1556">
        <v>1.87</v>
      </c>
      <c r="J1556">
        <v>0</v>
      </c>
      <c r="O1556">
        <f t="shared" si="778"/>
        <v>28.52</v>
      </c>
      <c r="P1556">
        <f t="shared" si="779"/>
        <v>0</v>
      </c>
      <c r="Q1556">
        <f t="shared" si="780"/>
        <v>28.52</v>
      </c>
      <c r="R1556">
        <f t="shared" si="781"/>
        <v>15.48</v>
      </c>
      <c r="S1556">
        <f t="shared" si="782"/>
        <v>0</v>
      </c>
      <c r="T1556">
        <f t="shared" si="783"/>
        <v>0</v>
      </c>
      <c r="U1556">
        <f t="shared" si="784"/>
        <v>0</v>
      </c>
      <c r="V1556">
        <f t="shared" si="785"/>
        <v>0</v>
      </c>
      <c r="W1556">
        <f t="shared" si="786"/>
        <v>0</v>
      </c>
      <c r="X1556">
        <f t="shared" si="787"/>
        <v>0</v>
      </c>
      <c r="Y1556">
        <f t="shared" si="788"/>
        <v>0</v>
      </c>
      <c r="AA1556">
        <v>55574044</v>
      </c>
      <c r="AB1556">
        <f t="shared" si="789"/>
        <v>15.25</v>
      </c>
      <c r="AC1556">
        <f t="shared" si="790"/>
        <v>0</v>
      </c>
      <c r="AD1556">
        <f t="shared" si="791"/>
        <v>15.25</v>
      </c>
      <c r="AE1556">
        <f t="shared" si="792"/>
        <v>8.2799999999999994</v>
      </c>
      <c r="AF1556">
        <f t="shared" si="793"/>
        <v>0</v>
      </c>
      <c r="AG1556">
        <f t="shared" si="794"/>
        <v>0</v>
      </c>
      <c r="AH1556">
        <f t="shared" si="795"/>
        <v>0</v>
      </c>
      <c r="AI1556">
        <f t="shared" si="796"/>
        <v>0</v>
      </c>
      <c r="AJ1556">
        <f t="shared" si="797"/>
        <v>0</v>
      </c>
      <c r="AK1556">
        <v>15.25</v>
      </c>
      <c r="AL1556">
        <v>0</v>
      </c>
      <c r="AM1556">
        <v>15.25</v>
      </c>
      <c r="AN1556">
        <v>8.2799999999999994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1</v>
      </c>
      <c r="AZ1556">
        <v>1</v>
      </c>
      <c r="BA1556">
        <v>1</v>
      </c>
      <c r="BB1556">
        <v>1</v>
      </c>
      <c r="BC1556">
        <v>1</v>
      </c>
      <c r="BD1556" t="s">
        <v>3</v>
      </c>
      <c r="BE1556" t="s">
        <v>3</v>
      </c>
      <c r="BF1556" t="s">
        <v>3</v>
      </c>
      <c r="BG1556" t="s">
        <v>3</v>
      </c>
      <c r="BH1556">
        <v>0</v>
      </c>
      <c r="BI1556">
        <v>4</v>
      </c>
      <c r="BJ1556" t="s">
        <v>200</v>
      </c>
      <c r="BM1556">
        <v>1</v>
      </c>
      <c r="BN1556">
        <v>0</v>
      </c>
      <c r="BO1556" t="s">
        <v>3</v>
      </c>
      <c r="BP1556">
        <v>0</v>
      </c>
      <c r="BQ1556">
        <v>1</v>
      </c>
      <c r="BR1556">
        <v>0</v>
      </c>
      <c r="BS1556">
        <v>1</v>
      </c>
      <c r="BT1556">
        <v>1</v>
      </c>
      <c r="BU1556">
        <v>1</v>
      </c>
      <c r="BV1556">
        <v>1</v>
      </c>
      <c r="BW1556">
        <v>1</v>
      </c>
      <c r="BX1556">
        <v>1</v>
      </c>
      <c r="BY1556" t="s">
        <v>3</v>
      </c>
      <c r="BZ1556">
        <v>0</v>
      </c>
      <c r="CA1556">
        <v>0</v>
      </c>
      <c r="CE1556">
        <v>0</v>
      </c>
      <c r="CF1556">
        <v>0</v>
      </c>
      <c r="CG1556">
        <v>0</v>
      </c>
      <c r="CM1556">
        <v>0</v>
      </c>
      <c r="CN1556" t="s">
        <v>3</v>
      </c>
      <c r="CO1556">
        <v>0</v>
      </c>
      <c r="CP1556">
        <f t="shared" si="798"/>
        <v>28.52</v>
      </c>
      <c r="CQ1556">
        <f t="shared" si="799"/>
        <v>0</v>
      </c>
      <c r="CR1556">
        <f t="shared" si="800"/>
        <v>15.25</v>
      </c>
      <c r="CS1556">
        <f t="shared" si="801"/>
        <v>8.2799999999999994</v>
      </c>
      <c r="CT1556">
        <f t="shared" si="802"/>
        <v>0</v>
      </c>
      <c r="CU1556">
        <f t="shared" si="803"/>
        <v>0</v>
      </c>
      <c r="CV1556">
        <f t="shared" si="804"/>
        <v>0</v>
      </c>
      <c r="CW1556">
        <f t="shared" si="805"/>
        <v>0</v>
      </c>
      <c r="CX1556">
        <f t="shared" si="806"/>
        <v>0</v>
      </c>
      <c r="CY1556">
        <f t="shared" si="807"/>
        <v>0</v>
      </c>
      <c r="CZ1556">
        <f t="shared" si="808"/>
        <v>0</v>
      </c>
      <c r="DC1556" t="s">
        <v>3</v>
      </c>
      <c r="DD1556" t="s">
        <v>3</v>
      </c>
      <c r="DE1556" t="s">
        <v>3</v>
      </c>
      <c r="DF1556" t="s">
        <v>3</v>
      </c>
      <c r="DG1556" t="s">
        <v>3</v>
      </c>
      <c r="DH1556" t="s">
        <v>3</v>
      </c>
      <c r="DI1556" t="s">
        <v>3</v>
      </c>
      <c r="DJ1556" t="s">
        <v>3</v>
      </c>
      <c r="DK1556" t="s">
        <v>3</v>
      </c>
      <c r="DL1556" t="s">
        <v>3</v>
      </c>
      <c r="DM1556" t="s">
        <v>3</v>
      </c>
      <c r="DN1556">
        <v>0</v>
      </c>
      <c r="DO1556">
        <v>0</v>
      </c>
      <c r="DP1556">
        <v>1</v>
      </c>
      <c r="DQ1556">
        <v>1</v>
      </c>
      <c r="DU1556">
        <v>1007</v>
      </c>
      <c r="DV1556" t="s">
        <v>175</v>
      </c>
      <c r="DW1556" t="s">
        <v>175</v>
      </c>
      <c r="DX1556">
        <v>1</v>
      </c>
      <c r="EE1556">
        <v>55317524</v>
      </c>
      <c r="EF1556">
        <v>1</v>
      </c>
      <c r="EG1556" t="s">
        <v>19</v>
      </c>
      <c r="EH1556">
        <v>0</v>
      </c>
      <c r="EI1556" t="s">
        <v>3</v>
      </c>
      <c r="EJ1556">
        <v>4</v>
      </c>
      <c r="EK1556">
        <v>1</v>
      </c>
      <c r="EL1556" t="s">
        <v>126</v>
      </c>
      <c r="EM1556" t="s">
        <v>21</v>
      </c>
      <c r="EO1556" t="s">
        <v>3</v>
      </c>
      <c r="EQ1556">
        <v>0</v>
      </c>
      <c r="ER1556">
        <v>15.25</v>
      </c>
      <c r="ES1556">
        <v>0</v>
      </c>
      <c r="ET1556">
        <v>15.25</v>
      </c>
      <c r="EU1556">
        <v>8.2799999999999994</v>
      </c>
      <c r="EV1556">
        <v>0</v>
      </c>
      <c r="EW1556">
        <v>0</v>
      </c>
      <c r="EX1556">
        <v>0</v>
      </c>
      <c r="EY1556">
        <v>0</v>
      </c>
      <c r="FQ1556">
        <v>0</v>
      </c>
      <c r="FR1556">
        <f t="shared" si="809"/>
        <v>0</v>
      </c>
      <c r="FS1556">
        <v>0</v>
      </c>
      <c r="FX1556">
        <v>0</v>
      </c>
      <c r="FY1556">
        <v>0</v>
      </c>
      <c r="GA1556" t="s">
        <v>3</v>
      </c>
      <c r="GD1556">
        <v>1</v>
      </c>
      <c r="GF1556">
        <v>1511999612</v>
      </c>
      <c r="GG1556">
        <v>2</v>
      </c>
      <c r="GH1556">
        <v>1</v>
      </c>
      <c r="GI1556">
        <v>-2</v>
      </c>
      <c r="GJ1556">
        <v>0</v>
      </c>
      <c r="GK1556">
        <v>0</v>
      </c>
      <c r="GL1556">
        <f t="shared" si="810"/>
        <v>0</v>
      </c>
      <c r="GM1556">
        <f>ROUND(O1556+X1556+Y1556,2)+GX1556</f>
        <v>28.52</v>
      </c>
      <c r="GN1556">
        <f>IF(OR(BI1556=0,BI1556=1),ROUND(O1556+X1556+Y1556,2),0)</f>
        <v>0</v>
      </c>
      <c r="GO1556">
        <f>IF(BI1556=2,ROUND(O1556+X1556+Y1556,2),0)</f>
        <v>0</v>
      </c>
      <c r="GP1556">
        <f>IF(BI1556=4,ROUND(O1556+X1556+Y1556,2)+GX1556,0)</f>
        <v>28.52</v>
      </c>
      <c r="GR1556">
        <v>0</v>
      </c>
      <c r="GS1556">
        <v>3</v>
      </c>
      <c r="GT1556">
        <v>0</v>
      </c>
      <c r="GU1556" t="s">
        <v>3</v>
      </c>
      <c r="GV1556">
        <f t="shared" si="811"/>
        <v>0</v>
      </c>
      <c r="GW1556">
        <v>1</v>
      </c>
      <c r="GX1556">
        <f t="shared" si="812"/>
        <v>0</v>
      </c>
      <c r="HA1556">
        <v>0</v>
      </c>
      <c r="HB1556">
        <v>0</v>
      </c>
      <c r="HC1556">
        <f t="shared" si="813"/>
        <v>0</v>
      </c>
      <c r="IK1556">
        <v>0</v>
      </c>
    </row>
    <row r="1557" spans="1:245" x14ac:dyDescent="0.2">
      <c r="A1557">
        <v>17</v>
      </c>
      <c r="B1557">
        <v>1</v>
      </c>
      <c r="C1557">
        <f>ROW(SmtRes!A451)</f>
        <v>451</v>
      </c>
      <c r="D1557">
        <f>ROW(EtalonRes!A435)</f>
        <v>435</v>
      </c>
      <c r="E1557" t="s">
        <v>122</v>
      </c>
      <c r="F1557" t="s">
        <v>202</v>
      </c>
      <c r="G1557" t="s">
        <v>203</v>
      </c>
      <c r="H1557" t="s">
        <v>191</v>
      </c>
      <c r="I1557">
        <f>ROUND(1.87/100,9)</f>
        <v>1.8700000000000001E-2</v>
      </c>
      <c r="J1557">
        <v>0</v>
      </c>
      <c r="O1557">
        <f t="shared" si="778"/>
        <v>7149.76</v>
      </c>
      <c r="P1557">
        <f t="shared" si="779"/>
        <v>6624.51</v>
      </c>
      <c r="Q1557">
        <f t="shared" si="780"/>
        <v>0.53</v>
      </c>
      <c r="R1557">
        <f t="shared" si="781"/>
        <v>0</v>
      </c>
      <c r="S1557">
        <f t="shared" si="782"/>
        <v>524.72</v>
      </c>
      <c r="T1557">
        <f t="shared" si="783"/>
        <v>0</v>
      </c>
      <c r="U1557">
        <f t="shared" si="784"/>
        <v>2.9031750000000001</v>
      </c>
      <c r="V1557">
        <f t="shared" si="785"/>
        <v>0</v>
      </c>
      <c r="W1557">
        <f t="shared" si="786"/>
        <v>0</v>
      </c>
      <c r="X1557">
        <f t="shared" si="787"/>
        <v>367.3</v>
      </c>
      <c r="Y1557">
        <f t="shared" si="788"/>
        <v>52.47</v>
      </c>
      <c r="AA1557">
        <v>55574044</v>
      </c>
      <c r="AB1557">
        <f t="shared" si="789"/>
        <v>382339.99</v>
      </c>
      <c r="AC1557">
        <f t="shared" si="790"/>
        <v>354251.65</v>
      </c>
      <c r="AD1557">
        <f t="shared" si="791"/>
        <v>28.45</v>
      </c>
      <c r="AE1557">
        <f t="shared" si="792"/>
        <v>7.0000000000000007E-2</v>
      </c>
      <c r="AF1557">
        <f t="shared" si="793"/>
        <v>28059.89</v>
      </c>
      <c r="AG1557">
        <f t="shared" si="794"/>
        <v>0</v>
      </c>
      <c r="AH1557">
        <f t="shared" si="795"/>
        <v>155.25</v>
      </c>
      <c r="AI1557">
        <f t="shared" si="796"/>
        <v>0</v>
      </c>
      <c r="AJ1557">
        <f t="shared" si="797"/>
        <v>0</v>
      </c>
      <c r="AK1557">
        <v>382339.99</v>
      </c>
      <c r="AL1557">
        <v>354251.65</v>
      </c>
      <c r="AM1557">
        <v>28.45</v>
      </c>
      <c r="AN1557">
        <v>7.0000000000000007E-2</v>
      </c>
      <c r="AO1557">
        <v>28059.89</v>
      </c>
      <c r="AP1557">
        <v>0</v>
      </c>
      <c r="AQ1557">
        <v>155.25</v>
      </c>
      <c r="AR1557">
        <v>0</v>
      </c>
      <c r="AS1557">
        <v>0</v>
      </c>
      <c r="AT1557">
        <v>70</v>
      </c>
      <c r="AU1557">
        <v>10</v>
      </c>
      <c r="AV1557">
        <v>1</v>
      </c>
      <c r="AW1557">
        <v>1</v>
      </c>
      <c r="AZ1557">
        <v>1</v>
      </c>
      <c r="BA1557">
        <v>1</v>
      </c>
      <c r="BB1557">
        <v>1</v>
      </c>
      <c r="BC1557">
        <v>1</v>
      </c>
      <c r="BD1557" t="s">
        <v>3</v>
      </c>
      <c r="BE1557" t="s">
        <v>3</v>
      </c>
      <c r="BF1557" t="s">
        <v>3</v>
      </c>
      <c r="BG1557" t="s">
        <v>3</v>
      </c>
      <c r="BH1557">
        <v>0</v>
      </c>
      <c r="BI1557">
        <v>4</v>
      </c>
      <c r="BJ1557" t="s">
        <v>204</v>
      </c>
      <c r="BM1557">
        <v>0</v>
      </c>
      <c r="BN1557">
        <v>0</v>
      </c>
      <c r="BO1557" t="s">
        <v>3</v>
      </c>
      <c r="BP1557">
        <v>0</v>
      </c>
      <c r="BQ1557">
        <v>1</v>
      </c>
      <c r="BR1557">
        <v>0</v>
      </c>
      <c r="BS1557">
        <v>1</v>
      </c>
      <c r="BT1557">
        <v>1</v>
      </c>
      <c r="BU1557">
        <v>1</v>
      </c>
      <c r="BV1557">
        <v>1</v>
      </c>
      <c r="BW1557">
        <v>1</v>
      </c>
      <c r="BX1557">
        <v>1</v>
      </c>
      <c r="BY1557" t="s">
        <v>3</v>
      </c>
      <c r="BZ1557">
        <v>70</v>
      </c>
      <c r="CA1557">
        <v>10</v>
      </c>
      <c r="CE1557">
        <v>0</v>
      </c>
      <c r="CF1557">
        <v>0</v>
      </c>
      <c r="CG1557">
        <v>0</v>
      </c>
      <c r="CM1557">
        <v>0</v>
      </c>
      <c r="CN1557" t="s">
        <v>3</v>
      </c>
      <c r="CO1557">
        <v>0</v>
      </c>
      <c r="CP1557">
        <f t="shared" si="798"/>
        <v>7149.76</v>
      </c>
      <c r="CQ1557">
        <f t="shared" si="799"/>
        <v>354251.65</v>
      </c>
      <c r="CR1557">
        <f t="shared" si="800"/>
        <v>28.45</v>
      </c>
      <c r="CS1557">
        <f t="shared" si="801"/>
        <v>7.0000000000000007E-2</v>
      </c>
      <c r="CT1557">
        <f t="shared" si="802"/>
        <v>28059.89</v>
      </c>
      <c r="CU1557">
        <f t="shared" si="803"/>
        <v>0</v>
      </c>
      <c r="CV1557">
        <f t="shared" si="804"/>
        <v>155.25</v>
      </c>
      <c r="CW1557">
        <f t="shared" si="805"/>
        <v>0</v>
      </c>
      <c r="CX1557">
        <f t="shared" si="806"/>
        <v>0</v>
      </c>
      <c r="CY1557">
        <f t="shared" si="807"/>
        <v>367.30400000000003</v>
      </c>
      <c r="CZ1557">
        <f t="shared" si="808"/>
        <v>52.472000000000008</v>
      </c>
      <c r="DC1557" t="s">
        <v>3</v>
      </c>
      <c r="DD1557" t="s">
        <v>3</v>
      </c>
      <c r="DE1557" t="s">
        <v>3</v>
      </c>
      <c r="DF1557" t="s">
        <v>3</v>
      </c>
      <c r="DG1557" t="s">
        <v>3</v>
      </c>
      <c r="DH1557" t="s">
        <v>3</v>
      </c>
      <c r="DI1557" t="s">
        <v>3</v>
      </c>
      <c r="DJ1557" t="s">
        <v>3</v>
      </c>
      <c r="DK1557" t="s">
        <v>3</v>
      </c>
      <c r="DL1557" t="s">
        <v>3</v>
      </c>
      <c r="DM1557" t="s">
        <v>3</v>
      </c>
      <c r="DN1557">
        <v>0</v>
      </c>
      <c r="DO1557">
        <v>0</v>
      </c>
      <c r="DP1557">
        <v>1</v>
      </c>
      <c r="DQ1557">
        <v>1</v>
      </c>
      <c r="DU1557">
        <v>1007</v>
      </c>
      <c r="DV1557" t="s">
        <v>191</v>
      </c>
      <c r="DW1557" t="s">
        <v>191</v>
      </c>
      <c r="DX1557">
        <v>100</v>
      </c>
      <c r="EE1557">
        <v>55317522</v>
      </c>
      <c r="EF1557">
        <v>1</v>
      </c>
      <c r="EG1557" t="s">
        <v>19</v>
      </c>
      <c r="EH1557">
        <v>0</v>
      </c>
      <c r="EI1557" t="s">
        <v>3</v>
      </c>
      <c r="EJ1557">
        <v>4</v>
      </c>
      <c r="EK1557">
        <v>0</v>
      </c>
      <c r="EL1557" t="s">
        <v>20</v>
      </c>
      <c r="EM1557" t="s">
        <v>21</v>
      </c>
      <c r="EO1557" t="s">
        <v>3</v>
      </c>
      <c r="EQ1557">
        <v>0</v>
      </c>
      <c r="ER1557">
        <v>382339.99</v>
      </c>
      <c r="ES1557">
        <v>354251.65</v>
      </c>
      <c r="ET1557">
        <v>28.45</v>
      </c>
      <c r="EU1557">
        <v>7.0000000000000007E-2</v>
      </c>
      <c r="EV1557">
        <v>28059.89</v>
      </c>
      <c r="EW1557">
        <v>155.25</v>
      </c>
      <c r="EX1557">
        <v>0</v>
      </c>
      <c r="EY1557">
        <v>0</v>
      </c>
      <c r="FQ1557">
        <v>0</v>
      </c>
      <c r="FR1557">
        <f t="shared" si="809"/>
        <v>0</v>
      </c>
      <c r="FS1557">
        <v>0</v>
      </c>
      <c r="FX1557">
        <v>70</v>
      </c>
      <c r="FY1557">
        <v>10</v>
      </c>
      <c r="GA1557" t="s">
        <v>3</v>
      </c>
      <c r="GD1557">
        <v>0</v>
      </c>
      <c r="GF1557">
        <v>-904643448</v>
      </c>
      <c r="GG1557">
        <v>2</v>
      </c>
      <c r="GH1557">
        <v>1</v>
      </c>
      <c r="GI1557">
        <v>-2</v>
      </c>
      <c r="GJ1557">
        <v>0</v>
      </c>
      <c r="GK1557">
        <f>ROUND(R1557*(R12)/100,2)</f>
        <v>0</v>
      </c>
      <c r="GL1557">
        <f t="shared" si="810"/>
        <v>0</v>
      </c>
      <c r="GM1557">
        <f>ROUND(O1557+X1557+Y1557+GK1557,2)+GX1557</f>
        <v>7569.53</v>
      </c>
      <c r="GN1557">
        <f>IF(OR(BI1557=0,BI1557=1),ROUND(O1557+X1557+Y1557+GK1557,2),0)</f>
        <v>0</v>
      </c>
      <c r="GO1557">
        <f>IF(BI1557=2,ROUND(O1557+X1557+Y1557+GK1557,2),0)</f>
        <v>0</v>
      </c>
      <c r="GP1557">
        <f>IF(BI1557=4,ROUND(O1557+X1557+Y1557+GK1557,2)+GX1557,0)</f>
        <v>7569.53</v>
      </c>
      <c r="GR1557">
        <v>0</v>
      </c>
      <c r="GS1557">
        <v>3</v>
      </c>
      <c r="GT1557">
        <v>0</v>
      </c>
      <c r="GU1557" t="s">
        <v>3</v>
      </c>
      <c r="GV1557">
        <f t="shared" si="811"/>
        <v>0</v>
      </c>
      <c r="GW1557">
        <v>1</v>
      </c>
      <c r="GX1557">
        <f t="shared" si="812"/>
        <v>0</v>
      </c>
      <c r="HA1557">
        <v>0</v>
      </c>
      <c r="HB1557">
        <v>0</v>
      </c>
      <c r="HC1557">
        <f t="shared" si="813"/>
        <v>0</v>
      </c>
      <c r="IK1557">
        <v>0</v>
      </c>
    </row>
    <row r="1558" spans="1:245" x14ac:dyDescent="0.2">
      <c r="A1558">
        <v>17</v>
      </c>
      <c r="B1558">
        <v>1</v>
      </c>
      <c r="C1558">
        <f>ROW(SmtRes!A453)</f>
        <v>453</v>
      </c>
      <c r="D1558">
        <f>ROW(EtalonRes!A437)</f>
        <v>437</v>
      </c>
      <c r="E1558" t="s">
        <v>127</v>
      </c>
      <c r="F1558" t="s">
        <v>206</v>
      </c>
      <c r="G1558" t="s">
        <v>394</v>
      </c>
      <c r="H1558" t="s">
        <v>120</v>
      </c>
      <c r="I1558">
        <v>5.1999999999999998E-2</v>
      </c>
      <c r="J1558">
        <v>0</v>
      </c>
      <c r="O1558">
        <f t="shared" si="778"/>
        <v>5423.11</v>
      </c>
      <c r="P1558">
        <f t="shared" si="779"/>
        <v>2768.14</v>
      </c>
      <c r="Q1558">
        <f t="shared" si="780"/>
        <v>0</v>
      </c>
      <c r="R1558">
        <f t="shared" si="781"/>
        <v>0</v>
      </c>
      <c r="S1558">
        <f t="shared" si="782"/>
        <v>2654.97</v>
      </c>
      <c r="T1558">
        <f t="shared" si="783"/>
        <v>0</v>
      </c>
      <c r="U1558">
        <f t="shared" si="784"/>
        <v>11.840399999999999</v>
      </c>
      <c r="V1558">
        <f t="shared" si="785"/>
        <v>0</v>
      </c>
      <c r="W1558">
        <f t="shared" si="786"/>
        <v>0</v>
      </c>
      <c r="X1558">
        <f t="shared" si="787"/>
        <v>1858.48</v>
      </c>
      <c r="Y1558">
        <f t="shared" si="788"/>
        <v>265.5</v>
      </c>
      <c r="AA1558">
        <v>55574044</v>
      </c>
      <c r="AB1558">
        <f t="shared" si="789"/>
        <v>104290.69</v>
      </c>
      <c r="AC1558">
        <f t="shared" si="790"/>
        <v>53233.52</v>
      </c>
      <c r="AD1558">
        <f t="shared" si="791"/>
        <v>0</v>
      </c>
      <c r="AE1558">
        <f t="shared" si="792"/>
        <v>0</v>
      </c>
      <c r="AF1558">
        <f t="shared" si="793"/>
        <v>51057.17</v>
      </c>
      <c r="AG1558">
        <f t="shared" si="794"/>
        <v>0</v>
      </c>
      <c r="AH1558">
        <f t="shared" si="795"/>
        <v>227.7</v>
      </c>
      <c r="AI1558">
        <f t="shared" si="796"/>
        <v>0</v>
      </c>
      <c r="AJ1558">
        <f t="shared" si="797"/>
        <v>0</v>
      </c>
      <c r="AK1558">
        <v>104290.69</v>
      </c>
      <c r="AL1558">
        <v>53233.52</v>
      </c>
      <c r="AM1558">
        <v>0</v>
      </c>
      <c r="AN1558">
        <v>0</v>
      </c>
      <c r="AO1558">
        <v>51057.17</v>
      </c>
      <c r="AP1558">
        <v>0</v>
      </c>
      <c r="AQ1558">
        <v>227.7</v>
      </c>
      <c r="AR1558">
        <v>0</v>
      </c>
      <c r="AS1558">
        <v>0</v>
      </c>
      <c r="AT1558">
        <v>70</v>
      </c>
      <c r="AU1558">
        <v>10</v>
      </c>
      <c r="AV1558">
        <v>1</v>
      </c>
      <c r="AW1558">
        <v>1</v>
      </c>
      <c r="AZ1558">
        <v>1</v>
      </c>
      <c r="BA1558">
        <v>1</v>
      </c>
      <c r="BB1558">
        <v>1</v>
      </c>
      <c r="BC1558">
        <v>1</v>
      </c>
      <c r="BD1558" t="s">
        <v>3</v>
      </c>
      <c r="BE1558" t="s">
        <v>3</v>
      </c>
      <c r="BF1558" t="s">
        <v>3</v>
      </c>
      <c r="BG1558" t="s">
        <v>3</v>
      </c>
      <c r="BH1558">
        <v>0</v>
      </c>
      <c r="BI1558">
        <v>4</v>
      </c>
      <c r="BJ1558" t="s">
        <v>208</v>
      </c>
      <c r="BM1558">
        <v>0</v>
      </c>
      <c r="BN1558">
        <v>0</v>
      </c>
      <c r="BO1558" t="s">
        <v>3</v>
      </c>
      <c r="BP1558">
        <v>0</v>
      </c>
      <c r="BQ1558">
        <v>1</v>
      </c>
      <c r="BR1558">
        <v>0</v>
      </c>
      <c r="BS1558">
        <v>1</v>
      </c>
      <c r="BT1558">
        <v>1</v>
      </c>
      <c r="BU1558">
        <v>1</v>
      </c>
      <c r="BV1558">
        <v>1</v>
      </c>
      <c r="BW1558">
        <v>1</v>
      </c>
      <c r="BX1558">
        <v>1</v>
      </c>
      <c r="BY1558" t="s">
        <v>3</v>
      </c>
      <c r="BZ1558">
        <v>70</v>
      </c>
      <c r="CA1558">
        <v>10</v>
      </c>
      <c r="CE1558">
        <v>0</v>
      </c>
      <c r="CF1558">
        <v>0</v>
      </c>
      <c r="CG1558">
        <v>0</v>
      </c>
      <c r="CM1558">
        <v>0</v>
      </c>
      <c r="CN1558" t="s">
        <v>3</v>
      </c>
      <c r="CO1558">
        <v>0</v>
      </c>
      <c r="CP1558">
        <f t="shared" si="798"/>
        <v>5423.11</v>
      </c>
      <c r="CQ1558">
        <f t="shared" si="799"/>
        <v>53233.52</v>
      </c>
      <c r="CR1558">
        <f t="shared" si="800"/>
        <v>0</v>
      </c>
      <c r="CS1558">
        <f t="shared" si="801"/>
        <v>0</v>
      </c>
      <c r="CT1558">
        <f t="shared" si="802"/>
        <v>51057.17</v>
      </c>
      <c r="CU1558">
        <f t="shared" si="803"/>
        <v>0</v>
      </c>
      <c r="CV1558">
        <f t="shared" si="804"/>
        <v>227.7</v>
      </c>
      <c r="CW1558">
        <f t="shared" si="805"/>
        <v>0</v>
      </c>
      <c r="CX1558">
        <f t="shared" si="806"/>
        <v>0</v>
      </c>
      <c r="CY1558">
        <f t="shared" si="807"/>
        <v>1858.479</v>
      </c>
      <c r="CZ1558">
        <f t="shared" si="808"/>
        <v>265.49699999999996</v>
      </c>
      <c r="DC1558" t="s">
        <v>3</v>
      </c>
      <c r="DD1558" t="s">
        <v>3</v>
      </c>
      <c r="DE1558" t="s">
        <v>3</v>
      </c>
      <c r="DF1558" t="s">
        <v>3</v>
      </c>
      <c r="DG1558" t="s">
        <v>3</v>
      </c>
      <c r="DH1558" t="s">
        <v>3</v>
      </c>
      <c r="DI1558" t="s">
        <v>3</v>
      </c>
      <c r="DJ1558" t="s">
        <v>3</v>
      </c>
      <c r="DK1558" t="s">
        <v>3</v>
      </c>
      <c r="DL1558" t="s">
        <v>3</v>
      </c>
      <c r="DM1558" t="s">
        <v>3</v>
      </c>
      <c r="DN1558">
        <v>0</v>
      </c>
      <c r="DO1558">
        <v>0</v>
      </c>
      <c r="DP1558">
        <v>1</v>
      </c>
      <c r="DQ1558">
        <v>1</v>
      </c>
      <c r="DU1558">
        <v>1009</v>
      </c>
      <c r="DV1558" t="s">
        <v>120</v>
      </c>
      <c r="DW1558" t="s">
        <v>120</v>
      </c>
      <c r="DX1558">
        <v>1000</v>
      </c>
      <c r="EE1558">
        <v>55317522</v>
      </c>
      <c r="EF1558">
        <v>1</v>
      </c>
      <c r="EG1558" t="s">
        <v>19</v>
      </c>
      <c r="EH1558">
        <v>0</v>
      </c>
      <c r="EI1558" t="s">
        <v>3</v>
      </c>
      <c r="EJ1558">
        <v>4</v>
      </c>
      <c r="EK1558">
        <v>0</v>
      </c>
      <c r="EL1558" t="s">
        <v>20</v>
      </c>
      <c r="EM1558" t="s">
        <v>21</v>
      </c>
      <c r="EO1558" t="s">
        <v>3</v>
      </c>
      <c r="EQ1558">
        <v>0</v>
      </c>
      <c r="ER1558">
        <v>104290.69</v>
      </c>
      <c r="ES1558">
        <v>53233.52</v>
      </c>
      <c r="ET1558">
        <v>0</v>
      </c>
      <c r="EU1558">
        <v>0</v>
      </c>
      <c r="EV1558">
        <v>51057.17</v>
      </c>
      <c r="EW1558">
        <v>227.7</v>
      </c>
      <c r="EX1558">
        <v>0</v>
      </c>
      <c r="EY1558">
        <v>0</v>
      </c>
      <c r="FQ1558">
        <v>0</v>
      </c>
      <c r="FR1558">
        <f t="shared" si="809"/>
        <v>0</v>
      </c>
      <c r="FS1558">
        <v>0</v>
      </c>
      <c r="FX1558">
        <v>70</v>
      </c>
      <c r="FY1558">
        <v>10</v>
      </c>
      <c r="GA1558" t="s">
        <v>3</v>
      </c>
      <c r="GD1558">
        <v>0</v>
      </c>
      <c r="GF1558">
        <v>-1808157509</v>
      </c>
      <c r="GG1558">
        <v>2</v>
      </c>
      <c r="GH1558">
        <v>1</v>
      </c>
      <c r="GI1558">
        <v>-2</v>
      </c>
      <c r="GJ1558">
        <v>0</v>
      </c>
      <c r="GK1558">
        <f>ROUND(R1558*(R12)/100,2)</f>
        <v>0</v>
      </c>
      <c r="GL1558">
        <f t="shared" si="810"/>
        <v>0</v>
      </c>
      <c r="GM1558">
        <f>ROUND(O1558+X1558+Y1558+GK1558,2)+GX1558</f>
        <v>7547.09</v>
      </c>
      <c r="GN1558">
        <f>IF(OR(BI1558=0,BI1558=1),ROUND(O1558+X1558+Y1558+GK1558,2),0)</f>
        <v>0</v>
      </c>
      <c r="GO1558">
        <f>IF(BI1558=2,ROUND(O1558+X1558+Y1558+GK1558,2),0)</f>
        <v>0</v>
      </c>
      <c r="GP1558">
        <f>IF(BI1558=4,ROUND(O1558+X1558+Y1558+GK1558,2)+GX1558,0)</f>
        <v>7547.09</v>
      </c>
      <c r="GR1558">
        <v>0</v>
      </c>
      <c r="GS1558">
        <v>3</v>
      </c>
      <c r="GT1558">
        <v>0</v>
      </c>
      <c r="GU1558" t="s">
        <v>3</v>
      </c>
      <c r="GV1558">
        <f t="shared" si="811"/>
        <v>0</v>
      </c>
      <c r="GW1558">
        <v>1</v>
      </c>
      <c r="GX1558">
        <f t="shared" si="812"/>
        <v>0</v>
      </c>
      <c r="HA1558">
        <v>0</v>
      </c>
      <c r="HB1558">
        <v>0</v>
      </c>
      <c r="HC1558">
        <f t="shared" si="813"/>
        <v>0</v>
      </c>
      <c r="IK1558">
        <v>0</v>
      </c>
    </row>
    <row r="1559" spans="1:245" x14ac:dyDescent="0.2">
      <c r="A1559">
        <v>17</v>
      </c>
      <c r="B1559">
        <v>1</v>
      </c>
      <c r="C1559">
        <f>ROW(SmtRes!A457)</f>
        <v>457</v>
      </c>
      <c r="D1559">
        <f>ROW(EtalonRes!A441)</f>
        <v>441</v>
      </c>
      <c r="E1559" t="s">
        <v>132</v>
      </c>
      <c r="F1559" t="s">
        <v>210</v>
      </c>
      <c r="G1559" t="s">
        <v>395</v>
      </c>
      <c r="H1559" t="s">
        <v>120</v>
      </c>
      <c r="I1559">
        <v>1.2030000000000001</v>
      </c>
      <c r="J1559">
        <v>0</v>
      </c>
      <c r="O1559">
        <f t="shared" si="778"/>
        <v>80816.39</v>
      </c>
      <c r="P1559">
        <f t="shared" si="779"/>
        <v>68038.009999999995</v>
      </c>
      <c r="Q1559">
        <f t="shared" si="780"/>
        <v>1440.45</v>
      </c>
      <c r="R1559">
        <f t="shared" si="781"/>
        <v>1.32</v>
      </c>
      <c r="S1559">
        <f t="shared" si="782"/>
        <v>11337.93</v>
      </c>
      <c r="T1559">
        <f t="shared" si="783"/>
        <v>0</v>
      </c>
      <c r="U1559">
        <f t="shared" si="784"/>
        <v>43.440330000000003</v>
      </c>
      <c r="V1559">
        <f t="shared" si="785"/>
        <v>0</v>
      </c>
      <c r="W1559">
        <f t="shared" si="786"/>
        <v>0</v>
      </c>
      <c r="X1559">
        <f t="shared" si="787"/>
        <v>7936.55</v>
      </c>
      <c r="Y1559">
        <f t="shared" si="788"/>
        <v>1133.79</v>
      </c>
      <c r="AA1559">
        <v>55574044</v>
      </c>
      <c r="AB1559">
        <f t="shared" si="789"/>
        <v>67179.039999999994</v>
      </c>
      <c r="AC1559">
        <f t="shared" si="790"/>
        <v>56556.95</v>
      </c>
      <c r="AD1559">
        <f t="shared" si="791"/>
        <v>1197.3800000000001</v>
      </c>
      <c r="AE1559">
        <f t="shared" si="792"/>
        <v>1.1000000000000001</v>
      </c>
      <c r="AF1559">
        <f t="shared" si="793"/>
        <v>9424.7099999999991</v>
      </c>
      <c r="AG1559">
        <f t="shared" si="794"/>
        <v>0</v>
      </c>
      <c r="AH1559">
        <f t="shared" si="795"/>
        <v>36.11</v>
      </c>
      <c r="AI1559">
        <f t="shared" si="796"/>
        <v>0</v>
      </c>
      <c r="AJ1559">
        <f t="shared" si="797"/>
        <v>0</v>
      </c>
      <c r="AK1559">
        <v>67179.039999999994</v>
      </c>
      <c r="AL1559">
        <v>56556.95</v>
      </c>
      <c r="AM1559">
        <v>1197.3800000000001</v>
      </c>
      <c r="AN1559">
        <v>1.1000000000000001</v>
      </c>
      <c r="AO1559">
        <v>9424.7099999999991</v>
      </c>
      <c r="AP1559">
        <v>0</v>
      </c>
      <c r="AQ1559">
        <v>36.11</v>
      </c>
      <c r="AR1559">
        <v>0</v>
      </c>
      <c r="AS1559">
        <v>0</v>
      </c>
      <c r="AT1559">
        <v>70</v>
      </c>
      <c r="AU1559">
        <v>10</v>
      </c>
      <c r="AV1559">
        <v>1</v>
      </c>
      <c r="AW1559">
        <v>1</v>
      </c>
      <c r="AZ1559">
        <v>1</v>
      </c>
      <c r="BA1559">
        <v>1</v>
      </c>
      <c r="BB1559">
        <v>1</v>
      </c>
      <c r="BC1559">
        <v>1</v>
      </c>
      <c r="BD1559" t="s">
        <v>3</v>
      </c>
      <c r="BE1559" t="s">
        <v>3</v>
      </c>
      <c r="BF1559" t="s">
        <v>3</v>
      </c>
      <c r="BG1559" t="s">
        <v>3</v>
      </c>
      <c r="BH1559">
        <v>0</v>
      </c>
      <c r="BI1559">
        <v>4</v>
      </c>
      <c r="BJ1559" t="s">
        <v>212</v>
      </c>
      <c r="BM1559">
        <v>0</v>
      </c>
      <c r="BN1559">
        <v>0</v>
      </c>
      <c r="BO1559" t="s">
        <v>3</v>
      </c>
      <c r="BP1559">
        <v>0</v>
      </c>
      <c r="BQ1559">
        <v>1</v>
      </c>
      <c r="BR1559">
        <v>0</v>
      </c>
      <c r="BS1559">
        <v>1</v>
      </c>
      <c r="BT1559">
        <v>1</v>
      </c>
      <c r="BU1559">
        <v>1</v>
      </c>
      <c r="BV1559">
        <v>1</v>
      </c>
      <c r="BW1559">
        <v>1</v>
      </c>
      <c r="BX1559">
        <v>1</v>
      </c>
      <c r="BY1559" t="s">
        <v>3</v>
      </c>
      <c r="BZ1559">
        <v>70</v>
      </c>
      <c r="CA1559">
        <v>10</v>
      </c>
      <c r="CE1559">
        <v>0</v>
      </c>
      <c r="CF1559">
        <v>0</v>
      </c>
      <c r="CG1559">
        <v>0</v>
      </c>
      <c r="CM1559">
        <v>0</v>
      </c>
      <c r="CN1559" t="s">
        <v>3</v>
      </c>
      <c r="CO1559">
        <v>0</v>
      </c>
      <c r="CP1559">
        <f t="shared" si="798"/>
        <v>80816.389999999985</v>
      </c>
      <c r="CQ1559">
        <f t="shared" si="799"/>
        <v>56556.95</v>
      </c>
      <c r="CR1559">
        <f t="shared" si="800"/>
        <v>1197.3800000000001</v>
      </c>
      <c r="CS1559">
        <f t="shared" si="801"/>
        <v>1.1000000000000001</v>
      </c>
      <c r="CT1559">
        <f t="shared" si="802"/>
        <v>9424.7099999999991</v>
      </c>
      <c r="CU1559">
        <f t="shared" si="803"/>
        <v>0</v>
      </c>
      <c r="CV1559">
        <f t="shared" si="804"/>
        <v>36.11</v>
      </c>
      <c r="CW1559">
        <f t="shared" si="805"/>
        <v>0</v>
      </c>
      <c r="CX1559">
        <f t="shared" si="806"/>
        <v>0</v>
      </c>
      <c r="CY1559">
        <f t="shared" si="807"/>
        <v>7936.5509999999995</v>
      </c>
      <c r="CZ1559">
        <f t="shared" si="808"/>
        <v>1133.7930000000001</v>
      </c>
      <c r="DC1559" t="s">
        <v>3</v>
      </c>
      <c r="DD1559" t="s">
        <v>3</v>
      </c>
      <c r="DE1559" t="s">
        <v>3</v>
      </c>
      <c r="DF1559" t="s">
        <v>3</v>
      </c>
      <c r="DG1559" t="s">
        <v>3</v>
      </c>
      <c r="DH1559" t="s">
        <v>3</v>
      </c>
      <c r="DI1559" t="s">
        <v>3</v>
      </c>
      <c r="DJ1559" t="s">
        <v>3</v>
      </c>
      <c r="DK1559" t="s">
        <v>3</v>
      </c>
      <c r="DL1559" t="s">
        <v>3</v>
      </c>
      <c r="DM1559" t="s">
        <v>3</v>
      </c>
      <c r="DN1559">
        <v>0</v>
      </c>
      <c r="DO1559">
        <v>0</v>
      </c>
      <c r="DP1559">
        <v>1</v>
      </c>
      <c r="DQ1559">
        <v>1</v>
      </c>
      <c r="DU1559">
        <v>1009</v>
      </c>
      <c r="DV1559" t="s">
        <v>120</v>
      </c>
      <c r="DW1559" t="s">
        <v>120</v>
      </c>
      <c r="DX1559">
        <v>1000</v>
      </c>
      <c r="EE1559">
        <v>55317522</v>
      </c>
      <c r="EF1559">
        <v>1</v>
      </c>
      <c r="EG1559" t="s">
        <v>19</v>
      </c>
      <c r="EH1559">
        <v>0</v>
      </c>
      <c r="EI1559" t="s">
        <v>3</v>
      </c>
      <c r="EJ1559">
        <v>4</v>
      </c>
      <c r="EK1559">
        <v>0</v>
      </c>
      <c r="EL1559" t="s">
        <v>20</v>
      </c>
      <c r="EM1559" t="s">
        <v>21</v>
      </c>
      <c r="EO1559" t="s">
        <v>3</v>
      </c>
      <c r="EQ1559">
        <v>0</v>
      </c>
      <c r="ER1559">
        <v>67179.039999999994</v>
      </c>
      <c r="ES1559">
        <v>56556.95</v>
      </c>
      <c r="ET1559">
        <v>1197.3800000000001</v>
      </c>
      <c r="EU1559">
        <v>1.1000000000000001</v>
      </c>
      <c r="EV1559">
        <v>9424.7099999999991</v>
      </c>
      <c r="EW1559">
        <v>36.11</v>
      </c>
      <c r="EX1559">
        <v>0</v>
      </c>
      <c r="EY1559">
        <v>0</v>
      </c>
      <c r="FQ1559">
        <v>0</v>
      </c>
      <c r="FR1559">
        <f t="shared" si="809"/>
        <v>0</v>
      </c>
      <c r="FS1559">
        <v>0</v>
      </c>
      <c r="FX1559">
        <v>70</v>
      </c>
      <c r="FY1559">
        <v>10</v>
      </c>
      <c r="GA1559" t="s">
        <v>3</v>
      </c>
      <c r="GD1559">
        <v>0</v>
      </c>
      <c r="GF1559">
        <v>-84595833</v>
      </c>
      <c r="GG1559">
        <v>2</v>
      </c>
      <c r="GH1559">
        <v>1</v>
      </c>
      <c r="GI1559">
        <v>-2</v>
      </c>
      <c r="GJ1559">
        <v>0</v>
      </c>
      <c r="GK1559">
        <f>ROUND(R1559*(R12)/100,2)</f>
        <v>1.43</v>
      </c>
      <c r="GL1559">
        <f t="shared" si="810"/>
        <v>0</v>
      </c>
      <c r="GM1559">
        <f>ROUND(O1559+X1559+Y1559+GK1559,2)+GX1559</f>
        <v>89888.16</v>
      </c>
      <c r="GN1559">
        <f>IF(OR(BI1559=0,BI1559=1),ROUND(O1559+X1559+Y1559+GK1559,2),0)</f>
        <v>0</v>
      </c>
      <c r="GO1559">
        <f>IF(BI1559=2,ROUND(O1559+X1559+Y1559+GK1559,2),0)</f>
        <v>0</v>
      </c>
      <c r="GP1559">
        <f>IF(BI1559=4,ROUND(O1559+X1559+Y1559+GK1559,2)+GX1559,0)</f>
        <v>89888.16</v>
      </c>
      <c r="GR1559">
        <v>0</v>
      </c>
      <c r="GS1559">
        <v>3</v>
      </c>
      <c r="GT1559">
        <v>0</v>
      </c>
      <c r="GU1559" t="s">
        <v>3</v>
      </c>
      <c r="GV1559">
        <f t="shared" si="811"/>
        <v>0</v>
      </c>
      <c r="GW1559">
        <v>1</v>
      </c>
      <c r="GX1559">
        <f t="shared" si="812"/>
        <v>0</v>
      </c>
      <c r="HA1559">
        <v>0</v>
      </c>
      <c r="HB1559">
        <v>0</v>
      </c>
      <c r="HC1559">
        <f t="shared" si="813"/>
        <v>0</v>
      </c>
      <c r="IK1559">
        <v>0</v>
      </c>
    </row>
    <row r="1560" spans="1:245" x14ac:dyDescent="0.2">
      <c r="A1560">
        <v>18</v>
      </c>
      <c r="B1560">
        <v>1</v>
      </c>
      <c r="C1560">
        <v>457</v>
      </c>
      <c r="E1560" t="s">
        <v>136</v>
      </c>
      <c r="F1560" t="s">
        <v>214</v>
      </c>
      <c r="G1560" t="s">
        <v>215</v>
      </c>
      <c r="H1560" t="s">
        <v>120</v>
      </c>
      <c r="I1560">
        <f>I1559*J1560</f>
        <v>-1.2030000000000001</v>
      </c>
      <c r="J1560">
        <v>-1</v>
      </c>
      <c r="O1560">
        <f t="shared" si="778"/>
        <v>-64039.92</v>
      </c>
      <c r="P1560">
        <f t="shared" si="779"/>
        <v>-64039.92</v>
      </c>
      <c r="Q1560">
        <f t="shared" si="780"/>
        <v>0</v>
      </c>
      <c r="R1560">
        <f t="shared" si="781"/>
        <v>0</v>
      </c>
      <c r="S1560">
        <f t="shared" si="782"/>
        <v>0</v>
      </c>
      <c r="T1560">
        <f t="shared" si="783"/>
        <v>0</v>
      </c>
      <c r="U1560">
        <f t="shared" si="784"/>
        <v>0</v>
      </c>
      <c r="V1560">
        <f t="shared" si="785"/>
        <v>0</v>
      </c>
      <c r="W1560">
        <f t="shared" si="786"/>
        <v>0</v>
      </c>
      <c r="X1560">
        <f t="shared" si="787"/>
        <v>0</v>
      </c>
      <c r="Y1560">
        <f t="shared" si="788"/>
        <v>0</v>
      </c>
      <c r="AA1560">
        <v>55574044</v>
      </c>
      <c r="AB1560">
        <f t="shared" si="789"/>
        <v>53233.52</v>
      </c>
      <c r="AC1560">
        <f t="shared" si="790"/>
        <v>53233.52</v>
      </c>
      <c r="AD1560">
        <f t="shared" si="791"/>
        <v>0</v>
      </c>
      <c r="AE1560">
        <f t="shared" si="792"/>
        <v>0</v>
      </c>
      <c r="AF1560">
        <f t="shared" si="793"/>
        <v>0</v>
      </c>
      <c r="AG1560">
        <f t="shared" si="794"/>
        <v>0</v>
      </c>
      <c r="AH1560">
        <f t="shared" si="795"/>
        <v>0</v>
      </c>
      <c r="AI1560">
        <f t="shared" si="796"/>
        <v>0</v>
      </c>
      <c r="AJ1560">
        <f t="shared" si="797"/>
        <v>0</v>
      </c>
      <c r="AK1560">
        <v>53233.52</v>
      </c>
      <c r="AL1560">
        <v>53233.52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70</v>
      </c>
      <c r="AU1560">
        <v>10</v>
      </c>
      <c r="AV1560">
        <v>1</v>
      </c>
      <c r="AW1560">
        <v>1</v>
      </c>
      <c r="AZ1560">
        <v>1</v>
      </c>
      <c r="BA1560">
        <v>1</v>
      </c>
      <c r="BB1560">
        <v>1</v>
      </c>
      <c r="BC1560">
        <v>1</v>
      </c>
      <c r="BD1560" t="s">
        <v>3</v>
      </c>
      <c r="BE1560" t="s">
        <v>3</v>
      </c>
      <c r="BF1560" t="s">
        <v>3</v>
      </c>
      <c r="BG1560" t="s">
        <v>3</v>
      </c>
      <c r="BH1560">
        <v>3</v>
      </c>
      <c r="BI1560">
        <v>4</v>
      </c>
      <c r="BJ1560" t="s">
        <v>216</v>
      </c>
      <c r="BM1560">
        <v>0</v>
      </c>
      <c r="BN1560">
        <v>0</v>
      </c>
      <c r="BO1560" t="s">
        <v>3</v>
      </c>
      <c r="BP1560">
        <v>0</v>
      </c>
      <c r="BQ1560">
        <v>1</v>
      </c>
      <c r="BR1560">
        <v>1</v>
      </c>
      <c r="BS1560">
        <v>1</v>
      </c>
      <c r="BT1560">
        <v>1</v>
      </c>
      <c r="BU1560">
        <v>1</v>
      </c>
      <c r="BV1560">
        <v>1</v>
      </c>
      <c r="BW1560">
        <v>1</v>
      </c>
      <c r="BX1560">
        <v>1</v>
      </c>
      <c r="BY1560" t="s">
        <v>3</v>
      </c>
      <c r="BZ1560">
        <v>70</v>
      </c>
      <c r="CA1560">
        <v>10</v>
      </c>
      <c r="CE1560">
        <v>0</v>
      </c>
      <c r="CF1560">
        <v>0</v>
      </c>
      <c r="CG1560">
        <v>0</v>
      </c>
      <c r="CM1560">
        <v>0</v>
      </c>
      <c r="CN1560" t="s">
        <v>3</v>
      </c>
      <c r="CO1560">
        <v>0</v>
      </c>
      <c r="CP1560">
        <f t="shared" si="798"/>
        <v>-64039.92</v>
      </c>
      <c r="CQ1560">
        <f t="shared" si="799"/>
        <v>53233.52</v>
      </c>
      <c r="CR1560">
        <f t="shared" si="800"/>
        <v>0</v>
      </c>
      <c r="CS1560">
        <f t="shared" si="801"/>
        <v>0</v>
      </c>
      <c r="CT1560">
        <f t="shared" si="802"/>
        <v>0</v>
      </c>
      <c r="CU1560">
        <f t="shared" si="803"/>
        <v>0</v>
      </c>
      <c r="CV1560">
        <f t="shared" si="804"/>
        <v>0</v>
      </c>
      <c r="CW1560">
        <f t="shared" si="805"/>
        <v>0</v>
      </c>
      <c r="CX1560">
        <f t="shared" si="806"/>
        <v>0</v>
      </c>
      <c r="CY1560">
        <f t="shared" si="807"/>
        <v>0</v>
      </c>
      <c r="CZ1560">
        <f t="shared" si="808"/>
        <v>0</v>
      </c>
      <c r="DC1560" t="s">
        <v>3</v>
      </c>
      <c r="DD1560" t="s">
        <v>3</v>
      </c>
      <c r="DE1560" t="s">
        <v>3</v>
      </c>
      <c r="DF1560" t="s">
        <v>3</v>
      </c>
      <c r="DG1560" t="s">
        <v>3</v>
      </c>
      <c r="DH1560" t="s">
        <v>3</v>
      </c>
      <c r="DI1560" t="s">
        <v>3</v>
      </c>
      <c r="DJ1560" t="s">
        <v>3</v>
      </c>
      <c r="DK1560" t="s">
        <v>3</v>
      </c>
      <c r="DL1560" t="s">
        <v>3</v>
      </c>
      <c r="DM1560" t="s">
        <v>3</v>
      </c>
      <c r="DN1560">
        <v>0</v>
      </c>
      <c r="DO1560">
        <v>0</v>
      </c>
      <c r="DP1560">
        <v>1</v>
      </c>
      <c r="DQ1560">
        <v>1</v>
      </c>
      <c r="DU1560">
        <v>1009</v>
      </c>
      <c r="DV1560" t="s">
        <v>120</v>
      </c>
      <c r="DW1560" t="s">
        <v>120</v>
      </c>
      <c r="DX1560">
        <v>1000</v>
      </c>
      <c r="EE1560">
        <v>55317522</v>
      </c>
      <c r="EF1560">
        <v>1</v>
      </c>
      <c r="EG1560" t="s">
        <v>19</v>
      </c>
      <c r="EH1560">
        <v>0</v>
      </c>
      <c r="EI1560" t="s">
        <v>3</v>
      </c>
      <c r="EJ1560">
        <v>4</v>
      </c>
      <c r="EK1560">
        <v>0</v>
      </c>
      <c r="EL1560" t="s">
        <v>20</v>
      </c>
      <c r="EM1560" t="s">
        <v>21</v>
      </c>
      <c r="EO1560" t="s">
        <v>3</v>
      </c>
      <c r="EQ1560">
        <v>32768</v>
      </c>
      <c r="ER1560">
        <v>53233.52</v>
      </c>
      <c r="ES1560">
        <v>53233.52</v>
      </c>
      <c r="ET1560">
        <v>0</v>
      </c>
      <c r="EU1560">
        <v>0</v>
      </c>
      <c r="EV1560">
        <v>0</v>
      </c>
      <c r="EW1560">
        <v>0</v>
      </c>
      <c r="EX1560">
        <v>0</v>
      </c>
      <c r="FQ1560">
        <v>0</v>
      </c>
      <c r="FR1560">
        <f t="shared" si="809"/>
        <v>0</v>
      </c>
      <c r="FS1560">
        <v>0</v>
      </c>
      <c r="FX1560">
        <v>70</v>
      </c>
      <c r="FY1560">
        <v>10</v>
      </c>
      <c r="GA1560" t="s">
        <v>3</v>
      </c>
      <c r="GD1560">
        <v>0</v>
      </c>
      <c r="GF1560">
        <v>588667335</v>
      </c>
      <c r="GG1560">
        <v>2</v>
      </c>
      <c r="GH1560">
        <v>1</v>
      </c>
      <c r="GI1560">
        <v>-2</v>
      </c>
      <c r="GJ1560">
        <v>0</v>
      </c>
      <c r="GK1560">
        <f>ROUND(R1560*(R12)/100,2)</f>
        <v>0</v>
      </c>
      <c r="GL1560">
        <f t="shared" si="810"/>
        <v>0</v>
      </c>
      <c r="GM1560">
        <f>ROUND(O1560+X1560+Y1560+GK1560,2)+GX1560</f>
        <v>-64039.92</v>
      </c>
      <c r="GN1560">
        <f>IF(OR(BI1560=0,BI1560=1),ROUND(O1560+X1560+Y1560+GK1560,2),0)</f>
        <v>0</v>
      </c>
      <c r="GO1560">
        <f>IF(BI1560=2,ROUND(O1560+X1560+Y1560+GK1560,2),0)</f>
        <v>0</v>
      </c>
      <c r="GP1560">
        <f>IF(BI1560=4,ROUND(O1560+X1560+Y1560+GK1560,2)+GX1560,0)</f>
        <v>-64039.92</v>
      </c>
      <c r="GR1560">
        <v>0</v>
      </c>
      <c r="GS1560">
        <v>3</v>
      </c>
      <c r="GT1560">
        <v>0</v>
      </c>
      <c r="GU1560" t="s">
        <v>3</v>
      </c>
      <c r="GV1560">
        <f t="shared" si="811"/>
        <v>0</v>
      </c>
      <c r="GW1560">
        <v>1</v>
      </c>
      <c r="GX1560">
        <f t="shared" si="812"/>
        <v>0</v>
      </c>
      <c r="HA1560">
        <v>0</v>
      </c>
      <c r="HB1560">
        <v>0</v>
      </c>
      <c r="HC1560">
        <f t="shared" si="813"/>
        <v>0</v>
      </c>
      <c r="IK1560">
        <v>0</v>
      </c>
    </row>
    <row r="1561" spans="1:245" x14ac:dyDescent="0.2">
      <c r="A1561">
        <v>17</v>
      </c>
      <c r="B1561">
        <v>1</v>
      </c>
      <c r="E1561" t="s">
        <v>144</v>
      </c>
      <c r="F1561" t="s">
        <v>96</v>
      </c>
      <c r="G1561" t="s">
        <v>396</v>
      </c>
      <c r="H1561" t="s">
        <v>180</v>
      </c>
      <c r="I1561">
        <v>1</v>
      </c>
      <c r="J1561">
        <v>0</v>
      </c>
      <c r="O1561">
        <f t="shared" si="778"/>
        <v>1668185</v>
      </c>
      <c r="P1561">
        <f t="shared" si="779"/>
        <v>1668185</v>
      </c>
      <c r="Q1561">
        <f t="shared" si="780"/>
        <v>0</v>
      </c>
      <c r="R1561">
        <f t="shared" si="781"/>
        <v>0</v>
      </c>
      <c r="S1561">
        <f t="shared" si="782"/>
        <v>0</v>
      </c>
      <c r="T1561">
        <f t="shared" si="783"/>
        <v>0</v>
      </c>
      <c r="U1561">
        <f t="shared" si="784"/>
        <v>0</v>
      </c>
      <c r="V1561">
        <f t="shared" si="785"/>
        <v>0</v>
      </c>
      <c r="W1561">
        <f t="shared" si="786"/>
        <v>0</v>
      </c>
      <c r="X1561">
        <f t="shared" si="787"/>
        <v>0</v>
      </c>
      <c r="Y1561">
        <f t="shared" si="788"/>
        <v>0</v>
      </c>
      <c r="AA1561">
        <v>55574044</v>
      </c>
      <c r="AB1561">
        <f t="shared" si="789"/>
        <v>1668185</v>
      </c>
      <c r="AC1561">
        <f t="shared" si="790"/>
        <v>1668185</v>
      </c>
      <c r="AD1561">
        <f t="shared" si="791"/>
        <v>0</v>
      </c>
      <c r="AE1561">
        <f t="shared" si="792"/>
        <v>0</v>
      </c>
      <c r="AF1561">
        <f t="shared" si="793"/>
        <v>0</v>
      </c>
      <c r="AG1561">
        <f t="shared" si="794"/>
        <v>0</v>
      </c>
      <c r="AH1561">
        <f t="shared" si="795"/>
        <v>0</v>
      </c>
      <c r="AI1561">
        <f t="shared" si="796"/>
        <v>0</v>
      </c>
      <c r="AJ1561">
        <f t="shared" si="797"/>
        <v>0</v>
      </c>
      <c r="AK1561">
        <v>1668185</v>
      </c>
      <c r="AL1561">
        <v>1668185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1</v>
      </c>
      <c r="AZ1561">
        <v>1</v>
      </c>
      <c r="BA1561">
        <v>1</v>
      </c>
      <c r="BB1561">
        <v>1</v>
      </c>
      <c r="BC1561">
        <v>1</v>
      </c>
      <c r="BD1561" t="s">
        <v>3</v>
      </c>
      <c r="BE1561" t="s">
        <v>3</v>
      </c>
      <c r="BF1561" t="s">
        <v>3</v>
      </c>
      <c r="BG1561" t="s">
        <v>3</v>
      </c>
      <c r="BH1561">
        <v>3</v>
      </c>
      <c r="BI1561">
        <v>1</v>
      </c>
      <c r="BJ1561" t="s">
        <v>3</v>
      </c>
      <c r="BM1561">
        <v>6001</v>
      </c>
      <c r="BN1561">
        <v>0</v>
      </c>
      <c r="BO1561" t="s">
        <v>3</v>
      </c>
      <c r="BP1561">
        <v>0</v>
      </c>
      <c r="BQ1561">
        <v>0</v>
      </c>
      <c r="BR1561">
        <v>0</v>
      </c>
      <c r="BS1561">
        <v>1</v>
      </c>
      <c r="BT1561">
        <v>1</v>
      </c>
      <c r="BU1561">
        <v>1</v>
      </c>
      <c r="BV1561">
        <v>1</v>
      </c>
      <c r="BW1561">
        <v>1</v>
      </c>
      <c r="BX1561">
        <v>1</v>
      </c>
      <c r="BY1561" t="s">
        <v>3</v>
      </c>
      <c r="BZ1561">
        <v>0</v>
      </c>
      <c r="CA1561">
        <v>0</v>
      </c>
      <c r="CE1561">
        <v>0</v>
      </c>
      <c r="CF1561">
        <v>0</v>
      </c>
      <c r="CG1561">
        <v>0</v>
      </c>
      <c r="CM1561">
        <v>0</v>
      </c>
      <c r="CN1561" t="s">
        <v>3</v>
      </c>
      <c r="CO1561">
        <v>0</v>
      </c>
      <c r="CP1561">
        <f t="shared" si="798"/>
        <v>1668185</v>
      </c>
      <c r="CQ1561">
        <f t="shared" si="799"/>
        <v>1668185</v>
      </c>
      <c r="CR1561">
        <f t="shared" si="800"/>
        <v>0</v>
      </c>
      <c r="CS1561">
        <f t="shared" si="801"/>
        <v>0</v>
      </c>
      <c r="CT1561">
        <f t="shared" si="802"/>
        <v>0</v>
      </c>
      <c r="CU1561">
        <f t="shared" si="803"/>
        <v>0</v>
      </c>
      <c r="CV1561">
        <f t="shared" si="804"/>
        <v>0</v>
      </c>
      <c r="CW1561">
        <f t="shared" si="805"/>
        <v>0</v>
      </c>
      <c r="CX1561">
        <f t="shared" si="806"/>
        <v>0</v>
      </c>
      <c r="CY1561">
        <f t="shared" si="807"/>
        <v>0</v>
      </c>
      <c r="CZ1561">
        <f t="shared" si="808"/>
        <v>0</v>
      </c>
      <c r="DC1561" t="s">
        <v>3</v>
      </c>
      <c r="DD1561" t="s">
        <v>3</v>
      </c>
      <c r="DE1561" t="s">
        <v>3</v>
      </c>
      <c r="DF1561" t="s">
        <v>3</v>
      </c>
      <c r="DG1561" t="s">
        <v>3</v>
      </c>
      <c r="DH1561" t="s">
        <v>3</v>
      </c>
      <c r="DI1561" t="s">
        <v>3</v>
      </c>
      <c r="DJ1561" t="s">
        <v>3</v>
      </c>
      <c r="DK1561" t="s">
        <v>3</v>
      </c>
      <c r="DL1561" t="s">
        <v>3</v>
      </c>
      <c r="DM1561" t="s">
        <v>3</v>
      </c>
      <c r="DN1561">
        <v>0</v>
      </c>
      <c r="DO1561">
        <v>0</v>
      </c>
      <c r="DP1561">
        <v>1</v>
      </c>
      <c r="DQ1561">
        <v>1</v>
      </c>
      <c r="DU1561">
        <v>1010</v>
      </c>
      <c r="DV1561" t="s">
        <v>180</v>
      </c>
      <c r="DW1561" t="s">
        <v>180</v>
      </c>
      <c r="DX1561">
        <v>1</v>
      </c>
      <c r="EE1561">
        <v>55525620</v>
      </c>
      <c r="EF1561">
        <v>0</v>
      </c>
      <c r="EG1561" t="s">
        <v>220</v>
      </c>
      <c r="EH1561">
        <v>0</v>
      </c>
      <c r="EI1561" t="s">
        <v>3</v>
      </c>
      <c r="EJ1561">
        <v>1</v>
      </c>
      <c r="EK1561">
        <v>6001</v>
      </c>
      <c r="EL1561" t="s">
        <v>221</v>
      </c>
      <c r="EM1561" t="s">
        <v>220</v>
      </c>
      <c r="EO1561" t="s">
        <v>3</v>
      </c>
      <c r="EQ1561">
        <v>0</v>
      </c>
      <c r="ER1561">
        <v>1668185</v>
      </c>
      <c r="ES1561">
        <v>1668185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5</v>
      </c>
      <c r="FC1561">
        <v>1</v>
      </c>
      <c r="FD1561">
        <v>18</v>
      </c>
      <c r="FF1561">
        <v>2001822</v>
      </c>
      <c r="FQ1561">
        <v>0</v>
      </c>
      <c r="FR1561">
        <f t="shared" si="809"/>
        <v>0</v>
      </c>
      <c r="FS1561">
        <v>0</v>
      </c>
      <c r="FX1561">
        <v>0</v>
      </c>
      <c r="FY1561">
        <v>0</v>
      </c>
      <c r="GA1561" t="s">
        <v>397</v>
      </c>
      <c r="GD1561">
        <v>0</v>
      </c>
      <c r="GF1561">
        <v>704381953</v>
      </c>
      <c r="GG1561">
        <v>2</v>
      </c>
      <c r="GH1561">
        <v>3</v>
      </c>
      <c r="GI1561">
        <v>-2</v>
      </c>
      <c r="GJ1561">
        <v>0</v>
      </c>
      <c r="GK1561">
        <f>ROUND(R1561*(R12)/100,2)</f>
        <v>0</v>
      </c>
      <c r="GL1561">
        <f t="shared" si="810"/>
        <v>0</v>
      </c>
      <c r="GM1561">
        <f>ROUND(O1561+X1561+Y1561+GK1561,2)+GX1561</f>
        <v>1668185</v>
      </c>
      <c r="GN1561">
        <f>IF(OR(BI1561=0,BI1561=1),ROUND(O1561+X1561+Y1561+GK1561,2),0)</f>
        <v>1668185</v>
      </c>
      <c r="GO1561">
        <f>IF(BI1561=2,ROUND(O1561+X1561+Y1561+GK1561,2),0)</f>
        <v>0</v>
      </c>
      <c r="GP1561">
        <f>IF(BI1561=4,ROUND(O1561+X1561+Y1561+GK1561,2)+GX1561,0)</f>
        <v>0</v>
      </c>
      <c r="GR1561">
        <v>1</v>
      </c>
      <c r="GS1561">
        <v>1</v>
      </c>
      <c r="GT1561">
        <v>0</v>
      </c>
      <c r="GU1561" t="s">
        <v>3</v>
      </c>
      <c r="GV1561">
        <f t="shared" si="811"/>
        <v>0</v>
      </c>
      <c r="GW1561">
        <v>1</v>
      </c>
      <c r="GX1561">
        <f t="shared" si="812"/>
        <v>0</v>
      </c>
      <c r="HA1561">
        <v>0</v>
      </c>
      <c r="HB1561">
        <v>0</v>
      </c>
      <c r="HC1561">
        <f t="shared" si="813"/>
        <v>0</v>
      </c>
      <c r="IK1561">
        <v>0</v>
      </c>
    </row>
    <row r="1563" spans="1:245" x14ac:dyDescent="0.2">
      <c r="A1563" s="2">
        <v>51</v>
      </c>
      <c r="B1563" s="2">
        <f>B1549</f>
        <v>1</v>
      </c>
      <c r="C1563" s="2">
        <f>A1549</f>
        <v>4</v>
      </c>
      <c r="D1563" s="2">
        <f>ROW(A1549)</f>
        <v>1549</v>
      </c>
      <c r="E1563" s="2"/>
      <c r="F1563" s="2" t="str">
        <f>IF(F1549&lt;&gt;"",F1549,"")</f>
        <v>Новый раздел</v>
      </c>
      <c r="G1563" s="2" t="str">
        <f>IF(G1549&lt;&gt;"",G1549,"")</f>
        <v>Устройство / ремонт игрового комплекса</v>
      </c>
      <c r="H1563" s="2">
        <v>0</v>
      </c>
      <c r="I1563" s="2"/>
      <c r="J1563" s="2"/>
      <c r="K1563" s="2"/>
      <c r="L1563" s="2"/>
      <c r="M1563" s="2"/>
      <c r="N1563" s="2"/>
      <c r="O1563" s="2">
        <f t="shared" ref="O1563:T1563" si="814">ROUND(AB1563,2)</f>
        <v>1710653.5</v>
      </c>
      <c r="P1563" s="2">
        <f t="shared" si="814"/>
        <v>1681575.74</v>
      </c>
      <c r="Q1563" s="2">
        <f t="shared" si="814"/>
        <v>1557.89</v>
      </c>
      <c r="R1563" s="2">
        <f t="shared" si="814"/>
        <v>64.78</v>
      </c>
      <c r="S1563" s="2">
        <f t="shared" si="814"/>
        <v>27519.87</v>
      </c>
      <c r="T1563" s="2">
        <f t="shared" si="814"/>
        <v>0</v>
      </c>
      <c r="U1563" s="2">
        <f>AH1563</f>
        <v>135.396005</v>
      </c>
      <c r="V1563" s="2">
        <f>AI1563</f>
        <v>0</v>
      </c>
      <c r="W1563" s="2">
        <f>ROUND(AJ1563,2)</f>
        <v>0</v>
      </c>
      <c r="X1563" s="2">
        <f>ROUND(AK1563,2)</f>
        <v>19263.91</v>
      </c>
      <c r="Y1563" s="2">
        <f>ROUND(AL1563,2)</f>
        <v>2751.98</v>
      </c>
      <c r="Z1563" s="2"/>
      <c r="AA1563" s="2"/>
      <c r="AB1563" s="2">
        <f>ROUND(SUMIF(AA1553:AA1561,"=55574044",O1553:O1561),2)</f>
        <v>1710653.5</v>
      </c>
      <c r="AC1563" s="2">
        <f>ROUND(SUMIF(AA1553:AA1561,"=55574044",P1553:P1561),2)</f>
        <v>1681575.74</v>
      </c>
      <c r="AD1563" s="2">
        <f>ROUND(SUMIF(AA1553:AA1561,"=55574044",Q1553:Q1561),2)</f>
        <v>1557.89</v>
      </c>
      <c r="AE1563" s="2">
        <f>ROUND(SUMIF(AA1553:AA1561,"=55574044",R1553:R1561),2)</f>
        <v>64.78</v>
      </c>
      <c r="AF1563" s="2">
        <f>ROUND(SUMIF(AA1553:AA1561,"=55574044",S1553:S1561),2)</f>
        <v>27519.87</v>
      </c>
      <c r="AG1563" s="2">
        <f>ROUND(SUMIF(AA1553:AA1561,"=55574044",T1553:T1561),2)</f>
        <v>0</v>
      </c>
      <c r="AH1563" s="2">
        <f>SUMIF(AA1553:AA1561,"=55574044",U1553:U1561)</f>
        <v>135.396005</v>
      </c>
      <c r="AI1563" s="2">
        <f>SUMIF(AA1553:AA1561,"=55574044",V1553:V1561)</f>
        <v>0</v>
      </c>
      <c r="AJ1563" s="2">
        <f>ROUND(SUMIF(AA1553:AA1561,"=55574044",W1553:W1561),2)</f>
        <v>0</v>
      </c>
      <c r="AK1563" s="2">
        <f>ROUND(SUMIF(AA1553:AA1561,"=55574044",X1553:X1561),2)</f>
        <v>19263.91</v>
      </c>
      <c r="AL1563" s="2">
        <f>ROUND(SUMIF(AA1553:AA1561,"=55574044",Y1553:Y1561),2)</f>
        <v>2751.98</v>
      </c>
      <c r="AM1563" s="2"/>
      <c r="AN1563" s="2"/>
      <c r="AO1563" s="2">
        <f t="shared" ref="AO1563:BC1563" si="815">ROUND(BX1563,2)</f>
        <v>0</v>
      </c>
      <c r="AP1563" s="2">
        <f t="shared" si="815"/>
        <v>0</v>
      </c>
      <c r="AQ1563" s="2">
        <f t="shared" si="815"/>
        <v>0</v>
      </c>
      <c r="AR1563" s="2">
        <f t="shared" si="815"/>
        <v>1732670.82</v>
      </c>
      <c r="AS1563" s="2">
        <f t="shared" si="815"/>
        <v>1668185</v>
      </c>
      <c r="AT1563" s="2">
        <f t="shared" si="815"/>
        <v>0</v>
      </c>
      <c r="AU1563" s="2">
        <f t="shared" si="815"/>
        <v>64485.82</v>
      </c>
      <c r="AV1563" s="2">
        <f t="shared" si="815"/>
        <v>1681575.74</v>
      </c>
      <c r="AW1563" s="2">
        <f t="shared" si="815"/>
        <v>1681575.74</v>
      </c>
      <c r="AX1563" s="2">
        <f t="shared" si="815"/>
        <v>0</v>
      </c>
      <c r="AY1563" s="2">
        <f t="shared" si="815"/>
        <v>1681575.74</v>
      </c>
      <c r="AZ1563" s="2">
        <f t="shared" si="815"/>
        <v>0</v>
      </c>
      <c r="BA1563" s="2">
        <f t="shared" si="815"/>
        <v>0</v>
      </c>
      <c r="BB1563" s="2">
        <f t="shared" si="815"/>
        <v>0</v>
      </c>
      <c r="BC1563" s="2">
        <f t="shared" si="815"/>
        <v>0</v>
      </c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>
        <f>ROUND(SUMIF(AA1553:AA1561,"=55574044",FQ1553:FQ1561),2)</f>
        <v>0</v>
      </c>
      <c r="BY1563" s="2">
        <f>ROUND(SUMIF(AA1553:AA1561,"=55574044",FR1553:FR1561),2)</f>
        <v>0</v>
      </c>
      <c r="BZ1563" s="2">
        <f>ROUND(SUMIF(AA1553:AA1561,"=55574044",GL1553:GL1561),2)</f>
        <v>0</v>
      </c>
      <c r="CA1563" s="2">
        <f>ROUND(SUMIF(AA1553:AA1561,"=55574044",GM1553:GM1561),2)</f>
        <v>1732670.82</v>
      </c>
      <c r="CB1563" s="2">
        <f>ROUND(SUMIF(AA1553:AA1561,"=55574044",GN1553:GN1561),2)</f>
        <v>1668185</v>
      </c>
      <c r="CC1563" s="2">
        <f>ROUND(SUMIF(AA1553:AA1561,"=55574044",GO1553:GO1561),2)</f>
        <v>0</v>
      </c>
      <c r="CD1563" s="2">
        <f>ROUND(SUMIF(AA1553:AA1561,"=55574044",GP1553:GP1561),2)</f>
        <v>64485.82</v>
      </c>
      <c r="CE1563" s="2">
        <f>AC1563-BX1563</f>
        <v>1681575.74</v>
      </c>
      <c r="CF1563" s="2">
        <f>AC1563-BY1563</f>
        <v>1681575.74</v>
      </c>
      <c r="CG1563" s="2">
        <f>BX1563-BZ1563</f>
        <v>0</v>
      </c>
      <c r="CH1563" s="2">
        <f>AC1563-BX1563-BY1563+BZ1563</f>
        <v>1681575.74</v>
      </c>
      <c r="CI1563" s="2">
        <f>BY1563-BZ1563</f>
        <v>0</v>
      </c>
      <c r="CJ1563" s="2">
        <f>ROUND(SUMIF(AA1553:AA1561,"=55574044",GX1553:GX1561),2)</f>
        <v>0</v>
      </c>
      <c r="CK1563" s="2">
        <f>ROUND(SUMIF(AA1553:AA1561,"=55574044",GY1553:GY1561),2)</f>
        <v>0</v>
      </c>
      <c r="CL1563" s="2">
        <f>ROUND(SUMIF(AA1553:AA1561,"=55574044",GZ1553:GZ1561),2)</f>
        <v>0</v>
      </c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/>
      <c r="EB1563" s="3"/>
      <c r="EC1563" s="3"/>
      <c r="ED1563" s="3"/>
      <c r="EE1563" s="3"/>
      <c r="EF1563" s="3"/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/>
      <c r="EZ1563" s="3"/>
      <c r="FA1563" s="3"/>
      <c r="FB1563" s="3"/>
      <c r="FC1563" s="3"/>
      <c r="FD1563" s="3"/>
      <c r="FE1563" s="3"/>
      <c r="FF1563" s="3"/>
      <c r="FG1563" s="3"/>
      <c r="FH1563" s="3"/>
      <c r="FI1563" s="3"/>
      <c r="FJ1563" s="3"/>
      <c r="FK1563" s="3"/>
      <c r="FL1563" s="3"/>
      <c r="FM1563" s="3"/>
      <c r="FN1563" s="3"/>
      <c r="FO1563" s="3"/>
      <c r="FP1563" s="3"/>
      <c r="FQ1563" s="3"/>
      <c r="FR1563" s="3"/>
      <c r="FS1563" s="3"/>
      <c r="FT1563" s="3"/>
      <c r="FU1563" s="3"/>
      <c r="FV1563" s="3"/>
      <c r="FW1563" s="3"/>
      <c r="FX1563" s="3"/>
      <c r="FY1563" s="3"/>
      <c r="FZ1563" s="3"/>
      <c r="GA1563" s="3"/>
      <c r="GB1563" s="3"/>
      <c r="GC1563" s="3"/>
      <c r="GD1563" s="3"/>
      <c r="GE1563" s="3"/>
      <c r="GF1563" s="3"/>
      <c r="GG1563" s="3"/>
      <c r="GH1563" s="3"/>
      <c r="GI1563" s="3"/>
      <c r="GJ1563" s="3"/>
      <c r="GK1563" s="3"/>
      <c r="GL1563" s="3"/>
      <c r="GM1563" s="3"/>
      <c r="GN1563" s="3"/>
      <c r="GO1563" s="3"/>
      <c r="GP1563" s="3"/>
      <c r="GQ1563" s="3"/>
      <c r="GR1563" s="3"/>
      <c r="GS1563" s="3"/>
      <c r="GT1563" s="3"/>
      <c r="GU1563" s="3"/>
      <c r="GV1563" s="3"/>
      <c r="GW1563" s="3"/>
      <c r="GX1563" s="3">
        <v>0</v>
      </c>
    </row>
    <row r="1565" spans="1:245" x14ac:dyDescent="0.2">
      <c r="A1565" s="4">
        <v>50</v>
      </c>
      <c r="B1565" s="4">
        <v>0</v>
      </c>
      <c r="C1565" s="4">
        <v>0</v>
      </c>
      <c r="D1565" s="4">
        <v>1</v>
      </c>
      <c r="E1565" s="4">
        <v>201</v>
      </c>
      <c r="F1565" s="4">
        <f>ROUND(Source!O1563,O1565)</f>
        <v>1710653.5</v>
      </c>
      <c r="G1565" s="4" t="s">
        <v>34</v>
      </c>
      <c r="H1565" s="4" t="s">
        <v>35</v>
      </c>
      <c r="I1565" s="4"/>
      <c r="J1565" s="4"/>
      <c r="K1565" s="4">
        <v>201</v>
      </c>
      <c r="L1565" s="4">
        <v>1</v>
      </c>
      <c r="M1565" s="4">
        <v>3</v>
      </c>
      <c r="N1565" s="4" t="s">
        <v>3</v>
      </c>
      <c r="O1565" s="4">
        <v>2</v>
      </c>
      <c r="P1565" s="4"/>
      <c r="Q1565" s="4"/>
      <c r="R1565" s="4"/>
      <c r="S1565" s="4"/>
      <c r="T1565" s="4"/>
      <c r="U1565" s="4"/>
      <c r="V1565" s="4"/>
      <c r="W1565" s="4"/>
    </row>
    <row r="1566" spans="1:245" x14ac:dyDescent="0.2">
      <c r="A1566" s="4">
        <v>50</v>
      </c>
      <c r="B1566" s="4">
        <v>0</v>
      </c>
      <c r="C1566" s="4">
        <v>0</v>
      </c>
      <c r="D1566" s="4">
        <v>1</v>
      </c>
      <c r="E1566" s="4">
        <v>202</v>
      </c>
      <c r="F1566" s="4">
        <f>ROUND(Source!P1563,O1566)</f>
        <v>1681575.74</v>
      </c>
      <c r="G1566" s="4" t="s">
        <v>36</v>
      </c>
      <c r="H1566" s="4" t="s">
        <v>37</v>
      </c>
      <c r="I1566" s="4"/>
      <c r="J1566" s="4"/>
      <c r="K1566" s="4">
        <v>202</v>
      </c>
      <c r="L1566" s="4">
        <v>2</v>
      </c>
      <c r="M1566" s="4">
        <v>3</v>
      </c>
      <c r="N1566" s="4" t="s">
        <v>3</v>
      </c>
      <c r="O1566" s="4">
        <v>2</v>
      </c>
      <c r="P1566" s="4"/>
      <c r="Q1566" s="4"/>
      <c r="R1566" s="4"/>
      <c r="S1566" s="4"/>
      <c r="T1566" s="4"/>
      <c r="U1566" s="4"/>
      <c r="V1566" s="4"/>
      <c r="W1566" s="4"/>
    </row>
    <row r="1567" spans="1:245" x14ac:dyDescent="0.2">
      <c r="A1567" s="4">
        <v>50</v>
      </c>
      <c r="B1567" s="4">
        <v>0</v>
      </c>
      <c r="C1567" s="4">
        <v>0</v>
      </c>
      <c r="D1567" s="4">
        <v>1</v>
      </c>
      <c r="E1567" s="4">
        <v>222</v>
      </c>
      <c r="F1567" s="4">
        <f>ROUND(Source!AO1563,O1567)</f>
        <v>0</v>
      </c>
      <c r="G1567" s="4" t="s">
        <v>38</v>
      </c>
      <c r="H1567" s="4" t="s">
        <v>39</v>
      </c>
      <c r="I1567" s="4"/>
      <c r="J1567" s="4"/>
      <c r="K1567" s="4">
        <v>222</v>
      </c>
      <c r="L1567" s="4">
        <v>3</v>
      </c>
      <c r="M1567" s="4">
        <v>3</v>
      </c>
      <c r="N1567" s="4" t="s">
        <v>3</v>
      </c>
      <c r="O1567" s="4">
        <v>2</v>
      </c>
      <c r="P1567" s="4"/>
      <c r="Q1567" s="4"/>
      <c r="R1567" s="4"/>
      <c r="S1567" s="4"/>
      <c r="T1567" s="4"/>
      <c r="U1567" s="4"/>
      <c r="V1567" s="4"/>
      <c r="W1567" s="4"/>
    </row>
    <row r="1568" spans="1:245" x14ac:dyDescent="0.2">
      <c r="A1568" s="4">
        <v>50</v>
      </c>
      <c r="B1568" s="4">
        <v>0</v>
      </c>
      <c r="C1568" s="4">
        <v>0</v>
      </c>
      <c r="D1568" s="4">
        <v>1</v>
      </c>
      <c r="E1568" s="4">
        <v>225</v>
      </c>
      <c r="F1568" s="4">
        <f>ROUND(Source!AV1563,O1568)</f>
        <v>1681575.74</v>
      </c>
      <c r="G1568" s="4" t="s">
        <v>40</v>
      </c>
      <c r="H1568" s="4" t="s">
        <v>41</v>
      </c>
      <c r="I1568" s="4"/>
      <c r="J1568" s="4"/>
      <c r="K1568" s="4">
        <v>225</v>
      </c>
      <c r="L1568" s="4">
        <v>4</v>
      </c>
      <c r="M1568" s="4">
        <v>3</v>
      </c>
      <c r="N1568" s="4" t="s">
        <v>3</v>
      </c>
      <c r="O1568" s="4">
        <v>2</v>
      </c>
      <c r="P1568" s="4"/>
      <c r="Q1568" s="4"/>
      <c r="R1568" s="4"/>
      <c r="S1568" s="4"/>
      <c r="T1568" s="4"/>
      <c r="U1568" s="4"/>
      <c r="V1568" s="4"/>
      <c r="W1568" s="4"/>
    </row>
    <row r="1569" spans="1:23" x14ac:dyDescent="0.2">
      <c r="A1569" s="4">
        <v>50</v>
      </c>
      <c r="B1569" s="4">
        <v>0</v>
      </c>
      <c r="C1569" s="4">
        <v>0</v>
      </c>
      <c r="D1569" s="4">
        <v>1</v>
      </c>
      <c r="E1569" s="4">
        <v>226</v>
      </c>
      <c r="F1569" s="4">
        <f>ROUND(Source!AW1563,O1569)</f>
        <v>1681575.74</v>
      </c>
      <c r="G1569" s="4" t="s">
        <v>42</v>
      </c>
      <c r="H1569" s="4" t="s">
        <v>43</v>
      </c>
      <c r="I1569" s="4"/>
      <c r="J1569" s="4"/>
      <c r="K1569" s="4">
        <v>226</v>
      </c>
      <c r="L1569" s="4">
        <v>5</v>
      </c>
      <c r="M1569" s="4">
        <v>3</v>
      </c>
      <c r="N1569" s="4" t="s">
        <v>3</v>
      </c>
      <c r="O1569" s="4">
        <v>2</v>
      </c>
      <c r="P1569" s="4"/>
      <c r="Q1569" s="4"/>
      <c r="R1569" s="4"/>
      <c r="S1569" s="4"/>
      <c r="T1569" s="4"/>
      <c r="U1569" s="4"/>
      <c r="V1569" s="4"/>
      <c r="W1569" s="4"/>
    </row>
    <row r="1570" spans="1:23" x14ac:dyDescent="0.2">
      <c r="A1570" s="4">
        <v>50</v>
      </c>
      <c r="B1570" s="4">
        <v>0</v>
      </c>
      <c r="C1570" s="4">
        <v>0</v>
      </c>
      <c r="D1570" s="4">
        <v>1</v>
      </c>
      <c r="E1570" s="4">
        <v>227</v>
      </c>
      <c r="F1570" s="4">
        <f>ROUND(Source!AX1563,O1570)</f>
        <v>0</v>
      </c>
      <c r="G1570" s="4" t="s">
        <v>44</v>
      </c>
      <c r="H1570" s="4" t="s">
        <v>45</v>
      </c>
      <c r="I1570" s="4"/>
      <c r="J1570" s="4"/>
      <c r="K1570" s="4">
        <v>227</v>
      </c>
      <c r="L1570" s="4">
        <v>6</v>
      </c>
      <c r="M1570" s="4">
        <v>3</v>
      </c>
      <c r="N1570" s="4" t="s">
        <v>3</v>
      </c>
      <c r="O1570" s="4">
        <v>2</v>
      </c>
      <c r="P1570" s="4"/>
      <c r="Q1570" s="4"/>
      <c r="R1570" s="4"/>
      <c r="S1570" s="4"/>
      <c r="T1570" s="4"/>
      <c r="U1570" s="4"/>
      <c r="V1570" s="4"/>
      <c r="W1570" s="4"/>
    </row>
    <row r="1571" spans="1:23" x14ac:dyDescent="0.2">
      <c r="A1571" s="4">
        <v>50</v>
      </c>
      <c r="B1571" s="4">
        <v>0</v>
      </c>
      <c r="C1571" s="4">
        <v>0</v>
      </c>
      <c r="D1571" s="4">
        <v>1</v>
      </c>
      <c r="E1571" s="4">
        <v>228</v>
      </c>
      <c r="F1571" s="4">
        <f>ROUND(Source!AY1563,O1571)</f>
        <v>1681575.74</v>
      </c>
      <c r="G1571" s="4" t="s">
        <v>46</v>
      </c>
      <c r="H1571" s="4" t="s">
        <v>47</v>
      </c>
      <c r="I1571" s="4"/>
      <c r="J1571" s="4"/>
      <c r="K1571" s="4">
        <v>228</v>
      </c>
      <c r="L1571" s="4">
        <v>7</v>
      </c>
      <c r="M1571" s="4">
        <v>3</v>
      </c>
      <c r="N1571" s="4" t="s">
        <v>3</v>
      </c>
      <c r="O1571" s="4">
        <v>2</v>
      </c>
      <c r="P1571" s="4"/>
      <c r="Q1571" s="4"/>
      <c r="R1571" s="4"/>
      <c r="S1571" s="4"/>
      <c r="T1571" s="4"/>
      <c r="U1571" s="4"/>
      <c r="V1571" s="4"/>
      <c r="W1571" s="4"/>
    </row>
    <row r="1572" spans="1:23" x14ac:dyDescent="0.2">
      <c r="A1572" s="4">
        <v>50</v>
      </c>
      <c r="B1572" s="4">
        <v>0</v>
      </c>
      <c r="C1572" s="4">
        <v>0</v>
      </c>
      <c r="D1572" s="4">
        <v>1</v>
      </c>
      <c r="E1572" s="4">
        <v>216</v>
      </c>
      <c r="F1572" s="4">
        <f>ROUND(Source!AP1563,O1572)</f>
        <v>0</v>
      </c>
      <c r="G1572" s="4" t="s">
        <v>48</v>
      </c>
      <c r="H1572" s="4" t="s">
        <v>49</v>
      </c>
      <c r="I1572" s="4"/>
      <c r="J1572" s="4"/>
      <c r="K1572" s="4">
        <v>216</v>
      </c>
      <c r="L1572" s="4">
        <v>8</v>
      </c>
      <c r="M1572" s="4">
        <v>3</v>
      </c>
      <c r="N1572" s="4" t="s">
        <v>3</v>
      </c>
      <c r="O1572" s="4">
        <v>2</v>
      </c>
      <c r="P1572" s="4"/>
      <c r="Q1572" s="4"/>
      <c r="R1572" s="4"/>
      <c r="S1572" s="4"/>
      <c r="T1572" s="4"/>
      <c r="U1572" s="4"/>
      <c r="V1572" s="4"/>
      <c r="W1572" s="4"/>
    </row>
    <row r="1573" spans="1:23" x14ac:dyDescent="0.2">
      <c r="A1573" s="4">
        <v>50</v>
      </c>
      <c r="B1573" s="4">
        <v>0</v>
      </c>
      <c r="C1573" s="4">
        <v>0</v>
      </c>
      <c r="D1573" s="4">
        <v>1</v>
      </c>
      <c r="E1573" s="4">
        <v>223</v>
      </c>
      <c r="F1573" s="4">
        <f>ROUND(Source!AQ1563,O1573)</f>
        <v>0</v>
      </c>
      <c r="G1573" s="4" t="s">
        <v>50</v>
      </c>
      <c r="H1573" s="4" t="s">
        <v>51</v>
      </c>
      <c r="I1573" s="4"/>
      <c r="J1573" s="4"/>
      <c r="K1573" s="4">
        <v>223</v>
      </c>
      <c r="L1573" s="4">
        <v>9</v>
      </c>
      <c r="M1573" s="4">
        <v>3</v>
      </c>
      <c r="N1573" s="4" t="s">
        <v>3</v>
      </c>
      <c r="O1573" s="4">
        <v>2</v>
      </c>
      <c r="P1573" s="4"/>
      <c r="Q1573" s="4"/>
      <c r="R1573" s="4"/>
      <c r="S1573" s="4"/>
      <c r="T1573" s="4"/>
      <c r="U1573" s="4"/>
      <c r="V1573" s="4"/>
      <c r="W1573" s="4"/>
    </row>
    <row r="1574" spans="1:23" x14ac:dyDescent="0.2">
      <c r="A1574" s="4">
        <v>50</v>
      </c>
      <c r="B1574" s="4">
        <v>0</v>
      </c>
      <c r="C1574" s="4">
        <v>0</v>
      </c>
      <c r="D1574" s="4">
        <v>1</v>
      </c>
      <c r="E1574" s="4">
        <v>229</v>
      </c>
      <c r="F1574" s="4">
        <f>ROUND(Source!AZ1563,O1574)</f>
        <v>0</v>
      </c>
      <c r="G1574" s="4" t="s">
        <v>52</v>
      </c>
      <c r="H1574" s="4" t="s">
        <v>53</v>
      </c>
      <c r="I1574" s="4"/>
      <c r="J1574" s="4"/>
      <c r="K1574" s="4">
        <v>229</v>
      </c>
      <c r="L1574" s="4">
        <v>10</v>
      </c>
      <c r="M1574" s="4">
        <v>3</v>
      </c>
      <c r="N1574" s="4" t="s">
        <v>3</v>
      </c>
      <c r="O1574" s="4">
        <v>2</v>
      </c>
      <c r="P1574" s="4"/>
      <c r="Q1574" s="4"/>
      <c r="R1574" s="4"/>
      <c r="S1574" s="4"/>
      <c r="T1574" s="4"/>
      <c r="U1574" s="4"/>
      <c r="V1574" s="4"/>
      <c r="W1574" s="4"/>
    </row>
    <row r="1575" spans="1:23" x14ac:dyDescent="0.2">
      <c r="A1575" s="4">
        <v>50</v>
      </c>
      <c r="B1575" s="4">
        <v>0</v>
      </c>
      <c r="C1575" s="4">
        <v>0</v>
      </c>
      <c r="D1575" s="4">
        <v>1</v>
      </c>
      <c r="E1575" s="4">
        <v>203</v>
      </c>
      <c r="F1575" s="4">
        <f>ROUND(Source!Q1563,O1575)</f>
        <v>1557.89</v>
      </c>
      <c r="G1575" s="4" t="s">
        <v>54</v>
      </c>
      <c r="H1575" s="4" t="s">
        <v>55</v>
      </c>
      <c r="I1575" s="4"/>
      <c r="J1575" s="4"/>
      <c r="K1575" s="4">
        <v>203</v>
      </c>
      <c r="L1575" s="4">
        <v>11</v>
      </c>
      <c r="M1575" s="4">
        <v>3</v>
      </c>
      <c r="N1575" s="4" t="s">
        <v>3</v>
      </c>
      <c r="O1575" s="4">
        <v>2</v>
      </c>
      <c r="P1575" s="4"/>
      <c r="Q1575" s="4"/>
      <c r="R1575" s="4"/>
      <c r="S1575" s="4"/>
      <c r="T1575" s="4"/>
      <c r="U1575" s="4"/>
      <c r="V1575" s="4"/>
      <c r="W1575" s="4"/>
    </row>
    <row r="1576" spans="1:23" x14ac:dyDescent="0.2">
      <c r="A1576" s="4">
        <v>50</v>
      </c>
      <c r="B1576" s="4">
        <v>0</v>
      </c>
      <c r="C1576" s="4">
        <v>0</v>
      </c>
      <c r="D1576" s="4">
        <v>1</v>
      </c>
      <c r="E1576" s="4">
        <v>231</v>
      </c>
      <c r="F1576" s="4">
        <f>ROUND(Source!BB1563,O1576)</f>
        <v>0</v>
      </c>
      <c r="G1576" s="4" t="s">
        <v>56</v>
      </c>
      <c r="H1576" s="4" t="s">
        <v>57</v>
      </c>
      <c r="I1576" s="4"/>
      <c r="J1576" s="4"/>
      <c r="K1576" s="4">
        <v>231</v>
      </c>
      <c r="L1576" s="4">
        <v>12</v>
      </c>
      <c r="M1576" s="4">
        <v>3</v>
      </c>
      <c r="N1576" s="4" t="s">
        <v>3</v>
      </c>
      <c r="O1576" s="4">
        <v>2</v>
      </c>
      <c r="P1576" s="4"/>
      <c r="Q1576" s="4"/>
      <c r="R1576" s="4"/>
      <c r="S1576" s="4"/>
      <c r="T1576" s="4"/>
      <c r="U1576" s="4"/>
      <c r="V1576" s="4"/>
      <c r="W1576" s="4"/>
    </row>
    <row r="1577" spans="1:23" x14ac:dyDescent="0.2">
      <c r="A1577" s="4">
        <v>50</v>
      </c>
      <c r="B1577" s="4">
        <v>0</v>
      </c>
      <c r="C1577" s="4">
        <v>0</v>
      </c>
      <c r="D1577" s="4">
        <v>1</v>
      </c>
      <c r="E1577" s="4">
        <v>204</v>
      </c>
      <c r="F1577" s="4">
        <f>ROUND(Source!R1563,O1577)</f>
        <v>64.78</v>
      </c>
      <c r="G1577" s="4" t="s">
        <v>58</v>
      </c>
      <c r="H1577" s="4" t="s">
        <v>59</v>
      </c>
      <c r="I1577" s="4"/>
      <c r="J1577" s="4"/>
      <c r="K1577" s="4">
        <v>204</v>
      </c>
      <c r="L1577" s="4">
        <v>13</v>
      </c>
      <c r="M1577" s="4">
        <v>3</v>
      </c>
      <c r="N1577" s="4" t="s">
        <v>3</v>
      </c>
      <c r="O1577" s="4">
        <v>2</v>
      </c>
      <c r="P1577" s="4"/>
      <c r="Q1577" s="4"/>
      <c r="R1577" s="4"/>
      <c r="S1577" s="4"/>
      <c r="T1577" s="4"/>
      <c r="U1577" s="4"/>
      <c r="V1577" s="4"/>
      <c r="W1577" s="4"/>
    </row>
    <row r="1578" spans="1:23" x14ac:dyDescent="0.2">
      <c r="A1578" s="4">
        <v>50</v>
      </c>
      <c r="B1578" s="4">
        <v>0</v>
      </c>
      <c r="C1578" s="4">
        <v>0</v>
      </c>
      <c r="D1578" s="4">
        <v>1</v>
      </c>
      <c r="E1578" s="4">
        <v>205</v>
      </c>
      <c r="F1578" s="4">
        <f>ROUND(Source!S1563,O1578)</f>
        <v>27519.87</v>
      </c>
      <c r="G1578" s="4" t="s">
        <v>60</v>
      </c>
      <c r="H1578" s="4" t="s">
        <v>61</v>
      </c>
      <c r="I1578" s="4"/>
      <c r="J1578" s="4"/>
      <c r="K1578" s="4">
        <v>205</v>
      </c>
      <c r="L1578" s="4">
        <v>14</v>
      </c>
      <c r="M1578" s="4">
        <v>3</v>
      </c>
      <c r="N1578" s="4" t="s">
        <v>3</v>
      </c>
      <c r="O1578" s="4">
        <v>2</v>
      </c>
      <c r="P1578" s="4"/>
      <c r="Q1578" s="4"/>
      <c r="R1578" s="4"/>
      <c r="S1578" s="4"/>
      <c r="T1578" s="4"/>
      <c r="U1578" s="4"/>
      <c r="V1578" s="4"/>
      <c r="W1578" s="4"/>
    </row>
    <row r="1579" spans="1:23" x14ac:dyDescent="0.2">
      <c r="A1579" s="4">
        <v>50</v>
      </c>
      <c r="B1579" s="4">
        <v>0</v>
      </c>
      <c r="C1579" s="4">
        <v>0</v>
      </c>
      <c r="D1579" s="4">
        <v>1</v>
      </c>
      <c r="E1579" s="4">
        <v>232</v>
      </c>
      <c r="F1579" s="4">
        <f>ROUND(Source!BC1563,O1579)</f>
        <v>0</v>
      </c>
      <c r="G1579" s="4" t="s">
        <v>62</v>
      </c>
      <c r="H1579" s="4" t="s">
        <v>63</v>
      </c>
      <c r="I1579" s="4"/>
      <c r="J1579" s="4"/>
      <c r="K1579" s="4">
        <v>232</v>
      </c>
      <c r="L1579" s="4">
        <v>15</v>
      </c>
      <c r="M1579" s="4">
        <v>3</v>
      </c>
      <c r="N1579" s="4" t="s">
        <v>3</v>
      </c>
      <c r="O1579" s="4">
        <v>2</v>
      </c>
      <c r="P1579" s="4"/>
      <c r="Q1579" s="4"/>
      <c r="R1579" s="4"/>
      <c r="S1579" s="4"/>
      <c r="T1579" s="4"/>
      <c r="U1579" s="4"/>
      <c r="V1579" s="4"/>
      <c r="W1579" s="4"/>
    </row>
    <row r="1580" spans="1:23" x14ac:dyDescent="0.2">
      <c r="A1580" s="4">
        <v>50</v>
      </c>
      <c r="B1580" s="4">
        <v>0</v>
      </c>
      <c r="C1580" s="4">
        <v>0</v>
      </c>
      <c r="D1580" s="4">
        <v>1</v>
      </c>
      <c r="E1580" s="4">
        <v>214</v>
      </c>
      <c r="F1580" s="4">
        <f>ROUND(Source!AS1563,O1580)</f>
        <v>1668185</v>
      </c>
      <c r="G1580" s="4" t="s">
        <v>64</v>
      </c>
      <c r="H1580" s="4" t="s">
        <v>65</v>
      </c>
      <c r="I1580" s="4"/>
      <c r="J1580" s="4"/>
      <c r="K1580" s="4">
        <v>214</v>
      </c>
      <c r="L1580" s="4">
        <v>16</v>
      </c>
      <c r="M1580" s="4">
        <v>3</v>
      </c>
      <c r="N1580" s="4" t="s">
        <v>3</v>
      </c>
      <c r="O1580" s="4">
        <v>2</v>
      </c>
      <c r="P1580" s="4"/>
      <c r="Q1580" s="4"/>
      <c r="R1580" s="4"/>
      <c r="S1580" s="4"/>
      <c r="T1580" s="4"/>
      <c r="U1580" s="4"/>
      <c r="V1580" s="4"/>
      <c r="W1580" s="4"/>
    </row>
    <row r="1581" spans="1:23" x14ac:dyDescent="0.2">
      <c r="A1581" s="4">
        <v>50</v>
      </c>
      <c r="B1581" s="4">
        <v>0</v>
      </c>
      <c r="C1581" s="4">
        <v>0</v>
      </c>
      <c r="D1581" s="4">
        <v>1</v>
      </c>
      <c r="E1581" s="4">
        <v>215</v>
      </c>
      <c r="F1581" s="4">
        <f>ROUND(Source!AT1563,O1581)</f>
        <v>0</v>
      </c>
      <c r="G1581" s="4" t="s">
        <v>66</v>
      </c>
      <c r="H1581" s="4" t="s">
        <v>67</v>
      </c>
      <c r="I1581" s="4"/>
      <c r="J1581" s="4"/>
      <c r="K1581" s="4">
        <v>215</v>
      </c>
      <c r="L1581" s="4">
        <v>17</v>
      </c>
      <c r="M1581" s="4">
        <v>3</v>
      </c>
      <c r="N1581" s="4" t="s">
        <v>3</v>
      </c>
      <c r="O1581" s="4">
        <v>2</v>
      </c>
      <c r="P1581" s="4"/>
      <c r="Q1581" s="4"/>
      <c r="R1581" s="4"/>
      <c r="S1581" s="4"/>
      <c r="T1581" s="4"/>
      <c r="U1581" s="4"/>
      <c r="V1581" s="4"/>
      <c r="W1581" s="4"/>
    </row>
    <row r="1582" spans="1:23" x14ac:dyDescent="0.2">
      <c r="A1582" s="4">
        <v>50</v>
      </c>
      <c r="B1582" s="4">
        <v>0</v>
      </c>
      <c r="C1582" s="4">
        <v>0</v>
      </c>
      <c r="D1582" s="4">
        <v>1</v>
      </c>
      <c r="E1582" s="4">
        <v>217</v>
      </c>
      <c r="F1582" s="4">
        <f>ROUND(Source!AU1563,O1582)</f>
        <v>64485.82</v>
      </c>
      <c r="G1582" s="4" t="s">
        <v>68</v>
      </c>
      <c r="H1582" s="4" t="s">
        <v>69</v>
      </c>
      <c r="I1582" s="4"/>
      <c r="J1582" s="4"/>
      <c r="K1582" s="4">
        <v>217</v>
      </c>
      <c r="L1582" s="4">
        <v>18</v>
      </c>
      <c r="M1582" s="4">
        <v>3</v>
      </c>
      <c r="N1582" s="4" t="s">
        <v>3</v>
      </c>
      <c r="O1582" s="4">
        <v>2</v>
      </c>
      <c r="P1582" s="4"/>
      <c r="Q1582" s="4"/>
      <c r="R1582" s="4"/>
      <c r="S1582" s="4"/>
      <c r="T1582" s="4"/>
      <c r="U1582" s="4"/>
      <c r="V1582" s="4"/>
      <c r="W1582" s="4"/>
    </row>
    <row r="1583" spans="1:23" x14ac:dyDescent="0.2">
      <c r="A1583" s="4">
        <v>50</v>
      </c>
      <c r="B1583" s="4">
        <v>0</v>
      </c>
      <c r="C1583" s="4">
        <v>0</v>
      </c>
      <c r="D1583" s="4">
        <v>1</v>
      </c>
      <c r="E1583" s="4">
        <v>230</v>
      </c>
      <c r="F1583" s="4">
        <f>ROUND(Source!BA1563,O1583)</f>
        <v>0</v>
      </c>
      <c r="G1583" s="4" t="s">
        <v>70</v>
      </c>
      <c r="H1583" s="4" t="s">
        <v>71</v>
      </c>
      <c r="I1583" s="4"/>
      <c r="J1583" s="4"/>
      <c r="K1583" s="4">
        <v>230</v>
      </c>
      <c r="L1583" s="4">
        <v>19</v>
      </c>
      <c r="M1583" s="4">
        <v>3</v>
      </c>
      <c r="N1583" s="4" t="s">
        <v>3</v>
      </c>
      <c r="O1583" s="4">
        <v>2</v>
      </c>
      <c r="P1583" s="4"/>
      <c r="Q1583" s="4"/>
      <c r="R1583" s="4"/>
      <c r="S1583" s="4"/>
      <c r="T1583" s="4"/>
      <c r="U1583" s="4"/>
      <c r="V1583" s="4"/>
      <c r="W1583" s="4"/>
    </row>
    <row r="1584" spans="1:23" x14ac:dyDescent="0.2">
      <c r="A1584" s="4">
        <v>50</v>
      </c>
      <c r="B1584" s="4">
        <v>0</v>
      </c>
      <c r="C1584" s="4">
        <v>0</v>
      </c>
      <c r="D1584" s="4">
        <v>1</v>
      </c>
      <c r="E1584" s="4">
        <v>206</v>
      </c>
      <c r="F1584" s="4">
        <f>ROUND(Source!T1563,O1584)</f>
        <v>0</v>
      </c>
      <c r="G1584" s="4" t="s">
        <v>72</v>
      </c>
      <c r="H1584" s="4" t="s">
        <v>73</v>
      </c>
      <c r="I1584" s="4"/>
      <c r="J1584" s="4"/>
      <c r="K1584" s="4">
        <v>206</v>
      </c>
      <c r="L1584" s="4">
        <v>20</v>
      </c>
      <c r="M1584" s="4">
        <v>3</v>
      </c>
      <c r="N1584" s="4" t="s">
        <v>3</v>
      </c>
      <c r="O1584" s="4">
        <v>2</v>
      </c>
      <c r="P1584" s="4"/>
      <c r="Q1584" s="4"/>
      <c r="R1584" s="4"/>
      <c r="S1584" s="4"/>
      <c r="T1584" s="4"/>
      <c r="U1584" s="4"/>
      <c r="V1584" s="4"/>
      <c r="W1584" s="4"/>
    </row>
    <row r="1585" spans="1:245" x14ac:dyDescent="0.2">
      <c r="A1585" s="4">
        <v>50</v>
      </c>
      <c r="B1585" s="4">
        <v>0</v>
      </c>
      <c r="C1585" s="4">
        <v>0</v>
      </c>
      <c r="D1585" s="4">
        <v>1</v>
      </c>
      <c r="E1585" s="4">
        <v>207</v>
      </c>
      <c r="F1585" s="4">
        <f>Source!U1563</f>
        <v>135.396005</v>
      </c>
      <c r="G1585" s="4" t="s">
        <v>74</v>
      </c>
      <c r="H1585" s="4" t="s">
        <v>75</v>
      </c>
      <c r="I1585" s="4"/>
      <c r="J1585" s="4"/>
      <c r="K1585" s="4">
        <v>207</v>
      </c>
      <c r="L1585" s="4">
        <v>21</v>
      </c>
      <c r="M1585" s="4">
        <v>3</v>
      </c>
      <c r="N1585" s="4" t="s">
        <v>3</v>
      </c>
      <c r="O1585" s="4">
        <v>-1</v>
      </c>
      <c r="P1585" s="4"/>
      <c r="Q1585" s="4"/>
      <c r="R1585" s="4"/>
      <c r="S1585" s="4"/>
      <c r="T1585" s="4"/>
      <c r="U1585" s="4"/>
      <c r="V1585" s="4"/>
      <c r="W1585" s="4"/>
    </row>
    <row r="1586" spans="1:245" x14ac:dyDescent="0.2">
      <c r="A1586" s="4">
        <v>50</v>
      </c>
      <c r="B1586" s="4">
        <v>0</v>
      </c>
      <c r="C1586" s="4">
        <v>0</v>
      </c>
      <c r="D1586" s="4">
        <v>1</v>
      </c>
      <c r="E1586" s="4">
        <v>208</v>
      </c>
      <c r="F1586" s="4">
        <f>Source!V1563</f>
        <v>0</v>
      </c>
      <c r="G1586" s="4" t="s">
        <v>76</v>
      </c>
      <c r="H1586" s="4" t="s">
        <v>77</v>
      </c>
      <c r="I1586" s="4"/>
      <c r="J1586" s="4"/>
      <c r="K1586" s="4">
        <v>208</v>
      </c>
      <c r="L1586" s="4">
        <v>22</v>
      </c>
      <c r="M1586" s="4">
        <v>3</v>
      </c>
      <c r="N1586" s="4" t="s">
        <v>3</v>
      </c>
      <c r="O1586" s="4">
        <v>-1</v>
      </c>
      <c r="P1586" s="4"/>
      <c r="Q1586" s="4"/>
      <c r="R1586" s="4"/>
      <c r="S1586" s="4"/>
      <c r="T1586" s="4"/>
      <c r="U1586" s="4"/>
      <c r="V1586" s="4"/>
      <c r="W1586" s="4"/>
    </row>
    <row r="1587" spans="1:245" x14ac:dyDescent="0.2">
      <c r="A1587" s="4">
        <v>50</v>
      </c>
      <c r="B1587" s="4">
        <v>0</v>
      </c>
      <c r="C1587" s="4">
        <v>0</v>
      </c>
      <c r="D1587" s="4">
        <v>1</v>
      </c>
      <c r="E1587" s="4">
        <v>209</v>
      </c>
      <c r="F1587" s="4">
        <f>ROUND(Source!W1563,O1587)</f>
        <v>0</v>
      </c>
      <c r="G1587" s="4" t="s">
        <v>78</v>
      </c>
      <c r="H1587" s="4" t="s">
        <v>79</v>
      </c>
      <c r="I1587" s="4"/>
      <c r="J1587" s="4"/>
      <c r="K1587" s="4">
        <v>209</v>
      </c>
      <c r="L1587" s="4">
        <v>23</v>
      </c>
      <c r="M1587" s="4">
        <v>3</v>
      </c>
      <c r="N1587" s="4" t="s">
        <v>3</v>
      </c>
      <c r="O1587" s="4">
        <v>2</v>
      </c>
      <c r="P1587" s="4"/>
      <c r="Q1587" s="4"/>
      <c r="R1587" s="4"/>
      <c r="S1587" s="4"/>
      <c r="T1587" s="4"/>
      <c r="U1587" s="4"/>
      <c r="V1587" s="4"/>
      <c r="W1587" s="4"/>
    </row>
    <row r="1588" spans="1:245" x14ac:dyDescent="0.2">
      <c r="A1588" s="4">
        <v>50</v>
      </c>
      <c r="B1588" s="4">
        <v>0</v>
      </c>
      <c r="C1588" s="4">
        <v>0</v>
      </c>
      <c r="D1588" s="4">
        <v>1</v>
      </c>
      <c r="E1588" s="4">
        <v>210</v>
      </c>
      <c r="F1588" s="4">
        <f>ROUND(Source!X1563,O1588)</f>
        <v>19263.91</v>
      </c>
      <c r="G1588" s="4" t="s">
        <v>80</v>
      </c>
      <c r="H1588" s="4" t="s">
        <v>81</v>
      </c>
      <c r="I1588" s="4"/>
      <c r="J1588" s="4"/>
      <c r="K1588" s="4">
        <v>210</v>
      </c>
      <c r="L1588" s="4">
        <v>24</v>
      </c>
      <c r="M1588" s="4">
        <v>3</v>
      </c>
      <c r="N1588" s="4" t="s">
        <v>3</v>
      </c>
      <c r="O1588" s="4">
        <v>2</v>
      </c>
      <c r="P1588" s="4"/>
      <c r="Q1588" s="4"/>
      <c r="R1588" s="4"/>
      <c r="S1588" s="4"/>
      <c r="T1588" s="4"/>
      <c r="U1588" s="4"/>
      <c r="V1588" s="4"/>
      <c r="W1588" s="4"/>
    </row>
    <row r="1589" spans="1:245" x14ac:dyDescent="0.2">
      <c r="A1589" s="4">
        <v>50</v>
      </c>
      <c r="B1589" s="4">
        <v>0</v>
      </c>
      <c r="C1589" s="4">
        <v>0</v>
      </c>
      <c r="D1589" s="4">
        <v>1</v>
      </c>
      <c r="E1589" s="4">
        <v>211</v>
      </c>
      <c r="F1589" s="4">
        <f>ROUND(Source!Y1563,O1589)</f>
        <v>2751.98</v>
      </c>
      <c r="G1589" s="4" t="s">
        <v>82</v>
      </c>
      <c r="H1589" s="4" t="s">
        <v>83</v>
      </c>
      <c r="I1589" s="4"/>
      <c r="J1589" s="4"/>
      <c r="K1589" s="4">
        <v>211</v>
      </c>
      <c r="L1589" s="4">
        <v>25</v>
      </c>
      <c r="M1589" s="4">
        <v>3</v>
      </c>
      <c r="N1589" s="4" t="s">
        <v>3</v>
      </c>
      <c r="O1589" s="4">
        <v>2</v>
      </c>
      <c r="P1589" s="4"/>
      <c r="Q1589" s="4"/>
      <c r="R1589" s="4"/>
      <c r="S1589" s="4"/>
      <c r="T1589" s="4"/>
      <c r="U1589" s="4"/>
      <c r="V1589" s="4"/>
      <c r="W1589" s="4"/>
    </row>
    <row r="1590" spans="1:245" x14ac:dyDescent="0.2">
      <c r="A1590" s="4">
        <v>50</v>
      </c>
      <c r="B1590" s="4">
        <v>0</v>
      </c>
      <c r="C1590" s="4">
        <v>0</v>
      </c>
      <c r="D1590" s="4">
        <v>1</v>
      </c>
      <c r="E1590" s="4">
        <v>224</v>
      </c>
      <c r="F1590" s="4">
        <f>ROUND(Source!AR1563,O1590)</f>
        <v>1732670.82</v>
      </c>
      <c r="G1590" s="4" t="s">
        <v>84</v>
      </c>
      <c r="H1590" s="4" t="s">
        <v>85</v>
      </c>
      <c r="I1590" s="4"/>
      <c r="J1590" s="4"/>
      <c r="K1590" s="4">
        <v>224</v>
      </c>
      <c r="L1590" s="4">
        <v>26</v>
      </c>
      <c r="M1590" s="4">
        <v>3</v>
      </c>
      <c r="N1590" s="4" t="s">
        <v>3</v>
      </c>
      <c r="O1590" s="4">
        <v>2</v>
      </c>
      <c r="P1590" s="4"/>
      <c r="Q1590" s="4"/>
      <c r="R1590" s="4"/>
      <c r="S1590" s="4"/>
      <c r="T1590" s="4"/>
      <c r="U1590" s="4"/>
      <c r="V1590" s="4"/>
      <c r="W1590" s="4"/>
    </row>
    <row r="1591" spans="1:245" x14ac:dyDescent="0.2">
      <c r="A1591" s="4">
        <v>50</v>
      </c>
      <c r="B1591" s="4">
        <v>1</v>
      </c>
      <c r="C1591" s="4">
        <v>0</v>
      </c>
      <c r="D1591" s="4">
        <v>2</v>
      </c>
      <c r="E1591" s="4">
        <v>0</v>
      </c>
      <c r="F1591" s="4">
        <f>ROUND(F1590*0.2,O1591)</f>
        <v>346534.16</v>
      </c>
      <c r="G1591" s="4" t="s">
        <v>86</v>
      </c>
      <c r="H1591" s="4" t="s">
        <v>87</v>
      </c>
      <c r="I1591" s="4"/>
      <c r="J1591" s="4"/>
      <c r="K1591" s="4">
        <v>212</v>
      </c>
      <c r="L1591" s="4">
        <v>27</v>
      </c>
      <c r="M1591" s="4">
        <v>0</v>
      </c>
      <c r="N1591" s="4" t="s">
        <v>3</v>
      </c>
      <c r="O1591" s="4">
        <v>2</v>
      </c>
      <c r="P1591" s="4"/>
      <c r="Q1591" s="4"/>
      <c r="R1591" s="4"/>
      <c r="S1591" s="4"/>
      <c r="T1591" s="4"/>
      <c r="U1591" s="4"/>
      <c r="V1591" s="4"/>
      <c r="W1591" s="4"/>
    </row>
    <row r="1592" spans="1:245" x14ac:dyDescent="0.2">
      <c r="A1592" s="4">
        <v>50</v>
      </c>
      <c r="B1592" s="4">
        <v>1</v>
      </c>
      <c r="C1592" s="4">
        <v>0</v>
      </c>
      <c r="D1592" s="4">
        <v>2</v>
      </c>
      <c r="E1592" s="4">
        <v>0</v>
      </c>
      <c r="F1592" s="4">
        <f>ROUND(F1591+F1590,O1592)</f>
        <v>2079204.98</v>
      </c>
      <c r="G1592" s="4" t="s">
        <v>88</v>
      </c>
      <c r="H1592" s="4" t="s">
        <v>88</v>
      </c>
      <c r="I1592" s="4"/>
      <c r="J1592" s="4"/>
      <c r="K1592" s="4">
        <v>212</v>
      </c>
      <c r="L1592" s="4">
        <v>28</v>
      </c>
      <c r="M1592" s="4">
        <v>0</v>
      </c>
      <c r="N1592" s="4" t="s">
        <v>3</v>
      </c>
      <c r="O1592" s="4">
        <v>2</v>
      </c>
      <c r="P1592" s="4"/>
      <c r="Q1592" s="4"/>
      <c r="R1592" s="4"/>
      <c r="S1592" s="4"/>
      <c r="T1592" s="4"/>
      <c r="U1592" s="4"/>
      <c r="V1592" s="4"/>
      <c r="W1592" s="4"/>
    </row>
    <row r="1594" spans="1:245" x14ac:dyDescent="0.2">
      <c r="A1594" s="1">
        <v>4</v>
      </c>
      <c r="B1594" s="1">
        <v>1</v>
      </c>
      <c r="C1594" s="1"/>
      <c r="D1594" s="1">
        <f>ROW(A1607)</f>
        <v>1607</v>
      </c>
      <c r="E1594" s="1"/>
      <c r="F1594" s="1" t="s">
        <v>12</v>
      </c>
      <c r="G1594" s="1" t="s">
        <v>223</v>
      </c>
      <c r="H1594" s="1" t="s">
        <v>3</v>
      </c>
      <c r="I1594" s="1">
        <v>0</v>
      </c>
      <c r="J1594" s="1"/>
      <c r="K1594" s="1">
        <v>0</v>
      </c>
      <c r="L1594" s="1"/>
      <c r="M1594" s="1"/>
      <c r="N1594" s="1"/>
      <c r="O1594" s="1"/>
      <c r="P1594" s="1"/>
      <c r="Q1594" s="1"/>
      <c r="R1594" s="1"/>
      <c r="S1594" s="1"/>
      <c r="T1594" s="1"/>
      <c r="U1594" s="1" t="s">
        <v>3</v>
      </c>
      <c r="V1594" s="1">
        <v>0</v>
      </c>
      <c r="W1594" s="1"/>
      <c r="X1594" s="1"/>
      <c r="Y1594" s="1"/>
      <c r="Z1594" s="1"/>
      <c r="AA1594" s="1"/>
      <c r="AB1594" s="1" t="s">
        <v>3</v>
      </c>
      <c r="AC1594" s="1" t="s">
        <v>3</v>
      </c>
      <c r="AD1594" s="1" t="s">
        <v>3</v>
      </c>
      <c r="AE1594" s="1" t="s">
        <v>3</v>
      </c>
      <c r="AF1594" s="1" t="s">
        <v>3</v>
      </c>
      <c r="AG1594" s="1" t="s">
        <v>3</v>
      </c>
      <c r="AH1594" s="1"/>
      <c r="AI1594" s="1"/>
      <c r="AJ1594" s="1"/>
      <c r="AK1594" s="1"/>
      <c r="AL1594" s="1"/>
      <c r="AM1594" s="1"/>
      <c r="AN1594" s="1"/>
      <c r="AO1594" s="1"/>
      <c r="AP1594" s="1" t="s">
        <v>3</v>
      </c>
      <c r="AQ1594" s="1" t="s">
        <v>3</v>
      </c>
      <c r="AR1594" s="1" t="s">
        <v>3</v>
      </c>
      <c r="AS1594" s="1"/>
      <c r="AT1594" s="1"/>
      <c r="AU1594" s="1"/>
      <c r="AV1594" s="1"/>
      <c r="AW1594" s="1"/>
      <c r="AX1594" s="1"/>
      <c r="AY1594" s="1"/>
      <c r="AZ1594" s="1" t="s">
        <v>3</v>
      </c>
      <c r="BA1594" s="1"/>
      <c r="BB1594" s="1" t="s">
        <v>3</v>
      </c>
      <c r="BC1594" s="1" t="s">
        <v>3</v>
      </c>
      <c r="BD1594" s="1" t="s">
        <v>3</v>
      </c>
      <c r="BE1594" s="1" t="s">
        <v>3</v>
      </c>
      <c r="BF1594" s="1" t="s">
        <v>3</v>
      </c>
      <c r="BG1594" s="1" t="s">
        <v>3</v>
      </c>
      <c r="BH1594" s="1" t="s">
        <v>3</v>
      </c>
      <c r="BI1594" s="1" t="s">
        <v>3</v>
      </c>
      <c r="BJ1594" s="1" t="s">
        <v>3</v>
      </c>
      <c r="BK1594" s="1" t="s">
        <v>3</v>
      </c>
      <c r="BL1594" s="1" t="s">
        <v>3</v>
      </c>
      <c r="BM1594" s="1" t="s">
        <v>3</v>
      </c>
      <c r="BN1594" s="1" t="s">
        <v>3</v>
      </c>
      <c r="BO1594" s="1" t="s">
        <v>3</v>
      </c>
      <c r="BP1594" s="1" t="s">
        <v>3</v>
      </c>
      <c r="BQ1594" s="1"/>
      <c r="BR1594" s="1"/>
      <c r="BS1594" s="1"/>
      <c r="BT1594" s="1"/>
      <c r="BU1594" s="1"/>
      <c r="BV1594" s="1"/>
      <c r="BW1594" s="1"/>
      <c r="BX1594" s="1">
        <v>0</v>
      </c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>
        <v>0</v>
      </c>
    </row>
    <row r="1596" spans="1:245" x14ac:dyDescent="0.2">
      <c r="A1596" s="2">
        <v>52</v>
      </c>
      <c r="B1596" s="2">
        <f t="shared" ref="B1596:G1596" si="816">B1607</f>
        <v>1</v>
      </c>
      <c r="C1596" s="2">
        <f t="shared" si="816"/>
        <v>4</v>
      </c>
      <c r="D1596" s="2">
        <f t="shared" si="816"/>
        <v>1594</v>
      </c>
      <c r="E1596" s="2">
        <f t="shared" si="816"/>
        <v>0</v>
      </c>
      <c r="F1596" s="2" t="str">
        <f t="shared" si="816"/>
        <v>Новый раздел</v>
      </c>
      <c r="G1596" s="2" t="str">
        <f t="shared" si="816"/>
        <v>Установка МАФ</v>
      </c>
      <c r="H1596" s="2"/>
      <c r="I1596" s="2"/>
      <c r="J1596" s="2"/>
      <c r="K1596" s="2"/>
      <c r="L1596" s="2"/>
      <c r="M1596" s="2"/>
      <c r="N1596" s="2"/>
      <c r="O1596" s="2">
        <f t="shared" ref="O1596:AT1596" si="817">O1607</f>
        <v>255246.73</v>
      </c>
      <c r="P1596" s="2">
        <f t="shared" si="817"/>
        <v>254191.2</v>
      </c>
      <c r="Q1596" s="2">
        <f t="shared" si="817"/>
        <v>0</v>
      </c>
      <c r="R1596" s="2">
        <f t="shared" si="817"/>
        <v>0</v>
      </c>
      <c r="S1596" s="2">
        <f t="shared" si="817"/>
        <v>1055.53</v>
      </c>
      <c r="T1596" s="2">
        <f t="shared" si="817"/>
        <v>0</v>
      </c>
      <c r="U1596" s="2">
        <f t="shared" si="817"/>
        <v>5.5980000000000008</v>
      </c>
      <c r="V1596" s="2">
        <f t="shared" si="817"/>
        <v>0</v>
      </c>
      <c r="W1596" s="2">
        <f t="shared" si="817"/>
        <v>0</v>
      </c>
      <c r="X1596" s="2">
        <f t="shared" si="817"/>
        <v>738.87</v>
      </c>
      <c r="Y1596" s="2">
        <f t="shared" si="817"/>
        <v>105.56</v>
      </c>
      <c r="Z1596" s="2">
        <f t="shared" si="817"/>
        <v>0</v>
      </c>
      <c r="AA1596" s="2">
        <f t="shared" si="817"/>
        <v>0</v>
      </c>
      <c r="AB1596" s="2">
        <f t="shared" si="817"/>
        <v>255246.73</v>
      </c>
      <c r="AC1596" s="2">
        <f t="shared" si="817"/>
        <v>254191.2</v>
      </c>
      <c r="AD1596" s="2">
        <f t="shared" si="817"/>
        <v>0</v>
      </c>
      <c r="AE1596" s="2">
        <f t="shared" si="817"/>
        <v>0</v>
      </c>
      <c r="AF1596" s="2">
        <f t="shared" si="817"/>
        <v>1055.53</v>
      </c>
      <c r="AG1596" s="2">
        <f t="shared" si="817"/>
        <v>0</v>
      </c>
      <c r="AH1596" s="2">
        <f t="shared" si="817"/>
        <v>5.5980000000000008</v>
      </c>
      <c r="AI1596" s="2">
        <f t="shared" si="817"/>
        <v>0</v>
      </c>
      <c r="AJ1596" s="2">
        <f t="shared" si="817"/>
        <v>0</v>
      </c>
      <c r="AK1596" s="2">
        <f t="shared" si="817"/>
        <v>738.87</v>
      </c>
      <c r="AL1596" s="2">
        <f t="shared" si="817"/>
        <v>105.56</v>
      </c>
      <c r="AM1596" s="2">
        <f t="shared" si="817"/>
        <v>0</v>
      </c>
      <c r="AN1596" s="2">
        <f t="shared" si="817"/>
        <v>0</v>
      </c>
      <c r="AO1596" s="2">
        <f t="shared" si="817"/>
        <v>0</v>
      </c>
      <c r="AP1596" s="2">
        <f t="shared" si="817"/>
        <v>0</v>
      </c>
      <c r="AQ1596" s="2">
        <f t="shared" si="817"/>
        <v>0</v>
      </c>
      <c r="AR1596" s="2">
        <f t="shared" si="817"/>
        <v>256091.16</v>
      </c>
      <c r="AS1596" s="2">
        <f t="shared" si="817"/>
        <v>251495.83</v>
      </c>
      <c r="AT1596" s="2">
        <f t="shared" si="817"/>
        <v>0</v>
      </c>
      <c r="AU1596" s="2">
        <f t="shared" ref="AU1596:BZ1596" si="818">AU1607</f>
        <v>4595.33</v>
      </c>
      <c r="AV1596" s="2">
        <f t="shared" si="818"/>
        <v>254191.2</v>
      </c>
      <c r="AW1596" s="2">
        <f t="shared" si="818"/>
        <v>254191.2</v>
      </c>
      <c r="AX1596" s="2">
        <f t="shared" si="818"/>
        <v>0</v>
      </c>
      <c r="AY1596" s="2">
        <f t="shared" si="818"/>
        <v>254191.2</v>
      </c>
      <c r="AZ1596" s="2">
        <f t="shared" si="818"/>
        <v>0</v>
      </c>
      <c r="BA1596" s="2">
        <f t="shared" si="818"/>
        <v>0</v>
      </c>
      <c r="BB1596" s="2">
        <f t="shared" si="818"/>
        <v>0</v>
      </c>
      <c r="BC1596" s="2">
        <f t="shared" si="818"/>
        <v>0</v>
      </c>
      <c r="BD1596" s="2">
        <f t="shared" si="818"/>
        <v>0</v>
      </c>
      <c r="BE1596" s="2">
        <f t="shared" si="818"/>
        <v>0</v>
      </c>
      <c r="BF1596" s="2">
        <f t="shared" si="818"/>
        <v>0</v>
      </c>
      <c r="BG1596" s="2">
        <f t="shared" si="818"/>
        <v>0</v>
      </c>
      <c r="BH1596" s="2">
        <f t="shared" si="818"/>
        <v>0</v>
      </c>
      <c r="BI1596" s="2">
        <f t="shared" si="818"/>
        <v>0</v>
      </c>
      <c r="BJ1596" s="2">
        <f t="shared" si="818"/>
        <v>0</v>
      </c>
      <c r="BK1596" s="2">
        <f t="shared" si="818"/>
        <v>0</v>
      </c>
      <c r="BL1596" s="2">
        <f t="shared" si="818"/>
        <v>0</v>
      </c>
      <c r="BM1596" s="2">
        <f t="shared" si="818"/>
        <v>0</v>
      </c>
      <c r="BN1596" s="2">
        <f t="shared" si="818"/>
        <v>0</v>
      </c>
      <c r="BO1596" s="2">
        <f t="shared" si="818"/>
        <v>0</v>
      </c>
      <c r="BP1596" s="2">
        <f t="shared" si="818"/>
        <v>0</v>
      </c>
      <c r="BQ1596" s="2">
        <f t="shared" si="818"/>
        <v>0</v>
      </c>
      <c r="BR1596" s="2">
        <f t="shared" si="818"/>
        <v>0</v>
      </c>
      <c r="BS1596" s="2">
        <f t="shared" si="818"/>
        <v>0</v>
      </c>
      <c r="BT1596" s="2">
        <f t="shared" si="818"/>
        <v>0</v>
      </c>
      <c r="BU1596" s="2">
        <f t="shared" si="818"/>
        <v>0</v>
      </c>
      <c r="BV1596" s="2">
        <f t="shared" si="818"/>
        <v>0</v>
      </c>
      <c r="BW1596" s="2">
        <f t="shared" si="818"/>
        <v>0</v>
      </c>
      <c r="BX1596" s="2">
        <f t="shared" si="818"/>
        <v>0</v>
      </c>
      <c r="BY1596" s="2">
        <f t="shared" si="818"/>
        <v>0</v>
      </c>
      <c r="BZ1596" s="2">
        <f t="shared" si="818"/>
        <v>0</v>
      </c>
      <c r="CA1596" s="2">
        <f t="shared" ref="CA1596:DF1596" si="819">CA1607</f>
        <v>256091.16</v>
      </c>
      <c r="CB1596" s="2">
        <f t="shared" si="819"/>
        <v>251495.83</v>
      </c>
      <c r="CC1596" s="2">
        <f t="shared" si="819"/>
        <v>0</v>
      </c>
      <c r="CD1596" s="2">
        <f t="shared" si="819"/>
        <v>4595.33</v>
      </c>
      <c r="CE1596" s="2">
        <f t="shared" si="819"/>
        <v>254191.2</v>
      </c>
      <c r="CF1596" s="2">
        <f t="shared" si="819"/>
        <v>254191.2</v>
      </c>
      <c r="CG1596" s="2">
        <f t="shared" si="819"/>
        <v>0</v>
      </c>
      <c r="CH1596" s="2">
        <f t="shared" si="819"/>
        <v>254191.2</v>
      </c>
      <c r="CI1596" s="2">
        <f t="shared" si="819"/>
        <v>0</v>
      </c>
      <c r="CJ1596" s="2">
        <f t="shared" si="819"/>
        <v>0</v>
      </c>
      <c r="CK1596" s="2">
        <f t="shared" si="819"/>
        <v>0</v>
      </c>
      <c r="CL1596" s="2">
        <f t="shared" si="819"/>
        <v>0</v>
      </c>
      <c r="CM1596" s="2">
        <f t="shared" si="819"/>
        <v>0</v>
      </c>
      <c r="CN1596" s="2">
        <f t="shared" si="819"/>
        <v>0</v>
      </c>
      <c r="CO1596" s="2">
        <f t="shared" si="819"/>
        <v>0</v>
      </c>
      <c r="CP1596" s="2">
        <f t="shared" si="819"/>
        <v>0</v>
      </c>
      <c r="CQ1596" s="2">
        <f t="shared" si="819"/>
        <v>0</v>
      </c>
      <c r="CR1596" s="2">
        <f t="shared" si="819"/>
        <v>0</v>
      </c>
      <c r="CS1596" s="2">
        <f t="shared" si="819"/>
        <v>0</v>
      </c>
      <c r="CT1596" s="2">
        <f t="shared" si="819"/>
        <v>0</v>
      </c>
      <c r="CU1596" s="2">
        <f t="shared" si="819"/>
        <v>0</v>
      </c>
      <c r="CV1596" s="2">
        <f t="shared" si="819"/>
        <v>0</v>
      </c>
      <c r="CW1596" s="2">
        <f t="shared" si="819"/>
        <v>0</v>
      </c>
      <c r="CX1596" s="2">
        <f t="shared" si="819"/>
        <v>0</v>
      </c>
      <c r="CY1596" s="2">
        <f t="shared" si="819"/>
        <v>0</v>
      </c>
      <c r="CZ1596" s="2">
        <f t="shared" si="819"/>
        <v>0</v>
      </c>
      <c r="DA1596" s="2">
        <f t="shared" si="819"/>
        <v>0</v>
      </c>
      <c r="DB1596" s="2">
        <f t="shared" si="819"/>
        <v>0</v>
      </c>
      <c r="DC1596" s="2">
        <f t="shared" si="819"/>
        <v>0</v>
      </c>
      <c r="DD1596" s="2">
        <f t="shared" si="819"/>
        <v>0</v>
      </c>
      <c r="DE1596" s="2">
        <f t="shared" si="819"/>
        <v>0</v>
      </c>
      <c r="DF1596" s="2">
        <f t="shared" si="819"/>
        <v>0</v>
      </c>
      <c r="DG1596" s="3">
        <f t="shared" ref="DG1596:EL1596" si="820">DG1607</f>
        <v>0</v>
      </c>
      <c r="DH1596" s="3">
        <f t="shared" si="820"/>
        <v>0</v>
      </c>
      <c r="DI1596" s="3">
        <f t="shared" si="820"/>
        <v>0</v>
      </c>
      <c r="DJ1596" s="3">
        <f t="shared" si="820"/>
        <v>0</v>
      </c>
      <c r="DK1596" s="3">
        <f t="shared" si="820"/>
        <v>0</v>
      </c>
      <c r="DL1596" s="3">
        <f t="shared" si="820"/>
        <v>0</v>
      </c>
      <c r="DM1596" s="3">
        <f t="shared" si="820"/>
        <v>0</v>
      </c>
      <c r="DN1596" s="3">
        <f t="shared" si="820"/>
        <v>0</v>
      </c>
      <c r="DO1596" s="3">
        <f t="shared" si="820"/>
        <v>0</v>
      </c>
      <c r="DP1596" s="3">
        <f t="shared" si="820"/>
        <v>0</v>
      </c>
      <c r="DQ1596" s="3">
        <f t="shared" si="820"/>
        <v>0</v>
      </c>
      <c r="DR1596" s="3">
        <f t="shared" si="820"/>
        <v>0</v>
      </c>
      <c r="DS1596" s="3">
        <f t="shared" si="820"/>
        <v>0</v>
      </c>
      <c r="DT1596" s="3">
        <f t="shared" si="820"/>
        <v>0</v>
      </c>
      <c r="DU1596" s="3">
        <f t="shared" si="820"/>
        <v>0</v>
      </c>
      <c r="DV1596" s="3">
        <f t="shared" si="820"/>
        <v>0</v>
      </c>
      <c r="DW1596" s="3">
        <f t="shared" si="820"/>
        <v>0</v>
      </c>
      <c r="DX1596" s="3">
        <f t="shared" si="820"/>
        <v>0</v>
      </c>
      <c r="DY1596" s="3">
        <f t="shared" si="820"/>
        <v>0</v>
      </c>
      <c r="DZ1596" s="3">
        <f t="shared" si="820"/>
        <v>0</v>
      </c>
      <c r="EA1596" s="3">
        <f t="shared" si="820"/>
        <v>0</v>
      </c>
      <c r="EB1596" s="3">
        <f t="shared" si="820"/>
        <v>0</v>
      </c>
      <c r="EC1596" s="3">
        <f t="shared" si="820"/>
        <v>0</v>
      </c>
      <c r="ED1596" s="3">
        <f t="shared" si="820"/>
        <v>0</v>
      </c>
      <c r="EE1596" s="3">
        <f t="shared" si="820"/>
        <v>0</v>
      </c>
      <c r="EF1596" s="3">
        <f t="shared" si="820"/>
        <v>0</v>
      </c>
      <c r="EG1596" s="3">
        <f t="shared" si="820"/>
        <v>0</v>
      </c>
      <c r="EH1596" s="3">
        <f t="shared" si="820"/>
        <v>0</v>
      </c>
      <c r="EI1596" s="3">
        <f t="shared" si="820"/>
        <v>0</v>
      </c>
      <c r="EJ1596" s="3">
        <f t="shared" si="820"/>
        <v>0</v>
      </c>
      <c r="EK1596" s="3">
        <f t="shared" si="820"/>
        <v>0</v>
      </c>
      <c r="EL1596" s="3">
        <f t="shared" si="820"/>
        <v>0</v>
      </c>
      <c r="EM1596" s="3">
        <f t="shared" ref="EM1596:FR1596" si="821">EM1607</f>
        <v>0</v>
      </c>
      <c r="EN1596" s="3">
        <f t="shared" si="821"/>
        <v>0</v>
      </c>
      <c r="EO1596" s="3">
        <f t="shared" si="821"/>
        <v>0</v>
      </c>
      <c r="EP1596" s="3">
        <f t="shared" si="821"/>
        <v>0</v>
      </c>
      <c r="EQ1596" s="3">
        <f t="shared" si="821"/>
        <v>0</v>
      </c>
      <c r="ER1596" s="3">
        <f t="shared" si="821"/>
        <v>0</v>
      </c>
      <c r="ES1596" s="3">
        <f t="shared" si="821"/>
        <v>0</v>
      </c>
      <c r="ET1596" s="3">
        <f t="shared" si="821"/>
        <v>0</v>
      </c>
      <c r="EU1596" s="3">
        <f t="shared" si="821"/>
        <v>0</v>
      </c>
      <c r="EV1596" s="3">
        <f t="shared" si="821"/>
        <v>0</v>
      </c>
      <c r="EW1596" s="3">
        <f t="shared" si="821"/>
        <v>0</v>
      </c>
      <c r="EX1596" s="3">
        <f t="shared" si="821"/>
        <v>0</v>
      </c>
      <c r="EY1596" s="3">
        <f t="shared" si="821"/>
        <v>0</v>
      </c>
      <c r="EZ1596" s="3">
        <f t="shared" si="821"/>
        <v>0</v>
      </c>
      <c r="FA1596" s="3">
        <f t="shared" si="821"/>
        <v>0</v>
      </c>
      <c r="FB1596" s="3">
        <f t="shared" si="821"/>
        <v>0</v>
      </c>
      <c r="FC1596" s="3">
        <f t="shared" si="821"/>
        <v>0</v>
      </c>
      <c r="FD1596" s="3">
        <f t="shared" si="821"/>
        <v>0</v>
      </c>
      <c r="FE1596" s="3">
        <f t="shared" si="821"/>
        <v>0</v>
      </c>
      <c r="FF1596" s="3">
        <f t="shared" si="821"/>
        <v>0</v>
      </c>
      <c r="FG1596" s="3">
        <f t="shared" si="821"/>
        <v>0</v>
      </c>
      <c r="FH1596" s="3">
        <f t="shared" si="821"/>
        <v>0</v>
      </c>
      <c r="FI1596" s="3">
        <f t="shared" si="821"/>
        <v>0</v>
      </c>
      <c r="FJ1596" s="3">
        <f t="shared" si="821"/>
        <v>0</v>
      </c>
      <c r="FK1596" s="3">
        <f t="shared" si="821"/>
        <v>0</v>
      </c>
      <c r="FL1596" s="3">
        <f t="shared" si="821"/>
        <v>0</v>
      </c>
      <c r="FM1596" s="3">
        <f t="shared" si="821"/>
        <v>0</v>
      </c>
      <c r="FN1596" s="3">
        <f t="shared" si="821"/>
        <v>0</v>
      </c>
      <c r="FO1596" s="3">
        <f t="shared" si="821"/>
        <v>0</v>
      </c>
      <c r="FP1596" s="3">
        <f t="shared" si="821"/>
        <v>0</v>
      </c>
      <c r="FQ1596" s="3">
        <f t="shared" si="821"/>
        <v>0</v>
      </c>
      <c r="FR1596" s="3">
        <f t="shared" si="821"/>
        <v>0</v>
      </c>
      <c r="FS1596" s="3">
        <f t="shared" ref="FS1596:GX1596" si="822">FS1607</f>
        <v>0</v>
      </c>
      <c r="FT1596" s="3">
        <f t="shared" si="822"/>
        <v>0</v>
      </c>
      <c r="FU1596" s="3">
        <f t="shared" si="822"/>
        <v>0</v>
      </c>
      <c r="FV1596" s="3">
        <f t="shared" si="822"/>
        <v>0</v>
      </c>
      <c r="FW1596" s="3">
        <f t="shared" si="822"/>
        <v>0</v>
      </c>
      <c r="FX1596" s="3">
        <f t="shared" si="822"/>
        <v>0</v>
      </c>
      <c r="FY1596" s="3">
        <f t="shared" si="822"/>
        <v>0</v>
      </c>
      <c r="FZ1596" s="3">
        <f t="shared" si="822"/>
        <v>0</v>
      </c>
      <c r="GA1596" s="3">
        <f t="shared" si="822"/>
        <v>0</v>
      </c>
      <c r="GB1596" s="3">
        <f t="shared" si="822"/>
        <v>0</v>
      </c>
      <c r="GC1596" s="3">
        <f t="shared" si="822"/>
        <v>0</v>
      </c>
      <c r="GD1596" s="3">
        <f t="shared" si="822"/>
        <v>0</v>
      </c>
      <c r="GE1596" s="3">
        <f t="shared" si="822"/>
        <v>0</v>
      </c>
      <c r="GF1596" s="3">
        <f t="shared" si="822"/>
        <v>0</v>
      </c>
      <c r="GG1596" s="3">
        <f t="shared" si="822"/>
        <v>0</v>
      </c>
      <c r="GH1596" s="3">
        <f t="shared" si="822"/>
        <v>0</v>
      </c>
      <c r="GI1596" s="3">
        <f t="shared" si="822"/>
        <v>0</v>
      </c>
      <c r="GJ1596" s="3">
        <f t="shared" si="822"/>
        <v>0</v>
      </c>
      <c r="GK1596" s="3">
        <f t="shared" si="822"/>
        <v>0</v>
      </c>
      <c r="GL1596" s="3">
        <f t="shared" si="822"/>
        <v>0</v>
      </c>
      <c r="GM1596" s="3">
        <f t="shared" si="822"/>
        <v>0</v>
      </c>
      <c r="GN1596" s="3">
        <f t="shared" si="822"/>
        <v>0</v>
      </c>
      <c r="GO1596" s="3">
        <f t="shared" si="822"/>
        <v>0</v>
      </c>
      <c r="GP1596" s="3">
        <f t="shared" si="822"/>
        <v>0</v>
      </c>
      <c r="GQ1596" s="3">
        <f t="shared" si="822"/>
        <v>0</v>
      </c>
      <c r="GR1596" s="3">
        <f t="shared" si="822"/>
        <v>0</v>
      </c>
      <c r="GS1596" s="3">
        <f t="shared" si="822"/>
        <v>0</v>
      </c>
      <c r="GT1596" s="3">
        <f t="shared" si="822"/>
        <v>0</v>
      </c>
      <c r="GU1596" s="3">
        <f t="shared" si="822"/>
        <v>0</v>
      </c>
      <c r="GV1596" s="3">
        <f t="shared" si="822"/>
        <v>0</v>
      </c>
      <c r="GW1596" s="3">
        <f t="shared" si="822"/>
        <v>0</v>
      </c>
      <c r="GX1596" s="3">
        <f t="shared" si="822"/>
        <v>0</v>
      </c>
    </row>
    <row r="1598" spans="1:245" x14ac:dyDescent="0.2">
      <c r="A1598">
        <v>17</v>
      </c>
      <c r="B1598">
        <v>1</v>
      </c>
      <c r="C1598">
        <f>ROW(SmtRes!A462)</f>
        <v>462</v>
      </c>
      <c r="D1598">
        <f>ROW(EtalonRes!A446)</f>
        <v>446</v>
      </c>
      <c r="E1598" t="s">
        <v>161</v>
      </c>
      <c r="F1598" t="s">
        <v>91</v>
      </c>
      <c r="G1598" t="s">
        <v>92</v>
      </c>
      <c r="H1598" t="s">
        <v>93</v>
      </c>
      <c r="I1598">
        <f>ROUND(2/10,9)</f>
        <v>0.2</v>
      </c>
      <c r="J1598">
        <v>0</v>
      </c>
      <c r="O1598">
        <f t="shared" ref="O1598:O1605" si="823">ROUND(CP1598,2)</f>
        <v>833.53</v>
      </c>
      <c r="P1598">
        <f t="shared" ref="P1598:P1605" si="824">ROUND(CQ1598*I1598,2)</f>
        <v>598.97</v>
      </c>
      <c r="Q1598">
        <f t="shared" ref="Q1598:Q1605" si="825">ROUND(CR1598*I1598,2)</f>
        <v>0</v>
      </c>
      <c r="R1598">
        <f t="shared" ref="R1598:R1605" si="826">ROUND(CS1598*I1598,2)</f>
        <v>0</v>
      </c>
      <c r="S1598">
        <f t="shared" ref="S1598:S1605" si="827">ROUND(CT1598*I1598,2)</f>
        <v>234.56</v>
      </c>
      <c r="T1598">
        <f t="shared" ref="T1598:T1605" si="828">ROUND(CU1598*I1598,2)</f>
        <v>0</v>
      </c>
      <c r="U1598">
        <f t="shared" ref="U1598:U1605" si="829">CV1598*I1598</f>
        <v>1.244</v>
      </c>
      <c r="V1598">
        <f t="shared" ref="V1598:V1605" si="830">CW1598*I1598</f>
        <v>0</v>
      </c>
      <c r="W1598">
        <f t="shared" ref="W1598:W1605" si="831">ROUND(CX1598*I1598,2)</f>
        <v>0</v>
      </c>
      <c r="X1598">
        <f t="shared" ref="X1598:Y1605" si="832">ROUND(CY1598,2)</f>
        <v>164.19</v>
      </c>
      <c r="Y1598">
        <f t="shared" si="832"/>
        <v>23.46</v>
      </c>
      <c r="AA1598">
        <v>55574044</v>
      </c>
      <c r="AB1598">
        <f t="shared" ref="AB1598:AB1605" si="833">ROUND((AC1598+AD1598+AF1598),6)</f>
        <v>4167.68</v>
      </c>
      <c r="AC1598">
        <f t="shared" ref="AC1598:AC1605" si="834">ROUND((ES1598),6)</f>
        <v>2994.86</v>
      </c>
      <c r="AD1598">
        <f t="shared" ref="AD1598:AD1605" si="835">ROUND((((ET1598)-(EU1598))+AE1598),6)</f>
        <v>0</v>
      </c>
      <c r="AE1598">
        <f t="shared" ref="AE1598:AF1605" si="836">ROUND((EU1598),6)</f>
        <v>0</v>
      </c>
      <c r="AF1598">
        <f t="shared" si="836"/>
        <v>1172.82</v>
      </c>
      <c r="AG1598">
        <f t="shared" ref="AG1598:AG1605" si="837">ROUND((AP1598),6)</f>
        <v>0</v>
      </c>
      <c r="AH1598">
        <f t="shared" ref="AH1598:AI1605" si="838">(EW1598)</f>
        <v>6.22</v>
      </c>
      <c r="AI1598">
        <f t="shared" si="838"/>
        <v>0</v>
      </c>
      <c r="AJ1598">
        <f t="shared" ref="AJ1598:AJ1605" si="839">(AS1598)</f>
        <v>0</v>
      </c>
      <c r="AK1598">
        <v>4167.68</v>
      </c>
      <c r="AL1598">
        <v>2994.86</v>
      </c>
      <c r="AM1598">
        <v>0</v>
      </c>
      <c r="AN1598">
        <v>0</v>
      </c>
      <c r="AO1598">
        <v>1172.82</v>
      </c>
      <c r="AP1598">
        <v>0</v>
      </c>
      <c r="AQ1598">
        <v>6.22</v>
      </c>
      <c r="AR1598">
        <v>0</v>
      </c>
      <c r="AS1598">
        <v>0</v>
      </c>
      <c r="AT1598">
        <v>70</v>
      </c>
      <c r="AU1598">
        <v>10</v>
      </c>
      <c r="AV1598">
        <v>1</v>
      </c>
      <c r="AW1598">
        <v>1</v>
      </c>
      <c r="AZ1598">
        <v>1</v>
      </c>
      <c r="BA1598">
        <v>1</v>
      </c>
      <c r="BB1598">
        <v>1</v>
      </c>
      <c r="BC1598">
        <v>1</v>
      </c>
      <c r="BD1598" t="s">
        <v>3</v>
      </c>
      <c r="BE1598" t="s">
        <v>3</v>
      </c>
      <c r="BF1598" t="s">
        <v>3</v>
      </c>
      <c r="BG1598" t="s">
        <v>3</v>
      </c>
      <c r="BH1598">
        <v>0</v>
      </c>
      <c r="BI1598">
        <v>4</v>
      </c>
      <c r="BJ1598" t="s">
        <v>94</v>
      </c>
      <c r="BM1598">
        <v>0</v>
      </c>
      <c r="BN1598">
        <v>0</v>
      </c>
      <c r="BO1598" t="s">
        <v>3</v>
      </c>
      <c r="BP1598">
        <v>0</v>
      </c>
      <c r="BQ1598">
        <v>1</v>
      </c>
      <c r="BR1598">
        <v>0</v>
      </c>
      <c r="BS1598">
        <v>1</v>
      </c>
      <c r="BT1598">
        <v>1</v>
      </c>
      <c r="BU1598">
        <v>1</v>
      </c>
      <c r="BV1598">
        <v>1</v>
      </c>
      <c r="BW1598">
        <v>1</v>
      </c>
      <c r="BX1598">
        <v>1</v>
      </c>
      <c r="BY1598" t="s">
        <v>3</v>
      </c>
      <c r="BZ1598">
        <v>70</v>
      </c>
      <c r="CA1598">
        <v>10</v>
      </c>
      <c r="CE1598">
        <v>0</v>
      </c>
      <c r="CF1598">
        <v>0</v>
      </c>
      <c r="CG1598">
        <v>0</v>
      </c>
      <c r="CM1598">
        <v>0</v>
      </c>
      <c r="CN1598" t="s">
        <v>3</v>
      </c>
      <c r="CO1598">
        <v>0</v>
      </c>
      <c r="CP1598">
        <f t="shared" ref="CP1598:CP1605" si="840">(P1598+Q1598+S1598)</f>
        <v>833.53</v>
      </c>
      <c r="CQ1598">
        <f t="shared" ref="CQ1598:CQ1605" si="841">(AC1598*BC1598*AW1598)</f>
        <v>2994.86</v>
      </c>
      <c r="CR1598">
        <f t="shared" ref="CR1598:CR1605" si="842">((((ET1598)*BB1598-(EU1598)*BS1598)+AE1598*BS1598)*AV1598)</f>
        <v>0</v>
      </c>
      <c r="CS1598">
        <f t="shared" ref="CS1598:CS1605" si="843">(AE1598*BS1598*AV1598)</f>
        <v>0</v>
      </c>
      <c r="CT1598">
        <f t="shared" ref="CT1598:CT1605" si="844">(AF1598*BA1598*AV1598)</f>
        <v>1172.82</v>
      </c>
      <c r="CU1598">
        <f t="shared" ref="CU1598:CU1605" si="845">AG1598</f>
        <v>0</v>
      </c>
      <c r="CV1598">
        <f t="shared" ref="CV1598:CV1605" si="846">(AH1598*AV1598)</f>
        <v>6.22</v>
      </c>
      <c r="CW1598">
        <f t="shared" ref="CW1598:CX1605" si="847">AI1598</f>
        <v>0</v>
      </c>
      <c r="CX1598">
        <f t="shared" si="847"/>
        <v>0</v>
      </c>
      <c r="CY1598">
        <f t="shared" ref="CY1598:CY1605" si="848">((S1598*BZ1598)/100)</f>
        <v>164.19200000000001</v>
      </c>
      <c r="CZ1598">
        <f t="shared" ref="CZ1598:CZ1605" si="849">((S1598*CA1598)/100)</f>
        <v>23.456</v>
      </c>
      <c r="DC1598" t="s">
        <v>3</v>
      </c>
      <c r="DD1598" t="s">
        <v>3</v>
      </c>
      <c r="DE1598" t="s">
        <v>3</v>
      </c>
      <c r="DF1598" t="s">
        <v>3</v>
      </c>
      <c r="DG1598" t="s">
        <v>3</v>
      </c>
      <c r="DH1598" t="s">
        <v>3</v>
      </c>
      <c r="DI1598" t="s">
        <v>3</v>
      </c>
      <c r="DJ1598" t="s">
        <v>3</v>
      </c>
      <c r="DK1598" t="s">
        <v>3</v>
      </c>
      <c r="DL1598" t="s">
        <v>3</v>
      </c>
      <c r="DM1598" t="s">
        <v>3</v>
      </c>
      <c r="DN1598">
        <v>0</v>
      </c>
      <c r="DO1598">
        <v>0</v>
      </c>
      <c r="DP1598">
        <v>1</v>
      </c>
      <c r="DQ1598">
        <v>1</v>
      </c>
      <c r="DU1598">
        <v>1010</v>
      </c>
      <c r="DV1598" t="s">
        <v>93</v>
      </c>
      <c r="DW1598" t="s">
        <v>93</v>
      </c>
      <c r="DX1598">
        <v>10</v>
      </c>
      <c r="EE1598">
        <v>55317522</v>
      </c>
      <c r="EF1598">
        <v>1</v>
      </c>
      <c r="EG1598" t="s">
        <v>19</v>
      </c>
      <c r="EH1598">
        <v>0</v>
      </c>
      <c r="EI1598" t="s">
        <v>3</v>
      </c>
      <c r="EJ1598">
        <v>4</v>
      </c>
      <c r="EK1598">
        <v>0</v>
      </c>
      <c r="EL1598" t="s">
        <v>20</v>
      </c>
      <c r="EM1598" t="s">
        <v>21</v>
      </c>
      <c r="EO1598" t="s">
        <v>3</v>
      </c>
      <c r="EQ1598">
        <v>0</v>
      </c>
      <c r="ER1598">
        <v>4167.68</v>
      </c>
      <c r="ES1598">
        <v>2994.86</v>
      </c>
      <c r="ET1598">
        <v>0</v>
      </c>
      <c r="EU1598">
        <v>0</v>
      </c>
      <c r="EV1598">
        <v>1172.82</v>
      </c>
      <c r="EW1598">
        <v>6.22</v>
      </c>
      <c r="EX1598">
        <v>0</v>
      </c>
      <c r="EY1598">
        <v>0</v>
      </c>
      <c r="FQ1598">
        <v>0</v>
      </c>
      <c r="FR1598">
        <f t="shared" ref="FR1598:FR1605" si="850">ROUND(IF(AND(BH1598=3,BI1598=3),P1598,0),2)</f>
        <v>0</v>
      </c>
      <c r="FS1598">
        <v>0</v>
      </c>
      <c r="FX1598">
        <v>70</v>
      </c>
      <c r="FY1598">
        <v>10</v>
      </c>
      <c r="GA1598" t="s">
        <v>3</v>
      </c>
      <c r="GD1598">
        <v>0</v>
      </c>
      <c r="GF1598">
        <v>1404583839</v>
      </c>
      <c r="GG1598">
        <v>2</v>
      </c>
      <c r="GH1598">
        <v>1</v>
      </c>
      <c r="GI1598">
        <v>-2</v>
      </c>
      <c r="GJ1598">
        <v>0</v>
      </c>
      <c r="GK1598">
        <f>ROUND(R1598*(R12)/100,2)</f>
        <v>0</v>
      </c>
      <c r="GL1598">
        <f t="shared" ref="GL1598:GL1605" si="851">ROUND(IF(AND(BH1598=3,BI1598=3,FS1598&lt;&gt;0),P1598,0),2)</f>
        <v>0</v>
      </c>
      <c r="GM1598">
        <f t="shared" ref="GM1598:GM1605" si="852">ROUND(O1598+X1598+Y1598+GK1598,2)+GX1598</f>
        <v>1021.18</v>
      </c>
      <c r="GN1598">
        <f t="shared" ref="GN1598:GN1605" si="853">IF(OR(BI1598=0,BI1598=1),ROUND(O1598+X1598+Y1598+GK1598,2),0)</f>
        <v>0</v>
      </c>
      <c r="GO1598">
        <f t="shared" ref="GO1598:GO1605" si="854">IF(BI1598=2,ROUND(O1598+X1598+Y1598+GK1598,2),0)</f>
        <v>0</v>
      </c>
      <c r="GP1598">
        <f t="shared" ref="GP1598:GP1605" si="855">IF(BI1598=4,ROUND(O1598+X1598+Y1598+GK1598,2)+GX1598,0)</f>
        <v>1021.18</v>
      </c>
      <c r="GR1598">
        <v>0</v>
      </c>
      <c r="GS1598">
        <v>3</v>
      </c>
      <c r="GT1598">
        <v>0</v>
      </c>
      <c r="GU1598" t="s">
        <v>3</v>
      </c>
      <c r="GV1598">
        <f t="shared" ref="GV1598:GV1605" si="856">ROUND((GT1598),6)</f>
        <v>0</v>
      </c>
      <c r="GW1598">
        <v>1</v>
      </c>
      <c r="GX1598">
        <f t="shared" ref="GX1598:GX1605" si="857">ROUND(HC1598*I1598,2)</f>
        <v>0</v>
      </c>
      <c r="HA1598">
        <v>0</v>
      </c>
      <c r="HB1598">
        <v>0</v>
      </c>
      <c r="HC1598">
        <f t="shared" ref="HC1598:HC1605" si="858">GV1598*GW1598</f>
        <v>0</v>
      </c>
      <c r="IK1598">
        <v>0</v>
      </c>
    </row>
    <row r="1599" spans="1:245" x14ac:dyDescent="0.2">
      <c r="A1599">
        <v>17</v>
      </c>
      <c r="B1599">
        <v>1</v>
      </c>
      <c r="E1599" t="s">
        <v>168</v>
      </c>
      <c r="F1599" t="s">
        <v>96</v>
      </c>
      <c r="G1599" t="s">
        <v>398</v>
      </c>
      <c r="H1599" t="s">
        <v>180</v>
      </c>
      <c r="I1599">
        <v>1</v>
      </c>
      <c r="J1599">
        <v>0</v>
      </c>
      <c r="O1599">
        <f t="shared" si="823"/>
        <v>28437.5</v>
      </c>
      <c r="P1599">
        <f t="shared" si="824"/>
        <v>28437.5</v>
      </c>
      <c r="Q1599">
        <f t="shared" si="825"/>
        <v>0</v>
      </c>
      <c r="R1599">
        <f t="shared" si="826"/>
        <v>0</v>
      </c>
      <c r="S1599">
        <f t="shared" si="827"/>
        <v>0</v>
      </c>
      <c r="T1599">
        <f t="shared" si="828"/>
        <v>0</v>
      </c>
      <c r="U1599">
        <f t="shared" si="829"/>
        <v>0</v>
      </c>
      <c r="V1599">
        <f t="shared" si="830"/>
        <v>0</v>
      </c>
      <c r="W1599">
        <f t="shared" si="831"/>
        <v>0</v>
      </c>
      <c r="X1599">
        <f t="shared" si="832"/>
        <v>0</v>
      </c>
      <c r="Y1599">
        <f t="shared" si="832"/>
        <v>0</v>
      </c>
      <c r="AA1599">
        <v>55574044</v>
      </c>
      <c r="AB1599">
        <f t="shared" si="833"/>
        <v>28437.5</v>
      </c>
      <c r="AC1599">
        <f t="shared" si="834"/>
        <v>28437.5</v>
      </c>
      <c r="AD1599">
        <f t="shared" si="835"/>
        <v>0</v>
      </c>
      <c r="AE1599">
        <f t="shared" si="836"/>
        <v>0</v>
      </c>
      <c r="AF1599">
        <f t="shared" si="836"/>
        <v>0</v>
      </c>
      <c r="AG1599">
        <f t="shared" si="837"/>
        <v>0</v>
      </c>
      <c r="AH1599">
        <f t="shared" si="838"/>
        <v>0</v>
      </c>
      <c r="AI1599">
        <f t="shared" si="838"/>
        <v>0</v>
      </c>
      <c r="AJ1599">
        <f t="shared" si="839"/>
        <v>0</v>
      </c>
      <c r="AK1599">
        <v>28437.5</v>
      </c>
      <c r="AL1599">
        <v>28437.5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1</v>
      </c>
      <c r="AZ1599">
        <v>1</v>
      </c>
      <c r="BA1599">
        <v>1</v>
      </c>
      <c r="BB1599">
        <v>1</v>
      </c>
      <c r="BC1599">
        <v>1</v>
      </c>
      <c r="BD1599" t="s">
        <v>3</v>
      </c>
      <c r="BE1599" t="s">
        <v>3</v>
      </c>
      <c r="BF1599" t="s">
        <v>3</v>
      </c>
      <c r="BG1599" t="s">
        <v>3</v>
      </c>
      <c r="BH1599">
        <v>3</v>
      </c>
      <c r="BI1599">
        <v>1</v>
      </c>
      <c r="BJ1599" t="s">
        <v>3</v>
      </c>
      <c r="BM1599">
        <v>6001</v>
      </c>
      <c r="BN1599">
        <v>0</v>
      </c>
      <c r="BO1599" t="s">
        <v>3</v>
      </c>
      <c r="BP1599">
        <v>0</v>
      </c>
      <c r="BQ1599">
        <v>0</v>
      </c>
      <c r="BR1599">
        <v>0</v>
      </c>
      <c r="BS1599">
        <v>1</v>
      </c>
      <c r="BT1599">
        <v>1</v>
      </c>
      <c r="BU1599">
        <v>1</v>
      </c>
      <c r="BV1599">
        <v>1</v>
      </c>
      <c r="BW1599">
        <v>1</v>
      </c>
      <c r="BX1599">
        <v>1</v>
      </c>
      <c r="BY1599" t="s">
        <v>3</v>
      </c>
      <c r="BZ1599">
        <v>0</v>
      </c>
      <c r="CA1599">
        <v>0</v>
      </c>
      <c r="CE1599">
        <v>0</v>
      </c>
      <c r="CF1599">
        <v>0</v>
      </c>
      <c r="CG1599">
        <v>0</v>
      </c>
      <c r="CM1599">
        <v>0</v>
      </c>
      <c r="CN1599" t="s">
        <v>3</v>
      </c>
      <c r="CO1599">
        <v>0</v>
      </c>
      <c r="CP1599">
        <f t="shared" si="840"/>
        <v>28437.5</v>
      </c>
      <c r="CQ1599">
        <f t="shared" si="841"/>
        <v>28437.5</v>
      </c>
      <c r="CR1599">
        <f t="shared" si="842"/>
        <v>0</v>
      </c>
      <c r="CS1599">
        <f t="shared" si="843"/>
        <v>0</v>
      </c>
      <c r="CT1599">
        <f t="shared" si="844"/>
        <v>0</v>
      </c>
      <c r="CU1599">
        <f t="shared" si="845"/>
        <v>0</v>
      </c>
      <c r="CV1599">
        <f t="shared" si="846"/>
        <v>0</v>
      </c>
      <c r="CW1599">
        <f t="shared" si="847"/>
        <v>0</v>
      </c>
      <c r="CX1599">
        <f t="shared" si="847"/>
        <v>0</v>
      </c>
      <c r="CY1599">
        <f t="shared" si="848"/>
        <v>0</v>
      </c>
      <c r="CZ1599">
        <f t="shared" si="849"/>
        <v>0</v>
      </c>
      <c r="DC1599" t="s">
        <v>3</v>
      </c>
      <c r="DD1599" t="s">
        <v>3</v>
      </c>
      <c r="DE1599" t="s">
        <v>3</v>
      </c>
      <c r="DF1599" t="s">
        <v>3</v>
      </c>
      <c r="DG1599" t="s">
        <v>3</v>
      </c>
      <c r="DH1599" t="s">
        <v>3</v>
      </c>
      <c r="DI1599" t="s">
        <v>3</v>
      </c>
      <c r="DJ1599" t="s">
        <v>3</v>
      </c>
      <c r="DK1599" t="s">
        <v>3</v>
      </c>
      <c r="DL1599" t="s">
        <v>3</v>
      </c>
      <c r="DM1599" t="s">
        <v>3</v>
      </c>
      <c r="DN1599">
        <v>0</v>
      </c>
      <c r="DO1599">
        <v>0</v>
      </c>
      <c r="DP1599">
        <v>1</v>
      </c>
      <c r="DQ1599">
        <v>1</v>
      </c>
      <c r="DU1599">
        <v>1010</v>
      </c>
      <c r="DV1599" t="s">
        <v>180</v>
      </c>
      <c r="DW1599" t="s">
        <v>180</v>
      </c>
      <c r="DX1599">
        <v>1</v>
      </c>
      <c r="EE1599">
        <v>55525620</v>
      </c>
      <c r="EF1599">
        <v>0</v>
      </c>
      <c r="EG1599" t="s">
        <v>220</v>
      </c>
      <c r="EH1599">
        <v>0</v>
      </c>
      <c r="EI1599" t="s">
        <v>3</v>
      </c>
      <c r="EJ1599">
        <v>1</v>
      </c>
      <c r="EK1599">
        <v>6001</v>
      </c>
      <c r="EL1599" t="s">
        <v>221</v>
      </c>
      <c r="EM1599" t="s">
        <v>220</v>
      </c>
      <c r="EO1599" t="s">
        <v>3</v>
      </c>
      <c r="EQ1599">
        <v>0</v>
      </c>
      <c r="ER1599">
        <v>28437.5</v>
      </c>
      <c r="ES1599">
        <v>28437.5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5</v>
      </c>
      <c r="FC1599">
        <v>1</v>
      </c>
      <c r="FD1599">
        <v>18</v>
      </c>
      <c r="FF1599">
        <v>34125</v>
      </c>
      <c r="FQ1599">
        <v>0</v>
      </c>
      <c r="FR1599">
        <f t="shared" si="850"/>
        <v>0</v>
      </c>
      <c r="FS1599">
        <v>0</v>
      </c>
      <c r="FX1599">
        <v>0</v>
      </c>
      <c r="FY1599">
        <v>0</v>
      </c>
      <c r="GA1599" t="s">
        <v>399</v>
      </c>
      <c r="GD1599">
        <v>0</v>
      </c>
      <c r="GF1599">
        <v>-1004581583</v>
      </c>
      <c r="GG1599">
        <v>2</v>
      </c>
      <c r="GH1599">
        <v>3</v>
      </c>
      <c r="GI1599">
        <v>-2</v>
      </c>
      <c r="GJ1599">
        <v>0</v>
      </c>
      <c r="GK1599">
        <f>ROUND(R1599*(R12)/100,2)</f>
        <v>0</v>
      </c>
      <c r="GL1599">
        <f t="shared" si="851"/>
        <v>0</v>
      </c>
      <c r="GM1599">
        <f t="shared" si="852"/>
        <v>28437.5</v>
      </c>
      <c r="GN1599">
        <f t="shared" si="853"/>
        <v>28437.5</v>
      </c>
      <c r="GO1599">
        <f t="shared" si="854"/>
        <v>0</v>
      </c>
      <c r="GP1599">
        <f t="shared" si="855"/>
        <v>0</v>
      </c>
      <c r="GR1599">
        <v>1</v>
      </c>
      <c r="GS1599">
        <v>1</v>
      </c>
      <c r="GT1599">
        <v>0</v>
      </c>
      <c r="GU1599" t="s">
        <v>3</v>
      </c>
      <c r="GV1599">
        <f t="shared" si="856"/>
        <v>0</v>
      </c>
      <c r="GW1599">
        <v>1</v>
      </c>
      <c r="GX1599">
        <f t="shared" si="857"/>
        <v>0</v>
      </c>
      <c r="HA1599">
        <v>0</v>
      </c>
      <c r="HB1599">
        <v>0</v>
      </c>
      <c r="HC1599">
        <f t="shared" si="858"/>
        <v>0</v>
      </c>
      <c r="IK1599">
        <v>0</v>
      </c>
    </row>
    <row r="1600" spans="1:245" x14ac:dyDescent="0.2">
      <c r="A1600">
        <v>17</v>
      </c>
      <c r="B1600">
        <v>1</v>
      </c>
      <c r="C1600">
        <f>ROW(SmtRes!A467)</f>
        <v>467</v>
      </c>
      <c r="D1600">
        <f>ROW(EtalonRes!A451)</f>
        <v>451</v>
      </c>
      <c r="E1600" t="s">
        <v>183</v>
      </c>
      <c r="F1600" t="s">
        <v>91</v>
      </c>
      <c r="G1600" t="s">
        <v>92</v>
      </c>
      <c r="H1600" t="s">
        <v>93</v>
      </c>
      <c r="I1600">
        <f>ROUND(1/10,9)</f>
        <v>0.1</v>
      </c>
      <c r="J1600">
        <v>0</v>
      </c>
      <c r="O1600">
        <f t="shared" si="823"/>
        <v>416.77</v>
      </c>
      <c r="P1600">
        <f t="shared" si="824"/>
        <v>299.49</v>
      </c>
      <c r="Q1600">
        <f t="shared" si="825"/>
        <v>0</v>
      </c>
      <c r="R1600">
        <f t="shared" si="826"/>
        <v>0</v>
      </c>
      <c r="S1600">
        <f t="shared" si="827"/>
        <v>117.28</v>
      </c>
      <c r="T1600">
        <f t="shared" si="828"/>
        <v>0</v>
      </c>
      <c r="U1600">
        <f t="shared" si="829"/>
        <v>0.622</v>
      </c>
      <c r="V1600">
        <f t="shared" si="830"/>
        <v>0</v>
      </c>
      <c r="W1600">
        <f t="shared" si="831"/>
        <v>0</v>
      </c>
      <c r="X1600">
        <f t="shared" si="832"/>
        <v>82.1</v>
      </c>
      <c r="Y1600">
        <f t="shared" si="832"/>
        <v>11.73</v>
      </c>
      <c r="AA1600">
        <v>55574044</v>
      </c>
      <c r="AB1600">
        <f t="shared" si="833"/>
        <v>4167.68</v>
      </c>
      <c r="AC1600">
        <f t="shared" si="834"/>
        <v>2994.86</v>
      </c>
      <c r="AD1600">
        <f t="shared" si="835"/>
        <v>0</v>
      </c>
      <c r="AE1600">
        <f t="shared" si="836"/>
        <v>0</v>
      </c>
      <c r="AF1600">
        <f t="shared" si="836"/>
        <v>1172.82</v>
      </c>
      <c r="AG1600">
        <f t="shared" si="837"/>
        <v>0</v>
      </c>
      <c r="AH1600">
        <f t="shared" si="838"/>
        <v>6.22</v>
      </c>
      <c r="AI1600">
        <f t="shared" si="838"/>
        <v>0</v>
      </c>
      <c r="AJ1600">
        <f t="shared" si="839"/>
        <v>0</v>
      </c>
      <c r="AK1600">
        <v>4167.68</v>
      </c>
      <c r="AL1600">
        <v>2994.86</v>
      </c>
      <c r="AM1600">
        <v>0</v>
      </c>
      <c r="AN1600">
        <v>0</v>
      </c>
      <c r="AO1600">
        <v>1172.82</v>
      </c>
      <c r="AP1600">
        <v>0</v>
      </c>
      <c r="AQ1600">
        <v>6.22</v>
      </c>
      <c r="AR1600">
        <v>0</v>
      </c>
      <c r="AS1600">
        <v>0</v>
      </c>
      <c r="AT1600">
        <v>70</v>
      </c>
      <c r="AU1600">
        <v>10</v>
      </c>
      <c r="AV1600">
        <v>1</v>
      </c>
      <c r="AW1600">
        <v>1</v>
      </c>
      <c r="AZ1600">
        <v>1</v>
      </c>
      <c r="BA1600">
        <v>1</v>
      </c>
      <c r="BB1600">
        <v>1</v>
      </c>
      <c r="BC1600">
        <v>1</v>
      </c>
      <c r="BD1600" t="s">
        <v>3</v>
      </c>
      <c r="BE1600" t="s">
        <v>3</v>
      </c>
      <c r="BF1600" t="s">
        <v>3</v>
      </c>
      <c r="BG1600" t="s">
        <v>3</v>
      </c>
      <c r="BH1600">
        <v>0</v>
      </c>
      <c r="BI1600">
        <v>4</v>
      </c>
      <c r="BJ1600" t="s">
        <v>94</v>
      </c>
      <c r="BM1600">
        <v>0</v>
      </c>
      <c r="BN1600">
        <v>0</v>
      </c>
      <c r="BO1600" t="s">
        <v>3</v>
      </c>
      <c r="BP1600">
        <v>0</v>
      </c>
      <c r="BQ1600">
        <v>1</v>
      </c>
      <c r="BR1600">
        <v>0</v>
      </c>
      <c r="BS1600">
        <v>1</v>
      </c>
      <c r="BT1600">
        <v>1</v>
      </c>
      <c r="BU1600">
        <v>1</v>
      </c>
      <c r="BV1600">
        <v>1</v>
      </c>
      <c r="BW1600">
        <v>1</v>
      </c>
      <c r="BX1600">
        <v>1</v>
      </c>
      <c r="BY1600" t="s">
        <v>3</v>
      </c>
      <c r="BZ1600">
        <v>70</v>
      </c>
      <c r="CA1600">
        <v>10</v>
      </c>
      <c r="CE1600">
        <v>0</v>
      </c>
      <c r="CF1600">
        <v>0</v>
      </c>
      <c r="CG1600">
        <v>0</v>
      </c>
      <c r="CM1600">
        <v>0</v>
      </c>
      <c r="CN1600" t="s">
        <v>3</v>
      </c>
      <c r="CO1600">
        <v>0</v>
      </c>
      <c r="CP1600">
        <f t="shared" si="840"/>
        <v>416.77</v>
      </c>
      <c r="CQ1600">
        <f t="shared" si="841"/>
        <v>2994.86</v>
      </c>
      <c r="CR1600">
        <f t="shared" si="842"/>
        <v>0</v>
      </c>
      <c r="CS1600">
        <f t="shared" si="843"/>
        <v>0</v>
      </c>
      <c r="CT1600">
        <f t="shared" si="844"/>
        <v>1172.82</v>
      </c>
      <c r="CU1600">
        <f t="shared" si="845"/>
        <v>0</v>
      </c>
      <c r="CV1600">
        <f t="shared" si="846"/>
        <v>6.22</v>
      </c>
      <c r="CW1600">
        <f t="shared" si="847"/>
        <v>0</v>
      </c>
      <c r="CX1600">
        <f t="shared" si="847"/>
        <v>0</v>
      </c>
      <c r="CY1600">
        <f t="shared" si="848"/>
        <v>82.096000000000004</v>
      </c>
      <c r="CZ1600">
        <f t="shared" si="849"/>
        <v>11.728</v>
      </c>
      <c r="DC1600" t="s">
        <v>3</v>
      </c>
      <c r="DD1600" t="s">
        <v>3</v>
      </c>
      <c r="DE1600" t="s">
        <v>3</v>
      </c>
      <c r="DF1600" t="s">
        <v>3</v>
      </c>
      <c r="DG1600" t="s">
        <v>3</v>
      </c>
      <c r="DH1600" t="s">
        <v>3</v>
      </c>
      <c r="DI1600" t="s">
        <v>3</v>
      </c>
      <c r="DJ1600" t="s">
        <v>3</v>
      </c>
      <c r="DK1600" t="s">
        <v>3</v>
      </c>
      <c r="DL1600" t="s">
        <v>3</v>
      </c>
      <c r="DM1600" t="s">
        <v>3</v>
      </c>
      <c r="DN1600">
        <v>0</v>
      </c>
      <c r="DO1600">
        <v>0</v>
      </c>
      <c r="DP1600">
        <v>1</v>
      </c>
      <c r="DQ1600">
        <v>1</v>
      </c>
      <c r="DU1600">
        <v>1010</v>
      </c>
      <c r="DV1600" t="s">
        <v>93</v>
      </c>
      <c r="DW1600" t="s">
        <v>93</v>
      </c>
      <c r="DX1600">
        <v>10</v>
      </c>
      <c r="EE1600">
        <v>55317522</v>
      </c>
      <c r="EF1600">
        <v>1</v>
      </c>
      <c r="EG1600" t="s">
        <v>19</v>
      </c>
      <c r="EH1600">
        <v>0</v>
      </c>
      <c r="EI1600" t="s">
        <v>3</v>
      </c>
      <c r="EJ1600">
        <v>4</v>
      </c>
      <c r="EK1600">
        <v>0</v>
      </c>
      <c r="EL1600" t="s">
        <v>20</v>
      </c>
      <c r="EM1600" t="s">
        <v>21</v>
      </c>
      <c r="EO1600" t="s">
        <v>3</v>
      </c>
      <c r="EQ1600">
        <v>0</v>
      </c>
      <c r="ER1600">
        <v>4167.68</v>
      </c>
      <c r="ES1600">
        <v>2994.86</v>
      </c>
      <c r="ET1600">
        <v>0</v>
      </c>
      <c r="EU1600">
        <v>0</v>
      </c>
      <c r="EV1600">
        <v>1172.82</v>
      </c>
      <c r="EW1600">
        <v>6.22</v>
      </c>
      <c r="EX1600">
        <v>0</v>
      </c>
      <c r="EY1600">
        <v>0</v>
      </c>
      <c r="FQ1600">
        <v>0</v>
      </c>
      <c r="FR1600">
        <f t="shared" si="850"/>
        <v>0</v>
      </c>
      <c r="FS1600">
        <v>0</v>
      </c>
      <c r="FX1600">
        <v>70</v>
      </c>
      <c r="FY1600">
        <v>10</v>
      </c>
      <c r="GA1600" t="s">
        <v>3</v>
      </c>
      <c r="GD1600">
        <v>0</v>
      </c>
      <c r="GF1600">
        <v>1404583839</v>
      </c>
      <c r="GG1600">
        <v>2</v>
      </c>
      <c r="GH1600">
        <v>1</v>
      </c>
      <c r="GI1600">
        <v>-2</v>
      </c>
      <c r="GJ1600">
        <v>0</v>
      </c>
      <c r="GK1600">
        <f>ROUND(R1600*(R12)/100,2)</f>
        <v>0</v>
      </c>
      <c r="GL1600">
        <f t="shared" si="851"/>
        <v>0</v>
      </c>
      <c r="GM1600">
        <f t="shared" si="852"/>
        <v>510.6</v>
      </c>
      <c r="GN1600">
        <f t="shared" si="853"/>
        <v>0</v>
      </c>
      <c r="GO1600">
        <f t="shared" si="854"/>
        <v>0</v>
      </c>
      <c r="GP1600">
        <f t="shared" si="855"/>
        <v>510.6</v>
      </c>
      <c r="GR1600">
        <v>0</v>
      </c>
      <c r="GS1600">
        <v>3</v>
      </c>
      <c r="GT1600">
        <v>0</v>
      </c>
      <c r="GU1600" t="s">
        <v>3</v>
      </c>
      <c r="GV1600">
        <f t="shared" si="856"/>
        <v>0</v>
      </c>
      <c r="GW1600">
        <v>1</v>
      </c>
      <c r="GX1600">
        <f t="shared" si="857"/>
        <v>0</v>
      </c>
      <c r="HA1600">
        <v>0</v>
      </c>
      <c r="HB1600">
        <v>0</v>
      </c>
      <c r="HC1600">
        <f t="shared" si="858"/>
        <v>0</v>
      </c>
      <c r="IK1600">
        <v>0</v>
      </c>
    </row>
    <row r="1601" spans="1:245" x14ac:dyDescent="0.2">
      <c r="A1601">
        <v>17</v>
      </c>
      <c r="B1601">
        <v>1</v>
      </c>
      <c r="E1601" t="s">
        <v>188</v>
      </c>
      <c r="F1601" t="s">
        <v>96</v>
      </c>
      <c r="G1601" t="s">
        <v>400</v>
      </c>
      <c r="H1601" t="s">
        <v>180</v>
      </c>
      <c r="I1601">
        <v>1</v>
      </c>
      <c r="J1601">
        <v>0</v>
      </c>
      <c r="O1601">
        <f t="shared" si="823"/>
        <v>29438.33</v>
      </c>
      <c r="P1601">
        <f t="shared" si="824"/>
        <v>29438.33</v>
      </c>
      <c r="Q1601">
        <f t="shared" si="825"/>
        <v>0</v>
      </c>
      <c r="R1601">
        <f t="shared" si="826"/>
        <v>0</v>
      </c>
      <c r="S1601">
        <f t="shared" si="827"/>
        <v>0</v>
      </c>
      <c r="T1601">
        <f t="shared" si="828"/>
        <v>0</v>
      </c>
      <c r="U1601">
        <f t="shared" si="829"/>
        <v>0</v>
      </c>
      <c r="V1601">
        <f t="shared" si="830"/>
        <v>0</v>
      </c>
      <c r="W1601">
        <f t="shared" si="831"/>
        <v>0</v>
      </c>
      <c r="X1601">
        <f t="shared" si="832"/>
        <v>0</v>
      </c>
      <c r="Y1601">
        <f t="shared" si="832"/>
        <v>0</v>
      </c>
      <c r="AA1601">
        <v>55574044</v>
      </c>
      <c r="AB1601">
        <f t="shared" si="833"/>
        <v>29438.33</v>
      </c>
      <c r="AC1601">
        <f t="shared" si="834"/>
        <v>29438.33</v>
      </c>
      <c r="AD1601">
        <f t="shared" si="835"/>
        <v>0</v>
      </c>
      <c r="AE1601">
        <f t="shared" si="836"/>
        <v>0</v>
      </c>
      <c r="AF1601">
        <f t="shared" si="836"/>
        <v>0</v>
      </c>
      <c r="AG1601">
        <f t="shared" si="837"/>
        <v>0</v>
      </c>
      <c r="AH1601">
        <f t="shared" si="838"/>
        <v>0</v>
      </c>
      <c r="AI1601">
        <f t="shared" si="838"/>
        <v>0</v>
      </c>
      <c r="AJ1601">
        <f t="shared" si="839"/>
        <v>0</v>
      </c>
      <c r="AK1601">
        <v>29438.33</v>
      </c>
      <c r="AL1601">
        <v>29438.33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1</v>
      </c>
      <c r="AZ1601">
        <v>1</v>
      </c>
      <c r="BA1601">
        <v>1</v>
      </c>
      <c r="BB1601">
        <v>1</v>
      </c>
      <c r="BC1601">
        <v>1</v>
      </c>
      <c r="BD1601" t="s">
        <v>3</v>
      </c>
      <c r="BE1601" t="s">
        <v>3</v>
      </c>
      <c r="BF1601" t="s">
        <v>3</v>
      </c>
      <c r="BG1601" t="s">
        <v>3</v>
      </c>
      <c r="BH1601">
        <v>3</v>
      </c>
      <c r="BI1601">
        <v>1</v>
      </c>
      <c r="BJ1601" t="s">
        <v>3</v>
      </c>
      <c r="BM1601">
        <v>6001</v>
      </c>
      <c r="BN1601">
        <v>0</v>
      </c>
      <c r="BO1601" t="s">
        <v>3</v>
      </c>
      <c r="BP1601">
        <v>0</v>
      </c>
      <c r="BQ1601">
        <v>0</v>
      </c>
      <c r="BR1601">
        <v>0</v>
      </c>
      <c r="BS1601">
        <v>1</v>
      </c>
      <c r="BT1601">
        <v>1</v>
      </c>
      <c r="BU1601">
        <v>1</v>
      </c>
      <c r="BV1601">
        <v>1</v>
      </c>
      <c r="BW1601">
        <v>1</v>
      </c>
      <c r="BX1601">
        <v>1</v>
      </c>
      <c r="BY1601" t="s">
        <v>3</v>
      </c>
      <c r="BZ1601">
        <v>0</v>
      </c>
      <c r="CA1601">
        <v>0</v>
      </c>
      <c r="CE1601">
        <v>0</v>
      </c>
      <c r="CF1601">
        <v>0</v>
      </c>
      <c r="CG1601">
        <v>0</v>
      </c>
      <c r="CM1601">
        <v>0</v>
      </c>
      <c r="CN1601" t="s">
        <v>3</v>
      </c>
      <c r="CO1601">
        <v>0</v>
      </c>
      <c r="CP1601">
        <f t="shared" si="840"/>
        <v>29438.33</v>
      </c>
      <c r="CQ1601">
        <f t="shared" si="841"/>
        <v>29438.33</v>
      </c>
      <c r="CR1601">
        <f t="shared" si="842"/>
        <v>0</v>
      </c>
      <c r="CS1601">
        <f t="shared" si="843"/>
        <v>0</v>
      </c>
      <c r="CT1601">
        <f t="shared" si="844"/>
        <v>0</v>
      </c>
      <c r="CU1601">
        <f t="shared" si="845"/>
        <v>0</v>
      </c>
      <c r="CV1601">
        <f t="shared" si="846"/>
        <v>0</v>
      </c>
      <c r="CW1601">
        <f t="shared" si="847"/>
        <v>0</v>
      </c>
      <c r="CX1601">
        <f t="shared" si="847"/>
        <v>0</v>
      </c>
      <c r="CY1601">
        <f t="shared" si="848"/>
        <v>0</v>
      </c>
      <c r="CZ1601">
        <f t="shared" si="849"/>
        <v>0</v>
      </c>
      <c r="DC1601" t="s">
        <v>3</v>
      </c>
      <c r="DD1601" t="s">
        <v>3</v>
      </c>
      <c r="DE1601" t="s">
        <v>3</v>
      </c>
      <c r="DF1601" t="s">
        <v>3</v>
      </c>
      <c r="DG1601" t="s">
        <v>3</v>
      </c>
      <c r="DH1601" t="s">
        <v>3</v>
      </c>
      <c r="DI1601" t="s">
        <v>3</v>
      </c>
      <c r="DJ1601" t="s">
        <v>3</v>
      </c>
      <c r="DK1601" t="s">
        <v>3</v>
      </c>
      <c r="DL1601" t="s">
        <v>3</v>
      </c>
      <c r="DM1601" t="s">
        <v>3</v>
      </c>
      <c r="DN1601">
        <v>0</v>
      </c>
      <c r="DO1601">
        <v>0</v>
      </c>
      <c r="DP1601">
        <v>1</v>
      </c>
      <c r="DQ1601">
        <v>1</v>
      </c>
      <c r="DU1601">
        <v>1010</v>
      </c>
      <c r="DV1601" t="s">
        <v>180</v>
      </c>
      <c r="DW1601" t="s">
        <v>180</v>
      </c>
      <c r="DX1601">
        <v>1</v>
      </c>
      <c r="EE1601">
        <v>55525620</v>
      </c>
      <c r="EF1601">
        <v>0</v>
      </c>
      <c r="EG1601" t="s">
        <v>220</v>
      </c>
      <c r="EH1601">
        <v>0</v>
      </c>
      <c r="EI1601" t="s">
        <v>3</v>
      </c>
      <c r="EJ1601">
        <v>1</v>
      </c>
      <c r="EK1601">
        <v>6001</v>
      </c>
      <c r="EL1601" t="s">
        <v>221</v>
      </c>
      <c r="EM1601" t="s">
        <v>220</v>
      </c>
      <c r="EO1601" t="s">
        <v>3</v>
      </c>
      <c r="EQ1601">
        <v>0</v>
      </c>
      <c r="ER1601">
        <v>29438.33</v>
      </c>
      <c r="ES1601">
        <v>29438.33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5</v>
      </c>
      <c r="FC1601">
        <v>1</v>
      </c>
      <c r="FD1601">
        <v>18</v>
      </c>
      <c r="FF1601">
        <v>35326</v>
      </c>
      <c r="FQ1601">
        <v>0</v>
      </c>
      <c r="FR1601">
        <f t="shared" si="850"/>
        <v>0</v>
      </c>
      <c r="FS1601">
        <v>0</v>
      </c>
      <c r="FX1601">
        <v>0</v>
      </c>
      <c r="FY1601">
        <v>0</v>
      </c>
      <c r="GA1601" t="s">
        <v>401</v>
      </c>
      <c r="GD1601">
        <v>0</v>
      </c>
      <c r="GF1601">
        <v>1570128627</v>
      </c>
      <c r="GG1601">
        <v>2</v>
      </c>
      <c r="GH1601">
        <v>3</v>
      </c>
      <c r="GI1601">
        <v>-2</v>
      </c>
      <c r="GJ1601">
        <v>0</v>
      </c>
      <c r="GK1601">
        <f>ROUND(R1601*(R12)/100,2)</f>
        <v>0</v>
      </c>
      <c r="GL1601">
        <f t="shared" si="851"/>
        <v>0</v>
      </c>
      <c r="GM1601">
        <f t="shared" si="852"/>
        <v>29438.33</v>
      </c>
      <c r="GN1601">
        <f t="shared" si="853"/>
        <v>29438.33</v>
      </c>
      <c r="GO1601">
        <f t="shared" si="854"/>
        <v>0</v>
      </c>
      <c r="GP1601">
        <f t="shared" si="855"/>
        <v>0</v>
      </c>
      <c r="GR1601">
        <v>1</v>
      </c>
      <c r="GS1601">
        <v>1</v>
      </c>
      <c r="GT1601">
        <v>0</v>
      </c>
      <c r="GU1601" t="s">
        <v>3</v>
      </c>
      <c r="GV1601">
        <f t="shared" si="856"/>
        <v>0</v>
      </c>
      <c r="GW1601">
        <v>1</v>
      </c>
      <c r="GX1601">
        <f t="shared" si="857"/>
        <v>0</v>
      </c>
      <c r="HA1601">
        <v>0</v>
      </c>
      <c r="HB1601">
        <v>0</v>
      </c>
      <c r="HC1601">
        <f t="shared" si="858"/>
        <v>0</v>
      </c>
      <c r="IK1601">
        <v>0</v>
      </c>
    </row>
    <row r="1602" spans="1:245" x14ac:dyDescent="0.2">
      <c r="A1602">
        <v>17</v>
      </c>
      <c r="B1602">
        <v>1</v>
      </c>
      <c r="C1602">
        <f>ROW(SmtRes!A472)</f>
        <v>472</v>
      </c>
      <c r="D1602">
        <f>ROW(EtalonRes!A456)</f>
        <v>456</v>
      </c>
      <c r="E1602" t="s">
        <v>193</v>
      </c>
      <c r="F1602" t="s">
        <v>91</v>
      </c>
      <c r="G1602" t="s">
        <v>92</v>
      </c>
      <c r="H1602" t="s">
        <v>93</v>
      </c>
      <c r="I1602">
        <f>ROUND(2/10,9)</f>
        <v>0.2</v>
      </c>
      <c r="J1602">
        <v>0</v>
      </c>
      <c r="O1602">
        <f t="shared" si="823"/>
        <v>833.53</v>
      </c>
      <c r="P1602">
        <f t="shared" si="824"/>
        <v>598.97</v>
      </c>
      <c r="Q1602">
        <f t="shared" si="825"/>
        <v>0</v>
      </c>
      <c r="R1602">
        <f t="shared" si="826"/>
        <v>0</v>
      </c>
      <c r="S1602">
        <f t="shared" si="827"/>
        <v>234.56</v>
      </c>
      <c r="T1602">
        <f t="shared" si="828"/>
        <v>0</v>
      </c>
      <c r="U1602">
        <f t="shared" si="829"/>
        <v>1.244</v>
      </c>
      <c r="V1602">
        <f t="shared" si="830"/>
        <v>0</v>
      </c>
      <c r="W1602">
        <f t="shared" si="831"/>
        <v>0</v>
      </c>
      <c r="X1602">
        <f t="shared" si="832"/>
        <v>164.19</v>
      </c>
      <c r="Y1602">
        <f t="shared" si="832"/>
        <v>23.46</v>
      </c>
      <c r="AA1602">
        <v>55574044</v>
      </c>
      <c r="AB1602">
        <f t="shared" si="833"/>
        <v>4167.68</v>
      </c>
      <c r="AC1602">
        <f t="shared" si="834"/>
        <v>2994.86</v>
      </c>
      <c r="AD1602">
        <f t="shared" si="835"/>
        <v>0</v>
      </c>
      <c r="AE1602">
        <f t="shared" si="836"/>
        <v>0</v>
      </c>
      <c r="AF1602">
        <f t="shared" si="836"/>
        <v>1172.82</v>
      </c>
      <c r="AG1602">
        <f t="shared" si="837"/>
        <v>0</v>
      </c>
      <c r="AH1602">
        <f t="shared" si="838"/>
        <v>6.22</v>
      </c>
      <c r="AI1602">
        <f t="shared" si="838"/>
        <v>0</v>
      </c>
      <c r="AJ1602">
        <f t="shared" si="839"/>
        <v>0</v>
      </c>
      <c r="AK1602">
        <v>4167.68</v>
      </c>
      <c r="AL1602">
        <v>2994.86</v>
      </c>
      <c r="AM1602">
        <v>0</v>
      </c>
      <c r="AN1602">
        <v>0</v>
      </c>
      <c r="AO1602">
        <v>1172.82</v>
      </c>
      <c r="AP1602">
        <v>0</v>
      </c>
      <c r="AQ1602">
        <v>6.22</v>
      </c>
      <c r="AR1602">
        <v>0</v>
      </c>
      <c r="AS1602">
        <v>0</v>
      </c>
      <c r="AT1602">
        <v>70</v>
      </c>
      <c r="AU1602">
        <v>10</v>
      </c>
      <c r="AV1602">
        <v>1</v>
      </c>
      <c r="AW1602">
        <v>1</v>
      </c>
      <c r="AZ1602">
        <v>1</v>
      </c>
      <c r="BA1602">
        <v>1</v>
      </c>
      <c r="BB1602">
        <v>1</v>
      </c>
      <c r="BC1602">
        <v>1</v>
      </c>
      <c r="BD1602" t="s">
        <v>3</v>
      </c>
      <c r="BE1602" t="s">
        <v>3</v>
      </c>
      <c r="BF1602" t="s">
        <v>3</v>
      </c>
      <c r="BG1602" t="s">
        <v>3</v>
      </c>
      <c r="BH1602">
        <v>0</v>
      </c>
      <c r="BI1602">
        <v>4</v>
      </c>
      <c r="BJ1602" t="s">
        <v>94</v>
      </c>
      <c r="BM1602">
        <v>0</v>
      </c>
      <c r="BN1602">
        <v>0</v>
      </c>
      <c r="BO1602" t="s">
        <v>3</v>
      </c>
      <c r="BP1602">
        <v>0</v>
      </c>
      <c r="BQ1602">
        <v>1</v>
      </c>
      <c r="BR1602">
        <v>0</v>
      </c>
      <c r="BS1602">
        <v>1</v>
      </c>
      <c r="BT1602">
        <v>1</v>
      </c>
      <c r="BU1602">
        <v>1</v>
      </c>
      <c r="BV1602">
        <v>1</v>
      </c>
      <c r="BW1602">
        <v>1</v>
      </c>
      <c r="BX1602">
        <v>1</v>
      </c>
      <c r="BY1602" t="s">
        <v>3</v>
      </c>
      <c r="BZ1602">
        <v>70</v>
      </c>
      <c r="CA1602">
        <v>10</v>
      </c>
      <c r="CE1602">
        <v>0</v>
      </c>
      <c r="CF1602">
        <v>0</v>
      </c>
      <c r="CG1602">
        <v>0</v>
      </c>
      <c r="CM1602">
        <v>0</v>
      </c>
      <c r="CN1602" t="s">
        <v>3</v>
      </c>
      <c r="CO1602">
        <v>0</v>
      </c>
      <c r="CP1602">
        <f t="shared" si="840"/>
        <v>833.53</v>
      </c>
      <c r="CQ1602">
        <f t="shared" si="841"/>
        <v>2994.86</v>
      </c>
      <c r="CR1602">
        <f t="shared" si="842"/>
        <v>0</v>
      </c>
      <c r="CS1602">
        <f t="shared" si="843"/>
        <v>0</v>
      </c>
      <c r="CT1602">
        <f t="shared" si="844"/>
        <v>1172.82</v>
      </c>
      <c r="CU1602">
        <f t="shared" si="845"/>
        <v>0</v>
      </c>
      <c r="CV1602">
        <f t="shared" si="846"/>
        <v>6.22</v>
      </c>
      <c r="CW1602">
        <f t="shared" si="847"/>
        <v>0</v>
      </c>
      <c r="CX1602">
        <f t="shared" si="847"/>
        <v>0</v>
      </c>
      <c r="CY1602">
        <f t="shared" si="848"/>
        <v>164.19200000000001</v>
      </c>
      <c r="CZ1602">
        <f t="shared" si="849"/>
        <v>23.456</v>
      </c>
      <c r="DC1602" t="s">
        <v>3</v>
      </c>
      <c r="DD1602" t="s">
        <v>3</v>
      </c>
      <c r="DE1602" t="s">
        <v>3</v>
      </c>
      <c r="DF1602" t="s">
        <v>3</v>
      </c>
      <c r="DG1602" t="s">
        <v>3</v>
      </c>
      <c r="DH1602" t="s">
        <v>3</v>
      </c>
      <c r="DI1602" t="s">
        <v>3</v>
      </c>
      <c r="DJ1602" t="s">
        <v>3</v>
      </c>
      <c r="DK1602" t="s">
        <v>3</v>
      </c>
      <c r="DL1602" t="s">
        <v>3</v>
      </c>
      <c r="DM1602" t="s">
        <v>3</v>
      </c>
      <c r="DN1602">
        <v>0</v>
      </c>
      <c r="DO1602">
        <v>0</v>
      </c>
      <c r="DP1602">
        <v>1</v>
      </c>
      <c r="DQ1602">
        <v>1</v>
      </c>
      <c r="DU1602">
        <v>1010</v>
      </c>
      <c r="DV1602" t="s">
        <v>93</v>
      </c>
      <c r="DW1602" t="s">
        <v>93</v>
      </c>
      <c r="DX1602">
        <v>10</v>
      </c>
      <c r="EE1602">
        <v>55317522</v>
      </c>
      <c r="EF1602">
        <v>1</v>
      </c>
      <c r="EG1602" t="s">
        <v>19</v>
      </c>
      <c r="EH1602">
        <v>0</v>
      </c>
      <c r="EI1602" t="s">
        <v>3</v>
      </c>
      <c r="EJ1602">
        <v>4</v>
      </c>
      <c r="EK1602">
        <v>0</v>
      </c>
      <c r="EL1602" t="s">
        <v>20</v>
      </c>
      <c r="EM1602" t="s">
        <v>21</v>
      </c>
      <c r="EO1602" t="s">
        <v>3</v>
      </c>
      <c r="EQ1602">
        <v>0</v>
      </c>
      <c r="ER1602">
        <v>4167.68</v>
      </c>
      <c r="ES1602">
        <v>2994.86</v>
      </c>
      <c r="ET1602">
        <v>0</v>
      </c>
      <c r="EU1602">
        <v>0</v>
      </c>
      <c r="EV1602">
        <v>1172.82</v>
      </c>
      <c r="EW1602">
        <v>6.22</v>
      </c>
      <c r="EX1602">
        <v>0</v>
      </c>
      <c r="EY1602">
        <v>0</v>
      </c>
      <c r="FQ1602">
        <v>0</v>
      </c>
      <c r="FR1602">
        <f t="shared" si="850"/>
        <v>0</v>
      </c>
      <c r="FS1602">
        <v>0</v>
      </c>
      <c r="FX1602">
        <v>70</v>
      </c>
      <c r="FY1602">
        <v>10</v>
      </c>
      <c r="GA1602" t="s">
        <v>3</v>
      </c>
      <c r="GD1602">
        <v>0</v>
      </c>
      <c r="GF1602">
        <v>1404583839</v>
      </c>
      <c r="GG1602">
        <v>2</v>
      </c>
      <c r="GH1602">
        <v>1</v>
      </c>
      <c r="GI1602">
        <v>-2</v>
      </c>
      <c r="GJ1602">
        <v>0</v>
      </c>
      <c r="GK1602">
        <f>ROUND(R1602*(R12)/100,2)</f>
        <v>0</v>
      </c>
      <c r="GL1602">
        <f t="shared" si="851"/>
        <v>0</v>
      </c>
      <c r="GM1602">
        <f t="shared" si="852"/>
        <v>1021.18</v>
      </c>
      <c r="GN1602">
        <f t="shared" si="853"/>
        <v>0</v>
      </c>
      <c r="GO1602">
        <f t="shared" si="854"/>
        <v>0</v>
      </c>
      <c r="GP1602">
        <f t="shared" si="855"/>
        <v>1021.18</v>
      </c>
      <c r="GR1602">
        <v>0</v>
      </c>
      <c r="GS1602">
        <v>3</v>
      </c>
      <c r="GT1602">
        <v>0</v>
      </c>
      <c r="GU1602" t="s">
        <v>3</v>
      </c>
      <c r="GV1602">
        <f t="shared" si="856"/>
        <v>0</v>
      </c>
      <c r="GW1602">
        <v>1</v>
      </c>
      <c r="GX1602">
        <f t="shared" si="857"/>
        <v>0</v>
      </c>
      <c r="HA1602">
        <v>0</v>
      </c>
      <c r="HB1602">
        <v>0</v>
      </c>
      <c r="HC1602">
        <f t="shared" si="858"/>
        <v>0</v>
      </c>
      <c r="IK1602">
        <v>0</v>
      </c>
    </row>
    <row r="1603" spans="1:245" x14ac:dyDescent="0.2">
      <c r="A1603">
        <v>17</v>
      </c>
      <c r="B1603">
        <v>1</v>
      </c>
      <c r="E1603" t="s">
        <v>197</v>
      </c>
      <c r="F1603" t="s">
        <v>96</v>
      </c>
      <c r="G1603" t="s">
        <v>402</v>
      </c>
      <c r="H1603" t="s">
        <v>180</v>
      </c>
      <c r="I1603">
        <v>1</v>
      </c>
      <c r="J1603">
        <v>0</v>
      </c>
      <c r="O1603">
        <f t="shared" si="823"/>
        <v>141843.32999999999</v>
      </c>
      <c r="P1603">
        <f t="shared" si="824"/>
        <v>141843.32999999999</v>
      </c>
      <c r="Q1603">
        <f t="shared" si="825"/>
        <v>0</v>
      </c>
      <c r="R1603">
        <f t="shared" si="826"/>
        <v>0</v>
      </c>
      <c r="S1603">
        <f t="shared" si="827"/>
        <v>0</v>
      </c>
      <c r="T1603">
        <f t="shared" si="828"/>
        <v>0</v>
      </c>
      <c r="U1603">
        <f t="shared" si="829"/>
        <v>0</v>
      </c>
      <c r="V1603">
        <f t="shared" si="830"/>
        <v>0</v>
      </c>
      <c r="W1603">
        <f t="shared" si="831"/>
        <v>0</v>
      </c>
      <c r="X1603">
        <f t="shared" si="832"/>
        <v>0</v>
      </c>
      <c r="Y1603">
        <f t="shared" si="832"/>
        <v>0</v>
      </c>
      <c r="AA1603">
        <v>55574044</v>
      </c>
      <c r="AB1603">
        <f t="shared" si="833"/>
        <v>141843.32999999999</v>
      </c>
      <c r="AC1603">
        <f t="shared" si="834"/>
        <v>141843.32999999999</v>
      </c>
      <c r="AD1603">
        <f t="shared" si="835"/>
        <v>0</v>
      </c>
      <c r="AE1603">
        <f t="shared" si="836"/>
        <v>0</v>
      </c>
      <c r="AF1603">
        <f t="shared" si="836"/>
        <v>0</v>
      </c>
      <c r="AG1603">
        <f t="shared" si="837"/>
        <v>0</v>
      </c>
      <c r="AH1603">
        <f t="shared" si="838"/>
        <v>0</v>
      </c>
      <c r="AI1603">
        <f t="shared" si="838"/>
        <v>0</v>
      </c>
      <c r="AJ1603">
        <f t="shared" si="839"/>
        <v>0</v>
      </c>
      <c r="AK1603">
        <v>141843.32999999999</v>
      </c>
      <c r="AL1603">
        <v>141843.32999999999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1</v>
      </c>
      <c r="AZ1603">
        <v>1</v>
      </c>
      <c r="BA1603">
        <v>1</v>
      </c>
      <c r="BB1603">
        <v>1</v>
      </c>
      <c r="BC1603">
        <v>1</v>
      </c>
      <c r="BD1603" t="s">
        <v>3</v>
      </c>
      <c r="BE1603" t="s">
        <v>3</v>
      </c>
      <c r="BF1603" t="s">
        <v>3</v>
      </c>
      <c r="BG1603" t="s">
        <v>3</v>
      </c>
      <c r="BH1603">
        <v>3</v>
      </c>
      <c r="BI1603">
        <v>1</v>
      </c>
      <c r="BJ1603" t="s">
        <v>3</v>
      </c>
      <c r="BM1603">
        <v>6001</v>
      </c>
      <c r="BN1603">
        <v>0</v>
      </c>
      <c r="BO1603" t="s">
        <v>3</v>
      </c>
      <c r="BP1603">
        <v>0</v>
      </c>
      <c r="BQ1603">
        <v>0</v>
      </c>
      <c r="BR1603">
        <v>0</v>
      </c>
      <c r="BS1603">
        <v>1</v>
      </c>
      <c r="BT1603">
        <v>1</v>
      </c>
      <c r="BU1603">
        <v>1</v>
      </c>
      <c r="BV1603">
        <v>1</v>
      </c>
      <c r="BW1603">
        <v>1</v>
      </c>
      <c r="BX1603">
        <v>1</v>
      </c>
      <c r="BY1603" t="s">
        <v>3</v>
      </c>
      <c r="BZ1603">
        <v>0</v>
      </c>
      <c r="CA1603">
        <v>0</v>
      </c>
      <c r="CE1603">
        <v>0</v>
      </c>
      <c r="CF1603">
        <v>0</v>
      </c>
      <c r="CG1603">
        <v>0</v>
      </c>
      <c r="CM1603">
        <v>0</v>
      </c>
      <c r="CN1603" t="s">
        <v>3</v>
      </c>
      <c r="CO1603">
        <v>0</v>
      </c>
      <c r="CP1603">
        <f t="shared" si="840"/>
        <v>141843.32999999999</v>
      </c>
      <c r="CQ1603">
        <f t="shared" si="841"/>
        <v>141843.32999999999</v>
      </c>
      <c r="CR1603">
        <f t="shared" si="842"/>
        <v>0</v>
      </c>
      <c r="CS1603">
        <f t="shared" si="843"/>
        <v>0</v>
      </c>
      <c r="CT1603">
        <f t="shared" si="844"/>
        <v>0</v>
      </c>
      <c r="CU1603">
        <f t="shared" si="845"/>
        <v>0</v>
      </c>
      <c r="CV1603">
        <f t="shared" si="846"/>
        <v>0</v>
      </c>
      <c r="CW1603">
        <f t="shared" si="847"/>
        <v>0</v>
      </c>
      <c r="CX1603">
        <f t="shared" si="847"/>
        <v>0</v>
      </c>
      <c r="CY1603">
        <f t="shared" si="848"/>
        <v>0</v>
      </c>
      <c r="CZ1603">
        <f t="shared" si="849"/>
        <v>0</v>
      </c>
      <c r="DC1603" t="s">
        <v>3</v>
      </c>
      <c r="DD1603" t="s">
        <v>3</v>
      </c>
      <c r="DE1603" t="s">
        <v>3</v>
      </c>
      <c r="DF1603" t="s">
        <v>3</v>
      </c>
      <c r="DG1603" t="s">
        <v>3</v>
      </c>
      <c r="DH1603" t="s">
        <v>3</v>
      </c>
      <c r="DI1603" t="s">
        <v>3</v>
      </c>
      <c r="DJ1603" t="s">
        <v>3</v>
      </c>
      <c r="DK1603" t="s">
        <v>3</v>
      </c>
      <c r="DL1603" t="s">
        <v>3</v>
      </c>
      <c r="DM1603" t="s">
        <v>3</v>
      </c>
      <c r="DN1603">
        <v>0</v>
      </c>
      <c r="DO1603">
        <v>0</v>
      </c>
      <c r="DP1603">
        <v>1</v>
      </c>
      <c r="DQ1603">
        <v>1</v>
      </c>
      <c r="DU1603">
        <v>1010</v>
      </c>
      <c r="DV1603" t="s">
        <v>180</v>
      </c>
      <c r="DW1603" t="s">
        <v>180</v>
      </c>
      <c r="DX1603">
        <v>1</v>
      </c>
      <c r="EE1603">
        <v>55525620</v>
      </c>
      <c r="EF1603">
        <v>0</v>
      </c>
      <c r="EG1603" t="s">
        <v>220</v>
      </c>
      <c r="EH1603">
        <v>0</v>
      </c>
      <c r="EI1603" t="s">
        <v>3</v>
      </c>
      <c r="EJ1603">
        <v>1</v>
      </c>
      <c r="EK1603">
        <v>6001</v>
      </c>
      <c r="EL1603" t="s">
        <v>221</v>
      </c>
      <c r="EM1603" t="s">
        <v>220</v>
      </c>
      <c r="EO1603" t="s">
        <v>3</v>
      </c>
      <c r="EQ1603">
        <v>0</v>
      </c>
      <c r="ER1603">
        <v>141843.32999999999</v>
      </c>
      <c r="ES1603">
        <v>141843.32999999999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5</v>
      </c>
      <c r="FC1603">
        <v>1</v>
      </c>
      <c r="FD1603">
        <v>18</v>
      </c>
      <c r="FF1603">
        <v>170212</v>
      </c>
      <c r="FQ1603">
        <v>0</v>
      </c>
      <c r="FR1603">
        <f t="shared" si="850"/>
        <v>0</v>
      </c>
      <c r="FS1603">
        <v>0</v>
      </c>
      <c r="FX1603">
        <v>0</v>
      </c>
      <c r="FY1603">
        <v>0</v>
      </c>
      <c r="GA1603" t="s">
        <v>337</v>
      </c>
      <c r="GD1603">
        <v>0</v>
      </c>
      <c r="GF1603">
        <v>-555729430</v>
      </c>
      <c r="GG1603">
        <v>2</v>
      </c>
      <c r="GH1603">
        <v>3</v>
      </c>
      <c r="GI1603">
        <v>-2</v>
      </c>
      <c r="GJ1603">
        <v>0</v>
      </c>
      <c r="GK1603">
        <f>ROUND(R1603*(R12)/100,2)</f>
        <v>0</v>
      </c>
      <c r="GL1603">
        <f t="shared" si="851"/>
        <v>0</v>
      </c>
      <c r="GM1603">
        <f t="shared" si="852"/>
        <v>141843.32999999999</v>
      </c>
      <c r="GN1603">
        <f t="shared" si="853"/>
        <v>141843.32999999999</v>
      </c>
      <c r="GO1603">
        <f t="shared" si="854"/>
        <v>0</v>
      </c>
      <c r="GP1603">
        <f t="shared" si="855"/>
        <v>0</v>
      </c>
      <c r="GR1603">
        <v>1</v>
      </c>
      <c r="GS1603">
        <v>1</v>
      </c>
      <c r="GT1603">
        <v>0</v>
      </c>
      <c r="GU1603" t="s">
        <v>3</v>
      </c>
      <c r="GV1603">
        <f t="shared" si="856"/>
        <v>0</v>
      </c>
      <c r="GW1603">
        <v>1</v>
      </c>
      <c r="GX1603">
        <f t="shared" si="857"/>
        <v>0</v>
      </c>
      <c r="HA1603">
        <v>0</v>
      </c>
      <c r="HB1603">
        <v>0</v>
      </c>
      <c r="HC1603">
        <f t="shared" si="858"/>
        <v>0</v>
      </c>
      <c r="IK1603">
        <v>0</v>
      </c>
    </row>
    <row r="1604" spans="1:245" x14ac:dyDescent="0.2">
      <c r="A1604">
        <v>17</v>
      </c>
      <c r="B1604">
        <v>1</v>
      </c>
      <c r="C1604">
        <f>ROW(SmtRes!A477)</f>
        <v>477</v>
      </c>
      <c r="D1604">
        <f>ROW(EtalonRes!A461)</f>
        <v>461</v>
      </c>
      <c r="E1604" t="s">
        <v>201</v>
      </c>
      <c r="F1604" t="s">
        <v>91</v>
      </c>
      <c r="G1604" t="s">
        <v>92</v>
      </c>
      <c r="H1604" t="s">
        <v>93</v>
      </c>
      <c r="I1604">
        <f>ROUND(4/10,9)</f>
        <v>0.4</v>
      </c>
      <c r="J1604">
        <v>0</v>
      </c>
      <c r="O1604">
        <f t="shared" si="823"/>
        <v>1667.07</v>
      </c>
      <c r="P1604">
        <f t="shared" si="824"/>
        <v>1197.94</v>
      </c>
      <c r="Q1604">
        <f t="shared" si="825"/>
        <v>0</v>
      </c>
      <c r="R1604">
        <f t="shared" si="826"/>
        <v>0</v>
      </c>
      <c r="S1604">
        <f t="shared" si="827"/>
        <v>469.13</v>
      </c>
      <c r="T1604">
        <f t="shared" si="828"/>
        <v>0</v>
      </c>
      <c r="U1604">
        <f t="shared" si="829"/>
        <v>2.488</v>
      </c>
      <c r="V1604">
        <f t="shared" si="830"/>
        <v>0</v>
      </c>
      <c r="W1604">
        <f t="shared" si="831"/>
        <v>0</v>
      </c>
      <c r="X1604">
        <f t="shared" si="832"/>
        <v>328.39</v>
      </c>
      <c r="Y1604">
        <f t="shared" si="832"/>
        <v>46.91</v>
      </c>
      <c r="AA1604">
        <v>55574044</v>
      </c>
      <c r="AB1604">
        <f t="shared" si="833"/>
        <v>4167.68</v>
      </c>
      <c r="AC1604">
        <f t="shared" si="834"/>
        <v>2994.86</v>
      </c>
      <c r="AD1604">
        <f t="shared" si="835"/>
        <v>0</v>
      </c>
      <c r="AE1604">
        <f t="shared" si="836"/>
        <v>0</v>
      </c>
      <c r="AF1604">
        <f t="shared" si="836"/>
        <v>1172.82</v>
      </c>
      <c r="AG1604">
        <f t="shared" si="837"/>
        <v>0</v>
      </c>
      <c r="AH1604">
        <f t="shared" si="838"/>
        <v>6.22</v>
      </c>
      <c r="AI1604">
        <f t="shared" si="838"/>
        <v>0</v>
      </c>
      <c r="AJ1604">
        <f t="shared" si="839"/>
        <v>0</v>
      </c>
      <c r="AK1604">
        <v>4167.68</v>
      </c>
      <c r="AL1604">
        <v>2994.86</v>
      </c>
      <c r="AM1604">
        <v>0</v>
      </c>
      <c r="AN1604">
        <v>0</v>
      </c>
      <c r="AO1604">
        <v>1172.82</v>
      </c>
      <c r="AP1604">
        <v>0</v>
      </c>
      <c r="AQ1604">
        <v>6.22</v>
      </c>
      <c r="AR1604">
        <v>0</v>
      </c>
      <c r="AS1604">
        <v>0</v>
      </c>
      <c r="AT1604">
        <v>70</v>
      </c>
      <c r="AU1604">
        <v>10</v>
      </c>
      <c r="AV1604">
        <v>1</v>
      </c>
      <c r="AW1604">
        <v>1</v>
      </c>
      <c r="AZ1604">
        <v>1</v>
      </c>
      <c r="BA1604">
        <v>1</v>
      </c>
      <c r="BB1604">
        <v>1</v>
      </c>
      <c r="BC1604">
        <v>1</v>
      </c>
      <c r="BD1604" t="s">
        <v>3</v>
      </c>
      <c r="BE1604" t="s">
        <v>3</v>
      </c>
      <c r="BF1604" t="s">
        <v>3</v>
      </c>
      <c r="BG1604" t="s">
        <v>3</v>
      </c>
      <c r="BH1604">
        <v>0</v>
      </c>
      <c r="BI1604">
        <v>4</v>
      </c>
      <c r="BJ1604" t="s">
        <v>94</v>
      </c>
      <c r="BM1604">
        <v>0</v>
      </c>
      <c r="BN1604">
        <v>0</v>
      </c>
      <c r="BO1604" t="s">
        <v>3</v>
      </c>
      <c r="BP1604">
        <v>0</v>
      </c>
      <c r="BQ1604">
        <v>1</v>
      </c>
      <c r="BR1604">
        <v>0</v>
      </c>
      <c r="BS1604">
        <v>1</v>
      </c>
      <c r="BT1604">
        <v>1</v>
      </c>
      <c r="BU1604">
        <v>1</v>
      </c>
      <c r="BV1604">
        <v>1</v>
      </c>
      <c r="BW1604">
        <v>1</v>
      </c>
      <c r="BX1604">
        <v>1</v>
      </c>
      <c r="BY1604" t="s">
        <v>3</v>
      </c>
      <c r="BZ1604">
        <v>70</v>
      </c>
      <c r="CA1604">
        <v>10</v>
      </c>
      <c r="CE1604">
        <v>0</v>
      </c>
      <c r="CF1604">
        <v>0</v>
      </c>
      <c r="CG1604">
        <v>0</v>
      </c>
      <c r="CM1604">
        <v>0</v>
      </c>
      <c r="CN1604" t="s">
        <v>3</v>
      </c>
      <c r="CO1604">
        <v>0</v>
      </c>
      <c r="CP1604">
        <f t="shared" si="840"/>
        <v>1667.0700000000002</v>
      </c>
      <c r="CQ1604">
        <f t="shared" si="841"/>
        <v>2994.86</v>
      </c>
      <c r="CR1604">
        <f t="shared" si="842"/>
        <v>0</v>
      </c>
      <c r="CS1604">
        <f t="shared" si="843"/>
        <v>0</v>
      </c>
      <c r="CT1604">
        <f t="shared" si="844"/>
        <v>1172.82</v>
      </c>
      <c r="CU1604">
        <f t="shared" si="845"/>
        <v>0</v>
      </c>
      <c r="CV1604">
        <f t="shared" si="846"/>
        <v>6.22</v>
      </c>
      <c r="CW1604">
        <f t="shared" si="847"/>
        <v>0</v>
      </c>
      <c r="CX1604">
        <f t="shared" si="847"/>
        <v>0</v>
      </c>
      <c r="CY1604">
        <f t="shared" si="848"/>
        <v>328.39099999999996</v>
      </c>
      <c r="CZ1604">
        <f t="shared" si="849"/>
        <v>46.913000000000004</v>
      </c>
      <c r="DC1604" t="s">
        <v>3</v>
      </c>
      <c r="DD1604" t="s">
        <v>3</v>
      </c>
      <c r="DE1604" t="s">
        <v>3</v>
      </c>
      <c r="DF1604" t="s">
        <v>3</v>
      </c>
      <c r="DG1604" t="s">
        <v>3</v>
      </c>
      <c r="DH1604" t="s">
        <v>3</v>
      </c>
      <c r="DI1604" t="s">
        <v>3</v>
      </c>
      <c r="DJ1604" t="s">
        <v>3</v>
      </c>
      <c r="DK1604" t="s">
        <v>3</v>
      </c>
      <c r="DL1604" t="s">
        <v>3</v>
      </c>
      <c r="DM1604" t="s">
        <v>3</v>
      </c>
      <c r="DN1604">
        <v>0</v>
      </c>
      <c r="DO1604">
        <v>0</v>
      </c>
      <c r="DP1604">
        <v>1</v>
      </c>
      <c r="DQ1604">
        <v>1</v>
      </c>
      <c r="DU1604">
        <v>1010</v>
      </c>
      <c r="DV1604" t="s">
        <v>93</v>
      </c>
      <c r="DW1604" t="s">
        <v>93</v>
      </c>
      <c r="DX1604">
        <v>10</v>
      </c>
      <c r="EE1604">
        <v>55317522</v>
      </c>
      <c r="EF1604">
        <v>1</v>
      </c>
      <c r="EG1604" t="s">
        <v>19</v>
      </c>
      <c r="EH1604">
        <v>0</v>
      </c>
      <c r="EI1604" t="s">
        <v>3</v>
      </c>
      <c r="EJ1604">
        <v>4</v>
      </c>
      <c r="EK1604">
        <v>0</v>
      </c>
      <c r="EL1604" t="s">
        <v>20</v>
      </c>
      <c r="EM1604" t="s">
        <v>21</v>
      </c>
      <c r="EO1604" t="s">
        <v>3</v>
      </c>
      <c r="EQ1604">
        <v>0</v>
      </c>
      <c r="ER1604">
        <v>4167.68</v>
      </c>
      <c r="ES1604">
        <v>2994.86</v>
      </c>
      <c r="ET1604">
        <v>0</v>
      </c>
      <c r="EU1604">
        <v>0</v>
      </c>
      <c r="EV1604">
        <v>1172.82</v>
      </c>
      <c r="EW1604">
        <v>6.22</v>
      </c>
      <c r="EX1604">
        <v>0</v>
      </c>
      <c r="EY1604">
        <v>0</v>
      </c>
      <c r="FQ1604">
        <v>0</v>
      </c>
      <c r="FR1604">
        <f t="shared" si="850"/>
        <v>0</v>
      </c>
      <c r="FS1604">
        <v>0</v>
      </c>
      <c r="FX1604">
        <v>70</v>
      </c>
      <c r="FY1604">
        <v>10</v>
      </c>
      <c r="GA1604" t="s">
        <v>3</v>
      </c>
      <c r="GD1604">
        <v>0</v>
      </c>
      <c r="GF1604">
        <v>1404583839</v>
      </c>
      <c r="GG1604">
        <v>2</v>
      </c>
      <c r="GH1604">
        <v>1</v>
      </c>
      <c r="GI1604">
        <v>-2</v>
      </c>
      <c r="GJ1604">
        <v>0</v>
      </c>
      <c r="GK1604">
        <f>ROUND(R1604*(R12)/100,2)</f>
        <v>0</v>
      </c>
      <c r="GL1604">
        <f t="shared" si="851"/>
        <v>0</v>
      </c>
      <c r="GM1604">
        <f t="shared" si="852"/>
        <v>2042.37</v>
      </c>
      <c r="GN1604">
        <f t="shared" si="853"/>
        <v>0</v>
      </c>
      <c r="GO1604">
        <f t="shared" si="854"/>
        <v>0</v>
      </c>
      <c r="GP1604">
        <f t="shared" si="855"/>
        <v>2042.37</v>
      </c>
      <c r="GR1604">
        <v>0</v>
      </c>
      <c r="GS1604">
        <v>3</v>
      </c>
      <c r="GT1604">
        <v>0</v>
      </c>
      <c r="GU1604" t="s">
        <v>3</v>
      </c>
      <c r="GV1604">
        <f t="shared" si="856"/>
        <v>0</v>
      </c>
      <c r="GW1604">
        <v>1</v>
      </c>
      <c r="GX1604">
        <f t="shared" si="857"/>
        <v>0</v>
      </c>
      <c r="HA1604">
        <v>0</v>
      </c>
      <c r="HB1604">
        <v>0</v>
      </c>
      <c r="HC1604">
        <f t="shared" si="858"/>
        <v>0</v>
      </c>
      <c r="IK1604">
        <v>0</v>
      </c>
    </row>
    <row r="1605" spans="1:245" x14ac:dyDescent="0.2">
      <c r="A1605">
        <v>17</v>
      </c>
      <c r="B1605">
        <v>1</v>
      </c>
      <c r="E1605" t="s">
        <v>205</v>
      </c>
      <c r="F1605" t="s">
        <v>96</v>
      </c>
      <c r="G1605" t="s">
        <v>403</v>
      </c>
      <c r="H1605" t="s">
        <v>180</v>
      </c>
      <c r="I1605">
        <v>1</v>
      </c>
      <c r="J1605">
        <v>0</v>
      </c>
      <c r="O1605">
        <f t="shared" si="823"/>
        <v>51776.67</v>
      </c>
      <c r="P1605">
        <f t="shared" si="824"/>
        <v>51776.67</v>
      </c>
      <c r="Q1605">
        <f t="shared" si="825"/>
        <v>0</v>
      </c>
      <c r="R1605">
        <f t="shared" si="826"/>
        <v>0</v>
      </c>
      <c r="S1605">
        <f t="shared" si="827"/>
        <v>0</v>
      </c>
      <c r="T1605">
        <f t="shared" si="828"/>
        <v>0</v>
      </c>
      <c r="U1605">
        <f t="shared" si="829"/>
        <v>0</v>
      </c>
      <c r="V1605">
        <f t="shared" si="830"/>
        <v>0</v>
      </c>
      <c r="W1605">
        <f t="shared" si="831"/>
        <v>0</v>
      </c>
      <c r="X1605">
        <f t="shared" si="832"/>
        <v>0</v>
      </c>
      <c r="Y1605">
        <f t="shared" si="832"/>
        <v>0</v>
      </c>
      <c r="AA1605">
        <v>55574044</v>
      </c>
      <c r="AB1605">
        <f t="shared" si="833"/>
        <v>51776.67</v>
      </c>
      <c r="AC1605">
        <f t="shared" si="834"/>
        <v>51776.67</v>
      </c>
      <c r="AD1605">
        <f t="shared" si="835"/>
        <v>0</v>
      </c>
      <c r="AE1605">
        <f t="shared" si="836"/>
        <v>0</v>
      </c>
      <c r="AF1605">
        <f t="shared" si="836"/>
        <v>0</v>
      </c>
      <c r="AG1605">
        <f t="shared" si="837"/>
        <v>0</v>
      </c>
      <c r="AH1605">
        <f t="shared" si="838"/>
        <v>0</v>
      </c>
      <c r="AI1605">
        <f t="shared" si="838"/>
        <v>0</v>
      </c>
      <c r="AJ1605">
        <f t="shared" si="839"/>
        <v>0</v>
      </c>
      <c r="AK1605">
        <v>51776.67</v>
      </c>
      <c r="AL1605">
        <v>51776.67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1</v>
      </c>
      <c r="AZ1605">
        <v>1</v>
      </c>
      <c r="BA1605">
        <v>1</v>
      </c>
      <c r="BB1605">
        <v>1</v>
      </c>
      <c r="BC1605">
        <v>1</v>
      </c>
      <c r="BD1605" t="s">
        <v>3</v>
      </c>
      <c r="BE1605" t="s">
        <v>3</v>
      </c>
      <c r="BF1605" t="s">
        <v>3</v>
      </c>
      <c r="BG1605" t="s">
        <v>3</v>
      </c>
      <c r="BH1605">
        <v>3</v>
      </c>
      <c r="BI1605">
        <v>1</v>
      </c>
      <c r="BJ1605" t="s">
        <v>3</v>
      </c>
      <c r="BM1605">
        <v>6001</v>
      </c>
      <c r="BN1605">
        <v>0</v>
      </c>
      <c r="BO1605" t="s">
        <v>3</v>
      </c>
      <c r="BP1605">
        <v>0</v>
      </c>
      <c r="BQ1605">
        <v>0</v>
      </c>
      <c r="BR1605">
        <v>0</v>
      </c>
      <c r="BS1605">
        <v>1</v>
      </c>
      <c r="BT1605">
        <v>1</v>
      </c>
      <c r="BU1605">
        <v>1</v>
      </c>
      <c r="BV1605">
        <v>1</v>
      </c>
      <c r="BW1605">
        <v>1</v>
      </c>
      <c r="BX1605">
        <v>1</v>
      </c>
      <c r="BY1605" t="s">
        <v>3</v>
      </c>
      <c r="BZ1605">
        <v>0</v>
      </c>
      <c r="CA1605">
        <v>0</v>
      </c>
      <c r="CE1605">
        <v>0</v>
      </c>
      <c r="CF1605">
        <v>0</v>
      </c>
      <c r="CG1605">
        <v>0</v>
      </c>
      <c r="CM1605">
        <v>0</v>
      </c>
      <c r="CN1605" t="s">
        <v>3</v>
      </c>
      <c r="CO1605">
        <v>0</v>
      </c>
      <c r="CP1605">
        <f t="shared" si="840"/>
        <v>51776.67</v>
      </c>
      <c r="CQ1605">
        <f t="shared" si="841"/>
        <v>51776.67</v>
      </c>
      <c r="CR1605">
        <f t="shared" si="842"/>
        <v>0</v>
      </c>
      <c r="CS1605">
        <f t="shared" si="843"/>
        <v>0</v>
      </c>
      <c r="CT1605">
        <f t="shared" si="844"/>
        <v>0</v>
      </c>
      <c r="CU1605">
        <f t="shared" si="845"/>
        <v>0</v>
      </c>
      <c r="CV1605">
        <f t="shared" si="846"/>
        <v>0</v>
      </c>
      <c r="CW1605">
        <f t="shared" si="847"/>
        <v>0</v>
      </c>
      <c r="CX1605">
        <f t="shared" si="847"/>
        <v>0</v>
      </c>
      <c r="CY1605">
        <f t="shared" si="848"/>
        <v>0</v>
      </c>
      <c r="CZ1605">
        <f t="shared" si="849"/>
        <v>0</v>
      </c>
      <c r="DC1605" t="s">
        <v>3</v>
      </c>
      <c r="DD1605" t="s">
        <v>3</v>
      </c>
      <c r="DE1605" t="s">
        <v>3</v>
      </c>
      <c r="DF1605" t="s">
        <v>3</v>
      </c>
      <c r="DG1605" t="s">
        <v>3</v>
      </c>
      <c r="DH1605" t="s">
        <v>3</v>
      </c>
      <c r="DI1605" t="s">
        <v>3</v>
      </c>
      <c r="DJ1605" t="s">
        <v>3</v>
      </c>
      <c r="DK1605" t="s">
        <v>3</v>
      </c>
      <c r="DL1605" t="s">
        <v>3</v>
      </c>
      <c r="DM1605" t="s">
        <v>3</v>
      </c>
      <c r="DN1605">
        <v>0</v>
      </c>
      <c r="DO1605">
        <v>0</v>
      </c>
      <c r="DP1605">
        <v>1</v>
      </c>
      <c r="DQ1605">
        <v>1</v>
      </c>
      <c r="DU1605">
        <v>1010</v>
      </c>
      <c r="DV1605" t="s">
        <v>180</v>
      </c>
      <c r="DW1605" t="s">
        <v>180</v>
      </c>
      <c r="DX1605">
        <v>1</v>
      </c>
      <c r="EE1605">
        <v>55525620</v>
      </c>
      <c r="EF1605">
        <v>0</v>
      </c>
      <c r="EG1605" t="s">
        <v>220</v>
      </c>
      <c r="EH1605">
        <v>0</v>
      </c>
      <c r="EI1605" t="s">
        <v>3</v>
      </c>
      <c r="EJ1605">
        <v>1</v>
      </c>
      <c r="EK1605">
        <v>6001</v>
      </c>
      <c r="EL1605" t="s">
        <v>221</v>
      </c>
      <c r="EM1605" t="s">
        <v>220</v>
      </c>
      <c r="EO1605" t="s">
        <v>3</v>
      </c>
      <c r="EQ1605">
        <v>0</v>
      </c>
      <c r="ER1605">
        <v>51776.67</v>
      </c>
      <c r="ES1605">
        <v>51776.67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5</v>
      </c>
      <c r="FC1605">
        <v>1</v>
      </c>
      <c r="FD1605">
        <v>18</v>
      </c>
      <c r="FF1605">
        <v>62132</v>
      </c>
      <c r="FQ1605">
        <v>0</v>
      </c>
      <c r="FR1605">
        <f t="shared" si="850"/>
        <v>0</v>
      </c>
      <c r="FS1605">
        <v>0</v>
      </c>
      <c r="FX1605">
        <v>0</v>
      </c>
      <c r="FY1605">
        <v>0</v>
      </c>
      <c r="GA1605" t="s">
        <v>243</v>
      </c>
      <c r="GD1605">
        <v>0</v>
      </c>
      <c r="GF1605">
        <v>67520011</v>
      </c>
      <c r="GG1605">
        <v>2</v>
      </c>
      <c r="GH1605">
        <v>3</v>
      </c>
      <c r="GI1605">
        <v>-2</v>
      </c>
      <c r="GJ1605">
        <v>0</v>
      </c>
      <c r="GK1605">
        <f>ROUND(R1605*(R12)/100,2)</f>
        <v>0</v>
      </c>
      <c r="GL1605">
        <f t="shared" si="851"/>
        <v>0</v>
      </c>
      <c r="GM1605">
        <f t="shared" si="852"/>
        <v>51776.67</v>
      </c>
      <c r="GN1605">
        <f t="shared" si="853"/>
        <v>51776.67</v>
      </c>
      <c r="GO1605">
        <f t="shared" si="854"/>
        <v>0</v>
      </c>
      <c r="GP1605">
        <f t="shared" si="855"/>
        <v>0</v>
      </c>
      <c r="GR1605">
        <v>1</v>
      </c>
      <c r="GS1605">
        <v>1</v>
      </c>
      <c r="GT1605">
        <v>0</v>
      </c>
      <c r="GU1605" t="s">
        <v>3</v>
      </c>
      <c r="GV1605">
        <f t="shared" si="856"/>
        <v>0</v>
      </c>
      <c r="GW1605">
        <v>1</v>
      </c>
      <c r="GX1605">
        <f t="shared" si="857"/>
        <v>0</v>
      </c>
      <c r="HA1605">
        <v>0</v>
      </c>
      <c r="HB1605">
        <v>0</v>
      </c>
      <c r="HC1605">
        <f t="shared" si="858"/>
        <v>0</v>
      </c>
      <c r="IK1605">
        <v>0</v>
      </c>
    </row>
    <row r="1607" spans="1:245" x14ac:dyDescent="0.2">
      <c r="A1607" s="2">
        <v>51</v>
      </c>
      <c r="B1607" s="2">
        <f>B1594</f>
        <v>1</v>
      </c>
      <c r="C1607" s="2">
        <f>A1594</f>
        <v>4</v>
      </c>
      <c r="D1607" s="2">
        <f>ROW(A1594)</f>
        <v>1594</v>
      </c>
      <c r="E1607" s="2"/>
      <c r="F1607" s="2" t="str">
        <f>IF(F1594&lt;&gt;"",F1594,"")</f>
        <v>Новый раздел</v>
      </c>
      <c r="G1607" s="2" t="str">
        <f>IF(G1594&lt;&gt;"",G1594,"")</f>
        <v>Установка МАФ</v>
      </c>
      <c r="H1607" s="2">
        <v>0</v>
      </c>
      <c r="I1607" s="2"/>
      <c r="J1607" s="2"/>
      <c r="K1607" s="2"/>
      <c r="L1607" s="2"/>
      <c r="M1607" s="2"/>
      <c r="N1607" s="2"/>
      <c r="O1607" s="2">
        <f t="shared" ref="O1607:T1607" si="859">ROUND(AB1607,2)</f>
        <v>255246.73</v>
      </c>
      <c r="P1607" s="2">
        <f t="shared" si="859"/>
        <v>254191.2</v>
      </c>
      <c r="Q1607" s="2">
        <f t="shared" si="859"/>
        <v>0</v>
      </c>
      <c r="R1607" s="2">
        <f t="shared" si="859"/>
        <v>0</v>
      </c>
      <c r="S1607" s="2">
        <f t="shared" si="859"/>
        <v>1055.53</v>
      </c>
      <c r="T1607" s="2">
        <f t="shared" si="859"/>
        <v>0</v>
      </c>
      <c r="U1607" s="2">
        <f>AH1607</f>
        <v>5.5980000000000008</v>
      </c>
      <c r="V1607" s="2">
        <f>AI1607</f>
        <v>0</v>
      </c>
      <c r="W1607" s="2">
        <f>ROUND(AJ1607,2)</f>
        <v>0</v>
      </c>
      <c r="X1607" s="2">
        <f>ROUND(AK1607,2)</f>
        <v>738.87</v>
      </c>
      <c r="Y1607" s="2">
        <f>ROUND(AL1607,2)</f>
        <v>105.56</v>
      </c>
      <c r="Z1607" s="2"/>
      <c r="AA1607" s="2"/>
      <c r="AB1607" s="2">
        <f>ROUND(SUMIF(AA1598:AA1605,"=55574044",O1598:O1605),2)</f>
        <v>255246.73</v>
      </c>
      <c r="AC1607" s="2">
        <f>ROUND(SUMIF(AA1598:AA1605,"=55574044",P1598:P1605),2)</f>
        <v>254191.2</v>
      </c>
      <c r="AD1607" s="2">
        <f>ROUND(SUMIF(AA1598:AA1605,"=55574044",Q1598:Q1605),2)</f>
        <v>0</v>
      </c>
      <c r="AE1607" s="2">
        <f>ROUND(SUMIF(AA1598:AA1605,"=55574044",R1598:R1605),2)</f>
        <v>0</v>
      </c>
      <c r="AF1607" s="2">
        <f>ROUND(SUMIF(AA1598:AA1605,"=55574044",S1598:S1605),2)</f>
        <v>1055.53</v>
      </c>
      <c r="AG1607" s="2">
        <f>ROUND(SUMIF(AA1598:AA1605,"=55574044",T1598:T1605),2)</f>
        <v>0</v>
      </c>
      <c r="AH1607" s="2">
        <f>SUMIF(AA1598:AA1605,"=55574044",U1598:U1605)</f>
        <v>5.5980000000000008</v>
      </c>
      <c r="AI1607" s="2">
        <f>SUMIF(AA1598:AA1605,"=55574044",V1598:V1605)</f>
        <v>0</v>
      </c>
      <c r="AJ1607" s="2">
        <f>ROUND(SUMIF(AA1598:AA1605,"=55574044",W1598:W1605),2)</f>
        <v>0</v>
      </c>
      <c r="AK1607" s="2">
        <f>ROUND(SUMIF(AA1598:AA1605,"=55574044",X1598:X1605),2)</f>
        <v>738.87</v>
      </c>
      <c r="AL1607" s="2">
        <f>ROUND(SUMIF(AA1598:AA1605,"=55574044",Y1598:Y1605),2)</f>
        <v>105.56</v>
      </c>
      <c r="AM1607" s="2"/>
      <c r="AN1607" s="2"/>
      <c r="AO1607" s="2">
        <f t="shared" ref="AO1607:BC1607" si="860">ROUND(BX1607,2)</f>
        <v>0</v>
      </c>
      <c r="AP1607" s="2">
        <f t="shared" si="860"/>
        <v>0</v>
      </c>
      <c r="AQ1607" s="2">
        <f t="shared" si="860"/>
        <v>0</v>
      </c>
      <c r="AR1607" s="2">
        <f t="shared" si="860"/>
        <v>256091.16</v>
      </c>
      <c r="AS1607" s="2">
        <f t="shared" si="860"/>
        <v>251495.83</v>
      </c>
      <c r="AT1607" s="2">
        <f t="shared" si="860"/>
        <v>0</v>
      </c>
      <c r="AU1607" s="2">
        <f t="shared" si="860"/>
        <v>4595.33</v>
      </c>
      <c r="AV1607" s="2">
        <f t="shared" si="860"/>
        <v>254191.2</v>
      </c>
      <c r="AW1607" s="2">
        <f t="shared" si="860"/>
        <v>254191.2</v>
      </c>
      <c r="AX1607" s="2">
        <f t="shared" si="860"/>
        <v>0</v>
      </c>
      <c r="AY1607" s="2">
        <f t="shared" si="860"/>
        <v>254191.2</v>
      </c>
      <c r="AZ1607" s="2">
        <f t="shared" si="860"/>
        <v>0</v>
      </c>
      <c r="BA1607" s="2">
        <f t="shared" si="860"/>
        <v>0</v>
      </c>
      <c r="BB1607" s="2">
        <f t="shared" si="860"/>
        <v>0</v>
      </c>
      <c r="BC1607" s="2">
        <f t="shared" si="860"/>
        <v>0</v>
      </c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>
        <f>ROUND(SUMIF(AA1598:AA1605,"=55574044",FQ1598:FQ1605),2)</f>
        <v>0</v>
      </c>
      <c r="BY1607" s="2">
        <f>ROUND(SUMIF(AA1598:AA1605,"=55574044",FR1598:FR1605),2)</f>
        <v>0</v>
      </c>
      <c r="BZ1607" s="2">
        <f>ROUND(SUMIF(AA1598:AA1605,"=55574044",GL1598:GL1605),2)</f>
        <v>0</v>
      </c>
      <c r="CA1607" s="2">
        <f>ROUND(SUMIF(AA1598:AA1605,"=55574044",GM1598:GM1605),2)</f>
        <v>256091.16</v>
      </c>
      <c r="CB1607" s="2">
        <f>ROUND(SUMIF(AA1598:AA1605,"=55574044",GN1598:GN1605),2)</f>
        <v>251495.83</v>
      </c>
      <c r="CC1607" s="2">
        <f>ROUND(SUMIF(AA1598:AA1605,"=55574044",GO1598:GO1605),2)</f>
        <v>0</v>
      </c>
      <c r="CD1607" s="2">
        <f>ROUND(SUMIF(AA1598:AA1605,"=55574044",GP1598:GP1605),2)</f>
        <v>4595.33</v>
      </c>
      <c r="CE1607" s="2">
        <f>AC1607-BX1607</f>
        <v>254191.2</v>
      </c>
      <c r="CF1607" s="2">
        <f>AC1607-BY1607</f>
        <v>254191.2</v>
      </c>
      <c r="CG1607" s="2">
        <f>BX1607-BZ1607</f>
        <v>0</v>
      </c>
      <c r="CH1607" s="2">
        <f>AC1607-BX1607-BY1607+BZ1607</f>
        <v>254191.2</v>
      </c>
      <c r="CI1607" s="2">
        <f>BY1607-BZ1607</f>
        <v>0</v>
      </c>
      <c r="CJ1607" s="2">
        <f>ROUND(SUMIF(AA1598:AA1605,"=55574044",GX1598:GX1605),2)</f>
        <v>0</v>
      </c>
      <c r="CK1607" s="2">
        <f>ROUND(SUMIF(AA1598:AA1605,"=55574044",GY1598:GY1605),2)</f>
        <v>0</v>
      </c>
      <c r="CL1607" s="2">
        <f>ROUND(SUMIF(AA1598:AA1605,"=55574044",GZ1598:GZ1605),2)</f>
        <v>0</v>
      </c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  <c r="DW1607" s="3"/>
      <c r="DX1607" s="3"/>
      <c r="DY1607" s="3"/>
      <c r="DZ1607" s="3"/>
      <c r="EA1607" s="3"/>
      <c r="EB1607" s="3"/>
      <c r="EC1607" s="3"/>
      <c r="ED1607" s="3"/>
      <c r="EE1607" s="3"/>
      <c r="EF1607" s="3"/>
      <c r="EG1607" s="3"/>
      <c r="EH1607" s="3"/>
      <c r="EI1607" s="3"/>
      <c r="EJ1607" s="3"/>
      <c r="EK1607" s="3"/>
      <c r="EL1607" s="3"/>
      <c r="EM1607" s="3"/>
      <c r="EN1607" s="3"/>
      <c r="EO1607" s="3"/>
      <c r="EP1607" s="3"/>
      <c r="EQ1607" s="3"/>
      <c r="ER1607" s="3"/>
      <c r="ES1607" s="3"/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  <c r="FH1607" s="3"/>
      <c r="FI1607" s="3"/>
      <c r="FJ1607" s="3"/>
      <c r="FK1607" s="3"/>
      <c r="FL1607" s="3"/>
      <c r="FM1607" s="3"/>
      <c r="FN1607" s="3"/>
      <c r="FO1607" s="3"/>
      <c r="FP1607" s="3"/>
      <c r="FQ1607" s="3"/>
      <c r="FR1607" s="3"/>
      <c r="FS1607" s="3"/>
      <c r="FT1607" s="3"/>
      <c r="FU1607" s="3"/>
      <c r="FV1607" s="3"/>
      <c r="FW1607" s="3"/>
      <c r="FX1607" s="3"/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  <c r="GM1607" s="3"/>
      <c r="GN1607" s="3"/>
      <c r="GO1607" s="3"/>
      <c r="GP1607" s="3"/>
      <c r="GQ1607" s="3"/>
      <c r="GR1607" s="3"/>
      <c r="GS1607" s="3"/>
      <c r="GT1607" s="3"/>
      <c r="GU1607" s="3"/>
      <c r="GV1607" s="3"/>
      <c r="GW1607" s="3"/>
      <c r="GX1607" s="3">
        <v>0</v>
      </c>
    </row>
    <row r="1609" spans="1:245" x14ac:dyDescent="0.2">
      <c r="A1609" s="4">
        <v>50</v>
      </c>
      <c r="B1609" s="4">
        <v>0</v>
      </c>
      <c r="C1609" s="4">
        <v>0</v>
      </c>
      <c r="D1609" s="4">
        <v>1</v>
      </c>
      <c r="E1609" s="4">
        <v>201</v>
      </c>
      <c r="F1609" s="4">
        <f>ROUND(Source!O1607,O1609)</f>
        <v>255246.73</v>
      </c>
      <c r="G1609" s="4" t="s">
        <v>34</v>
      </c>
      <c r="H1609" s="4" t="s">
        <v>35</v>
      </c>
      <c r="I1609" s="4"/>
      <c r="J1609" s="4"/>
      <c r="K1609" s="4">
        <v>201</v>
      </c>
      <c r="L1609" s="4">
        <v>1</v>
      </c>
      <c r="M1609" s="4">
        <v>3</v>
      </c>
      <c r="N1609" s="4" t="s">
        <v>3</v>
      </c>
      <c r="O1609" s="4">
        <v>2</v>
      </c>
      <c r="P1609" s="4"/>
      <c r="Q1609" s="4"/>
      <c r="R1609" s="4"/>
      <c r="S1609" s="4"/>
      <c r="T1609" s="4"/>
      <c r="U1609" s="4"/>
      <c r="V1609" s="4"/>
      <c r="W1609" s="4"/>
    </row>
    <row r="1610" spans="1:245" x14ac:dyDescent="0.2">
      <c r="A1610" s="4">
        <v>50</v>
      </c>
      <c r="B1610" s="4">
        <v>0</v>
      </c>
      <c r="C1610" s="4">
        <v>0</v>
      </c>
      <c r="D1610" s="4">
        <v>1</v>
      </c>
      <c r="E1610" s="4">
        <v>202</v>
      </c>
      <c r="F1610" s="4">
        <f>ROUND(Source!P1607,O1610)</f>
        <v>254191.2</v>
      </c>
      <c r="G1610" s="4" t="s">
        <v>36</v>
      </c>
      <c r="H1610" s="4" t="s">
        <v>37</v>
      </c>
      <c r="I1610" s="4"/>
      <c r="J1610" s="4"/>
      <c r="K1610" s="4">
        <v>202</v>
      </c>
      <c r="L1610" s="4">
        <v>2</v>
      </c>
      <c r="M1610" s="4">
        <v>3</v>
      </c>
      <c r="N1610" s="4" t="s">
        <v>3</v>
      </c>
      <c r="O1610" s="4">
        <v>2</v>
      </c>
      <c r="P1610" s="4"/>
      <c r="Q1610" s="4"/>
      <c r="R1610" s="4"/>
      <c r="S1610" s="4"/>
      <c r="T1610" s="4"/>
      <c r="U1610" s="4"/>
      <c r="V1610" s="4"/>
      <c r="W1610" s="4"/>
    </row>
    <row r="1611" spans="1:245" x14ac:dyDescent="0.2">
      <c r="A1611" s="4">
        <v>50</v>
      </c>
      <c r="B1611" s="4">
        <v>0</v>
      </c>
      <c r="C1611" s="4">
        <v>0</v>
      </c>
      <c r="D1611" s="4">
        <v>1</v>
      </c>
      <c r="E1611" s="4">
        <v>222</v>
      </c>
      <c r="F1611" s="4">
        <f>ROUND(Source!AO1607,O1611)</f>
        <v>0</v>
      </c>
      <c r="G1611" s="4" t="s">
        <v>38</v>
      </c>
      <c r="H1611" s="4" t="s">
        <v>39</v>
      </c>
      <c r="I1611" s="4"/>
      <c r="J1611" s="4"/>
      <c r="K1611" s="4">
        <v>222</v>
      </c>
      <c r="L1611" s="4">
        <v>3</v>
      </c>
      <c r="M1611" s="4">
        <v>3</v>
      </c>
      <c r="N1611" s="4" t="s">
        <v>3</v>
      </c>
      <c r="O1611" s="4">
        <v>2</v>
      </c>
      <c r="P1611" s="4"/>
      <c r="Q1611" s="4"/>
      <c r="R1611" s="4"/>
      <c r="S1611" s="4"/>
      <c r="T1611" s="4"/>
      <c r="U1611" s="4"/>
      <c r="V1611" s="4"/>
      <c r="W1611" s="4"/>
    </row>
    <row r="1612" spans="1:245" x14ac:dyDescent="0.2">
      <c r="A1612" s="4">
        <v>50</v>
      </c>
      <c r="B1612" s="4">
        <v>0</v>
      </c>
      <c r="C1612" s="4">
        <v>0</v>
      </c>
      <c r="D1612" s="4">
        <v>1</v>
      </c>
      <c r="E1612" s="4">
        <v>225</v>
      </c>
      <c r="F1612" s="4">
        <f>ROUND(Source!AV1607,O1612)</f>
        <v>254191.2</v>
      </c>
      <c r="G1612" s="4" t="s">
        <v>40</v>
      </c>
      <c r="H1612" s="4" t="s">
        <v>41</v>
      </c>
      <c r="I1612" s="4"/>
      <c r="J1612" s="4"/>
      <c r="K1612" s="4">
        <v>225</v>
      </c>
      <c r="L1612" s="4">
        <v>4</v>
      </c>
      <c r="M1612" s="4">
        <v>3</v>
      </c>
      <c r="N1612" s="4" t="s">
        <v>3</v>
      </c>
      <c r="O1612" s="4">
        <v>2</v>
      </c>
      <c r="P1612" s="4"/>
      <c r="Q1612" s="4"/>
      <c r="R1612" s="4"/>
      <c r="S1612" s="4"/>
      <c r="T1612" s="4"/>
      <c r="U1612" s="4"/>
      <c r="V1612" s="4"/>
      <c r="W1612" s="4"/>
    </row>
    <row r="1613" spans="1:245" x14ac:dyDescent="0.2">
      <c r="A1613" s="4">
        <v>50</v>
      </c>
      <c r="B1613" s="4">
        <v>0</v>
      </c>
      <c r="C1613" s="4">
        <v>0</v>
      </c>
      <c r="D1613" s="4">
        <v>1</v>
      </c>
      <c r="E1613" s="4">
        <v>226</v>
      </c>
      <c r="F1613" s="4">
        <f>ROUND(Source!AW1607,O1613)</f>
        <v>254191.2</v>
      </c>
      <c r="G1613" s="4" t="s">
        <v>42</v>
      </c>
      <c r="H1613" s="4" t="s">
        <v>43</v>
      </c>
      <c r="I1613" s="4"/>
      <c r="J1613" s="4"/>
      <c r="K1613" s="4">
        <v>226</v>
      </c>
      <c r="L1613" s="4">
        <v>5</v>
      </c>
      <c r="M1613" s="4">
        <v>3</v>
      </c>
      <c r="N1613" s="4" t="s">
        <v>3</v>
      </c>
      <c r="O1613" s="4">
        <v>2</v>
      </c>
      <c r="P1613" s="4"/>
      <c r="Q1613" s="4"/>
      <c r="R1613" s="4"/>
      <c r="S1613" s="4"/>
      <c r="T1613" s="4"/>
      <c r="U1613" s="4"/>
      <c r="V1613" s="4"/>
      <c r="W1613" s="4"/>
    </row>
    <row r="1614" spans="1:245" x14ac:dyDescent="0.2">
      <c r="A1614" s="4">
        <v>50</v>
      </c>
      <c r="B1614" s="4">
        <v>0</v>
      </c>
      <c r="C1614" s="4">
        <v>0</v>
      </c>
      <c r="D1614" s="4">
        <v>1</v>
      </c>
      <c r="E1614" s="4">
        <v>227</v>
      </c>
      <c r="F1614" s="4">
        <f>ROUND(Source!AX1607,O1614)</f>
        <v>0</v>
      </c>
      <c r="G1614" s="4" t="s">
        <v>44</v>
      </c>
      <c r="H1614" s="4" t="s">
        <v>45</v>
      </c>
      <c r="I1614" s="4"/>
      <c r="J1614" s="4"/>
      <c r="K1614" s="4">
        <v>227</v>
      </c>
      <c r="L1614" s="4">
        <v>6</v>
      </c>
      <c r="M1614" s="4">
        <v>3</v>
      </c>
      <c r="N1614" s="4" t="s">
        <v>3</v>
      </c>
      <c r="O1614" s="4">
        <v>2</v>
      </c>
      <c r="P1614" s="4"/>
      <c r="Q1614" s="4"/>
      <c r="R1614" s="4"/>
      <c r="S1614" s="4"/>
      <c r="T1614" s="4"/>
      <c r="U1614" s="4"/>
      <c r="V1614" s="4"/>
      <c r="W1614" s="4"/>
    </row>
    <row r="1615" spans="1:245" x14ac:dyDescent="0.2">
      <c r="A1615" s="4">
        <v>50</v>
      </c>
      <c r="B1615" s="4">
        <v>0</v>
      </c>
      <c r="C1615" s="4">
        <v>0</v>
      </c>
      <c r="D1615" s="4">
        <v>1</v>
      </c>
      <c r="E1615" s="4">
        <v>228</v>
      </c>
      <c r="F1615" s="4">
        <f>ROUND(Source!AY1607,O1615)</f>
        <v>254191.2</v>
      </c>
      <c r="G1615" s="4" t="s">
        <v>46</v>
      </c>
      <c r="H1615" s="4" t="s">
        <v>47</v>
      </c>
      <c r="I1615" s="4"/>
      <c r="J1615" s="4"/>
      <c r="K1615" s="4">
        <v>228</v>
      </c>
      <c r="L1615" s="4">
        <v>7</v>
      </c>
      <c r="M1615" s="4">
        <v>3</v>
      </c>
      <c r="N1615" s="4" t="s">
        <v>3</v>
      </c>
      <c r="O1615" s="4">
        <v>2</v>
      </c>
      <c r="P1615" s="4"/>
      <c r="Q1615" s="4"/>
      <c r="R1615" s="4"/>
      <c r="S1615" s="4"/>
      <c r="T1615" s="4"/>
      <c r="U1615" s="4"/>
      <c r="V1615" s="4"/>
      <c r="W1615" s="4"/>
    </row>
    <row r="1616" spans="1:245" x14ac:dyDescent="0.2">
      <c r="A1616" s="4">
        <v>50</v>
      </c>
      <c r="B1616" s="4">
        <v>0</v>
      </c>
      <c r="C1616" s="4">
        <v>0</v>
      </c>
      <c r="D1616" s="4">
        <v>1</v>
      </c>
      <c r="E1616" s="4">
        <v>216</v>
      </c>
      <c r="F1616" s="4">
        <f>ROUND(Source!AP1607,O1616)</f>
        <v>0</v>
      </c>
      <c r="G1616" s="4" t="s">
        <v>48</v>
      </c>
      <c r="H1616" s="4" t="s">
        <v>49</v>
      </c>
      <c r="I1616" s="4"/>
      <c r="J1616" s="4"/>
      <c r="K1616" s="4">
        <v>216</v>
      </c>
      <c r="L1616" s="4">
        <v>8</v>
      </c>
      <c r="M1616" s="4">
        <v>3</v>
      </c>
      <c r="N1616" s="4" t="s">
        <v>3</v>
      </c>
      <c r="O1616" s="4">
        <v>2</v>
      </c>
      <c r="P1616" s="4"/>
      <c r="Q1616" s="4"/>
      <c r="R1616" s="4"/>
      <c r="S1616" s="4"/>
      <c r="T1616" s="4"/>
      <c r="U1616" s="4"/>
      <c r="V1616" s="4"/>
      <c r="W1616" s="4"/>
    </row>
    <row r="1617" spans="1:23" x14ac:dyDescent="0.2">
      <c r="A1617" s="4">
        <v>50</v>
      </c>
      <c r="B1617" s="4">
        <v>0</v>
      </c>
      <c r="C1617" s="4">
        <v>0</v>
      </c>
      <c r="D1617" s="4">
        <v>1</v>
      </c>
      <c r="E1617" s="4">
        <v>223</v>
      </c>
      <c r="F1617" s="4">
        <f>ROUND(Source!AQ1607,O1617)</f>
        <v>0</v>
      </c>
      <c r="G1617" s="4" t="s">
        <v>50</v>
      </c>
      <c r="H1617" s="4" t="s">
        <v>51</v>
      </c>
      <c r="I1617" s="4"/>
      <c r="J1617" s="4"/>
      <c r="K1617" s="4">
        <v>223</v>
      </c>
      <c r="L1617" s="4">
        <v>9</v>
      </c>
      <c r="M1617" s="4">
        <v>3</v>
      </c>
      <c r="N1617" s="4" t="s">
        <v>3</v>
      </c>
      <c r="O1617" s="4">
        <v>2</v>
      </c>
      <c r="P1617" s="4"/>
      <c r="Q1617" s="4"/>
      <c r="R1617" s="4"/>
      <c r="S1617" s="4"/>
      <c r="T1617" s="4"/>
      <c r="U1617" s="4"/>
      <c r="V1617" s="4"/>
      <c r="W1617" s="4"/>
    </row>
    <row r="1618" spans="1:23" x14ac:dyDescent="0.2">
      <c r="A1618" s="4">
        <v>50</v>
      </c>
      <c r="B1618" s="4">
        <v>0</v>
      </c>
      <c r="C1618" s="4">
        <v>0</v>
      </c>
      <c r="D1618" s="4">
        <v>1</v>
      </c>
      <c r="E1618" s="4">
        <v>229</v>
      </c>
      <c r="F1618" s="4">
        <f>ROUND(Source!AZ1607,O1618)</f>
        <v>0</v>
      </c>
      <c r="G1618" s="4" t="s">
        <v>52</v>
      </c>
      <c r="H1618" s="4" t="s">
        <v>53</v>
      </c>
      <c r="I1618" s="4"/>
      <c r="J1618" s="4"/>
      <c r="K1618" s="4">
        <v>229</v>
      </c>
      <c r="L1618" s="4">
        <v>10</v>
      </c>
      <c r="M1618" s="4">
        <v>3</v>
      </c>
      <c r="N1618" s="4" t="s">
        <v>3</v>
      </c>
      <c r="O1618" s="4">
        <v>2</v>
      </c>
      <c r="P1618" s="4"/>
      <c r="Q1618" s="4"/>
      <c r="R1618" s="4"/>
      <c r="S1618" s="4"/>
      <c r="T1618" s="4"/>
      <c r="U1618" s="4"/>
      <c r="V1618" s="4"/>
      <c r="W1618" s="4"/>
    </row>
    <row r="1619" spans="1:23" x14ac:dyDescent="0.2">
      <c r="A1619" s="4">
        <v>50</v>
      </c>
      <c r="B1619" s="4">
        <v>0</v>
      </c>
      <c r="C1619" s="4">
        <v>0</v>
      </c>
      <c r="D1619" s="4">
        <v>1</v>
      </c>
      <c r="E1619" s="4">
        <v>203</v>
      </c>
      <c r="F1619" s="4">
        <f>ROUND(Source!Q1607,O1619)</f>
        <v>0</v>
      </c>
      <c r="G1619" s="4" t="s">
        <v>54</v>
      </c>
      <c r="H1619" s="4" t="s">
        <v>55</v>
      </c>
      <c r="I1619" s="4"/>
      <c r="J1619" s="4"/>
      <c r="K1619" s="4">
        <v>203</v>
      </c>
      <c r="L1619" s="4">
        <v>11</v>
      </c>
      <c r="M1619" s="4">
        <v>3</v>
      </c>
      <c r="N1619" s="4" t="s">
        <v>3</v>
      </c>
      <c r="O1619" s="4">
        <v>2</v>
      </c>
      <c r="P1619" s="4"/>
      <c r="Q1619" s="4"/>
      <c r="R1619" s="4"/>
      <c r="S1619" s="4"/>
      <c r="T1619" s="4"/>
      <c r="U1619" s="4"/>
      <c r="V1619" s="4"/>
      <c r="W1619" s="4"/>
    </row>
    <row r="1620" spans="1:23" x14ac:dyDescent="0.2">
      <c r="A1620" s="4">
        <v>50</v>
      </c>
      <c r="B1620" s="4">
        <v>0</v>
      </c>
      <c r="C1620" s="4">
        <v>0</v>
      </c>
      <c r="D1620" s="4">
        <v>1</v>
      </c>
      <c r="E1620" s="4">
        <v>231</v>
      </c>
      <c r="F1620" s="4">
        <f>ROUND(Source!BB1607,O1620)</f>
        <v>0</v>
      </c>
      <c r="G1620" s="4" t="s">
        <v>56</v>
      </c>
      <c r="H1620" s="4" t="s">
        <v>57</v>
      </c>
      <c r="I1620" s="4"/>
      <c r="J1620" s="4"/>
      <c r="K1620" s="4">
        <v>231</v>
      </c>
      <c r="L1620" s="4">
        <v>12</v>
      </c>
      <c r="M1620" s="4">
        <v>3</v>
      </c>
      <c r="N1620" s="4" t="s">
        <v>3</v>
      </c>
      <c r="O1620" s="4">
        <v>2</v>
      </c>
      <c r="P1620" s="4"/>
      <c r="Q1620" s="4"/>
      <c r="R1620" s="4"/>
      <c r="S1620" s="4"/>
      <c r="T1620" s="4"/>
      <c r="U1620" s="4"/>
      <c r="V1620" s="4"/>
      <c r="W1620" s="4"/>
    </row>
    <row r="1621" spans="1:23" x14ac:dyDescent="0.2">
      <c r="A1621" s="4">
        <v>50</v>
      </c>
      <c r="B1621" s="4">
        <v>0</v>
      </c>
      <c r="C1621" s="4">
        <v>0</v>
      </c>
      <c r="D1621" s="4">
        <v>1</v>
      </c>
      <c r="E1621" s="4">
        <v>204</v>
      </c>
      <c r="F1621" s="4">
        <f>ROUND(Source!R1607,O1621)</f>
        <v>0</v>
      </c>
      <c r="G1621" s="4" t="s">
        <v>58</v>
      </c>
      <c r="H1621" s="4" t="s">
        <v>59</v>
      </c>
      <c r="I1621" s="4"/>
      <c r="J1621" s="4"/>
      <c r="K1621" s="4">
        <v>204</v>
      </c>
      <c r="L1621" s="4">
        <v>13</v>
      </c>
      <c r="M1621" s="4">
        <v>3</v>
      </c>
      <c r="N1621" s="4" t="s">
        <v>3</v>
      </c>
      <c r="O1621" s="4">
        <v>2</v>
      </c>
      <c r="P1621" s="4"/>
      <c r="Q1621" s="4"/>
      <c r="R1621" s="4"/>
      <c r="S1621" s="4"/>
      <c r="T1621" s="4"/>
      <c r="U1621" s="4"/>
      <c r="V1621" s="4"/>
      <c r="W1621" s="4"/>
    </row>
    <row r="1622" spans="1:23" x14ac:dyDescent="0.2">
      <c r="A1622" s="4">
        <v>50</v>
      </c>
      <c r="B1622" s="4">
        <v>0</v>
      </c>
      <c r="C1622" s="4">
        <v>0</v>
      </c>
      <c r="D1622" s="4">
        <v>1</v>
      </c>
      <c r="E1622" s="4">
        <v>205</v>
      </c>
      <c r="F1622" s="4">
        <f>ROUND(Source!S1607,O1622)</f>
        <v>1055.53</v>
      </c>
      <c r="G1622" s="4" t="s">
        <v>60</v>
      </c>
      <c r="H1622" s="4" t="s">
        <v>61</v>
      </c>
      <c r="I1622" s="4"/>
      <c r="J1622" s="4"/>
      <c r="K1622" s="4">
        <v>205</v>
      </c>
      <c r="L1622" s="4">
        <v>14</v>
      </c>
      <c r="M1622" s="4">
        <v>3</v>
      </c>
      <c r="N1622" s="4" t="s">
        <v>3</v>
      </c>
      <c r="O1622" s="4">
        <v>2</v>
      </c>
      <c r="P1622" s="4"/>
      <c r="Q1622" s="4"/>
      <c r="R1622" s="4"/>
      <c r="S1622" s="4"/>
      <c r="T1622" s="4"/>
      <c r="U1622" s="4"/>
      <c r="V1622" s="4"/>
      <c r="W1622" s="4"/>
    </row>
    <row r="1623" spans="1:23" x14ac:dyDescent="0.2">
      <c r="A1623" s="4">
        <v>50</v>
      </c>
      <c r="B1623" s="4">
        <v>0</v>
      </c>
      <c r="C1623" s="4">
        <v>0</v>
      </c>
      <c r="D1623" s="4">
        <v>1</v>
      </c>
      <c r="E1623" s="4">
        <v>232</v>
      </c>
      <c r="F1623" s="4">
        <f>ROUND(Source!BC1607,O1623)</f>
        <v>0</v>
      </c>
      <c r="G1623" s="4" t="s">
        <v>62</v>
      </c>
      <c r="H1623" s="4" t="s">
        <v>63</v>
      </c>
      <c r="I1623" s="4"/>
      <c r="J1623" s="4"/>
      <c r="K1623" s="4">
        <v>232</v>
      </c>
      <c r="L1623" s="4">
        <v>15</v>
      </c>
      <c r="M1623" s="4">
        <v>3</v>
      </c>
      <c r="N1623" s="4" t="s">
        <v>3</v>
      </c>
      <c r="O1623" s="4">
        <v>2</v>
      </c>
      <c r="P1623" s="4"/>
      <c r="Q1623" s="4"/>
      <c r="R1623" s="4"/>
      <c r="S1623" s="4"/>
      <c r="T1623" s="4"/>
      <c r="U1623" s="4"/>
      <c r="V1623" s="4"/>
      <c r="W1623" s="4"/>
    </row>
    <row r="1624" spans="1:23" x14ac:dyDescent="0.2">
      <c r="A1624" s="4">
        <v>50</v>
      </c>
      <c r="B1624" s="4">
        <v>0</v>
      </c>
      <c r="C1624" s="4">
        <v>0</v>
      </c>
      <c r="D1624" s="4">
        <v>1</v>
      </c>
      <c r="E1624" s="4">
        <v>214</v>
      </c>
      <c r="F1624" s="4">
        <f>ROUND(Source!AS1607,O1624)</f>
        <v>251495.83</v>
      </c>
      <c r="G1624" s="4" t="s">
        <v>64</v>
      </c>
      <c r="H1624" s="4" t="s">
        <v>65</v>
      </c>
      <c r="I1624" s="4"/>
      <c r="J1624" s="4"/>
      <c r="K1624" s="4">
        <v>214</v>
      </c>
      <c r="L1624" s="4">
        <v>16</v>
      </c>
      <c r="M1624" s="4">
        <v>3</v>
      </c>
      <c r="N1624" s="4" t="s">
        <v>3</v>
      </c>
      <c r="O1624" s="4">
        <v>2</v>
      </c>
      <c r="P1624" s="4"/>
      <c r="Q1624" s="4"/>
      <c r="R1624" s="4"/>
      <c r="S1624" s="4"/>
      <c r="T1624" s="4"/>
      <c r="U1624" s="4"/>
      <c r="V1624" s="4"/>
      <c r="W1624" s="4"/>
    </row>
    <row r="1625" spans="1:23" x14ac:dyDescent="0.2">
      <c r="A1625" s="4">
        <v>50</v>
      </c>
      <c r="B1625" s="4">
        <v>0</v>
      </c>
      <c r="C1625" s="4">
        <v>0</v>
      </c>
      <c r="D1625" s="4">
        <v>1</v>
      </c>
      <c r="E1625" s="4">
        <v>215</v>
      </c>
      <c r="F1625" s="4">
        <f>ROUND(Source!AT1607,O1625)</f>
        <v>0</v>
      </c>
      <c r="G1625" s="4" t="s">
        <v>66</v>
      </c>
      <c r="H1625" s="4" t="s">
        <v>67</v>
      </c>
      <c r="I1625" s="4"/>
      <c r="J1625" s="4"/>
      <c r="K1625" s="4">
        <v>215</v>
      </c>
      <c r="L1625" s="4">
        <v>17</v>
      </c>
      <c r="M1625" s="4">
        <v>3</v>
      </c>
      <c r="N1625" s="4" t="s">
        <v>3</v>
      </c>
      <c r="O1625" s="4">
        <v>2</v>
      </c>
      <c r="P1625" s="4"/>
      <c r="Q1625" s="4"/>
      <c r="R1625" s="4"/>
      <c r="S1625" s="4"/>
      <c r="T1625" s="4"/>
      <c r="U1625" s="4"/>
      <c r="V1625" s="4"/>
      <c r="W1625" s="4"/>
    </row>
    <row r="1626" spans="1:23" x14ac:dyDescent="0.2">
      <c r="A1626" s="4">
        <v>50</v>
      </c>
      <c r="B1626" s="4">
        <v>0</v>
      </c>
      <c r="C1626" s="4">
        <v>0</v>
      </c>
      <c r="D1626" s="4">
        <v>1</v>
      </c>
      <c r="E1626" s="4">
        <v>217</v>
      </c>
      <c r="F1626" s="4">
        <f>ROUND(Source!AU1607,O1626)</f>
        <v>4595.33</v>
      </c>
      <c r="G1626" s="4" t="s">
        <v>68</v>
      </c>
      <c r="H1626" s="4" t="s">
        <v>69</v>
      </c>
      <c r="I1626" s="4"/>
      <c r="J1626" s="4"/>
      <c r="K1626" s="4">
        <v>217</v>
      </c>
      <c r="L1626" s="4">
        <v>18</v>
      </c>
      <c r="M1626" s="4">
        <v>3</v>
      </c>
      <c r="N1626" s="4" t="s">
        <v>3</v>
      </c>
      <c r="O1626" s="4">
        <v>2</v>
      </c>
      <c r="P1626" s="4"/>
      <c r="Q1626" s="4"/>
      <c r="R1626" s="4"/>
      <c r="S1626" s="4"/>
      <c r="T1626" s="4"/>
      <c r="U1626" s="4"/>
      <c r="V1626" s="4"/>
      <c r="W1626" s="4"/>
    </row>
    <row r="1627" spans="1:23" x14ac:dyDescent="0.2">
      <c r="A1627" s="4">
        <v>50</v>
      </c>
      <c r="B1627" s="4">
        <v>0</v>
      </c>
      <c r="C1627" s="4">
        <v>0</v>
      </c>
      <c r="D1627" s="4">
        <v>1</v>
      </c>
      <c r="E1627" s="4">
        <v>230</v>
      </c>
      <c r="F1627" s="4">
        <f>ROUND(Source!BA1607,O1627)</f>
        <v>0</v>
      </c>
      <c r="G1627" s="4" t="s">
        <v>70</v>
      </c>
      <c r="H1627" s="4" t="s">
        <v>71</v>
      </c>
      <c r="I1627" s="4"/>
      <c r="J1627" s="4"/>
      <c r="K1627" s="4">
        <v>230</v>
      </c>
      <c r="L1627" s="4">
        <v>19</v>
      </c>
      <c r="M1627" s="4">
        <v>3</v>
      </c>
      <c r="N1627" s="4" t="s">
        <v>3</v>
      </c>
      <c r="O1627" s="4">
        <v>2</v>
      </c>
      <c r="P1627" s="4"/>
      <c r="Q1627" s="4"/>
      <c r="R1627" s="4"/>
      <c r="S1627" s="4"/>
      <c r="T1627" s="4"/>
      <c r="U1627" s="4"/>
      <c r="V1627" s="4"/>
      <c r="W1627" s="4"/>
    </row>
    <row r="1628" spans="1:23" x14ac:dyDescent="0.2">
      <c r="A1628" s="4">
        <v>50</v>
      </c>
      <c r="B1628" s="4">
        <v>0</v>
      </c>
      <c r="C1628" s="4">
        <v>0</v>
      </c>
      <c r="D1628" s="4">
        <v>1</v>
      </c>
      <c r="E1628" s="4">
        <v>206</v>
      </c>
      <c r="F1628" s="4">
        <f>ROUND(Source!T1607,O1628)</f>
        <v>0</v>
      </c>
      <c r="G1628" s="4" t="s">
        <v>72</v>
      </c>
      <c r="H1628" s="4" t="s">
        <v>73</v>
      </c>
      <c r="I1628" s="4"/>
      <c r="J1628" s="4"/>
      <c r="K1628" s="4">
        <v>206</v>
      </c>
      <c r="L1628" s="4">
        <v>20</v>
      </c>
      <c r="M1628" s="4">
        <v>3</v>
      </c>
      <c r="N1628" s="4" t="s">
        <v>3</v>
      </c>
      <c r="O1628" s="4">
        <v>2</v>
      </c>
      <c r="P1628" s="4"/>
      <c r="Q1628" s="4"/>
      <c r="R1628" s="4"/>
      <c r="S1628" s="4"/>
      <c r="T1628" s="4"/>
      <c r="U1628" s="4"/>
      <c r="V1628" s="4"/>
      <c r="W1628" s="4"/>
    </row>
    <row r="1629" spans="1:23" x14ac:dyDescent="0.2">
      <c r="A1629" s="4">
        <v>50</v>
      </c>
      <c r="B1629" s="4">
        <v>0</v>
      </c>
      <c r="C1629" s="4">
        <v>0</v>
      </c>
      <c r="D1629" s="4">
        <v>1</v>
      </c>
      <c r="E1629" s="4">
        <v>207</v>
      </c>
      <c r="F1629" s="4">
        <f>Source!U1607</f>
        <v>5.5980000000000008</v>
      </c>
      <c r="G1629" s="4" t="s">
        <v>74</v>
      </c>
      <c r="H1629" s="4" t="s">
        <v>75</v>
      </c>
      <c r="I1629" s="4"/>
      <c r="J1629" s="4"/>
      <c r="K1629" s="4">
        <v>207</v>
      </c>
      <c r="L1629" s="4">
        <v>21</v>
      </c>
      <c r="M1629" s="4">
        <v>3</v>
      </c>
      <c r="N1629" s="4" t="s">
        <v>3</v>
      </c>
      <c r="O1629" s="4">
        <v>-1</v>
      </c>
      <c r="P1629" s="4"/>
      <c r="Q1629" s="4"/>
      <c r="R1629" s="4"/>
      <c r="S1629" s="4"/>
      <c r="T1629" s="4"/>
      <c r="U1629" s="4"/>
      <c r="V1629" s="4"/>
      <c r="W1629" s="4"/>
    </row>
    <row r="1630" spans="1:23" x14ac:dyDescent="0.2">
      <c r="A1630" s="4">
        <v>50</v>
      </c>
      <c r="B1630" s="4">
        <v>0</v>
      </c>
      <c r="C1630" s="4">
        <v>0</v>
      </c>
      <c r="D1630" s="4">
        <v>1</v>
      </c>
      <c r="E1630" s="4">
        <v>208</v>
      </c>
      <c r="F1630" s="4">
        <f>Source!V1607</f>
        <v>0</v>
      </c>
      <c r="G1630" s="4" t="s">
        <v>76</v>
      </c>
      <c r="H1630" s="4" t="s">
        <v>77</v>
      </c>
      <c r="I1630" s="4"/>
      <c r="J1630" s="4"/>
      <c r="K1630" s="4">
        <v>208</v>
      </c>
      <c r="L1630" s="4">
        <v>22</v>
      </c>
      <c r="M1630" s="4">
        <v>3</v>
      </c>
      <c r="N1630" s="4" t="s">
        <v>3</v>
      </c>
      <c r="O1630" s="4">
        <v>-1</v>
      </c>
      <c r="P1630" s="4"/>
      <c r="Q1630" s="4"/>
      <c r="R1630" s="4"/>
      <c r="S1630" s="4"/>
      <c r="T1630" s="4"/>
      <c r="U1630" s="4"/>
      <c r="V1630" s="4"/>
      <c r="W1630" s="4"/>
    </row>
    <row r="1631" spans="1:23" x14ac:dyDescent="0.2">
      <c r="A1631" s="4">
        <v>50</v>
      </c>
      <c r="B1631" s="4">
        <v>0</v>
      </c>
      <c r="C1631" s="4">
        <v>0</v>
      </c>
      <c r="D1631" s="4">
        <v>1</v>
      </c>
      <c r="E1631" s="4">
        <v>209</v>
      </c>
      <c r="F1631" s="4">
        <f>ROUND(Source!W1607,O1631)</f>
        <v>0</v>
      </c>
      <c r="G1631" s="4" t="s">
        <v>78</v>
      </c>
      <c r="H1631" s="4" t="s">
        <v>79</v>
      </c>
      <c r="I1631" s="4"/>
      <c r="J1631" s="4"/>
      <c r="K1631" s="4">
        <v>209</v>
      </c>
      <c r="L1631" s="4">
        <v>23</v>
      </c>
      <c r="M1631" s="4">
        <v>3</v>
      </c>
      <c r="N1631" s="4" t="s">
        <v>3</v>
      </c>
      <c r="O1631" s="4">
        <v>2</v>
      </c>
      <c r="P1631" s="4"/>
      <c r="Q1631" s="4"/>
      <c r="R1631" s="4"/>
      <c r="S1631" s="4"/>
      <c r="T1631" s="4"/>
      <c r="U1631" s="4"/>
      <c r="V1631" s="4"/>
      <c r="W1631" s="4"/>
    </row>
    <row r="1632" spans="1:23" x14ac:dyDescent="0.2">
      <c r="A1632" s="4">
        <v>50</v>
      </c>
      <c r="B1632" s="4">
        <v>0</v>
      </c>
      <c r="C1632" s="4">
        <v>0</v>
      </c>
      <c r="D1632" s="4">
        <v>1</v>
      </c>
      <c r="E1632" s="4">
        <v>210</v>
      </c>
      <c r="F1632" s="4">
        <f>ROUND(Source!X1607,O1632)</f>
        <v>738.87</v>
      </c>
      <c r="G1632" s="4" t="s">
        <v>80</v>
      </c>
      <c r="H1632" s="4" t="s">
        <v>81</v>
      </c>
      <c r="I1632" s="4"/>
      <c r="J1632" s="4"/>
      <c r="K1632" s="4">
        <v>210</v>
      </c>
      <c r="L1632" s="4">
        <v>24</v>
      </c>
      <c r="M1632" s="4">
        <v>3</v>
      </c>
      <c r="N1632" s="4" t="s">
        <v>3</v>
      </c>
      <c r="O1632" s="4">
        <v>2</v>
      </c>
      <c r="P1632" s="4"/>
      <c r="Q1632" s="4"/>
      <c r="R1632" s="4"/>
      <c r="S1632" s="4"/>
      <c r="T1632" s="4"/>
      <c r="U1632" s="4"/>
      <c r="V1632" s="4"/>
      <c r="W1632" s="4"/>
    </row>
    <row r="1633" spans="1:245" x14ac:dyDescent="0.2">
      <c r="A1633" s="4">
        <v>50</v>
      </c>
      <c r="B1633" s="4">
        <v>0</v>
      </c>
      <c r="C1633" s="4">
        <v>0</v>
      </c>
      <c r="D1633" s="4">
        <v>1</v>
      </c>
      <c r="E1633" s="4">
        <v>211</v>
      </c>
      <c r="F1633" s="4">
        <f>ROUND(Source!Y1607,O1633)</f>
        <v>105.56</v>
      </c>
      <c r="G1633" s="4" t="s">
        <v>82</v>
      </c>
      <c r="H1633" s="4" t="s">
        <v>83</v>
      </c>
      <c r="I1633" s="4"/>
      <c r="J1633" s="4"/>
      <c r="K1633" s="4">
        <v>211</v>
      </c>
      <c r="L1633" s="4">
        <v>25</v>
      </c>
      <c r="M1633" s="4">
        <v>3</v>
      </c>
      <c r="N1633" s="4" t="s">
        <v>3</v>
      </c>
      <c r="O1633" s="4">
        <v>2</v>
      </c>
      <c r="P1633" s="4"/>
      <c r="Q1633" s="4"/>
      <c r="R1633" s="4"/>
      <c r="S1633" s="4"/>
      <c r="T1633" s="4"/>
      <c r="U1633" s="4"/>
      <c r="V1633" s="4"/>
      <c r="W1633" s="4"/>
    </row>
    <row r="1634" spans="1:245" x14ac:dyDescent="0.2">
      <c r="A1634" s="4">
        <v>50</v>
      </c>
      <c r="B1634" s="4">
        <v>0</v>
      </c>
      <c r="C1634" s="4">
        <v>0</v>
      </c>
      <c r="D1634" s="4">
        <v>1</v>
      </c>
      <c r="E1634" s="4">
        <v>224</v>
      </c>
      <c r="F1634" s="4">
        <f>ROUND(Source!AR1607,O1634)</f>
        <v>256091.16</v>
      </c>
      <c r="G1634" s="4" t="s">
        <v>84</v>
      </c>
      <c r="H1634" s="4" t="s">
        <v>85</v>
      </c>
      <c r="I1634" s="4"/>
      <c r="J1634" s="4"/>
      <c r="K1634" s="4">
        <v>224</v>
      </c>
      <c r="L1634" s="4">
        <v>26</v>
      </c>
      <c r="M1634" s="4">
        <v>3</v>
      </c>
      <c r="N1634" s="4" t="s">
        <v>3</v>
      </c>
      <c r="O1634" s="4">
        <v>2</v>
      </c>
      <c r="P1634" s="4"/>
      <c r="Q1634" s="4"/>
      <c r="R1634" s="4"/>
      <c r="S1634" s="4"/>
      <c r="T1634" s="4"/>
      <c r="U1634" s="4"/>
      <c r="V1634" s="4"/>
      <c r="W1634" s="4"/>
    </row>
    <row r="1635" spans="1:245" x14ac:dyDescent="0.2">
      <c r="A1635" s="4">
        <v>50</v>
      </c>
      <c r="B1635" s="4">
        <v>1</v>
      </c>
      <c r="C1635" s="4">
        <v>0</v>
      </c>
      <c r="D1635" s="4">
        <v>2</v>
      </c>
      <c r="E1635" s="4">
        <v>0</v>
      </c>
      <c r="F1635" s="4">
        <f>ROUND(F1634*0.2,O1635)</f>
        <v>51218.23</v>
      </c>
      <c r="G1635" s="4" t="s">
        <v>86</v>
      </c>
      <c r="H1635" s="4" t="s">
        <v>87</v>
      </c>
      <c r="I1635" s="4"/>
      <c r="J1635" s="4"/>
      <c r="K1635" s="4">
        <v>212</v>
      </c>
      <c r="L1635" s="4">
        <v>27</v>
      </c>
      <c r="M1635" s="4">
        <v>0</v>
      </c>
      <c r="N1635" s="4" t="s">
        <v>3</v>
      </c>
      <c r="O1635" s="4">
        <v>2</v>
      </c>
      <c r="P1635" s="4"/>
      <c r="Q1635" s="4"/>
      <c r="R1635" s="4"/>
      <c r="S1635" s="4"/>
      <c r="T1635" s="4"/>
      <c r="U1635" s="4"/>
      <c r="V1635" s="4"/>
      <c r="W1635" s="4"/>
    </row>
    <row r="1636" spans="1:245" x14ac:dyDescent="0.2">
      <c r="A1636" s="4">
        <v>50</v>
      </c>
      <c r="B1636" s="4">
        <v>1</v>
      </c>
      <c r="C1636" s="4">
        <v>0</v>
      </c>
      <c r="D1636" s="4">
        <v>2</v>
      </c>
      <c r="E1636" s="4">
        <v>0</v>
      </c>
      <c r="F1636" s="4">
        <f>ROUND(F1635+F1634,O1636)</f>
        <v>307309.39</v>
      </c>
      <c r="G1636" s="4" t="s">
        <v>88</v>
      </c>
      <c r="H1636" s="4" t="s">
        <v>88</v>
      </c>
      <c r="I1636" s="4"/>
      <c r="J1636" s="4"/>
      <c r="K1636" s="4">
        <v>212</v>
      </c>
      <c r="L1636" s="4">
        <v>28</v>
      </c>
      <c r="M1636" s="4">
        <v>0</v>
      </c>
      <c r="N1636" s="4" t="s">
        <v>3</v>
      </c>
      <c r="O1636" s="4">
        <v>2</v>
      </c>
      <c r="P1636" s="4"/>
      <c r="Q1636" s="4"/>
      <c r="R1636" s="4"/>
      <c r="S1636" s="4"/>
      <c r="T1636" s="4"/>
      <c r="U1636" s="4"/>
      <c r="V1636" s="4"/>
      <c r="W1636" s="4"/>
    </row>
    <row r="1638" spans="1:245" x14ac:dyDescent="0.2">
      <c r="A1638" s="1">
        <v>4</v>
      </c>
      <c r="B1638" s="1">
        <v>1</v>
      </c>
      <c r="C1638" s="1"/>
      <c r="D1638" s="1">
        <f>ROW(A1697)</f>
        <v>1697</v>
      </c>
      <c r="E1638" s="1"/>
      <c r="F1638" s="1" t="s">
        <v>12</v>
      </c>
      <c r="G1638" s="1" t="s">
        <v>404</v>
      </c>
      <c r="H1638" s="1" t="s">
        <v>3</v>
      </c>
      <c r="I1638" s="1">
        <v>0</v>
      </c>
      <c r="J1638" s="1"/>
      <c r="K1638" s="1">
        <v>-1</v>
      </c>
      <c r="L1638" s="1"/>
      <c r="M1638" s="1"/>
      <c r="N1638" s="1"/>
      <c r="O1638" s="1"/>
      <c r="P1638" s="1"/>
      <c r="Q1638" s="1"/>
      <c r="R1638" s="1"/>
      <c r="S1638" s="1"/>
      <c r="T1638" s="1"/>
      <c r="U1638" s="1" t="s">
        <v>3</v>
      </c>
      <c r="V1638" s="1">
        <v>0</v>
      </c>
      <c r="W1638" s="1"/>
      <c r="X1638" s="1"/>
      <c r="Y1638" s="1"/>
      <c r="Z1638" s="1"/>
      <c r="AA1638" s="1"/>
      <c r="AB1638" s="1" t="s">
        <v>3</v>
      </c>
      <c r="AC1638" s="1" t="s">
        <v>3</v>
      </c>
      <c r="AD1638" s="1" t="s">
        <v>3</v>
      </c>
      <c r="AE1638" s="1" t="s">
        <v>3</v>
      </c>
      <c r="AF1638" s="1" t="s">
        <v>3</v>
      </c>
      <c r="AG1638" s="1" t="s">
        <v>3</v>
      </c>
      <c r="AH1638" s="1"/>
      <c r="AI1638" s="1"/>
      <c r="AJ1638" s="1"/>
      <c r="AK1638" s="1"/>
      <c r="AL1638" s="1"/>
      <c r="AM1638" s="1"/>
      <c r="AN1638" s="1"/>
      <c r="AO1638" s="1"/>
      <c r="AP1638" s="1" t="s">
        <v>3</v>
      </c>
      <c r="AQ1638" s="1" t="s">
        <v>3</v>
      </c>
      <c r="AR1638" s="1" t="s">
        <v>3</v>
      </c>
      <c r="AS1638" s="1"/>
      <c r="AT1638" s="1"/>
      <c r="AU1638" s="1"/>
      <c r="AV1638" s="1"/>
      <c r="AW1638" s="1"/>
      <c r="AX1638" s="1"/>
      <c r="AY1638" s="1"/>
      <c r="AZ1638" s="1" t="s">
        <v>3</v>
      </c>
      <c r="BA1638" s="1"/>
      <c r="BB1638" s="1" t="s">
        <v>3</v>
      </c>
      <c r="BC1638" s="1" t="s">
        <v>3</v>
      </c>
      <c r="BD1638" s="1" t="s">
        <v>3</v>
      </c>
      <c r="BE1638" s="1" t="s">
        <v>3</v>
      </c>
      <c r="BF1638" s="1" t="s">
        <v>3</v>
      </c>
      <c r="BG1638" s="1" t="s">
        <v>3</v>
      </c>
      <c r="BH1638" s="1" t="s">
        <v>3</v>
      </c>
      <c r="BI1638" s="1" t="s">
        <v>3</v>
      </c>
      <c r="BJ1638" s="1" t="s">
        <v>3</v>
      </c>
      <c r="BK1638" s="1" t="s">
        <v>3</v>
      </c>
      <c r="BL1638" s="1" t="s">
        <v>3</v>
      </c>
      <c r="BM1638" s="1" t="s">
        <v>3</v>
      </c>
      <c r="BN1638" s="1" t="s">
        <v>3</v>
      </c>
      <c r="BO1638" s="1" t="s">
        <v>3</v>
      </c>
      <c r="BP1638" s="1" t="s">
        <v>3</v>
      </c>
      <c r="BQ1638" s="1"/>
      <c r="BR1638" s="1"/>
      <c r="BS1638" s="1"/>
      <c r="BT1638" s="1"/>
      <c r="BU1638" s="1"/>
      <c r="BV1638" s="1"/>
      <c r="BW1638" s="1"/>
      <c r="BX1638" s="1">
        <v>0</v>
      </c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>
        <v>0</v>
      </c>
    </row>
    <row r="1640" spans="1:245" x14ac:dyDescent="0.2">
      <c r="A1640" s="2">
        <v>52</v>
      </c>
      <c r="B1640" s="2">
        <f t="shared" ref="B1640:G1640" si="861">B1697</f>
        <v>1</v>
      </c>
      <c r="C1640" s="2">
        <f t="shared" si="861"/>
        <v>4</v>
      </c>
      <c r="D1640" s="2">
        <f t="shared" si="861"/>
        <v>1638</v>
      </c>
      <c r="E1640" s="2">
        <f t="shared" si="861"/>
        <v>0</v>
      </c>
      <c r="F1640" s="2" t="str">
        <f t="shared" si="861"/>
        <v>Новый раздел</v>
      </c>
      <c r="G1640" s="2" t="str">
        <f t="shared" si="861"/>
        <v>Устройство/замена синтетического покрытия на детской/спортивной площадке с устройством основания и установкой садового бортового камня-261м2</v>
      </c>
      <c r="H1640" s="2"/>
      <c r="I1640" s="2"/>
      <c r="J1640" s="2"/>
      <c r="K1640" s="2"/>
      <c r="L1640" s="2"/>
      <c r="M1640" s="2"/>
      <c r="N1640" s="2"/>
      <c r="O1640" s="2">
        <f t="shared" ref="O1640:AT1640" si="862">O1697</f>
        <v>653234.13</v>
      </c>
      <c r="P1640" s="2">
        <f t="shared" si="862"/>
        <v>572261.6</v>
      </c>
      <c r="Q1640" s="2">
        <f t="shared" si="862"/>
        <v>42632.41</v>
      </c>
      <c r="R1640" s="2">
        <f t="shared" si="862"/>
        <v>20775.64</v>
      </c>
      <c r="S1640" s="2">
        <f t="shared" si="862"/>
        <v>38340.120000000003</v>
      </c>
      <c r="T1640" s="2">
        <f t="shared" si="862"/>
        <v>0</v>
      </c>
      <c r="U1640" s="2">
        <f t="shared" si="862"/>
        <v>183.18387300000001</v>
      </c>
      <c r="V1640" s="2">
        <f t="shared" si="862"/>
        <v>0</v>
      </c>
      <c r="W1640" s="2">
        <f t="shared" si="862"/>
        <v>0</v>
      </c>
      <c r="X1640" s="2">
        <f t="shared" si="862"/>
        <v>26838.080000000002</v>
      </c>
      <c r="Y1640" s="2">
        <f t="shared" si="862"/>
        <v>3834.02</v>
      </c>
      <c r="Z1640" s="2">
        <f t="shared" si="862"/>
        <v>0</v>
      </c>
      <c r="AA1640" s="2">
        <f t="shared" si="862"/>
        <v>0</v>
      </c>
      <c r="AB1640" s="2">
        <f t="shared" si="862"/>
        <v>0</v>
      </c>
      <c r="AC1640" s="2">
        <f t="shared" si="862"/>
        <v>0</v>
      </c>
      <c r="AD1640" s="2">
        <f t="shared" si="862"/>
        <v>0</v>
      </c>
      <c r="AE1640" s="2">
        <f t="shared" si="862"/>
        <v>0</v>
      </c>
      <c r="AF1640" s="2">
        <f t="shared" si="862"/>
        <v>0</v>
      </c>
      <c r="AG1640" s="2">
        <f t="shared" si="862"/>
        <v>0</v>
      </c>
      <c r="AH1640" s="2">
        <f t="shared" si="862"/>
        <v>0</v>
      </c>
      <c r="AI1640" s="2">
        <f t="shared" si="862"/>
        <v>0</v>
      </c>
      <c r="AJ1640" s="2">
        <f t="shared" si="862"/>
        <v>0</v>
      </c>
      <c r="AK1640" s="2">
        <f t="shared" si="862"/>
        <v>0</v>
      </c>
      <c r="AL1640" s="2">
        <f t="shared" si="862"/>
        <v>0</v>
      </c>
      <c r="AM1640" s="2">
        <f t="shared" si="862"/>
        <v>0</v>
      </c>
      <c r="AN1640" s="2">
        <f t="shared" si="862"/>
        <v>0</v>
      </c>
      <c r="AO1640" s="2">
        <f t="shared" si="862"/>
        <v>0</v>
      </c>
      <c r="AP1640" s="2">
        <f t="shared" si="862"/>
        <v>0</v>
      </c>
      <c r="AQ1640" s="2">
        <f t="shared" si="862"/>
        <v>0</v>
      </c>
      <c r="AR1640" s="2">
        <f t="shared" si="862"/>
        <v>706343.93</v>
      </c>
      <c r="AS1640" s="2">
        <f t="shared" si="862"/>
        <v>0</v>
      </c>
      <c r="AT1640" s="2">
        <f t="shared" si="862"/>
        <v>0</v>
      </c>
      <c r="AU1640" s="2">
        <f t="shared" ref="AU1640:BZ1640" si="863">AU1697</f>
        <v>706343.93</v>
      </c>
      <c r="AV1640" s="2">
        <f t="shared" si="863"/>
        <v>572261.6</v>
      </c>
      <c r="AW1640" s="2">
        <f t="shared" si="863"/>
        <v>572261.6</v>
      </c>
      <c r="AX1640" s="2">
        <f t="shared" si="863"/>
        <v>0</v>
      </c>
      <c r="AY1640" s="2">
        <f t="shared" si="863"/>
        <v>572261.6</v>
      </c>
      <c r="AZ1640" s="2">
        <f t="shared" si="863"/>
        <v>0</v>
      </c>
      <c r="BA1640" s="2">
        <f t="shared" si="863"/>
        <v>0</v>
      </c>
      <c r="BB1640" s="2">
        <f t="shared" si="863"/>
        <v>0</v>
      </c>
      <c r="BC1640" s="2">
        <f t="shared" si="863"/>
        <v>0</v>
      </c>
      <c r="BD1640" s="2">
        <f t="shared" si="863"/>
        <v>0</v>
      </c>
      <c r="BE1640" s="2">
        <f t="shared" si="863"/>
        <v>0</v>
      </c>
      <c r="BF1640" s="2">
        <f t="shared" si="863"/>
        <v>0</v>
      </c>
      <c r="BG1640" s="2">
        <f t="shared" si="863"/>
        <v>0</v>
      </c>
      <c r="BH1640" s="2">
        <f t="shared" si="863"/>
        <v>0</v>
      </c>
      <c r="BI1640" s="2">
        <f t="shared" si="863"/>
        <v>0</v>
      </c>
      <c r="BJ1640" s="2">
        <f t="shared" si="863"/>
        <v>0</v>
      </c>
      <c r="BK1640" s="2">
        <f t="shared" si="863"/>
        <v>0</v>
      </c>
      <c r="BL1640" s="2">
        <f t="shared" si="863"/>
        <v>0</v>
      </c>
      <c r="BM1640" s="2">
        <f t="shared" si="863"/>
        <v>0</v>
      </c>
      <c r="BN1640" s="2">
        <f t="shared" si="863"/>
        <v>0</v>
      </c>
      <c r="BO1640" s="2">
        <f t="shared" si="863"/>
        <v>0</v>
      </c>
      <c r="BP1640" s="2">
        <f t="shared" si="863"/>
        <v>0</v>
      </c>
      <c r="BQ1640" s="2">
        <f t="shared" si="863"/>
        <v>0</v>
      </c>
      <c r="BR1640" s="2">
        <f t="shared" si="863"/>
        <v>0</v>
      </c>
      <c r="BS1640" s="2">
        <f t="shared" si="863"/>
        <v>0</v>
      </c>
      <c r="BT1640" s="2">
        <f t="shared" si="863"/>
        <v>0</v>
      </c>
      <c r="BU1640" s="2">
        <f t="shared" si="863"/>
        <v>0</v>
      </c>
      <c r="BV1640" s="2">
        <f t="shared" si="863"/>
        <v>0</v>
      </c>
      <c r="BW1640" s="2">
        <f t="shared" si="863"/>
        <v>0</v>
      </c>
      <c r="BX1640" s="2">
        <f t="shared" si="863"/>
        <v>0</v>
      </c>
      <c r="BY1640" s="2">
        <f t="shared" si="863"/>
        <v>0</v>
      </c>
      <c r="BZ1640" s="2">
        <f t="shared" si="863"/>
        <v>0</v>
      </c>
      <c r="CA1640" s="2">
        <f t="shared" ref="CA1640:DF1640" si="864">CA1697</f>
        <v>0</v>
      </c>
      <c r="CB1640" s="2">
        <f t="shared" si="864"/>
        <v>0</v>
      </c>
      <c r="CC1640" s="2">
        <f t="shared" si="864"/>
        <v>0</v>
      </c>
      <c r="CD1640" s="2">
        <f t="shared" si="864"/>
        <v>0</v>
      </c>
      <c r="CE1640" s="2">
        <f t="shared" si="864"/>
        <v>0</v>
      </c>
      <c r="CF1640" s="2">
        <f t="shared" si="864"/>
        <v>0</v>
      </c>
      <c r="CG1640" s="2">
        <f t="shared" si="864"/>
        <v>0</v>
      </c>
      <c r="CH1640" s="2">
        <f t="shared" si="864"/>
        <v>0</v>
      </c>
      <c r="CI1640" s="2">
        <f t="shared" si="864"/>
        <v>0</v>
      </c>
      <c r="CJ1640" s="2">
        <f t="shared" si="864"/>
        <v>0</v>
      </c>
      <c r="CK1640" s="2">
        <f t="shared" si="864"/>
        <v>0</v>
      </c>
      <c r="CL1640" s="2">
        <f t="shared" si="864"/>
        <v>0</v>
      </c>
      <c r="CM1640" s="2">
        <f t="shared" si="864"/>
        <v>0</v>
      </c>
      <c r="CN1640" s="2">
        <f t="shared" si="864"/>
        <v>0</v>
      </c>
      <c r="CO1640" s="2">
        <f t="shared" si="864"/>
        <v>0</v>
      </c>
      <c r="CP1640" s="2">
        <f t="shared" si="864"/>
        <v>0</v>
      </c>
      <c r="CQ1640" s="2">
        <f t="shared" si="864"/>
        <v>0</v>
      </c>
      <c r="CR1640" s="2">
        <f t="shared" si="864"/>
        <v>0</v>
      </c>
      <c r="CS1640" s="2">
        <f t="shared" si="864"/>
        <v>0</v>
      </c>
      <c r="CT1640" s="2">
        <f t="shared" si="864"/>
        <v>0</v>
      </c>
      <c r="CU1640" s="2">
        <f t="shared" si="864"/>
        <v>0</v>
      </c>
      <c r="CV1640" s="2">
        <f t="shared" si="864"/>
        <v>0</v>
      </c>
      <c r="CW1640" s="2">
        <f t="shared" si="864"/>
        <v>0</v>
      </c>
      <c r="CX1640" s="2">
        <f t="shared" si="864"/>
        <v>0</v>
      </c>
      <c r="CY1640" s="2">
        <f t="shared" si="864"/>
        <v>0</v>
      </c>
      <c r="CZ1640" s="2">
        <f t="shared" si="864"/>
        <v>0</v>
      </c>
      <c r="DA1640" s="2">
        <f t="shared" si="864"/>
        <v>0</v>
      </c>
      <c r="DB1640" s="2">
        <f t="shared" si="864"/>
        <v>0</v>
      </c>
      <c r="DC1640" s="2">
        <f t="shared" si="864"/>
        <v>0</v>
      </c>
      <c r="DD1640" s="2">
        <f t="shared" si="864"/>
        <v>0</v>
      </c>
      <c r="DE1640" s="2">
        <f t="shared" si="864"/>
        <v>0</v>
      </c>
      <c r="DF1640" s="2">
        <f t="shared" si="864"/>
        <v>0</v>
      </c>
      <c r="DG1640" s="3">
        <f t="shared" ref="DG1640:EL1640" si="865">DG1697</f>
        <v>0</v>
      </c>
      <c r="DH1640" s="3">
        <f t="shared" si="865"/>
        <v>0</v>
      </c>
      <c r="DI1640" s="3">
        <f t="shared" si="865"/>
        <v>0</v>
      </c>
      <c r="DJ1640" s="3">
        <f t="shared" si="865"/>
        <v>0</v>
      </c>
      <c r="DK1640" s="3">
        <f t="shared" si="865"/>
        <v>0</v>
      </c>
      <c r="DL1640" s="3">
        <f t="shared" si="865"/>
        <v>0</v>
      </c>
      <c r="DM1640" s="3">
        <f t="shared" si="865"/>
        <v>0</v>
      </c>
      <c r="DN1640" s="3">
        <f t="shared" si="865"/>
        <v>0</v>
      </c>
      <c r="DO1640" s="3">
        <f t="shared" si="865"/>
        <v>0</v>
      </c>
      <c r="DP1640" s="3">
        <f t="shared" si="865"/>
        <v>0</v>
      </c>
      <c r="DQ1640" s="3">
        <f t="shared" si="865"/>
        <v>0</v>
      </c>
      <c r="DR1640" s="3">
        <f t="shared" si="865"/>
        <v>0</v>
      </c>
      <c r="DS1640" s="3">
        <f t="shared" si="865"/>
        <v>0</v>
      </c>
      <c r="DT1640" s="3">
        <f t="shared" si="865"/>
        <v>0</v>
      </c>
      <c r="DU1640" s="3">
        <f t="shared" si="865"/>
        <v>0</v>
      </c>
      <c r="DV1640" s="3">
        <f t="shared" si="865"/>
        <v>0</v>
      </c>
      <c r="DW1640" s="3">
        <f t="shared" si="865"/>
        <v>0</v>
      </c>
      <c r="DX1640" s="3">
        <f t="shared" si="865"/>
        <v>0</v>
      </c>
      <c r="DY1640" s="3">
        <f t="shared" si="865"/>
        <v>0</v>
      </c>
      <c r="DZ1640" s="3">
        <f t="shared" si="865"/>
        <v>0</v>
      </c>
      <c r="EA1640" s="3">
        <f t="shared" si="865"/>
        <v>0</v>
      </c>
      <c r="EB1640" s="3">
        <f t="shared" si="865"/>
        <v>0</v>
      </c>
      <c r="EC1640" s="3">
        <f t="shared" si="865"/>
        <v>0</v>
      </c>
      <c r="ED1640" s="3">
        <f t="shared" si="865"/>
        <v>0</v>
      </c>
      <c r="EE1640" s="3">
        <f t="shared" si="865"/>
        <v>0</v>
      </c>
      <c r="EF1640" s="3">
        <f t="shared" si="865"/>
        <v>0</v>
      </c>
      <c r="EG1640" s="3">
        <f t="shared" si="865"/>
        <v>0</v>
      </c>
      <c r="EH1640" s="3">
        <f t="shared" si="865"/>
        <v>0</v>
      </c>
      <c r="EI1640" s="3">
        <f t="shared" si="865"/>
        <v>0</v>
      </c>
      <c r="EJ1640" s="3">
        <f t="shared" si="865"/>
        <v>0</v>
      </c>
      <c r="EK1640" s="3">
        <f t="shared" si="865"/>
        <v>0</v>
      </c>
      <c r="EL1640" s="3">
        <f t="shared" si="865"/>
        <v>0</v>
      </c>
      <c r="EM1640" s="3">
        <f t="shared" ref="EM1640:FR1640" si="866">EM1697</f>
        <v>0</v>
      </c>
      <c r="EN1640" s="3">
        <f t="shared" si="866"/>
        <v>0</v>
      </c>
      <c r="EO1640" s="3">
        <f t="shared" si="866"/>
        <v>0</v>
      </c>
      <c r="EP1640" s="3">
        <f t="shared" si="866"/>
        <v>0</v>
      </c>
      <c r="EQ1640" s="3">
        <f t="shared" si="866"/>
        <v>0</v>
      </c>
      <c r="ER1640" s="3">
        <f t="shared" si="866"/>
        <v>0</v>
      </c>
      <c r="ES1640" s="3">
        <f t="shared" si="866"/>
        <v>0</v>
      </c>
      <c r="ET1640" s="3">
        <f t="shared" si="866"/>
        <v>0</v>
      </c>
      <c r="EU1640" s="3">
        <f t="shared" si="866"/>
        <v>0</v>
      </c>
      <c r="EV1640" s="3">
        <f t="shared" si="866"/>
        <v>0</v>
      </c>
      <c r="EW1640" s="3">
        <f t="shared" si="866"/>
        <v>0</v>
      </c>
      <c r="EX1640" s="3">
        <f t="shared" si="866"/>
        <v>0</v>
      </c>
      <c r="EY1640" s="3">
        <f t="shared" si="866"/>
        <v>0</v>
      </c>
      <c r="EZ1640" s="3">
        <f t="shared" si="866"/>
        <v>0</v>
      </c>
      <c r="FA1640" s="3">
        <f t="shared" si="866"/>
        <v>0</v>
      </c>
      <c r="FB1640" s="3">
        <f t="shared" si="866"/>
        <v>0</v>
      </c>
      <c r="FC1640" s="3">
        <f t="shared" si="866"/>
        <v>0</v>
      </c>
      <c r="FD1640" s="3">
        <f t="shared" si="866"/>
        <v>0</v>
      </c>
      <c r="FE1640" s="3">
        <f t="shared" si="866"/>
        <v>0</v>
      </c>
      <c r="FF1640" s="3">
        <f t="shared" si="866"/>
        <v>0</v>
      </c>
      <c r="FG1640" s="3">
        <f t="shared" si="866"/>
        <v>0</v>
      </c>
      <c r="FH1640" s="3">
        <f t="shared" si="866"/>
        <v>0</v>
      </c>
      <c r="FI1640" s="3">
        <f t="shared" si="866"/>
        <v>0</v>
      </c>
      <c r="FJ1640" s="3">
        <f t="shared" si="866"/>
        <v>0</v>
      </c>
      <c r="FK1640" s="3">
        <f t="shared" si="866"/>
        <v>0</v>
      </c>
      <c r="FL1640" s="3">
        <f t="shared" si="866"/>
        <v>0</v>
      </c>
      <c r="FM1640" s="3">
        <f t="shared" si="866"/>
        <v>0</v>
      </c>
      <c r="FN1640" s="3">
        <f t="shared" si="866"/>
        <v>0</v>
      </c>
      <c r="FO1640" s="3">
        <f t="shared" si="866"/>
        <v>0</v>
      </c>
      <c r="FP1640" s="3">
        <f t="shared" si="866"/>
        <v>0</v>
      </c>
      <c r="FQ1640" s="3">
        <f t="shared" si="866"/>
        <v>0</v>
      </c>
      <c r="FR1640" s="3">
        <f t="shared" si="866"/>
        <v>0</v>
      </c>
      <c r="FS1640" s="3">
        <f t="shared" ref="FS1640:GX1640" si="867">FS1697</f>
        <v>0</v>
      </c>
      <c r="FT1640" s="3">
        <f t="shared" si="867"/>
        <v>0</v>
      </c>
      <c r="FU1640" s="3">
        <f t="shared" si="867"/>
        <v>0</v>
      </c>
      <c r="FV1640" s="3">
        <f t="shared" si="867"/>
        <v>0</v>
      </c>
      <c r="FW1640" s="3">
        <f t="shared" si="867"/>
        <v>0</v>
      </c>
      <c r="FX1640" s="3">
        <f t="shared" si="867"/>
        <v>0</v>
      </c>
      <c r="FY1640" s="3">
        <f t="shared" si="867"/>
        <v>0</v>
      </c>
      <c r="FZ1640" s="3">
        <f t="shared" si="867"/>
        <v>0</v>
      </c>
      <c r="GA1640" s="3">
        <f t="shared" si="867"/>
        <v>0</v>
      </c>
      <c r="GB1640" s="3">
        <f t="shared" si="867"/>
        <v>0</v>
      </c>
      <c r="GC1640" s="3">
        <f t="shared" si="867"/>
        <v>0</v>
      </c>
      <c r="GD1640" s="3">
        <f t="shared" si="867"/>
        <v>0</v>
      </c>
      <c r="GE1640" s="3">
        <f t="shared" si="867"/>
        <v>0</v>
      </c>
      <c r="GF1640" s="3">
        <f t="shared" si="867"/>
        <v>0</v>
      </c>
      <c r="GG1640" s="3">
        <f t="shared" si="867"/>
        <v>0</v>
      </c>
      <c r="GH1640" s="3">
        <f t="shared" si="867"/>
        <v>0</v>
      </c>
      <c r="GI1640" s="3">
        <f t="shared" si="867"/>
        <v>0</v>
      </c>
      <c r="GJ1640" s="3">
        <f t="shared" si="867"/>
        <v>0</v>
      </c>
      <c r="GK1640" s="3">
        <f t="shared" si="867"/>
        <v>0</v>
      </c>
      <c r="GL1640" s="3">
        <f t="shared" si="867"/>
        <v>0</v>
      </c>
      <c r="GM1640" s="3">
        <f t="shared" si="867"/>
        <v>0</v>
      </c>
      <c r="GN1640" s="3">
        <f t="shared" si="867"/>
        <v>0</v>
      </c>
      <c r="GO1640" s="3">
        <f t="shared" si="867"/>
        <v>0</v>
      </c>
      <c r="GP1640" s="3">
        <f t="shared" si="867"/>
        <v>0</v>
      </c>
      <c r="GQ1640" s="3">
        <f t="shared" si="867"/>
        <v>0</v>
      </c>
      <c r="GR1640" s="3">
        <f t="shared" si="867"/>
        <v>0</v>
      </c>
      <c r="GS1640" s="3">
        <f t="shared" si="867"/>
        <v>0</v>
      </c>
      <c r="GT1640" s="3">
        <f t="shared" si="867"/>
        <v>0</v>
      </c>
      <c r="GU1640" s="3">
        <f t="shared" si="867"/>
        <v>0</v>
      </c>
      <c r="GV1640" s="3">
        <f t="shared" si="867"/>
        <v>0</v>
      </c>
      <c r="GW1640" s="3">
        <f t="shared" si="867"/>
        <v>0</v>
      </c>
      <c r="GX1640" s="3">
        <f t="shared" si="867"/>
        <v>0</v>
      </c>
    </row>
    <row r="1642" spans="1:245" x14ac:dyDescent="0.2">
      <c r="A1642" s="1">
        <v>5</v>
      </c>
      <c r="B1642" s="1">
        <v>1</v>
      </c>
      <c r="C1642" s="1"/>
      <c r="D1642" s="1">
        <f>ROW(A1666)</f>
        <v>1666</v>
      </c>
      <c r="E1642" s="1"/>
      <c r="F1642" s="1" t="s">
        <v>101</v>
      </c>
      <c r="G1642" s="1" t="s">
        <v>405</v>
      </c>
      <c r="H1642" s="1" t="s">
        <v>3</v>
      </c>
      <c r="I1642" s="1">
        <v>0</v>
      </c>
      <c r="J1642" s="1"/>
      <c r="K1642" s="1">
        <v>-1</v>
      </c>
      <c r="L1642" s="1"/>
      <c r="M1642" s="1"/>
      <c r="N1642" s="1"/>
      <c r="O1642" s="1"/>
      <c r="P1642" s="1"/>
      <c r="Q1642" s="1"/>
      <c r="R1642" s="1"/>
      <c r="S1642" s="1"/>
      <c r="T1642" s="1"/>
      <c r="U1642" s="1" t="s">
        <v>3</v>
      </c>
      <c r="V1642" s="1">
        <v>0</v>
      </c>
      <c r="W1642" s="1"/>
      <c r="X1642" s="1"/>
      <c r="Y1642" s="1"/>
      <c r="Z1642" s="1"/>
      <c r="AA1642" s="1"/>
      <c r="AB1642" s="1" t="s">
        <v>3</v>
      </c>
      <c r="AC1642" s="1" t="s">
        <v>3</v>
      </c>
      <c r="AD1642" s="1" t="s">
        <v>3</v>
      </c>
      <c r="AE1642" s="1" t="s">
        <v>3</v>
      </c>
      <c r="AF1642" s="1" t="s">
        <v>3</v>
      </c>
      <c r="AG1642" s="1" t="s">
        <v>3</v>
      </c>
      <c r="AH1642" s="1"/>
      <c r="AI1642" s="1"/>
      <c r="AJ1642" s="1"/>
      <c r="AK1642" s="1"/>
      <c r="AL1642" s="1"/>
      <c r="AM1642" s="1"/>
      <c r="AN1642" s="1"/>
      <c r="AO1642" s="1"/>
      <c r="AP1642" s="1" t="s">
        <v>3</v>
      </c>
      <c r="AQ1642" s="1" t="s">
        <v>3</v>
      </c>
      <c r="AR1642" s="1" t="s">
        <v>3</v>
      </c>
      <c r="AS1642" s="1"/>
      <c r="AT1642" s="1"/>
      <c r="AU1642" s="1"/>
      <c r="AV1642" s="1"/>
      <c r="AW1642" s="1"/>
      <c r="AX1642" s="1"/>
      <c r="AY1642" s="1"/>
      <c r="AZ1642" s="1" t="s">
        <v>3</v>
      </c>
      <c r="BA1642" s="1"/>
      <c r="BB1642" s="1" t="s">
        <v>3</v>
      </c>
      <c r="BC1642" s="1" t="s">
        <v>3</v>
      </c>
      <c r="BD1642" s="1" t="s">
        <v>3</v>
      </c>
      <c r="BE1642" s="1" t="s">
        <v>3</v>
      </c>
      <c r="BF1642" s="1" t="s">
        <v>3</v>
      </c>
      <c r="BG1642" s="1" t="s">
        <v>3</v>
      </c>
      <c r="BH1642" s="1" t="s">
        <v>3</v>
      </c>
      <c r="BI1642" s="1" t="s">
        <v>3</v>
      </c>
      <c r="BJ1642" s="1" t="s">
        <v>3</v>
      </c>
      <c r="BK1642" s="1" t="s">
        <v>3</v>
      </c>
      <c r="BL1642" s="1" t="s">
        <v>3</v>
      </c>
      <c r="BM1642" s="1" t="s">
        <v>3</v>
      </c>
      <c r="BN1642" s="1" t="s">
        <v>3</v>
      </c>
      <c r="BO1642" s="1" t="s">
        <v>3</v>
      </c>
      <c r="BP1642" s="1" t="s">
        <v>3</v>
      </c>
      <c r="BQ1642" s="1"/>
      <c r="BR1642" s="1"/>
      <c r="BS1642" s="1"/>
      <c r="BT1642" s="1"/>
      <c r="BU1642" s="1"/>
      <c r="BV1642" s="1"/>
      <c r="BW1642" s="1"/>
      <c r="BX1642" s="1">
        <v>0</v>
      </c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>
        <v>0</v>
      </c>
    </row>
    <row r="1644" spans="1:245" x14ac:dyDescent="0.2">
      <c r="A1644" s="2">
        <v>52</v>
      </c>
      <c r="B1644" s="2">
        <f t="shared" ref="B1644:G1644" si="868">B1666</f>
        <v>1</v>
      </c>
      <c r="C1644" s="2">
        <f t="shared" si="868"/>
        <v>5</v>
      </c>
      <c r="D1644" s="2">
        <f t="shared" si="868"/>
        <v>1642</v>
      </c>
      <c r="E1644" s="2">
        <f t="shared" si="868"/>
        <v>0</v>
      </c>
      <c r="F1644" s="2" t="str">
        <f t="shared" si="868"/>
        <v>Новый подраздел</v>
      </c>
      <c r="G1644" s="2" t="str">
        <f t="shared" si="868"/>
        <v>Устройство резинового покрытия   на детской площадке -261м2</v>
      </c>
      <c r="H1644" s="2"/>
      <c r="I1644" s="2"/>
      <c r="J1644" s="2"/>
      <c r="K1644" s="2"/>
      <c r="L1644" s="2"/>
      <c r="M1644" s="2"/>
      <c r="N1644" s="2"/>
      <c r="O1644" s="2">
        <f t="shared" ref="O1644:AT1644" si="869">O1666</f>
        <v>653234.13</v>
      </c>
      <c r="P1644" s="2">
        <f t="shared" si="869"/>
        <v>572261.6</v>
      </c>
      <c r="Q1644" s="2">
        <f t="shared" si="869"/>
        <v>42632.41</v>
      </c>
      <c r="R1644" s="2">
        <f t="shared" si="869"/>
        <v>20775.64</v>
      </c>
      <c r="S1644" s="2">
        <f t="shared" si="869"/>
        <v>38340.120000000003</v>
      </c>
      <c r="T1644" s="2">
        <f t="shared" si="869"/>
        <v>0</v>
      </c>
      <c r="U1644" s="2">
        <f t="shared" si="869"/>
        <v>183.18387300000001</v>
      </c>
      <c r="V1644" s="2">
        <f t="shared" si="869"/>
        <v>0</v>
      </c>
      <c r="W1644" s="2">
        <f t="shared" si="869"/>
        <v>0</v>
      </c>
      <c r="X1644" s="2">
        <f t="shared" si="869"/>
        <v>26838.080000000002</v>
      </c>
      <c r="Y1644" s="2">
        <f t="shared" si="869"/>
        <v>3834.02</v>
      </c>
      <c r="Z1644" s="2">
        <f t="shared" si="869"/>
        <v>0</v>
      </c>
      <c r="AA1644" s="2">
        <f t="shared" si="869"/>
        <v>0</v>
      </c>
      <c r="AB1644" s="2">
        <f t="shared" si="869"/>
        <v>653234.13</v>
      </c>
      <c r="AC1644" s="2">
        <f t="shared" si="869"/>
        <v>572261.6</v>
      </c>
      <c r="AD1644" s="2">
        <f t="shared" si="869"/>
        <v>42632.41</v>
      </c>
      <c r="AE1644" s="2">
        <f t="shared" si="869"/>
        <v>20775.64</v>
      </c>
      <c r="AF1644" s="2">
        <f t="shared" si="869"/>
        <v>38340.120000000003</v>
      </c>
      <c r="AG1644" s="2">
        <f t="shared" si="869"/>
        <v>0</v>
      </c>
      <c r="AH1644" s="2">
        <f t="shared" si="869"/>
        <v>183.18387300000001</v>
      </c>
      <c r="AI1644" s="2">
        <f t="shared" si="869"/>
        <v>0</v>
      </c>
      <c r="AJ1644" s="2">
        <f t="shared" si="869"/>
        <v>0</v>
      </c>
      <c r="AK1644" s="2">
        <f t="shared" si="869"/>
        <v>26838.080000000002</v>
      </c>
      <c r="AL1644" s="2">
        <f t="shared" si="869"/>
        <v>3834.02</v>
      </c>
      <c r="AM1644" s="2">
        <f t="shared" si="869"/>
        <v>0</v>
      </c>
      <c r="AN1644" s="2">
        <f t="shared" si="869"/>
        <v>0</v>
      </c>
      <c r="AO1644" s="2">
        <f t="shared" si="869"/>
        <v>0</v>
      </c>
      <c r="AP1644" s="2">
        <f t="shared" si="869"/>
        <v>0</v>
      </c>
      <c r="AQ1644" s="2">
        <f t="shared" si="869"/>
        <v>0</v>
      </c>
      <c r="AR1644" s="2">
        <f t="shared" si="869"/>
        <v>706343.93</v>
      </c>
      <c r="AS1644" s="2">
        <f t="shared" si="869"/>
        <v>0</v>
      </c>
      <c r="AT1644" s="2">
        <f t="shared" si="869"/>
        <v>0</v>
      </c>
      <c r="AU1644" s="2">
        <f t="shared" ref="AU1644:BZ1644" si="870">AU1666</f>
        <v>706343.93</v>
      </c>
      <c r="AV1644" s="2">
        <f t="shared" si="870"/>
        <v>572261.6</v>
      </c>
      <c r="AW1644" s="2">
        <f t="shared" si="870"/>
        <v>572261.6</v>
      </c>
      <c r="AX1644" s="2">
        <f t="shared" si="870"/>
        <v>0</v>
      </c>
      <c r="AY1644" s="2">
        <f t="shared" si="870"/>
        <v>572261.6</v>
      </c>
      <c r="AZ1644" s="2">
        <f t="shared" si="870"/>
        <v>0</v>
      </c>
      <c r="BA1644" s="2">
        <f t="shared" si="870"/>
        <v>0</v>
      </c>
      <c r="BB1644" s="2">
        <f t="shared" si="870"/>
        <v>0</v>
      </c>
      <c r="BC1644" s="2">
        <f t="shared" si="870"/>
        <v>0</v>
      </c>
      <c r="BD1644" s="2">
        <f t="shared" si="870"/>
        <v>0</v>
      </c>
      <c r="BE1644" s="2">
        <f t="shared" si="870"/>
        <v>0</v>
      </c>
      <c r="BF1644" s="2">
        <f t="shared" si="870"/>
        <v>0</v>
      </c>
      <c r="BG1644" s="2">
        <f t="shared" si="870"/>
        <v>0</v>
      </c>
      <c r="BH1644" s="2">
        <f t="shared" si="870"/>
        <v>0</v>
      </c>
      <c r="BI1644" s="2">
        <f t="shared" si="870"/>
        <v>0</v>
      </c>
      <c r="BJ1644" s="2">
        <f t="shared" si="870"/>
        <v>0</v>
      </c>
      <c r="BK1644" s="2">
        <f t="shared" si="870"/>
        <v>0</v>
      </c>
      <c r="BL1644" s="2">
        <f t="shared" si="870"/>
        <v>0</v>
      </c>
      <c r="BM1644" s="2">
        <f t="shared" si="870"/>
        <v>0</v>
      </c>
      <c r="BN1644" s="2">
        <f t="shared" si="870"/>
        <v>0</v>
      </c>
      <c r="BO1644" s="2">
        <f t="shared" si="870"/>
        <v>0</v>
      </c>
      <c r="BP1644" s="2">
        <f t="shared" si="870"/>
        <v>0</v>
      </c>
      <c r="BQ1644" s="2">
        <f t="shared" si="870"/>
        <v>0</v>
      </c>
      <c r="BR1644" s="2">
        <f t="shared" si="870"/>
        <v>0</v>
      </c>
      <c r="BS1644" s="2">
        <f t="shared" si="870"/>
        <v>0</v>
      </c>
      <c r="BT1644" s="2">
        <f t="shared" si="870"/>
        <v>0</v>
      </c>
      <c r="BU1644" s="2">
        <f t="shared" si="870"/>
        <v>0</v>
      </c>
      <c r="BV1644" s="2">
        <f t="shared" si="870"/>
        <v>0</v>
      </c>
      <c r="BW1644" s="2">
        <f t="shared" si="870"/>
        <v>0</v>
      </c>
      <c r="BX1644" s="2">
        <f t="shared" si="870"/>
        <v>0</v>
      </c>
      <c r="BY1644" s="2">
        <f t="shared" si="870"/>
        <v>0</v>
      </c>
      <c r="BZ1644" s="2">
        <f t="shared" si="870"/>
        <v>0</v>
      </c>
      <c r="CA1644" s="2">
        <f t="shared" ref="CA1644:DF1644" si="871">CA1666</f>
        <v>706343.93</v>
      </c>
      <c r="CB1644" s="2">
        <f t="shared" si="871"/>
        <v>0</v>
      </c>
      <c r="CC1644" s="2">
        <f t="shared" si="871"/>
        <v>0</v>
      </c>
      <c r="CD1644" s="2">
        <f t="shared" si="871"/>
        <v>706343.93</v>
      </c>
      <c r="CE1644" s="2">
        <f t="shared" si="871"/>
        <v>572261.6</v>
      </c>
      <c r="CF1644" s="2">
        <f t="shared" si="871"/>
        <v>572261.6</v>
      </c>
      <c r="CG1644" s="2">
        <f t="shared" si="871"/>
        <v>0</v>
      </c>
      <c r="CH1644" s="2">
        <f t="shared" si="871"/>
        <v>572261.6</v>
      </c>
      <c r="CI1644" s="2">
        <f t="shared" si="871"/>
        <v>0</v>
      </c>
      <c r="CJ1644" s="2">
        <f t="shared" si="871"/>
        <v>0</v>
      </c>
      <c r="CK1644" s="2">
        <f t="shared" si="871"/>
        <v>0</v>
      </c>
      <c r="CL1644" s="2">
        <f t="shared" si="871"/>
        <v>0</v>
      </c>
      <c r="CM1644" s="2">
        <f t="shared" si="871"/>
        <v>0</v>
      </c>
      <c r="CN1644" s="2">
        <f t="shared" si="871"/>
        <v>0</v>
      </c>
      <c r="CO1644" s="2">
        <f t="shared" si="871"/>
        <v>0</v>
      </c>
      <c r="CP1644" s="2">
        <f t="shared" si="871"/>
        <v>0</v>
      </c>
      <c r="CQ1644" s="2">
        <f t="shared" si="871"/>
        <v>0</v>
      </c>
      <c r="CR1644" s="2">
        <f t="shared" si="871"/>
        <v>0</v>
      </c>
      <c r="CS1644" s="2">
        <f t="shared" si="871"/>
        <v>0</v>
      </c>
      <c r="CT1644" s="2">
        <f t="shared" si="871"/>
        <v>0</v>
      </c>
      <c r="CU1644" s="2">
        <f t="shared" si="871"/>
        <v>0</v>
      </c>
      <c r="CV1644" s="2">
        <f t="shared" si="871"/>
        <v>0</v>
      </c>
      <c r="CW1644" s="2">
        <f t="shared" si="871"/>
        <v>0</v>
      </c>
      <c r="CX1644" s="2">
        <f t="shared" si="871"/>
        <v>0</v>
      </c>
      <c r="CY1644" s="2">
        <f t="shared" si="871"/>
        <v>0</v>
      </c>
      <c r="CZ1644" s="2">
        <f t="shared" si="871"/>
        <v>0</v>
      </c>
      <c r="DA1644" s="2">
        <f t="shared" si="871"/>
        <v>0</v>
      </c>
      <c r="DB1644" s="2">
        <f t="shared" si="871"/>
        <v>0</v>
      </c>
      <c r="DC1644" s="2">
        <f t="shared" si="871"/>
        <v>0</v>
      </c>
      <c r="DD1644" s="2">
        <f t="shared" si="871"/>
        <v>0</v>
      </c>
      <c r="DE1644" s="2">
        <f t="shared" si="871"/>
        <v>0</v>
      </c>
      <c r="DF1644" s="2">
        <f t="shared" si="871"/>
        <v>0</v>
      </c>
      <c r="DG1644" s="3">
        <f t="shared" ref="DG1644:EL1644" si="872">DG1666</f>
        <v>0</v>
      </c>
      <c r="DH1644" s="3">
        <f t="shared" si="872"/>
        <v>0</v>
      </c>
      <c r="DI1644" s="3">
        <f t="shared" si="872"/>
        <v>0</v>
      </c>
      <c r="DJ1644" s="3">
        <f t="shared" si="872"/>
        <v>0</v>
      </c>
      <c r="DK1644" s="3">
        <f t="shared" si="872"/>
        <v>0</v>
      </c>
      <c r="DL1644" s="3">
        <f t="shared" si="872"/>
        <v>0</v>
      </c>
      <c r="DM1644" s="3">
        <f t="shared" si="872"/>
        <v>0</v>
      </c>
      <c r="DN1644" s="3">
        <f t="shared" si="872"/>
        <v>0</v>
      </c>
      <c r="DO1644" s="3">
        <f t="shared" si="872"/>
        <v>0</v>
      </c>
      <c r="DP1644" s="3">
        <f t="shared" si="872"/>
        <v>0</v>
      </c>
      <c r="DQ1644" s="3">
        <f t="shared" si="872"/>
        <v>0</v>
      </c>
      <c r="DR1644" s="3">
        <f t="shared" si="872"/>
        <v>0</v>
      </c>
      <c r="DS1644" s="3">
        <f t="shared" si="872"/>
        <v>0</v>
      </c>
      <c r="DT1644" s="3">
        <f t="shared" si="872"/>
        <v>0</v>
      </c>
      <c r="DU1644" s="3">
        <f t="shared" si="872"/>
        <v>0</v>
      </c>
      <c r="DV1644" s="3">
        <f t="shared" si="872"/>
        <v>0</v>
      </c>
      <c r="DW1644" s="3">
        <f t="shared" si="872"/>
        <v>0</v>
      </c>
      <c r="DX1644" s="3">
        <f t="shared" si="872"/>
        <v>0</v>
      </c>
      <c r="DY1644" s="3">
        <f t="shared" si="872"/>
        <v>0</v>
      </c>
      <c r="DZ1644" s="3">
        <f t="shared" si="872"/>
        <v>0</v>
      </c>
      <c r="EA1644" s="3">
        <f t="shared" si="872"/>
        <v>0</v>
      </c>
      <c r="EB1644" s="3">
        <f t="shared" si="872"/>
        <v>0</v>
      </c>
      <c r="EC1644" s="3">
        <f t="shared" si="872"/>
        <v>0</v>
      </c>
      <c r="ED1644" s="3">
        <f t="shared" si="872"/>
        <v>0</v>
      </c>
      <c r="EE1644" s="3">
        <f t="shared" si="872"/>
        <v>0</v>
      </c>
      <c r="EF1644" s="3">
        <f t="shared" si="872"/>
        <v>0</v>
      </c>
      <c r="EG1644" s="3">
        <f t="shared" si="872"/>
        <v>0</v>
      </c>
      <c r="EH1644" s="3">
        <f t="shared" si="872"/>
        <v>0</v>
      </c>
      <c r="EI1644" s="3">
        <f t="shared" si="872"/>
        <v>0</v>
      </c>
      <c r="EJ1644" s="3">
        <f t="shared" si="872"/>
        <v>0</v>
      </c>
      <c r="EK1644" s="3">
        <f t="shared" si="872"/>
        <v>0</v>
      </c>
      <c r="EL1644" s="3">
        <f t="shared" si="872"/>
        <v>0</v>
      </c>
      <c r="EM1644" s="3">
        <f t="shared" ref="EM1644:FR1644" si="873">EM1666</f>
        <v>0</v>
      </c>
      <c r="EN1644" s="3">
        <f t="shared" si="873"/>
        <v>0</v>
      </c>
      <c r="EO1644" s="3">
        <f t="shared" si="873"/>
        <v>0</v>
      </c>
      <c r="EP1644" s="3">
        <f t="shared" si="873"/>
        <v>0</v>
      </c>
      <c r="EQ1644" s="3">
        <f t="shared" si="873"/>
        <v>0</v>
      </c>
      <c r="ER1644" s="3">
        <f t="shared" si="873"/>
        <v>0</v>
      </c>
      <c r="ES1644" s="3">
        <f t="shared" si="873"/>
        <v>0</v>
      </c>
      <c r="ET1644" s="3">
        <f t="shared" si="873"/>
        <v>0</v>
      </c>
      <c r="EU1644" s="3">
        <f t="shared" si="873"/>
        <v>0</v>
      </c>
      <c r="EV1644" s="3">
        <f t="shared" si="873"/>
        <v>0</v>
      </c>
      <c r="EW1644" s="3">
        <f t="shared" si="873"/>
        <v>0</v>
      </c>
      <c r="EX1644" s="3">
        <f t="shared" si="873"/>
        <v>0</v>
      </c>
      <c r="EY1644" s="3">
        <f t="shared" si="873"/>
        <v>0</v>
      </c>
      <c r="EZ1644" s="3">
        <f t="shared" si="873"/>
        <v>0</v>
      </c>
      <c r="FA1644" s="3">
        <f t="shared" si="873"/>
        <v>0</v>
      </c>
      <c r="FB1644" s="3">
        <f t="shared" si="873"/>
        <v>0</v>
      </c>
      <c r="FC1644" s="3">
        <f t="shared" si="873"/>
        <v>0</v>
      </c>
      <c r="FD1644" s="3">
        <f t="shared" si="873"/>
        <v>0</v>
      </c>
      <c r="FE1644" s="3">
        <f t="shared" si="873"/>
        <v>0</v>
      </c>
      <c r="FF1644" s="3">
        <f t="shared" si="873"/>
        <v>0</v>
      </c>
      <c r="FG1644" s="3">
        <f t="shared" si="873"/>
        <v>0</v>
      </c>
      <c r="FH1644" s="3">
        <f t="shared" si="873"/>
        <v>0</v>
      </c>
      <c r="FI1644" s="3">
        <f t="shared" si="873"/>
        <v>0</v>
      </c>
      <c r="FJ1644" s="3">
        <f t="shared" si="873"/>
        <v>0</v>
      </c>
      <c r="FK1644" s="3">
        <f t="shared" si="873"/>
        <v>0</v>
      </c>
      <c r="FL1644" s="3">
        <f t="shared" si="873"/>
        <v>0</v>
      </c>
      <c r="FM1644" s="3">
        <f t="shared" si="873"/>
        <v>0</v>
      </c>
      <c r="FN1644" s="3">
        <f t="shared" si="873"/>
        <v>0</v>
      </c>
      <c r="FO1644" s="3">
        <f t="shared" si="873"/>
        <v>0</v>
      </c>
      <c r="FP1644" s="3">
        <f t="shared" si="873"/>
        <v>0</v>
      </c>
      <c r="FQ1644" s="3">
        <f t="shared" si="873"/>
        <v>0</v>
      </c>
      <c r="FR1644" s="3">
        <f t="shared" si="873"/>
        <v>0</v>
      </c>
      <c r="FS1644" s="3">
        <f t="shared" ref="FS1644:GX1644" si="874">FS1666</f>
        <v>0</v>
      </c>
      <c r="FT1644" s="3">
        <f t="shared" si="874"/>
        <v>0</v>
      </c>
      <c r="FU1644" s="3">
        <f t="shared" si="874"/>
        <v>0</v>
      </c>
      <c r="FV1644" s="3">
        <f t="shared" si="874"/>
        <v>0</v>
      </c>
      <c r="FW1644" s="3">
        <f t="shared" si="874"/>
        <v>0</v>
      </c>
      <c r="FX1644" s="3">
        <f t="shared" si="874"/>
        <v>0</v>
      </c>
      <c r="FY1644" s="3">
        <f t="shared" si="874"/>
        <v>0</v>
      </c>
      <c r="FZ1644" s="3">
        <f t="shared" si="874"/>
        <v>0</v>
      </c>
      <c r="GA1644" s="3">
        <f t="shared" si="874"/>
        <v>0</v>
      </c>
      <c r="GB1644" s="3">
        <f t="shared" si="874"/>
        <v>0</v>
      </c>
      <c r="GC1644" s="3">
        <f t="shared" si="874"/>
        <v>0</v>
      </c>
      <c r="GD1644" s="3">
        <f t="shared" si="874"/>
        <v>0</v>
      </c>
      <c r="GE1644" s="3">
        <f t="shared" si="874"/>
        <v>0</v>
      </c>
      <c r="GF1644" s="3">
        <f t="shared" si="874"/>
        <v>0</v>
      </c>
      <c r="GG1644" s="3">
        <f t="shared" si="874"/>
        <v>0</v>
      </c>
      <c r="GH1644" s="3">
        <f t="shared" si="874"/>
        <v>0</v>
      </c>
      <c r="GI1644" s="3">
        <f t="shared" si="874"/>
        <v>0</v>
      </c>
      <c r="GJ1644" s="3">
        <f t="shared" si="874"/>
        <v>0</v>
      </c>
      <c r="GK1644" s="3">
        <f t="shared" si="874"/>
        <v>0</v>
      </c>
      <c r="GL1644" s="3">
        <f t="shared" si="874"/>
        <v>0</v>
      </c>
      <c r="GM1644" s="3">
        <f t="shared" si="874"/>
        <v>0</v>
      </c>
      <c r="GN1644" s="3">
        <f t="shared" si="874"/>
        <v>0</v>
      </c>
      <c r="GO1644" s="3">
        <f t="shared" si="874"/>
        <v>0</v>
      </c>
      <c r="GP1644" s="3">
        <f t="shared" si="874"/>
        <v>0</v>
      </c>
      <c r="GQ1644" s="3">
        <f t="shared" si="874"/>
        <v>0</v>
      </c>
      <c r="GR1644" s="3">
        <f t="shared" si="874"/>
        <v>0</v>
      </c>
      <c r="GS1644" s="3">
        <f t="shared" si="874"/>
        <v>0</v>
      </c>
      <c r="GT1644" s="3">
        <f t="shared" si="874"/>
        <v>0</v>
      </c>
      <c r="GU1644" s="3">
        <f t="shared" si="874"/>
        <v>0</v>
      </c>
      <c r="GV1644" s="3">
        <f t="shared" si="874"/>
        <v>0</v>
      </c>
      <c r="GW1644" s="3">
        <f t="shared" si="874"/>
        <v>0</v>
      </c>
      <c r="GX1644" s="3">
        <f t="shared" si="874"/>
        <v>0</v>
      </c>
    </row>
    <row r="1646" spans="1:245" x14ac:dyDescent="0.2">
      <c r="A1646">
        <v>17</v>
      </c>
      <c r="B1646">
        <v>1</v>
      </c>
      <c r="C1646">
        <f>ROW(SmtRes!A480)</f>
        <v>480</v>
      </c>
      <c r="D1646">
        <f>ROW(EtalonRes!A464)</f>
        <v>464</v>
      </c>
      <c r="E1646" t="s">
        <v>209</v>
      </c>
      <c r="F1646" t="s">
        <v>290</v>
      </c>
      <c r="G1646" t="s">
        <v>406</v>
      </c>
      <c r="H1646" t="s">
        <v>191</v>
      </c>
      <c r="I1646">
        <f>ROUND(70.47/100,9)</f>
        <v>0.70469999999999999</v>
      </c>
      <c r="J1646">
        <v>0</v>
      </c>
      <c r="O1646">
        <f t="shared" ref="O1646:O1664" si="875">ROUND(CP1646,2)</f>
        <v>6389.09</v>
      </c>
      <c r="P1646">
        <f t="shared" ref="P1646:P1664" si="876">ROUND(CQ1646*I1646,2)</f>
        <v>0</v>
      </c>
      <c r="Q1646">
        <f t="shared" ref="Q1646:Q1664" si="877">ROUND(CR1646*I1646,2)</f>
        <v>6186.57</v>
      </c>
      <c r="R1646">
        <f t="shared" ref="R1646:R1664" si="878">ROUND(CS1646*I1646,2)</f>
        <v>2419.86</v>
      </c>
      <c r="S1646">
        <f t="shared" ref="S1646:S1664" si="879">ROUND(CT1646*I1646,2)</f>
        <v>202.52</v>
      </c>
      <c r="T1646">
        <f t="shared" ref="T1646:T1664" si="880">ROUND(CU1646*I1646,2)</f>
        <v>0</v>
      </c>
      <c r="U1646">
        <f t="shared" ref="U1646:U1664" si="881">CV1646*I1646</f>
        <v>1.1204730000000001</v>
      </c>
      <c r="V1646">
        <f t="shared" ref="V1646:V1664" si="882">CW1646*I1646</f>
        <v>0</v>
      </c>
      <c r="W1646">
        <f t="shared" ref="W1646:W1664" si="883">ROUND(CX1646*I1646,2)</f>
        <v>0</v>
      </c>
      <c r="X1646">
        <f t="shared" ref="X1646:X1664" si="884">ROUND(CY1646,2)</f>
        <v>141.76</v>
      </c>
      <c r="Y1646">
        <f t="shared" ref="Y1646:Y1664" si="885">ROUND(CZ1646,2)</f>
        <v>20.25</v>
      </c>
      <c r="AA1646">
        <v>55574044</v>
      </c>
      <c r="AB1646">
        <f t="shared" ref="AB1646:AB1664" si="886">ROUND((AC1646+AD1646+AF1646),6)</f>
        <v>9066.39</v>
      </c>
      <c r="AC1646">
        <f t="shared" ref="AC1646:AC1664" si="887">ROUND((ES1646),6)</f>
        <v>0</v>
      </c>
      <c r="AD1646">
        <f t="shared" ref="AD1646:AD1664" si="888">ROUND((((ET1646)-(EU1646))+AE1646),6)</f>
        <v>8779.01</v>
      </c>
      <c r="AE1646">
        <f t="shared" ref="AE1646:AE1664" si="889">ROUND((EU1646),6)</f>
        <v>3433.88</v>
      </c>
      <c r="AF1646">
        <f t="shared" ref="AF1646:AF1664" si="890">ROUND((EV1646),6)</f>
        <v>287.38</v>
      </c>
      <c r="AG1646">
        <f t="shared" ref="AG1646:AG1664" si="891">ROUND((AP1646),6)</f>
        <v>0</v>
      </c>
      <c r="AH1646">
        <f t="shared" ref="AH1646:AH1664" si="892">(EW1646)</f>
        <v>1.59</v>
      </c>
      <c r="AI1646">
        <f t="shared" ref="AI1646:AI1664" si="893">(EX1646)</f>
        <v>0</v>
      </c>
      <c r="AJ1646">
        <f t="shared" ref="AJ1646:AJ1664" si="894">(AS1646)</f>
        <v>0</v>
      </c>
      <c r="AK1646">
        <v>9066.39</v>
      </c>
      <c r="AL1646">
        <v>0</v>
      </c>
      <c r="AM1646">
        <v>8779.01</v>
      </c>
      <c r="AN1646">
        <v>3433.88</v>
      </c>
      <c r="AO1646">
        <v>287.38</v>
      </c>
      <c r="AP1646">
        <v>0</v>
      </c>
      <c r="AQ1646">
        <v>1.59</v>
      </c>
      <c r="AR1646">
        <v>0</v>
      </c>
      <c r="AS1646">
        <v>0</v>
      </c>
      <c r="AT1646">
        <v>70</v>
      </c>
      <c r="AU1646">
        <v>10</v>
      </c>
      <c r="AV1646">
        <v>1</v>
      </c>
      <c r="AW1646">
        <v>1</v>
      </c>
      <c r="AZ1646">
        <v>1</v>
      </c>
      <c r="BA1646">
        <v>1</v>
      </c>
      <c r="BB1646">
        <v>1</v>
      </c>
      <c r="BC1646">
        <v>1</v>
      </c>
      <c r="BD1646" t="s">
        <v>3</v>
      </c>
      <c r="BE1646" t="s">
        <v>3</v>
      </c>
      <c r="BF1646" t="s">
        <v>3</v>
      </c>
      <c r="BG1646" t="s">
        <v>3</v>
      </c>
      <c r="BH1646">
        <v>0</v>
      </c>
      <c r="BI1646">
        <v>4</v>
      </c>
      <c r="BJ1646" t="s">
        <v>292</v>
      </c>
      <c r="BM1646">
        <v>0</v>
      </c>
      <c r="BN1646">
        <v>0</v>
      </c>
      <c r="BO1646" t="s">
        <v>3</v>
      </c>
      <c r="BP1646">
        <v>0</v>
      </c>
      <c r="BQ1646">
        <v>1</v>
      </c>
      <c r="BR1646">
        <v>0</v>
      </c>
      <c r="BS1646">
        <v>1</v>
      </c>
      <c r="BT1646">
        <v>1</v>
      </c>
      <c r="BU1646">
        <v>1</v>
      </c>
      <c r="BV1646">
        <v>1</v>
      </c>
      <c r="BW1646">
        <v>1</v>
      </c>
      <c r="BX1646">
        <v>1</v>
      </c>
      <c r="BY1646" t="s">
        <v>3</v>
      </c>
      <c r="BZ1646">
        <v>70</v>
      </c>
      <c r="CA1646">
        <v>10</v>
      </c>
      <c r="CE1646">
        <v>0</v>
      </c>
      <c r="CF1646">
        <v>0</v>
      </c>
      <c r="CG1646">
        <v>0</v>
      </c>
      <c r="CM1646">
        <v>0</v>
      </c>
      <c r="CN1646" t="s">
        <v>3</v>
      </c>
      <c r="CO1646">
        <v>0</v>
      </c>
      <c r="CP1646">
        <f t="shared" ref="CP1646:CP1664" si="895">(P1646+Q1646+S1646)</f>
        <v>6389.09</v>
      </c>
      <c r="CQ1646">
        <f t="shared" ref="CQ1646:CQ1664" si="896">(AC1646*BC1646*AW1646)</f>
        <v>0</v>
      </c>
      <c r="CR1646">
        <f t="shared" ref="CR1646:CR1664" si="897">((((ET1646)*BB1646-(EU1646)*BS1646)+AE1646*BS1646)*AV1646)</f>
        <v>8779.01</v>
      </c>
      <c r="CS1646">
        <f t="shared" ref="CS1646:CS1664" si="898">(AE1646*BS1646*AV1646)</f>
        <v>3433.88</v>
      </c>
      <c r="CT1646">
        <f t="shared" ref="CT1646:CT1664" si="899">(AF1646*BA1646*AV1646)</f>
        <v>287.38</v>
      </c>
      <c r="CU1646">
        <f t="shared" ref="CU1646:CU1664" si="900">AG1646</f>
        <v>0</v>
      </c>
      <c r="CV1646">
        <f t="shared" ref="CV1646:CV1664" si="901">(AH1646*AV1646)</f>
        <v>1.59</v>
      </c>
      <c r="CW1646">
        <f t="shared" ref="CW1646:CW1664" si="902">AI1646</f>
        <v>0</v>
      </c>
      <c r="CX1646">
        <f t="shared" ref="CX1646:CX1664" si="903">AJ1646</f>
        <v>0</v>
      </c>
      <c r="CY1646">
        <f t="shared" ref="CY1646:CY1664" si="904">((S1646*BZ1646)/100)</f>
        <v>141.76400000000001</v>
      </c>
      <c r="CZ1646">
        <f t="shared" ref="CZ1646:CZ1664" si="905">((S1646*CA1646)/100)</f>
        <v>20.251999999999999</v>
      </c>
      <c r="DC1646" t="s">
        <v>3</v>
      </c>
      <c r="DD1646" t="s">
        <v>3</v>
      </c>
      <c r="DE1646" t="s">
        <v>3</v>
      </c>
      <c r="DF1646" t="s">
        <v>3</v>
      </c>
      <c r="DG1646" t="s">
        <v>3</v>
      </c>
      <c r="DH1646" t="s">
        <v>3</v>
      </c>
      <c r="DI1646" t="s">
        <v>3</v>
      </c>
      <c r="DJ1646" t="s">
        <v>3</v>
      </c>
      <c r="DK1646" t="s">
        <v>3</v>
      </c>
      <c r="DL1646" t="s">
        <v>3</v>
      </c>
      <c r="DM1646" t="s">
        <v>3</v>
      </c>
      <c r="DN1646">
        <v>0</v>
      </c>
      <c r="DO1646">
        <v>0</v>
      </c>
      <c r="DP1646">
        <v>1</v>
      </c>
      <c r="DQ1646">
        <v>1</v>
      </c>
      <c r="DU1646">
        <v>1007</v>
      </c>
      <c r="DV1646" t="s">
        <v>191</v>
      </c>
      <c r="DW1646" t="s">
        <v>191</v>
      </c>
      <c r="DX1646">
        <v>100</v>
      </c>
      <c r="EE1646">
        <v>55317522</v>
      </c>
      <c r="EF1646">
        <v>1</v>
      </c>
      <c r="EG1646" t="s">
        <v>19</v>
      </c>
      <c r="EH1646">
        <v>0</v>
      </c>
      <c r="EI1646" t="s">
        <v>3</v>
      </c>
      <c r="EJ1646">
        <v>4</v>
      </c>
      <c r="EK1646">
        <v>0</v>
      </c>
      <c r="EL1646" t="s">
        <v>20</v>
      </c>
      <c r="EM1646" t="s">
        <v>21</v>
      </c>
      <c r="EO1646" t="s">
        <v>3</v>
      </c>
      <c r="EQ1646">
        <v>0</v>
      </c>
      <c r="ER1646">
        <v>9066.39</v>
      </c>
      <c r="ES1646">
        <v>0</v>
      </c>
      <c r="ET1646">
        <v>8779.01</v>
      </c>
      <c r="EU1646">
        <v>3433.88</v>
      </c>
      <c r="EV1646">
        <v>287.38</v>
      </c>
      <c r="EW1646">
        <v>1.59</v>
      </c>
      <c r="EX1646">
        <v>0</v>
      </c>
      <c r="EY1646">
        <v>0</v>
      </c>
      <c r="FQ1646">
        <v>0</v>
      </c>
      <c r="FR1646">
        <f t="shared" ref="FR1646:FR1664" si="906">ROUND(IF(AND(BH1646=3,BI1646=3),P1646,0),2)</f>
        <v>0</v>
      </c>
      <c r="FS1646">
        <v>0</v>
      </c>
      <c r="FX1646">
        <v>70</v>
      </c>
      <c r="FY1646">
        <v>10</v>
      </c>
      <c r="GA1646" t="s">
        <v>3</v>
      </c>
      <c r="GD1646">
        <v>0</v>
      </c>
      <c r="GF1646">
        <v>-296092341</v>
      </c>
      <c r="GG1646">
        <v>2</v>
      </c>
      <c r="GH1646">
        <v>1</v>
      </c>
      <c r="GI1646">
        <v>-2</v>
      </c>
      <c r="GJ1646">
        <v>0</v>
      </c>
      <c r="GK1646">
        <f>ROUND(R1646*(R12)/100,2)</f>
        <v>2613.4499999999998</v>
      </c>
      <c r="GL1646">
        <f t="shared" ref="GL1646:GL1664" si="907">ROUND(IF(AND(BH1646=3,BI1646=3,FS1646&lt;&gt;0),P1646,0),2)</f>
        <v>0</v>
      </c>
      <c r="GM1646">
        <f t="shared" ref="GM1646:GM1664" si="908">ROUND(O1646+X1646+Y1646+GK1646,2)+GX1646</f>
        <v>9164.5499999999993</v>
      </c>
      <c r="GN1646">
        <f t="shared" ref="GN1646:GN1664" si="909">IF(OR(BI1646=0,BI1646=1),ROUND(O1646+X1646+Y1646+GK1646,2),0)</f>
        <v>0</v>
      </c>
      <c r="GO1646">
        <f t="shared" ref="GO1646:GO1664" si="910">IF(BI1646=2,ROUND(O1646+X1646+Y1646+GK1646,2),0)</f>
        <v>0</v>
      </c>
      <c r="GP1646">
        <f t="shared" ref="GP1646:GP1664" si="911">IF(BI1646=4,ROUND(O1646+X1646+Y1646+GK1646,2)+GX1646,0)</f>
        <v>9164.5499999999993</v>
      </c>
      <c r="GR1646">
        <v>0</v>
      </c>
      <c r="GS1646">
        <v>3</v>
      </c>
      <c r="GT1646">
        <v>0</v>
      </c>
      <c r="GU1646" t="s">
        <v>3</v>
      </c>
      <c r="GV1646">
        <f t="shared" ref="GV1646:GV1664" si="912">ROUND((GT1646),6)</f>
        <v>0</v>
      </c>
      <c r="GW1646">
        <v>1</v>
      </c>
      <c r="GX1646">
        <f t="shared" ref="GX1646:GX1664" si="913">ROUND(HC1646*I1646,2)</f>
        <v>0</v>
      </c>
      <c r="HA1646">
        <v>0</v>
      </c>
      <c r="HB1646">
        <v>0</v>
      </c>
      <c r="HC1646">
        <f t="shared" ref="HC1646:HC1664" si="914">GV1646*GW1646</f>
        <v>0</v>
      </c>
      <c r="IK1646">
        <v>0</v>
      </c>
    </row>
    <row r="1647" spans="1:245" x14ac:dyDescent="0.2">
      <c r="A1647">
        <v>17</v>
      </c>
      <c r="B1647">
        <v>1</v>
      </c>
      <c r="C1647">
        <f>ROW(SmtRes!A481)</f>
        <v>481</v>
      </c>
      <c r="D1647">
        <f>ROW(EtalonRes!A465)</f>
        <v>465</v>
      </c>
      <c r="E1647" t="s">
        <v>217</v>
      </c>
      <c r="F1647" t="s">
        <v>293</v>
      </c>
      <c r="G1647" t="s">
        <v>407</v>
      </c>
      <c r="H1647" t="s">
        <v>191</v>
      </c>
      <c r="I1647">
        <f>ROUND(7.83/100,9)</f>
        <v>7.8299999999999995E-2</v>
      </c>
      <c r="J1647">
        <v>0</v>
      </c>
      <c r="O1647">
        <f t="shared" si="875"/>
        <v>3284.77</v>
      </c>
      <c r="P1647">
        <f t="shared" si="876"/>
        <v>0</v>
      </c>
      <c r="Q1647">
        <f t="shared" si="877"/>
        <v>0</v>
      </c>
      <c r="R1647">
        <f t="shared" si="878"/>
        <v>0</v>
      </c>
      <c r="S1647">
        <f t="shared" si="879"/>
        <v>3284.77</v>
      </c>
      <c r="T1647">
        <f t="shared" si="880"/>
        <v>0</v>
      </c>
      <c r="U1647">
        <f t="shared" si="881"/>
        <v>17.351279999999999</v>
      </c>
      <c r="V1647">
        <f t="shared" si="882"/>
        <v>0</v>
      </c>
      <c r="W1647">
        <f t="shared" si="883"/>
        <v>0</v>
      </c>
      <c r="X1647">
        <f t="shared" si="884"/>
        <v>2299.34</v>
      </c>
      <c r="Y1647">
        <f t="shared" si="885"/>
        <v>328.48</v>
      </c>
      <c r="AA1647">
        <v>55574044</v>
      </c>
      <c r="AB1647">
        <f t="shared" si="886"/>
        <v>41951.1</v>
      </c>
      <c r="AC1647">
        <f t="shared" si="887"/>
        <v>0</v>
      </c>
      <c r="AD1647">
        <f t="shared" si="888"/>
        <v>0</v>
      </c>
      <c r="AE1647">
        <f t="shared" si="889"/>
        <v>0</v>
      </c>
      <c r="AF1647">
        <f t="shared" si="890"/>
        <v>41951.1</v>
      </c>
      <c r="AG1647">
        <f t="shared" si="891"/>
        <v>0</v>
      </c>
      <c r="AH1647">
        <f t="shared" si="892"/>
        <v>221.6</v>
      </c>
      <c r="AI1647">
        <f t="shared" si="893"/>
        <v>0</v>
      </c>
      <c r="AJ1647">
        <f t="shared" si="894"/>
        <v>0</v>
      </c>
      <c r="AK1647">
        <v>41951.1</v>
      </c>
      <c r="AL1647">
        <v>0</v>
      </c>
      <c r="AM1647">
        <v>0</v>
      </c>
      <c r="AN1647">
        <v>0</v>
      </c>
      <c r="AO1647">
        <v>41951.1</v>
      </c>
      <c r="AP1647">
        <v>0</v>
      </c>
      <c r="AQ1647">
        <v>221.6</v>
      </c>
      <c r="AR1647">
        <v>0</v>
      </c>
      <c r="AS1647">
        <v>0</v>
      </c>
      <c r="AT1647">
        <v>70</v>
      </c>
      <c r="AU1647">
        <v>10</v>
      </c>
      <c r="AV1647">
        <v>1</v>
      </c>
      <c r="AW1647">
        <v>1</v>
      </c>
      <c r="AZ1647">
        <v>1</v>
      </c>
      <c r="BA1647">
        <v>1</v>
      </c>
      <c r="BB1647">
        <v>1</v>
      </c>
      <c r="BC1647">
        <v>1</v>
      </c>
      <c r="BD1647" t="s">
        <v>3</v>
      </c>
      <c r="BE1647" t="s">
        <v>3</v>
      </c>
      <c r="BF1647" t="s">
        <v>3</v>
      </c>
      <c r="BG1647" t="s">
        <v>3</v>
      </c>
      <c r="BH1647">
        <v>0</v>
      </c>
      <c r="BI1647">
        <v>4</v>
      </c>
      <c r="BJ1647" t="s">
        <v>295</v>
      </c>
      <c r="BM1647">
        <v>0</v>
      </c>
      <c r="BN1647">
        <v>0</v>
      </c>
      <c r="BO1647" t="s">
        <v>3</v>
      </c>
      <c r="BP1647">
        <v>0</v>
      </c>
      <c r="BQ1647">
        <v>1</v>
      </c>
      <c r="BR1647">
        <v>0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 t="s">
        <v>3</v>
      </c>
      <c r="BZ1647">
        <v>70</v>
      </c>
      <c r="CA1647">
        <v>10</v>
      </c>
      <c r="CE1647">
        <v>0</v>
      </c>
      <c r="CF1647">
        <v>0</v>
      </c>
      <c r="CG1647">
        <v>0</v>
      </c>
      <c r="CM1647">
        <v>0</v>
      </c>
      <c r="CN1647" t="s">
        <v>3</v>
      </c>
      <c r="CO1647">
        <v>0</v>
      </c>
      <c r="CP1647">
        <f t="shared" si="895"/>
        <v>3284.77</v>
      </c>
      <c r="CQ1647">
        <f t="shared" si="896"/>
        <v>0</v>
      </c>
      <c r="CR1647">
        <f t="shared" si="897"/>
        <v>0</v>
      </c>
      <c r="CS1647">
        <f t="shared" si="898"/>
        <v>0</v>
      </c>
      <c r="CT1647">
        <f t="shared" si="899"/>
        <v>41951.1</v>
      </c>
      <c r="CU1647">
        <f t="shared" si="900"/>
        <v>0</v>
      </c>
      <c r="CV1647">
        <f t="shared" si="901"/>
        <v>221.6</v>
      </c>
      <c r="CW1647">
        <f t="shared" si="902"/>
        <v>0</v>
      </c>
      <c r="CX1647">
        <f t="shared" si="903"/>
        <v>0</v>
      </c>
      <c r="CY1647">
        <f t="shared" si="904"/>
        <v>2299.3389999999999</v>
      </c>
      <c r="CZ1647">
        <f t="shared" si="905"/>
        <v>328.47699999999998</v>
      </c>
      <c r="DC1647" t="s">
        <v>3</v>
      </c>
      <c r="DD1647" t="s">
        <v>3</v>
      </c>
      <c r="DE1647" t="s">
        <v>3</v>
      </c>
      <c r="DF1647" t="s">
        <v>3</v>
      </c>
      <c r="DG1647" t="s">
        <v>3</v>
      </c>
      <c r="DH1647" t="s">
        <v>3</v>
      </c>
      <c r="DI1647" t="s">
        <v>3</v>
      </c>
      <c r="DJ1647" t="s">
        <v>3</v>
      </c>
      <c r="DK1647" t="s">
        <v>3</v>
      </c>
      <c r="DL1647" t="s">
        <v>3</v>
      </c>
      <c r="DM1647" t="s">
        <v>3</v>
      </c>
      <c r="DN1647">
        <v>0</v>
      </c>
      <c r="DO1647">
        <v>0</v>
      </c>
      <c r="DP1647">
        <v>1</v>
      </c>
      <c r="DQ1647">
        <v>1</v>
      </c>
      <c r="DU1647">
        <v>1007</v>
      </c>
      <c r="DV1647" t="s">
        <v>191</v>
      </c>
      <c r="DW1647" t="s">
        <v>191</v>
      </c>
      <c r="DX1647">
        <v>100</v>
      </c>
      <c r="EE1647">
        <v>55317522</v>
      </c>
      <c r="EF1647">
        <v>1</v>
      </c>
      <c r="EG1647" t="s">
        <v>19</v>
      </c>
      <c r="EH1647">
        <v>0</v>
      </c>
      <c r="EI1647" t="s">
        <v>3</v>
      </c>
      <c r="EJ1647">
        <v>4</v>
      </c>
      <c r="EK1647">
        <v>0</v>
      </c>
      <c r="EL1647" t="s">
        <v>20</v>
      </c>
      <c r="EM1647" t="s">
        <v>21</v>
      </c>
      <c r="EO1647" t="s">
        <v>3</v>
      </c>
      <c r="EQ1647">
        <v>0</v>
      </c>
      <c r="ER1647">
        <v>41951.1</v>
      </c>
      <c r="ES1647">
        <v>0</v>
      </c>
      <c r="ET1647">
        <v>0</v>
      </c>
      <c r="EU1647">
        <v>0</v>
      </c>
      <c r="EV1647">
        <v>41951.1</v>
      </c>
      <c r="EW1647">
        <v>221.6</v>
      </c>
      <c r="EX1647">
        <v>0</v>
      </c>
      <c r="EY1647">
        <v>0</v>
      </c>
      <c r="FQ1647">
        <v>0</v>
      </c>
      <c r="FR1647">
        <f t="shared" si="906"/>
        <v>0</v>
      </c>
      <c r="FS1647">
        <v>0</v>
      </c>
      <c r="FX1647">
        <v>70</v>
      </c>
      <c r="FY1647">
        <v>10</v>
      </c>
      <c r="GA1647" t="s">
        <v>3</v>
      </c>
      <c r="GD1647">
        <v>0</v>
      </c>
      <c r="GF1647">
        <v>167235320</v>
      </c>
      <c r="GG1647">
        <v>2</v>
      </c>
      <c r="GH1647">
        <v>1</v>
      </c>
      <c r="GI1647">
        <v>-2</v>
      </c>
      <c r="GJ1647">
        <v>0</v>
      </c>
      <c r="GK1647">
        <f>ROUND(R1647*(R12)/100,2)</f>
        <v>0</v>
      </c>
      <c r="GL1647">
        <f t="shared" si="907"/>
        <v>0</v>
      </c>
      <c r="GM1647">
        <f t="shared" si="908"/>
        <v>5912.59</v>
      </c>
      <c r="GN1647">
        <f t="shared" si="909"/>
        <v>0</v>
      </c>
      <c r="GO1647">
        <f t="shared" si="910"/>
        <v>0</v>
      </c>
      <c r="GP1647">
        <f t="shared" si="911"/>
        <v>5912.59</v>
      </c>
      <c r="GR1647">
        <v>0</v>
      </c>
      <c r="GS1647">
        <v>3</v>
      </c>
      <c r="GT1647">
        <v>0</v>
      </c>
      <c r="GU1647" t="s">
        <v>3</v>
      </c>
      <c r="GV1647">
        <f t="shared" si="912"/>
        <v>0</v>
      </c>
      <c r="GW1647">
        <v>1</v>
      </c>
      <c r="GX1647">
        <f t="shared" si="913"/>
        <v>0</v>
      </c>
      <c r="HA1647">
        <v>0</v>
      </c>
      <c r="HB1647">
        <v>0</v>
      </c>
      <c r="HC1647">
        <f t="shared" si="914"/>
        <v>0</v>
      </c>
      <c r="IK1647">
        <v>0</v>
      </c>
    </row>
    <row r="1648" spans="1:245" x14ac:dyDescent="0.2">
      <c r="A1648">
        <v>17</v>
      </c>
      <c r="B1648">
        <v>1</v>
      </c>
      <c r="C1648">
        <f>ROW(SmtRes!A482)</f>
        <v>482</v>
      </c>
      <c r="D1648">
        <f>ROW(EtalonRes!A466)</f>
        <v>466</v>
      </c>
      <c r="E1648" t="s">
        <v>224</v>
      </c>
      <c r="F1648" t="s">
        <v>296</v>
      </c>
      <c r="G1648" t="s">
        <v>408</v>
      </c>
      <c r="H1648" t="s">
        <v>17</v>
      </c>
      <c r="I1648">
        <f>ROUND(352.35/100,9)</f>
        <v>3.5234999999999999</v>
      </c>
      <c r="J1648">
        <v>0</v>
      </c>
      <c r="O1648">
        <f t="shared" si="875"/>
        <v>1045.07</v>
      </c>
      <c r="P1648">
        <f t="shared" si="876"/>
        <v>0</v>
      </c>
      <c r="Q1648">
        <f t="shared" si="877"/>
        <v>1045.07</v>
      </c>
      <c r="R1648">
        <f t="shared" si="878"/>
        <v>392.62</v>
      </c>
      <c r="S1648">
        <f t="shared" si="879"/>
        <v>0</v>
      </c>
      <c r="T1648">
        <f t="shared" si="880"/>
        <v>0</v>
      </c>
      <c r="U1648">
        <f t="shared" si="881"/>
        <v>0</v>
      </c>
      <c r="V1648">
        <f t="shared" si="882"/>
        <v>0</v>
      </c>
      <c r="W1648">
        <f t="shared" si="883"/>
        <v>0</v>
      </c>
      <c r="X1648">
        <f t="shared" si="884"/>
        <v>0</v>
      </c>
      <c r="Y1648">
        <f t="shared" si="885"/>
        <v>0</v>
      </c>
      <c r="AA1648">
        <v>55574044</v>
      </c>
      <c r="AB1648">
        <f t="shared" si="886"/>
        <v>296.60000000000002</v>
      </c>
      <c r="AC1648">
        <f t="shared" si="887"/>
        <v>0</v>
      </c>
      <c r="AD1648">
        <f t="shared" si="888"/>
        <v>296.60000000000002</v>
      </c>
      <c r="AE1648">
        <f t="shared" si="889"/>
        <v>111.43</v>
      </c>
      <c r="AF1648">
        <f t="shared" si="890"/>
        <v>0</v>
      </c>
      <c r="AG1648">
        <f t="shared" si="891"/>
        <v>0</v>
      </c>
      <c r="AH1648">
        <f t="shared" si="892"/>
        <v>0</v>
      </c>
      <c r="AI1648">
        <f t="shared" si="893"/>
        <v>0</v>
      </c>
      <c r="AJ1648">
        <f t="shared" si="894"/>
        <v>0</v>
      </c>
      <c r="AK1648">
        <v>296.60000000000002</v>
      </c>
      <c r="AL1648">
        <v>0</v>
      </c>
      <c r="AM1648">
        <v>296.60000000000002</v>
      </c>
      <c r="AN1648">
        <v>111.43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70</v>
      </c>
      <c r="AU1648">
        <v>10</v>
      </c>
      <c r="AV1648">
        <v>1</v>
      </c>
      <c r="AW1648">
        <v>1</v>
      </c>
      <c r="AZ1648">
        <v>1</v>
      </c>
      <c r="BA1648">
        <v>1</v>
      </c>
      <c r="BB1648">
        <v>1</v>
      </c>
      <c r="BC1648">
        <v>1</v>
      </c>
      <c r="BD1648" t="s">
        <v>3</v>
      </c>
      <c r="BE1648" t="s">
        <v>3</v>
      </c>
      <c r="BF1648" t="s">
        <v>3</v>
      </c>
      <c r="BG1648" t="s">
        <v>3</v>
      </c>
      <c r="BH1648">
        <v>0</v>
      </c>
      <c r="BI1648">
        <v>4</v>
      </c>
      <c r="BJ1648" t="s">
        <v>298</v>
      </c>
      <c r="BM1648">
        <v>0</v>
      </c>
      <c r="BN1648">
        <v>0</v>
      </c>
      <c r="BO1648" t="s">
        <v>3</v>
      </c>
      <c r="BP1648">
        <v>0</v>
      </c>
      <c r="BQ1648">
        <v>1</v>
      </c>
      <c r="BR1648">
        <v>0</v>
      </c>
      <c r="BS1648">
        <v>1</v>
      </c>
      <c r="BT1648">
        <v>1</v>
      </c>
      <c r="BU1648">
        <v>1</v>
      </c>
      <c r="BV1648">
        <v>1</v>
      </c>
      <c r="BW1648">
        <v>1</v>
      </c>
      <c r="BX1648">
        <v>1</v>
      </c>
      <c r="BY1648" t="s">
        <v>3</v>
      </c>
      <c r="BZ1648">
        <v>70</v>
      </c>
      <c r="CA1648">
        <v>10</v>
      </c>
      <c r="CE1648">
        <v>0</v>
      </c>
      <c r="CF1648">
        <v>0</v>
      </c>
      <c r="CG1648">
        <v>0</v>
      </c>
      <c r="CM1648">
        <v>0</v>
      </c>
      <c r="CN1648" t="s">
        <v>3</v>
      </c>
      <c r="CO1648">
        <v>0</v>
      </c>
      <c r="CP1648">
        <f t="shared" si="895"/>
        <v>1045.07</v>
      </c>
      <c r="CQ1648">
        <f t="shared" si="896"/>
        <v>0</v>
      </c>
      <c r="CR1648">
        <f t="shared" si="897"/>
        <v>296.60000000000002</v>
      </c>
      <c r="CS1648">
        <f t="shared" si="898"/>
        <v>111.43</v>
      </c>
      <c r="CT1648">
        <f t="shared" si="899"/>
        <v>0</v>
      </c>
      <c r="CU1648">
        <f t="shared" si="900"/>
        <v>0</v>
      </c>
      <c r="CV1648">
        <f t="shared" si="901"/>
        <v>0</v>
      </c>
      <c r="CW1648">
        <f t="shared" si="902"/>
        <v>0</v>
      </c>
      <c r="CX1648">
        <f t="shared" si="903"/>
        <v>0</v>
      </c>
      <c r="CY1648">
        <f t="shared" si="904"/>
        <v>0</v>
      </c>
      <c r="CZ1648">
        <f t="shared" si="905"/>
        <v>0</v>
      </c>
      <c r="DC1648" t="s">
        <v>3</v>
      </c>
      <c r="DD1648" t="s">
        <v>3</v>
      </c>
      <c r="DE1648" t="s">
        <v>3</v>
      </c>
      <c r="DF1648" t="s">
        <v>3</v>
      </c>
      <c r="DG1648" t="s">
        <v>3</v>
      </c>
      <c r="DH1648" t="s">
        <v>3</v>
      </c>
      <c r="DI1648" t="s">
        <v>3</v>
      </c>
      <c r="DJ1648" t="s">
        <v>3</v>
      </c>
      <c r="DK1648" t="s">
        <v>3</v>
      </c>
      <c r="DL1648" t="s">
        <v>3</v>
      </c>
      <c r="DM1648" t="s">
        <v>3</v>
      </c>
      <c r="DN1648">
        <v>0</v>
      </c>
      <c r="DO1648">
        <v>0</v>
      </c>
      <c r="DP1648">
        <v>1</v>
      </c>
      <c r="DQ1648">
        <v>1</v>
      </c>
      <c r="DU1648">
        <v>1005</v>
      </c>
      <c r="DV1648" t="s">
        <v>17</v>
      </c>
      <c r="DW1648" t="s">
        <v>17</v>
      </c>
      <c r="DX1648">
        <v>100</v>
      </c>
      <c r="EE1648">
        <v>55317522</v>
      </c>
      <c r="EF1648">
        <v>1</v>
      </c>
      <c r="EG1648" t="s">
        <v>19</v>
      </c>
      <c r="EH1648">
        <v>0</v>
      </c>
      <c r="EI1648" t="s">
        <v>3</v>
      </c>
      <c r="EJ1648">
        <v>4</v>
      </c>
      <c r="EK1648">
        <v>0</v>
      </c>
      <c r="EL1648" t="s">
        <v>20</v>
      </c>
      <c r="EM1648" t="s">
        <v>21</v>
      </c>
      <c r="EO1648" t="s">
        <v>3</v>
      </c>
      <c r="EQ1648">
        <v>0</v>
      </c>
      <c r="ER1648">
        <v>296.60000000000002</v>
      </c>
      <c r="ES1648">
        <v>0</v>
      </c>
      <c r="ET1648">
        <v>296.60000000000002</v>
      </c>
      <c r="EU1648">
        <v>111.43</v>
      </c>
      <c r="EV1648">
        <v>0</v>
      </c>
      <c r="EW1648">
        <v>0</v>
      </c>
      <c r="EX1648">
        <v>0</v>
      </c>
      <c r="EY1648">
        <v>0</v>
      </c>
      <c r="FQ1648">
        <v>0</v>
      </c>
      <c r="FR1648">
        <f t="shared" si="906"/>
        <v>0</v>
      </c>
      <c r="FS1648">
        <v>0</v>
      </c>
      <c r="FX1648">
        <v>70</v>
      </c>
      <c r="FY1648">
        <v>10</v>
      </c>
      <c r="GA1648" t="s">
        <v>3</v>
      </c>
      <c r="GD1648">
        <v>0</v>
      </c>
      <c r="GF1648">
        <v>1075121169</v>
      </c>
      <c r="GG1648">
        <v>2</v>
      </c>
      <c r="GH1648">
        <v>1</v>
      </c>
      <c r="GI1648">
        <v>-2</v>
      </c>
      <c r="GJ1648">
        <v>0</v>
      </c>
      <c r="GK1648">
        <f>ROUND(R1648*(R12)/100,2)</f>
        <v>424.03</v>
      </c>
      <c r="GL1648">
        <f t="shared" si="907"/>
        <v>0</v>
      </c>
      <c r="GM1648">
        <f t="shared" si="908"/>
        <v>1469.1</v>
      </c>
      <c r="GN1648">
        <f t="shared" si="909"/>
        <v>0</v>
      </c>
      <c r="GO1648">
        <f t="shared" si="910"/>
        <v>0</v>
      </c>
      <c r="GP1648">
        <f t="shared" si="911"/>
        <v>1469.1</v>
      </c>
      <c r="GR1648">
        <v>0</v>
      </c>
      <c r="GS1648">
        <v>3</v>
      </c>
      <c r="GT1648">
        <v>0</v>
      </c>
      <c r="GU1648" t="s">
        <v>3</v>
      </c>
      <c r="GV1648">
        <f t="shared" si="912"/>
        <v>0</v>
      </c>
      <c r="GW1648">
        <v>1</v>
      </c>
      <c r="GX1648">
        <f t="shared" si="913"/>
        <v>0</v>
      </c>
      <c r="HA1648">
        <v>0</v>
      </c>
      <c r="HB1648">
        <v>0</v>
      </c>
      <c r="HC1648">
        <f t="shared" si="914"/>
        <v>0</v>
      </c>
      <c r="IK1648">
        <v>0</v>
      </c>
    </row>
    <row r="1649" spans="1:245" x14ac:dyDescent="0.2">
      <c r="A1649">
        <v>17</v>
      </c>
      <c r="B1649">
        <v>1</v>
      </c>
      <c r="C1649">
        <f>ROW(SmtRes!A490)</f>
        <v>490</v>
      </c>
      <c r="D1649">
        <f>ROW(EtalonRes!A474)</f>
        <v>474</v>
      </c>
      <c r="E1649" t="s">
        <v>225</v>
      </c>
      <c r="F1649" t="s">
        <v>299</v>
      </c>
      <c r="G1649" t="s">
        <v>300</v>
      </c>
      <c r="H1649" t="s">
        <v>191</v>
      </c>
      <c r="I1649">
        <f>ROUND(26.1/100,9)</f>
        <v>0.26100000000000001</v>
      </c>
      <c r="J1649">
        <v>0</v>
      </c>
      <c r="O1649">
        <f t="shared" si="875"/>
        <v>19800.46</v>
      </c>
      <c r="P1649">
        <f t="shared" si="876"/>
        <v>17007.3</v>
      </c>
      <c r="Q1649">
        <f t="shared" si="877"/>
        <v>1984.18</v>
      </c>
      <c r="R1649">
        <f t="shared" si="878"/>
        <v>841.2</v>
      </c>
      <c r="S1649">
        <f t="shared" si="879"/>
        <v>808.98</v>
      </c>
      <c r="T1649">
        <f t="shared" si="880"/>
        <v>0</v>
      </c>
      <c r="U1649">
        <f t="shared" si="881"/>
        <v>4.3221600000000002</v>
      </c>
      <c r="V1649">
        <f t="shared" si="882"/>
        <v>0</v>
      </c>
      <c r="W1649">
        <f t="shared" si="883"/>
        <v>0</v>
      </c>
      <c r="X1649">
        <f t="shared" si="884"/>
        <v>566.29</v>
      </c>
      <c r="Y1649">
        <f t="shared" si="885"/>
        <v>80.900000000000006</v>
      </c>
      <c r="AA1649">
        <v>55574044</v>
      </c>
      <c r="AB1649">
        <f t="shared" si="886"/>
        <v>75863.820000000007</v>
      </c>
      <c r="AC1649">
        <f t="shared" si="887"/>
        <v>65162.05</v>
      </c>
      <c r="AD1649">
        <f t="shared" si="888"/>
        <v>7602.23</v>
      </c>
      <c r="AE1649">
        <f t="shared" si="889"/>
        <v>3222.98</v>
      </c>
      <c r="AF1649">
        <f t="shared" si="890"/>
        <v>3099.54</v>
      </c>
      <c r="AG1649">
        <f t="shared" si="891"/>
        <v>0</v>
      </c>
      <c r="AH1649">
        <f t="shared" si="892"/>
        <v>16.559999999999999</v>
      </c>
      <c r="AI1649">
        <f t="shared" si="893"/>
        <v>0</v>
      </c>
      <c r="AJ1649">
        <f t="shared" si="894"/>
        <v>0</v>
      </c>
      <c r="AK1649">
        <v>75863.820000000007</v>
      </c>
      <c r="AL1649">
        <v>65162.05</v>
      </c>
      <c r="AM1649">
        <v>7602.23</v>
      </c>
      <c r="AN1649">
        <v>3222.98</v>
      </c>
      <c r="AO1649">
        <v>3099.54</v>
      </c>
      <c r="AP1649">
        <v>0</v>
      </c>
      <c r="AQ1649">
        <v>16.559999999999999</v>
      </c>
      <c r="AR1649">
        <v>0</v>
      </c>
      <c r="AS1649">
        <v>0</v>
      </c>
      <c r="AT1649">
        <v>70</v>
      </c>
      <c r="AU1649">
        <v>10</v>
      </c>
      <c r="AV1649">
        <v>1</v>
      </c>
      <c r="AW1649">
        <v>1</v>
      </c>
      <c r="AZ1649">
        <v>1</v>
      </c>
      <c r="BA1649">
        <v>1</v>
      </c>
      <c r="BB1649">
        <v>1</v>
      </c>
      <c r="BC1649">
        <v>1</v>
      </c>
      <c r="BD1649" t="s">
        <v>3</v>
      </c>
      <c r="BE1649" t="s">
        <v>3</v>
      </c>
      <c r="BF1649" t="s">
        <v>3</v>
      </c>
      <c r="BG1649" t="s">
        <v>3</v>
      </c>
      <c r="BH1649">
        <v>0</v>
      </c>
      <c r="BI1649">
        <v>4</v>
      </c>
      <c r="BJ1649" t="s">
        <v>301</v>
      </c>
      <c r="BM1649">
        <v>0</v>
      </c>
      <c r="BN1649">
        <v>0</v>
      </c>
      <c r="BO1649" t="s">
        <v>3</v>
      </c>
      <c r="BP1649">
        <v>0</v>
      </c>
      <c r="BQ1649">
        <v>1</v>
      </c>
      <c r="BR1649">
        <v>0</v>
      </c>
      <c r="BS1649">
        <v>1</v>
      </c>
      <c r="BT1649">
        <v>1</v>
      </c>
      <c r="BU1649">
        <v>1</v>
      </c>
      <c r="BV1649">
        <v>1</v>
      </c>
      <c r="BW1649">
        <v>1</v>
      </c>
      <c r="BX1649">
        <v>1</v>
      </c>
      <c r="BY1649" t="s">
        <v>3</v>
      </c>
      <c r="BZ1649">
        <v>70</v>
      </c>
      <c r="CA1649">
        <v>10</v>
      </c>
      <c r="CE1649">
        <v>0</v>
      </c>
      <c r="CF1649">
        <v>0</v>
      </c>
      <c r="CG1649">
        <v>0</v>
      </c>
      <c r="CM1649">
        <v>0</v>
      </c>
      <c r="CN1649" t="s">
        <v>3</v>
      </c>
      <c r="CO1649">
        <v>0</v>
      </c>
      <c r="CP1649">
        <f t="shared" si="895"/>
        <v>19800.46</v>
      </c>
      <c r="CQ1649">
        <f t="shared" si="896"/>
        <v>65162.05</v>
      </c>
      <c r="CR1649">
        <f t="shared" si="897"/>
        <v>7602.23</v>
      </c>
      <c r="CS1649">
        <f t="shared" si="898"/>
        <v>3222.98</v>
      </c>
      <c r="CT1649">
        <f t="shared" si="899"/>
        <v>3099.54</v>
      </c>
      <c r="CU1649">
        <f t="shared" si="900"/>
        <v>0</v>
      </c>
      <c r="CV1649">
        <f t="shared" si="901"/>
        <v>16.559999999999999</v>
      </c>
      <c r="CW1649">
        <f t="shared" si="902"/>
        <v>0</v>
      </c>
      <c r="CX1649">
        <f t="shared" si="903"/>
        <v>0</v>
      </c>
      <c r="CY1649">
        <f t="shared" si="904"/>
        <v>566.28599999999994</v>
      </c>
      <c r="CZ1649">
        <f t="shared" si="905"/>
        <v>80.897999999999996</v>
      </c>
      <c r="DC1649" t="s">
        <v>3</v>
      </c>
      <c r="DD1649" t="s">
        <v>3</v>
      </c>
      <c r="DE1649" t="s">
        <v>3</v>
      </c>
      <c r="DF1649" t="s">
        <v>3</v>
      </c>
      <c r="DG1649" t="s">
        <v>3</v>
      </c>
      <c r="DH1649" t="s">
        <v>3</v>
      </c>
      <c r="DI1649" t="s">
        <v>3</v>
      </c>
      <c r="DJ1649" t="s">
        <v>3</v>
      </c>
      <c r="DK1649" t="s">
        <v>3</v>
      </c>
      <c r="DL1649" t="s">
        <v>3</v>
      </c>
      <c r="DM1649" t="s">
        <v>3</v>
      </c>
      <c r="DN1649">
        <v>0</v>
      </c>
      <c r="DO1649">
        <v>0</v>
      </c>
      <c r="DP1649">
        <v>1</v>
      </c>
      <c r="DQ1649">
        <v>1</v>
      </c>
      <c r="DU1649">
        <v>1007</v>
      </c>
      <c r="DV1649" t="s">
        <v>191</v>
      </c>
      <c r="DW1649" t="s">
        <v>191</v>
      </c>
      <c r="DX1649">
        <v>100</v>
      </c>
      <c r="EE1649">
        <v>55317522</v>
      </c>
      <c r="EF1649">
        <v>1</v>
      </c>
      <c r="EG1649" t="s">
        <v>19</v>
      </c>
      <c r="EH1649">
        <v>0</v>
      </c>
      <c r="EI1649" t="s">
        <v>3</v>
      </c>
      <c r="EJ1649">
        <v>4</v>
      </c>
      <c r="EK1649">
        <v>0</v>
      </c>
      <c r="EL1649" t="s">
        <v>20</v>
      </c>
      <c r="EM1649" t="s">
        <v>21</v>
      </c>
      <c r="EO1649" t="s">
        <v>3</v>
      </c>
      <c r="EQ1649">
        <v>0</v>
      </c>
      <c r="ER1649">
        <v>75863.820000000007</v>
      </c>
      <c r="ES1649">
        <v>65162.05</v>
      </c>
      <c r="ET1649">
        <v>7602.23</v>
      </c>
      <c r="EU1649">
        <v>3222.98</v>
      </c>
      <c r="EV1649">
        <v>3099.54</v>
      </c>
      <c r="EW1649">
        <v>16.559999999999999</v>
      </c>
      <c r="EX1649">
        <v>0</v>
      </c>
      <c r="EY1649">
        <v>0</v>
      </c>
      <c r="FQ1649">
        <v>0</v>
      </c>
      <c r="FR1649">
        <f t="shared" si="906"/>
        <v>0</v>
      </c>
      <c r="FS1649">
        <v>0</v>
      </c>
      <c r="FX1649">
        <v>70</v>
      </c>
      <c r="FY1649">
        <v>10</v>
      </c>
      <c r="GA1649" t="s">
        <v>3</v>
      </c>
      <c r="GD1649">
        <v>0</v>
      </c>
      <c r="GF1649">
        <v>438481430</v>
      </c>
      <c r="GG1649">
        <v>2</v>
      </c>
      <c r="GH1649">
        <v>1</v>
      </c>
      <c r="GI1649">
        <v>-2</v>
      </c>
      <c r="GJ1649">
        <v>0</v>
      </c>
      <c r="GK1649">
        <f>ROUND(R1649*(R12)/100,2)</f>
        <v>908.5</v>
      </c>
      <c r="GL1649">
        <f t="shared" si="907"/>
        <v>0</v>
      </c>
      <c r="GM1649">
        <f t="shared" si="908"/>
        <v>21356.15</v>
      </c>
      <c r="GN1649">
        <f t="shared" si="909"/>
        <v>0</v>
      </c>
      <c r="GO1649">
        <f t="shared" si="910"/>
        <v>0</v>
      </c>
      <c r="GP1649">
        <f t="shared" si="911"/>
        <v>21356.15</v>
      </c>
      <c r="GR1649">
        <v>0</v>
      </c>
      <c r="GS1649">
        <v>3</v>
      </c>
      <c r="GT1649">
        <v>0</v>
      </c>
      <c r="GU1649" t="s">
        <v>3</v>
      </c>
      <c r="GV1649">
        <f t="shared" si="912"/>
        <v>0</v>
      </c>
      <c r="GW1649">
        <v>1</v>
      </c>
      <c r="GX1649">
        <f t="shared" si="913"/>
        <v>0</v>
      </c>
      <c r="HA1649">
        <v>0</v>
      </c>
      <c r="HB1649">
        <v>0</v>
      </c>
      <c r="HC1649">
        <f t="shared" si="914"/>
        <v>0</v>
      </c>
      <c r="IK1649">
        <v>0</v>
      </c>
    </row>
    <row r="1650" spans="1:245" x14ac:dyDescent="0.2">
      <c r="A1650">
        <v>17</v>
      </c>
      <c r="B1650">
        <v>1</v>
      </c>
      <c r="C1650">
        <f>ROW(SmtRes!A499)</f>
        <v>499</v>
      </c>
      <c r="D1650">
        <f>ROW(EtalonRes!A483)</f>
        <v>483</v>
      </c>
      <c r="E1650" t="s">
        <v>228</v>
      </c>
      <c r="F1650" t="s">
        <v>302</v>
      </c>
      <c r="G1650" t="s">
        <v>409</v>
      </c>
      <c r="H1650" t="s">
        <v>191</v>
      </c>
      <c r="I1650">
        <f>ROUND(39.15/100,9)</f>
        <v>0.39150000000000001</v>
      </c>
      <c r="J1650">
        <v>0</v>
      </c>
      <c r="O1650">
        <f t="shared" si="875"/>
        <v>109958.48</v>
      </c>
      <c r="P1650">
        <f t="shared" si="876"/>
        <v>87100.63</v>
      </c>
      <c r="Q1650">
        <f t="shared" si="877"/>
        <v>21037.65</v>
      </c>
      <c r="R1650">
        <f t="shared" si="878"/>
        <v>8305.7199999999993</v>
      </c>
      <c r="S1650">
        <f t="shared" si="879"/>
        <v>1820.2</v>
      </c>
      <c r="T1650">
        <f t="shared" si="880"/>
        <v>0</v>
      </c>
      <c r="U1650">
        <f t="shared" si="881"/>
        <v>9.7248599999999996</v>
      </c>
      <c r="V1650">
        <f t="shared" si="882"/>
        <v>0</v>
      </c>
      <c r="W1650">
        <f t="shared" si="883"/>
        <v>0</v>
      </c>
      <c r="X1650">
        <f t="shared" si="884"/>
        <v>1274.1400000000001</v>
      </c>
      <c r="Y1650">
        <f t="shared" si="885"/>
        <v>182.02</v>
      </c>
      <c r="AA1650">
        <v>55574044</v>
      </c>
      <c r="AB1650">
        <f t="shared" si="886"/>
        <v>280864.57</v>
      </c>
      <c r="AC1650">
        <f t="shared" si="887"/>
        <v>222479.25</v>
      </c>
      <c r="AD1650">
        <f t="shared" si="888"/>
        <v>53736.02</v>
      </c>
      <c r="AE1650">
        <f t="shared" si="889"/>
        <v>21215.13</v>
      </c>
      <c r="AF1650">
        <f t="shared" si="890"/>
        <v>4649.3</v>
      </c>
      <c r="AG1650">
        <f t="shared" si="891"/>
        <v>0</v>
      </c>
      <c r="AH1650">
        <f t="shared" si="892"/>
        <v>24.84</v>
      </c>
      <c r="AI1650">
        <f t="shared" si="893"/>
        <v>0</v>
      </c>
      <c r="AJ1650">
        <f t="shared" si="894"/>
        <v>0</v>
      </c>
      <c r="AK1650">
        <v>280864.57</v>
      </c>
      <c r="AL1650">
        <v>222479.25</v>
      </c>
      <c r="AM1650">
        <v>53736.02</v>
      </c>
      <c r="AN1650">
        <v>21215.13</v>
      </c>
      <c r="AO1650">
        <v>4649.3</v>
      </c>
      <c r="AP1650">
        <v>0</v>
      </c>
      <c r="AQ1650">
        <v>24.84</v>
      </c>
      <c r="AR1650">
        <v>0</v>
      </c>
      <c r="AS1650">
        <v>0</v>
      </c>
      <c r="AT1650">
        <v>70</v>
      </c>
      <c r="AU1650">
        <v>10</v>
      </c>
      <c r="AV1650">
        <v>1</v>
      </c>
      <c r="AW1650">
        <v>1</v>
      </c>
      <c r="AZ1650">
        <v>1</v>
      </c>
      <c r="BA1650">
        <v>1</v>
      </c>
      <c r="BB1650">
        <v>1</v>
      </c>
      <c r="BC1650">
        <v>1</v>
      </c>
      <c r="BD1650" t="s">
        <v>3</v>
      </c>
      <c r="BE1650" t="s">
        <v>3</v>
      </c>
      <c r="BF1650" t="s">
        <v>3</v>
      </c>
      <c r="BG1650" t="s">
        <v>3</v>
      </c>
      <c r="BH1650">
        <v>0</v>
      </c>
      <c r="BI1650">
        <v>4</v>
      </c>
      <c r="BJ1650" t="s">
        <v>304</v>
      </c>
      <c r="BM1650">
        <v>0</v>
      </c>
      <c r="BN1650">
        <v>0</v>
      </c>
      <c r="BO1650" t="s">
        <v>3</v>
      </c>
      <c r="BP1650">
        <v>0</v>
      </c>
      <c r="BQ1650">
        <v>1</v>
      </c>
      <c r="BR1650">
        <v>0</v>
      </c>
      <c r="BS1650">
        <v>1</v>
      </c>
      <c r="BT1650">
        <v>1</v>
      </c>
      <c r="BU1650">
        <v>1</v>
      </c>
      <c r="BV1650">
        <v>1</v>
      </c>
      <c r="BW1650">
        <v>1</v>
      </c>
      <c r="BX1650">
        <v>1</v>
      </c>
      <c r="BY1650" t="s">
        <v>3</v>
      </c>
      <c r="BZ1650">
        <v>70</v>
      </c>
      <c r="CA1650">
        <v>10</v>
      </c>
      <c r="CE1650">
        <v>0</v>
      </c>
      <c r="CF1650">
        <v>0</v>
      </c>
      <c r="CG1650">
        <v>0</v>
      </c>
      <c r="CM1650">
        <v>0</v>
      </c>
      <c r="CN1650" t="s">
        <v>3</v>
      </c>
      <c r="CO1650">
        <v>0</v>
      </c>
      <c r="CP1650">
        <f t="shared" si="895"/>
        <v>109958.48</v>
      </c>
      <c r="CQ1650">
        <f t="shared" si="896"/>
        <v>222479.25</v>
      </c>
      <c r="CR1650">
        <f t="shared" si="897"/>
        <v>53736.02</v>
      </c>
      <c r="CS1650">
        <f t="shared" si="898"/>
        <v>21215.13</v>
      </c>
      <c r="CT1650">
        <f t="shared" si="899"/>
        <v>4649.3</v>
      </c>
      <c r="CU1650">
        <f t="shared" si="900"/>
        <v>0</v>
      </c>
      <c r="CV1650">
        <f t="shared" si="901"/>
        <v>24.84</v>
      </c>
      <c r="CW1650">
        <f t="shared" si="902"/>
        <v>0</v>
      </c>
      <c r="CX1650">
        <f t="shared" si="903"/>
        <v>0</v>
      </c>
      <c r="CY1650">
        <f t="shared" si="904"/>
        <v>1274.1400000000001</v>
      </c>
      <c r="CZ1650">
        <f t="shared" si="905"/>
        <v>182.02</v>
      </c>
      <c r="DC1650" t="s">
        <v>3</v>
      </c>
      <c r="DD1650" t="s">
        <v>3</v>
      </c>
      <c r="DE1650" t="s">
        <v>3</v>
      </c>
      <c r="DF1650" t="s">
        <v>3</v>
      </c>
      <c r="DG1650" t="s">
        <v>3</v>
      </c>
      <c r="DH1650" t="s">
        <v>3</v>
      </c>
      <c r="DI1650" t="s">
        <v>3</v>
      </c>
      <c r="DJ1650" t="s">
        <v>3</v>
      </c>
      <c r="DK1650" t="s">
        <v>3</v>
      </c>
      <c r="DL1650" t="s">
        <v>3</v>
      </c>
      <c r="DM1650" t="s">
        <v>3</v>
      </c>
      <c r="DN1650">
        <v>0</v>
      </c>
      <c r="DO1650">
        <v>0</v>
      </c>
      <c r="DP1650">
        <v>1</v>
      </c>
      <c r="DQ1650">
        <v>1</v>
      </c>
      <c r="DU1650">
        <v>1007</v>
      </c>
      <c r="DV1650" t="s">
        <v>191</v>
      </c>
      <c r="DW1650" t="s">
        <v>191</v>
      </c>
      <c r="DX1650">
        <v>100</v>
      </c>
      <c r="EE1650">
        <v>55317522</v>
      </c>
      <c r="EF1650">
        <v>1</v>
      </c>
      <c r="EG1650" t="s">
        <v>19</v>
      </c>
      <c r="EH1650">
        <v>0</v>
      </c>
      <c r="EI1650" t="s">
        <v>3</v>
      </c>
      <c r="EJ1650">
        <v>4</v>
      </c>
      <c r="EK1650">
        <v>0</v>
      </c>
      <c r="EL1650" t="s">
        <v>20</v>
      </c>
      <c r="EM1650" t="s">
        <v>21</v>
      </c>
      <c r="EO1650" t="s">
        <v>3</v>
      </c>
      <c r="EQ1650">
        <v>0</v>
      </c>
      <c r="ER1650">
        <v>280864.57</v>
      </c>
      <c r="ES1650">
        <v>222479.25</v>
      </c>
      <c r="ET1650">
        <v>53736.02</v>
      </c>
      <c r="EU1650">
        <v>21215.13</v>
      </c>
      <c r="EV1650">
        <v>4649.3</v>
      </c>
      <c r="EW1650">
        <v>24.84</v>
      </c>
      <c r="EX1650">
        <v>0</v>
      </c>
      <c r="EY1650">
        <v>0</v>
      </c>
      <c r="FQ1650">
        <v>0</v>
      </c>
      <c r="FR1650">
        <f t="shared" si="906"/>
        <v>0</v>
      </c>
      <c r="FS1650">
        <v>0</v>
      </c>
      <c r="FX1650">
        <v>70</v>
      </c>
      <c r="FY1650">
        <v>10</v>
      </c>
      <c r="GA1650" t="s">
        <v>3</v>
      </c>
      <c r="GD1650">
        <v>0</v>
      </c>
      <c r="GF1650">
        <v>1754093871</v>
      </c>
      <c r="GG1650">
        <v>2</v>
      </c>
      <c r="GH1650">
        <v>1</v>
      </c>
      <c r="GI1650">
        <v>-2</v>
      </c>
      <c r="GJ1650">
        <v>0</v>
      </c>
      <c r="GK1650">
        <f>ROUND(R1650*(R12)/100,2)</f>
        <v>8970.18</v>
      </c>
      <c r="GL1650">
        <f t="shared" si="907"/>
        <v>0</v>
      </c>
      <c r="GM1650">
        <f t="shared" si="908"/>
        <v>120384.82</v>
      </c>
      <c r="GN1650">
        <f t="shared" si="909"/>
        <v>0</v>
      </c>
      <c r="GO1650">
        <f t="shared" si="910"/>
        <v>0</v>
      </c>
      <c r="GP1650">
        <f t="shared" si="911"/>
        <v>120384.82</v>
      </c>
      <c r="GR1650">
        <v>0</v>
      </c>
      <c r="GS1650">
        <v>3</v>
      </c>
      <c r="GT1650">
        <v>0</v>
      </c>
      <c r="GU1650" t="s">
        <v>3</v>
      </c>
      <c r="GV1650">
        <f t="shared" si="912"/>
        <v>0</v>
      </c>
      <c r="GW1650">
        <v>1</v>
      </c>
      <c r="GX1650">
        <f t="shared" si="913"/>
        <v>0</v>
      </c>
      <c r="HA1650">
        <v>0</v>
      </c>
      <c r="HB1650">
        <v>0</v>
      </c>
      <c r="HC1650">
        <f t="shared" si="914"/>
        <v>0</v>
      </c>
      <c r="IK1650">
        <v>0</v>
      </c>
    </row>
    <row r="1651" spans="1:245" x14ac:dyDescent="0.2">
      <c r="A1651">
        <v>17</v>
      </c>
      <c r="B1651">
        <v>1</v>
      </c>
      <c r="C1651">
        <f>ROW(SmtRes!A504)</f>
        <v>504</v>
      </c>
      <c r="D1651">
        <f>ROW(EtalonRes!A487)</f>
        <v>487</v>
      </c>
      <c r="E1651" t="s">
        <v>229</v>
      </c>
      <c r="F1651" t="s">
        <v>133</v>
      </c>
      <c r="G1651" t="s">
        <v>305</v>
      </c>
      <c r="H1651" t="s">
        <v>17</v>
      </c>
      <c r="I1651">
        <f>ROUND(261/100,9)</f>
        <v>2.61</v>
      </c>
      <c r="J1651">
        <v>0</v>
      </c>
      <c r="O1651">
        <f t="shared" si="875"/>
        <v>79626.929999999993</v>
      </c>
      <c r="P1651">
        <f t="shared" si="876"/>
        <v>67267.48</v>
      </c>
      <c r="Q1651">
        <f t="shared" si="877"/>
        <v>4261.5600000000004</v>
      </c>
      <c r="R1651">
        <f t="shared" si="878"/>
        <v>2413.6999999999998</v>
      </c>
      <c r="S1651">
        <f t="shared" si="879"/>
        <v>8097.89</v>
      </c>
      <c r="T1651">
        <f t="shared" si="880"/>
        <v>0</v>
      </c>
      <c r="U1651">
        <f t="shared" si="881"/>
        <v>35.417699999999996</v>
      </c>
      <c r="V1651">
        <f t="shared" si="882"/>
        <v>0</v>
      </c>
      <c r="W1651">
        <f t="shared" si="883"/>
        <v>0</v>
      </c>
      <c r="X1651">
        <f t="shared" si="884"/>
        <v>5668.52</v>
      </c>
      <c r="Y1651">
        <f t="shared" si="885"/>
        <v>809.79</v>
      </c>
      <c r="AA1651">
        <v>55574044</v>
      </c>
      <c r="AB1651">
        <f t="shared" si="886"/>
        <v>30508.400000000001</v>
      </c>
      <c r="AC1651">
        <f t="shared" si="887"/>
        <v>25772.98</v>
      </c>
      <c r="AD1651">
        <f t="shared" si="888"/>
        <v>1632.78</v>
      </c>
      <c r="AE1651">
        <f t="shared" si="889"/>
        <v>924.79</v>
      </c>
      <c r="AF1651">
        <f t="shared" si="890"/>
        <v>3102.64</v>
      </c>
      <c r="AG1651">
        <f t="shared" si="891"/>
        <v>0</v>
      </c>
      <c r="AH1651">
        <f t="shared" si="892"/>
        <v>13.57</v>
      </c>
      <c r="AI1651">
        <f t="shared" si="893"/>
        <v>0</v>
      </c>
      <c r="AJ1651">
        <f t="shared" si="894"/>
        <v>0</v>
      </c>
      <c r="AK1651">
        <v>30508.400000000001</v>
      </c>
      <c r="AL1651">
        <v>25772.98</v>
      </c>
      <c r="AM1651">
        <v>1632.78</v>
      </c>
      <c r="AN1651">
        <v>924.79</v>
      </c>
      <c r="AO1651">
        <v>3102.64</v>
      </c>
      <c r="AP1651">
        <v>0</v>
      </c>
      <c r="AQ1651">
        <v>13.57</v>
      </c>
      <c r="AR1651">
        <v>0</v>
      </c>
      <c r="AS1651">
        <v>0</v>
      </c>
      <c r="AT1651">
        <v>70</v>
      </c>
      <c r="AU1651">
        <v>10</v>
      </c>
      <c r="AV1651">
        <v>1</v>
      </c>
      <c r="AW1651">
        <v>1</v>
      </c>
      <c r="AZ1651">
        <v>1</v>
      </c>
      <c r="BA1651">
        <v>1</v>
      </c>
      <c r="BB1651">
        <v>1</v>
      </c>
      <c r="BC1651">
        <v>1</v>
      </c>
      <c r="BD1651" t="s">
        <v>3</v>
      </c>
      <c r="BE1651" t="s">
        <v>3</v>
      </c>
      <c r="BF1651" t="s">
        <v>3</v>
      </c>
      <c r="BG1651" t="s">
        <v>3</v>
      </c>
      <c r="BH1651">
        <v>0</v>
      </c>
      <c r="BI1651">
        <v>4</v>
      </c>
      <c r="BJ1651" t="s">
        <v>135</v>
      </c>
      <c r="BM1651">
        <v>0</v>
      </c>
      <c r="BN1651">
        <v>0</v>
      </c>
      <c r="BO1651" t="s">
        <v>3</v>
      </c>
      <c r="BP1651">
        <v>0</v>
      </c>
      <c r="BQ1651">
        <v>1</v>
      </c>
      <c r="BR1651">
        <v>0</v>
      </c>
      <c r="BS1651">
        <v>1</v>
      </c>
      <c r="BT1651">
        <v>1</v>
      </c>
      <c r="BU1651">
        <v>1</v>
      </c>
      <c r="BV1651">
        <v>1</v>
      </c>
      <c r="BW1651">
        <v>1</v>
      </c>
      <c r="BX1651">
        <v>1</v>
      </c>
      <c r="BY1651" t="s">
        <v>3</v>
      </c>
      <c r="BZ1651">
        <v>70</v>
      </c>
      <c r="CA1651">
        <v>10</v>
      </c>
      <c r="CE1651">
        <v>0</v>
      </c>
      <c r="CF1651">
        <v>0</v>
      </c>
      <c r="CG1651">
        <v>0</v>
      </c>
      <c r="CM1651">
        <v>0</v>
      </c>
      <c r="CN1651" t="s">
        <v>3</v>
      </c>
      <c r="CO1651">
        <v>0</v>
      </c>
      <c r="CP1651">
        <f t="shared" si="895"/>
        <v>79626.929999999993</v>
      </c>
      <c r="CQ1651">
        <f t="shared" si="896"/>
        <v>25772.98</v>
      </c>
      <c r="CR1651">
        <f t="shared" si="897"/>
        <v>1632.78</v>
      </c>
      <c r="CS1651">
        <f t="shared" si="898"/>
        <v>924.79</v>
      </c>
      <c r="CT1651">
        <f t="shared" si="899"/>
        <v>3102.64</v>
      </c>
      <c r="CU1651">
        <f t="shared" si="900"/>
        <v>0</v>
      </c>
      <c r="CV1651">
        <f t="shared" si="901"/>
        <v>13.57</v>
      </c>
      <c r="CW1651">
        <f t="shared" si="902"/>
        <v>0</v>
      </c>
      <c r="CX1651">
        <f t="shared" si="903"/>
        <v>0</v>
      </c>
      <c r="CY1651">
        <f t="shared" si="904"/>
        <v>5668.5230000000001</v>
      </c>
      <c r="CZ1651">
        <f t="shared" si="905"/>
        <v>809.7890000000001</v>
      </c>
      <c r="DC1651" t="s">
        <v>3</v>
      </c>
      <c r="DD1651" t="s">
        <v>3</v>
      </c>
      <c r="DE1651" t="s">
        <v>3</v>
      </c>
      <c r="DF1651" t="s">
        <v>3</v>
      </c>
      <c r="DG1651" t="s">
        <v>3</v>
      </c>
      <c r="DH1651" t="s">
        <v>3</v>
      </c>
      <c r="DI1651" t="s">
        <v>3</v>
      </c>
      <c r="DJ1651" t="s">
        <v>3</v>
      </c>
      <c r="DK1651" t="s">
        <v>3</v>
      </c>
      <c r="DL1651" t="s">
        <v>3</v>
      </c>
      <c r="DM1651" t="s">
        <v>3</v>
      </c>
      <c r="DN1651">
        <v>0</v>
      </c>
      <c r="DO1651">
        <v>0</v>
      </c>
      <c r="DP1651">
        <v>1</v>
      </c>
      <c r="DQ1651">
        <v>1</v>
      </c>
      <c r="DU1651">
        <v>1005</v>
      </c>
      <c r="DV1651" t="s">
        <v>17</v>
      </c>
      <c r="DW1651" t="s">
        <v>17</v>
      </c>
      <c r="DX1651">
        <v>100</v>
      </c>
      <c r="EE1651">
        <v>55317522</v>
      </c>
      <c r="EF1651">
        <v>1</v>
      </c>
      <c r="EG1651" t="s">
        <v>19</v>
      </c>
      <c r="EH1651">
        <v>0</v>
      </c>
      <c r="EI1651" t="s">
        <v>3</v>
      </c>
      <c r="EJ1651">
        <v>4</v>
      </c>
      <c r="EK1651">
        <v>0</v>
      </c>
      <c r="EL1651" t="s">
        <v>20</v>
      </c>
      <c r="EM1651" t="s">
        <v>21</v>
      </c>
      <c r="EO1651" t="s">
        <v>3</v>
      </c>
      <c r="EQ1651">
        <v>0</v>
      </c>
      <c r="ER1651">
        <v>30508.400000000001</v>
      </c>
      <c r="ES1651">
        <v>25772.98</v>
      </c>
      <c r="ET1651">
        <v>1632.78</v>
      </c>
      <c r="EU1651">
        <v>924.79</v>
      </c>
      <c r="EV1651">
        <v>3102.64</v>
      </c>
      <c r="EW1651">
        <v>13.57</v>
      </c>
      <c r="EX1651">
        <v>0</v>
      </c>
      <c r="EY1651">
        <v>0</v>
      </c>
      <c r="FQ1651">
        <v>0</v>
      </c>
      <c r="FR1651">
        <f t="shared" si="906"/>
        <v>0</v>
      </c>
      <c r="FS1651">
        <v>0</v>
      </c>
      <c r="FX1651">
        <v>70</v>
      </c>
      <c r="FY1651">
        <v>10</v>
      </c>
      <c r="GA1651" t="s">
        <v>3</v>
      </c>
      <c r="GD1651">
        <v>0</v>
      </c>
      <c r="GF1651">
        <v>-227556053</v>
      </c>
      <c r="GG1651">
        <v>2</v>
      </c>
      <c r="GH1651">
        <v>1</v>
      </c>
      <c r="GI1651">
        <v>-2</v>
      </c>
      <c r="GJ1651">
        <v>0</v>
      </c>
      <c r="GK1651">
        <f>ROUND(R1651*(R12)/100,2)</f>
        <v>2606.8000000000002</v>
      </c>
      <c r="GL1651">
        <f t="shared" si="907"/>
        <v>0</v>
      </c>
      <c r="GM1651">
        <f t="shared" si="908"/>
        <v>88712.04</v>
      </c>
      <c r="GN1651">
        <f t="shared" si="909"/>
        <v>0</v>
      </c>
      <c r="GO1651">
        <f t="shared" si="910"/>
        <v>0</v>
      </c>
      <c r="GP1651">
        <f t="shared" si="911"/>
        <v>88712.04</v>
      </c>
      <c r="GR1651">
        <v>0</v>
      </c>
      <c r="GS1651">
        <v>3</v>
      </c>
      <c r="GT1651">
        <v>0</v>
      </c>
      <c r="GU1651" t="s">
        <v>3</v>
      </c>
      <c r="GV1651">
        <f t="shared" si="912"/>
        <v>0</v>
      </c>
      <c r="GW1651">
        <v>1</v>
      </c>
      <c r="GX1651">
        <f t="shared" si="913"/>
        <v>0</v>
      </c>
      <c r="HA1651">
        <v>0</v>
      </c>
      <c r="HB1651">
        <v>0</v>
      </c>
      <c r="HC1651">
        <f t="shared" si="914"/>
        <v>0</v>
      </c>
      <c r="IK1651">
        <v>0</v>
      </c>
    </row>
    <row r="1652" spans="1:245" x14ac:dyDescent="0.2">
      <c r="A1652">
        <v>18</v>
      </c>
      <c r="B1652">
        <v>1</v>
      </c>
      <c r="C1652">
        <v>503</v>
      </c>
      <c r="E1652" t="s">
        <v>315</v>
      </c>
      <c r="F1652" t="s">
        <v>137</v>
      </c>
      <c r="G1652" t="s">
        <v>138</v>
      </c>
      <c r="H1652" t="s">
        <v>120</v>
      </c>
      <c r="I1652">
        <f>I1651*J1652</f>
        <v>-25.003799999999998</v>
      </c>
      <c r="J1652">
        <v>-9.58</v>
      </c>
      <c r="O1652">
        <f t="shared" si="875"/>
        <v>-67267.47</v>
      </c>
      <c r="P1652">
        <f t="shared" si="876"/>
        <v>-67267.47</v>
      </c>
      <c r="Q1652">
        <f t="shared" si="877"/>
        <v>0</v>
      </c>
      <c r="R1652">
        <f t="shared" si="878"/>
        <v>0</v>
      </c>
      <c r="S1652">
        <f t="shared" si="879"/>
        <v>0</v>
      </c>
      <c r="T1652">
        <f t="shared" si="880"/>
        <v>0</v>
      </c>
      <c r="U1652">
        <f t="shared" si="881"/>
        <v>0</v>
      </c>
      <c r="V1652">
        <f t="shared" si="882"/>
        <v>0</v>
      </c>
      <c r="W1652">
        <f t="shared" si="883"/>
        <v>0</v>
      </c>
      <c r="X1652">
        <f t="shared" si="884"/>
        <v>0</v>
      </c>
      <c r="Y1652">
        <f t="shared" si="885"/>
        <v>0</v>
      </c>
      <c r="AA1652">
        <v>55574044</v>
      </c>
      <c r="AB1652">
        <f t="shared" si="886"/>
        <v>2690.29</v>
      </c>
      <c r="AC1652">
        <f t="shared" si="887"/>
        <v>2690.29</v>
      </c>
      <c r="AD1652">
        <f t="shared" si="888"/>
        <v>0</v>
      </c>
      <c r="AE1652">
        <f t="shared" si="889"/>
        <v>0</v>
      </c>
      <c r="AF1652">
        <f t="shared" si="890"/>
        <v>0</v>
      </c>
      <c r="AG1652">
        <f t="shared" si="891"/>
        <v>0</v>
      </c>
      <c r="AH1652">
        <f t="shared" si="892"/>
        <v>0</v>
      </c>
      <c r="AI1652">
        <f t="shared" si="893"/>
        <v>0</v>
      </c>
      <c r="AJ1652">
        <f t="shared" si="894"/>
        <v>0</v>
      </c>
      <c r="AK1652">
        <v>2690.29</v>
      </c>
      <c r="AL1652">
        <v>2690.29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70</v>
      </c>
      <c r="AU1652">
        <v>10</v>
      </c>
      <c r="AV1652">
        <v>1</v>
      </c>
      <c r="AW1652">
        <v>1</v>
      </c>
      <c r="AZ1652">
        <v>1</v>
      </c>
      <c r="BA1652">
        <v>1</v>
      </c>
      <c r="BB1652">
        <v>1</v>
      </c>
      <c r="BC1652">
        <v>1</v>
      </c>
      <c r="BD1652" t="s">
        <v>3</v>
      </c>
      <c r="BE1652" t="s">
        <v>3</v>
      </c>
      <c r="BF1652" t="s">
        <v>3</v>
      </c>
      <c r="BG1652" t="s">
        <v>3</v>
      </c>
      <c r="BH1652">
        <v>3</v>
      </c>
      <c r="BI1652">
        <v>4</v>
      </c>
      <c r="BJ1652" t="s">
        <v>139</v>
      </c>
      <c r="BM1652">
        <v>0</v>
      </c>
      <c r="BN1652">
        <v>0</v>
      </c>
      <c r="BO1652" t="s">
        <v>3</v>
      </c>
      <c r="BP1652">
        <v>0</v>
      </c>
      <c r="BQ1652">
        <v>1</v>
      </c>
      <c r="BR1652">
        <v>1</v>
      </c>
      <c r="BS1652">
        <v>1</v>
      </c>
      <c r="BT1652">
        <v>1</v>
      </c>
      <c r="BU1652">
        <v>1</v>
      </c>
      <c r="BV1652">
        <v>1</v>
      </c>
      <c r="BW1652">
        <v>1</v>
      </c>
      <c r="BX1652">
        <v>1</v>
      </c>
      <c r="BY1652" t="s">
        <v>3</v>
      </c>
      <c r="BZ1652">
        <v>70</v>
      </c>
      <c r="CA1652">
        <v>10</v>
      </c>
      <c r="CE1652">
        <v>0</v>
      </c>
      <c r="CF1652">
        <v>0</v>
      </c>
      <c r="CG1652">
        <v>0</v>
      </c>
      <c r="CM1652">
        <v>0</v>
      </c>
      <c r="CN1652" t="s">
        <v>3</v>
      </c>
      <c r="CO1652">
        <v>0</v>
      </c>
      <c r="CP1652">
        <f t="shared" si="895"/>
        <v>-67267.47</v>
      </c>
      <c r="CQ1652">
        <f t="shared" si="896"/>
        <v>2690.29</v>
      </c>
      <c r="CR1652">
        <f t="shared" si="897"/>
        <v>0</v>
      </c>
      <c r="CS1652">
        <f t="shared" si="898"/>
        <v>0</v>
      </c>
      <c r="CT1652">
        <f t="shared" si="899"/>
        <v>0</v>
      </c>
      <c r="CU1652">
        <f t="shared" si="900"/>
        <v>0</v>
      </c>
      <c r="CV1652">
        <f t="shared" si="901"/>
        <v>0</v>
      </c>
      <c r="CW1652">
        <f t="shared" si="902"/>
        <v>0</v>
      </c>
      <c r="CX1652">
        <f t="shared" si="903"/>
        <v>0</v>
      </c>
      <c r="CY1652">
        <f t="shared" si="904"/>
        <v>0</v>
      </c>
      <c r="CZ1652">
        <f t="shared" si="905"/>
        <v>0</v>
      </c>
      <c r="DC1652" t="s">
        <v>3</v>
      </c>
      <c r="DD1652" t="s">
        <v>3</v>
      </c>
      <c r="DE1652" t="s">
        <v>3</v>
      </c>
      <c r="DF1652" t="s">
        <v>3</v>
      </c>
      <c r="DG1652" t="s">
        <v>3</v>
      </c>
      <c r="DH1652" t="s">
        <v>3</v>
      </c>
      <c r="DI1652" t="s">
        <v>3</v>
      </c>
      <c r="DJ1652" t="s">
        <v>3</v>
      </c>
      <c r="DK1652" t="s">
        <v>3</v>
      </c>
      <c r="DL1652" t="s">
        <v>3</v>
      </c>
      <c r="DM1652" t="s">
        <v>3</v>
      </c>
      <c r="DN1652">
        <v>0</v>
      </c>
      <c r="DO1652">
        <v>0</v>
      </c>
      <c r="DP1652">
        <v>1</v>
      </c>
      <c r="DQ1652">
        <v>1</v>
      </c>
      <c r="DU1652">
        <v>1009</v>
      </c>
      <c r="DV1652" t="s">
        <v>120</v>
      </c>
      <c r="DW1652" t="s">
        <v>120</v>
      </c>
      <c r="DX1652">
        <v>1000</v>
      </c>
      <c r="EE1652">
        <v>55317522</v>
      </c>
      <c r="EF1652">
        <v>1</v>
      </c>
      <c r="EG1652" t="s">
        <v>19</v>
      </c>
      <c r="EH1652">
        <v>0</v>
      </c>
      <c r="EI1652" t="s">
        <v>3</v>
      </c>
      <c r="EJ1652">
        <v>4</v>
      </c>
      <c r="EK1652">
        <v>0</v>
      </c>
      <c r="EL1652" t="s">
        <v>20</v>
      </c>
      <c r="EM1652" t="s">
        <v>21</v>
      </c>
      <c r="EO1652" t="s">
        <v>3</v>
      </c>
      <c r="EQ1652">
        <v>32768</v>
      </c>
      <c r="ER1652">
        <v>2690.29</v>
      </c>
      <c r="ES1652">
        <v>2690.29</v>
      </c>
      <c r="ET1652">
        <v>0</v>
      </c>
      <c r="EU1652">
        <v>0</v>
      </c>
      <c r="EV1652">
        <v>0</v>
      </c>
      <c r="EW1652">
        <v>0</v>
      </c>
      <c r="EX1652">
        <v>0</v>
      </c>
      <c r="FQ1652">
        <v>0</v>
      </c>
      <c r="FR1652">
        <f t="shared" si="906"/>
        <v>0</v>
      </c>
      <c r="FS1652">
        <v>0</v>
      </c>
      <c r="FX1652">
        <v>70</v>
      </c>
      <c r="FY1652">
        <v>10</v>
      </c>
      <c r="GA1652" t="s">
        <v>3</v>
      </c>
      <c r="GD1652">
        <v>0</v>
      </c>
      <c r="GF1652">
        <v>734291692</v>
      </c>
      <c r="GG1652">
        <v>2</v>
      </c>
      <c r="GH1652">
        <v>1</v>
      </c>
      <c r="GI1652">
        <v>-2</v>
      </c>
      <c r="GJ1652">
        <v>0</v>
      </c>
      <c r="GK1652">
        <f>ROUND(R1652*(R12)/100,2)</f>
        <v>0</v>
      </c>
      <c r="GL1652">
        <f t="shared" si="907"/>
        <v>0</v>
      </c>
      <c r="GM1652">
        <f t="shared" si="908"/>
        <v>-67267.47</v>
      </c>
      <c r="GN1652">
        <f t="shared" si="909"/>
        <v>0</v>
      </c>
      <c r="GO1652">
        <f t="shared" si="910"/>
        <v>0</v>
      </c>
      <c r="GP1652">
        <f t="shared" si="911"/>
        <v>-67267.47</v>
      </c>
      <c r="GR1652">
        <v>0</v>
      </c>
      <c r="GS1652">
        <v>3</v>
      </c>
      <c r="GT1652">
        <v>0</v>
      </c>
      <c r="GU1652" t="s">
        <v>3</v>
      </c>
      <c r="GV1652">
        <f t="shared" si="912"/>
        <v>0</v>
      </c>
      <c r="GW1652">
        <v>1</v>
      </c>
      <c r="GX1652">
        <f t="shared" si="913"/>
        <v>0</v>
      </c>
      <c r="HA1652">
        <v>0</v>
      </c>
      <c r="HB1652">
        <v>0</v>
      </c>
      <c r="HC1652">
        <f t="shared" si="914"/>
        <v>0</v>
      </c>
      <c r="IK1652">
        <v>0</v>
      </c>
    </row>
    <row r="1653" spans="1:245" x14ac:dyDescent="0.2">
      <c r="A1653">
        <v>18</v>
      </c>
      <c r="B1653">
        <v>1</v>
      </c>
      <c r="C1653">
        <v>504</v>
      </c>
      <c r="E1653" t="s">
        <v>316</v>
      </c>
      <c r="F1653" t="s">
        <v>141</v>
      </c>
      <c r="G1653" t="s">
        <v>142</v>
      </c>
      <c r="H1653" t="s">
        <v>120</v>
      </c>
      <c r="I1653">
        <f>I1651*J1653</f>
        <v>31.5288</v>
      </c>
      <c r="J1653">
        <v>12.08</v>
      </c>
      <c r="O1653">
        <f t="shared" si="875"/>
        <v>80801.69</v>
      </c>
      <c r="P1653">
        <f t="shared" si="876"/>
        <v>80801.69</v>
      </c>
      <c r="Q1653">
        <f t="shared" si="877"/>
        <v>0</v>
      </c>
      <c r="R1653">
        <f t="shared" si="878"/>
        <v>0</v>
      </c>
      <c r="S1653">
        <f t="shared" si="879"/>
        <v>0</v>
      </c>
      <c r="T1653">
        <f t="shared" si="880"/>
        <v>0</v>
      </c>
      <c r="U1653">
        <f t="shared" si="881"/>
        <v>0</v>
      </c>
      <c r="V1653">
        <f t="shared" si="882"/>
        <v>0</v>
      </c>
      <c r="W1653">
        <f t="shared" si="883"/>
        <v>0</v>
      </c>
      <c r="X1653">
        <f t="shared" si="884"/>
        <v>0</v>
      </c>
      <c r="Y1653">
        <f t="shared" si="885"/>
        <v>0</v>
      </c>
      <c r="AA1653">
        <v>55574044</v>
      </c>
      <c r="AB1653">
        <f t="shared" si="886"/>
        <v>2562.79</v>
      </c>
      <c r="AC1653">
        <f t="shared" si="887"/>
        <v>2562.79</v>
      </c>
      <c r="AD1653">
        <f t="shared" si="888"/>
        <v>0</v>
      </c>
      <c r="AE1653">
        <f t="shared" si="889"/>
        <v>0</v>
      </c>
      <c r="AF1653">
        <f t="shared" si="890"/>
        <v>0</v>
      </c>
      <c r="AG1653">
        <f t="shared" si="891"/>
        <v>0</v>
      </c>
      <c r="AH1653">
        <f t="shared" si="892"/>
        <v>0</v>
      </c>
      <c r="AI1653">
        <f t="shared" si="893"/>
        <v>0</v>
      </c>
      <c r="AJ1653">
        <f t="shared" si="894"/>
        <v>0</v>
      </c>
      <c r="AK1653">
        <v>2562.79</v>
      </c>
      <c r="AL1653">
        <v>2562.79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70</v>
      </c>
      <c r="AU1653">
        <v>10</v>
      </c>
      <c r="AV1653">
        <v>1</v>
      </c>
      <c r="AW1653">
        <v>1</v>
      </c>
      <c r="AZ1653">
        <v>1</v>
      </c>
      <c r="BA1653">
        <v>1</v>
      </c>
      <c r="BB1653">
        <v>1</v>
      </c>
      <c r="BC1653">
        <v>1</v>
      </c>
      <c r="BD1653" t="s">
        <v>3</v>
      </c>
      <c r="BE1653" t="s">
        <v>3</v>
      </c>
      <c r="BF1653" t="s">
        <v>3</v>
      </c>
      <c r="BG1653" t="s">
        <v>3</v>
      </c>
      <c r="BH1653">
        <v>3</v>
      </c>
      <c r="BI1653">
        <v>4</v>
      </c>
      <c r="BJ1653" t="s">
        <v>143</v>
      </c>
      <c r="BM1653">
        <v>0</v>
      </c>
      <c r="BN1653">
        <v>0</v>
      </c>
      <c r="BO1653" t="s">
        <v>3</v>
      </c>
      <c r="BP1653">
        <v>0</v>
      </c>
      <c r="BQ1653">
        <v>1</v>
      </c>
      <c r="BR1653">
        <v>0</v>
      </c>
      <c r="BS1653">
        <v>1</v>
      </c>
      <c r="BT1653">
        <v>1</v>
      </c>
      <c r="BU1653">
        <v>1</v>
      </c>
      <c r="BV1653">
        <v>1</v>
      </c>
      <c r="BW1653">
        <v>1</v>
      </c>
      <c r="BX1653">
        <v>1</v>
      </c>
      <c r="BY1653" t="s">
        <v>3</v>
      </c>
      <c r="BZ1653">
        <v>70</v>
      </c>
      <c r="CA1653">
        <v>10</v>
      </c>
      <c r="CE1653">
        <v>0</v>
      </c>
      <c r="CF1653">
        <v>0</v>
      </c>
      <c r="CG1653">
        <v>0</v>
      </c>
      <c r="CM1653">
        <v>0</v>
      </c>
      <c r="CN1653" t="s">
        <v>3</v>
      </c>
      <c r="CO1653">
        <v>0</v>
      </c>
      <c r="CP1653">
        <f t="shared" si="895"/>
        <v>80801.69</v>
      </c>
      <c r="CQ1653">
        <f t="shared" si="896"/>
        <v>2562.79</v>
      </c>
      <c r="CR1653">
        <f t="shared" si="897"/>
        <v>0</v>
      </c>
      <c r="CS1653">
        <f t="shared" si="898"/>
        <v>0</v>
      </c>
      <c r="CT1653">
        <f t="shared" si="899"/>
        <v>0</v>
      </c>
      <c r="CU1653">
        <f t="shared" si="900"/>
        <v>0</v>
      </c>
      <c r="CV1653">
        <f t="shared" si="901"/>
        <v>0</v>
      </c>
      <c r="CW1653">
        <f t="shared" si="902"/>
        <v>0</v>
      </c>
      <c r="CX1653">
        <f t="shared" si="903"/>
        <v>0</v>
      </c>
      <c r="CY1653">
        <f t="shared" si="904"/>
        <v>0</v>
      </c>
      <c r="CZ1653">
        <f t="shared" si="905"/>
        <v>0</v>
      </c>
      <c r="DC1653" t="s">
        <v>3</v>
      </c>
      <c r="DD1653" t="s">
        <v>3</v>
      </c>
      <c r="DE1653" t="s">
        <v>3</v>
      </c>
      <c r="DF1653" t="s">
        <v>3</v>
      </c>
      <c r="DG1653" t="s">
        <v>3</v>
      </c>
      <c r="DH1653" t="s">
        <v>3</v>
      </c>
      <c r="DI1653" t="s">
        <v>3</v>
      </c>
      <c r="DJ1653" t="s">
        <v>3</v>
      </c>
      <c r="DK1653" t="s">
        <v>3</v>
      </c>
      <c r="DL1653" t="s">
        <v>3</v>
      </c>
      <c r="DM1653" t="s">
        <v>3</v>
      </c>
      <c r="DN1653">
        <v>0</v>
      </c>
      <c r="DO1653">
        <v>0</v>
      </c>
      <c r="DP1653">
        <v>1</v>
      </c>
      <c r="DQ1653">
        <v>1</v>
      </c>
      <c r="DU1653">
        <v>1009</v>
      </c>
      <c r="DV1653" t="s">
        <v>120</v>
      </c>
      <c r="DW1653" t="s">
        <v>120</v>
      </c>
      <c r="DX1653">
        <v>1000</v>
      </c>
      <c r="EE1653">
        <v>55317522</v>
      </c>
      <c r="EF1653">
        <v>1</v>
      </c>
      <c r="EG1653" t="s">
        <v>19</v>
      </c>
      <c r="EH1653">
        <v>0</v>
      </c>
      <c r="EI1653" t="s">
        <v>3</v>
      </c>
      <c r="EJ1653">
        <v>4</v>
      </c>
      <c r="EK1653">
        <v>0</v>
      </c>
      <c r="EL1653" t="s">
        <v>20</v>
      </c>
      <c r="EM1653" t="s">
        <v>21</v>
      </c>
      <c r="EO1653" t="s">
        <v>3</v>
      </c>
      <c r="EQ1653">
        <v>0</v>
      </c>
      <c r="ER1653">
        <v>2562.79</v>
      </c>
      <c r="ES1653">
        <v>2562.79</v>
      </c>
      <c r="ET1653">
        <v>0</v>
      </c>
      <c r="EU1653">
        <v>0</v>
      </c>
      <c r="EV1653">
        <v>0</v>
      </c>
      <c r="EW1653">
        <v>0</v>
      </c>
      <c r="EX1653">
        <v>0</v>
      </c>
      <c r="FQ1653">
        <v>0</v>
      </c>
      <c r="FR1653">
        <f t="shared" si="906"/>
        <v>0</v>
      </c>
      <c r="FS1653">
        <v>0</v>
      </c>
      <c r="FX1653">
        <v>70</v>
      </c>
      <c r="FY1653">
        <v>10</v>
      </c>
      <c r="GA1653" t="s">
        <v>3</v>
      </c>
      <c r="GD1653">
        <v>0</v>
      </c>
      <c r="GF1653">
        <v>1103439754</v>
      </c>
      <c r="GG1653">
        <v>2</v>
      </c>
      <c r="GH1653">
        <v>1</v>
      </c>
      <c r="GI1653">
        <v>-2</v>
      </c>
      <c r="GJ1653">
        <v>0</v>
      </c>
      <c r="GK1653">
        <f>ROUND(R1653*(R12)/100,2)</f>
        <v>0</v>
      </c>
      <c r="GL1653">
        <f t="shared" si="907"/>
        <v>0</v>
      </c>
      <c r="GM1653">
        <f t="shared" si="908"/>
        <v>80801.69</v>
      </c>
      <c r="GN1653">
        <f t="shared" si="909"/>
        <v>0</v>
      </c>
      <c r="GO1653">
        <f t="shared" si="910"/>
        <v>0</v>
      </c>
      <c r="GP1653">
        <f t="shared" si="911"/>
        <v>80801.69</v>
      </c>
      <c r="GR1653">
        <v>0</v>
      </c>
      <c r="GS1653">
        <v>3</v>
      </c>
      <c r="GT1653">
        <v>0</v>
      </c>
      <c r="GU1653" t="s">
        <v>3</v>
      </c>
      <c r="GV1653">
        <f t="shared" si="912"/>
        <v>0</v>
      </c>
      <c r="GW1653">
        <v>1</v>
      </c>
      <c r="GX1653">
        <f t="shared" si="913"/>
        <v>0</v>
      </c>
      <c r="HA1653">
        <v>0</v>
      </c>
      <c r="HB1653">
        <v>0</v>
      </c>
      <c r="HC1653">
        <f t="shared" si="914"/>
        <v>0</v>
      </c>
      <c r="IK1653">
        <v>0</v>
      </c>
    </row>
    <row r="1654" spans="1:245" x14ac:dyDescent="0.2">
      <c r="A1654">
        <v>17</v>
      </c>
      <c r="B1654">
        <v>1</v>
      </c>
      <c r="C1654">
        <f>ROW(SmtRes!A515)</f>
        <v>515</v>
      </c>
      <c r="D1654">
        <f>ROW(EtalonRes!A497)</f>
        <v>497</v>
      </c>
      <c r="E1654" t="s">
        <v>232</v>
      </c>
      <c r="F1654" t="s">
        <v>145</v>
      </c>
      <c r="G1654" t="s">
        <v>146</v>
      </c>
      <c r="H1654" t="s">
        <v>17</v>
      </c>
      <c r="I1654">
        <f>ROUND(261/100,9)</f>
        <v>2.61</v>
      </c>
      <c r="J1654">
        <v>0</v>
      </c>
      <c r="O1654">
        <f t="shared" si="875"/>
        <v>284629.63</v>
      </c>
      <c r="P1654">
        <f t="shared" si="876"/>
        <v>267158.61</v>
      </c>
      <c r="Q1654">
        <f t="shared" si="877"/>
        <v>6831.02</v>
      </c>
      <c r="R1654">
        <f t="shared" si="878"/>
        <v>5385.63</v>
      </c>
      <c r="S1654">
        <f t="shared" si="879"/>
        <v>10640</v>
      </c>
      <c r="T1654">
        <f t="shared" si="880"/>
        <v>0</v>
      </c>
      <c r="U1654">
        <f t="shared" si="881"/>
        <v>48.128399999999999</v>
      </c>
      <c r="V1654">
        <f t="shared" si="882"/>
        <v>0</v>
      </c>
      <c r="W1654">
        <f t="shared" si="883"/>
        <v>0</v>
      </c>
      <c r="X1654">
        <f t="shared" si="884"/>
        <v>7448</v>
      </c>
      <c r="Y1654">
        <f t="shared" si="885"/>
        <v>1064</v>
      </c>
      <c r="AA1654">
        <v>55574044</v>
      </c>
      <c r="AB1654">
        <f t="shared" si="886"/>
        <v>109053.5</v>
      </c>
      <c r="AC1654">
        <f t="shared" si="887"/>
        <v>102359.62</v>
      </c>
      <c r="AD1654">
        <f t="shared" si="888"/>
        <v>2617.25</v>
      </c>
      <c r="AE1654">
        <f t="shared" si="889"/>
        <v>2063.46</v>
      </c>
      <c r="AF1654">
        <f t="shared" si="890"/>
        <v>4076.63</v>
      </c>
      <c r="AG1654">
        <f t="shared" si="891"/>
        <v>0</v>
      </c>
      <c r="AH1654">
        <f t="shared" si="892"/>
        <v>18.440000000000001</v>
      </c>
      <c r="AI1654">
        <f t="shared" si="893"/>
        <v>0</v>
      </c>
      <c r="AJ1654">
        <f t="shared" si="894"/>
        <v>0</v>
      </c>
      <c r="AK1654">
        <v>109053.5</v>
      </c>
      <c r="AL1654">
        <v>102359.62</v>
      </c>
      <c r="AM1654">
        <v>2617.25</v>
      </c>
      <c r="AN1654">
        <v>2063.46</v>
      </c>
      <c r="AO1654">
        <v>4076.63</v>
      </c>
      <c r="AP1654">
        <v>0</v>
      </c>
      <c r="AQ1654">
        <v>18.440000000000001</v>
      </c>
      <c r="AR1654">
        <v>0</v>
      </c>
      <c r="AS1654">
        <v>0</v>
      </c>
      <c r="AT1654">
        <v>70</v>
      </c>
      <c r="AU1654">
        <v>10</v>
      </c>
      <c r="AV1654">
        <v>1</v>
      </c>
      <c r="AW1654">
        <v>1</v>
      </c>
      <c r="AZ1654">
        <v>1</v>
      </c>
      <c r="BA1654">
        <v>1</v>
      </c>
      <c r="BB1654">
        <v>1</v>
      </c>
      <c r="BC1654">
        <v>1</v>
      </c>
      <c r="BD1654" t="s">
        <v>3</v>
      </c>
      <c r="BE1654" t="s">
        <v>3</v>
      </c>
      <c r="BF1654" t="s">
        <v>3</v>
      </c>
      <c r="BG1654" t="s">
        <v>3</v>
      </c>
      <c r="BH1654">
        <v>0</v>
      </c>
      <c r="BI1654">
        <v>4</v>
      </c>
      <c r="BJ1654" t="s">
        <v>147</v>
      </c>
      <c r="BM1654">
        <v>0</v>
      </c>
      <c r="BN1654">
        <v>0</v>
      </c>
      <c r="BO1654" t="s">
        <v>3</v>
      </c>
      <c r="BP1654">
        <v>0</v>
      </c>
      <c r="BQ1654">
        <v>1</v>
      </c>
      <c r="BR1654">
        <v>0</v>
      </c>
      <c r="BS1654">
        <v>1</v>
      </c>
      <c r="BT1654">
        <v>1</v>
      </c>
      <c r="BU1654">
        <v>1</v>
      </c>
      <c r="BV1654">
        <v>1</v>
      </c>
      <c r="BW1654">
        <v>1</v>
      </c>
      <c r="BX1654">
        <v>1</v>
      </c>
      <c r="BY1654" t="s">
        <v>3</v>
      </c>
      <c r="BZ1654">
        <v>70</v>
      </c>
      <c r="CA1654">
        <v>10</v>
      </c>
      <c r="CE1654">
        <v>0</v>
      </c>
      <c r="CF1654">
        <v>0</v>
      </c>
      <c r="CG1654">
        <v>0</v>
      </c>
      <c r="CM1654">
        <v>0</v>
      </c>
      <c r="CN1654" t="s">
        <v>3</v>
      </c>
      <c r="CO1654">
        <v>0</v>
      </c>
      <c r="CP1654">
        <f t="shared" si="895"/>
        <v>284629.63</v>
      </c>
      <c r="CQ1654">
        <f t="shared" si="896"/>
        <v>102359.62</v>
      </c>
      <c r="CR1654">
        <f t="shared" si="897"/>
        <v>2617.25</v>
      </c>
      <c r="CS1654">
        <f t="shared" si="898"/>
        <v>2063.46</v>
      </c>
      <c r="CT1654">
        <f t="shared" si="899"/>
        <v>4076.63</v>
      </c>
      <c r="CU1654">
        <f t="shared" si="900"/>
        <v>0</v>
      </c>
      <c r="CV1654">
        <f t="shared" si="901"/>
        <v>18.440000000000001</v>
      </c>
      <c r="CW1654">
        <f t="shared" si="902"/>
        <v>0</v>
      </c>
      <c r="CX1654">
        <f t="shared" si="903"/>
        <v>0</v>
      </c>
      <c r="CY1654">
        <f t="shared" si="904"/>
        <v>7448</v>
      </c>
      <c r="CZ1654">
        <f t="shared" si="905"/>
        <v>1064</v>
      </c>
      <c r="DC1654" t="s">
        <v>3</v>
      </c>
      <c r="DD1654" t="s">
        <v>3</v>
      </c>
      <c r="DE1654" t="s">
        <v>3</v>
      </c>
      <c r="DF1654" t="s">
        <v>3</v>
      </c>
      <c r="DG1654" t="s">
        <v>3</v>
      </c>
      <c r="DH1654" t="s">
        <v>3</v>
      </c>
      <c r="DI1654" t="s">
        <v>3</v>
      </c>
      <c r="DJ1654" t="s">
        <v>3</v>
      </c>
      <c r="DK1654" t="s">
        <v>3</v>
      </c>
      <c r="DL1654" t="s">
        <v>3</v>
      </c>
      <c r="DM1654" t="s">
        <v>3</v>
      </c>
      <c r="DN1654">
        <v>0</v>
      </c>
      <c r="DO1654">
        <v>0</v>
      </c>
      <c r="DP1654">
        <v>1</v>
      </c>
      <c r="DQ1654">
        <v>1</v>
      </c>
      <c r="DU1654">
        <v>1005</v>
      </c>
      <c r="DV1654" t="s">
        <v>17</v>
      </c>
      <c r="DW1654" t="s">
        <v>17</v>
      </c>
      <c r="DX1654">
        <v>100</v>
      </c>
      <c r="EE1654">
        <v>55317522</v>
      </c>
      <c r="EF1654">
        <v>1</v>
      </c>
      <c r="EG1654" t="s">
        <v>19</v>
      </c>
      <c r="EH1654">
        <v>0</v>
      </c>
      <c r="EI1654" t="s">
        <v>3</v>
      </c>
      <c r="EJ1654">
        <v>4</v>
      </c>
      <c r="EK1654">
        <v>0</v>
      </c>
      <c r="EL1654" t="s">
        <v>20</v>
      </c>
      <c r="EM1654" t="s">
        <v>21</v>
      </c>
      <c r="EO1654" t="s">
        <v>3</v>
      </c>
      <c r="EQ1654">
        <v>0</v>
      </c>
      <c r="ER1654">
        <v>109053.5</v>
      </c>
      <c r="ES1654">
        <v>102359.62</v>
      </c>
      <c r="ET1654">
        <v>2617.25</v>
      </c>
      <c r="EU1654">
        <v>2063.46</v>
      </c>
      <c r="EV1654">
        <v>4076.63</v>
      </c>
      <c r="EW1654">
        <v>18.440000000000001</v>
      </c>
      <c r="EX1654">
        <v>0</v>
      </c>
      <c r="EY1654">
        <v>0</v>
      </c>
      <c r="FQ1654">
        <v>0</v>
      </c>
      <c r="FR1654">
        <f t="shared" si="906"/>
        <v>0</v>
      </c>
      <c r="FS1654">
        <v>0</v>
      </c>
      <c r="FX1654">
        <v>70</v>
      </c>
      <c r="FY1654">
        <v>10</v>
      </c>
      <c r="GA1654" t="s">
        <v>3</v>
      </c>
      <c r="GD1654">
        <v>0</v>
      </c>
      <c r="GF1654">
        <v>1018568157</v>
      </c>
      <c r="GG1654">
        <v>2</v>
      </c>
      <c r="GH1654">
        <v>1</v>
      </c>
      <c r="GI1654">
        <v>-2</v>
      </c>
      <c r="GJ1654">
        <v>0</v>
      </c>
      <c r="GK1654">
        <f>ROUND(R1654*(R12)/100,2)</f>
        <v>5816.48</v>
      </c>
      <c r="GL1654">
        <f t="shared" si="907"/>
        <v>0</v>
      </c>
      <c r="GM1654">
        <f t="shared" si="908"/>
        <v>298958.11</v>
      </c>
      <c r="GN1654">
        <f t="shared" si="909"/>
        <v>0</v>
      </c>
      <c r="GO1654">
        <f t="shared" si="910"/>
        <v>0</v>
      </c>
      <c r="GP1654">
        <f t="shared" si="911"/>
        <v>298958.11</v>
      </c>
      <c r="GR1654">
        <v>0</v>
      </c>
      <c r="GS1654">
        <v>3</v>
      </c>
      <c r="GT1654">
        <v>0</v>
      </c>
      <c r="GU1654" t="s">
        <v>3</v>
      </c>
      <c r="GV1654">
        <f t="shared" si="912"/>
        <v>0</v>
      </c>
      <c r="GW1654">
        <v>1</v>
      </c>
      <c r="GX1654">
        <f t="shared" si="913"/>
        <v>0</v>
      </c>
      <c r="HA1654">
        <v>0</v>
      </c>
      <c r="HB1654">
        <v>0</v>
      </c>
      <c r="HC1654">
        <f t="shared" si="914"/>
        <v>0</v>
      </c>
      <c r="IK1654">
        <v>0</v>
      </c>
    </row>
    <row r="1655" spans="1:245" x14ac:dyDescent="0.2">
      <c r="A1655">
        <v>18</v>
      </c>
      <c r="B1655">
        <v>1</v>
      </c>
      <c r="C1655">
        <v>512</v>
      </c>
      <c r="E1655" t="s">
        <v>410</v>
      </c>
      <c r="F1655" t="s">
        <v>149</v>
      </c>
      <c r="G1655" t="s">
        <v>150</v>
      </c>
      <c r="H1655" t="s">
        <v>151</v>
      </c>
      <c r="I1655">
        <f>I1654*J1655</f>
        <v>-1918.35</v>
      </c>
      <c r="J1655">
        <v>-735</v>
      </c>
      <c r="O1655">
        <f t="shared" si="875"/>
        <v>-34089.08</v>
      </c>
      <c r="P1655">
        <f t="shared" si="876"/>
        <v>-34089.08</v>
      </c>
      <c r="Q1655">
        <f t="shared" si="877"/>
        <v>0</v>
      </c>
      <c r="R1655">
        <f t="shared" si="878"/>
        <v>0</v>
      </c>
      <c r="S1655">
        <f t="shared" si="879"/>
        <v>0</v>
      </c>
      <c r="T1655">
        <f t="shared" si="880"/>
        <v>0</v>
      </c>
      <c r="U1655">
        <f t="shared" si="881"/>
        <v>0</v>
      </c>
      <c r="V1655">
        <f t="shared" si="882"/>
        <v>0</v>
      </c>
      <c r="W1655">
        <f t="shared" si="883"/>
        <v>0</v>
      </c>
      <c r="X1655">
        <f t="shared" si="884"/>
        <v>0</v>
      </c>
      <c r="Y1655">
        <f t="shared" si="885"/>
        <v>0</v>
      </c>
      <c r="AA1655">
        <v>55574044</v>
      </c>
      <c r="AB1655">
        <f t="shared" si="886"/>
        <v>17.77</v>
      </c>
      <c r="AC1655">
        <f t="shared" si="887"/>
        <v>17.77</v>
      </c>
      <c r="AD1655">
        <f t="shared" si="888"/>
        <v>0</v>
      </c>
      <c r="AE1655">
        <f t="shared" si="889"/>
        <v>0</v>
      </c>
      <c r="AF1655">
        <f t="shared" si="890"/>
        <v>0</v>
      </c>
      <c r="AG1655">
        <f t="shared" si="891"/>
        <v>0</v>
      </c>
      <c r="AH1655">
        <f t="shared" si="892"/>
        <v>0</v>
      </c>
      <c r="AI1655">
        <f t="shared" si="893"/>
        <v>0</v>
      </c>
      <c r="AJ1655">
        <f t="shared" si="894"/>
        <v>0</v>
      </c>
      <c r="AK1655">
        <v>17.77</v>
      </c>
      <c r="AL1655">
        <v>17.77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70</v>
      </c>
      <c r="AU1655">
        <v>10</v>
      </c>
      <c r="AV1655">
        <v>1</v>
      </c>
      <c r="AW1655">
        <v>1</v>
      </c>
      <c r="AZ1655">
        <v>1</v>
      </c>
      <c r="BA1655">
        <v>1</v>
      </c>
      <c r="BB1655">
        <v>1</v>
      </c>
      <c r="BC1655">
        <v>1</v>
      </c>
      <c r="BD1655" t="s">
        <v>3</v>
      </c>
      <c r="BE1655" t="s">
        <v>3</v>
      </c>
      <c r="BF1655" t="s">
        <v>3</v>
      </c>
      <c r="BG1655" t="s">
        <v>3</v>
      </c>
      <c r="BH1655">
        <v>3</v>
      </c>
      <c r="BI1655">
        <v>4</v>
      </c>
      <c r="BJ1655" t="s">
        <v>152</v>
      </c>
      <c r="BM1655">
        <v>0</v>
      </c>
      <c r="BN1655">
        <v>0</v>
      </c>
      <c r="BO1655" t="s">
        <v>3</v>
      </c>
      <c r="BP1655">
        <v>0</v>
      </c>
      <c r="BQ1655">
        <v>1</v>
      </c>
      <c r="BR1655">
        <v>1</v>
      </c>
      <c r="BS1655">
        <v>1</v>
      </c>
      <c r="BT1655">
        <v>1</v>
      </c>
      <c r="BU1655">
        <v>1</v>
      </c>
      <c r="BV1655">
        <v>1</v>
      </c>
      <c r="BW1655">
        <v>1</v>
      </c>
      <c r="BX1655">
        <v>1</v>
      </c>
      <c r="BY1655" t="s">
        <v>3</v>
      </c>
      <c r="BZ1655">
        <v>70</v>
      </c>
      <c r="CA1655">
        <v>10</v>
      </c>
      <c r="CE1655">
        <v>0</v>
      </c>
      <c r="CF1655">
        <v>0</v>
      </c>
      <c r="CG1655">
        <v>0</v>
      </c>
      <c r="CM1655">
        <v>0</v>
      </c>
      <c r="CN1655" t="s">
        <v>3</v>
      </c>
      <c r="CO1655">
        <v>0</v>
      </c>
      <c r="CP1655">
        <f t="shared" si="895"/>
        <v>-34089.08</v>
      </c>
      <c r="CQ1655">
        <f t="shared" si="896"/>
        <v>17.77</v>
      </c>
      <c r="CR1655">
        <f t="shared" si="897"/>
        <v>0</v>
      </c>
      <c r="CS1655">
        <f t="shared" si="898"/>
        <v>0</v>
      </c>
      <c r="CT1655">
        <f t="shared" si="899"/>
        <v>0</v>
      </c>
      <c r="CU1655">
        <f t="shared" si="900"/>
        <v>0</v>
      </c>
      <c r="CV1655">
        <f t="shared" si="901"/>
        <v>0</v>
      </c>
      <c r="CW1655">
        <f t="shared" si="902"/>
        <v>0</v>
      </c>
      <c r="CX1655">
        <f t="shared" si="903"/>
        <v>0</v>
      </c>
      <c r="CY1655">
        <f t="shared" si="904"/>
        <v>0</v>
      </c>
      <c r="CZ1655">
        <f t="shared" si="905"/>
        <v>0</v>
      </c>
      <c r="DC1655" t="s">
        <v>3</v>
      </c>
      <c r="DD1655" t="s">
        <v>3</v>
      </c>
      <c r="DE1655" t="s">
        <v>3</v>
      </c>
      <c r="DF1655" t="s">
        <v>3</v>
      </c>
      <c r="DG1655" t="s">
        <v>3</v>
      </c>
      <c r="DH1655" t="s">
        <v>3</v>
      </c>
      <c r="DI1655" t="s">
        <v>3</v>
      </c>
      <c r="DJ1655" t="s">
        <v>3</v>
      </c>
      <c r="DK1655" t="s">
        <v>3</v>
      </c>
      <c r="DL1655" t="s">
        <v>3</v>
      </c>
      <c r="DM1655" t="s">
        <v>3</v>
      </c>
      <c r="DN1655">
        <v>0</v>
      </c>
      <c r="DO1655">
        <v>0</v>
      </c>
      <c r="DP1655">
        <v>1</v>
      </c>
      <c r="DQ1655">
        <v>1</v>
      </c>
      <c r="DU1655">
        <v>1009</v>
      </c>
      <c r="DV1655" t="s">
        <v>151</v>
      </c>
      <c r="DW1655" t="s">
        <v>151</v>
      </c>
      <c r="DX1655">
        <v>1</v>
      </c>
      <c r="EE1655">
        <v>55317522</v>
      </c>
      <c r="EF1655">
        <v>1</v>
      </c>
      <c r="EG1655" t="s">
        <v>19</v>
      </c>
      <c r="EH1655">
        <v>0</v>
      </c>
      <c r="EI1655" t="s">
        <v>3</v>
      </c>
      <c r="EJ1655">
        <v>4</v>
      </c>
      <c r="EK1655">
        <v>0</v>
      </c>
      <c r="EL1655" t="s">
        <v>20</v>
      </c>
      <c r="EM1655" t="s">
        <v>21</v>
      </c>
      <c r="EO1655" t="s">
        <v>3</v>
      </c>
      <c r="EQ1655">
        <v>32768</v>
      </c>
      <c r="ER1655">
        <v>17.77</v>
      </c>
      <c r="ES1655">
        <v>17.77</v>
      </c>
      <c r="ET1655">
        <v>0</v>
      </c>
      <c r="EU1655">
        <v>0</v>
      </c>
      <c r="EV1655">
        <v>0</v>
      </c>
      <c r="EW1655">
        <v>0</v>
      </c>
      <c r="EX1655">
        <v>0</v>
      </c>
      <c r="FQ1655">
        <v>0</v>
      </c>
      <c r="FR1655">
        <f t="shared" si="906"/>
        <v>0</v>
      </c>
      <c r="FS1655">
        <v>0</v>
      </c>
      <c r="FX1655">
        <v>70</v>
      </c>
      <c r="FY1655">
        <v>10</v>
      </c>
      <c r="GA1655" t="s">
        <v>3</v>
      </c>
      <c r="GD1655">
        <v>0</v>
      </c>
      <c r="GF1655">
        <v>-78256104</v>
      </c>
      <c r="GG1655">
        <v>2</v>
      </c>
      <c r="GH1655">
        <v>1</v>
      </c>
      <c r="GI1655">
        <v>-2</v>
      </c>
      <c r="GJ1655">
        <v>0</v>
      </c>
      <c r="GK1655">
        <f>ROUND(R1655*(R12)/100,2)</f>
        <v>0</v>
      </c>
      <c r="GL1655">
        <f t="shared" si="907"/>
        <v>0</v>
      </c>
      <c r="GM1655">
        <f t="shared" si="908"/>
        <v>-34089.08</v>
      </c>
      <c r="GN1655">
        <f t="shared" si="909"/>
        <v>0</v>
      </c>
      <c r="GO1655">
        <f t="shared" si="910"/>
        <v>0</v>
      </c>
      <c r="GP1655">
        <f t="shared" si="911"/>
        <v>-34089.08</v>
      </c>
      <c r="GR1655">
        <v>0</v>
      </c>
      <c r="GS1655">
        <v>3</v>
      </c>
      <c r="GT1655">
        <v>0</v>
      </c>
      <c r="GU1655" t="s">
        <v>3</v>
      </c>
      <c r="GV1655">
        <f t="shared" si="912"/>
        <v>0</v>
      </c>
      <c r="GW1655">
        <v>1</v>
      </c>
      <c r="GX1655">
        <f t="shared" si="913"/>
        <v>0</v>
      </c>
      <c r="HA1655">
        <v>0</v>
      </c>
      <c r="HB1655">
        <v>0</v>
      </c>
      <c r="HC1655">
        <f t="shared" si="914"/>
        <v>0</v>
      </c>
      <c r="IK1655">
        <v>0</v>
      </c>
    </row>
    <row r="1656" spans="1:245" x14ac:dyDescent="0.2">
      <c r="A1656">
        <v>18</v>
      </c>
      <c r="B1656">
        <v>1</v>
      </c>
      <c r="C1656">
        <v>513</v>
      </c>
      <c r="E1656" t="s">
        <v>411</v>
      </c>
      <c r="F1656" t="s">
        <v>158</v>
      </c>
      <c r="G1656" t="s">
        <v>159</v>
      </c>
      <c r="H1656" t="s">
        <v>151</v>
      </c>
      <c r="I1656">
        <f>I1654*J1656</f>
        <v>1918.35</v>
      </c>
      <c r="J1656">
        <v>735</v>
      </c>
      <c r="O1656">
        <f t="shared" si="875"/>
        <v>181706.11</v>
      </c>
      <c r="P1656">
        <f t="shared" si="876"/>
        <v>181706.11</v>
      </c>
      <c r="Q1656">
        <f t="shared" si="877"/>
        <v>0</v>
      </c>
      <c r="R1656">
        <f t="shared" si="878"/>
        <v>0</v>
      </c>
      <c r="S1656">
        <f t="shared" si="879"/>
        <v>0</v>
      </c>
      <c r="T1656">
        <f t="shared" si="880"/>
        <v>0</v>
      </c>
      <c r="U1656">
        <f t="shared" si="881"/>
        <v>0</v>
      </c>
      <c r="V1656">
        <f t="shared" si="882"/>
        <v>0</v>
      </c>
      <c r="W1656">
        <f t="shared" si="883"/>
        <v>0</v>
      </c>
      <c r="X1656">
        <f t="shared" si="884"/>
        <v>0</v>
      </c>
      <c r="Y1656">
        <f t="shared" si="885"/>
        <v>0</v>
      </c>
      <c r="AA1656">
        <v>55574044</v>
      </c>
      <c r="AB1656">
        <f t="shared" si="886"/>
        <v>94.72</v>
      </c>
      <c r="AC1656">
        <f t="shared" si="887"/>
        <v>94.72</v>
      </c>
      <c r="AD1656">
        <f t="shared" si="888"/>
        <v>0</v>
      </c>
      <c r="AE1656">
        <f t="shared" si="889"/>
        <v>0</v>
      </c>
      <c r="AF1656">
        <f t="shared" si="890"/>
        <v>0</v>
      </c>
      <c r="AG1656">
        <f t="shared" si="891"/>
        <v>0</v>
      </c>
      <c r="AH1656">
        <f t="shared" si="892"/>
        <v>0</v>
      </c>
      <c r="AI1656">
        <f t="shared" si="893"/>
        <v>0</v>
      </c>
      <c r="AJ1656">
        <f t="shared" si="894"/>
        <v>0</v>
      </c>
      <c r="AK1656">
        <v>94.72</v>
      </c>
      <c r="AL1656">
        <v>94.72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70</v>
      </c>
      <c r="AU1656">
        <v>10</v>
      </c>
      <c r="AV1656">
        <v>1</v>
      </c>
      <c r="AW1656">
        <v>1</v>
      </c>
      <c r="AZ1656">
        <v>1</v>
      </c>
      <c r="BA1656">
        <v>1</v>
      </c>
      <c r="BB1656">
        <v>1</v>
      </c>
      <c r="BC1656">
        <v>1</v>
      </c>
      <c r="BD1656" t="s">
        <v>3</v>
      </c>
      <c r="BE1656" t="s">
        <v>3</v>
      </c>
      <c r="BF1656" t="s">
        <v>3</v>
      </c>
      <c r="BG1656" t="s">
        <v>3</v>
      </c>
      <c r="BH1656">
        <v>3</v>
      </c>
      <c r="BI1656">
        <v>4</v>
      </c>
      <c r="BJ1656" t="s">
        <v>160</v>
      </c>
      <c r="BM1656">
        <v>0</v>
      </c>
      <c r="BN1656">
        <v>0</v>
      </c>
      <c r="BO1656" t="s">
        <v>3</v>
      </c>
      <c r="BP1656">
        <v>0</v>
      </c>
      <c r="BQ1656">
        <v>1</v>
      </c>
      <c r="BR1656">
        <v>0</v>
      </c>
      <c r="BS1656">
        <v>1</v>
      </c>
      <c r="BT1656">
        <v>1</v>
      </c>
      <c r="BU1656">
        <v>1</v>
      </c>
      <c r="BV1656">
        <v>1</v>
      </c>
      <c r="BW1656">
        <v>1</v>
      </c>
      <c r="BX1656">
        <v>1</v>
      </c>
      <c r="BY1656" t="s">
        <v>3</v>
      </c>
      <c r="BZ1656">
        <v>70</v>
      </c>
      <c r="CA1656">
        <v>10</v>
      </c>
      <c r="CE1656">
        <v>0</v>
      </c>
      <c r="CF1656">
        <v>0</v>
      </c>
      <c r="CG1656">
        <v>0</v>
      </c>
      <c r="CM1656">
        <v>0</v>
      </c>
      <c r="CN1656" t="s">
        <v>3</v>
      </c>
      <c r="CO1656">
        <v>0</v>
      </c>
      <c r="CP1656">
        <f t="shared" si="895"/>
        <v>181706.11</v>
      </c>
      <c r="CQ1656">
        <f t="shared" si="896"/>
        <v>94.72</v>
      </c>
      <c r="CR1656">
        <f t="shared" si="897"/>
        <v>0</v>
      </c>
      <c r="CS1656">
        <f t="shared" si="898"/>
        <v>0</v>
      </c>
      <c r="CT1656">
        <f t="shared" si="899"/>
        <v>0</v>
      </c>
      <c r="CU1656">
        <f t="shared" si="900"/>
        <v>0</v>
      </c>
      <c r="CV1656">
        <f t="shared" si="901"/>
        <v>0</v>
      </c>
      <c r="CW1656">
        <f t="shared" si="902"/>
        <v>0</v>
      </c>
      <c r="CX1656">
        <f t="shared" si="903"/>
        <v>0</v>
      </c>
      <c r="CY1656">
        <f t="shared" si="904"/>
        <v>0</v>
      </c>
      <c r="CZ1656">
        <f t="shared" si="905"/>
        <v>0</v>
      </c>
      <c r="DC1656" t="s">
        <v>3</v>
      </c>
      <c r="DD1656" t="s">
        <v>3</v>
      </c>
      <c r="DE1656" t="s">
        <v>3</v>
      </c>
      <c r="DF1656" t="s">
        <v>3</v>
      </c>
      <c r="DG1656" t="s">
        <v>3</v>
      </c>
      <c r="DH1656" t="s">
        <v>3</v>
      </c>
      <c r="DI1656" t="s">
        <v>3</v>
      </c>
      <c r="DJ1656" t="s">
        <v>3</v>
      </c>
      <c r="DK1656" t="s">
        <v>3</v>
      </c>
      <c r="DL1656" t="s">
        <v>3</v>
      </c>
      <c r="DM1656" t="s">
        <v>3</v>
      </c>
      <c r="DN1656">
        <v>0</v>
      </c>
      <c r="DO1656">
        <v>0</v>
      </c>
      <c r="DP1656">
        <v>1</v>
      </c>
      <c r="DQ1656">
        <v>1</v>
      </c>
      <c r="DU1656">
        <v>1009</v>
      </c>
      <c r="DV1656" t="s">
        <v>151</v>
      </c>
      <c r="DW1656" t="s">
        <v>151</v>
      </c>
      <c r="DX1656">
        <v>1</v>
      </c>
      <c r="EE1656">
        <v>55317522</v>
      </c>
      <c r="EF1656">
        <v>1</v>
      </c>
      <c r="EG1656" t="s">
        <v>19</v>
      </c>
      <c r="EH1656">
        <v>0</v>
      </c>
      <c r="EI1656" t="s">
        <v>3</v>
      </c>
      <c r="EJ1656">
        <v>4</v>
      </c>
      <c r="EK1656">
        <v>0</v>
      </c>
      <c r="EL1656" t="s">
        <v>20</v>
      </c>
      <c r="EM1656" t="s">
        <v>21</v>
      </c>
      <c r="EO1656" t="s">
        <v>3</v>
      </c>
      <c r="EQ1656">
        <v>0</v>
      </c>
      <c r="ER1656">
        <v>94.72</v>
      </c>
      <c r="ES1656">
        <v>94.72</v>
      </c>
      <c r="ET1656">
        <v>0</v>
      </c>
      <c r="EU1656">
        <v>0</v>
      </c>
      <c r="EV1656">
        <v>0</v>
      </c>
      <c r="EW1656">
        <v>0</v>
      </c>
      <c r="EX1656">
        <v>0</v>
      </c>
      <c r="FQ1656">
        <v>0</v>
      </c>
      <c r="FR1656">
        <f t="shared" si="906"/>
        <v>0</v>
      </c>
      <c r="FS1656">
        <v>0</v>
      </c>
      <c r="FX1656">
        <v>70</v>
      </c>
      <c r="FY1656">
        <v>10</v>
      </c>
      <c r="GA1656" t="s">
        <v>3</v>
      </c>
      <c r="GD1656">
        <v>0</v>
      </c>
      <c r="GF1656">
        <v>1294380160</v>
      </c>
      <c r="GG1656">
        <v>2</v>
      </c>
      <c r="GH1656">
        <v>1</v>
      </c>
      <c r="GI1656">
        <v>-2</v>
      </c>
      <c r="GJ1656">
        <v>0</v>
      </c>
      <c r="GK1656">
        <f>ROUND(R1656*(R12)/100,2)</f>
        <v>0</v>
      </c>
      <c r="GL1656">
        <f t="shared" si="907"/>
        <v>0</v>
      </c>
      <c r="GM1656">
        <f t="shared" si="908"/>
        <v>181706.11</v>
      </c>
      <c r="GN1656">
        <f t="shared" si="909"/>
        <v>0</v>
      </c>
      <c r="GO1656">
        <f t="shared" si="910"/>
        <v>0</v>
      </c>
      <c r="GP1656">
        <f t="shared" si="911"/>
        <v>181706.11</v>
      </c>
      <c r="GR1656">
        <v>0</v>
      </c>
      <c r="GS1656">
        <v>3</v>
      </c>
      <c r="GT1656">
        <v>0</v>
      </c>
      <c r="GU1656" t="s">
        <v>3</v>
      </c>
      <c r="GV1656">
        <f t="shared" si="912"/>
        <v>0</v>
      </c>
      <c r="GW1656">
        <v>1</v>
      </c>
      <c r="GX1656">
        <f t="shared" si="913"/>
        <v>0</v>
      </c>
      <c r="HA1656">
        <v>0</v>
      </c>
      <c r="HB1656">
        <v>0</v>
      </c>
      <c r="HC1656">
        <f t="shared" si="914"/>
        <v>0</v>
      </c>
      <c r="IK1656">
        <v>0</v>
      </c>
    </row>
    <row r="1657" spans="1:245" x14ac:dyDescent="0.2">
      <c r="A1657">
        <v>18</v>
      </c>
      <c r="B1657">
        <v>1</v>
      </c>
      <c r="C1657">
        <v>515</v>
      </c>
      <c r="E1657" t="s">
        <v>412</v>
      </c>
      <c r="F1657" t="s">
        <v>154</v>
      </c>
      <c r="G1657" t="s">
        <v>155</v>
      </c>
      <c r="H1657" t="s">
        <v>120</v>
      </c>
      <c r="I1657">
        <f>I1654*J1657</f>
        <v>-0.13702500000000001</v>
      </c>
      <c r="J1657">
        <v>-5.2500000000000005E-2</v>
      </c>
      <c r="O1657">
        <f t="shared" si="875"/>
        <v>-102535.76</v>
      </c>
      <c r="P1657">
        <f t="shared" si="876"/>
        <v>-102535.76</v>
      </c>
      <c r="Q1657">
        <f t="shared" si="877"/>
        <v>0</v>
      </c>
      <c r="R1657">
        <f t="shared" si="878"/>
        <v>0</v>
      </c>
      <c r="S1657">
        <f t="shared" si="879"/>
        <v>0</v>
      </c>
      <c r="T1657">
        <f t="shared" si="880"/>
        <v>0</v>
      </c>
      <c r="U1657">
        <f t="shared" si="881"/>
        <v>0</v>
      </c>
      <c r="V1657">
        <f t="shared" si="882"/>
        <v>0</v>
      </c>
      <c r="W1657">
        <f t="shared" si="883"/>
        <v>0</v>
      </c>
      <c r="X1657">
        <f t="shared" si="884"/>
        <v>0</v>
      </c>
      <c r="Y1657">
        <f t="shared" si="885"/>
        <v>0</v>
      </c>
      <c r="AA1657">
        <v>55574044</v>
      </c>
      <c r="AB1657">
        <f t="shared" si="886"/>
        <v>748299.67</v>
      </c>
      <c r="AC1657">
        <f t="shared" si="887"/>
        <v>748299.67</v>
      </c>
      <c r="AD1657">
        <f t="shared" si="888"/>
        <v>0</v>
      </c>
      <c r="AE1657">
        <f t="shared" si="889"/>
        <v>0</v>
      </c>
      <c r="AF1657">
        <f t="shared" si="890"/>
        <v>0</v>
      </c>
      <c r="AG1657">
        <f t="shared" si="891"/>
        <v>0</v>
      </c>
      <c r="AH1657">
        <f t="shared" si="892"/>
        <v>0</v>
      </c>
      <c r="AI1657">
        <f t="shared" si="893"/>
        <v>0</v>
      </c>
      <c r="AJ1657">
        <f t="shared" si="894"/>
        <v>0</v>
      </c>
      <c r="AK1657">
        <v>748299.67</v>
      </c>
      <c r="AL1657">
        <v>748299.67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70</v>
      </c>
      <c r="AU1657">
        <v>10</v>
      </c>
      <c r="AV1657">
        <v>1</v>
      </c>
      <c r="AW1657">
        <v>1</v>
      </c>
      <c r="AZ1657">
        <v>1</v>
      </c>
      <c r="BA1657">
        <v>1</v>
      </c>
      <c r="BB1657">
        <v>1</v>
      </c>
      <c r="BC1657">
        <v>1</v>
      </c>
      <c r="BD1657" t="s">
        <v>3</v>
      </c>
      <c r="BE1657" t="s">
        <v>3</v>
      </c>
      <c r="BF1657" t="s">
        <v>3</v>
      </c>
      <c r="BG1657" t="s">
        <v>3</v>
      </c>
      <c r="BH1657">
        <v>3</v>
      </c>
      <c r="BI1657">
        <v>4</v>
      </c>
      <c r="BJ1657" t="s">
        <v>156</v>
      </c>
      <c r="BM1657">
        <v>0</v>
      </c>
      <c r="BN1657">
        <v>0</v>
      </c>
      <c r="BO1657" t="s">
        <v>3</v>
      </c>
      <c r="BP1657">
        <v>0</v>
      </c>
      <c r="BQ1657">
        <v>1</v>
      </c>
      <c r="BR1657">
        <v>1</v>
      </c>
      <c r="BS1657">
        <v>1</v>
      </c>
      <c r="BT1657">
        <v>1</v>
      </c>
      <c r="BU1657">
        <v>1</v>
      </c>
      <c r="BV1657">
        <v>1</v>
      </c>
      <c r="BW1657">
        <v>1</v>
      </c>
      <c r="BX1657">
        <v>1</v>
      </c>
      <c r="BY1657" t="s">
        <v>3</v>
      </c>
      <c r="BZ1657">
        <v>70</v>
      </c>
      <c r="CA1657">
        <v>10</v>
      </c>
      <c r="CE1657">
        <v>0</v>
      </c>
      <c r="CF1657">
        <v>0</v>
      </c>
      <c r="CG1657">
        <v>0</v>
      </c>
      <c r="CM1657">
        <v>0</v>
      </c>
      <c r="CN1657" t="s">
        <v>3</v>
      </c>
      <c r="CO1657">
        <v>0</v>
      </c>
      <c r="CP1657">
        <f t="shared" si="895"/>
        <v>-102535.76</v>
      </c>
      <c r="CQ1657">
        <f t="shared" si="896"/>
        <v>748299.67</v>
      </c>
      <c r="CR1657">
        <f t="shared" si="897"/>
        <v>0</v>
      </c>
      <c r="CS1657">
        <f t="shared" si="898"/>
        <v>0</v>
      </c>
      <c r="CT1657">
        <f t="shared" si="899"/>
        <v>0</v>
      </c>
      <c r="CU1657">
        <f t="shared" si="900"/>
        <v>0</v>
      </c>
      <c r="CV1657">
        <f t="shared" si="901"/>
        <v>0</v>
      </c>
      <c r="CW1657">
        <f t="shared" si="902"/>
        <v>0</v>
      </c>
      <c r="CX1657">
        <f t="shared" si="903"/>
        <v>0</v>
      </c>
      <c r="CY1657">
        <f t="shared" si="904"/>
        <v>0</v>
      </c>
      <c r="CZ1657">
        <f t="shared" si="905"/>
        <v>0</v>
      </c>
      <c r="DC1657" t="s">
        <v>3</v>
      </c>
      <c r="DD1657" t="s">
        <v>3</v>
      </c>
      <c r="DE1657" t="s">
        <v>3</v>
      </c>
      <c r="DF1657" t="s">
        <v>3</v>
      </c>
      <c r="DG1657" t="s">
        <v>3</v>
      </c>
      <c r="DH1657" t="s">
        <v>3</v>
      </c>
      <c r="DI1657" t="s">
        <v>3</v>
      </c>
      <c r="DJ1657" t="s">
        <v>3</v>
      </c>
      <c r="DK1657" t="s">
        <v>3</v>
      </c>
      <c r="DL1657" t="s">
        <v>3</v>
      </c>
      <c r="DM1657" t="s">
        <v>3</v>
      </c>
      <c r="DN1657">
        <v>0</v>
      </c>
      <c r="DO1657">
        <v>0</v>
      </c>
      <c r="DP1657">
        <v>1</v>
      </c>
      <c r="DQ1657">
        <v>1</v>
      </c>
      <c r="DU1657">
        <v>1009</v>
      </c>
      <c r="DV1657" t="s">
        <v>120</v>
      </c>
      <c r="DW1657" t="s">
        <v>120</v>
      </c>
      <c r="DX1657">
        <v>1000</v>
      </c>
      <c r="EE1657">
        <v>55317522</v>
      </c>
      <c r="EF1657">
        <v>1</v>
      </c>
      <c r="EG1657" t="s">
        <v>19</v>
      </c>
      <c r="EH1657">
        <v>0</v>
      </c>
      <c r="EI1657" t="s">
        <v>3</v>
      </c>
      <c r="EJ1657">
        <v>4</v>
      </c>
      <c r="EK1657">
        <v>0</v>
      </c>
      <c r="EL1657" t="s">
        <v>20</v>
      </c>
      <c r="EM1657" t="s">
        <v>21</v>
      </c>
      <c r="EO1657" t="s">
        <v>3</v>
      </c>
      <c r="EQ1657">
        <v>32768</v>
      </c>
      <c r="ER1657">
        <v>748299.67</v>
      </c>
      <c r="ES1657">
        <v>748299.67</v>
      </c>
      <c r="ET1657">
        <v>0</v>
      </c>
      <c r="EU1657">
        <v>0</v>
      </c>
      <c r="EV1657">
        <v>0</v>
      </c>
      <c r="EW1657">
        <v>0</v>
      </c>
      <c r="EX1657">
        <v>0</v>
      </c>
      <c r="FQ1657">
        <v>0</v>
      </c>
      <c r="FR1657">
        <f t="shared" si="906"/>
        <v>0</v>
      </c>
      <c r="FS1657">
        <v>0</v>
      </c>
      <c r="FX1657">
        <v>70</v>
      </c>
      <c r="FY1657">
        <v>10</v>
      </c>
      <c r="GA1657" t="s">
        <v>3</v>
      </c>
      <c r="GD1657">
        <v>0</v>
      </c>
      <c r="GF1657">
        <v>-629368275</v>
      </c>
      <c r="GG1657">
        <v>2</v>
      </c>
      <c r="GH1657">
        <v>1</v>
      </c>
      <c r="GI1657">
        <v>-2</v>
      </c>
      <c r="GJ1657">
        <v>0</v>
      </c>
      <c r="GK1657">
        <f>ROUND(R1657*(R12)/100,2)</f>
        <v>0</v>
      </c>
      <c r="GL1657">
        <f t="shared" si="907"/>
        <v>0</v>
      </c>
      <c r="GM1657">
        <f t="shared" si="908"/>
        <v>-102535.76</v>
      </c>
      <c r="GN1657">
        <f t="shared" si="909"/>
        <v>0</v>
      </c>
      <c r="GO1657">
        <f t="shared" si="910"/>
        <v>0</v>
      </c>
      <c r="GP1657">
        <f t="shared" si="911"/>
        <v>-102535.76</v>
      </c>
      <c r="GR1657">
        <v>0</v>
      </c>
      <c r="GS1657">
        <v>3</v>
      </c>
      <c r="GT1657">
        <v>0</v>
      </c>
      <c r="GU1657" t="s">
        <v>3</v>
      </c>
      <c r="GV1657">
        <f t="shared" si="912"/>
        <v>0</v>
      </c>
      <c r="GW1657">
        <v>1</v>
      </c>
      <c r="GX1657">
        <f t="shared" si="913"/>
        <v>0</v>
      </c>
      <c r="HA1657">
        <v>0</v>
      </c>
      <c r="HB1657">
        <v>0</v>
      </c>
      <c r="HC1657">
        <f t="shared" si="914"/>
        <v>0</v>
      </c>
      <c r="IK1657">
        <v>0</v>
      </c>
    </row>
    <row r="1658" spans="1:245" x14ac:dyDescent="0.2">
      <c r="A1658">
        <v>17</v>
      </c>
      <c r="B1658">
        <v>1</v>
      </c>
      <c r="C1658">
        <f>ROW(SmtRes!A522)</f>
        <v>522</v>
      </c>
      <c r="D1658">
        <f>ROW(EtalonRes!A503)</f>
        <v>503</v>
      </c>
      <c r="E1658" t="s">
        <v>233</v>
      </c>
      <c r="F1658" t="s">
        <v>162</v>
      </c>
      <c r="G1658" t="s">
        <v>163</v>
      </c>
      <c r="H1658" t="s">
        <v>17</v>
      </c>
      <c r="I1658">
        <f>ROUND(261/100,9)</f>
        <v>2.61</v>
      </c>
      <c r="J1658">
        <v>0</v>
      </c>
      <c r="O1658">
        <f t="shared" si="875"/>
        <v>52364.74</v>
      </c>
      <c r="P1658">
        <f t="shared" si="876"/>
        <v>49505.49</v>
      </c>
      <c r="Q1658">
        <f t="shared" si="877"/>
        <v>1286.3599999999999</v>
      </c>
      <c r="R1658">
        <f t="shared" si="878"/>
        <v>1016.91</v>
      </c>
      <c r="S1658">
        <f t="shared" si="879"/>
        <v>1572.89</v>
      </c>
      <c r="T1658">
        <f t="shared" si="880"/>
        <v>0</v>
      </c>
      <c r="U1658">
        <f t="shared" si="881"/>
        <v>6.9164999999999992</v>
      </c>
      <c r="V1658">
        <f t="shared" si="882"/>
        <v>0</v>
      </c>
      <c r="W1658">
        <f t="shared" si="883"/>
        <v>0</v>
      </c>
      <c r="X1658">
        <f t="shared" si="884"/>
        <v>1101.02</v>
      </c>
      <c r="Y1658">
        <f t="shared" si="885"/>
        <v>157.29</v>
      </c>
      <c r="AA1658">
        <v>55574044</v>
      </c>
      <c r="AB1658">
        <f t="shared" si="886"/>
        <v>20063.12</v>
      </c>
      <c r="AC1658">
        <f t="shared" si="887"/>
        <v>18967.62</v>
      </c>
      <c r="AD1658">
        <f t="shared" si="888"/>
        <v>492.86</v>
      </c>
      <c r="AE1658">
        <f t="shared" si="889"/>
        <v>389.62</v>
      </c>
      <c r="AF1658">
        <f t="shared" si="890"/>
        <v>602.64</v>
      </c>
      <c r="AG1658">
        <f t="shared" si="891"/>
        <v>0</v>
      </c>
      <c r="AH1658">
        <f t="shared" si="892"/>
        <v>2.65</v>
      </c>
      <c r="AI1658">
        <f t="shared" si="893"/>
        <v>0</v>
      </c>
      <c r="AJ1658">
        <f t="shared" si="894"/>
        <v>0</v>
      </c>
      <c r="AK1658">
        <v>20063.12</v>
      </c>
      <c r="AL1658">
        <v>18967.62</v>
      </c>
      <c r="AM1658">
        <v>492.86</v>
      </c>
      <c r="AN1658">
        <v>389.62</v>
      </c>
      <c r="AO1658">
        <v>602.64</v>
      </c>
      <c r="AP1658">
        <v>0</v>
      </c>
      <c r="AQ1658">
        <v>2.65</v>
      </c>
      <c r="AR1658">
        <v>0</v>
      </c>
      <c r="AS1658">
        <v>0</v>
      </c>
      <c r="AT1658">
        <v>70</v>
      </c>
      <c r="AU1658">
        <v>10</v>
      </c>
      <c r="AV1658">
        <v>1</v>
      </c>
      <c r="AW1658">
        <v>1</v>
      </c>
      <c r="AZ1658">
        <v>1</v>
      </c>
      <c r="BA1658">
        <v>1</v>
      </c>
      <c r="BB1658">
        <v>1</v>
      </c>
      <c r="BC1658">
        <v>1</v>
      </c>
      <c r="BD1658" t="s">
        <v>3</v>
      </c>
      <c r="BE1658" t="s">
        <v>3</v>
      </c>
      <c r="BF1658" t="s">
        <v>3</v>
      </c>
      <c r="BG1658" t="s">
        <v>3</v>
      </c>
      <c r="BH1658">
        <v>0</v>
      </c>
      <c r="BI1658">
        <v>4</v>
      </c>
      <c r="BJ1658" t="s">
        <v>164</v>
      </c>
      <c r="BM1658">
        <v>0</v>
      </c>
      <c r="BN1658">
        <v>0</v>
      </c>
      <c r="BO1658" t="s">
        <v>3</v>
      </c>
      <c r="BP1658">
        <v>0</v>
      </c>
      <c r="BQ1658">
        <v>1</v>
      </c>
      <c r="BR1658">
        <v>0</v>
      </c>
      <c r="BS1658">
        <v>1</v>
      </c>
      <c r="BT1658">
        <v>1</v>
      </c>
      <c r="BU1658">
        <v>1</v>
      </c>
      <c r="BV1658">
        <v>1</v>
      </c>
      <c r="BW1658">
        <v>1</v>
      </c>
      <c r="BX1658">
        <v>1</v>
      </c>
      <c r="BY1658" t="s">
        <v>3</v>
      </c>
      <c r="BZ1658">
        <v>70</v>
      </c>
      <c r="CA1658">
        <v>10</v>
      </c>
      <c r="CE1658">
        <v>0</v>
      </c>
      <c r="CF1658">
        <v>0</v>
      </c>
      <c r="CG1658">
        <v>0</v>
      </c>
      <c r="CM1658">
        <v>0</v>
      </c>
      <c r="CN1658" t="s">
        <v>3</v>
      </c>
      <c r="CO1658">
        <v>0</v>
      </c>
      <c r="CP1658">
        <f t="shared" si="895"/>
        <v>52364.74</v>
      </c>
      <c r="CQ1658">
        <f t="shared" si="896"/>
        <v>18967.62</v>
      </c>
      <c r="CR1658">
        <f t="shared" si="897"/>
        <v>492.86</v>
      </c>
      <c r="CS1658">
        <f t="shared" si="898"/>
        <v>389.62</v>
      </c>
      <c r="CT1658">
        <f t="shared" si="899"/>
        <v>602.64</v>
      </c>
      <c r="CU1658">
        <f t="shared" si="900"/>
        <v>0</v>
      </c>
      <c r="CV1658">
        <f t="shared" si="901"/>
        <v>2.65</v>
      </c>
      <c r="CW1658">
        <f t="shared" si="902"/>
        <v>0</v>
      </c>
      <c r="CX1658">
        <f t="shared" si="903"/>
        <v>0</v>
      </c>
      <c r="CY1658">
        <f t="shared" si="904"/>
        <v>1101.0230000000001</v>
      </c>
      <c r="CZ1658">
        <f t="shared" si="905"/>
        <v>157.28900000000002</v>
      </c>
      <c r="DC1658" t="s">
        <v>3</v>
      </c>
      <c r="DD1658" t="s">
        <v>3</v>
      </c>
      <c r="DE1658" t="s">
        <v>3</v>
      </c>
      <c r="DF1658" t="s">
        <v>3</v>
      </c>
      <c r="DG1658" t="s">
        <v>3</v>
      </c>
      <c r="DH1658" t="s">
        <v>3</v>
      </c>
      <c r="DI1658" t="s">
        <v>3</v>
      </c>
      <c r="DJ1658" t="s">
        <v>3</v>
      </c>
      <c r="DK1658" t="s">
        <v>3</v>
      </c>
      <c r="DL1658" t="s">
        <v>3</v>
      </c>
      <c r="DM1658" t="s">
        <v>3</v>
      </c>
      <c r="DN1658">
        <v>0</v>
      </c>
      <c r="DO1658">
        <v>0</v>
      </c>
      <c r="DP1658">
        <v>1</v>
      </c>
      <c r="DQ1658">
        <v>1</v>
      </c>
      <c r="DU1658">
        <v>1005</v>
      </c>
      <c r="DV1658" t="s">
        <v>17</v>
      </c>
      <c r="DW1658" t="s">
        <v>17</v>
      </c>
      <c r="DX1658">
        <v>100</v>
      </c>
      <c r="EE1658">
        <v>55317522</v>
      </c>
      <c r="EF1658">
        <v>1</v>
      </c>
      <c r="EG1658" t="s">
        <v>19</v>
      </c>
      <c r="EH1658">
        <v>0</v>
      </c>
      <c r="EI1658" t="s">
        <v>3</v>
      </c>
      <c r="EJ1658">
        <v>4</v>
      </c>
      <c r="EK1658">
        <v>0</v>
      </c>
      <c r="EL1658" t="s">
        <v>20</v>
      </c>
      <c r="EM1658" t="s">
        <v>21</v>
      </c>
      <c r="EO1658" t="s">
        <v>3</v>
      </c>
      <c r="EQ1658">
        <v>0</v>
      </c>
      <c r="ER1658">
        <v>20063.12</v>
      </c>
      <c r="ES1658">
        <v>18967.62</v>
      </c>
      <c r="ET1658">
        <v>492.86</v>
      </c>
      <c r="EU1658">
        <v>389.62</v>
      </c>
      <c r="EV1658">
        <v>602.64</v>
      </c>
      <c r="EW1658">
        <v>2.65</v>
      </c>
      <c r="EX1658">
        <v>0</v>
      </c>
      <c r="EY1658">
        <v>0</v>
      </c>
      <c r="FQ1658">
        <v>0</v>
      </c>
      <c r="FR1658">
        <f t="shared" si="906"/>
        <v>0</v>
      </c>
      <c r="FS1658">
        <v>0</v>
      </c>
      <c r="FX1658">
        <v>70</v>
      </c>
      <c r="FY1658">
        <v>10</v>
      </c>
      <c r="GA1658" t="s">
        <v>3</v>
      </c>
      <c r="GD1658">
        <v>0</v>
      </c>
      <c r="GF1658">
        <v>1004547679</v>
      </c>
      <c r="GG1658">
        <v>2</v>
      </c>
      <c r="GH1658">
        <v>1</v>
      </c>
      <c r="GI1658">
        <v>-2</v>
      </c>
      <c r="GJ1658">
        <v>0</v>
      </c>
      <c r="GK1658">
        <f>ROUND(R1658*(R12)/100,2)</f>
        <v>1098.26</v>
      </c>
      <c r="GL1658">
        <f t="shared" si="907"/>
        <v>0</v>
      </c>
      <c r="GM1658">
        <f t="shared" si="908"/>
        <v>54721.31</v>
      </c>
      <c r="GN1658">
        <f t="shared" si="909"/>
        <v>0</v>
      </c>
      <c r="GO1658">
        <f t="shared" si="910"/>
        <v>0</v>
      </c>
      <c r="GP1658">
        <f t="shared" si="911"/>
        <v>54721.31</v>
      </c>
      <c r="GR1658">
        <v>0</v>
      </c>
      <c r="GS1658">
        <v>3</v>
      </c>
      <c r="GT1658">
        <v>0</v>
      </c>
      <c r="GU1658" t="s">
        <v>3</v>
      </c>
      <c r="GV1658">
        <f t="shared" si="912"/>
        <v>0</v>
      </c>
      <c r="GW1658">
        <v>1</v>
      </c>
      <c r="GX1658">
        <f t="shared" si="913"/>
        <v>0</v>
      </c>
      <c r="HA1658">
        <v>0</v>
      </c>
      <c r="HB1658">
        <v>0</v>
      </c>
      <c r="HC1658">
        <f t="shared" si="914"/>
        <v>0</v>
      </c>
      <c r="IK1658">
        <v>0</v>
      </c>
    </row>
    <row r="1659" spans="1:245" x14ac:dyDescent="0.2">
      <c r="A1659">
        <v>18</v>
      </c>
      <c r="B1659">
        <v>1</v>
      </c>
      <c r="C1659">
        <v>519</v>
      </c>
      <c r="E1659" t="s">
        <v>413</v>
      </c>
      <c r="F1659" t="s">
        <v>149</v>
      </c>
      <c r="G1659" t="s">
        <v>150</v>
      </c>
      <c r="H1659" t="s">
        <v>151</v>
      </c>
      <c r="I1659">
        <f>I1658*J1659</f>
        <v>-383.66999999999996</v>
      </c>
      <c r="J1659">
        <v>-147</v>
      </c>
      <c r="O1659">
        <f t="shared" si="875"/>
        <v>-6817.82</v>
      </c>
      <c r="P1659">
        <f t="shared" si="876"/>
        <v>-6817.82</v>
      </c>
      <c r="Q1659">
        <f t="shared" si="877"/>
        <v>0</v>
      </c>
      <c r="R1659">
        <f t="shared" si="878"/>
        <v>0</v>
      </c>
      <c r="S1659">
        <f t="shared" si="879"/>
        <v>0</v>
      </c>
      <c r="T1659">
        <f t="shared" si="880"/>
        <v>0</v>
      </c>
      <c r="U1659">
        <f t="shared" si="881"/>
        <v>0</v>
      </c>
      <c r="V1659">
        <f t="shared" si="882"/>
        <v>0</v>
      </c>
      <c r="W1659">
        <f t="shared" si="883"/>
        <v>0</v>
      </c>
      <c r="X1659">
        <f t="shared" si="884"/>
        <v>0</v>
      </c>
      <c r="Y1659">
        <f t="shared" si="885"/>
        <v>0</v>
      </c>
      <c r="AA1659">
        <v>55574044</v>
      </c>
      <c r="AB1659">
        <f t="shared" si="886"/>
        <v>17.77</v>
      </c>
      <c r="AC1659">
        <f t="shared" si="887"/>
        <v>17.77</v>
      </c>
      <c r="AD1659">
        <f t="shared" si="888"/>
        <v>0</v>
      </c>
      <c r="AE1659">
        <f t="shared" si="889"/>
        <v>0</v>
      </c>
      <c r="AF1659">
        <f t="shared" si="890"/>
        <v>0</v>
      </c>
      <c r="AG1659">
        <f t="shared" si="891"/>
        <v>0</v>
      </c>
      <c r="AH1659">
        <f t="shared" si="892"/>
        <v>0</v>
      </c>
      <c r="AI1659">
        <f t="shared" si="893"/>
        <v>0</v>
      </c>
      <c r="AJ1659">
        <f t="shared" si="894"/>
        <v>0</v>
      </c>
      <c r="AK1659">
        <v>17.77</v>
      </c>
      <c r="AL1659">
        <v>17.77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70</v>
      </c>
      <c r="AU1659">
        <v>10</v>
      </c>
      <c r="AV1659">
        <v>1</v>
      </c>
      <c r="AW1659">
        <v>1</v>
      </c>
      <c r="AZ1659">
        <v>1</v>
      </c>
      <c r="BA1659">
        <v>1</v>
      </c>
      <c r="BB1659">
        <v>1</v>
      </c>
      <c r="BC1659">
        <v>1</v>
      </c>
      <c r="BD1659" t="s">
        <v>3</v>
      </c>
      <c r="BE1659" t="s">
        <v>3</v>
      </c>
      <c r="BF1659" t="s">
        <v>3</v>
      </c>
      <c r="BG1659" t="s">
        <v>3</v>
      </c>
      <c r="BH1659">
        <v>3</v>
      </c>
      <c r="BI1659">
        <v>4</v>
      </c>
      <c r="BJ1659" t="s">
        <v>152</v>
      </c>
      <c r="BM1659">
        <v>0</v>
      </c>
      <c r="BN1659">
        <v>0</v>
      </c>
      <c r="BO1659" t="s">
        <v>3</v>
      </c>
      <c r="BP1659">
        <v>0</v>
      </c>
      <c r="BQ1659">
        <v>1</v>
      </c>
      <c r="BR1659">
        <v>1</v>
      </c>
      <c r="BS1659">
        <v>1</v>
      </c>
      <c r="BT1659">
        <v>1</v>
      </c>
      <c r="BU1659">
        <v>1</v>
      </c>
      <c r="BV1659">
        <v>1</v>
      </c>
      <c r="BW1659">
        <v>1</v>
      </c>
      <c r="BX1659">
        <v>1</v>
      </c>
      <c r="BY1659" t="s">
        <v>3</v>
      </c>
      <c r="BZ1659">
        <v>70</v>
      </c>
      <c r="CA1659">
        <v>10</v>
      </c>
      <c r="CE1659">
        <v>0</v>
      </c>
      <c r="CF1659">
        <v>0</v>
      </c>
      <c r="CG1659">
        <v>0</v>
      </c>
      <c r="CM1659">
        <v>0</v>
      </c>
      <c r="CN1659" t="s">
        <v>3</v>
      </c>
      <c r="CO1659">
        <v>0</v>
      </c>
      <c r="CP1659">
        <f t="shared" si="895"/>
        <v>-6817.82</v>
      </c>
      <c r="CQ1659">
        <f t="shared" si="896"/>
        <v>17.77</v>
      </c>
      <c r="CR1659">
        <f t="shared" si="897"/>
        <v>0</v>
      </c>
      <c r="CS1659">
        <f t="shared" si="898"/>
        <v>0</v>
      </c>
      <c r="CT1659">
        <f t="shared" si="899"/>
        <v>0</v>
      </c>
      <c r="CU1659">
        <f t="shared" si="900"/>
        <v>0</v>
      </c>
      <c r="CV1659">
        <f t="shared" si="901"/>
        <v>0</v>
      </c>
      <c r="CW1659">
        <f t="shared" si="902"/>
        <v>0</v>
      </c>
      <c r="CX1659">
        <f t="shared" si="903"/>
        <v>0</v>
      </c>
      <c r="CY1659">
        <f t="shared" si="904"/>
        <v>0</v>
      </c>
      <c r="CZ1659">
        <f t="shared" si="905"/>
        <v>0</v>
      </c>
      <c r="DC1659" t="s">
        <v>3</v>
      </c>
      <c r="DD1659" t="s">
        <v>3</v>
      </c>
      <c r="DE1659" t="s">
        <v>3</v>
      </c>
      <c r="DF1659" t="s">
        <v>3</v>
      </c>
      <c r="DG1659" t="s">
        <v>3</v>
      </c>
      <c r="DH1659" t="s">
        <v>3</v>
      </c>
      <c r="DI1659" t="s">
        <v>3</v>
      </c>
      <c r="DJ1659" t="s">
        <v>3</v>
      </c>
      <c r="DK1659" t="s">
        <v>3</v>
      </c>
      <c r="DL1659" t="s">
        <v>3</v>
      </c>
      <c r="DM1659" t="s">
        <v>3</v>
      </c>
      <c r="DN1659">
        <v>0</v>
      </c>
      <c r="DO1659">
        <v>0</v>
      </c>
      <c r="DP1659">
        <v>1</v>
      </c>
      <c r="DQ1659">
        <v>1</v>
      </c>
      <c r="DU1659">
        <v>1009</v>
      </c>
      <c r="DV1659" t="s">
        <v>151</v>
      </c>
      <c r="DW1659" t="s">
        <v>151</v>
      </c>
      <c r="DX1659">
        <v>1</v>
      </c>
      <c r="EE1659">
        <v>55317522</v>
      </c>
      <c r="EF1659">
        <v>1</v>
      </c>
      <c r="EG1659" t="s">
        <v>19</v>
      </c>
      <c r="EH1659">
        <v>0</v>
      </c>
      <c r="EI1659" t="s">
        <v>3</v>
      </c>
      <c r="EJ1659">
        <v>4</v>
      </c>
      <c r="EK1659">
        <v>0</v>
      </c>
      <c r="EL1659" t="s">
        <v>20</v>
      </c>
      <c r="EM1659" t="s">
        <v>21</v>
      </c>
      <c r="EO1659" t="s">
        <v>3</v>
      </c>
      <c r="EQ1659">
        <v>32768</v>
      </c>
      <c r="ER1659">
        <v>17.77</v>
      </c>
      <c r="ES1659">
        <v>17.77</v>
      </c>
      <c r="ET1659">
        <v>0</v>
      </c>
      <c r="EU1659">
        <v>0</v>
      </c>
      <c r="EV1659">
        <v>0</v>
      </c>
      <c r="EW1659">
        <v>0</v>
      </c>
      <c r="EX1659">
        <v>0</v>
      </c>
      <c r="FQ1659">
        <v>0</v>
      </c>
      <c r="FR1659">
        <f t="shared" si="906"/>
        <v>0</v>
      </c>
      <c r="FS1659">
        <v>0</v>
      </c>
      <c r="FX1659">
        <v>70</v>
      </c>
      <c r="FY1659">
        <v>10</v>
      </c>
      <c r="GA1659" t="s">
        <v>3</v>
      </c>
      <c r="GD1659">
        <v>0</v>
      </c>
      <c r="GF1659">
        <v>-78256104</v>
      </c>
      <c r="GG1659">
        <v>2</v>
      </c>
      <c r="GH1659">
        <v>1</v>
      </c>
      <c r="GI1659">
        <v>-2</v>
      </c>
      <c r="GJ1659">
        <v>0</v>
      </c>
      <c r="GK1659">
        <f>ROUND(R1659*(R12)/100,2)</f>
        <v>0</v>
      </c>
      <c r="GL1659">
        <f t="shared" si="907"/>
        <v>0</v>
      </c>
      <c r="GM1659">
        <f t="shared" si="908"/>
        <v>-6817.82</v>
      </c>
      <c r="GN1659">
        <f t="shared" si="909"/>
        <v>0</v>
      </c>
      <c r="GO1659">
        <f t="shared" si="910"/>
        <v>0</v>
      </c>
      <c r="GP1659">
        <f t="shared" si="911"/>
        <v>-6817.82</v>
      </c>
      <c r="GR1659">
        <v>0</v>
      </c>
      <c r="GS1659">
        <v>3</v>
      </c>
      <c r="GT1659">
        <v>0</v>
      </c>
      <c r="GU1659" t="s">
        <v>3</v>
      </c>
      <c r="GV1659">
        <f t="shared" si="912"/>
        <v>0</v>
      </c>
      <c r="GW1659">
        <v>1</v>
      </c>
      <c r="GX1659">
        <f t="shared" si="913"/>
        <v>0</v>
      </c>
      <c r="HA1659">
        <v>0</v>
      </c>
      <c r="HB1659">
        <v>0</v>
      </c>
      <c r="HC1659">
        <f t="shared" si="914"/>
        <v>0</v>
      </c>
      <c r="IK1659">
        <v>0</v>
      </c>
    </row>
    <row r="1660" spans="1:245" x14ac:dyDescent="0.2">
      <c r="A1660">
        <v>18</v>
      </c>
      <c r="B1660">
        <v>1</v>
      </c>
      <c r="C1660">
        <v>520</v>
      </c>
      <c r="E1660" t="s">
        <v>414</v>
      </c>
      <c r="F1660" t="s">
        <v>158</v>
      </c>
      <c r="G1660" t="s">
        <v>159</v>
      </c>
      <c r="H1660" t="s">
        <v>151</v>
      </c>
      <c r="I1660">
        <f>I1658*J1660</f>
        <v>383.66999999999996</v>
      </c>
      <c r="J1660">
        <v>147</v>
      </c>
      <c r="O1660">
        <f t="shared" si="875"/>
        <v>36341.22</v>
      </c>
      <c r="P1660">
        <f t="shared" si="876"/>
        <v>36341.22</v>
      </c>
      <c r="Q1660">
        <f t="shared" si="877"/>
        <v>0</v>
      </c>
      <c r="R1660">
        <f t="shared" si="878"/>
        <v>0</v>
      </c>
      <c r="S1660">
        <f t="shared" si="879"/>
        <v>0</v>
      </c>
      <c r="T1660">
        <f t="shared" si="880"/>
        <v>0</v>
      </c>
      <c r="U1660">
        <f t="shared" si="881"/>
        <v>0</v>
      </c>
      <c r="V1660">
        <f t="shared" si="882"/>
        <v>0</v>
      </c>
      <c r="W1660">
        <f t="shared" si="883"/>
        <v>0</v>
      </c>
      <c r="X1660">
        <f t="shared" si="884"/>
        <v>0</v>
      </c>
      <c r="Y1660">
        <f t="shared" si="885"/>
        <v>0</v>
      </c>
      <c r="AA1660">
        <v>55574044</v>
      </c>
      <c r="AB1660">
        <f t="shared" si="886"/>
        <v>94.72</v>
      </c>
      <c r="AC1660">
        <f t="shared" si="887"/>
        <v>94.72</v>
      </c>
      <c r="AD1660">
        <f t="shared" si="888"/>
        <v>0</v>
      </c>
      <c r="AE1660">
        <f t="shared" si="889"/>
        <v>0</v>
      </c>
      <c r="AF1660">
        <f t="shared" si="890"/>
        <v>0</v>
      </c>
      <c r="AG1660">
        <f t="shared" si="891"/>
        <v>0</v>
      </c>
      <c r="AH1660">
        <f t="shared" si="892"/>
        <v>0</v>
      </c>
      <c r="AI1660">
        <f t="shared" si="893"/>
        <v>0</v>
      </c>
      <c r="AJ1660">
        <f t="shared" si="894"/>
        <v>0</v>
      </c>
      <c r="AK1660">
        <v>94.72</v>
      </c>
      <c r="AL1660">
        <v>94.72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70</v>
      </c>
      <c r="AU1660">
        <v>10</v>
      </c>
      <c r="AV1660">
        <v>1</v>
      </c>
      <c r="AW1660">
        <v>1</v>
      </c>
      <c r="AZ1660">
        <v>1</v>
      </c>
      <c r="BA1660">
        <v>1</v>
      </c>
      <c r="BB1660">
        <v>1</v>
      </c>
      <c r="BC1660">
        <v>1</v>
      </c>
      <c r="BD1660" t="s">
        <v>3</v>
      </c>
      <c r="BE1660" t="s">
        <v>3</v>
      </c>
      <c r="BF1660" t="s">
        <v>3</v>
      </c>
      <c r="BG1660" t="s">
        <v>3</v>
      </c>
      <c r="BH1660">
        <v>3</v>
      </c>
      <c r="BI1660">
        <v>4</v>
      </c>
      <c r="BJ1660" t="s">
        <v>160</v>
      </c>
      <c r="BM1660">
        <v>0</v>
      </c>
      <c r="BN1660">
        <v>0</v>
      </c>
      <c r="BO1660" t="s">
        <v>3</v>
      </c>
      <c r="BP1660">
        <v>0</v>
      </c>
      <c r="BQ1660">
        <v>1</v>
      </c>
      <c r="BR1660">
        <v>0</v>
      </c>
      <c r="BS1660">
        <v>1</v>
      </c>
      <c r="BT1660">
        <v>1</v>
      </c>
      <c r="BU1660">
        <v>1</v>
      </c>
      <c r="BV1660">
        <v>1</v>
      </c>
      <c r="BW1660">
        <v>1</v>
      </c>
      <c r="BX1660">
        <v>1</v>
      </c>
      <c r="BY1660" t="s">
        <v>3</v>
      </c>
      <c r="BZ1660">
        <v>70</v>
      </c>
      <c r="CA1660">
        <v>10</v>
      </c>
      <c r="CE1660">
        <v>0</v>
      </c>
      <c r="CF1660">
        <v>0</v>
      </c>
      <c r="CG1660">
        <v>0</v>
      </c>
      <c r="CM1660">
        <v>0</v>
      </c>
      <c r="CN1660" t="s">
        <v>3</v>
      </c>
      <c r="CO1660">
        <v>0</v>
      </c>
      <c r="CP1660">
        <f t="shared" si="895"/>
        <v>36341.22</v>
      </c>
      <c r="CQ1660">
        <f t="shared" si="896"/>
        <v>94.72</v>
      </c>
      <c r="CR1660">
        <f t="shared" si="897"/>
        <v>0</v>
      </c>
      <c r="CS1660">
        <f t="shared" si="898"/>
        <v>0</v>
      </c>
      <c r="CT1660">
        <f t="shared" si="899"/>
        <v>0</v>
      </c>
      <c r="CU1660">
        <f t="shared" si="900"/>
        <v>0</v>
      </c>
      <c r="CV1660">
        <f t="shared" si="901"/>
        <v>0</v>
      </c>
      <c r="CW1660">
        <f t="shared" si="902"/>
        <v>0</v>
      </c>
      <c r="CX1660">
        <f t="shared" si="903"/>
        <v>0</v>
      </c>
      <c r="CY1660">
        <f t="shared" si="904"/>
        <v>0</v>
      </c>
      <c r="CZ1660">
        <f t="shared" si="905"/>
        <v>0</v>
      </c>
      <c r="DC1660" t="s">
        <v>3</v>
      </c>
      <c r="DD1660" t="s">
        <v>3</v>
      </c>
      <c r="DE1660" t="s">
        <v>3</v>
      </c>
      <c r="DF1660" t="s">
        <v>3</v>
      </c>
      <c r="DG1660" t="s">
        <v>3</v>
      </c>
      <c r="DH1660" t="s">
        <v>3</v>
      </c>
      <c r="DI1660" t="s">
        <v>3</v>
      </c>
      <c r="DJ1660" t="s">
        <v>3</v>
      </c>
      <c r="DK1660" t="s">
        <v>3</v>
      </c>
      <c r="DL1660" t="s">
        <v>3</v>
      </c>
      <c r="DM1660" t="s">
        <v>3</v>
      </c>
      <c r="DN1660">
        <v>0</v>
      </c>
      <c r="DO1660">
        <v>0</v>
      </c>
      <c r="DP1660">
        <v>1</v>
      </c>
      <c r="DQ1660">
        <v>1</v>
      </c>
      <c r="DU1660">
        <v>1009</v>
      </c>
      <c r="DV1660" t="s">
        <v>151</v>
      </c>
      <c r="DW1660" t="s">
        <v>151</v>
      </c>
      <c r="DX1660">
        <v>1</v>
      </c>
      <c r="EE1660">
        <v>55317522</v>
      </c>
      <c r="EF1660">
        <v>1</v>
      </c>
      <c r="EG1660" t="s">
        <v>19</v>
      </c>
      <c r="EH1660">
        <v>0</v>
      </c>
      <c r="EI1660" t="s">
        <v>3</v>
      </c>
      <c r="EJ1660">
        <v>4</v>
      </c>
      <c r="EK1660">
        <v>0</v>
      </c>
      <c r="EL1660" t="s">
        <v>20</v>
      </c>
      <c r="EM1660" t="s">
        <v>21</v>
      </c>
      <c r="EO1660" t="s">
        <v>3</v>
      </c>
      <c r="EQ1660">
        <v>0</v>
      </c>
      <c r="ER1660">
        <v>94.72</v>
      </c>
      <c r="ES1660">
        <v>94.72</v>
      </c>
      <c r="ET1660">
        <v>0</v>
      </c>
      <c r="EU1660">
        <v>0</v>
      </c>
      <c r="EV1660">
        <v>0</v>
      </c>
      <c r="EW1660">
        <v>0</v>
      </c>
      <c r="EX1660">
        <v>0</v>
      </c>
      <c r="FQ1660">
        <v>0</v>
      </c>
      <c r="FR1660">
        <f t="shared" si="906"/>
        <v>0</v>
      </c>
      <c r="FS1660">
        <v>0</v>
      </c>
      <c r="FX1660">
        <v>70</v>
      </c>
      <c r="FY1660">
        <v>10</v>
      </c>
      <c r="GA1660" t="s">
        <v>3</v>
      </c>
      <c r="GD1660">
        <v>0</v>
      </c>
      <c r="GF1660">
        <v>1294380160</v>
      </c>
      <c r="GG1660">
        <v>2</v>
      </c>
      <c r="GH1660">
        <v>1</v>
      </c>
      <c r="GI1660">
        <v>-2</v>
      </c>
      <c r="GJ1660">
        <v>0</v>
      </c>
      <c r="GK1660">
        <f>ROUND(R1660*(R12)/100,2)</f>
        <v>0</v>
      </c>
      <c r="GL1660">
        <f t="shared" si="907"/>
        <v>0</v>
      </c>
      <c r="GM1660">
        <f t="shared" si="908"/>
        <v>36341.22</v>
      </c>
      <c r="GN1660">
        <f t="shared" si="909"/>
        <v>0</v>
      </c>
      <c r="GO1660">
        <f t="shared" si="910"/>
        <v>0</v>
      </c>
      <c r="GP1660">
        <f t="shared" si="911"/>
        <v>36341.22</v>
      </c>
      <c r="GR1660">
        <v>0</v>
      </c>
      <c r="GS1660">
        <v>3</v>
      </c>
      <c r="GT1660">
        <v>0</v>
      </c>
      <c r="GU1660" t="s">
        <v>3</v>
      </c>
      <c r="GV1660">
        <f t="shared" si="912"/>
        <v>0</v>
      </c>
      <c r="GW1660">
        <v>1</v>
      </c>
      <c r="GX1660">
        <f t="shared" si="913"/>
        <v>0</v>
      </c>
      <c r="HA1660">
        <v>0</v>
      </c>
      <c r="HB1660">
        <v>0</v>
      </c>
      <c r="HC1660">
        <f t="shared" si="914"/>
        <v>0</v>
      </c>
      <c r="IK1660">
        <v>0</v>
      </c>
    </row>
    <row r="1661" spans="1:245" x14ac:dyDescent="0.2">
      <c r="A1661">
        <v>18</v>
      </c>
      <c r="B1661">
        <v>1</v>
      </c>
      <c r="C1661">
        <v>522</v>
      </c>
      <c r="E1661" t="s">
        <v>415</v>
      </c>
      <c r="F1661" t="s">
        <v>154</v>
      </c>
      <c r="G1661" t="s">
        <v>155</v>
      </c>
      <c r="H1661" t="s">
        <v>120</v>
      </c>
      <c r="I1661">
        <f>I1658*J1661</f>
        <v>-2.7404999999999999E-2</v>
      </c>
      <c r="J1661">
        <v>-1.0500000000000001E-2</v>
      </c>
      <c r="O1661">
        <f t="shared" si="875"/>
        <v>-20507.150000000001</v>
      </c>
      <c r="P1661">
        <f t="shared" si="876"/>
        <v>-20507.150000000001</v>
      </c>
      <c r="Q1661">
        <f t="shared" si="877"/>
        <v>0</v>
      </c>
      <c r="R1661">
        <f t="shared" si="878"/>
        <v>0</v>
      </c>
      <c r="S1661">
        <f t="shared" si="879"/>
        <v>0</v>
      </c>
      <c r="T1661">
        <f t="shared" si="880"/>
        <v>0</v>
      </c>
      <c r="U1661">
        <f t="shared" si="881"/>
        <v>0</v>
      </c>
      <c r="V1661">
        <f t="shared" si="882"/>
        <v>0</v>
      </c>
      <c r="W1661">
        <f t="shared" si="883"/>
        <v>0</v>
      </c>
      <c r="X1661">
        <f t="shared" si="884"/>
        <v>0</v>
      </c>
      <c r="Y1661">
        <f t="shared" si="885"/>
        <v>0</v>
      </c>
      <c r="AA1661">
        <v>55574044</v>
      </c>
      <c r="AB1661">
        <f t="shared" si="886"/>
        <v>748299.67</v>
      </c>
      <c r="AC1661">
        <f t="shared" si="887"/>
        <v>748299.67</v>
      </c>
      <c r="AD1661">
        <f t="shared" si="888"/>
        <v>0</v>
      </c>
      <c r="AE1661">
        <f t="shared" si="889"/>
        <v>0</v>
      </c>
      <c r="AF1661">
        <f t="shared" si="890"/>
        <v>0</v>
      </c>
      <c r="AG1661">
        <f t="shared" si="891"/>
        <v>0</v>
      </c>
      <c r="AH1661">
        <f t="shared" si="892"/>
        <v>0</v>
      </c>
      <c r="AI1661">
        <f t="shared" si="893"/>
        <v>0</v>
      </c>
      <c r="AJ1661">
        <f t="shared" si="894"/>
        <v>0</v>
      </c>
      <c r="AK1661">
        <v>748299.67</v>
      </c>
      <c r="AL1661">
        <v>748299.67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70</v>
      </c>
      <c r="AU1661">
        <v>10</v>
      </c>
      <c r="AV1661">
        <v>1</v>
      </c>
      <c r="AW1661">
        <v>1</v>
      </c>
      <c r="AZ1661">
        <v>1</v>
      </c>
      <c r="BA1661">
        <v>1</v>
      </c>
      <c r="BB1661">
        <v>1</v>
      </c>
      <c r="BC1661">
        <v>1</v>
      </c>
      <c r="BD1661" t="s">
        <v>3</v>
      </c>
      <c r="BE1661" t="s">
        <v>3</v>
      </c>
      <c r="BF1661" t="s">
        <v>3</v>
      </c>
      <c r="BG1661" t="s">
        <v>3</v>
      </c>
      <c r="BH1661">
        <v>3</v>
      </c>
      <c r="BI1661">
        <v>4</v>
      </c>
      <c r="BJ1661" t="s">
        <v>156</v>
      </c>
      <c r="BM1661">
        <v>0</v>
      </c>
      <c r="BN1661">
        <v>0</v>
      </c>
      <c r="BO1661" t="s">
        <v>3</v>
      </c>
      <c r="BP1661">
        <v>0</v>
      </c>
      <c r="BQ1661">
        <v>1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1</v>
      </c>
      <c r="BX1661">
        <v>1</v>
      </c>
      <c r="BY1661" t="s">
        <v>3</v>
      </c>
      <c r="BZ1661">
        <v>70</v>
      </c>
      <c r="CA1661">
        <v>10</v>
      </c>
      <c r="CE1661">
        <v>0</v>
      </c>
      <c r="CF1661">
        <v>0</v>
      </c>
      <c r="CG1661">
        <v>0</v>
      </c>
      <c r="CM1661">
        <v>0</v>
      </c>
      <c r="CN1661" t="s">
        <v>3</v>
      </c>
      <c r="CO1661">
        <v>0</v>
      </c>
      <c r="CP1661">
        <f t="shared" si="895"/>
        <v>-20507.150000000001</v>
      </c>
      <c r="CQ1661">
        <f t="shared" si="896"/>
        <v>748299.67</v>
      </c>
      <c r="CR1661">
        <f t="shared" si="897"/>
        <v>0</v>
      </c>
      <c r="CS1661">
        <f t="shared" si="898"/>
        <v>0</v>
      </c>
      <c r="CT1661">
        <f t="shared" si="899"/>
        <v>0</v>
      </c>
      <c r="CU1661">
        <f t="shared" si="900"/>
        <v>0</v>
      </c>
      <c r="CV1661">
        <f t="shared" si="901"/>
        <v>0</v>
      </c>
      <c r="CW1661">
        <f t="shared" si="902"/>
        <v>0</v>
      </c>
      <c r="CX1661">
        <f t="shared" si="903"/>
        <v>0</v>
      </c>
      <c r="CY1661">
        <f t="shared" si="904"/>
        <v>0</v>
      </c>
      <c r="CZ1661">
        <f t="shared" si="905"/>
        <v>0</v>
      </c>
      <c r="DC1661" t="s">
        <v>3</v>
      </c>
      <c r="DD1661" t="s">
        <v>3</v>
      </c>
      <c r="DE1661" t="s">
        <v>3</v>
      </c>
      <c r="DF1661" t="s">
        <v>3</v>
      </c>
      <c r="DG1661" t="s">
        <v>3</v>
      </c>
      <c r="DH1661" t="s">
        <v>3</v>
      </c>
      <c r="DI1661" t="s">
        <v>3</v>
      </c>
      <c r="DJ1661" t="s">
        <v>3</v>
      </c>
      <c r="DK1661" t="s">
        <v>3</v>
      </c>
      <c r="DL1661" t="s">
        <v>3</v>
      </c>
      <c r="DM1661" t="s">
        <v>3</v>
      </c>
      <c r="DN1661">
        <v>0</v>
      </c>
      <c r="DO1661">
        <v>0</v>
      </c>
      <c r="DP1661">
        <v>1</v>
      </c>
      <c r="DQ1661">
        <v>1</v>
      </c>
      <c r="DU1661">
        <v>1009</v>
      </c>
      <c r="DV1661" t="s">
        <v>120</v>
      </c>
      <c r="DW1661" t="s">
        <v>120</v>
      </c>
      <c r="DX1661">
        <v>1000</v>
      </c>
      <c r="EE1661">
        <v>55317522</v>
      </c>
      <c r="EF1661">
        <v>1</v>
      </c>
      <c r="EG1661" t="s">
        <v>19</v>
      </c>
      <c r="EH1661">
        <v>0</v>
      </c>
      <c r="EI1661" t="s">
        <v>3</v>
      </c>
      <c r="EJ1661">
        <v>4</v>
      </c>
      <c r="EK1661">
        <v>0</v>
      </c>
      <c r="EL1661" t="s">
        <v>20</v>
      </c>
      <c r="EM1661" t="s">
        <v>21</v>
      </c>
      <c r="EO1661" t="s">
        <v>3</v>
      </c>
      <c r="EQ1661">
        <v>32768</v>
      </c>
      <c r="ER1661">
        <v>748299.67</v>
      </c>
      <c r="ES1661">
        <v>748299.67</v>
      </c>
      <c r="ET1661">
        <v>0</v>
      </c>
      <c r="EU1661">
        <v>0</v>
      </c>
      <c r="EV1661">
        <v>0</v>
      </c>
      <c r="EW1661">
        <v>0</v>
      </c>
      <c r="EX1661">
        <v>0</v>
      </c>
      <c r="FQ1661">
        <v>0</v>
      </c>
      <c r="FR1661">
        <f t="shared" si="906"/>
        <v>0</v>
      </c>
      <c r="FS1661">
        <v>0</v>
      </c>
      <c r="FX1661">
        <v>70</v>
      </c>
      <c r="FY1661">
        <v>10</v>
      </c>
      <c r="GA1661" t="s">
        <v>3</v>
      </c>
      <c r="GD1661">
        <v>0</v>
      </c>
      <c r="GF1661">
        <v>-629368275</v>
      </c>
      <c r="GG1661">
        <v>2</v>
      </c>
      <c r="GH1661">
        <v>1</v>
      </c>
      <c r="GI1661">
        <v>-2</v>
      </c>
      <c r="GJ1661">
        <v>0</v>
      </c>
      <c r="GK1661">
        <f>ROUND(R1661*(R12)/100,2)</f>
        <v>0</v>
      </c>
      <c r="GL1661">
        <f t="shared" si="907"/>
        <v>0</v>
      </c>
      <c r="GM1661">
        <f t="shared" si="908"/>
        <v>-20507.150000000001</v>
      </c>
      <c r="GN1661">
        <f t="shared" si="909"/>
        <v>0</v>
      </c>
      <c r="GO1661">
        <f t="shared" si="910"/>
        <v>0</v>
      </c>
      <c r="GP1661">
        <f t="shared" si="911"/>
        <v>-20507.150000000001</v>
      </c>
      <c r="GR1661">
        <v>0</v>
      </c>
      <c r="GS1661">
        <v>3</v>
      </c>
      <c r="GT1661">
        <v>0</v>
      </c>
      <c r="GU1661" t="s">
        <v>3</v>
      </c>
      <c r="GV1661">
        <f t="shared" si="912"/>
        <v>0</v>
      </c>
      <c r="GW1661">
        <v>1</v>
      </c>
      <c r="GX1661">
        <f t="shared" si="913"/>
        <v>0</v>
      </c>
      <c r="HA1661">
        <v>0</v>
      </c>
      <c r="HB1661">
        <v>0</v>
      </c>
      <c r="HC1661">
        <f t="shared" si="914"/>
        <v>0</v>
      </c>
      <c r="IK1661">
        <v>0</v>
      </c>
    </row>
    <row r="1662" spans="1:245" x14ac:dyDescent="0.2">
      <c r="A1662">
        <v>17</v>
      </c>
      <c r="B1662">
        <v>1</v>
      </c>
      <c r="C1662">
        <f>ROW(SmtRes!A527)</f>
        <v>527</v>
      </c>
      <c r="D1662">
        <f>ROW(EtalonRes!A507)</f>
        <v>507</v>
      </c>
      <c r="E1662" t="s">
        <v>236</v>
      </c>
      <c r="F1662" t="s">
        <v>169</v>
      </c>
      <c r="G1662" t="s">
        <v>170</v>
      </c>
      <c r="H1662" t="s">
        <v>115</v>
      </c>
      <c r="I1662">
        <f>ROUND(75/100,9)</f>
        <v>0.75</v>
      </c>
      <c r="J1662">
        <v>0</v>
      </c>
      <c r="O1662">
        <f t="shared" si="875"/>
        <v>53764.68</v>
      </c>
      <c r="P1662">
        <f t="shared" si="876"/>
        <v>41851.81</v>
      </c>
      <c r="Q1662">
        <f t="shared" si="877"/>
        <v>0</v>
      </c>
      <c r="R1662">
        <f t="shared" si="878"/>
        <v>0</v>
      </c>
      <c r="S1662">
        <f t="shared" si="879"/>
        <v>11912.87</v>
      </c>
      <c r="T1662">
        <f t="shared" si="880"/>
        <v>0</v>
      </c>
      <c r="U1662">
        <f t="shared" si="881"/>
        <v>60.202500000000001</v>
      </c>
      <c r="V1662">
        <f t="shared" si="882"/>
        <v>0</v>
      </c>
      <c r="W1662">
        <f t="shared" si="883"/>
        <v>0</v>
      </c>
      <c r="X1662">
        <f t="shared" si="884"/>
        <v>8339.01</v>
      </c>
      <c r="Y1662">
        <f t="shared" si="885"/>
        <v>1191.29</v>
      </c>
      <c r="AA1662">
        <v>55574044</v>
      </c>
      <c r="AB1662">
        <f t="shared" si="886"/>
        <v>71686.240000000005</v>
      </c>
      <c r="AC1662">
        <f t="shared" si="887"/>
        <v>55802.41</v>
      </c>
      <c r="AD1662">
        <f t="shared" si="888"/>
        <v>0</v>
      </c>
      <c r="AE1662">
        <f t="shared" si="889"/>
        <v>0</v>
      </c>
      <c r="AF1662">
        <f t="shared" si="890"/>
        <v>15883.83</v>
      </c>
      <c r="AG1662">
        <f t="shared" si="891"/>
        <v>0</v>
      </c>
      <c r="AH1662">
        <f t="shared" si="892"/>
        <v>80.27</v>
      </c>
      <c r="AI1662">
        <f t="shared" si="893"/>
        <v>0</v>
      </c>
      <c r="AJ1662">
        <f t="shared" si="894"/>
        <v>0</v>
      </c>
      <c r="AK1662">
        <v>71686.240000000005</v>
      </c>
      <c r="AL1662">
        <v>55802.41</v>
      </c>
      <c r="AM1662">
        <v>0</v>
      </c>
      <c r="AN1662">
        <v>0</v>
      </c>
      <c r="AO1662">
        <v>15883.83</v>
      </c>
      <c r="AP1662">
        <v>0</v>
      </c>
      <c r="AQ1662">
        <v>80.27</v>
      </c>
      <c r="AR1662">
        <v>0</v>
      </c>
      <c r="AS1662">
        <v>0</v>
      </c>
      <c r="AT1662">
        <v>70</v>
      </c>
      <c r="AU1662">
        <v>10</v>
      </c>
      <c r="AV1662">
        <v>1</v>
      </c>
      <c r="AW1662">
        <v>1</v>
      </c>
      <c r="AZ1662">
        <v>1</v>
      </c>
      <c r="BA1662">
        <v>1</v>
      </c>
      <c r="BB1662">
        <v>1</v>
      </c>
      <c r="BC1662">
        <v>1</v>
      </c>
      <c r="BD1662" t="s">
        <v>3</v>
      </c>
      <c r="BE1662" t="s">
        <v>3</v>
      </c>
      <c r="BF1662" t="s">
        <v>3</v>
      </c>
      <c r="BG1662" t="s">
        <v>3</v>
      </c>
      <c r="BH1662">
        <v>0</v>
      </c>
      <c r="BI1662">
        <v>4</v>
      </c>
      <c r="BJ1662" t="s">
        <v>171</v>
      </c>
      <c r="BM1662">
        <v>0</v>
      </c>
      <c r="BN1662">
        <v>0</v>
      </c>
      <c r="BO1662" t="s">
        <v>3</v>
      </c>
      <c r="BP1662">
        <v>0</v>
      </c>
      <c r="BQ1662">
        <v>1</v>
      </c>
      <c r="BR1662">
        <v>0</v>
      </c>
      <c r="BS1662">
        <v>1</v>
      </c>
      <c r="BT1662">
        <v>1</v>
      </c>
      <c r="BU1662">
        <v>1</v>
      </c>
      <c r="BV1662">
        <v>1</v>
      </c>
      <c r="BW1662">
        <v>1</v>
      </c>
      <c r="BX1662">
        <v>1</v>
      </c>
      <c r="BY1662" t="s">
        <v>3</v>
      </c>
      <c r="BZ1662">
        <v>70</v>
      </c>
      <c r="CA1662">
        <v>10</v>
      </c>
      <c r="CE1662">
        <v>0</v>
      </c>
      <c r="CF1662">
        <v>0</v>
      </c>
      <c r="CG1662">
        <v>0</v>
      </c>
      <c r="CM1662">
        <v>0</v>
      </c>
      <c r="CN1662" t="s">
        <v>3</v>
      </c>
      <c r="CO1662">
        <v>0</v>
      </c>
      <c r="CP1662">
        <f t="shared" si="895"/>
        <v>53764.68</v>
      </c>
      <c r="CQ1662">
        <f t="shared" si="896"/>
        <v>55802.41</v>
      </c>
      <c r="CR1662">
        <f t="shared" si="897"/>
        <v>0</v>
      </c>
      <c r="CS1662">
        <f t="shared" si="898"/>
        <v>0</v>
      </c>
      <c r="CT1662">
        <f t="shared" si="899"/>
        <v>15883.83</v>
      </c>
      <c r="CU1662">
        <f t="shared" si="900"/>
        <v>0</v>
      </c>
      <c r="CV1662">
        <f t="shared" si="901"/>
        <v>80.27</v>
      </c>
      <c r="CW1662">
        <f t="shared" si="902"/>
        <v>0</v>
      </c>
      <c r="CX1662">
        <f t="shared" si="903"/>
        <v>0</v>
      </c>
      <c r="CY1662">
        <f t="shared" si="904"/>
        <v>8339.009</v>
      </c>
      <c r="CZ1662">
        <f t="shared" si="905"/>
        <v>1191.287</v>
      </c>
      <c r="DC1662" t="s">
        <v>3</v>
      </c>
      <c r="DD1662" t="s">
        <v>3</v>
      </c>
      <c r="DE1662" t="s">
        <v>3</v>
      </c>
      <c r="DF1662" t="s">
        <v>3</v>
      </c>
      <c r="DG1662" t="s">
        <v>3</v>
      </c>
      <c r="DH1662" t="s">
        <v>3</v>
      </c>
      <c r="DI1662" t="s">
        <v>3</v>
      </c>
      <c r="DJ1662" t="s">
        <v>3</v>
      </c>
      <c r="DK1662" t="s">
        <v>3</v>
      </c>
      <c r="DL1662" t="s">
        <v>3</v>
      </c>
      <c r="DM1662" t="s">
        <v>3</v>
      </c>
      <c r="DN1662">
        <v>0</v>
      </c>
      <c r="DO1662">
        <v>0</v>
      </c>
      <c r="DP1662">
        <v>1</v>
      </c>
      <c r="DQ1662">
        <v>1</v>
      </c>
      <c r="DU1662">
        <v>1003</v>
      </c>
      <c r="DV1662" t="s">
        <v>115</v>
      </c>
      <c r="DW1662" t="s">
        <v>115</v>
      </c>
      <c r="DX1662">
        <v>100</v>
      </c>
      <c r="EE1662">
        <v>55317522</v>
      </c>
      <c r="EF1662">
        <v>1</v>
      </c>
      <c r="EG1662" t="s">
        <v>19</v>
      </c>
      <c r="EH1662">
        <v>0</v>
      </c>
      <c r="EI1662" t="s">
        <v>3</v>
      </c>
      <c r="EJ1662">
        <v>4</v>
      </c>
      <c r="EK1662">
        <v>0</v>
      </c>
      <c r="EL1662" t="s">
        <v>20</v>
      </c>
      <c r="EM1662" t="s">
        <v>21</v>
      </c>
      <c r="EO1662" t="s">
        <v>3</v>
      </c>
      <c r="EQ1662">
        <v>0</v>
      </c>
      <c r="ER1662">
        <v>71686.240000000005</v>
      </c>
      <c r="ES1662">
        <v>55802.41</v>
      </c>
      <c r="ET1662">
        <v>0</v>
      </c>
      <c r="EU1662">
        <v>0</v>
      </c>
      <c r="EV1662">
        <v>15883.83</v>
      </c>
      <c r="EW1662">
        <v>80.27</v>
      </c>
      <c r="EX1662">
        <v>0</v>
      </c>
      <c r="EY1662">
        <v>0</v>
      </c>
      <c r="FQ1662">
        <v>0</v>
      </c>
      <c r="FR1662">
        <f t="shared" si="906"/>
        <v>0</v>
      </c>
      <c r="FS1662">
        <v>0</v>
      </c>
      <c r="FX1662">
        <v>70</v>
      </c>
      <c r="FY1662">
        <v>10</v>
      </c>
      <c r="GA1662" t="s">
        <v>3</v>
      </c>
      <c r="GD1662">
        <v>0</v>
      </c>
      <c r="GF1662">
        <v>-1703792518</v>
      </c>
      <c r="GG1662">
        <v>2</v>
      </c>
      <c r="GH1662">
        <v>1</v>
      </c>
      <c r="GI1662">
        <v>-2</v>
      </c>
      <c r="GJ1662">
        <v>0</v>
      </c>
      <c r="GK1662">
        <f>ROUND(R1662*(R12)/100,2)</f>
        <v>0</v>
      </c>
      <c r="GL1662">
        <f t="shared" si="907"/>
        <v>0</v>
      </c>
      <c r="GM1662">
        <f t="shared" si="908"/>
        <v>63294.98</v>
      </c>
      <c r="GN1662">
        <f t="shared" si="909"/>
        <v>0</v>
      </c>
      <c r="GO1662">
        <f t="shared" si="910"/>
        <v>0</v>
      </c>
      <c r="GP1662">
        <f t="shared" si="911"/>
        <v>63294.98</v>
      </c>
      <c r="GR1662">
        <v>0</v>
      </c>
      <c r="GS1662">
        <v>3</v>
      </c>
      <c r="GT1662">
        <v>0</v>
      </c>
      <c r="GU1662" t="s">
        <v>3</v>
      </c>
      <c r="GV1662">
        <f t="shared" si="912"/>
        <v>0</v>
      </c>
      <c r="GW1662">
        <v>1</v>
      </c>
      <c r="GX1662">
        <f t="shared" si="913"/>
        <v>0</v>
      </c>
      <c r="HA1662">
        <v>0</v>
      </c>
      <c r="HB1662">
        <v>0</v>
      </c>
      <c r="HC1662">
        <f t="shared" si="914"/>
        <v>0</v>
      </c>
      <c r="IK1662">
        <v>0</v>
      </c>
    </row>
    <row r="1663" spans="1:245" x14ac:dyDescent="0.2">
      <c r="A1663">
        <v>18</v>
      </c>
      <c r="B1663">
        <v>1</v>
      </c>
      <c r="C1663">
        <v>526</v>
      </c>
      <c r="E1663" t="s">
        <v>416</v>
      </c>
      <c r="F1663" t="s">
        <v>173</v>
      </c>
      <c r="G1663" t="s">
        <v>174</v>
      </c>
      <c r="H1663" t="s">
        <v>175</v>
      </c>
      <c r="I1663">
        <f>I1662*J1663</f>
        <v>-3.2249999999999996</v>
      </c>
      <c r="J1663">
        <v>-4.3</v>
      </c>
      <c r="O1663">
        <f t="shared" si="875"/>
        <v>-25261.46</v>
      </c>
      <c r="P1663">
        <f t="shared" si="876"/>
        <v>-25261.46</v>
      </c>
      <c r="Q1663">
        <f t="shared" si="877"/>
        <v>0</v>
      </c>
      <c r="R1663">
        <f t="shared" si="878"/>
        <v>0</v>
      </c>
      <c r="S1663">
        <f t="shared" si="879"/>
        <v>0</v>
      </c>
      <c r="T1663">
        <f t="shared" si="880"/>
        <v>0</v>
      </c>
      <c r="U1663">
        <f t="shared" si="881"/>
        <v>0</v>
      </c>
      <c r="V1663">
        <f t="shared" si="882"/>
        <v>0</v>
      </c>
      <c r="W1663">
        <f t="shared" si="883"/>
        <v>0</v>
      </c>
      <c r="X1663">
        <f t="shared" si="884"/>
        <v>0</v>
      </c>
      <c r="Y1663">
        <f t="shared" si="885"/>
        <v>0</v>
      </c>
      <c r="AA1663">
        <v>55574044</v>
      </c>
      <c r="AB1663">
        <f t="shared" si="886"/>
        <v>7833.01</v>
      </c>
      <c r="AC1663">
        <f t="shared" si="887"/>
        <v>7833.01</v>
      </c>
      <c r="AD1663">
        <f t="shared" si="888"/>
        <v>0</v>
      </c>
      <c r="AE1663">
        <f t="shared" si="889"/>
        <v>0</v>
      </c>
      <c r="AF1663">
        <f t="shared" si="890"/>
        <v>0</v>
      </c>
      <c r="AG1663">
        <f t="shared" si="891"/>
        <v>0</v>
      </c>
      <c r="AH1663">
        <f t="shared" si="892"/>
        <v>0</v>
      </c>
      <c r="AI1663">
        <f t="shared" si="893"/>
        <v>0</v>
      </c>
      <c r="AJ1663">
        <f t="shared" si="894"/>
        <v>0</v>
      </c>
      <c r="AK1663">
        <v>7833.01</v>
      </c>
      <c r="AL1663">
        <v>7833.01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70</v>
      </c>
      <c r="AU1663">
        <v>10</v>
      </c>
      <c r="AV1663">
        <v>1</v>
      </c>
      <c r="AW1663">
        <v>1</v>
      </c>
      <c r="AZ1663">
        <v>1</v>
      </c>
      <c r="BA1663">
        <v>1</v>
      </c>
      <c r="BB1663">
        <v>1</v>
      </c>
      <c r="BC1663">
        <v>1</v>
      </c>
      <c r="BD1663" t="s">
        <v>3</v>
      </c>
      <c r="BE1663" t="s">
        <v>3</v>
      </c>
      <c r="BF1663" t="s">
        <v>3</v>
      </c>
      <c r="BG1663" t="s">
        <v>3</v>
      </c>
      <c r="BH1663">
        <v>3</v>
      </c>
      <c r="BI1663">
        <v>4</v>
      </c>
      <c r="BJ1663" t="s">
        <v>176</v>
      </c>
      <c r="BM1663">
        <v>0</v>
      </c>
      <c r="BN1663">
        <v>0</v>
      </c>
      <c r="BO1663" t="s">
        <v>3</v>
      </c>
      <c r="BP1663">
        <v>0</v>
      </c>
      <c r="BQ1663">
        <v>1</v>
      </c>
      <c r="BR1663">
        <v>1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1</v>
      </c>
      <c r="BY1663" t="s">
        <v>3</v>
      </c>
      <c r="BZ1663">
        <v>70</v>
      </c>
      <c r="CA1663">
        <v>10</v>
      </c>
      <c r="CE1663">
        <v>0</v>
      </c>
      <c r="CF1663">
        <v>0</v>
      </c>
      <c r="CG1663">
        <v>0</v>
      </c>
      <c r="CM1663">
        <v>0</v>
      </c>
      <c r="CN1663" t="s">
        <v>3</v>
      </c>
      <c r="CO1663">
        <v>0</v>
      </c>
      <c r="CP1663">
        <f t="shared" si="895"/>
        <v>-25261.46</v>
      </c>
      <c r="CQ1663">
        <f t="shared" si="896"/>
        <v>7833.01</v>
      </c>
      <c r="CR1663">
        <f t="shared" si="897"/>
        <v>0</v>
      </c>
      <c r="CS1663">
        <f t="shared" si="898"/>
        <v>0</v>
      </c>
      <c r="CT1663">
        <f t="shared" si="899"/>
        <v>0</v>
      </c>
      <c r="CU1663">
        <f t="shared" si="900"/>
        <v>0</v>
      </c>
      <c r="CV1663">
        <f t="shared" si="901"/>
        <v>0</v>
      </c>
      <c r="CW1663">
        <f t="shared" si="902"/>
        <v>0</v>
      </c>
      <c r="CX1663">
        <f t="shared" si="903"/>
        <v>0</v>
      </c>
      <c r="CY1663">
        <f t="shared" si="904"/>
        <v>0</v>
      </c>
      <c r="CZ1663">
        <f t="shared" si="905"/>
        <v>0</v>
      </c>
      <c r="DC1663" t="s">
        <v>3</v>
      </c>
      <c r="DD1663" t="s">
        <v>3</v>
      </c>
      <c r="DE1663" t="s">
        <v>3</v>
      </c>
      <c r="DF1663" t="s">
        <v>3</v>
      </c>
      <c r="DG1663" t="s">
        <v>3</v>
      </c>
      <c r="DH1663" t="s">
        <v>3</v>
      </c>
      <c r="DI1663" t="s">
        <v>3</v>
      </c>
      <c r="DJ1663" t="s">
        <v>3</v>
      </c>
      <c r="DK1663" t="s">
        <v>3</v>
      </c>
      <c r="DL1663" t="s">
        <v>3</v>
      </c>
      <c r="DM1663" t="s">
        <v>3</v>
      </c>
      <c r="DN1663">
        <v>0</v>
      </c>
      <c r="DO1663">
        <v>0</v>
      </c>
      <c r="DP1663">
        <v>1</v>
      </c>
      <c r="DQ1663">
        <v>1</v>
      </c>
      <c r="DU1663">
        <v>1007</v>
      </c>
      <c r="DV1663" t="s">
        <v>175</v>
      </c>
      <c r="DW1663" t="s">
        <v>175</v>
      </c>
      <c r="DX1663">
        <v>1</v>
      </c>
      <c r="EE1663">
        <v>55317522</v>
      </c>
      <c r="EF1663">
        <v>1</v>
      </c>
      <c r="EG1663" t="s">
        <v>19</v>
      </c>
      <c r="EH1663">
        <v>0</v>
      </c>
      <c r="EI1663" t="s">
        <v>3</v>
      </c>
      <c r="EJ1663">
        <v>4</v>
      </c>
      <c r="EK1663">
        <v>0</v>
      </c>
      <c r="EL1663" t="s">
        <v>20</v>
      </c>
      <c r="EM1663" t="s">
        <v>21</v>
      </c>
      <c r="EO1663" t="s">
        <v>3</v>
      </c>
      <c r="EQ1663">
        <v>32768</v>
      </c>
      <c r="ER1663">
        <v>7833.01</v>
      </c>
      <c r="ES1663">
        <v>7833.01</v>
      </c>
      <c r="ET1663">
        <v>0</v>
      </c>
      <c r="EU1663">
        <v>0</v>
      </c>
      <c r="EV1663">
        <v>0</v>
      </c>
      <c r="EW1663">
        <v>0</v>
      </c>
      <c r="EX1663">
        <v>0</v>
      </c>
      <c r="FQ1663">
        <v>0</v>
      </c>
      <c r="FR1663">
        <f t="shared" si="906"/>
        <v>0</v>
      </c>
      <c r="FS1663">
        <v>0</v>
      </c>
      <c r="FX1663">
        <v>70</v>
      </c>
      <c r="FY1663">
        <v>10</v>
      </c>
      <c r="GA1663" t="s">
        <v>3</v>
      </c>
      <c r="GD1663">
        <v>0</v>
      </c>
      <c r="GF1663">
        <v>1857369686</v>
      </c>
      <c r="GG1663">
        <v>2</v>
      </c>
      <c r="GH1663">
        <v>1</v>
      </c>
      <c r="GI1663">
        <v>-2</v>
      </c>
      <c r="GJ1663">
        <v>0</v>
      </c>
      <c r="GK1663">
        <f>ROUND(R1663*(R12)/100,2)</f>
        <v>0</v>
      </c>
      <c r="GL1663">
        <f t="shared" si="907"/>
        <v>0</v>
      </c>
      <c r="GM1663">
        <f t="shared" si="908"/>
        <v>-25261.46</v>
      </c>
      <c r="GN1663">
        <f t="shared" si="909"/>
        <v>0</v>
      </c>
      <c r="GO1663">
        <f t="shared" si="910"/>
        <v>0</v>
      </c>
      <c r="GP1663">
        <f t="shared" si="911"/>
        <v>-25261.46</v>
      </c>
      <c r="GR1663">
        <v>0</v>
      </c>
      <c r="GS1663">
        <v>3</v>
      </c>
      <c r="GT1663">
        <v>0</v>
      </c>
      <c r="GU1663" t="s">
        <v>3</v>
      </c>
      <c r="GV1663">
        <f t="shared" si="912"/>
        <v>0</v>
      </c>
      <c r="GW1663">
        <v>1</v>
      </c>
      <c r="GX1663">
        <f t="shared" si="913"/>
        <v>0</v>
      </c>
      <c r="HA1663">
        <v>0</v>
      </c>
      <c r="HB1663">
        <v>0</v>
      </c>
      <c r="HC1663">
        <f t="shared" si="914"/>
        <v>0</v>
      </c>
      <c r="IK1663">
        <v>0</v>
      </c>
    </row>
    <row r="1664" spans="1:245" x14ac:dyDescent="0.2">
      <c r="A1664">
        <v>18</v>
      </c>
      <c r="B1664">
        <v>1</v>
      </c>
      <c r="C1664">
        <v>527</v>
      </c>
      <c r="E1664" t="s">
        <v>417</v>
      </c>
      <c r="F1664" t="s">
        <v>96</v>
      </c>
      <c r="G1664" t="s">
        <v>418</v>
      </c>
      <c r="H1664" t="s">
        <v>180</v>
      </c>
      <c r="I1664">
        <f>I1662*J1664</f>
        <v>0</v>
      </c>
      <c r="J1664">
        <v>0</v>
      </c>
      <c r="O1664">
        <f t="shared" si="875"/>
        <v>0</v>
      </c>
      <c r="P1664">
        <f t="shared" si="876"/>
        <v>0</v>
      </c>
      <c r="Q1664">
        <f t="shared" si="877"/>
        <v>0</v>
      </c>
      <c r="R1664">
        <f t="shared" si="878"/>
        <v>0</v>
      </c>
      <c r="S1664">
        <f t="shared" si="879"/>
        <v>0</v>
      </c>
      <c r="T1664">
        <f t="shared" si="880"/>
        <v>0</v>
      </c>
      <c r="U1664">
        <f t="shared" si="881"/>
        <v>0</v>
      </c>
      <c r="V1664">
        <f t="shared" si="882"/>
        <v>0</v>
      </c>
      <c r="W1664">
        <f t="shared" si="883"/>
        <v>0</v>
      </c>
      <c r="X1664">
        <f t="shared" si="884"/>
        <v>0</v>
      </c>
      <c r="Y1664">
        <f t="shared" si="885"/>
        <v>0</v>
      </c>
      <c r="AA1664">
        <v>55574044</v>
      </c>
      <c r="AB1664">
        <f t="shared" si="886"/>
        <v>412.5</v>
      </c>
      <c r="AC1664">
        <f t="shared" si="887"/>
        <v>412.5</v>
      </c>
      <c r="AD1664">
        <f t="shared" si="888"/>
        <v>0</v>
      </c>
      <c r="AE1664">
        <f t="shared" si="889"/>
        <v>0</v>
      </c>
      <c r="AF1664">
        <f t="shared" si="890"/>
        <v>0</v>
      </c>
      <c r="AG1664">
        <f t="shared" si="891"/>
        <v>0</v>
      </c>
      <c r="AH1664">
        <f t="shared" si="892"/>
        <v>0</v>
      </c>
      <c r="AI1664">
        <f t="shared" si="893"/>
        <v>0</v>
      </c>
      <c r="AJ1664">
        <f t="shared" si="894"/>
        <v>0</v>
      </c>
      <c r="AK1664">
        <v>412.5</v>
      </c>
      <c r="AL1664">
        <v>412.5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70</v>
      </c>
      <c r="AU1664">
        <v>10</v>
      </c>
      <c r="AV1664">
        <v>1</v>
      </c>
      <c r="AW1664">
        <v>1</v>
      </c>
      <c r="AZ1664">
        <v>1</v>
      </c>
      <c r="BA1664">
        <v>1</v>
      </c>
      <c r="BB1664">
        <v>1</v>
      </c>
      <c r="BC1664">
        <v>1</v>
      </c>
      <c r="BD1664" t="s">
        <v>3</v>
      </c>
      <c r="BE1664" t="s">
        <v>3</v>
      </c>
      <c r="BF1664" t="s">
        <v>3</v>
      </c>
      <c r="BG1664" t="s">
        <v>3</v>
      </c>
      <c r="BH1664">
        <v>3</v>
      </c>
      <c r="BI1664">
        <v>4</v>
      </c>
      <c r="BJ1664" t="s">
        <v>3</v>
      </c>
      <c r="BM1664">
        <v>0</v>
      </c>
      <c r="BN1664">
        <v>0</v>
      </c>
      <c r="BO1664" t="s">
        <v>3</v>
      </c>
      <c r="BP1664">
        <v>0</v>
      </c>
      <c r="BQ1664">
        <v>1</v>
      </c>
      <c r="BR1664">
        <v>0</v>
      </c>
      <c r="BS1664">
        <v>1</v>
      </c>
      <c r="BT1664">
        <v>1</v>
      </c>
      <c r="BU1664">
        <v>1</v>
      </c>
      <c r="BV1664">
        <v>1</v>
      </c>
      <c r="BW1664">
        <v>1</v>
      </c>
      <c r="BX1664">
        <v>1</v>
      </c>
      <c r="BY1664" t="s">
        <v>3</v>
      </c>
      <c r="BZ1664">
        <v>70</v>
      </c>
      <c r="CA1664">
        <v>10</v>
      </c>
      <c r="CE1664">
        <v>0</v>
      </c>
      <c r="CF1664">
        <v>0</v>
      </c>
      <c r="CG1664">
        <v>0</v>
      </c>
      <c r="CM1664">
        <v>0</v>
      </c>
      <c r="CN1664" t="s">
        <v>3</v>
      </c>
      <c r="CO1664">
        <v>0</v>
      </c>
      <c r="CP1664">
        <f t="shared" si="895"/>
        <v>0</v>
      </c>
      <c r="CQ1664">
        <f t="shared" si="896"/>
        <v>412.5</v>
      </c>
      <c r="CR1664">
        <f t="shared" si="897"/>
        <v>0</v>
      </c>
      <c r="CS1664">
        <f t="shared" si="898"/>
        <v>0</v>
      </c>
      <c r="CT1664">
        <f t="shared" si="899"/>
        <v>0</v>
      </c>
      <c r="CU1664">
        <f t="shared" si="900"/>
        <v>0</v>
      </c>
      <c r="CV1664">
        <f t="shared" si="901"/>
        <v>0</v>
      </c>
      <c r="CW1664">
        <f t="shared" si="902"/>
        <v>0</v>
      </c>
      <c r="CX1664">
        <f t="shared" si="903"/>
        <v>0</v>
      </c>
      <c r="CY1664">
        <f t="shared" si="904"/>
        <v>0</v>
      </c>
      <c r="CZ1664">
        <f t="shared" si="905"/>
        <v>0</v>
      </c>
      <c r="DC1664" t="s">
        <v>3</v>
      </c>
      <c r="DD1664" t="s">
        <v>3</v>
      </c>
      <c r="DE1664" t="s">
        <v>3</v>
      </c>
      <c r="DF1664" t="s">
        <v>3</v>
      </c>
      <c r="DG1664" t="s">
        <v>3</v>
      </c>
      <c r="DH1664" t="s">
        <v>3</v>
      </c>
      <c r="DI1664" t="s">
        <v>3</v>
      </c>
      <c r="DJ1664" t="s">
        <v>3</v>
      </c>
      <c r="DK1664" t="s">
        <v>3</v>
      </c>
      <c r="DL1664" t="s">
        <v>3</v>
      </c>
      <c r="DM1664" t="s">
        <v>3</v>
      </c>
      <c r="DN1664">
        <v>0</v>
      </c>
      <c r="DO1664">
        <v>0</v>
      </c>
      <c r="DP1664">
        <v>1</v>
      </c>
      <c r="DQ1664">
        <v>1</v>
      </c>
      <c r="DU1664">
        <v>1010</v>
      </c>
      <c r="DV1664" t="s">
        <v>180</v>
      </c>
      <c r="DW1664" t="s">
        <v>180</v>
      </c>
      <c r="DX1664">
        <v>1</v>
      </c>
      <c r="EE1664">
        <v>55317522</v>
      </c>
      <c r="EF1664">
        <v>1</v>
      </c>
      <c r="EG1664" t="s">
        <v>19</v>
      </c>
      <c r="EH1664">
        <v>0</v>
      </c>
      <c r="EI1664" t="s">
        <v>3</v>
      </c>
      <c r="EJ1664">
        <v>4</v>
      </c>
      <c r="EK1664">
        <v>0</v>
      </c>
      <c r="EL1664" t="s">
        <v>20</v>
      </c>
      <c r="EM1664" t="s">
        <v>21</v>
      </c>
      <c r="EO1664" t="s">
        <v>3</v>
      </c>
      <c r="EQ1664">
        <v>0</v>
      </c>
      <c r="ER1664">
        <v>412.5</v>
      </c>
      <c r="ES1664">
        <v>412.5</v>
      </c>
      <c r="ET1664">
        <v>0</v>
      </c>
      <c r="EU1664">
        <v>0</v>
      </c>
      <c r="EV1664">
        <v>0</v>
      </c>
      <c r="EW1664">
        <v>0</v>
      </c>
      <c r="EX1664">
        <v>0</v>
      </c>
      <c r="EZ1664">
        <v>5</v>
      </c>
      <c r="FC1664">
        <v>1</v>
      </c>
      <c r="FD1664">
        <v>18</v>
      </c>
      <c r="FF1664">
        <v>495</v>
      </c>
      <c r="FQ1664">
        <v>0</v>
      </c>
      <c r="FR1664">
        <f t="shared" si="906"/>
        <v>0</v>
      </c>
      <c r="FS1664">
        <v>0</v>
      </c>
      <c r="FX1664">
        <v>70</v>
      </c>
      <c r="FY1664">
        <v>10</v>
      </c>
      <c r="GA1664" t="s">
        <v>419</v>
      </c>
      <c r="GD1664">
        <v>0</v>
      </c>
      <c r="GF1664">
        <v>1544200267</v>
      </c>
      <c r="GG1664">
        <v>2</v>
      </c>
      <c r="GH1664">
        <v>3</v>
      </c>
      <c r="GI1664">
        <v>-2</v>
      </c>
      <c r="GJ1664">
        <v>0</v>
      </c>
      <c r="GK1664">
        <f>ROUND(R1664*(R12)/100,2)</f>
        <v>0</v>
      </c>
      <c r="GL1664">
        <f t="shared" si="907"/>
        <v>0</v>
      </c>
      <c r="GM1664">
        <f t="shared" si="908"/>
        <v>0</v>
      </c>
      <c r="GN1664">
        <f t="shared" si="909"/>
        <v>0</v>
      </c>
      <c r="GO1664">
        <f t="shared" si="910"/>
        <v>0</v>
      </c>
      <c r="GP1664">
        <f t="shared" si="911"/>
        <v>0</v>
      </c>
      <c r="GR1664">
        <v>1</v>
      </c>
      <c r="GS1664">
        <v>1</v>
      </c>
      <c r="GT1664">
        <v>0</v>
      </c>
      <c r="GU1664" t="s">
        <v>3</v>
      </c>
      <c r="GV1664">
        <f t="shared" si="912"/>
        <v>0</v>
      </c>
      <c r="GW1664">
        <v>1</v>
      </c>
      <c r="GX1664">
        <f t="shared" si="913"/>
        <v>0</v>
      </c>
      <c r="HA1664">
        <v>0</v>
      </c>
      <c r="HB1664">
        <v>0</v>
      </c>
      <c r="HC1664">
        <f t="shared" si="914"/>
        <v>0</v>
      </c>
      <c r="IK1664">
        <v>0</v>
      </c>
    </row>
    <row r="1666" spans="1:206" x14ac:dyDescent="0.2">
      <c r="A1666" s="2">
        <v>51</v>
      </c>
      <c r="B1666" s="2">
        <f>B1642</f>
        <v>1</v>
      </c>
      <c r="C1666" s="2">
        <f>A1642</f>
        <v>5</v>
      </c>
      <c r="D1666" s="2">
        <f>ROW(A1642)</f>
        <v>1642</v>
      </c>
      <c r="E1666" s="2"/>
      <c r="F1666" s="2" t="str">
        <f>IF(F1642&lt;&gt;"",F1642,"")</f>
        <v>Новый подраздел</v>
      </c>
      <c r="G1666" s="2" t="str">
        <f>IF(G1642&lt;&gt;"",G1642,"")</f>
        <v>Устройство резинового покрытия   на детской площадке -261м2</v>
      </c>
      <c r="H1666" s="2">
        <v>0</v>
      </c>
      <c r="I1666" s="2"/>
      <c r="J1666" s="2"/>
      <c r="K1666" s="2"/>
      <c r="L1666" s="2"/>
      <c r="M1666" s="2"/>
      <c r="N1666" s="2"/>
      <c r="O1666" s="2">
        <f t="shared" ref="O1666:T1666" si="915">ROUND(AB1666,2)</f>
        <v>653234.13</v>
      </c>
      <c r="P1666" s="2">
        <f t="shared" si="915"/>
        <v>572261.6</v>
      </c>
      <c r="Q1666" s="2">
        <f t="shared" si="915"/>
        <v>42632.41</v>
      </c>
      <c r="R1666" s="2">
        <f t="shared" si="915"/>
        <v>20775.64</v>
      </c>
      <c r="S1666" s="2">
        <f t="shared" si="915"/>
        <v>38340.120000000003</v>
      </c>
      <c r="T1666" s="2">
        <f t="shared" si="915"/>
        <v>0</v>
      </c>
      <c r="U1666" s="2">
        <f>AH1666</f>
        <v>183.18387300000001</v>
      </c>
      <c r="V1666" s="2">
        <f>AI1666</f>
        <v>0</v>
      </c>
      <c r="W1666" s="2">
        <f>ROUND(AJ1666,2)</f>
        <v>0</v>
      </c>
      <c r="X1666" s="2">
        <f>ROUND(AK1666,2)</f>
        <v>26838.080000000002</v>
      </c>
      <c r="Y1666" s="2">
        <f>ROUND(AL1666,2)</f>
        <v>3834.02</v>
      </c>
      <c r="Z1666" s="2"/>
      <c r="AA1666" s="2"/>
      <c r="AB1666" s="2">
        <f>ROUND(SUMIF(AA1646:AA1664,"=55574044",O1646:O1664),2)</f>
        <v>653234.13</v>
      </c>
      <c r="AC1666" s="2">
        <f>ROUND(SUMIF(AA1646:AA1664,"=55574044",P1646:P1664),2)</f>
        <v>572261.6</v>
      </c>
      <c r="AD1666" s="2">
        <f>ROUND(SUMIF(AA1646:AA1664,"=55574044",Q1646:Q1664),2)</f>
        <v>42632.41</v>
      </c>
      <c r="AE1666" s="2">
        <f>ROUND(SUMIF(AA1646:AA1664,"=55574044",R1646:R1664),2)</f>
        <v>20775.64</v>
      </c>
      <c r="AF1666" s="2">
        <f>ROUND(SUMIF(AA1646:AA1664,"=55574044",S1646:S1664),2)</f>
        <v>38340.120000000003</v>
      </c>
      <c r="AG1666" s="2">
        <f>ROUND(SUMIF(AA1646:AA1664,"=55574044",T1646:T1664),2)</f>
        <v>0</v>
      </c>
      <c r="AH1666" s="2">
        <f>SUMIF(AA1646:AA1664,"=55574044",U1646:U1664)</f>
        <v>183.18387300000001</v>
      </c>
      <c r="AI1666" s="2">
        <f>SUMIF(AA1646:AA1664,"=55574044",V1646:V1664)</f>
        <v>0</v>
      </c>
      <c r="AJ1666" s="2">
        <f>ROUND(SUMIF(AA1646:AA1664,"=55574044",W1646:W1664),2)</f>
        <v>0</v>
      </c>
      <c r="AK1666" s="2">
        <f>ROUND(SUMIF(AA1646:AA1664,"=55574044",X1646:X1664),2)</f>
        <v>26838.080000000002</v>
      </c>
      <c r="AL1666" s="2">
        <f>ROUND(SUMIF(AA1646:AA1664,"=55574044",Y1646:Y1664),2)</f>
        <v>3834.02</v>
      </c>
      <c r="AM1666" s="2"/>
      <c r="AN1666" s="2"/>
      <c r="AO1666" s="2">
        <f t="shared" ref="AO1666:BC1666" si="916">ROUND(BX1666,2)</f>
        <v>0</v>
      </c>
      <c r="AP1666" s="2">
        <f t="shared" si="916"/>
        <v>0</v>
      </c>
      <c r="AQ1666" s="2">
        <f t="shared" si="916"/>
        <v>0</v>
      </c>
      <c r="AR1666" s="2">
        <f t="shared" si="916"/>
        <v>706343.93</v>
      </c>
      <c r="AS1666" s="2">
        <f t="shared" si="916"/>
        <v>0</v>
      </c>
      <c r="AT1666" s="2">
        <f t="shared" si="916"/>
        <v>0</v>
      </c>
      <c r="AU1666" s="2">
        <f t="shared" si="916"/>
        <v>706343.93</v>
      </c>
      <c r="AV1666" s="2">
        <f t="shared" si="916"/>
        <v>572261.6</v>
      </c>
      <c r="AW1666" s="2">
        <f t="shared" si="916"/>
        <v>572261.6</v>
      </c>
      <c r="AX1666" s="2">
        <f t="shared" si="916"/>
        <v>0</v>
      </c>
      <c r="AY1666" s="2">
        <f t="shared" si="916"/>
        <v>572261.6</v>
      </c>
      <c r="AZ1666" s="2">
        <f t="shared" si="916"/>
        <v>0</v>
      </c>
      <c r="BA1666" s="2">
        <f t="shared" si="916"/>
        <v>0</v>
      </c>
      <c r="BB1666" s="2">
        <f t="shared" si="916"/>
        <v>0</v>
      </c>
      <c r="BC1666" s="2">
        <f t="shared" si="916"/>
        <v>0</v>
      </c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>
        <f>ROUND(SUMIF(AA1646:AA1664,"=55574044",FQ1646:FQ1664),2)</f>
        <v>0</v>
      </c>
      <c r="BY1666" s="2">
        <f>ROUND(SUMIF(AA1646:AA1664,"=55574044",FR1646:FR1664),2)</f>
        <v>0</v>
      </c>
      <c r="BZ1666" s="2">
        <f>ROUND(SUMIF(AA1646:AA1664,"=55574044",GL1646:GL1664),2)</f>
        <v>0</v>
      </c>
      <c r="CA1666" s="2">
        <f>ROUND(SUMIF(AA1646:AA1664,"=55574044",GM1646:GM1664),2)</f>
        <v>706343.93</v>
      </c>
      <c r="CB1666" s="2">
        <f>ROUND(SUMIF(AA1646:AA1664,"=55574044",GN1646:GN1664),2)</f>
        <v>0</v>
      </c>
      <c r="CC1666" s="2">
        <f>ROUND(SUMIF(AA1646:AA1664,"=55574044",GO1646:GO1664),2)</f>
        <v>0</v>
      </c>
      <c r="CD1666" s="2">
        <f>ROUND(SUMIF(AA1646:AA1664,"=55574044",GP1646:GP1664),2)</f>
        <v>706343.93</v>
      </c>
      <c r="CE1666" s="2">
        <f>AC1666-BX1666</f>
        <v>572261.6</v>
      </c>
      <c r="CF1666" s="2">
        <f>AC1666-BY1666</f>
        <v>572261.6</v>
      </c>
      <c r="CG1666" s="2">
        <f>BX1666-BZ1666</f>
        <v>0</v>
      </c>
      <c r="CH1666" s="2">
        <f>AC1666-BX1666-BY1666+BZ1666</f>
        <v>572261.6</v>
      </c>
      <c r="CI1666" s="2">
        <f>BY1666-BZ1666</f>
        <v>0</v>
      </c>
      <c r="CJ1666" s="2">
        <f>ROUND(SUMIF(AA1646:AA1664,"=55574044",GX1646:GX1664),2)</f>
        <v>0</v>
      </c>
      <c r="CK1666" s="2">
        <f>ROUND(SUMIF(AA1646:AA1664,"=55574044",GY1646:GY1664),2)</f>
        <v>0</v>
      </c>
      <c r="CL1666" s="2">
        <f>ROUND(SUMIF(AA1646:AA1664,"=55574044",GZ1646:GZ1664),2)</f>
        <v>0</v>
      </c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  <c r="DT1666" s="3"/>
      <c r="DU1666" s="3"/>
      <c r="DV1666" s="3"/>
      <c r="DW1666" s="3"/>
      <c r="DX1666" s="3"/>
      <c r="DY1666" s="3"/>
      <c r="DZ1666" s="3"/>
      <c r="EA1666" s="3"/>
      <c r="EB1666" s="3"/>
      <c r="EC1666" s="3"/>
      <c r="ED1666" s="3"/>
      <c r="EE1666" s="3"/>
      <c r="EF1666" s="3"/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  <c r="FE1666" s="3"/>
      <c r="FF1666" s="3"/>
      <c r="FG1666" s="3"/>
      <c r="FH1666" s="3"/>
      <c r="FI1666" s="3"/>
      <c r="FJ1666" s="3"/>
      <c r="FK1666" s="3"/>
      <c r="FL1666" s="3"/>
      <c r="FM1666" s="3"/>
      <c r="FN1666" s="3"/>
      <c r="FO1666" s="3"/>
      <c r="FP1666" s="3"/>
      <c r="FQ1666" s="3"/>
      <c r="FR1666" s="3"/>
      <c r="FS1666" s="3"/>
      <c r="FT1666" s="3"/>
      <c r="FU1666" s="3"/>
      <c r="FV1666" s="3"/>
      <c r="FW1666" s="3"/>
      <c r="FX1666" s="3"/>
      <c r="FY1666" s="3"/>
      <c r="FZ1666" s="3"/>
      <c r="GA1666" s="3"/>
      <c r="GB1666" s="3"/>
      <c r="GC1666" s="3"/>
      <c r="GD1666" s="3"/>
      <c r="GE1666" s="3"/>
      <c r="GF1666" s="3"/>
      <c r="GG1666" s="3"/>
      <c r="GH1666" s="3"/>
      <c r="GI1666" s="3"/>
      <c r="GJ1666" s="3"/>
      <c r="GK1666" s="3"/>
      <c r="GL1666" s="3"/>
      <c r="GM1666" s="3"/>
      <c r="GN1666" s="3"/>
      <c r="GO1666" s="3"/>
      <c r="GP1666" s="3"/>
      <c r="GQ1666" s="3"/>
      <c r="GR1666" s="3"/>
      <c r="GS1666" s="3"/>
      <c r="GT1666" s="3"/>
      <c r="GU1666" s="3"/>
      <c r="GV1666" s="3"/>
      <c r="GW1666" s="3"/>
      <c r="GX1666" s="3">
        <v>0</v>
      </c>
    </row>
    <row r="1668" spans="1:206" x14ac:dyDescent="0.2">
      <c r="A1668" s="4">
        <v>50</v>
      </c>
      <c r="B1668" s="4">
        <v>0</v>
      </c>
      <c r="C1668" s="4">
        <v>0</v>
      </c>
      <c r="D1668" s="4">
        <v>1</v>
      </c>
      <c r="E1668" s="4">
        <v>201</v>
      </c>
      <c r="F1668" s="4">
        <f>ROUND(Source!O1666,O1668)</f>
        <v>653234.13</v>
      </c>
      <c r="G1668" s="4" t="s">
        <v>34</v>
      </c>
      <c r="H1668" s="4" t="s">
        <v>35</v>
      </c>
      <c r="I1668" s="4"/>
      <c r="J1668" s="4"/>
      <c r="K1668" s="4">
        <v>201</v>
      </c>
      <c r="L1668" s="4">
        <v>1</v>
      </c>
      <c r="M1668" s="4">
        <v>3</v>
      </c>
      <c r="N1668" s="4" t="s">
        <v>3</v>
      </c>
      <c r="O1668" s="4">
        <v>2</v>
      </c>
      <c r="P1668" s="4"/>
      <c r="Q1668" s="4"/>
      <c r="R1668" s="4"/>
      <c r="S1668" s="4"/>
      <c r="T1668" s="4"/>
      <c r="U1668" s="4"/>
      <c r="V1668" s="4"/>
      <c r="W1668" s="4"/>
    </row>
    <row r="1669" spans="1:206" x14ac:dyDescent="0.2">
      <c r="A1669" s="4">
        <v>50</v>
      </c>
      <c r="B1669" s="4">
        <v>0</v>
      </c>
      <c r="C1669" s="4">
        <v>0</v>
      </c>
      <c r="D1669" s="4">
        <v>1</v>
      </c>
      <c r="E1669" s="4">
        <v>202</v>
      </c>
      <c r="F1669" s="4">
        <f>ROUND(Source!P1666,O1669)</f>
        <v>572261.6</v>
      </c>
      <c r="G1669" s="4" t="s">
        <v>36</v>
      </c>
      <c r="H1669" s="4" t="s">
        <v>37</v>
      </c>
      <c r="I1669" s="4"/>
      <c r="J1669" s="4"/>
      <c r="K1669" s="4">
        <v>202</v>
      </c>
      <c r="L1669" s="4">
        <v>2</v>
      </c>
      <c r="M1669" s="4">
        <v>3</v>
      </c>
      <c r="N1669" s="4" t="s">
        <v>3</v>
      </c>
      <c r="O1669" s="4">
        <v>2</v>
      </c>
      <c r="P1669" s="4"/>
      <c r="Q1669" s="4"/>
      <c r="R1669" s="4"/>
      <c r="S1669" s="4"/>
      <c r="T1669" s="4"/>
      <c r="U1669" s="4"/>
      <c r="V1669" s="4"/>
      <c r="W1669" s="4"/>
    </row>
    <row r="1670" spans="1:206" x14ac:dyDescent="0.2">
      <c r="A1670" s="4">
        <v>50</v>
      </c>
      <c r="B1670" s="4">
        <v>0</v>
      </c>
      <c r="C1670" s="4">
        <v>0</v>
      </c>
      <c r="D1670" s="4">
        <v>1</v>
      </c>
      <c r="E1670" s="4">
        <v>222</v>
      </c>
      <c r="F1670" s="4">
        <f>ROUND(Source!AO1666,O1670)</f>
        <v>0</v>
      </c>
      <c r="G1670" s="4" t="s">
        <v>38</v>
      </c>
      <c r="H1670" s="4" t="s">
        <v>39</v>
      </c>
      <c r="I1670" s="4"/>
      <c r="J1670" s="4"/>
      <c r="K1670" s="4">
        <v>222</v>
      </c>
      <c r="L1670" s="4">
        <v>3</v>
      </c>
      <c r="M1670" s="4">
        <v>3</v>
      </c>
      <c r="N1670" s="4" t="s">
        <v>3</v>
      </c>
      <c r="O1670" s="4">
        <v>2</v>
      </c>
      <c r="P1670" s="4"/>
      <c r="Q1670" s="4"/>
      <c r="R1670" s="4"/>
      <c r="S1670" s="4"/>
      <c r="T1670" s="4"/>
      <c r="U1670" s="4"/>
      <c r="V1670" s="4"/>
      <c r="W1670" s="4"/>
    </row>
    <row r="1671" spans="1:206" x14ac:dyDescent="0.2">
      <c r="A1671" s="4">
        <v>50</v>
      </c>
      <c r="B1671" s="4">
        <v>0</v>
      </c>
      <c r="C1671" s="4">
        <v>0</v>
      </c>
      <c r="D1671" s="4">
        <v>1</v>
      </c>
      <c r="E1671" s="4">
        <v>225</v>
      </c>
      <c r="F1671" s="4">
        <f>ROUND(Source!AV1666,O1671)</f>
        <v>572261.6</v>
      </c>
      <c r="G1671" s="4" t="s">
        <v>40</v>
      </c>
      <c r="H1671" s="4" t="s">
        <v>41</v>
      </c>
      <c r="I1671" s="4"/>
      <c r="J1671" s="4"/>
      <c r="K1671" s="4">
        <v>225</v>
      </c>
      <c r="L1671" s="4">
        <v>4</v>
      </c>
      <c r="M1671" s="4">
        <v>3</v>
      </c>
      <c r="N1671" s="4" t="s">
        <v>3</v>
      </c>
      <c r="O1671" s="4">
        <v>2</v>
      </c>
      <c r="P1671" s="4"/>
      <c r="Q1671" s="4"/>
      <c r="R1671" s="4"/>
      <c r="S1671" s="4"/>
      <c r="T1671" s="4"/>
      <c r="U1671" s="4"/>
      <c r="V1671" s="4"/>
      <c r="W1671" s="4"/>
    </row>
    <row r="1672" spans="1:206" x14ac:dyDescent="0.2">
      <c r="A1672" s="4">
        <v>50</v>
      </c>
      <c r="B1672" s="4">
        <v>0</v>
      </c>
      <c r="C1672" s="4">
        <v>0</v>
      </c>
      <c r="D1672" s="4">
        <v>1</v>
      </c>
      <c r="E1672" s="4">
        <v>226</v>
      </c>
      <c r="F1672" s="4">
        <f>ROUND(Source!AW1666,O1672)</f>
        <v>572261.6</v>
      </c>
      <c r="G1672" s="4" t="s">
        <v>42</v>
      </c>
      <c r="H1672" s="4" t="s">
        <v>43</v>
      </c>
      <c r="I1672" s="4"/>
      <c r="J1672" s="4"/>
      <c r="K1672" s="4">
        <v>226</v>
      </c>
      <c r="L1672" s="4">
        <v>5</v>
      </c>
      <c r="M1672" s="4">
        <v>3</v>
      </c>
      <c r="N1672" s="4" t="s">
        <v>3</v>
      </c>
      <c r="O1672" s="4">
        <v>2</v>
      </c>
      <c r="P1672" s="4"/>
      <c r="Q1672" s="4"/>
      <c r="R1672" s="4"/>
      <c r="S1672" s="4"/>
      <c r="T1672" s="4"/>
      <c r="U1672" s="4"/>
      <c r="V1672" s="4"/>
      <c r="W1672" s="4"/>
    </row>
    <row r="1673" spans="1:206" x14ac:dyDescent="0.2">
      <c r="A1673" s="4">
        <v>50</v>
      </c>
      <c r="B1673" s="4">
        <v>0</v>
      </c>
      <c r="C1673" s="4">
        <v>0</v>
      </c>
      <c r="D1673" s="4">
        <v>1</v>
      </c>
      <c r="E1673" s="4">
        <v>227</v>
      </c>
      <c r="F1673" s="4">
        <f>ROUND(Source!AX1666,O1673)</f>
        <v>0</v>
      </c>
      <c r="G1673" s="4" t="s">
        <v>44</v>
      </c>
      <c r="H1673" s="4" t="s">
        <v>45</v>
      </c>
      <c r="I1673" s="4"/>
      <c r="J1673" s="4"/>
      <c r="K1673" s="4">
        <v>227</v>
      </c>
      <c r="L1673" s="4">
        <v>6</v>
      </c>
      <c r="M1673" s="4">
        <v>3</v>
      </c>
      <c r="N1673" s="4" t="s">
        <v>3</v>
      </c>
      <c r="O1673" s="4">
        <v>2</v>
      </c>
      <c r="P1673" s="4"/>
      <c r="Q1673" s="4"/>
      <c r="R1673" s="4"/>
      <c r="S1673" s="4"/>
      <c r="T1673" s="4"/>
      <c r="U1673" s="4"/>
      <c r="V1673" s="4"/>
      <c r="W1673" s="4"/>
    </row>
    <row r="1674" spans="1:206" x14ac:dyDescent="0.2">
      <c r="A1674" s="4">
        <v>50</v>
      </c>
      <c r="B1674" s="4">
        <v>0</v>
      </c>
      <c r="C1674" s="4">
        <v>0</v>
      </c>
      <c r="D1674" s="4">
        <v>1</v>
      </c>
      <c r="E1674" s="4">
        <v>228</v>
      </c>
      <c r="F1674" s="4">
        <f>ROUND(Source!AY1666,O1674)</f>
        <v>572261.6</v>
      </c>
      <c r="G1674" s="4" t="s">
        <v>46</v>
      </c>
      <c r="H1674" s="4" t="s">
        <v>47</v>
      </c>
      <c r="I1674" s="4"/>
      <c r="J1674" s="4"/>
      <c r="K1674" s="4">
        <v>228</v>
      </c>
      <c r="L1674" s="4">
        <v>7</v>
      </c>
      <c r="M1674" s="4">
        <v>3</v>
      </c>
      <c r="N1674" s="4" t="s">
        <v>3</v>
      </c>
      <c r="O1674" s="4">
        <v>2</v>
      </c>
      <c r="P1674" s="4"/>
      <c r="Q1674" s="4"/>
      <c r="R1674" s="4"/>
      <c r="S1674" s="4"/>
      <c r="T1674" s="4"/>
      <c r="U1674" s="4"/>
      <c r="V1674" s="4"/>
      <c r="W1674" s="4"/>
    </row>
    <row r="1675" spans="1:206" x14ac:dyDescent="0.2">
      <c r="A1675" s="4">
        <v>50</v>
      </c>
      <c r="B1675" s="4">
        <v>0</v>
      </c>
      <c r="C1675" s="4">
        <v>0</v>
      </c>
      <c r="D1675" s="4">
        <v>1</v>
      </c>
      <c r="E1675" s="4">
        <v>216</v>
      </c>
      <c r="F1675" s="4">
        <f>ROUND(Source!AP1666,O1675)</f>
        <v>0</v>
      </c>
      <c r="G1675" s="4" t="s">
        <v>48</v>
      </c>
      <c r="H1675" s="4" t="s">
        <v>49</v>
      </c>
      <c r="I1675" s="4"/>
      <c r="J1675" s="4"/>
      <c r="K1675" s="4">
        <v>216</v>
      </c>
      <c r="L1675" s="4">
        <v>8</v>
      </c>
      <c r="M1675" s="4">
        <v>3</v>
      </c>
      <c r="N1675" s="4" t="s">
        <v>3</v>
      </c>
      <c r="O1675" s="4">
        <v>2</v>
      </c>
      <c r="P1675" s="4"/>
      <c r="Q1675" s="4"/>
      <c r="R1675" s="4"/>
      <c r="S1675" s="4"/>
      <c r="T1675" s="4"/>
      <c r="U1675" s="4"/>
      <c r="V1675" s="4"/>
      <c r="W1675" s="4"/>
    </row>
    <row r="1676" spans="1:206" x14ac:dyDescent="0.2">
      <c r="A1676" s="4">
        <v>50</v>
      </c>
      <c r="B1676" s="4">
        <v>0</v>
      </c>
      <c r="C1676" s="4">
        <v>0</v>
      </c>
      <c r="D1676" s="4">
        <v>1</v>
      </c>
      <c r="E1676" s="4">
        <v>223</v>
      </c>
      <c r="F1676" s="4">
        <f>ROUND(Source!AQ1666,O1676)</f>
        <v>0</v>
      </c>
      <c r="G1676" s="4" t="s">
        <v>50</v>
      </c>
      <c r="H1676" s="4" t="s">
        <v>51</v>
      </c>
      <c r="I1676" s="4"/>
      <c r="J1676" s="4"/>
      <c r="K1676" s="4">
        <v>223</v>
      </c>
      <c r="L1676" s="4">
        <v>9</v>
      </c>
      <c r="M1676" s="4">
        <v>3</v>
      </c>
      <c r="N1676" s="4" t="s">
        <v>3</v>
      </c>
      <c r="O1676" s="4">
        <v>2</v>
      </c>
      <c r="P1676" s="4"/>
      <c r="Q1676" s="4"/>
      <c r="R1676" s="4"/>
      <c r="S1676" s="4"/>
      <c r="T1676" s="4"/>
      <c r="U1676" s="4"/>
      <c r="V1676" s="4"/>
      <c r="W1676" s="4"/>
    </row>
    <row r="1677" spans="1:206" x14ac:dyDescent="0.2">
      <c r="A1677" s="4">
        <v>50</v>
      </c>
      <c r="B1677" s="4">
        <v>0</v>
      </c>
      <c r="C1677" s="4">
        <v>0</v>
      </c>
      <c r="D1677" s="4">
        <v>1</v>
      </c>
      <c r="E1677" s="4">
        <v>229</v>
      </c>
      <c r="F1677" s="4">
        <f>ROUND(Source!AZ1666,O1677)</f>
        <v>0</v>
      </c>
      <c r="G1677" s="4" t="s">
        <v>52</v>
      </c>
      <c r="H1677" s="4" t="s">
        <v>53</v>
      </c>
      <c r="I1677" s="4"/>
      <c r="J1677" s="4"/>
      <c r="K1677" s="4">
        <v>229</v>
      </c>
      <c r="L1677" s="4">
        <v>10</v>
      </c>
      <c r="M1677" s="4">
        <v>3</v>
      </c>
      <c r="N1677" s="4" t="s">
        <v>3</v>
      </c>
      <c r="O1677" s="4">
        <v>2</v>
      </c>
      <c r="P1677" s="4"/>
      <c r="Q1677" s="4"/>
      <c r="R1677" s="4"/>
      <c r="S1677" s="4"/>
      <c r="T1677" s="4"/>
      <c r="U1677" s="4"/>
      <c r="V1677" s="4"/>
      <c r="W1677" s="4"/>
    </row>
    <row r="1678" spans="1:206" x14ac:dyDescent="0.2">
      <c r="A1678" s="4">
        <v>50</v>
      </c>
      <c r="B1678" s="4">
        <v>0</v>
      </c>
      <c r="C1678" s="4">
        <v>0</v>
      </c>
      <c r="D1678" s="4">
        <v>1</v>
      </c>
      <c r="E1678" s="4">
        <v>203</v>
      </c>
      <c r="F1678" s="4">
        <f>ROUND(Source!Q1666,O1678)</f>
        <v>42632.41</v>
      </c>
      <c r="G1678" s="4" t="s">
        <v>54</v>
      </c>
      <c r="H1678" s="4" t="s">
        <v>55</v>
      </c>
      <c r="I1678" s="4"/>
      <c r="J1678" s="4"/>
      <c r="K1678" s="4">
        <v>203</v>
      </c>
      <c r="L1678" s="4">
        <v>11</v>
      </c>
      <c r="M1678" s="4">
        <v>3</v>
      </c>
      <c r="N1678" s="4" t="s">
        <v>3</v>
      </c>
      <c r="O1678" s="4">
        <v>2</v>
      </c>
      <c r="P1678" s="4"/>
      <c r="Q1678" s="4"/>
      <c r="R1678" s="4"/>
      <c r="S1678" s="4"/>
      <c r="T1678" s="4"/>
      <c r="U1678" s="4"/>
      <c r="V1678" s="4"/>
      <c r="W1678" s="4"/>
    </row>
    <row r="1679" spans="1:206" x14ac:dyDescent="0.2">
      <c r="A1679" s="4">
        <v>50</v>
      </c>
      <c r="B1679" s="4">
        <v>0</v>
      </c>
      <c r="C1679" s="4">
        <v>0</v>
      </c>
      <c r="D1679" s="4">
        <v>1</v>
      </c>
      <c r="E1679" s="4">
        <v>231</v>
      </c>
      <c r="F1679" s="4">
        <f>ROUND(Source!BB1666,O1679)</f>
        <v>0</v>
      </c>
      <c r="G1679" s="4" t="s">
        <v>56</v>
      </c>
      <c r="H1679" s="4" t="s">
        <v>57</v>
      </c>
      <c r="I1679" s="4"/>
      <c r="J1679" s="4"/>
      <c r="K1679" s="4">
        <v>231</v>
      </c>
      <c r="L1679" s="4">
        <v>12</v>
      </c>
      <c r="M1679" s="4">
        <v>3</v>
      </c>
      <c r="N1679" s="4" t="s">
        <v>3</v>
      </c>
      <c r="O1679" s="4">
        <v>2</v>
      </c>
      <c r="P1679" s="4"/>
      <c r="Q1679" s="4"/>
      <c r="R1679" s="4"/>
      <c r="S1679" s="4"/>
      <c r="T1679" s="4"/>
      <c r="U1679" s="4"/>
      <c r="V1679" s="4"/>
      <c r="W1679" s="4"/>
    </row>
    <row r="1680" spans="1:206" x14ac:dyDescent="0.2">
      <c r="A1680" s="4">
        <v>50</v>
      </c>
      <c r="B1680" s="4">
        <v>0</v>
      </c>
      <c r="C1680" s="4">
        <v>0</v>
      </c>
      <c r="D1680" s="4">
        <v>1</v>
      </c>
      <c r="E1680" s="4">
        <v>204</v>
      </c>
      <c r="F1680" s="4">
        <f>ROUND(Source!R1666,O1680)</f>
        <v>20775.64</v>
      </c>
      <c r="G1680" s="4" t="s">
        <v>58</v>
      </c>
      <c r="H1680" s="4" t="s">
        <v>59</v>
      </c>
      <c r="I1680" s="4"/>
      <c r="J1680" s="4"/>
      <c r="K1680" s="4">
        <v>204</v>
      </c>
      <c r="L1680" s="4">
        <v>13</v>
      </c>
      <c r="M1680" s="4">
        <v>3</v>
      </c>
      <c r="N1680" s="4" t="s">
        <v>3</v>
      </c>
      <c r="O1680" s="4">
        <v>2</v>
      </c>
      <c r="P1680" s="4"/>
      <c r="Q1680" s="4"/>
      <c r="R1680" s="4"/>
      <c r="S1680" s="4"/>
      <c r="T1680" s="4"/>
      <c r="U1680" s="4"/>
      <c r="V1680" s="4"/>
      <c r="W1680" s="4"/>
    </row>
    <row r="1681" spans="1:23" x14ac:dyDescent="0.2">
      <c r="A1681" s="4">
        <v>50</v>
      </c>
      <c r="B1681" s="4">
        <v>0</v>
      </c>
      <c r="C1681" s="4">
        <v>0</v>
      </c>
      <c r="D1681" s="4">
        <v>1</v>
      </c>
      <c r="E1681" s="4">
        <v>205</v>
      </c>
      <c r="F1681" s="4">
        <f>ROUND(Source!S1666,O1681)</f>
        <v>38340.120000000003</v>
      </c>
      <c r="G1681" s="4" t="s">
        <v>60</v>
      </c>
      <c r="H1681" s="4" t="s">
        <v>61</v>
      </c>
      <c r="I1681" s="4"/>
      <c r="J1681" s="4"/>
      <c r="K1681" s="4">
        <v>205</v>
      </c>
      <c r="L1681" s="4">
        <v>14</v>
      </c>
      <c r="M1681" s="4">
        <v>3</v>
      </c>
      <c r="N1681" s="4" t="s">
        <v>3</v>
      </c>
      <c r="O1681" s="4">
        <v>2</v>
      </c>
      <c r="P1681" s="4"/>
      <c r="Q1681" s="4"/>
      <c r="R1681" s="4"/>
      <c r="S1681" s="4"/>
      <c r="T1681" s="4"/>
      <c r="U1681" s="4"/>
      <c r="V1681" s="4"/>
      <c r="W1681" s="4"/>
    </row>
    <row r="1682" spans="1:23" x14ac:dyDescent="0.2">
      <c r="A1682" s="4">
        <v>50</v>
      </c>
      <c r="B1682" s="4">
        <v>0</v>
      </c>
      <c r="C1682" s="4">
        <v>0</v>
      </c>
      <c r="D1682" s="4">
        <v>1</v>
      </c>
      <c r="E1682" s="4">
        <v>232</v>
      </c>
      <c r="F1682" s="4">
        <f>ROUND(Source!BC1666,O1682)</f>
        <v>0</v>
      </c>
      <c r="G1682" s="4" t="s">
        <v>62</v>
      </c>
      <c r="H1682" s="4" t="s">
        <v>63</v>
      </c>
      <c r="I1682" s="4"/>
      <c r="J1682" s="4"/>
      <c r="K1682" s="4">
        <v>232</v>
      </c>
      <c r="L1682" s="4">
        <v>15</v>
      </c>
      <c r="M1682" s="4">
        <v>3</v>
      </c>
      <c r="N1682" s="4" t="s">
        <v>3</v>
      </c>
      <c r="O1682" s="4">
        <v>2</v>
      </c>
      <c r="P1682" s="4"/>
      <c r="Q1682" s="4"/>
      <c r="R1682" s="4"/>
      <c r="S1682" s="4"/>
      <c r="T1682" s="4"/>
      <c r="U1682" s="4"/>
      <c r="V1682" s="4"/>
      <c r="W1682" s="4"/>
    </row>
    <row r="1683" spans="1:23" x14ac:dyDescent="0.2">
      <c r="A1683" s="4">
        <v>50</v>
      </c>
      <c r="B1683" s="4">
        <v>0</v>
      </c>
      <c r="C1683" s="4">
        <v>0</v>
      </c>
      <c r="D1683" s="4">
        <v>1</v>
      </c>
      <c r="E1683" s="4">
        <v>214</v>
      </c>
      <c r="F1683" s="4">
        <f>ROUND(Source!AS1666,O1683)</f>
        <v>0</v>
      </c>
      <c r="G1683" s="4" t="s">
        <v>64</v>
      </c>
      <c r="H1683" s="4" t="s">
        <v>65</v>
      </c>
      <c r="I1683" s="4"/>
      <c r="J1683" s="4"/>
      <c r="K1683" s="4">
        <v>214</v>
      </c>
      <c r="L1683" s="4">
        <v>16</v>
      </c>
      <c r="M1683" s="4">
        <v>3</v>
      </c>
      <c r="N1683" s="4" t="s">
        <v>3</v>
      </c>
      <c r="O1683" s="4">
        <v>2</v>
      </c>
      <c r="P1683" s="4"/>
      <c r="Q1683" s="4"/>
      <c r="R1683" s="4"/>
      <c r="S1683" s="4"/>
      <c r="T1683" s="4"/>
      <c r="U1683" s="4"/>
      <c r="V1683" s="4"/>
      <c r="W1683" s="4"/>
    </row>
    <row r="1684" spans="1:23" x14ac:dyDescent="0.2">
      <c r="A1684" s="4">
        <v>50</v>
      </c>
      <c r="B1684" s="4">
        <v>0</v>
      </c>
      <c r="C1684" s="4">
        <v>0</v>
      </c>
      <c r="D1684" s="4">
        <v>1</v>
      </c>
      <c r="E1684" s="4">
        <v>215</v>
      </c>
      <c r="F1684" s="4">
        <f>ROUND(Source!AT1666,O1684)</f>
        <v>0</v>
      </c>
      <c r="G1684" s="4" t="s">
        <v>66</v>
      </c>
      <c r="H1684" s="4" t="s">
        <v>67</v>
      </c>
      <c r="I1684" s="4"/>
      <c r="J1684" s="4"/>
      <c r="K1684" s="4">
        <v>215</v>
      </c>
      <c r="L1684" s="4">
        <v>17</v>
      </c>
      <c r="M1684" s="4">
        <v>3</v>
      </c>
      <c r="N1684" s="4" t="s">
        <v>3</v>
      </c>
      <c r="O1684" s="4">
        <v>2</v>
      </c>
      <c r="P1684" s="4"/>
      <c r="Q1684" s="4"/>
      <c r="R1684" s="4"/>
      <c r="S1684" s="4"/>
      <c r="T1684" s="4"/>
      <c r="U1684" s="4"/>
      <c r="V1684" s="4"/>
      <c r="W1684" s="4"/>
    </row>
    <row r="1685" spans="1:23" x14ac:dyDescent="0.2">
      <c r="A1685" s="4">
        <v>50</v>
      </c>
      <c r="B1685" s="4">
        <v>0</v>
      </c>
      <c r="C1685" s="4">
        <v>0</v>
      </c>
      <c r="D1685" s="4">
        <v>1</v>
      </c>
      <c r="E1685" s="4">
        <v>217</v>
      </c>
      <c r="F1685" s="4">
        <f>ROUND(Source!AU1666,O1685)</f>
        <v>706343.93</v>
      </c>
      <c r="G1685" s="4" t="s">
        <v>68</v>
      </c>
      <c r="H1685" s="4" t="s">
        <v>69</v>
      </c>
      <c r="I1685" s="4"/>
      <c r="J1685" s="4"/>
      <c r="K1685" s="4">
        <v>217</v>
      </c>
      <c r="L1685" s="4">
        <v>18</v>
      </c>
      <c r="M1685" s="4">
        <v>3</v>
      </c>
      <c r="N1685" s="4" t="s">
        <v>3</v>
      </c>
      <c r="O1685" s="4">
        <v>2</v>
      </c>
      <c r="P1685" s="4"/>
      <c r="Q1685" s="4"/>
      <c r="R1685" s="4"/>
      <c r="S1685" s="4"/>
      <c r="T1685" s="4"/>
      <c r="U1685" s="4"/>
      <c r="V1685" s="4"/>
      <c r="W1685" s="4"/>
    </row>
    <row r="1686" spans="1:23" x14ac:dyDescent="0.2">
      <c r="A1686" s="4">
        <v>50</v>
      </c>
      <c r="B1686" s="4">
        <v>0</v>
      </c>
      <c r="C1686" s="4">
        <v>0</v>
      </c>
      <c r="D1686" s="4">
        <v>1</v>
      </c>
      <c r="E1686" s="4">
        <v>230</v>
      </c>
      <c r="F1686" s="4">
        <f>ROUND(Source!BA1666,O1686)</f>
        <v>0</v>
      </c>
      <c r="G1686" s="4" t="s">
        <v>70</v>
      </c>
      <c r="H1686" s="4" t="s">
        <v>71</v>
      </c>
      <c r="I1686" s="4"/>
      <c r="J1686" s="4"/>
      <c r="K1686" s="4">
        <v>230</v>
      </c>
      <c r="L1686" s="4">
        <v>19</v>
      </c>
      <c r="M1686" s="4">
        <v>3</v>
      </c>
      <c r="N1686" s="4" t="s">
        <v>3</v>
      </c>
      <c r="O1686" s="4">
        <v>2</v>
      </c>
      <c r="P1686" s="4"/>
      <c r="Q1686" s="4"/>
      <c r="R1686" s="4"/>
      <c r="S1686" s="4"/>
      <c r="T1686" s="4"/>
      <c r="U1686" s="4"/>
      <c r="V1686" s="4"/>
      <c r="W1686" s="4"/>
    </row>
    <row r="1687" spans="1:23" x14ac:dyDescent="0.2">
      <c r="A1687" s="4">
        <v>50</v>
      </c>
      <c r="B1687" s="4">
        <v>0</v>
      </c>
      <c r="C1687" s="4">
        <v>0</v>
      </c>
      <c r="D1687" s="4">
        <v>1</v>
      </c>
      <c r="E1687" s="4">
        <v>206</v>
      </c>
      <c r="F1687" s="4">
        <f>ROUND(Source!T1666,O1687)</f>
        <v>0</v>
      </c>
      <c r="G1687" s="4" t="s">
        <v>72</v>
      </c>
      <c r="H1687" s="4" t="s">
        <v>73</v>
      </c>
      <c r="I1687" s="4"/>
      <c r="J1687" s="4"/>
      <c r="K1687" s="4">
        <v>206</v>
      </c>
      <c r="L1687" s="4">
        <v>20</v>
      </c>
      <c r="M1687" s="4">
        <v>3</v>
      </c>
      <c r="N1687" s="4" t="s">
        <v>3</v>
      </c>
      <c r="O1687" s="4">
        <v>2</v>
      </c>
      <c r="P1687" s="4"/>
      <c r="Q1687" s="4"/>
      <c r="R1687" s="4"/>
      <c r="S1687" s="4"/>
      <c r="T1687" s="4"/>
      <c r="U1687" s="4"/>
      <c r="V1687" s="4"/>
      <c r="W1687" s="4"/>
    </row>
    <row r="1688" spans="1:23" x14ac:dyDescent="0.2">
      <c r="A1688" s="4">
        <v>50</v>
      </c>
      <c r="B1688" s="4">
        <v>0</v>
      </c>
      <c r="C1688" s="4">
        <v>0</v>
      </c>
      <c r="D1688" s="4">
        <v>1</v>
      </c>
      <c r="E1688" s="4">
        <v>207</v>
      </c>
      <c r="F1688" s="4">
        <f>Source!U1666</f>
        <v>183.18387300000001</v>
      </c>
      <c r="G1688" s="4" t="s">
        <v>74</v>
      </c>
      <c r="H1688" s="4" t="s">
        <v>75</v>
      </c>
      <c r="I1688" s="4"/>
      <c r="J1688" s="4"/>
      <c r="K1688" s="4">
        <v>207</v>
      </c>
      <c r="L1688" s="4">
        <v>21</v>
      </c>
      <c r="M1688" s="4">
        <v>3</v>
      </c>
      <c r="N1688" s="4" t="s">
        <v>3</v>
      </c>
      <c r="O1688" s="4">
        <v>-1</v>
      </c>
      <c r="P1688" s="4"/>
      <c r="Q1688" s="4"/>
      <c r="R1688" s="4"/>
      <c r="S1688" s="4"/>
      <c r="T1688" s="4"/>
      <c r="U1688" s="4"/>
      <c r="V1688" s="4"/>
      <c r="W1688" s="4"/>
    </row>
    <row r="1689" spans="1:23" x14ac:dyDescent="0.2">
      <c r="A1689" s="4">
        <v>50</v>
      </c>
      <c r="B1689" s="4">
        <v>0</v>
      </c>
      <c r="C1689" s="4">
        <v>0</v>
      </c>
      <c r="D1689" s="4">
        <v>1</v>
      </c>
      <c r="E1689" s="4">
        <v>208</v>
      </c>
      <c r="F1689" s="4">
        <f>Source!V1666</f>
        <v>0</v>
      </c>
      <c r="G1689" s="4" t="s">
        <v>76</v>
      </c>
      <c r="H1689" s="4" t="s">
        <v>77</v>
      </c>
      <c r="I1689" s="4"/>
      <c r="J1689" s="4"/>
      <c r="K1689" s="4">
        <v>208</v>
      </c>
      <c r="L1689" s="4">
        <v>22</v>
      </c>
      <c r="M1689" s="4">
        <v>3</v>
      </c>
      <c r="N1689" s="4" t="s">
        <v>3</v>
      </c>
      <c r="O1689" s="4">
        <v>-1</v>
      </c>
      <c r="P1689" s="4"/>
      <c r="Q1689" s="4"/>
      <c r="R1689" s="4"/>
      <c r="S1689" s="4"/>
      <c r="T1689" s="4"/>
      <c r="U1689" s="4"/>
      <c r="V1689" s="4"/>
      <c r="W1689" s="4"/>
    </row>
    <row r="1690" spans="1:23" x14ac:dyDescent="0.2">
      <c r="A1690" s="4">
        <v>50</v>
      </c>
      <c r="B1690" s="4">
        <v>0</v>
      </c>
      <c r="C1690" s="4">
        <v>0</v>
      </c>
      <c r="D1690" s="4">
        <v>1</v>
      </c>
      <c r="E1690" s="4">
        <v>209</v>
      </c>
      <c r="F1690" s="4">
        <f>ROUND(Source!W1666,O1690)</f>
        <v>0</v>
      </c>
      <c r="G1690" s="4" t="s">
        <v>78</v>
      </c>
      <c r="H1690" s="4" t="s">
        <v>79</v>
      </c>
      <c r="I1690" s="4"/>
      <c r="J1690" s="4"/>
      <c r="K1690" s="4">
        <v>209</v>
      </c>
      <c r="L1690" s="4">
        <v>23</v>
      </c>
      <c r="M1690" s="4">
        <v>3</v>
      </c>
      <c r="N1690" s="4" t="s">
        <v>3</v>
      </c>
      <c r="O1690" s="4">
        <v>2</v>
      </c>
      <c r="P1690" s="4"/>
      <c r="Q1690" s="4"/>
      <c r="R1690" s="4"/>
      <c r="S1690" s="4"/>
      <c r="T1690" s="4"/>
      <c r="U1690" s="4"/>
      <c r="V1690" s="4"/>
      <c r="W1690" s="4"/>
    </row>
    <row r="1691" spans="1:23" x14ac:dyDescent="0.2">
      <c r="A1691" s="4">
        <v>50</v>
      </c>
      <c r="B1691" s="4">
        <v>0</v>
      </c>
      <c r="C1691" s="4">
        <v>0</v>
      </c>
      <c r="D1691" s="4">
        <v>1</v>
      </c>
      <c r="E1691" s="4">
        <v>210</v>
      </c>
      <c r="F1691" s="4">
        <f>ROUND(Source!X1666,O1691)</f>
        <v>26838.080000000002</v>
      </c>
      <c r="G1691" s="4" t="s">
        <v>80</v>
      </c>
      <c r="H1691" s="4" t="s">
        <v>81</v>
      </c>
      <c r="I1691" s="4"/>
      <c r="J1691" s="4"/>
      <c r="K1691" s="4">
        <v>210</v>
      </c>
      <c r="L1691" s="4">
        <v>24</v>
      </c>
      <c r="M1691" s="4">
        <v>3</v>
      </c>
      <c r="N1691" s="4" t="s">
        <v>3</v>
      </c>
      <c r="O1691" s="4">
        <v>2</v>
      </c>
      <c r="P1691" s="4"/>
      <c r="Q1691" s="4"/>
      <c r="R1691" s="4"/>
      <c r="S1691" s="4"/>
      <c r="T1691" s="4"/>
      <c r="U1691" s="4"/>
      <c r="V1691" s="4"/>
      <c r="W1691" s="4"/>
    </row>
    <row r="1692" spans="1:23" x14ac:dyDescent="0.2">
      <c r="A1692" s="4">
        <v>50</v>
      </c>
      <c r="B1692" s="4">
        <v>0</v>
      </c>
      <c r="C1692" s="4">
        <v>0</v>
      </c>
      <c r="D1692" s="4">
        <v>1</v>
      </c>
      <c r="E1692" s="4">
        <v>211</v>
      </c>
      <c r="F1692" s="4">
        <f>ROUND(Source!Y1666,O1692)</f>
        <v>3834.02</v>
      </c>
      <c r="G1692" s="4" t="s">
        <v>82</v>
      </c>
      <c r="H1692" s="4" t="s">
        <v>83</v>
      </c>
      <c r="I1692" s="4"/>
      <c r="J1692" s="4"/>
      <c r="K1692" s="4">
        <v>211</v>
      </c>
      <c r="L1692" s="4">
        <v>25</v>
      </c>
      <c r="M1692" s="4">
        <v>3</v>
      </c>
      <c r="N1692" s="4" t="s">
        <v>3</v>
      </c>
      <c r="O1692" s="4">
        <v>2</v>
      </c>
      <c r="P1692" s="4"/>
      <c r="Q1692" s="4"/>
      <c r="R1692" s="4"/>
      <c r="S1692" s="4"/>
      <c r="T1692" s="4"/>
      <c r="U1692" s="4"/>
      <c r="V1692" s="4"/>
      <c r="W1692" s="4"/>
    </row>
    <row r="1693" spans="1:23" x14ac:dyDescent="0.2">
      <c r="A1693" s="4">
        <v>50</v>
      </c>
      <c r="B1693" s="4">
        <v>0</v>
      </c>
      <c r="C1693" s="4">
        <v>0</v>
      </c>
      <c r="D1693" s="4">
        <v>1</v>
      </c>
      <c r="E1693" s="4">
        <v>224</v>
      </c>
      <c r="F1693" s="4">
        <f>ROUND(Source!AR1666,O1693)</f>
        <v>706343.93</v>
      </c>
      <c r="G1693" s="4" t="s">
        <v>84</v>
      </c>
      <c r="H1693" s="4" t="s">
        <v>85</v>
      </c>
      <c r="I1693" s="4"/>
      <c r="J1693" s="4"/>
      <c r="K1693" s="4">
        <v>224</v>
      </c>
      <c r="L1693" s="4">
        <v>26</v>
      </c>
      <c r="M1693" s="4">
        <v>3</v>
      </c>
      <c r="N1693" s="4" t="s">
        <v>3</v>
      </c>
      <c r="O1693" s="4">
        <v>2</v>
      </c>
      <c r="P1693" s="4"/>
      <c r="Q1693" s="4"/>
      <c r="R1693" s="4"/>
      <c r="S1693" s="4"/>
      <c r="T1693" s="4"/>
      <c r="U1693" s="4"/>
      <c r="V1693" s="4"/>
      <c r="W1693" s="4"/>
    </row>
    <row r="1694" spans="1:23" x14ac:dyDescent="0.2">
      <c r="A1694" s="4">
        <v>50</v>
      </c>
      <c r="B1694" s="4">
        <v>1</v>
      </c>
      <c r="C1694" s="4">
        <v>0</v>
      </c>
      <c r="D1694" s="4">
        <v>2</v>
      </c>
      <c r="E1694" s="4">
        <v>0</v>
      </c>
      <c r="F1694" s="4">
        <f>ROUND(F1693*0.2,O1694)</f>
        <v>141268.79</v>
      </c>
      <c r="G1694" s="4" t="s">
        <v>86</v>
      </c>
      <c r="H1694" s="4" t="s">
        <v>87</v>
      </c>
      <c r="I1694" s="4"/>
      <c r="J1694" s="4"/>
      <c r="K1694" s="4">
        <v>212</v>
      </c>
      <c r="L1694" s="4">
        <v>27</v>
      </c>
      <c r="M1694" s="4">
        <v>0</v>
      </c>
      <c r="N1694" s="4" t="s">
        <v>3</v>
      </c>
      <c r="O1694" s="4">
        <v>2</v>
      </c>
      <c r="P1694" s="4"/>
      <c r="Q1694" s="4"/>
      <c r="R1694" s="4"/>
      <c r="S1694" s="4"/>
      <c r="T1694" s="4"/>
      <c r="U1694" s="4"/>
      <c r="V1694" s="4"/>
      <c r="W1694" s="4"/>
    </row>
    <row r="1695" spans="1:23" x14ac:dyDescent="0.2">
      <c r="A1695" s="4">
        <v>50</v>
      </c>
      <c r="B1695" s="4">
        <v>1</v>
      </c>
      <c r="C1695" s="4">
        <v>0</v>
      </c>
      <c r="D1695" s="4">
        <v>2</v>
      </c>
      <c r="E1695" s="4">
        <v>0</v>
      </c>
      <c r="F1695" s="4">
        <f>ROUND(F1694+F1693,O1695)</f>
        <v>847612.72</v>
      </c>
      <c r="G1695" s="4" t="s">
        <v>88</v>
      </c>
      <c r="H1695" s="4" t="s">
        <v>88</v>
      </c>
      <c r="I1695" s="4"/>
      <c r="J1695" s="4"/>
      <c r="K1695" s="4">
        <v>212</v>
      </c>
      <c r="L1695" s="4">
        <v>28</v>
      </c>
      <c r="M1695" s="4">
        <v>0</v>
      </c>
      <c r="N1695" s="4" t="s">
        <v>3</v>
      </c>
      <c r="O1695" s="4">
        <v>2</v>
      </c>
      <c r="P1695" s="4"/>
      <c r="Q1695" s="4"/>
      <c r="R1695" s="4"/>
      <c r="S1695" s="4"/>
      <c r="T1695" s="4"/>
      <c r="U1695" s="4"/>
      <c r="V1695" s="4"/>
      <c r="W1695" s="4"/>
    </row>
    <row r="1697" spans="1:206" x14ac:dyDescent="0.2">
      <c r="A1697" s="2">
        <v>51</v>
      </c>
      <c r="B1697" s="2">
        <f>B1638</f>
        <v>1</v>
      </c>
      <c r="C1697" s="2">
        <f>A1638</f>
        <v>4</v>
      </c>
      <c r="D1697" s="2">
        <f>ROW(A1638)</f>
        <v>1638</v>
      </c>
      <c r="E1697" s="2"/>
      <c r="F1697" s="2" t="str">
        <f>IF(F1638&lt;&gt;"",F1638,"")</f>
        <v>Новый раздел</v>
      </c>
      <c r="G1697" s="2" t="str">
        <f>IF(G1638&lt;&gt;"",G1638,"")</f>
        <v>Устройство/замена синтетического покрытия на детской/спортивной площадке с устройством основания и установкой садового бортового камня-261м2</v>
      </c>
      <c r="H1697" s="2">
        <v>0</v>
      </c>
      <c r="I1697" s="2"/>
      <c r="J1697" s="2"/>
      <c r="K1697" s="2"/>
      <c r="L1697" s="2"/>
      <c r="M1697" s="2"/>
      <c r="N1697" s="2"/>
      <c r="O1697" s="2">
        <f t="shared" ref="O1697:T1697" si="917">ROUND(O1666+AB1697,2)</f>
        <v>653234.13</v>
      </c>
      <c r="P1697" s="2">
        <f t="shared" si="917"/>
        <v>572261.6</v>
      </c>
      <c r="Q1697" s="2">
        <f t="shared" si="917"/>
        <v>42632.41</v>
      </c>
      <c r="R1697" s="2">
        <f t="shared" si="917"/>
        <v>20775.64</v>
      </c>
      <c r="S1697" s="2">
        <f t="shared" si="917"/>
        <v>38340.120000000003</v>
      </c>
      <c r="T1697" s="2">
        <f t="shared" si="917"/>
        <v>0</v>
      </c>
      <c r="U1697" s="2">
        <f>U1666+AH1697</f>
        <v>183.18387300000001</v>
      </c>
      <c r="V1697" s="2">
        <f>V1666+AI1697</f>
        <v>0</v>
      </c>
      <c r="W1697" s="2">
        <f>ROUND(W1666+AJ1697,2)</f>
        <v>0</v>
      </c>
      <c r="X1697" s="2">
        <f>ROUND(X1666+AK1697,2)</f>
        <v>26838.080000000002</v>
      </c>
      <c r="Y1697" s="2">
        <f>ROUND(Y1666+AL1697,2)</f>
        <v>3834.02</v>
      </c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>
        <f t="shared" ref="AO1697:BC1697" si="918">ROUND(AO1666+BX1697,2)</f>
        <v>0</v>
      </c>
      <c r="AP1697" s="2">
        <f t="shared" si="918"/>
        <v>0</v>
      </c>
      <c r="AQ1697" s="2">
        <f t="shared" si="918"/>
        <v>0</v>
      </c>
      <c r="AR1697" s="2">
        <f t="shared" si="918"/>
        <v>706343.93</v>
      </c>
      <c r="AS1697" s="2">
        <f t="shared" si="918"/>
        <v>0</v>
      </c>
      <c r="AT1697" s="2">
        <f t="shared" si="918"/>
        <v>0</v>
      </c>
      <c r="AU1697" s="2">
        <f t="shared" si="918"/>
        <v>706343.93</v>
      </c>
      <c r="AV1697" s="2">
        <f t="shared" si="918"/>
        <v>572261.6</v>
      </c>
      <c r="AW1697" s="2">
        <f t="shared" si="918"/>
        <v>572261.6</v>
      </c>
      <c r="AX1697" s="2">
        <f t="shared" si="918"/>
        <v>0</v>
      </c>
      <c r="AY1697" s="2">
        <f t="shared" si="918"/>
        <v>572261.6</v>
      </c>
      <c r="AZ1697" s="2">
        <f t="shared" si="918"/>
        <v>0</v>
      </c>
      <c r="BA1697" s="2">
        <f t="shared" si="918"/>
        <v>0</v>
      </c>
      <c r="BB1697" s="2">
        <f t="shared" si="918"/>
        <v>0</v>
      </c>
      <c r="BC1697" s="2">
        <f t="shared" si="918"/>
        <v>0</v>
      </c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  <c r="FE1697" s="3"/>
      <c r="FF1697" s="3"/>
      <c r="FG1697" s="3"/>
      <c r="FH1697" s="3"/>
      <c r="FI1697" s="3"/>
      <c r="FJ1697" s="3"/>
      <c r="FK1697" s="3"/>
      <c r="FL1697" s="3"/>
      <c r="FM1697" s="3"/>
      <c r="FN1697" s="3"/>
      <c r="FO1697" s="3"/>
      <c r="FP1697" s="3"/>
      <c r="FQ1697" s="3"/>
      <c r="FR1697" s="3"/>
      <c r="FS1697" s="3"/>
      <c r="FT1697" s="3"/>
      <c r="FU1697" s="3"/>
      <c r="FV1697" s="3"/>
      <c r="FW1697" s="3"/>
      <c r="FX1697" s="3"/>
      <c r="FY1697" s="3"/>
      <c r="FZ1697" s="3"/>
      <c r="GA1697" s="3"/>
      <c r="GB1697" s="3"/>
      <c r="GC1697" s="3"/>
      <c r="GD1697" s="3"/>
      <c r="GE1697" s="3"/>
      <c r="GF1697" s="3"/>
      <c r="GG1697" s="3"/>
      <c r="GH1697" s="3"/>
      <c r="GI1697" s="3"/>
      <c r="GJ1697" s="3"/>
      <c r="GK1697" s="3"/>
      <c r="GL1697" s="3"/>
      <c r="GM1697" s="3"/>
      <c r="GN1697" s="3"/>
      <c r="GO1697" s="3"/>
      <c r="GP1697" s="3"/>
      <c r="GQ1697" s="3"/>
      <c r="GR1697" s="3"/>
      <c r="GS1697" s="3"/>
      <c r="GT1697" s="3"/>
      <c r="GU1697" s="3"/>
      <c r="GV1697" s="3"/>
      <c r="GW1697" s="3"/>
      <c r="GX1697" s="3">
        <v>0</v>
      </c>
    </row>
    <row r="1699" spans="1:206" x14ac:dyDescent="0.2">
      <c r="A1699" s="4">
        <v>50</v>
      </c>
      <c r="B1699" s="4">
        <v>0</v>
      </c>
      <c r="C1699" s="4">
        <v>0</v>
      </c>
      <c r="D1699" s="4">
        <v>1</v>
      </c>
      <c r="E1699" s="4">
        <v>201</v>
      </c>
      <c r="F1699" s="4">
        <f>ROUND(Source!O1697,O1699)</f>
        <v>653234.13</v>
      </c>
      <c r="G1699" s="4" t="s">
        <v>34</v>
      </c>
      <c r="H1699" s="4" t="s">
        <v>35</v>
      </c>
      <c r="I1699" s="4"/>
      <c r="J1699" s="4"/>
      <c r="K1699" s="4">
        <v>201</v>
      </c>
      <c r="L1699" s="4">
        <v>1</v>
      </c>
      <c r="M1699" s="4">
        <v>3</v>
      </c>
      <c r="N1699" s="4" t="s">
        <v>3</v>
      </c>
      <c r="O1699" s="4">
        <v>2</v>
      </c>
      <c r="P1699" s="4"/>
      <c r="Q1699" s="4"/>
      <c r="R1699" s="4"/>
      <c r="S1699" s="4"/>
      <c r="T1699" s="4"/>
      <c r="U1699" s="4"/>
      <c r="V1699" s="4"/>
      <c r="W1699" s="4"/>
    </row>
    <row r="1700" spans="1:206" x14ac:dyDescent="0.2">
      <c r="A1700" s="4">
        <v>50</v>
      </c>
      <c r="B1700" s="4">
        <v>0</v>
      </c>
      <c r="C1700" s="4">
        <v>0</v>
      </c>
      <c r="D1700" s="4">
        <v>1</v>
      </c>
      <c r="E1700" s="4">
        <v>202</v>
      </c>
      <c r="F1700" s="4">
        <f>ROUND(Source!P1697,O1700)</f>
        <v>572261.6</v>
      </c>
      <c r="G1700" s="4" t="s">
        <v>36</v>
      </c>
      <c r="H1700" s="4" t="s">
        <v>37</v>
      </c>
      <c r="I1700" s="4"/>
      <c r="J1700" s="4"/>
      <c r="K1700" s="4">
        <v>202</v>
      </c>
      <c r="L1700" s="4">
        <v>2</v>
      </c>
      <c r="M1700" s="4">
        <v>3</v>
      </c>
      <c r="N1700" s="4" t="s">
        <v>3</v>
      </c>
      <c r="O1700" s="4">
        <v>2</v>
      </c>
      <c r="P1700" s="4"/>
      <c r="Q1700" s="4"/>
      <c r="R1700" s="4"/>
      <c r="S1700" s="4"/>
      <c r="T1700" s="4"/>
      <c r="U1700" s="4"/>
      <c r="V1700" s="4"/>
      <c r="W1700" s="4"/>
    </row>
    <row r="1701" spans="1:206" x14ac:dyDescent="0.2">
      <c r="A1701" s="4">
        <v>50</v>
      </c>
      <c r="B1701" s="4">
        <v>0</v>
      </c>
      <c r="C1701" s="4">
        <v>0</v>
      </c>
      <c r="D1701" s="4">
        <v>1</v>
      </c>
      <c r="E1701" s="4">
        <v>222</v>
      </c>
      <c r="F1701" s="4">
        <f>ROUND(Source!AO1697,O1701)</f>
        <v>0</v>
      </c>
      <c r="G1701" s="4" t="s">
        <v>38</v>
      </c>
      <c r="H1701" s="4" t="s">
        <v>39</v>
      </c>
      <c r="I1701" s="4"/>
      <c r="J1701" s="4"/>
      <c r="K1701" s="4">
        <v>222</v>
      </c>
      <c r="L1701" s="4">
        <v>3</v>
      </c>
      <c r="M1701" s="4">
        <v>3</v>
      </c>
      <c r="N1701" s="4" t="s">
        <v>3</v>
      </c>
      <c r="O1701" s="4">
        <v>2</v>
      </c>
      <c r="P1701" s="4"/>
      <c r="Q1701" s="4"/>
      <c r="R1701" s="4"/>
      <c r="S1701" s="4"/>
      <c r="T1701" s="4"/>
      <c r="U1701" s="4"/>
      <c r="V1701" s="4"/>
      <c r="W1701" s="4"/>
    </row>
    <row r="1702" spans="1:206" x14ac:dyDescent="0.2">
      <c r="A1702" s="4">
        <v>50</v>
      </c>
      <c r="B1702" s="4">
        <v>0</v>
      </c>
      <c r="C1702" s="4">
        <v>0</v>
      </c>
      <c r="D1702" s="4">
        <v>1</v>
      </c>
      <c r="E1702" s="4">
        <v>225</v>
      </c>
      <c r="F1702" s="4">
        <f>ROUND(Source!AV1697,O1702)</f>
        <v>572261.6</v>
      </c>
      <c r="G1702" s="4" t="s">
        <v>40</v>
      </c>
      <c r="H1702" s="4" t="s">
        <v>41</v>
      </c>
      <c r="I1702" s="4"/>
      <c r="J1702" s="4"/>
      <c r="K1702" s="4">
        <v>225</v>
      </c>
      <c r="L1702" s="4">
        <v>4</v>
      </c>
      <c r="M1702" s="4">
        <v>3</v>
      </c>
      <c r="N1702" s="4" t="s">
        <v>3</v>
      </c>
      <c r="O1702" s="4">
        <v>2</v>
      </c>
      <c r="P1702" s="4"/>
      <c r="Q1702" s="4"/>
      <c r="R1702" s="4"/>
      <c r="S1702" s="4"/>
      <c r="T1702" s="4"/>
      <c r="U1702" s="4"/>
      <c r="V1702" s="4"/>
      <c r="W1702" s="4"/>
    </row>
    <row r="1703" spans="1:206" x14ac:dyDescent="0.2">
      <c r="A1703" s="4">
        <v>50</v>
      </c>
      <c r="B1703" s="4">
        <v>0</v>
      </c>
      <c r="C1703" s="4">
        <v>0</v>
      </c>
      <c r="D1703" s="4">
        <v>1</v>
      </c>
      <c r="E1703" s="4">
        <v>226</v>
      </c>
      <c r="F1703" s="4">
        <f>ROUND(Source!AW1697,O1703)</f>
        <v>572261.6</v>
      </c>
      <c r="G1703" s="4" t="s">
        <v>42</v>
      </c>
      <c r="H1703" s="4" t="s">
        <v>43</v>
      </c>
      <c r="I1703" s="4"/>
      <c r="J1703" s="4"/>
      <c r="K1703" s="4">
        <v>226</v>
      </c>
      <c r="L1703" s="4">
        <v>5</v>
      </c>
      <c r="M1703" s="4">
        <v>3</v>
      </c>
      <c r="N1703" s="4" t="s">
        <v>3</v>
      </c>
      <c r="O1703" s="4">
        <v>2</v>
      </c>
      <c r="P1703" s="4"/>
      <c r="Q1703" s="4"/>
      <c r="R1703" s="4"/>
      <c r="S1703" s="4"/>
      <c r="T1703" s="4"/>
      <c r="U1703" s="4"/>
      <c r="V1703" s="4"/>
      <c r="W1703" s="4"/>
    </row>
    <row r="1704" spans="1:206" x14ac:dyDescent="0.2">
      <c r="A1704" s="4">
        <v>50</v>
      </c>
      <c r="B1704" s="4">
        <v>0</v>
      </c>
      <c r="C1704" s="4">
        <v>0</v>
      </c>
      <c r="D1704" s="4">
        <v>1</v>
      </c>
      <c r="E1704" s="4">
        <v>227</v>
      </c>
      <c r="F1704" s="4">
        <f>ROUND(Source!AX1697,O1704)</f>
        <v>0</v>
      </c>
      <c r="G1704" s="4" t="s">
        <v>44</v>
      </c>
      <c r="H1704" s="4" t="s">
        <v>45</v>
      </c>
      <c r="I1704" s="4"/>
      <c r="J1704" s="4"/>
      <c r="K1704" s="4">
        <v>227</v>
      </c>
      <c r="L1704" s="4">
        <v>6</v>
      </c>
      <c r="M1704" s="4">
        <v>3</v>
      </c>
      <c r="N1704" s="4" t="s">
        <v>3</v>
      </c>
      <c r="O1704" s="4">
        <v>2</v>
      </c>
      <c r="P1704" s="4"/>
      <c r="Q1704" s="4"/>
      <c r="R1704" s="4"/>
      <c r="S1704" s="4"/>
      <c r="T1704" s="4"/>
      <c r="U1704" s="4"/>
      <c r="V1704" s="4"/>
      <c r="W1704" s="4"/>
    </row>
    <row r="1705" spans="1:206" x14ac:dyDescent="0.2">
      <c r="A1705" s="4">
        <v>50</v>
      </c>
      <c r="B1705" s="4">
        <v>0</v>
      </c>
      <c r="C1705" s="4">
        <v>0</v>
      </c>
      <c r="D1705" s="4">
        <v>1</v>
      </c>
      <c r="E1705" s="4">
        <v>228</v>
      </c>
      <c r="F1705" s="4">
        <f>ROUND(Source!AY1697,O1705)</f>
        <v>572261.6</v>
      </c>
      <c r="G1705" s="4" t="s">
        <v>46</v>
      </c>
      <c r="H1705" s="4" t="s">
        <v>47</v>
      </c>
      <c r="I1705" s="4"/>
      <c r="J1705" s="4"/>
      <c r="K1705" s="4">
        <v>228</v>
      </c>
      <c r="L1705" s="4">
        <v>7</v>
      </c>
      <c r="M1705" s="4">
        <v>3</v>
      </c>
      <c r="N1705" s="4" t="s">
        <v>3</v>
      </c>
      <c r="O1705" s="4">
        <v>2</v>
      </c>
      <c r="P1705" s="4"/>
      <c r="Q1705" s="4"/>
      <c r="R1705" s="4"/>
      <c r="S1705" s="4"/>
      <c r="T1705" s="4"/>
      <c r="U1705" s="4"/>
      <c r="V1705" s="4"/>
      <c r="W1705" s="4"/>
    </row>
    <row r="1706" spans="1:206" x14ac:dyDescent="0.2">
      <c r="A1706" s="4">
        <v>50</v>
      </c>
      <c r="B1706" s="4">
        <v>0</v>
      </c>
      <c r="C1706" s="4">
        <v>0</v>
      </c>
      <c r="D1706" s="4">
        <v>1</v>
      </c>
      <c r="E1706" s="4">
        <v>216</v>
      </c>
      <c r="F1706" s="4">
        <f>ROUND(Source!AP1697,O1706)</f>
        <v>0</v>
      </c>
      <c r="G1706" s="4" t="s">
        <v>48</v>
      </c>
      <c r="H1706" s="4" t="s">
        <v>49</v>
      </c>
      <c r="I1706" s="4"/>
      <c r="J1706" s="4"/>
      <c r="K1706" s="4">
        <v>216</v>
      </c>
      <c r="L1706" s="4">
        <v>8</v>
      </c>
      <c r="M1706" s="4">
        <v>3</v>
      </c>
      <c r="N1706" s="4" t="s">
        <v>3</v>
      </c>
      <c r="O1706" s="4">
        <v>2</v>
      </c>
      <c r="P1706" s="4"/>
      <c r="Q1706" s="4"/>
      <c r="R1706" s="4"/>
      <c r="S1706" s="4"/>
      <c r="T1706" s="4"/>
      <c r="U1706" s="4"/>
      <c r="V1706" s="4"/>
      <c r="W1706" s="4"/>
    </row>
    <row r="1707" spans="1:206" x14ac:dyDescent="0.2">
      <c r="A1707" s="4">
        <v>50</v>
      </c>
      <c r="B1707" s="4">
        <v>0</v>
      </c>
      <c r="C1707" s="4">
        <v>0</v>
      </c>
      <c r="D1707" s="4">
        <v>1</v>
      </c>
      <c r="E1707" s="4">
        <v>223</v>
      </c>
      <c r="F1707" s="4">
        <f>ROUND(Source!AQ1697,O1707)</f>
        <v>0</v>
      </c>
      <c r="G1707" s="4" t="s">
        <v>50</v>
      </c>
      <c r="H1707" s="4" t="s">
        <v>51</v>
      </c>
      <c r="I1707" s="4"/>
      <c r="J1707" s="4"/>
      <c r="K1707" s="4">
        <v>223</v>
      </c>
      <c r="L1707" s="4">
        <v>9</v>
      </c>
      <c r="M1707" s="4">
        <v>3</v>
      </c>
      <c r="N1707" s="4" t="s">
        <v>3</v>
      </c>
      <c r="O1707" s="4">
        <v>2</v>
      </c>
      <c r="P1707" s="4"/>
      <c r="Q1707" s="4"/>
      <c r="R1707" s="4"/>
      <c r="S1707" s="4"/>
      <c r="T1707" s="4"/>
      <c r="U1707" s="4"/>
      <c r="V1707" s="4"/>
      <c r="W1707" s="4"/>
    </row>
    <row r="1708" spans="1:206" x14ac:dyDescent="0.2">
      <c r="A1708" s="4">
        <v>50</v>
      </c>
      <c r="B1708" s="4">
        <v>0</v>
      </c>
      <c r="C1708" s="4">
        <v>0</v>
      </c>
      <c r="D1708" s="4">
        <v>1</v>
      </c>
      <c r="E1708" s="4">
        <v>229</v>
      </c>
      <c r="F1708" s="4">
        <f>ROUND(Source!AZ1697,O1708)</f>
        <v>0</v>
      </c>
      <c r="G1708" s="4" t="s">
        <v>52</v>
      </c>
      <c r="H1708" s="4" t="s">
        <v>53</v>
      </c>
      <c r="I1708" s="4"/>
      <c r="J1708" s="4"/>
      <c r="K1708" s="4">
        <v>229</v>
      </c>
      <c r="L1708" s="4">
        <v>10</v>
      </c>
      <c r="M1708" s="4">
        <v>3</v>
      </c>
      <c r="N1708" s="4" t="s">
        <v>3</v>
      </c>
      <c r="O1708" s="4">
        <v>2</v>
      </c>
      <c r="P1708" s="4"/>
      <c r="Q1708" s="4"/>
      <c r="R1708" s="4"/>
      <c r="S1708" s="4"/>
      <c r="T1708" s="4"/>
      <c r="U1708" s="4"/>
      <c r="V1708" s="4"/>
      <c r="W1708" s="4"/>
    </row>
    <row r="1709" spans="1:206" x14ac:dyDescent="0.2">
      <c r="A1709" s="4">
        <v>50</v>
      </c>
      <c r="B1709" s="4">
        <v>0</v>
      </c>
      <c r="C1709" s="4">
        <v>0</v>
      </c>
      <c r="D1709" s="4">
        <v>1</v>
      </c>
      <c r="E1709" s="4">
        <v>203</v>
      </c>
      <c r="F1709" s="4">
        <f>ROUND(Source!Q1697,O1709)</f>
        <v>42632.41</v>
      </c>
      <c r="G1709" s="4" t="s">
        <v>54</v>
      </c>
      <c r="H1709" s="4" t="s">
        <v>55</v>
      </c>
      <c r="I1709" s="4"/>
      <c r="J1709" s="4"/>
      <c r="K1709" s="4">
        <v>203</v>
      </c>
      <c r="L1709" s="4">
        <v>11</v>
      </c>
      <c r="M1709" s="4">
        <v>3</v>
      </c>
      <c r="N1709" s="4" t="s">
        <v>3</v>
      </c>
      <c r="O1709" s="4">
        <v>2</v>
      </c>
      <c r="P1709" s="4"/>
      <c r="Q1709" s="4"/>
      <c r="R1709" s="4"/>
      <c r="S1709" s="4"/>
      <c r="T1709" s="4"/>
      <c r="U1709" s="4"/>
      <c r="V1709" s="4"/>
      <c r="W1709" s="4"/>
    </row>
    <row r="1710" spans="1:206" x14ac:dyDescent="0.2">
      <c r="A1710" s="4">
        <v>50</v>
      </c>
      <c r="B1710" s="4">
        <v>0</v>
      </c>
      <c r="C1710" s="4">
        <v>0</v>
      </c>
      <c r="D1710" s="4">
        <v>1</v>
      </c>
      <c r="E1710" s="4">
        <v>231</v>
      </c>
      <c r="F1710" s="4">
        <f>ROUND(Source!BB1697,O1710)</f>
        <v>0</v>
      </c>
      <c r="G1710" s="4" t="s">
        <v>56</v>
      </c>
      <c r="H1710" s="4" t="s">
        <v>57</v>
      </c>
      <c r="I1710" s="4"/>
      <c r="J1710" s="4"/>
      <c r="K1710" s="4">
        <v>231</v>
      </c>
      <c r="L1710" s="4">
        <v>12</v>
      </c>
      <c r="M1710" s="4">
        <v>3</v>
      </c>
      <c r="N1710" s="4" t="s">
        <v>3</v>
      </c>
      <c r="O1710" s="4">
        <v>2</v>
      </c>
      <c r="P1710" s="4"/>
      <c r="Q1710" s="4"/>
      <c r="R1710" s="4"/>
      <c r="S1710" s="4"/>
      <c r="T1710" s="4"/>
      <c r="U1710" s="4"/>
      <c r="V1710" s="4"/>
      <c r="W1710" s="4"/>
    </row>
    <row r="1711" spans="1:206" x14ac:dyDescent="0.2">
      <c r="A1711" s="4">
        <v>50</v>
      </c>
      <c r="B1711" s="4">
        <v>0</v>
      </c>
      <c r="C1711" s="4">
        <v>0</v>
      </c>
      <c r="D1711" s="4">
        <v>1</v>
      </c>
      <c r="E1711" s="4">
        <v>204</v>
      </c>
      <c r="F1711" s="4">
        <f>ROUND(Source!R1697,O1711)</f>
        <v>20775.64</v>
      </c>
      <c r="G1711" s="4" t="s">
        <v>58</v>
      </c>
      <c r="H1711" s="4" t="s">
        <v>59</v>
      </c>
      <c r="I1711" s="4"/>
      <c r="J1711" s="4"/>
      <c r="K1711" s="4">
        <v>204</v>
      </c>
      <c r="L1711" s="4">
        <v>13</v>
      </c>
      <c r="M1711" s="4">
        <v>3</v>
      </c>
      <c r="N1711" s="4" t="s">
        <v>3</v>
      </c>
      <c r="O1711" s="4">
        <v>2</v>
      </c>
      <c r="P1711" s="4"/>
      <c r="Q1711" s="4"/>
      <c r="R1711" s="4"/>
      <c r="S1711" s="4"/>
      <c r="T1711" s="4"/>
      <c r="U1711" s="4"/>
      <c r="V1711" s="4"/>
      <c r="W1711" s="4"/>
    </row>
    <row r="1712" spans="1:206" x14ac:dyDescent="0.2">
      <c r="A1712" s="4">
        <v>50</v>
      </c>
      <c r="B1712" s="4">
        <v>0</v>
      </c>
      <c r="C1712" s="4">
        <v>0</v>
      </c>
      <c r="D1712" s="4">
        <v>1</v>
      </c>
      <c r="E1712" s="4">
        <v>205</v>
      </c>
      <c r="F1712" s="4">
        <f>ROUND(Source!S1697,O1712)</f>
        <v>38340.120000000003</v>
      </c>
      <c r="G1712" s="4" t="s">
        <v>60</v>
      </c>
      <c r="H1712" s="4" t="s">
        <v>61</v>
      </c>
      <c r="I1712" s="4"/>
      <c r="J1712" s="4"/>
      <c r="K1712" s="4">
        <v>205</v>
      </c>
      <c r="L1712" s="4">
        <v>14</v>
      </c>
      <c r="M1712" s="4">
        <v>3</v>
      </c>
      <c r="N1712" s="4" t="s">
        <v>3</v>
      </c>
      <c r="O1712" s="4">
        <v>2</v>
      </c>
      <c r="P1712" s="4"/>
      <c r="Q1712" s="4"/>
      <c r="R1712" s="4"/>
      <c r="S1712" s="4"/>
      <c r="T1712" s="4"/>
      <c r="U1712" s="4"/>
      <c r="V1712" s="4"/>
      <c r="W1712" s="4"/>
    </row>
    <row r="1713" spans="1:88" x14ac:dyDescent="0.2">
      <c r="A1713" s="4">
        <v>50</v>
      </c>
      <c r="B1713" s="4">
        <v>0</v>
      </c>
      <c r="C1713" s="4">
        <v>0</v>
      </c>
      <c r="D1713" s="4">
        <v>1</v>
      </c>
      <c r="E1713" s="4">
        <v>232</v>
      </c>
      <c r="F1713" s="4">
        <f>ROUND(Source!BC1697,O1713)</f>
        <v>0</v>
      </c>
      <c r="G1713" s="4" t="s">
        <v>62</v>
      </c>
      <c r="H1713" s="4" t="s">
        <v>63</v>
      </c>
      <c r="I1713" s="4"/>
      <c r="J1713" s="4"/>
      <c r="K1713" s="4">
        <v>232</v>
      </c>
      <c r="L1713" s="4">
        <v>15</v>
      </c>
      <c r="M1713" s="4">
        <v>3</v>
      </c>
      <c r="N1713" s="4" t="s">
        <v>3</v>
      </c>
      <c r="O1713" s="4">
        <v>2</v>
      </c>
      <c r="P1713" s="4"/>
      <c r="Q1713" s="4"/>
      <c r="R1713" s="4"/>
      <c r="S1713" s="4"/>
      <c r="T1713" s="4"/>
      <c r="U1713" s="4"/>
      <c r="V1713" s="4"/>
      <c r="W1713" s="4"/>
    </row>
    <row r="1714" spans="1:88" x14ac:dyDescent="0.2">
      <c r="A1714" s="4">
        <v>50</v>
      </c>
      <c r="B1714" s="4">
        <v>0</v>
      </c>
      <c r="C1714" s="4">
        <v>0</v>
      </c>
      <c r="D1714" s="4">
        <v>1</v>
      </c>
      <c r="E1714" s="4">
        <v>214</v>
      </c>
      <c r="F1714" s="4">
        <f>ROUND(Source!AS1697,O1714)</f>
        <v>0</v>
      </c>
      <c r="G1714" s="4" t="s">
        <v>64</v>
      </c>
      <c r="H1714" s="4" t="s">
        <v>65</v>
      </c>
      <c r="I1714" s="4"/>
      <c r="J1714" s="4"/>
      <c r="K1714" s="4">
        <v>214</v>
      </c>
      <c r="L1714" s="4">
        <v>16</v>
      </c>
      <c r="M1714" s="4">
        <v>3</v>
      </c>
      <c r="N1714" s="4" t="s">
        <v>3</v>
      </c>
      <c r="O1714" s="4">
        <v>2</v>
      </c>
      <c r="P1714" s="4"/>
      <c r="Q1714" s="4"/>
      <c r="R1714" s="4"/>
      <c r="S1714" s="4"/>
      <c r="T1714" s="4"/>
      <c r="U1714" s="4"/>
      <c r="V1714" s="4"/>
      <c r="W1714" s="4"/>
    </row>
    <row r="1715" spans="1:88" x14ac:dyDescent="0.2">
      <c r="A1715" s="4">
        <v>50</v>
      </c>
      <c r="B1715" s="4">
        <v>0</v>
      </c>
      <c r="C1715" s="4">
        <v>0</v>
      </c>
      <c r="D1715" s="4">
        <v>1</v>
      </c>
      <c r="E1715" s="4">
        <v>215</v>
      </c>
      <c r="F1715" s="4">
        <f>ROUND(Source!AT1697,O1715)</f>
        <v>0</v>
      </c>
      <c r="G1715" s="4" t="s">
        <v>66</v>
      </c>
      <c r="H1715" s="4" t="s">
        <v>67</v>
      </c>
      <c r="I1715" s="4"/>
      <c r="J1715" s="4"/>
      <c r="K1715" s="4">
        <v>215</v>
      </c>
      <c r="L1715" s="4">
        <v>17</v>
      </c>
      <c r="M1715" s="4">
        <v>3</v>
      </c>
      <c r="N1715" s="4" t="s">
        <v>3</v>
      </c>
      <c r="O1715" s="4">
        <v>2</v>
      </c>
      <c r="P1715" s="4"/>
      <c r="Q1715" s="4"/>
      <c r="R1715" s="4"/>
      <c r="S1715" s="4"/>
      <c r="T1715" s="4"/>
      <c r="U1715" s="4"/>
      <c r="V1715" s="4"/>
      <c r="W1715" s="4"/>
    </row>
    <row r="1716" spans="1:88" x14ac:dyDescent="0.2">
      <c r="A1716" s="4">
        <v>50</v>
      </c>
      <c r="B1716" s="4">
        <v>0</v>
      </c>
      <c r="C1716" s="4">
        <v>0</v>
      </c>
      <c r="D1716" s="4">
        <v>1</v>
      </c>
      <c r="E1716" s="4">
        <v>217</v>
      </c>
      <c r="F1716" s="4">
        <f>ROUND(Source!AU1697,O1716)</f>
        <v>706343.93</v>
      </c>
      <c r="G1716" s="4" t="s">
        <v>68</v>
      </c>
      <c r="H1716" s="4" t="s">
        <v>69</v>
      </c>
      <c r="I1716" s="4"/>
      <c r="J1716" s="4"/>
      <c r="K1716" s="4">
        <v>217</v>
      </c>
      <c r="L1716" s="4">
        <v>18</v>
      </c>
      <c r="M1716" s="4">
        <v>3</v>
      </c>
      <c r="N1716" s="4" t="s">
        <v>3</v>
      </c>
      <c r="O1716" s="4">
        <v>2</v>
      </c>
      <c r="P1716" s="4"/>
      <c r="Q1716" s="4"/>
      <c r="R1716" s="4"/>
      <c r="S1716" s="4"/>
      <c r="T1716" s="4"/>
      <c r="U1716" s="4"/>
      <c r="V1716" s="4"/>
      <c r="W1716" s="4"/>
    </row>
    <row r="1717" spans="1:88" x14ac:dyDescent="0.2">
      <c r="A1717" s="4">
        <v>50</v>
      </c>
      <c r="B1717" s="4">
        <v>0</v>
      </c>
      <c r="C1717" s="4">
        <v>0</v>
      </c>
      <c r="D1717" s="4">
        <v>1</v>
      </c>
      <c r="E1717" s="4">
        <v>230</v>
      </c>
      <c r="F1717" s="4">
        <f>ROUND(Source!BA1697,O1717)</f>
        <v>0</v>
      </c>
      <c r="G1717" s="4" t="s">
        <v>70</v>
      </c>
      <c r="H1717" s="4" t="s">
        <v>71</v>
      </c>
      <c r="I1717" s="4"/>
      <c r="J1717" s="4"/>
      <c r="K1717" s="4">
        <v>230</v>
      </c>
      <c r="L1717" s="4">
        <v>19</v>
      </c>
      <c r="M1717" s="4">
        <v>3</v>
      </c>
      <c r="N1717" s="4" t="s">
        <v>3</v>
      </c>
      <c r="O1717" s="4">
        <v>2</v>
      </c>
      <c r="P1717" s="4"/>
      <c r="Q1717" s="4"/>
      <c r="R1717" s="4"/>
      <c r="S1717" s="4"/>
      <c r="T1717" s="4"/>
      <c r="U1717" s="4"/>
      <c r="V1717" s="4"/>
      <c r="W1717" s="4"/>
    </row>
    <row r="1718" spans="1:88" x14ac:dyDescent="0.2">
      <c r="A1718" s="4">
        <v>50</v>
      </c>
      <c r="B1718" s="4">
        <v>0</v>
      </c>
      <c r="C1718" s="4">
        <v>0</v>
      </c>
      <c r="D1718" s="4">
        <v>1</v>
      </c>
      <c r="E1718" s="4">
        <v>206</v>
      </c>
      <c r="F1718" s="4">
        <f>ROUND(Source!T1697,O1718)</f>
        <v>0</v>
      </c>
      <c r="G1718" s="4" t="s">
        <v>72</v>
      </c>
      <c r="H1718" s="4" t="s">
        <v>73</v>
      </c>
      <c r="I1718" s="4"/>
      <c r="J1718" s="4"/>
      <c r="K1718" s="4">
        <v>206</v>
      </c>
      <c r="L1718" s="4">
        <v>20</v>
      </c>
      <c r="M1718" s="4">
        <v>3</v>
      </c>
      <c r="N1718" s="4" t="s">
        <v>3</v>
      </c>
      <c r="O1718" s="4">
        <v>2</v>
      </c>
      <c r="P1718" s="4"/>
      <c r="Q1718" s="4"/>
      <c r="R1718" s="4"/>
      <c r="S1718" s="4"/>
      <c r="T1718" s="4"/>
      <c r="U1718" s="4"/>
      <c r="V1718" s="4"/>
      <c r="W1718" s="4"/>
    </row>
    <row r="1719" spans="1:88" x14ac:dyDescent="0.2">
      <c r="A1719" s="4">
        <v>50</v>
      </c>
      <c r="B1719" s="4">
        <v>0</v>
      </c>
      <c r="C1719" s="4">
        <v>0</v>
      </c>
      <c r="D1719" s="4">
        <v>1</v>
      </c>
      <c r="E1719" s="4">
        <v>207</v>
      </c>
      <c r="F1719" s="4">
        <f>Source!U1697</f>
        <v>183.18387300000001</v>
      </c>
      <c r="G1719" s="4" t="s">
        <v>74</v>
      </c>
      <c r="H1719" s="4" t="s">
        <v>75</v>
      </c>
      <c r="I1719" s="4"/>
      <c r="J1719" s="4"/>
      <c r="K1719" s="4">
        <v>207</v>
      </c>
      <c r="L1719" s="4">
        <v>21</v>
      </c>
      <c r="M1719" s="4">
        <v>3</v>
      </c>
      <c r="N1719" s="4" t="s">
        <v>3</v>
      </c>
      <c r="O1719" s="4">
        <v>-1</v>
      </c>
      <c r="P1719" s="4"/>
      <c r="Q1719" s="4"/>
      <c r="R1719" s="4"/>
      <c r="S1719" s="4"/>
      <c r="T1719" s="4"/>
      <c r="U1719" s="4"/>
      <c r="V1719" s="4"/>
      <c r="W1719" s="4"/>
    </row>
    <row r="1720" spans="1:88" x14ac:dyDescent="0.2">
      <c r="A1720" s="4">
        <v>50</v>
      </c>
      <c r="B1720" s="4">
        <v>0</v>
      </c>
      <c r="C1720" s="4">
        <v>0</v>
      </c>
      <c r="D1720" s="4">
        <v>1</v>
      </c>
      <c r="E1720" s="4">
        <v>208</v>
      </c>
      <c r="F1720" s="4">
        <f>Source!V1697</f>
        <v>0</v>
      </c>
      <c r="G1720" s="4" t="s">
        <v>76</v>
      </c>
      <c r="H1720" s="4" t="s">
        <v>77</v>
      </c>
      <c r="I1720" s="4"/>
      <c r="J1720" s="4"/>
      <c r="K1720" s="4">
        <v>208</v>
      </c>
      <c r="L1720" s="4">
        <v>22</v>
      </c>
      <c r="M1720" s="4">
        <v>3</v>
      </c>
      <c r="N1720" s="4" t="s">
        <v>3</v>
      </c>
      <c r="O1720" s="4">
        <v>-1</v>
      </c>
      <c r="P1720" s="4"/>
      <c r="Q1720" s="4"/>
      <c r="R1720" s="4"/>
      <c r="S1720" s="4"/>
      <c r="T1720" s="4"/>
      <c r="U1720" s="4"/>
      <c r="V1720" s="4"/>
      <c r="W1720" s="4"/>
    </row>
    <row r="1721" spans="1:88" x14ac:dyDescent="0.2">
      <c r="A1721" s="4">
        <v>50</v>
      </c>
      <c r="B1721" s="4">
        <v>0</v>
      </c>
      <c r="C1721" s="4">
        <v>0</v>
      </c>
      <c r="D1721" s="4">
        <v>1</v>
      </c>
      <c r="E1721" s="4">
        <v>209</v>
      </c>
      <c r="F1721" s="4">
        <f>ROUND(Source!W1697,O1721)</f>
        <v>0</v>
      </c>
      <c r="G1721" s="4" t="s">
        <v>78</v>
      </c>
      <c r="H1721" s="4" t="s">
        <v>79</v>
      </c>
      <c r="I1721" s="4"/>
      <c r="J1721" s="4"/>
      <c r="K1721" s="4">
        <v>209</v>
      </c>
      <c r="L1721" s="4">
        <v>23</v>
      </c>
      <c r="M1721" s="4">
        <v>3</v>
      </c>
      <c r="N1721" s="4" t="s">
        <v>3</v>
      </c>
      <c r="O1721" s="4">
        <v>2</v>
      </c>
      <c r="P1721" s="4"/>
      <c r="Q1721" s="4"/>
      <c r="R1721" s="4"/>
      <c r="S1721" s="4"/>
      <c r="T1721" s="4"/>
      <c r="U1721" s="4"/>
      <c r="V1721" s="4"/>
      <c r="W1721" s="4"/>
    </row>
    <row r="1722" spans="1:88" x14ac:dyDescent="0.2">
      <c r="A1722" s="4">
        <v>50</v>
      </c>
      <c r="B1722" s="4">
        <v>0</v>
      </c>
      <c r="C1722" s="4">
        <v>0</v>
      </c>
      <c r="D1722" s="4">
        <v>1</v>
      </c>
      <c r="E1722" s="4">
        <v>210</v>
      </c>
      <c r="F1722" s="4">
        <f>ROUND(Source!X1697,O1722)</f>
        <v>26838.080000000002</v>
      </c>
      <c r="G1722" s="4" t="s">
        <v>80</v>
      </c>
      <c r="H1722" s="4" t="s">
        <v>81</v>
      </c>
      <c r="I1722" s="4"/>
      <c r="J1722" s="4"/>
      <c r="K1722" s="4">
        <v>210</v>
      </c>
      <c r="L1722" s="4">
        <v>24</v>
      </c>
      <c r="M1722" s="4">
        <v>3</v>
      </c>
      <c r="N1722" s="4" t="s">
        <v>3</v>
      </c>
      <c r="O1722" s="4">
        <v>2</v>
      </c>
      <c r="P1722" s="4"/>
      <c r="Q1722" s="4"/>
      <c r="R1722" s="4"/>
      <c r="S1722" s="4"/>
      <c r="T1722" s="4"/>
      <c r="U1722" s="4"/>
      <c r="V1722" s="4"/>
      <c r="W1722" s="4"/>
    </row>
    <row r="1723" spans="1:88" x14ac:dyDescent="0.2">
      <c r="A1723" s="4">
        <v>50</v>
      </c>
      <c r="B1723" s="4">
        <v>0</v>
      </c>
      <c r="C1723" s="4">
        <v>0</v>
      </c>
      <c r="D1723" s="4">
        <v>1</v>
      </c>
      <c r="E1723" s="4">
        <v>211</v>
      </c>
      <c r="F1723" s="4">
        <f>ROUND(Source!Y1697,O1723)</f>
        <v>3834.02</v>
      </c>
      <c r="G1723" s="4" t="s">
        <v>82</v>
      </c>
      <c r="H1723" s="4" t="s">
        <v>83</v>
      </c>
      <c r="I1723" s="4"/>
      <c r="J1723" s="4"/>
      <c r="K1723" s="4">
        <v>211</v>
      </c>
      <c r="L1723" s="4">
        <v>25</v>
      </c>
      <c r="M1723" s="4">
        <v>3</v>
      </c>
      <c r="N1723" s="4" t="s">
        <v>3</v>
      </c>
      <c r="O1723" s="4">
        <v>2</v>
      </c>
      <c r="P1723" s="4"/>
      <c r="Q1723" s="4"/>
      <c r="R1723" s="4"/>
      <c r="S1723" s="4"/>
      <c r="T1723" s="4"/>
      <c r="U1723" s="4"/>
      <c r="V1723" s="4"/>
      <c r="W1723" s="4"/>
    </row>
    <row r="1724" spans="1:88" x14ac:dyDescent="0.2">
      <c r="A1724" s="4">
        <v>50</v>
      </c>
      <c r="B1724" s="4">
        <v>0</v>
      </c>
      <c r="C1724" s="4">
        <v>0</v>
      </c>
      <c r="D1724" s="4">
        <v>1</v>
      </c>
      <c r="E1724" s="4">
        <v>224</v>
      </c>
      <c r="F1724" s="4">
        <f>ROUND(Source!AR1697,O1724)</f>
        <v>706343.93</v>
      </c>
      <c r="G1724" s="4" t="s">
        <v>84</v>
      </c>
      <c r="H1724" s="4" t="s">
        <v>85</v>
      </c>
      <c r="I1724" s="4"/>
      <c r="J1724" s="4"/>
      <c r="K1724" s="4">
        <v>224</v>
      </c>
      <c r="L1724" s="4">
        <v>26</v>
      </c>
      <c r="M1724" s="4">
        <v>3</v>
      </c>
      <c r="N1724" s="4" t="s">
        <v>3</v>
      </c>
      <c r="O1724" s="4">
        <v>2</v>
      </c>
      <c r="P1724" s="4"/>
      <c r="Q1724" s="4"/>
      <c r="R1724" s="4"/>
      <c r="S1724" s="4"/>
      <c r="T1724" s="4"/>
      <c r="U1724" s="4"/>
      <c r="V1724" s="4"/>
      <c r="W1724" s="4"/>
    </row>
    <row r="1725" spans="1:88" x14ac:dyDescent="0.2">
      <c r="A1725" s="4">
        <v>50</v>
      </c>
      <c r="B1725" s="4">
        <v>1</v>
      </c>
      <c r="C1725" s="4">
        <v>0</v>
      </c>
      <c r="D1725" s="4">
        <v>2</v>
      </c>
      <c r="E1725" s="4">
        <v>0</v>
      </c>
      <c r="F1725" s="4">
        <f>ROUND(F1724*0.2,O1725)</f>
        <v>141268.79</v>
      </c>
      <c r="G1725" s="4" t="s">
        <v>86</v>
      </c>
      <c r="H1725" s="4" t="s">
        <v>87</v>
      </c>
      <c r="I1725" s="4"/>
      <c r="J1725" s="4"/>
      <c r="K1725" s="4">
        <v>212</v>
      </c>
      <c r="L1725" s="4">
        <v>27</v>
      </c>
      <c r="M1725" s="4">
        <v>0</v>
      </c>
      <c r="N1725" s="4" t="s">
        <v>3</v>
      </c>
      <c r="O1725" s="4">
        <v>2</v>
      </c>
      <c r="P1725" s="4"/>
      <c r="Q1725" s="4"/>
      <c r="R1725" s="4"/>
      <c r="S1725" s="4"/>
      <c r="T1725" s="4"/>
      <c r="U1725" s="4"/>
      <c r="V1725" s="4"/>
      <c r="W1725" s="4"/>
    </row>
    <row r="1726" spans="1:88" x14ac:dyDescent="0.2">
      <c r="A1726" s="4">
        <v>50</v>
      </c>
      <c r="B1726" s="4">
        <v>1</v>
      </c>
      <c r="C1726" s="4">
        <v>0</v>
      </c>
      <c r="D1726" s="4">
        <v>2</v>
      </c>
      <c r="E1726" s="4">
        <v>0</v>
      </c>
      <c r="F1726" s="4">
        <f>ROUND(F1725+F1724,O1726)</f>
        <v>847612.72</v>
      </c>
      <c r="G1726" s="4" t="s">
        <v>88</v>
      </c>
      <c r="H1726" s="4" t="s">
        <v>88</v>
      </c>
      <c r="I1726" s="4"/>
      <c r="J1726" s="4"/>
      <c r="K1726" s="4">
        <v>212</v>
      </c>
      <c r="L1726" s="4">
        <v>28</v>
      </c>
      <c r="M1726" s="4">
        <v>0</v>
      </c>
      <c r="N1726" s="4" t="s">
        <v>3</v>
      </c>
      <c r="O1726" s="4">
        <v>2</v>
      </c>
      <c r="P1726" s="4"/>
      <c r="Q1726" s="4"/>
      <c r="R1726" s="4"/>
      <c r="S1726" s="4"/>
      <c r="T1726" s="4"/>
      <c r="U1726" s="4"/>
      <c r="V1726" s="4"/>
      <c r="W1726" s="4"/>
    </row>
    <row r="1728" spans="1:88" x14ac:dyDescent="0.2">
      <c r="A1728" s="1">
        <v>4</v>
      </c>
      <c r="B1728" s="1">
        <v>1</v>
      </c>
      <c r="C1728" s="1"/>
      <c r="D1728" s="1">
        <f>ROW(A1735)</f>
        <v>1735</v>
      </c>
      <c r="E1728" s="1"/>
      <c r="F1728" s="1" t="s">
        <v>12</v>
      </c>
      <c r="G1728" s="1" t="s">
        <v>256</v>
      </c>
      <c r="H1728" s="1" t="s">
        <v>3</v>
      </c>
      <c r="I1728" s="1">
        <v>0</v>
      </c>
      <c r="J1728" s="1"/>
      <c r="K1728" s="1">
        <v>0</v>
      </c>
      <c r="L1728" s="1"/>
      <c r="M1728" s="1"/>
      <c r="N1728" s="1"/>
      <c r="O1728" s="1"/>
      <c r="P1728" s="1"/>
      <c r="Q1728" s="1"/>
      <c r="R1728" s="1"/>
      <c r="S1728" s="1"/>
      <c r="T1728" s="1"/>
      <c r="U1728" s="1" t="s">
        <v>3</v>
      </c>
      <c r="V1728" s="1">
        <v>0</v>
      </c>
      <c r="W1728" s="1"/>
      <c r="X1728" s="1"/>
      <c r="Y1728" s="1"/>
      <c r="Z1728" s="1"/>
      <c r="AA1728" s="1"/>
      <c r="AB1728" s="1" t="s">
        <v>3</v>
      </c>
      <c r="AC1728" s="1" t="s">
        <v>3</v>
      </c>
      <c r="AD1728" s="1" t="s">
        <v>3</v>
      </c>
      <c r="AE1728" s="1" t="s">
        <v>3</v>
      </c>
      <c r="AF1728" s="1" t="s">
        <v>3</v>
      </c>
      <c r="AG1728" s="1" t="s">
        <v>3</v>
      </c>
      <c r="AH1728" s="1"/>
      <c r="AI1728" s="1"/>
      <c r="AJ1728" s="1"/>
      <c r="AK1728" s="1"/>
      <c r="AL1728" s="1"/>
      <c r="AM1728" s="1"/>
      <c r="AN1728" s="1"/>
      <c r="AO1728" s="1"/>
      <c r="AP1728" s="1" t="s">
        <v>3</v>
      </c>
      <c r="AQ1728" s="1" t="s">
        <v>3</v>
      </c>
      <c r="AR1728" s="1" t="s">
        <v>3</v>
      </c>
      <c r="AS1728" s="1"/>
      <c r="AT1728" s="1"/>
      <c r="AU1728" s="1"/>
      <c r="AV1728" s="1"/>
      <c r="AW1728" s="1"/>
      <c r="AX1728" s="1"/>
      <c r="AY1728" s="1"/>
      <c r="AZ1728" s="1" t="s">
        <v>3</v>
      </c>
      <c r="BA1728" s="1"/>
      <c r="BB1728" s="1" t="s">
        <v>3</v>
      </c>
      <c r="BC1728" s="1" t="s">
        <v>3</v>
      </c>
      <c r="BD1728" s="1" t="s">
        <v>3</v>
      </c>
      <c r="BE1728" s="1" t="s">
        <v>3</v>
      </c>
      <c r="BF1728" s="1" t="s">
        <v>3</v>
      </c>
      <c r="BG1728" s="1" t="s">
        <v>3</v>
      </c>
      <c r="BH1728" s="1" t="s">
        <v>3</v>
      </c>
      <c r="BI1728" s="1" t="s">
        <v>3</v>
      </c>
      <c r="BJ1728" s="1" t="s">
        <v>3</v>
      </c>
      <c r="BK1728" s="1" t="s">
        <v>3</v>
      </c>
      <c r="BL1728" s="1" t="s">
        <v>3</v>
      </c>
      <c r="BM1728" s="1" t="s">
        <v>3</v>
      </c>
      <c r="BN1728" s="1" t="s">
        <v>3</v>
      </c>
      <c r="BO1728" s="1" t="s">
        <v>3</v>
      </c>
      <c r="BP1728" s="1" t="s">
        <v>3</v>
      </c>
      <c r="BQ1728" s="1"/>
      <c r="BR1728" s="1"/>
      <c r="BS1728" s="1"/>
      <c r="BT1728" s="1"/>
      <c r="BU1728" s="1"/>
      <c r="BV1728" s="1"/>
      <c r="BW1728" s="1"/>
      <c r="BX1728" s="1">
        <v>0</v>
      </c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>
        <v>0</v>
      </c>
    </row>
    <row r="1730" spans="1:245" x14ac:dyDescent="0.2">
      <c r="A1730" s="2">
        <v>52</v>
      </c>
      <c r="B1730" s="2">
        <f t="shared" ref="B1730:G1730" si="919">B1735</f>
        <v>1</v>
      </c>
      <c r="C1730" s="2">
        <f t="shared" si="919"/>
        <v>4</v>
      </c>
      <c r="D1730" s="2">
        <f t="shared" si="919"/>
        <v>1728</v>
      </c>
      <c r="E1730" s="2">
        <f t="shared" si="919"/>
        <v>0</v>
      </c>
      <c r="F1730" s="2" t="str">
        <f t="shared" si="919"/>
        <v>Новый раздел</v>
      </c>
      <c r="G1730" s="2" t="str">
        <f t="shared" si="919"/>
        <v>Установка лавочек</v>
      </c>
      <c r="H1730" s="2"/>
      <c r="I1730" s="2"/>
      <c r="J1730" s="2"/>
      <c r="K1730" s="2"/>
      <c r="L1730" s="2"/>
      <c r="M1730" s="2"/>
      <c r="N1730" s="2"/>
      <c r="O1730" s="2">
        <f t="shared" ref="O1730:AT1730" si="920">O1735</f>
        <v>35234.15</v>
      </c>
      <c r="P1730" s="2">
        <f t="shared" si="920"/>
        <v>34295.89</v>
      </c>
      <c r="Q1730" s="2">
        <f t="shared" si="920"/>
        <v>0</v>
      </c>
      <c r="R1730" s="2">
        <f t="shared" si="920"/>
        <v>0</v>
      </c>
      <c r="S1730" s="2">
        <f t="shared" si="920"/>
        <v>938.26</v>
      </c>
      <c r="T1730" s="2">
        <f t="shared" si="920"/>
        <v>0</v>
      </c>
      <c r="U1730" s="2">
        <f t="shared" si="920"/>
        <v>4.976</v>
      </c>
      <c r="V1730" s="2">
        <f t="shared" si="920"/>
        <v>0</v>
      </c>
      <c r="W1730" s="2">
        <f t="shared" si="920"/>
        <v>0</v>
      </c>
      <c r="X1730" s="2">
        <f t="shared" si="920"/>
        <v>656.78</v>
      </c>
      <c r="Y1730" s="2">
        <f t="shared" si="920"/>
        <v>93.83</v>
      </c>
      <c r="Z1730" s="2">
        <f t="shared" si="920"/>
        <v>0</v>
      </c>
      <c r="AA1730" s="2">
        <f t="shared" si="920"/>
        <v>0</v>
      </c>
      <c r="AB1730" s="2">
        <f t="shared" si="920"/>
        <v>35234.15</v>
      </c>
      <c r="AC1730" s="2">
        <f t="shared" si="920"/>
        <v>34295.89</v>
      </c>
      <c r="AD1730" s="2">
        <f t="shared" si="920"/>
        <v>0</v>
      </c>
      <c r="AE1730" s="2">
        <f t="shared" si="920"/>
        <v>0</v>
      </c>
      <c r="AF1730" s="2">
        <f t="shared" si="920"/>
        <v>938.26</v>
      </c>
      <c r="AG1730" s="2">
        <f t="shared" si="920"/>
        <v>0</v>
      </c>
      <c r="AH1730" s="2">
        <f t="shared" si="920"/>
        <v>4.976</v>
      </c>
      <c r="AI1730" s="2">
        <f t="shared" si="920"/>
        <v>0</v>
      </c>
      <c r="AJ1730" s="2">
        <f t="shared" si="920"/>
        <v>0</v>
      </c>
      <c r="AK1730" s="2">
        <f t="shared" si="920"/>
        <v>656.78</v>
      </c>
      <c r="AL1730" s="2">
        <f t="shared" si="920"/>
        <v>93.83</v>
      </c>
      <c r="AM1730" s="2">
        <f t="shared" si="920"/>
        <v>0</v>
      </c>
      <c r="AN1730" s="2">
        <f t="shared" si="920"/>
        <v>0</v>
      </c>
      <c r="AO1730" s="2">
        <f t="shared" si="920"/>
        <v>0</v>
      </c>
      <c r="AP1730" s="2">
        <f t="shared" si="920"/>
        <v>0</v>
      </c>
      <c r="AQ1730" s="2">
        <f t="shared" si="920"/>
        <v>0</v>
      </c>
      <c r="AR1730" s="2">
        <f t="shared" si="920"/>
        <v>35984.76</v>
      </c>
      <c r="AS1730" s="2">
        <f t="shared" si="920"/>
        <v>31900</v>
      </c>
      <c r="AT1730" s="2">
        <f t="shared" si="920"/>
        <v>0</v>
      </c>
      <c r="AU1730" s="2">
        <f t="shared" ref="AU1730:BZ1730" si="921">AU1735</f>
        <v>4084.76</v>
      </c>
      <c r="AV1730" s="2">
        <f t="shared" si="921"/>
        <v>34295.89</v>
      </c>
      <c r="AW1730" s="2">
        <f t="shared" si="921"/>
        <v>34295.89</v>
      </c>
      <c r="AX1730" s="2">
        <f t="shared" si="921"/>
        <v>0</v>
      </c>
      <c r="AY1730" s="2">
        <f t="shared" si="921"/>
        <v>34295.89</v>
      </c>
      <c r="AZ1730" s="2">
        <f t="shared" si="921"/>
        <v>0</v>
      </c>
      <c r="BA1730" s="2">
        <f t="shared" si="921"/>
        <v>0</v>
      </c>
      <c r="BB1730" s="2">
        <f t="shared" si="921"/>
        <v>0</v>
      </c>
      <c r="BC1730" s="2">
        <f t="shared" si="921"/>
        <v>0</v>
      </c>
      <c r="BD1730" s="2">
        <f t="shared" si="921"/>
        <v>0</v>
      </c>
      <c r="BE1730" s="2">
        <f t="shared" si="921"/>
        <v>0</v>
      </c>
      <c r="BF1730" s="2">
        <f t="shared" si="921"/>
        <v>0</v>
      </c>
      <c r="BG1730" s="2">
        <f t="shared" si="921"/>
        <v>0</v>
      </c>
      <c r="BH1730" s="2">
        <f t="shared" si="921"/>
        <v>0</v>
      </c>
      <c r="BI1730" s="2">
        <f t="shared" si="921"/>
        <v>0</v>
      </c>
      <c r="BJ1730" s="2">
        <f t="shared" si="921"/>
        <v>0</v>
      </c>
      <c r="BK1730" s="2">
        <f t="shared" si="921"/>
        <v>0</v>
      </c>
      <c r="BL1730" s="2">
        <f t="shared" si="921"/>
        <v>0</v>
      </c>
      <c r="BM1730" s="2">
        <f t="shared" si="921"/>
        <v>0</v>
      </c>
      <c r="BN1730" s="2">
        <f t="shared" si="921"/>
        <v>0</v>
      </c>
      <c r="BO1730" s="2">
        <f t="shared" si="921"/>
        <v>0</v>
      </c>
      <c r="BP1730" s="2">
        <f t="shared" si="921"/>
        <v>0</v>
      </c>
      <c r="BQ1730" s="2">
        <f t="shared" si="921"/>
        <v>0</v>
      </c>
      <c r="BR1730" s="2">
        <f t="shared" si="921"/>
        <v>0</v>
      </c>
      <c r="BS1730" s="2">
        <f t="shared" si="921"/>
        <v>0</v>
      </c>
      <c r="BT1730" s="2">
        <f t="shared" si="921"/>
        <v>0</v>
      </c>
      <c r="BU1730" s="2">
        <f t="shared" si="921"/>
        <v>0</v>
      </c>
      <c r="BV1730" s="2">
        <f t="shared" si="921"/>
        <v>0</v>
      </c>
      <c r="BW1730" s="2">
        <f t="shared" si="921"/>
        <v>0</v>
      </c>
      <c r="BX1730" s="2">
        <f t="shared" si="921"/>
        <v>0</v>
      </c>
      <c r="BY1730" s="2">
        <f t="shared" si="921"/>
        <v>0</v>
      </c>
      <c r="BZ1730" s="2">
        <f t="shared" si="921"/>
        <v>0</v>
      </c>
      <c r="CA1730" s="2">
        <f t="shared" ref="CA1730:DF1730" si="922">CA1735</f>
        <v>35984.76</v>
      </c>
      <c r="CB1730" s="2">
        <f t="shared" si="922"/>
        <v>31900</v>
      </c>
      <c r="CC1730" s="2">
        <f t="shared" si="922"/>
        <v>0</v>
      </c>
      <c r="CD1730" s="2">
        <f t="shared" si="922"/>
        <v>4084.76</v>
      </c>
      <c r="CE1730" s="2">
        <f t="shared" si="922"/>
        <v>34295.89</v>
      </c>
      <c r="CF1730" s="2">
        <f t="shared" si="922"/>
        <v>34295.89</v>
      </c>
      <c r="CG1730" s="2">
        <f t="shared" si="922"/>
        <v>0</v>
      </c>
      <c r="CH1730" s="2">
        <f t="shared" si="922"/>
        <v>34295.89</v>
      </c>
      <c r="CI1730" s="2">
        <f t="shared" si="922"/>
        <v>0</v>
      </c>
      <c r="CJ1730" s="2">
        <f t="shared" si="922"/>
        <v>0</v>
      </c>
      <c r="CK1730" s="2">
        <f t="shared" si="922"/>
        <v>0</v>
      </c>
      <c r="CL1730" s="2">
        <f t="shared" si="922"/>
        <v>0</v>
      </c>
      <c r="CM1730" s="2">
        <f t="shared" si="922"/>
        <v>0</v>
      </c>
      <c r="CN1730" s="2">
        <f t="shared" si="922"/>
        <v>0</v>
      </c>
      <c r="CO1730" s="2">
        <f t="shared" si="922"/>
        <v>0</v>
      </c>
      <c r="CP1730" s="2">
        <f t="shared" si="922"/>
        <v>0</v>
      </c>
      <c r="CQ1730" s="2">
        <f t="shared" si="922"/>
        <v>0</v>
      </c>
      <c r="CR1730" s="2">
        <f t="shared" si="922"/>
        <v>0</v>
      </c>
      <c r="CS1730" s="2">
        <f t="shared" si="922"/>
        <v>0</v>
      </c>
      <c r="CT1730" s="2">
        <f t="shared" si="922"/>
        <v>0</v>
      </c>
      <c r="CU1730" s="2">
        <f t="shared" si="922"/>
        <v>0</v>
      </c>
      <c r="CV1730" s="2">
        <f t="shared" si="922"/>
        <v>0</v>
      </c>
      <c r="CW1730" s="2">
        <f t="shared" si="922"/>
        <v>0</v>
      </c>
      <c r="CX1730" s="2">
        <f t="shared" si="922"/>
        <v>0</v>
      </c>
      <c r="CY1730" s="2">
        <f t="shared" si="922"/>
        <v>0</v>
      </c>
      <c r="CZ1730" s="2">
        <f t="shared" si="922"/>
        <v>0</v>
      </c>
      <c r="DA1730" s="2">
        <f t="shared" si="922"/>
        <v>0</v>
      </c>
      <c r="DB1730" s="2">
        <f t="shared" si="922"/>
        <v>0</v>
      </c>
      <c r="DC1730" s="2">
        <f t="shared" si="922"/>
        <v>0</v>
      </c>
      <c r="DD1730" s="2">
        <f t="shared" si="922"/>
        <v>0</v>
      </c>
      <c r="DE1730" s="2">
        <f t="shared" si="922"/>
        <v>0</v>
      </c>
      <c r="DF1730" s="2">
        <f t="shared" si="922"/>
        <v>0</v>
      </c>
      <c r="DG1730" s="3">
        <f t="shared" ref="DG1730:EL1730" si="923">DG1735</f>
        <v>0</v>
      </c>
      <c r="DH1730" s="3">
        <f t="shared" si="923"/>
        <v>0</v>
      </c>
      <c r="DI1730" s="3">
        <f t="shared" si="923"/>
        <v>0</v>
      </c>
      <c r="DJ1730" s="3">
        <f t="shared" si="923"/>
        <v>0</v>
      </c>
      <c r="DK1730" s="3">
        <f t="shared" si="923"/>
        <v>0</v>
      </c>
      <c r="DL1730" s="3">
        <f t="shared" si="923"/>
        <v>0</v>
      </c>
      <c r="DM1730" s="3">
        <f t="shared" si="923"/>
        <v>0</v>
      </c>
      <c r="DN1730" s="3">
        <f t="shared" si="923"/>
        <v>0</v>
      </c>
      <c r="DO1730" s="3">
        <f t="shared" si="923"/>
        <v>0</v>
      </c>
      <c r="DP1730" s="3">
        <f t="shared" si="923"/>
        <v>0</v>
      </c>
      <c r="DQ1730" s="3">
        <f t="shared" si="923"/>
        <v>0</v>
      </c>
      <c r="DR1730" s="3">
        <f t="shared" si="923"/>
        <v>0</v>
      </c>
      <c r="DS1730" s="3">
        <f t="shared" si="923"/>
        <v>0</v>
      </c>
      <c r="DT1730" s="3">
        <f t="shared" si="923"/>
        <v>0</v>
      </c>
      <c r="DU1730" s="3">
        <f t="shared" si="923"/>
        <v>0</v>
      </c>
      <c r="DV1730" s="3">
        <f t="shared" si="923"/>
        <v>0</v>
      </c>
      <c r="DW1730" s="3">
        <f t="shared" si="923"/>
        <v>0</v>
      </c>
      <c r="DX1730" s="3">
        <f t="shared" si="923"/>
        <v>0</v>
      </c>
      <c r="DY1730" s="3">
        <f t="shared" si="923"/>
        <v>0</v>
      </c>
      <c r="DZ1730" s="3">
        <f t="shared" si="923"/>
        <v>0</v>
      </c>
      <c r="EA1730" s="3">
        <f t="shared" si="923"/>
        <v>0</v>
      </c>
      <c r="EB1730" s="3">
        <f t="shared" si="923"/>
        <v>0</v>
      </c>
      <c r="EC1730" s="3">
        <f t="shared" si="923"/>
        <v>0</v>
      </c>
      <c r="ED1730" s="3">
        <f t="shared" si="923"/>
        <v>0</v>
      </c>
      <c r="EE1730" s="3">
        <f t="shared" si="923"/>
        <v>0</v>
      </c>
      <c r="EF1730" s="3">
        <f t="shared" si="923"/>
        <v>0</v>
      </c>
      <c r="EG1730" s="3">
        <f t="shared" si="923"/>
        <v>0</v>
      </c>
      <c r="EH1730" s="3">
        <f t="shared" si="923"/>
        <v>0</v>
      </c>
      <c r="EI1730" s="3">
        <f t="shared" si="923"/>
        <v>0</v>
      </c>
      <c r="EJ1730" s="3">
        <f t="shared" si="923"/>
        <v>0</v>
      </c>
      <c r="EK1730" s="3">
        <f t="shared" si="923"/>
        <v>0</v>
      </c>
      <c r="EL1730" s="3">
        <f t="shared" si="923"/>
        <v>0</v>
      </c>
      <c r="EM1730" s="3">
        <f t="shared" ref="EM1730:FR1730" si="924">EM1735</f>
        <v>0</v>
      </c>
      <c r="EN1730" s="3">
        <f t="shared" si="924"/>
        <v>0</v>
      </c>
      <c r="EO1730" s="3">
        <f t="shared" si="924"/>
        <v>0</v>
      </c>
      <c r="EP1730" s="3">
        <f t="shared" si="924"/>
        <v>0</v>
      </c>
      <c r="EQ1730" s="3">
        <f t="shared" si="924"/>
        <v>0</v>
      </c>
      <c r="ER1730" s="3">
        <f t="shared" si="924"/>
        <v>0</v>
      </c>
      <c r="ES1730" s="3">
        <f t="shared" si="924"/>
        <v>0</v>
      </c>
      <c r="ET1730" s="3">
        <f t="shared" si="924"/>
        <v>0</v>
      </c>
      <c r="EU1730" s="3">
        <f t="shared" si="924"/>
        <v>0</v>
      </c>
      <c r="EV1730" s="3">
        <f t="shared" si="924"/>
        <v>0</v>
      </c>
      <c r="EW1730" s="3">
        <f t="shared" si="924"/>
        <v>0</v>
      </c>
      <c r="EX1730" s="3">
        <f t="shared" si="924"/>
        <v>0</v>
      </c>
      <c r="EY1730" s="3">
        <f t="shared" si="924"/>
        <v>0</v>
      </c>
      <c r="EZ1730" s="3">
        <f t="shared" si="924"/>
        <v>0</v>
      </c>
      <c r="FA1730" s="3">
        <f t="shared" si="924"/>
        <v>0</v>
      </c>
      <c r="FB1730" s="3">
        <f t="shared" si="924"/>
        <v>0</v>
      </c>
      <c r="FC1730" s="3">
        <f t="shared" si="924"/>
        <v>0</v>
      </c>
      <c r="FD1730" s="3">
        <f t="shared" si="924"/>
        <v>0</v>
      </c>
      <c r="FE1730" s="3">
        <f t="shared" si="924"/>
        <v>0</v>
      </c>
      <c r="FF1730" s="3">
        <f t="shared" si="924"/>
        <v>0</v>
      </c>
      <c r="FG1730" s="3">
        <f t="shared" si="924"/>
        <v>0</v>
      </c>
      <c r="FH1730" s="3">
        <f t="shared" si="924"/>
        <v>0</v>
      </c>
      <c r="FI1730" s="3">
        <f t="shared" si="924"/>
        <v>0</v>
      </c>
      <c r="FJ1730" s="3">
        <f t="shared" si="924"/>
        <v>0</v>
      </c>
      <c r="FK1730" s="3">
        <f t="shared" si="924"/>
        <v>0</v>
      </c>
      <c r="FL1730" s="3">
        <f t="shared" si="924"/>
        <v>0</v>
      </c>
      <c r="FM1730" s="3">
        <f t="shared" si="924"/>
        <v>0</v>
      </c>
      <c r="FN1730" s="3">
        <f t="shared" si="924"/>
        <v>0</v>
      </c>
      <c r="FO1730" s="3">
        <f t="shared" si="924"/>
        <v>0</v>
      </c>
      <c r="FP1730" s="3">
        <f t="shared" si="924"/>
        <v>0</v>
      </c>
      <c r="FQ1730" s="3">
        <f t="shared" si="924"/>
        <v>0</v>
      </c>
      <c r="FR1730" s="3">
        <f t="shared" si="924"/>
        <v>0</v>
      </c>
      <c r="FS1730" s="3">
        <f t="shared" ref="FS1730:GX1730" si="925">FS1735</f>
        <v>0</v>
      </c>
      <c r="FT1730" s="3">
        <f t="shared" si="925"/>
        <v>0</v>
      </c>
      <c r="FU1730" s="3">
        <f t="shared" si="925"/>
        <v>0</v>
      </c>
      <c r="FV1730" s="3">
        <f t="shared" si="925"/>
        <v>0</v>
      </c>
      <c r="FW1730" s="3">
        <f t="shared" si="925"/>
        <v>0</v>
      </c>
      <c r="FX1730" s="3">
        <f t="shared" si="925"/>
        <v>0</v>
      </c>
      <c r="FY1730" s="3">
        <f t="shared" si="925"/>
        <v>0</v>
      </c>
      <c r="FZ1730" s="3">
        <f t="shared" si="925"/>
        <v>0</v>
      </c>
      <c r="GA1730" s="3">
        <f t="shared" si="925"/>
        <v>0</v>
      </c>
      <c r="GB1730" s="3">
        <f t="shared" si="925"/>
        <v>0</v>
      </c>
      <c r="GC1730" s="3">
        <f t="shared" si="925"/>
        <v>0</v>
      </c>
      <c r="GD1730" s="3">
        <f t="shared" si="925"/>
        <v>0</v>
      </c>
      <c r="GE1730" s="3">
        <f t="shared" si="925"/>
        <v>0</v>
      </c>
      <c r="GF1730" s="3">
        <f t="shared" si="925"/>
        <v>0</v>
      </c>
      <c r="GG1730" s="3">
        <f t="shared" si="925"/>
        <v>0</v>
      </c>
      <c r="GH1730" s="3">
        <f t="shared" si="925"/>
        <v>0</v>
      </c>
      <c r="GI1730" s="3">
        <f t="shared" si="925"/>
        <v>0</v>
      </c>
      <c r="GJ1730" s="3">
        <f t="shared" si="925"/>
        <v>0</v>
      </c>
      <c r="GK1730" s="3">
        <f t="shared" si="925"/>
        <v>0</v>
      </c>
      <c r="GL1730" s="3">
        <f t="shared" si="925"/>
        <v>0</v>
      </c>
      <c r="GM1730" s="3">
        <f t="shared" si="925"/>
        <v>0</v>
      </c>
      <c r="GN1730" s="3">
        <f t="shared" si="925"/>
        <v>0</v>
      </c>
      <c r="GO1730" s="3">
        <f t="shared" si="925"/>
        <v>0</v>
      </c>
      <c r="GP1730" s="3">
        <f t="shared" si="925"/>
        <v>0</v>
      </c>
      <c r="GQ1730" s="3">
        <f t="shared" si="925"/>
        <v>0</v>
      </c>
      <c r="GR1730" s="3">
        <f t="shared" si="925"/>
        <v>0</v>
      </c>
      <c r="GS1730" s="3">
        <f t="shared" si="925"/>
        <v>0</v>
      </c>
      <c r="GT1730" s="3">
        <f t="shared" si="925"/>
        <v>0</v>
      </c>
      <c r="GU1730" s="3">
        <f t="shared" si="925"/>
        <v>0</v>
      </c>
      <c r="GV1730" s="3">
        <f t="shared" si="925"/>
        <v>0</v>
      </c>
      <c r="GW1730" s="3">
        <f t="shared" si="925"/>
        <v>0</v>
      </c>
      <c r="GX1730" s="3">
        <f t="shared" si="925"/>
        <v>0</v>
      </c>
    </row>
    <row r="1732" spans="1:245" x14ac:dyDescent="0.2">
      <c r="A1732">
        <v>17</v>
      </c>
      <c r="B1732">
        <v>1</v>
      </c>
      <c r="C1732">
        <f>ROW(SmtRes!A532)</f>
        <v>532</v>
      </c>
      <c r="D1732">
        <f>ROW(EtalonRes!A512)</f>
        <v>512</v>
      </c>
      <c r="E1732" t="s">
        <v>237</v>
      </c>
      <c r="F1732" t="s">
        <v>91</v>
      </c>
      <c r="G1732" t="s">
        <v>92</v>
      </c>
      <c r="H1732" t="s">
        <v>93</v>
      </c>
      <c r="I1732">
        <f>ROUND(8/10,9)</f>
        <v>0.8</v>
      </c>
      <c r="J1732">
        <v>0</v>
      </c>
      <c r="O1732">
        <f>ROUND(CP1732,2)</f>
        <v>3334.15</v>
      </c>
      <c r="P1732">
        <f>ROUND(CQ1732*I1732,2)</f>
        <v>2395.89</v>
      </c>
      <c r="Q1732">
        <f>ROUND(CR1732*I1732,2)</f>
        <v>0</v>
      </c>
      <c r="R1732">
        <f>ROUND(CS1732*I1732,2)</f>
        <v>0</v>
      </c>
      <c r="S1732">
        <f>ROUND(CT1732*I1732,2)</f>
        <v>938.26</v>
      </c>
      <c r="T1732">
        <f>ROUND(CU1732*I1732,2)</f>
        <v>0</v>
      </c>
      <c r="U1732">
        <f>CV1732*I1732</f>
        <v>4.976</v>
      </c>
      <c r="V1732">
        <f>CW1732*I1732</f>
        <v>0</v>
      </c>
      <c r="W1732">
        <f>ROUND(CX1732*I1732,2)</f>
        <v>0</v>
      </c>
      <c r="X1732">
        <f>ROUND(CY1732,2)</f>
        <v>656.78</v>
      </c>
      <c r="Y1732">
        <f>ROUND(CZ1732,2)</f>
        <v>93.83</v>
      </c>
      <c r="AA1732">
        <v>55574044</v>
      </c>
      <c r="AB1732">
        <f>ROUND((AC1732+AD1732+AF1732),6)</f>
        <v>4167.68</v>
      </c>
      <c r="AC1732">
        <f>ROUND((ES1732),6)</f>
        <v>2994.86</v>
      </c>
      <c r="AD1732">
        <f>ROUND((((ET1732)-(EU1732))+AE1732),6)</f>
        <v>0</v>
      </c>
      <c r="AE1732">
        <f>ROUND((EU1732),6)</f>
        <v>0</v>
      </c>
      <c r="AF1732">
        <f>ROUND((EV1732),6)</f>
        <v>1172.82</v>
      </c>
      <c r="AG1732">
        <f>ROUND((AP1732),6)</f>
        <v>0</v>
      </c>
      <c r="AH1732">
        <f>(EW1732)</f>
        <v>6.22</v>
      </c>
      <c r="AI1732">
        <f>(EX1732)</f>
        <v>0</v>
      </c>
      <c r="AJ1732">
        <f>(AS1732)</f>
        <v>0</v>
      </c>
      <c r="AK1732">
        <v>4167.68</v>
      </c>
      <c r="AL1732">
        <v>2994.86</v>
      </c>
      <c r="AM1732">
        <v>0</v>
      </c>
      <c r="AN1732">
        <v>0</v>
      </c>
      <c r="AO1732">
        <v>1172.82</v>
      </c>
      <c r="AP1732">
        <v>0</v>
      </c>
      <c r="AQ1732">
        <v>6.22</v>
      </c>
      <c r="AR1732">
        <v>0</v>
      </c>
      <c r="AS1732">
        <v>0</v>
      </c>
      <c r="AT1732">
        <v>70</v>
      </c>
      <c r="AU1732">
        <v>10</v>
      </c>
      <c r="AV1732">
        <v>1</v>
      </c>
      <c r="AW1732">
        <v>1</v>
      </c>
      <c r="AZ1732">
        <v>1</v>
      </c>
      <c r="BA1732">
        <v>1</v>
      </c>
      <c r="BB1732">
        <v>1</v>
      </c>
      <c r="BC1732">
        <v>1</v>
      </c>
      <c r="BD1732" t="s">
        <v>3</v>
      </c>
      <c r="BE1732" t="s">
        <v>3</v>
      </c>
      <c r="BF1732" t="s">
        <v>3</v>
      </c>
      <c r="BG1732" t="s">
        <v>3</v>
      </c>
      <c r="BH1732">
        <v>0</v>
      </c>
      <c r="BI1732">
        <v>4</v>
      </c>
      <c r="BJ1732" t="s">
        <v>94</v>
      </c>
      <c r="BM1732">
        <v>0</v>
      </c>
      <c r="BN1732">
        <v>0</v>
      </c>
      <c r="BO1732" t="s">
        <v>3</v>
      </c>
      <c r="BP1732">
        <v>0</v>
      </c>
      <c r="BQ1732">
        <v>1</v>
      </c>
      <c r="BR1732">
        <v>0</v>
      </c>
      <c r="BS1732">
        <v>1</v>
      </c>
      <c r="BT1732">
        <v>1</v>
      </c>
      <c r="BU1732">
        <v>1</v>
      </c>
      <c r="BV1732">
        <v>1</v>
      </c>
      <c r="BW1732">
        <v>1</v>
      </c>
      <c r="BX1732">
        <v>1</v>
      </c>
      <c r="BY1732" t="s">
        <v>3</v>
      </c>
      <c r="BZ1732">
        <v>70</v>
      </c>
      <c r="CA1732">
        <v>10</v>
      </c>
      <c r="CE1732">
        <v>0</v>
      </c>
      <c r="CF1732">
        <v>0</v>
      </c>
      <c r="CG1732">
        <v>0</v>
      </c>
      <c r="CM1732">
        <v>0</v>
      </c>
      <c r="CN1732" t="s">
        <v>3</v>
      </c>
      <c r="CO1732">
        <v>0</v>
      </c>
      <c r="CP1732">
        <f>(P1732+Q1732+S1732)</f>
        <v>3334.1499999999996</v>
      </c>
      <c r="CQ1732">
        <f>(AC1732*BC1732*AW1732)</f>
        <v>2994.86</v>
      </c>
      <c r="CR1732">
        <f>((((ET1732)*BB1732-(EU1732)*BS1732)+AE1732*BS1732)*AV1732)</f>
        <v>0</v>
      </c>
      <c r="CS1732">
        <f>(AE1732*BS1732*AV1732)</f>
        <v>0</v>
      </c>
      <c r="CT1732">
        <f>(AF1732*BA1732*AV1732)</f>
        <v>1172.82</v>
      </c>
      <c r="CU1732">
        <f>AG1732</f>
        <v>0</v>
      </c>
      <c r="CV1732">
        <f>(AH1732*AV1732)</f>
        <v>6.22</v>
      </c>
      <c r="CW1732">
        <f>AI1732</f>
        <v>0</v>
      </c>
      <c r="CX1732">
        <f>AJ1732</f>
        <v>0</v>
      </c>
      <c r="CY1732">
        <f>((S1732*BZ1732)/100)</f>
        <v>656.78199999999993</v>
      </c>
      <c r="CZ1732">
        <f>((S1732*CA1732)/100)</f>
        <v>93.826000000000008</v>
      </c>
      <c r="DC1732" t="s">
        <v>3</v>
      </c>
      <c r="DD1732" t="s">
        <v>3</v>
      </c>
      <c r="DE1732" t="s">
        <v>3</v>
      </c>
      <c r="DF1732" t="s">
        <v>3</v>
      </c>
      <c r="DG1732" t="s">
        <v>3</v>
      </c>
      <c r="DH1732" t="s">
        <v>3</v>
      </c>
      <c r="DI1732" t="s">
        <v>3</v>
      </c>
      <c r="DJ1732" t="s">
        <v>3</v>
      </c>
      <c r="DK1732" t="s">
        <v>3</v>
      </c>
      <c r="DL1732" t="s">
        <v>3</v>
      </c>
      <c r="DM1732" t="s">
        <v>3</v>
      </c>
      <c r="DN1732">
        <v>0</v>
      </c>
      <c r="DO1732">
        <v>0</v>
      </c>
      <c r="DP1732">
        <v>1</v>
      </c>
      <c r="DQ1732">
        <v>1</v>
      </c>
      <c r="DU1732">
        <v>1010</v>
      </c>
      <c r="DV1732" t="s">
        <v>93</v>
      </c>
      <c r="DW1732" t="s">
        <v>93</v>
      </c>
      <c r="DX1732">
        <v>10</v>
      </c>
      <c r="EE1732">
        <v>55317522</v>
      </c>
      <c r="EF1732">
        <v>1</v>
      </c>
      <c r="EG1732" t="s">
        <v>19</v>
      </c>
      <c r="EH1732">
        <v>0</v>
      </c>
      <c r="EI1732" t="s">
        <v>3</v>
      </c>
      <c r="EJ1732">
        <v>4</v>
      </c>
      <c r="EK1732">
        <v>0</v>
      </c>
      <c r="EL1732" t="s">
        <v>20</v>
      </c>
      <c r="EM1732" t="s">
        <v>21</v>
      </c>
      <c r="EO1732" t="s">
        <v>3</v>
      </c>
      <c r="EQ1732">
        <v>0</v>
      </c>
      <c r="ER1732">
        <v>4167.68</v>
      </c>
      <c r="ES1732">
        <v>2994.86</v>
      </c>
      <c r="ET1732">
        <v>0</v>
      </c>
      <c r="EU1732">
        <v>0</v>
      </c>
      <c r="EV1732">
        <v>1172.82</v>
      </c>
      <c r="EW1732">
        <v>6.22</v>
      </c>
      <c r="EX1732">
        <v>0</v>
      </c>
      <c r="EY1732">
        <v>0</v>
      </c>
      <c r="FQ1732">
        <v>0</v>
      </c>
      <c r="FR1732">
        <f>ROUND(IF(AND(BH1732=3,BI1732=3),P1732,0),2)</f>
        <v>0</v>
      </c>
      <c r="FS1732">
        <v>0</v>
      </c>
      <c r="FX1732">
        <v>70</v>
      </c>
      <c r="FY1732">
        <v>10</v>
      </c>
      <c r="GA1732" t="s">
        <v>3</v>
      </c>
      <c r="GD1732">
        <v>0</v>
      </c>
      <c r="GF1732">
        <v>1404583839</v>
      </c>
      <c r="GG1732">
        <v>2</v>
      </c>
      <c r="GH1732">
        <v>1</v>
      </c>
      <c r="GI1732">
        <v>-2</v>
      </c>
      <c r="GJ1732">
        <v>0</v>
      </c>
      <c r="GK1732">
        <f>ROUND(R1732*(R12)/100,2)</f>
        <v>0</v>
      </c>
      <c r="GL1732">
        <f>ROUND(IF(AND(BH1732=3,BI1732=3,FS1732&lt;&gt;0),P1732,0),2)</f>
        <v>0</v>
      </c>
      <c r="GM1732">
        <f>ROUND(O1732+X1732+Y1732+GK1732,2)+GX1732</f>
        <v>4084.76</v>
      </c>
      <c r="GN1732">
        <f>IF(OR(BI1732=0,BI1732=1),ROUND(O1732+X1732+Y1732+GK1732,2),0)</f>
        <v>0</v>
      </c>
      <c r="GO1732">
        <f>IF(BI1732=2,ROUND(O1732+X1732+Y1732+GK1732,2),0)</f>
        <v>0</v>
      </c>
      <c r="GP1732">
        <f>IF(BI1732=4,ROUND(O1732+X1732+Y1732+GK1732,2)+GX1732,0)</f>
        <v>4084.76</v>
      </c>
      <c r="GR1732">
        <v>0</v>
      </c>
      <c r="GS1732">
        <v>3</v>
      </c>
      <c r="GT1732">
        <v>0</v>
      </c>
      <c r="GU1732" t="s">
        <v>3</v>
      </c>
      <c r="GV1732">
        <f>ROUND((GT1732),6)</f>
        <v>0</v>
      </c>
      <c r="GW1732">
        <v>1</v>
      </c>
      <c r="GX1732">
        <f>ROUND(HC1732*I1732,2)</f>
        <v>0</v>
      </c>
      <c r="HA1732">
        <v>0</v>
      </c>
      <c r="HB1732">
        <v>0</v>
      </c>
      <c r="HC1732">
        <f>GV1732*GW1732</f>
        <v>0</v>
      </c>
      <c r="IK1732">
        <v>0</v>
      </c>
    </row>
    <row r="1733" spans="1:245" x14ac:dyDescent="0.2">
      <c r="A1733">
        <v>17</v>
      </c>
      <c r="B1733">
        <v>1</v>
      </c>
      <c r="E1733" t="s">
        <v>240</v>
      </c>
      <c r="F1733" t="s">
        <v>96</v>
      </c>
      <c r="G1733" t="s">
        <v>420</v>
      </c>
      <c r="H1733" t="s">
        <v>180</v>
      </c>
      <c r="I1733">
        <v>4</v>
      </c>
      <c r="J1733">
        <v>0</v>
      </c>
      <c r="O1733">
        <f>ROUND(CP1733,2)</f>
        <v>31900</v>
      </c>
      <c r="P1733">
        <f>ROUND(CQ1733*I1733,2)</f>
        <v>31900</v>
      </c>
      <c r="Q1733">
        <f>ROUND(CR1733*I1733,2)</f>
        <v>0</v>
      </c>
      <c r="R1733">
        <f>ROUND(CS1733*I1733,2)</f>
        <v>0</v>
      </c>
      <c r="S1733">
        <f>ROUND(CT1733*I1733,2)</f>
        <v>0</v>
      </c>
      <c r="T1733">
        <f>ROUND(CU1733*I1733,2)</f>
        <v>0</v>
      </c>
      <c r="U1733">
        <f>CV1733*I1733</f>
        <v>0</v>
      </c>
      <c r="V1733">
        <f>CW1733*I1733</f>
        <v>0</v>
      </c>
      <c r="W1733">
        <f>ROUND(CX1733*I1733,2)</f>
        <v>0</v>
      </c>
      <c r="X1733">
        <f>ROUND(CY1733,2)</f>
        <v>0</v>
      </c>
      <c r="Y1733">
        <f>ROUND(CZ1733,2)</f>
        <v>0</v>
      </c>
      <c r="AA1733">
        <v>55574044</v>
      </c>
      <c r="AB1733">
        <f>ROUND((AC1733+AD1733+AF1733),6)</f>
        <v>7975</v>
      </c>
      <c r="AC1733">
        <f>ROUND((ES1733),6)</f>
        <v>7975</v>
      </c>
      <c r="AD1733">
        <f>ROUND((((ET1733)-(EU1733))+AE1733),6)</f>
        <v>0</v>
      </c>
      <c r="AE1733">
        <f>ROUND((EU1733),6)</f>
        <v>0</v>
      </c>
      <c r="AF1733">
        <f>ROUND((EV1733),6)</f>
        <v>0</v>
      </c>
      <c r="AG1733">
        <f>ROUND((AP1733),6)</f>
        <v>0</v>
      </c>
      <c r="AH1733">
        <f>(EW1733)</f>
        <v>0</v>
      </c>
      <c r="AI1733">
        <f>(EX1733)</f>
        <v>0</v>
      </c>
      <c r="AJ1733">
        <f>(AS1733)</f>
        <v>0</v>
      </c>
      <c r="AK1733">
        <v>7975</v>
      </c>
      <c r="AL1733">
        <v>7975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1</v>
      </c>
      <c r="AZ1733">
        <v>1</v>
      </c>
      <c r="BA1733">
        <v>1</v>
      </c>
      <c r="BB1733">
        <v>1</v>
      </c>
      <c r="BC1733">
        <v>1</v>
      </c>
      <c r="BD1733" t="s">
        <v>3</v>
      </c>
      <c r="BE1733" t="s">
        <v>3</v>
      </c>
      <c r="BF1733" t="s">
        <v>3</v>
      </c>
      <c r="BG1733" t="s">
        <v>3</v>
      </c>
      <c r="BH1733">
        <v>3</v>
      </c>
      <c r="BI1733">
        <v>1</v>
      </c>
      <c r="BJ1733" t="s">
        <v>3</v>
      </c>
      <c r="BM1733">
        <v>6001</v>
      </c>
      <c r="BN1733">
        <v>0</v>
      </c>
      <c r="BO1733" t="s">
        <v>3</v>
      </c>
      <c r="BP1733">
        <v>0</v>
      </c>
      <c r="BQ1733">
        <v>0</v>
      </c>
      <c r="BR1733">
        <v>0</v>
      </c>
      <c r="BS1733">
        <v>1</v>
      </c>
      <c r="BT1733">
        <v>1</v>
      </c>
      <c r="BU1733">
        <v>1</v>
      </c>
      <c r="BV1733">
        <v>1</v>
      </c>
      <c r="BW1733">
        <v>1</v>
      </c>
      <c r="BX1733">
        <v>1</v>
      </c>
      <c r="BY1733" t="s">
        <v>3</v>
      </c>
      <c r="BZ1733">
        <v>0</v>
      </c>
      <c r="CA1733">
        <v>0</v>
      </c>
      <c r="CE1733">
        <v>0</v>
      </c>
      <c r="CF1733">
        <v>0</v>
      </c>
      <c r="CG1733">
        <v>0</v>
      </c>
      <c r="CM1733">
        <v>0</v>
      </c>
      <c r="CN1733" t="s">
        <v>3</v>
      </c>
      <c r="CO1733">
        <v>0</v>
      </c>
      <c r="CP1733">
        <f>(P1733+Q1733+S1733)</f>
        <v>31900</v>
      </c>
      <c r="CQ1733">
        <f>(AC1733*BC1733*AW1733)</f>
        <v>7975</v>
      </c>
      <c r="CR1733">
        <f>((((ET1733)*BB1733-(EU1733)*BS1733)+AE1733*BS1733)*AV1733)</f>
        <v>0</v>
      </c>
      <c r="CS1733">
        <f>(AE1733*BS1733*AV1733)</f>
        <v>0</v>
      </c>
      <c r="CT1733">
        <f>(AF1733*BA1733*AV1733)</f>
        <v>0</v>
      </c>
      <c r="CU1733">
        <f>AG1733</f>
        <v>0</v>
      </c>
      <c r="CV1733">
        <f>(AH1733*AV1733)</f>
        <v>0</v>
      </c>
      <c r="CW1733">
        <f>AI1733</f>
        <v>0</v>
      </c>
      <c r="CX1733">
        <f>AJ1733</f>
        <v>0</v>
      </c>
      <c r="CY1733">
        <f>((S1733*BZ1733)/100)</f>
        <v>0</v>
      </c>
      <c r="CZ1733">
        <f>((S1733*CA1733)/100)</f>
        <v>0</v>
      </c>
      <c r="DC1733" t="s">
        <v>3</v>
      </c>
      <c r="DD1733" t="s">
        <v>3</v>
      </c>
      <c r="DE1733" t="s">
        <v>3</v>
      </c>
      <c r="DF1733" t="s">
        <v>3</v>
      </c>
      <c r="DG1733" t="s">
        <v>3</v>
      </c>
      <c r="DH1733" t="s">
        <v>3</v>
      </c>
      <c r="DI1733" t="s">
        <v>3</v>
      </c>
      <c r="DJ1733" t="s">
        <v>3</v>
      </c>
      <c r="DK1733" t="s">
        <v>3</v>
      </c>
      <c r="DL1733" t="s">
        <v>3</v>
      </c>
      <c r="DM1733" t="s">
        <v>3</v>
      </c>
      <c r="DN1733">
        <v>0</v>
      </c>
      <c r="DO1733">
        <v>0</v>
      </c>
      <c r="DP1733">
        <v>1</v>
      </c>
      <c r="DQ1733">
        <v>1</v>
      </c>
      <c r="DU1733">
        <v>1010</v>
      </c>
      <c r="DV1733" t="s">
        <v>180</v>
      </c>
      <c r="DW1733" t="s">
        <v>180</v>
      </c>
      <c r="DX1733">
        <v>1</v>
      </c>
      <c r="EE1733">
        <v>55525620</v>
      </c>
      <c r="EF1733">
        <v>0</v>
      </c>
      <c r="EG1733" t="s">
        <v>220</v>
      </c>
      <c r="EH1733">
        <v>0</v>
      </c>
      <c r="EI1733" t="s">
        <v>3</v>
      </c>
      <c r="EJ1733">
        <v>1</v>
      </c>
      <c r="EK1733">
        <v>6001</v>
      </c>
      <c r="EL1733" t="s">
        <v>221</v>
      </c>
      <c r="EM1733" t="s">
        <v>220</v>
      </c>
      <c r="EO1733" t="s">
        <v>3</v>
      </c>
      <c r="EQ1733">
        <v>0</v>
      </c>
      <c r="ER1733">
        <v>7975</v>
      </c>
      <c r="ES1733">
        <v>7975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5</v>
      </c>
      <c r="FC1733">
        <v>1</v>
      </c>
      <c r="FD1733">
        <v>18</v>
      </c>
      <c r="FF1733">
        <v>9570</v>
      </c>
      <c r="FQ1733">
        <v>0</v>
      </c>
      <c r="FR1733">
        <f>ROUND(IF(AND(BH1733=3,BI1733=3),P1733,0),2)</f>
        <v>0</v>
      </c>
      <c r="FS1733">
        <v>0</v>
      </c>
      <c r="FX1733">
        <v>0</v>
      </c>
      <c r="FY1733">
        <v>0</v>
      </c>
      <c r="GA1733" t="s">
        <v>260</v>
      </c>
      <c r="GD1733">
        <v>0</v>
      </c>
      <c r="GF1733">
        <v>1361549163</v>
      </c>
      <c r="GG1733">
        <v>2</v>
      </c>
      <c r="GH1733">
        <v>3</v>
      </c>
      <c r="GI1733">
        <v>-2</v>
      </c>
      <c r="GJ1733">
        <v>0</v>
      </c>
      <c r="GK1733">
        <f>ROUND(R1733*(R12)/100,2)</f>
        <v>0</v>
      </c>
      <c r="GL1733">
        <f>ROUND(IF(AND(BH1733=3,BI1733=3,FS1733&lt;&gt;0),P1733,0),2)</f>
        <v>0</v>
      </c>
      <c r="GM1733">
        <f>ROUND(O1733+X1733+Y1733+GK1733,2)+GX1733</f>
        <v>31900</v>
      </c>
      <c r="GN1733">
        <f>IF(OR(BI1733=0,BI1733=1),ROUND(O1733+X1733+Y1733+GK1733,2),0)</f>
        <v>31900</v>
      </c>
      <c r="GO1733">
        <f>IF(BI1733=2,ROUND(O1733+X1733+Y1733+GK1733,2),0)</f>
        <v>0</v>
      </c>
      <c r="GP1733">
        <f>IF(BI1733=4,ROUND(O1733+X1733+Y1733+GK1733,2)+GX1733,0)</f>
        <v>0</v>
      </c>
      <c r="GR1733">
        <v>1</v>
      </c>
      <c r="GS1733">
        <v>1</v>
      </c>
      <c r="GT1733">
        <v>0</v>
      </c>
      <c r="GU1733" t="s">
        <v>3</v>
      </c>
      <c r="GV1733">
        <f>ROUND((GT1733),6)</f>
        <v>0</v>
      </c>
      <c r="GW1733">
        <v>1</v>
      </c>
      <c r="GX1733">
        <f>ROUND(HC1733*I1733,2)</f>
        <v>0</v>
      </c>
      <c r="HA1733">
        <v>0</v>
      </c>
      <c r="HB1733">
        <v>0</v>
      </c>
      <c r="HC1733">
        <f>GV1733*GW1733</f>
        <v>0</v>
      </c>
      <c r="IK1733">
        <v>0</v>
      </c>
    </row>
    <row r="1735" spans="1:245" x14ac:dyDescent="0.2">
      <c r="A1735" s="2">
        <v>51</v>
      </c>
      <c r="B1735" s="2">
        <f>B1728</f>
        <v>1</v>
      </c>
      <c r="C1735" s="2">
        <f>A1728</f>
        <v>4</v>
      </c>
      <c r="D1735" s="2">
        <f>ROW(A1728)</f>
        <v>1728</v>
      </c>
      <c r="E1735" s="2"/>
      <c r="F1735" s="2" t="str">
        <f>IF(F1728&lt;&gt;"",F1728,"")</f>
        <v>Новый раздел</v>
      </c>
      <c r="G1735" s="2" t="str">
        <f>IF(G1728&lt;&gt;"",G1728,"")</f>
        <v>Установка лавочек</v>
      </c>
      <c r="H1735" s="2">
        <v>0</v>
      </c>
      <c r="I1735" s="2"/>
      <c r="J1735" s="2"/>
      <c r="K1735" s="2"/>
      <c r="L1735" s="2"/>
      <c r="M1735" s="2"/>
      <c r="N1735" s="2"/>
      <c r="O1735" s="2">
        <f t="shared" ref="O1735:T1735" si="926">ROUND(AB1735,2)</f>
        <v>35234.15</v>
      </c>
      <c r="P1735" s="2">
        <f t="shared" si="926"/>
        <v>34295.89</v>
      </c>
      <c r="Q1735" s="2">
        <f t="shared" si="926"/>
        <v>0</v>
      </c>
      <c r="R1735" s="2">
        <f t="shared" si="926"/>
        <v>0</v>
      </c>
      <c r="S1735" s="2">
        <f t="shared" si="926"/>
        <v>938.26</v>
      </c>
      <c r="T1735" s="2">
        <f t="shared" si="926"/>
        <v>0</v>
      </c>
      <c r="U1735" s="2">
        <f>AH1735</f>
        <v>4.976</v>
      </c>
      <c r="V1735" s="2">
        <f>AI1735</f>
        <v>0</v>
      </c>
      <c r="W1735" s="2">
        <f>ROUND(AJ1735,2)</f>
        <v>0</v>
      </c>
      <c r="X1735" s="2">
        <f>ROUND(AK1735,2)</f>
        <v>656.78</v>
      </c>
      <c r="Y1735" s="2">
        <f>ROUND(AL1735,2)</f>
        <v>93.83</v>
      </c>
      <c r="Z1735" s="2"/>
      <c r="AA1735" s="2"/>
      <c r="AB1735" s="2">
        <f>ROUND(SUMIF(AA1732:AA1733,"=55574044",O1732:O1733),2)</f>
        <v>35234.15</v>
      </c>
      <c r="AC1735" s="2">
        <f>ROUND(SUMIF(AA1732:AA1733,"=55574044",P1732:P1733),2)</f>
        <v>34295.89</v>
      </c>
      <c r="AD1735" s="2">
        <f>ROUND(SUMIF(AA1732:AA1733,"=55574044",Q1732:Q1733),2)</f>
        <v>0</v>
      </c>
      <c r="AE1735" s="2">
        <f>ROUND(SUMIF(AA1732:AA1733,"=55574044",R1732:R1733),2)</f>
        <v>0</v>
      </c>
      <c r="AF1735" s="2">
        <f>ROUND(SUMIF(AA1732:AA1733,"=55574044",S1732:S1733),2)</f>
        <v>938.26</v>
      </c>
      <c r="AG1735" s="2">
        <f>ROUND(SUMIF(AA1732:AA1733,"=55574044",T1732:T1733),2)</f>
        <v>0</v>
      </c>
      <c r="AH1735" s="2">
        <f>SUMIF(AA1732:AA1733,"=55574044",U1732:U1733)</f>
        <v>4.976</v>
      </c>
      <c r="AI1735" s="2">
        <f>SUMIF(AA1732:AA1733,"=55574044",V1732:V1733)</f>
        <v>0</v>
      </c>
      <c r="AJ1735" s="2">
        <f>ROUND(SUMIF(AA1732:AA1733,"=55574044",W1732:W1733),2)</f>
        <v>0</v>
      </c>
      <c r="AK1735" s="2">
        <f>ROUND(SUMIF(AA1732:AA1733,"=55574044",X1732:X1733),2)</f>
        <v>656.78</v>
      </c>
      <c r="AL1735" s="2">
        <f>ROUND(SUMIF(AA1732:AA1733,"=55574044",Y1732:Y1733),2)</f>
        <v>93.83</v>
      </c>
      <c r="AM1735" s="2"/>
      <c r="AN1735" s="2"/>
      <c r="AO1735" s="2">
        <f t="shared" ref="AO1735:BC1735" si="927">ROUND(BX1735,2)</f>
        <v>0</v>
      </c>
      <c r="AP1735" s="2">
        <f t="shared" si="927"/>
        <v>0</v>
      </c>
      <c r="AQ1735" s="2">
        <f t="shared" si="927"/>
        <v>0</v>
      </c>
      <c r="AR1735" s="2">
        <f t="shared" si="927"/>
        <v>35984.76</v>
      </c>
      <c r="AS1735" s="2">
        <f t="shared" si="927"/>
        <v>31900</v>
      </c>
      <c r="AT1735" s="2">
        <f t="shared" si="927"/>
        <v>0</v>
      </c>
      <c r="AU1735" s="2">
        <f t="shared" si="927"/>
        <v>4084.76</v>
      </c>
      <c r="AV1735" s="2">
        <f t="shared" si="927"/>
        <v>34295.89</v>
      </c>
      <c r="AW1735" s="2">
        <f t="shared" si="927"/>
        <v>34295.89</v>
      </c>
      <c r="AX1735" s="2">
        <f t="shared" si="927"/>
        <v>0</v>
      </c>
      <c r="AY1735" s="2">
        <f t="shared" si="927"/>
        <v>34295.89</v>
      </c>
      <c r="AZ1735" s="2">
        <f t="shared" si="927"/>
        <v>0</v>
      </c>
      <c r="BA1735" s="2">
        <f t="shared" si="927"/>
        <v>0</v>
      </c>
      <c r="BB1735" s="2">
        <f t="shared" si="927"/>
        <v>0</v>
      </c>
      <c r="BC1735" s="2">
        <f t="shared" si="927"/>
        <v>0</v>
      </c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>
        <f>ROUND(SUMIF(AA1732:AA1733,"=55574044",FQ1732:FQ1733),2)</f>
        <v>0</v>
      </c>
      <c r="BY1735" s="2">
        <f>ROUND(SUMIF(AA1732:AA1733,"=55574044",FR1732:FR1733),2)</f>
        <v>0</v>
      </c>
      <c r="BZ1735" s="2">
        <f>ROUND(SUMIF(AA1732:AA1733,"=55574044",GL1732:GL1733),2)</f>
        <v>0</v>
      </c>
      <c r="CA1735" s="2">
        <f>ROUND(SUMIF(AA1732:AA1733,"=55574044",GM1732:GM1733),2)</f>
        <v>35984.76</v>
      </c>
      <c r="CB1735" s="2">
        <f>ROUND(SUMIF(AA1732:AA1733,"=55574044",GN1732:GN1733),2)</f>
        <v>31900</v>
      </c>
      <c r="CC1735" s="2">
        <f>ROUND(SUMIF(AA1732:AA1733,"=55574044",GO1732:GO1733),2)</f>
        <v>0</v>
      </c>
      <c r="CD1735" s="2">
        <f>ROUND(SUMIF(AA1732:AA1733,"=55574044",GP1732:GP1733),2)</f>
        <v>4084.76</v>
      </c>
      <c r="CE1735" s="2">
        <f>AC1735-BX1735</f>
        <v>34295.89</v>
      </c>
      <c r="CF1735" s="2">
        <f>AC1735-BY1735</f>
        <v>34295.89</v>
      </c>
      <c r="CG1735" s="2">
        <f>BX1735-BZ1735</f>
        <v>0</v>
      </c>
      <c r="CH1735" s="2">
        <f>AC1735-BX1735-BY1735+BZ1735</f>
        <v>34295.89</v>
      </c>
      <c r="CI1735" s="2">
        <f>BY1735-BZ1735</f>
        <v>0</v>
      </c>
      <c r="CJ1735" s="2">
        <f>ROUND(SUMIF(AA1732:AA1733,"=55574044",GX1732:GX1733),2)</f>
        <v>0</v>
      </c>
      <c r="CK1735" s="2">
        <f>ROUND(SUMIF(AA1732:AA1733,"=55574044",GY1732:GY1733),2)</f>
        <v>0</v>
      </c>
      <c r="CL1735" s="2">
        <f>ROUND(SUMIF(AA1732:AA1733,"=55574044",GZ1732:GZ1733),2)</f>
        <v>0</v>
      </c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/>
      <c r="EA1735" s="3"/>
      <c r="EB1735" s="3"/>
      <c r="EC1735" s="3"/>
      <c r="ED1735" s="3"/>
      <c r="EE1735" s="3"/>
      <c r="EF1735" s="3"/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  <c r="FE1735" s="3"/>
      <c r="FF1735" s="3"/>
      <c r="FG1735" s="3"/>
      <c r="FH1735" s="3"/>
      <c r="FI1735" s="3"/>
      <c r="FJ1735" s="3"/>
      <c r="FK1735" s="3"/>
      <c r="FL1735" s="3"/>
      <c r="FM1735" s="3"/>
      <c r="FN1735" s="3"/>
      <c r="FO1735" s="3"/>
      <c r="FP1735" s="3"/>
      <c r="FQ1735" s="3"/>
      <c r="FR1735" s="3"/>
      <c r="FS1735" s="3"/>
      <c r="FT1735" s="3"/>
      <c r="FU1735" s="3"/>
      <c r="FV1735" s="3"/>
      <c r="FW1735" s="3"/>
      <c r="FX1735" s="3"/>
      <c r="FY1735" s="3"/>
      <c r="FZ1735" s="3"/>
      <c r="GA1735" s="3"/>
      <c r="GB1735" s="3"/>
      <c r="GC1735" s="3"/>
      <c r="GD1735" s="3"/>
      <c r="GE1735" s="3"/>
      <c r="GF1735" s="3"/>
      <c r="GG1735" s="3"/>
      <c r="GH1735" s="3"/>
      <c r="GI1735" s="3"/>
      <c r="GJ1735" s="3"/>
      <c r="GK1735" s="3"/>
      <c r="GL1735" s="3"/>
      <c r="GM1735" s="3"/>
      <c r="GN1735" s="3"/>
      <c r="GO1735" s="3"/>
      <c r="GP1735" s="3"/>
      <c r="GQ1735" s="3"/>
      <c r="GR1735" s="3"/>
      <c r="GS1735" s="3"/>
      <c r="GT1735" s="3"/>
      <c r="GU1735" s="3"/>
      <c r="GV1735" s="3"/>
      <c r="GW1735" s="3"/>
      <c r="GX1735" s="3">
        <v>0</v>
      </c>
    </row>
    <row r="1737" spans="1:245" x14ac:dyDescent="0.2">
      <c r="A1737" s="4">
        <v>50</v>
      </c>
      <c r="B1737" s="4">
        <v>0</v>
      </c>
      <c r="C1737" s="4">
        <v>0</v>
      </c>
      <c r="D1737" s="4">
        <v>1</v>
      </c>
      <c r="E1737" s="4">
        <v>201</v>
      </c>
      <c r="F1737" s="4">
        <f>ROUND(Source!O1735,O1737)</f>
        <v>35234.15</v>
      </c>
      <c r="G1737" s="4" t="s">
        <v>34</v>
      </c>
      <c r="H1737" s="4" t="s">
        <v>35</v>
      </c>
      <c r="I1737" s="4"/>
      <c r="J1737" s="4"/>
      <c r="K1737" s="4">
        <v>201</v>
      </c>
      <c r="L1737" s="4">
        <v>1</v>
      </c>
      <c r="M1737" s="4">
        <v>3</v>
      </c>
      <c r="N1737" s="4" t="s">
        <v>3</v>
      </c>
      <c r="O1737" s="4">
        <v>2</v>
      </c>
      <c r="P1737" s="4"/>
      <c r="Q1737" s="4"/>
      <c r="R1737" s="4"/>
      <c r="S1737" s="4"/>
      <c r="T1737" s="4"/>
      <c r="U1737" s="4"/>
      <c r="V1737" s="4"/>
      <c r="W1737" s="4"/>
    </row>
    <row r="1738" spans="1:245" x14ac:dyDescent="0.2">
      <c r="A1738" s="4">
        <v>50</v>
      </c>
      <c r="B1738" s="4">
        <v>0</v>
      </c>
      <c r="C1738" s="4">
        <v>0</v>
      </c>
      <c r="D1738" s="4">
        <v>1</v>
      </c>
      <c r="E1738" s="4">
        <v>202</v>
      </c>
      <c r="F1738" s="4">
        <f>ROUND(Source!P1735,O1738)</f>
        <v>34295.89</v>
      </c>
      <c r="G1738" s="4" t="s">
        <v>36</v>
      </c>
      <c r="H1738" s="4" t="s">
        <v>37</v>
      </c>
      <c r="I1738" s="4"/>
      <c r="J1738" s="4"/>
      <c r="K1738" s="4">
        <v>202</v>
      </c>
      <c r="L1738" s="4">
        <v>2</v>
      </c>
      <c r="M1738" s="4">
        <v>3</v>
      </c>
      <c r="N1738" s="4" t="s">
        <v>3</v>
      </c>
      <c r="O1738" s="4">
        <v>2</v>
      </c>
      <c r="P1738" s="4"/>
      <c r="Q1738" s="4"/>
      <c r="R1738" s="4"/>
      <c r="S1738" s="4"/>
      <c r="T1738" s="4"/>
      <c r="U1738" s="4"/>
      <c r="V1738" s="4"/>
      <c r="W1738" s="4"/>
    </row>
    <row r="1739" spans="1:245" x14ac:dyDescent="0.2">
      <c r="A1739" s="4">
        <v>50</v>
      </c>
      <c r="B1739" s="4">
        <v>0</v>
      </c>
      <c r="C1739" s="4">
        <v>0</v>
      </c>
      <c r="D1739" s="4">
        <v>1</v>
      </c>
      <c r="E1739" s="4">
        <v>222</v>
      </c>
      <c r="F1739" s="4">
        <f>ROUND(Source!AO1735,O1739)</f>
        <v>0</v>
      </c>
      <c r="G1739" s="4" t="s">
        <v>38</v>
      </c>
      <c r="H1739" s="4" t="s">
        <v>39</v>
      </c>
      <c r="I1739" s="4"/>
      <c r="J1739" s="4"/>
      <c r="K1739" s="4">
        <v>222</v>
      </c>
      <c r="L1739" s="4">
        <v>3</v>
      </c>
      <c r="M1739" s="4">
        <v>3</v>
      </c>
      <c r="N1739" s="4" t="s">
        <v>3</v>
      </c>
      <c r="O1739" s="4">
        <v>2</v>
      </c>
      <c r="P1739" s="4"/>
      <c r="Q1739" s="4"/>
      <c r="R1739" s="4"/>
      <c r="S1739" s="4"/>
      <c r="T1739" s="4"/>
      <c r="U1739" s="4"/>
      <c r="V1739" s="4"/>
      <c r="W1739" s="4"/>
    </row>
    <row r="1740" spans="1:245" x14ac:dyDescent="0.2">
      <c r="A1740" s="4">
        <v>50</v>
      </c>
      <c r="B1740" s="4">
        <v>0</v>
      </c>
      <c r="C1740" s="4">
        <v>0</v>
      </c>
      <c r="D1740" s="4">
        <v>1</v>
      </c>
      <c r="E1740" s="4">
        <v>225</v>
      </c>
      <c r="F1740" s="4">
        <f>ROUND(Source!AV1735,O1740)</f>
        <v>34295.89</v>
      </c>
      <c r="G1740" s="4" t="s">
        <v>40</v>
      </c>
      <c r="H1740" s="4" t="s">
        <v>41</v>
      </c>
      <c r="I1740" s="4"/>
      <c r="J1740" s="4"/>
      <c r="K1740" s="4">
        <v>225</v>
      </c>
      <c r="L1740" s="4">
        <v>4</v>
      </c>
      <c r="M1740" s="4">
        <v>3</v>
      </c>
      <c r="N1740" s="4" t="s">
        <v>3</v>
      </c>
      <c r="O1740" s="4">
        <v>2</v>
      </c>
      <c r="P1740" s="4"/>
      <c r="Q1740" s="4"/>
      <c r="R1740" s="4"/>
      <c r="S1740" s="4"/>
      <c r="T1740" s="4"/>
      <c r="U1740" s="4"/>
      <c r="V1740" s="4"/>
      <c r="W1740" s="4"/>
    </row>
    <row r="1741" spans="1:245" x14ac:dyDescent="0.2">
      <c r="A1741" s="4">
        <v>50</v>
      </c>
      <c r="B1741" s="4">
        <v>0</v>
      </c>
      <c r="C1741" s="4">
        <v>0</v>
      </c>
      <c r="D1741" s="4">
        <v>1</v>
      </c>
      <c r="E1741" s="4">
        <v>226</v>
      </c>
      <c r="F1741" s="4">
        <f>ROUND(Source!AW1735,O1741)</f>
        <v>34295.89</v>
      </c>
      <c r="G1741" s="4" t="s">
        <v>42</v>
      </c>
      <c r="H1741" s="4" t="s">
        <v>43</v>
      </c>
      <c r="I1741" s="4"/>
      <c r="J1741" s="4"/>
      <c r="K1741" s="4">
        <v>226</v>
      </c>
      <c r="L1741" s="4">
        <v>5</v>
      </c>
      <c r="M1741" s="4">
        <v>3</v>
      </c>
      <c r="N1741" s="4" t="s">
        <v>3</v>
      </c>
      <c r="O1741" s="4">
        <v>2</v>
      </c>
      <c r="P1741" s="4"/>
      <c r="Q1741" s="4"/>
      <c r="R1741" s="4"/>
      <c r="S1741" s="4"/>
      <c r="T1741" s="4"/>
      <c r="U1741" s="4"/>
      <c r="V1741" s="4"/>
      <c r="W1741" s="4"/>
    </row>
    <row r="1742" spans="1:245" x14ac:dyDescent="0.2">
      <c r="A1742" s="4">
        <v>50</v>
      </c>
      <c r="B1742" s="4">
        <v>0</v>
      </c>
      <c r="C1742" s="4">
        <v>0</v>
      </c>
      <c r="D1742" s="4">
        <v>1</v>
      </c>
      <c r="E1742" s="4">
        <v>227</v>
      </c>
      <c r="F1742" s="4">
        <f>ROUND(Source!AX1735,O1742)</f>
        <v>0</v>
      </c>
      <c r="G1742" s="4" t="s">
        <v>44</v>
      </c>
      <c r="H1742" s="4" t="s">
        <v>45</v>
      </c>
      <c r="I1742" s="4"/>
      <c r="J1742" s="4"/>
      <c r="K1742" s="4">
        <v>227</v>
      </c>
      <c r="L1742" s="4">
        <v>6</v>
      </c>
      <c r="M1742" s="4">
        <v>3</v>
      </c>
      <c r="N1742" s="4" t="s">
        <v>3</v>
      </c>
      <c r="O1742" s="4">
        <v>2</v>
      </c>
      <c r="P1742" s="4"/>
      <c r="Q1742" s="4"/>
      <c r="R1742" s="4"/>
      <c r="S1742" s="4"/>
      <c r="T1742" s="4"/>
      <c r="U1742" s="4"/>
      <c r="V1742" s="4"/>
      <c r="W1742" s="4"/>
    </row>
    <row r="1743" spans="1:245" x14ac:dyDescent="0.2">
      <c r="A1743" s="4">
        <v>50</v>
      </c>
      <c r="B1743" s="4">
        <v>0</v>
      </c>
      <c r="C1743" s="4">
        <v>0</v>
      </c>
      <c r="D1743" s="4">
        <v>1</v>
      </c>
      <c r="E1743" s="4">
        <v>228</v>
      </c>
      <c r="F1743" s="4">
        <f>ROUND(Source!AY1735,O1743)</f>
        <v>34295.89</v>
      </c>
      <c r="G1743" s="4" t="s">
        <v>46</v>
      </c>
      <c r="H1743" s="4" t="s">
        <v>47</v>
      </c>
      <c r="I1743" s="4"/>
      <c r="J1743" s="4"/>
      <c r="K1743" s="4">
        <v>228</v>
      </c>
      <c r="L1743" s="4">
        <v>7</v>
      </c>
      <c r="M1743" s="4">
        <v>3</v>
      </c>
      <c r="N1743" s="4" t="s">
        <v>3</v>
      </c>
      <c r="O1743" s="4">
        <v>2</v>
      </c>
      <c r="P1743" s="4"/>
      <c r="Q1743" s="4"/>
      <c r="R1743" s="4"/>
      <c r="S1743" s="4"/>
      <c r="T1743" s="4"/>
      <c r="U1743" s="4"/>
      <c r="V1743" s="4"/>
      <c r="W1743" s="4"/>
    </row>
    <row r="1744" spans="1:245" x14ac:dyDescent="0.2">
      <c r="A1744" s="4">
        <v>50</v>
      </c>
      <c r="B1744" s="4">
        <v>0</v>
      </c>
      <c r="C1744" s="4">
        <v>0</v>
      </c>
      <c r="D1744" s="4">
        <v>1</v>
      </c>
      <c r="E1744" s="4">
        <v>216</v>
      </c>
      <c r="F1744" s="4">
        <f>ROUND(Source!AP1735,O1744)</f>
        <v>0</v>
      </c>
      <c r="G1744" s="4" t="s">
        <v>48</v>
      </c>
      <c r="H1744" s="4" t="s">
        <v>49</v>
      </c>
      <c r="I1744" s="4"/>
      <c r="J1744" s="4"/>
      <c r="K1744" s="4">
        <v>216</v>
      </c>
      <c r="L1744" s="4">
        <v>8</v>
      </c>
      <c r="M1744" s="4">
        <v>3</v>
      </c>
      <c r="N1744" s="4" t="s">
        <v>3</v>
      </c>
      <c r="O1744" s="4">
        <v>2</v>
      </c>
      <c r="P1744" s="4"/>
      <c r="Q1744" s="4"/>
      <c r="R1744" s="4"/>
      <c r="S1744" s="4"/>
      <c r="T1744" s="4"/>
      <c r="U1744" s="4"/>
      <c r="V1744" s="4"/>
      <c r="W1744" s="4"/>
    </row>
    <row r="1745" spans="1:23" x14ac:dyDescent="0.2">
      <c r="A1745" s="4">
        <v>50</v>
      </c>
      <c r="B1745" s="4">
        <v>0</v>
      </c>
      <c r="C1745" s="4">
        <v>0</v>
      </c>
      <c r="D1745" s="4">
        <v>1</v>
      </c>
      <c r="E1745" s="4">
        <v>223</v>
      </c>
      <c r="F1745" s="4">
        <f>ROUND(Source!AQ1735,O1745)</f>
        <v>0</v>
      </c>
      <c r="G1745" s="4" t="s">
        <v>50</v>
      </c>
      <c r="H1745" s="4" t="s">
        <v>51</v>
      </c>
      <c r="I1745" s="4"/>
      <c r="J1745" s="4"/>
      <c r="K1745" s="4">
        <v>223</v>
      </c>
      <c r="L1745" s="4">
        <v>9</v>
      </c>
      <c r="M1745" s="4">
        <v>3</v>
      </c>
      <c r="N1745" s="4" t="s">
        <v>3</v>
      </c>
      <c r="O1745" s="4">
        <v>2</v>
      </c>
      <c r="P1745" s="4"/>
      <c r="Q1745" s="4"/>
      <c r="R1745" s="4"/>
      <c r="S1745" s="4"/>
      <c r="T1745" s="4"/>
      <c r="U1745" s="4"/>
      <c r="V1745" s="4"/>
      <c r="W1745" s="4"/>
    </row>
    <row r="1746" spans="1:23" x14ac:dyDescent="0.2">
      <c r="A1746" s="4">
        <v>50</v>
      </c>
      <c r="B1746" s="4">
        <v>0</v>
      </c>
      <c r="C1746" s="4">
        <v>0</v>
      </c>
      <c r="D1746" s="4">
        <v>1</v>
      </c>
      <c r="E1746" s="4">
        <v>229</v>
      </c>
      <c r="F1746" s="4">
        <f>ROUND(Source!AZ1735,O1746)</f>
        <v>0</v>
      </c>
      <c r="G1746" s="4" t="s">
        <v>52</v>
      </c>
      <c r="H1746" s="4" t="s">
        <v>53</v>
      </c>
      <c r="I1746" s="4"/>
      <c r="J1746" s="4"/>
      <c r="K1746" s="4">
        <v>229</v>
      </c>
      <c r="L1746" s="4">
        <v>10</v>
      </c>
      <c r="M1746" s="4">
        <v>3</v>
      </c>
      <c r="N1746" s="4" t="s">
        <v>3</v>
      </c>
      <c r="O1746" s="4">
        <v>2</v>
      </c>
      <c r="P1746" s="4"/>
      <c r="Q1746" s="4"/>
      <c r="R1746" s="4"/>
      <c r="S1746" s="4"/>
      <c r="T1746" s="4"/>
      <c r="U1746" s="4"/>
      <c r="V1746" s="4"/>
      <c r="W1746" s="4"/>
    </row>
    <row r="1747" spans="1:23" x14ac:dyDescent="0.2">
      <c r="A1747" s="4">
        <v>50</v>
      </c>
      <c r="B1747" s="4">
        <v>0</v>
      </c>
      <c r="C1747" s="4">
        <v>0</v>
      </c>
      <c r="D1747" s="4">
        <v>1</v>
      </c>
      <c r="E1747" s="4">
        <v>203</v>
      </c>
      <c r="F1747" s="4">
        <f>ROUND(Source!Q1735,O1747)</f>
        <v>0</v>
      </c>
      <c r="G1747" s="4" t="s">
        <v>54</v>
      </c>
      <c r="H1747" s="4" t="s">
        <v>55</v>
      </c>
      <c r="I1747" s="4"/>
      <c r="J1747" s="4"/>
      <c r="K1747" s="4">
        <v>203</v>
      </c>
      <c r="L1747" s="4">
        <v>11</v>
      </c>
      <c r="M1747" s="4">
        <v>3</v>
      </c>
      <c r="N1747" s="4" t="s">
        <v>3</v>
      </c>
      <c r="O1747" s="4">
        <v>2</v>
      </c>
      <c r="P1747" s="4"/>
      <c r="Q1747" s="4"/>
      <c r="R1747" s="4"/>
      <c r="S1747" s="4"/>
      <c r="T1747" s="4"/>
      <c r="U1747" s="4"/>
      <c r="V1747" s="4"/>
      <c r="W1747" s="4"/>
    </row>
    <row r="1748" spans="1:23" x14ac:dyDescent="0.2">
      <c r="A1748" s="4">
        <v>50</v>
      </c>
      <c r="B1748" s="4">
        <v>0</v>
      </c>
      <c r="C1748" s="4">
        <v>0</v>
      </c>
      <c r="D1748" s="4">
        <v>1</v>
      </c>
      <c r="E1748" s="4">
        <v>231</v>
      </c>
      <c r="F1748" s="4">
        <f>ROUND(Source!BB1735,O1748)</f>
        <v>0</v>
      </c>
      <c r="G1748" s="4" t="s">
        <v>56</v>
      </c>
      <c r="H1748" s="4" t="s">
        <v>57</v>
      </c>
      <c r="I1748" s="4"/>
      <c r="J1748" s="4"/>
      <c r="K1748" s="4">
        <v>231</v>
      </c>
      <c r="L1748" s="4">
        <v>12</v>
      </c>
      <c r="M1748" s="4">
        <v>3</v>
      </c>
      <c r="N1748" s="4" t="s">
        <v>3</v>
      </c>
      <c r="O1748" s="4">
        <v>2</v>
      </c>
      <c r="P1748" s="4"/>
      <c r="Q1748" s="4"/>
      <c r="R1748" s="4"/>
      <c r="S1748" s="4"/>
      <c r="T1748" s="4"/>
      <c r="U1748" s="4"/>
      <c r="V1748" s="4"/>
      <c r="W1748" s="4"/>
    </row>
    <row r="1749" spans="1:23" x14ac:dyDescent="0.2">
      <c r="A1749" s="4">
        <v>50</v>
      </c>
      <c r="B1749" s="4">
        <v>0</v>
      </c>
      <c r="C1749" s="4">
        <v>0</v>
      </c>
      <c r="D1749" s="4">
        <v>1</v>
      </c>
      <c r="E1749" s="4">
        <v>204</v>
      </c>
      <c r="F1749" s="4">
        <f>ROUND(Source!R1735,O1749)</f>
        <v>0</v>
      </c>
      <c r="G1749" s="4" t="s">
        <v>58</v>
      </c>
      <c r="H1749" s="4" t="s">
        <v>59</v>
      </c>
      <c r="I1749" s="4"/>
      <c r="J1749" s="4"/>
      <c r="K1749" s="4">
        <v>204</v>
      </c>
      <c r="L1749" s="4">
        <v>13</v>
      </c>
      <c r="M1749" s="4">
        <v>3</v>
      </c>
      <c r="N1749" s="4" t="s">
        <v>3</v>
      </c>
      <c r="O1749" s="4">
        <v>2</v>
      </c>
      <c r="P1749" s="4"/>
      <c r="Q1749" s="4"/>
      <c r="R1749" s="4"/>
      <c r="S1749" s="4"/>
      <c r="T1749" s="4"/>
      <c r="U1749" s="4"/>
      <c r="V1749" s="4"/>
      <c r="W1749" s="4"/>
    </row>
    <row r="1750" spans="1:23" x14ac:dyDescent="0.2">
      <c r="A1750" s="4">
        <v>50</v>
      </c>
      <c r="B1750" s="4">
        <v>0</v>
      </c>
      <c r="C1750" s="4">
        <v>0</v>
      </c>
      <c r="D1750" s="4">
        <v>1</v>
      </c>
      <c r="E1750" s="4">
        <v>205</v>
      </c>
      <c r="F1750" s="4">
        <f>ROUND(Source!S1735,O1750)</f>
        <v>938.26</v>
      </c>
      <c r="G1750" s="4" t="s">
        <v>60</v>
      </c>
      <c r="H1750" s="4" t="s">
        <v>61</v>
      </c>
      <c r="I1750" s="4"/>
      <c r="J1750" s="4"/>
      <c r="K1750" s="4">
        <v>205</v>
      </c>
      <c r="L1750" s="4">
        <v>14</v>
      </c>
      <c r="M1750" s="4">
        <v>3</v>
      </c>
      <c r="N1750" s="4" t="s">
        <v>3</v>
      </c>
      <c r="O1750" s="4">
        <v>2</v>
      </c>
      <c r="P1750" s="4"/>
      <c r="Q1750" s="4"/>
      <c r="R1750" s="4"/>
      <c r="S1750" s="4"/>
      <c r="T1750" s="4"/>
      <c r="U1750" s="4"/>
      <c r="V1750" s="4"/>
      <c r="W1750" s="4"/>
    </row>
    <row r="1751" spans="1:23" x14ac:dyDescent="0.2">
      <c r="A1751" s="4">
        <v>50</v>
      </c>
      <c r="B1751" s="4">
        <v>0</v>
      </c>
      <c r="C1751" s="4">
        <v>0</v>
      </c>
      <c r="D1751" s="4">
        <v>1</v>
      </c>
      <c r="E1751" s="4">
        <v>232</v>
      </c>
      <c r="F1751" s="4">
        <f>ROUND(Source!BC1735,O1751)</f>
        <v>0</v>
      </c>
      <c r="G1751" s="4" t="s">
        <v>62</v>
      </c>
      <c r="H1751" s="4" t="s">
        <v>63</v>
      </c>
      <c r="I1751" s="4"/>
      <c r="J1751" s="4"/>
      <c r="K1751" s="4">
        <v>232</v>
      </c>
      <c r="L1751" s="4">
        <v>15</v>
      </c>
      <c r="M1751" s="4">
        <v>3</v>
      </c>
      <c r="N1751" s="4" t="s">
        <v>3</v>
      </c>
      <c r="O1751" s="4">
        <v>2</v>
      </c>
      <c r="P1751" s="4"/>
      <c r="Q1751" s="4"/>
      <c r="R1751" s="4"/>
      <c r="S1751" s="4"/>
      <c r="T1751" s="4"/>
      <c r="U1751" s="4"/>
      <c r="V1751" s="4"/>
      <c r="W1751" s="4"/>
    </row>
    <row r="1752" spans="1:23" x14ac:dyDescent="0.2">
      <c r="A1752" s="4">
        <v>50</v>
      </c>
      <c r="B1752" s="4">
        <v>0</v>
      </c>
      <c r="C1752" s="4">
        <v>0</v>
      </c>
      <c r="D1752" s="4">
        <v>1</v>
      </c>
      <c r="E1752" s="4">
        <v>214</v>
      </c>
      <c r="F1752" s="4">
        <f>ROUND(Source!AS1735,O1752)</f>
        <v>31900</v>
      </c>
      <c r="G1752" s="4" t="s">
        <v>64</v>
      </c>
      <c r="H1752" s="4" t="s">
        <v>65</v>
      </c>
      <c r="I1752" s="4"/>
      <c r="J1752" s="4"/>
      <c r="K1752" s="4">
        <v>214</v>
      </c>
      <c r="L1752" s="4">
        <v>16</v>
      </c>
      <c r="M1752" s="4">
        <v>3</v>
      </c>
      <c r="N1752" s="4" t="s">
        <v>3</v>
      </c>
      <c r="O1752" s="4">
        <v>2</v>
      </c>
      <c r="P1752" s="4"/>
      <c r="Q1752" s="4"/>
      <c r="R1752" s="4"/>
      <c r="S1752" s="4"/>
      <c r="T1752" s="4"/>
      <c r="U1752" s="4"/>
      <c r="V1752" s="4"/>
      <c r="W1752" s="4"/>
    </row>
    <row r="1753" spans="1:23" x14ac:dyDescent="0.2">
      <c r="A1753" s="4">
        <v>50</v>
      </c>
      <c r="B1753" s="4">
        <v>0</v>
      </c>
      <c r="C1753" s="4">
        <v>0</v>
      </c>
      <c r="D1753" s="4">
        <v>1</v>
      </c>
      <c r="E1753" s="4">
        <v>215</v>
      </c>
      <c r="F1753" s="4">
        <f>ROUND(Source!AT1735,O1753)</f>
        <v>0</v>
      </c>
      <c r="G1753" s="4" t="s">
        <v>66</v>
      </c>
      <c r="H1753" s="4" t="s">
        <v>67</v>
      </c>
      <c r="I1753" s="4"/>
      <c r="J1753" s="4"/>
      <c r="K1753" s="4">
        <v>215</v>
      </c>
      <c r="L1753" s="4">
        <v>17</v>
      </c>
      <c r="M1753" s="4">
        <v>3</v>
      </c>
      <c r="N1753" s="4" t="s">
        <v>3</v>
      </c>
      <c r="O1753" s="4">
        <v>2</v>
      </c>
      <c r="P1753" s="4"/>
      <c r="Q1753" s="4"/>
      <c r="R1753" s="4"/>
      <c r="S1753" s="4"/>
      <c r="T1753" s="4"/>
      <c r="U1753" s="4"/>
      <c r="V1753" s="4"/>
      <c r="W1753" s="4"/>
    </row>
    <row r="1754" spans="1:23" x14ac:dyDescent="0.2">
      <c r="A1754" s="4">
        <v>50</v>
      </c>
      <c r="B1754" s="4">
        <v>0</v>
      </c>
      <c r="C1754" s="4">
        <v>0</v>
      </c>
      <c r="D1754" s="4">
        <v>1</v>
      </c>
      <c r="E1754" s="4">
        <v>217</v>
      </c>
      <c r="F1754" s="4">
        <f>ROUND(Source!AU1735,O1754)</f>
        <v>4084.76</v>
      </c>
      <c r="G1754" s="4" t="s">
        <v>68</v>
      </c>
      <c r="H1754" s="4" t="s">
        <v>69</v>
      </c>
      <c r="I1754" s="4"/>
      <c r="J1754" s="4"/>
      <c r="K1754" s="4">
        <v>217</v>
      </c>
      <c r="L1754" s="4">
        <v>18</v>
      </c>
      <c r="M1754" s="4">
        <v>3</v>
      </c>
      <c r="N1754" s="4" t="s">
        <v>3</v>
      </c>
      <c r="O1754" s="4">
        <v>2</v>
      </c>
      <c r="P1754" s="4"/>
      <c r="Q1754" s="4"/>
      <c r="R1754" s="4"/>
      <c r="S1754" s="4"/>
      <c r="T1754" s="4"/>
      <c r="U1754" s="4"/>
      <c r="V1754" s="4"/>
      <c r="W1754" s="4"/>
    </row>
    <row r="1755" spans="1:23" x14ac:dyDescent="0.2">
      <c r="A1755" s="4">
        <v>50</v>
      </c>
      <c r="B1755" s="4">
        <v>0</v>
      </c>
      <c r="C1755" s="4">
        <v>0</v>
      </c>
      <c r="D1755" s="4">
        <v>1</v>
      </c>
      <c r="E1755" s="4">
        <v>230</v>
      </c>
      <c r="F1755" s="4">
        <f>ROUND(Source!BA1735,O1755)</f>
        <v>0</v>
      </c>
      <c r="G1755" s="4" t="s">
        <v>70</v>
      </c>
      <c r="H1755" s="4" t="s">
        <v>71</v>
      </c>
      <c r="I1755" s="4"/>
      <c r="J1755" s="4"/>
      <c r="K1755" s="4">
        <v>230</v>
      </c>
      <c r="L1755" s="4">
        <v>19</v>
      </c>
      <c r="M1755" s="4">
        <v>3</v>
      </c>
      <c r="N1755" s="4" t="s">
        <v>3</v>
      </c>
      <c r="O1755" s="4">
        <v>2</v>
      </c>
      <c r="P1755" s="4"/>
      <c r="Q1755" s="4"/>
      <c r="R1755" s="4"/>
      <c r="S1755" s="4"/>
      <c r="T1755" s="4"/>
      <c r="U1755" s="4"/>
      <c r="V1755" s="4"/>
      <c r="W1755" s="4"/>
    </row>
    <row r="1756" spans="1:23" x14ac:dyDescent="0.2">
      <c r="A1756" s="4">
        <v>50</v>
      </c>
      <c r="B1756" s="4">
        <v>0</v>
      </c>
      <c r="C1756" s="4">
        <v>0</v>
      </c>
      <c r="D1756" s="4">
        <v>1</v>
      </c>
      <c r="E1756" s="4">
        <v>206</v>
      </c>
      <c r="F1756" s="4">
        <f>ROUND(Source!T1735,O1756)</f>
        <v>0</v>
      </c>
      <c r="G1756" s="4" t="s">
        <v>72</v>
      </c>
      <c r="H1756" s="4" t="s">
        <v>73</v>
      </c>
      <c r="I1756" s="4"/>
      <c r="J1756" s="4"/>
      <c r="K1756" s="4">
        <v>206</v>
      </c>
      <c r="L1756" s="4">
        <v>20</v>
      </c>
      <c r="M1756" s="4">
        <v>3</v>
      </c>
      <c r="N1756" s="4" t="s">
        <v>3</v>
      </c>
      <c r="O1756" s="4">
        <v>2</v>
      </c>
      <c r="P1756" s="4"/>
      <c r="Q1756" s="4"/>
      <c r="R1756" s="4"/>
      <c r="S1756" s="4"/>
      <c r="T1756" s="4"/>
      <c r="U1756" s="4"/>
      <c r="V1756" s="4"/>
      <c r="W1756" s="4"/>
    </row>
    <row r="1757" spans="1:23" x14ac:dyDescent="0.2">
      <c r="A1757" s="4">
        <v>50</v>
      </c>
      <c r="B1757" s="4">
        <v>0</v>
      </c>
      <c r="C1757" s="4">
        <v>0</v>
      </c>
      <c r="D1757" s="4">
        <v>1</v>
      </c>
      <c r="E1757" s="4">
        <v>207</v>
      </c>
      <c r="F1757" s="4">
        <f>Source!U1735</f>
        <v>4.976</v>
      </c>
      <c r="G1757" s="4" t="s">
        <v>74</v>
      </c>
      <c r="H1757" s="4" t="s">
        <v>75</v>
      </c>
      <c r="I1757" s="4"/>
      <c r="J1757" s="4"/>
      <c r="K1757" s="4">
        <v>207</v>
      </c>
      <c r="L1757" s="4">
        <v>21</v>
      </c>
      <c r="M1757" s="4">
        <v>3</v>
      </c>
      <c r="N1757" s="4" t="s">
        <v>3</v>
      </c>
      <c r="O1757" s="4">
        <v>-1</v>
      </c>
      <c r="P1757" s="4"/>
      <c r="Q1757" s="4"/>
      <c r="R1757" s="4"/>
      <c r="S1757" s="4"/>
      <c r="T1757" s="4"/>
      <c r="U1757" s="4"/>
      <c r="V1757" s="4"/>
      <c r="W1757" s="4"/>
    </row>
    <row r="1758" spans="1:23" x14ac:dyDescent="0.2">
      <c r="A1758" s="4">
        <v>50</v>
      </c>
      <c r="B1758" s="4">
        <v>0</v>
      </c>
      <c r="C1758" s="4">
        <v>0</v>
      </c>
      <c r="D1758" s="4">
        <v>1</v>
      </c>
      <c r="E1758" s="4">
        <v>208</v>
      </c>
      <c r="F1758" s="4">
        <f>Source!V1735</f>
        <v>0</v>
      </c>
      <c r="G1758" s="4" t="s">
        <v>76</v>
      </c>
      <c r="H1758" s="4" t="s">
        <v>77</v>
      </c>
      <c r="I1758" s="4"/>
      <c r="J1758" s="4"/>
      <c r="K1758" s="4">
        <v>208</v>
      </c>
      <c r="L1758" s="4">
        <v>22</v>
      </c>
      <c r="M1758" s="4">
        <v>3</v>
      </c>
      <c r="N1758" s="4" t="s">
        <v>3</v>
      </c>
      <c r="O1758" s="4">
        <v>-1</v>
      </c>
      <c r="P1758" s="4"/>
      <c r="Q1758" s="4"/>
      <c r="R1758" s="4"/>
      <c r="S1758" s="4"/>
      <c r="T1758" s="4"/>
      <c r="U1758" s="4"/>
      <c r="V1758" s="4"/>
      <c r="W1758" s="4"/>
    </row>
    <row r="1759" spans="1:23" x14ac:dyDescent="0.2">
      <c r="A1759" s="4">
        <v>50</v>
      </c>
      <c r="B1759" s="4">
        <v>0</v>
      </c>
      <c r="C1759" s="4">
        <v>0</v>
      </c>
      <c r="D1759" s="4">
        <v>1</v>
      </c>
      <c r="E1759" s="4">
        <v>209</v>
      </c>
      <c r="F1759" s="4">
        <f>ROUND(Source!W1735,O1759)</f>
        <v>0</v>
      </c>
      <c r="G1759" s="4" t="s">
        <v>78</v>
      </c>
      <c r="H1759" s="4" t="s">
        <v>79</v>
      </c>
      <c r="I1759" s="4"/>
      <c r="J1759" s="4"/>
      <c r="K1759" s="4">
        <v>209</v>
      </c>
      <c r="L1759" s="4">
        <v>23</v>
      </c>
      <c r="M1759" s="4">
        <v>3</v>
      </c>
      <c r="N1759" s="4" t="s">
        <v>3</v>
      </c>
      <c r="O1759" s="4">
        <v>2</v>
      </c>
      <c r="P1759" s="4"/>
      <c r="Q1759" s="4"/>
      <c r="R1759" s="4"/>
      <c r="S1759" s="4"/>
      <c r="T1759" s="4"/>
      <c r="U1759" s="4"/>
      <c r="V1759" s="4"/>
      <c r="W1759" s="4"/>
    </row>
    <row r="1760" spans="1:23" x14ac:dyDescent="0.2">
      <c r="A1760" s="4">
        <v>50</v>
      </c>
      <c r="B1760" s="4">
        <v>0</v>
      </c>
      <c r="C1760" s="4">
        <v>0</v>
      </c>
      <c r="D1760" s="4">
        <v>1</v>
      </c>
      <c r="E1760" s="4">
        <v>210</v>
      </c>
      <c r="F1760" s="4">
        <f>ROUND(Source!X1735,O1760)</f>
        <v>656.78</v>
      </c>
      <c r="G1760" s="4" t="s">
        <v>80</v>
      </c>
      <c r="H1760" s="4" t="s">
        <v>81</v>
      </c>
      <c r="I1760" s="4"/>
      <c r="J1760" s="4"/>
      <c r="K1760" s="4">
        <v>210</v>
      </c>
      <c r="L1760" s="4">
        <v>24</v>
      </c>
      <c r="M1760" s="4">
        <v>3</v>
      </c>
      <c r="N1760" s="4" t="s">
        <v>3</v>
      </c>
      <c r="O1760" s="4">
        <v>2</v>
      </c>
      <c r="P1760" s="4"/>
      <c r="Q1760" s="4"/>
      <c r="R1760" s="4"/>
      <c r="S1760" s="4"/>
      <c r="T1760" s="4"/>
      <c r="U1760" s="4"/>
      <c r="V1760" s="4"/>
      <c r="W1760" s="4"/>
    </row>
    <row r="1761" spans="1:245" x14ac:dyDescent="0.2">
      <c r="A1761" s="4">
        <v>50</v>
      </c>
      <c r="B1761" s="4">
        <v>0</v>
      </c>
      <c r="C1761" s="4">
        <v>0</v>
      </c>
      <c r="D1761" s="4">
        <v>1</v>
      </c>
      <c r="E1761" s="4">
        <v>211</v>
      </c>
      <c r="F1761" s="4">
        <f>ROUND(Source!Y1735,O1761)</f>
        <v>93.83</v>
      </c>
      <c r="G1761" s="4" t="s">
        <v>82</v>
      </c>
      <c r="H1761" s="4" t="s">
        <v>83</v>
      </c>
      <c r="I1761" s="4"/>
      <c r="J1761" s="4"/>
      <c r="K1761" s="4">
        <v>211</v>
      </c>
      <c r="L1761" s="4">
        <v>25</v>
      </c>
      <c r="M1761" s="4">
        <v>3</v>
      </c>
      <c r="N1761" s="4" t="s">
        <v>3</v>
      </c>
      <c r="O1761" s="4">
        <v>2</v>
      </c>
      <c r="P1761" s="4"/>
      <c r="Q1761" s="4"/>
      <c r="R1761" s="4"/>
      <c r="S1761" s="4"/>
      <c r="T1761" s="4"/>
      <c r="U1761" s="4"/>
      <c r="V1761" s="4"/>
      <c r="W1761" s="4"/>
    </row>
    <row r="1762" spans="1:245" x14ac:dyDescent="0.2">
      <c r="A1762" s="4">
        <v>50</v>
      </c>
      <c r="B1762" s="4">
        <v>0</v>
      </c>
      <c r="C1762" s="4">
        <v>0</v>
      </c>
      <c r="D1762" s="4">
        <v>1</v>
      </c>
      <c r="E1762" s="4">
        <v>224</v>
      </c>
      <c r="F1762" s="4">
        <f>ROUND(Source!AR1735,O1762)</f>
        <v>35984.76</v>
      </c>
      <c r="G1762" s="4" t="s">
        <v>84</v>
      </c>
      <c r="H1762" s="4" t="s">
        <v>85</v>
      </c>
      <c r="I1762" s="4"/>
      <c r="J1762" s="4"/>
      <c r="K1762" s="4">
        <v>224</v>
      </c>
      <c r="L1762" s="4">
        <v>26</v>
      </c>
      <c r="M1762" s="4">
        <v>3</v>
      </c>
      <c r="N1762" s="4" t="s">
        <v>3</v>
      </c>
      <c r="O1762" s="4">
        <v>2</v>
      </c>
      <c r="P1762" s="4"/>
      <c r="Q1762" s="4"/>
      <c r="R1762" s="4"/>
      <c r="S1762" s="4"/>
      <c r="T1762" s="4"/>
      <c r="U1762" s="4"/>
      <c r="V1762" s="4"/>
      <c r="W1762" s="4"/>
    </row>
    <row r="1763" spans="1:245" x14ac:dyDescent="0.2">
      <c r="A1763" s="4">
        <v>50</v>
      </c>
      <c r="B1763" s="4">
        <v>1</v>
      </c>
      <c r="C1763" s="4">
        <v>0</v>
      </c>
      <c r="D1763" s="4">
        <v>2</v>
      </c>
      <c r="E1763" s="4">
        <v>0</v>
      </c>
      <c r="F1763" s="4">
        <f>ROUND(F1762*0.2,O1763)</f>
        <v>7196.95</v>
      </c>
      <c r="G1763" s="4" t="s">
        <v>86</v>
      </c>
      <c r="H1763" s="4" t="s">
        <v>87</v>
      </c>
      <c r="I1763" s="4"/>
      <c r="J1763" s="4"/>
      <c r="K1763" s="4">
        <v>212</v>
      </c>
      <c r="L1763" s="4">
        <v>27</v>
      </c>
      <c r="M1763" s="4">
        <v>0</v>
      </c>
      <c r="N1763" s="4" t="s">
        <v>3</v>
      </c>
      <c r="O1763" s="4">
        <v>2</v>
      </c>
      <c r="P1763" s="4"/>
      <c r="Q1763" s="4"/>
      <c r="R1763" s="4"/>
      <c r="S1763" s="4"/>
      <c r="T1763" s="4"/>
      <c r="U1763" s="4"/>
      <c r="V1763" s="4"/>
      <c r="W1763" s="4"/>
    </row>
    <row r="1764" spans="1:245" x14ac:dyDescent="0.2">
      <c r="A1764" s="4">
        <v>50</v>
      </c>
      <c r="B1764" s="4">
        <v>1</v>
      </c>
      <c r="C1764" s="4">
        <v>0</v>
      </c>
      <c r="D1764" s="4">
        <v>2</v>
      </c>
      <c r="E1764" s="4">
        <v>0</v>
      </c>
      <c r="F1764" s="4">
        <f>ROUND(F1763+F1762,O1764)</f>
        <v>43181.71</v>
      </c>
      <c r="G1764" s="4" t="s">
        <v>88</v>
      </c>
      <c r="H1764" s="4" t="s">
        <v>88</v>
      </c>
      <c r="I1764" s="4"/>
      <c r="J1764" s="4"/>
      <c r="K1764" s="4">
        <v>212</v>
      </c>
      <c r="L1764" s="4">
        <v>28</v>
      </c>
      <c r="M1764" s="4">
        <v>0</v>
      </c>
      <c r="N1764" s="4" t="s">
        <v>3</v>
      </c>
      <c r="O1764" s="4">
        <v>2</v>
      </c>
      <c r="P1764" s="4"/>
      <c r="Q1764" s="4"/>
      <c r="R1764" s="4"/>
      <c r="S1764" s="4"/>
      <c r="T1764" s="4"/>
      <c r="U1764" s="4"/>
      <c r="V1764" s="4"/>
      <c r="W1764" s="4"/>
    </row>
    <row r="1766" spans="1:245" x14ac:dyDescent="0.2">
      <c r="A1766" s="1">
        <v>4</v>
      </c>
      <c r="B1766" s="1">
        <v>1</v>
      </c>
      <c r="C1766" s="1"/>
      <c r="D1766" s="1">
        <f>ROW(A1773)</f>
        <v>1773</v>
      </c>
      <c r="E1766" s="1"/>
      <c r="F1766" s="1" t="s">
        <v>12</v>
      </c>
      <c r="G1766" s="1" t="s">
        <v>261</v>
      </c>
      <c r="H1766" s="1" t="s">
        <v>3</v>
      </c>
      <c r="I1766" s="1">
        <v>0</v>
      </c>
      <c r="J1766" s="1"/>
      <c r="K1766" s="1">
        <v>0</v>
      </c>
      <c r="L1766" s="1"/>
      <c r="M1766" s="1"/>
      <c r="N1766" s="1"/>
      <c r="O1766" s="1"/>
      <c r="P1766" s="1"/>
      <c r="Q1766" s="1"/>
      <c r="R1766" s="1"/>
      <c r="S1766" s="1"/>
      <c r="T1766" s="1"/>
      <c r="U1766" s="1" t="s">
        <v>3</v>
      </c>
      <c r="V1766" s="1">
        <v>0</v>
      </c>
      <c r="W1766" s="1"/>
      <c r="X1766" s="1"/>
      <c r="Y1766" s="1"/>
      <c r="Z1766" s="1"/>
      <c r="AA1766" s="1"/>
      <c r="AB1766" s="1" t="s">
        <v>3</v>
      </c>
      <c r="AC1766" s="1" t="s">
        <v>3</v>
      </c>
      <c r="AD1766" s="1" t="s">
        <v>3</v>
      </c>
      <c r="AE1766" s="1" t="s">
        <v>3</v>
      </c>
      <c r="AF1766" s="1" t="s">
        <v>3</v>
      </c>
      <c r="AG1766" s="1" t="s">
        <v>3</v>
      </c>
      <c r="AH1766" s="1"/>
      <c r="AI1766" s="1"/>
      <c r="AJ1766" s="1"/>
      <c r="AK1766" s="1"/>
      <c r="AL1766" s="1"/>
      <c r="AM1766" s="1"/>
      <c r="AN1766" s="1"/>
      <c r="AO1766" s="1"/>
      <c r="AP1766" s="1" t="s">
        <v>3</v>
      </c>
      <c r="AQ1766" s="1" t="s">
        <v>3</v>
      </c>
      <c r="AR1766" s="1" t="s">
        <v>3</v>
      </c>
      <c r="AS1766" s="1"/>
      <c r="AT1766" s="1"/>
      <c r="AU1766" s="1"/>
      <c r="AV1766" s="1"/>
      <c r="AW1766" s="1"/>
      <c r="AX1766" s="1"/>
      <c r="AY1766" s="1"/>
      <c r="AZ1766" s="1" t="s">
        <v>3</v>
      </c>
      <c r="BA1766" s="1"/>
      <c r="BB1766" s="1" t="s">
        <v>3</v>
      </c>
      <c r="BC1766" s="1" t="s">
        <v>3</v>
      </c>
      <c r="BD1766" s="1" t="s">
        <v>3</v>
      </c>
      <c r="BE1766" s="1" t="s">
        <v>3</v>
      </c>
      <c r="BF1766" s="1" t="s">
        <v>3</v>
      </c>
      <c r="BG1766" s="1" t="s">
        <v>3</v>
      </c>
      <c r="BH1766" s="1" t="s">
        <v>3</v>
      </c>
      <c r="BI1766" s="1" t="s">
        <v>3</v>
      </c>
      <c r="BJ1766" s="1" t="s">
        <v>3</v>
      </c>
      <c r="BK1766" s="1" t="s">
        <v>3</v>
      </c>
      <c r="BL1766" s="1" t="s">
        <v>3</v>
      </c>
      <c r="BM1766" s="1" t="s">
        <v>3</v>
      </c>
      <c r="BN1766" s="1" t="s">
        <v>3</v>
      </c>
      <c r="BO1766" s="1" t="s">
        <v>3</v>
      </c>
      <c r="BP1766" s="1" t="s">
        <v>3</v>
      </c>
      <c r="BQ1766" s="1"/>
      <c r="BR1766" s="1"/>
      <c r="BS1766" s="1"/>
      <c r="BT1766" s="1"/>
      <c r="BU1766" s="1"/>
      <c r="BV1766" s="1"/>
      <c r="BW1766" s="1"/>
      <c r="BX1766" s="1">
        <v>0</v>
      </c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>
        <v>0</v>
      </c>
    </row>
    <row r="1768" spans="1:245" x14ac:dyDescent="0.2">
      <c r="A1768" s="2">
        <v>52</v>
      </c>
      <c r="B1768" s="2">
        <f t="shared" ref="B1768:G1768" si="928">B1773</f>
        <v>1</v>
      </c>
      <c r="C1768" s="2">
        <f t="shared" si="928"/>
        <v>4</v>
      </c>
      <c r="D1768" s="2">
        <f t="shared" si="928"/>
        <v>1766</v>
      </c>
      <c r="E1768" s="2">
        <f t="shared" si="928"/>
        <v>0</v>
      </c>
      <c r="F1768" s="2" t="str">
        <f t="shared" si="928"/>
        <v>Новый раздел</v>
      </c>
      <c r="G1768" s="2" t="str">
        <f t="shared" si="928"/>
        <v>Установка урн</v>
      </c>
      <c r="H1768" s="2"/>
      <c r="I1768" s="2"/>
      <c r="J1768" s="2"/>
      <c r="K1768" s="2"/>
      <c r="L1768" s="2"/>
      <c r="M1768" s="2"/>
      <c r="N1768" s="2"/>
      <c r="O1768" s="2">
        <f t="shared" ref="O1768:AT1768" si="929">O1773</f>
        <v>22501.23</v>
      </c>
      <c r="P1768" s="2">
        <f t="shared" si="929"/>
        <v>21093.85</v>
      </c>
      <c r="Q1768" s="2">
        <f t="shared" si="929"/>
        <v>0</v>
      </c>
      <c r="R1768" s="2">
        <f t="shared" si="929"/>
        <v>0</v>
      </c>
      <c r="S1768" s="2">
        <f t="shared" si="929"/>
        <v>1407.38</v>
      </c>
      <c r="T1768" s="2">
        <f t="shared" si="929"/>
        <v>0</v>
      </c>
      <c r="U1768" s="2">
        <f t="shared" si="929"/>
        <v>7.4639999999999995</v>
      </c>
      <c r="V1768" s="2">
        <f t="shared" si="929"/>
        <v>0</v>
      </c>
      <c r="W1768" s="2">
        <f t="shared" si="929"/>
        <v>0</v>
      </c>
      <c r="X1768" s="2">
        <f t="shared" si="929"/>
        <v>985.17</v>
      </c>
      <c r="Y1768" s="2">
        <f t="shared" si="929"/>
        <v>140.74</v>
      </c>
      <c r="Z1768" s="2">
        <f t="shared" si="929"/>
        <v>0</v>
      </c>
      <c r="AA1768" s="2">
        <f t="shared" si="929"/>
        <v>0</v>
      </c>
      <c r="AB1768" s="2">
        <f t="shared" si="929"/>
        <v>22501.23</v>
      </c>
      <c r="AC1768" s="2">
        <f t="shared" si="929"/>
        <v>21093.85</v>
      </c>
      <c r="AD1768" s="2">
        <f t="shared" si="929"/>
        <v>0</v>
      </c>
      <c r="AE1768" s="2">
        <f t="shared" si="929"/>
        <v>0</v>
      </c>
      <c r="AF1768" s="2">
        <f t="shared" si="929"/>
        <v>1407.38</v>
      </c>
      <c r="AG1768" s="2">
        <f t="shared" si="929"/>
        <v>0</v>
      </c>
      <c r="AH1768" s="2">
        <f t="shared" si="929"/>
        <v>7.4639999999999995</v>
      </c>
      <c r="AI1768" s="2">
        <f t="shared" si="929"/>
        <v>0</v>
      </c>
      <c r="AJ1768" s="2">
        <f t="shared" si="929"/>
        <v>0</v>
      </c>
      <c r="AK1768" s="2">
        <f t="shared" si="929"/>
        <v>985.17</v>
      </c>
      <c r="AL1768" s="2">
        <f t="shared" si="929"/>
        <v>140.74</v>
      </c>
      <c r="AM1768" s="2">
        <f t="shared" si="929"/>
        <v>0</v>
      </c>
      <c r="AN1768" s="2">
        <f t="shared" si="929"/>
        <v>0</v>
      </c>
      <c r="AO1768" s="2">
        <f t="shared" si="929"/>
        <v>0</v>
      </c>
      <c r="AP1768" s="2">
        <f t="shared" si="929"/>
        <v>0</v>
      </c>
      <c r="AQ1768" s="2">
        <f t="shared" si="929"/>
        <v>0</v>
      </c>
      <c r="AR1768" s="2">
        <f t="shared" si="929"/>
        <v>23627.14</v>
      </c>
      <c r="AS1768" s="2">
        <f t="shared" si="929"/>
        <v>17500.02</v>
      </c>
      <c r="AT1768" s="2">
        <f t="shared" si="929"/>
        <v>0</v>
      </c>
      <c r="AU1768" s="2">
        <f t="shared" ref="AU1768:BZ1768" si="930">AU1773</f>
        <v>6127.12</v>
      </c>
      <c r="AV1768" s="2">
        <f t="shared" si="930"/>
        <v>21093.85</v>
      </c>
      <c r="AW1768" s="2">
        <f t="shared" si="930"/>
        <v>21093.85</v>
      </c>
      <c r="AX1768" s="2">
        <f t="shared" si="930"/>
        <v>0</v>
      </c>
      <c r="AY1768" s="2">
        <f t="shared" si="930"/>
        <v>21093.85</v>
      </c>
      <c r="AZ1768" s="2">
        <f t="shared" si="930"/>
        <v>0</v>
      </c>
      <c r="BA1768" s="2">
        <f t="shared" si="930"/>
        <v>0</v>
      </c>
      <c r="BB1768" s="2">
        <f t="shared" si="930"/>
        <v>0</v>
      </c>
      <c r="BC1768" s="2">
        <f t="shared" si="930"/>
        <v>0</v>
      </c>
      <c r="BD1768" s="2">
        <f t="shared" si="930"/>
        <v>0</v>
      </c>
      <c r="BE1768" s="2">
        <f t="shared" si="930"/>
        <v>0</v>
      </c>
      <c r="BF1768" s="2">
        <f t="shared" si="930"/>
        <v>0</v>
      </c>
      <c r="BG1768" s="2">
        <f t="shared" si="930"/>
        <v>0</v>
      </c>
      <c r="BH1768" s="2">
        <f t="shared" si="930"/>
        <v>0</v>
      </c>
      <c r="BI1768" s="2">
        <f t="shared" si="930"/>
        <v>0</v>
      </c>
      <c r="BJ1768" s="2">
        <f t="shared" si="930"/>
        <v>0</v>
      </c>
      <c r="BK1768" s="2">
        <f t="shared" si="930"/>
        <v>0</v>
      </c>
      <c r="BL1768" s="2">
        <f t="shared" si="930"/>
        <v>0</v>
      </c>
      <c r="BM1768" s="2">
        <f t="shared" si="930"/>
        <v>0</v>
      </c>
      <c r="BN1768" s="2">
        <f t="shared" si="930"/>
        <v>0</v>
      </c>
      <c r="BO1768" s="2">
        <f t="shared" si="930"/>
        <v>0</v>
      </c>
      <c r="BP1768" s="2">
        <f t="shared" si="930"/>
        <v>0</v>
      </c>
      <c r="BQ1768" s="2">
        <f t="shared" si="930"/>
        <v>0</v>
      </c>
      <c r="BR1768" s="2">
        <f t="shared" si="930"/>
        <v>0</v>
      </c>
      <c r="BS1768" s="2">
        <f t="shared" si="930"/>
        <v>0</v>
      </c>
      <c r="BT1768" s="2">
        <f t="shared" si="930"/>
        <v>0</v>
      </c>
      <c r="BU1768" s="2">
        <f t="shared" si="930"/>
        <v>0</v>
      </c>
      <c r="BV1768" s="2">
        <f t="shared" si="930"/>
        <v>0</v>
      </c>
      <c r="BW1768" s="2">
        <f t="shared" si="930"/>
        <v>0</v>
      </c>
      <c r="BX1768" s="2">
        <f t="shared" si="930"/>
        <v>0</v>
      </c>
      <c r="BY1768" s="2">
        <f t="shared" si="930"/>
        <v>0</v>
      </c>
      <c r="BZ1768" s="2">
        <f t="shared" si="930"/>
        <v>0</v>
      </c>
      <c r="CA1768" s="2">
        <f t="shared" ref="CA1768:DF1768" si="931">CA1773</f>
        <v>23627.14</v>
      </c>
      <c r="CB1768" s="2">
        <f t="shared" si="931"/>
        <v>17500.02</v>
      </c>
      <c r="CC1768" s="2">
        <f t="shared" si="931"/>
        <v>0</v>
      </c>
      <c r="CD1768" s="2">
        <f t="shared" si="931"/>
        <v>6127.12</v>
      </c>
      <c r="CE1768" s="2">
        <f t="shared" si="931"/>
        <v>21093.85</v>
      </c>
      <c r="CF1768" s="2">
        <f t="shared" si="931"/>
        <v>21093.85</v>
      </c>
      <c r="CG1768" s="2">
        <f t="shared" si="931"/>
        <v>0</v>
      </c>
      <c r="CH1768" s="2">
        <f t="shared" si="931"/>
        <v>21093.85</v>
      </c>
      <c r="CI1768" s="2">
        <f t="shared" si="931"/>
        <v>0</v>
      </c>
      <c r="CJ1768" s="2">
        <f t="shared" si="931"/>
        <v>0</v>
      </c>
      <c r="CK1768" s="2">
        <f t="shared" si="931"/>
        <v>0</v>
      </c>
      <c r="CL1768" s="2">
        <f t="shared" si="931"/>
        <v>0</v>
      </c>
      <c r="CM1768" s="2">
        <f t="shared" si="931"/>
        <v>0</v>
      </c>
      <c r="CN1768" s="2">
        <f t="shared" si="931"/>
        <v>0</v>
      </c>
      <c r="CO1768" s="2">
        <f t="shared" si="931"/>
        <v>0</v>
      </c>
      <c r="CP1768" s="2">
        <f t="shared" si="931"/>
        <v>0</v>
      </c>
      <c r="CQ1768" s="2">
        <f t="shared" si="931"/>
        <v>0</v>
      </c>
      <c r="CR1768" s="2">
        <f t="shared" si="931"/>
        <v>0</v>
      </c>
      <c r="CS1768" s="2">
        <f t="shared" si="931"/>
        <v>0</v>
      </c>
      <c r="CT1768" s="2">
        <f t="shared" si="931"/>
        <v>0</v>
      </c>
      <c r="CU1768" s="2">
        <f t="shared" si="931"/>
        <v>0</v>
      </c>
      <c r="CV1768" s="2">
        <f t="shared" si="931"/>
        <v>0</v>
      </c>
      <c r="CW1768" s="2">
        <f t="shared" si="931"/>
        <v>0</v>
      </c>
      <c r="CX1768" s="2">
        <f t="shared" si="931"/>
        <v>0</v>
      </c>
      <c r="CY1768" s="2">
        <f t="shared" si="931"/>
        <v>0</v>
      </c>
      <c r="CZ1768" s="2">
        <f t="shared" si="931"/>
        <v>0</v>
      </c>
      <c r="DA1768" s="2">
        <f t="shared" si="931"/>
        <v>0</v>
      </c>
      <c r="DB1768" s="2">
        <f t="shared" si="931"/>
        <v>0</v>
      </c>
      <c r="DC1768" s="2">
        <f t="shared" si="931"/>
        <v>0</v>
      </c>
      <c r="DD1768" s="2">
        <f t="shared" si="931"/>
        <v>0</v>
      </c>
      <c r="DE1768" s="2">
        <f t="shared" si="931"/>
        <v>0</v>
      </c>
      <c r="DF1768" s="2">
        <f t="shared" si="931"/>
        <v>0</v>
      </c>
      <c r="DG1768" s="3">
        <f t="shared" ref="DG1768:EL1768" si="932">DG1773</f>
        <v>0</v>
      </c>
      <c r="DH1768" s="3">
        <f t="shared" si="932"/>
        <v>0</v>
      </c>
      <c r="DI1768" s="3">
        <f t="shared" si="932"/>
        <v>0</v>
      </c>
      <c r="DJ1768" s="3">
        <f t="shared" si="932"/>
        <v>0</v>
      </c>
      <c r="DK1768" s="3">
        <f t="shared" si="932"/>
        <v>0</v>
      </c>
      <c r="DL1768" s="3">
        <f t="shared" si="932"/>
        <v>0</v>
      </c>
      <c r="DM1768" s="3">
        <f t="shared" si="932"/>
        <v>0</v>
      </c>
      <c r="DN1768" s="3">
        <f t="shared" si="932"/>
        <v>0</v>
      </c>
      <c r="DO1768" s="3">
        <f t="shared" si="932"/>
        <v>0</v>
      </c>
      <c r="DP1768" s="3">
        <f t="shared" si="932"/>
        <v>0</v>
      </c>
      <c r="DQ1768" s="3">
        <f t="shared" si="932"/>
        <v>0</v>
      </c>
      <c r="DR1768" s="3">
        <f t="shared" si="932"/>
        <v>0</v>
      </c>
      <c r="DS1768" s="3">
        <f t="shared" si="932"/>
        <v>0</v>
      </c>
      <c r="DT1768" s="3">
        <f t="shared" si="932"/>
        <v>0</v>
      </c>
      <c r="DU1768" s="3">
        <f t="shared" si="932"/>
        <v>0</v>
      </c>
      <c r="DV1768" s="3">
        <f t="shared" si="932"/>
        <v>0</v>
      </c>
      <c r="DW1768" s="3">
        <f t="shared" si="932"/>
        <v>0</v>
      </c>
      <c r="DX1768" s="3">
        <f t="shared" si="932"/>
        <v>0</v>
      </c>
      <c r="DY1768" s="3">
        <f t="shared" si="932"/>
        <v>0</v>
      </c>
      <c r="DZ1768" s="3">
        <f t="shared" si="932"/>
        <v>0</v>
      </c>
      <c r="EA1768" s="3">
        <f t="shared" si="932"/>
        <v>0</v>
      </c>
      <c r="EB1768" s="3">
        <f t="shared" si="932"/>
        <v>0</v>
      </c>
      <c r="EC1768" s="3">
        <f t="shared" si="932"/>
        <v>0</v>
      </c>
      <c r="ED1768" s="3">
        <f t="shared" si="932"/>
        <v>0</v>
      </c>
      <c r="EE1768" s="3">
        <f t="shared" si="932"/>
        <v>0</v>
      </c>
      <c r="EF1768" s="3">
        <f t="shared" si="932"/>
        <v>0</v>
      </c>
      <c r="EG1768" s="3">
        <f t="shared" si="932"/>
        <v>0</v>
      </c>
      <c r="EH1768" s="3">
        <f t="shared" si="932"/>
        <v>0</v>
      </c>
      <c r="EI1768" s="3">
        <f t="shared" si="932"/>
        <v>0</v>
      </c>
      <c r="EJ1768" s="3">
        <f t="shared" si="932"/>
        <v>0</v>
      </c>
      <c r="EK1768" s="3">
        <f t="shared" si="932"/>
        <v>0</v>
      </c>
      <c r="EL1768" s="3">
        <f t="shared" si="932"/>
        <v>0</v>
      </c>
      <c r="EM1768" s="3">
        <f t="shared" ref="EM1768:FR1768" si="933">EM1773</f>
        <v>0</v>
      </c>
      <c r="EN1768" s="3">
        <f t="shared" si="933"/>
        <v>0</v>
      </c>
      <c r="EO1768" s="3">
        <f t="shared" si="933"/>
        <v>0</v>
      </c>
      <c r="EP1768" s="3">
        <f t="shared" si="933"/>
        <v>0</v>
      </c>
      <c r="EQ1768" s="3">
        <f t="shared" si="933"/>
        <v>0</v>
      </c>
      <c r="ER1768" s="3">
        <f t="shared" si="933"/>
        <v>0</v>
      </c>
      <c r="ES1768" s="3">
        <f t="shared" si="933"/>
        <v>0</v>
      </c>
      <c r="ET1768" s="3">
        <f t="shared" si="933"/>
        <v>0</v>
      </c>
      <c r="EU1768" s="3">
        <f t="shared" si="933"/>
        <v>0</v>
      </c>
      <c r="EV1768" s="3">
        <f t="shared" si="933"/>
        <v>0</v>
      </c>
      <c r="EW1768" s="3">
        <f t="shared" si="933"/>
        <v>0</v>
      </c>
      <c r="EX1768" s="3">
        <f t="shared" si="933"/>
        <v>0</v>
      </c>
      <c r="EY1768" s="3">
        <f t="shared" si="933"/>
        <v>0</v>
      </c>
      <c r="EZ1768" s="3">
        <f t="shared" si="933"/>
        <v>0</v>
      </c>
      <c r="FA1768" s="3">
        <f t="shared" si="933"/>
        <v>0</v>
      </c>
      <c r="FB1768" s="3">
        <f t="shared" si="933"/>
        <v>0</v>
      </c>
      <c r="FC1768" s="3">
        <f t="shared" si="933"/>
        <v>0</v>
      </c>
      <c r="FD1768" s="3">
        <f t="shared" si="933"/>
        <v>0</v>
      </c>
      <c r="FE1768" s="3">
        <f t="shared" si="933"/>
        <v>0</v>
      </c>
      <c r="FF1768" s="3">
        <f t="shared" si="933"/>
        <v>0</v>
      </c>
      <c r="FG1768" s="3">
        <f t="shared" si="933"/>
        <v>0</v>
      </c>
      <c r="FH1768" s="3">
        <f t="shared" si="933"/>
        <v>0</v>
      </c>
      <c r="FI1768" s="3">
        <f t="shared" si="933"/>
        <v>0</v>
      </c>
      <c r="FJ1768" s="3">
        <f t="shared" si="933"/>
        <v>0</v>
      </c>
      <c r="FK1768" s="3">
        <f t="shared" si="933"/>
        <v>0</v>
      </c>
      <c r="FL1768" s="3">
        <f t="shared" si="933"/>
        <v>0</v>
      </c>
      <c r="FM1768" s="3">
        <f t="shared" si="933"/>
        <v>0</v>
      </c>
      <c r="FN1768" s="3">
        <f t="shared" si="933"/>
        <v>0</v>
      </c>
      <c r="FO1768" s="3">
        <f t="shared" si="933"/>
        <v>0</v>
      </c>
      <c r="FP1768" s="3">
        <f t="shared" si="933"/>
        <v>0</v>
      </c>
      <c r="FQ1768" s="3">
        <f t="shared" si="933"/>
        <v>0</v>
      </c>
      <c r="FR1768" s="3">
        <f t="shared" si="933"/>
        <v>0</v>
      </c>
      <c r="FS1768" s="3">
        <f t="shared" ref="FS1768:GX1768" si="934">FS1773</f>
        <v>0</v>
      </c>
      <c r="FT1768" s="3">
        <f t="shared" si="934"/>
        <v>0</v>
      </c>
      <c r="FU1768" s="3">
        <f t="shared" si="934"/>
        <v>0</v>
      </c>
      <c r="FV1768" s="3">
        <f t="shared" si="934"/>
        <v>0</v>
      </c>
      <c r="FW1768" s="3">
        <f t="shared" si="934"/>
        <v>0</v>
      </c>
      <c r="FX1768" s="3">
        <f t="shared" si="934"/>
        <v>0</v>
      </c>
      <c r="FY1768" s="3">
        <f t="shared" si="934"/>
        <v>0</v>
      </c>
      <c r="FZ1768" s="3">
        <f t="shared" si="934"/>
        <v>0</v>
      </c>
      <c r="GA1768" s="3">
        <f t="shared" si="934"/>
        <v>0</v>
      </c>
      <c r="GB1768" s="3">
        <f t="shared" si="934"/>
        <v>0</v>
      </c>
      <c r="GC1768" s="3">
        <f t="shared" si="934"/>
        <v>0</v>
      </c>
      <c r="GD1768" s="3">
        <f t="shared" si="934"/>
        <v>0</v>
      </c>
      <c r="GE1768" s="3">
        <f t="shared" si="934"/>
        <v>0</v>
      </c>
      <c r="GF1768" s="3">
        <f t="shared" si="934"/>
        <v>0</v>
      </c>
      <c r="GG1768" s="3">
        <f t="shared" si="934"/>
        <v>0</v>
      </c>
      <c r="GH1768" s="3">
        <f t="shared" si="934"/>
        <v>0</v>
      </c>
      <c r="GI1768" s="3">
        <f t="shared" si="934"/>
        <v>0</v>
      </c>
      <c r="GJ1768" s="3">
        <f t="shared" si="934"/>
        <v>0</v>
      </c>
      <c r="GK1768" s="3">
        <f t="shared" si="934"/>
        <v>0</v>
      </c>
      <c r="GL1768" s="3">
        <f t="shared" si="934"/>
        <v>0</v>
      </c>
      <c r="GM1768" s="3">
        <f t="shared" si="934"/>
        <v>0</v>
      </c>
      <c r="GN1768" s="3">
        <f t="shared" si="934"/>
        <v>0</v>
      </c>
      <c r="GO1768" s="3">
        <f t="shared" si="934"/>
        <v>0</v>
      </c>
      <c r="GP1768" s="3">
        <f t="shared" si="934"/>
        <v>0</v>
      </c>
      <c r="GQ1768" s="3">
        <f t="shared" si="934"/>
        <v>0</v>
      </c>
      <c r="GR1768" s="3">
        <f t="shared" si="934"/>
        <v>0</v>
      </c>
      <c r="GS1768" s="3">
        <f t="shared" si="934"/>
        <v>0</v>
      </c>
      <c r="GT1768" s="3">
        <f t="shared" si="934"/>
        <v>0</v>
      </c>
      <c r="GU1768" s="3">
        <f t="shared" si="934"/>
        <v>0</v>
      </c>
      <c r="GV1768" s="3">
        <f t="shared" si="934"/>
        <v>0</v>
      </c>
      <c r="GW1768" s="3">
        <f t="shared" si="934"/>
        <v>0</v>
      </c>
      <c r="GX1768" s="3">
        <f t="shared" si="934"/>
        <v>0</v>
      </c>
    </row>
    <row r="1770" spans="1:245" x14ac:dyDescent="0.2">
      <c r="A1770">
        <v>17</v>
      </c>
      <c r="B1770">
        <v>1</v>
      </c>
      <c r="C1770">
        <f>ROW(SmtRes!A537)</f>
        <v>537</v>
      </c>
      <c r="D1770">
        <f>ROW(EtalonRes!A517)</f>
        <v>517</v>
      </c>
      <c r="E1770" t="s">
        <v>241</v>
      </c>
      <c r="F1770" t="s">
        <v>91</v>
      </c>
      <c r="G1770" t="s">
        <v>92</v>
      </c>
      <c r="H1770" t="s">
        <v>93</v>
      </c>
      <c r="I1770">
        <f>ROUND(12/10,9)</f>
        <v>1.2</v>
      </c>
      <c r="J1770">
        <v>0</v>
      </c>
      <c r="O1770">
        <f>ROUND(CP1770,2)</f>
        <v>5001.21</v>
      </c>
      <c r="P1770">
        <f>ROUND(CQ1770*I1770,2)</f>
        <v>3593.83</v>
      </c>
      <c r="Q1770">
        <f>ROUND(CR1770*I1770,2)</f>
        <v>0</v>
      </c>
      <c r="R1770">
        <f>ROUND(CS1770*I1770,2)</f>
        <v>0</v>
      </c>
      <c r="S1770">
        <f>ROUND(CT1770*I1770,2)</f>
        <v>1407.38</v>
      </c>
      <c r="T1770">
        <f>ROUND(CU1770*I1770,2)</f>
        <v>0</v>
      </c>
      <c r="U1770">
        <f>CV1770*I1770</f>
        <v>7.4639999999999995</v>
      </c>
      <c r="V1770">
        <f>CW1770*I1770</f>
        <v>0</v>
      </c>
      <c r="W1770">
        <f>ROUND(CX1770*I1770,2)</f>
        <v>0</v>
      </c>
      <c r="X1770">
        <f>ROUND(CY1770,2)</f>
        <v>985.17</v>
      </c>
      <c r="Y1770">
        <f>ROUND(CZ1770,2)</f>
        <v>140.74</v>
      </c>
      <c r="AA1770">
        <v>55574044</v>
      </c>
      <c r="AB1770">
        <f>ROUND((AC1770+AD1770+AF1770),6)</f>
        <v>4167.68</v>
      </c>
      <c r="AC1770">
        <f>ROUND((ES1770),6)</f>
        <v>2994.86</v>
      </c>
      <c r="AD1770">
        <f>ROUND((((ET1770)-(EU1770))+AE1770),6)</f>
        <v>0</v>
      </c>
      <c r="AE1770">
        <f>ROUND((EU1770),6)</f>
        <v>0</v>
      </c>
      <c r="AF1770">
        <f>ROUND((EV1770),6)</f>
        <v>1172.82</v>
      </c>
      <c r="AG1770">
        <f>ROUND((AP1770),6)</f>
        <v>0</v>
      </c>
      <c r="AH1770">
        <f>(EW1770)</f>
        <v>6.22</v>
      </c>
      <c r="AI1770">
        <f>(EX1770)</f>
        <v>0</v>
      </c>
      <c r="AJ1770">
        <f>(AS1770)</f>
        <v>0</v>
      </c>
      <c r="AK1770">
        <v>4167.68</v>
      </c>
      <c r="AL1770">
        <v>2994.86</v>
      </c>
      <c r="AM1770">
        <v>0</v>
      </c>
      <c r="AN1770">
        <v>0</v>
      </c>
      <c r="AO1770">
        <v>1172.82</v>
      </c>
      <c r="AP1770">
        <v>0</v>
      </c>
      <c r="AQ1770">
        <v>6.22</v>
      </c>
      <c r="AR1770">
        <v>0</v>
      </c>
      <c r="AS1770">
        <v>0</v>
      </c>
      <c r="AT1770">
        <v>70</v>
      </c>
      <c r="AU1770">
        <v>10</v>
      </c>
      <c r="AV1770">
        <v>1</v>
      </c>
      <c r="AW1770">
        <v>1</v>
      </c>
      <c r="AZ1770">
        <v>1</v>
      </c>
      <c r="BA1770">
        <v>1</v>
      </c>
      <c r="BB1770">
        <v>1</v>
      </c>
      <c r="BC1770">
        <v>1</v>
      </c>
      <c r="BD1770" t="s">
        <v>3</v>
      </c>
      <c r="BE1770" t="s">
        <v>3</v>
      </c>
      <c r="BF1770" t="s">
        <v>3</v>
      </c>
      <c r="BG1770" t="s">
        <v>3</v>
      </c>
      <c r="BH1770">
        <v>0</v>
      </c>
      <c r="BI1770">
        <v>4</v>
      </c>
      <c r="BJ1770" t="s">
        <v>94</v>
      </c>
      <c r="BM1770">
        <v>0</v>
      </c>
      <c r="BN1770">
        <v>0</v>
      </c>
      <c r="BO1770" t="s">
        <v>3</v>
      </c>
      <c r="BP1770">
        <v>0</v>
      </c>
      <c r="BQ1770">
        <v>1</v>
      </c>
      <c r="BR1770">
        <v>0</v>
      </c>
      <c r="BS1770">
        <v>1</v>
      </c>
      <c r="BT1770">
        <v>1</v>
      </c>
      <c r="BU1770">
        <v>1</v>
      </c>
      <c r="BV1770">
        <v>1</v>
      </c>
      <c r="BW1770">
        <v>1</v>
      </c>
      <c r="BX1770">
        <v>1</v>
      </c>
      <c r="BY1770" t="s">
        <v>3</v>
      </c>
      <c r="BZ1770">
        <v>70</v>
      </c>
      <c r="CA1770">
        <v>10</v>
      </c>
      <c r="CE1770">
        <v>0</v>
      </c>
      <c r="CF1770">
        <v>0</v>
      </c>
      <c r="CG1770">
        <v>0</v>
      </c>
      <c r="CM1770">
        <v>0</v>
      </c>
      <c r="CN1770" t="s">
        <v>3</v>
      </c>
      <c r="CO1770">
        <v>0</v>
      </c>
      <c r="CP1770">
        <f>(P1770+Q1770+S1770)</f>
        <v>5001.21</v>
      </c>
      <c r="CQ1770">
        <f>(AC1770*BC1770*AW1770)</f>
        <v>2994.86</v>
      </c>
      <c r="CR1770">
        <f>((((ET1770)*BB1770-(EU1770)*BS1770)+AE1770*BS1770)*AV1770)</f>
        <v>0</v>
      </c>
      <c r="CS1770">
        <f>(AE1770*BS1770*AV1770)</f>
        <v>0</v>
      </c>
      <c r="CT1770">
        <f>(AF1770*BA1770*AV1770)</f>
        <v>1172.82</v>
      </c>
      <c r="CU1770">
        <f>AG1770</f>
        <v>0</v>
      </c>
      <c r="CV1770">
        <f>(AH1770*AV1770)</f>
        <v>6.22</v>
      </c>
      <c r="CW1770">
        <f>AI1770</f>
        <v>0</v>
      </c>
      <c r="CX1770">
        <f>AJ1770</f>
        <v>0</v>
      </c>
      <c r="CY1770">
        <f>((S1770*BZ1770)/100)</f>
        <v>985.16600000000005</v>
      </c>
      <c r="CZ1770">
        <f>((S1770*CA1770)/100)</f>
        <v>140.738</v>
      </c>
      <c r="DC1770" t="s">
        <v>3</v>
      </c>
      <c r="DD1770" t="s">
        <v>3</v>
      </c>
      <c r="DE1770" t="s">
        <v>3</v>
      </c>
      <c r="DF1770" t="s">
        <v>3</v>
      </c>
      <c r="DG1770" t="s">
        <v>3</v>
      </c>
      <c r="DH1770" t="s">
        <v>3</v>
      </c>
      <c r="DI1770" t="s">
        <v>3</v>
      </c>
      <c r="DJ1770" t="s">
        <v>3</v>
      </c>
      <c r="DK1770" t="s">
        <v>3</v>
      </c>
      <c r="DL1770" t="s">
        <v>3</v>
      </c>
      <c r="DM1770" t="s">
        <v>3</v>
      </c>
      <c r="DN1770">
        <v>0</v>
      </c>
      <c r="DO1770">
        <v>0</v>
      </c>
      <c r="DP1770">
        <v>1</v>
      </c>
      <c r="DQ1770">
        <v>1</v>
      </c>
      <c r="DU1770">
        <v>1010</v>
      </c>
      <c r="DV1770" t="s">
        <v>93</v>
      </c>
      <c r="DW1770" t="s">
        <v>93</v>
      </c>
      <c r="DX1770">
        <v>10</v>
      </c>
      <c r="EE1770">
        <v>55317522</v>
      </c>
      <c r="EF1770">
        <v>1</v>
      </c>
      <c r="EG1770" t="s">
        <v>19</v>
      </c>
      <c r="EH1770">
        <v>0</v>
      </c>
      <c r="EI1770" t="s">
        <v>3</v>
      </c>
      <c r="EJ1770">
        <v>4</v>
      </c>
      <c r="EK1770">
        <v>0</v>
      </c>
      <c r="EL1770" t="s">
        <v>20</v>
      </c>
      <c r="EM1770" t="s">
        <v>21</v>
      </c>
      <c r="EO1770" t="s">
        <v>3</v>
      </c>
      <c r="EQ1770">
        <v>0</v>
      </c>
      <c r="ER1770">
        <v>4167.68</v>
      </c>
      <c r="ES1770">
        <v>2994.86</v>
      </c>
      <c r="ET1770">
        <v>0</v>
      </c>
      <c r="EU1770">
        <v>0</v>
      </c>
      <c r="EV1770">
        <v>1172.82</v>
      </c>
      <c r="EW1770">
        <v>6.22</v>
      </c>
      <c r="EX1770">
        <v>0</v>
      </c>
      <c r="EY1770">
        <v>0</v>
      </c>
      <c r="FQ1770">
        <v>0</v>
      </c>
      <c r="FR1770">
        <f>ROUND(IF(AND(BH1770=3,BI1770=3),P1770,0),2)</f>
        <v>0</v>
      </c>
      <c r="FS1770">
        <v>0</v>
      </c>
      <c r="FX1770">
        <v>70</v>
      </c>
      <c r="FY1770">
        <v>10</v>
      </c>
      <c r="GA1770" t="s">
        <v>3</v>
      </c>
      <c r="GD1770">
        <v>0</v>
      </c>
      <c r="GF1770">
        <v>1404583839</v>
      </c>
      <c r="GG1770">
        <v>2</v>
      </c>
      <c r="GH1770">
        <v>1</v>
      </c>
      <c r="GI1770">
        <v>-2</v>
      </c>
      <c r="GJ1770">
        <v>0</v>
      </c>
      <c r="GK1770">
        <f>ROUND(R1770*(R12)/100,2)</f>
        <v>0</v>
      </c>
      <c r="GL1770">
        <f>ROUND(IF(AND(BH1770=3,BI1770=3,FS1770&lt;&gt;0),P1770,0),2)</f>
        <v>0</v>
      </c>
      <c r="GM1770">
        <f>ROUND(O1770+X1770+Y1770+GK1770,2)+GX1770</f>
        <v>6127.12</v>
      </c>
      <c r="GN1770">
        <f>IF(OR(BI1770=0,BI1770=1),ROUND(O1770+X1770+Y1770+GK1770,2),0)</f>
        <v>0</v>
      </c>
      <c r="GO1770">
        <f>IF(BI1770=2,ROUND(O1770+X1770+Y1770+GK1770,2),0)</f>
        <v>0</v>
      </c>
      <c r="GP1770">
        <f>IF(BI1770=4,ROUND(O1770+X1770+Y1770+GK1770,2)+GX1770,0)</f>
        <v>6127.12</v>
      </c>
      <c r="GR1770">
        <v>0</v>
      </c>
      <c r="GS1770">
        <v>3</v>
      </c>
      <c r="GT1770">
        <v>0</v>
      </c>
      <c r="GU1770" t="s">
        <v>3</v>
      </c>
      <c r="GV1770">
        <f>ROUND((GT1770),6)</f>
        <v>0</v>
      </c>
      <c r="GW1770">
        <v>1</v>
      </c>
      <c r="GX1770">
        <f>ROUND(HC1770*I1770,2)</f>
        <v>0</v>
      </c>
      <c r="HA1770">
        <v>0</v>
      </c>
      <c r="HB1770">
        <v>0</v>
      </c>
      <c r="HC1770">
        <f>GV1770*GW1770</f>
        <v>0</v>
      </c>
      <c r="IK1770">
        <v>0</v>
      </c>
    </row>
    <row r="1771" spans="1:245" x14ac:dyDescent="0.2">
      <c r="A1771">
        <v>17</v>
      </c>
      <c r="B1771">
        <v>1</v>
      </c>
      <c r="E1771" t="s">
        <v>244</v>
      </c>
      <c r="F1771" t="s">
        <v>96</v>
      </c>
      <c r="G1771" t="s">
        <v>421</v>
      </c>
      <c r="H1771" t="s">
        <v>180</v>
      </c>
      <c r="I1771">
        <v>6</v>
      </c>
      <c r="J1771">
        <v>0</v>
      </c>
      <c r="O1771">
        <f>ROUND(CP1771,2)</f>
        <v>17500.02</v>
      </c>
      <c r="P1771">
        <f>ROUND(CQ1771*I1771,2)</f>
        <v>17500.02</v>
      </c>
      <c r="Q1771">
        <f>ROUND(CR1771*I1771,2)</f>
        <v>0</v>
      </c>
      <c r="R1771">
        <f>ROUND(CS1771*I1771,2)</f>
        <v>0</v>
      </c>
      <c r="S1771">
        <f>ROUND(CT1771*I1771,2)</f>
        <v>0</v>
      </c>
      <c r="T1771">
        <f>ROUND(CU1771*I1771,2)</f>
        <v>0</v>
      </c>
      <c r="U1771">
        <f>CV1771*I1771</f>
        <v>0</v>
      </c>
      <c r="V1771">
        <f>CW1771*I1771</f>
        <v>0</v>
      </c>
      <c r="W1771">
        <f>ROUND(CX1771*I1771,2)</f>
        <v>0</v>
      </c>
      <c r="X1771">
        <f>ROUND(CY1771,2)</f>
        <v>0</v>
      </c>
      <c r="Y1771">
        <f>ROUND(CZ1771,2)</f>
        <v>0</v>
      </c>
      <c r="AA1771">
        <v>55574044</v>
      </c>
      <c r="AB1771">
        <f>ROUND((AC1771+AD1771+AF1771),6)</f>
        <v>2916.67</v>
      </c>
      <c r="AC1771">
        <f>ROUND((ES1771),6)</f>
        <v>2916.67</v>
      </c>
      <c r="AD1771">
        <f>ROUND((((ET1771)-(EU1771))+AE1771),6)</f>
        <v>0</v>
      </c>
      <c r="AE1771">
        <f>ROUND((EU1771),6)</f>
        <v>0</v>
      </c>
      <c r="AF1771">
        <f>ROUND((EV1771),6)</f>
        <v>0</v>
      </c>
      <c r="AG1771">
        <f>ROUND((AP1771),6)</f>
        <v>0</v>
      </c>
      <c r="AH1771">
        <f>(EW1771)</f>
        <v>0</v>
      </c>
      <c r="AI1771">
        <f>(EX1771)</f>
        <v>0</v>
      </c>
      <c r="AJ1771">
        <f>(AS1771)</f>
        <v>0</v>
      </c>
      <c r="AK1771">
        <v>2916.67</v>
      </c>
      <c r="AL1771">
        <v>2916.67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1</v>
      </c>
      <c r="AZ1771">
        <v>1</v>
      </c>
      <c r="BA1771">
        <v>1</v>
      </c>
      <c r="BB1771">
        <v>1</v>
      </c>
      <c r="BC1771">
        <v>1</v>
      </c>
      <c r="BD1771" t="s">
        <v>3</v>
      </c>
      <c r="BE1771" t="s">
        <v>3</v>
      </c>
      <c r="BF1771" t="s">
        <v>3</v>
      </c>
      <c r="BG1771" t="s">
        <v>3</v>
      </c>
      <c r="BH1771">
        <v>3</v>
      </c>
      <c r="BI1771">
        <v>1</v>
      </c>
      <c r="BJ1771" t="s">
        <v>3</v>
      </c>
      <c r="BM1771">
        <v>6001</v>
      </c>
      <c r="BN1771">
        <v>0</v>
      </c>
      <c r="BO1771" t="s">
        <v>3</v>
      </c>
      <c r="BP1771">
        <v>0</v>
      </c>
      <c r="BQ1771">
        <v>0</v>
      </c>
      <c r="BR1771">
        <v>0</v>
      </c>
      <c r="BS1771">
        <v>1</v>
      </c>
      <c r="BT1771">
        <v>1</v>
      </c>
      <c r="BU1771">
        <v>1</v>
      </c>
      <c r="BV1771">
        <v>1</v>
      </c>
      <c r="BW1771">
        <v>1</v>
      </c>
      <c r="BX1771">
        <v>1</v>
      </c>
      <c r="BY1771" t="s">
        <v>3</v>
      </c>
      <c r="BZ1771">
        <v>0</v>
      </c>
      <c r="CA1771">
        <v>0</v>
      </c>
      <c r="CE1771">
        <v>0</v>
      </c>
      <c r="CF1771">
        <v>0</v>
      </c>
      <c r="CG1771">
        <v>0</v>
      </c>
      <c r="CM1771">
        <v>0</v>
      </c>
      <c r="CN1771" t="s">
        <v>3</v>
      </c>
      <c r="CO1771">
        <v>0</v>
      </c>
      <c r="CP1771">
        <f>(P1771+Q1771+S1771)</f>
        <v>17500.02</v>
      </c>
      <c r="CQ1771">
        <f>(AC1771*BC1771*AW1771)</f>
        <v>2916.67</v>
      </c>
      <c r="CR1771">
        <f>((((ET1771)*BB1771-(EU1771)*BS1771)+AE1771*BS1771)*AV1771)</f>
        <v>0</v>
      </c>
      <c r="CS1771">
        <f>(AE1771*BS1771*AV1771)</f>
        <v>0</v>
      </c>
      <c r="CT1771">
        <f>(AF1771*BA1771*AV1771)</f>
        <v>0</v>
      </c>
      <c r="CU1771">
        <f>AG1771</f>
        <v>0</v>
      </c>
      <c r="CV1771">
        <f>(AH1771*AV1771)</f>
        <v>0</v>
      </c>
      <c r="CW1771">
        <f>AI1771</f>
        <v>0</v>
      </c>
      <c r="CX1771">
        <f>AJ1771</f>
        <v>0</v>
      </c>
      <c r="CY1771">
        <f>((S1771*BZ1771)/100)</f>
        <v>0</v>
      </c>
      <c r="CZ1771">
        <f>((S1771*CA1771)/100)</f>
        <v>0</v>
      </c>
      <c r="DC1771" t="s">
        <v>3</v>
      </c>
      <c r="DD1771" t="s">
        <v>3</v>
      </c>
      <c r="DE1771" t="s">
        <v>3</v>
      </c>
      <c r="DF1771" t="s">
        <v>3</v>
      </c>
      <c r="DG1771" t="s">
        <v>3</v>
      </c>
      <c r="DH1771" t="s">
        <v>3</v>
      </c>
      <c r="DI1771" t="s">
        <v>3</v>
      </c>
      <c r="DJ1771" t="s">
        <v>3</v>
      </c>
      <c r="DK1771" t="s">
        <v>3</v>
      </c>
      <c r="DL1771" t="s">
        <v>3</v>
      </c>
      <c r="DM1771" t="s">
        <v>3</v>
      </c>
      <c r="DN1771">
        <v>0</v>
      </c>
      <c r="DO1771">
        <v>0</v>
      </c>
      <c r="DP1771">
        <v>1</v>
      </c>
      <c r="DQ1771">
        <v>1</v>
      </c>
      <c r="DU1771">
        <v>1010</v>
      </c>
      <c r="DV1771" t="s">
        <v>180</v>
      </c>
      <c r="DW1771" t="s">
        <v>180</v>
      </c>
      <c r="DX1771">
        <v>1</v>
      </c>
      <c r="EE1771">
        <v>55525620</v>
      </c>
      <c r="EF1771">
        <v>0</v>
      </c>
      <c r="EG1771" t="s">
        <v>220</v>
      </c>
      <c r="EH1771">
        <v>0</v>
      </c>
      <c r="EI1771" t="s">
        <v>3</v>
      </c>
      <c r="EJ1771">
        <v>1</v>
      </c>
      <c r="EK1771">
        <v>6001</v>
      </c>
      <c r="EL1771" t="s">
        <v>221</v>
      </c>
      <c r="EM1771" t="s">
        <v>220</v>
      </c>
      <c r="EO1771" t="s">
        <v>3</v>
      </c>
      <c r="EQ1771">
        <v>0</v>
      </c>
      <c r="ER1771">
        <v>2916.67</v>
      </c>
      <c r="ES1771">
        <v>2916.67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5</v>
      </c>
      <c r="FC1771">
        <v>1</v>
      </c>
      <c r="FD1771">
        <v>18</v>
      </c>
      <c r="FF1771">
        <v>3500</v>
      </c>
      <c r="FQ1771">
        <v>0</v>
      </c>
      <c r="FR1771">
        <f>ROUND(IF(AND(BH1771=3,BI1771=3),P1771,0),2)</f>
        <v>0</v>
      </c>
      <c r="FS1771">
        <v>0</v>
      </c>
      <c r="FX1771">
        <v>0</v>
      </c>
      <c r="FY1771">
        <v>0</v>
      </c>
      <c r="GA1771" t="s">
        <v>265</v>
      </c>
      <c r="GD1771">
        <v>0</v>
      </c>
      <c r="GF1771">
        <v>1017999690</v>
      </c>
      <c r="GG1771">
        <v>2</v>
      </c>
      <c r="GH1771">
        <v>3</v>
      </c>
      <c r="GI1771">
        <v>-2</v>
      </c>
      <c r="GJ1771">
        <v>0</v>
      </c>
      <c r="GK1771">
        <f>ROUND(R1771*(R12)/100,2)</f>
        <v>0</v>
      </c>
      <c r="GL1771">
        <f>ROUND(IF(AND(BH1771=3,BI1771=3,FS1771&lt;&gt;0),P1771,0),2)</f>
        <v>0</v>
      </c>
      <c r="GM1771">
        <f>ROUND(O1771+X1771+Y1771+GK1771,2)+GX1771</f>
        <v>17500.02</v>
      </c>
      <c r="GN1771">
        <f>IF(OR(BI1771=0,BI1771=1),ROUND(O1771+X1771+Y1771+GK1771,2),0)</f>
        <v>17500.02</v>
      </c>
      <c r="GO1771">
        <f>IF(BI1771=2,ROUND(O1771+X1771+Y1771+GK1771,2),0)</f>
        <v>0</v>
      </c>
      <c r="GP1771">
        <f>IF(BI1771=4,ROUND(O1771+X1771+Y1771+GK1771,2)+GX1771,0)</f>
        <v>0</v>
      </c>
      <c r="GR1771">
        <v>1</v>
      </c>
      <c r="GS1771">
        <v>1</v>
      </c>
      <c r="GT1771">
        <v>0</v>
      </c>
      <c r="GU1771" t="s">
        <v>3</v>
      </c>
      <c r="GV1771">
        <f>ROUND((GT1771),6)</f>
        <v>0</v>
      </c>
      <c r="GW1771">
        <v>1</v>
      </c>
      <c r="GX1771">
        <f>ROUND(HC1771*I1771,2)</f>
        <v>0</v>
      </c>
      <c r="HA1771">
        <v>0</v>
      </c>
      <c r="HB1771">
        <v>0</v>
      </c>
      <c r="HC1771">
        <f>GV1771*GW1771</f>
        <v>0</v>
      </c>
      <c r="IK1771">
        <v>0</v>
      </c>
    </row>
    <row r="1773" spans="1:245" x14ac:dyDescent="0.2">
      <c r="A1773" s="2">
        <v>51</v>
      </c>
      <c r="B1773" s="2">
        <f>B1766</f>
        <v>1</v>
      </c>
      <c r="C1773" s="2">
        <f>A1766</f>
        <v>4</v>
      </c>
      <c r="D1773" s="2">
        <f>ROW(A1766)</f>
        <v>1766</v>
      </c>
      <c r="E1773" s="2"/>
      <c r="F1773" s="2" t="str">
        <f>IF(F1766&lt;&gt;"",F1766,"")</f>
        <v>Новый раздел</v>
      </c>
      <c r="G1773" s="2" t="str">
        <f>IF(G1766&lt;&gt;"",G1766,"")</f>
        <v>Установка урн</v>
      </c>
      <c r="H1773" s="2">
        <v>0</v>
      </c>
      <c r="I1773" s="2"/>
      <c r="J1773" s="2"/>
      <c r="K1773" s="2"/>
      <c r="L1773" s="2"/>
      <c r="M1773" s="2"/>
      <c r="N1773" s="2"/>
      <c r="O1773" s="2">
        <f t="shared" ref="O1773:T1773" si="935">ROUND(AB1773,2)</f>
        <v>22501.23</v>
      </c>
      <c r="P1773" s="2">
        <f t="shared" si="935"/>
        <v>21093.85</v>
      </c>
      <c r="Q1773" s="2">
        <f t="shared" si="935"/>
        <v>0</v>
      </c>
      <c r="R1773" s="2">
        <f t="shared" si="935"/>
        <v>0</v>
      </c>
      <c r="S1773" s="2">
        <f t="shared" si="935"/>
        <v>1407.38</v>
      </c>
      <c r="T1773" s="2">
        <f t="shared" si="935"/>
        <v>0</v>
      </c>
      <c r="U1773" s="2">
        <f>AH1773</f>
        <v>7.4639999999999995</v>
      </c>
      <c r="V1773" s="2">
        <f>AI1773</f>
        <v>0</v>
      </c>
      <c r="W1773" s="2">
        <f>ROUND(AJ1773,2)</f>
        <v>0</v>
      </c>
      <c r="X1773" s="2">
        <f>ROUND(AK1773,2)</f>
        <v>985.17</v>
      </c>
      <c r="Y1773" s="2">
        <f>ROUND(AL1773,2)</f>
        <v>140.74</v>
      </c>
      <c r="Z1773" s="2"/>
      <c r="AA1773" s="2"/>
      <c r="AB1773" s="2">
        <f>ROUND(SUMIF(AA1770:AA1771,"=55574044",O1770:O1771),2)</f>
        <v>22501.23</v>
      </c>
      <c r="AC1773" s="2">
        <f>ROUND(SUMIF(AA1770:AA1771,"=55574044",P1770:P1771),2)</f>
        <v>21093.85</v>
      </c>
      <c r="AD1773" s="2">
        <f>ROUND(SUMIF(AA1770:AA1771,"=55574044",Q1770:Q1771),2)</f>
        <v>0</v>
      </c>
      <c r="AE1773" s="2">
        <f>ROUND(SUMIF(AA1770:AA1771,"=55574044",R1770:R1771),2)</f>
        <v>0</v>
      </c>
      <c r="AF1773" s="2">
        <f>ROUND(SUMIF(AA1770:AA1771,"=55574044",S1770:S1771),2)</f>
        <v>1407.38</v>
      </c>
      <c r="AG1773" s="2">
        <f>ROUND(SUMIF(AA1770:AA1771,"=55574044",T1770:T1771),2)</f>
        <v>0</v>
      </c>
      <c r="AH1773" s="2">
        <f>SUMIF(AA1770:AA1771,"=55574044",U1770:U1771)</f>
        <v>7.4639999999999995</v>
      </c>
      <c r="AI1773" s="2">
        <f>SUMIF(AA1770:AA1771,"=55574044",V1770:V1771)</f>
        <v>0</v>
      </c>
      <c r="AJ1773" s="2">
        <f>ROUND(SUMIF(AA1770:AA1771,"=55574044",W1770:W1771),2)</f>
        <v>0</v>
      </c>
      <c r="AK1773" s="2">
        <f>ROUND(SUMIF(AA1770:AA1771,"=55574044",X1770:X1771),2)</f>
        <v>985.17</v>
      </c>
      <c r="AL1773" s="2">
        <f>ROUND(SUMIF(AA1770:AA1771,"=55574044",Y1770:Y1771),2)</f>
        <v>140.74</v>
      </c>
      <c r="AM1773" s="2"/>
      <c r="AN1773" s="2"/>
      <c r="AO1773" s="2">
        <f t="shared" ref="AO1773:BC1773" si="936">ROUND(BX1773,2)</f>
        <v>0</v>
      </c>
      <c r="AP1773" s="2">
        <f t="shared" si="936"/>
        <v>0</v>
      </c>
      <c r="AQ1773" s="2">
        <f t="shared" si="936"/>
        <v>0</v>
      </c>
      <c r="AR1773" s="2">
        <f t="shared" si="936"/>
        <v>23627.14</v>
      </c>
      <c r="AS1773" s="2">
        <f t="shared" si="936"/>
        <v>17500.02</v>
      </c>
      <c r="AT1773" s="2">
        <f t="shared" si="936"/>
        <v>0</v>
      </c>
      <c r="AU1773" s="2">
        <f t="shared" si="936"/>
        <v>6127.12</v>
      </c>
      <c r="AV1773" s="2">
        <f t="shared" si="936"/>
        <v>21093.85</v>
      </c>
      <c r="AW1773" s="2">
        <f t="shared" si="936"/>
        <v>21093.85</v>
      </c>
      <c r="AX1773" s="2">
        <f t="shared" si="936"/>
        <v>0</v>
      </c>
      <c r="AY1773" s="2">
        <f t="shared" si="936"/>
        <v>21093.85</v>
      </c>
      <c r="AZ1773" s="2">
        <f t="shared" si="936"/>
        <v>0</v>
      </c>
      <c r="BA1773" s="2">
        <f t="shared" si="936"/>
        <v>0</v>
      </c>
      <c r="BB1773" s="2">
        <f t="shared" si="936"/>
        <v>0</v>
      </c>
      <c r="BC1773" s="2">
        <f t="shared" si="936"/>
        <v>0</v>
      </c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>
        <f>ROUND(SUMIF(AA1770:AA1771,"=55574044",FQ1770:FQ1771),2)</f>
        <v>0</v>
      </c>
      <c r="BY1773" s="2">
        <f>ROUND(SUMIF(AA1770:AA1771,"=55574044",FR1770:FR1771),2)</f>
        <v>0</v>
      </c>
      <c r="BZ1773" s="2">
        <f>ROUND(SUMIF(AA1770:AA1771,"=55574044",GL1770:GL1771),2)</f>
        <v>0</v>
      </c>
      <c r="CA1773" s="2">
        <f>ROUND(SUMIF(AA1770:AA1771,"=55574044",GM1770:GM1771),2)</f>
        <v>23627.14</v>
      </c>
      <c r="CB1773" s="2">
        <f>ROUND(SUMIF(AA1770:AA1771,"=55574044",GN1770:GN1771),2)</f>
        <v>17500.02</v>
      </c>
      <c r="CC1773" s="2">
        <f>ROUND(SUMIF(AA1770:AA1771,"=55574044",GO1770:GO1771),2)</f>
        <v>0</v>
      </c>
      <c r="CD1773" s="2">
        <f>ROUND(SUMIF(AA1770:AA1771,"=55574044",GP1770:GP1771),2)</f>
        <v>6127.12</v>
      </c>
      <c r="CE1773" s="2">
        <f>AC1773-BX1773</f>
        <v>21093.85</v>
      </c>
      <c r="CF1773" s="2">
        <f>AC1773-BY1773</f>
        <v>21093.85</v>
      </c>
      <c r="CG1773" s="2">
        <f>BX1773-BZ1773</f>
        <v>0</v>
      </c>
      <c r="CH1773" s="2">
        <f>AC1773-BX1773-BY1773+BZ1773</f>
        <v>21093.85</v>
      </c>
      <c r="CI1773" s="2">
        <f>BY1773-BZ1773</f>
        <v>0</v>
      </c>
      <c r="CJ1773" s="2">
        <f>ROUND(SUMIF(AA1770:AA1771,"=55574044",GX1770:GX1771),2)</f>
        <v>0</v>
      </c>
      <c r="CK1773" s="2">
        <f>ROUND(SUMIF(AA1770:AA1771,"=55574044",GY1770:GY1771),2)</f>
        <v>0</v>
      </c>
      <c r="CL1773" s="2">
        <f>ROUND(SUMIF(AA1770:AA1771,"=55574044",GZ1770:GZ1771),2)</f>
        <v>0</v>
      </c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S1773" s="3"/>
      <c r="ET1773" s="3"/>
      <c r="EU1773" s="3"/>
      <c r="EV1773" s="3"/>
      <c r="EW1773" s="3"/>
      <c r="EX1773" s="3"/>
      <c r="EY1773" s="3"/>
      <c r="EZ1773" s="3"/>
      <c r="FA1773" s="3"/>
      <c r="FB1773" s="3"/>
      <c r="FC1773" s="3"/>
      <c r="FD1773" s="3"/>
      <c r="FE1773" s="3"/>
      <c r="FF1773" s="3"/>
      <c r="FG1773" s="3"/>
      <c r="FH1773" s="3"/>
      <c r="FI1773" s="3"/>
      <c r="FJ1773" s="3"/>
      <c r="FK1773" s="3"/>
      <c r="FL1773" s="3"/>
      <c r="FM1773" s="3"/>
      <c r="FN1773" s="3"/>
      <c r="FO1773" s="3"/>
      <c r="FP1773" s="3"/>
      <c r="FQ1773" s="3"/>
      <c r="FR1773" s="3"/>
      <c r="FS1773" s="3"/>
      <c r="FT1773" s="3"/>
      <c r="FU1773" s="3"/>
      <c r="FV1773" s="3"/>
      <c r="FW1773" s="3"/>
      <c r="FX1773" s="3"/>
      <c r="FY1773" s="3"/>
      <c r="FZ1773" s="3"/>
      <c r="GA1773" s="3"/>
      <c r="GB1773" s="3"/>
      <c r="GC1773" s="3"/>
      <c r="GD1773" s="3"/>
      <c r="GE1773" s="3"/>
      <c r="GF1773" s="3"/>
      <c r="GG1773" s="3"/>
      <c r="GH1773" s="3"/>
      <c r="GI1773" s="3"/>
      <c r="GJ1773" s="3"/>
      <c r="GK1773" s="3"/>
      <c r="GL1773" s="3"/>
      <c r="GM1773" s="3"/>
      <c r="GN1773" s="3"/>
      <c r="GO1773" s="3"/>
      <c r="GP1773" s="3"/>
      <c r="GQ1773" s="3"/>
      <c r="GR1773" s="3"/>
      <c r="GS1773" s="3"/>
      <c r="GT1773" s="3"/>
      <c r="GU1773" s="3"/>
      <c r="GV1773" s="3"/>
      <c r="GW1773" s="3"/>
      <c r="GX1773" s="3">
        <v>0</v>
      </c>
    </row>
    <row r="1775" spans="1:245" x14ac:dyDescent="0.2">
      <c r="A1775" s="4">
        <v>50</v>
      </c>
      <c r="B1775" s="4">
        <v>0</v>
      </c>
      <c r="C1775" s="4">
        <v>0</v>
      </c>
      <c r="D1775" s="4">
        <v>1</v>
      </c>
      <c r="E1775" s="4">
        <v>201</v>
      </c>
      <c r="F1775" s="4">
        <f>ROUND(Source!O1773,O1775)</f>
        <v>22501.23</v>
      </c>
      <c r="G1775" s="4" t="s">
        <v>34</v>
      </c>
      <c r="H1775" s="4" t="s">
        <v>35</v>
      </c>
      <c r="I1775" s="4"/>
      <c r="J1775" s="4"/>
      <c r="K1775" s="4">
        <v>201</v>
      </c>
      <c r="L1775" s="4">
        <v>1</v>
      </c>
      <c r="M1775" s="4">
        <v>3</v>
      </c>
      <c r="N1775" s="4" t="s">
        <v>3</v>
      </c>
      <c r="O1775" s="4">
        <v>2</v>
      </c>
      <c r="P1775" s="4"/>
      <c r="Q1775" s="4"/>
      <c r="R1775" s="4"/>
      <c r="S1775" s="4"/>
      <c r="T1775" s="4"/>
      <c r="U1775" s="4"/>
      <c r="V1775" s="4"/>
      <c r="W1775" s="4"/>
    </row>
    <row r="1776" spans="1:245" x14ac:dyDescent="0.2">
      <c r="A1776" s="4">
        <v>50</v>
      </c>
      <c r="B1776" s="4">
        <v>0</v>
      </c>
      <c r="C1776" s="4">
        <v>0</v>
      </c>
      <c r="D1776" s="4">
        <v>1</v>
      </c>
      <c r="E1776" s="4">
        <v>202</v>
      </c>
      <c r="F1776" s="4">
        <f>ROUND(Source!P1773,O1776)</f>
        <v>21093.85</v>
      </c>
      <c r="G1776" s="4" t="s">
        <v>36</v>
      </c>
      <c r="H1776" s="4" t="s">
        <v>37</v>
      </c>
      <c r="I1776" s="4"/>
      <c r="J1776" s="4"/>
      <c r="K1776" s="4">
        <v>202</v>
      </c>
      <c r="L1776" s="4">
        <v>2</v>
      </c>
      <c r="M1776" s="4">
        <v>3</v>
      </c>
      <c r="N1776" s="4" t="s">
        <v>3</v>
      </c>
      <c r="O1776" s="4">
        <v>2</v>
      </c>
      <c r="P1776" s="4"/>
      <c r="Q1776" s="4"/>
      <c r="R1776" s="4"/>
      <c r="S1776" s="4"/>
      <c r="T1776" s="4"/>
      <c r="U1776" s="4"/>
      <c r="V1776" s="4"/>
      <c r="W1776" s="4"/>
    </row>
    <row r="1777" spans="1:23" x14ac:dyDescent="0.2">
      <c r="A1777" s="4">
        <v>50</v>
      </c>
      <c r="B1777" s="4">
        <v>0</v>
      </c>
      <c r="C1777" s="4">
        <v>0</v>
      </c>
      <c r="D1777" s="4">
        <v>1</v>
      </c>
      <c r="E1777" s="4">
        <v>222</v>
      </c>
      <c r="F1777" s="4">
        <f>ROUND(Source!AO1773,O1777)</f>
        <v>0</v>
      </c>
      <c r="G1777" s="4" t="s">
        <v>38</v>
      </c>
      <c r="H1777" s="4" t="s">
        <v>39</v>
      </c>
      <c r="I1777" s="4"/>
      <c r="J1777" s="4"/>
      <c r="K1777" s="4">
        <v>222</v>
      </c>
      <c r="L1777" s="4">
        <v>3</v>
      </c>
      <c r="M1777" s="4">
        <v>3</v>
      </c>
      <c r="N1777" s="4" t="s">
        <v>3</v>
      </c>
      <c r="O1777" s="4">
        <v>2</v>
      </c>
      <c r="P1777" s="4"/>
      <c r="Q1777" s="4"/>
      <c r="R1777" s="4"/>
      <c r="S1777" s="4"/>
      <c r="T1777" s="4"/>
      <c r="U1777" s="4"/>
      <c r="V1777" s="4"/>
      <c r="W1777" s="4"/>
    </row>
    <row r="1778" spans="1:23" x14ac:dyDescent="0.2">
      <c r="A1778" s="4">
        <v>50</v>
      </c>
      <c r="B1778" s="4">
        <v>0</v>
      </c>
      <c r="C1778" s="4">
        <v>0</v>
      </c>
      <c r="D1778" s="4">
        <v>1</v>
      </c>
      <c r="E1778" s="4">
        <v>225</v>
      </c>
      <c r="F1778" s="4">
        <f>ROUND(Source!AV1773,O1778)</f>
        <v>21093.85</v>
      </c>
      <c r="G1778" s="4" t="s">
        <v>40</v>
      </c>
      <c r="H1778" s="4" t="s">
        <v>41</v>
      </c>
      <c r="I1778" s="4"/>
      <c r="J1778" s="4"/>
      <c r="K1778" s="4">
        <v>225</v>
      </c>
      <c r="L1778" s="4">
        <v>4</v>
      </c>
      <c r="M1778" s="4">
        <v>3</v>
      </c>
      <c r="N1778" s="4" t="s">
        <v>3</v>
      </c>
      <c r="O1778" s="4">
        <v>2</v>
      </c>
      <c r="P1778" s="4"/>
      <c r="Q1778" s="4"/>
      <c r="R1778" s="4"/>
      <c r="S1778" s="4"/>
      <c r="T1778" s="4"/>
      <c r="U1778" s="4"/>
      <c r="V1778" s="4"/>
      <c r="W1778" s="4"/>
    </row>
    <row r="1779" spans="1:23" x14ac:dyDescent="0.2">
      <c r="A1779" s="4">
        <v>50</v>
      </c>
      <c r="B1779" s="4">
        <v>0</v>
      </c>
      <c r="C1779" s="4">
        <v>0</v>
      </c>
      <c r="D1779" s="4">
        <v>1</v>
      </c>
      <c r="E1779" s="4">
        <v>226</v>
      </c>
      <c r="F1779" s="4">
        <f>ROUND(Source!AW1773,O1779)</f>
        <v>21093.85</v>
      </c>
      <c r="G1779" s="4" t="s">
        <v>42</v>
      </c>
      <c r="H1779" s="4" t="s">
        <v>43</v>
      </c>
      <c r="I1779" s="4"/>
      <c r="J1779" s="4"/>
      <c r="K1779" s="4">
        <v>226</v>
      </c>
      <c r="L1779" s="4">
        <v>5</v>
      </c>
      <c r="M1779" s="4">
        <v>3</v>
      </c>
      <c r="N1779" s="4" t="s">
        <v>3</v>
      </c>
      <c r="O1779" s="4">
        <v>2</v>
      </c>
      <c r="P1779" s="4"/>
      <c r="Q1779" s="4"/>
      <c r="R1779" s="4"/>
      <c r="S1779" s="4"/>
      <c r="T1779" s="4"/>
      <c r="U1779" s="4"/>
      <c r="V1779" s="4"/>
      <c r="W1779" s="4"/>
    </row>
    <row r="1780" spans="1:23" x14ac:dyDescent="0.2">
      <c r="A1780" s="4">
        <v>50</v>
      </c>
      <c r="B1780" s="4">
        <v>0</v>
      </c>
      <c r="C1780" s="4">
        <v>0</v>
      </c>
      <c r="D1780" s="4">
        <v>1</v>
      </c>
      <c r="E1780" s="4">
        <v>227</v>
      </c>
      <c r="F1780" s="4">
        <f>ROUND(Source!AX1773,O1780)</f>
        <v>0</v>
      </c>
      <c r="G1780" s="4" t="s">
        <v>44</v>
      </c>
      <c r="H1780" s="4" t="s">
        <v>45</v>
      </c>
      <c r="I1780" s="4"/>
      <c r="J1780" s="4"/>
      <c r="K1780" s="4">
        <v>227</v>
      </c>
      <c r="L1780" s="4">
        <v>6</v>
      </c>
      <c r="M1780" s="4">
        <v>3</v>
      </c>
      <c r="N1780" s="4" t="s">
        <v>3</v>
      </c>
      <c r="O1780" s="4">
        <v>2</v>
      </c>
      <c r="P1780" s="4"/>
      <c r="Q1780" s="4"/>
      <c r="R1780" s="4"/>
      <c r="S1780" s="4"/>
      <c r="T1780" s="4"/>
      <c r="U1780" s="4"/>
      <c r="V1780" s="4"/>
      <c r="W1780" s="4"/>
    </row>
    <row r="1781" spans="1:23" x14ac:dyDescent="0.2">
      <c r="A1781" s="4">
        <v>50</v>
      </c>
      <c r="B1781" s="4">
        <v>0</v>
      </c>
      <c r="C1781" s="4">
        <v>0</v>
      </c>
      <c r="D1781" s="4">
        <v>1</v>
      </c>
      <c r="E1781" s="4">
        <v>228</v>
      </c>
      <c r="F1781" s="4">
        <f>ROUND(Source!AY1773,O1781)</f>
        <v>21093.85</v>
      </c>
      <c r="G1781" s="4" t="s">
        <v>46</v>
      </c>
      <c r="H1781" s="4" t="s">
        <v>47</v>
      </c>
      <c r="I1781" s="4"/>
      <c r="J1781" s="4"/>
      <c r="K1781" s="4">
        <v>228</v>
      </c>
      <c r="L1781" s="4">
        <v>7</v>
      </c>
      <c r="M1781" s="4">
        <v>3</v>
      </c>
      <c r="N1781" s="4" t="s">
        <v>3</v>
      </c>
      <c r="O1781" s="4">
        <v>2</v>
      </c>
      <c r="P1781" s="4"/>
      <c r="Q1781" s="4"/>
      <c r="R1781" s="4"/>
      <c r="S1781" s="4"/>
      <c r="T1781" s="4"/>
      <c r="U1781" s="4"/>
      <c r="V1781" s="4"/>
      <c r="W1781" s="4"/>
    </row>
    <row r="1782" spans="1:23" x14ac:dyDescent="0.2">
      <c r="A1782" s="4">
        <v>50</v>
      </c>
      <c r="B1782" s="4">
        <v>0</v>
      </c>
      <c r="C1782" s="4">
        <v>0</v>
      </c>
      <c r="D1782" s="4">
        <v>1</v>
      </c>
      <c r="E1782" s="4">
        <v>216</v>
      </c>
      <c r="F1782" s="4">
        <f>ROUND(Source!AP1773,O1782)</f>
        <v>0</v>
      </c>
      <c r="G1782" s="4" t="s">
        <v>48</v>
      </c>
      <c r="H1782" s="4" t="s">
        <v>49</v>
      </c>
      <c r="I1782" s="4"/>
      <c r="J1782" s="4"/>
      <c r="K1782" s="4">
        <v>216</v>
      </c>
      <c r="L1782" s="4">
        <v>8</v>
      </c>
      <c r="M1782" s="4">
        <v>3</v>
      </c>
      <c r="N1782" s="4" t="s">
        <v>3</v>
      </c>
      <c r="O1782" s="4">
        <v>2</v>
      </c>
      <c r="P1782" s="4"/>
      <c r="Q1782" s="4"/>
      <c r="R1782" s="4"/>
      <c r="S1782" s="4"/>
      <c r="T1782" s="4"/>
      <c r="U1782" s="4"/>
      <c r="V1782" s="4"/>
      <c r="W1782" s="4"/>
    </row>
    <row r="1783" spans="1:23" x14ac:dyDescent="0.2">
      <c r="A1783" s="4">
        <v>50</v>
      </c>
      <c r="B1783" s="4">
        <v>0</v>
      </c>
      <c r="C1783" s="4">
        <v>0</v>
      </c>
      <c r="D1783" s="4">
        <v>1</v>
      </c>
      <c r="E1783" s="4">
        <v>223</v>
      </c>
      <c r="F1783" s="4">
        <f>ROUND(Source!AQ1773,O1783)</f>
        <v>0</v>
      </c>
      <c r="G1783" s="4" t="s">
        <v>50</v>
      </c>
      <c r="H1783" s="4" t="s">
        <v>51</v>
      </c>
      <c r="I1783" s="4"/>
      <c r="J1783" s="4"/>
      <c r="K1783" s="4">
        <v>223</v>
      </c>
      <c r="L1783" s="4">
        <v>9</v>
      </c>
      <c r="M1783" s="4">
        <v>3</v>
      </c>
      <c r="N1783" s="4" t="s">
        <v>3</v>
      </c>
      <c r="O1783" s="4">
        <v>2</v>
      </c>
      <c r="P1783" s="4"/>
      <c r="Q1783" s="4"/>
      <c r="R1783" s="4"/>
      <c r="S1783" s="4"/>
      <c r="T1783" s="4"/>
      <c r="U1783" s="4"/>
      <c r="V1783" s="4"/>
      <c r="W1783" s="4"/>
    </row>
    <row r="1784" spans="1:23" x14ac:dyDescent="0.2">
      <c r="A1784" s="4">
        <v>50</v>
      </c>
      <c r="B1784" s="4">
        <v>0</v>
      </c>
      <c r="C1784" s="4">
        <v>0</v>
      </c>
      <c r="D1784" s="4">
        <v>1</v>
      </c>
      <c r="E1784" s="4">
        <v>229</v>
      </c>
      <c r="F1784" s="4">
        <f>ROUND(Source!AZ1773,O1784)</f>
        <v>0</v>
      </c>
      <c r="G1784" s="4" t="s">
        <v>52</v>
      </c>
      <c r="H1784" s="4" t="s">
        <v>53</v>
      </c>
      <c r="I1784" s="4"/>
      <c r="J1784" s="4"/>
      <c r="K1784" s="4">
        <v>229</v>
      </c>
      <c r="L1784" s="4">
        <v>10</v>
      </c>
      <c r="M1784" s="4">
        <v>3</v>
      </c>
      <c r="N1784" s="4" t="s">
        <v>3</v>
      </c>
      <c r="O1784" s="4">
        <v>2</v>
      </c>
      <c r="P1784" s="4"/>
      <c r="Q1784" s="4"/>
      <c r="R1784" s="4"/>
      <c r="S1784" s="4"/>
      <c r="T1784" s="4"/>
      <c r="U1784" s="4"/>
      <c r="V1784" s="4"/>
      <c r="W1784" s="4"/>
    </row>
    <row r="1785" spans="1:23" x14ac:dyDescent="0.2">
      <c r="A1785" s="4">
        <v>50</v>
      </c>
      <c r="B1785" s="4">
        <v>0</v>
      </c>
      <c r="C1785" s="4">
        <v>0</v>
      </c>
      <c r="D1785" s="4">
        <v>1</v>
      </c>
      <c r="E1785" s="4">
        <v>203</v>
      </c>
      <c r="F1785" s="4">
        <f>ROUND(Source!Q1773,O1785)</f>
        <v>0</v>
      </c>
      <c r="G1785" s="4" t="s">
        <v>54</v>
      </c>
      <c r="H1785" s="4" t="s">
        <v>55</v>
      </c>
      <c r="I1785" s="4"/>
      <c r="J1785" s="4"/>
      <c r="K1785" s="4">
        <v>203</v>
      </c>
      <c r="L1785" s="4">
        <v>11</v>
      </c>
      <c r="M1785" s="4">
        <v>3</v>
      </c>
      <c r="N1785" s="4" t="s">
        <v>3</v>
      </c>
      <c r="O1785" s="4">
        <v>2</v>
      </c>
      <c r="P1785" s="4"/>
      <c r="Q1785" s="4"/>
      <c r="R1785" s="4"/>
      <c r="S1785" s="4"/>
      <c r="T1785" s="4"/>
      <c r="U1785" s="4"/>
      <c r="V1785" s="4"/>
      <c r="W1785" s="4"/>
    </row>
    <row r="1786" spans="1:23" x14ac:dyDescent="0.2">
      <c r="A1786" s="4">
        <v>50</v>
      </c>
      <c r="B1786" s="4">
        <v>0</v>
      </c>
      <c r="C1786" s="4">
        <v>0</v>
      </c>
      <c r="D1786" s="4">
        <v>1</v>
      </c>
      <c r="E1786" s="4">
        <v>231</v>
      </c>
      <c r="F1786" s="4">
        <f>ROUND(Source!BB1773,O1786)</f>
        <v>0</v>
      </c>
      <c r="G1786" s="4" t="s">
        <v>56</v>
      </c>
      <c r="H1786" s="4" t="s">
        <v>57</v>
      </c>
      <c r="I1786" s="4"/>
      <c r="J1786" s="4"/>
      <c r="K1786" s="4">
        <v>231</v>
      </c>
      <c r="L1786" s="4">
        <v>12</v>
      </c>
      <c r="M1786" s="4">
        <v>3</v>
      </c>
      <c r="N1786" s="4" t="s">
        <v>3</v>
      </c>
      <c r="O1786" s="4">
        <v>2</v>
      </c>
      <c r="P1786" s="4"/>
      <c r="Q1786" s="4"/>
      <c r="R1786" s="4"/>
      <c r="S1786" s="4"/>
      <c r="T1786" s="4"/>
      <c r="U1786" s="4"/>
      <c r="V1786" s="4"/>
      <c r="W1786" s="4"/>
    </row>
    <row r="1787" spans="1:23" x14ac:dyDescent="0.2">
      <c r="A1787" s="4">
        <v>50</v>
      </c>
      <c r="B1787" s="4">
        <v>0</v>
      </c>
      <c r="C1787" s="4">
        <v>0</v>
      </c>
      <c r="D1787" s="4">
        <v>1</v>
      </c>
      <c r="E1787" s="4">
        <v>204</v>
      </c>
      <c r="F1787" s="4">
        <f>ROUND(Source!R1773,O1787)</f>
        <v>0</v>
      </c>
      <c r="G1787" s="4" t="s">
        <v>58</v>
      </c>
      <c r="H1787" s="4" t="s">
        <v>59</v>
      </c>
      <c r="I1787" s="4"/>
      <c r="J1787" s="4"/>
      <c r="K1787" s="4">
        <v>204</v>
      </c>
      <c r="L1787" s="4">
        <v>13</v>
      </c>
      <c r="M1787" s="4">
        <v>3</v>
      </c>
      <c r="N1787" s="4" t="s">
        <v>3</v>
      </c>
      <c r="O1787" s="4">
        <v>2</v>
      </c>
      <c r="P1787" s="4"/>
      <c r="Q1787" s="4"/>
      <c r="R1787" s="4"/>
      <c r="S1787" s="4"/>
      <c r="T1787" s="4"/>
      <c r="U1787" s="4"/>
      <c r="V1787" s="4"/>
      <c r="W1787" s="4"/>
    </row>
    <row r="1788" spans="1:23" x14ac:dyDescent="0.2">
      <c r="A1788" s="4">
        <v>50</v>
      </c>
      <c r="B1788" s="4">
        <v>0</v>
      </c>
      <c r="C1788" s="4">
        <v>0</v>
      </c>
      <c r="D1788" s="4">
        <v>1</v>
      </c>
      <c r="E1788" s="4">
        <v>205</v>
      </c>
      <c r="F1788" s="4">
        <f>ROUND(Source!S1773,O1788)</f>
        <v>1407.38</v>
      </c>
      <c r="G1788" s="4" t="s">
        <v>60</v>
      </c>
      <c r="H1788" s="4" t="s">
        <v>61</v>
      </c>
      <c r="I1788" s="4"/>
      <c r="J1788" s="4"/>
      <c r="K1788" s="4">
        <v>205</v>
      </c>
      <c r="L1788" s="4">
        <v>14</v>
      </c>
      <c r="M1788" s="4">
        <v>3</v>
      </c>
      <c r="N1788" s="4" t="s">
        <v>3</v>
      </c>
      <c r="O1788" s="4">
        <v>2</v>
      </c>
      <c r="P1788" s="4"/>
      <c r="Q1788" s="4"/>
      <c r="R1788" s="4"/>
      <c r="S1788" s="4"/>
      <c r="T1788" s="4"/>
      <c r="U1788" s="4"/>
      <c r="V1788" s="4"/>
      <c r="W1788" s="4"/>
    </row>
    <row r="1789" spans="1:23" x14ac:dyDescent="0.2">
      <c r="A1789" s="4">
        <v>50</v>
      </c>
      <c r="B1789" s="4">
        <v>0</v>
      </c>
      <c r="C1789" s="4">
        <v>0</v>
      </c>
      <c r="D1789" s="4">
        <v>1</v>
      </c>
      <c r="E1789" s="4">
        <v>232</v>
      </c>
      <c r="F1789" s="4">
        <f>ROUND(Source!BC1773,O1789)</f>
        <v>0</v>
      </c>
      <c r="G1789" s="4" t="s">
        <v>62</v>
      </c>
      <c r="H1789" s="4" t="s">
        <v>63</v>
      </c>
      <c r="I1789" s="4"/>
      <c r="J1789" s="4"/>
      <c r="K1789" s="4">
        <v>232</v>
      </c>
      <c r="L1789" s="4">
        <v>15</v>
      </c>
      <c r="M1789" s="4">
        <v>3</v>
      </c>
      <c r="N1789" s="4" t="s">
        <v>3</v>
      </c>
      <c r="O1789" s="4">
        <v>2</v>
      </c>
      <c r="P1789" s="4"/>
      <c r="Q1789" s="4"/>
      <c r="R1789" s="4"/>
      <c r="S1789" s="4"/>
      <c r="T1789" s="4"/>
      <c r="U1789" s="4"/>
      <c r="V1789" s="4"/>
      <c r="W1789" s="4"/>
    </row>
    <row r="1790" spans="1:23" x14ac:dyDescent="0.2">
      <c r="A1790" s="4">
        <v>50</v>
      </c>
      <c r="B1790" s="4">
        <v>0</v>
      </c>
      <c r="C1790" s="4">
        <v>0</v>
      </c>
      <c r="D1790" s="4">
        <v>1</v>
      </c>
      <c r="E1790" s="4">
        <v>214</v>
      </c>
      <c r="F1790" s="4">
        <f>ROUND(Source!AS1773,O1790)</f>
        <v>17500.02</v>
      </c>
      <c r="G1790" s="4" t="s">
        <v>64</v>
      </c>
      <c r="H1790" s="4" t="s">
        <v>65</v>
      </c>
      <c r="I1790" s="4"/>
      <c r="J1790" s="4"/>
      <c r="K1790" s="4">
        <v>214</v>
      </c>
      <c r="L1790" s="4">
        <v>16</v>
      </c>
      <c r="M1790" s="4">
        <v>3</v>
      </c>
      <c r="N1790" s="4" t="s">
        <v>3</v>
      </c>
      <c r="O1790" s="4">
        <v>2</v>
      </c>
      <c r="P1790" s="4"/>
      <c r="Q1790" s="4"/>
      <c r="R1790" s="4"/>
      <c r="S1790" s="4"/>
      <c r="T1790" s="4"/>
      <c r="U1790" s="4"/>
      <c r="V1790" s="4"/>
      <c r="W1790" s="4"/>
    </row>
    <row r="1791" spans="1:23" x14ac:dyDescent="0.2">
      <c r="A1791" s="4">
        <v>50</v>
      </c>
      <c r="B1791" s="4">
        <v>0</v>
      </c>
      <c r="C1791" s="4">
        <v>0</v>
      </c>
      <c r="D1791" s="4">
        <v>1</v>
      </c>
      <c r="E1791" s="4">
        <v>215</v>
      </c>
      <c r="F1791" s="4">
        <f>ROUND(Source!AT1773,O1791)</f>
        <v>0</v>
      </c>
      <c r="G1791" s="4" t="s">
        <v>66</v>
      </c>
      <c r="H1791" s="4" t="s">
        <v>67</v>
      </c>
      <c r="I1791" s="4"/>
      <c r="J1791" s="4"/>
      <c r="K1791" s="4">
        <v>215</v>
      </c>
      <c r="L1791" s="4">
        <v>17</v>
      </c>
      <c r="M1791" s="4">
        <v>3</v>
      </c>
      <c r="N1791" s="4" t="s">
        <v>3</v>
      </c>
      <c r="O1791" s="4">
        <v>2</v>
      </c>
      <c r="P1791" s="4"/>
      <c r="Q1791" s="4"/>
      <c r="R1791" s="4"/>
      <c r="S1791" s="4"/>
      <c r="T1791" s="4"/>
      <c r="U1791" s="4"/>
      <c r="V1791" s="4"/>
      <c r="W1791" s="4"/>
    </row>
    <row r="1792" spans="1:23" x14ac:dyDescent="0.2">
      <c r="A1792" s="4">
        <v>50</v>
      </c>
      <c r="B1792" s="4">
        <v>0</v>
      </c>
      <c r="C1792" s="4">
        <v>0</v>
      </c>
      <c r="D1792" s="4">
        <v>1</v>
      </c>
      <c r="E1792" s="4">
        <v>217</v>
      </c>
      <c r="F1792" s="4">
        <f>ROUND(Source!AU1773,O1792)</f>
        <v>6127.12</v>
      </c>
      <c r="G1792" s="4" t="s">
        <v>68</v>
      </c>
      <c r="H1792" s="4" t="s">
        <v>69</v>
      </c>
      <c r="I1792" s="4"/>
      <c r="J1792" s="4"/>
      <c r="K1792" s="4">
        <v>217</v>
      </c>
      <c r="L1792" s="4">
        <v>18</v>
      </c>
      <c r="M1792" s="4">
        <v>3</v>
      </c>
      <c r="N1792" s="4" t="s">
        <v>3</v>
      </c>
      <c r="O1792" s="4">
        <v>2</v>
      </c>
      <c r="P1792" s="4"/>
      <c r="Q1792" s="4"/>
      <c r="R1792" s="4"/>
      <c r="S1792" s="4"/>
      <c r="T1792" s="4"/>
      <c r="U1792" s="4"/>
      <c r="V1792" s="4"/>
      <c r="W1792" s="4"/>
    </row>
    <row r="1793" spans="1:206" x14ac:dyDescent="0.2">
      <c r="A1793" s="4">
        <v>50</v>
      </c>
      <c r="B1793" s="4">
        <v>0</v>
      </c>
      <c r="C1793" s="4">
        <v>0</v>
      </c>
      <c r="D1793" s="4">
        <v>1</v>
      </c>
      <c r="E1793" s="4">
        <v>230</v>
      </c>
      <c r="F1793" s="4">
        <f>ROUND(Source!BA1773,O1793)</f>
        <v>0</v>
      </c>
      <c r="G1793" s="4" t="s">
        <v>70</v>
      </c>
      <c r="H1793" s="4" t="s">
        <v>71</v>
      </c>
      <c r="I1793" s="4"/>
      <c r="J1793" s="4"/>
      <c r="K1793" s="4">
        <v>230</v>
      </c>
      <c r="L1793" s="4">
        <v>19</v>
      </c>
      <c r="M1793" s="4">
        <v>3</v>
      </c>
      <c r="N1793" s="4" t="s">
        <v>3</v>
      </c>
      <c r="O1793" s="4">
        <v>2</v>
      </c>
      <c r="P1793" s="4"/>
      <c r="Q1793" s="4"/>
      <c r="R1793" s="4"/>
      <c r="S1793" s="4"/>
      <c r="T1793" s="4"/>
      <c r="U1793" s="4"/>
      <c r="V1793" s="4"/>
      <c r="W1793" s="4"/>
    </row>
    <row r="1794" spans="1:206" x14ac:dyDescent="0.2">
      <c r="A1794" s="4">
        <v>50</v>
      </c>
      <c r="B1794" s="4">
        <v>0</v>
      </c>
      <c r="C1794" s="4">
        <v>0</v>
      </c>
      <c r="D1794" s="4">
        <v>1</v>
      </c>
      <c r="E1794" s="4">
        <v>206</v>
      </c>
      <c r="F1794" s="4">
        <f>ROUND(Source!T1773,O1794)</f>
        <v>0</v>
      </c>
      <c r="G1794" s="4" t="s">
        <v>72</v>
      </c>
      <c r="H1794" s="4" t="s">
        <v>73</v>
      </c>
      <c r="I1794" s="4"/>
      <c r="J1794" s="4"/>
      <c r="K1794" s="4">
        <v>206</v>
      </c>
      <c r="L1794" s="4">
        <v>20</v>
      </c>
      <c r="M1794" s="4">
        <v>3</v>
      </c>
      <c r="N1794" s="4" t="s">
        <v>3</v>
      </c>
      <c r="O1794" s="4">
        <v>2</v>
      </c>
      <c r="P1794" s="4"/>
      <c r="Q1794" s="4"/>
      <c r="R1794" s="4"/>
      <c r="S1794" s="4"/>
      <c r="T1794" s="4"/>
      <c r="U1794" s="4"/>
      <c r="V1794" s="4"/>
      <c r="W1794" s="4"/>
    </row>
    <row r="1795" spans="1:206" x14ac:dyDescent="0.2">
      <c r="A1795" s="4">
        <v>50</v>
      </c>
      <c r="B1795" s="4">
        <v>0</v>
      </c>
      <c r="C1795" s="4">
        <v>0</v>
      </c>
      <c r="D1795" s="4">
        <v>1</v>
      </c>
      <c r="E1795" s="4">
        <v>207</v>
      </c>
      <c r="F1795" s="4">
        <f>Source!U1773</f>
        <v>7.4639999999999995</v>
      </c>
      <c r="G1795" s="4" t="s">
        <v>74</v>
      </c>
      <c r="H1795" s="4" t="s">
        <v>75</v>
      </c>
      <c r="I1795" s="4"/>
      <c r="J1795" s="4"/>
      <c r="K1795" s="4">
        <v>207</v>
      </c>
      <c r="L1795" s="4">
        <v>21</v>
      </c>
      <c r="M1795" s="4">
        <v>3</v>
      </c>
      <c r="N1795" s="4" t="s">
        <v>3</v>
      </c>
      <c r="O1795" s="4">
        <v>-1</v>
      </c>
      <c r="P1795" s="4"/>
      <c r="Q1795" s="4"/>
      <c r="R1795" s="4"/>
      <c r="S1795" s="4"/>
      <c r="T1795" s="4"/>
      <c r="U1795" s="4"/>
      <c r="V1795" s="4"/>
      <c r="W1795" s="4"/>
    </row>
    <row r="1796" spans="1:206" x14ac:dyDescent="0.2">
      <c r="A1796" s="4">
        <v>50</v>
      </c>
      <c r="B1796" s="4">
        <v>0</v>
      </c>
      <c r="C1796" s="4">
        <v>0</v>
      </c>
      <c r="D1796" s="4">
        <v>1</v>
      </c>
      <c r="E1796" s="4">
        <v>208</v>
      </c>
      <c r="F1796" s="4">
        <f>Source!V1773</f>
        <v>0</v>
      </c>
      <c r="G1796" s="4" t="s">
        <v>76</v>
      </c>
      <c r="H1796" s="4" t="s">
        <v>77</v>
      </c>
      <c r="I1796" s="4"/>
      <c r="J1796" s="4"/>
      <c r="K1796" s="4">
        <v>208</v>
      </c>
      <c r="L1796" s="4">
        <v>22</v>
      </c>
      <c r="M1796" s="4">
        <v>3</v>
      </c>
      <c r="N1796" s="4" t="s">
        <v>3</v>
      </c>
      <c r="O1796" s="4">
        <v>-1</v>
      </c>
      <c r="P1796" s="4"/>
      <c r="Q1796" s="4"/>
      <c r="R1796" s="4"/>
      <c r="S1796" s="4"/>
      <c r="T1796" s="4"/>
      <c r="U1796" s="4"/>
      <c r="V1796" s="4"/>
      <c r="W1796" s="4"/>
    </row>
    <row r="1797" spans="1:206" x14ac:dyDescent="0.2">
      <c r="A1797" s="4">
        <v>50</v>
      </c>
      <c r="B1797" s="4">
        <v>0</v>
      </c>
      <c r="C1797" s="4">
        <v>0</v>
      </c>
      <c r="D1797" s="4">
        <v>1</v>
      </c>
      <c r="E1797" s="4">
        <v>209</v>
      </c>
      <c r="F1797" s="4">
        <f>ROUND(Source!W1773,O1797)</f>
        <v>0</v>
      </c>
      <c r="G1797" s="4" t="s">
        <v>78</v>
      </c>
      <c r="H1797" s="4" t="s">
        <v>79</v>
      </c>
      <c r="I1797" s="4"/>
      <c r="J1797" s="4"/>
      <c r="K1797" s="4">
        <v>209</v>
      </c>
      <c r="L1797" s="4">
        <v>23</v>
      </c>
      <c r="M1797" s="4">
        <v>3</v>
      </c>
      <c r="N1797" s="4" t="s">
        <v>3</v>
      </c>
      <c r="O1797" s="4">
        <v>2</v>
      </c>
      <c r="P1797" s="4"/>
      <c r="Q1797" s="4"/>
      <c r="R1797" s="4"/>
      <c r="S1797" s="4"/>
      <c r="T1797" s="4"/>
      <c r="U1797" s="4"/>
      <c r="V1797" s="4"/>
      <c r="W1797" s="4"/>
    </row>
    <row r="1798" spans="1:206" x14ac:dyDescent="0.2">
      <c r="A1798" s="4">
        <v>50</v>
      </c>
      <c r="B1798" s="4">
        <v>0</v>
      </c>
      <c r="C1798" s="4">
        <v>0</v>
      </c>
      <c r="D1798" s="4">
        <v>1</v>
      </c>
      <c r="E1798" s="4">
        <v>210</v>
      </c>
      <c r="F1798" s="4">
        <f>ROUND(Source!X1773,O1798)</f>
        <v>985.17</v>
      </c>
      <c r="G1798" s="4" t="s">
        <v>80</v>
      </c>
      <c r="H1798" s="4" t="s">
        <v>81</v>
      </c>
      <c r="I1798" s="4"/>
      <c r="J1798" s="4"/>
      <c r="K1798" s="4">
        <v>210</v>
      </c>
      <c r="L1798" s="4">
        <v>24</v>
      </c>
      <c r="M1798" s="4">
        <v>3</v>
      </c>
      <c r="N1798" s="4" t="s">
        <v>3</v>
      </c>
      <c r="O1798" s="4">
        <v>2</v>
      </c>
      <c r="P1798" s="4"/>
      <c r="Q1798" s="4"/>
      <c r="R1798" s="4"/>
      <c r="S1798" s="4"/>
      <c r="T1798" s="4"/>
      <c r="U1798" s="4"/>
      <c r="V1798" s="4"/>
      <c r="W1798" s="4"/>
    </row>
    <row r="1799" spans="1:206" x14ac:dyDescent="0.2">
      <c r="A1799" s="4">
        <v>50</v>
      </c>
      <c r="B1799" s="4">
        <v>0</v>
      </c>
      <c r="C1799" s="4">
        <v>0</v>
      </c>
      <c r="D1799" s="4">
        <v>1</v>
      </c>
      <c r="E1799" s="4">
        <v>211</v>
      </c>
      <c r="F1799" s="4">
        <f>ROUND(Source!Y1773,O1799)</f>
        <v>140.74</v>
      </c>
      <c r="G1799" s="4" t="s">
        <v>82</v>
      </c>
      <c r="H1799" s="4" t="s">
        <v>83</v>
      </c>
      <c r="I1799" s="4"/>
      <c r="J1799" s="4"/>
      <c r="K1799" s="4">
        <v>211</v>
      </c>
      <c r="L1799" s="4">
        <v>25</v>
      </c>
      <c r="M1799" s="4">
        <v>3</v>
      </c>
      <c r="N1799" s="4" t="s">
        <v>3</v>
      </c>
      <c r="O1799" s="4">
        <v>2</v>
      </c>
      <c r="P1799" s="4"/>
      <c r="Q1799" s="4"/>
      <c r="R1799" s="4"/>
      <c r="S1799" s="4"/>
      <c r="T1799" s="4"/>
      <c r="U1799" s="4"/>
      <c r="V1799" s="4"/>
      <c r="W1799" s="4"/>
    </row>
    <row r="1800" spans="1:206" x14ac:dyDescent="0.2">
      <c r="A1800" s="4">
        <v>50</v>
      </c>
      <c r="B1800" s="4">
        <v>0</v>
      </c>
      <c r="C1800" s="4">
        <v>0</v>
      </c>
      <c r="D1800" s="4">
        <v>1</v>
      </c>
      <c r="E1800" s="4">
        <v>224</v>
      </c>
      <c r="F1800" s="4">
        <f>ROUND(Source!AR1773,O1800)</f>
        <v>23627.14</v>
      </c>
      <c r="G1800" s="4" t="s">
        <v>84</v>
      </c>
      <c r="H1800" s="4" t="s">
        <v>85</v>
      </c>
      <c r="I1800" s="4"/>
      <c r="J1800" s="4"/>
      <c r="K1800" s="4">
        <v>224</v>
      </c>
      <c r="L1800" s="4">
        <v>26</v>
      </c>
      <c r="M1800" s="4">
        <v>3</v>
      </c>
      <c r="N1800" s="4" t="s">
        <v>3</v>
      </c>
      <c r="O1800" s="4">
        <v>2</v>
      </c>
      <c r="P1800" s="4"/>
      <c r="Q1800" s="4"/>
      <c r="R1800" s="4"/>
      <c r="S1800" s="4"/>
      <c r="T1800" s="4"/>
      <c r="U1800" s="4"/>
      <c r="V1800" s="4"/>
      <c r="W1800" s="4"/>
    </row>
    <row r="1801" spans="1:206" x14ac:dyDescent="0.2">
      <c r="A1801" s="4">
        <v>50</v>
      </c>
      <c r="B1801" s="4">
        <v>1</v>
      </c>
      <c r="C1801" s="4">
        <v>0</v>
      </c>
      <c r="D1801" s="4">
        <v>2</v>
      </c>
      <c r="E1801" s="4">
        <v>0</v>
      </c>
      <c r="F1801" s="4">
        <f>ROUND(F1800*0.2,O1801)</f>
        <v>4725.43</v>
      </c>
      <c r="G1801" s="4" t="s">
        <v>86</v>
      </c>
      <c r="H1801" s="4" t="s">
        <v>87</v>
      </c>
      <c r="I1801" s="4"/>
      <c r="J1801" s="4"/>
      <c r="K1801" s="4">
        <v>212</v>
      </c>
      <c r="L1801" s="4">
        <v>27</v>
      </c>
      <c r="M1801" s="4">
        <v>0</v>
      </c>
      <c r="N1801" s="4" t="s">
        <v>3</v>
      </c>
      <c r="O1801" s="4">
        <v>2</v>
      </c>
      <c r="P1801" s="4"/>
      <c r="Q1801" s="4"/>
      <c r="R1801" s="4"/>
      <c r="S1801" s="4"/>
      <c r="T1801" s="4"/>
      <c r="U1801" s="4"/>
      <c r="V1801" s="4"/>
      <c r="W1801" s="4"/>
    </row>
    <row r="1802" spans="1:206" x14ac:dyDescent="0.2">
      <c r="A1802" s="4">
        <v>50</v>
      </c>
      <c r="B1802" s="4">
        <v>1</v>
      </c>
      <c r="C1802" s="4">
        <v>0</v>
      </c>
      <c r="D1802" s="4">
        <v>2</v>
      </c>
      <c r="E1802" s="4">
        <v>0</v>
      </c>
      <c r="F1802" s="4">
        <f>ROUND(F1801+F1800,O1802)</f>
        <v>28352.57</v>
      </c>
      <c r="G1802" s="4" t="s">
        <v>88</v>
      </c>
      <c r="H1802" s="4" t="s">
        <v>88</v>
      </c>
      <c r="I1802" s="4"/>
      <c r="J1802" s="4"/>
      <c r="K1802" s="4">
        <v>212</v>
      </c>
      <c r="L1802" s="4">
        <v>28</v>
      </c>
      <c r="M1802" s="4">
        <v>0</v>
      </c>
      <c r="N1802" s="4" t="s">
        <v>3</v>
      </c>
      <c r="O1802" s="4">
        <v>2</v>
      </c>
      <c r="P1802" s="4"/>
      <c r="Q1802" s="4"/>
      <c r="R1802" s="4"/>
      <c r="S1802" s="4"/>
      <c r="T1802" s="4"/>
      <c r="U1802" s="4"/>
      <c r="V1802" s="4"/>
      <c r="W1802" s="4"/>
    </row>
    <row r="1804" spans="1:206" x14ac:dyDescent="0.2">
      <c r="A1804" s="2">
        <v>51</v>
      </c>
      <c r="B1804" s="2">
        <f>B1467</f>
        <v>1</v>
      </c>
      <c r="C1804" s="2">
        <f>A1467</f>
        <v>3</v>
      </c>
      <c r="D1804" s="2">
        <f>ROW(A1467)</f>
        <v>1467</v>
      </c>
      <c r="E1804" s="2"/>
      <c r="F1804" s="2" t="str">
        <f>IF(F1467&lt;&gt;"",F1467,"")</f>
        <v>Пересветов пер. д. 7 к.1</v>
      </c>
      <c r="G1804" s="2" t="str">
        <f>IF(G1467&lt;&gt;"",G1467,"")</f>
        <v>Пересветов пер. д. 7 к.1</v>
      </c>
      <c r="H1804" s="2">
        <v>0</v>
      </c>
      <c r="I1804" s="2"/>
      <c r="J1804" s="2"/>
      <c r="K1804" s="2"/>
      <c r="L1804" s="2"/>
      <c r="M1804" s="2"/>
      <c r="N1804" s="2"/>
      <c r="O1804" s="2">
        <f t="shared" ref="O1804:T1804" si="937">ROUND(O1480+O1518+O1563+O1607+O1697+O1735+O1773+AB1804,2)</f>
        <v>2998771.27</v>
      </c>
      <c r="P1804" s="2">
        <f t="shared" si="937"/>
        <v>2866691.12</v>
      </c>
      <c r="Q1804" s="2">
        <f t="shared" si="937"/>
        <v>44272.33</v>
      </c>
      <c r="R1804" s="2">
        <f t="shared" si="937"/>
        <v>20870.43</v>
      </c>
      <c r="S1804" s="2">
        <f t="shared" si="937"/>
        <v>87807.82</v>
      </c>
      <c r="T1804" s="2">
        <f t="shared" si="937"/>
        <v>0</v>
      </c>
      <c r="U1804" s="2">
        <f>U1480+U1518+U1563+U1607+U1697+U1735+U1773+AH1804</f>
        <v>435.36787800000002</v>
      </c>
      <c r="V1804" s="2">
        <f>V1480+V1518+V1563+V1607+V1697+V1735+V1773+AI1804</f>
        <v>0</v>
      </c>
      <c r="W1804" s="2">
        <f>ROUND(W1480+W1518+W1563+W1607+W1697+W1735+W1773+AJ1804,2)</f>
        <v>0</v>
      </c>
      <c r="X1804" s="2">
        <f>ROUND(X1480+X1518+X1563+X1607+X1697+X1735+X1773+AK1804,2)</f>
        <v>61465.47</v>
      </c>
      <c r="Y1804" s="2">
        <f>ROUND(Y1480+Y1518+Y1563+Y1607+Y1697+Y1735+Y1773+AL1804,2)</f>
        <v>8780.7900000000009</v>
      </c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>
        <f t="shared" ref="AO1804:BC1804" si="938">ROUND(AO1480+AO1518+AO1563+AO1607+AO1697+AO1735+AO1773+BX1804,2)</f>
        <v>0</v>
      </c>
      <c r="AP1804" s="2">
        <f t="shared" si="938"/>
        <v>0</v>
      </c>
      <c r="AQ1804" s="2">
        <f t="shared" si="938"/>
        <v>0</v>
      </c>
      <c r="AR1804" s="2">
        <f t="shared" si="938"/>
        <v>3091489.07</v>
      </c>
      <c r="AS1804" s="2">
        <f t="shared" si="938"/>
        <v>1969080.85</v>
      </c>
      <c r="AT1804" s="2">
        <f t="shared" si="938"/>
        <v>0</v>
      </c>
      <c r="AU1804" s="2">
        <f t="shared" si="938"/>
        <v>1122408.22</v>
      </c>
      <c r="AV1804" s="2">
        <f t="shared" si="938"/>
        <v>2866691.12</v>
      </c>
      <c r="AW1804" s="2">
        <f t="shared" si="938"/>
        <v>2866691.12</v>
      </c>
      <c r="AX1804" s="2">
        <f t="shared" si="938"/>
        <v>0</v>
      </c>
      <c r="AY1804" s="2">
        <f t="shared" si="938"/>
        <v>2866691.12</v>
      </c>
      <c r="AZ1804" s="2">
        <f t="shared" si="938"/>
        <v>0</v>
      </c>
      <c r="BA1804" s="2">
        <f t="shared" si="938"/>
        <v>0</v>
      </c>
      <c r="BB1804" s="2">
        <f t="shared" si="938"/>
        <v>0</v>
      </c>
      <c r="BC1804" s="2">
        <f t="shared" si="938"/>
        <v>0</v>
      </c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3"/>
      <c r="DR1804" s="3"/>
      <c r="DS1804" s="3"/>
      <c r="DT1804" s="3"/>
      <c r="DU1804" s="3"/>
      <c r="DV1804" s="3"/>
      <c r="DW1804" s="3"/>
      <c r="DX1804" s="3"/>
      <c r="DY1804" s="3"/>
      <c r="DZ1804" s="3"/>
      <c r="EA1804" s="3"/>
      <c r="EB1804" s="3"/>
      <c r="EC1804" s="3"/>
      <c r="ED1804" s="3"/>
      <c r="EE1804" s="3"/>
      <c r="EF1804" s="3"/>
      <c r="EG1804" s="3"/>
      <c r="EH1804" s="3"/>
      <c r="EI1804" s="3"/>
      <c r="EJ1804" s="3"/>
      <c r="EK1804" s="3"/>
      <c r="EL1804" s="3"/>
      <c r="EM1804" s="3"/>
      <c r="EN1804" s="3"/>
      <c r="EO1804" s="3"/>
      <c r="EP1804" s="3"/>
      <c r="EQ1804" s="3"/>
      <c r="ER1804" s="3"/>
      <c r="ES1804" s="3"/>
      <c r="ET1804" s="3"/>
      <c r="EU1804" s="3"/>
      <c r="EV1804" s="3"/>
      <c r="EW1804" s="3"/>
      <c r="EX1804" s="3"/>
      <c r="EY1804" s="3"/>
      <c r="EZ1804" s="3"/>
      <c r="FA1804" s="3"/>
      <c r="FB1804" s="3"/>
      <c r="FC1804" s="3"/>
      <c r="FD1804" s="3"/>
      <c r="FE1804" s="3"/>
      <c r="FF1804" s="3"/>
      <c r="FG1804" s="3"/>
      <c r="FH1804" s="3"/>
      <c r="FI1804" s="3"/>
      <c r="FJ1804" s="3"/>
      <c r="FK1804" s="3"/>
      <c r="FL1804" s="3"/>
      <c r="FM1804" s="3"/>
      <c r="FN1804" s="3"/>
      <c r="FO1804" s="3"/>
      <c r="FP1804" s="3"/>
      <c r="FQ1804" s="3"/>
      <c r="FR1804" s="3"/>
      <c r="FS1804" s="3"/>
      <c r="FT1804" s="3"/>
      <c r="FU1804" s="3"/>
      <c r="FV1804" s="3"/>
      <c r="FW1804" s="3"/>
      <c r="FX1804" s="3"/>
      <c r="FY1804" s="3"/>
      <c r="FZ1804" s="3"/>
      <c r="GA1804" s="3"/>
      <c r="GB1804" s="3"/>
      <c r="GC1804" s="3"/>
      <c r="GD1804" s="3"/>
      <c r="GE1804" s="3"/>
      <c r="GF1804" s="3"/>
      <c r="GG1804" s="3"/>
      <c r="GH1804" s="3"/>
      <c r="GI1804" s="3"/>
      <c r="GJ1804" s="3"/>
      <c r="GK1804" s="3"/>
      <c r="GL1804" s="3"/>
      <c r="GM1804" s="3"/>
      <c r="GN1804" s="3"/>
      <c r="GO1804" s="3"/>
      <c r="GP1804" s="3"/>
      <c r="GQ1804" s="3"/>
      <c r="GR1804" s="3"/>
      <c r="GS1804" s="3"/>
      <c r="GT1804" s="3"/>
      <c r="GU1804" s="3"/>
      <c r="GV1804" s="3"/>
      <c r="GW1804" s="3"/>
      <c r="GX1804" s="3">
        <v>0</v>
      </c>
    </row>
    <row r="1806" spans="1:206" x14ac:dyDescent="0.2">
      <c r="A1806" s="4">
        <v>50</v>
      </c>
      <c r="B1806" s="4">
        <v>0</v>
      </c>
      <c r="C1806" s="4">
        <v>0</v>
      </c>
      <c r="D1806" s="4">
        <v>1</v>
      </c>
      <c r="E1806" s="4">
        <v>201</v>
      </c>
      <c r="F1806" s="4">
        <f>ROUND(Source!O1804,O1806)</f>
        <v>2998771.27</v>
      </c>
      <c r="G1806" s="4" t="s">
        <v>34</v>
      </c>
      <c r="H1806" s="4" t="s">
        <v>35</v>
      </c>
      <c r="I1806" s="4"/>
      <c r="J1806" s="4"/>
      <c r="K1806" s="4">
        <v>201</v>
      </c>
      <c r="L1806" s="4">
        <v>1</v>
      </c>
      <c r="M1806" s="4">
        <v>3</v>
      </c>
      <c r="N1806" s="4" t="s">
        <v>3</v>
      </c>
      <c r="O1806" s="4">
        <v>2</v>
      </c>
      <c r="P1806" s="4"/>
      <c r="Q1806" s="4"/>
      <c r="R1806" s="4"/>
      <c r="S1806" s="4"/>
      <c r="T1806" s="4"/>
      <c r="U1806" s="4"/>
      <c r="V1806" s="4"/>
      <c r="W1806" s="4"/>
    </row>
    <row r="1807" spans="1:206" x14ac:dyDescent="0.2">
      <c r="A1807" s="4">
        <v>50</v>
      </c>
      <c r="B1807" s="4">
        <v>0</v>
      </c>
      <c r="C1807" s="4">
        <v>0</v>
      </c>
      <c r="D1807" s="4">
        <v>1</v>
      </c>
      <c r="E1807" s="4">
        <v>202</v>
      </c>
      <c r="F1807" s="4">
        <f>ROUND(Source!P1804,O1807)</f>
        <v>2866691.12</v>
      </c>
      <c r="G1807" s="4" t="s">
        <v>36</v>
      </c>
      <c r="H1807" s="4" t="s">
        <v>37</v>
      </c>
      <c r="I1807" s="4"/>
      <c r="J1807" s="4"/>
      <c r="K1807" s="4">
        <v>202</v>
      </c>
      <c r="L1807" s="4">
        <v>2</v>
      </c>
      <c r="M1807" s="4">
        <v>3</v>
      </c>
      <c r="N1807" s="4" t="s">
        <v>3</v>
      </c>
      <c r="O1807" s="4">
        <v>2</v>
      </c>
      <c r="P1807" s="4"/>
      <c r="Q1807" s="4"/>
      <c r="R1807" s="4"/>
      <c r="S1807" s="4"/>
      <c r="T1807" s="4"/>
      <c r="U1807" s="4"/>
      <c r="V1807" s="4"/>
      <c r="W1807" s="4"/>
    </row>
    <row r="1808" spans="1:206" x14ac:dyDescent="0.2">
      <c r="A1808" s="4">
        <v>50</v>
      </c>
      <c r="B1808" s="4">
        <v>0</v>
      </c>
      <c r="C1808" s="4">
        <v>0</v>
      </c>
      <c r="D1808" s="4">
        <v>1</v>
      </c>
      <c r="E1808" s="4">
        <v>222</v>
      </c>
      <c r="F1808" s="4">
        <f>ROUND(Source!AO1804,O1808)</f>
        <v>0</v>
      </c>
      <c r="G1808" s="4" t="s">
        <v>38</v>
      </c>
      <c r="H1808" s="4" t="s">
        <v>39</v>
      </c>
      <c r="I1808" s="4"/>
      <c r="J1808" s="4"/>
      <c r="K1808" s="4">
        <v>222</v>
      </c>
      <c r="L1808" s="4">
        <v>3</v>
      </c>
      <c r="M1808" s="4">
        <v>3</v>
      </c>
      <c r="N1808" s="4" t="s">
        <v>3</v>
      </c>
      <c r="O1808" s="4">
        <v>2</v>
      </c>
      <c r="P1808" s="4"/>
      <c r="Q1808" s="4"/>
      <c r="R1808" s="4"/>
      <c r="S1808" s="4"/>
      <c r="T1808" s="4"/>
      <c r="U1808" s="4"/>
      <c r="V1808" s="4"/>
      <c r="W1808" s="4"/>
    </row>
    <row r="1809" spans="1:23" x14ac:dyDescent="0.2">
      <c r="A1809" s="4">
        <v>50</v>
      </c>
      <c r="B1809" s="4">
        <v>0</v>
      </c>
      <c r="C1809" s="4">
        <v>0</v>
      </c>
      <c r="D1809" s="4">
        <v>1</v>
      </c>
      <c r="E1809" s="4">
        <v>225</v>
      </c>
      <c r="F1809" s="4">
        <f>ROUND(Source!AV1804,O1809)</f>
        <v>2866691.12</v>
      </c>
      <c r="G1809" s="4" t="s">
        <v>40</v>
      </c>
      <c r="H1809" s="4" t="s">
        <v>41</v>
      </c>
      <c r="I1809" s="4"/>
      <c r="J1809" s="4"/>
      <c r="K1809" s="4">
        <v>225</v>
      </c>
      <c r="L1809" s="4">
        <v>4</v>
      </c>
      <c r="M1809" s="4">
        <v>3</v>
      </c>
      <c r="N1809" s="4" t="s">
        <v>3</v>
      </c>
      <c r="O1809" s="4">
        <v>2</v>
      </c>
      <c r="P1809" s="4"/>
      <c r="Q1809" s="4"/>
      <c r="R1809" s="4"/>
      <c r="S1809" s="4"/>
      <c r="T1809" s="4"/>
      <c r="U1809" s="4"/>
      <c r="V1809" s="4"/>
      <c r="W1809" s="4"/>
    </row>
    <row r="1810" spans="1:23" x14ac:dyDescent="0.2">
      <c r="A1810" s="4">
        <v>50</v>
      </c>
      <c r="B1810" s="4">
        <v>0</v>
      </c>
      <c r="C1810" s="4">
        <v>0</v>
      </c>
      <c r="D1810" s="4">
        <v>1</v>
      </c>
      <c r="E1810" s="4">
        <v>226</v>
      </c>
      <c r="F1810" s="4">
        <f>ROUND(Source!AW1804,O1810)</f>
        <v>2866691.12</v>
      </c>
      <c r="G1810" s="4" t="s">
        <v>42</v>
      </c>
      <c r="H1810" s="4" t="s">
        <v>43</v>
      </c>
      <c r="I1810" s="4"/>
      <c r="J1810" s="4"/>
      <c r="K1810" s="4">
        <v>226</v>
      </c>
      <c r="L1810" s="4">
        <v>5</v>
      </c>
      <c r="M1810" s="4">
        <v>3</v>
      </c>
      <c r="N1810" s="4" t="s">
        <v>3</v>
      </c>
      <c r="O1810" s="4">
        <v>2</v>
      </c>
      <c r="P1810" s="4"/>
      <c r="Q1810" s="4"/>
      <c r="R1810" s="4"/>
      <c r="S1810" s="4"/>
      <c r="T1810" s="4"/>
      <c r="U1810" s="4"/>
      <c r="V1810" s="4"/>
      <c r="W1810" s="4"/>
    </row>
    <row r="1811" spans="1:23" x14ac:dyDescent="0.2">
      <c r="A1811" s="4">
        <v>50</v>
      </c>
      <c r="B1811" s="4">
        <v>0</v>
      </c>
      <c r="C1811" s="4">
        <v>0</v>
      </c>
      <c r="D1811" s="4">
        <v>1</v>
      </c>
      <c r="E1811" s="4">
        <v>227</v>
      </c>
      <c r="F1811" s="4">
        <f>ROUND(Source!AX1804,O1811)</f>
        <v>0</v>
      </c>
      <c r="G1811" s="4" t="s">
        <v>44</v>
      </c>
      <c r="H1811" s="4" t="s">
        <v>45</v>
      </c>
      <c r="I1811" s="4"/>
      <c r="J1811" s="4"/>
      <c r="K1811" s="4">
        <v>227</v>
      </c>
      <c r="L1811" s="4">
        <v>6</v>
      </c>
      <c r="M1811" s="4">
        <v>3</v>
      </c>
      <c r="N1811" s="4" t="s">
        <v>3</v>
      </c>
      <c r="O1811" s="4">
        <v>2</v>
      </c>
      <c r="P1811" s="4"/>
      <c r="Q1811" s="4"/>
      <c r="R1811" s="4"/>
      <c r="S1811" s="4"/>
      <c r="T1811" s="4"/>
      <c r="U1811" s="4"/>
      <c r="V1811" s="4"/>
      <c r="W1811" s="4"/>
    </row>
    <row r="1812" spans="1:23" x14ac:dyDescent="0.2">
      <c r="A1812" s="4">
        <v>50</v>
      </c>
      <c r="B1812" s="4">
        <v>0</v>
      </c>
      <c r="C1812" s="4">
        <v>0</v>
      </c>
      <c r="D1812" s="4">
        <v>1</v>
      </c>
      <c r="E1812" s="4">
        <v>228</v>
      </c>
      <c r="F1812" s="4">
        <f>ROUND(Source!AY1804,O1812)</f>
        <v>2866691.12</v>
      </c>
      <c r="G1812" s="4" t="s">
        <v>46</v>
      </c>
      <c r="H1812" s="4" t="s">
        <v>47</v>
      </c>
      <c r="I1812" s="4"/>
      <c r="J1812" s="4"/>
      <c r="K1812" s="4">
        <v>228</v>
      </c>
      <c r="L1812" s="4">
        <v>7</v>
      </c>
      <c r="M1812" s="4">
        <v>3</v>
      </c>
      <c r="N1812" s="4" t="s">
        <v>3</v>
      </c>
      <c r="O1812" s="4">
        <v>2</v>
      </c>
      <c r="P1812" s="4"/>
      <c r="Q1812" s="4"/>
      <c r="R1812" s="4"/>
      <c r="S1812" s="4"/>
      <c r="T1812" s="4"/>
      <c r="U1812" s="4"/>
      <c r="V1812" s="4"/>
      <c r="W1812" s="4"/>
    </row>
    <row r="1813" spans="1:23" x14ac:dyDescent="0.2">
      <c r="A1813" s="4">
        <v>50</v>
      </c>
      <c r="B1813" s="4">
        <v>0</v>
      </c>
      <c r="C1813" s="4">
        <v>0</v>
      </c>
      <c r="D1813" s="4">
        <v>1</v>
      </c>
      <c r="E1813" s="4">
        <v>216</v>
      </c>
      <c r="F1813" s="4">
        <f>ROUND(Source!AP1804,O1813)</f>
        <v>0</v>
      </c>
      <c r="G1813" s="4" t="s">
        <v>48</v>
      </c>
      <c r="H1813" s="4" t="s">
        <v>49</v>
      </c>
      <c r="I1813" s="4"/>
      <c r="J1813" s="4"/>
      <c r="K1813" s="4">
        <v>216</v>
      </c>
      <c r="L1813" s="4">
        <v>8</v>
      </c>
      <c r="M1813" s="4">
        <v>3</v>
      </c>
      <c r="N1813" s="4" t="s">
        <v>3</v>
      </c>
      <c r="O1813" s="4">
        <v>2</v>
      </c>
      <c r="P1813" s="4"/>
      <c r="Q1813" s="4"/>
      <c r="R1813" s="4"/>
      <c r="S1813" s="4"/>
      <c r="T1813" s="4"/>
      <c r="U1813" s="4"/>
      <c r="V1813" s="4"/>
      <c r="W1813" s="4"/>
    </row>
    <row r="1814" spans="1:23" x14ac:dyDescent="0.2">
      <c r="A1814" s="4">
        <v>50</v>
      </c>
      <c r="B1814" s="4">
        <v>0</v>
      </c>
      <c r="C1814" s="4">
        <v>0</v>
      </c>
      <c r="D1814" s="4">
        <v>1</v>
      </c>
      <c r="E1814" s="4">
        <v>223</v>
      </c>
      <c r="F1814" s="4">
        <f>ROUND(Source!AQ1804,O1814)</f>
        <v>0</v>
      </c>
      <c r="G1814" s="4" t="s">
        <v>50</v>
      </c>
      <c r="H1814" s="4" t="s">
        <v>51</v>
      </c>
      <c r="I1814" s="4"/>
      <c r="J1814" s="4"/>
      <c r="K1814" s="4">
        <v>223</v>
      </c>
      <c r="L1814" s="4">
        <v>9</v>
      </c>
      <c r="M1814" s="4">
        <v>3</v>
      </c>
      <c r="N1814" s="4" t="s">
        <v>3</v>
      </c>
      <c r="O1814" s="4">
        <v>2</v>
      </c>
      <c r="P1814" s="4"/>
      <c r="Q1814" s="4"/>
      <c r="R1814" s="4"/>
      <c r="S1814" s="4"/>
      <c r="T1814" s="4"/>
      <c r="U1814" s="4"/>
      <c r="V1814" s="4"/>
      <c r="W1814" s="4"/>
    </row>
    <row r="1815" spans="1:23" x14ac:dyDescent="0.2">
      <c r="A1815" s="4">
        <v>50</v>
      </c>
      <c r="B1815" s="4">
        <v>0</v>
      </c>
      <c r="C1815" s="4">
        <v>0</v>
      </c>
      <c r="D1815" s="4">
        <v>1</v>
      </c>
      <c r="E1815" s="4">
        <v>229</v>
      </c>
      <c r="F1815" s="4">
        <f>ROUND(Source!AZ1804,O1815)</f>
        <v>0</v>
      </c>
      <c r="G1815" s="4" t="s">
        <v>52</v>
      </c>
      <c r="H1815" s="4" t="s">
        <v>53</v>
      </c>
      <c r="I1815" s="4"/>
      <c r="J1815" s="4"/>
      <c r="K1815" s="4">
        <v>229</v>
      </c>
      <c r="L1815" s="4">
        <v>10</v>
      </c>
      <c r="M1815" s="4">
        <v>3</v>
      </c>
      <c r="N1815" s="4" t="s">
        <v>3</v>
      </c>
      <c r="O1815" s="4">
        <v>2</v>
      </c>
      <c r="P1815" s="4"/>
      <c r="Q1815" s="4"/>
      <c r="R1815" s="4"/>
      <c r="S1815" s="4"/>
      <c r="T1815" s="4"/>
      <c r="U1815" s="4"/>
      <c r="V1815" s="4"/>
      <c r="W1815" s="4"/>
    </row>
    <row r="1816" spans="1:23" x14ac:dyDescent="0.2">
      <c r="A1816" s="4">
        <v>50</v>
      </c>
      <c r="B1816" s="4">
        <v>0</v>
      </c>
      <c r="C1816" s="4">
        <v>0</v>
      </c>
      <c r="D1816" s="4">
        <v>1</v>
      </c>
      <c r="E1816" s="4">
        <v>203</v>
      </c>
      <c r="F1816" s="4">
        <f>ROUND(Source!Q1804,O1816)</f>
        <v>44272.33</v>
      </c>
      <c r="G1816" s="4" t="s">
        <v>54</v>
      </c>
      <c r="H1816" s="4" t="s">
        <v>55</v>
      </c>
      <c r="I1816" s="4"/>
      <c r="J1816" s="4"/>
      <c r="K1816" s="4">
        <v>203</v>
      </c>
      <c r="L1816" s="4">
        <v>11</v>
      </c>
      <c r="M1816" s="4">
        <v>3</v>
      </c>
      <c r="N1816" s="4" t="s">
        <v>3</v>
      </c>
      <c r="O1816" s="4">
        <v>2</v>
      </c>
      <c r="P1816" s="4"/>
      <c r="Q1816" s="4"/>
      <c r="R1816" s="4"/>
      <c r="S1816" s="4"/>
      <c r="T1816" s="4"/>
      <c r="U1816" s="4"/>
      <c r="V1816" s="4"/>
      <c r="W1816" s="4"/>
    </row>
    <row r="1817" spans="1:23" x14ac:dyDescent="0.2">
      <c r="A1817" s="4">
        <v>50</v>
      </c>
      <c r="B1817" s="4">
        <v>0</v>
      </c>
      <c r="C1817" s="4">
        <v>0</v>
      </c>
      <c r="D1817" s="4">
        <v>1</v>
      </c>
      <c r="E1817" s="4">
        <v>231</v>
      </c>
      <c r="F1817" s="4">
        <f>ROUND(Source!BB1804,O1817)</f>
        <v>0</v>
      </c>
      <c r="G1817" s="4" t="s">
        <v>56</v>
      </c>
      <c r="H1817" s="4" t="s">
        <v>57</v>
      </c>
      <c r="I1817" s="4"/>
      <c r="J1817" s="4"/>
      <c r="K1817" s="4">
        <v>231</v>
      </c>
      <c r="L1817" s="4">
        <v>12</v>
      </c>
      <c r="M1817" s="4">
        <v>3</v>
      </c>
      <c r="N1817" s="4" t="s">
        <v>3</v>
      </c>
      <c r="O1817" s="4">
        <v>2</v>
      </c>
      <c r="P1817" s="4"/>
      <c r="Q1817" s="4"/>
      <c r="R1817" s="4"/>
      <c r="S1817" s="4"/>
      <c r="T1817" s="4"/>
      <c r="U1817" s="4"/>
      <c r="V1817" s="4"/>
      <c r="W1817" s="4"/>
    </row>
    <row r="1818" spans="1:23" x14ac:dyDescent="0.2">
      <c r="A1818" s="4">
        <v>50</v>
      </c>
      <c r="B1818" s="4">
        <v>0</v>
      </c>
      <c r="C1818" s="4">
        <v>0</v>
      </c>
      <c r="D1818" s="4">
        <v>1</v>
      </c>
      <c r="E1818" s="4">
        <v>204</v>
      </c>
      <c r="F1818" s="4">
        <f>ROUND(Source!R1804,O1818)</f>
        <v>20870.43</v>
      </c>
      <c r="G1818" s="4" t="s">
        <v>58</v>
      </c>
      <c r="H1818" s="4" t="s">
        <v>59</v>
      </c>
      <c r="I1818" s="4"/>
      <c r="J1818" s="4"/>
      <c r="K1818" s="4">
        <v>204</v>
      </c>
      <c r="L1818" s="4">
        <v>13</v>
      </c>
      <c r="M1818" s="4">
        <v>3</v>
      </c>
      <c r="N1818" s="4" t="s">
        <v>3</v>
      </c>
      <c r="O1818" s="4">
        <v>2</v>
      </c>
      <c r="P1818" s="4"/>
      <c r="Q1818" s="4"/>
      <c r="R1818" s="4"/>
      <c r="S1818" s="4"/>
      <c r="T1818" s="4"/>
      <c r="U1818" s="4"/>
      <c r="V1818" s="4"/>
      <c r="W1818" s="4"/>
    </row>
    <row r="1819" spans="1:23" x14ac:dyDescent="0.2">
      <c r="A1819" s="4">
        <v>50</v>
      </c>
      <c r="B1819" s="4">
        <v>0</v>
      </c>
      <c r="C1819" s="4">
        <v>0</v>
      </c>
      <c r="D1819" s="4">
        <v>1</v>
      </c>
      <c r="E1819" s="4">
        <v>205</v>
      </c>
      <c r="F1819" s="4">
        <f>ROUND(Source!S1804,O1819)</f>
        <v>87807.82</v>
      </c>
      <c r="G1819" s="4" t="s">
        <v>60</v>
      </c>
      <c r="H1819" s="4" t="s">
        <v>61</v>
      </c>
      <c r="I1819" s="4"/>
      <c r="J1819" s="4"/>
      <c r="K1819" s="4">
        <v>205</v>
      </c>
      <c r="L1819" s="4">
        <v>14</v>
      </c>
      <c r="M1819" s="4">
        <v>3</v>
      </c>
      <c r="N1819" s="4" t="s">
        <v>3</v>
      </c>
      <c r="O1819" s="4">
        <v>2</v>
      </c>
      <c r="P1819" s="4"/>
      <c r="Q1819" s="4"/>
      <c r="R1819" s="4"/>
      <c r="S1819" s="4"/>
      <c r="T1819" s="4"/>
      <c r="U1819" s="4"/>
      <c r="V1819" s="4"/>
      <c r="W1819" s="4"/>
    </row>
    <row r="1820" spans="1:23" x14ac:dyDescent="0.2">
      <c r="A1820" s="4">
        <v>50</v>
      </c>
      <c r="B1820" s="4">
        <v>0</v>
      </c>
      <c r="C1820" s="4">
        <v>0</v>
      </c>
      <c r="D1820" s="4">
        <v>1</v>
      </c>
      <c r="E1820" s="4">
        <v>232</v>
      </c>
      <c r="F1820" s="4">
        <f>ROUND(Source!BC1804,O1820)</f>
        <v>0</v>
      </c>
      <c r="G1820" s="4" t="s">
        <v>62</v>
      </c>
      <c r="H1820" s="4" t="s">
        <v>63</v>
      </c>
      <c r="I1820" s="4"/>
      <c r="J1820" s="4"/>
      <c r="K1820" s="4">
        <v>232</v>
      </c>
      <c r="L1820" s="4">
        <v>15</v>
      </c>
      <c r="M1820" s="4">
        <v>3</v>
      </c>
      <c r="N1820" s="4" t="s">
        <v>3</v>
      </c>
      <c r="O1820" s="4">
        <v>2</v>
      </c>
      <c r="P1820" s="4"/>
      <c r="Q1820" s="4"/>
      <c r="R1820" s="4"/>
      <c r="S1820" s="4"/>
      <c r="T1820" s="4"/>
      <c r="U1820" s="4"/>
      <c r="V1820" s="4"/>
      <c r="W1820" s="4"/>
    </row>
    <row r="1821" spans="1:23" x14ac:dyDescent="0.2">
      <c r="A1821" s="4">
        <v>50</v>
      </c>
      <c r="B1821" s="4">
        <v>0</v>
      </c>
      <c r="C1821" s="4">
        <v>0</v>
      </c>
      <c r="D1821" s="4">
        <v>1</v>
      </c>
      <c r="E1821" s="4">
        <v>214</v>
      </c>
      <c r="F1821" s="4">
        <f>ROUND(Source!AS1804,O1821)</f>
        <v>1969080.85</v>
      </c>
      <c r="G1821" s="4" t="s">
        <v>64</v>
      </c>
      <c r="H1821" s="4" t="s">
        <v>65</v>
      </c>
      <c r="I1821" s="4"/>
      <c r="J1821" s="4"/>
      <c r="K1821" s="4">
        <v>214</v>
      </c>
      <c r="L1821" s="4">
        <v>16</v>
      </c>
      <c r="M1821" s="4">
        <v>3</v>
      </c>
      <c r="N1821" s="4" t="s">
        <v>3</v>
      </c>
      <c r="O1821" s="4">
        <v>2</v>
      </c>
      <c r="P1821" s="4"/>
      <c r="Q1821" s="4"/>
      <c r="R1821" s="4"/>
      <c r="S1821" s="4"/>
      <c r="T1821" s="4"/>
      <c r="U1821" s="4"/>
      <c r="V1821" s="4"/>
      <c r="W1821" s="4"/>
    </row>
    <row r="1822" spans="1:23" x14ac:dyDescent="0.2">
      <c r="A1822" s="4">
        <v>50</v>
      </c>
      <c r="B1822" s="4">
        <v>0</v>
      </c>
      <c r="C1822" s="4">
        <v>0</v>
      </c>
      <c r="D1822" s="4">
        <v>1</v>
      </c>
      <c r="E1822" s="4">
        <v>215</v>
      </c>
      <c r="F1822" s="4">
        <f>ROUND(Source!AT1804,O1822)</f>
        <v>0</v>
      </c>
      <c r="G1822" s="4" t="s">
        <v>66</v>
      </c>
      <c r="H1822" s="4" t="s">
        <v>67</v>
      </c>
      <c r="I1822" s="4"/>
      <c r="J1822" s="4"/>
      <c r="K1822" s="4">
        <v>215</v>
      </c>
      <c r="L1822" s="4">
        <v>17</v>
      </c>
      <c r="M1822" s="4">
        <v>3</v>
      </c>
      <c r="N1822" s="4" t="s">
        <v>3</v>
      </c>
      <c r="O1822" s="4">
        <v>2</v>
      </c>
      <c r="P1822" s="4"/>
      <c r="Q1822" s="4"/>
      <c r="R1822" s="4"/>
      <c r="S1822" s="4"/>
      <c r="T1822" s="4"/>
      <c r="U1822" s="4"/>
      <c r="V1822" s="4"/>
      <c r="W1822" s="4"/>
    </row>
    <row r="1823" spans="1:23" x14ac:dyDescent="0.2">
      <c r="A1823" s="4">
        <v>50</v>
      </c>
      <c r="B1823" s="4">
        <v>0</v>
      </c>
      <c r="C1823" s="4">
        <v>0</v>
      </c>
      <c r="D1823" s="4">
        <v>1</v>
      </c>
      <c r="E1823" s="4">
        <v>217</v>
      </c>
      <c r="F1823" s="4">
        <f>ROUND(Source!AU1804,O1823)</f>
        <v>1122408.22</v>
      </c>
      <c r="G1823" s="4" t="s">
        <v>68</v>
      </c>
      <c r="H1823" s="4" t="s">
        <v>69</v>
      </c>
      <c r="I1823" s="4"/>
      <c r="J1823" s="4"/>
      <c r="K1823" s="4">
        <v>217</v>
      </c>
      <c r="L1823" s="4">
        <v>18</v>
      </c>
      <c r="M1823" s="4">
        <v>3</v>
      </c>
      <c r="N1823" s="4" t="s">
        <v>3</v>
      </c>
      <c r="O1823" s="4">
        <v>2</v>
      </c>
      <c r="P1823" s="4"/>
      <c r="Q1823" s="4"/>
      <c r="R1823" s="4"/>
      <c r="S1823" s="4"/>
      <c r="T1823" s="4"/>
      <c r="U1823" s="4"/>
      <c r="V1823" s="4"/>
      <c r="W1823" s="4"/>
    </row>
    <row r="1824" spans="1:23" x14ac:dyDescent="0.2">
      <c r="A1824" s="4">
        <v>50</v>
      </c>
      <c r="B1824" s="4">
        <v>0</v>
      </c>
      <c r="C1824" s="4">
        <v>0</v>
      </c>
      <c r="D1824" s="4">
        <v>1</v>
      </c>
      <c r="E1824" s="4">
        <v>230</v>
      </c>
      <c r="F1824" s="4">
        <f>ROUND(Source!BA1804,O1824)</f>
        <v>0</v>
      </c>
      <c r="G1824" s="4" t="s">
        <v>70</v>
      </c>
      <c r="H1824" s="4" t="s">
        <v>71</v>
      </c>
      <c r="I1824" s="4"/>
      <c r="J1824" s="4"/>
      <c r="K1824" s="4">
        <v>230</v>
      </c>
      <c r="L1824" s="4">
        <v>19</v>
      </c>
      <c r="M1824" s="4">
        <v>3</v>
      </c>
      <c r="N1824" s="4" t="s">
        <v>3</v>
      </c>
      <c r="O1824" s="4">
        <v>2</v>
      </c>
      <c r="P1824" s="4"/>
      <c r="Q1824" s="4"/>
      <c r="R1824" s="4"/>
      <c r="S1824" s="4"/>
      <c r="T1824" s="4"/>
      <c r="U1824" s="4"/>
      <c r="V1824" s="4"/>
      <c r="W1824" s="4"/>
    </row>
    <row r="1825" spans="1:206" x14ac:dyDescent="0.2">
      <c r="A1825" s="4">
        <v>50</v>
      </c>
      <c r="B1825" s="4">
        <v>0</v>
      </c>
      <c r="C1825" s="4">
        <v>0</v>
      </c>
      <c r="D1825" s="4">
        <v>1</v>
      </c>
      <c r="E1825" s="4">
        <v>206</v>
      </c>
      <c r="F1825" s="4">
        <f>ROUND(Source!T1804,O1825)</f>
        <v>0</v>
      </c>
      <c r="G1825" s="4" t="s">
        <v>72</v>
      </c>
      <c r="H1825" s="4" t="s">
        <v>73</v>
      </c>
      <c r="I1825" s="4"/>
      <c r="J1825" s="4"/>
      <c r="K1825" s="4">
        <v>206</v>
      </c>
      <c r="L1825" s="4">
        <v>20</v>
      </c>
      <c r="M1825" s="4">
        <v>3</v>
      </c>
      <c r="N1825" s="4" t="s">
        <v>3</v>
      </c>
      <c r="O1825" s="4">
        <v>2</v>
      </c>
      <c r="P1825" s="4"/>
      <c r="Q1825" s="4"/>
      <c r="R1825" s="4"/>
      <c r="S1825" s="4"/>
      <c r="T1825" s="4"/>
      <c r="U1825" s="4"/>
      <c r="V1825" s="4"/>
      <c r="W1825" s="4"/>
    </row>
    <row r="1826" spans="1:206" x14ac:dyDescent="0.2">
      <c r="A1826" s="4">
        <v>50</v>
      </c>
      <c r="B1826" s="4">
        <v>0</v>
      </c>
      <c r="C1826" s="4">
        <v>0</v>
      </c>
      <c r="D1826" s="4">
        <v>1</v>
      </c>
      <c r="E1826" s="4">
        <v>207</v>
      </c>
      <c r="F1826" s="4">
        <f>Source!U1804</f>
        <v>435.36787800000002</v>
      </c>
      <c r="G1826" s="4" t="s">
        <v>74</v>
      </c>
      <c r="H1826" s="4" t="s">
        <v>75</v>
      </c>
      <c r="I1826" s="4"/>
      <c r="J1826" s="4"/>
      <c r="K1826" s="4">
        <v>207</v>
      </c>
      <c r="L1826" s="4">
        <v>21</v>
      </c>
      <c r="M1826" s="4">
        <v>3</v>
      </c>
      <c r="N1826" s="4" t="s">
        <v>3</v>
      </c>
      <c r="O1826" s="4">
        <v>-1</v>
      </c>
      <c r="P1826" s="4"/>
      <c r="Q1826" s="4"/>
      <c r="R1826" s="4"/>
      <c r="S1826" s="4"/>
      <c r="T1826" s="4"/>
      <c r="U1826" s="4"/>
      <c r="V1826" s="4"/>
      <c r="W1826" s="4"/>
    </row>
    <row r="1827" spans="1:206" x14ac:dyDescent="0.2">
      <c r="A1827" s="4">
        <v>50</v>
      </c>
      <c r="B1827" s="4">
        <v>0</v>
      </c>
      <c r="C1827" s="4">
        <v>0</v>
      </c>
      <c r="D1827" s="4">
        <v>1</v>
      </c>
      <c r="E1827" s="4">
        <v>208</v>
      </c>
      <c r="F1827" s="4">
        <f>Source!V1804</f>
        <v>0</v>
      </c>
      <c r="G1827" s="4" t="s">
        <v>76</v>
      </c>
      <c r="H1827" s="4" t="s">
        <v>77</v>
      </c>
      <c r="I1827" s="4"/>
      <c r="J1827" s="4"/>
      <c r="K1827" s="4">
        <v>208</v>
      </c>
      <c r="L1827" s="4">
        <v>22</v>
      </c>
      <c r="M1827" s="4">
        <v>3</v>
      </c>
      <c r="N1827" s="4" t="s">
        <v>3</v>
      </c>
      <c r="O1827" s="4">
        <v>-1</v>
      </c>
      <c r="P1827" s="4"/>
      <c r="Q1827" s="4"/>
      <c r="R1827" s="4"/>
      <c r="S1827" s="4"/>
      <c r="T1827" s="4"/>
      <c r="U1827" s="4"/>
      <c r="V1827" s="4"/>
      <c r="W1827" s="4"/>
    </row>
    <row r="1828" spans="1:206" x14ac:dyDescent="0.2">
      <c r="A1828" s="4">
        <v>50</v>
      </c>
      <c r="B1828" s="4">
        <v>0</v>
      </c>
      <c r="C1828" s="4">
        <v>0</v>
      </c>
      <c r="D1828" s="4">
        <v>1</v>
      </c>
      <c r="E1828" s="4">
        <v>209</v>
      </c>
      <c r="F1828" s="4">
        <f>ROUND(Source!W1804,O1828)</f>
        <v>0</v>
      </c>
      <c r="G1828" s="4" t="s">
        <v>78</v>
      </c>
      <c r="H1828" s="4" t="s">
        <v>79</v>
      </c>
      <c r="I1828" s="4"/>
      <c r="J1828" s="4"/>
      <c r="K1828" s="4">
        <v>209</v>
      </c>
      <c r="L1828" s="4">
        <v>23</v>
      </c>
      <c r="M1828" s="4">
        <v>3</v>
      </c>
      <c r="N1828" s="4" t="s">
        <v>3</v>
      </c>
      <c r="O1828" s="4">
        <v>2</v>
      </c>
      <c r="P1828" s="4"/>
      <c r="Q1828" s="4"/>
      <c r="R1828" s="4"/>
      <c r="S1828" s="4"/>
      <c r="T1828" s="4"/>
      <c r="U1828" s="4"/>
      <c r="V1828" s="4"/>
      <c r="W1828" s="4"/>
    </row>
    <row r="1829" spans="1:206" x14ac:dyDescent="0.2">
      <c r="A1829" s="4">
        <v>50</v>
      </c>
      <c r="B1829" s="4">
        <v>0</v>
      </c>
      <c r="C1829" s="4">
        <v>0</v>
      </c>
      <c r="D1829" s="4">
        <v>1</v>
      </c>
      <c r="E1829" s="4">
        <v>210</v>
      </c>
      <c r="F1829" s="4">
        <f>ROUND(Source!X1804,O1829)</f>
        <v>61465.47</v>
      </c>
      <c r="G1829" s="4" t="s">
        <v>80</v>
      </c>
      <c r="H1829" s="4" t="s">
        <v>81</v>
      </c>
      <c r="I1829" s="4"/>
      <c r="J1829" s="4"/>
      <c r="K1829" s="4">
        <v>210</v>
      </c>
      <c r="L1829" s="4">
        <v>24</v>
      </c>
      <c r="M1829" s="4">
        <v>3</v>
      </c>
      <c r="N1829" s="4" t="s">
        <v>3</v>
      </c>
      <c r="O1829" s="4">
        <v>2</v>
      </c>
      <c r="P1829" s="4"/>
      <c r="Q1829" s="4"/>
      <c r="R1829" s="4"/>
      <c r="S1829" s="4"/>
      <c r="T1829" s="4"/>
      <c r="U1829" s="4"/>
      <c r="V1829" s="4"/>
      <c r="W1829" s="4"/>
    </row>
    <row r="1830" spans="1:206" x14ac:dyDescent="0.2">
      <c r="A1830" s="4">
        <v>50</v>
      </c>
      <c r="B1830" s="4">
        <v>0</v>
      </c>
      <c r="C1830" s="4">
        <v>0</v>
      </c>
      <c r="D1830" s="4">
        <v>1</v>
      </c>
      <c r="E1830" s="4">
        <v>211</v>
      </c>
      <c r="F1830" s="4">
        <f>ROUND(Source!Y1804,O1830)</f>
        <v>8780.7900000000009</v>
      </c>
      <c r="G1830" s="4" t="s">
        <v>82</v>
      </c>
      <c r="H1830" s="4" t="s">
        <v>83</v>
      </c>
      <c r="I1830" s="4"/>
      <c r="J1830" s="4"/>
      <c r="K1830" s="4">
        <v>211</v>
      </c>
      <c r="L1830" s="4">
        <v>25</v>
      </c>
      <c r="M1830" s="4">
        <v>3</v>
      </c>
      <c r="N1830" s="4" t="s">
        <v>3</v>
      </c>
      <c r="O1830" s="4">
        <v>2</v>
      </c>
      <c r="P1830" s="4"/>
      <c r="Q1830" s="4"/>
      <c r="R1830" s="4"/>
      <c r="S1830" s="4"/>
      <c r="T1830" s="4"/>
      <c r="U1830" s="4"/>
      <c r="V1830" s="4"/>
      <c r="W1830" s="4"/>
    </row>
    <row r="1831" spans="1:206" x14ac:dyDescent="0.2">
      <c r="A1831" s="4">
        <v>50</v>
      </c>
      <c r="B1831" s="4">
        <v>0</v>
      </c>
      <c r="C1831" s="4">
        <v>0</v>
      </c>
      <c r="D1831" s="4">
        <v>1</v>
      </c>
      <c r="E1831" s="4">
        <v>224</v>
      </c>
      <c r="F1831" s="4">
        <f>ROUND(Source!AR1804,O1831)</f>
        <v>3091489.07</v>
      </c>
      <c r="G1831" s="4" t="s">
        <v>84</v>
      </c>
      <c r="H1831" s="4" t="s">
        <v>85</v>
      </c>
      <c r="I1831" s="4"/>
      <c r="J1831" s="4"/>
      <c r="K1831" s="4">
        <v>224</v>
      </c>
      <c r="L1831" s="4">
        <v>26</v>
      </c>
      <c r="M1831" s="4">
        <v>3</v>
      </c>
      <c r="N1831" s="4" t="s">
        <v>3</v>
      </c>
      <c r="O1831" s="4">
        <v>2</v>
      </c>
      <c r="P1831" s="4"/>
      <c r="Q1831" s="4"/>
      <c r="R1831" s="4"/>
      <c r="S1831" s="4"/>
      <c r="T1831" s="4"/>
      <c r="U1831" s="4"/>
      <c r="V1831" s="4"/>
      <c r="W1831" s="4"/>
    </row>
    <row r="1832" spans="1:206" x14ac:dyDescent="0.2">
      <c r="A1832" s="4">
        <v>50</v>
      </c>
      <c r="B1832" s="4">
        <v>1</v>
      </c>
      <c r="C1832" s="4">
        <v>0</v>
      </c>
      <c r="D1832" s="4">
        <v>2</v>
      </c>
      <c r="E1832" s="4">
        <v>0</v>
      </c>
      <c r="F1832" s="4">
        <f>ROUND(F1831*0.2,O1832)</f>
        <v>618297.81000000006</v>
      </c>
      <c r="G1832" s="4" t="s">
        <v>86</v>
      </c>
      <c r="H1832" s="4" t="s">
        <v>87</v>
      </c>
      <c r="I1832" s="4"/>
      <c r="J1832" s="4"/>
      <c r="K1832" s="4">
        <v>212</v>
      </c>
      <c r="L1832" s="4">
        <v>27</v>
      </c>
      <c r="M1832" s="4">
        <v>0</v>
      </c>
      <c r="N1832" s="4" t="s">
        <v>3</v>
      </c>
      <c r="O1832" s="4">
        <v>2</v>
      </c>
      <c r="P1832" s="4"/>
      <c r="Q1832" s="4"/>
      <c r="R1832" s="4"/>
      <c r="S1832" s="4"/>
      <c r="T1832" s="4"/>
      <c r="U1832" s="4"/>
      <c r="V1832" s="4"/>
      <c r="W1832" s="4"/>
    </row>
    <row r="1833" spans="1:206" x14ac:dyDescent="0.2">
      <c r="A1833" s="4">
        <v>50</v>
      </c>
      <c r="B1833" s="4">
        <v>1</v>
      </c>
      <c r="C1833" s="4">
        <v>0</v>
      </c>
      <c r="D1833" s="4">
        <v>2</v>
      </c>
      <c r="E1833" s="4">
        <v>0</v>
      </c>
      <c r="F1833" s="4">
        <f>ROUND(F1832+F1831,O1833)</f>
        <v>3709786.88</v>
      </c>
      <c r="G1833" s="4" t="s">
        <v>88</v>
      </c>
      <c r="H1833" s="4" t="s">
        <v>88</v>
      </c>
      <c r="I1833" s="4"/>
      <c r="J1833" s="4"/>
      <c r="K1833" s="4">
        <v>212</v>
      </c>
      <c r="L1833" s="4">
        <v>28</v>
      </c>
      <c r="M1833" s="4">
        <v>0</v>
      </c>
      <c r="N1833" s="4" t="s">
        <v>3</v>
      </c>
      <c r="O1833" s="4">
        <v>2</v>
      </c>
      <c r="P1833" s="4"/>
      <c r="Q1833" s="4"/>
      <c r="R1833" s="4"/>
      <c r="S1833" s="4"/>
      <c r="T1833" s="4"/>
      <c r="U1833" s="4"/>
      <c r="V1833" s="4"/>
      <c r="W1833" s="4"/>
    </row>
    <row r="1835" spans="1:206" x14ac:dyDescent="0.2">
      <c r="A1835" s="1">
        <v>3</v>
      </c>
      <c r="B1835" s="1">
        <v>1</v>
      </c>
      <c r="C1835" s="1"/>
      <c r="D1835" s="1">
        <f>ROW(A2168)</f>
        <v>2168</v>
      </c>
      <c r="E1835" s="1"/>
      <c r="F1835" s="1" t="s">
        <v>422</v>
      </c>
      <c r="G1835" s="1" t="s">
        <v>422</v>
      </c>
      <c r="H1835" s="1" t="s">
        <v>3</v>
      </c>
      <c r="I1835" s="1">
        <v>0</v>
      </c>
      <c r="J1835" s="1" t="s">
        <v>3</v>
      </c>
      <c r="K1835" s="1">
        <v>-1</v>
      </c>
      <c r="L1835" s="1" t="s">
        <v>3</v>
      </c>
      <c r="M1835" s="1"/>
      <c r="N1835" s="1"/>
      <c r="O1835" s="1"/>
      <c r="P1835" s="1"/>
      <c r="Q1835" s="1"/>
      <c r="R1835" s="1"/>
      <c r="S1835" s="1"/>
      <c r="T1835" s="1"/>
      <c r="U1835" s="1" t="s">
        <v>3</v>
      </c>
      <c r="V1835" s="1">
        <v>0</v>
      </c>
      <c r="W1835" s="1"/>
      <c r="X1835" s="1"/>
      <c r="Y1835" s="1"/>
      <c r="Z1835" s="1"/>
      <c r="AA1835" s="1"/>
      <c r="AB1835" s="1" t="s">
        <v>3</v>
      </c>
      <c r="AC1835" s="1" t="s">
        <v>3</v>
      </c>
      <c r="AD1835" s="1" t="s">
        <v>3</v>
      </c>
      <c r="AE1835" s="1" t="s">
        <v>3</v>
      </c>
      <c r="AF1835" s="1" t="s">
        <v>3</v>
      </c>
      <c r="AG1835" s="1" t="s">
        <v>3</v>
      </c>
      <c r="AH1835" s="1"/>
      <c r="AI1835" s="1"/>
      <c r="AJ1835" s="1"/>
      <c r="AK1835" s="1"/>
      <c r="AL1835" s="1"/>
      <c r="AM1835" s="1"/>
      <c r="AN1835" s="1"/>
      <c r="AO1835" s="1"/>
      <c r="AP1835" s="1" t="s">
        <v>3</v>
      </c>
      <c r="AQ1835" s="1" t="s">
        <v>3</v>
      </c>
      <c r="AR1835" s="1" t="s">
        <v>3</v>
      </c>
      <c r="AS1835" s="1"/>
      <c r="AT1835" s="1"/>
      <c r="AU1835" s="1"/>
      <c r="AV1835" s="1"/>
      <c r="AW1835" s="1"/>
      <c r="AX1835" s="1"/>
      <c r="AY1835" s="1"/>
      <c r="AZ1835" s="1" t="s">
        <v>3</v>
      </c>
      <c r="BA1835" s="1"/>
      <c r="BB1835" s="1" t="s">
        <v>3</v>
      </c>
      <c r="BC1835" s="1" t="s">
        <v>3</v>
      </c>
      <c r="BD1835" s="1" t="s">
        <v>3</v>
      </c>
      <c r="BE1835" s="1" t="s">
        <v>3</v>
      </c>
      <c r="BF1835" s="1" t="s">
        <v>3</v>
      </c>
      <c r="BG1835" s="1" t="s">
        <v>3</v>
      </c>
      <c r="BH1835" s="1" t="s">
        <v>3</v>
      </c>
      <c r="BI1835" s="1" t="s">
        <v>3</v>
      </c>
      <c r="BJ1835" s="1" t="s">
        <v>3</v>
      </c>
      <c r="BK1835" s="1" t="s">
        <v>3</v>
      </c>
      <c r="BL1835" s="1" t="s">
        <v>3</v>
      </c>
      <c r="BM1835" s="1" t="s">
        <v>3</v>
      </c>
      <c r="BN1835" s="1" t="s">
        <v>3</v>
      </c>
      <c r="BO1835" s="1" t="s">
        <v>3</v>
      </c>
      <c r="BP1835" s="1" t="s">
        <v>3</v>
      </c>
      <c r="BQ1835" s="1"/>
      <c r="BR1835" s="1"/>
      <c r="BS1835" s="1"/>
      <c r="BT1835" s="1"/>
      <c r="BU1835" s="1"/>
      <c r="BV1835" s="1"/>
      <c r="BW1835" s="1"/>
      <c r="BX1835" s="1">
        <v>0</v>
      </c>
      <c r="BY1835" s="1"/>
      <c r="BZ1835" s="1"/>
      <c r="CA1835" s="1"/>
      <c r="CB1835" s="1"/>
      <c r="CC1835" s="1"/>
      <c r="CD1835" s="1"/>
      <c r="CE1835" s="1"/>
      <c r="CF1835" s="1">
        <v>0</v>
      </c>
      <c r="CG1835" s="1">
        <v>0</v>
      </c>
      <c r="CH1835" s="1"/>
      <c r="CI1835" s="1" t="s">
        <v>3</v>
      </c>
      <c r="CJ1835" s="1" t="s">
        <v>3</v>
      </c>
    </row>
    <row r="1837" spans="1:206" x14ac:dyDescent="0.2">
      <c r="A1837" s="2">
        <v>52</v>
      </c>
      <c r="B1837" s="2">
        <f t="shared" ref="B1837:G1837" si="939">B2168</f>
        <v>1</v>
      </c>
      <c r="C1837" s="2">
        <f t="shared" si="939"/>
        <v>3</v>
      </c>
      <c r="D1837" s="2">
        <f t="shared" si="939"/>
        <v>1835</v>
      </c>
      <c r="E1837" s="2">
        <f t="shared" si="939"/>
        <v>0</v>
      </c>
      <c r="F1837" s="2" t="str">
        <f t="shared" si="939"/>
        <v>Пересветов пер., д.3</v>
      </c>
      <c r="G1837" s="2" t="str">
        <f t="shared" si="939"/>
        <v>Пересветов пер., д.3</v>
      </c>
      <c r="H1837" s="2"/>
      <c r="I1837" s="2"/>
      <c r="J1837" s="2"/>
      <c r="K1837" s="2"/>
      <c r="L1837" s="2"/>
      <c r="M1837" s="2"/>
      <c r="N1837" s="2"/>
      <c r="O1837" s="2">
        <f t="shared" ref="O1837:AT1837" si="940">O2168</f>
        <v>2954851.66</v>
      </c>
      <c r="P1837" s="2">
        <f t="shared" si="940"/>
        <v>2705558.14</v>
      </c>
      <c r="Q1837" s="2">
        <f t="shared" si="940"/>
        <v>66728.320000000007</v>
      </c>
      <c r="R1837" s="2">
        <f t="shared" si="940"/>
        <v>31338.77</v>
      </c>
      <c r="S1837" s="2">
        <f t="shared" si="940"/>
        <v>182565.2</v>
      </c>
      <c r="T1837" s="2">
        <f t="shared" si="940"/>
        <v>0</v>
      </c>
      <c r="U1837" s="2">
        <f t="shared" si="940"/>
        <v>929.91309999999999</v>
      </c>
      <c r="V1837" s="2">
        <f t="shared" si="940"/>
        <v>0</v>
      </c>
      <c r="W1837" s="2">
        <f t="shared" si="940"/>
        <v>0</v>
      </c>
      <c r="X1837" s="2">
        <f t="shared" si="940"/>
        <v>127795.65</v>
      </c>
      <c r="Y1837" s="2">
        <f t="shared" si="940"/>
        <v>18256.53</v>
      </c>
      <c r="Z1837" s="2">
        <f t="shared" si="940"/>
        <v>0</v>
      </c>
      <c r="AA1837" s="2">
        <f t="shared" si="940"/>
        <v>0</v>
      </c>
      <c r="AB1837" s="2">
        <f t="shared" si="940"/>
        <v>0</v>
      </c>
      <c r="AC1837" s="2">
        <f t="shared" si="940"/>
        <v>0</v>
      </c>
      <c r="AD1837" s="2">
        <f t="shared" si="940"/>
        <v>0</v>
      </c>
      <c r="AE1837" s="2">
        <f t="shared" si="940"/>
        <v>0</v>
      </c>
      <c r="AF1837" s="2">
        <f t="shared" si="940"/>
        <v>0</v>
      </c>
      <c r="AG1837" s="2">
        <f t="shared" si="940"/>
        <v>0</v>
      </c>
      <c r="AH1837" s="2">
        <f t="shared" si="940"/>
        <v>0</v>
      </c>
      <c r="AI1837" s="2">
        <f t="shared" si="940"/>
        <v>0</v>
      </c>
      <c r="AJ1837" s="2">
        <f t="shared" si="940"/>
        <v>0</v>
      </c>
      <c r="AK1837" s="2">
        <f t="shared" si="940"/>
        <v>0</v>
      </c>
      <c r="AL1837" s="2">
        <f t="shared" si="940"/>
        <v>0</v>
      </c>
      <c r="AM1837" s="2">
        <f t="shared" si="940"/>
        <v>0</v>
      </c>
      <c r="AN1837" s="2">
        <f t="shared" si="940"/>
        <v>0</v>
      </c>
      <c r="AO1837" s="2">
        <f t="shared" si="940"/>
        <v>0</v>
      </c>
      <c r="AP1837" s="2">
        <f t="shared" si="940"/>
        <v>0</v>
      </c>
      <c r="AQ1837" s="2">
        <f t="shared" si="940"/>
        <v>0</v>
      </c>
      <c r="AR1837" s="2">
        <f t="shared" si="940"/>
        <v>3134559.84</v>
      </c>
      <c r="AS1837" s="2">
        <f t="shared" si="940"/>
        <v>1090190.02</v>
      </c>
      <c r="AT1837" s="2">
        <f t="shared" si="940"/>
        <v>0</v>
      </c>
      <c r="AU1837" s="2">
        <f t="shared" ref="AU1837:BZ1837" si="941">AU2168</f>
        <v>2044369.82</v>
      </c>
      <c r="AV1837" s="2">
        <f t="shared" si="941"/>
        <v>2705558.14</v>
      </c>
      <c r="AW1837" s="2">
        <f t="shared" si="941"/>
        <v>2705558.14</v>
      </c>
      <c r="AX1837" s="2">
        <f t="shared" si="941"/>
        <v>0</v>
      </c>
      <c r="AY1837" s="2">
        <f t="shared" si="941"/>
        <v>2705558.14</v>
      </c>
      <c r="AZ1837" s="2">
        <f t="shared" si="941"/>
        <v>0</v>
      </c>
      <c r="BA1837" s="2">
        <f t="shared" si="941"/>
        <v>0</v>
      </c>
      <c r="BB1837" s="2">
        <f t="shared" si="941"/>
        <v>0</v>
      </c>
      <c r="BC1837" s="2">
        <f t="shared" si="941"/>
        <v>0</v>
      </c>
      <c r="BD1837" s="2">
        <f t="shared" si="941"/>
        <v>0</v>
      </c>
      <c r="BE1837" s="2">
        <f t="shared" si="941"/>
        <v>0</v>
      </c>
      <c r="BF1837" s="2">
        <f t="shared" si="941"/>
        <v>0</v>
      </c>
      <c r="BG1837" s="2">
        <f t="shared" si="941"/>
        <v>0</v>
      </c>
      <c r="BH1837" s="2">
        <f t="shared" si="941"/>
        <v>0</v>
      </c>
      <c r="BI1837" s="2">
        <f t="shared" si="941"/>
        <v>0</v>
      </c>
      <c r="BJ1837" s="2">
        <f t="shared" si="941"/>
        <v>0</v>
      </c>
      <c r="BK1837" s="2">
        <f t="shared" si="941"/>
        <v>0</v>
      </c>
      <c r="BL1837" s="2">
        <f t="shared" si="941"/>
        <v>0</v>
      </c>
      <c r="BM1837" s="2">
        <f t="shared" si="941"/>
        <v>0</v>
      </c>
      <c r="BN1837" s="2">
        <f t="shared" si="941"/>
        <v>0</v>
      </c>
      <c r="BO1837" s="2">
        <f t="shared" si="941"/>
        <v>0</v>
      </c>
      <c r="BP1837" s="2">
        <f t="shared" si="941"/>
        <v>0</v>
      </c>
      <c r="BQ1837" s="2">
        <f t="shared" si="941"/>
        <v>0</v>
      </c>
      <c r="BR1837" s="2">
        <f t="shared" si="941"/>
        <v>0</v>
      </c>
      <c r="BS1837" s="2">
        <f t="shared" si="941"/>
        <v>0</v>
      </c>
      <c r="BT1837" s="2">
        <f t="shared" si="941"/>
        <v>0</v>
      </c>
      <c r="BU1837" s="2">
        <f t="shared" si="941"/>
        <v>0</v>
      </c>
      <c r="BV1837" s="2">
        <f t="shared" si="941"/>
        <v>0</v>
      </c>
      <c r="BW1837" s="2">
        <f t="shared" si="941"/>
        <v>0</v>
      </c>
      <c r="BX1837" s="2">
        <f t="shared" si="941"/>
        <v>0</v>
      </c>
      <c r="BY1837" s="2">
        <f t="shared" si="941"/>
        <v>0</v>
      </c>
      <c r="BZ1837" s="2">
        <f t="shared" si="941"/>
        <v>0</v>
      </c>
      <c r="CA1837" s="2">
        <f t="shared" ref="CA1837:DF1837" si="942">CA2168</f>
        <v>0</v>
      </c>
      <c r="CB1837" s="2">
        <f t="shared" si="942"/>
        <v>0</v>
      </c>
      <c r="CC1837" s="2">
        <f t="shared" si="942"/>
        <v>0</v>
      </c>
      <c r="CD1837" s="2">
        <f t="shared" si="942"/>
        <v>0</v>
      </c>
      <c r="CE1837" s="2">
        <f t="shared" si="942"/>
        <v>0</v>
      </c>
      <c r="CF1837" s="2">
        <f t="shared" si="942"/>
        <v>0</v>
      </c>
      <c r="CG1837" s="2">
        <f t="shared" si="942"/>
        <v>0</v>
      </c>
      <c r="CH1837" s="2">
        <f t="shared" si="942"/>
        <v>0</v>
      </c>
      <c r="CI1837" s="2">
        <f t="shared" si="942"/>
        <v>0</v>
      </c>
      <c r="CJ1837" s="2">
        <f t="shared" si="942"/>
        <v>0</v>
      </c>
      <c r="CK1837" s="2">
        <f t="shared" si="942"/>
        <v>0</v>
      </c>
      <c r="CL1837" s="2">
        <f t="shared" si="942"/>
        <v>0</v>
      </c>
      <c r="CM1837" s="2">
        <f t="shared" si="942"/>
        <v>0</v>
      </c>
      <c r="CN1837" s="2">
        <f t="shared" si="942"/>
        <v>0</v>
      </c>
      <c r="CO1837" s="2">
        <f t="shared" si="942"/>
        <v>0</v>
      </c>
      <c r="CP1837" s="2">
        <f t="shared" si="942"/>
        <v>0</v>
      </c>
      <c r="CQ1837" s="2">
        <f t="shared" si="942"/>
        <v>0</v>
      </c>
      <c r="CR1837" s="2">
        <f t="shared" si="942"/>
        <v>0</v>
      </c>
      <c r="CS1837" s="2">
        <f t="shared" si="942"/>
        <v>0</v>
      </c>
      <c r="CT1837" s="2">
        <f t="shared" si="942"/>
        <v>0</v>
      </c>
      <c r="CU1837" s="2">
        <f t="shared" si="942"/>
        <v>0</v>
      </c>
      <c r="CV1837" s="2">
        <f t="shared" si="942"/>
        <v>0</v>
      </c>
      <c r="CW1837" s="2">
        <f t="shared" si="942"/>
        <v>0</v>
      </c>
      <c r="CX1837" s="2">
        <f t="shared" si="942"/>
        <v>0</v>
      </c>
      <c r="CY1837" s="2">
        <f t="shared" si="942"/>
        <v>0</v>
      </c>
      <c r="CZ1837" s="2">
        <f t="shared" si="942"/>
        <v>0</v>
      </c>
      <c r="DA1837" s="2">
        <f t="shared" si="942"/>
        <v>0</v>
      </c>
      <c r="DB1837" s="2">
        <f t="shared" si="942"/>
        <v>0</v>
      </c>
      <c r="DC1837" s="2">
        <f t="shared" si="942"/>
        <v>0</v>
      </c>
      <c r="DD1837" s="2">
        <f t="shared" si="942"/>
        <v>0</v>
      </c>
      <c r="DE1837" s="2">
        <f t="shared" si="942"/>
        <v>0</v>
      </c>
      <c r="DF1837" s="2">
        <f t="shared" si="942"/>
        <v>0</v>
      </c>
      <c r="DG1837" s="3">
        <f t="shared" ref="DG1837:EL1837" si="943">DG2168</f>
        <v>0</v>
      </c>
      <c r="DH1837" s="3">
        <f t="shared" si="943"/>
        <v>0</v>
      </c>
      <c r="DI1837" s="3">
        <f t="shared" si="943"/>
        <v>0</v>
      </c>
      <c r="DJ1837" s="3">
        <f t="shared" si="943"/>
        <v>0</v>
      </c>
      <c r="DK1837" s="3">
        <f t="shared" si="943"/>
        <v>0</v>
      </c>
      <c r="DL1837" s="3">
        <f t="shared" si="943"/>
        <v>0</v>
      </c>
      <c r="DM1837" s="3">
        <f t="shared" si="943"/>
        <v>0</v>
      </c>
      <c r="DN1837" s="3">
        <f t="shared" si="943"/>
        <v>0</v>
      </c>
      <c r="DO1837" s="3">
        <f t="shared" si="943"/>
        <v>0</v>
      </c>
      <c r="DP1837" s="3">
        <f t="shared" si="943"/>
        <v>0</v>
      </c>
      <c r="DQ1837" s="3">
        <f t="shared" si="943"/>
        <v>0</v>
      </c>
      <c r="DR1837" s="3">
        <f t="shared" si="943"/>
        <v>0</v>
      </c>
      <c r="DS1837" s="3">
        <f t="shared" si="943"/>
        <v>0</v>
      </c>
      <c r="DT1837" s="3">
        <f t="shared" si="943"/>
        <v>0</v>
      </c>
      <c r="DU1837" s="3">
        <f t="shared" si="943"/>
        <v>0</v>
      </c>
      <c r="DV1837" s="3">
        <f t="shared" si="943"/>
        <v>0</v>
      </c>
      <c r="DW1837" s="3">
        <f t="shared" si="943"/>
        <v>0</v>
      </c>
      <c r="DX1837" s="3">
        <f t="shared" si="943"/>
        <v>0</v>
      </c>
      <c r="DY1837" s="3">
        <f t="shared" si="943"/>
        <v>0</v>
      </c>
      <c r="DZ1837" s="3">
        <f t="shared" si="943"/>
        <v>0</v>
      </c>
      <c r="EA1837" s="3">
        <f t="shared" si="943"/>
        <v>0</v>
      </c>
      <c r="EB1837" s="3">
        <f t="shared" si="943"/>
        <v>0</v>
      </c>
      <c r="EC1837" s="3">
        <f t="shared" si="943"/>
        <v>0</v>
      </c>
      <c r="ED1837" s="3">
        <f t="shared" si="943"/>
        <v>0</v>
      </c>
      <c r="EE1837" s="3">
        <f t="shared" si="943"/>
        <v>0</v>
      </c>
      <c r="EF1837" s="3">
        <f t="shared" si="943"/>
        <v>0</v>
      </c>
      <c r="EG1837" s="3">
        <f t="shared" si="943"/>
        <v>0</v>
      </c>
      <c r="EH1837" s="3">
        <f t="shared" si="943"/>
        <v>0</v>
      </c>
      <c r="EI1837" s="3">
        <f t="shared" si="943"/>
        <v>0</v>
      </c>
      <c r="EJ1837" s="3">
        <f t="shared" si="943"/>
        <v>0</v>
      </c>
      <c r="EK1837" s="3">
        <f t="shared" si="943"/>
        <v>0</v>
      </c>
      <c r="EL1837" s="3">
        <f t="shared" si="943"/>
        <v>0</v>
      </c>
      <c r="EM1837" s="3">
        <f t="shared" ref="EM1837:FR1837" si="944">EM2168</f>
        <v>0</v>
      </c>
      <c r="EN1837" s="3">
        <f t="shared" si="944"/>
        <v>0</v>
      </c>
      <c r="EO1837" s="3">
        <f t="shared" si="944"/>
        <v>0</v>
      </c>
      <c r="EP1837" s="3">
        <f t="shared" si="944"/>
        <v>0</v>
      </c>
      <c r="EQ1837" s="3">
        <f t="shared" si="944"/>
        <v>0</v>
      </c>
      <c r="ER1837" s="3">
        <f t="shared" si="944"/>
        <v>0</v>
      </c>
      <c r="ES1837" s="3">
        <f t="shared" si="944"/>
        <v>0</v>
      </c>
      <c r="ET1837" s="3">
        <f t="shared" si="944"/>
        <v>0</v>
      </c>
      <c r="EU1837" s="3">
        <f t="shared" si="944"/>
        <v>0</v>
      </c>
      <c r="EV1837" s="3">
        <f t="shared" si="944"/>
        <v>0</v>
      </c>
      <c r="EW1837" s="3">
        <f t="shared" si="944"/>
        <v>0</v>
      </c>
      <c r="EX1837" s="3">
        <f t="shared" si="944"/>
        <v>0</v>
      </c>
      <c r="EY1837" s="3">
        <f t="shared" si="944"/>
        <v>0</v>
      </c>
      <c r="EZ1837" s="3">
        <f t="shared" si="944"/>
        <v>0</v>
      </c>
      <c r="FA1837" s="3">
        <f t="shared" si="944"/>
        <v>0</v>
      </c>
      <c r="FB1837" s="3">
        <f t="shared" si="944"/>
        <v>0</v>
      </c>
      <c r="FC1837" s="3">
        <f t="shared" si="944"/>
        <v>0</v>
      </c>
      <c r="FD1837" s="3">
        <f t="shared" si="944"/>
        <v>0</v>
      </c>
      <c r="FE1837" s="3">
        <f t="shared" si="944"/>
        <v>0</v>
      </c>
      <c r="FF1837" s="3">
        <f t="shared" si="944"/>
        <v>0</v>
      </c>
      <c r="FG1837" s="3">
        <f t="shared" si="944"/>
        <v>0</v>
      </c>
      <c r="FH1837" s="3">
        <f t="shared" si="944"/>
        <v>0</v>
      </c>
      <c r="FI1837" s="3">
        <f t="shared" si="944"/>
        <v>0</v>
      </c>
      <c r="FJ1837" s="3">
        <f t="shared" si="944"/>
        <v>0</v>
      </c>
      <c r="FK1837" s="3">
        <f t="shared" si="944"/>
        <v>0</v>
      </c>
      <c r="FL1837" s="3">
        <f t="shared" si="944"/>
        <v>0</v>
      </c>
      <c r="FM1837" s="3">
        <f t="shared" si="944"/>
        <v>0</v>
      </c>
      <c r="FN1837" s="3">
        <f t="shared" si="944"/>
        <v>0</v>
      </c>
      <c r="FO1837" s="3">
        <f t="shared" si="944"/>
        <v>0</v>
      </c>
      <c r="FP1837" s="3">
        <f t="shared" si="944"/>
        <v>0</v>
      </c>
      <c r="FQ1837" s="3">
        <f t="shared" si="944"/>
        <v>0</v>
      </c>
      <c r="FR1837" s="3">
        <f t="shared" si="944"/>
        <v>0</v>
      </c>
      <c r="FS1837" s="3">
        <f t="shared" ref="FS1837:GX1837" si="945">FS2168</f>
        <v>0</v>
      </c>
      <c r="FT1837" s="3">
        <f t="shared" si="945"/>
        <v>0</v>
      </c>
      <c r="FU1837" s="3">
        <f t="shared" si="945"/>
        <v>0</v>
      </c>
      <c r="FV1837" s="3">
        <f t="shared" si="945"/>
        <v>0</v>
      </c>
      <c r="FW1837" s="3">
        <f t="shared" si="945"/>
        <v>0</v>
      </c>
      <c r="FX1837" s="3">
        <f t="shared" si="945"/>
        <v>0</v>
      </c>
      <c r="FY1837" s="3">
        <f t="shared" si="945"/>
        <v>0</v>
      </c>
      <c r="FZ1837" s="3">
        <f t="shared" si="945"/>
        <v>0</v>
      </c>
      <c r="GA1837" s="3">
        <f t="shared" si="945"/>
        <v>0</v>
      </c>
      <c r="GB1837" s="3">
        <f t="shared" si="945"/>
        <v>0</v>
      </c>
      <c r="GC1837" s="3">
        <f t="shared" si="945"/>
        <v>0</v>
      </c>
      <c r="GD1837" s="3">
        <f t="shared" si="945"/>
        <v>0</v>
      </c>
      <c r="GE1837" s="3">
        <f t="shared" si="945"/>
        <v>0</v>
      </c>
      <c r="GF1837" s="3">
        <f t="shared" si="945"/>
        <v>0</v>
      </c>
      <c r="GG1837" s="3">
        <f t="shared" si="945"/>
        <v>0</v>
      </c>
      <c r="GH1837" s="3">
        <f t="shared" si="945"/>
        <v>0</v>
      </c>
      <c r="GI1837" s="3">
        <f t="shared" si="945"/>
        <v>0</v>
      </c>
      <c r="GJ1837" s="3">
        <f t="shared" si="945"/>
        <v>0</v>
      </c>
      <c r="GK1837" s="3">
        <f t="shared" si="945"/>
        <v>0</v>
      </c>
      <c r="GL1837" s="3">
        <f t="shared" si="945"/>
        <v>0</v>
      </c>
      <c r="GM1837" s="3">
        <f t="shared" si="945"/>
        <v>0</v>
      </c>
      <c r="GN1837" s="3">
        <f t="shared" si="945"/>
        <v>0</v>
      </c>
      <c r="GO1837" s="3">
        <f t="shared" si="945"/>
        <v>0</v>
      </c>
      <c r="GP1837" s="3">
        <f t="shared" si="945"/>
        <v>0</v>
      </c>
      <c r="GQ1837" s="3">
        <f t="shared" si="945"/>
        <v>0</v>
      </c>
      <c r="GR1837" s="3">
        <f t="shared" si="945"/>
        <v>0</v>
      </c>
      <c r="GS1837" s="3">
        <f t="shared" si="945"/>
        <v>0</v>
      </c>
      <c r="GT1837" s="3">
        <f t="shared" si="945"/>
        <v>0</v>
      </c>
      <c r="GU1837" s="3">
        <f t="shared" si="945"/>
        <v>0</v>
      </c>
      <c r="GV1837" s="3">
        <f t="shared" si="945"/>
        <v>0</v>
      </c>
      <c r="GW1837" s="3">
        <f t="shared" si="945"/>
        <v>0</v>
      </c>
      <c r="GX1837" s="3">
        <f t="shared" si="945"/>
        <v>0</v>
      </c>
    </row>
    <row r="1839" spans="1:206" x14ac:dyDescent="0.2">
      <c r="A1839" s="1">
        <v>4</v>
      </c>
      <c r="B1839" s="1">
        <v>1</v>
      </c>
      <c r="C1839" s="1"/>
      <c r="D1839" s="1">
        <f>ROW(A1848)</f>
        <v>1848</v>
      </c>
      <c r="E1839" s="1"/>
      <c r="F1839" s="1" t="s">
        <v>12</v>
      </c>
      <c r="G1839" s="1" t="s">
        <v>423</v>
      </c>
      <c r="H1839" s="1" t="s">
        <v>3</v>
      </c>
      <c r="I1839" s="1">
        <v>0</v>
      </c>
      <c r="J1839" s="1"/>
      <c r="K1839" s="1">
        <v>-1</v>
      </c>
      <c r="L1839" s="1"/>
      <c r="M1839" s="1"/>
      <c r="N1839" s="1"/>
      <c r="O1839" s="1"/>
      <c r="P1839" s="1"/>
      <c r="Q1839" s="1"/>
      <c r="R1839" s="1"/>
      <c r="S1839" s="1"/>
      <c r="T1839" s="1"/>
      <c r="U1839" s="1" t="s">
        <v>3</v>
      </c>
      <c r="V1839" s="1">
        <v>0</v>
      </c>
      <c r="W1839" s="1"/>
      <c r="X1839" s="1"/>
      <c r="Y1839" s="1"/>
      <c r="Z1839" s="1"/>
      <c r="AA1839" s="1"/>
      <c r="AB1839" s="1" t="s">
        <v>3</v>
      </c>
      <c r="AC1839" s="1" t="s">
        <v>3</v>
      </c>
      <c r="AD1839" s="1" t="s">
        <v>3</v>
      </c>
      <c r="AE1839" s="1" t="s">
        <v>3</v>
      </c>
      <c r="AF1839" s="1" t="s">
        <v>3</v>
      </c>
      <c r="AG1839" s="1" t="s">
        <v>3</v>
      </c>
      <c r="AH1839" s="1"/>
      <c r="AI1839" s="1"/>
      <c r="AJ1839" s="1"/>
      <c r="AK1839" s="1"/>
      <c r="AL1839" s="1"/>
      <c r="AM1839" s="1"/>
      <c r="AN1839" s="1"/>
      <c r="AO1839" s="1"/>
      <c r="AP1839" s="1" t="s">
        <v>3</v>
      </c>
      <c r="AQ1839" s="1" t="s">
        <v>3</v>
      </c>
      <c r="AR1839" s="1" t="s">
        <v>3</v>
      </c>
      <c r="AS1839" s="1"/>
      <c r="AT1839" s="1"/>
      <c r="AU1839" s="1"/>
      <c r="AV1839" s="1"/>
      <c r="AW1839" s="1"/>
      <c r="AX1839" s="1"/>
      <c r="AY1839" s="1"/>
      <c r="AZ1839" s="1" t="s">
        <v>3</v>
      </c>
      <c r="BA1839" s="1"/>
      <c r="BB1839" s="1" t="s">
        <v>3</v>
      </c>
      <c r="BC1839" s="1" t="s">
        <v>3</v>
      </c>
      <c r="BD1839" s="1" t="s">
        <v>3</v>
      </c>
      <c r="BE1839" s="1" t="s">
        <v>3</v>
      </c>
      <c r="BF1839" s="1" t="s">
        <v>3</v>
      </c>
      <c r="BG1839" s="1" t="s">
        <v>3</v>
      </c>
      <c r="BH1839" s="1" t="s">
        <v>3</v>
      </c>
      <c r="BI1839" s="1" t="s">
        <v>3</v>
      </c>
      <c r="BJ1839" s="1" t="s">
        <v>3</v>
      </c>
      <c r="BK1839" s="1" t="s">
        <v>3</v>
      </c>
      <c r="BL1839" s="1" t="s">
        <v>3</v>
      </c>
      <c r="BM1839" s="1" t="s">
        <v>3</v>
      </c>
      <c r="BN1839" s="1" t="s">
        <v>3</v>
      </c>
      <c r="BO1839" s="1" t="s">
        <v>3</v>
      </c>
      <c r="BP1839" s="1" t="s">
        <v>3</v>
      </c>
      <c r="BQ1839" s="1"/>
      <c r="BR1839" s="1"/>
      <c r="BS1839" s="1"/>
      <c r="BT1839" s="1"/>
      <c r="BU1839" s="1"/>
      <c r="BV1839" s="1"/>
      <c r="BW1839" s="1"/>
      <c r="BX1839" s="1">
        <v>0</v>
      </c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>
        <v>0</v>
      </c>
    </row>
    <row r="1841" spans="1:245" x14ac:dyDescent="0.2">
      <c r="A1841" s="2">
        <v>52</v>
      </c>
      <c r="B1841" s="2">
        <f t="shared" ref="B1841:G1841" si="946">B1848</f>
        <v>1</v>
      </c>
      <c r="C1841" s="2">
        <f t="shared" si="946"/>
        <v>4</v>
      </c>
      <c r="D1841" s="2">
        <f t="shared" si="946"/>
        <v>1839</v>
      </c>
      <c r="E1841" s="2">
        <f t="shared" si="946"/>
        <v>0</v>
      </c>
      <c r="F1841" s="2" t="str">
        <f t="shared" si="946"/>
        <v>Новый раздел</v>
      </c>
      <c r="G1841" s="2" t="str">
        <f t="shared" si="946"/>
        <v>Ремонт газона (рулонный)-700м2</v>
      </c>
      <c r="H1841" s="2"/>
      <c r="I1841" s="2"/>
      <c r="J1841" s="2"/>
      <c r="K1841" s="2"/>
      <c r="L1841" s="2"/>
      <c r="M1841" s="2"/>
      <c r="N1841" s="2"/>
      <c r="O1841" s="2">
        <f t="shared" ref="O1841:AT1841" si="947">O1848</f>
        <v>205875.22</v>
      </c>
      <c r="P1841" s="2">
        <f t="shared" si="947"/>
        <v>150762.01</v>
      </c>
      <c r="Q1841" s="2">
        <f t="shared" si="947"/>
        <v>318.99</v>
      </c>
      <c r="R1841" s="2">
        <f t="shared" si="947"/>
        <v>116.71</v>
      </c>
      <c r="S1841" s="2">
        <f t="shared" si="947"/>
        <v>54794.22</v>
      </c>
      <c r="T1841" s="2">
        <f t="shared" si="947"/>
        <v>0</v>
      </c>
      <c r="U1841" s="2">
        <f t="shared" si="947"/>
        <v>292.11</v>
      </c>
      <c r="V1841" s="2">
        <f t="shared" si="947"/>
        <v>0</v>
      </c>
      <c r="W1841" s="2">
        <f t="shared" si="947"/>
        <v>0</v>
      </c>
      <c r="X1841" s="2">
        <f t="shared" si="947"/>
        <v>38355.96</v>
      </c>
      <c r="Y1841" s="2">
        <f t="shared" si="947"/>
        <v>5479.42</v>
      </c>
      <c r="Z1841" s="2">
        <f t="shared" si="947"/>
        <v>0</v>
      </c>
      <c r="AA1841" s="2">
        <f t="shared" si="947"/>
        <v>0</v>
      </c>
      <c r="AB1841" s="2">
        <f t="shared" si="947"/>
        <v>205875.22</v>
      </c>
      <c r="AC1841" s="2">
        <f t="shared" si="947"/>
        <v>150762.01</v>
      </c>
      <c r="AD1841" s="2">
        <f t="shared" si="947"/>
        <v>318.99</v>
      </c>
      <c r="AE1841" s="2">
        <f t="shared" si="947"/>
        <v>116.71</v>
      </c>
      <c r="AF1841" s="2">
        <f t="shared" si="947"/>
        <v>54794.22</v>
      </c>
      <c r="AG1841" s="2">
        <f t="shared" si="947"/>
        <v>0</v>
      </c>
      <c r="AH1841" s="2">
        <f t="shared" si="947"/>
        <v>292.11</v>
      </c>
      <c r="AI1841" s="2">
        <f t="shared" si="947"/>
        <v>0</v>
      </c>
      <c r="AJ1841" s="2">
        <f t="shared" si="947"/>
        <v>0</v>
      </c>
      <c r="AK1841" s="2">
        <f t="shared" si="947"/>
        <v>38355.96</v>
      </c>
      <c r="AL1841" s="2">
        <f t="shared" si="947"/>
        <v>5479.42</v>
      </c>
      <c r="AM1841" s="2">
        <f t="shared" si="947"/>
        <v>0</v>
      </c>
      <c r="AN1841" s="2">
        <f t="shared" si="947"/>
        <v>0</v>
      </c>
      <c r="AO1841" s="2">
        <f t="shared" si="947"/>
        <v>0</v>
      </c>
      <c r="AP1841" s="2">
        <f t="shared" si="947"/>
        <v>0</v>
      </c>
      <c r="AQ1841" s="2">
        <f t="shared" si="947"/>
        <v>0</v>
      </c>
      <c r="AR1841" s="2">
        <f t="shared" si="947"/>
        <v>249836.65</v>
      </c>
      <c r="AS1841" s="2">
        <f t="shared" si="947"/>
        <v>0</v>
      </c>
      <c r="AT1841" s="2">
        <f t="shared" si="947"/>
        <v>0</v>
      </c>
      <c r="AU1841" s="2">
        <f t="shared" ref="AU1841:BZ1841" si="948">AU1848</f>
        <v>249836.65</v>
      </c>
      <c r="AV1841" s="2">
        <f t="shared" si="948"/>
        <v>150762.01</v>
      </c>
      <c r="AW1841" s="2">
        <f t="shared" si="948"/>
        <v>150762.01</v>
      </c>
      <c r="AX1841" s="2">
        <f t="shared" si="948"/>
        <v>0</v>
      </c>
      <c r="AY1841" s="2">
        <f t="shared" si="948"/>
        <v>150762.01</v>
      </c>
      <c r="AZ1841" s="2">
        <f t="shared" si="948"/>
        <v>0</v>
      </c>
      <c r="BA1841" s="2">
        <f t="shared" si="948"/>
        <v>0</v>
      </c>
      <c r="BB1841" s="2">
        <f t="shared" si="948"/>
        <v>0</v>
      </c>
      <c r="BC1841" s="2">
        <f t="shared" si="948"/>
        <v>0</v>
      </c>
      <c r="BD1841" s="2">
        <f t="shared" si="948"/>
        <v>0</v>
      </c>
      <c r="BE1841" s="2">
        <f t="shared" si="948"/>
        <v>0</v>
      </c>
      <c r="BF1841" s="2">
        <f t="shared" si="948"/>
        <v>0</v>
      </c>
      <c r="BG1841" s="2">
        <f t="shared" si="948"/>
        <v>0</v>
      </c>
      <c r="BH1841" s="2">
        <f t="shared" si="948"/>
        <v>0</v>
      </c>
      <c r="BI1841" s="2">
        <f t="shared" si="948"/>
        <v>0</v>
      </c>
      <c r="BJ1841" s="2">
        <f t="shared" si="948"/>
        <v>0</v>
      </c>
      <c r="BK1841" s="2">
        <f t="shared" si="948"/>
        <v>0</v>
      </c>
      <c r="BL1841" s="2">
        <f t="shared" si="948"/>
        <v>0</v>
      </c>
      <c r="BM1841" s="2">
        <f t="shared" si="948"/>
        <v>0</v>
      </c>
      <c r="BN1841" s="2">
        <f t="shared" si="948"/>
        <v>0</v>
      </c>
      <c r="BO1841" s="2">
        <f t="shared" si="948"/>
        <v>0</v>
      </c>
      <c r="BP1841" s="2">
        <f t="shared" si="948"/>
        <v>0</v>
      </c>
      <c r="BQ1841" s="2">
        <f t="shared" si="948"/>
        <v>0</v>
      </c>
      <c r="BR1841" s="2">
        <f t="shared" si="948"/>
        <v>0</v>
      </c>
      <c r="BS1841" s="2">
        <f t="shared" si="948"/>
        <v>0</v>
      </c>
      <c r="BT1841" s="2">
        <f t="shared" si="948"/>
        <v>0</v>
      </c>
      <c r="BU1841" s="2">
        <f t="shared" si="948"/>
        <v>0</v>
      </c>
      <c r="BV1841" s="2">
        <f t="shared" si="948"/>
        <v>0</v>
      </c>
      <c r="BW1841" s="2">
        <f t="shared" si="948"/>
        <v>0</v>
      </c>
      <c r="BX1841" s="2">
        <f t="shared" si="948"/>
        <v>0</v>
      </c>
      <c r="BY1841" s="2">
        <f t="shared" si="948"/>
        <v>0</v>
      </c>
      <c r="BZ1841" s="2">
        <f t="shared" si="948"/>
        <v>0</v>
      </c>
      <c r="CA1841" s="2">
        <f t="shared" ref="CA1841:DF1841" si="949">CA1848</f>
        <v>249836.65</v>
      </c>
      <c r="CB1841" s="2">
        <f t="shared" si="949"/>
        <v>0</v>
      </c>
      <c r="CC1841" s="2">
        <f t="shared" si="949"/>
        <v>0</v>
      </c>
      <c r="CD1841" s="2">
        <f t="shared" si="949"/>
        <v>249836.65</v>
      </c>
      <c r="CE1841" s="2">
        <f t="shared" si="949"/>
        <v>150762.01</v>
      </c>
      <c r="CF1841" s="2">
        <f t="shared" si="949"/>
        <v>150762.01</v>
      </c>
      <c r="CG1841" s="2">
        <f t="shared" si="949"/>
        <v>0</v>
      </c>
      <c r="CH1841" s="2">
        <f t="shared" si="949"/>
        <v>150762.01</v>
      </c>
      <c r="CI1841" s="2">
        <f t="shared" si="949"/>
        <v>0</v>
      </c>
      <c r="CJ1841" s="2">
        <f t="shared" si="949"/>
        <v>0</v>
      </c>
      <c r="CK1841" s="2">
        <f t="shared" si="949"/>
        <v>0</v>
      </c>
      <c r="CL1841" s="2">
        <f t="shared" si="949"/>
        <v>0</v>
      </c>
      <c r="CM1841" s="2">
        <f t="shared" si="949"/>
        <v>0</v>
      </c>
      <c r="CN1841" s="2">
        <f t="shared" si="949"/>
        <v>0</v>
      </c>
      <c r="CO1841" s="2">
        <f t="shared" si="949"/>
        <v>0</v>
      </c>
      <c r="CP1841" s="2">
        <f t="shared" si="949"/>
        <v>0</v>
      </c>
      <c r="CQ1841" s="2">
        <f t="shared" si="949"/>
        <v>0</v>
      </c>
      <c r="CR1841" s="2">
        <f t="shared" si="949"/>
        <v>0</v>
      </c>
      <c r="CS1841" s="2">
        <f t="shared" si="949"/>
        <v>0</v>
      </c>
      <c r="CT1841" s="2">
        <f t="shared" si="949"/>
        <v>0</v>
      </c>
      <c r="CU1841" s="2">
        <f t="shared" si="949"/>
        <v>0</v>
      </c>
      <c r="CV1841" s="2">
        <f t="shared" si="949"/>
        <v>0</v>
      </c>
      <c r="CW1841" s="2">
        <f t="shared" si="949"/>
        <v>0</v>
      </c>
      <c r="CX1841" s="2">
        <f t="shared" si="949"/>
        <v>0</v>
      </c>
      <c r="CY1841" s="2">
        <f t="shared" si="949"/>
        <v>0</v>
      </c>
      <c r="CZ1841" s="2">
        <f t="shared" si="949"/>
        <v>0</v>
      </c>
      <c r="DA1841" s="2">
        <f t="shared" si="949"/>
        <v>0</v>
      </c>
      <c r="DB1841" s="2">
        <f t="shared" si="949"/>
        <v>0</v>
      </c>
      <c r="DC1841" s="2">
        <f t="shared" si="949"/>
        <v>0</v>
      </c>
      <c r="DD1841" s="2">
        <f t="shared" si="949"/>
        <v>0</v>
      </c>
      <c r="DE1841" s="2">
        <f t="shared" si="949"/>
        <v>0</v>
      </c>
      <c r="DF1841" s="2">
        <f t="shared" si="949"/>
        <v>0</v>
      </c>
      <c r="DG1841" s="3">
        <f t="shared" ref="DG1841:EL1841" si="950">DG1848</f>
        <v>0</v>
      </c>
      <c r="DH1841" s="3">
        <f t="shared" si="950"/>
        <v>0</v>
      </c>
      <c r="DI1841" s="3">
        <f t="shared" si="950"/>
        <v>0</v>
      </c>
      <c r="DJ1841" s="3">
        <f t="shared" si="950"/>
        <v>0</v>
      </c>
      <c r="DK1841" s="3">
        <f t="shared" si="950"/>
        <v>0</v>
      </c>
      <c r="DL1841" s="3">
        <f t="shared" si="950"/>
        <v>0</v>
      </c>
      <c r="DM1841" s="3">
        <f t="shared" si="950"/>
        <v>0</v>
      </c>
      <c r="DN1841" s="3">
        <f t="shared" si="950"/>
        <v>0</v>
      </c>
      <c r="DO1841" s="3">
        <f t="shared" si="950"/>
        <v>0</v>
      </c>
      <c r="DP1841" s="3">
        <f t="shared" si="950"/>
        <v>0</v>
      </c>
      <c r="DQ1841" s="3">
        <f t="shared" si="950"/>
        <v>0</v>
      </c>
      <c r="DR1841" s="3">
        <f t="shared" si="950"/>
        <v>0</v>
      </c>
      <c r="DS1841" s="3">
        <f t="shared" si="950"/>
        <v>0</v>
      </c>
      <c r="DT1841" s="3">
        <f t="shared" si="950"/>
        <v>0</v>
      </c>
      <c r="DU1841" s="3">
        <f t="shared" si="950"/>
        <v>0</v>
      </c>
      <c r="DV1841" s="3">
        <f t="shared" si="950"/>
        <v>0</v>
      </c>
      <c r="DW1841" s="3">
        <f t="shared" si="950"/>
        <v>0</v>
      </c>
      <c r="DX1841" s="3">
        <f t="shared" si="950"/>
        <v>0</v>
      </c>
      <c r="DY1841" s="3">
        <f t="shared" si="950"/>
        <v>0</v>
      </c>
      <c r="DZ1841" s="3">
        <f t="shared" si="950"/>
        <v>0</v>
      </c>
      <c r="EA1841" s="3">
        <f t="shared" si="950"/>
        <v>0</v>
      </c>
      <c r="EB1841" s="3">
        <f t="shared" si="950"/>
        <v>0</v>
      </c>
      <c r="EC1841" s="3">
        <f t="shared" si="950"/>
        <v>0</v>
      </c>
      <c r="ED1841" s="3">
        <f t="shared" si="950"/>
        <v>0</v>
      </c>
      <c r="EE1841" s="3">
        <f t="shared" si="950"/>
        <v>0</v>
      </c>
      <c r="EF1841" s="3">
        <f t="shared" si="950"/>
        <v>0</v>
      </c>
      <c r="EG1841" s="3">
        <f t="shared" si="950"/>
        <v>0</v>
      </c>
      <c r="EH1841" s="3">
        <f t="shared" si="950"/>
        <v>0</v>
      </c>
      <c r="EI1841" s="3">
        <f t="shared" si="950"/>
        <v>0</v>
      </c>
      <c r="EJ1841" s="3">
        <f t="shared" si="950"/>
        <v>0</v>
      </c>
      <c r="EK1841" s="3">
        <f t="shared" si="950"/>
        <v>0</v>
      </c>
      <c r="EL1841" s="3">
        <f t="shared" si="950"/>
        <v>0</v>
      </c>
      <c r="EM1841" s="3">
        <f t="shared" ref="EM1841:FR1841" si="951">EM1848</f>
        <v>0</v>
      </c>
      <c r="EN1841" s="3">
        <f t="shared" si="951"/>
        <v>0</v>
      </c>
      <c r="EO1841" s="3">
        <f t="shared" si="951"/>
        <v>0</v>
      </c>
      <c r="EP1841" s="3">
        <f t="shared" si="951"/>
        <v>0</v>
      </c>
      <c r="EQ1841" s="3">
        <f t="shared" si="951"/>
        <v>0</v>
      </c>
      <c r="ER1841" s="3">
        <f t="shared" si="951"/>
        <v>0</v>
      </c>
      <c r="ES1841" s="3">
        <f t="shared" si="951"/>
        <v>0</v>
      </c>
      <c r="ET1841" s="3">
        <f t="shared" si="951"/>
        <v>0</v>
      </c>
      <c r="EU1841" s="3">
        <f t="shared" si="951"/>
        <v>0</v>
      </c>
      <c r="EV1841" s="3">
        <f t="shared" si="951"/>
        <v>0</v>
      </c>
      <c r="EW1841" s="3">
        <f t="shared" si="951"/>
        <v>0</v>
      </c>
      <c r="EX1841" s="3">
        <f t="shared" si="951"/>
        <v>0</v>
      </c>
      <c r="EY1841" s="3">
        <f t="shared" si="951"/>
        <v>0</v>
      </c>
      <c r="EZ1841" s="3">
        <f t="shared" si="951"/>
        <v>0</v>
      </c>
      <c r="FA1841" s="3">
        <f t="shared" si="951"/>
        <v>0</v>
      </c>
      <c r="FB1841" s="3">
        <f t="shared" si="951"/>
        <v>0</v>
      </c>
      <c r="FC1841" s="3">
        <f t="shared" si="951"/>
        <v>0</v>
      </c>
      <c r="FD1841" s="3">
        <f t="shared" si="951"/>
        <v>0</v>
      </c>
      <c r="FE1841" s="3">
        <f t="shared" si="951"/>
        <v>0</v>
      </c>
      <c r="FF1841" s="3">
        <f t="shared" si="951"/>
        <v>0</v>
      </c>
      <c r="FG1841" s="3">
        <f t="shared" si="951"/>
        <v>0</v>
      </c>
      <c r="FH1841" s="3">
        <f t="shared" si="951"/>
        <v>0</v>
      </c>
      <c r="FI1841" s="3">
        <f t="shared" si="951"/>
        <v>0</v>
      </c>
      <c r="FJ1841" s="3">
        <f t="shared" si="951"/>
        <v>0</v>
      </c>
      <c r="FK1841" s="3">
        <f t="shared" si="951"/>
        <v>0</v>
      </c>
      <c r="FL1841" s="3">
        <f t="shared" si="951"/>
        <v>0</v>
      </c>
      <c r="FM1841" s="3">
        <f t="shared" si="951"/>
        <v>0</v>
      </c>
      <c r="FN1841" s="3">
        <f t="shared" si="951"/>
        <v>0</v>
      </c>
      <c r="FO1841" s="3">
        <f t="shared" si="951"/>
        <v>0</v>
      </c>
      <c r="FP1841" s="3">
        <f t="shared" si="951"/>
        <v>0</v>
      </c>
      <c r="FQ1841" s="3">
        <f t="shared" si="951"/>
        <v>0</v>
      </c>
      <c r="FR1841" s="3">
        <f t="shared" si="951"/>
        <v>0</v>
      </c>
      <c r="FS1841" s="3">
        <f t="shared" ref="FS1841:GX1841" si="952">FS1848</f>
        <v>0</v>
      </c>
      <c r="FT1841" s="3">
        <f t="shared" si="952"/>
        <v>0</v>
      </c>
      <c r="FU1841" s="3">
        <f t="shared" si="952"/>
        <v>0</v>
      </c>
      <c r="FV1841" s="3">
        <f t="shared" si="952"/>
        <v>0</v>
      </c>
      <c r="FW1841" s="3">
        <f t="shared" si="952"/>
        <v>0</v>
      </c>
      <c r="FX1841" s="3">
        <f t="shared" si="952"/>
        <v>0</v>
      </c>
      <c r="FY1841" s="3">
        <f t="shared" si="952"/>
        <v>0</v>
      </c>
      <c r="FZ1841" s="3">
        <f t="shared" si="952"/>
        <v>0</v>
      </c>
      <c r="GA1841" s="3">
        <f t="shared" si="952"/>
        <v>0</v>
      </c>
      <c r="GB1841" s="3">
        <f t="shared" si="952"/>
        <v>0</v>
      </c>
      <c r="GC1841" s="3">
        <f t="shared" si="952"/>
        <v>0</v>
      </c>
      <c r="GD1841" s="3">
        <f t="shared" si="952"/>
        <v>0</v>
      </c>
      <c r="GE1841" s="3">
        <f t="shared" si="952"/>
        <v>0</v>
      </c>
      <c r="GF1841" s="3">
        <f t="shared" si="952"/>
        <v>0</v>
      </c>
      <c r="GG1841" s="3">
        <f t="shared" si="952"/>
        <v>0</v>
      </c>
      <c r="GH1841" s="3">
        <f t="shared" si="952"/>
        <v>0</v>
      </c>
      <c r="GI1841" s="3">
        <f t="shared" si="952"/>
        <v>0</v>
      </c>
      <c r="GJ1841" s="3">
        <f t="shared" si="952"/>
        <v>0</v>
      </c>
      <c r="GK1841" s="3">
        <f t="shared" si="952"/>
        <v>0</v>
      </c>
      <c r="GL1841" s="3">
        <f t="shared" si="952"/>
        <v>0</v>
      </c>
      <c r="GM1841" s="3">
        <f t="shared" si="952"/>
        <v>0</v>
      </c>
      <c r="GN1841" s="3">
        <f t="shared" si="952"/>
        <v>0</v>
      </c>
      <c r="GO1841" s="3">
        <f t="shared" si="952"/>
        <v>0</v>
      </c>
      <c r="GP1841" s="3">
        <f t="shared" si="952"/>
        <v>0</v>
      </c>
      <c r="GQ1841" s="3">
        <f t="shared" si="952"/>
        <v>0</v>
      </c>
      <c r="GR1841" s="3">
        <f t="shared" si="952"/>
        <v>0</v>
      </c>
      <c r="GS1841" s="3">
        <f t="shared" si="952"/>
        <v>0</v>
      </c>
      <c r="GT1841" s="3">
        <f t="shared" si="952"/>
        <v>0</v>
      </c>
      <c r="GU1841" s="3">
        <f t="shared" si="952"/>
        <v>0</v>
      </c>
      <c r="GV1841" s="3">
        <f t="shared" si="952"/>
        <v>0</v>
      </c>
      <c r="GW1841" s="3">
        <f t="shared" si="952"/>
        <v>0</v>
      </c>
      <c r="GX1841" s="3">
        <f t="shared" si="952"/>
        <v>0</v>
      </c>
    </row>
    <row r="1843" spans="1:245" x14ac:dyDescent="0.2">
      <c r="A1843">
        <v>17</v>
      </c>
      <c r="B1843">
        <v>1</v>
      </c>
      <c r="C1843">
        <f>ROW(SmtRes!A541)</f>
        <v>541</v>
      </c>
      <c r="D1843">
        <f>ROW(EtalonRes!A521)</f>
        <v>521</v>
      </c>
      <c r="E1843" t="s">
        <v>14</v>
      </c>
      <c r="F1843" t="s">
        <v>15</v>
      </c>
      <c r="G1843" t="s">
        <v>16</v>
      </c>
      <c r="H1843" t="s">
        <v>17</v>
      </c>
      <c r="I1843">
        <f>ROUND(525/100,9)</f>
        <v>5.25</v>
      </c>
      <c r="J1843">
        <v>0</v>
      </c>
      <c r="O1843">
        <f>ROUND(CP1843,2)</f>
        <v>89588.26</v>
      </c>
      <c r="P1843">
        <f>ROUND(CQ1843*I1843,2)</f>
        <v>59351.51</v>
      </c>
      <c r="Q1843">
        <f>ROUND(CR1843*I1843,2)</f>
        <v>318.99</v>
      </c>
      <c r="R1843">
        <f>ROUND(CS1843*I1843,2)</f>
        <v>116.71</v>
      </c>
      <c r="S1843">
        <f>ROUND(CT1843*I1843,2)</f>
        <v>29917.759999999998</v>
      </c>
      <c r="T1843">
        <f>ROUND(CU1843*I1843,2)</f>
        <v>0</v>
      </c>
      <c r="U1843">
        <f>CV1843*I1843</f>
        <v>161.70000000000002</v>
      </c>
      <c r="V1843">
        <f>CW1843*I1843</f>
        <v>0</v>
      </c>
      <c r="W1843">
        <f>ROUND(CX1843*I1843,2)</f>
        <v>0</v>
      </c>
      <c r="X1843">
        <f t="shared" ref="X1843:Y1846" si="953">ROUND(CY1843,2)</f>
        <v>20942.43</v>
      </c>
      <c r="Y1843">
        <f t="shared" si="953"/>
        <v>2991.78</v>
      </c>
      <c r="AA1843">
        <v>55574044</v>
      </c>
      <c r="AB1843">
        <f>ROUND((AC1843+AD1843+AF1843),6)</f>
        <v>17064.43</v>
      </c>
      <c r="AC1843">
        <f>ROUND((ES1843),6)</f>
        <v>11305.05</v>
      </c>
      <c r="AD1843">
        <f>ROUND((((ET1843)-(EU1843))+AE1843),6)</f>
        <v>60.76</v>
      </c>
      <c r="AE1843">
        <f t="shared" ref="AE1843:AF1846" si="954">ROUND((EU1843),6)</f>
        <v>22.23</v>
      </c>
      <c r="AF1843">
        <f t="shared" si="954"/>
        <v>5698.62</v>
      </c>
      <c r="AG1843">
        <f>ROUND((AP1843),6)</f>
        <v>0</v>
      </c>
      <c r="AH1843">
        <f t="shared" ref="AH1843:AI1846" si="955">(EW1843)</f>
        <v>30.8</v>
      </c>
      <c r="AI1843">
        <f t="shared" si="955"/>
        <v>0</v>
      </c>
      <c r="AJ1843">
        <f>(AS1843)</f>
        <v>0</v>
      </c>
      <c r="AK1843">
        <v>17064.43</v>
      </c>
      <c r="AL1843">
        <v>11305.05</v>
      </c>
      <c r="AM1843">
        <v>60.76</v>
      </c>
      <c r="AN1843">
        <v>22.23</v>
      </c>
      <c r="AO1843">
        <v>5698.62</v>
      </c>
      <c r="AP1843">
        <v>0</v>
      </c>
      <c r="AQ1843">
        <v>30.8</v>
      </c>
      <c r="AR1843">
        <v>0</v>
      </c>
      <c r="AS1843">
        <v>0</v>
      </c>
      <c r="AT1843">
        <v>70</v>
      </c>
      <c r="AU1843">
        <v>10</v>
      </c>
      <c r="AV1843">
        <v>1</v>
      </c>
      <c r="AW1843">
        <v>1</v>
      </c>
      <c r="AZ1843">
        <v>1</v>
      </c>
      <c r="BA1843">
        <v>1</v>
      </c>
      <c r="BB1843">
        <v>1</v>
      </c>
      <c r="BC1843">
        <v>1</v>
      </c>
      <c r="BD1843" t="s">
        <v>3</v>
      </c>
      <c r="BE1843" t="s">
        <v>3</v>
      </c>
      <c r="BF1843" t="s">
        <v>3</v>
      </c>
      <c r="BG1843" t="s">
        <v>3</v>
      </c>
      <c r="BH1843">
        <v>0</v>
      </c>
      <c r="BI1843">
        <v>4</v>
      </c>
      <c r="BJ1843" t="s">
        <v>18</v>
      </c>
      <c r="BM1843">
        <v>0</v>
      </c>
      <c r="BN1843">
        <v>0</v>
      </c>
      <c r="BO1843" t="s">
        <v>3</v>
      </c>
      <c r="BP1843">
        <v>0</v>
      </c>
      <c r="BQ1843">
        <v>1</v>
      </c>
      <c r="BR1843">
        <v>0</v>
      </c>
      <c r="BS1843">
        <v>1</v>
      </c>
      <c r="BT1843">
        <v>1</v>
      </c>
      <c r="BU1843">
        <v>1</v>
      </c>
      <c r="BV1843">
        <v>1</v>
      </c>
      <c r="BW1843">
        <v>1</v>
      </c>
      <c r="BX1843">
        <v>1</v>
      </c>
      <c r="BY1843" t="s">
        <v>3</v>
      </c>
      <c r="BZ1843">
        <v>70</v>
      </c>
      <c r="CA1843">
        <v>10</v>
      </c>
      <c r="CE1843">
        <v>0</v>
      </c>
      <c r="CF1843">
        <v>0</v>
      </c>
      <c r="CG1843">
        <v>0</v>
      </c>
      <c r="CM1843">
        <v>0</v>
      </c>
      <c r="CN1843" t="s">
        <v>3</v>
      </c>
      <c r="CO1843">
        <v>0</v>
      </c>
      <c r="CP1843">
        <f>(P1843+Q1843+S1843)</f>
        <v>89588.26</v>
      </c>
      <c r="CQ1843">
        <f>(AC1843*BC1843*AW1843)</f>
        <v>11305.05</v>
      </c>
      <c r="CR1843">
        <f>((((ET1843)*BB1843-(EU1843)*BS1843)+AE1843*BS1843)*AV1843)</f>
        <v>60.760000000000005</v>
      </c>
      <c r="CS1843">
        <f>(AE1843*BS1843*AV1843)</f>
        <v>22.23</v>
      </c>
      <c r="CT1843">
        <f>(AF1843*BA1843*AV1843)</f>
        <v>5698.62</v>
      </c>
      <c r="CU1843">
        <f>AG1843</f>
        <v>0</v>
      </c>
      <c r="CV1843">
        <f>(AH1843*AV1843)</f>
        <v>30.8</v>
      </c>
      <c r="CW1843">
        <f t="shared" ref="CW1843:CX1846" si="956">AI1843</f>
        <v>0</v>
      </c>
      <c r="CX1843">
        <f t="shared" si="956"/>
        <v>0</v>
      </c>
      <c r="CY1843">
        <f>((S1843*BZ1843)/100)</f>
        <v>20942.432000000001</v>
      </c>
      <c r="CZ1843">
        <f>((S1843*CA1843)/100)</f>
        <v>2991.7759999999998</v>
      </c>
      <c r="DC1843" t="s">
        <v>3</v>
      </c>
      <c r="DD1843" t="s">
        <v>3</v>
      </c>
      <c r="DE1843" t="s">
        <v>3</v>
      </c>
      <c r="DF1843" t="s">
        <v>3</v>
      </c>
      <c r="DG1843" t="s">
        <v>3</v>
      </c>
      <c r="DH1843" t="s">
        <v>3</v>
      </c>
      <c r="DI1843" t="s">
        <v>3</v>
      </c>
      <c r="DJ1843" t="s">
        <v>3</v>
      </c>
      <c r="DK1843" t="s">
        <v>3</v>
      </c>
      <c r="DL1843" t="s">
        <v>3</v>
      </c>
      <c r="DM1843" t="s">
        <v>3</v>
      </c>
      <c r="DN1843">
        <v>0</v>
      </c>
      <c r="DO1843">
        <v>0</v>
      </c>
      <c r="DP1843">
        <v>1</v>
      </c>
      <c r="DQ1843">
        <v>1</v>
      </c>
      <c r="DU1843">
        <v>1005</v>
      </c>
      <c r="DV1843" t="s">
        <v>17</v>
      </c>
      <c r="DW1843" t="s">
        <v>17</v>
      </c>
      <c r="DX1843">
        <v>100</v>
      </c>
      <c r="EE1843">
        <v>55317522</v>
      </c>
      <c r="EF1843">
        <v>1</v>
      </c>
      <c r="EG1843" t="s">
        <v>19</v>
      </c>
      <c r="EH1843">
        <v>0</v>
      </c>
      <c r="EI1843" t="s">
        <v>3</v>
      </c>
      <c r="EJ1843">
        <v>4</v>
      </c>
      <c r="EK1843">
        <v>0</v>
      </c>
      <c r="EL1843" t="s">
        <v>20</v>
      </c>
      <c r="EM1843" t="s">
        <v>21</v>
      </c>
      <c r="EO1843" t="s">
        <v>3</v>
      </c>
      <c r="EQ1843">
        <v>0</v>
      </c>
      <c r="ER1843">
        <v>17064.43</v>
      </c>
      <c r="ES1843">
        <v>11305.05</v>
      </c>
      <c r="ET1843">
        <v>60.76</v>
      </c>
      <c r="EU1843">
        <v>22.23</v>
      </c>
      <c r="EV1843">
        <v>5698.62</v>
      </c>
      <c r="EW1843">
        <v>30.8</v>
      </c>
      <c r="EX1843">
        <v>0</v>
      </c>
      <c r="EY1843">
        <v>0</v>
      </c>
      <c r="FQ1843">
        <v>0</v>
      </c>
      <c r="FR1843">
        <f>ROUND(IF(AND(BH1843=3,BI1843=3),P1843,0),2)</f>
        <v>0</v>
      </c>
      <c r="FS1843">
        <v>0</v>
      </c>
      <c r="FX1843">
        <v>70</v>
      </c>
      <c r="FY1843">
        <v>10</v>
      </c>
      <c r="GA1843" t="s">
        <v>3</v>
      </c>
      <c r="GD1843">
        <v>0</v>
      </c>
      <c r="GF1843">
        <v>-662659974</v>
      </c>
      <c r="GG1843">
        <v>2</v>
      </c>
      <c r="GH1843">
        <v>1</v>
      </c>
      <c r="GI1843">
        <v>-2</v>
      </c>
      <c r="GJ1843">
        <v>0</v>
      </c>
      <c r="GK1843">
        <f>ROUND(R1843*(R12)/100,2)</f>
        <v>126.05</v>
      </c>
      <c r="GL1843">
        <f>ROUND(IF(AND(BH1843=3,BI1843=3,FS1843&lt;&gt;0),P1843,0),2)</f>
        <v>0</v>
      </c>
      <c r="GM1843">
        <f>ROUND(O1843+X1843+Y1843+GK1843,2)+GX1843</f>
        <v>113648.52</v>
      </c>
      <c r="GN1843">
        <f>IF(OR(BI1843=0,BI1843=1),ROUND(O1843+X1843+Y1843+GK1843,2),0)</f>
        <v>0</v>
      </c>
      <c r="GO1843">
        <f>IF(BI1843=2,ROUND(O1843+X1843+Y1843+GK1843,2),0)</f>
        <v>0</v>
      </c>
      <c r="GP1843">
        <f>IF(BI1843=4,ROUND(O1843+X1843+Y1843+GK1843,2)+GX1843,0)</f>
        <v>113648.52</v>
      </c>
      <c r="GR1843">
        <v>0</v>
      </c>
      <c r="GS1843">
        <v>3</v>
      </c>
      <c r="GT1843">
        <v>0</v>
      </c>
      <c r="GU1843" t="s">
        <v>3</v>
      </c>
      <c r="GV1843">
        <f>ROUND((GT1843),6)</f>
        <v>0</v>
      </c>
      <c r="GW1843">
        <v>1</v>
      </c>
      <c r="GX1843">
        <f>ROUND(HC1843*I1843,2)</f>
        <v>0</v>
      </c>
      <c r="HA1843">
        <v>0</v>
      </c>
      <c r="HB1843">
        <v>0</v>
      </c>
      <c r="HC1843">
        <f>GV1843*GW1843</f>
        <v>0</v>
      </c>
      <c r="IK1843">
        <v>0</v>
      </c>
    </row>
    <row r="1844" spans="1:245" x14ac:dyDescent="0.2">
      <c r="A1844">
        <v>17</v>
      </c>
      <c r="B1844">
        <v>1</v>
      </c>
      <c r="C1844">
        <f>ROW(SmtRes!A543)</f>
        <v>543</v>
      </c>
      <c r="D1844">
        <f>ROW(EtalonRes!A523)</f>
        <v>523</v>
      </c>
      <c r="E1844" t="s">
        <v>22</v>
      </c>
      <c r="F1844" t="s">
        <v>23</v>
      </c>
      <c r="G1844" t="s">
        <v>24</v>
      </c>
      <c r="H1844" t="s">
        <v>17</v>
      </c>
      <c r="I1844">
        <f>ROUND(175/100,9)</f>
        <v>1.75</v>
      </c>
      <c r="J1844">
        <v>0</v>
      </c>
      <c r="O1844">
        <f>ROUND(CP1844,2)</f>
        <v>34677.949999999997</v>
      </c>
      <c r="P1844">
        <f>ROUND(CQ1844*I1844,2)</f>
        <v>19783.84</v>
      </c>
      <c r="Q1844">
        <f>ROUND(CR1844*I1844,2)</f>
        <v>0</v>
      </c>
      <c r="R1844">
        <f>ROUND(CS1844*I1844,2)</f>
        <v>0</v>
      </c>
      <c r="S1844">
        <f>ROUND(CT1844*I1844,2)</f>
        <v>14894.11</v>
      </c>
      <c r="T1844">
        <f>ROUND(CU1844*I1844,2)</f>
        <v>0</v>
      </c>
      <c r="U1844">
        <f>CV1844*I1844</f>
        <v>80.5</v>
      </c>
      <c r="V1844">
        <f>CW1844*I1844</f>
        <v>0</v>
      </c>
      <c r="W1844">
        <f>ROUND(CX1844*I1844,2)</f>
        <v>0</v>
      </c>
      <c r="X1844">
        <f t="shared" si="953"/>
        <v>10425.879999999999</v>
      </c>
      <c r="Y1844">
        <f t="shared" si="953"/>
        <v>1489.41</v>
      </c>
      <c r="AA1844">
        <v>55574044</v>
      </c>
      <c r="AB1844">
        <f>ROUND((AC1844+AD1844+AF1844),6)</f>
        <v>19815.97</v>
      </c>
      <c r="AC1844">
        <f>ROUND((ES1844),6)</f>
        <v>11305.05</v>
      </c>
      <c r="AD1844">
        <f>ROUND((((ET1844)-(EU1844))+AE1844),6)</f>
        <v>0</v>
      </c>
      <c r="AE1844">
        <f t="shared" si="954"/>
        <v>0</v>
      </c>
      <c r="AF1844">
        <f t="shared" si="954"/>
        <v>8510.92</v>
      </c>
      <c r="AG1844">
        <f>ROUND((AP1844),6)</f>
        <v>0</v>
      </c>
      <c r="AH1844">
        <f t="shared" si="955"/>
        <v>46</v>
      </c>
      <c r="AI1844">
        <f t="shared" si="955"/>
        <v>0</v>
      </c>
      <c r="AJ1844">
        <f>(AS1844)</f>
        <v>0</v>
      </c>
      <c r="AK1844">
        <v>19815.97</v>
      </c>
      <c r="AL1844">
        <v>11305.05</v>
      </c>
      <c r="AM1844">
        <v>0</v>
      </c>
      <c r="AN1844">
        <v>0</v>
      </c>
      <c r="AO1844">
        <v>8510.92</v>
      </c>
      <c r="AP1844">
        <v>0</v>
      </c>
      <c r="AQ1844">
        <v>46</v>
      </c>
      <c r="AR1844">
        <v>0</v>
      </c>
      <c r="AS1844">
        <v>0</v>
      </c>
      <c r="AT1844">
        <v>70</v>
      </c>
      <c r="AU1844">
        <v>10</v>
      </c>
      <c r="AV1844">
        <v>1</v>
      </c>
      <c r="AW1844">
        <v>1</v>
      </c>
      <c r="AZ1844">
        <v>1</v>
      </c>
      <c r="BA1844">
        <v>1</v>
      </c>
      <c r="BB1844">
        <v>1</v>
      </c>
      <c r="BC1844">
        <v>1</v>
      </c>
      <c r="BD1844" t="s">
        <v>3</v>
      </c>
      <c r="BE1844" t="s">
        <v>3</v>
      </c>
      <c r="BF1844" t="s">
        <v>3</v>
      </c>
      <c r="BG1844" t="s">
        <v>3</v>
      </c>
      <c r="BH1844">
        <v>0</v>
      </c>
      <c r="BI1844">
        <v>4</v>
      </c>
      <c r="BJ1844" t="s">
        <v>25</v>
      </c>
      <c r="BM1844">
        <v>0</v>
      </c>
      <c r="BN1844">
        <v>0</v>
      </c>
      <c r="BO1844" t="s">
        <v>3</v>
      </c>
      <c r="BP1844">
        <v>0</v>
      </c>
      <c r="BQ1844">
        <v>1</v>
      </c>
      <c r="BR1844">
        <v>0</v>
      </c>
      <c r="BS1844">
        <v>1</v>
      </c>
      <c r="BT1844">
        <v>1</v>
      </c>
      <c r="BU1844">
        <v>1</v>
      </c>
      <c r="BV1844">
        <v>1</v>
      </c>
      <c r="BW1844">
        <v>1</v>
      </c>
      <c r="BX1844">
        <v>1</v>
      </c>
      <c r="BY1844" t="s">
        <v>3</v>
      </c>
      <c r="BZ1844">
        <v>70</v>
      </c>
      <c r="CA1844">
        <v>10</v>
      </c>
      <c r="CE1844">
        <v>0</v>
      </c>
      <c r="CF1844">
        <v>0</v>
      </c>
      <c r="CG1844">
        <v>0</v>
      </c>
      <c r="CM1844">
        <v>0</v>
      </c>
      <c r="CN1844" t="s">
        <v>3</v>
      </c>
      <c r="CO1844">
        <v>0</v>
      </c>
      <c r="CP1844">
        <f>(P1844+Q1844+S1844)</f>
        <v>34677.949999999997</v>
      </c>
      <c r="CQ1844">
        <f>(AC1844*BC1844*AW1844)</f>
        <v>11305.05</v>
      </c>
      <c r="CR1844">
        <f>((((ET1844)*BB1844-(EU1844)*BS1844)+AE1844*BS1844)*AV1844)</f>
        <v>0</v>
      </c>
      <c r="CS1844">
        <f>(AE1844*BS1844*AV1844)</f>
        <v>0</v>
      </c>
      <c r="CT1844">
        <f>(AF1844*BA1844*AV1844)</f>
        <v>8510.92</v>
      </c>
      <c r="CU1844">
        <f>AG1844</f>
        <v>0</v>
      </c>
      <c r="CV1844">
        <f>(AH1844*AV1844)</f>
        <v>46</v>
      </c>
      <c r="CW1844">
        <f t="shared" si="956"/>
        <v>0</v>
      </c>
      <c r="CX1844">
        <f t="shared" si="956"/>
        <v>0</v>
      </c>
      <c r="CY1844">
        <f>((S1844*BZ1844)/100)</f>
        <v>10425.877</v>
      </c>
      <c r="CZ1844">
        <f>((S1844*CA1844)/100)</f>
        <v>1489.4110000000001</v>
      </c>
      <c r="DC1844" t="s">
        <v>3</v>
      </c>
      <c r="DD1844" t="s">
        <v>3</v>
      </c>
      <c r="DE1844" t="s">
        <v>3</v>
      </c>
      <c r="DF1844" t="s">
        <v>3</v>
      </c>
      <c r="DG1844" t="s">
        <v>3</v>
      </c>
      <c r="DH1844" t="s">
        <v>3</v>
      </c>
      <c r="DI1844" t="s">
        <v>3</v>
      </c>
      <c r="DJ1844" t="s">
        <v>3</v>
      </c>
      <c r="DK1844" t="s">
        <v>3</v>
      </c>
      <c r="DL1844" t="s">
        <v>3</v>
      </c>
      <c r="DM1844" t="s">
        <v>3</v>
      </c>
      <c r="DN1844">
        <v>0</v>
      </c>
      <c r="DO1844">
        <v>0</v>
      </c>
      <c r="DP1844">
        <v>1</v>
      </c>
      <c r="DQ1844">
        <v>1</v>
      </c>
      <c r="DU1844">
        <v>1005</v>
      </c>
      <c r="DV1844" t="s">
        <v>17</v>
      </c>
      <c r="DW1844" t="s">
        <v>17</v>
      </c>
      <c r="DX1844">
        <v>100</v>
      </c>
      <c r="EE1844">
        <v>55317522</v>
      </c>
      <c r="EF1844">
        <v>1</v>
      </c>
      <c r="EG1844" t="s">
        <v>19</v>
      </c>
      <c r="EH1844">
        <v>0</v>
      </c>
      <c r="EI1844" t="s">
        <v>3</v>
      </c>
      <c r="EJ1844">
        <v>4</v>
      </c>
      <c r="EK1844">
        <v>0</v>
      </c>
      <c r="EL1844" t="s">
        <v>20</v>
      </c>
      <c r="EM1844" t="s">
        <v>21</v>
      </c>
      <c r="EO1844" t="s">
        <v>3</v>
      </c>
      <c r="EQ1844">
        <v>0</v>
      </c>
      <c r="ER1844">
        <v>19815.97</v>
      </c>
      <c r="ES1844">
        <v>11305.05</v>
      </c>
      <c r="ET1844">
        <v>0</v>
      </c>
      <c r="EU1844">
        <v>0</v>
      </c>
      <c r="EV1844">
        <v>8510.92</v>
      </c>
      <c r="EW1844">
        <v>46</v>
      </c>
      <c r="EX1844">
        <v>0</v>
      </c>
      <c r="EY1844">
        <v>0</v>
      </c>
      <c r="FQ1844">
        <v>0</v>
      </c>
      <c r="FR1844">
        <f>ROUND(IF(AND(BH1844=3,BI1844=3),P1844,0),2)</f>
        <v>0</v>
      </c>
      <c r="FS1844">
        <v>0</v>
      </c>
      <c r="FX1844">
        <v>70</v>
      </c>
      <c r="FY1844">
        <v>10</v>
      </c>
      <c r="GA1844" t="s">
        <v>3</v>
      </c>
      <c r="GD1844">
        <v>0</v>
      </c>
      <c r="GF1844">
        <v>1054913730</v>
      </c>
      <c r="GG1844">
        <v>2</v>
      </c>
      <c r="GH1844">
        <v>1</v>
      </c>
      <c r="GI1844">
        <v>-2</v>
      </c>
      <c r="GJ1844">
        <v>0</v>
      </c>
      <c r="GK1844">
        <f>ROUND(R1844*(R12)/100,2)</f>
        <v>0</v>
      </c>
      <c r="GL1844">
        <f>ROUND(IF(AND(BH1844=3,BI1844=3,FS1844&lt;&gt;0),P1844,0),2)</f>
        <v>0</v>
      </c>
      <c r="GM1844">
        <f>ROUND(O1844+X1844+Y1844+GK1844,2)+GX1844</f>
        <v>46593.24</v>
      </c>
      <c r="GN1844">
        <f>IF(OR(BI1844=0,BI1844=1),ROUND(O1844+X1844+Y1844+GK1844,2),0)</f>
        <v>0</v>
      </c>
      <c r="GO1844">
        <f>IF(BI1844=2,ROUND(O1844+X1844+Y1844+GK1844,2),0)</f>
        <v>0</v>
      </c>
      <c r="GP1844">
        <f>IF(BI1844=4,ROUND(O1844+X1844+Y1844+GK1844,2)+GX1844,0)</f>
        <v>46593.24</v>
      </c>
      <c r="GR1844">
        <v>0</v>
      </c>
      <c r="GS1844">
        <v>3</v>
      </c>
      <c r="GT1844">
        <v>0</v>
      </c>
      <c r="GU1844" t="s">
        <v>3</v>
      </c>
      <c r="GV1844">
        <f>ROUND((GT1844),6)</f>
        <v>0</v>
      </c>
      <c r="GW1844">
        <v>1</v>
      </c>
      <c r="GX1844">
        <f>ROUND(HC1844*I1844,2)</f>
        <v>0</v>
      </c>
      <c r="HA1844">
        <v>0</v>
      </c>
      <c r="HB1844">
        <v>0</v>
      </c>
      <c r="HC1844">
        <f>GV1844*GW1844</f>
        <v>0</v>
      </c>
      <c r="IK1844">
        <v>0</v>
      </c>
    </row>
    <row r="1845" spans="1:245" x14ac:dyDescent="0.2">
      <c r="A1845">
        <v>17</v>
      </c>
      <c r="B1845">
        <v>1</v>
      </c>
      <c r="C1845">
        <f>ROW(SmtRes!A545)</f>
        <v>545</v>
      </c>
      <c r="D1845">
        <f>ROW(EtalonRes!A525)</f>
        <v>525</v>
      </c>
      <c r="E1845" t="s">
        <v>26</v>
      </c>
      <c r="F1845" t="s">
        <v>27</v>
      </c>
      <c r="G1845" t="s">
        <v>28</v>
      </c>
      <c r="H1845" t="s">
        <v>17</v>
      </c>
      <c r="I1845">
        <f>ROUND(-700/100,9)</f>
        <v>-7</v>
      </c>
      <c r="J1845">
        <v>0</v>
      </c>
      <c r="O1845">
        <f>ROUND(CP1845,2)</f>
        <v>-34524.910000000003</v>
      </c>
      <c r="P1845">
        <f>ROUND(CQ1845*I1845,2)</f>
        <v>-26378.45</v>
      </c>
      <c r="Q1845">
        <f>ROUND(CR1845*I1845,2)</f>
        <v>0</v>
      </c>
      <c r="R1845">
        <f>ROUND(CS1845*I1845,2)</f>
        <v>0</v>
      </c>
      <c r="S1845">
        <f>ROUND(CT1845*I1845,2)</f>
        <v>-8146.46</v>
      </c>
      <c r="T1845">
        <f>ROUND(CU1845*I1845,2)</f>
        <v>0</v>
      </c>
      <c r="U1845">
        <f>CV1845*I1845</f>
        <v>-44.03</v>
      </c>
      <c r="V1845">
        <f>CW1845*I1845</f>
        <v>0</v>
      </c>
      <c r="W1845">
        <f>ROUND(CX1845*I1845,2)</f>
        <v>0</v>
      </c>
      <c r="X1845">
        <f t="shared" si="953"/>
        <v>-5702.52</v>
      </c>
      <c r="Y1845">
        <f t="shared" si="953"/>
        <v>-814.65</v>
      </c>
      <c r="AA1845">
        <v>55574044</v>
      </c>
      <c r="AB1845">
        <f>ROUND((AC1845+AD1845+AF1845),6)</f>
        <v>4932.13</v>
      </c>
      <c r="AC1845">
        <f>ROUND((ES1845),6)</f>
        <v>3768.35</v>
      </c>
      <c r="AD1845">
        <f>ROUND((((ET1845)-(EU1845))+AE1845),6)</f>
        <v>0</v>
      </c>
      <c r="AE1845">
        <f t="shared" si="954"/>
        <v>0</v>
      </c>
      <c r="AF1845">
        <f t="shared" si="954"/>
        <v>1163.78</v>
      </c>
      <c r="AG1845">
        <f>ROUND((AP1845),6)</f>
        <v>0</v>
      </c>
      <c r="AH1845">
        <f t="shared" si="955"/>
        <v>6.29</v>
      </c>
      <c r="AI1845">
        <f t="shared" si="955"/>
        <v>0</v>
      </c>
      <c r="AJ1845">
        <f>(AS1845)</f>
        <v>0</v>
      </c>
      <c r="AK1845">
        <v>4932.13</v>
      </c>
      <c r="AL1845">
        <v>3768.35</v>
      </c>
      <c r="AM1845">
        <v>0</v>
      </c>
      <c r="AN1845">
        <v>0</v>
      </c>
      <c r="AO1845">
        <v>1163.78</v>
      </c>
      <c r="AP1845">
        <v>0</v>
      </c>
      <c r="AQ1845">
        <v>6.29</v>
      </c>
      <c r="AR1845">
        <v>0</v>
      </c>
      <c r="AS1845">
        <v>0</v>
      </c>
      <c r="AT1845">
        <v>70</v>
      </c>
      <c r="AU1845">
        <v>10</v>
      </c>
      <c r="AV1845">
        <v>1</v>
      </c>
      <c r="AW1845">
        <v>1</v>
      </c>
      <c r="AZ1845">
        <v>1</v>
      </c>
      <c r="BA1845">
        <v>1</v>
      </c>
      <c r="BB1845">
        <v>1</v>
      </c>
      <c r="BC1845">
        <v>1</v>
      </c>
      <c r="BD1845" t="s">
        <v>3</v>
      </c>
      <c r="BE1845" t="s">
        <v>3</v>
      </c>
      <c r="BF1845" t="s">
        <v>3</v>
      </c>
      <c r="BG1845" t="s">
        <v>3</v>
      </c>
      <c r="BH1845">
        <v>0</v>
      </c>
      <c r="BI1845">
        <v>4</v>
      </c>
      <c r="BJ1845" t="s">
        <v>29</v>
      </c>
      <c r="BM1845">
        <v>0</v>
      </c>
      <c r="BN1845">
        <v>0</v>
      </c>
      <c r="BO1845" t="s">
        <v>3</v>
      </c>
      <c r="BP1845">
        <v>0</v>
      </c>
      <c r="BQ1845">
        <v>1</v>
      </c>
      <c r="BR1845">
        <v>0</v>
      </c>
      <c r="BS1845">
        <v>1</v>
      </c>
      <c r="BT1845">
        <v>1</v>
      </c>
      <c r="BU1845">
        <v>1</v>
      </c>
      <c r="BV1845">
        <v>1</v>
      </c>
      <c r="BW1845">
        <v>1</v>
      </c>
      <c r="BX1845">
        <v>1</v>
      </c>
      <c r="BY1845" t="s">
        <v>3</v>
      </c>
      <c r="BZ1845">
        <v>70</v>
      </c>
      <c r="CA1845">
        <v>10</v>
      </c>
      <c r="CE1845">
        <v>0</v>
      </c>
      <c r="CF1845">
        <v>0</v>
      </c>
      <c r="CG1845">
        <v>0</v>
      </c>
      <c r="CM1845">
        <v>0</v>
      </c>
      <c r="CN1845" t="s">
        <v>3</v>
      </c>
      <c r="CO1845">
        <v>0</v>
      </c>
      <c r="CP1845">
        <f>(P1845+Q1845+S1845)</f>
        <v>-34524.910000000003</v>
      </c>
      <c r="CQ1845">
        <f>(AC1845*BC1845*AW1845)</f>
        <v>3768.35</v>
      </c>
      <c r="CR1845">
        <f>((((ET1845)*BB1845-(EU1845)*BS1845)+AE1845*BS1845)*AV1845)</f>
        <v>0</v>
      </c>
      <c r="CS1845">
        <f>(AE1845*BS1845*AV1845)</f>
        <v>0</v>
      </c>
      <c r="CT1845">
        <f>(AF1845*BA1845*AV1845)</f>
        <v>1163.78</v>
      </c>
      <c r="CU1845">
        <f>AG1845</f>
        <v>0</v>
      </c>
      <c r="CV1845">
        <f>(AH1845*AV1845)</f>
        <v>6.29</v>
      </c>
      <c r="CW1845">
        <f t="shared" si="956"/>
        <v>0</v>
      </c>
      <c r="CX1845">
        <f t="shared" si="956"/>
        <v>0</v>
      </c>
      <c r="CY1845">
        <f>((S1845*BZ1845)/100)</f>
        <v>-5702.5219999999999</v>
      </c>
      <c r="CZ1845">
        <f>((S1845*CA1845)/100)</f>
        <v>-814.64600000000007</v>
      </c>
      <c r="DC1845" t="s">
        <v>3</v>
      </c>
      <c r="DD1845" t="s">
        <v>3</v>
      </c>
      <c r="DE1845" t="s">
        <v>3</v>
      </c>
      <c r="DF1845" t="s">
        <v>3</v>
      </c>
      <c r="DG1845" t="s">
        <v>3</v>
      </c>
      <c r="DH1845" t="s">
        <v>3</v>
      </c>
      <c r="DI1845" t="s">
        <v>3</v>
      </c>
      <c r="DJ1845" t="s">
        <v>3</v>
      </c>
      <c r="DK1845" t="s">
        <v>3</v>
      </c>
      <c r="DL1845" t="s">
        <v>3</v>
      </c>
      <c r="DM1845" t="s">
        <v>3</v>
      </c>
      <c r="DN1845">
        <v>0</v>
      </c>
      <c r="DO1845">
        <v>0</v>
      </c>
      <c r="DP1845">
        <v>1</v>
      </c>
      <c r="DQ1845">
        <v>1</v>
      </c>
      <c r="DU1845">
        <v>1005</v>
      </c>
      <c r="DV1845" t="s">
        <v>17</v>
      </c>
      <c r="DW1845" t="s">
        <v>17</v>
      </c>
      <c r="DX1845">
        <v>100</v>
      </c>
      <c r="EE1845">
        <v>55317522</v>
      </c>
      <c r="EF1845">
        <v>1</v>
      </c>
      <c r="EG1845" t="s">
        <v>19</v>
      </c>
      <c r="EH1845">
        <v>0</v>
      </c>
      <c r="EI1845" t="s">
        <v>3</v>
      </c>
      <c r="EJ1845">
        <v>4</v>
      </c>
      <c r="EK1845">
        <v>0</v>
      </c>
      <c r="EL1845" t="s">
        <v>20</v>
      </c>
      <c r="EM1845" t="s">
        <v>21</v>
      </c>
      <c r="EO1845" t="s">
        <v>3</v>
      </c>
      <c r="EQ1845">
        <v>0</v>
      </c>
      <c r="ER1845">
        <v>4932.13</v>
      </c>
      <c r="ES1845">
        <v>3768.35</v>
      </c>
      <c r="ET1845">
        <v>0</v>
      </c>
      <c r="EU1845">
        <v>0</v>
      </c>
      <c r="EV1845">
        <v>1163.78</v>
      </c>
      <c r="EW1845">
        <v>6.29</v>
      </c>
      <c r="EX1845">
        <v>0</v>
      </c>
      <c r="EY1845">
        <v>0</v>
      </c>
      <c r="FQ1845">
        <v>0</v>
      </c>
      <c r="FR1845">
        <f>ROUND(IF(AND(BH1845=3,BI1845=3),P1845,0),2)</f>
        <v>0</v>
      </c>
      <c r="FS1845">
        <v>0</v>
      </c>
      <c r="FX1845">
        <v>70</v>
      </c>
      <c r="FY1845">
        <v>10</v>
      </c>
      <c r="GA1845" t="s">
        <v>3</v>
      </c>
      <c r="GD1845">
        <v>0</v>
      </c>
      <c r="GF1845">
        <v>-1781441154</v>
      </c>
      <c r="GG1845">
        <v>2</v>
      </c>
      <c r="GH1845">
        <v>1</v>
      </c>
      <c r="GI1845">
        <v>-2</v>
      </c>
      <c r="GJ1845">
        <v>0</v>
      </c>
      <c r="GK1845">
        <f>ROUND(R1845*(R12)/100,2)</f>
        <v>0</v>
      </c>
      <c r="GL1845">
        <f>ROUND(IF(AND(BH1845=3,BI1845=3,FS1845&lt;&gt;0),P1845,0),2)</f>
        <v>0</v>
      </c>
      <c r="GM1845">
        <f>ROUND(O1845+X1845+Y1845+GK1845,2)+GX1845</f>
        <v>-41042.080000000002</v>
      </c>
      <c r="GN1845">
        <f>IF(OR(BI1845=0,BI1845=1),ROUND(O1845+X1845+Y1845+GK1845,2),0)</f>
        <v>0</v>
      </c>
      <c r="GO1845">
        <f>IF(BI1845=2,ROUND(O1845+X1845+Y1845+GK1845,2),0)</f>
        <v>0</v>
      </c>
      <c r="GP1845">
        <f>IF(BI1845=4,ROUND(O1845+X1845+Y1845+GK1845,2)+GX1845,0)</f>
        <v>-41042.080000000002</v>
      </c>
      <c r="GR1845">
        <v>0</v>
      </c>
      <c r="GS1845">
        <v>3</v>
      </c>
      <c r="GT1845">
        <v>0</v>
      </c>
      <c r="GU1845" t="s">
        <v>3</v>
      </c>
      <c r="GV1845">
        <f>ROUND((GT1845),6)</f>
        <v>0</v>
      </c>
      <c r="GW1845">
        <v>1</v>
      </c>
      <c r="GX1845">
        <f>ROUND(HC1845*I1845,2)</f>
        <v>0</v>
      </c>
      <c r="HA1845">
        <v>0</v>
      </c>
      <c r="HB1845">
        <v>0</v>
      </c>
      <c r="HC1845">
        <f>GV1845*GW1845</f>
        <v>0</v>
      </c>
      <c r="IK1845">
        <v>0</v>
      </c>
    </row>
    <row r="1846" spans="1:245" x14ac:dyDescent="0.2">
      <c r="A1846">
        <v>17</v>
      </c>
      <c r="B1846">
        <v>1</v>
      </c>
      <c r="C1846">
        <f>ROW(SmtRes!A548)</f>
        <v>548</v>
      </c>
      <c r="D1846">
        <f>ROW(EtalonRes!A528)</f>
        <v>528</v>
      </c>
      <c r="E1846" t="s">
        <v>30</v>
      </c>
      <c r="F1846" t="s">
        <v>31</v>
      </c>
      <c r="G1846" t="s">
        <v>32</v>
      </c>
      <c r="H1846" t="s">
        <v>17</v>
      </c>
      <c r="I1846">
        <f>ROUND(700/100,9)</f>
        <v>7</v>
      </c>
      <c r="J1846">
        <v>0</v>
      </c>
      <c r="O1846">
        <f>ROUND(CP1846,2)</f>
        <v>116133.92</v>
      </c>
      <c r="P1846">
        <f>ROUND(CQ1846*I1846,2)</f>
        <v>98005.11</v>
      </c>
      <c r="Q1846">
        <f>ROUND(CR1846*I1846,2)</f>
        <v>0</v>
      </c>
      <c r="R1846">
        <f>ROUND(CS1846*I1846,2)</f>
        <v>0</v>
      </c>
      <c r="S1846">
        <f>ROUND(CT1846*I1846,2)</f>
        <v>18128.810000000001</v>
      </c>
      <c r="T1846">
        <f>ROUND(CU1846*I1846,2)</f>
        <v>0</v>
      </c>
      <c r="U1846">
        <f>CV1846*I1846</f>
        <v>93.94</v>
      </c>
      <c r="V1846">
        <f>CW1846*I1846</f>
        <v>0</v>
      </c>
      <c r="W1846">
        <f>ROUND(CX1846*I1846,2)</f>
        <v>0</v>
      </c>
      <c r="X1846">
        <f t="shared" si="953"/>
        <v>12690.17</v>
      </c>
      <c r="Y1846">
        <f t="shared" si="953"/>
        <v>1812.88</v>
      </c>
      <c r="AA1846">
        <v>55574044</v>
      </c>
      <c r="AB1846">
        <f>ROUND((AC1846+AD1846+AF1846),6)</f>
        <v>16590.560000000001</v>
      </c>
      <c r="AC1846">
        <f>ROUND((ES1846),6)</f>
        <v>14000.73</v>
      </c>
      <c r="AD1846">
        <f>ROUND((((ET1846)-(EU1846))+AE1846),6)</f>
        <v>0</v>
      </c>
      <c r="AE1846">
        <f t="shared" si="954"/>
        <v>0</v>
      </c>
      <c r="AF1846">
        <f t="shared" si="954"/>
        <v>2589.83</v>
      </c>
      <c r="AG1846">
        <f>ROUND((AP1846),6)</f>
        <v>0</v>
      </c>
      <c r="AH1846">
        <f t="shared" si="955"/>
        <v>13.42</v>
      </c>
      <c r="AI1846">
        <f t="shared" si="955"/>
        <v>0</v>
      </c>
      <c r="AJ1846">
        <f>(AS1846)</f>
        <v>0</v>
      </c>
      <c r="AK1846">
        <v>16590.560000000001</v>
      </c>
      <c r="AL1846">
        <v>14000.73</v>
      </c>
      <c r="AM1846">
        <v>0</v>
      </c>
      <c r="AN1846">
        <v>0</v>
      </c>
      <c r="AO1846">
        <v>2589.83</v>
      </c>
      <c r="AP1846">
        <v>0</v>
      </c>
      <c r="AQ1846">
        <v>13.42</v>
      </c>
      <c r="AR1846">
        <v>0</v>
      </c>
      <c r="AS1846">
        <v>0</v>
      </c>
      <c r="AT1846">
        <v>70</v>
      </c>
      <c r="AU1846">
        <v>10</v>
      </c>
      <c r="AV1846">
        <v>1</v>
      </c>
      <c r="AW1846">
        <v>1</v>
      </c>
      <c r="AZ1846">
        <v>1</v>
      </c>
      <c r="BA1846">
        <v>1</v>
      </c>
      <c r="BB1846">
        <v>1</v>
      </c>
      <c r="BC1846">
        <v>1</v>
      </c>
      <c r="BD1846" t="s">
        <v>3</v>
      </c>
      <c r="BE1846" t="s">
        <v>3</v>
      </c>
      <c r="BF1846" t="s">
        <v>3</v>
      </c>
      <c r="BG1846" t="s">
        <v>3</v>
      </c>
      <c r="BH1846">
        <v>0</v>
      </c>
      <c r="BI1846">
        <v>4</v>
      </c>
      <c r="BJ1846" t="s">
        <v>33</v>
      </c>
      <c r="BM1846">
        <v>0</v>
      </c>
      <c r="BN1846">
        <v>0</v>
      </c>
      <c r="BO1846" t="s">
        <v>3</v>
      </c>
      <c r="BP1846">
        <v>0</v>
      </c>
      <c r="BQ1846">
        <v>1</v>
      </c>
      <c r="BR1846">
        <v>0</v>
      </c>
      <c r="BS1846">
        <v>1</v>
      </c>
      <c r="BT1846">
        <v>1</v>
      </c>
      <c r="BU1846">
        <v>1</v>
      </c>
      <c r="BV1846">
        <v>1</v>
      </c>
      <c r="BW1846">
        <v>1</v>
      </c>
      <c r="BX1846">
        <v>1</v>
      </c>
      <c r="BY1846" t="s">
        <v>3</v>
      </c>
      <c r="BZ1846">
        <v>70</v>
      </c>
      <c r="CA1846">
        <v>10</v>
      </c>
      <c r="CE1846">
        <v>0</v>
      </c>
      <c r="CF1846">
        <v>0</v>
      </c>
      <c r="CG1846">
        <v>0</v>
      </c>
      <c r="CM1846">
        <v>0</v>
      </c>
      <c r="CN1846" t="s">
        <v>3</v>
      </c>
      <c r="CO1846">
        <v>0</v>
      </c>
      <c r="CP1846">
        <f>(P1846+Q1846+S1846)</f>
        <v>116133.92</v>
      </c>
      <c r="CQ1846">
        <f>(AC1846*BC1846*AW1846)</f>
        <v>14000.73</v>
      </c>
      <c r="CR1846">
        <f>((((ET1846)*BB1846-(EU1846)*BS1846)+AE1846*BS1846)*AV1846)</f>
        <v>0</v>
      </c>
      <c r="CS1846">
        <f>(AE1846*BS1846*AV1846)</f>
        <v>0</v>
      </c>
      <c r="CT1846">
        <f>(AF1846*BA1846*AV1846)</f>
        <v>2589.83</v>
      </c>
      <c r="CU1846">
        <f>AG1846</f>
        <v>0</v>
      </c>
      <c r="CV1846">
        <f>(AH1846*AV1846)</f>
        <v>13.42</v>
      </c>
      <c r="CW1846">
        <f t="shared" si="956"/>
        <v>0</v>
      </c>
      <c r="CX1846">
        <f t="shared" si="956"/>
        <v>0</v>
      </c>
      <c r="CY1846">
        <f>((S1846*BZ1846)/100)</f>
        <v>12690.167000000001</v>
      </c>
      <c r="CZ1846">
        <f>((S1846*CA1846)/100)</f>
        <v>1812.8810000000001</v>
      </c>
      <c r="DC1846" t="s">
        <v>3</v>
      </c>
      <c r="DD1846" t="s">
        <v>3</v>
      </c>
      <c r="DE1846" t="s">
        <v>3</v>
      </c>
      <c r="DF1846" t="s">
        <v>3</v>
      </c>
      <c r="DG1846" t="s">
        <v>3</v>
      </c>
      <c r="DH1846" t="s">
        <v>3</v>
      </c>
      <c r="DI1846" t="s">
        <v>3</v>
      </c>
      <c r="DJ1846" t="s">
        <v>3</v>
      </c>
      <c r="DK1846" t="s">
        <v>3</v>
      </c>
      <c r="DL1846" t="s">
        <v>3</v>
      </c>
      <c r="DM1846" t="s">
        <v>3</v>
      </c>
      <c r="DN1846">
        <v>0</v>
      </c>
      <c r="DO1846">
        <v>0</v>
      </c>
      <c r="DP1846">
        <v>1</v>
      </c>
      <c r="DQ1846">
        <v>1</v>
      </c>
      <c r="DU1846">
        <v>1005</v>
      </c>
      <c r="DV1846" t="s">
        <v>17</v>
      </c>
      <c r="DW1846" t="s">
        <v>17</v>
      </c>
      <c r="DX1846">
        <v>100</v>
      </c>
      <c r="EE1846">
        <v>55317522</v>
      </c>
      <c r="EF1846">
        <v>1</v>
      </c>
      <c r="EG1846" t="s">
        <v>19</v>
      </c>
      <c r="EH1846">
        <v>0</v>
      </c>
      <c r="EI1846" t="s">
        <v>3</v>
      </c>
      <c r="EJ1846">
        <v>4</v>
      </c>
      <c r="EK1846">
        <v>0</v>
      </c>
      <c r="EL1846" t="s">
        <v>20</v>
      </c>
      <c r="EM1846" t="s">
        <v>21</v>
      </c>
      <c r="EO1846" t="s">
        <v>3</v>
      </c>
      <c r="EQ1846">
        <v>0</v>
      </c>
      <c r="ER1846">
        <v>16590.560000000001</v>
      </c>
      <c r="ES1846">
        <v>14000.73</v>
      </c>
      <c r="ET1846">
        <v>0</v>
      </c>
      <c r="EU1846">
        <v>0</v>
      </c>
      <c r="EV1846">
        <v>2589.83</v>
      </c>
      <c r="EW1846">
        <v>13.42</v>
      </c>
      <c r="EX1846">
        <v>0</v>
      </c>
      <c r="EY1846">
        <v>0</v>
      </c>
      <c r="FQ1846">
        <v>0</v>
      </c>
      <c r="FR1846">
        <f>ROUND(IF(AND(BH1846=3,BI1846=3),P1846,0),2)</f>
        <v>0</v>
      </c>
      <c r="FS1846">
        <v>0</v>
      </c>
      <c r="FX1846">
        <v>70</v>
      </c>
      <c r="FY1846">
        <v>10</v>
      </c>
      <c r="GA1846" t="s">
        <v>3</v>
      </c>
      <c r="GD1846">
        <v>0</v>
      </c>
      <c r="GF1846">
        <v>1086158003</v>
      </c>
      <c r="GG1846">
        <v>2</v>
      </c>
      <c r="GH1846">
        <v>1</v>
      </c>
      <c r="GI1846">
        <v>-2</v>
      </c>
      <c r="GJ1846">
        <v>0</v>
      </c>
      <c r="GK1846">
        <f>ROUND(R1846*(R12)/100,2)</f>
        <v>0</v>
      </c>
      <c r="GL1846">
        <f>ROUND(IF(AND(BH1846=3,BI1846=3,FS1846&lt;&gt;0),P1846,0),2)</f>
        <v>0</v>
      </c>
      <c r="GM1846">
        <f>ROUND(O1846+X1846+Y1846+GK1846,2)+GX1846</f>
        <v>130636.97</v>
      </c>
      <c r="GN1846">
        <f>IF(OR(BI1846=0,BI1846=1),ROUND(O1846+X1846+Y1846+GK1846,2),0)</f>
        <v>0</v>
      </c>
      <c r="GO1846">
        <f>IF(BI1846=2,ROUND(O1846+X1846+Y1846+GK1846,2),0)</f>
        <v>0</v>
      </c>
      <c r="GP1846">
        <f>IF(BI1846=4,ROUND(O1846+X1846+Y1846+GK1846,2)+GX1846,0)</f>
        <v>130636.97</v>
      </c>
      <c r="GR1846">
        <v>0</v>
      </c>
      <c r="GS1846">
        <v>3</v>
      </c>
      <c r="GT1846">
        <v>0</v>
      </c>
      <c r="GU1846" t="s">
        <v>3</v>
      </c>
      <c r="GV1846">
        <f>ROUND((GT1846),6)</f>
        <v>0</v>
      </c>
      <c r="GW1846">
        <v>1</v>
      </c>
      <c r="GX1846">
        <f>ROUND(HC1846*I1846,2)</f>
        <v>0</v>
      </c>
      <c r="HA1846">
        <v>0</v>
      </c>
      <c r="HB1846">
        <v>0</v>
      </c>
      <c r="HC1846">
        <f>GV1846*GW1846</f>
        <v>0</v>
      </c>
      <c r="IK1846">
        <v>0</v>
      </c>
    </row>
    <row r="1848" spans="1:245" x14ac:dyDescent="0.2">
      <c r="A1848" s="2">
        <v>51</v>
      </c>
      <c r="B1848" s="2">
        <f>B1839</f>
        <v>1</v>
      </c>
      <c r="C1848" s="2">
        <f>A1839</f>
        <v>4</v>
      </c>
      <c r="D1848" s="2">
        <f>ROW(A1839)</f>
        <v>1839</v>
      </c>
      <c r="E1848" s="2"/>
      <c r="F1848" s="2" t="str">
        <f>IF(F1839&lt;&gt;"",F1839,"")</f>
        <v>Новый раздел</v>
      </c>
      <c r="G1848" s="2" t="str">
        <f>IF(G1839&lt;&gt;"",G1839,"")</f>
        <v>Ремонт газона (рулонный)-700м2</v>
      </c>
      <c r="H1848" s="2">
        <v>0</v>
      </c>
      <c r="I1848" s="2"/>
      <c r="J1848" s="2"/>
      <c r="K1848" s="2"/>
      <c r="L1848" s="2"/>
      <c r="M1848" s="2"/>
      <c r="N1848" s="2"/>
      <c r="O1848" s="2">
        <f t="shared" ref="O1848:T1848" si="957">ROUND(AB1848,2)</f>
        <v>205875.22</v>
      </c>
      <c r="P1848" s="2">
        <f t="shared" si="957"/>
        <v>150762.01</v>
      </c>
      <c r="Q1848" s="2">
        <f t="shared" si="957"/>
        <v>318.99</v>
      </c>
      <c r="R1848" s="2">
        <f t="shared" si="957"/>
        <v>116.71</v>
      </c>
      <c r="S1848" s="2">
        <f t="shared" si="957"/>
        <v>54794.22</v>
      </c>
      <c r="T1848" s="2">
        <f t="shared" si="957"/>
        <v>0</v>
      </c>
      <c r="U1848" s="2">
        <f>AH1848</f>
        <v>292.11</v>
      </c>
      <c r="V1848" s="2">
        <f>AI1848</f>
        <v>0</v>
      </c>
      <c r="W1848" s="2">
        <f>ROUND(AJ1848,2)</f>
        <v>0</v>
      </c>
      <c r="X1848" s="2">
        <f>ROUND(AK1848,2)</f>
        <v>38355.96</v>
      </c>
      <c r="Y1848" s="2">
        <f>ROUND(AL1848,2)</f>
        <v>5479.42</v>
      </c>
      <c r="Z1848" s="2"/>
      <c r="AA1848" s="2"/>
      <c r="AB1848" s="2">
        <f>ROUND(SUMIF(AA1843:AA1846,"=55574044",O1843:O1846),2)</f>
        <v>205875.22</v>
      </c>
      <c r="AC1848" s="2">
        <f>ROUND(SUMIF(AA1843:AA1846,"=55574044",P1843:P1846),2)</f>
        <v>150762.01</v>
      </c>
      <c r="AD1848" s="2">
        <f>ROUND(SUMIF(AA1843:AA1846,"=55574044",Q1843:Q1846),2)</f>
        <v>318.99</v>
      </c>
      <c r="AE1848" s="2">
        <f>ROUND(SUMIF(AA1843:AA1846,"=55574044",R1843:R1846),2)</f>
        <v>116.71</v>
      </c>
      <c r="AF1848" s="2">
        <f>ROUND(SUMIF(AA1843:AA1846,"=55574044",S1843:S1846),2)</f>
        <v>54794.22</v>
      </c>
      <c r="AG1848" s="2">
        <f>ROUND(SUMIF(AA1843:AA1846,"=55574044",T1843:T1846),2)</f>
        <v>0</v>
      </c>
      <c r="AH1848" s="2">
        <f>SUMIF(AA1843:AA1846,"=55574044",U1843:U1846)</f>
        <v>292.11</v>
      </c>
      <c r="AI1848" s="2">
        <f>SUMIF(AA1843:AA1846,"=55574044",V1843:V1846)</f>
        <v>0</v>
      </c>
      <c r="AJ1848" s="2">
        <f>ROUND(SUMIF(AA1843:AA1846,"=55574044",W1843:W1846),2)</f>
        <v>0</v>
      </c>
      <c r="AK1848" s="2">
        <f>ROUND(SUMIF(AA1843:AA1846,"=55574044",X1843:X1846),2)</f>
        <v>38355.96</v>
      </c>
      <c r="AL1848" s="2">
        <f>ROUND(SUMIF(AA1843:AA1846,"=55574044",Y1843:Y1846),2)</f>
        <v>5479.42</v>
      </c>
      <c r="AM1848" s="2"/>
      <c r="AN1848" s="2"/>
      <c r="AO1848" s="2">
        <f t="shared" ref="AO1848:BC1848" si="958">ROUND(BX1848,2)</f>
        <v>0</v>
      </c>
      <c r="AP1848" s="2">
        <f t="shared" si="958"/>
        <v>0</v>
      </c>
      <c r="AQ1848" s="2">
        <f t="shared" si="958"/>
        <v>0</v>
      </c>
      <c r="AR1848" s="2">
        <f t="shared" si="958"/>
        <v>249836.65</v>
      </c>
      <c r="AS1848" s="2">
        <f t="shared" si="958"/>
        <v>0</v>
      </c>
      <c r="AT1848" s="2">
        <f t="shared" si="958"/>
        <v>0</v>
      </c>
      <c r="AU1848" s="2">
        <f t="shared" si="958"/>
        <v>249836.65</v>
      </c>
      <c r="AV1848" s="2">
        <f t="shared" si="958"/>
        <v>150762.01</v>
      </c>
      <c r="AW1848" s="2">
        <f t="shared" si="958"/>
        <v>150762.01</v>
      </c>
      <c r="AX1848" s="2">
        <f t="shared" si="958"/>
        <v>0</v>
      </c>
      <c r="AY1848" s="2">
        <f t="shared" si="958"/>
        <v>150762.01</v>
      </c>
      <c r="AZ1848" s="2">
        <f t="shared" si="958"/>
        <v>0</v>
      </c>
      <c r="BA1848" s="2">
        <f t="shared" si="958"/>
        <v>0</v>
      </c>
      <c r="BB1848" s="2">
        <f t="shared" si="958"/>
        <v>0</v>
      </c>
      <c r="BC1848" s="2">
        <f t="shared" si="958"/>
        <v>0</v>
      </c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>
        <f>ROUND(SUMIF(AA1843:AA1846,"=55574044",FQ1843:FQ1846),2)</f>
        <v>0</v>
      </c>
      <c r="BY1848" s="2">
        <f>ROUND(SUMIF(AA1843:AA1846,"=55574044",FR1843:FR1846),2)</f>
        <v>0</v>
      </c>
      <c r="BZ1848" s="2">
        <f>ROUND(SUMIF(AA1843:AA1846,"=55574044",GL1843:GL1846),2)</f>
        <v>0</v>
      </c>
      <c r="CA1848" s="2">
        <f>ROUND(SUMIF(AA1843:AA1846,"=55574044",GM1843:GM1846),2)</f>
        <v>249836.65</v>
      </c>
      <c r="CB1848" s="2">
        <f>ROUND(SUMIF(AA1843:AA1846,"=55574044",GN1843:GN1846),2)</f>
        <v>0</v>
      </c>
      <c r="CC1848" s="2">
        <f>ROUND(SUMIF(AA1843:AA1846,"=55574044",GO1843:GO1846),2)</f>
        <v>0</v>
      </c>
      <c r="CD1848" s="2">
        <f>ROUND(SUMIF(AA1843:AA1846,"=55574044",GP1843:GP1846),2)</f>
        <v>249836.65</v>
      </c>
      <c r="CE1848" s="2">
        <f>AC1848-BX1848</f>
        <v>150762.01</v>
      </c>
      <c r="CF1848" s="2">
        <f>AC1848-BY1848</f>
        <v>150762.01</v>
      </c>
      <c r="CG1848" s="2">
        <f>BX1848-BZ1848</f>
        <v>0</v>
      </c>
      <c r="CH1848" s="2">
        <f>AC1848-BX1848-BY1848+BZ1848</f>
        <v>150762.01</v>
      </c>
      <c r="CI1848" s="2">
        <f>BY1848-BZ1848</f>
        <v>0</v>
      </c>
      <c r="CJ1848" s="2">
        <f>ROUND(SUMIF(AA1843:AA1846,"=55574044",GX1843:GX1846),2)</f>
        <v>0</v>
      </c>
      <c r="CK1848" s="2">
        <f>ROUND(SUMIF(AA1843:AA1846,"=55574044",GY1843:GY1846),2)</f>
        <v>0</v>
      </c>
      <c r="CL1848" s="2">
        <f>ROUND(SUMIF(AA1843:AA1846,"=55574044",GZ1843:GZ1846),2)</f>
        <v>0</v>
      </c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/>
      <c r="EA1848" s="3"/>
      <c r="EB1848" s="3"/>
      <c r="EC1848" s="3"/>
      <c r="ED1848" s="3"/>
      <c r="EE1848" s="3"/>
      <c r="EF1848" s="3"/>
      <c r="EG1848" s="3"/>
      <c r="EH1848" s="3"/>
      <c r="EI1848" s="3"/>
      <c r="EJ1848" s="3"/>
      <c r="EK1848" s="3"/>
      <c r="EL1848" s="3"/>
      <c r="EM1848" s="3"/>
      <c r="EN1848" s="3"/>
      <c r="EO1848" s="3"/>
      <c r="EP1848" s="3"/>
      <c r="EQ1848" s="3"/>
      <c r="ER1848" s="3"/>
      <c r="ES1848" s="3"/>
      <c r="ET1848" s="3"/>
      <c r="EU1848" s="3"/>
      <c r="EV1848" s="3"/>
      <c r="EW1848" s="3"/>
      <c r="EX1848" s="3"/>
      <c r="EY1848" s="3"/>
      <c r="EZ1848" s="3"/>
      <c r="FA1848" s="3"/>
      <c r="FB1848" s="3"/>
      <c r="FC1848" s="3"/>
      <c r="FD1848" s="3"/>
      <c r="FE1848" s="3"/>
      <c r="FF1848" s="3"/>
      <c r="FG1848" s="3"/>
      <c r="FH1848" s="3"/>
      <c r="FI1848" s="3"/>
      <c r="FJ1848" s="3"/>
      <c r="FK1848" s="3"/>
      <c r="FL1848" s="3"/>
      <c r="FM1848" s="3"/>
      <c r="FN1848" s="3"/>
      <c r="FO1848" s="3"/>
      <c r="FP1848" s="3"/>
      <c r="FQ1848" s="3"/>
      <c r="FR1848" s="3"/>
      <c r="FS1848" s="3"/>
      <c r="FT1848" s="3"/>
      <c r="FU1848" s="3"/>
      <c r="FV1848" s="3"/>
      <c r="FW1848" s="3"/>
      <c r="FX1848" s="3"/>
      <c r="FY1848" s="3"/>
      <c r="FZ1848" s="3"/>
      <c r="GA1848" s="3"/>
      <c r="GB1848" s="3"/>
      <c r="GC1848" s="3"/>
      <c r="GD1848" s="3"/>
      <c r="GE1848" s="3"/>
      <c r="GF1848" s="3"/>
      <c r="GG1848" s="3"/>
      <c r="GH1848" s="3"/>
      <c r="GI1848" s="3"/>
      <c r="GJ1848" s="3"/>
      <c r="GK1848" s="3"/>
      <c r="GL1848" s="3"/>
      <c r="GM1848" s="3"/>
      <c r="GN1848" s="3"/>
      <c r="GO1848" s="3"/>
      <c r="GP1848" s="3"/>
      <c r="GQ1848" s="3"/>
      <c r="GR1848" s="3"/>
      <c r="GS1848" s="3"/>
      <c r="GT1848" s="3"/>
      <c r="GU1848" s="3"/>
      <c r="GV1848" s="3"/>
      <c r="GW1848" s="3"/>
      <c r="GX1848" s="3">
        <v>0</v>
      </c>
    </row>
    <row r="1850" spans="1:245" x14ac:dyDescent="0.2">
      <c r="A1850" s="4">
        <v>50</v>
      </c>
      <c r="B1850" s="4">
        <v>0</v>
      </c>
      <c r="C1850" s="4">
        <v>0</v>
      </c>
      <c r="D1850" s="4">
        <v>1</v>
      </c>
      <c r="E1850" s="4">
        <v>201</v>
      </c>
      <c r="F1850" s="4">
        <f>ROUND(Source!O1848,O1850)</f>
        <v>205875.22</v>
      </c>
      <c r="G1850" s="4" t="s">
        <v>34</v>
      </c>
      <c r="H1850" s="4" t="s">
        <v>35</v>
      </c>
      <c r="I1850" s="4"/>
      <c r="J1850" s="4"/>
      <c r="K1850" s="4">
        <v>201</v>
      </c>
      <c r="L1850" s="4">
        <v>1</v>
      </c>
      <c r="M1850" s="4">
        <v>3</v>
      </c>
      <c r="N1850" s="4" t="s">
        <v>3</v>
      </c>
      <c r="O1850" s="4">
        <v>2</v>
      </c>
      <c r="P1850" s="4"/>
      <c r="Q1850" s="4"/>
      <c r="R1850" s="4"/>
      <c r="S1850" s="4"/>
      <c r="T1850" s="4"/>
      <c r="U1850" s="4"/>
      <c r="V1850" s="4"/>
      <c r="W1850" s="4"/>
    </row>
    <row r="1851" spans="1:245" x14ac:dyDescent="0.2">
      <c r="A1851" s="4">
        <v>50</v>
      </c>
      <c r="B1851" s="4">
        <v>0</v>
      </c>
      <c r="C1851" s="4">
        <v>0</v>
      </c>
      <c r="D1851" s="4">
        <v>1</v>
      </c>
      <c r="E1851" s="4">
        <v>202</v>
      </c>
      <c r="F1851" s="4">
        <f>ROUND(Source!P1848,O1851)</f>
        <v>150762.01</v>
      </c>
      <c r="G1851" s="4" t="s">
        <v>36</v>
      </c>
      <c r="H1851" s="4" t="s">
        <v>37</v>
      </c>
      <c r="I1851" s="4"/>
      <c r="J1851" s="4"/>
      <c r="K1851" s="4">
        <v>202</v>
      </c>
      <c r="L1851" s="4">
        <v>2</v>
      </c>
      <c r="M1851" s="4">
        <v>3</v>
      </c>
      <c r="N1851" s="4" t="s">
        <v>3</v>
      </c>
      <c r="O1851" s="4">
        <v>2</v>
      </c>
      <c r="P1851" s="4"/>
      <c r="Q1851" s="4"/>
      <c r="R1851" s="4"/>
      <c r="S1851" s="4"/>
      <c r="T1851" s="4"/>
      <c r="U1851" s="4"/>
      <c r="V1851" s="4"/>
      <c r="W1851" s="4"/>
    </row>
    <row r="1852" spans="1:245" x14ac:dyDescent="0.2">
      <c r="A1852" s="4">
        <v>50</v>
      </c>
      <c r="B1852" s="4">
        <v>0</v>
      </c>
      <c r="C1852" s="4">
        <v>0</v>
      </c>
      <c r="D1852" s="4">
        <v>1</v>
      </c>
      <c r="E1852" s="4">
        <v>222</v>
      </c>
      <c r="F1852" s="4">
        <f>ROUND(Source!AO1848,O1852)</f>
        <v>0</v>
      </c>
      <c r="G1852" s="4" t="s">
        <v>38</v>
      </c>
      <c r="H1852" s="4" t="s">
        <v>39</v>
      </c>
      <c r="I1852" s="4"/>
      <c r="J1852" s="4"/>
      <c r="K1852" s="4">
        <v>222</v>
      </c>
      <c r="L1852" s="4">
        <v>3</v>
      </c>
      <c r="M1852" s="4">
        <v>3</v>
      </c>
      <c r="N1852" s="4" t="s">
        <v>3</v>
      </c>
      <c r="O1852" s="4">
        <v>2</v>
      </c>
      <c r="P1852" s="4"/>
      <c r="Q1852" s="4"/>
      <c r="R1852" s="4"/>
      <c r="S1852" s="4"/>
      <c r="T1852" s="4"/>
      <c r="U1852" s="4"/>
      <c r="V1852" s="4"/>
      <c r="W1852" s="4"/>
    </row>
    <row r="1853" spans="1:245" x14ac:dyDescent="0.2">
      <c r="A1853" s="4">
        <v>50</v>
      </c>
      <c r="B1853" s="4">
        <v>0</v>
      </c>
      <c r="C1853" s="4">
        <v>0</v>
      </c>
      <c r="D1853" s="4">
        <v>1</v>
      </c>
      <c r="E1853" s="4">
        <v>225</v>
      </c>
      <c r="F1853" s="4">
        <f>ROUND(Source!AV1848,O1853)</f>
        <v>150762.01</v>
      </c>
      <c r="G1853" s="4" t="s">
        <v>40</v>
      </c>
      <c r="H1853" s="4" t="s">
        <v>41</v>
      </c>
      <c r="I1853" s="4"/>
      <c r="J1853" s="4"/>
      <c r="K1853" s="4">
        <v>225</v>
      </c>
      <c r="L1853" s="4">
        <v>4</v>
      </c>
      <c r="M1853" s="4">
        <v>3</v>
      </c>
      <c r="N1853" s="4" t="s">
        <v>3</v>
      </c>
      <c r="O1853" s="4">
        <v>2</v>
      </c>
      <c r="P1853" s="4"/>
      <c r="Q1853" s="4"/>
      <c r="R1853" s="4"/>
      <c r="S1853" s="4"/>
      <c r="T1853" s="4"/>
      <c r="U1853" s="4"/>
      <c r="V1853" s="4"/>
      <c r="W1853" s="4"/>
    </row>
    <row r="1854" spans="1:245" x14ac:dyDescent="0.2">
      <c r="A1854" s="4">
        <v>50</v>
      </c>
      <c r="B1854" s="4">
        <v>0</v>
      </c>
      <c r="C1854" s="4">
        <v>0</v>
      </c>
      <c r="D1854" s="4">
        <v>1</v>
      </c>
      <c r="E1854" s="4">
        <v>226</v>
      </c>
      <c r="F1854" s="4">
        <f>ROUND(Source!AW1848,O1854)</f>
        <v>150762.01</v>
      </c>
      <c r="G1854" s="4" t="s">
        <v>42</v>
      </c>
      <c r="H1854" s="4" t="s">
        <v>43</v>
      </c>
      <c r="I1854" s="4"/>
      <c r="J1854" s="4"/>
      <c r="K1854" s="4">
        <v>226</v>
      </c>
      <c r="L1854" s="4">
        <v>5</v>
      </c>
      <c r="M1854" s="4">
        <v>3</v>
      </c>
      <c r="N1854" s="4" t="s">
        <v>3</v>
      </c>
      <c r="O1854" s="4">
        <v>2</v>
      </c>
      <c r="P1854" s="4"/>
      <c r="Q1854" s="4"/>
      <c r="R1854" s="4"/>
      <c r="S1854" s="4"/>
      <c r="T1854" s="4"/>
      <c r="U1854" s="4"/>
      <c r="V1854" s="4"/>
      <c r="W1854" s="4"/>
    </row>
    <row r="1855" spans="1:245" x14ac:dyDescent="0.2">
      <c r="A1855" s="4">
        <v>50</v>
      </c>
      <c r="B1855" s="4">
        <v>0</v>
      </c>
      <c r="C1855" s="4">
        <v>0</v>
      </c>
      <c r="D1855" s="4">
        <v>1</v>
      </c>
      <c r="E1855" s="4">
        <v>227</v>
      </c>
      <c r="F1855" s="4">
        <f>ROUND(Source!AX1848,O1855)</f>
        <v>0</v>
      </c>
      <c r="G1855" s="4" t="s">
        <v>44</v>
      </c>
      <c r="H1855" s="4" t="s">
        <v>45</v>
      </c>
      <c r="I1855" s="4"/>
      <c r="J1855" s="4"/>
      <c r="K1855" s="4">
        <v>227</v>
      </c>
      <c r="L1855" s="4">
        <v>6</v>
      </c>
      <c r="M1855" s="4">
        <v>3</v>
      </c>
      <c r="N1855" s="4" t="s">
        <v>3</v>
      </c>
      <c r="O1855" s="4">
        <v>2</v>
      </c>
      <c r="P1855" s="4"/>
      <c r="Q1855" s="4"/>
      <c r="R1855" s="4"/>
      <c r="S1855" s="4"/>
      <c r="T1855" s="4"/>
      <c r="U1855" s="4"/>
      <c r="V1855" s="4"/>
      <c r="W1855" s="4"/>
    </row>
    <row r="1856" spans="1:245" x14ac:dyDescent="0.2">
      <c r="A1856" s="4">
        <v>50</v>
      </c>
      <c r="B1856" s="4">
        <v>0</v>
      </c>
      <c r="C1856" s="4">
        <v>0</v>
      </c>
      <c r="D1856" s="4">
        <v>1</v>
      </c>
      <c r="E1856" s="4">
        <v>228</v>
      </c>
      <c r="F1856" s="4">
        <f>ROUND(Source!AY1848,O1856)</f>
        <v>150762.01</v>
      </c>
      <c r="G1856" s="4" t="s">
        <v>46</v>
      </c>
      <c r="H1856" s="4" t="s">
        <v>47</v>
      </c>
      <c r="I1856" s="4"/>
      <c r="J1856" s="4"/>
      <c r="K1856" s="4">
        <v>228</v>
      </c>
      <c r="L1856" s="4">
        <v>7</v>
      </c>
      <c r="M1856" s="4">
        <v>3</v>
      </c>
      <c r="N1856" s="4" t="s">
        <v>3</v>
      </c>
      <c r="O1856" s="4">
        <v>2</v>
      </c>
      <c r="P1856" s="4"/>
      <c r="Q1856" s="4"/>
      <c r="R1856" s="4"/>
      <c r="S1856" s="4"/>
      <c r="T1856" s="4"/>
      <c r="U1856" s="4"/>
      <c r="V1856" s="4"/>
      <c r="W1856" s="4"/>
    </row>
    <row r="1857" spans="1:23" x14ac:dyDescent="0.2">
      <c r="A1857" s="4">
        <v>50</v>
      </c>
      <c r="B1857" s="4">
        <v>0</v>
      </c>
      <c r="C1857" s="4">
        <v>0</v>
      </c>
      <c r="D1857" s="4">
        <v>1</v>
      </c>
      <c r="E1857" s="4">
        <v>216</v>
      </c>
      <c r="F1857" s="4">
        <f>ROUND(Source!AP1848,O1857)</f>
        <v>0</v>
      </c>
      <c r="G1857" s="4" t="s">
        <v>48</v>
      </c>
      <c r="H1857" s="4" t="s">
        <v>49</v>
      </c>
      <c r="I1857" s="4"/>
      <c r="J1857" s="4"/>
      <c r="K1857" s="4">
        <v>216</v>
      </c>
      <c r="L1857" s="4">
        <v>8</v>
      </c>
      <c r="M1857" s="4">
        <v>3</v>
      </c>
      <c r="N1857" s="4" t="s">
        <v>3</v>
      </c>
      <c r="O1857" s="4">
        <v>2</v>
      </c>
      <c r="P1857" s="4"/>
      <c r="Q1857" s="4"/>
      <c r="R1857" s="4"/>
      <c r="S1857" s="4"/>
      <c r="T1857" s="4"/>
      <c r="U1857" s="4"/>
      <c r="V1857" s="4"/>
      <c r="W1857" s="4"/>
    </row>
    <row r="1858" spans="1:23" x14ac:dyDescent="0.2">
      <c r="A1858" s="4">
        <v>50</v>
      </c>
      <c r="B1858" s="4">
        <v>0</v>
      </c>
      <c r="C1858" s="4">
        <v>0</v>
      </c>
      <c r="D1858" s="4">
        <v>1</v>
      </c>
      <c r="E1858" s="4">
        <v>223</v>
      </c>
      <c r="F1858" s="4">
        <f>ROUND(Source!AQ1848,O1858)</f>
        <v>0</v>
      </c>
      <c r="G1858" s="4" t="s">
        <v>50</v>
      </c>
      <c r="H1858" s="4" t="s">
        <v>51</v>
      </c>
      <c r="I1858" s="4"/>
      <c r="J1858" s="4"/>
      <c r="K1858" s="4">
        <v>223</v>
      </c>
      <c r="L1858" s="4">
        <v>9</v>
      </c>
      <c r="M1858" s="4">
        <v>3</v>
      </c>
      <c r="N1858" s="4" t="s">
        <v>3</v>
      </c>
      <c r="O1858" s="4">
        <v>2</v>
      </c>
      <c r="P1858" s="4"/>
      <c r="Q1858" s="4"/>
      <c r="R1858" s="4"/>
      <c r="S1858" s="4"/>
      <c r="T1858" s="4"/>
      <c r="U1858" s="4"/>
      <c r="V1858" s="4"/>
      <c r="W1858" s="4"/>
    </row>
    <row r="1859" spans="1:23" x14ac:dyDescent="0.2">
      <c r="A1859" s="4">
        <v>50</v>
      </c>
      <c r="B1859" s="4">
        <v>0</v>
      </c>
      <c r="C1859" s="4">
        <v>0</v>
      </c>
      <c r="D1859" s="4">
        <v>1</v>
      </c>
      <c r="E1859" s="4">
        <v>229</v>
      </c>
      <c r="F1859" s="4">
        <f>ROUND(Source!AZ1848,O1859)</f>
        <v>0</v>
      </c>
      <c r="G1859" s="4" t="s">
        <v>52</v>
      </c>
      <c r="H1859" s="4" t="s">
        <v>53</v>
      </c>
      <c r="I1859" s="4"/>
      <c r="J1859" s="4"/>
      <c r="K1859" s="4">
        <v>229</v>
      </c>
      <c r="L1859" s="4">
        <v>10</v>
      </c>
      <c r="M1859" s="4">
        <v>3</v>
      </c>
      <c r="N1859" s="4" t="s">
        <v>3</v>
      </c>
      <c r="O1859" s="4">
        <v>2</v>
      </c>
      <c r="P1859" s="4"/>
      <c r="Q1859" s="4"/>
      <c r="R1859" s="4"/>
      <c r="S1859" s="4"/>
      <c r="T1859" s="4"/>
      <c r="U1859" s="4"/>
      <c r="V1859" s="4"/>
      <c r="W1859" s="4"/>
    </row>
    <row r="1860" spans="1:23" x14ac:dyDescent="0.2">
      <c r="A1860" s="4">
        <v>50</v>
      </c>
      <c r="B1860" s="4">
        <v>0</v>
      </c>
      <c r="C1860" s="4">
        <v>0</v>
      </c>
      <c r="D1860" s="4">
        <v>1</v>
      </c>
      <c r="E1860" s="4">
        <v>203</v>
      </c>
      <c r="F1860" s="4">
        <f>ROUND(Source!Q1848,O1860)</f>
        <v>318.99</v>
      </c>
      <c r="G1860" s="4" t="s">
        <v>54</v>
      </c>
      <c r="H1860" s="4" t="s">
        <v>55</v>
      </c>
      <c r="I1860" s="4"/>
      <c r="J1860" s="4"/>
      <c r="K1860" s="4">
        <v>203</v>
      </c>
      <c r="L1860" s="4">
        <v>11</v>
      </c>
      <c r="M1860" s="4">
        <v>3</v>
      </c>
      <c r="N1860" s="4" t="s">
        <v>3</v>
      </c>
      <c r="O1860" s="4">
        <v>2</v>
      </c>
      <c r="P1860" s="4"/>
      <c r="Q1860" s="4"/>
      <c r="R1860" s="4"/>
      <c r="S1860" s="4"/>
      <c r="T1860" s="4"/>
      <c r="U1860" s="4"/>
      <c r="V1860" s="4"/>
      <c r="W1860" s="4"/>
    </row>
    <row r="1861" spans="1:23" x14ac:dyDescent="0.2">
      <c r="A1861" s="4">
        <v>50</v>
      </c>
      <c r="B1861" s="4">
        <v>0</v>
      </c>
      <c r="C1861" s="4">
        <v>0</v>
      </c>
      <c r="D1861" s="4">
        <v>1</v>
      </c>
      <c r="E1861" s="4">
        <v>231</v>
      </c>
      <c r="F1861" s="4">
        <f>ROUND(Source!BB1848,O1861)</f>
        <v>0</v>
      </c>
      <c r="G1861" s="4" t="s">
        <v>56</v>
      </c>
      <c r="H1861" s="4" t="s">
        <v>57</v>
      </c>
      <c r="I1861" s="4"/>
      <c r="J1861" s="4"/>
      <c r="K1861" s="4">
        <v>231</v>
      </c>
      <c r="L1861" s="4">
        <v>12</v>
      </c>
      <c r="M1861" s="4">
        <v>3</v>
      </c>
      <c r="N1861" s="4" t="s">
        <v>3</v>
      </c>
      <c r="O1861" s="4">
        <v>2</v>
      </c>
      <c r="P1861" s="4"/>
      <c r="Q1861" s="4"/>
      <c r="R1861" s="4"/>
      <c r="S1861" s="4"/>
      <c r="T1861" s="4"/>
      <c r="U1861" s="4"/>
      <c r="V1861" s="4"/>
      <c r="W1861" s="4"/>
    </row>
    <row r="1862" spans="1:23" x14ac:dyDescent="0.2">
      <c r="A1862" s="4">
        <v>50</v>
      </c>
      <c r="B1862" s="4">
        <v>0</v>
      </c>
      <c r="C1862" s="4">
        <v>0</v>
      </c>
      <c r="D1862" s="4">
        <v>1</v>
      </c>
      <c r="E1862" s="4">
        <v>204</v>
      </c>
      <c r="F1862" s="4">
        <f>ROUND(Source!R1848,O1862)</f>
        <v>116.71</v>
      </c>
      <c r="G1862" s="4" t="s">
        <v>58</v>
      </c>
      <c r="H1862" s="4" t="s">
        <v>59</v>
      </c>
      <c r="I1862" s="4"/>
      <c r="J1862" s="4"/>
      <c r="K1862" s="4">
        <v>204</v>
      </c>
      <c r="L1862" s="4">
        <v>13</v>
      </c>
      <c r="M1862" s="4">
        <v>3</v>
      </c>
      <c r="N1862" s="4" t="s">
        <v>3</v>
      </c>
      <c r="O1862" s="4">
        <v>2</v>
      </c>
      <c r="P1862" s="4"/>
      <c r="Q1862" s="4"/>
      <c r="R1862" s="4"/>
      <c r="S1862" s="4"/>
      <c r="T1862" s="4"/>
      <c r="U1862" s="4"/>
      <c r="V1862" s="4"/>
      <c r="W1862" s="4"/>
    </row>
    <row r="1863" spans="1:23" x14ac:dyDescent="0.2">
      <c r="A1863" s="4">
        <v>50</v>
      </c>
      <c r="B1863" s="4">
        <v>0</v>
      </c>
      <c r="C1863" s="4">
        <v>0</v>
      </c>
      <c r="D1863" s="4">
        <v>1</v>
      </c>
      <c r="E1863" s="4">
        <v>205</v>
      </c>
      <c r="F1863" s="4">
        <f>ROUND(Source!S1848,O1863)</f>
        <v>54794.22</v>
      </c>
      <c r="G1863" s="4" t="s">
        <v>60</v>
      </c>
      <c r="H1863" s="4" t="s">
        <v>61</v>
      </c>
      <c r="I1863" s="4"/>
      <c r="J1863" s="4"/>
      <c r="K1863" s="4">
        <v>205</v>
      </c>
      <c r="L1863" s="4">
        <v>14</v>
      </c>
      <c r="M1863" s="4">
        <v>3</v>
      </c>
      <c r="N1863" s="4" t="s">
        <v>3</v>
      </c>
      <c r="O1863" s="4">
        <v>2</v>
      </c>
      <c r="P1863" s="4"/>
      <c r="Q1863" s="4"/>
      <c r="R1863" s="4"/>
      <c r="S1863" s="4"/>
      <c r="T1863" s="4"/>
      <c r="U1863" s="4"/>
      <c r="V1863" s="4"/>
      <c r="W1863" s="4"/>
    </row>
    <row r="1864" spans="1:23" x14ac:dyDescent="0.2">
      <c r="A1864" s="4">
        <v>50</v>
      </c>
      <c r="B1864" s="4">
        <v>0</v>
      </c>
      <c r="C1864" s="4">
        <v>0</v>
      </c>
      <c r="D1864" s="4">
        <v>1</v>
      </c>
      <c r="E1864" s="4">
        <v>232</v>
      </c>
      <c r="F1864" s="4">
        <f>ROUND(Source!BC1848,O1864)</f>
        <v>0</v>
      </c>
      <c r="G1864" s="4" t="s">
        <v>62</v>
      </c>
      <c r="H1864" s="4" t="s">
        <v>63</v>
      </c>
      <c r="I1864" s="4"/>
      <c r="J1864" s="4"/>
      <c r="K1864" s="4">
        <v>232</v>
      </c>
      <c r="L1864" s="4">
        <v>15</v>
      </c>
      <c r="M1864" s="4">
        <v>3</v>
      </c>
      <c r="N1864" s="4" t="s">
        <v>3</v>
      </c>
      <c r="O1864" s="4">
        <v>2</v>
      </c>
      <c r="P1864" s="4"/>
      <c r="Q1864" s="4"/>
      <c r="R1864" s="4"/>
      <c r="S1864" s="4"/>
      <c r="T1864" s="4"/>
      <c r="U1864" s="4"/>
      <c r="V1864" s="4"/>
      <c r="W1864" s="4"/>
    </row>
    <row r="1865" spans="1:23" x14ac:dyDescent="0.2">
      <c r="A1865" s="4">
        <v>50</v>
      </c>
      <c r="B1865" s="4">
        <v>0</v>
      </c>
      <c r="C1865" s="4">
        <v>0</v>
      </c>
      <c r="D1865" s="4">
        <v>1</v>
      </c>
      <c r="E1865" s="4">
        <v>214</v>
      </c>
      <c r="F1865" s="4">
        <f>ROUND(Source!AS1848,O1865)</f>
        <v>0</v>
      </c>
      <c r="G1865" s="4" t="s">
        <v>64</v>
      </c>
      <c r="H1865" s="4" t="s">
        <v>65</v>
      </c>
      <c r="I1865" s="4"/>
      <c r="J1865" s="4"/>
      <c r="K1865" s="4">
        <v>214</v>
      </c>
      <c r="L1865" s="4">
        <v>16</v>
      </c>
      <c r="M1865" s="4">
        <v>3</v>
      </c>
      <c r="N1865" s="4" t="s">
        <v>3</v>
      </c>
      <c r="O1865" s="4">
        <v>2</v>
      </c>
      <c r="P1865" s="4"/>
      <c r="Q1865" s="4"/>
      <c r="R1865" s="4"/>
      <c r="S1865" s="4"/>
      <c r="T1865" s="4"/>
      <c r="U1865" s="4"/>
      <c r="V1865" s="4"/>
      <c r="W1865" s="4"/>
    </row>
    <row r="1866" spans="1:23" x14ac:dyDescent="0.2">
      <c r="A1866" s="4">
        <v>50</v>
      </c>
      <c r="B1866" s="4">
        <v>0</v>
      </c>
      <c r="C1866" s="4">
        <v>0</v>
      </c>
      <c r="D1866" s="4">
        <v>1</v>
      </c>
      <c r="E1866" s="4">
        <v>215</v>
      </c>
      <c r="F1866" s="4">
        <f>ROUND(Source!AT1848,O1866)</f>
        <v>0</v>
      </c>
      <c r="G1866" s="4" t="s">
        <v>66</v>
      </c>
      <c r="H1866" s="4" t="s">
        <v>67</v>
      </c>
      <c r="I1866" s="4"/>
      <c r="J1866" s="4"/>
      <c r="K1866" s="4">
        <v>215</v>
      </c>
      <c r="L1866" s="4">
        <v>17</v>
      </c>
      <c r="M1866" s="4">
        <v>3</v>
      </c>
      <c r="N1866" s="4" t="s">
        <v>3</v>
      </c>
      <c r="O1866" s="4">
        <v>2</v>
      </c>
      <c r="P1866" s="4"/>
      <c r="Q1866" s="4"/>
      <c r="R1866" s="4"/>
      <c r="S1866" s="4"/>
      <c r="T1866" s="4"/>
      <c r="U1866" s="4"/>
      <c r="V1866" s="4"/>
      <c r="W1866" s="4"/>
    </row>
    <row r="1867" spans="1:23" x14ac:dyDescent="0.2">
      <c r="A1867" s="4">
        <v>50</v>
      </c>
      <c r="B1867" s="4">
        <v>0</v>
      </c>
      <c r="C1867" s="4">
        <v>0</v>
      </c>
      <c r="D1867" s="4">
        <v>1</v>
      </c>
      <c r="E1867" s="4">
        <v>217</v>
      </c>
      <c r="F1867" s="4">
        <f>ROUND(Source!AU1848,O1867)</f>
        <v>249836.65</v>
      </c>
      <c r="G1867" s="4" t="s">
        <v>68</v>
      </c>
      <c r="H1867" s="4" t="s">
        <v>69</v>
      </c>
      <c r="I1867" s="4"/>
      <c r="J1867" s="4"/>
      <c r="K1867" s="4">
        <v>217</v>
      </c>
      <c r="L1867" s="4">
        <v>18</v>
      </c>
      <c r="M1867" s="4">
        <v>3</v>
      </c>
      <c r="N1867" s="4" t="s">
        <v>3</v>
      </c>
      <c r="O1867" s="4">
        <v>2</v>
      </c>
      <c r="P1867" s="4"/>
      <c r="Q1867" s="4"/>
      <c r="R1867" s="4"/>
      <c r="S1867" s="4"/>
      <c r="T1867" s="4"/>
      <c r="U1867" s="4"/>
      <c r="V1867" s="4"/>
      <c r="W1867" s="4"/>
    </row>
    <row r="1868" spans="1:23" x14ac:dyDescent="0.2">
      <c r="A1868" s="4">
        <v>50</v>
      </c>
      <c r="B1868" s="4">
        <v>0</v>
      </c>
      <c r="C1868" s="4">
        <v>0</v>
      </c>
      <c r="D1868" s="4">
        <v>1</v>
      </c>
      <c r="E1868" s="4">
        <v>230</v>
      </c>
      <c r="F1868" s="4">
        <f>ROUND(Source!BA1848,O1868)</f>
        <v>0</v>
      </c>
      <c r="G1868" s="4" t="s">
        <v>70</v>
      </c>
      <c r="H1868" s="4" t="s">
        <v>71</v>
      </c>
      <c r="I1868" s="4"/>
      <c r="J1868" s="4"/>
      <c r="K1868" s="4">
        <v>230</v>
      </c>
      <c r="L1868" s="4">
        <v>19</v>
      </c>
      <c r="M1868" s="4">
        <v>3</v>
      </c>
      <c r="N1868" s="4" t="s">
        <v>3</v>
      </c>
      <c r="O1868" s="4">
        <v>2</v>
      </c>
      <c r="P1868" s="4"/>
      <c r="Q1868" s="4"/>
      <c r="R1868" s="4"/>
      <c r="S1868" s="4"/>
      <c r="T1868" s="4"/>
      <c r="U1868" s="4"/>
      <c r="V1868" s="4"/>
      <c r="W1868" s="4"/>
    </row>
    <row r="1869" spans="1:23" x14ac:dyDescent="0.2">
      <c r="A1869" s="4">
        <v>50</v>
      </c>
      <c r="B1869" s="4">
        <v>0</v>
      </c>
      <c r="C1869" s="4">
        <v>0</v>
      </c>
      <c r="D1869" s="4">
        <v>1</v>
      </c>
      <c r="E1869" s="4">
        <v>206</v>
      </c>
      <c r="F1869" s="4">
        <f>ROUND(Source!T1848,O1869)</f>
        <v>0</v>
      </c>
      <c r="G1869" s="4" t="s">
        <v>72</v>
      </c>
      <c r="H1869" s="4" t="s">
        <v>73</v>
      </c>
      <c r="I1869" s="4"/>
      <c r="J1869" s="4"/>
      <c r="K1869" s="4">
        <v>206</v>
      </c>
      <c r="L1869" s="4">
        <v>20</v>
      </c>
      <c r="M1869" s="4">
        <v>3</v>
      </c>
      <c r="N1869" s="4" t="s">
        <v>3</v>
      </c>
      <c r="O1869" s="4">
        <v>2</v>
      </c>
      <c r="P1869" s="4"/>
      <c r="Q1869" s="4"/>
      <c r="R1869" s="4"/>
      <c r="S1869" s="4"/>
      <c r="T1869" s="4"/>
      <c r="U1869" s="4"/>
      <c r="V1869" s="4"/>
      <c r="W1869" s="4"/>
    </row>
    <row r="1870" spans="1:23" x14ac:dyDescent="0.2">
      <c r="A1870" s="4">
        <v>50</v>
      </c>
      <c r="B1870" s="4">
        <v>0</v>
      </c>
      <c r="C1870" s="4">
        <v>0</v>
      </c>
      <c r="D1870" s="4">
        <v>1</v>
      </c>
      <c r="E1870" s="4">
        <v>207</v>
      </c>
      <c r="F1870" s="4">
        <f>Source!U1848</f>
        <v>292.11</v>
      </c>
      <c r="G1870" s="4" t="s">
        <v>74</v>
      </c>
      <c r="H1870" s="4" t="s">
        <v>75</v>
      </c>
      <c r="I1870" s="4"/>
      <c r="J1870" s="4"/>
      <c r="K1870" s="4">
        <v>207</v>
      </c>
      <c r="L1870" s="4">
        <v>21</v>
      </c>
      <c r="M1870" s="4">
        <v>3</v>
      </c>
      <c r="N1870" s="4" t="s">
        <v>3</v>
      </c>
      <c r="O1870" s="4">
        <v>-1</v>
      </c>
      <c r="P1870" s="4"/>
      <c r="Q1870" s="4"/>
      <c r="R1870" s="4"/>
      <c r="S1870" s="4"/>
      <c r="T1870" s="4"/>
      <c r="U1870" s="4"/>
      <c r="V1870" s="4"/>
      <c r="W1870" s="4"/>
    </row>
    <row r="1871" spans="1:23" x14ac:dyDescent="0.2">
      <c r="A1871" s="4">
        <v>50</v>
      </c>
      <c r="B1871" s="4">
        <v>0</v>
      </c>
      <c r="C1871" s="4">
        <v>0</v>
      </c>
      <c r="D1871" s="4">
        <v>1</v>
      </c>
      <c r="E1871" s="4">
        <v>208</v>
      </c>
      <c r="F1871" s="4">
        <f>Source!V1848</f>
        <v>0</v>
      </c>
      <c r="G1871" s="4" t="s">
        <v>76</v>
      </c>
      <c r="H1871" s="4" t="s">
        <v>77</v>
      </c>
      <c r="I1871" s="4"/>
      <c r="J1871" s="4"/>
      <c r="K1871" s="4">
        <v>208</v>
      </c>
      <c r="L1871" s="4">
        <v>22</v>
      </c>
      <c r="M1871" s="4">
        <v>3</v>
      </c>
      <c r="N1871" s="4" t="s">
        <v>3</v>
      </c>
      <c r="O1871" s="4">
        <v>-1</v>
      </c>
      <c r="P1871" s="4"/>
      <c r="Q1871" s="4"/>
      <c r="R1871" s="4"/>
      <c r="S1871" s="4"/>
      <c r="T1871" s="4"/>
      <c r="U1871" s="4"/>
      <c r="V1871" s="4"/>
      <c r="W1871" s="4"/>
    </row>
    <row r="1872" spans="1:23" x14ac:dyDescent="0.2">
      <c r="A1872" s="4">
        <v>50</v>
      </c>
      <c r="B1872" s="4">
        <v>0</v>
      </c>
      <c r="C1872" s="4">
        <v>0</v>
      </c>
      <c r="D1872" s="4">
        <v>1</v>
      </c>
      <c r="E1872" s="4">
        <v>209</v>
      </c>
      <c r="F1872" s="4">
        <f>ROUND(Source!W1848,O1872)</f>
        <v>0</v>
      </c>
      <c r="G1872" s="4" t="s">
        <v>78</v>
      </c>
      <c r="H1872" s="4" t="s">
        <v>79</v>
      </c>
      <c r="I1872" s="4"/>
      <c r="J1872" s="4"/>
      <c r="K1872" s="4">
        <v>209</v>
      </c>
      <c r="L1872" s="4">
        <v>23</v>
      </c>
      <c r="M1872" s="4">
        <v>3</v>
      </c>
      <c r="N1872" s="4" t="s">
        <v>3</v>
      </c>
      <c r="O1872" s="4">
        <v>2</v>
      </c>
      <c r="P1872" s="4"/>
      <c r="Q1872" s="4"/>
      <c r="R1872" s="4"/>
      <c r="S1872" s="4"/>
      <c r="T1872" s="4"/>
      <c r="U1872" s="4"/>
      <c r="V1872" s="4"/>
      <c r="W1872" s="4"/>
    </row>
    <row r="1873" spans="1:245" x14ac:dyDescent="0.2">
      <c r="A1873" s="4">
        <v>50</v>
      </c>
      <c r="B1873" s="4">
        <v>0</v>
      </c>
      <c r="C1873" s="4">
        <v>0</v>
      </c>
      <c r="D1873" s="4">
        <v>1</v>
      </c>
      <c r="E1873" s="4">
        <v>210</v>
      </c>
      <c r="F1873" s="4">
        <f>ROUND(Source!X1848,O1873)</f>
        <v>38355.96</v>
      </c>
      <c r="G1873" s="4" t="s">
        <v>80</v>
      </c>
      <c r="H1873" s="4" t="s">
        <v>81</v>
      </c>
      <c r="I1873" s="4"/>
      <c r="J1873" s="4"/>
      <c r="K1873" s="4">
        <v>210</v>
      </c>
      <c r="L1873" s="4">
        <v>24</v>
      </c>
      <c r="M1873" s="4">
        <v>3</v>
      </c>
      <c r="N1873" s="4" t="s">
        <v>3</v>
      </c>
      <c r="O1873" s="4">
        <v>2</v>
      </c>
      <c r="P1873" s="4"/>
      <c r="Q1873" s="4"/>
      <c r="R1873" s="4"/>
      <c r="S1873" s="4"/>
      <c r="T1873" s="4"/>
      <c r="U1873" s="4"/>
      <c r="V1873" s="4"/>
      <c r="W1873" s="4"/>
    </row>
    <row r="1874" spans="1:245" x14ac:dyDescent="0.2">
      <c r="A1874" s="4">
        <v>50</v>
      </c>
      <c r="B1874" s="4">
        <v>0</v>
      </c>
      <c r="C1874" s="4">
        <v>0</v>
      </c>
      <c r="D1874" s="4">
        <v>1</v>
      </c>
      <c r="E1874" s="4">
        <v>211</v>
      </c>
      <c r="F1874" s="4">
        <f>ROUND(Source!Y1848,O1874)</f>
        <v>5479.42</v>
      </c>
      <c r="G1874" s="4" t="s">
        <v>82</v>
      </c>
      <c r="H1874" s="4" t="s">
        <v>83</v>
      </c>
      <c r="I1874" s="4"/>
      <c r="J1874" s="4"/>
      <c r="K1874" s="4">
        <v>211</v>
      </c>
      <c r="L1874" s="4">
        <v>25</v>
      </c>
      <c r="M1874" s="4">
        <v>3</v>
      </c>
      <c r="N1874" s="4" t="s">
        <v>3</v>
      </c>
      <c r="O1874" s="4">
        <v>2</v>
      </c>
      <c r="P1874" s="4"/>
      <c r="Q1874" s="4"/>
      <c r="R1874" s="4"/>
      <c r="S1874" s="4"/>
      <c r="T1874" s="4"/>
      <c r="U1874" s="4"/>
      <c r="V1874" s="4"/>
      <c r="W1874" s="4"/>
    </row>
    <row r="1875" spans="1:245" x14ac:dyDescent="0.2">
      <c r="A1875" s="4">
        <v>50</v>
      </c>
      <c r="B1875" s="4">
        <v>0</v>
      </c>
      <c r="C1875" s="4">
        <v>0</v>
      </c>
      <c r="D1875" s="4">
        <v>1</v>
      </c>
      <c r="E1875" s="4">
        <v>224</v>
      </c>
      <c r="F1875" s="4">
        <f>ROUND(Source!AR1848,O1875)</f>
        <v>249836.65</v>
      </c>
      <c r="G1875" s="4" t="s">
        <v>84</v>
      </c>
      <c r="H1875" s="4" t="s">
        <v>85</v>
      </c>
      <c r="I1875" s="4"/>
      <c r="J1875" s="4"/>
      <c r="K1875" s="4">
        <v>224</v>
      </c>
      <c r="L1875" s="4">
        <v>26</v>
      </c>
      <c r="M1875" s="4">
        <v>3</v>
      </c>
      <c r="N1875" s="4" t="s">
        <v>3</v>
      </c>
      <c r="O1875" s="4">
        <v>2</v>
      </c>
      <c r="P1875" s="4"/>
      <c r="Q1875" s="4"/>
      <c r="R1875" s="4"/>
      <c r="S1875" s="4"/>
      <c r="T1875" s="4"/>
      <c r="U1875" s="4"/>
      <c r="V1875" s="4"/>
      <c r="W1875" s="4"/>
    </row>
    <row r="1876" spans="1:245" x14ac:dyDescent="0.2">
      <c r="A1876" s="4">
        <v>50</v>
      </c>
      <c r="B1876" s="4">
        <v>1</v>
      </c>
      <c r="C1876" s="4">
        <v>0</v>
      </c>
      <c r="D1876" s="4">
        <v>2</v>
      </c>
      <c r="E1876" s="4">
        <v>0</v>
      </c>
      <c r="F1876" s="4">
        <f>ROUND(F1875*0.2,O1876)</f>
        <v>49967.33</v>
      </c>
      <c r="G1876" s="4" t="s">
        <v>86</v>
      </c>
      <c r="H1876" s="4" t="s">
        <v>87</v>
      </c>
      <c r="I1876" s="4"/>
      <c r="J1876" s="4"/>
      <c r="K1876" s="4">
        <v>212</v>
      </c>
      <c r="L1876" s="4">
        <v>27</v>
      </c>
      <c r="M1876" s="4">
        <v>0</v>
      </c>
      <c r="N1876" s="4" t="s">
        <v>3</v>
      </c>
      <c r="O1876" s="4">
        <v>2</v>
      </c>
      <c r="P1876" s="4"/>
      <c r="Q1876" s="4"/>
      <c r="R1876" s="4"/>
      <c r="S1876" s="4"/>
      <c r="T1876" s="4"/>
      <c r="U1876" s="4"/>
      <c r="V1876" s="4"/>
      <c r="W1876" s="4"/>
    </row>
    <row r="1877" spans="1:245" x14ac:dyDescent="0.2">
      <c r="A1877" s="4">
        <v>50</v>
      </c>
      <c r="B1877" s="4">
        <v>1</v>
      </c>
      <c r="C1877" s="4">
        <v>0</v>
      </c>
      <c r="D1877" s="4">
        <v>2</v>
      </c>
      <c r="E1877" s="4">
        <v>0</v>
      </c>
      <c r="F1877" s="4">
        <f>ROUND(F1876+F1875,O1877)</f>
        <v>299803.98</v>
      </c>
      <c r="G1877" s="4" t="s">
        <v>88</v>
      </c>
      <c r="H1877" s="4" t="s">
        <v>88</v>
      </c>
      <c r="I1877" s="4"/>
      <c r="J1877" s="4"/>
      <c r="K1877" s="4">
        <v>212</v>
      </c>
      <c r="L1877" s="4">
        <v>28</v>
      </c>
      <c r="M1877" s="4">
        <v>0</v>
      </c>
      <c r="N1877" s="4" t="s">
        <v>3</v>
      </c>
      <c r="O1877" s="4">
        <v>2</v>
      </c>
      <c r="P1877" s="4"/>
      <c r="Q1877" s="4"/>
      <c r="R1877" s="4"/>
      <c r="S1877" s="4"/>
      <c r="T1877" s="4"/>
      <c r="U1877" s="4"/>
      <c r="V1877" s="4"/>
      <c r="W1877" s="4"/>
    </row>
    <row r="1879" spans="1:245" x14ac:dyDescent="0.2">
      <c r="A1879" s="1">
        <v>4</v>
      </c>
      <c r="B1879" s="1">
        <v>1</v>
      </c>
      <c r="C1879" s="1"/>
      <c r="D1879" s="1">
        <f>ROW(A1886)</f>
        <v>1886</v>
      </c>
      <c r="E1879" s="1"/>
      <c r="F1879" s="1" t="s">
        <v>12</v>
      </c>
      <c r="G1879" s="1" t="s">
        <v>424</v>
      </c>
      <c r="H1879" s="1" t="s">
        <v>3</v>
      </c>
      <c r="I1879" s="1">
        <v>0</v>
      </c>
      <c r="J1879" s="1"/>
      <c r="K1879" s="1">
        <v>-1</v>
      </c>
      <c r="L1879" s="1"/>
      <c r="M1879" s="1"/>
      <c r="N1879" s="1"/>
      <c r="O1879" s="1"/>
      <c r="P1879" s="1"/>
      <c r="Q1879" s="1"/>
      <c r="R1879" s="1"/>
      <c r="S1879" s="1"/>
      <c r="T1879" s="1"/>
      <c r="U1879" s="1" t="s">
        <v>3</v>
      </c>
      <c r="V1879" s="1">
        <v>0</v>
      </c>
      <c r="W1879" s="1"/>
      <c r="X1879" s="1"/>
      <c r="Y1879" s="1"/>
      <c r="Z1879" s="1"/>
      <c r="AA1879" s="1"/>
      <c r="AB1879" s="1" t="s">
        <v>3</v>
      </c>
      <c r="AC1879" s="1" t="s">
        <v>3</v>
      </c>
      <c r="AD1879" s="1" t="s">
        <v>3</v>
      </c>
      <c r="AE1879" s="1" t="s">
        <v>3</v>
      </c>
      <c r="AF1879" s="1" t="s">
        <v>3</v>
      </c>
      <c r="AG1879" s="1" t="s">
        <v>3</v>
      </c>
      <c r="AH1879" s="1"/>
      <c r="AI1879" s="1"/>
      <c r="AJ1879" s="1"/>
      <c r="AK1879" s="1"/>
      <c r="AL1879" s="1"/>
      <c r="AM1879" s="1"/>
      <c r="AN1879" s="1"/>
      <c r="AO1879" s="1"/>
      <c r="AP1879" s="1" t="s">
        <v>3</v>
      </c>
      <c r="AQ1879" s="1" t="s">
        <v>3</v>
      </c>
      <c r="AR1879" s="1" t="s">
        <v>3</v>
      </c>
      <c r="AS1879" s="1"/>
      <c r="AT1879" s="1"/>
      <c r="AU1879" s="1"/>
      <c r="AV1879" s="1"/>
      <c r="AW1879" s="1"/>
      <c r="AX1879" s="1"/>
      <c r="AY1879" s="1"/>
      <c r="AZ1879" s="1" t="s">
        <v>3</v>
      </c>
      <c r="BA1879" s="1"/>
      <c r="BB1879" s="1" t="s">
        <v>3</v>
      </c>
      <c r="BC1879" s="1" t="s">
        <v>3</v>
      </c>
      <c r="BD1879" s="1" t="s">
        <v>3</v>
      </c>
      <c r="BE1879" s="1" t="s">
        <v>3</v>
      </c>
      <c r="BF1879" s="1" t="s">
        <v>3</v>
      </c>
      <c r="BG1879" s="1" t="s">
        <v>3</v>
      </c>
      <c r="BH1879" s="1" t="s">
        <v>3</v>
      </c>
      <c r="BI1879" s="1" t="s">
        <v>3</v>
      </c>
      <c r="BJ1879" s="1" t="s">
        <v>3</v>
      </c>
      <c r="BK1879" s="1" t="s">
        <v>3</v>
      </c>
      <c r="BL1879" s="1" t="s">
        <v>3</v>
      </c>
      <c r="BM1879" s="1" t="s">
        <v>3</v>
      </c>
      <c r="BN1879" s="1" t="s">
        <v>3</v>
      </c>
      <c r="BO1879" s="1" t="s">
        <v>3</v>
      </c>
      <c r="BP1879" s="1" t="s">
        <v>3</v>
      </c>
      <c r="BQ1879" s="1"/>
      <c r="BR1879" s="1"/>
      <c r="BS1879" s="1"/>
      <c r="BT1879" s="1"/>
      <c r="BU1879" s="1"/>
      <c r="BV1879" s="1"/>
      <c r="BW1879" s="1"/>
      <c r="BX1879" s="1">
        <v>0</v>
      </c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>
        <v>0</v>
      </c>
    </row>
    <row r="1881" spans="1:245" x14ac:dyDescent="0.2">
      <c r="A1881" s="2">
        <v>52</v>
      </c>
      <c r="B1881" s="2">
        <f t="shared" ref="B1881:G1881" si="959">B1886</f>
        <v>1</v>
      </c>
      <c r="C1881" s="2">
        <f t="shared" si="959"/>
        <v>4</v>
      </c>
      <c r="D1881" s="2">
        <f t="shared" si="959"/>
        <v>1879</v>
      </c>
      <c r="E1881" s="2">
        <f t="shared" si="959"/>
        <v>0</v>
      </c>
      <c r="F1881" s="2" t="str">
        <f t="shared" si="959"/>
        <v>Новый раздел</v>
      </c>
      <c r="G1881" s="2" t="str">
        <f t="shared" si="959"/>
        <v>Установка ограждений -110п.м. Н-1м</v>
      </c>
      <c r="H1881" s="2"/>
      <c r="I1881" s="2"/>
      <c r="J1881" s="2"/>
      <c r="K1881" s="2"/>
      <c r="L1881" s="2"/>
      <c r="M1881" s="2"/>
      <c r="N1881" s="2"/>
      <c r="O1881" s="2">
        <f t="shared" ref="O1881:AT1881" si="960">O1886</f>
        <v>394172.24</v>
      </c>
      <c r="P1881" s="2">
        <f t="shared" si="960"/>
        <v>387721.73</v>
      </c>
      <c r="Q1881" s="2">
        <f t="shared" si="960"/>
        <v>0</v>
      </c>
      <c r="R1881" s="2">
        <f t="shared" si="960"/>
        <v>0</v>
      </c>
      <c r="S1881" s="2">
        <f t="shared" si="960"/>
        <v>6450.51</v>
      </c>
      <c r="T1881" s="2">
        <f t="shared" si="960"/>
        <v>0</v>
      </c>
      <c r="U1881" s="2">
        <f t="shared" si="960"/>
        <v>34.21</v>
      </c>
      <c r="V1881" s="2">
        <f t="shared" si="960"/>
        <v>0</v>
      </c>
      <c r="W1881" s="2">
        <f t="shared" si="960"/>
        <v>0</v>
      </c>
      <c r="X1881" s="2">
        <f t="shared" si="960"/>
        <v>4515.3599999999997</v>
      </c>
      <c r="Y1881" s="2">
        <f t="shared" si="960"/>
        <v>645.04999999999995</v>
      </c>
      <c r="Z1881" s="2">
        <f t="shared" si="960"/>
        <v>0</v>
      </c>
      <c r="AA1881" s="2">
        <f t="shared" si="960"/>
        <v>0</v>
      </c>
      <c r="AB1881" s="2">
        <f t="shared" si="960"/>
        <v>394172.24</v>
      </c>
      <c r="AC1881" s="2">
        <f t="shared" si="960"/>
        <v>387721.73</v>
      </c>
      <c r="AD1881" s="2">
        <f t="shared" si="960"/>
        <v>0</v>
      </c>
      <c r="AE1881" s="2">
        <f t="shared" si="960"/>
        <v>0</v>
      </c>
      <c r="AF1881" s="2">
        <f t="shared" si="960"/>
        <v>6450.51</v>
      </c>
      <c r="AG1881" s="2">
        <f t="shared" si="960"/>
        <v>0</v>
      </c>
      <c r="AH1881" s="2">
        <f t="shared" si="960"/>
        <v>34.21</v>
      </c>
      <c r="AI1881" s="2">
        <f t="shared" si="960"/>
        <v>0</v>
      </c>
      <c r="AJ1881" s="2">
        <f t="shared" si="960"/>
        <v>0</v>
      </c>
      <c r="AK1881" s="2">
        <f t="shared" si="960"/>
        <v>4515.3599999999997</v>
      </c>
      <c r="AL1881" s="2">
        <f t="shared" si="960"/>
        <v>645.04999999999995</v>
      </c>
      <c r="AM1881" s="2">
        <f t="shared" si="960"/>
        <v>0</v>
      </c>
      <c r="AN1881" s="2">
        <f t="shared" si="960"/>
        <v>0</v>
      </c>
      <c r="AO1881" s="2">
        <f t="shared" si="960"/>
        <v>0</v>
      </c>
      <c r="AP1881" s="2">
        <f t="shared" si="960"/>
        <v>0</v>
      </c>
      <c r="AQ1881" s="2">
        <f t="shared" si="960"/>
        <v>0</v>
      </c>
      <c r="AR1881" s="2">
        <f t="shared" si="960"/>
        <v>399332.65</v>
      </c>
      <c r="AS1881" s="2">
        <f t="shared" si="960"/>
        <v>0</v>
      </c>
      <c r="AT1881" s="2">
        <f t="shared" si="960"/>
        <v>0</v>
      </c>
      <c r="AU1881" s="2">
        <f t="shared" ref="AU1881:BZ1881" si="961">AU1886</f>
        <v>399332.65</v>
      </c>
      <c r="AV1881" s="2">
        <f t="shared" si="961"/>
        <v>387721.73</v>
      </c>
      <c r="AW1881" s="2">
        <f t="shared" si="961"/>
        <v>387721.73</v>
      </c>
      <c r="AX1881" s="2">
        <f t="shared" si="961"/>
        <v>0</v>
      </c>
      <c r="AY1881" s="2">
        <f t="shared" si="961"/>
        <v>387721.73</v>
      </c>
      <c r="AZ1881" s="2">
        <f t="shared" si="961"/>
        <v>0</v>
      </c>
      <c r="BA1881" s="2">
        <f t="shared" si="961"/>
        <v>0</v>
      </c>
      <c r="BB1881" s="2">
        <f t="shared" si="961"/>
        <v>0</v>
      </c>
      <c r="BC1881" s="2">
        <f t="shared" si="961"/>
        <v>0</v>
      </c>
      <c r="BD1881" s="2">
        <f t="shared" si="961"/>
        <v>0</v>
      </c>
      <c r="BE1881" s="2">
        <f t="shared" si="961"/>
        <v>0</v>
      </c>
      <c r="BF1881" s="2">
        <f t="shared" si="961"/>
        <v>0</v>
      </c>
      <c r="BG1881" s="2">
        <f t="shared" si="961"/>
        <v>0</v>
      </c>
      <c r="BH1881" s="2">
        <f t="shared" si="961"/>
        <v>0</v>
      </c>
      <c r="BI1881" s="2">
        <f t="shared" si="961"/>
        <v>0</v>
      </c>
      <c r="BJ1881" s="2">
        <f t="shared" si="961"/>
        <v>0</v>
      </c>
      <c r="BK1881" s="2">
        <f t="shared" si="961"/>
        <v>0</v>
      </c>
      <c r="BL1881" s="2">
        <f t="shared" si="961"/>
        <v>0</v>
      </c>
      <c r="BM1881" s="2">
        <f t="shared" si="961"/>
        <v>0</v>
      </c>
      <c r="BN1881" s="2">
        <f t="shared" si="961"/>
        <v>0</v>
      </c>
      <c r="BO1881" s="2">
        <f t="shared" si="961"/>
        <v>0</v>
      </c>
      <c r="BP1881" s="2">
        <f t="shared" si="961"/>
        <v>0</v>
      </c>
      <c r="BQ1881" s="2">
        <f t="shared" si="961"/>
        <v>0</v>
      </c>
      <c r="BR1881" s="2">
        <f t="shared" si="961"/>
        <v>0</v>
      </c>
      <c r="BS1881" s="2">
        <f t="shared" si="961"/>
        <v>0</v>
      </c>
      <c r="BT1881" s="2">
        <f t="shared" si="961"/>
        <v>0</v>
      </c>
      <c r="BU1881" s="2">
        <f t="shared" si="961"/>
        <v>0</v>
      </c>
      <c r="BV1881" s="2">
        <f t="shared" si="961"/>
        <v>0</v>
      </c>
      <c r="BW1881" s="2">
        <f t="shared" si="961"/>
        <v>0</v>
      </c>
      <c r="BX1881" s="2">
        <f t="shared" si="961"/>
        <v>0</v>
      </c>
      <c r="BY1881" s="2">
        <f t="shared" si="961"/>
        <v>0</v>
      </c>
      <c r="BZ1881" s="2">
        <f t="shared" si="961"/>
        <v>0</v>
      </c>
      <c r="CA1881" s="2">
        <f t="shared" ref="CA1881:DF1881" si="962">CA1886</f>
        <v>399332.65</v>
      </c>
      <c r="CB1881" s="2">
        <f t="shared" si="962"/>
        <v>0</v>
      </c>
      <c r="CC1881" s="2">
        <f t="shared" si="962"/>
        <v>0</v>
      </c>
      <c r="CD1881" s="2">
        <f t="shared" si="962"/>
        <v>399332.65</v>
      </c>
      <c r="CE1881" s="2">
        <f t="shared" si="962"/>
        <v>387721.73</v>
      </c>
      <c r="CF1881" s="2">
        <f t="shared" si="962"/>
        <v>387721.73</v>
      </c>
      <c r="CG1881" s="2">
        <f t="shared" si="962"/>
        <v>0</v>
      </c>
      <c r="CH1881" s="2">
        <f t="shared" si="962"/>
        <v>387721.73</v>
      </c>
      <c r="CI1881" s="2">
        <f t="shared" si="962"/>
        <v>0</v>
      </c>
      <c r="CJ1881" s="2">
        <f t="shared" si="962"/>
        <v>0</v>
      </c>
      <c r="CK1881" s="2">
        <f t="shared" si="962"/>
        <v>0</v>
      </c>
      <c r="CL1881" s="2">
        <f t="shared" si="962"/>
        <v>0</v>
      </c>
      <c r="CM1881" s="2">
        <f t="shared" si="962"/>
        <v>0</v>
      </c>
      <c r="CN1881" s="2">
        <f t="shared" si="962"/>
        <v>0</v>
      </c>
      <c r="CO1881" s="2">
        <f t="shared" si="962"/>
        <v>0</v>
      </c>
      <c r="CP1881" s="2">
        <f t="shared" si="962"/>
        <v>0</v>
      </c>
      <c r="CQ1881" s="2">
        <f t="shared" si="962"/>
        <v>0</v>
      </c>
      <c r="CR1881" s="2">
        <f t="shared" si="962"/>
        <v>0</v>
      </c>
      <c r="CS1881" s="2">
        <f t="shared" si="962"/>
        <v>0</v>
      </c>
      <c r="CT1881" s="2">
        <f t="shared" si="962"/>
        <v>0</v>
      </c>
      <c r="CU1881" s="2">
        <f t="shared" si="962"/>
        <v>0</v>
      </c>
      <c r="CV1881" s="2">
        <f t="shared" si="962"/>
        <v>0</v>
      </c>
      <c r="CW1881" s="2">
        <f t="shared" si="962"/>
        <v>0</v>
      </c>
      <c r="CX1881" s="2">
        <f t="shared" si="962"/>
        <v>0</v>
      </c>
      <c r="CY1881" s="2">
        <f t="shared" si="962"/>
        <v>0</v>
      </c>
      <c r="CZ1881" s="2">
        <f t="shared" si="962"/>
        <v>0</v>
      </c>
      <c r="DA1881" s="2">
        <f t="shared" si="962"/>
        <v>0</v>
      </c>
      <c r="DB1881" s="2">
        <f t="shared" si="962"/>
        <v>0</v>
      </c>
      <c r="DC1881" s="2">
        <f t="shared" si="962"/>
        <v>0</v>
      </c>
      <c r="DD1881" s="2">
        <f t="shared" si="962"/>
        <v>0</v>
      </c>
      <c r="DE1881" s="2">
        <f t="shared" si="962"/>
        <v>0</v>
      </c>
      <c r="DF1881" s="2">
        <f t="shared" si="962"/>
        <v>0</v>
      </c>
      <c r="DG1881" s="3">
        <f t="shared" ref="DG1881:EL1881" si="963">DG1886</f>
        <v>0</v>
      </c>
      <c r="DH1881" s="3">
        <f t="shared" si="963"/>
        <v>0</v>
      </c>
      <c r="DI1881" s="3">
        <f t="shared" si="963"/>
        <v>0</v>
      </c>
      <c r="DJ1881" s="3">
        <f t="shared" si="963"/>
        <v>0</v>
      </c>
      <c r="DK1881" s="3">
        <f t="shared" si="963"/>
        <v>0</v>
      </c>
      <c r="DL1881" s="3">
        <f t="shared" si="963"/>
        <v>0</v>
      </c>
      <c r="DM1881" s="3">
        <f t="shared" si="963"/>
        <v>0</v>
      </c>
      <c r="DN1881" s="3">
        <f t="shared" si="963"/>
        <v>0</v>
      </c>
      <c r="DO1881" s="3">
        <f t="shared" si="963"/>
        <v>0</v>
      </c>
      <c r="DP1881" s="3">
        <f t="shared" si="963"/>
        <v>0</v>
      </c>
      <c r="DQ1881" s="3">
        <f t="shared" si="963"/>
        <v>0</v>
      </c>
      <c r="DR1881" s="3">
        <f t="shared" si="963"/>
        <v>0</v>
      </c>
      <c r="DS1881" s="3">
        <f t="shared" si="963"/>
        <v>0</v>
      </c>
      <c r="DT1881" s="3">
        <f t="shared" si="963"/>
        <v>0</v>
      </c>
      <c r="DU1881" s="3">
        <f t="shared" si="963"/>
        <v>0</v>
      </c>
      <c r="DV1881" s="3">
        <f t="shared" si="963"/>
        <v>0</v>
      </c>
      <c r="DW1881" s="3">
        <f t="shared" si="963"/>
        <v>0</v>
      </c>
      <c r="DX1881" s="3">
        <f t="shared" si="963"/>
        <v>0</v>
      </c>
      <c r="DY1881" s="3">
        <f t="shared" si="963"/>
        <v>0</v>
      </c>
      <c r="DZ1881" s="3">
        <f t="shared" si="963"/>
        <v>0</v>
      </c>
      <c r="EA1881" s="3">
        <f t="shared" si="963"/>
        <v>0</v>
      </c>
      <c r="EB1881" s="3">
        <f t="shared" si="963"/>
        <v>0</v>
      </c>
      <c r="EC1881" s="3">
        <f t="shared" si="963"/>
        <v>0</v>
      </c>
      <c r="ED1881" s="3">
        <f t="shared" si="963"/>
        <v>0</v>
      </c>
      <c r="EE1881" s="3">
        <f t="shared" si="963"/>
        <v>0</v>
      </c>
      <c r="EF1881" s="3">
        <f t="shared" si="963"/>
        <v>0</v>
      </c>
      <c r="EG1881" s="3">
        <f t="shared" si="963"/>
        <v>0</v>
      </c>
      <c r="EH1881" s="3">
        <f t="shared" si="963"/>
        <v>0</v>
      </c>
      <c r="EI1881" s="3">
        <f t="shared" si="963"/>
        <v>0</v>
      </c>
      <c r="EJ1881" s="3">
        <f t="shared" si="963"/>
        <v>0</v>
      </c>
      <c r="EK1881" s="3">
        <f t="shared" si="963"/>
        <v>0</v>
      </c>
      <c r="EL1881" s="3">
        <f t="shared" si="963"/>
        <v>0</v>
      </c>
      <c r="EM1881" s="3">
        <f t="shared" ref="EM1881:FR1881" si="964">EM1886</f>
        <v>0</v>
      </c>
      <c r="EN1881" s="3">
        <f t="shared" si="964"/>
        <v>0</v>
      </c>
      <c r="EO1881" s="3">
        <f t="shared" si="964"/>
        <v>0</v>
      </c>
      <c r="EP1881" s="3">
        <f t="shared" si="964"/>
        <v>0</v>
      </c>
      <c r="EQ1881" s="3">
        <f t="shared" si="964"/>
        <v>0</v>
      </c>
      <c r="ER1881" s="3">
        <f t="shared" si="964"/>
        <v>0</v>
      </c>
      <c r="ES1881" s="3">
        <f t="shared" si="964"/>
        <v>0</v>
      </c>
      <c r="ET1881" s="3">
        <f t="shared" si="964"/>
        <v>0</v>
      </c>
      <c r="EU1881" s="3">
        <f t="shared" si="964"/>
        <v>0</v>
      </c>
      <c r="EV1881" s="3">
        <f t="shared" si="964"/>
        <v>0</v>
      </c>
      <c r="EW1881" s="3">
        <f t="shared" si="964"/>
        <v>0</v>
      </c>
      <c r="EX1881" s="3">
        <f t="shared" si="964"/>
        <v>0</v>
      </c>
      <c r="EY1881" s="3">
        <f t="shared" si="964"/>
        <v>0</v>
      </c>
      <c r="EZ1881" s="3">
        <f t="shared" si="964"/>
        <v>0</v>
      </c>
      <c r="FA1881" s="3">
        <f t="shared" si="964"/>
        <v>0</v>
      </c>
      <c r="FB1881" s="3">
        <f t="shared" si="964"/>
        <v>0</v>
      </c>
      <c r="FC1881" s="3">
        <f t="shared" si="964"/>
        <v>0</v>
      </c>
      <c r="FD1881" s="3">
        <f t="shared" si="964"/>
        <v>0</v>
      </c>
      <c r="FE1881" s="3">
        <f t="shared" si="964"/>
        <v>0</v>
      </c>
      <c r="FF1881" s="3">
        <f t="shared" si="964"/>
        <v>0</v>
      </c>
      <c r="FG1881" s="3">
        <f t="shared" si="964"/>
        <v>0</v>
      </c>
      <c r="FH1881" s="3">
        <f t="shared" si="964"/>
        <v>0</v>
      </c>
      <c r="FI1881" s="3">
        <f t="shared" si="964"/>
        <v>0</v>
      </c>
      <c r="FJ1881" s="3">
        <f t="shared" si="964"/>
        <v>0</v>
      </c>
      <c r="FK1881" s="3">
        <f t="shared" si="964"/>
        <v>0</v>
      </c>
      <c r="FL1881" s="3">
        <f t="shared" si="964"/>
        <v>0</v>
      </c>
      <c r="FM1881" s="3">
        <f t="shared" si="964"/>
        <v>0</v>
      </c>
      <c r="FN1881" s="3">
        <f t="shared" si="964"/>
        <v>0</v>
      </c>
      <c r="FO1881" s="3">
        <f t="shared" si="964"/>
        <v>0</v>
      </c>
      <c r="FP1881" s="3">
        <f t="shared" si="964"/>
        <v>0</v>
      </c>
      <c r="FQ1881" s="3">
        <f t="shared" si="964"/>
        <v>0</v>
      </c>
      <c r="FR1881" s="3">
        <f t="shared" si="964"/>
        <v>0</v>
      </c>
      <c r="FS1881" s="3">
        <f t="shared" ref="FS1881:GX1881" si="965">FS1886</f>
        <v>0</v>
      </c>
      <c r="FT1881" s="3">
        <f t="shared" si="965"/>
        <v>0</v>
      </c>
      <c r="FU1881" s="3">
        <f t="shared" si="965"/>
        <v>0</v>
      </c>
      <c r="FV1881" s="3">
        <f t="shared" si="965"/>
        <v>0</v>
      </c>
      <c r="FW1881" s="3">
        <f t="shared" si="965"/>
        <v>0</v>
      </c>
      <c r="FX1881" s="3">
        <f t="shared" si="965"/>
        <v>0</v>
      </c>
      <c r="FY1881" s="3">
        <f t="shared" si="965"/>
        <v>0</v>
      </c>
      <c r="FZ1881" s="3">
        <f t="shared" si="965"/>
        <v>0</v>
      </c>
      <c r="GA1881" s="3">
        <f t="shared" si="965"/>
        <v>0</v>
      </c>
      <c r="GB1881" s="3">
        <f t="shared" si="965"/>
        <v>0</v>
      </c>
      <c r="GC1881" s="3">
        <f t="shared" si="965"/>
        <v>0</v>
      </c>
      <c r="GD1881" s="3">
        <f t="shared" si="965"/>
        <v>0</v>
      </c>
      <c r="GE1881" s="3">
        <f t="shared" si="965"/>
        <v>0</v>
      </c>
      <c r="GF1881" s="3">
        <f t="shared" si="965"/>
        <v>0</v>
      </c>
      <c r="GG1881" s="3">
        <f t="shared" si="965"/>
        <v>0</v>
      </c>
      <c r="GH1881" s="3">
        <f t="shared" si="965"/>
        <v>0</v>
      </c>
      <c r="GI1881" s="3">
        <f t="shared" si="965"/>
        <v>0</v>
      </c>
      <c r="GJ1881" s="3">
        <f t="shared" si="965"/>
        <v>0</v>
      </c>
      <c r="GK1881" s="3">
        <f t="shared" si="965"/>
        <v>0</v>
      </c>
      <c r="GL1881" s="3">
        <f t="shared" si="965"/>
        <v>0</v>
      </c>
      <c r="GM1881" s="3">
        <f t="shared" si="965"/>
        <v>0</v>
      </c>
      <c r="GN1881" s="3">
        <f t="shared" si="965"/>
        <v>0</v>
      </c>
      <c r="GO1881" s="3">
        <f t="shared" si="965"/>
        <v>0</v>
      </c>
      <c r="GP1881" s="3">
        <f t="shared" si="965"/>
        <v>0</v>
      </c>
      <c r="GQ1881" s="3">
        <f t="shared" si="965"/>
        <v>0</v>
      </c>
      <c r="GR1881" s="3">
        <f t="shared" si="965"/>
        <v>0</v>
      </c>
      <c r="GS1881" s="3">
        <f t="shared" si="965"/>
        <v>0</v>
      </c>
      <c r="GT1881" s="3">
        <f t="shared" si="965"/>
        <v>0</v>
      </c>
      <c r="GU1881" s="3">
        <f t="shared" si="965"/>
        <v>0</v>
      </c>
      <c r="GV1881" s="3">
        <f t="shared" si="965"/>
        <v>0</v>
      </c>
      <c r="GW1881" s="3">
        <f t="shared" si="965"/>
        <v>0</v>
      </c>
      <c r="GX1881" s="3">
        <f t="shared" si="965"/>
        <v>0</v>
      </c>
    </row>
    <row r="1883" spans="1:245" x14ac:dyDescent="0.2">
      <c r="A1883">
        <v>17</v>
      </c>
      <c r="B1883">
        <v>1</v>
      </c>
      <c r="C1883">
        <f>ROW(SmtRes!A553)</f>
        <v>553</v>
      </c>
      <c r="D1883">
        <f>ROW(EtalonRes!A533)</f>
        <v>533</v>
      </c>
      <c r="E1883" t="s">
        <v>90</v>
      </c>
      <c r="F1883" t="s">
        <v>91</v>
      </c>
      <c r="G1883" t="s">
        <v>92</v>
      </c>
      <c r="H1883" t="s">
        <v>93</v>
      </c>
      <c r="I1883">
        <f>ROUND(55/10,9)</f>
        <v>5.5</v>
      </c>
      <c r="J1883">
        <v>0</v>
      </c>
      <c r="O1883">
        <f>ROUND(CP1883,2)</f>
        <v>22922.240000000002</v>
      </c>
      <c r="P1883">
        <f>ROUND(CQ1883*I1883,2)</f>
        <v>16471.73</v>
      </c>
      <c r="Q1883">
        <f>ROUND(CR1883*I1883,2)</f>
        <v>0</v>
      </c>
      <c r="R1883">
        <f>ROUND(CS1883*I1883,2)</f>
        <v>0</v>
      </c>
      <c r="S1883">
        <f>ROUND(CT1883*I1883,2)</f>
        <v>6450.51</v>
      </c>
      <c r="T1883">
        <f>ROUND(CU1883*I1883,2)</f>
        <v>0</v>
      </c>
      <c r="U1883">
        <f>CV1883*I1883</f>
        <v>34.21</v>
      </c>
      <c r="V1883">
        <f>CW1883*I1883</f>
        <v>0</v>
      </c>
      <c r="W1883">
        <f>ROUND(CX1883*I1883,2)</f>
        <v>0</v>
      </c>
      <c r="X1883">
        <f>ROUND(CY1883,2)</f>
        <v>4515.3599999999997</v>
      </c>
      <c r="Y1883">
        <f>ROUND(CZ1883,2)</f>
        <v>645.04999999999995</v>
      </c>
      <c r="AA1883">
        <v>55574044</v>
      </c>
      <c r="AB1883">
        <f>ROUND((AC1883+AD1883+AF1883),6)</f>
        <v>4167.68</v>
      </c>
      <c r="AC1883">
        <f>ROUND((ES1883),6)</f>
        <v>2994.86</v>
      </c>
      <c r="AD1883">
        <f>ROUND((((ET1883)-(EU1883))+AE1883),6)</f>
        <v>0</v>
      </c>
      <c r="AE1883">
        <f>ROUND((EU1883),6)</f>
        <v>0</v>
      </c>
      <c r="AF1883">
        <f>ROUND((EV1883),6)</f>
        <v>1172.82</v>
      </c>
      <c r="AG1883">
        <f>ROUND((AP1883),6)</f>
        <v>0</v>
      </c>
      <c r="AH1883">
        <f>(EW1883)</f>
        <v>6.22</v>
      </c>
      <c r="AI1883">
        <f>(EX1883)</f>
        <v>0</v>
      </c>
      <c r="AJ1883">
        <f>(AS1883)</f>
        <v>0</v>
      </c>
      <c r="AK1883">
        <v>4167.68</v>
      </c>
      <c r="AL1883">
        <v>2994.86</v>
      </c>
      <c r="AM1883">
        <v>0</v>
      </c>
      <c r="AN1883">
        <v>0</v>
      </c>
      <c r="AO1883">
        <v>1172.82</v>
      </c>
      <c r="AP1883">
        <v>0</v>
      </c>
      <c r="AQ1883">
        <v>6.22</v>
      </c>
      <c r="AR1883">
        <v>0</v>
      </c>
      <c r="AS1883">
        <v>0</v>
      </c>
      <c r="AT1883">
        <v>70</v>
      </c>
      <c r="AU1883">
        <v>10</v>
      </c>
      <c r="AV1883">
        <v>1</v>
      </c>
      <c r="AW1883">
        <v>1</v>
      </c>
      <c r="AZ1883">
        <v>1</v>
      </c>
      <c r="BA1883">
        <v>1</v>
      </c>
      <c r="BB1883">
        <v>1</v>
      </c>
      <c r="BC1883">
        <v>1</v>
      </c>
      <c r="BD1883" t="s">
        <v>3</v>
      </c>
      <c r="BE1883" t="s">
        <v>3</v>
      </c>
      <c r="BF1883" t="s">
        <v>3</v>
      </c>
      <c r="BG1883" t="s">
        <v>3</v>
      </c>
      <c r="BH1883">
        <v>0</v>
      </c>
      <c r="BI1883">
        <v>4</v>
      </c>
      <c r="BJ1883" t="s">
        <v>94</v>
      </c>
      <c r="BM1883">
        <v>0</v>
      </c>
      <c r="BN1883">
        <v>0</v>
      </c>
      <c r="BO1883" t="s">
        <v>3</v>
      </c>
      <c r="BP1883">
        <v>0</v>
      </c>
      <c r="BQ1883">
        <v>1</v>
      </c>
      <c r="BR1883">
        <v>0</v>
      </c>
      <c r="BS1883">
        <v>1</v>
      </c>
      <c r="BT1883">
        <v>1</v>
      </c>
      <c r="BU1883">
        <v>1</v>
      </c>
      <c r="BV1883">
        <v>1</v>
      </c>
      <c r="BW1883">
        <v>1</v>
      </c>
      <c r="BX1883">
        <v>1</v>
      </c>
      <c r="BY1883" t="s">
        <v>3</v>
      </c>
      <c r="BZ1883">
        <v>70</v>
      </c>
      <c r="CA1883">
        <v>10</v>
      </c>
      <c r="CE1883">
        <v>0</v>
      </c>
      <c r="CF1883">
        <v>0</v>
      </c>
      <c r="CG1883">
        <v>0</v>
      </c>
      <c r="CM1883">
        <v>0</v>
      </c>
      <c r="CN1883" t="s">
        <v>3</v>
      </c>
      <c r="CO1883">
        <v>0</v>
      </c>
      <c r="CP1883">
        <f>(P1883+Q1883+S1883)</f>
        <v>22922.239999999998</v>
      </c>
      <c r="CQ1883">
        <f>(AC1883*BC1883*AW1883)</f>
        <v>2994.86</v>
      </c>
      <c r="CR1883">
        <f>((((ET1883)*BB1883-(EU1883)*BS1883)+AE1883*BS1883)*AV1883)</f>
        <v>0</v>
      </c>
      <c r="CS1883">
        <f>(AE1883*BS1883*AV1883)</f>
        <v>0</v>
      </c>
      <c r="CT1883">
        <f>(AF1883*BA1883*AV1883)</f>
        <v>1172.82</v>
      </c>
      <c r="CU1883">
        <f>AG1883</f>
        <v>0</v>
      </c>
      <c r="CV1883">
        <f>(AH1883*AV1883)</f>
        <v>6.22</v>
      </c>
      <c r="CW1883">
        <f>AI1883</f>
        <v>0</v>
      </c>
      <c r="CX1883">
        <f>AJ1883</f>
        <v>0</v>
      </c>
      <c r="CY1883">
        <f>((S1883*BZ1883)/100)</f>
        <v>4515.357</v>
      </c>
      <c r="CZ1883">
        <f>((S1883*CA1883)/100)</f>
        <v>645.05100000000004</v>
      </c>
      <c r="DC1883" t="s">
        <v>3</v>
      </c>
      <c r="DD1883" t="s">
        <v>3</v>
      </c>
      <c r="DE1883" t="s">
        <v>3</v>
      </c>
      <c r="DF1883" t="s">
        <v>3</v>
      </c>
      <c r="DG1883" t="s">
        <v>3</v>
      </c>
      <c r="DH1883" t="s">
        <v>3</v>
      </c>
      <c r="DI1883" t="s">
        <v>3</v>
      </c>
      <c r="DJ1883" t="s">
        <v>3</v>
      </c>
      <c r="DK1883" t="s">
        <v>3</v>
      </c>
      <c r="DL1883" t="s">
        <v>3</v>
      </c>
      <c r="DM1883" t="s">
        <v>3</v>
      </c>
      <c r="DN1883">
        <v>0</v>
      </c>
      <c r="DO1883">
        <v>0</v>
      </c>
      <c r="DP1883">
        <v>1</v>
      </c>
      <c r="DQ1883">
        <v>1</v>
      </c>
      <c r="DU1883">
        <v>1010</v>
      </c>
      <c r="DV1883" t="s">
        <v>93</v>
      </c>
      <c r="DW1883" t="s">
        <v>93</v>
      </c>
      <c r="DX1883">
        <v>10</v>
      </c>
      <c r="EE1883">
        <v>55317522</v>
      </c>
      <c r="EF1883">
        <v>1</v>
      </c>
      <c r="EG1883" t="s">
        <v>19</v>
      </c>
      <c r="EH1883">
        <v>0</v>
      </c>
      <c r="EI1883" t="s">
        <v>3</v>
      </c>
      <c r="EJ1883">
        <v>4</v>
      </c>
      <c r="EK1883">
        <v>0</v>
      </c>
      <c r="EL1883" t="s">
        <v>20</v>
      </c>
      <c r="EM1883" t="s">
        <v>21</v>
      </c>
      <c r="EO1883" t="s">
        <v>3</v>
      </c>
      <c r="EQ1883">
        <v>0</v>
      </c>
      <c r="ER1883">
        <v>4167.68</v>
      </c>
      <c r="ES1883">
        <v>2994.86</v>
      </c>
      <c r="ET1883">
        <v>0</v>
      </c>
      <c r="EU1883">
        <v>0</v>
      </c>
      <c r="EV1883">
        <v>1172.82</v>
      </c>
      <c r="EW1883">
        <v>6.22</v>
      </c>
      <c r="EX1883">
        <v>0</v>
      </c>
      <c r="EY1883">
        <v>0</v>
      </c>
      <c r="FQ1883">
        <v>0</v>
      </c>
      <c r="FR1883">
        <f>ROUND(IF(AND(BH1883=3,BI1883=3),P1883,0),2)</f>
        <v>0</v>
      </c>
      <c r="FS1883">
        <v>0</v>
      </c>
      <c r="FX1883">
        <v>70</v>
      </c>
      <c r="FY1883">
        <v>10</v>
      </c>
      <c r="GA1883" t="s">
        <v>3</v>
      </c>
      <c r="GD1883">
        <v>0</v>
      </c>
      <c r="GF1883">
        <v>1404583839</v>
      </c>
      <c r="GG1883">
        <v>2</v>
      </c>
      <c r="GH1883">
        <v>1</v>
      </c>
      <c r="GI1883">
        <v>-2</v>
      </c>
      <c r="GJ1883">
        <v>0</v>
      </c>
      <c r="GK1883">
        <f>ROUND(R1883*(R12)/100,2)</f>
        <v>0</v>
      </c>
      <c r="GL1883">
        <f>ROUND(IF(AND(BH1883=3,BI1883=3,FS1883&lt;&gt;0),P1883,0),2)</f>
        <v>0</v>
      </c>
      <c r="GM1883">
        <f>ROUND(O1883+X1883+Y1883+GK1883,2)+GX1883</f>
        <v>28082.65</v>
      </c>
      <c r="GN1883">
        <f>IF(OR(BI1883=0,BI1883=1),ROUND(O1883+X1883+Y1883+GK1883,2),0)</f>
        <v>0</v>
      </c>
      <c r="GO1883">
        <f>IF(BI1883=2,ROUND(O1883+X1883+Y1883+GK1883,2),0)</f>
        <v>0</v>
      </c>
      <c r="GP1883">
        <f>IF(BI1883=4,ROUND(O1883+X1883+Y1883+GK1883,2)+GX1883,0)</f>
        <v>28082.65</v>
      </c>
      <c r="GR1883">
        <v>0</v>
      </c>
      <c r="GS1883">
        <v>3</v>
      </c>
      <c r="GT1883">
        <v>0</v>
      </c>
      <c r="GU1883" t="s">
        <v>3</v>
      </c>
      <c r="GV1883">
        <f>ROUND((GT1883),6)</f>
        <v>0</v>
      </c>
      <c r="GW1883">
        <v>1</v>
      </c>
      <c r="GX1883">
        <f>ROUND(HC1883*I1883,2)</f>
        <v>0</v>
      </c>
      <c r="HA1883">
        <v>0</v>
      </c>
      <c r="HB1883">
        <v>0</v>
      </c>
      <c r="HC1883">
        <f>GV1883*GW1883</f>
        <v>0</v>
      </c>
      <c r="IK1883">
        <v>0</v>
      </c>
    </row>
    <row r="1884" spans="1:245" x14ac:dyDescent="0.2">
      <c r="A1884">
        <v>17</v>
      </c>
      <c r="B1884">
        <v>1</v>
      </c>
      <c r="E1884" t="s">
        <v>95</v>
      </c>
      <c r="F1884" t="s">
        <v>96</v>
      </c>
      <c r="G1884" t="s">
        <v>425</v>
      </c>
      <c r="H1884" t="s">
        <v>98</v>
      </c>
      <c r="I1884">
        <v>110</v>
      </c>
      <c r="J1884">
        <v>0</v>
      </c>
      <c r="O1884">
        <f>ROUND(CP1884,2)</f>
        <v>371250</v>
      </c>
      <c r="P1884">
        <f>ROUND(CQ1884*I1884,2)</f>
        <v>371250</v>
      </c>
      <c r="Q1884">
        <f>ROUND(CR1884*I1884,2)</f>
        <v>0</v>
      </c>
      <c r="R1884">
        <f>ROUND(CS1884*I1884,2)</f>
        <v>0</v>
      </c>
      <c r="S1884">
        <f>ROUND(CT1884*I1884,2)</f>
        <v>0</v>
      </c>
      <c r="T1884">
        <f>ROUND(CU1884*I1884,2)</f>
        <v>0</v>
      </c>
      <c r="U1884">
        <f>CV1884*I1884</f>
        <v>0</v>
      </c>
      <c r="V1884">
        <f>CW1884*I1884</f>
        <v>0</v>
      </c>
      <c r="W1884">
        <f>ROUND(CX1884*I1884,2)</f>
        <v>0</v>
      </c>
      <c r="X1884">
        <f>ROUND(CY1884,2)</f>
        <v>0</v>
      </c>
      <c r="Y1884">
        <f>ROUND(CZ1884,2)</f>
        <v>0</v>
      </c>
      <c r="AA1884">
        <v>55574044</v>
      </c>
      <c r="AB1884">
        <f>ROUND((AC1884+AD1884+AF1884),6)</f>
        <v>3375</v>
      </c>
      <c r="AC1884">
        <f>ROUND((ES1884),6)</f>
        <v>3375</v>
      </c>
      <c r="AD1884">
        <f>ROUND((((ET1884)-(EU1884))+AE1884),6)</f>
        <v>0</v>
      </c>
      <c r="AE1884">
        <f>ROUND((EU1884),6)</f>
        <v>0</v>
      </c>
      <c r="AF1884">
        <f>ROUND((EV1884),6)</f>
        <v>0</v>
      </c>
      <c r="AG1884">
        <f>ROUND((AP1884),6)</f>
        <v>0</v>
      </c>
      <c r="AH1884">
        <f>(EW1884)</f>
        <v>0</v>
      </c>
      <c r="AI1884">
        <f>(EX1884)</f>
        <v>0</v>
      </c>
      <c r="AJ1884">
        <f>(AS1884)</f>
        <v>0</v>
      </c>
      <c r="AK1884">
        <v>3375</v>
      </c>
      <c r="AL1884">
        <v>3375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70</v>
      </c>
      <c r="AU1884">
        <v>10</v>
      </c>
      <c r="AV1884">
        <v>1</v>
      </c>
      <c r="AW1884">
        <v>1</v>
      </c>
      <c r="AZ1884">
        <v>1</v>
      </c>
      <c r="BA1884">
        <v>1</v>
      </c>
      <c r="BB1884">
        <v>1</v>
      </c>
      <c r="BC1884">
        <v>1</v>
      </c>
      <c r="BD1884" t="s">
        <v>3</v>
      </c>
      <c r="BE1884" t="s">
        <v>3</v>
      </c>
      <c r="BF1884" t="s">
        <v>3</v>
      </c>
      <c r="BG1884" t="s">
        <v>3</v>
      </c>
      <c r="BH1884">
        <v>3</v>
      </c>
      <c r="BI1884">
        <v>4</v>
      </c>
      <c r="BJ1884" t="s">
        <v>3</v>
      </c>
      <c r="BM1884">
        <v>0</v>
      </c>
      <c r="BN1884">
        <v>0</v>
      </c>
      <c r="BO1884" t="s">
        <v>3</v>
      </c>
      <c r="BP1884">
        <v>0</v>
      </c>
      <c r="BQ1884">
        <v>1</v>
      </c>
      <c r="BR1884">
        <v>0</v>
      </c>
      <c r="BS1884">
        <v>1</v>
      </c>
      <c r="BT1884">
        <v>1</v>
      </c>
      <c r="BU1884">
        <v>1</v>
      </c>
      <c r="BV1884">
        <v>1</v>
      </c>
      <c r="BW1884">
        <v>1</v>
      </c>
      <c r="BX1884">
        <v>1</v>
      </c>
      <c r="BY1884" t="s">
        <v>3</v>
      </c>
      <c r="BZ1884">
        <v>70</v>
      </c>
      <c r="CA1884">
        <v>10</v>
      </c>
      <c r="CE1884">
        <v>0</v>
      </c>
      <c r="CF1884">
        <v>0</v>
      </c>
      <c r="CG1884">
        <v>0</v>
      </c>
      <c r="CM1884">
        <v>0</v>
      </c>
      <c r="CN1884" t="s">
        <v>3</v>
      </c>
      <c r="CO1884">
        <v>0</v>
      </c>
      <c r="CP1884">
        <f>(P1884+Q1884+S1884)</f>
        <v>371250</v>
      </c>
      <c r="CQ1884">
        <f>(AC1884*BC1884*AW1884)</f>
        <v>3375</v>
      </c>
      <c r="CR1884">
        <f>((((ET1884)*BB1884-(EU1884)*BS1884)+AE1884*BS1884)*AV1884)</f>
        <v>0</v>
      </c>
      <c r="CS1884">
        <f>(AE1884*BS1884*AV1884)</f>
        <v>0</v>
      </c>
      <c r="CT1884">
        <f>(AF1884*BA1884*AV1884)</f>
        <v>0</v>
      </c>
      <c r="CU1884">
        <f>AG1884</f>
        <v>0</v>
      </c>
      <c r="CV1884">
        <f>(AH1884*AV1884)</f>
        <v>0</v>
      </c>
      <c r="CW1884">
        <f>AI1884</f>
        <v>0</v>
      </c>
      <c r="CX1884">
        <f>AJ1884</f>
        <v>0</v>
      </c>
      <c r="CY1884">
        <f>((S1884*BZ1884)/100)</f>
        <v>0</v>
      </c>
      <c r="CZ1884">
        <f>((S1884*CA1884)/100)</f>
        <v>0</v>
      </c>
      <c r="DC1884" t="s">
        <v>3</v>
      </c>
      <c r="DD1884" t="s">
        <v>3</v>
      </c>
      <c r="DE1884" t="s">
        <v>3</v>
      </c>
      <c r="DF1884" t="s">
        <v>3</v>
      </c>
      <c r="DG1884" t="s">
        <v>3</v>
      </c>
      <c r="DH1884" t="s">
        <v>3</v>
      </c>
      <c r="DI1884" t="s">
        <v>3</v>
      </c>
      <c r="DJ1884" t="s">
        <v>3</v>
      </c>
      <c r="DK1884" t="s">
        <v>3</v>
      </c>
      <c r="DL1884" t="s">
        <v>3</v>
      </c>
      <c r="DM1884" t="s">
        <v>3</v>
      </c>
      <c r="DN1884">
        <v>0</v>
      </c>
      <c r="DO1884">
        <v>0</v>
      </c>
      <c r="DP1884">
        <v>1</v>
      </c>
      <c r="DQ1884">
        <v>1</v>
      </c>
      <c r="DU1884">
        <v>1003</v>
      </c>
      <c r="DV1884" t="s">
        <v>98</v>
      </c>
      <c r="DW1884" t="s">
        <v>98</v>
      </c>
      <c r="DX1884">
        <v>1</v>
      </c>
      <c r="EE1884">
        <v>55317522</v>
      </c>
      <c r="EF1884">
        <v>1</v>
      </c>
      <c r="EG1884" t="s">
        <v>19</v>
      </c>
      <c r="EH1884">
        <v>0</v>
      </c>
      <c r="EI1884" t="s">
        <v>3</v>
      </c>
      <c r="EJ1884">
        <v>4</v>
      </c>
      <c r="EK1884">
        <v>0</v>
      </c>
      <c r="EL1884" t="s">
        <v>20</v>
      </c>
      <c r="EM1884" t="s">
        <v>21</v>
      </c>
      <c r="EO1884" t="s">
        <v>3</v>
      </c>
      <c r="EQ1884">
        <v>0</v>
      </c>
      <c r="ER1884">
        <v>3375</v>
      </c>
      <c r="ES1884">
        <v>3375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5</v>
      </c>
      <c r="FC1884">
        <v>1</v>
      </c>
      <c r="FD1884">
        <v>18</v>
      </c>
      <c r="FF1884">
        <v>4050</v>
      </c>
      <c r="FQ1884">
        <v>0</v>
      </c>
      <c r="FR1884">
        <f>ROUND(IF(AND(BH1884=3,BI1884=3),P1884,0),2)</f>
        <v>0</v>
      </c>
      <c r="FS1884">
        <v>0</v>
      </c>
      <c r="FX1884">
        <v>70</v>
      </c>
      <c r="FY1884">
        <v>10</v>
      </c>
      <c r="GA1884" t="s">
        <v>99</v>
      </c>
      <c r="GD1884">
        <v>0</v>
      </c>
      <c r="GF1884">
        <v>-876016057</v>
      </c>
      <c r="GG1884">
        <v>2</v>
      </c>
      <c r="GH1884">
        <v>3</v>
      </c>
      <c r="GI1884">
        <v>-2</v>
      </c>
      <c r="GJ1884">
        <v>0</v>
      </c>
      <c r="GK1884">
        <f>ROUND(R1884*(R12)/100,2)</f>
        <v>0</v>
      </c>
      <c r="GL1884">
        <f>ROUND(IF(AND(BH1884=3,BI1884=3,FS1884&lt;&gt;0),P1884,0),2)</f>
        <v>0</v>
      </c>
      <c r="GM1884">
        <f>ROUND(O1884+X1884+Y1884+GK1884,2)+GX1884</f>
        <v>371250</v>
      </c>
      <c r="GN1884">
        <f>IF(OR(BI1884=0,BI1884=1),ROUND(O1884+X1884+Y1884+GK1884,2),0)</f>
        <v>0</v>
      </c>
      <c r="GO1884">
        <f>IF(BI1884=2,ROUND(O1884+X1884+Y1884+GK1884,2),0)</f>
        <v>0</v>
      </c>
      <c r="GP1884">
        <f>IF(BI1884=4,ROUND(O1884+X1884+Y1884+GK1884,2)+GX1884,0)</f>
        <v>371250</v>
      </c>
      <c r="GR1884">
        <v>1</v>
      </c>
      <c r="GS1884">
        <v>1</v>
      </c>
      <c r="GT1884">
        <v>0</v>
      </c>
      <c r="GU1884" t="s">
        <v>3</v>
      </c>
      <c r="GV1884">
        <f>ROUND((GT1884),6)</f>
        <v>0</v>
      </c>
      <c r="GW1884">
        <v>1</v>
      </c>
      <c r="GX1884">
        <f>ROUND(HC1884*I1884,2)</f>
        <v>0</v>
      </c>
      <c r="HA1884">
        <v>0</v>
      </c>
      <c r="HB1884">
        <v>0</v>
      </c>
      <c r="HC1884">
        <f>GV1884*GW1884</f>
        <v>0</v>
      </c>
      <c r="IK1884">
        <v>0</v>
      </c>
    </row>
    <row r="1886" spans="1:245" x14ac:dyDescent="0.2">
      <c r="A1886" s="2">
        <v>51</v>
      </c>
      <c r="B1886" s="2">
        <f>B1879</f>
        <v>1</v>
      </c>
      <c r="C1886" s="2">
        <f>A1879</f>
        <v>4</v>
      </c>
      <c r="D1886" s="2">
        <f>ROW(A1879)</f>
        <v>1879</v>
      </c>
      <c r="E1886" s="2"/>
      <c r="F1886" s="2" t="str">
        <f>IF(F1879&lt;&gt;"",F1879,"")</f>
        <v>Новый раздел</v>
      </c>
      <c r="G1886" s="2" t="str">
        <f>IF(G1879&lt;&gt;"",G1879,"")</f>
        <v>Установка ограждений -110п.м. Н-1м</v>
      </c>
      <c r="H1886" s="2">
        <v>0</v>
      </c>
      <c r="I1886" s="2"/>
      <c r="J1886" s="2"/>
      <c r="K1886" s="2"/>
      <c r="L1886" s="2"/>
      <c r="M1886" s="2"/>
      <c r="N1886" s="2"/>
      <c r="O1886" s="2">
        <f t="shared" ref="O1886:T1886" si="966">ROUND(AB1886,2)</f>
        <v>394172.24</v>
      </c>
      <c r="P1886" s="2">
        <f t="shared" si="966"/>
        <v>387721.73</v>
      </c>
      <c r="Q1886" s="2">
        <f t="shared" si="966"/>
        <v>0</v>
      </c>
      <c r="R1886" s="2">
        <f t="shared" si="966"/>
        <v>0</v>
      </c>
      <c r="S1886" s="2">
        <f t="shared" si="966"/>
        <v>6450.51</v>
      </c>
      <c r="T1886" s="2">
        <f t="shared" si="966"/>
        <v>0</v>
      </c>
      <c r="U1886" s="2">
        <f>AH1886</f>
        <v>34.21</v>
      </c>
      <c r="V1886" s="2">
        <f>AI1886</f>
        <v>0</v>
      </c>
      <c r="W1886" s="2">
        <f>ROUND(AJ1886,2)</f>
        <v>0</v>
      </c>
      <c r="X1886" s="2">
        <f>ROUND(AK1886,2)</f>
        <v>4515.3599999999997</v>
      </c>
      <c r="Y1886" s="2">
        <f>ROUND(AL1886,2)</f>
        <v>645.04999999999995</v>
      </c>
      <c r="Z1886" s="2"/>
      <c r="AA1886" s="2"/>
      <c r="AB1886" s="2">
        <f>ROUND(SUMIF(AA1883:AA1884,"=55574044",O1883:O1884),2)</f>
        <v>394172.24</v>
      </c>
      <c r="AC1886" s="2">
        <f>ROUND(SUMIF(AA1883:AA1884,"=55574044",P1883:P1884),2)</f>
        <v>387721.73</v>
      </c>
      <c r="AD1886" s="2">
        <f>ROUND(SUMIF(AA1883:AA1884,"=55574044",Q1883:Q1884),2)</f>
        <v>0</v>
      </c>
      <c r="AE1886" s="2">
        <f>ROUND(SUMIF(AA1883:AA1884,"=55574044",R1883:R1884),2)</f>
        <v>0</v>
      </c>
      <c r="AF1886" s="2">
        <f>ROUND(SUMIF(AA1883:AA1884,"=55574044",S1883:S1884),2)</f>
        <v>6450.51</v>
      </c>
      <c r="AG1886" s="2">
        <f>ROUND(SUMIF(AA1883:AA1884,"=55574044",T1883:T1884),2)</f>
        <v>0</v>
      </c>
      <c r="AH1886" s="2">
        <f>SUMIF(AA1883:AA1884,"=55574044",U1883:U1884)</f>
        <v>34.21</v>
      </c>
      <c r="AI1886" s="2">
        <f>SUMIF(AA1883:AA1884,"=55574044",V1883:V1884)</f>
        <v>0</v>
      </c>
      <c r="AJ1886" s="2">
        <f>ROUND(SUMIF(AA1883:AA1884,"=55574044",W1883:W1884),2)</f>
        <v>0</v>
      </c>
      <c r="AK1886" s="2">
        <f>ROUND(SUMIF(AA1883:AA1884,"=55574044",X1883:X1884),2)</f>
        <v>4515.3599999999997</v>
      </c>
      <c r="AL1886" s="2">
        <f>ROUND(SUMIF(AA1883:AA1884,"=55574044",Y1883:Y1884),2)</f>
        <v>645.04999999999995</v>
      </c>
      <c r="AM1886" s="2"/>
      <c r="AN1886" s="2"/>
      <c r="AO1886" s="2">
        <f t="shared" ref="AO1886:BC1886" si="967">ROUND(BX1886,2)</f>
        <v>0</v>
      </c>
      <c r="AP1886" s="2">
        <f t="shared" si="967"/>
        <v>0</v>
      </c>
      <c r="AQ1886" s="2">
        <f t="shared" si="967"/>
        <v>0</v>
      </c>
      <c r="AR1886" s="2">
        <f t="shared" si="967"/>
        <v>399332.65</v>
      </c>
      <c r="AS1886" s="2">
        <f t="shared" si="967"/>
        <v>0</v>
      </c>
      <c r="AT1886" s="2">
        <f t="shared" si="967"/>
        <v>0</v>
      </c>
      <c r="AU1886" s="2">
        <f t="shared" si="967"/>
        <v>399332.65</v>
      </c>
      <c r="AV1886" s="2">
        <f t="shared" si="967"/>
        <v>387721.73</v>
      </c>
      <c r="AW1886" s="2">
        <f t="shared" si="967"/>
        <v>387721.73</v>
      </c>
      <c r="AX1886" s="2">
        <f t="shared" si="967"/>
        <v>0</v>
      </c>
      <c r="AY1886" s="2">
        <f t="shared" si="967"/>
        <v>387721.73</v>
      </c>
      <c r="AZ1886" s="2">
        <f t="shared" si="967"/>
        <v>0</v>
      </c>
      <c r="BA1886" s="2">
        <f t="shared" si="967"/>
        <v>0</v>
      </c>
      <c r="BB1886" s="2">
        <f t="shared" si="967"/>
        <v>0</v>
      </c>
      <c r="BC1886" s="2">
        <f t="shared" si="967"/>
        <v>0</v>
      </c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>
        <f>ROUND(SUMIF(AA1883:AA1884,"=55574044",FQ1883:FQ1884),2)</f>
        <v>0</v>
      </c>
      <c r="BY1886" s="2">
        <f>ROUND(SUMIF(AA1883:AA1884,"=55574044",FR1883:FR1884),2)</f>
        <v>0</v>
      </c>
      <c r="BZ1886" s="2">
        <f>ROUND(SUMIF(AA1883:AA1884,"=55574044",GL1883:GL1884),2)</f>
        <v>0</v>
      </c>
      <c r="CA1886" s="2">
        <f>ROUND(SUMIF(AA1883:AA1884,"=55574044",GM1883:GM1884),2)</f>
        <v>399332.65</v>
      </c>
      <c r="CB1886" s="2">
        <f>ROUND(SUMIF(AA1883:AA1884,"=55574044",GN1883:GN1884),2)</f>
        <v>0</v>
      </c>
      <c r="CC1886" s="2">
        <f>ROUND(SUMIF(AA1883:AA1884,"=55574044",GO1883:GO1884),2)</f>
        <v>0</v>
      </c>
      <c r="CD1886" s="2">
        <f>ROUND(SUMIF(AA1883:AA1884,"=55574044",GP1883:GP1884),2)</f>
        <v>399332.65</v>
      </c>
      <c r="CE1886" s="2">
        <f>AC1886-BX1886</f>
        <v>387721.73</v>
      </c>
      <c r="CF1886" s="2">
        <f>AC1886-BY1886</f>
        <v>387721.73</v>
      </c>
      <c r="CG1886" s="2">
        <f>BX1886-BZ1886</f>
        <v>0</v>
      </c>
      <c r="CH1886" s="2">
        <f>AC1886-BX1886-BY1886+BZ1886</f>
        <v>387721.73</v>
      </c>
      <c r="CI1886" s="2">
        <f>BY1886-BZ1886</f>
        <v>0</v>
      </c>
      <c r="CJ1886" s="2">
        <f>ROUND(SUMIF(AA1883:AA1884,"=55574044",GX1883:GX1884),2)</f>
        <v>0</v>
      </c>
      <c r="CK1886" s="2">
        <f>ROUND(SUMIF(AA1883:AA1884,"=55574044",GY1883:GY1884),2)</f>
        <v>0</v>
      </c>
      <c r="CL1886" s="2">
        <f>ROUND(SUMIF(AA1883:AA1884,"=55574044",GZ1883:GZ1884),2)</f>
        <v>0</v>
      </c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/>
      <c r="EA1886" s="3"/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/>
      <c r="EV1886" s="3"/>
      <c r="EW1886" s="3"/>
      <c r="EX1886" s="3"/>
      <c r="EY1886" s="3"/>
      <c r="EZ1886" s="3"/>
      <c r="FA1886" s="3"/>
      <c r="FB1886" s="3"/>
      <c r="FC1886" s="3"/>
      <c r="FD1886" s="3"/>
      <c r="FE1886" s="3"/>
      <c r="FF1886" s="3"/>
      <c r="FG1886" s="3"/>
      <c r="FH1886" s="3"/>
      <c r="FI1886" s="3"/>
      <c r="FJ1886" s="3"/>
      <c r="FK1886" s="3"/>
      <c r="FL1886" s="3"/>
      <c r="FM1886" s="3"/>
      <c r="FN1886" s="3"/>
      <c r="FO1886" s="3"/>
      <c r="FP1886" s="3"/>
      <c r="FQ1886" s="3"/>
      <c r="FR1886" s="3"/>
      <c r="FS1886" s="3"/>
      <c r="FT1886" s="3"/>
      <c r="FU1886" s="3"/>
      <c r="FV1886" s="3"/>
      <c r="FW1886" s="3"/>
      <c r="FX1886" s="3"/>
      <c r="FY1886" s="3"/>
      <c r="FZ1886" s="3"/>
      <c r="GA1886" s="3"/>
      <c r="GB1886" s="3"/>
      <c r="GC1886" s="3"/>
      <c r="GD1886" s="3"/>
      <c r="GE1886" s="3"/>
      <c r="GF1886" s="3"/>
      <c r="GG1886" s="3"/>
      <c r="GH1886" s="3"/>
      <c r="GI1886" s="3"/>
      <c r="GJ1886" s="3"/>
      <c r="GK1886" s="3"/>
      <c r="GL1886" s="3"/>
      <c r="GM1886" s="3"/>
      <c r="GN1886" s="3"/>
      <c r="GO1886" s="3"/>
      <c r="GP1886" s="3"/>
      <c r="GQ1886" s="3"/>
      <c r="GR1886" s="3"/>
      <c r="GS1886" s="3"/>
      <c r="GT1886" s="3"/>
      <c r="GU1886" s="3"/>
      <c r="GV1886" s="3"/>
      <c r="GW1886" s="3"/>
      <c r="GX1886" s="3">
        <v>0</v>
      </c>
    </row>
    <row r="1888" spans="1:245" x14ac:dyDescent="0.2">
      <c r="A1888" s="4">
        <v>50</v>
      </c>
      <c r="B1888" s="4">
        <v>0</v>
      </c>
      <c r="C1888" s="4">
        <v>0</v>
      </c>
      <c r="D1888" s="4">
        <v>1</v>
      </c>
      <c r="E1888" s="4">
        <v>201</v>
      </c>
      <c r="F1888" s="4">
        <f>ROUND(Source!O1886,O1888)</f>
        <v>394172.24</v>
      </c>
      <c r="G1888" s="4" t="s">
        <v>34</v>
      </c>
      <c r="H1888" s="4" t="s">
        <v>35</v>
      </c>
      <c r="I1888" s="4"/>
      <c r="J1888" s="4"/>
      <c r="K1888" s="4">
        <v>201</v>
      </c>
      <c r="L1888" s="4">
        <v>1</v>
      </c>
      <c r="M1888" s="4">
        <v>3</v>
      </c>
      <c r="N1888" s="4" t="s">
        <v>3</v>
      </c>
      <c r="O1888" s="4">
        <v>2</v>
      </c>
      <c r="P1888" s="4"/>
      <c r="Q1888" s="4"/>
      <c r="R1888" s="4"/>
      <c r="S1888" s="4"/>
      <c r="T1888" s="4"/>
      <c r="U1888" s="4"/>
      <c r="V1888" s="4"/>
      <c r="W1888" s="4"/>
    </row>
    <row r="1889" spans="1:23" x14ac:dyDescent="0.2">
      <c r="A1889" s="4">
        <v>50</v>
      </c>
      <c r="B1889" s="4">
        <v>0</v>
      </c>
      <c r="C1889" s="4">
        <v>0</v>
      </c>
      <c r="D1889" s="4">
        <v>1</v>
      </c>
      <c r="E1889" s="4">
        <v>202</v>
      </c>
      <c r="F1889" s="4">
        <f>ROUND(Source!P1886,O1889)</f>
        <v>387721.73</v>
      </c>
      <c r="G1889" s="4" t="s">
        <v>36</v>
      </c>
      <c r="H1889" s="4" t="s">
        <v>37</v>
      </c>
      <c r="I1889" s="4"/>
      <c r="J1889" s="4"/>
      <c r="K1889" s="4">
        <v>202</v>
      </c>
      <c r="L1889" s="4">
        <v>2</v>
      </c>
      <c r="M1889" s="4">
        <v>3</v>
      </c>
      <c r="N1889" s="4" t="s">
        <v>3</v>
      </c>
      <c r="O1889" s="4">
        <v>2</v>
      </c>
      <c r="P1889" s="4"/>
      <c r="Q1889" s="4"/>
      <c r="R1889" s="4"/>
      <c r="S1889" s="4"/>
      <c r="T1889" s="4"/>
      <c r="U1889" s="4"/>
      <c r="V1889" s="4"/>
      <c r="W1889" s="4"/>
    </row>
    <row r="1890" spans="1:23" x14ac:dyDescent="0.2">
      <c r="A1890" s="4">
        <v>50</v>
      </c>
      <c r="B1890" s="4">
        <v>0</v>
      </c>
      <c r="C1890" s="4">
        <v>0</v>
      </c>
      <c r="D1890" s="4">
        <v>1</v>
      </c>
      <c r="E1890" s="4">
        <v>222</v>
      </c>
      <c r="F1890" s="4">
        <f>ROUND(Source!AO1886,O1890)</f>
        <v>0</v>
      </c>
      <c r="G1890" s="4" t="s">
        <v>38</v>
      </c>
      <c r="H1890" s="4" t="s">
        <v>39</v>
      </c>
      <c r="I1890" s="4"/>
      <c r="J1890" s="4"/>
      <c r="K1890" s="4">
        <v>222</v>
      </c>
      <c r="L1890" s="4">
        <v>3</v>
      </c>
      <c r="M1890" s="4">
        <v>3</v>
      </c>
      <c r="N1890" s="4" t="s">
        <v>3</v>
      </c>
      <c r="O1890" s="4">
        <v>2</v>
      </c>
      <c r="P1890" s="4"/>
      <c r="Q1890" s="4"/>
      <c r="R1890" s="4"/>
      <c r="S1890" s="4"/>
      <c r="T1890" s="4"/>
      <c r="U1890" s="4"/>
      <c r="V1890" s="4"/>
      <c r="W1890" s="4"/>
    </row>
    <row r="1891" spans="1:23" x14ac:dyDescent="0.2">
      <c r="A1891" s="4">
        <v>50</v>
      </c>
      <c r="B1891" s="4">
        <v>0</v>
      </c>
      <c r="C1891" s="4">
        <v>0</v>
      </c>
      <c r="D1891" s="4">
        <v>1</v>
      </c>
      <c r="E1891" s="4">
        <v>225</v>
      </c>
      <c r="F1891" s="4">
        <f>ROUND(Source!AV1886,O1891)</f>
        <v>387721.73</v>
      </c>
      <c r="G1891" s="4" t="s">
        <v>40</v>
      </c>
      <c r="H1891" s="4" t="s">
        <v>41</v>
      </c>
      <c r="I1891" s="4"/>
      <c r="J1891" s="4"/>
      <c r="K1891" s="4">
        <v>225</v>
      </c>
      <c r="L1891" s="4">
        <v>4</v>
      </c>
      <c r="M1891" s="4">
        <v>3</v>
      </c>
      <c r="N1891" s="4" t="s">
        <v>3</v>
      </c>
      <c r="O1891" s="4">
        <v>2</v>
      </c>
      <c r="P1891" s="4"/>
      <c r="Q1891" s="4"/>
      <c r="R1891" s="4"/>
      <c r="S1891" s="4"/>
      <c r="T1891" s="4"/>
      <c r="U1891" s="4"/>
      <c r="V1891" s="4"/>
      <c r="W1891" s="4"/>
    </row>
    <row r="1892" spans="1:23" x14ac:dyDescent="0.2">
      <c r="A1892" s="4">
        <v>50</v>
      </c>
      <c r="B1892" s="4">
        <v>0</v>
      </c>
      <c r="C1892" s="4">
        <v>0</v>
      </c>
      <c r="D1892" s="4">
        <v>1</v>
      </c>
      <c r="E1892" s="4">
        <v>226</v>
      </c>
      <c r="F1892" s="4">
        <f>ROUND(Source!AW1886,O1892)</f>
        <v>387721.73</v>
      </c>
      <c r="G1892" s="4" t="s">
        <v>42</v>
      </c>
      <c r="H1892" s="4" t="s">
        <v>43</v>
      </c>
      <c r="I1892" s="4"/>
      <c r="J1892" s="4"/>
      <c r="K1892" s="4">
        <v>226</v>
      </c>
      <c r="L1892" s="4">
        <v>5</v>
      </c>
      <c r="M1892" s="4">
        <v>3</v>
      </c>
      <c r="N1892" s="4" t="s">
        <v>3</v>
      </c>
      <c r="O1892" s="4">
        <v>2</v>
      </c>
      <c r="P1892" s="4"/>
      <c r="Q1892" s="4"/>
      <c r="R1892" s="4"/>
      <c r="S1892" s="4"/>
      <c r="T1892" s="4"/>
      <c r="U1892" s="4"/>
      <c r="V1892" s="4"/>
      <c r="W1892" s="4"/>
    </row>
    <row r="1893" spans="1:23" x14ac:dyDescent="0.2">
      <c r="A1893" s="4">
        <v>50</v>
      </c>
      <c r="B1893" s="4">
        <v>0</v>
      </c>
      <c r="C1893" s="4">
        <v>0</v>
      </c>
      <c r="D1893" s="4">
        <v>1</v>
      </c>
      <c r="E1893" s="4">
        <v>227</v>
      </c>
      <c r="F1893" s="4">
        <f>ROUND(Source!AX1886,O1893)</f>
        <v>0</v>
      </c>
      <c r="G1893" s="4" t="s">
        <v>44</v>
      </c>
      <c r="H1893" s="4" t="s">
        <v>45</v>
      </c>
      <c r="I1893" s="4"/>
      <c r="J1893" s="4"/>
      <c r="K1893" s="4">
        <v>227</v>
      </c>
      <c r="L1893" s="4">
        <v>6</v>
      </c>
      <c r="M1893" s="4">
        <v>3</v>
      </c>
      <c r="N1893" s="4" t="s">
        <v>3</v>
      </c>
      <c r="O1893" s="4">
        <v>2</v>
      </c>
      <c r="P1893" s="4"/>
      <c r="Q1893" s="4"/>
      <c r="R1893" s="4"/>
      <c r="S1893" s="4"/>
      <c r="T1893" s="4"/>
      <c r="U1893" s="4"/>
      <c r="V1893" s="4"/>
      <c r="W1893" s="4"/>
    </row>
    <row r="1894" spans="1:23" x14ac:dyDescent="0.2">
      <c r="A1894" s="4">
        <v>50</v>
      </c>
      <c r="B1894" s="4">
        <v>0</v>
      </c>
      <c r="C1894" s="4">
        <v>0</v>
      </c>
      <c r="D1894" s="4">
        <v>1</v>
      </c>
      <c r="E1894" s="4">
        <v>228</v>
      </c>
      <c r="F1894" s="4">
        <f>ROUND(Source!AY1886,O1894)</f>
        <v>387721.73</v>
      </c>
      <c r="G1894" s="4" t="s">
        <v>46</v>
      </c>
      <c r="H1894" s="4" t="s">
        <v>47</v>
      </c>
      <c r="I1894" s="4"/>
      <c r="J1894" s="4"/>
      <c r="K1894" s="4">
        <v>228</v>
      </c>
      <c r="L1894" s="4">
        <v>7</v>
      </c>
      <c r="M1894" s="4">
        <v>3</v>
      </c>
      <c r="N1894" s="4" t="s">
        <v>3</v>
      </c>
      <c r="O1894" s="4">
        <v>2</v>
      </c>
      <c r="P1894" s="4"/>
      <c r="Q1894" s="4"/>
      <c r="R1894" s="4"/>
      <c r="S1894" s="4"/>
      <c r="T1894" s="4"/>
      <c r="U1894" s="4"/>
      <c r="V1894" s="4"/>
      <c r="W1894" s="4"/>
    </row>
    <row r="1895" spans="1:23" x14ac:dyDescent="0.2">
      <c r="A1895" s="4">
        <v>50</v>
      </c>
      <c r="B1895" s="4">
        <v>0</v>
      </c>
      <c r="C1895" s="4">
        <v>0</v>
      </c>
      <c r="D1895" s="4">
        <v>1</v>
      </c>
      <c r="E1895" s="4">
        <v>216</v>
      </c>
      <c r="F1895" s="4">
        <f>ROUND(Source!AP1886,O1895)</f>
        <v>0</v>
      </c>
      <c r="G1895" s="4" t="s">
        <v>48</v>
      </c>
      <c r="H1895" s="4" t="s">
        <v>49</v>
      </c>
      <c r="I1895" s="4"/>
      <c r="J1895" s="4"/>
      <c r="K1895" s="4">
        <v>216</v>
      </c>
      <c r="L1895" s="4">
        <v>8</v>
      </c>
      <c r="M1895" s="4">
        <v>3</v>
      </c>
      <c r="N1895" s="4" t="s">
        <v>3</v>
      </c>
      <c r="O1895" s="4">
        <v>2</v>
      </c>
      <c r="P1895" s="4"/>
      <c r="Q1895" s="4"/>
      <c r="R1895" s="4"/>
      <c r="S1895" s="4"/>
      <c r="T1895" s="4"/>
      <c r="U1895" s="4"/>
      <c r="V1895" s="4"/>
      <c r="W1895" s="4"/>
    </row>
    <row r="1896" spans="1:23" x14ac:dyDescent="0.2">
      <c r="A1896" s="4">
        <v>50</v>
      </c>
      <c r="B1896" s="4">
        <v>0</v>
      </c>
      <c r="C1896" s="4">
        <v>0</v>
      </c>
      <c r="D1896" s="4">
        <v>1</v>
      </c>
      <c r="E1896" s="4">
        <v>223</v>
      </c>
      <c r="F1896" s="4">
        <f>ROUND(Source!AQ1886,O1896)</f>
        <v>0</v>
      </c>
      <c r="G1896" s="4" t="s">
        <v>50</v>
      </c>
      <c r="H1896" s="4" t="s">
        <v>51</v>
      </c>
      <c r="I1896" s="4"/>
      <c r="J1896" s="4"/>
      <c r="K1896" s="4">
        <v>223</v>
      </c>
      <c r="L1896" s="4">
        <v>9</v>
      </c>
      <c r="M1896" s="4">
        <v>3</v>
      </c>
      <c r="N1896" s="4" t="s">
        <v>3</v>
      </c>
      <c r="O1896" s="4">
        <v>2</v>
      </c>
      <c r="P1896" s="4"/>
      <c r="Q1896" s="4"/>
      <c r="R1896" s="4"/>
      <c r="S1896" s="4"/>
      <c r="T1896" s="4"/>
      <c r="U1896" s="4"/>
      <c r="V1896" s="4"/>
      <c r="W1896" s="4"/>
    </row>
    <row r="1897" spans="1:23" x14ac:dyDescent="0.2">
      <c r="A1897" s="4">
        <v>50</v>
      </c>
      <c r="B1897" s="4">
        <v>0</v>
      </c>
      <c r="C1897" s="4">
        <v>0</v>
      </c>
      <c r="D1897" s="4">
        <v>1</v>
      </c>
      <c r="E1897" s="4">
        <v>229</v>
      </c>
      <c r="F1897" s="4">
        <f>ROUND(Source!AZ1886,O1897)</f>
        <v>0</v>
      </c>
      <c r="G1897" s="4" t="s">
        <v>52</v>
      </c>
      <c r="H1897" s="4" t="s">
        <v>53</v>
      </c>
      <c r="I1897" s="4"/>
      <c r="J1897" s="4"/>
      <c r="K1897" s="4">
        <v>229</v>
      </c>
      <c r="L1897" s="4">
        <v>10</v>
      </c>
      <c r="M1897" s="4">
        <v>3</v>
      </c>
      <c r="N1897" s="4" t="s">
        <v>3</v>
      </c>
      <c r="O1897" s="4">
        <v>2</v>
      </c>
      <c r="P1897" s="4"/>
      <c r="Q1897" s="4"/>
      <c r="R1897" s="4"/>
      <c r="S1897" s="4"/>
      <c r="T1897" s="4"/>
      <c r="U1897" s="4"/>
      <c r="V1897" s="4"/>
      <c r="W1897" s="4"/>
    </row>
    <row r="1898" spans="1:23" x14ac:dyDescent="0.2">
      <c r="A1898" s="4">
        <v>50</v>
      </c>
      <c r="B1898" s="4">
        <v>0</v>
      </c>
      <c r="C1898" s="4">
        <v>0</v>
      </c>
      <c r="D1898" s="4">
        <v>1</v>
      </c>
      <c r="E1898" s="4">
        <v>203</v>
      </c>
      <c r="F1898" s="4">
        <f>ROUND(Source!Q1886,O1898)</f>
        <v>0</v>
      </c>
      <c r="G1898" s="4" t="s">
        <v>54</v>
      </c>
      <c r="H1898" s="4" t="s">
        <v>55</v>
      </c>
      <c r="I1898" s="4"/>
      <c r="J1898" s="4"/>
      <c r="K1898" s="4">
        <v>203</v>
      </c>
      <c r="L1898" s="4">
        <v>11</v>
      </c>
      <c r="M1898" s="4">
        <v>3</v>
      </c>
      <c r="N1898" s="4" t="s">
        <v>3</v>
      </c>
      <c r="O1898" s="4">
        <v>2</v>
      </c>
      <c r="P1898" s="4"/>
      <c r="Q1898" s="4"/>
      <c r="R1898" s="4"/>
      <c r="S1898" s="4"/>
      <c r="T1898" s="4"/>
      <c r="U1898" s="4"/>
      <c r="V1898" s="4"/>
      <c r="W1898" s="4"/>
    </row>
    <row r="1899" spans="1:23" x14ac:dyDescent="0.2">
      <c r="A1899" s="4">
        <v>50</v>
      </c>
      <c r="B1899" s="4">
        <v>0</v>
      </c>
      <c r="C1899" s="4">
        <v>0</v>
      </c>
      <c r="D1899" s="4">
        <v>1</v>
      </c>
      <c r="E1899" s="4">
        <v>231</v>
      </c>
      <c r="F1899" s="4">
        <f>ROUND(Source!BB1886,O1899)</f>
        <v>0</v>
      </c>
      <c r="G1899" s="4" t="s">
        <v>56</v>
      </c>
      <c r="H1899" s="4" t="s">
        <v>57</v>
      </c>
      <c r="I1899" s="4"/>
      <c r="J1899" s="4"/>
      <c r="K1899" s="4">
        <v>231</v>
      </c>
      <c r="L1899" s="4">
        <v>12</v>
      </c>
      <c r="M1899" s="4">
        <v>3</v>
      </c>
      <c r="N1899" s="4" t="s">
        <v>3</v>
      </c>
      <c r="O1899" s="4">
        <v>2</v>
      </c>
      <c r="P1899" s="4"/>
      <c r="Q1899" s="4"/>
      <c r="R1899" s="4"/>
      <c r="S1899" s="4"/>
      <c r="T1899" s="4"/>
      <c r="U1899" s="4"/>
      <c r="V1899" s="4"/>
      <c r="W1899" s="4"/>
    </row>
    <row r="1900" spans="1:23" x14ac:dyDescent="0.2">
      <c r="A1900" s="4">
        <v>50</v>
      </c>
      <c r="B1900" s="4">
        <v>0</v>
      </c>
      <c r="C1900" s="4">
        <v>0</v>
      </c>
      <c r="D1900" s="4">
        <v>1</v>
      </c>
      <c r="E1900" s="4">
        <v>204</v>
      </c>
      <c r="F1900" s="4">
        <f>ROUND(Source!R1886,O1900)</f>
        <v>0</v>
      </c>
      <c r="G1900" s="4" t="s">
        <v>58</v>
      </c>
      <c r="H1900" s="4" t="s">
        <v>59</v>
      </c>
      <c r="I1900" s="4"/>
      <c r="J1900" s="4"/>
      <c r="K1900" s="4">
        <v>204</v>
      </c>
      <c r="L1900" s="4">
        <v>13</v>
      </c>
      <c r="M1900" s="4">
        <v>3</v>
      </c>
      <c r="N1900" s="4" t="s">
        <v>3</v>
      </c>
      <c r="O1900" s="4">
        <v>2</v>
      </c>
      <c r="P1900" s="4"/>
      <c r="Q1900" s="4"/>
      <c r="R1900" s="4"/>
      <c r="S1900" s="4"/>
      <c r="T1900" s="4"/>
      <c r="U1900" s="4"/>
      <c r="V1900" s="4"/>
      <c r="W1900" s="4"/>
    </row>
    <row r="1901" spans="1:23" x14ac:dyDescent="0.2">
      <c r="A1901" s="4">
        <v>50</v>
      </c>
      <c r="B1901" s="4">
        <v>0</v>
      </c>
      <c r="C1901" s="4">
        <v>0</v>
      </c>
      <c r="D1901" s="4">
        <v>1</v>
      </c>
      <c r="E1901" s="4">
        <v>205</v>
      </c>
      <c r="F1901" s="4">
        <f>ROUND(Source!S1886,O1901)</f>
        <v>6450.51</v>
      </c>
      <c r="G1901" s="4" t="s">
        <v>60</v>
      </c>
      <c r="H1901" s="4" t="s">
        <v>61</v>
      </c>
      <c r="I1901" s="4"/>
      <c r="J1901" s="4"/>
      <c r="K1901" s="4">
        <v>205</v>
      </c>
      <c r="L1901" s="4">
        <v>14</v>
      </c>
      <c r="M1901" s="4">
        <v>3</v>
      </c>
      <c r="N1901" s="4" t="s">
        <v>3</v>
      </c>
      <c r="O1901" s="4">
        <v>2</v>
      </c>
      <c r="P1901" s="4"/>
      <c r="Q1901" s="4"/>
      <c r="R1901" s="4"/>
      <c r="S1901" s="4"/>
      <c r="T1901" s="4"/>
      <c r="U1901" s="4"/>
      <c r="V1901" s="4"/>
      <c r="W1901" s="4"/>
    </row>
    <row r="1902" spans="1:23" x14ac:dyDescent="0.2">
      <c r="A1902" s="4">
        <v>50</v>
      </c>
      <c r="B1902" s="4">
        <v>0</v>
      </c>
      <c r="C1902" s="4">
        <v>0</v>
      </c>
      <c r="D1902" s="4">
        <v>1</v>
      </c>
      <c r="E1902" s="4">
        <v>232</v>
      </c>
      <c r="F1902" s="4">
        <f>ROUND(Source!BC1886,O1902)</f>
        <v>0</v>
      </c>
      <c r="G1902" s="4" t="s">
        <v>62</v>
      </c>
      <c r="H1902" s="4" t="s">
        <v>63</v>
      </c>
      <c r="I1902" s="4"/>
      <c r="J1902" s="4"/>
      <c r="K1902" s="4">
        <v>232</v>
      </c>
      <c r="L1902" s="4">
        <v>15</v>
      </c>
      <c r="M1902" s="4">
        <v>3</v>
      </c>
      <c r="N1902" s="4" t="s">
        <v>3</v>
      </c>
      <c r="O1902" s="4">
        <v>2</v>
      </c>
      <c r="P1902" s="4"/>
      <c r="Q1902" s="4"/>
      <c r="R1902" s="4"/>
      <c r="S1902" s="4"/>
      <c r="T1902" s="4"/>
      <c r="U1902" s="4"/>
      <c r="V1902" s="4"/>
      <c r="W1902" s="4"/>
    </row>
    <row r="1903" spans="1:23" x14ac:dyDescent="0.2">
      <c r="A1903" s="4">
        <v>50</v>
      </c>
      <c r="B1903" s="4">
        <v>0</v>
      </c>
      <c r="C1903" s="4">
        <v>0</v>
      </c>
      <c r="D1903" s="4">
        <v>1</v>
      </c>
      <c r="E1903" s="4">
        <v>214</v>
      </c>
      <c r="F1903" s="4">
        <f>ROUND(Source!AS1886,O1903)</f>
        <v>0</v>
      </c>
      <c r="G1903" s="4" t="s">
        <v>64</v>
      </c>
      <c r="H1903" s="4" t="s">
        <v>65</v>
      </c>
      <c r="I1903" s="4"/>
      <c r="J1903" s="4"/>
      <c r="K1903" s="4">
        <v>214</v>
      </c>
      <c r="L1903" s="4">
        <v>16</v>
      </c>
      <c r="M1903" s="4">
        <v>3</v>
      </c>
      <c r="N1903" s="4" t="s">
        <v>3</v>
      </c>
      <c r="O1903" s="4">
        <v>2</v>
      </c>
      <c r="P1903" s="4"/>
      <c r="Q1903" s="4"/>
      <c r="R1903" s="4"/>
      <c r="S1903" s="4"/>
      <c r="T1903" s="4"/>
      <c r="U1903" s="4"/>
      <c r="V1903" s="4"/>
      <c r="W1903" s="4"/>
    </row>
    <row r="1904" spans="1:23" x14ac:dyDescent="0.2">
      <c r="A1904" s="4">
        <v>50</v>
      </c>
      <c r="B1904" s="4">
        <v>0</v>
      </c>
      <c r="C1904" s="4">
        <v>0</v>
      </c>
      <c r="D1904" s="4">
        <v>1</v>
      </c>
      <c r="E1904" s="4">
        <v>215</v>
      </c>
      <c r="F1904" s="4">
        <f>ROUND(Source!AT1886,O1904)</f>
        <v>0</v>
      </c>
      <c r="G1904" s="4" t="s">
        <v>66</v>
      </c>
      <c r="H1904" s="4" t="s">
        <v>67</v>
      </c>
      <c r="I1904" s="4"/>
      <c r="J1904" s="4"/>
      <c r="K1904" s="4">
        <v>215</v>
      </c>
      <c r="L1904" s="4">
        <v>17</v>
      </c>
      <c r="M1904" s="4">
        <v>3</v>
      </c>
      <c r="N1904" s="4" t="s">
        <v>3</v>
      </c>
      <c r="O1904" s="4">
        <v>2</v>
      </c>
      <c r="P1904" s="4"/>
      <c r="Q1904" s="4"/>
      <c r="R1904" s="4"/>
      <c r="S1904" s="4"/>
      <c r="T1904" s="4"/>
      <c r="U1904" s="4"/>
      <c r="V1904" s="4"/>
      <c r="W1904" s="4"/>
    </row>
    <row r="1905" spans="1:206" x14ac:dyDescent="0.2">
      <c r="A1905" s="4">
        <v>50</v>
      </c>
      <c r="B1905" s="4">
        <v>0</v>
      </c>
      <c r="C1905" s="4">
        <v>0</v>
      </c>
      <c r="D1905" s="4">
        <v>1</v>
      </c>
      <c r="E1905" s="4">
        <v>217</v>
      </c>
      <c r="F1905" s="4">
        <f>ROUND(Source!AU1886,O1905)</f>
        <v>399332.65</v>
      </c>
      <c r="G1905" s="4" t="s">
        <v>68</v>
      </c>
      <c r="H1905" s="4" t="s">
        <v>69</v>
      </c>
      <c r="I1905" s="4"/>
      <c r="J1905" s="4"/>
      <c r="K1905" s="4">
        <v>217</v>
      </c>
      <c r="L1905" s="4">
        <v>18</v>
      </c>
      <c r="M1905" s="4">
        <v>3</v>
      </c>
      <c r="N1905" s="4" t="s">
        <v>3</v>
      </c>
      <c r="O1905" s="4">
        <v>2</v>
      </c>
      <c r="P1905" s="4"/>
      <c r="Q1905" s="4"/>
      <c r="R1905" s="4"/>
      <c r="S1905" s="4"/>
      <c r="T1905" s="4"/>
      <c r="U1905" s="4"/>
      <c r="V1905" s="4"/>
      <c r="W1905" s="4"/>
    </row>
    <row r="1906" spans="1:206" x14ac:dyDescent="0.2">
      <c r="A1906" s="4">
        <v>50</v>
      </c>
      <c r="B1906" s="4">
        <v>0</v>
      </c>
      <c r="C1906" s="4">
        <v>0</v>
      </c>
      <c r="D1906" s="4">
        <v>1</v>
      </c>
      <c r="E1906" s="4">
        <v>230</v>
      </c>
      <c r="F1906" s="4">
        <f>ROUND(Source!BA1886,O1906)</f>
        <v>0</v>
      </c>
      <c r="G1906" s="4" t="s">
        <v>70</v>
      </c>
      <c r="H1906" s="4" t="s">
        <v>71</v>
      </c>
      <c r="I1906" s="4"/>
      <c r="J1906" s="4"/>
      <c r="K1906" s="4">
        <v>230</v>
      </c>
      <c r="L1906" s="4">
        <v>19</v>
      </c>
      <c r="M1906" s="4">
        <v>3</v>
      </c>
      <c r="N1906" s="4" t="s">
        <v>3</v>
      </c>
      <c r="O1906" s="4">
        <v>2</v>
      </c>
      <c r="P1906" s="4"/>
      <c r="Q1906" s="4"/>
      <c r="R1906" s="4"/>
      <c r="S1906" s="4"/>
      <c r="T1906" s="4"/>
      <c r="U1906" s="4"/>
      <c r="V1906" s="4"/>
      <c r="W1906" s="4"/>
    </row>
    <row r="1907" spans="1:206" x14ac:dyDescent="0.2">
      <c r="A1907" s="4">
        <v>50</v>
      </c>
      <c r="B1907" s="4">
        <v>0</v>
      </c>
      <c r="C1907" s="4">
        <v>0</v>
      </c>
      <c r="D1907" s="4">
        <v>1</v>
      </c>
      <c r="E1907" s="4">
        <v>206</v>
      </c>
      <c r="F1907" s="4">
        <f>ROUND(Source!T1886,O1907)</f>
        <v>0</v>
      </c>
      <c r="G1907" s="4" t="s">
        <v>72</v>
      </c>
      <c r="H1907" s="4" t="s">
        <v>73</v>
      </c>
      <c r="I1907" s="4"/>
      <c r="J1907" s="4"/>
      <c r="K1907" s="4">
        <v>206</v>
      </c>
      <c r="L1907" s="4">
        <v>20</v>
      </c>
      <c r="M1907" s="4">
        <v>3</v>
      </c>
      <c r="N1907" s="4" t="s">
        <v>3</v>
      </c>
      <c r="O1907" s="4">
        <v>2</v>
      </c>
      <c r="P1907" s="4"/>
      <c r="Q1907" s="4"/>
      <c r="R1907" s="4"/>
      <c r="S1907" s="4"/>
      <c r="T1907" s="4"/>
      <c r="U1907" s="4"/>
      <c r="V1907" s="4"/>
      <c r="W1907" s="4"/>
    </row>
    <row r="1908" spans="1:206" x14ac:dyDescent="0.2">
      <c r="A1908" s="4">
        <v>50</v>
      </c>
      <c r="B1908" s="4">
        <v>0</v>
      </c>
      <c r="C1908" s="4">
        <v>0</v>
      </c>
      <c r="D1908" s="4">
        <v>1</v>
      </c>
      <c r="E1908" s="4">
        <v>207</v>
      </c>
      <c r="F1908" s="4">
        <f>Source!U1886</f>
        <v>34.21</v>
      </c>
      <c r="G1908" s="4" t="s">
        <v>74</v>
      </c>
      <c r="H1908" s="4" t="s">
        <v>75</v>
      </c>
      <c r="I1908" s="4"/>
      <c r="J1908" s="4"/>
      <c r="K1908" s="4">
        <v>207</v>
      </c>
      <c r="L1908" s="4">
        <v>21</v>
      </c>
      <c r="M1908" s="4">
        <v>3</v>
      </c>
      <c r="N1908" s="4" t="s">
        <v>3</v>
      </c>
      <c r="O1908" s="4">
        <v>-1</v>
      </c>
      <c r="P1908" s="4"/>
      <c r="Q1908" s="4"/>
      <c r="R1908" s="4"/>
      <c r="S1908" s="4"/>
      <c r="T1908" s="4"/>
      <c r="U1908" s="4"/>
      <c r="V1908" s="4"/>
      <c r="W1908" s="4"/>
    </row>
    <row r="1909" spans="1:206" x14ac:dyDescent="0.2">
      <c r="A1909" s="4">
        <v>50</v>
      </c>
      <c r="B1909" s="4">
        <v>0</v>
      </c>
      <c r="C1909" s="4">
        <v>0</v>
      </c>
      <c r="D1909" s="4">
        <v>1</v>
      </c>
      <c r="E1909" s="4">
        <v>208</v>
      </c>
      <c r="F1909" s="4">
        <f>Source!V1886</f>
        <v>0</v>
      </c>
      <c r="G1909" s="4" t="s">
        <v>76</v>
      </c>
      <c r="H1909" s="4" t="s">
        <v>77</v>
      </c>
      <c r="I1909" s="4"/>
      <c r="J1909" s="4"/>
      <c r="K1909" s="4">
        <v>208</v>
      </c>
      <c r="L1909" s="4">
        <v>22</v>
      </c>
      <c r="M1909" s="4">
        <v>3</v>
      </c>
      <c r="N1909" s="4" t="s">
        <v>3</v>
      </c>
      <c r="O1909" s="4">
        <v>-1</v>
      </c>
      <c r="P1909" s="4"/>
      <c r="Q1909" s="4"/>
      <c r="R1909" s="4"/>
      <c r="S1909" s="4"/>
      <c r="T1909" s="4"/>
      <c r="U1909" s="4"/>
      <c r="V1909" s="4"/>
      <c r="W1909" s="4"/>
    </row>
    <row r="1910" spans="1:206" x14ac:dyDescent="0.2">
      <c r="A1910" s="4">
        <v>50</v>
      </c>
      <c r="B1910" s="4">
        <v>0</v>
      </c>
      <c r="C1910" s="4">
        <v>0</v>
      </c>
      <c r="D1910" s="4">
        <v>1</v>
      </c>
      <c r="E1910" s="4">
        <v>209</v>
      </c>
      <c r="F1910" s="4">
        <f>ROUND(Source!W1886,O1910)</f>
        <v>0</v>
      </c>
      <c r="G1910" s="4" t="s">
        <v>78</v>
      </c>
      <c r="H1910" s="4" t="s">
        <v>79</v>
      </c>
      <c r="I1910" s="4"/>
      <c r="J1910" s="4"/>
      <c r="K1910" s="4">
        <v>209</v>
      </c>
      <c r="L1910" s="4">
        <v>23</v>
      </c>
      <c r="M1910" s="4">
        <v>3</v>
      </c>
      <c r="N1910" s="4" t="s">
        <v>3</v>
      </c>
      <c r="O1910" s="4">
        <v>2</v>
      </c>
      <c r="P1910" s="4"/>
      <c r="Q1910" s="4"/>
      <c r="R1910" s="4"/>
      <c r="S1910" s="4"/>
      <c r="T1910" s="4"/>
      <c r="U1910" s="4"/>
      <c r="V1910" s="4"/>
      <c r="W1910" s="4"/>
    </row>
    <row r="1911" spans="1:206" x14ac:dyDescent="0.2">
      <c r="A1911" s="4">
        <v>50</v>
      </c>
      <c r="B1911" s="4">
        <v>0</v>
      </c>
      <c r="C1911" s="4">
        <v>0</v>
      </c>
      <c r="D1911" s="4">
        <v>1</v>
      </c>
      <c r="E1911" s="4">
        <v>210</v>
      </c>
      <c r="F1911" s="4">
        <f>ROUND(Source!X1886,O1911)</f>
        <v>4515.3599999999997</v>
      </c>
      <c r="G1911" s="4" t="s">
        <v>80</v>
      </c>
      <c r="H1911" s="4" t="s">
        <v>81</v>
      </c>
      <c r="I1911" s="4"/>
      <c r="J1911" s="4"/>
      <c r="K1911" s="4">
        <v>210</v>
      </c>
      <c r="L1911" s="4">
        <v>24</v>
      </c>
      <c r="M1911" s="4">
        <v>3</v>
      </c>
      <c r="N1911" s="4" t="s">
        <v>3</v>
      </c>
      <c r="O1911" s="4">
        <v>2</v>
      </c>
      <c r="P1911" s="4"/>
      <c r="Q1911" s="4"/>
      <c r="R1911" s="4"/>
      <c r="S1911" s="4"/>
      <c r="T1911" s="4"/>
      <c r="U1911" s="4"/>
      <c r="V1911" s="4"/>
      <c r="W1911" s="4"/>
    </row>
    <row r="1912" spans="1:206" x14ac:dyDescent="0.2">
      <c r="A1912" s="4">
        <v>50</v>
      </c>
      <c r="B1912" s="4">
        <v>0</v>
      </c>
      <c r="C1912" s="4">
        <v>0</v>
      </c>
      <c r="D1912" s="4">
        <v>1</v>
      </c>
      <c r="E1912" s="4">
        <v>211</v>
      </c>
      <c r="F1912" s="4">
        <f>ROUND(Source!Y1886,O1912)</f>
        <v>645.04999999999995</v>
      </c>
      <c r="G1912" s="4" t="s">
        <v>82</v>
      </c>
      <c r="H1912" s="4" t="s">
        <v>83</v>
      </c>
      <c r="I1912" s="4"/>
      <c r="J1912" s="4"/>
      <c r="K1912" s="4">
        <v>211</v>
      </c>
      <c r="L1912" s="4">
        <v>25</v>
      </c>
      <c r="M1912" s="4">
        <v>3</v>
      </c>
      <c r="N1912" s="4" t="s">
        <v>3</v>
      </c>
      <c r="O1912" s="4">
        <v>2</v>
      </c>
      <c r="P1912" s="4"/>
      <c r="Q1912" s="4"/>
      <c r="R1912" s="4"/>
      <c r="S1912" s="4"/>
      <c r="T1912" s="4"/>
      <c r="U1912" s="4"/>
      <c r="V1912" s="4"/>
      <c r="W1912" s="4"/>
    </row>
    <row r="1913" spans="1:206" x14ac:dyDescent="0.2">
      <c r="A1913" s="4">
        <v>50</v>
      </c>
      <c r="B1913" s="4">
        <v>0</v>
      </c>
      <c r="C1913" s="4">
        <v>0</v>
      </c>
      <c r="D1913" s="4">
        <v>1</v>
      </c>
      <c r="E1913" s="4">
        <v>224</v>
      </c>
      <c r="F1913" s="4">
        <f>ROUND(Source!AR1886,O1913)</f>
        <v>399332.65</v>
      </c>
      <c r="G1913" s="4" t="s">
        <v>84</v>
      </c>
      <c r="H1913" s="4" t="s">
        <v>85</v>
      </c>
      <c r="I1913" s="4"/>
      <c r="J1913" s="4"/>
      <c r="K1913" s="4">
        <v>224</v>
      </c>
      <c r="L1913" s="4">
        <v>26</v>
      </c>
      <c r="M1913" s="4">
        <v>3</v>
      </c>
      <c r="N1913" s="4" t="s">
        <v>3</v>
      </c>
      <c r="O1913" s="4">
        <v>2</v>
      </c>
      <c r="P1913" s="4"/>
      <c r="Q1913" s="4"/>
      <c r="R1913" s="4"/>
      <c r="S1913" s="4"/>
      <c r="T1913" s="4"/>
      <c r="U1913" s="4"/>
      <c r="V1913" s="4"/>
      <c r="W1913" s="4"/>
    </row>
    <row r="1914" spans="1:206" x14ac:dyDescent="0.2">
      <c r="A1914" s="4">
        <v>50</v>
      </c>
      <c r="B1914" s="4">
        <v>1</v>
      </c>
      <c r="C1914" s="4">
        <v>0</v>
      </c>
      <c r="D1914" s="4">
        <v>2</v>
      </c>
      <c r="E1914" s="4">
        <v>0</v>
      </c>
      <c r="F1914" s="4">
        <f>ROUND(F1913*0.2,O1914)</f>
        <v>79866.53</v>
      </c>
      <c r="G1914" s="4" t="s">
        <v>86</v>
      </c>
      <c r="H1914" s="4" t="s">
        <v>87</v>
      </c>
      <c r="I1914" s="4"/>
      <c r="J1914" s="4"/>
      <c r="K1914" s="4">
        <v>212</v>
      </c>
      <c r="L1914" s="4">
        <v>27</v>
      </c>
      <c r="M1914" s="4">
        <v>0</v>
      </c>
      <c r="N1914" s="4" t="s">
        <v>3</v>
      </c>
      <c r="O1914" s="4">
        <v>2</v>
      </c>
      <c r="P1914" s="4"/>
      <c r="Q1914" s="4"/>
      <c r="R1914" s="4"/>
      <c r="S1914" s="4"/>
      <c r="T1914" s="4"/>
      <c r="U1914" s="4"/>
      <c r="V1914" s="4"/>
      <c r="W1914" s="4"/>
    </row>
    <row r="1915" spans="1:206" x14ac:dyDescent="0.2">
      <c r="A1915" s="4">
        <v>50</v>
      </c>
      <c r="B1915" s="4">
        <v>1</v>
      </c>
      <c r="C1915" s="4">
        <v>0</v>
      </c>
      <c r="D1915" s="4">
        <v>2</v>
      </c>
      <c r="E1915" s="4">
        <v>0</v>
      </c>
      <c r="F1915" s="4">
        <f>ROUND(F1914+F1913,O1915)</f>
        <v>479199.18</v>
      </c>
      <c r="G1915" s="4" t="s">
        <v>88</v>
      </c>
      <c r="H1915" s="4" t="s">
        <v>88</v>
      </c>
      <c r="I1915" s="4"/>
      <c r="J1915" s="4"/>
      <c r="K1915" s="4">
        <v>212</v>
      </c>
      <c r="L1915" s="4">
        <v>28</v>
      </c>
      <c r="M1915" s="4">
        <v>0</v>
      </c>
      <c r="N1915" s="4" t="s">
        <v>3</v>
      </c>
      <c r="O1915" s="4">
        <v>2</v>
      </c>
      <c r="P1915" s="4"/>
      <c r="Q1915" s="4"/>
      <c r="R1915" s="4"/>
      <c r="S1915" s="4"/>
      <c r="T1915" s="4"/>
      <c r="U1915" s="4"/>
      <c r="V1915" s="4"/>
      <c r="W1915" s="4"/>
    </row>
    <row r="1917" spans="1:206" x14ac:dyDescent="0.2">
      <c r="A1917" s="1">
        <v>4</v>
      </c>
      <c r="B1917" s="1">
        <v>1</v>
      </c>
      <c r="C1917" s="1"/>
      <c r="D1917" s="1">
        <f>ROW(A1931)</f>
        <v>1931</v>
      </c>
      <c r="E1917" s="1"/>
      <c r="F1917" s="1" t="s">
        <v>12</v>
      </c>
      <c r="G1917" s="1" t="s">
        <v>369</v>
      </c>
      <c r="H1917" s="1" t="s">
        <v>3</v>
      </c>
      <c r="I1917" s="1">
        <v>0</v>
      </c>
      <c r="J1917" s="1"/>
      <c r="K1917" s="1">
        <v>0</v>
      </c>
      <c r="L1917" s="1"/>
      <c r="M1917" s="1"/>
      <c r="N1917" s="1"/>
      <c r="O1917" s="1"/>
      <c r="P1917" s="1"/>
      <c r="Q1917" s="1"/>
      <c r="R1917" s="1"/>
      <c r="S1917" s="1"/>
      <c r="T1917" s="1"/>
      <c r="U1917" s="1" t="s">
        <v>3</v>
      </c>
      <c r="V1917" s="1">
        <v>0</v>
      </c>
      <c r="W1917" s="1"/>
      <c r="X1917" s="1"/>
      <c r="Y1917" s="1"/>
      <c r="Z1917" s="1"/>
      <c r="AA1917" s="1"/>
      <c r="AB1917" s="1" t="s">
        <v>3</v>
      </c>
      <c r="AC1917" s="1" t="s">
        <v>3</v>
      </c>
      <c r="AD1917" s="1" t="s">
        <v>3</v>
      </c>
      <c r="AE1917" s="1" t="s">
        <v>3</v>
      </c>
      <c r="AF1917" s="1" t="s">
        <v>3</v>
      </c>
      <c r="AG1917" s="1" t="s">
        <v>3</v>
      </c>
      <c r="AH1917" s="1"/>
      <c r="AI1917" s="1"/>
      <c r="AJ1917" s="1"/>
      <c r="AK1917" s="1"/>
      <c r="AL1917" s="1"/>
      <c r="AM1917" s="1"/>
      <c r="AN1917" s="1"/>
      <c r="AO1917" s="1"/>
      <c r="AP1917" s="1" t="s">
        <v>3</v>
      </c>
      <c r="AQ1917" s="1" t="s">
        <v>3</v>
      </c>
      <c r="AR1917" s="1" t="s">
        <v>3</v>
      </c>
      <c r="AS1917" s="1"/>
      <c r="AT1917" s="1"/>
      <c r="AU1917" s="1"/>
      <c r="AV1917" s="1"/>
      <c r="AW1917" s="1"/>
      <c r="AX1917" s="1"/>
      <c r="AY1917" s="1"/>
      <c r="AZ1917" s="1" t="s">
        <v>3</v>
      </c>
      <c r="BA1917" s="1"/>
      <c r="BB1917" s="1" t="s">
        <v>3</v>
      </c>
      <c r="BC1917" s="1" t="s">
        <v>3</v>
      </c>
      <c r="BD1917" s="1" t="s">
        <v>3</v>
      </c>
      <c r="BE1917" s="1" t="s">
        <v>3</v>
      </c>
      <c r="BF1917" s="1" t="s">
        <v>3</v>
      </c>
      <c r="BG1917" s="1" t="s">
        <v>3</v>
      </c>
      <c r="BH1917" s="1" t="s">
        <v>3</v>
      </c>
      <c r="BI1917" s="1" t="s">
        <v>3</v>
      </c>
      <c r="BJ1917" s="1" t="s">
        <v>3</v>
      </c>
      <c r="BK1917" s="1" t="s">
        <v>3</v>
      </c>
      <c r="BL1917" s="1" t="s">
        <v>3</v>
      </c>
      <c r="BM1917" s="1" t="s">
        <v>3</v>
      </c>
      <c r="BN1917" s="1" t="s">
        <v>3</v>
      </c>
      <c r="BO1917" s="1" t="s">
        <v>3</v>
      </c>
      <c r="BP1917" s="1" t="s">
        <v>3</v>
      </c>
      <c r="BQ1917" s="1"/>
      <c r="BR1917" s="1"/>
      <c r="BS1917" s="1"/>
      <c r="BT1917" s="1"/>
      <c r="BU1917" s="1"/>
      <c r="BV1917" s="1"/>
      <c r="BW1917" s="1"/>
      <c r="BX1917" s="1">
        <v>0</v>
      </c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>
        <v>0</v>
      </c>
    </row>
    <row r="1919" spans="1:206" x14ac:dyDescent="0.2">
      <c r="A1919" s="2">
        <v>52</v>
      </c>
      <c r="B1919" s="2">
        <f t="shared" ref="B1919:G1919" si="968">B1931</f>
        <v>1</v>
      </c>
      <c r="C1919" s="2">
        <f t="shared" si="968"/>
        <v>4</v>
      </c>
      <c r="D1919" s="2">
        <f t="shared" si="968"/>
        <v>1917</v>
      </c>
      <c r="E1919" s="2">
        <f t="shared" si="968"/>
        <v>0</v>
      </c>
      <c r="F1919" s="2" t="str">
        <f t="shared" si="968"/>
        <v>Новый раздел</v>
      </c>
      <c r="G1919" s="2" t="str">
        <f t="shared" si="968"/>
        <v>Устройство / ремонт спортивной площадки</v>
      </c>
      <c r="H1919" s="2"/>
      <c r="I1919" s="2"/>
      <c r="J1919" s="2"/>
      <c r="K1919" s="2"/>
      <c r="L1919" s="2"/>
      <c r="M1919" s="2"/>
      <c r="N1919" s="2"/>
      <c r="O1919" s="2">
        <f t="shared" ref="O1919:AT1919" si="969">O1931</f>
        <v>1023377</v>
      </c>
      <c r="P1919" s="2">
        <f t="shared" si="969"/>
        <v>957122.85</v>
      </c>
      <c r="Q1919" s="2">
        <f t="shared" si="969"/>
        <v>2705.72</v>
      </c>
      <c r="R1919" s="2">
        <f t="shared" si="969"/>
        <v>178</v>
      </c>
      <c r="S1919" s="2">
        <f t="shared" si="969"/>
        <v>63548.43</v>
      </c>
      <c r="T1919" s="2">
        <f t="shared" si="969"/>
        <v>0</v>
      </c>
      <c r="U1919" s="2">
        <f t="shared" si="969"/>
        <v>326.43682999999993</v>
      </c>
      <c r="V1919" s="2">
        <f t="shared" si="969"/>
        <v>0</v>
      </c>
      <c r="W1919" s="2">
        <f t="shared" si="969"/>
        <v>0</v>
      </c>
      <c r="X1919" s="2">
        <f t="shared" si="969"/>
        <v>44483.9</v>
      </c>
      <c r="Y1919" s="2">
        <f t="shared" si="969"/>
        <v>6354.84</v>
      </c>
      <c r="Z1919" s="2">
        <f t="shared" si="969"/>
        <v>0</v>
      </c>
      <c r="AA1919" s="2">
        <f t="shared" si="969"/>
        <v>0</v>
      </c>
      <c r="AB1919" s="2">
        <f t="shared" si="969"/>
        <v>1023377</v>
      </c>
      <c r="AC1919" s="2">
        <f t="shared" si="969"/>
        <v>957122.85</v>
      </c>
      <c r="AD1919" s="2">
        <f t="shared" si="969"/>
        <v>2705.72</v>
      </c>
      <c r="AE1919" s="2">
        <f t="shared" si="969"/>
        <v>178</v>
      </c>
      <c r="AF1919" s="2">
        <f t="shared" si="969"/>
        <v>63548.43</v>
      </c>
      <c r="AG1919" s="2">
        <f t="shared" si="969"/>
        <v>0</v>
      </c>
      <c r="AH1919" s="2">
        <f t="shared" si="969"/>
        <v>326.43682999999993</v>
      </c>
      <c r="AI1919" s="2">
        <f t="shared" si="969"/>
        <v>0</v>
      </c>
      <c r="AJ1919" s="2">
        <f t="shared" si="969"/>
        <v>0</v>
      </c>
      <c r="AK1919" s="2">
        <f t="shared" si="969"/>
        <v>44483.9</v>
      </c>
      <c r="AL1919" s="2">
        <f t="shared" si="969"/>
        <v>6354.84</v>
      </c>
      <c r="AM1919" s="2">
        <f t="shared" si="969"/>
        <v>0</v>
      </c>
      <c r="AN1919" s="2">
        <f t="shared" si="969"/>
        <v>0</v>
      </c>
      <c r="AO1919" s="2">
        <f t="shared" si="969"/>
        <v>0</v>
      </c>
      <c r="AP1919" s="2">
        <f t="shared" si="969"/>
        <v>0</v>
      </c>
      <c r="AQ1919" s="2">
        <f t="shared" si="969"/>
        <v>0</v>
      </c>
      <c r="AR1919" s="2">
        <f t="shared" si="969"/>
        <v>1074218.1100000001</v>
      </c>
      <c r="AS1919" s="2">
        <f t="shared" si="969"/>
        <v>924500</v>
      </c>
      <c r="AT1919" s="2">
        <f t="shared" si="969"/>
        <v>0</v>
      </c>
      <c r="AU1919" s="2">
        <f t="shared" ref="AU1919:BZ1919" si="970">AU1931</f>
        <v>149718.10999999999</v>
      </c>
      <c r="AV1919" s="2">
        <f t="shared" si="970"/>
        <v>957122.85</v>
      </c>
      <c r="AW1919" s="2">
        <f t="shared" si="970"/>
        <v>957122.85</v>
      </c>
      <c r="AX1919" s="2">
        <f t="shared" si="970"/>
        <v>0</v>
      </c>
      <c r="AY1919" s="2">
        <f t="shared" si="970"/>
        <v>957122.85</v>
      </c>
      <c r="AZ1919" s="2">
        <f t="shared" si="970"/>
        <v>0</v>
      </c>
      <c r="BA1919" s="2">
        <f t="shared" si="970"/>
        <v>0</v>
      </c>
      <c r="BB1919" s="2">
        <f t="shared" si="970"/>
        <v>0</v>
      </c>
      <c r="BC1919" s="2">
        <f t="shared" si="970"/>
        <v>0</v>
      </c>
      <c r="BD1919" s="2">
        <f t="shared" si="970"/>
        <v>0</v>
      </c>
      <c r="BE1919" s="2">
        <f t="shared" si="970"/>
        <v>0</v>
      </c>
      <c r="BF1919" s="2">
        <f t="shared" si="970"/>
        <v>0</v>
      </c>
      <c r="BG1919" s="2">
        <f t="shared" si="970"/>
        <v>0</v>
      </c>
      <c r="BH1919" s="2">
        <f t="shared" si="970"/>
        <v>0</v>
      </c>
      <c r="BI1919" s="2">
        <f t="shared" si="970"/>
        <v>0</v>
      </c>
      <c r="BJ1919" s="2">
        <f t="shared" si="970"/>
        <v>0</v>
      </c>
      <c r="BK1919" s="2">
        <f t="shared" si="970"/>
        <v>0</v>
      </c>
      <c r="BL1919" s="2">
        <f t="shared" si="970"/>
        <v>0</v>
      </c>
      <c r="BM1919" s="2">
        <f t="shared" si="970"/>
        <v>0</v>
      </c>
      <c r="BN1919" s="2">
        <f t="shared" si="970"/>
        <v>0</v>
      </c>
      <c r="BO1919" s="2">
        <f t="shared" si="970"/>
        <v>0</v>
      </c>
      <c r="BP1919" s="2">
        <f t="shared" si="970"/>
        <v>0</v>
      </c>
      <c r="BQ1919" s="2">
        <f t="shared" si="970"/>
        <v>0</v>
      </c>
      <c r="BR1919" s="2">
        <f t="shared" si="970"/>
        <v>0</v>
      </c>
      <c r="BS1919" s="2">
        <f t="shared" si="970"/>
        <v>0</v>
      </c>
      <c r="BT1919" s="2">
        <f t="shared" si="970"/>
        <v>0</v>
      </c>
      <c r="BU1919" s="2">
        <f t="shared" si="970"/>
        <v>0</v>
      </c>
      <c r="BV1919" s="2">
        <f t="shared" si="970"/>
        <v>0</v>
      </c>
      <c r="BW1919" s="2">
        <f t="shared" si="970"/>
        <v>0</v>
      </c>
      <c r="BX1919" s="2">
        <f t="shared" si="970"/>
        <v>0</v>
      </c>
      <c r="BY1919" s="2">
        <f t="shared" si="970"/>
        <v>0</v>
      </c>
      <c r="BZ1919" s="2">
        <f t="shared" si="970"/>
        <v>0</v>
      </c>
      <c r="CA1919" s="2">
        <f t="shared" ref="CA1919:DF1919" si="971">CA1931</f>
        <v>1074218.1100000001</v>
      </c>
      <c r="CB1919" s="2">
        <f t="shared" si="971"/>
        <v>924500</v>
      </c>
      <c r="CC1919" s="2">
        <f t="shared" si="971"/>
        <v>0</v>
      </c>
      <c r="CD1919" s="2">
        <f t="shared" si="971"/>
        <v>149718.10999999999</v>
      </c>
      <c r="CE1919" s="2">
        <f t="shared" si="971"/>
        <v>957122.85</v>
      </c>
      <c r="CF1919" s="2">
        <f t="shared" si="971"/>
        <v>957122.85</v>
      </c>
      <c r="CG1919" s="2">
        <f t="shared" si="971"/>
        <v>0</v>
      </c>
      <c r="CH1919" s="2">
        <f t="shared" si="971"/>
        <v>957122.85</v>
      </c>
      <c r="CI1919" s="2">
        <f t="shared" si="971"/>
        <v>0</v>
      </c>
      <c r="CJ1919" s="2">
        <f t="shared" si="971"/>
        <v>0</v>
      </c>
      <c r="CK1919" s="2">
        <f t="shared" si="971"/>
        <v>0</v>
      </c>
      <c r="CL1919" s="2">
        <f t="shared" si="971"/>
        <v>0</v>
      </c>
      <c r="CM1919" s="2">
        <f t="shared" si="971"/>
        <v>0</v>
      </c>
      <c r="CN1919" s="2">
        <f t="shared" si="971"/>
        <v>0</v>
      </c>
      <c r="CO1919" s="2">
        <f t="shared" si="971"/>
        <v>0</v>
      </c>
      <c r="CP1919" s="2">
        <f t="shared" si="971"/>
        <v>0</v>
      </c>
      <c r="CQ1919" s="2">
        <f t="shared" si="971"/>
        <v>0</v>
      </c>
      <c r="CR1919" s="2">
        <f t="shared" si="971"/>
        <v>0</v>
      </c>
      <c r="CS1919" s="2">
        <f t="shared" si="971"/>
        <v>0</v>
      </c>
      <c r="CT1919" s="2">
        <f t="shared" si="971"/>
        <v>0</v>
      </c>
      <c r="CU1919" s="2">
        <f t="shared" si="971"/>
        <v>0</v>
      </c>
      <c r="CV1919" s="2">
        <f t="shared" si="971"/>
        <v>0</v>
      </c>
      <c r="CW1919" s="2">
        <f t="shared" si="971"/>
        <v>0</v>
      </c>
      <c r="CX1919" s="2">
        <f t="shared" si="971"/>
        <v>0</v>
      </c>
      <c r="CY1919" s="2">
        <f t="shared" si="971"/>
        <v>0</v>
      </c>
      <c r="CZ1919" s="2">
        <f t="shared" si="971"/>
        <v>0</v>
      </c>
      <c r="DA1919" s="2">
        <f t="shared" si="971"/>
        <v>0</v>
      </c>
      <c r="DB1919" s="2">
        <f t="shared" si="971"/>
        <v>0</v>
      </c>
      <c r="DC1919" s="2">
        <f t="shared" si="971"/>
        <v>0</v>
      </c>
      <c r="DD1919" s="2">
        <f t="shared" si="971"/>
        <v>0</v>
      </c>
      <c r="DE1919" s="2">
        <f t="shared" si="971"/>
        <v>0</v>
      </c>
      <c r="DF1919" s="2">
        <f t="shared" si="971"/>
        <v>0</v>
      </c>
      <c r="DG1919" s="3">
        <f t="shared" ref="DG1919:EL1919" si="972">DG1931</f>
        <v>0</v>
      </c>
      <c r="DH1919" s="3">
        <f t="shared" si="972"/>
        <v>0</v>
      </c>
      <c r="DI1919" s="3">
        <f t="shared" si="972"/>
        <v>0</v>
      </c>
      <c r="DJ1919" s="3">
        <f t="shared" si="972"/>
        <v>0</v>
      </c>
      <c r="DK1919" s="3">
        <f t="shared" si="972"/>
        <v>0</v>
      </c>
      <c r="DL1919" s="3">
        <f t="shared" si="972"/>
        <v>0</v>
      </c>
      <c r="DM1919" s="3">
        <f t="shared" si="972"/>
        <v>0</v>
      </c>
      <c r="DN1919" s="3">
        <f t="shared" si="972"/>
        <v>0</v>
      </c>
      <c r="DO1919" s="3">
        <f t="shared" si="972"/>
        <v>0</v>
      </c>
      <c r="DP1919" s="3">
        <f t="shared" si="972"/>
        <v>0</v>
      </c>
      <c r="DQ1919" s="3">
        <f t="shared" si="972"/>
        <v>0</v>
      </c>
      <c r="DR1919" s="3">
        <f t="shared" si="972"/>
        <v>0</v>
      </c>
      <c r="DS1919" s="3">
        <f t="shared" si="972"/>
        <v>0</v>
      </c>
      <c r="DT1919" s="3">
        <f t="shared" si="972"/>
        <v>0</v>
      </c>
      <c r="DU1919" s="3">
        <f t="shared" si="972"/>
        <v>0</v>
      </c>
      <c r="DV1919" s="3">
        <f t="shared" si="972"/>
        <v>0</v>
      </c>
      <c r="DW1919" s="3">
        <f t="shared" si="972"/>
        <v>0</v>
      </c>
      <c r="DX1919" s="3">
        <f t="shared" si="972"/>
        <v>0</v>
      </c>
      <c r="DY1919" s="3">
        <f t="shared" si="972"/>
        <v>0</v>
      </c>
      <c r="DZ1919" s="3">
        <f t="shared" si="972"/>
        <v>0</v>
      </c>
      <c r="EA1919" s="3">
        <f t="shared" si="972"/>
        <v>0</v>
      </c>
      <c r="EB1919" s="3">
        <f t="shared" si="972"/>
        <v>0</v>
      </c>
      <c r="EC1919" s="3">
        <f t="shared" si="972"/>
        <v>0</v>
      </c>
      <c r="ED1919" s="3">
        <f t="shared" si="972"/>
        <v>0</v>
      </c>
      <c r="EE1919" s="3">
        <f t="shared" si="972"/>
        <v>0</v>
      </c>
      <c r="EF1919" s="3">
        <f t="shared" si="972"/>
        <v>0</v>
      </c>
      <c r="EG1919" s="3">
        <f t="shared" si="972"/>
        <v>0</v>
      </c>
      <c r="EH1919" s="3">
        <f t="shared" si="972"/>
        <v>0</v>
      </c>
      <c r="EI1919" s="3">
        <f t="shared" si="972"/>
        <v>0</v>
      </c>
      <c r="EJ1919" s="3">
        <f t="shared" si="972"/>
        <v>0</v>
      </c>
      <c r="EK1919" s="3">
        <f t="shared" si="972"/>
        <v>0</v>
      </c>
      <c r="EL1919" s="3">
        <f t="shared" si="972"/>
        <v>0</v>
      </c>
      <c r="EM1919" s="3">
        <f t="shared" ref="EM1919:FR1919" si="973">EM1931</f>
        <v>0</v>
      </c>
      <c r="EN1919" s="3">
        <f t="shared" si="973"/>
        <v>0</v>
      </c>
      <c r="EO1919" s="3">
        <f t="shared" si="973"/>
        <v>0</v>
      </c>
      <c r="EP1919" s="3">
        <f t="shared" si="973"/>
        <v>0</v>
      </c>
      <c r="EQ1919" s="3">
        <f t="shared" si="973"/>
        <v>0</v>
      </c>
      <c r="ER1919" s="3">
        <f t="shared" si="973"/>
        <v>0</v>
      </c>
      <c r="ES1919" s="3">
        <f t="shared" si="973"/>
        <v>0</v>
      </c>
      <c r="ET1919" s="3">
        <f t="shared" si="973"/>
        <v>0</v>
      </c>
      <c r="EU1919" s="3">
        <f t="shared" si="973"/>
        <v>0</v>
      </c>
      <c r="EV1919" s="3">
        <f t="shared" si="973"/>
        <v>0</v>
      </c>
      <c r="EW1919" s="3">
        <f t="shared" si="973"/>
        <v>0</v>
      </c>
      <c r="EX1919" s="3">
        <f t="shared" si="973"/>
        <v>0</v>
      </c>
      <c r="EY1919" s="3">
        <f t="shared" si="973"/>
        <v>0</v>
      </c>
      <c r="EZ1919" s="3">
        <f t="shared" si="973"/>
        <v>0</v>
      </c>
      <c r="FA1919" s="3">
        <f t="shared" si="973"/>
        <v>0</v>
      </c>
      <c r="FB1919" s="3">
        <f t="shared" si="973"/>
        <v>0</v>
      </c>
      <c r="FC1919" s="3">
        <f t="shared" si="973"/>
        <v>0</v>
      </c>
      <c r="FD1919" s="3">
        <f t="shared" si="973"/>
        <v>0</v>
      </c>
      <c r="FE1919" s="3">
        <f t="shared" si="973"/>
        <v>0</v>
      </c>
      <c r="FF1919" s="3">
        <f t="shared" si="973"/>
        <v>0</v>
      </c>
      <c r="FG1919" s="3">
        <f t="shared" si="973"/>
        <v>0</v>
      </c>
      <c r="FH1919" s="3">
        <f t="shared" si="973"/>
        <v>0</v>
      </c>
      <c r="FI1919" s="3">
        <f t="shared" si="973"/>
        <v>0</v>
      </c>
      <c r="FJ1919" s="3">
        <f t="shared" si="973"/>
        <v>0</v>
      </c>
      <c r="FK1919" s="3">
        <f t="shared" si="973"/>
        <v>0</v>
      </c>
      <c r="FL1919" s="3">
        <f t="shared" si="973"/>
        <v>0</v>
      </c>
      <c r="FM1919" s="3">
        <f t="shared" si="973"/>
        <v>0</v>
      </c>
      <c r="FN1919" s="3">
        <f t="shared" si="973"/>
        <v>0</v>
      </c>
      <c r="FO1919" s="3">
        <f t="shared" si="973"/>
        <v>0</v>
      </c>
      <c r="FP1919" s="3">
        <f t="shared" si="973"/>
        <v>0</v>
      </c>
      <c r="FQ1919" s="3">
        <f t="shared" si="973"/>
        <v>0</v>
      </c>
      <c r="FR1919" s="3">
        <f t="shared" si="973"/>
        <v>0</v>
      </c>
      <c r="FS1919" s="3">
        <f t="shared" ref="FS1919:GX1919" si="974">FS1931</f>
        <v>0</v>
      </c>
      <c r="FT1919" s="3">
        <f t="shared" si="974"/>
        <v>0</v>
      </c>
      <c r="FU1919" s="3">
        <f t="shared" si="974"/>
        <v>0</v>
      </c>
      <c r="FV1919" s="3">
        <f t="shared" si="974"/>
        <v>0</v>
      </c>
      <c r="FW1919" s="3">
        <f t="shared" si="974"/>
        <v>0</v>
      </c>
      <c r="FX1919" s="3">
        <f t="shared" si="974"/>
        <v>0</v>
      </c>
      <c r="FY1919" s="3">
        <f t="shared" si="974"/>
        <v>0</v>
      </c>
      <c r="FZ1919" s="3">
        <f t="shared" si="974"/>
        <v>0</v>
      </c>
      <c r="GA1919" s="3">
        <f t="shared" si="974"/>
        <v>0</v>
      </c>
      <c r="GB1919" s="3">
        <f t="shared" si="974"/>
        <v>0</v>
      </c>
      <c r="GC1919" s="3">
        <f t="shared" si="974"/>
        <v>0</v>
      </c>
      <c r="GD1919" s="3">
        <f t="shared" si="974"/>
        <v>0</v>
      </c>
      <c r="GE1919" s="3">
        <f t="shared" si="974"/>
        <v>0</v>
      </c>
      <c r="GF1919" s="3">
        <f t="shared" si="974"/>
        <v>0</v>
      </c>
      <c r="GG1919" s="3">
        <f t="shared" si="974"/>
        <v>0</v>
      </c>
      <c r="GH1919" s="3">
        <f t="shared" si="974"/>
        <v>0</v>
      </c>
      <c r="GI1919" s="3">
        <f t="shared" si="974"/>
        <v>0</v>
      </c>
      <c r="GJ1919" s="3">
        <f t="shared" si="974"/>
        <v>0</v>
      </c>
      <c r="GK1919" s="3">
        <f t="shared" si="974"/>
        <v>0</v>
      </c>
      <c r="GL1919" s="3">
        <f t="shared" si="974"/>
        <v>0</v>
      </c>
      <c r="GM1919" s="3">
        <f t="shared" si="974"/>
        <v>0</v>
      </c>
      <c r="GN1919" s="3">
        <f t="shared" si="974"/>
        <v>0</v>
      </c>
      <c r="GO1919" s="3">
        <f t="shared" si="974"/>
        <v>0</v>
      </c>
      <c r="GP1919" s="3">
        <f t="shared" si="974"/>
        <v>0</v>
      </c>
      <c r="GQ1919" s="3">
        <f t="shared" si="974"/>
        <v>0</v>
      </c>
      <c r="GR1919" s="3">
        <f t="shared" si="974"/>
        <v>0</v>
      </c>
      <c r="GS1919" s="3">
        <f t="shared" si="974"/>
        <v>0</v>
      </c>
      <c r="GT1919" s="3">
        <f t="shared" si="974"/>
        <v>0</v>
      </c>
      <c r="GU1919" s="3">
        <f t="shared" si="974"/>
        <v>0</v>
      </c>
      <c r="GV1919" s="3">
        <f t="shared" si="974"/>
        <v>0</v>
      </c>
      <c r="GW1919" s="3">
        <f t="shared" si="974"/>
        <v>0</v>
      </c>
      <c r="GX1919" s="3">
        <f t="shared" si="974"/>
        <v>0</v>
      </c>
    </row>
    <row r="1921" spans="1:245" x14ac:dyDescent="0.2">
      <c r="A1921">
        <v>17</v>
      </c>
      <c r="B1921">
        <v>1</v>
      </c>
      <c r="C1921">
        <f>ROW(SmtRes!A554)</f>
        <v>554</v>
      </c>
      <c r="D1921">
        <f>ROW(EtalonRes!A534)</f>
        <v>534</v>
      </c>
      <c r="E1921" t="s">
        <v>103</v>
      </c>
      <c r="F1921" t="s">
        <v>184</v>
      </c>
      <c r="G1921" t="s">
        <v>185</v>
      </c>
      <c r="H1921" t="s">
        <v>186</v>
      </c>
      <c r="I1921">
        <f>ROUND(36/100,9)</f>
        <v>0.36</v>
      </c>
      <c r="J1921">
        <v>0</v>
      </c>
      <c r="O1921">
        <f t="shared" ref="O1921:O1929" si="975">ROUND(CP1921,2)</f>
        <v>35429.83</v>
      </c>
      <c r="P1921">
        <f t="shared" ref="P1921:P1929" si="976">ROUND(CQ1921*I1921,2)</f>
        <v>0</v>
      </c>
      <c r="Q1921">
        <f t="shared" ref="Q1921:Q1929" si="977">ROUND(CR1921*I1921,2)</f>
        <v>0</v>
      </c>
      <c r="R1921">
        <f t="shared" ref="R1921:R1929" si="978">ROUND(CS1921*I1921,2)</f>
        <v>0</v>
      </c>
      <c r="S1921">
        <f t="shared" ref="S1921:S1929" si="979">ROUND(CT1921*I1921,2)</f>
        <v>35429.83</v>
      </c>
      <c r="T1921">
        <f t="shared" ref="T1921:T1929" si="980">ROUND(CU1921*I1921,2)</f>
        <v>0</v>
      </c>
      <c r="U1921">
        <f t="shared" ref="U1921:U1929" si="981">CV1921*I1921</f>
        <v>209.51999999999998</v>
      </c>
      <c r="V1921">
        <f t="shared" ref="V1921:V1929" si="982">CW1921*I1921</f>
        <v>0</v>
      </c>
      <c r="W1921">
        <f t="shared" ref="W1921:W1929" si="983">ROUND(CX1921*I1921,2)</f>
        <v>0</v>
      </c>
      <c r="X1921">
        <f t="shared" ref="X1921:X1929" si="984">ROUND(CY1921,2)</f>
        <v>24800.880000000001</v>
      </c>
      <c r="Y1921">
        <f t="shared" ref="Y1921:Y1929" si="985">ROUND(CZ1921,2)</f>
        <v>3542.98</v>
      </c>
      <c r="AA1921">
        <v>55574044</v>
      </c>
      <c r="AB1921">
        <f t="shared" ref="AB1921:AB1929" si="986">ROUND((AC1921+AD1921+AF1921),6)</f>
        <v>98416.2</v>
      </c>
      <c r="AC1921">
        <f t="shared" ref="AC1921:AC1929" si="987">ROUND((ES1921),6)</f>
        <v>0</v>
      </c>
      <c r="AD1921">
        <f t="shared" ref="AD1921:AD1929" si="988">ROUND((((ET1921)-(EU1921))+AE1921),6)</f>
        <v>0</v>
      </c>
      <c r="AE1921">
        <f t="shared" ref="AE1921:AE1929" si="989">ROUND((EU1921),6)</f>
        <v>0</v>
      </c>
      <c r="AF1921">
        <f t="shared" ref="AF1921:AF1929" si="990">ROUND((EV1921),6)</f>
        <v>98416.2</v>
      </c>
      <c r="AG1921">
        <f t="shared" ref="AG1921:AG1929" si="991">ROUND((AP1921),6)</f>
        <v>0</v>
      </c>
      <c r="AH1921">
        <f t="shared" ref="AH1921:AH1929" si="992">(EW1921)</f>
        <v>582</v>
      </c>
      <c r="AI1921">
        <f t="shared" ref="AI1921:AI1929" si="993">(EX1921)</f>
        <v>0</v>
      </c>
      <c r="AJ1921">
        <f t="shared" ref="AJ1921:AJ1929" si="994">(AS1921)</f>
        <v>0</v>
      </c>
      <c r="AK1921">
        <v>98416.2</v>
      </c>
      <c r="AL1921">
        <v>0</v>
      </c>
      <c r="AM1921">
        <v>0</v>
      </c>
      <c r="AN1921">
        <v>0</v>
      </c>
      <c r="AO1921">
        <v>98416.2</v>
      </c>
      <c r="AP1921">
        <v>0</v>
      </c>
      <c r="AQ1921">
        <v>582</v>
      </c>
      <c r="AR1921">
        <v>0</v>
      </c>
      <c r="AS1921">
        <v>0</v>
      </c>
      <c r="AT1921">
        <v>70</v>
      </c>
      <c r="AU1921">
        <v>10</v>
      </c>
      <c r="AV1921">
        <v>1</v>
      </c>
      <c r="AW1921">
        <v>1</v>
      </c>
      <c r="AZ1921">
        <v>1</v>
      </c>
      <c r="BA1921">
        <v>1</v>
      </c>
      <c r="BB1921">
        <v>1</v>
      </c>
      <c r="BC1921">
        <v>1</v>
      </c>
      <c r="BD1921" t="s">
        <v>3</v>
      </c>
      <c r="BE1921" t="s">
        <v>3</v>
      </c>
      <c r="BF1921" t="s">
        <v>3</v>
      </c>
      <c r="BG1921" t="s">
        <v>3</v>
      </c>
      <c r="BH1921">
        <v>0</v>
      </c>
      <c r="BI1921">
        <v>4</v>
      </c>
      <c r="BJ1921" t="s">
        <v>187</v>
      </c>
      <c r="BM1921">
        <v>0</v>
      </c>
      <c r="BN1921">
        <v>0</v>
      </c>
      <c r="BO1921" t="s">
        <v>3</v>
      </c>
      <c r="BP1921">
        <v>0</v>
      </c>
      <c r="BQ1921">
        <v>1</v>
      </c>
      <c r="BR1921">
        <v>0</v>
      </c>
      <c r="BS1921">
        <v>1</v>
      </c>
      <c r="BT1921">
        <v>1</v>
      </c>
      <c r="BU1921">
        <v>1</v>
      </c>
      <c r="BV1921">
        <v>1</v>
      </c>
      <c r="BW1921">
        <v>1</v>
      </c>
      <c r="BX1921">
        <v>1</v>
      </c>
      <c r="BY1921" t="s">
        <v>3</v>
      </c>
      <c r="BZ1921">
        <v>70</v>
      </c>
      <c r="CA1921">
        <v>10</v>
      </c>
      <c r="CE1921">
        <v>0</v>
      </c>
      <c r="CF1921">
        <v>0</v>
      </c>
      <c r="CG1921">
        <v>0</v>
      </c>
      <c r="CM1921">
        <v>0</v>
      </c>
      <c r="CN1921" t="s">
        <v>3</v>
      </c>
      <c r="CO1921">
        <v>0</v>
      </c>
      <c r="CP1921">
        <f t="shared" ref="CP1921:CP1929" si="995">(P1921+Q1921+S1921)</f>
        <v>35429.83</v>
      </c>
      <c r="CQ1921">
        <f t="shared" ref="CQ1921:CQ1929" si="996">(AC1921*BC1921*AW1921)</f>
        <v>0</v>
      </c>
      <c r="CR1921">
        <f t="shared" ref="CR1921:CR1929" si="997">((((ET1921)*BB1921-(EU1921)*BS1921)+AE1921*BS1921)*AV1921)</f>
        <v>0</v>
      </c>
      <c r="CS1921">
        <f t="shared" ref="CS1921:CS1929" si="998">(AE1921*BS1921*AV1921)</f>
        <v>0</v>
      </c>
      <c r="CT1921">
        <f t="shared" ref="CT1921:CT1929" si="999">(AF1921*BA1921*AV1921)</f>
        <v>98416.2</v>
      </c>
      <c r="CU1921">
        <f t="shared" ref="CU1921:CU1929" si="1000">AG1921</f>
        <v>0</v>
      </c>
      <c r="CV1921">
        <f t="shared" ref="CV1921:CV1929" si="1001">(AH1921*AV1921)</f>
        <v>582</v>
      </c>
      <c r="CW1921">
        <f t="shared" ref="CW1921:CW1929" si="1002">AI1921</f>
        <v>0</v>
      </c>
      <c r="CX1921">
        <f t="shared" ref="CX1921:CX1929" si="1003">AJ1921</f>
        <v>0</v>
      </c>
      <c r="CY1921">
        <f t="shared" ref="CY1921:CY1929" si="1004">((S1921*BZ1921)/100)</f>
        <v>24800.881000000001</v>
      </c>
      <c r="CZ1921">
        <f t="shared" ref="CZ1921:CZ1929" si="1005">((S1921*CA1921)/100)</f>
        <v>3542.9830000000006</v>
      </c>
      <c r="DC1921" t="s">
        <v>3</v>
      </c>
      <c r="DD1921" t="s">
        <v>3</v>
      </c>
      <c r="DE1921" t="s">
        <v>3</v>
      </c>
      <c r="DF1921" t="s">
        <v>3</v>
      </c>
      <c r="DG1921" t="s">
        <v>3</v>
      </c>
      <c r="DH1921" t="s">
        <v>3</v>
      </c>
      <c r="DI1921" t="s">
        <v>3</v>
      </c>
      <c r="DJ1921" t="s">
        <v>3</v>
      </c>
      <c r="DK1921" t="s">
        <v>3</v>
      </c>
      <c r="DL1921" t="s">
        <v>3</v>
      </c>
      <c r="DM1921" t="s">
        <v>3</v>
      </c>
      <c r="DN1921">
        <v>0</v>
      </c>
      <c r="DO1921">
        <v>0</v>
      </c>
      <c r="DP1921">
        <v>1</v>
      </c>
      <c r="DQ1921">
        <v>1</v>
      </c>
      <c r="DU1921">
        <v>1013</v>
      </c>
      <c r="DV1921" t="s">
        <v>186</v>
      </c>
      <c r="DW1921" t="s">
        <v>186</v>
      </c>
      <c r="DX1921">
        <v>1</v>
      </c>
      <c r="EE1921">
        <v>55317522</v>
      </c>
      <c r="EF1921">
        <v>1</v>
      </c>
      <c r="EG1921" t="s">
        <v>19</v>
      </c>
      <c r="EH1921">
        <v>0</v>
      </c>
      <c r="EI1921" t="s">
        <v>3</v>
      </c>
      <c r="EJ1921">
        <v>4</v>
      </c>
      <c r="EK1921">
        <v>0</v>
      </c>
      <c r="EL1921" t="s">
        <v>20</v>
      </c>
      <c r="EM1921" t="s">
        <v>21</v>
      </c>
      <c r="EO1921" t="s">
        <v>3</v>
      </c>
      <c r="EQ1921">
        <v>0</v>
      </c>
      <c r="ER1921">
        <v>98416.2</v>
      </c>
      <c r="ES1921">
        <v>0</v>
      </c>
      <c r="ET1921">
        <v>0</v>
      </c>
      <c r="EU1921">
        <v>0</v>
      </c>
      <c r="EV1921">
        <v>98416.2</v>
      </c>
      <c r="EW1921">
        <v>582</v>
      </c>
      <c r="EX1921">
        <v>0</v>
      </c>
      <c r="EY1921">
        <v>0</v>
      </c>
      <c r="FQ1921">
        <v>0</v>
      </c>
      <c r="FR1921">
        <f t="shared" ref="FR1921:FR1929" si="1006">ROUND(IF(AND(BH1921=3,BI1921=3),P1921,0),2)</f>
        <v>0</v>
      </c>
      <c r="FS1921">
        <v>0</v>
      </c>
      <c r="FX1921">
        <v>70</v>
      </c>
      <c r="FY1921">
        <v>10</v>
      </c>
      <c r="GA1921" t="s">
        <v>3</v>
      </c>
      <c r="GD1921">
        <v>0</v>
      </c>
      <c r="GF1921">
        <v>-2060657684</v>
      </c>
      <c r="GG1921">
        <v>2</v>
      </c>
      <c r="GH1921">
        <v>1</v>
      </c>
      <c r="GI1921">
        <v>-2</v>
      </c>
      <c r="GJ1921">
        <v>0</v>
      </c>
      <c r="GK1921">
        <f>ROUND(R1921*(R12)/100,2)</f>
        <v>0</v>
      </c>
      <c r="GL1921">
        <f t="shared" ref="GL1921:GL1929" si="1007">ROUND(IF(AND(BH1921=3,BI1921=3,FS1921&lt;&gt;0),P1921,0),2)</f>
        <v>0</v>
      </c>
      <c r="GM1921">
        <f>ROUND(O1921+X1921+Y1921+GK1921,2)+GX1921</f>
        <v>63773.69</v>
      </c>
      <c r="GN1921">
        <f>IF(OR(BI1921=0,BI1921=1),ROUND(O1921+X1921+Y1921+GK1921,2),0)</f>
        <v>0</v>
      </c>
      <c r="GO1921">
        <f>IF(BI1921=2,ROUND(O1921+X1921+Y1921+GK1921,2),0)</f>
        <v>0</v>
      </c>
      <c r="GP1921">
        <f>IF(BI1921=4,ROUND(O1921+X1921+Y1921+GK1921,2)+GX1921,0)</f>
        <v>63773.69</v>
      </c>
      <c r="GR1921">
        <v>0</v>
      </c>
      <c r="GS1921">
        <v>3</v>
      </c>
      <c r="GT1921">
        <v>0</v>
      </c>
      <c r="GU1921" t="s">
        <v>3</v>
      </c>
      <c r="GV1921">
        <f t="shared" ref="GV1921:GV1929" si="1008">ROUND((GT1921),6)</f>
        <v>0</v>
      </c>
      <c r="GW1921">
        <v>1</v>
      </c>
      <c r="GX1921">
        <f t="shared" ref="GX1921:GX1929" si="1009">ROUND(HC1921*I1921,2)</f>
        <v>0</v>
      </c>
      <c r="HA1921">
        <v>0</v>
      </c>
      <c r="HB1921">
        <v>0</v>
      </c>
      <c r="HC1921">
        <f t="shared" ref="HC1921:HC1929" si="1010">GV1921*GW1921</f>
        <v>0</v>
      </c>
      <c r="IK1921">
        <v>0</v>
      </c>
    </row>
    <row r="1922" spans="1:245" x14ac:dyDescent="0.2">
      <c r="A1922">
        <v>17</v>
      </c>
      <c r="B1922">
        <v>1</v>
      </c>
      <c r="C1922">
        <f>ROW(SmtRes!A555)</f>
        <v>555</v>
      </c>
      <c r="D1922">
        <f>ROW(EtalonRes!A535)</f>
        <v>535</v>
      </c>
      <c r="E1922" t="s">
        <v>107</v>
      </c>
      <c r="F1922" t="s">
        <v>189</v>
      </c>
      <c r="G1922" t="s">
        <v>279</v>
      </c>
      <c r="H1922" t="s">
        <v>191</v>
      </c>
      <c r="I1922">
        <f>ROUND(5.18/100,9)</f>
        <v>5.1799999999999999E-2</v>
      </c>
      <c r="J1922">
        <v>0</v>
      </c>
      <c r="O1922">
        <f t="shared" si="975"/>
        <v>576.54999999999995</v>
      </c>
      <c r="P1922">
        <f t="shared" si="976"/>
        <v>0</v>
      </c>
      <c r="Q1922">
        <f t="shared" si="977"/>
        <v>0</v>
      </c>
      <c r="R1922">
        <f t="shared" si="978"/>
        <v>0</v>
      </c>
      <c r="S1922">
        <f t="shared" si="979"/>
        <v>576.54999999999995</v>
      </c>
      <c r="T1922">
        <f t="shared" si="980"/>
        <v>0</v>
      </c>
      <c r="U1922">
        <f t="shared" si="981"/>
        <v>4.2994000000000003</v>
      </c>
      <c r="V1922">
        <f t="shared" si="982"/>
        <v>0</v>
      </c>
      <c r="W1922">
        <f t="shared" si="983"/>
        <v>0</v>
      </c>
      <c r="X1922">
        <f t="shared" si="984"/>
        <v>403.59</v>
      </c>
      <c r="Y1922">
        <f t="shared" si="985"/>
        <v>57.66</v>
      </c>
      <c r="AA1922">
        <v>55574044</v>
      </c>
      <c r="AB1922">
        <f t="shared" si="986"/>
        <v>11130.3</v>
      </c>
      <c r="AC1922">
        <f t="shared" si="987"/>
        <v>0</v>
      </c>
      <c r="AD1922">
        <f t="shared" si="988"/>
        <v>0</v>
      </c>
      <c r="AE1922">
        <f t="shared" si="989"/>
        <v>0</v>
      </c>
      <c r="AF1922">
        <f t="shared" si="990"/>
        <v>11130.3</v>
      </c>
      <c r="AG1922">
        <f t="shared" si="991"/>
        <v>0</v>
      </c>
      <c r="AH1922">
        <f t="shared" si="992"/>
        <v>83</v>
      </c>
      <c r="AI1922">
        <f t="shared" si="993"/>
        <v>0</v>
      </c>
      <c r="AJ1922">
        <f t="shared" si="994"/>
        <v>0</v>
      </c>
      <c r="AK1922">
        <v>11130.3</v>
      </c>
      <c r="AL1922">
        <v>0</v>
      </c>
      <c r="AM1922">
        <v>0</v>
      </c>
      <c r="AN1922">
        <v>0</v>
      </c>
      <c r="AO1922">
        <v>11130.3</v>
      </c>
      <c r="AP1922">
        <v>0</v>
      </c>
      <c r="AQ1922">
        <v>83</v>
      </c>
      <c r="AR1922">
        <v>0</v>
      </c>
      <c r="AS1922">
        <v>0</v>
      </c>
      <c r="AT1922">
        <v>70</v>
      </c>
      <c r="AU1922">
        <v>10</v>
      </c>
      <c r="AV1922">
        <v>1</v>
      </c>
      <c r="AW1922">
        <v>1</v>
      </c>
      <c r="AZ1922">
        <v>1</v>
      </c>
      <c r="BA1922">
        <v>1</v>
      </c>
      <c r="BB1922">
        <v>1</v>
      </c>
      <c r="BC1922">
        <v>1</v>
      </c>
      <c r="BD1922" t="s">
        <v>3</v>
      </c>
      <c r="BE1922" t="s">
        <v>3</v>
      </c>
      <c r="BF1922" t="s">
        <v>3</v>
      </c>
      <c r="BG1922" t="s">
        <v>3</v>
      </c>
      <c r="BH1922">
        <v>0</v>
      </c>
      <c r="BI1922">
        <v>4</v>
      </c>
      <c r="BJ1922" t="s">
        <v>192</v>
      </c>
      <c r="BM1922">
        <v>0</v>
      </c>
      <c r="BN1922">
        <v>0</v>
      </c>
      <c r="BO1922" t="s">
        <v>3</v>
      </c>
      <c r="BP1922">
        <v>0</v>
      </c>
      <c r="BQ1922">
        <v>1</v>
      </c>
      <c r="BR1922">
        <v>0</v>
      </c>
      <c r="BS1922">
        <v>1</v>
      </c>
      <c r="BT1922">
        <v>1</v>
      </c>
      <c r="BU1922">
        <v>1</v>
      </c>
      <c r="BV1922">
        <v>1</v>
      </c>
      <c r="BW1922">
        <v>1</v>
      </c>
      <c r="BX1922">
        <v>1</v>
      </c>
      <c r="BY1922" t="s">
        <v>3</v>
      </c>
      <c r="BZ1922">
        <v>70</v>
      </c>
      <c r="CA1922">
        <v>10</v>
      </c>
      <c r="CE1922">
        <v>0</v>
      </c>
      <c r="CF1922">
        <v>0</v>
      </c>
      <c r="CG1922">
        <v>0</v>
      </c>
      <c r="CM1922">
        <v>0</v>
      </c>
      <c r="CN1922" t="s">
        <v>3</v>
      </c>
      <c r="CO1922">
        <v>0</v>
      </c>
      <c r="CP1922">
        <f t="shared" si="995"/>
        <v>576.54999999999995</v>
      </c>
      <c r="CQ1922">
        <f t="shared" si="996"/>
        <v>0</v>
      </c>
      <c r="CR1922">
        <f t="shared" si="997"/>
        <v>0</v>
      </c>
      <c r="CS1922">
        <f t="shared" si="998"/>
        <v>0</v>
      </c>
      <c r="CT1922">
        <f t="shared" si="999"/>
        <v>11130.3</v>
      </c>
      <c r="CU1922">
        <f t="shared" si="1000"/>
        <v>0</v>
      </c>
      <c r="CV1922">
        <f t="shared" si="1001"/>
        <v>83</v>
      </c>
      <c r="CW1922">
        <f t="shared" si="1002"/>
        <v>0</v>
      </c>
      <c r="CX1922">
        <f t="shared" si="1003"/>
        <v>0</v>
      </c>
      <c r="CY1922">
        <f t="shared" si="1004"/>
        <v>403.58499999999998</v>
      </c>
      <c r="CZ1922">
        <f t="shared" si="1005"/>
        <v>57.655000000000001</v>
      </c>
      <c r="DC1922" t="s">
        <v>3</v>
      </c>
      <c r="DD1922" t="s">
        <v>3</v>
      </c>
      <c r="DE1922" t="s">
        <v>3</v>
      </c>
      <c r="DF1922" t="s">
        <v>3</v>
      </c>
      <c r="DG1922" t="s">
        <v>3</v>
      </c>
      <c r="DH1922" t="s">
        <v>3</v>
      </c>
      <c r="DI1922" t="s">
        <v>3</v>
      </c>
      <c r="DJ1922" t="s">
        <v>3</v>
      </c>
      <c r="DK1922" t="s">
        <v>3</v>
      </c>
      <c r="DL1922" t="s">
        <v>3</v>
      </c>
      <c r="DM1922" t="s">
        <v>3</v>
      </c>
      <c r="DN1922">
        <v>0</v>
      </c>
      <c r="DO1922">
        <v>0</v>
      </c>
      <c r="DP1922">
        <v>1</v>
      </c>
      <c r="DQ1922">
        <v>1</v>
      </c>
      <c r="DU1922">
        <v>1007</v>
      </c>
      <c r="DV1922" t="s">
        <v>191</v>
      </c>
      <c r="DW1922" t="s">
        <v>191</v>
      </c>
      <c r="DX1922">
        <v>100</v>
      </c>
      <c r="EE1922">
        <v>55317522</v>
      </c>
      <c r="EF1922">
        <v>1</v>
      </c>
      <c r="EG1922" t="s">
        <v>19</v>
      </c>
      <c r="EH1922">
        <v>0</v>
      </c>
      <c r="EI1922" t="s">
        <v>3</v>
      </c>
      <c r="EJ1922">
        <v>4</v>
      </c>
      <c r="EK1922">
        <v>0</v>
      </c>
      <c r="EL1922" t="s">
        <v>20</v>
      </c>
      <c r="EM1922" t="s">
        <v>21</v>
      </c>
      <c r="EO1922" t="s">
        <v>3</v>
      </c>
      <c r="EQ1922">
        <v>0</v>
      </c>
      <c r="ER1922">
        <v>11130.3</v>
      </c>
      <c r="ES1922">
        <v>0</v>
      </c>
      <c r="ET1922">
        <v>0</v>
      </c>
      <c r="EU1922">
        <v>0</v>
      </c>
      <c r="EV1922">
        <v>11130.3</v>
      </c>
      <c r="EW1922">
        <v>83</v>
      </c>
      <c r="EX1922">
        <v>0</v>
      </c>
      <c r="EY1922">
        <v>0</v>
      </c>
      <c r="FQ1922">
        <v>0</v>
      </c>
      <c r="FR1922">
        <f t="shared" si="1006"/>
        <v>0</v>
      </c>
      <c r="FS1922">
        <v>0</v>
      </c>
      <c r="FX1922">
        <v>70</v>
      </c>
      <c r="FY1922">
        <v>10</v>
      </c>
      <c r="GA1922" t="s">
        <v>3</v>
      </c>
      <c r="GD1922">
        <v>0</v>
      </c>
      <c r="GF1922">
        <v>848060400</v>
      </c>
      <c r="GG1922">
        <v>2</v>
      </c>
      <c r="GH1922">
        <v>1</v>
      </c>
      <c r="GI1922">
        <v>-2</v>
      </c>
      <c r="GJ1922">
        <v>0</v>
      </c>
      <c r="GK1922">
        <f>ROUND(R1922*(R12)/100,2)</f>
        <v>0</v>
      </c>
      <c r="GL1922">
        <f t="shared" si="1007"/>
        <v>0</v>
      </c>
      <c r="GM1922">
        <f>ROUND(O1922+X1922+Y1922+GK1922,2)+GX1922</f>
        <v>1037.8</v>
      </c>
      <c r="GN1922">
        <f>IF(OR(BI1922=0,BI1922=1),ROUND(O1922+X1922+Y1922+GK1922,2),0)</f>
        <v>0</v>
      </c>
      <c r="GO1922">
        <f>IF(BI1922=2,ROUND(O1922+X1922+Y1922+GK1922,2),0)</f>
        <v>0</v>
      </c>
      <c r="GP1922">
        <f>IF(BI1922=4,ROUND(O1922+X1922+Y1922+GK1922,2)+GX1922,0)</f>
        <v>1037.8</v>
      </c>
      <c r="GR1922">
        <v>0</v>
      </c>
      <c r="GS1922">
        <v>3</v>
      </c>
      <c r="GT1922">
        <v>0</v>
      </c>
      <c r="GU1922" t="s">
        <v>3</v>
      </c>
      <c r="GV1922">
        <f t="shared" si="1008"/>
        <v>0</v>
      </c>
      <c r="GW1922">
        <v>1</v>
      </c>
      <c r="GX1922">
        <f t="shared" si="1009"/>
        <v>0</v>
      </c>
      <c r="HA1922">
        <v>0</v>
      </c>
      <c r="HB1922">
        <v>0</v>
      </c>
      <c r="HC1922">
        <f t="shared" si="1010"/>
        <v>0</v>
      </c>
      <c r="IK1922">
        <v>0</v>
      </c>
    </row>
    <row r="1923" spans="1:245" x14ac:dyDescent="0.2">
      <c r="A1923">
        <v>17</v>
      </c>
      <c r="B1923">
        <v>1</v>
      </c>
      <c r="C1923">
        <f>ROW(SmtRes!A556)</f>
        <v>556</v>
      </c>
      <c r="D1923">
        <f>ROW(EtalonRes!A536)</f>
        <v>536</v>
      </c>
      <c r="E1923" t="s">
        <v>112</v>
      </c>
      <c r="F1923" t="s">
        <v>194</v>
      </c>
      <c r="G1923" t="s">
        <v>195</v>
      </c>
      <c r="H1923" t="s">
        <v>175</v>
      </c>
      <c r="I1923">
        <v>5.18</v>
      </c>
      <c r="J1923">
        <v>0</v>
      </c>
      <c r="O1923">
        <f t="shared" si="975"/>
        <v>244.86</v>
      </c>
      <c r="P1923">
        <f t="shared" si="976"/>
        <v>0</v>
      </c>
      <c r="Q1923">
        <f t="shared" si="977"/>
        <v>244.86</v>
      </c>
      <c r="R1923">
        <f t="shared" si="978"/>
        <v>132.91999999999999</v>
      </c>
      <c r="S1923">
        <f t="shared" si="979"/>
        <v>0</v>
      </c>
      <c r="T1923">
        <f t="shared" si="980"/>
        <v>0</v>
      </c>
      <c r="U1923">
        <f t="shared" si="981"/>
        <v>0</v>
      </c>
      <c r="V1923">
        <f t="shared" si="982"/>
        <v>0</v>
      </c>
      <c r="W1923">
        <f t="shared" si="983"/>
        <v>0</v>
      </c>
      <c r="X1923">
        <f t="shared" si="984"/>
        <v>0</v>
      </c>
      <c r="Y1923">
        <f t="shared" si="985"/>
        <v>0</v>
      </c>
      <c r="AA1923">
        <v>55574044</v>
      </c>
      <c r="AB1923">
        <f t="shared" si="986"/>
        <v>47.27</v>
      </c>
      <c r="AC1923">
        <f t="shared" si="987"/>
        <v>0</v>
      </c>
      <c r="AD1923">
        <f t="shared" si="988"/>
        <v>47.27</v>
      </c>
      <c r="AE1923">
        <f t="shared" si="989"/>
        <v>25.66</v>
      </c>
      <c r="AF1923">
        <f t="shared" si="990"/>
        <v>0</v>
      </c>
      <c r="AG1923">
        <f t="shared" si="991"/>
        <v>0</v>
      </c>
      <c r="AH1923">
        <f t="shared" si="992"/>
        <v>0</v>
      </c>
      <c r="AI1923">
        <f t="shared" si="993"/>
        <v>0</v>
      </c>
      <c r="AJ1923">
        <f t="shared" si="994"/>
        <v>0</v>
      </c>
      <c r="AK1923">
        <v>47.27</v>
      </c>
      <c r="AL1923">
        <v>0</v>
      </c>
      <c r="AM1923">
        <v>47.27</v>
      </c>
      <c r="AN1923">
        <v>25.66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1</v>
      </c>
      <c r="AZ1923">
        <v>1</v>
      </c>
      <c r="BA1923">
        <v>1</v>
      </c>
      <c r="BB1923">
        <v>1</v>
      </c>
      <c r="BC1923">
        <v>1</v>
      </c>
      <c r="BD1923" t="s">
        <v>3</v>
      </c>
      <c r="BE1923" t="s">
        <v>3</v>
      </c>
      <c r="BF1923" t="s">
        <v>3</v>
      </c>
      <c r="BG1923" t="s">
        <v>3</v>
      </c>
      <c r="BH1923">
        <v>0</v>
      </c>
      <c r="BI1923">
        <v>4</v>
      </c>
      <c r="BJ1923" t="s">
        <v>196</v>
      </c>
      <c r="BM1923">
        <v>1</v>
      </c>
      <c r="BN1923">
        <v>0</v>
      </c>
      <c r="BO1923" t="s">
        <v>3</v>
      </c>
      <c r="BP1923">
        <v>0</v>
      </c>
      <c r="BQ1923">
        <v>1</v>
      </c>
      <c r="BR1923">
        <v>0</v>
      </c>
      <c r="BS1923">
        <v>1</v>
      </c>
      <c r="BT1923">
        <v>1</v>
      </c>
      <c r="BU1923">
        <v>1</v>
      </c>
      <c r="BV1923">
        <v>1</v>
      </c>
      <c r="BW1923">
        <v>1</v>
      </c>
      <c r="BX1923">
        <v>1</v>
      </c>
      <c r="BY1923" t="s">
        <v>3</v>
      </c>
      <c r="BZ1923">
        <v>0</v>
      </c>
      <c r="CA1923">
        <v>0</v>
      </c>
      <c r="CE1923">
        <v>0</v>
      </c>
      <c r="CF1923">
        <v>0</v>
      </c>
      <c r="CG1923">
        <v>0</v>
      </c>
      <c r="CM1923">
        <v>0</v>
      </c>
      <c r="CN1923" t="s">
        <v>3</v>
      </c>
      <c r="CO1923">
        <v>0</v>
      </c>
      <c r="CP1923">
        <f t="shared" si="995"/>
        <v>244.86</v>
      </c>
      <c r="CQ1923">
        <f t="shared" si="996"/>
        <v>0</v>
      </c>
      <c r="CR1923">
        <f t="shared" si="997"/>
        <v>47.27</v>
      </c>
      <c r="CS1923">
        <f t="shared" si="998"/>
        <v>25.66</v>
      </c>
      <c r="CT1923">
        <f t="shared" si="999"/>
        <v>0</v>
      </c>
      <c r="CU1923">
        <f t="shared" si="1000"/>
        <v>0</v>
      </c>
      <c r="CV1923">
        <f t="shared" si="1001"/>
        <v>0</v>
      </c>
      <c r="CW1923">
        <f t="shared" si="1002"/>
        <v>0</v>
      </c>
      <c r="CX1923">
        <f t="shared" si="1003"/>
        <v>0</v>
      </c>
      <c r="CY1923">
        <f t="shared" si="1004"/>
        <v>0</v>
      </c>
      <c r="CZ1923">
        <f t="shared" si="1005"/>
        <v>0</v>
      </c>
      <c r="DC1923" t="s">
        <v>3</v>
      </c>
      <c r="DD1923" t="s">
        <v>3</v>
      </c>
      <c r="DE1923" t="s">
        <v>3</v>
      </c>
      <c r="DF1923" t="s">
        <v>3</v>
      </c>
      <c r="DG1923" t="s">
        <v>3</v>
      </c>
      <c r="DH1923" t="s">
        <v>3</v>
      </c>
      <c r="DI1923" t="s">
        <v>3</v>
      </c>
      <c r="DJ1923" t="s">
        <v>3</v>
      </c>
      <c r="DK1923" t="s">
        <v>3</v>
      </c>
      <c r="DL1923" t="s">
        <v>3</v>
      </c>
      <c r="DM1923" t="s">
        <v>3</v>
      </c>
      <c r="DN1923">
        <v>0</v>
      </c>
      <c r="DO1923">
        <v>0</v>
      </c>
      <c r="DP1923">
        <v>1</v>
      </c>
      <c r="DQ1923">
        <v>1</v>
      </c>
      <c r="DU1923">
        <v>1007</v>
      </c>
      <c r="DV1923" t="s">
        <v>175</v>
      </c>
      <c r="DW1923" t="s">
        <v>175</v>
      </c>
      <c r="DX1923">
        <v>1</v>
      </c>
      <c r="EE1923">
        <v>55317524</v>
      </c>
      <c r="EF1923">
        <v>1</v>
      </c>
      <c r="EG1923" t="s">
        <v>19</v>
      </c>
      <c r="EH1923">
        <v>0</v>
      </c>
      <c r="EI1923" t="s">
        <v>3</v>
      </c>
      <c r="EJ1923">
        <v>4</v>
      </c>
      <c r="EK1923">
        <v>1</v>
      </c>
      <c r="EL1923" t="s">
        <v>126</v>
      </c>
      <c r="EM1923" t="s">
        <v>21</v>
      </c>
      <c r="EO1923" t="s">
        <v>3</v>
      </c>
      <c r="EQ1923">
        <v>0</v>
      </c>
      <c r="ER1923">
        <v>47.27</v>
      </c>
      <c r="ES1923">
        <v>0</v>
      </c>
      <c r="ET1923">
        <v>47.27</v>
      </c>
      <c r="EU1923">
        <v>25.66</v>
      </c>
      <c r="EV1923">
        <v>0</v>
      </c>
      <c r="EW1923">
        <v>0</v>
      </c>
      <c r="EX1923">
        <v>0</v>
      </c>
      <c r="EY1923">
        <v>0</v>
      </c>
      <c r="FQ1923">
        <v>0</v>
      </c>
      <c r="FR1923">
        <f t="shared" si="1006"/>
        <v>0</v>
      </c>
      <c r="FS1923">
        <v>0</v>
      </c>
      <c r="FX1923">
        <v>0</v>
      </c>
      <c r="FY1923">
        <v>0</v>
      </c>
      <c r="GA1923" t="s">
        <v>3</v>
      </c>
      <c r="GD1923">
        <v>1</v>
      </c>
      <c r="GF1923">
        <v>-1249335408</v>
      </c>
      <c r="GG1923">
        <v>2</v>
      </c>
      <c r="GH1923">
        <v>1</v>
      </c>
      <c r="GI1923">
        <v>-2</v>
      </c>
      <c r="GJ1923">
        <v>0</v>
      </c>
      <c r="GK1923">
        <v>0</v>
      </c>
      <c r="GL1923">
        <f t="shared" si="1007"/>
        <v>0</v>
      </c>
      <c r="GM1923">
        <f>ROUND(O1923+X1923+Y1923,2)+GX1923</f>
        <v>244.86</v>
      </c>
      <c r="GN1923">
        <f>IF(OR(BI1923=0,BI1923=1),ROUND(O1923+X1923+Y1923,2),0)</f>
        <v>0</v>
      </c>
      <c r="GO1923">
        <f>IF(BI1923=2,ROUND(O1923+X1923+Y1923,2),0)</f>
        <v>0</v>
      </c>
      <c r="GP1923">
        <f>IF(BI1923=4,ROUND(O1923+X1923+Y1923,2)+GX1923,0)</f>
        <v>244.86</v>
      </c>
      <c r="GR1923">
        <v>0</v>
      </c>
      <c r="GS1923">
        <v>3</v>
      </c>
      <c r="GT1923">
        <v>0</v>
      </c>
      <c r="GU1923" t="s">
        <v>3</v>
      </c>
      <c r="GV1923">
        <f t="shared" si="1008"/>
        <v>0</v>
      </c>
      <c r="GW1923">
        <v>1</v>
      </c>
      <c r="GX1923">
        <f t="shared" si="1009"/>
        <v>0</v>
      </c>
      <c r="HA1923">
        <v>0</v>
      </c>
      <c r="HB1923">
        <v>0</v>
      </c>
      <c r="HC1923">
        <f t="shared" si="1010"/>
        <v>0</v>
      </c>
      <c r="IK1923">
        <v>0</v>
      </c>
    </row>
    <row r="1924" spans="1:245" x14ac:dyDescent="0.2">
      <c r="A1924">
        <v>17</v>
      </c>
      <c r="B1924">
        <v>1</v>
      </c>
      <c r="C1924">
        <f>ROW(SmtRes!A557)</f>
        <v>557</v>
      </c>
      <c r="D1924">
        <f>ROW(EtalonRes!A537)</f>
        <v>537</v>
      </c>
      <c r="E1924" t="s">
        <v>117</v>
      </c>
      <c r="F1924" t="s">
        <v>198</v>
      </c>
      <c r="G1924" t="s">
        <v>199</v>
      </c>
      <c r="H1924" t="s">
        <v>175</v>
      </c>
      <c r="I1924">
        <v>5.18</v>
      </c>
      <c r="J1924">
        <v>0</v>
      </c>
      <c r="O1924">
        <f t="shared" si="975"/>
        <v>79</v>
      </c>
      <c r="P1924">
        <f t="shared" si="976"/>
        <v>0</v>
      </c>
      <c r="Q1924">
        <f t="shared" si="977"/>
        <v>79</v>
      </c>
      <c r="R1924">
        <f t="shared" si="978"/>
        <v>42.89</v>
      </c>
      <c r="S1924">
        <f t="shared" si="979"/>
        <v>0</v>
      </c>
      <c r="T1924">
        <f t="shared" si="980"/>
        <v>0</v>
      </c>
      <c r="U1924">
        <f t="shared" si="981"/>
        <v>0</v>
      </c>
      <c r="V1924">
        <f t="shared" si="982"/>
        <v>0</v>
      </c>
      <c r="W1924">
        <f t="shared" si="983"/>
        <v>0</v>
      </c>
      <c r="X1924">
        <f t="shared" si="984"/>
        <v>0</v>
      </c>
      <c r="Y1924">
        <f t="shared" si="985"/>
        <v>0</v>
      </c>
      <c r="AA1924">
        <v>55574044</v>
      </c>
      <c r="AB1924">
        <f t="shared" si="986"/>
        <v>15.25</v>
      </c>
      <c r="AC1924">
        <f t="shared" si="987"/>
        <v>0</v>
      </c>
      <c r="AD1924">
        <f t="shared" si="988"/>
        <v>15.25</v>
      </c>
      <c r="AE1924">
        <f t="shared" si="989"/>
        <v>8.2799999999999994</v>
      </c>
      <c r="AF1924">
        <f t="shared" si="990"/>
        <v>0</v>
      </c>
      <c r="AG1924">
        <f t="shared" si="991"/>
        <v>0</v>
      </c>
      <c r="AH1924">
        <f t="shared" si="992"/>
        <v>0</v>
      </c>
      <c r="AI1924">
        <f t="shared" si="993"/>
        <v>0</v>
      </c>
      <c r="AJ1924">
        <f t="shared" si="994"/>
        <v>0</v>
      </c>
      <c r="AK1924">
        <v>15.25</v>
      </c>
      <c r="AL1924">
        <v>0</v>
      </c>
      <c r="AM1924">
        <v>15.25</v>
      </c>
      <c r="AN1924">
        <v>8.2799999999999994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1</v>
      </c>
      <c r="AZ1924">
        <v>1</v>
      </c>
      <c r="BA1924">
        <v>1</v>
      </c>
      <c r="BB1924">
        <v>1</v>
      </c>
      <c r="BC1924">
        <v>1</v>
      </c>
      <c r="BD1924" t="s">
        <v>3</v>
      </c>
      <c r="BE1924" t="s">
        <v>3</v>
      </c>
      <c r="BF1924" t="s">
        <v>3</v>
      </c>
      <c r="BG1924" t="s">
        <v>3</v>
      </c>
      <c r="BH1924">
        <v>0</v>
      </c>
      <c r="BI1924">
        <v>4</v>
      </c>
      <c r="BJ1924" t="s">
        <v>200</v>
      </c>
      <c r="BM1924">
        <v>1</v>
      </c>
      <c r="BN1924">
        <v>0</v>
      </c>
      <c r="BO1924" t="s">
        <v>3</v>
      </c>
      <c r="BP1924">
        <v>0</v>
      </c>
      <c r="BQ1924">
        <v>1</v>
      </c>
      <c r="BR1924">
        <v>0</v>
      </c>
      <c r="BS1924">
        <v>1</v>
      </c>
      <c r="BT1924">
        <v>1</v>
      </c>
      <c r="BU1924">
        <v>1</v>
      </c>
      <c r="BV1924">
        <v>1</v>
      </c>
      <c r="BW1924">
        <v>1</v>
      </c>
      <c r="BX1924">
        <v>1</v>
      </c>
      <c r="BY1924" t="s">
        <v>3</v>
      </c>
      <c r="BZ1924">
        <v>0</v>
      </c>
      <c r="CA1924">
        <v>0</v>
      </c>
      <c r="CE1924">
        <v>0</v>
      </c>
      <c r="CF1924">
        <v>0</v>
      </c>
      <c r="CG1924">
        <v>0</v>
      </c>
      <c r="CM1924">
        <v>0</v>
      </c>
      <c r="CN1924" t="s">
        <v>3</v>
      </c>
      <c r="CO1924">
        <v>0</v>
      </c>
      <c r="CP1924">
        <f t="shared" si="995"/>
        <v>79</v>
      </c>
      <c r="CQ1924">
        <f t="shared" si="996"/>
        <v>0</v>
      </c>
      <c r="CR1924">
        <f t="shared" si="997"/>
        <v>15.25</v>
      </c>
      <c r="CS1924">
        <f t="shared" si="998"/>
        <v>8.2799999999999994</v>
      </c>
      <c r="CT1924">
        <f t="shared" si="999"/>
        <v>0</v>
      </c>
      <c r="CU1924">
        <f t="shared" si="1000"/>
        <v>0</v>
      </c>
      <c r="CV1924">
        <f t="shared" si="1001"/>
        <v>0</v>
      </c>
      <c r="CW1924">
        <f t="shared" si="1002"/>
        <v>0</v>
      </c>
      <c r="CX1924">
        <f t="shared" si="1003"/>
        <v>0</v>
      </c>
      <c r="CY1924">
        <f t="shared" si="1004"/>
        <v>0</v>
      </c>
      <c r="CZ1924">
        <f t="shared" si="1005"/>
        <v>0</v>
      </c>
      <c r="DC1924" t="s">
        <v>3</v>
      </c>
      <c r="DD1924" t="s">
        <v>3</v>
      </c>
      <c r="DE1924" t="s">
        <v>3</v>
      </c>
      <c r="DF1924" t="s">
        <v>3</v>
      </c>
      <c r="DG1924" t="s">
        <v>3</v>
      </c>
      <c r="DH1924" t="s">
        <v>3</v>
      </c>
      <c r="DI1924" t="s">
        <v>3</v>
      </c>
      <c r="DJ1924" t="s">
        <v>3</v>
      </c>
      <c r="DK1924" t="s">
        <v>3</v>
      </c>
      <c r="DL1924" t="s">
        <v>3</v>
      </c>
      <c r="DM1924" t="s">
        <v>3</v>
      </c>
      <c r="DN1924">
        <v>0</v>
      </c>
      <c r="DO1924">
        <v>0</v>
      </c>
      <c r="DP1924">
        <v>1</v>
      </c>
      <c r="DQ1924">
        <v>1</v>
      </c>
      <c r="DU1924">
        <v>1007</v>
      </c>
      <c r="DV1924" t="s">
        <v>175</v>
      </c>
      <c r="DW1924" t="s">
        <v>175</v>
      </c>
      <c r="DX1924">
        <v>1</v>
      </c>
      <c r="EE1924">
        <v>55317524</v>
      </c>
      <c r="EF1924">
        <v>1</v>
      </c>
      <c r="EG1924" t="s">
        <v>19</v>
      </c>
      <c r="EH1924">
        <v>0</v>
      </c>
      <c r="EI1924" t="s">
        <v>3</v>
      </c>
      <c r="EJ1924">
        <v>4</v>
      </c>
      <c r="EK1924">
        <v>1</v>
      </c>
      <c r="EL1924" t="s">
        <v>126</v>
      </c>
      <c r="EM1924" t="s">
        <v>21</v>
      </c>
      <c r="EO1924" t="s">
        <v>3</v>
      </c>
      <c r="EQ1924">
        <v>0</v>
      </c>
      <c r="ER1924">
        <v>15.25</v>
      </c>
      <c r="ES1924">
        <v>0</v>
      </c>
      <c r="ET1924">
        <v>15.25</v>
      </c>
      <c r="EU1924">
        <v>8.2799999999999994</v>
      </c>
      <c r="EV1924">
        <v>0</v>
      </c>
      <c r="EW1924">
        <v>0</v>
      </c>
      <c r="EX1924">
        <v>0</v>
      </c>
      <c r="EY1924">
        <v>0</v>
      </c>
      <c r="FQ1924">
        <v>0</v>
      </c>
      <c r="FR1924">
        <f t="shared" si="1006"/>
        <v>0</v>
      </c>
      <c r="FS1924">
        <v>0</v>
      </c>
      <c r="FX1924">
        <v>0</v>
      </c>
      <c r="FY1924">
        <v>0</v>
      </c>
      <c r="GA1924" t="s">
        <v>3</v>
      </c>
      <c r="GD1924">
        <v>1</v>
      </c>
      <c r="GF1924">
        <v>1511999612</v>
      </c>
      <c r="GG1924">
        <v>2</v>
      </c>
      <c r="GH1924">
        <v>1</v>
      </c>
      <c r="GI1924">
        <v>-2</v>
      </c>
      <c r="GJ1924">
        <v>0</v>
      </c>
      <c r="GK1924">
        <v>0</v>
      </c>
      <c r="GL1924">
        <f t="shared" si="1007"/>
        <v>0</v>
      </c>
      <c r="GM1924">
        <f>ROUND(O1924+X1924+Y1924,2)+GX1924</f>
        <v>79</v>
      </c>
      <c r="GN1924">
        <f>IF(OR(BI1924=0,BI1924=1),ROUND(O1924+X1924+Y1924,2),0)</f>
        <v>0</v>
      </c>
      <c r="GO1924">
        <f>IF(BI1924=2,ROUND(O1924+X1924+Y1924,2),0)</f>
        <v>0</v>
      </c>
      <c r="GP1924">
        <f>IF(BI1924=4,ROUND(O1924+X1924+Y1924,2)+GX1924,0)</f>
        <v>79</v>
      </c>
      <c r="GR1924">
        <v>0</v>
      </c>
      <c r="GS1924">
        <v>3</v>
      </c>
      <c r="GT1924">
        <v>0</v>
      </c>
      <c r="GU1924" t="s">
        <v>3</v>
      </c>
      <c r="GV1924">
        <f t="shared" si="1008"/>
        <v>0</v>
      </c>
      <c r="GW1924">
        <v>1</v>
      </c>
      <c r="GX1924">
        <f t="shared" si="1009"/>
        <v>0</v>
      </c>
      <c r="HA1924">
        <v>0</v>
      </c>
      <c r="HB1924">
        <v>0</v>
      </c>
      <c r="HC1924">
        <f t="shared" si="1010"/>
        <v>0</v>
      </c>
      <c r="IK1924">
        <v>0</v>
      </c>
    </row>
    <row r="1925" spans="1:245" x14ac:dyDescent="0.2">
      <c r="A1925">
        <v>17</v>
      </c>
      <c r="B1925">
        <v>1</v>
      </c>
      <c r="C1925">
        <f>ROW(SmtRes!A562)</f>
        <v>562</v>
      </c>
      <c r="D1925">
        <f>ROW(EtalonRes!A542)</f>
        <v>542</v>
      </c>
      <c r="E1925" t="s">
        <v>122</v>
      </c>
      <c r="F1925" t="s">
        <v>202</v>
      </c>
      <c r="G1925" t="s">
        <v>203</v>
      </c>
      <c r="H1925" t="s">
        <v>191</v>
      </c>
      <c r="I1925">
        <f>ROUND(5.18/100,9)</f>
        <v>5.1799999999999999E-2</v>
      </c>
      <c r="J1925">
        <v>0</v>
      </c>
      <c r="O1925">
        <f t="shared" si="975"/>
        <v>19805.21</v>
      </c>
      <c r="P1925">
        <f t="shared" si="976"/>
        <v>18350.240000000002</v>
      </c>
      <c r="Q1925">
        <f t="shared" si="977"/>
        <v>1.47</v>
      </c>
      <c r="R1925">
        <f t="shared" si="978"/>
        <v>0</v>
      </c>
      <c r="S1925">
        <f t="shared" si="979"/>
        <v>1453.5</v>
      </c>
      <c r="T1925">
        <f t="shared" si="980"/>
        <v>0</v>
      </c>
      <c r="U1925">
        <f t="shared" si="981"/>
        <v>8.0419499999999999</v>
      </c>
      <c r="V1925">
        <f t="shared" si="982"/>
        <v>0</v>
      </c>
      <c r="W1925">
        <f t="shared" si="983"/>
        <v>0</v>
      </c>
      <c r="X1925">
        <f t="shared" si="984"/>
        <v>1017.45</v>
      </c>
      <c r="Y1925">
        <f t="shared" si="985"/>
        <v>145.35</v>
      </c>
      <c r="AA1925">
        <v>55574044</v>
      </c>
      <c r="AB1925">
        <f t="shared" si="986"/>
        <v>382339.99</v>
      </c>
      <c r="AC1925">
        <f t="shared" si="987"/>
        <v>354251.65</v>
      </c>
      <c r="AD1925">
        <f t="shared" si="988"/>
        <v>28.45</v>
      </c>
      <c r="AE1925">
        <f t="shared" si="989"/>
        <v>7.0000000000000007E-2</v>
      </c>
      <c r="AF1925">
        <f t="shared" si="990"/>
        <v>28059.89</v>
      </c>
      <c r="AG1925">
        <f t="shared" si="991"/>
        <v>0</v>
      </c>
      <c r="AH1925">
        <f t="shared" si="992"/>
        <v>155.25</v>
      </c>
      <c r="AI1925">
        <f t="shared" si="993"/>
        <v>0</v>
      </c>
      <c r="AJ1925">
        <f t="shared" si="994"/>
        <v>0</v>
      </c>
      <c r="AK1925">
        <v>382339.99</v>
      </c>
      <c r="AL1925">
        <v>354251.65</v>
      </c>
      <c r="AM1925">
        <v>28.45</v>
      </c>
      <c r="AN1925">
        <v>7.0000000000000007E-2</v>
      </c>
      <c r="AO1925">
        <v>28059.89</v>
      </c>
      <c r="AP1925">
        <v>0</v>
      </c>
      <c r="AQ1925">
        <v>155.25</v>
      </c>
      <c r="AR1925">
        <v>0</v>
      </c>
      <c r="AS1925">
        <v>0</v>
      </c>
      <c r="AT1925">
        <v>70</v>
      </c>
      <c r="AU1925">
        <v>10</v>
      </c>
      <c r="AV1925">
        <v>1</v>
      </c>
      <c r="AW1925">
        <v>1</v>
      </c>
      <c r="AZ1925">
        <v>1</v>
      </c>
      <c r="BA1925">
        <v>1</v>
      </c>
      <c r="BB1925">
        <v>1</v>
      </c>
      <c r="BC1925">
        <v>1</v>
      </c>
      <c r="BD1925" t="s">
        <v>3</v>
      </c>
      <c r="BE1925" t="s">
        <v>3</v>
      </c>
      <c r="BF1925" t="s">
        <v>3</v>
      </c>
      <c r="BG1925" t="s">
        <v>3</v>
      </c>
      <c r="BH1925">
        <v>0</v>
      </c>
      <c r="BI1925">
        <v>4</v>
      </c>
      <c r="BJ1925" t="s">
        <v>204</v>
      </c>
      <c r="BM1925">
        <v>0</v>
      </c>
      <c r="BN1925">
        <v>0</v>
      </c>
      <c r="BO1925" t="s">
        <v>3</v>
      </c>
      <c r="BP1925">
        <v>0</v>
      </c>
      <c r="BQ1925">
        <v>1</v>
      </c>
      <c r="BR1925">
        <v>0</v>
      </c>
      <c r="BS1925">
        <v>1</v>
      </c>
      <c r="BT1925">
        <v>1</v>
      </c>
      <c r="BU1925">
        <v>1</v>
      </c>
      <c r="BV1925">
        <v>1</v>
      </c>
      <c r="BW1925">
        <v>1</v>
      </c>
      <c r="BX1925">
        <v>1</v>
      </c>
      <c r="BY1925" t="s">
        <v>3</v>
      </c>
      <c r="BZ1925">
        <v>70</v>
      </c>
      <c r="CA1925">
        <v>10</v>
      </c>
      <c r="CE1925">
        <v>0</v>
      </c>
      <c r="CF1925">
        <v>0</v>
      </c>
      <c r="CG1925">
        <v>0</v>
      </c>
      <c r="CM1925">
        <v>0</v>
      </c>
      <c r="CN1925" t="s">
        <v>3</v>
      </c>
      <c r="CO1925">
        <v>0</v>
      </c>
      <c r="CP1925">
        <f t="shared" si="995"/>
        <v>19805.210000000003</v>
      </c>
      <c r="CQ1925">
        <f t="shared" si="996"/>
        <v>354251.65</v>
      </c>
      <c r="CR1925">
        <f t="shared" si="997"/>
        <v>28.45</v>
      </c>
      <c r="CS1925">
        <f t="shared" si="998"/>
        <v>7.0000000000000007E-2</v>
      </c>
      <c r="CT1925">
        <f t="shared" si="999"/>
        <v>28059.89</v>
      </c>
      <c r="CU1925">
        <f t="shared" si="1000"/>
        <v>0</v>
      </c>
      <c r="CV1925">
        <f t="shared" si="1001"/>
        <v>155.25</v>
      </c>
      <c r="CW1925">
        <f t="shared" si="1002"/>
        <v>0</v>
      </c>
      <c r="CX1925">
        <f t="shared" si="1003"/>
        <v>0</v>
      </c>
      <c r="CY1925">
        <f t="shared" si="1004"/>
        <v>1017.45</v>
      </c>
      <c r="CZ1925">
        <f t="shared" si="1005"/>
        <v>145.35</v>
      </c>
      <c r="DC1925" t="s">
        <v>3</v>
      </c>
      <c r="DD1925" t="s">
        <v>3</v>
      </c>
      <c r="DE1925" t="s">
        <v>3</v>
      </c>
      <c r="DF1925" t="s">
        <v>3</v>
      </c>
      <c r="DG1925" t="s">
        <v>3</v>
      </c>
      <c r="DH1925" t="s">
        <v>3</v>
      </c>
      <c r="DI1925" t="s">
        <v>3</v>
      </c>
      <c r="DJ1925" t="s">
        <v>3</v>
      </c>
      <c r="DK1925" t="s">
        <v>3</v>
      </c>
      <c r="DL1925" t="s">
        <v>3</v>
      </c>
      <c r="DM1925" t="s">
        <v>3</v>
      </c>
      <c r="DN1925">
        <v>0</v>
      </c>
      <c r="DO1925">
        <v>0</v>
      </c>
      <c r="DP1925">
        <v>1</v>
      </c>
      <c r="DQ1925">
        <v>1</v>
      </c>
      <c r="DU1925">
        <v>1007</v>
      </c>
      <c r="DV1925" t="s">
        <v>191</v>
      </c>
      <c r="DW1925" t="s">
        <v>191</v>
      </c>
      <c r="DX1925">
        <v>100</v>
      </c>
      <c r="EE1925">
        <v>55317522</v>
      </c>
      <c r="EF1925">
        <v>1</v>
      </c>
      <c r="EG1925" t="s">
        <v>19</v>
      </c>
      <c r="EH1925">
        <v>0</v>
      </c>
      <c r="EI1925" t="s">
        <v>3</v>
      </c>
      <c r="EJ1925">
        <v>4</v>
      </c>
      <c r="EK1925">
        <v>0</v>
      </c>
      <c r="EL1925" t="s">
        <v>20</v>
      </c>
      <c r="EM1925" t="s">
        <v>21</v>
      </c>
      <c r="EO1925" t="s">
        <v>3</v>
      </c>
      <c r="EQ1925">
        <v>0</v>
      </c>
      <c r="ER1925">
        <v>382339.99</v>
      </c>
      <c r="ES1925">
        <v>354251.65</v>
      </c>
      <c r="ET1925">
        <v>28.45</v>
      </c>
      <c r="EU1925">
        <v>7.0000000000000007E-2</v>
      </c>
      <c r="EV1925">
        <v>28059.89</v>
      </c>
      <c r="EW1925">
        <v>155.25</v>
      </c>
      <c r="EX1925">
        <v>0</v>
      </c>
      <c r="EY1925">
        <v>0</v>
      </c>
      <c r="FQ1925">
        <v>0</v>
      </c>
      <c r="FR1925">
        <f t="shared" si="1006"/>
        <v>0</v>
      </c>
      <c r="FS1925">
        <v>0</v>
      </c>
      <c r="FX1925">
        <v>70</v>
      </c>
      <c r="FY1925">
        <v>10</v>
      </c>
      <c r="GA1925" t="s">
        <v>3</v>
      </c>
      <c r="GD1925">
        <v>0</v>
      </c>
      <c r="GF1925">
        <v>-904643448</v>
      </c>
      <c r="GG1925">
        <v>2</v>
      </c>
      <c r="GH1925">
        <v>1</v>
      </c>
      <c r="GI1925">
        <v>-2</v>
      </c>
      <c r="GJ1925">
        <v>0</v>
      </c>
      <c r="GK1925">
        <f>ROUND(R1925*(R12)/100,2)</f>
        <v>0</v>
      </c>
      <c r="GL1925">
        <f t="shared" si="1007"/>
        <v>0</v>
      </c>
      <c r="GM1925">
        <f>ROUND(O1925+X1925+Y1925+GK1925,2)+GX1925</f>
        <v>20968.009999999998</v>
      </c>
      <c r="GN1925">
        <f>IF(OR(BI1925=0,BI1925=1),ROUND(O1925+X1925+Y1925+GK1925,2),0)</f>
        <v>0</v>
      </c>
      <c r="GO1925">
        <f>IF(BI1925=2,ROUND(O1925+X1925+Y1925+GK1925,2),0)</f>
        <v>0</v>
      </c>
      <c r="GP1925">
        <f>IF(BI1925=4,ROUND(O1925+X1925+Y1925+GK1925,2)+GX1925,0)</f>
        <v>20968.009999999998</v>
      </c>
      <c r="GR1925">
        <v>0</v>
      </c>
      <c r="GS1925">
        <v>3</v>
      </c>
      <c r="GT1925">
        <v>0</v>
      </c>
      <c r="GU1925" t="s">
        <v>3</v>
      </c>
      <c r="GV1925">
        <f t="shared" si="1008"/>
        <v>0</v>
      </c>
      <c r="GW1925">
        <v>1</v>
      </c>
      <c r="GX1925">
        <f t="shared" si="1009"/>
        <v>0</v>
      </c>
      <c r="HA1925">
        <v>0</v>
      </c>
      <c r="HB1925">
        <v>0</v>
      </c>
      <c r="HC1925">
        <f t="shared" si="1010"/>
        <v>0</v>
      </c>
      <c r="IK1925">
        <v>0</v>
      </c>
    </row>
    <row r="1926" spans="1:245" x14ac:dyDescent="0.2">
      <c r="A1926">
        <v>17</v>
      </c>
      <c r="B1926">
        <v>1</v>
      </c>
      <c r="C1926">
        <f>ROW(SmtRes!A564)</f>
        <v>564</v>
      </c>
      <c r="D1926">
        <f>ROW(EtalonRes!A544)</f>
        <v>544</v>
      </c>
      <c r="E1926" t="s">
        <v>127</v>
      </c>
      <c r="F1926" t="s">
        <v>206</v>
      </c>
      <c r="G1926" t="s">
        <v>280</v>
      </c>
      <c r="H1926" t="s">
        <v>120</v>
      </c>
      <c r="I1926">
        <f>ROUND(0.004*36,9)</f>
        <v>0.14399999999999999</v>
      </c>
      <c r="J1926">
        <v>0</v>
      </c>
      <c r="O1926">
        <f t="shared" si="975"/>
        <v>15017.86</v>
      </c>
      <c r="P1926">
        <f t="shared" si="976"/>
        <v>7665.63</v>
      </c>
      <c r="Q1926">
        <f t="shared" si="977"/>
        <v>0</v>
      </c>
      <c r="R1926">
        <f t="shared" si="978"/>
        <v>0</v>
      </c>
      <c r="S1926">
        <f t="shared" si="979"/>
        <v>7352.23</v>
      </c>
      <c r="T1926">
        <f t="shared" si="980"/>
        <v>0</v>
      </c>
      <c r="U1926">
        <f t="shared" si="981"/>
        <v>32.788799999999995</v>
      </c>
      <c r="V1926">
        <f t="shared" si="982"/>
        <v>0</v>
      </c>
      <c r="W1926">
        <f t="shared" si="983"/>
        <v>0</v>
      </c>
      <c r="X1926">
        <f t="shared" si="984"/>
        <v>5146.5600000000004</v>
      </c>
      <c r="Y1926">
        <f t="shared" si="985"/>
        <v>735.22</v>
      </c>
      <c r="AA1926">
        <v>55574044</v>
      </c>
      <c r="AB1926">
        <f t="shared" si="986"/>
        <v>104290.69</v>
      </c>
      <c r="AC1926">
        <f t="shared" si="987"/>
        <v>53233.52</v>
      </c>
      <c r="AD1926">
        <f t="shared" si="988"/>
        <v>0</v>
      </c>
      <c r="AE1926">
        <f t="shared" si="989"/>
        <v>0</v>
      </c>
      <c r="AF1926">
        <f t="shared" si="990"/>
        <v>51057.17</v>
      </c>
      <c r="AG1926">
        <f t="shared" si="991"/>
        <v>0</v>
      </c>
      <c r="AH1926">
        <f t="shared" si="992"/>
        <v>227.7</v>
      </c>
      <c r="AI1926">
        <f t="shared" si="993"/>
        <v>0</v>
      </c>
      <c r="AJ1926">
        <f t="shared" si="994"/>
        <v>0</v>
      </c>
      <c r="AK1926">
        <v>104290.69</v>
      </c>
      <c r="AL1926">
        <v>53233.52</v>
      </c>
      <c r="AM1926">
        <v>0</v>
      </c>
      <c r="AN1926">
        <v>0</v>
      </c>
      <c r="AO1926">
        <v>51057.17</v>
      </c>
      <c r="AP1926">
        <v>0</v>
      </c>
      <c r="AQ1926">
        <v>227.7</v>
      </c>
      <c r="AR1926">
        <v>0</v>
      </c>
      <c r="AS1926">
        <v>0</v>
      </c>
      <c r="AT1926">
        <v>70</v>
      </c>
      <c r="AU1926">
        <v>10</v>
      </c>
      <c r="AV1926">
        <v>1</v>
      </c>
      <c r="AW1926">
        <v>1</v>
      </c>
      <c r="AZ1926">
        <v>1</v>
      </c>
      <c r="BA1926">
        <v>1</v>
      </c>
      <c r="BB1926">
        <v>1</v>
      </c>
      <c r="BC1926">
        <v>1</v>
      </c>
      <c r="BD1926" t="s">
        <v>3</v>
      </c>
      <c r="BE1926" t="s">
        <v>3</v>
      </c>
      <c r="BF1926" t="s">
        <v>3</v>
      </c>
      <c r="BG1926" t="s">
        <v>3</v>
      </c>
      <c r="BH1926">
        <v>0</v>
      </c>
      <c r="BI1926">
        <v>4</v>
      </c>
      <c r="BJ1926" t="s">
        <v>208</v>
      </c>
      <c r="BM1926">
        <v>0</v>
      </c>
      <c r="BN1926">
        <v>0</v>
      </c>
      <c r="BO1926" t="s">
        <v>3</v>
      </c>
      <c r="BP1926">
        <v>0</v>
      </c>
      <c r="BQ1926">
        <v>1</v>
      </c>
      <c r="BR1926">
        <v>0</v>
      </c>
      <c r="BS1926">
        <v>1</v>
      </c>
      <c r="BT1926">
        <v>1</v>
      </c>
      <c r="BU1926">
        <v>1</v>
      </c>
      <c r="BV1926">
        <v>1</v>
      </c>
      <c r="BW1926">
        <v>1</v>
      </c>
      <c r="BX1926">
        <v>1</v>
      </c>
      <c r="BY1926" t="s">
        <v>3</v>
      </c>
      <c r="BZ1926">
        <v>70</v>
      </c>
      <c r="CA1926">
        <v>10</v>
      </c>
      <c r="CE1926">
        <v>0</v>
      </c>
      <c r="CF1926">
        <v>0</v>
      </c>
      <c r="CG1926">
        <v>0</v>
      </c>
      <c r="CM1926">
        <v>0</v>
      </c>
      <c r="CN1926" t="s">
        <v>3</v>
      </c>
      <c r="CO1926">
        <v>0</v>
      </c>
      <c r="CP1926">
        <f t="shared" si="995"/>
        <v>15017.86</v>
      </c>
      <c r="CQ1926">
        <f t="shared" si="996"/>
        <v>53233.52</v>
      </c>
      <c r="CR1926">
        <f t="shared" si="997"/>
        <v>0</v>
      </c>
      <c r="CS1926">
        <f t="shared" si="998"/>
        <v>0</v>
      </c>
      <c r="CT1926">
        <f t="shared" si="999"/>
        <v>51057.17</v>
      </c>
      <c r="CU1926">
        <f t="shared" si="1000"/>
        <v>0</v>
      </c>
      <c r="CV1926">
        <f t="shared" si="1001"/>
        <v>227.7</v>
      </c>
      <c r="CW1926">
        <f t="shared" si="1002"/>
        <v>0</v>
      </c>
      <c r="CX1926">
        <f t="shared" si="1003"/>
        <v>0</v>
      </c>
      <c r="CY1926">
        <f t="shared" si="1004"/>
        <v>5146.5609999999997</v>
      </c>
      <c r="CZ1926">
        <f t="shared" si="1005"/>
        <v>735.22299999999984</v>
      </c>
      <c r="DC1926" t="s">
        <v>3</v>
      </c>
      <c r="DD1926" t="s">
        <v>3</v>
      </c>
      <c r="DE1926" t="s">
        <v>3</v>
      </c>
      <c r="DF1926" t="s">
        <v>3</v>
      </c>
      <c r="DG1926" t="s">
        <v>3</v>
      </c>
      <c r="DH1926" t="s">
        <v>3</v>
      </c>
      <c r="DI1926" t="s">
        <v>3</v>
      </c>
      <c r="DJ1926" t="s">
        <v>3</v>
      </c>
      <c r="DK1926" t="s">
        <v>3</v>
      </c>
      <c r="DL1926" t="s">
        <v>3</v>
      </c>
      <c r="DM1926" t="s">
        <v>3</v>
      </c>
      <c r="DN1926">
        <v>0</v>
      </c>
      <c r="DO1926">
        <v>0</v>
      </c>
      <c r="DP1926">
        <v>1</v>
      </c>
      <c r="DQ1926">
        <v>1</v>
      </c>
      <c r="DU1926">
        <v>1009</v>
      </c>
      <c r="DV1926" t="s">
        <v>120</v>
      </c>
      <c r="DW1926" t="s">
        <v>120</v>
      </c>
      <c r="DX1926">
        <v>1000</v>
      </c>
      <c r="EE1926">
        <v>55317522</v>
      </c>
      <c r="EF1926">
        <v>1</v>
      </c>
      <c r="EG1926" t="s">
        <v>19</v>
      </c>
      <c r="EH1926">
        <v>0</v>
      </c>
      <c r="EI1926" t="s">
        <v>3</v>
      </c>
      <c r="EJ1926">
        <v>4</v>
      </c>
      <c r="EK1926">
        <v>0</v>
      </c>
      <c r="EL1926" t="s">
        <v>20</v>
      </c>
      <c r="EM1926" t="s">
        <v>21</v>
      </c>
      <c r="EO1926" t="s">
        <v>3</v>
      </c>
      <c r="EQ1926">
        <v>0</v>
      </c>
      <c r="ER1926">
        <v>104290.69</v>
      </c>
      <c r="ES1926">
        <v>53233.52</v>
      </c>
      <c r="ET1926">
        <v>0</v>
      </c>
      <c r="EU1926">
        <v>0</v>
      </c>
      <c r="EV1926">
        <v>51057.17</v>
      </c>
      <c r="EW1926">
        <v>227.7</v>
      </c>
      <c r="EX1926">
        <v>0</v>
      </c>
      <c r="EY1926">
        <v>0</v>
      </c>
      <c r="FQ1926">
        <v>0</v>
      </c>
      <c r="FR1926">
        <f t="shared" si="1006"/>
        <v>0</v>
      </c>
      <c r="FS1926">
        <v>0</v>
      </c>
      <c r="FX1926">
        <v>70</v>
      </c>
      <c r="FY1926">
        <v>10</v>
      </c>
      <c r="GA1926" t="s">
        <v>3</v>
      </c>
      <c r="GD1926">
        <v>0</v>
      </c>
      <c r="GF1926">
        <v>-1381171928</v>
      </c>
      <c r="GG1926">
        <v>2</v>
      </c>
      <c r="GH1926">
        <v>1</v>
      </c>
      <c r="GI1926">
        <v>-2</v>
      </c>
      <c r="GJ1926">
        <v>0</v>
      </c>
      <c r="GK1926">
        <f>ROUND(R1926*(R12)/100,2)</f>
        <v>0</v>
      </c>
      <c r="GL1926">
        <f t="shared" si="1007"/>
        <v>0</v>
      </c>
      <c r="GM1926">
        <f>ROUND(O1926+X1926+Y1926+GK1926,2)+GX1926</f>
        <v>20899.64</v>
      </c>
      <c r="GN1926">
        <f>IF(OR(BI1926=0,BI1926=1),ROUND(O1926+X1926+Y1926+GK1926,2),0)</f>
        <v>0</v>
      </c>
      <c r="GO1926">
        <f>IF(BI1926=2,ROUND(O1926+X1926+Y1926+GK1926,2),0)</f>
        <v>0</v>
      </c>
      <c r="GP1926">
        <f>IF(BI1926=4,ROUND(O1926+X1926+Y1926+GK1926,2)+GX1926,0)</f>
        <v>20899.64</v>
      </c>
      <c r="GR1926">
        <v>0</v>
      </c>
      <c r="GS1926">
        <v>3</v>
      </c>
      <c r="GT1926">
        <v>0</v>
      </c>
      <c r="GU1926" t="s">
        <v>3</v>
      </c>
      <c r="GV1926">
        <f t="shared" si="1008"/>
        <v>0</v>
      </c>
      <c r="GW1926">
        <v>1</v>
      </c>
      <c r="GX1926">
        <f t="shared" si="1009"/>
        <v>0</v>
      </c>
      <c r="HA1926">
        <v>0</v>
      </c>
      <c r="HB1926">
        <v>0</v>
      </c>
      <c r="HC1926">
        <f t="shared" si="1010"/>
        <v>0</v>
      </c>
      <c r="IK1926">
        <v>0</v>
      </c>
    </row>
    <row r="1927" spans="1:245" x14ac:dyDescent="0.2">
      <c r="A1927">
        <v>17</v>
      </c>
      <c r="B1927">
        <v>1</v>
      </c>
      <c r="C1927">
        <f>ROW(SmtRes!A568)</f>
        <v>568</v>
      </c>
      <c r="D1927">
        <f>ROW(EtalonRes!A548)</f>
        <v>548</v>
      </c>
      <c r="E1927" t="s">
        <v>132</v>
      </c>
      <c r="F1927" t="s">
        <v>210</v>
      </c>
      <c r="G1927" t="s">
        <v>281</v>
      </c>
      <c r="H1927" t="s">
        <v>120</v>
      </c>
      <c r="I1927">
        <v>1.988</v>
      </c>
      <c r="J1927">
        <v>0</v>
      </c>
      <c r="O1927">
        <f t="shared" si="975"/>
        <v>133551.93</v>
      </c>
      <c r="P1927">
        <f t="shared" si="976"/>
        <v>112435.22</v>
      </c>
      <c r="Q1927">
        <f t="shared" si="977"/>
        <v>2380.39</v>
      </c>
      <c r="R1927">
        <f t="shared" si="978"/>
        <v>2.19</v>
      </c>
      <c r="S1927">
        <f t="shared" si="979"/>
        <v>18736.32</v>
      </c>
      <c r="T1927">
        <f t="shared" si="980"/>
        <v>0</v>
      </c>
      <c r="U1927">
        <f t="shared" si="981"/>
        <v>71.786680000000004</v>
      </c>
      <c r="V1927">
        <f t="shared" si="982"/>
        <v>0</v>
      </c>
      <c r="W1927">
        <f t="shared" si="983"/>
        <v>0</v>
      </c>
      <c r="X1927">
        <f t="shared" si="984"/>
        <v>13115.42</v>
      </c>
      <c r="Y1927">
        <f t="shared" si="985"/>
        <v>1873.63</v>
      </c>
      <c r="AA1927">
        <v>55574044</v>
      </c>
      <c r="AB1927">
        <f t="shared" si="986"/>
        <v>67179.039999999994</v>
      </c>
      <c r="AC1927">
        <f t="shared" si="987"/>
        <v>56556.95</v>
      </c>
      <c r="AD1927">
        <f t="shared" si="988"/>
        <v>1197.3800000000001</v>
      </c>
      <c r="AE1927">
        <f t="shared" si="989"/>
        <v>1.1000000000000001</v>
      </c>
      <c r="AF1927">
        <f t="shared" si="990"/>
        <v>9424.7099999999991</v>
      </c>
      <c r="AG1927">
        <f t="shared" si="991"/>
        <v>0</v>
      </c>
      <c r="AH1927">
        <f t="shared" si="992"/>
        <v>36.11</v>
      </c>
      <c r="AI1927">
        <f t="shared" si="993"/>
        <v>0</v>
      </c>
      <c r="AJ1927">
        <f t="shared" si="994"/>
        <v>0</v>
      </c>
      <c r="AK1927">
        <v>67179.039999999994</v>
      </c>
      <c r="AL1927">
        <v>56556.95</v>
      </c>
      <c r="AM1927">
        <v>1197.3800000000001</v>
      </c>
      <c r="AN1927">
        <v>1.1000000000000001</v>
      </c>
      <c r="AO1927">
        <v>9424.7099999999991</v>
      </c>
      <c r="AP1927">
        <v>0</v>
      </c>
      <c r="AQ1927">
        <v>36.11</v>
      </c>
      <c r="AR1927">
        <v>0</v>
      </c>
      <c r="AS1927">
        <v>0</v>
      </c>
      <c r="AT1927">
        <v>70</v>
      </c>
      <c r="AU1927">
        <v>10</v>
      </c>
      <c r="AV1927">
        <v>1</v>
      </c>
      <c r="AW1927">
        <v>1</v>
      </c>
      <c r="AZ1927">
        <v>1</v>
      </c>
      <c r="BA1927">
        <v>1</v>
      </c>
      <c r="BB1927">
        <v>1</v>
      </c>
      <c r="BC1927">
        <v>1</v>
      </c>
      <c r="BD1927" t="s">
        <v>3</v>
      </c>
      <c r="BE1927" t="s">
        <v>3</v>
      </c>
      <c r="BF1927" t="s">
        <v>3</v>
      </c>
      <c r="BG1927" t="s">
        <v>3</v>
      </c>
      <c r="BH1927">
        <v>0</v>
      </c>
      <c r="BI1927">
        <v>4</v>
      </c>
      <c r="BJ1927" t="s">
        <v>212</v>
      </c>
      <c r="BM1927">
        <v>0</v>
      </c>
      <c r="BN1927">
        <v>0</v>
      </c>
      <c r="BO1927" t="s">
        <v>3</v>
      </c>
      <c r="BP1927">
        <v>0</v>
      </c>
      <c r="BQ1927">
        <v>1</v>
      </c>
      <c r="BR1927">
        <v>0</v>
      </c>
      <c r="BS1927">
        <v>1</v>
      </c>
      <c r="BT1927">
        <v>1</v>
      </c>
      <c r="BU1927">
        <v>1</v>
      </c>
      <c r="BV1927">
        <v>1</v>
      </c>
      <c r="BW1927">
        <v>1</v>
      </c>
      <c r="BX1927">
        <v>1</v>
      </c>
      <c r="BY1927" t="s">
        <v>3</v>
      </c>
      <c r="BZ1927">
        <v>70</v>
      </c>
      <c r="CA1927">
        <v>10</v>
      </c>
      <c r="CE1927">
        <v>0</v>
      </c>
      <c r="CF1927">
        <v>0</v>
      </c>
      <c r="CG1927">
        <v>0</v>
      </c>
      <c r="CM1927">
        <v>0</v>
      </c>
      <c r="CN1927" t="s">
        <v>3</v>
      </c>
      <c r="CO1927">
        <v>0</v>
      </c>
      <c r="CP1927">
        <f t="shared" si="995"/>
        <v>133551.93</v>
      </c>
      <c r="CQ1927">
        <f t="shared" si="996"/>
        <v>56556.95</v>
      </c>
      <c r="CR1927">
        <f t="shared" si="997"/>
        <v>1197.3800000000001</v>
      </c>
      <c r="CS1927">
        <f t="shared" si="998"/>
        <v>1.1000000000000001</v>
      </c>
      <c r="CT1927">
        <f t="shared" si="999"/>
        <v>9424.7099999999991</v>
      </c>
      <c r="CU1927">
        <f t="shared" si="1000"/>
        <v>0</v>
      </c>
      <c r="CV1927">
        <f t="shared" si="1001"/>
        <v>36.11</v>
      </c>
      <c r="CW1927">
        <f t="shared" si="1002"/>
        <v>0</v>
      </c>
      <c r="CX1927">
        <f t="shared" si="1003"/>
        <v>0</v>
      </c>
      <c r="CY1927">
        <f t="shared" si="1004"/>
        <v>13115.423999999999</v>
      </c>
      <c r="CZ1927">
        <f t="shared" si="1005"/>
        <v>1873.6320000000001</v>
      </c>
      <c r="DC1927" t="s">
        <v>3</v>
      </c>
      <c r="DD1927" t="s">
        <v>3</v>
      </c>
      <c r="DE1927" t="s">
        <v>3</v>
      </c>
      <c r="DF1927" t="s">
        <v>3</v>
      </c>
      <c r="DG1927" t="s">
        <v>3</v>
      </c>
      <c r="DH1927" t="s">
        <v>3</v>
      </c>
      <c r="DI1927" t="s">
        <v>3</v>
      </c>
      <c r="DJ1927" t="s">
        <v>3</v>
      </c>
      <c r="DK1927" t="s">
        <v>3</v>
      </c>
      <c r="DL1927" t="s">
        <v>3</v>
      </c>
      <c r="DM1927" t="s">
        <v>3</v>
      </c>
      <c r="DN1927">
        <v>0</v>
      </c>
      <c r="DO1927">
        <v>0</v>
      </c>
      <c r="DP1927">
        <v>1</v>
      </c>
      <c r="DQ1927">
        <v>1</v>
      </c>
      <c r="DU1927">
        <v>1009</v>
      </c>
      <c r="DV1927" t="s">
        <v>120</v>
      </c>
      <c r="DW1927" t="s">
        <v>120</v>
      </c>
      <c r="DX1927">
        <v>1000</v>
      </c>
      <c r="EE1927">
        <v>55317522</v>
      </c>
      <c r="EF1927">
        <v>1</v>
      </c>
      <c r="EG1927" t="s">
        <v>19</v>
      </c>
      <c r="EH1927">
        <v>0</v>
      </c>
      <c r="EI1927" t="s">
        <v>3</v>
      </c>
      <c r="EJ1927">
        <v>4</v>
      </c>
      <c r="EK1927">
        <v>0</v>
      </c>
      <c r="EL1927" t="s">
        <v>20</v>
      </c>
      <c r="EM1927" t="s">
        <v>21</v>
      </c>
      <c r="EO1927" t="s">
        <v>3</v>
      </c>
      <c r="EQ1927">
        <v>0</v>
      </c>
      <c r="ER1927">
        <v>67179.039999999994</v>
      </c>
      <c r="ES1927">
        <v>56556.95</v>
      </c>
      <c r="ET1927">
        <v>1197.3800000000001</v>
      </c>
      <c r="EU1927">
        <v>1.1000000000000001</v>
      </c>
      <c r="EV1927">
        <v>9424.7099999999991</v>
      </c>
      <c r="EW1927">
        <v>36.11</v>
      </c>
      <c r="EX1927">
        <v>0</v>
      </c>
      <c r="EY1927">
        <v>0</v>
      </c>
      <c r="FQ1927">
        <v>0</v>
      </c>
      <c r="FR1927">
        <f t="shared" si="1006"/>
        <v>0</v>
      </c>
      <c r="FS1927">
        <v>0</v>
      </c>
      <c r="FX1927">
        <v>70</v>
      </c>
      <c r="FY1927">
        <v>10</v>
      </c>
      <c r="GA1927" t="s">
        <v>3</v>
      </c>
      <c r="GD1927">
        <v>0</v>
      </c>
      <c r="GF1927">
        <v>-1865787583</v>
      </c>
      <c r="GG1927">
        <v>2</v>
      </c>
      <c r="GH1927">
        <v>1</v>
      </c>
      <c r="GI1927">
        <v>-2</v>
      </c>
      <c r="GJ1927">
        <v>0</v>
      </c>
      <c r="GK1927">
        <f>ROUND(R1927*(R12)/100,2)</f>
        <v>2.37</v>
      </c>
      <c r="GL1927">
        <f t="shared" si="1007"/>
        <v>0</v>
      </c>
      <c r="GM1927">
        <f>ROUND(O1927+X1927+Y1927+GK1927,2)+GX1927</f>
        <v>148543.35</v>
      </c>
      <c r="GN1927">
        <f>IF(OR(BI1927=0,BI1927=1),ROUND(O1927+X1927+Y1927+GK1927,2),0)</f>
        <v>0</v>
      </c>
      <c r="GO1927">
        <f>IF(BI1927=2,ROUND(O1927+X1927+Y1927+GK1927,2),0)</f>
        <v>0</v>
      </c>
      <c r="GP1927">
        <f>IF(BI1927=4,ROUND(O1927+X1927+Y1927+GK1927,2)+GX1927,0)</f>
        <v>148543.35</v>
      </c>
      <c r="GR1927">
        <v>0</v>
      </c>
      <c r="GS1927">
        <v>3</v>
      </c>
      <c r="GT1927">
        <v>0</v>
      </c>
      <c r="GU1927" t="s">
        <v>3</v>
      </c>
      <c r="GV1927">
        <f t="shared" si="1008"/>
        <v>0</v>
      </c>
      <c r="GW1927">
        <v>1</v>
      </c>
      <c r="GX1927">
        <f t="shared" si="1009"/>
        <v>0</v>
      </c>
      <c r="HA1927">
        <v>0</v>
      </c>
      <c r="HB1927">
        <v>0</v>
      </c>
      <c r="HC1927">
        <f t="shared" si="1010"/>
        <v>0</v>
      </c>
      <c r="IK1927">
        <v>0</v>
      </c>
    </row>
    <row r="1928" spans="1:245" x14ac:dyDescent="0.2">
      <c r="A1928">
        <v>18</v>
      </c>
      <c r="B1928">
        <v>1</v>
      </c>
      <c r="C1928">
        <v>568</v>
      </c>
      <c r="E1928" t="s">
        <v>136</v>
      </c>
      <c r="F1928" t="s">
        <v>214</v>
      </c>
      <c r="G1928" t="s">
        <v>215</v>
      </c>
      <c r="H1928" t="s">
        <v>120</v>
      </c>
      <c r="I1928">
        <f>I1927*J1928</f>
        <v>-1.988</v>
      </c>
      <c r="J1928">
        <v>-1</v>
      </c>
      <c r="O1928">
        <f t="shared" si="975"/>
        <v>-105828.24</v>
      </c>
      <c r="P1928">
        <f t="shared" si="976"/>
        <v>-105828.24</v>
      </c>
      <c r="Q1928">
        <f t="shared" si="977"/>
        <v>0</v>
      </c>
      <c r="R1928">
        <f t="shared" si="978"/>
        <v>0</v>
      </c>
      <c r="S1928">
        <f t="shared" si="979"/>
        <v>0</v>
      </c>
      <c r="T1928">
        <f t="shared" si="980"/>
        <v>0</v>
      </c>
      <c r="U1928">
        <f t="shared" si="981"/>
        <v>0</v>
      </c>
      <c r="V1928">
        <f t="shared" si="982"/>
        <v>0</v>
      </c>
      <c r="W1928">
        <f t="shared" si="983"/>
        <v>0</v>
      </c>
      <c r="X1928">
        <f t="shared" si="984"/>
        <v>0</v>
      </c>
      <c r="Y1928">
        <f t="shared" si="985"/>
        <v>0</v>
      </c>
      <c r="AA1928">
        <v>55574044</v>
      </c>
      <c r="AB1928">
        <f t="shared" si="986"/>
        <v>53233.52</v>
      </c>
      <c r="AC1928">
        <f t="shared" si="987"/>
        <v>53233.52</v>
      </c>
      <c r="AD1928">
        <f t="shared" si="988"/>
        <v>0</v>
      </c>
      <c r="AE1928">
        <f t="shared" si="989"/>
        <v>0</v>
      </c>
      <c r="AF1928">
        <f t="shared" si="990"/>
        <v>0</v>
      </c>
      <c r="AG1928">
        <f t="shared" si="991"/>
        <v>0</v>
      </c>
      <c r="AH1928">
        <f t="shared" si="992"/>
        <v>0</v>
      </c>
      <c r="AI1928">
        <f t="shared" si="993"/>
        <v>0</v>
      </c>
      <c r="AJ1928">
        <f t="shared" si="994"/>
        <v>0</v>
      </c>
      <c r="AK1928">
        <v>53233.52</v>
      </c>
      <c r="AL1928">
        <v>53233.52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70</v>
      </c>
      <c r="AU1928">
        <v>10</v>
      </c>
      <c r="AV1928">
        <v>1</v>
      </c>
      <c r="AW1928">
        <v>1</v>
      </c>
      <c r="AZ1928">
        <v>1</v>
      </c>
      <c r="BA1928">
        <v>1</v>
      </c>
      <c r="BB1928">
        <v>1</v>
      </c>
      <c r="BC1928">
        <v>1</v>
      </c>
      <c r="BD1928" t="s">
        <v>3</v>
      </c>
      <c r="BE1928" t="s">
        <v>3</v>
      </c>
      <c r="BF1928" t="s">
        <v>3</v>
      </c>
      <c r="BG1928" t="s">
        <v>3</v>
      </c>
      <c r="BH1928">
        <v>3</v>
      </c>
      <c r="BI1928">
        <v>4</v>
      </c>
      <c r="BJ1928" t="s">
        <v>216</v>
      </c>
      <c r="BM1928">
        <v>0</v>
      </c>
      <c r="BN1928">
        <v>0</v>
      </c>
      <c r="BO1928" t="s">
        <v>3</v>
      </c>
      <c r="BP1928">
        <v>0</v>
      </c>
      <c r="BQ1928">
        <v>1</v>
      </c>
      <c r="BR1928">
        <v>1</v>
      </c>
      <c r="BS1928">
        <v>1</v>
      </c>
      <c r="BT1928">
        <v>1</v>
      </c>
      <c r="BU1928">
        <v>1</v>
      </c>
      <c r="BV1928">
        <v>1</v>
      </c>
      <c r="BW1928">
        <v>1</v>
      </c>
      <c r="BX1928">
        <v>1</v>
      </c>
      <c r="BY1928" t="s">
        <v>3</v>
      </c>
      <c r="BZ1928">
        <v>70</v>
      </c>
      <c r="CA1928">
        <v>10</v>
      </c>
      <c r="CE1928">
        <v>0</v>
      </c>
      <c r="CF1928">
        <v>0</v>
      </c>
      <c r="CG1928">
        <v>0</v>
      </c>
      <c r="CM1928">
        <v>0</v>
      </c>
      <c r="CN1928" t="s">
        <v>3</v>
      </c>
      <c r="CO1928">
        <v>0</v>
      </c>
      <c r="CP1928">
        <f t="shared" si="995"/>
        <v>-105828.24</v>
      </c>
      <c r="CQ1928">
        <f t="shared" si="996"/>
        <v>53233.52</v>
      </c>
      <c r="CR1928">
        <f t="shared" si="997"/>
        <v>0</v>
      </c>
      <c r="CS1928">
        <f t="shared" si="998"/>
        <v>0</v>
      </c>
      <c r="CT1928">
        <f t="shared" si="999"/>
        <v>0</v>
      </c>
      <c r="CU1928">
        <f t="shared" si="1000"/>
        <v>0</v>
      </c>
      <c r="CV1928">
        <f t="shared" si="1001"/>
        <v>0</v>
      </c>
      <c r="CW1928">
        <f t="shared" si="1002"/>
        <v>0</v>
      </c>
      <c r="CX1928">
        <f t="shared" si="1003"/>
        <v>0</v>
      </c>
      <c r="CY1928">
        <f t="shared" si="1004"/>
        <v>0</v>
      </c>
      <c r="CZ1928">
        <f t="shared" si="1005"/>
        <v>0</v>
      </c>
      <c r="DC1928" t="s">
        <v>3</v>
      </c>
      <c r="DD1928" t="s">
        <v>3</v>
      </c>
      <c r="DE1928" t="s">
        <v>3</v>
      </c>
      <c r="DF1928" t="s">
        <v>3</v>
      </c>
      <c r="DG1928" t="s">
        <v>3</v>
      </c>
      <c r="DH1928" t="s">
        <v>3</v>
      </c>
      <c r="DI1928" t="s">
        <v>3</v>
      </c>
      <c r="DJ1928" t="s">
        <v>3</v>
      </c>
      <c r="DK1928" t="s">
        <v>3</v>
      </c>
      <c r="DL1928" t="s">
        <v>3</v>
      </c>
      <c r="DM1928" t="s">
        <v>3</v>
      </c>
      <c r="DN1928">
        <v>0</v>
      </c>
      <c r="DO1928">
        <v>0</v>
      </c>
      <c r="DP1928">
        <v>1</v>
      </c>
      <c r="DQ1928">
        <v>1</v>
      </c>
      <c r="DU1928">
        <v>1009</v>
      </c>
      <c r="DV1928" t="s">
        <v>120</v>
      </c>
      <c r="DW1928" t="s">
        <v>120</v>
      </c>
      <c r="DX1928">
        <v>1000</v>
      </c>
      <c r="EE1928">
        <v>55317522</v>
      </c>
      <c r="EF1928">
        <v>1</v>
      </c>
      <c r="EG1928" t="s">
        <v>19</v>
      </c>
      <c r="EH1928">
        <v>0</v>
      </c>
      <c r="EI1928" t="s">
        <v>3</v>
      </c>
      <c r="EJ1928">
        <v>4</v>
      </c>
      <c r="EK1928">
        <v>0</v>
      </c>
      <c r="EL1928" t="s">
        <v>20</v>
      </c>
      <c r="EM1928" t="s">
        <v>21</v>
      </c>
      <c r="EO1928" t="s">
        <v>3</v>
      </c>
      <c r="EQ1928">
        <v>32768</v>
      </c>
      <c r="ER1928">
        <v>53233.52</v>
      </c>
      <c r="ES1928">
        <v>53233.52</v>
      </c>
      <c r="ET1928">
        <v>0</v>
      </c>
      <c r="EU1928">
        <v>0</v>
      </c>
      <c r="EV1928">
        <v>0</v>
      </c>
      <c r="EW1928">
        <v>0</v>
      </c>
      <c r="EX1928">
        <v>0</v>
      </c>
      <c r="FQ1928">
        <v>0</v>
      </c>
      <c r="FR1928">
        <f t="shared" si="1006"/>
        <v>0</v>
      </c>
      <c r="FS1928">
        <v>0</v>
      </c>
      <c r="FX1928">
        <v>70</v>
      </c>
      <c r="FY1928">
        <v>10</v>
      </c>
      <c r="GA1928" t="s">
        <v>3</v>
      </c>
      <c r="GD1928">
        <v>0</v>
      </c>
      <c r="GF1928">
        <v>588667335</v>
      </c>
      <c r="GG1928">
        <v>2</v>
      </c>
      <c r="GH1928">
        <v>1</v>
      </c>
      <c r="GI1928">
        <v>-2</v>
      </c>
      <c r="GJ1928">
        <v>0</v>
      </c>
      <c r="GK1928">
        <f>ROUND(R1928*(R12)/100,2)</f>
        <v>0</v>
      </c>
      <c r="GL1928">
        <f t="shared" si="1007"/>
        <v>0</v>
      </c>
      <c r="GM1928">
        <f>ROUND(O1928+X1928+Y1928+GK1928,2)+GX1928</f>
        <v>-105828.24</v>
      </c>
      <c r="GN1928">
        <f>IF(OR(BI1928=0,BI1928=1),ROUND(O1928+X1928+Y1928+GK1928,2),0)</f>
        <v>0</v>
      </c>
      <c r="GO1928">
        <f>IF(BI1928=2,ROUND(O1928+X1928+Y1928+GK1928,2),0)</f>
        <v>0</v>
      </c>
      <c r="GP1928">
        <f>IF(BI1928=4,ROUND(O1928+X1928+Y1928+GK1928,2)+GX1928,0)</f>
        <v>-105828.24</v>
      </c>
      <c r="GR1928">
        <v>0</v>
      </c>
      <c r="GS1928">
        <v>3</v>
      </c>
      <c r="GT1928">
        <v>0</v>
      </c>
      <c r="GU1928" t="s">
        <v>3</v>
      </c>
      <c r="GV1928">
        <f t="shared" si="1008"/>
        <v>0</v>
      </c>
      <c r="GW1928">
        <v>1</v>
      </c>
      <c r="GX1928">
        <f t="shared" si="1009"/>
        <v>0</v>
      </c>
      <c r="HA1928">
        <v>0</v>
      </c>
      <c r="HB1928">
        <v>0</v>
      </c>
      <c r="HC1928">
        <f t="shared" si="1010"/>
        <v>0</v>
      </c>
      <c r="IK1928">
        <v>0</v>
      </c>
    </row>
    <row r="1929" spans="1:245" x14ac:dyDescent="0.2">
      <c r="A1929">
        <v>17</v>
      </c>
      <c r="B1929">
        <v>1</v>
      </c>
      <c r="E1929" t="s">
        <v>144</v>
      </c>
      <c r="F1929" t="s">
        <v>96</v>
      </c>
      <c r="G1929" t="s">
        <v>426</v>
      </c>
      <c r="H1929" t="s">
        <v>180</v>
      </c>
      <c r="I1929">
        <v>1</v>
      </c>
      <c r="J1929">
        <v>0</v>
      </c>
      <c r="O1929">
        <f t="shared" si="975"/>
        <v>924500</v>
      </c>
      <c r="P1929">
        <f t="shared" si="976"/>
        <v>924500</v>
      </c>
      <c r="Q1929">
        <f t="shared" si="977"/>
        <v>0</v>
      </c>
      <c r="R1929">
        <f t="shared" si="978"/>
        <v>0</v>
      </c>
      <c r="S1929">
        <f t="shared" si="979"/>
        <v>0</v>
      </c>
      <c r="T1929">
        <f t="shared" si="980"/>
        <v>0</v>
      </c>
      <c r="U1929">
        <f t="shared" si="981"/>
        <v>0</v>
      </c>
      <c r="V1929">
        <f t="shared" si="982"/>
        <v>0</v>
      </c>
      <c r="W1929">
        <f t="shared" si="983"/>
        <v>0</v>
      </c>
      <c r="X1929">
        <f t="shared" si="984"/>
        <v>0</v>
      </c>
      <c r="Y1929">
        <f t="shared" si="985"/>
        <v>0</v>
      </c>
      <c r="AA1929">
        <v>55574044</v>
      </c>
      <c r="AB1929">
        <f t="shared" si="986"/>
        <v>924500</v>
      </c>
      <c r="AC1929">
        <f t="shared" si="987"/>
        <v>924500</v>
      </c>
      <c r="AD1929">
        <f t="shared" si="988"/>
        <v>0</v>
      </c>
      <c r="AE1929">
        <f t="shared" si="989"/>
        <v>0</v>
      </c>
      <c r="AF1929">
        <f t="shared" si="990"/>
        <v>0</v>
      </c>
      <c r="AG1929">
        <f t="shared" si="991"/>
        <v>0</v>
      </c>
      <c r="AH1929">
        <f t="shared" si="992"/>
        <v>0</v>
      </c>
      <c r="AI1929">
        <f t="shared" si="993"/>
        <v>0</v>
      </c>
      <c r="AJ1929">
        <f t="shared" si="994"/>
        <v>0</v>
      </c>
      <c r="AK1929">
        <v>924500</v>
      </c>
      <c r="AL1929">
        <v>924500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1</v>
      </c>
      <c r="AZ1929">
        <v>1</v>
      </c>
      <c r="BA1929">
        <v>1</v>
      </c>
      <c r="BB1929">
        <v>1</v>
      </c>
      <c r="BC1929">
        <v>1</v>
      </c>
      <c r="BD1929" t="s">
        <v>3</v>
      </c>
      <c r="BE1929" t="s">
        <v>3</v>
      </c>
      <c r="BF1929" t="s">
        <v>3</v>
      </c>
      <c r="BG1929" t="s">
        <v>3</v>
      </c>
      <c r="BH1929">
        <v>3</v>
      </c>
      <c r="BI1929">
        <v>1</v>
      </c>
      <c r="BJ1929" t="s">
        <v>3</v>
      </c>
      <c r="BM1929">
        <v>6001</v>
      </c>
      <c r="BN1929">
        <v>0</v>
      </c>
      <c r="BO1929" t="s">
        <v>3</v>
      </c>
      <c r="BP1929">
        <v>0</v>
      </c>
      <c r="BQ1929">
        <v>0</v>
      </c>
      <c r="BR1929">
        <v>0</v>
      </c>
      <c r="BS1929">
        <v>1</v>
      </c>
      <c r="BT1929">
        <v>1</v>
      </c>
      <c r="BU1929">
        <v>1</v>
      </c>
      <c r="BV1929">
        <v>1</v>
      </c>
      <c r="BW1929">
        <v>1</v>
      </c>
      <c r="BX1929">
        <v>1</v>
      </c>
      <c r="BY1929" t="s">
        <v>3</v>
      </c>
      <c r="BZ1929">
        <v>0</v>
      </c>
      <c r="CA1929">
        <v>0</v>
      </c>
      <c r="CE1929">
        <v>0</v>
      </c>
      <c r="CF1929">
        <v>0</v>
      </c>
      <c r="CG1929">
        <v>0</v>
      </c>
      <c r="CM1929">
        <v>0</v>
      </c>
      <c r="CN1929" t="s">
        <v>3</v>
      </c>
      <c r="CO1929">
        <v>0</v>
      </c>
      <c r="CP1929">
        <f t="shared" si="995"/>
        <v>924500</v>
      </c>
      <c r="CQ1929">
        <f t="shared" si="996"/>
        <v>924500</v>
      </c>
      <c r="CR1929">
        <f t="shared" si="997"/>
        <v>0</v>
      </c>
      <c r="CS1929">
        <f t="shared" si="998"/>
        <v>0</v>
      </c>
      <c r="CT1929">
        <f t="shared" si="999"/>
        <v>0</v>
      </c>
      <c r="CU1929">
        <f t="shared" si="1000"/>
        <v>0</v>
      </c>
      <c r="CV1929">
        <f t="shared" si="1001"/>
        <v>0</v>
      </c>
      <c r="CW1929">
        <f t="shared" si="1002"/>
        <v>0</v>
      </c>
      <c r="CX1929">
        <f t="shared" si="1003"/>
        <v>0</v>
      </c>
      <c r="CY1929">
        <f t="shared" si="1004"/>
        <v>0</v>
      </c>
      <c r="CZ1929">
        <f t="shared" si="1005"/>
        <v>0</v>
      </c>
      <c r="DC1929" t="s">
        <v>3</v>
      </c>
      <c r="DD1929" t="s">
        <v>3</v>
      </c>
      <c r="DE1929" t="s">
        <v>3</v>
      </c>
      <c r="DF1929" t="s">
        <v>3</v>
      </c>
      <c r="DG1929" t="s">
        <v>3</v>
      </c>
      <c r="DH1929" t="s">
        <v>3</v>
      </c>
      <c r="DI1929" t="s">
        <v>3</v>
      </c>
      <c r="DJ1929" t="s">
        <v>3</v>
      </c>
      <c r="DK1929" t="s">
        <v>3</v>
      </c>
      <c r="DL1929" t="s">
        <v>3</v>
      </c>
      <c r="DM1929" t="s">
        <v>3</v>
      </c>
      <c r="DN1929">
        <v>0</v>
      </c>
      <c r="DO1929">
        <v>0</v>
      </c>
      <c r="DP1929">
        <v>1</v>
      </c>
      <c r="DQ1929">
        <v>1</v>
      </c>
      <c r="DU1929">
        <v>1010</v>
      </c>
      <c r="DV1929" t="s">
        <v>180</v>
      </c>
      <c r="DW1929" t="s">
        <v>180</v>
      </c>
      <c r="DX1929">
        <v>1</v>
      </c>
      <c r="EE1929">
        <v>55525620</v>
      </c>
      <c r="EF1929">
        <v>0</v>
      </c>
      <c r="EG1929" t="s">
        <v>220</v>
      </c>
      <c r="EH1929">
        <v>0</v>
      </c>
      <c r="EI1929" t="s">
        <v>3</v>
      </c>
      <c r="EJ1929">
        <v>1</v>
      </c>
      <c r="EK1929">
        <v>6001</v>
      </c>
      <c r="EL1929" t="s">
        <v>221</v>
      </c>
      <c r="EM1929" t="s">
        <v>220</v>
      </c>
      <c r="EO1929" t="s">
        <v>3</v>
      </c>
      <c r="EQ1929">
        <v>0</v>
      </c>
      <c r="ER1929">
        <v>924500</v>
      </c>
      <c r="ES1929">
        <v>924500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5</v>
      </c>
      <c r="FC1929">
        <v>1</v>
      </c>
      <c r="FD1929">
        <v>18</v>
      </c>
      <c r="FF1929">
        <v>1109400</v>
      </c>
      <c r="FQ1929">
        <v>0</v>
      </c>
      <c r="FR1929">
        <f t="shared" si="1006"/>
        <v>0</v>
      </c>
      <c r="FS1929">
        <v>0</v>
      </c>
      <c r="FX1929">
        <v>0</v>
      </c>
      <c r="FY1929">
        <v>0</v>
      </c>
      <c r="GA1929" t="s">
        <v>283</v>
      </c>
      <c r="GD1929">
        <v>0</v>
      </c>
      <c r="GF1929">
        <v>2029126391</v>
      </c>
      <c r="GG1929">
        <v>2</v>
      </c>
      <c r="GH1929">
        <v>3</v>
      </c>
      <c r="GI1929">
        <v>-2</v>
      </c>
      <c r="GJ1929">
        <v>0</v>
      </c>
      <c r="GK1929">
        <f>ROUND(R1929*(R12)/100,2)</f>
        <v>0</v>
      </c>
      <c r="GL1929">
        <f t="shared" si="1007"/>
        <v>0</v>
      </c>
      <c r="GM1929">
        <f>ROUND(O1929+X1929+Y1929+GK1929,2)+GX1929</f>
        <v>924500</v>
      </c>
      <c r="GN1929">
        <f>IF(OR(BI1929=0,BI1929=1),ROUND(O1929+X1929+Y1929+GK1929,2),0)</f>
        <v>924500</v>
      </c>
      <c r="GO1929">
        <f>IF(BI1929=2,ROUND(O1929+X1929+Y1929+GK1929,2),0)</f>
        <v>0</v>
      </c>
      <c r="GP1929">
        <f>IF(BI1929=4,ROUND(O1929+X1929+Y1929+GK1929,2)+GX1929,0)</f>
        <v>0</v>
      </c>
      <c r="GR1929">
        <v>1</v>
      </c>
      <c r="GS1929">
        <v>1</v>
      </c>
      <c r="GT1929">
        <v>0</v>
      </c>
      <c r="GU1929" t="s">
        <v>3</v>
      </c>
      <c r="GV1929">
        <f t="shared" si="1008"/>
        <v>0</v>
      </c>
      <c r="GW1929">
        <v>1</v>
      </c>
      <c r="GX1929">
        <f t="shared" si="1009"/>
        <v>0</v>
      </c>
      <c r="HA1929">
        <v>0</v>
      </c>
      <c r="HB1929">
        <v>0</v>
      </c>
      <c r="HC1929">
        <f t="shared" si="1010"/>
        <v>0</v>
      </c>
      <c r="IK1929">
        <v>0</v>
      </c>
    </row>
    <row r="1931" spans="1:245" x14ac:dyDescent="0.2">
      <c r="A1931" s="2">
        <v>51</v>
      </c>
      <c r="B1931" s="2">
        <f>B1917</f>
        <v>1</v>
      </c>
      <c r="C1931" s="2">
        <f>A1917</f>
        <v>4</v>
      </c>
      <c r="D1931" s="2">
        <f>ROW(A1917)</f>
        <v>1917</v>
      </c>
      <c r="E1931" s="2"/>
      <c r="F1931" s="2" t="str">
        <f>IF(F1917&lt;&gt;"",F1917,"")</f>
        <v>Новый раздел</v>
      </c>
      <c r="G1931" s="2" t="str">
        <f>IF(G1917&lt;&gt;"",G1917,"")</f>
        <v>Устройство / ремонт спортивной площадки</v>
      </c>
      <c r="H1931" s="2">
        <v>0</v>
      </c>
      <c r="I1931" s="2"/>
      <c r="J1931" s="2"/>
      <c r="K1931" s="2"/>
      <c r="L1931" s="2"/>
      <c r="M1931" s="2"/>
      <c r="N1931" s="2"/>
      <c r="O1931" s="2">
        <f t="shared" ref="O1931:T1931" si="1011">ROUND(AB1931,2)</f>
        <v>1023377</v>
      </c>
      <c r="P1931" s="2">
        <f t="shared" si="1011"/>
        <v>957122.85</v>
      </c>
      <c r="Q1931" s="2">
        <f t="shared" si="1011"/>
        <v>2705.72</v>
      </c>
      <c r="R1931" s="2">
        <f t="shared" si="1011"/>
        <v>178</v>
      </c>
      <c r="S1931" s="2">
        <f t="shared" si="1011"/>
        <v>63548.43</v>
      </c>
      <c r="T1931" s="2">
        <f t="shared" si="1011"/>
        <v>0</v>
      </c>
      <c r="U1931" s="2">
        <f>AH1931</f>
        <v>326.43682999999993</v>
      </c>
      <c r="V1931" s="2">
        <f>AI1931</f>
        <v>0</v>
      </c>
      <c r="W1931" s="2">
        <f>ROUND(AJ1931,2)</f>
        <v>0</v>
      </c>
      <c r="X1931" s="2">
        <f>ROUND(AK1931,2)</f>
        <v>44483.9</v>
      </c>
      <c r="Y1931" s="2">
        <f>ROUND(AL1931,2)</f>
        <v>6354.84</v>
      </c>
      <c r="Z1931" s="2"/>
      <c r="AA1931" s="2"/>
      <c r="AB1931" s="2">
        <f>ROUND(SUMIF(AA1921:AA1929,"=55574044",O1921:O1929),2)</f>
        <v>1023377</v>
      </c>
      <c r="AC1931" s="2">
        <f>ROUND(SUMIF(AA1921:AA1929,"=55574044",P1921:P1929),2)</f>
        <v>957122.85</v>
      </c>
      <c r="AD1931" s="2">
        <f>ROUND(SUMIF(AA1921:AA1929,"=55574044",Q1921:Q1929),2)</f>
        <v>2705.72</v>
      </c>
      <c r="AE1931" s="2">
        <f>ROUND(SUMIF(AA1921:AA1929,"=55574044",R1921:R1929),2)</f>
        <v>178</v>
      </c>
      <c r="AF1931" s="2">
        <f>ROUND(SUMIF(AA1921:AA1929,"=55574044",S1921:S1929),2)</f>
        <v>63548.43</v>
      </c>
      <c r="AG1931" s="2">
        <f>ROUND(SUMIF(AA1921:AA1929,"=55574044",T1921:T1929),2)</f>
        <v>0</v>
      </c>
      <c r="AH1931" s="2">
        <f>SUMIF(AA1921:AA1929,"=55574044",U1921:U1929)</f>
        <v>326.43682999999993</v>
      </c>
      <c r="AI1931" s="2">
        <f>SUMIF(AA1921:AA1929,"=55574044",V1921:V1929)</f>
        <v>0</v>
      </c>
      <c r="AJ1931" s="2">
        <f>ROUND(SUMIF(AA1921:AA1929,"=55574044",W1921:W1929),2)</f>
        <v>0</v>
      </c>
      <c r="AK1931" s="2">
        <f>ROUND(SUMIF(AA1921:AA1929,"=55574044",X1921:X1929),2)</f>
        <v>44483.9</v>
      </c>
      <c r="AL1931" s="2">
        <f>ROUND(SUMIF(AA1921:AA1929,"=55574044",Y1921:Y1929),2)</f>
        <v>6354.84</v>
      </c>
      <c r="AM1931" s="2"/>
      <c r="AN1931" s="2"/>
      <c r="AO1931" s="2">
        <f t="shared" ref="AO1931:BC1931" si="1012">ROUND(BX1931,2)</f>
        <v>0</v>
      </c>
      <c r="AP1931" s="2">
        <f t="shared" si="1012"/>
        <v>0</v>
      </c>
      <c r="AQ1931" s="2">
        <f t="shared" si="1012"/>
        <v>0</v>
      </c>
      <c r="AR1931" s="2">
        <f t="shared" si="1012"/>
        <v>1074218.1100000001</v>
      </c>
      <c r="AS1931" s="2">
        <f t="shared" si="1012"/>
        <v>924500</v>
      </c>
      <c r="AT1931" s="2">
        <f t="shared" si="1012"/>
        <v>0</v>
      </c>
      <c r="AU1931" s="2">
        <f t="shared" si="1012"/>
        <v>149718.10999999999</v>
      </c>
      <c r="AV1931" s="2">
        <f t="shared" si="1012"/>
        <v>957122.85</v>
      </c>
      <c r="AW1931" s="2">
        <f t="shared" si="1012"/>
        <v>957122.85</v>
      </c>
      <c r="AX1931" s="2">
        <f t="shared" si="1012"/>
        <v>0</v>
      </c>
      <c r="AY1931" s="2">
        <f t="shared" si="1012"/>
        <v>957122.85</v>
      </c>
      <c r="AZ1931" s="2">
        <f t="shared" si="1012"/>
        <v>0</v>
      </c>
      <c r="BA1931" s="2">
        <f t="shared" si="1012"/>
        <v>0</v>
      </c>
      <c r="BB1931" s="2">
        <f t="shared" si="1012"/>
        <v>0</v>
      </c>
      <c r="BC1931" s="2">
        <f t="shared" si="1012"/>
        <v>0</v>
      </c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>
        <f>ROUND(SUMIF(AA1921:AA1929,"=55574044",FQ1921:FQ1929),2)</f>
        <v>0</v>
      </c>
      <c r="BY1931" s="2">
        <f>ROUND(SUMIF(AA1921:AA1929,"=55574044",FR1921:FR1929),2)</f>
        <v>0</v>
      </c>
      <c r="BZ1931" s="2">
        <f>ROUND(SUMIF(AA1921:AA1929,"=55574044",GL1921:GL1929),2)</f>
        <v>0</v>
      </c>
      <c r="CA1931" s="2">
        <f>ROUND(SUMIF(AA1921:AA1929,"=55574044",GM1921:GM1929),2)</f>
        <v>1074218.1100000001</v>
      </c>
      <c r="CB1931" s="2">
        <f>ROUND(SUMIF(AA1921:AA1929,"=55574044",GN1921:GN1929),2)</f>
        <v>924500</v>
      </c>
      <c r="CC1931" s="2">
        <f>ROUND(SUMIF(AA1921:AA1929,"=55574044",GO1921:GO1929),2)</f>
        <v>0</v>
      </c>
      <c r="CD1931" s="2">
        <f>ROUND(SUMIF(AA1921:AA1929,"=55574044",GP1921:GP1929),2)</f>
        <v>149718.10999999999</v>
      </c>
      <c r="CE1931" s="2">
        <f>AC1931-BX1931</f>
        <v>957122.85</v>
      </c>
      <c r="CF1931" s="2">
        <f>AC1931-BY1931</f>
        <v>957122.85</v>
      </c>
      <c r="CG1931" s="2">
        <f>BX1931-BZ1931</f>
        <v>0</v>
      </c>
      <c r="CH1931" s="2">
        <f>AC1931-BX1931-BY1931+BZ1931</f>
        <v>957122.85</v>
      </c>
      <c r="CI1931" s="2">
        <f>BY1931-BZ1931</f>
        <v>0</v>
      </c>
      <c r="CJ1931" s="2">
        <f>ROUND(SUMIF(AA1921:AA1929,"=55574044",GX1921:GX1929),2)</f>
        <v>0</v>
      </c>
      <c r="CK1931" s="2">
        <f>ROUND(SUMIF(AA1921:AA1929,"=55574044",GY1921:GY1929),2)</f>
        <v>0</v>
      </c>
      <c r="CL1931" s="2">
        <f>ROUND(SUMIF(AA1921:AA1929,"=55574044",GZ1921:GZ1929),2)</f>
        <v>0</v>
      </c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/>
      <c r="EB1931" s="3"/>
      <c r="EC1931" s="3"/>
      <c r="ED1931" s="3"/>
      <c r="EE1931" s="3"/>
      <c r="EF1931" s="3"/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  <c r="FE1931" s="3"/>
      <c r="FF1931" s="3"/>
      <c r="FG1931" s="3"/>
      <c r="FH1931" s="3"/>
      <c r="FI1931" s="3"/>
      <c r="FJ1931" s="3"/>
      <c r="FK1931" s="3"/>
      <c r="FL1931" s="3"/>
      <c r="FM1931" s="3"/>
      <c r="FN1931" s="3"/>
      <c r="FO1931" s="3"/>
      <c r="FP1931" s="3"/>
      <c r="FQ1931" s="3"/>
      <c r="FR1931" s="3"/>
      <c r="FS1931" s="3"/>
      <c r="FT1931" s="3"/>
      <c r="FU1931" s="3"/>
      <c r="FV1931" s="3"/>
      <c r="FW1931" s="3"/>
      <c r="FX1931" s="3"/>
      <c r="FY1931" s="3"/>
      <c r="FZ1931" s="3"/>
      <c r="GA1931" s="3"/>
      <c r="GB1931" s="3"/>
      <c r="GC1931" s="3"/>
      <c r="GD1931" s="3"/>
      <c r="GE1931" s="3"/>
      <c r="GF1931" s="3"/>
      <c r="GG1931" s="3"/>
      <c r="GH1931" s="3"/>
      <c r="GI1931" s="3"/>
      <c r="GJ1931" s="3"/>
      <c r="GK1931" s="3"/>
      <c r="GL1931" s="3"/>
      <c r="GM1931" s="3"/>
      <c r="GN1931" s="3"/>
      <c r="GO1931" s="3"/>
      <c r="GP1931" s="3"/>
      <c r="GQ1931" s="3"/>
      <c r="GR1931" s="3"/>
      <c r="GS1931" s="3"/>
      <c r="GT1931" s="3"/>
      <c r="GU1931" s="3"/>
      <c r="GV1931" s="3"/>
      <c r="GW1931" s="3"/>
      <c r="GX1931" s="3">
        <v>0</v>
      </c>
    </row>
    <row r="1933" spans="1:245" x14ac:dyDescent="0.2">
      <c r="A1933" s="4">
        <v>50</v>
      </c>
      <c r="B1933" s="4">
        <v>0</v>
      </c>
      <c r="C1933" s="4">
        <v>0</v>
      </c>
      <c r="D1933" s="4">
        <v>1</v>
      </c>
      <c r="E1933" s="4">
        <v>201</v>
      </c>
      <c r="F1933" s="4">
        <f>ROUND(Source!O1931,O1933)</f>
        <v>1023377</v>
      </c>
      <c r="G1933" s="4" t="s">
        <v>34</v>
      </c>
      <c r="H1933" s="4" t="s">
        <v>35</v>
      </c>
      <c r="I1933" s="4"/>
      <c r="J1933" s="4"/>
      <c r="K1933" s="4">
        <v>201</v>
      </c>
      <c r="L1933" s="4">
        <v>1</v>
      </c>
      <c r="M1933" s="4">
        <v>3</v>
      </c>
      <c r="N1933" s="4" t="s">
        <v>3</v>
      </c>
      <c r="O1933" s="4">
        <v>2</v>
      </c>
      <c r="P1933" s="4"/>
      <c r="Q1933" s="4"/>
      <c r="R1933" s="4"/>
      <c r="S1933" s="4"/>
      <c r="T1933" s="4"/>
      <c r="U1933" s="4"/>
      <c r="V1933" s="4"/>
      <c r="W1933" s="4"/>
    </row>
    <row r="1934" spans="1:245" x14ac:dyDescent="0.2">
      <c r="A1934" s="4">
        <v>50</v>
      </c>
      <c r="B1934" s="4">
        <v>0</v>
      </c>
      <c r="C1934" s="4">
        <v>0</v>
      </c>
      <c r="D1934" s="4">
        <v>1</v>
      </c>
      <c r="E1934" s="4">
        <v>202</v>
      </c>
      <c r="F1934" s="4">
        <f>ROUND(Source!P1931,O1934)</f>
        <v>957122.85</v>
      </c>
      <c r="G1934" s="4" t="s">
        <v>36</v>
      </c>
      <c r="H1934" s="4" t="s">
        <v>37</v>
      </c>
      <c r="I1934" s="4"/>
      <c r="J1934" s="4"/>
      <c r="K1934" s="4">
        <v>202</v>
      </c>
      <c r="L1934" s="4">
        <v>2</v>
      </c>
      <c r="M1934" s="4">
        <v>3</v>
      </c>
      <c r="N1934" s="4" t="s">
        <v>3</v>
      </c>
      <c r="O1934" s="4">
        <v>2</v>
      </c>
      <c r="P1934" s="4"/>
      <c r="Q1934" s="4"/>
      <c r="R1934" s="4"/>
      <c r="S1934" s="4"/>
      <c r="T1934" s="4"/>
      <c r="U1934" s="4"/>
      <c r="V1934" s="4"/>
      <c r="W1934" s="4"/>
    </row>
    <row r="1935" spans="1:245" x14ac:dyDescent="0.2">
      <c r="A1935" s="4">
        <v>50</v>
      </c>
      <c r="B1935" s="4">
        <v>0</v>
      </c>
      <c r="C1935" s="4">
        <v>0</v>
      </c>
      <c r="D1935" s="4">
        <v>1</v>
      </c>
      <c r="E1935" s="4">
        <v>222</v>
      </c>
      <c r="F1935" s="4">
        <f>ROUND(Source!AO1931,O1935)</f>
        <v>0</v>
      </c>
      <c r="G1935" s="4" t="s">
        <v>38</v>
      </c>
      <c r="H1935" s="4" t="s">
        <v>39</v>
      </c>
      <c r="I1935" s="4"/>
      <c r="J1935" s="4"/>
      <c r="K1935" s="4">
        <v>222</v>
      </c>
      <c r="L1935" s="4">
        <v>3</v>
      </c>
      <c r="M1935" s="4">
        <v>3</v>
      </c>
      <c r="N1935" s="4" t="s">
        <v>3</v>
      </c>
      <c r="O1935" s="4">
        <v>2</v>
      </c>
      <c r="P1935" s="4"/>
      <c r="Q1935" s="4"/>
      <c r="R1935" s="4"/>
      <c r="S1935" s="4"/>
      <c r="T1935" s="4"/>
      <c r="U1935" s="4"/>
      <c r="V1935" s="4"/>
      <c r="W1935" s="4"/>
    </row>
    <row r="1936" spans="1:245" x14ac:dyDescent="0.2">
      <c r="A1936" s="4">
        <v>50</v>
      </c>
      <c r="B1936" s="4">
        <v>0</v>
      </c>
      <c r="C1936" s="4">
        <v>0</v>
      </c>
      <c r="D1936" s="4">
        <v>1</v>
      </c>
      <c r="E1936" s="4">
        <v>225</v>
      </c>
      <c r="F1936" s="4">
        <f>ROUND(Source!AV1931,O1936)</f>
        <v>957122.85</v>
      </c>
      <c r="G1936" s="4" t="s">
        <v>40</v>
      </c>
      <c r="H1936" s="4" t="s">
        <v>41</v>
      </c>
      <c r="I1936" s="4"/>
      <c r="J1936" s="4"/>
      <c r="K1936" s="4">
        <v>225</v>
      </c>
      <c r="L1936" s="4">
        <v>4</v>
      </c>
      <c r="M1936" s="4">
        <v>3</v>
      </c>
      <c r="N1936" s="4" t="s">
        <v>3</v>
      </c>
      <c r="O1936" s="4">
        <v>2</v>
      </c>
      <c r="P1936" s="4"/>
      <c r="Q1936" s="4"/>
      <c r="R1936" s="4"/>
      <c r="S1936" s="4"/>
      <c r="T1936" s="4"/>
      <c r="U1936" s="4"/>
      <c r="V1936" s="4"/>
      <c r="W1936" s="4"/>
    </row>
    <row r="1937" spans="1:23" x14ac:dyDescent="0.2">
      <c r="A1937" s="4">
        <v>50</v>
      </c>
      <c r="B1937" s="4">
        <v>0</v>
      </c>
      <c r="C1937" s="4">
        <v>0</v>
      </c>
      <c r="D1937" s="4">
        <v>1</v>
      </c>
      <c r="E1937" s="4">
        <v>226</v>
      </c>
      <c r="F1937" s="4">
        <f>ROUND(Source!AW1931,O1937)</f>
        <v>957122.85</v>
      </c>
      <c r="G1937" s="4" t="s">
        <v>42</v>
      </c>
      <c r="H1937" s="4" t="s">
        <v>43</v>
      </c>
      <c r="I1937" s="4"/>
      <c r="J1937" s="4"/>
      <c r="K1937" s="4">
        <v>226</v>
      </c>
      <c r="L1937" s="4">
        <v>5</v>
      </c>
      <c r="M1937" s="4">
        <v>3</v>
      </c>
      <c r="N1937" s="4" t="s">
        <v>3</v>
      </c>
      <c r="O1937" s="4">
        <v>2</v>
      </c>
      <c r="P1937" s="4"/>
      <c r="Q1937" s="4"/>
      <c r="R1937" s="4"/>
      <c r="S1937" s="4"/>
      <c r="T1937" s="4"/>
      <c r="U1937" s="4"/>
      <c r="V1937" s="4"/>
      <c r="W1937" s="4"/>
    </row>
    <row r="1938" spans="1:23" x14ac:dyDescent="0.2">
      <c r="A1938" s="4">
        <v>50</v>
      </c>
      <c r="B1938" s="4">
        <v>0</v>
      </c>
      <c r="C1938" s="4">
        <v>0</v>
      </c>
      <c r="D1938" s="4">
        <v>1</v>
      </c>
      <c r="E1938" s="4">
        <v>227</v>
      </c>
      <c r="F1938" s="4">
        <f>ROUND(Source!AX1931,O1938)</f>
        <v>0</v>
      </c>
      <c r="G1938" s="4" t="s">
        <v>44</v>
      </c>
      <c r="H1938" s="4" t="s">
        <v>45</v>
      </c>
      <c r="I1938" s="4"/>
      <c r="J1938" s="4"/>
      <c r="K1938" s="4">
        <v>227</v>
      </c>
      <c r="L1938" s="4">
        <v>6</v>
      </c>
      <c r="M1938" s="4">
        <v>3</v>
      </c>
      <c r="N1938" s="4" t="s">
        <v>3</v>
      </c>
      <c r="O1938" s="4">
        <v>2</v>
      </c>
      <c r="P1938" s="4"/>
      <c r="Q1938" s="4"/>
      <c r="R1938" s="4"/>
      <c r="S1938" s="4"/>
      <c r="T1938" s="4"/>
      <c r="U1938" s="4"/>
      <c r="V1938" s="4"/>
      <c r="W1938" s="4"/>
    </row>
    <row r="1939" spans="1:23" x14ac:dyDescent="0.2">
      <c r="A1939" s="4">
        <v>50</v>
      </c>
      <c r="B1939" s="4">
        <v>0</v>
      </c>
      <c r="C1939" s="4">
        <v>0</v>
      </c>
      <c r="D1939" s="4">
        <v>1</v>
      </c>
      <c r="E1939" s="4">
        <v>228</v>
      </c>
      <c r="F1939" s="4">
        <f>ROUND(Source!AY1931,O1939)</f>
        <v>957122.85</v>
      </c>
      <c r="G1939" s="4" t="s">
        <v>46</v>
      </c>
      <c r="H1939" s="4" t="s">
        <v>47</v>
      </c>
      <c r="I1939" s="4"/>
      <c r="J1939" s="4"/>
      <c r="K1939" s="4">
        <v>228</v>
      </c>
      <c r="L1939" s="4">
        <v>7</v>
      </c>
      <c r="M1939" s="4">
        <v>3</v>
      </c>
      <c r="N1939" s="4" t="s">
        <v>3</v>
      </c>
      <c r="O1939" s="4">
        <v>2</v>
      </c>
      <c r="P1939" s="4"/>
      <c r="Q1939" s="4"/>
      <c r="R1939" s="4"/>
      <c r="S1939" s="4"/>
      <c r="T1939" s="4"/>
      <c r="U1939" s="4"/>
      <c r="V1939" s="4"/>
      <c r="W1939" s="4"/>
    </row>
    <row r="1940" spans="1:23" x14ac:dyDescent="0.2">
      <c r="A1940" s="4">
        <v>50</v>
      </c>
      <c r="B1940" s="4">
        <v>0</v>
      </c>
      <c r="C1940" s="4">
        <v>0</v>
      </c>
      <c r="D1940" s="4">
        <v>1</v>
      </c>
      <c r="E1940" s="4">
        <v>216</v>
      </c>
      <c r="F1940" s="4">
        <f>ROUND(Source!AP1931,O1940)</f>
        <v>0</v>
      </c>
      <c r="G1940" s="4" t="s">
        <v>48</v>
      </c>
      <c r="H1940" s="4" t="s">
        <v>49</v>
      </c>
      <c r="I1940" s="4"/>
      <c r="J1940" s="4"/>
      <c r="K1940" s="4">
        <v>216</v>
      </c>
      <c r="L1940" s="4">
        <v>8</v>
      </c>
      <c r="M1940" s="4">
        <v>3</v>
      </c>
      <c r="N1940" s="4" t="s">
        <v>3</v>
      </c>
      <c r="O1940" s="4">
        <v>2</v>
      </c>
      <c r="P1940" s="4"/>
      <c r="Q1940" s="4"/>
      <c r="R1940" s="4"/>
      <c r="S1940" s="4"/>
      <c r="T1940" s="4"/>
      <c r="U1940" s="4"/>
      <c r="V1940" s="4"/>
      <c r="W1940" s="4"/>
    </row>
    <row r="1941" spans="1:23" x14ac:dyDescent="0.2">
      <c r="A1941" s="4">
        <v>50</v>
      </c>
      <c r="B1941" s="4">
        <v>0</v>
      </c>
      <c r="C1941" s="4">
        <v>0</v>
      </c>
      <c r="D1941" s="4">
        <v>1</v>
      </c>
      <c r="E1941" s="4">
        <v>223</v>
      </c>
      <c r="F1941" s="4">
        <f>ROUND(Source!AQ1931,O1941)</f>
        <v>0</v>
      </c>
      <c r="G1941" s="4" t="s">
        <v>50</v>
      </c>
      <c r="H1941" s="4" t="s">
        <v>51</v>
      </c>
      <c r="I1941" s="4"/>
      <c r="J1941" s="4"/>
      <c r="K1941" s="4">
        <v>223</v>
      </c>
      <c r="L1941" s="4">
        <v>9</v>
      </c>
      <c r="M1941" s="4">
        <v>3</v>
      </c>
      <c r="N1941" s="4" t="s">
        <v>3</v>
      </c>
      <c r="O1941" s="4">
        <v>2</v>
      </c>
      <c r="P1941" s="4"/>
      <c r="Q1941" s="4"/>
      <c r="R1941" s="4"/>
      <c r="S1941" s="4"/>
      <c r="T1941" s="4"/>
      <c r="U1941" s="4"/>
      <c r="V1941" s="4"/>
      <c r="W1941" s="4"/>
    </row>
    <row r="1942" spans="1:23" x14ac:dyDescent="0.2">
      <c r="A1942" s="4">
        <v>50</v>
      </c>
      <c r="B1942" s="4">
        <v>0</v>
      </c>
      <c r="C1942" s="4">
        <v>0</v>
      </c>
      <c r="D1942" s="4">
        <v>1</v>
      </c>
      <c r="E1942" s="4">
        <v>229</v>
      </c>
      <c r="F1942" s="4">
        <f>ROUND(Source!AZ1931,O1942)</f>
        <v>0</v>
      </c>
      <c r="G1942" s="4" t="s">
        <v>52</v>
      </c>
      <c r="H1942" s="4" t="s">
        <v>53</v>
      </c>
      <c r="I1942" s="4"/>
      <c r="J1942" s="4"/>
      <c r="K1942" s="4">
        <v>229</v>
      </c>
      <c r="L1942" s="4">
        <v>10</v>
      </c>
      <c r="M1942" s="4">
        <v>3</v>
      </c>
      <c r="N1942" s="4" t="s">
        <v>3</v>
      </c>
      <c r="O1942" s="4">
        <v>2</v>
      </c>
      <c r="P1942" s="4"/>
      <c r="Q1942" s="4"/>
      <c r="R1942" s="4"/>
      <c r="S1942" s="4"/>
      <c r="T1942" s="4"/>
      <c r="U1942" s="4"/>
      <c r="V1942" s="4"/>
      <c r="W1942" s="4"/>
    </row>
    <row r="1943" spans="1:23" x14ac:dyDescent="0.2">
      <c r="A1943" s="4">
        <v>50</v>
      </c>
      <c r="B1943" s="4">
        <v>0</v>
      </c>
      <c r="C1943" s="4">
        <v>0</v>
      </c>
      <c r="D1943" s="4">
        <v>1</v>
      </c>
      <c r="E1943" s="4">
        <v>203</v>
      </c>
      <c r="F1943" s="4">
        <f>ROUND(Source!Q1931,O1943)</f>
        <v>2705.72</v>
      </c>
      <c r="G1943" s="4" t="s">
        <v>54</v>
      </c>
      <c r="H1943" s="4" t="s">
        <v>55</v>
      </c>
      <c r="I1943" s="4"/>
      <c r="J1943" s="4"/>
      <c r="K1943" s="4">
        <v>203</v>
      </c>
      <c r="L1943" s="4">
        <v>11</v>
      </c>
      <c r="M1943" s="4">
        <v>3</v>
      </c>
      <c r="N1943" s="4" t="s">
        <v>3</v>
      </c>
      <c r="O1943" s="4">
        <v>2</v>
      </c>
      <c r="P1943" s="4"/>
      <c r="Q1943" s="4"/>
      <c r="R1943" s="4"/>
      <c r="S1943" s="4"/>
      <c r="T1943" s="4"/>
      <c r="U1943" s="4"/>
      <c r="V1943" s="4"/>
      <c r="W1943" s="4"/>
    </row>
    <row r="1944" spans="1:23" x14ac:dyDescent="0.2">
      <c r="A1944" s="4">
        <v>50</v>
      </c>
      <c r="B1944" s="4">
        <v>0</v>
      </c>
      <c r="C1944" s="4">
        <v>0</v>
      </c>
      <c r="D1944" s="4">
        <v>1</v>
      </c>
      <c r="E1944" s="4">
        <v>231</v>
      </c>
      <c r="F1944" s="4">
        <f>ROUND(Source!BB1931,O1944)</f>
        <v>0</v>
      </c>
      <c r="G1944" s="4" t="s">
        <v>56</v>
      </c>
      <c r="H1944" s="4" t="s">
        <v>57</v>
      </c>
      <c r="I1944" s="4"/>
      <c r="J1944" s="4"/>
      <c r="K1944" s="4">
        <v>231</v>
      </c>
      <c r="L1944" s="4">
        <v>12</v>
      </c>
      <c r="M1944" s="4">
        <v>3</v>
      </c>
      <c r="N1944" s="4" t="s">
        <v>3</v>
      </c>
      <c r="O1944" s="4">
        <v>2</v>
      </c>
      <c r="P1944" s="4"/>
      <c r="Q1944" s="4"/>
      <c r="R1944" s="4"/>
      <c r="S1944" s="4"/>
      <c r="T1944" s="4"/>
      <c r="U1944" s="4"/>
      <c r="V1944" s="4"/>
      <c r="W1944" s="4"/>
    </row>
    <row r="1945" spans="1:23" x14ac:dyDescent="0.2">
      <c r="A1945" s="4">
        <v>50</v>
      </c>
      <c r="B1945" s="4">
        <v>0</v>
      </c>
      <c r="C1945" s="4">
        <v>0</v>
      </c>
      <c r="D1945" s="4">
        <v>1</v>
      </c>
      <c r="E1945" s="4">
        <v>204</v>
      </c>
      <c r="F1945" s="4">
        <f>ROUND(Source!R1931,O1945)</f>
        <v>178</v>
      </c>
      <c r="G1945" s="4" t="s">
        <v>58</v>
      </c>
      <c r="H1945" s="4" t="s">
        <v>59</v>
      </c>
      <c r="I1945" s="4"/>
      <c r="J1945" s="4"/>
      <c r="K1945" s="4">
        <v>204</v>
      </c>
      <c r="L1945" s="4">
        <v>13</v>
      </c>
      <c r="M1945" s="4">
        <v>3</v>
      </c>
      <c r="N1945" s="4" t="s">
        <v>3</v>
      </c>
      <c r="O1945" s="4">
        <v>2</v>
      </c>
      <c r="P1945" s="4"/>
      <c r="Q1945" s="4"/>
      <c r="R1945" s="4"/>
      <c r="S1945" s="4"/>
      <c r="T1945" s="4"/>
      <c r="U1945" s="4"/>
      <c r="V1945" s="4"/>
      <c r="W1945" s="4"/>
    </row>
    <row r="1946" spans="1:23" x14ac:dyDescent="0.2">
      <c r="A1946" s="4">
        <v>50</v>
      </c>
      <c r="B1946" s="4">
        <v>0</v>
      </c>
      <c r="C1946" s="4">
        <v>0</v>
      </c>
      <c r="D1946" s="4">
        <v>1</v>
      </c>
      <c r="E1946" s="4">
        <v>205</v>
      </c>
      <c r="F1946" s="4">
        <f>ROUND(Source!S1931,O1946)</f>
        <v>63548.43</v>
      </c>
      <c r="G1946" s="4" t="s">
        <v>60</v>
      </c>
      <c r="H1946" s="4" t="s">
        <v>61</v>
      </c>
      <c r="I1946" s="4"/>
      <c r="J1946" s="4"/>
      <c r="K1946" s="4">
        <v>205</v>
      </c>
      <c r="L1946" s="4">
        <v>14</v>
      </c>
      <c r="M1946" s="4">
        <v>3</v>
      </c>
      <c r="N1946" s="4" t="s">
        <v>3</v>
      </c>
      <c r="O1946" s="4">
        <v>2</v>
      </c>
      <c r="P1946" s="4"/>
      <c r="Q1946" s="4"/>
      <c r="R1946" s="4"/>
      <c r="S1946" s="4"/>
      <c r="T1946" s="4"/>
      <c r="U1946" s="4"/>
      <c r="V1946" s="4"/>
      <c r="W1946" s="4"/>
    </row>
    <row r="1947" spans="1:23" x14ac:dyDescent="0.2">
      <c r="A1947" s="4">
        <v>50</v>
      </c>
      <c r="B1947" s="4">
        <v>0</v>
      </c>
      <c r="C1947" s="4">
        <v>0</v>
      </c>
      <c r="D1947" s="4">
        <v>1</v>
      </c>
      <c r="E1947" s="4">
        <v>232</v>
      </c>
      <c r="F1947" s="4">
        <f>ROUND(Source!BC1931,O1947)</f>
        <v>0</v>
      </c>
      <c r="G1947" s="4" t="s">
        <v>62</v>
      </c>
      <c r="H1947" s="4" t="s">
        <v>63</v>
      </c>
      <c r="I1947" s="4"/>
      <c r="J1947" s="4"/>
      <c r="K1947" s="4">
        <v>232</v>
      </c>
      <c r="L1947" s="4">
        <v>15</v>
      </c>
      <c r="M1947" s="4">
        <v>3</v>
      </c>
      <c r="N1947" s="4" t="s">
        <v>3</v>
      </c>
      <c r="O1947" s="4">
        <v>2</v>
      </c>
      <c r="P1947" s="4"/>
      <c r="Q1947" s="4"/>
      <c r="R1947" s="4"/>
      <c r="S1947" s="4"/>
      <c r="T1947" s="4"/>
      <c r="U1947" s="4"/>
      <c r="V1947" s="4"/>
      <c r="W1947" s="4"/>
    </row>
    <row r="1948" spans="1:23" x14ac:dyDescent="0.2">
      <c r="A1948" s="4">
        <v>50</v>
      </c>
      <c r="B1948" s="4">
        <v>0</v>
      </c>
      <c r="C1948" s="4">
        <v>0</v>
      </c>
      <c r="D1948" s="4">
        <v>1</v>
      </c>
      <c r="E1948" s="4">
        <v>214</v>
      </c>
      <c r="F1948" s="4">
        <f>ROUND(Source!AS1931,O1948)</f>
        <v>924500</v>
      </c>
      <c r="G1948" s="4" t="s">
        <v>64</v>
      </c>
      <c r="H1948" s="4" t="s">
        <v>65</v>
      </c>
      <c r="I1948" s="4"/>
      <c r="J1948" s="4"/>
      <c r="K1948" s="4">
        <v>214</v>
      </c>
      <c r="L1948" s="4">
        <v>16</v>
      </c>
      <c r="M1948" s="4">
        <v>3</v>
      </c>
      <c r="N1948" s="4" t="s">
        <v>3</v>
      </c>
      <c r="O1948" s="4">
        <v>2</v>
      </c>
      <c r="P1948" s="4"/>
      <c r="Q1948" s="4"/>
      <c r="R1948" s="4"/>
      <c r="S1948" s="4"/>
      <c r="T1948" s="4"/>
      <c r="U1948" s="4"/>
      <c r="V1948" s="4"/>
      <c r="W1948" s="4"/>
    </row>
    <row r="1949" spans="1:23" x14ac:dyDescent="0.2">
      <c r="A1949" s="4">
        <v>50</v>
      </c>
      <c r="B1949" s="4">
        <v>0</v>
      </c>
      <c r="C1949" s="4">
        <v>0</v>
      </c>
      <c r="D1949" s="4">
        <v>1</v>
      </c>
      <c r="E1949" s="4">
        <v>215</v>
      </c>
      <c r="F1949" s="4">
        <f>ROUND(Source!AT1931,O1949)</f>
        <v>0</v>
      </c>
      <c r="G1949" s="4" t="s">
        <v>66</v>
      </c>
      <c r="H1949" s="4" t="s">
        <v>67</v>
      </c>
      <c r="I1949" s="4"/>
      <c r="J1949" s="4"/>
      <c r="K1949" s="4">
        <v>215</v>
      </c>
      <c r="L1949" s="4">
        <v>17</v>
      </c>
      <c r="M1949" s="4">
        <v>3</v>
      </c>
      <c r="N1949" s="4" t="s">
        <v>3</v>
      </c>
      <c r="O1949" s="4">
        <v>2</v>
      </c>
      <c r="P1949" s="4"/>
      <c r="Q1949" s="4"/>
      <c r="R1949" s="4"/>
      <c r="S1949" s="4"/>
      <c r="T1949" s="4"/>
      <c r="U1949" s="4"/>
      <c r="V1949" s="4"/>
      <c r="W1949" s="4"/>
    </row>
    <row r="1950" spans="1:23" x14ac:dyDescent="0.2">
      <c r="A1950" s="4">
        <v>50</v>
      </c>
      <c r="B1950" s="4">
        <v>0</v>
      </c>
      <c r="C1950" s="4">
        <v>0</v>
      </c>
      <c r="D1950" s="4">
        <v>1</v>
      </c>
      <c r="E1950" s="4">
        <v>217</v>
      </c>
      <c r="F1950" s="4">
        <f>ROUND(Source!AU1931,O1950)</f>
        <v>149718.10999999999</v>
      </c>
      <c r="G1950" s="4" t="s">
        <v>68</v>
      </c>
      <c r="H1950" s="4" t="s">
        <v>69</v>
      </c>
      <c r="I1950" s="4"/>
      <c r="J1950" s="4"/>
      <c r="K1950" s="4">
        <v>217</v>
      </c>
      <c r="L1950" s="4">
        <v>18</v>
      </c>
      <c r="M1950" s="4">
        <v>3</v>
      </c>
      <c r="N1950" s="4" t="s">
        <v>3</v>
      </c>
      <c r="O1950" s="4">
        <v>2</v>
      </c>
      <c r="P1950" s="4"/>
      <c r="Q1950" s="4"/>
      <c r="R1950" s="4"/>
      <c r="S1950" s="4"/>
      <c r="T1950" s="4"/>
      <c r="U1950" s="4"/>
      <c r="V1950" s="4"/>
      <c r="W1950" s="4"/>
    </row>
    <row r="1951" spans="1:23" x14ac:dyDescent="0.2">
      <c r="A1951" s="4">
        <v>50</v>
      </c>
      <c r="B1951" s="4">
        <v>0</v>
      </c>
      <c r="C1951" s="4">
        <v>0</v>
      </c>
      <c r="D1951" s="4">
        <v>1</v>
      </c>
      <c r="E1951" s="4">
        <v>230</v>
      </c>
      <c r="F1951" s="4">
        <f>ROUND(Source!BA1931,O1951)</f>
        <v>0</v>
      </c>
      <c r="G1951" s="4" t="s">
        <v>70</v>
      </c>
      <c r="H1951" s="4" t="s">
        <v>71</v>
      </c>
      <c r="I1951" s="4"/>
      <c r="J1951" s="4"/>
      <c r="K1951" s="4">
        <v>230</v>
      </c>
      <c r="L1951" s="4">
        <v>19</v>
      </c>
      <c r="M1951" s="4">
        <v>3</v>
      </c>
      <c r="N1951" s="4" t="s">
        <v>3</v>
      </c>
      <c r="O1951" s="4">
        <v>2</v>
      </c>
      <c r="P1951" s="4"/>
      <c r="Q1951" s="4"/>
      <c r="R1951" s="4"/>
      <c r="S1951" s="4"/>
      <c r="T1951" s="4"/>
      <c r="U1951" s="4"/>
      <c r="V1951" s="4"/>
      <c r="W1951" s="4"/>
    </row>
    <row r="1952" spans="1:23" x14ac:dyDescent="0.2">
      <c r="A1952" s="4">
        <v>50</v>
      </c>
      <c r="B1952" s="4">
        <v>0</v>
      </c>
      <c r="C1952" s="4">
        <v>0</v>
      </c>
      <c r="D1952" s="4">
        <v>1</v>
      </c>
      <c r="E1952" s="4">
        <v>206</v>
      </c>
      <c r="F1952" s="4">
        <f>ROUND(Source!T1931,O1952)</f>
        <v>0</v>
      </c>
      <c r="G1952" s="4" t="s">
        <v>72</v>
      </c>
      <c r="H1952" s="4" t="s">
        <v>73</v>
      </c>
      <c r="I1952" s="4"/>
      <c r="J1952" s="4"/>
      <c r="K1952" s="4">
        <v>206</v>
      </c>
      <c r="L1952" s="4">
        <v>20</v>
      </c>
      <c r="M1952" s="4">
        <v>3</v>
      </c>
      <c r="N1952" s="4" t="s">
        <v>3</v>
      </c>
      <c r="O1952" s="4">
        <v>2</v>
      </c>
      <c r="P1952" s="4"/>
      <c r="Q1952" s="4"/>
      <c r="R1952" s="4"/>
      <c r="S1952" s="4"/>
      <c r="T1952" s="4"/>
      <c r="U1952" s="4"/>
      <c r="V1952" s="4"/>
      <c r="W1952" s="4"/>
    </row>
    <row r="1953" spans="1:206" x14ac:dyDescent="0.2">
      <c r="A1953" s="4">
        <v>50</v>
      </c>
      <c r="B1953" s="4">
        <v>0</v>
      </c>
      <c r="C1953" s="4">
        <v>0</v>
      </c>
      <c r="D1953" s="4">
        <v>1</v>
      </c>
      <c r="E1953" s="4">
        <v>207</v>
      </c>
      <c r="F1953" s="4">
        <f>Source!U1931</f>
        <v>326.43682999999993</v>
      </c>
      <c r="G1953" s="4" t="s">
        <v>74</v>
      </c>
      <c r="H1953" s="4" t="s">
        <v>75</v>
      </c>
      <c r="I1953" s="4"/>
      <c r="J1953" s="4"/>
      <c r="K1953" s="4">
        <v>207</v>
      </c>
      <c r="L1953" s="4">
        <v>21</v>
      </c>
      <c r="M1953" s="4">
        <v>3</v>
      </c>
      <c r="N1953" s="4" t="s">
        <v>3</v>
      </c>
      <c r="O1953" s="4">
        <v>-1</v>
      </c>
      <c r="P1953" s="4"/>
      <c r="Q1953" s="4"/>
      <c r="R1953" s="4"/>
      <c r="S1953" s="4"/>
      <c r="T1953" s="4"/>
      <c r="U1953" s="4"/>
      <c r="V1953" s="4"/>
      <c r="W1953" s="4"/>
    </row>
    <row r="1954" spans="1:206" x14ac:dyDescent="0.2">
      <c r="A1954" s="4">
        <v>50</v>
      </c>
      <c r="B1954" s="4">
        <v>0</v>
      </c>
      <c r="C1954" s="4">
        <v>0</v>
      </c>
      <c r="D1954" s="4">
        <v>1</v>
      </c>
      <c r="E1954" s="4">
        <v>208</v>
      </c>
      <c r="F1954" s="4">
        <f>Source!V1931</f>
        <v>0</v>
      </c>
      <c r="G1954" s="4" t="s">
        <v>76</v>
      </c>
      <c r="H1954" s="4" t="s">
        <v>77</v>
      </c>
      <c r="I1954" s="4"/>
      <c r="J1954" s="4"/>
      <c r="K1954" s="4">
        <v>208</v>
      </c>
      <c r="L1954" s="4">
        <v>22</v>
      </c>
      <c r="M1954" s="4">
        <v>3</v>
      </c>
      <c r="N1954" s="4" t="s">
        <v>3</v>
      </c>
      <c r="O1954" s="4">
        <v>-1</v>
      </c>
      <c r="P1954" s="4"/>
      <c r="Q1954" s="4"/>
      <c r="R1954" s="4"/>
      <c r="S1954" s="4"/>
      <c r="T1954" s="4"/>
      <c r="U1954" s="4"/>
      <c r="V1954" s="4"/>
      <c r="W1954" s="4"/>
    </row>
    <row r="1955" spans="1:206" x14ac:dyDescent="0.2">
      <c r="A1955" s="4">
        <v>50</v>
      </c>
      <c r="B1955" s="4">
        <v>0</v>
      </c>
      <c r="C1955" s="4">
        <v>0</v>
      </c>
      <c r="D1955" s="4">
        <v>1</v>
      </c>
      <c r="E1955" s="4">
        <v>209</v>
      </c>
      <c r="F1955" s="4">
        <f>ROUND(Source!W1931,O1955)</f>
        <v>0</v>
      </c>
      <c r="G1955" s="4" t="s">
        <v>78</v>
      </c>
      <c r="H1955" s="4" t="s">
        <v>79</v>
      </c>
      <c r="I1955" s="4"/>
      <c r="J1955" s="4"/>
      <c r="K1955" s="4">
        <v>209</v>
      </c>
      <c r="L1955" s="4">
        <v>23</v>
      </c>
      <c r="M1955" s="4">
        <v>3</v>
      </c>
      <c r="N1955" s="4" t="s">
        <v>3</v>
      </c>
      <c r="O1955" s="4">
        <v>2</v>
      </c>
      <c r="P1955" s="4"/>
      <c r="Q1955" s="4"/>
      <c r="R1955" s="4"/>
      <c r="S1955" s="4"/>
      <c r="T1955" s="4"/>
      <c r="U1955" s="4"/>
      <c r="V1955" s="4"/>
      <c r="W1955" s="4"/>
    </row>
    <row r="1956" spans="1:206" x14ac:dyDescent="0.2">
      <c r="A1956" s="4">
        <v>50</v>
      </c>
      <c r="B1956" s="4">
        <v>0</v>
      </c>
      <c r="C1956" s="4">
        <v>0</v>
      </c>
      <c r="D1956" s="4">
        <v>1</v>
      </c>
      <c r="E1956" s="4">
        <v>210</v>
      </c>
      <c r="F1956" s="4">
        <f>ROUND(Source!X1931,O1956)</f>
        <v>44483.9</v>
      </c>
      <c r="G1956" s="4" t="s">
        <v>80</v>
      </c>
      <c r="H1956" s="4" t="s">
        <v>81</v>
      </c>
      <c r="I1956" s="4"/>
      <c r="J1956" s="4"/>
      <c r="K1956" s="4">
        <v>210</v>
      </c>
      <c r="L1956" s="4">
        <v>24</v>
      </c>
      <c r="M1956" s="4">
        <v>3</v>
      </c>
      <c r="N1956" s="4" t="s">
        <v>3</v>
      </c>
      <c r="O1956" s="4">
        <v>2</v>
      </c>
      <c r="P1956" s="4"/>
      <c r="Q1956" s="4"/>
      <c r="R1956" s="4"/>
      <c r="S1956" s="4"/>
      <c r="T1956" s="4"/>
      <c r="U1956" s="4"/>
      <c r="V1956" s="4"/>
      <c r="W1956" s="4"/>
    </row>
    <row r="1957" spans="1:206" x14ac:dyDescent="0.2">
      <c r="A1957" s="4">
        <v>50</v>
      </c>
      <c r="B1957" s="4">
        <v>0</v>
      </c>
      <c r="C1957" s="4">
        <v>0</v>
      </c>
      <c r="D1957" s="4">
        <v>1</v>
      </c>
      <c r="E1957" s="4">
        <v>211</v>
      </c>
      <c r="F1957" s="4">
        <f>ROUND(Source!Y1931,O1957)</f>
        <v>6354.84</v>
      </c>
      <c r="G1957" s="4" t="s">
        <v>82</v>
      </c>
      <c r="H1957" s="4" t="s">
        <v>83</v>
      </c>
      <c r="I1957" s="4"/>
      <c r="J1957" s="4"/>
      <c r="K1957" s="4">
        <v>211</v>
      </c>
      <c r="L1957" s="4">
        <v>25</v>
      </c>
      <c r="M1957" s="4">
        <v>3</v>
      </c>
      <c r="N1957" s="4" t="s">
        <v>3</v>
      </c>
      <c r="O1957" s="4">
        <v>2</v>
      </c>
      <c r="P1957" s="4"/>
      <c r="Q1957" s="4"/>
      <c r="R1957" s="4"/>
      <c r="S1957" s="4"/>
      <c r="T1957" s="4"/>
      <c r="U1957" s="4"/>
      <c r="V1957" s="4"/>
      <c r="W1957" s="4"/>
    </row>
    <row r="1958" spans="1:206" x14ac:dyDescent="0.2">
      <c r="A1958" s="4">
        <v>50</v>
      </c>
      <c r="B1958" s="4">
        <v>0</v>
      </c>
      <c r="C1958" s="4">
        <v>0</v>
      </c>
      <c r="D1958" s="4">
        <v>1</v>
      </c>
      <c r="E1958" s="4">
        <v>224</v>
      </c>
      <c r="F1958" s="4">
        <f>ROUND(Source!AR1931,O1958)</f>
        <v>1074218.1100000001</v>
      </c>
      <c r="G1958" s="4" t="s">
        <v>84</v>
      </c>
      <c r="H1958" s="4" t="s">
        <v>85</v>
      </c>
      <c r="I1958" s="4"/>
      <c r="J1958" s="4"/>
      <c r="K1958" s="4">
        <v>224</v>
      </c>
      <c r="L1958" s="4">
        <v>26</v>
      </c>
      <c r="M1958" s="4">
        <v>3</v>
      </c>
      <c r="N1958" s="4" t="s">
        <v>3</v>
      </c>
      <c r="O1958" s="4">
        <v>2</v>
      </c>
      <c r="P1958" s="4"/>
      <c r="Q1958" s="4"/>
      <c r="R1958" s="4"/>
      <c r="S1958" s="4"/>
      <c r="T1958" s="4"/>
      <c r="U1958" s="4"/>
      <c r="V1958" s="4"/>
      <c r="W1958" s="4"/>
    </row>
    <row r="1959" spans="1:206" x14ac:dyDescent="0.2">
      <c r="A1959" s="4">
        <v>50</v>
      </c>
      <c r="B1959" s="4">
        <v>1</v>
      </c>
      <c r="C1959" s="4">
        <v>0</v>
      </c>
      <c r="D1959" s="4">
        <v>2</v>
      </c>
      <c r="E1959" s="4">
        <v>0</v>
      </c>
      <c r="F1959" s="4">
        <f>ROUND(F1958*0.2,O1959)</f>
        <v>214843.62</v>
      </c>
      <c r="G1959" s="4" t="s">
        <v>86</v>
      </c>
      <c r="H1959" s="4" t="s">
        <v>87</v>
      </c>
      <c r="I1959" s="4"/>
      <c r="J1959" s="4"/>
      <c r="K1959" s="4">
        <v>212</v>
      </c>
      <c r="L1959" s="4">
        <v>27</v>
      </c>
      <c r="M1959" s="4">
        <v>0</v>
      </c>
      <c r="N1959" s="4" t="s">
        <v>3</v>
      </c>
      <c r="O1959" s="4">
        <v>2</v>
      </c>
      <c r="P1959" s="4"/>
      <c r="Q1959" s="4"/>
      <c r="R1959" s="4"/>
      <c r="S1959" s="4"/>
      <c r="T1959" s="4"/>
      <c r="U1959" s="4"/>
      <c r="V1959" s="4"/>
      <c r="W1959" s="4"/>
    </row>
    <row r="1960" spans="1:206" x14ac:dyDescent="0.2">
      <c r="A1960" s="4">
        <v>50</v>
      </c>
      <c r="B1960" s="4">
        <v>1</v>
      </c>
      <c r="C1960" s="4">
        <v>0</v>
      </c>
      <c r="D1960" s="4">
        <v>2</v>
      </c>
      <c r="E1960" s="4">
        <v>0</v>
      </c>
      <c r="F1960" s="4">
        <f>ROUND(F1959+F1958,O1960)</f>
        <v>1289061.73</v>
      </c>
      <c r="G1960" s="4" t="s">
        <v>88</v>
      </c>
      <c r="H1960" s="4" t="s">
        <v>88</v>
      </c>
      <c r="I1960" s="4"/>
      <c r="J1960" s="4"/>
      <c r="K1960" s="4">
        <v>212</v>
      </c>
      <c r="L1960" s="4">
        <v>28</v>
      </c>
      <c r="M1960" s="4">
        <v>0</v>
      </c>
      <c r="N1960" s="4" t="s">
        <v>3</v>
      </c>
      <c r="O1960" s="4">
        <v>2</v>
      </c>
      <c r="P1960" s="4"/>
      <c r="Q1960" s="4"/>
      <c r="R1960" s="4"/>
      <c r="S1960" s="4"/>
      <c r="T1960" s="4"/>
      <c r="U1960" s="4"/>
      <c r="V1960" s="4"/>
      <c r="W1960" s="4"/>
    </row>
    <row r="1962" spans="1:206" x14ac:dyDescent="0.2">
      <c r="A1962" s="1">
        <v>4</v>
      </c>
      <c r="B1962" s="1">
        <v>1</v>
      </c>
      <c r="C1962" s="1"/>
      <c r="D1962" s="1">
        <f>ROW(A2019)</f>
        <v>2019</v>
      </c>
      <c r="E1962" s="1"/>
      <c r="F1962" s="1" t="s">
        <v>12</v>
      </c>
      <c r="G1962" s="1" t="s">
        <v>427</v>
      </c>
      <c r="H1962" s="1" t="s">
        <v>3</v>
      </c>
      <c r="I1962" s="1">
        <v>0</v>
      </c>
      <c r="J1962" s="1"/>
      <c r="K1962" s="1">
        <v>-1</v>
      </c>
      <c r="L1962" s="1"/>
      <c r="M1962" s="1"/>
      <c r="N1962" s="1"/>
      <c r="O1962" s="1"/>
      <c r="P1962" s="1"/>
      <c r="Q1962" s="1"/>
      <c r="R1962" s="1"/>
      <c r="S1962" s="1"/>
      <c r="T1962" s="1"/>
      <c r="U1962" s="1" t="s">
        <v>3</v>
      </c>
      <c r="V1962" s="1">
        <v>0</v>
      </c>
      <c r="W1962" s="1"/>
      <c r="X1962" s="1"/>
      <c r="Y1962" s="1"/>
      <c r="Z1962" s="1"/>
      <c r="AA1962" s="1"/>
      <c r="AB1962" s="1" t="s">
        <v>3</v>
      </c>
      <c r="AC1962" s="1" t="s">
        <v>3</v>
      </c>
      <c r="AD1962" s="1" t="s">
        <v>3</v>
      </c>
      <c r="AE1962" s="1" t="s">
        <v>3</v>
      </c>
      <c r="AF1962" s="1" t="s">
        <v>3</v>
      </c>
      <c r="AG1962" s="1" t="s">
        <v>3</v>
      </c>
      <c r="AH1962" s="1"/>
      <c r="AI1962" s="1"/>
      <c r="AJ1962" s="1"/>
      <c r="AK1962" s="1"/>
      <c r="AL1962" s="1"/>
      <c r="AM1962" s="1"/>
      <c r="AN1962" s="1"/>
      <c r="AO1962" s="1"/>
      <c r="AP1962" s="1" t="s">
        <v>3</v>
      </c>
      <c r="AQ1962" s="1" t="s">
        <v>3</v>
      </c>
      <c r="AR1962" s="1" t="s">
        <v>3</v>
      </c>
      <c r="AS1962" s="1"/>
      <c r="AT1962" s="1"/>
      <c r="AU1962" s="1"/>
      <c r="AV1962" s="1"/>
      <c r="AW1962" s="1"/>
      <c r="AX1962" s="1"/>
      <c r="AY1962" s="1"/>
      <c r="AZ1962" s="1" t="s">
        <v>3</v>
      </c>
      <c r="BA1962" s="1"/>
      <c r="BB1962" s="1" t="s">
        <v>3</v>
      </c>
      <c r="BC1962" s="1" t="s">
        <v>3</v>
      </c>
      <c r="BD1962" s="1" t="s">
        <v>3</v>
      </c>
      <c r="BE1962" s="1" t="s">
        <v>3</v>
      </c>
      <c r="BF1962" s="1" t="s">
        <v>3</v>
      </c>
      <c r="BG1962" s="1" t="s">
        <v>3</v>
      </c>
      <c r="BH1962" s="1" t="s">
        <v>3</v>
      </c>
      <c r="BI1962" s="1" t="s">
        <v>3</v>
      </c>
      <c r="BJ1962" s="1" t="s">
        <v>3</v>
      </c>
      <c r="BK1962" s="1" t="s">
        <v>3</v>
      </c>
      <c r="BL1962" s="1" t="s">
        <v>3</v>
      </c>
      <c r="BM1962" s="1" t="s">
        <v>3</v>
      </c>
      <c r="BN1962" s="1" t="s">
        <v>3</v>
      </c>
      <c r="BO1962" s="1" t="s">
        <v>3</v>
      </c>
      <c r="BP1962" s="1" t="s">
        <v>3</v>
      </c>
      <c r="BQ1962" s="1"/>
      <c r="BR1962" s="1"/>
      <c r="BS1962" s="1"/>
      <c r="BT1962" s="1"/>
      <c r="BU1962" s="1"/>
      <c r="BV1962" s="1"/>
      <c r="BW1962" s="1"/>
      <c r="BX1962" s="1">
        <v>0</v>
      </c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>
        <v>0</v>
      </c>
    </row>
    <row r="1964" spans="1:206" x14ac:dyDescent="0.2">
      <c r="A1964" s="2">
        <v>52</v>
      </c>
      <c r="B1964" s="2">
        <f t="shared" ref="B1964:G1964" si="1013">B2019</f>
        <v>1</v>
      </c>
      <c r="C1964" s="2">
        <f t="shared" si="1013"/>
        <v>4</v>
      </c>
      <c r="D1964" s="2">
        <f t="shared" si="1013"/>
        <v>1962</v>
      </c>
      <c r="E1964" s="2">
        <f t="shared" si="1013"/>
        <v>0</v>
      </c>
      <c r="F1964" s="2" t="str">
        <f t="shared" si="1013"/>
        <v>Новый раздел</v>
      </c>
      <c r="G1964" s="2" t="str">
        <f t="shared" si="1013"/>
        <v>Устройство/замена синтетического покрытия на детской/спортивной площадке с устройством основания и установкой садового бортового камня-390м2</v>
      </c>
      <c r="H1964" s="2"/>
      <c r="I1964" s="2"/>
      <c r="J1964" s="2"/>
      <c r="K1964" s="2"/>
      <c r="L1964" s="2"/>
      <c r="M1964" s="2"/>
      <c r="N1964" s="2"/>
      <c r="O1964" s="2">
        <f t="shared" ref="O1964:AT1964" si="1014">O2019</f>
        <v>1151567.07</v>
      </c>
      <c r="P1964" s="2">
        <f t="shared" si="1014"/>
        <v>1034079</v>
      </c>
      <c r="Q1964" s="2">
        <f t="shared" si="1014"/>
        <v>63703.61</v>
      </c>
      <c r="R1964" s="2">
        <f t="shared" si="1014"/>
        <v>31044.06</v>
      </c>
      <c r="S1964" s="2">
        <f t="shared" si="1014"/>
        <v>53784.46</v>
      </c>
      <c r="T1964" s="2">
        <f t="shared" si="1014"/>
        <v>0</v>
      </c>
      <c r="U1964" s="2">
        <f t="shared" si="1014"/>
        <v>256.00827000000004</v>
      </c>
      <c r="V1964" s="2">
        <f t="shared" si="1014"/>
        <v>0</v>
      </c>
      <c r="W1964" s="2">
        <f t="shared" si="1014"/>
        <v>0</v>
      </c>
      <c r="X1964" s="2">
        <f t="shared" si="1014"/>
        <v>37649.129999999997</v>
      </c>
      <c r="Y1964" s="2">
        <f t="shared" si="1014"/>
        <v>5378.45</v>
      </c>
      <c r="Z1964" s="2">
        <f t="shared" si="1014"/>
        <v>0</v>
      </c>
      <c r="AA1964" s="2">
        <f t="shared" si="1014"/>
        <v>0</v>
      </c>
      <c r="AB1964" s="2">
        <f t="shared" si="1014"/>
        <v>0</v>
      </c>
      <c r="AC1964" s="2">
        <f t="shared" si="1014"/>
        <v>0</v>
      </c>
      <c r="AD1964" s="2">
        <f t="shared" si="1014"/>
        <v>0</v>
      </c>
      <c r="AE1964" s="2">
        <f t="shared" si="1014"/>
        <v>0</v>
      </c>
      <c r="AF1964" s="2">
        <f t="shared" si="1014"/>
        <v>0</v>
      </c>
      <c r="AG1964" s="2">
        <f t="shared" si="1014"/>
        <v>0</v>
      </c>
      <c r="AH1964" s="2">
        <f t="shared" si="1014"/>
        <v>0</v>
      </c>
      <c r="AI1964" s="2">
        <f t="shared" si="1014"/>
        <v>0</v>
      </c>
      <c r="AJ1964" s="2">
        <f t="shared" si="1014"/>
        <v>0</v>
      </c>
      <c r="AK1964" s="2">
        <f t="shared" si="1014"/>
        <v>0</v>
      </c>
      <c r="AL1964" s="2">
        <f t="shared" si="1014"/>
        <v>0</v>
      </c>
      <c r="AM1964" s="2">
        <f t="shared" si="1014"/>
        <v>0</v>
      </c>
      <c r="AN1964" s="2">
        <f t="shared" si="1014"/>
        <v>0</v>
      </c>
      <c r="AO1964" s="2">
        <f t="shared" si="1014"/>
        <v>0</v>
      </c>
      <c r="AP1964" s="2">
        <f t="shared" si="1014"/>
        <v>0</v>
      </c>
      <c r="AQ1964" s="2">
        <f t="shared" si="1014"/>
        <v>0</v>
      </c>
      <c r="AR1964" s="2">
        <f t="shared" si="1014"/>
        <v>1228122.23</v>
      </c>
      <c r="AS1964" s="2">
        <f t="shared" si="1014"/>
        <v>0</v>
      </c>
      <c r="AT1964" s="2">
        <f t="shared" si="1014"/>
        <v>0</v>
      </c>
      <c r="AU1964" s="2">
        <f t="shared" ref="AU1964:BZ1964" si="1015">AU2019</f>
        <v>1228122.23</v>
      </c>
      <c r="AV1964" s="2">
        <f t="shared" si="1015"/>
        <v>1034079</v>
      </c>
      <c r="AW1964" s="2">
        <f t="shared" si="1015"/>
        <v>1034079</v>
      </c>
      <c r="AX1964" s="2">
        <f t="shared" si="1015"/>
        <v>0</v>
      </c>
      <c r="AY1964" s="2">
        <f t="shared" si="1015"/>
        <v>1034079</v>
      </c>
      <c r="AZ1964" s="2">
        <f t="shared" si="1015"/>
        <v>0</v>
      </c>
      <c r="BA1964" s="2">
        <f t="shared" si="1015"/>
        <v>0</v>
      </c>
      <c r="BB1964" s="2">
        <f t="shared" si="1015"/>
        <v>0</v>
      </c>
      <c r="BC1964" s="2">
        <f t="shared" si="1015"/>
        <v>0</v>
      </c>
      <c r="BD1964" s="2">
        <f t="shared" si="1015"/>
        <v>0</v>
      </c>
      <c r="BE1964" s="2">
        <f t="shared" si="1015"/>
        <v>0</v>
      </c>
      <c r="BF1964" s="2">
        <f t="shared" si="1015"/>
        <v>0</v>
      </c>
      <c r="BG1964" s="2">
        <f t="shared" si="1015"/>
        <v>0</v>
      </c>
      <c r="BH1964" s="2">
        <f t="shared" si="1015"/>
        <v>0</v>
      </c>
      <c r="BI1964" s="2">
        <f t="shared" si="1015"/>
        <v>0</v>
      </c>
      <c r="BJ1964" s="2">
        <f t="shared" si="1015"/>
        <v>0</v>
      </c>
      <c r="BK1964" s="2">
        <f t="shared" si="1015"/>
        <v>0</v>
      </c>
      <c r="BL1964" s="2">
        <f t="shared" si="1015"/>
        <v>0</v>
      </c>
      <c r="BM1964" s="2">
        <f t="shared" si="1015"/>
        <v>0</v>
      </c>
      <c r="BN1964" s="2">
        <f t="shared" si="1015"/>
        <v>0</v>
      </c>
      <c r="BO1964" s="2">
        <f t="shared" si="1015"/>
        <v>0</v>
      </c>
      <c r="BP1964" s="2">
        <f t="shared" si="1015"/>
        <v>0</v>
      </c>
      <c r="BQ1964" s="2">
        <f t="shared" si="1015"/>
        <v>0</v>
      </c>
      <c r="BR1964" s="2">
        <f t="shared" si="1015"/>
        <v>0</v>
      </c>
      <c r="BS1964" s="2">
        <f t="shared" si="1015"/>
        <v>0</v>
      </c>
      <c r="BT1964" s="2">
        <f t="shared" si="1015"/>
        <v>0</v>
      </c>
      <c r="BU1964" s="2">
        <f t="shared" si="1015"/>
        <v>0</v>
      </c>
      <c r="BV1964" s="2">
        <f t="shared" si="1015"/>
        <v>0</v>
      </c>
      <c r="BW1964" s="2">
        <f t="shared" si="1015"/>
        <v>0</v>
      </c>
      <c r="BX1964" s="2">
        <f t="shared" si="1015"/>
        <v>0</v>
      </c>
      <c r="BY1964" s="2">
        <f t="shared" si="1015"/>
        <v>0</v>
      </c>
      <c r="BZ1964" s="2">
        <f t="shared" si="1015"/>
        <v>0</v>
      </c>
      <c r="CA1964" s="2">
        <f t="shared" ref="CA1964:DF1964" si="1016">CA2019</f>
        <v>0</v>
      </c>
      <c r="CB1964" s="2">
        <f t="shared" si="1016"/>
        <v>0</v>
      </c>
      <c r="CC1964" s="2">
        <f t="shared" si="1016"/>
        <v>0</v>
      </c>
      <c r="CD1964" s="2">
        <f t="shared" si="1016"/>
        <v>0</v>
      </c>
      <c r="CE1964" s="2">
        <f t="shared" si="1016"/>
        <v>0</v>
      </c>
      <c r="CF1964" s="2">
        <f t="shared" si="1016"/>
        <v>0</v>
      </c>
      <c r="CG1964" s="2">
        <f t="shared" si="1016"/>
        <v>0</v>
      </c>
      <c r="CH1964" s="2">
        <f t="shared" si="1016"/>
        <v>0</v>
      </c>
      <c r="CI1964" s="2">
        <f t="shared" si="1016"/>
        <v>0</v>
      </c>
      <c r="CJ1964" s="2">
        <f t="shared" si="1016"/>
        <v>0</v>
      </c>
      <c r="CK1964" s="2">
        <f t="shared" si="1016"/>
        <v>0</v>
      </c>
      <c r="CL1964" s="2">
        <f t="shared" si="1016"/>
        <v>0</v>
      </c>
      <c r="CM1964" s="2">
        <f t="shared" si="1016"/>
        <v>0</v>
      </c>
      <c r="CN1964" s="2">
        <f t="shared" si="1016"/>
        <v>0</v>
      </c>
      <c r="CO1964" s="2">
        <f t="shared" si="1016"/>
        <v>0</v>
      </c>
      <c r="CP1964" s="2">
        <f t="shared" si="1016"/>
        <v>0</v>
      </c>
      <c r="CQ1964" s="2">
        <f t="shared" si="1016"/>
        <v>0</v>
      </c>
      <c r="CR1964" s="2">
        <f t="shared" si="1016"/>
        <v>0</v>
      </c>
      <c r="CS1964" s="2">
        <f t="shared" si="1016"/>
        <v>0</v>
      </c>
      <c r="CT1964" s="2">
        <f t="shared" si="1016"/>
        <v>0</v>
      </c>
      <c r="CU1964" s="2">
        <f t="shared" si="1016"/>
        <v>0</v>
      </c>
      <c r="CV1964" s="2">
        <f t="shared" si="1016"/>
        <v>0</v>
      </c>
      <c r="CW1964" s="2">
        <f t="shared" si="1016"/>
        <v>0</v>
      </c>
      <c r="CX1964" s="2">
        <f t="shared" si="1016"/>
        <v>0</v>
      </c>
      <c r="CY1964" s="2">
        <f t="shared" si="1016"/>
        <v>0</v>
      </c>
      <c r="CZ1964" s="2">
        <f t="shared" si="1016"/>
        <v>0</v>
      </c>
      <c r="DA1964" s="2">
        <f t="shared" si="1016"/>
        <v>0</v>
      </c>
      <c r="DB1964" s="2">
        <f t="shared" si="1016"/>
        <v>0</v>
      </c>
      <c r="DC1964" s="2">
        <f t="shared" si="1016"/>
        <v>0</v>
      </c>
      <c r="DD1964" s="2">
        <f t="shared" si="1016"/>
        <v>0</v>
      </c>
      <c r="DE1964" s="2">
        <f t="shared" si="1016"/>
        <v>0</v>
      </c>
      <c r="DF1964" s="2">
        <f t="shared" si="1016"/>
        <v>0</v>
      </c>
      <c r="DG1964" s="3">
        <f t="shared" ref="DG1964:EL1964" si="1017">DG2019</f>
        <v>0</v>
      </c>
      <c r="DH1964" s="3">
        <f t="shared" si="1017"/>
        <v>0</v>
      </c>
      <c r="DI1964" s="3">
        <f t="shared" si="1017"/>
        <v>0</v>
      </c>
      <c r="DJ1964" s="3">
        <f t="shared" si="1017"/>
        <v>0</v>
      </c>
      <c r="DK1964" s="3">
        <f t="shared" si="1017"/>
        <v>0</v>
      </c>
      <c r="DL1964" s="3">
        <f t="shared" si="1017"/>
        <v>0</v>
      </c>
      <c r="DM1964" s="3">
        <f t="shared" si="1017"/>
        <v>0</v>
      </c>
      <c r="DN1964" s="3">
        <f t="shared" si="1017"/>
        <v>0</v>
      </c>
      <c r="DO1964" s="3">
        <f t="shared" si="1017"/>
        <v>0</v>
      </c>
      <c r="DP1964" s="3">
        <f t="shared" si="1017"/>
        <v>0</v>
      </c>
      <c r="DQ1964" s="3">
        <f t="shared" si="1017"/>
        <v>0</v>
      </c>
      <c r="DR1964" s="3">
        <f t="shared" si="1017"/>
        <v>0</v>
      </c>
      <c r="DS1964" s="3">
        <f t="shared" si="1017"/>
        <v>0</v>
      </c>
      <c r="DT1964" s="3">
        <f t="shared" si="1017"/>
        <v>0</v>
      </c>
      <c r="DU1964" s="3">
        <f t="shared" si="1017"/>
        <v>0</v>
      </c>
      <c r="DV1964" s="3">
        <f t="shared" si="1017"/>
        <v>0</v>
      </c>
      <c r="DW1964" s="3">
        <f t="shared" si="1017"/>
        <v>0</v>
      </c>
      <c r="DX1964" s="3">
        <f t="shared" si="1017"/>
        <v>0</v>
      </c>
      <c r="DY1964" s="3">
        <f t="shared" si="1017"/>
        <v>0</v>
      </c>
      <c r="DZ1964" s="3">
        <f t="shared" si="1017"/>
        <v>0</v>
      </c>
      <c r="EA1964" s="3">
        <f t="shared" si="1017"/>
        <v>0</v>
      </c>
      <c r="EB1964" s="3">
        <f t="shared" si="1017"/>
        <v>0</v>
      </c>
      <c r="EC1964" s="3">
        <f t="shared" si="1017"/>
        <v>0</v>
      </c>
      <c r="ED1964" s="3">
        <f t="shared" si="1017"/>
        <v>0</v>
      </c>
      <c r="EE1964" s="3">
        <f t="shared" si="1017"/>
        <v>0</v>
      </c>
      <c r="EF1964" s="3">
        <f t="shared" si="1017"/>
        <v>0</v>
      </c>
      <c r="EG1964" s="3">
        <f t="shared" si="1017"/>
        <v>0</v>
      </c>
      <c r="EH1964" s="3">
        <f t="shared" si="1017"/>
        <v>0</v>
      </c>
      <c r="EI1964" s="3">
        <f t="shared" si="1017"/>
        <v>0</v>
      </c>
      <c r="EJ1964" s="3">
        <f t="shared" si="1017"/>
        <v>0</v>
      </c>
      <c r="EK1964" s="3">
        <f t="shared" si="1017"/>
        <v>0</v>
      </c>
      <c r="EL1964" s="3">
        <f t="shared" si="1017"/>
        <v>0</v>
      </c>
      <c r="EM1964" s="3">
        <f t="shared" ref="EM1964:FR1964" si="1018">EM2019</f>
        <v>0</v>
      </c>
      <c r="EN1964" s="3">
        <f t="shared" si="1018"/>
        <v>0</v>
      </c>
      <c r="EO1964" s="3">
        <f t="shared" si="1018"/>
        <v>0</v>
      </c>
      <c r="EP1964" s="3">
        <f t="shared" si="1018"/>
        <v>0</v>
      </c>
      <c r="EQ1964" s="3">
        <f t="shared" si="1018"/>
        <v>0</v>
      </c>
      <c r="ER1964" s="3">
        <f t="shared" si="1018"/>
        <v>0</v>
      </c>
      <c r="ES1964" s="3">
        <f t="shared" si="1018"/>
        <v>0</v>
      </c>
      <c r="ET1964" s="3">
        <f t="shared" si="1018"/>
        <v>0</v>
      </c>
      <c r="EU1964" s="3">
        <f t="shared" si="1018"/>
        <v>0</v>
      </c>
      <c r="EV1964" s="3">
        <f t="shared" si="1018"/>
        <v>0</v>
      </c>
      <c r="EW1964" s="3">
        <f t="shared" si="1018"/>
        <v>0</v>
      </c>
      <c r="EX1964" s="3">
        <f t="shared" si="1018"/>
        <v>0</v>
      </c>
      <c r="EY1964" s="3">
        <f t="shared" si="1018"/>
        <v>0</v>
      </c>
      <c r="EZ1964" s="3">
        <f t="shared" si="1018"/>
        <v>0</v>
      </c>
      <c r="FA1964" s="3">
        <f t="shared" si="1018"/>
        <v>0</v>
      </c>
      <c r="FB1964" s="3">
        <f t="shared" si="1018"/>
        <v>0</v>
      </c>
      <c r="FC1964" s="3">
        <f t="shared" si="1018"/>
        <v>0</v>
      </c>
      <c r="FD1964" s="3">
        <f t="shared" si="1018"/>
        <v>0</v>
      </c>
      <c r="FE1964" s="3">
        <f t="shared" si="1018"/>
        <v>0</v>
      </c>
      <c r="FF1964" s="3">
        <f t="shared" si="1018"/>
        <v>0</v>
      </c>
      <c r="FG1964" s="3">
        <f t="shared" si="1018"/>
        <v>0</v>
      </c>
      <c r="FH1964" s="3">
        <f t="shared" si="1018"/>
        <v>0</v>
      </c>
      <c r="FI1964" s="3">
        <f t="shared" si="1018"/>
        <v>0</v>
      </c>
      <c r="FJ1964" s="3">
        <f t="shared" si="1018"/>
        <v>0</v>
      </c>
      <c r="FK1964" s="3">
        <f t="shared" si="1018"/>
        <v>0</v>
      </c>
      <c r="FL1964" s="3">
        <f t="shared" si="1018"/>
        <v>0</v>
      </c>
      <c r="FM1964" s="3">
        <f t="shared" si="1018"/>
        <v>0</v>
      </c>
      <c r="FN1964" s="3">
        <f t="shared" si="1018"/>
        <v>0</v>
      </c>
      <c r="FO1964" s="3">
        <f t="shared" si="1018"/>
        <v>0</v>
      </c>
      <c r="FP1964" s="3">
        <f t="shared" si="1018"/>
        <v>0</v>
      </c>
      <c r="FQ1964" s="3">
        <f t="shared" si="1018"/>
        <v>0</v>
      </c>
      <c r="FR1964" s="3">
        <f t="shared" si="1018"/>
        <v>0</v>
      </c>
      <c r="FS1964" s="3">
        <f t="shared" ref="FS1964:GX1964" si="1019">FS2019</f>
        <v>0</v>
      </c>
      <c r="FT1964" s="3">
        <f t="shared" si="1019"/>
        <v>0</v>
      </c>
      <c r="FU1964" s="3">
        <f t="shared" si="1019"/>
        <v>0</v>
      </c>
      <c r="FV1964" s="3">
        <f t="shared" si="1019"/>
        <v>0</v>
      </c>
      <c r="FW1964" s="3">
        <f t="shared" si="1019"/>
        <v>0</v>
      </c>
      <c r="FX1964" s="3">
        <f t="shared" si="1019"/>
        <v>0</v>
      </c>
      <c r="FY1964" s="3">
        <f t="shared" si="1019"/>
        <v>0</v>
      </c>
      <c r="FZ1964" s="3">
        <f t="shared" si="1019"/>
        <v>0</v>
      </c>
      <c r="GA1964" s="3">
        <f t="shared" si="1019"/>
        <v>0</v>
      </c>
      <c r="GB1964" s="3">
        <f t="shared" si="1019"/>
        <v>0</v>
      </c>
      <c r="GC1964" s="3">
        <f t="shared" si="1019"/>
        <v>0</v>
      </c>
      <c r="GD1964" s="3">
        <f t="shared" si="1019"/>
        <v>0</v>
      </c>
      <c r="GE1964" s="3">
        <f t="shared" si="1019"/>
        <v>0</v>
      </c>
      <c r="GF1964" s="3">
        <f t="shared" si="1019"/>
        <v>0</v>
      </c>
      <c r="GG1964" s="3">
        <f t="shared" si="1019"/>
        <v>0</v>
      </c>
      <c r="GH1964" s="3">
        <f t="shared" si="1019"/>
        <v>0</v>
      </c>
      <c r="GI1964" s="3">
        <f t="shared" si="1019"/>
        <v>0</v>
      </c>
      <c r="GJ1964" s="3">
        <f t="shared" si="1019"/>
        <v>0</v>
      </c>
      <c r="GK1964" s="3">
        <f t="shared" si="1019"/>
        <v>0</v>
      </c>
      <c r="GL1964" s="3">
        <f t="shared" si="1019"/>
        <v>0</v>
      </c>
      <c r="GM1964" s="3">
        <f t="shared" si="1019"/>
        <v>0</v>
      </c>
      <c r="GN1964" s="3">
        <f t="shared" si="1019"/>
        <v>0</v>
      </c>
      <c r="GO1964" s="3">
        <f t="shared" si="1019"/>
        <v>0</v>
      </c>
      <c r="GP1964" s="3">
        <f t="shared" si="1019"/>
        <v>0</v>
      </c>
      <c r="GQ1964" s="3">
        <f t="shared" si="1019"/>
        <v>0</v>
      </c>
      <c r="GR1964" s="3">
        <f t="shared" si="1019"/>
        <v>0</v>
      </c>
      <c r="GS1964" s="3">
        <f t="shared" si="1019"/>
        <v>0</v>
      </c>
      <c r="GT1964" s="3">
        <f t="shared" si="1019"/>
        <v>0</v>
      </c>
      <c r="GU1964" s="3">
        <f t="shared" si="1019"/>
        <v>0</v>
      </c>
      <c r="GV1964" s="3">
        <f t="shared" si="1019"/>
        <v>0</v>
      </c>
      <c r="GW1964" s="3">
        <f t="shared" si="1019"/>
        <v>0</v>
      </c>
      <c r="GX1964" s="3">
        <f t="shared" si="1019"/>
        <v>0</v>
      </c>
    </row>
    <row r="1966" spans="1:206" x14ac:dyDescent="0.2">
      <c r="A1966" s="1">
        <v>5</v>
      </c>
      <c r="B1966" s="1">
        <v>1</v>
      </c>
      <c r="C1966" s="1"/>
      <c r="D1966" s="1">
        <f>ROW(A1988)</f>
        <v>1988</v>
      </c>
      <c r="E1966" s="1"/>
      <c r="F1966" s="1" t="s">
        <v>101</v>
      </c>
      <c r="G1966" s="1" t="s">
        <v>428</v>
      </c>
      <c r="H1966" s="1" t="s">
        <v>3</v>
      </c>
      <c r="I1966" s="1">
        <v>0</v>
      </c>
      <c r="J1966" s="1"/>
      <c r="K1966" s="1">
        <v>-1</v>
      </c>
      <c r="L1966" s="1"/>
      <c r="M1966" s="1"/>
      <c r="N1966" s="1"/>
      <c r="O1966" s="1"/>
      <c r="P1966" s="1"/>
      <c r="Q1966" s="1"/>
      <c r="R1966" s="1"/>
      <c r="S1966" s="1"/>
      <c r="T1966" s="1"/>
      <c r="U1966" s="1" t="s">
        <v>3</v>
      </c>
      <c r="V1966" s="1">
        <v>0</v>
      </c>
      <c r="W1966" s="1"/>
      <c r="X1966" s="1"/>
      <c r="Y1966" s="1"/>
      <c r="Z1966" s="1"/>
      <c r="AA1966" s="1"/>
      <c r="AB1966" s="1" t="s">
        <v>3</v>
      </c>
      <c r="AC1966" s="1" t="s">
        <v>3</v>
      </c>
      <c r="AD1966" s="1" t="s">
        <v>3</v>
      </c>
      <c r="AE1966" s="1" t="s">
        <v>3</v>
      </c>
      <c r="AF1966" s="1" t="s">
        <v>3</v>
      </c>
      <c r="AG1966" s="1" t="s">
        <v>3</v>
      </c>
      <c r="AH1966" s="1"/>
      <c r="AI1966" s="1"/>
      <c r="AJ1966" s="1"/>
      <c r="AK1966" s="1"/>
      <c r="AL1966" s="1"/>
      <c r="AM1966" s="1"/>
      <c r="AN1966" s="1"/>
      <c r="AO1966" s="1"/>
      <c r="AP1966" s="1" t="s">
        <v>3</v>
      </c>
      <c r="AQ1966" s="1" t="s">
        <v>3</v>
      </c>
      <c r="AR1966" s="1" t="s">
        <v>3</v>
      </c>
      <c r="AS1966" s="1"/>
      <c r="AT1966" s="1"/>
      <c r="AU1966" s="1"/>
      <c r="AV1966" s="1"/>
      <c r="AW1966" s="1"/>
      <c r="AX1966" s="1"/>
      <c r="AY1966" s="1"/>
      <c r="AZ1966" s="1" t="s">
        <v>3</v>
      </c>
      <c r="BA1966" s="1"/>
      <c r="BB1966" s="1" t="s">
        <v>3</v>
      </c>
      <c r="BC1966" s="1" t="s">
        <v>3</v>
      </c>
      <c r="BD1966" s="1" t="s">
        <v>3</v>
      </c>
      <c r="BE1966" s="1" t="s">
        <v>3</v>
      </c>
      <c r="BF1966" s="1" t="s">
        <v>3</v>
      </c>
      <c r="BG1966" s="1" t="s">
        <v>3</v>
      </c>
      <c r="BH1966" s="1" t="s">
        <v>3</v>
      </c>
      <c r="BI1966" s="1" t="s">
        <v>3</v>
      </c>
      <c r="BJ1966" s="1" t="s">
        <v>3</v>
      </c>
      <c r="BK1966" s="1" t="s">
        <v>3</v>
      </c>
      <c r="BL1966" s="1" t="s">
        <v>3</v>
      </c>
      <c r="BM1966" s="1" t="s">
        <v>3</v>
      </c>
      <c r="BN1966" s="1" t="s">
        <v>3</v>
      </c>
      <c r="BO1966" s="1" t="s">
        <v>3</v>
      </c>
      <c r="BP1966" s="1" t="s">
        <v>3</v>
      </c>
      <c r="BQ1966" s="1"/>
      <c r="BR1966" s="1"/>
      <c r="BS1966" s="1"/>
      <c r="BT1966" s="1"/>
      <c r="BU1966" s="1"/>
      <c r="BV1966" s="1"/>
      <c r="BW1966" s="1"/>
      <c r="BX1966" s="1">
        <v>0</v>
      </c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>
        <v>0</v>
      </c>
    </row>
    <row r="1968" spans="1:206" x14ac:dyDescent="0.2">
      <c r="A1968" s="2">
        <v>52</v>
      </c>
      <c r="B1968" s="2">
        <f t="shared" ref="B1968:G1968" si="1020">B1988</f>
        <v>1</v>
      </c>
      <c r="C1968" s="2">
        <f t="shared" si="1020"/>
        <v>5</v>
      </c>
      <c r="D1968" s="2">
        <f t="shared" si="1020"/>
        <v>1966</v>
      </c>
      <c r="E1968" s="2">
        <f t="shared" si="1020"/>
        <v>0</v>
      </c>
      <c r="F1968" s="2" t="str">
        <f t="shared" si="1020"/>
        <v>Новый подраздел</v>
      </c>
      <c r="G1968" s="2" t="str">
        <f t="shared" si="1020"/>
        <v>Устройство резинового покрытия   на детской площадке -390м2</v>
      </c>
      <c r="H1968" s="2"/>
      <c r="I1968" s="2"/>
      <c r="J1968" s="2"/>
      <c r="K1968" s="2"/>
      <c r="L1968" s="2"/>
      <c r="M1968" s="2"/>
      <c r="N1968" s="2"/>
      <c r="O1968" s="2">
        <f t="shared" ref="O1968:AT1968" si="1021">O1988</f>
        <v>1151567.07</v>
      </c>
      <c r="P1968" s="2">
        <f t="shared" si="1021"/>
        <v>1034079</v>
      </c>
      <c r="Q1968" s="2">
        <f t="shared" si="1021"/>
        <v>63703.61</v>
      </c>
      <c r="R1968" s="2">
        <f t="shared" si="1021"/>
        <v>31044.06</v>
      </c>
      <c r="S1968" s="2">
        <f t="shared" si="1021"/>
        <v>53784.46</v>
      </c>
      <c r="T1968" s="2">
        <f t="shared" si="1021"/>
        <v>0</v>
      </c>
      <c r="U1968" s="2">
        <f t="shared" si="1021"/>
        <v>256.00827000000004</v>
      </c>
      <c r="V1968" s="2">
        <f t="shared" si="1021"/>
        <v>0</v>
      </c>
      <c r="W1968" s="2">
        <f t="shared" si="1021"/>
        <v>0</v>
      </c>
      <c r="X1968" s="2">
        <f t="shared" si="1021"/>
        <v>37649.129999999997</v>
      </c>
      <c r="Y1968" s="2">
        <f t="shared" si="1021"/>
        <v>5378.45</v>
      </c>
      <c r="Z1968" s="2">
        <f t="shared" si="1021"/>
        <v>0</v>
      </c>
      <c r="AA1968" s="2">
        <f t="shared" si="1021"/>
        <v>0</v>
      </c>
      <c r="AB1968" s="2">
        <f t="shared" si="1021"/>
        <v>1151567.07</v>
      </c>
      <c r="AC1968" s="2">
        <f t="shared" si="1021"/>
        <v>1034079</v>
      </c>
      <c r="AD1968" s="2">
        <f t="shared" si="1021"/>
        <v>63703.61</v>
      </c>
      <c r="AE1968" s="2">
        <f t="shared" si="1021"/>
        <v>31044.06</v>
      </c>
      <c r="AF1968" s="2">
        <f t="shared" si="1021"/>
        <v>53784.46</v>
      </c>
      <c r="AG1968" s="2">
        <f t="shared" si="1021"/>
        <v>0</v>
      </c>
      <c r="AH1968" s="2">
        <f t="shared" si="1021"/>
        <v>256.00827000000004</v>
      </c>
      <c r="AI1968" s="2">
        <f t="shared" si="1021"/>
        <v>0</v>
      </c>
      <c r="AJ1968" s="2">
        <f t="shared" si="1021"/>
        <v>0</v>
      </c>
      <c r="AK1968" s="2">
        <f t="shared" si="1021"/>
        <v>37649.129999999997</v>
      </c>
      <c r="AL1968" s="2">
        <f t="shared" si="1021"/>
        <v>5378.45</v>
      </c>
      <c r="AM1968" s="2">
        <f t="shared" si="1021"/>
        <v>0</v>
      </c>
      <c r="AN1968" s="2">
        <f t="shared" si="1021"/>
        <v>0</v>
      </c>
      <c r="AO1968" s="2">
        <f t="shared" si="1021"/>
        <v>0</v>
      </c>
      <c r="AP1968" s="2">
        <f t="shared" si="1021"/>
        <v>0</v>
      </c>
      <c r="AQ1968" s="2">
        <f t="shared" si="1021"/>
        <v>0</v>
      </c>
      <c r="AR1968" s="2">
        <f t="shared" si="1021"/>
        <v>1228122.23</v>
      </c>
      <c r="AS1968" s="2">
        <f t="shared" si="1021"/>
        <v>0</v>
      </c>
      <c r="AT1968" s="2">
        <f t="shared" si="1021"/>
        <v>0</v>
      </c>
      <c r="AU1968" s="2">
        <f t="shared" ref="AU1968:BZ1968" si="1022">AU1988</f>
        <v>1228122.23</v>
      </c>
      <c r="AV1968" s="2">
        <f t="shared" si="1022"/>
        <v>1034079</v>
      </c>
      <c r="AW1968" s="2">
        <f t="shared" si="1022"/>
        <v>1034079</v>
      </c>
      <c r="AX1968" s="2">
        <f t="shared" si="1022"/>
        <v>0</v>
      </c>
      <c r="AY1968" s="2">
        <f t="shared" si="1022"/>
        <v>1034079</v>
      </c>
      <c r="AZ1968" s="2">
        <f t="shared" si="1022"/>
        <v>0</v>
      </c>
      <c r="BA1968" s="2">
        <f t="shared" si="1022"/>
        <v>0</v>
      </c>
      <c r="BB1968" s="2">
        <f t="shared" si="1022"/>
        <v>0</v>
      </c>
      <c r="BC1968" s="2">
        <f t="shared" si="1022"/>
        <v>0</v>
      </c>
      <c r="BD1968" s="2">
        <f t="shared" si="1022"/>
        <v>0</v>
      </c>
      <c r="BE1968" s="2">
        <f t="shared" si="1022"/>
        <v>0</v>
      </c>
      <c r="BF1968" s="2">
        <f t="shared" si="1022"/>
        <v>0</v>
      </c>
      <c r="BG1968" s="2">
        <f t="shared" si="1022"/>
        <v>0</v>
      </c>
      <c r="BH1968" s="2">
        <f t="shared" si="1022"/>
        <v>0</v>
      </c>
      <c r="BI1968" s="2">
        <f t="shared" si="1022"/>
        <v>0</v>
      </c>
      <c r="BJ1968" s="2">
        <f t="shared" si="1022"/>
        <v>0</v>
      </c>
      <c r="BK1968" s="2">
        <f t="shared" si="1022"/>
        <v>0</v>
      </c>
      <c r="BL1968" s="2">
        <f t="shared" si="1022"/>
        <v>0</v>
      </c>
      <c r="BM1968" s="2">
        <f t="shared" si="1022"/>
        <v>0</v>
      </c>
      <c r="BN1968" s="2">
        <f t="shared" si="1022"/>
        <v>0</v>
      </c>
      <c r="BO1968" s="2">
        <f t="shared" si="1022"/>
        <v>0</v>
      </c>
      <c r="BP1968" s="2">
        <f t="shared" si="1022"/>
        <v>0</v>
      </c>
      <c r="BQ1968" s="2">
        <f t="shared" si="1022"/>
        <v>0</v>
      </c>
      <c r="BR1968" s="2">
        <f t="shared" si="1022"/>
        <v>0</v>
      </c>
      <c r="BS1968" s="2">
        <f t="shared" si="1022"/>
        <v>0</v>
      </c>
      <c r="BT1968" s="2">
        <f t="shared" si="1022"/>
        <v>0</v>
      </c>
      <c r="BU1968" s="2">
        <f t="shared" si="1022"/>
        <v>0</v>
      </c>
      <c r="BV1968" s="2">
        <f t="shared" si="1022"/>
        <v>0</v>
      </c>
      <c r="BW1968" s="2">
        <f t="shared" si="1022"/>
        <v>0</v>
      </c>
      <c r="BX1968" s="2">
        <f t="shared" si="1022"/>
        <v>0</v>
      </c>
      <c r="BY1968" s="2">
        <f t="shared" si="1022"/>
        <v>0</v>
      </c>
      <c r="BZ1968" s="2">
        <f t="shared" si="1022"/>
        <v>0</v>
      </c>
      <c r="CA1968" s="2">
        <f t="shared" ref="CA1968:DF1968" si="1023">CA1988</f>
        <v>1228122.23</v>
      </c>
      <c r="CB1968" s="2">
        <f t="shared" si="1023"/>
        <v>0</v>
      </c>
      <c r="CC1968" s="2">
        <f t="shared" si="1023"/>
        <v>0</v>
      </c>
      <c r="CD1968" s="2">
        <f t="shared" si="1023"/>
        <v>1228122.23</v>
      </c>
      <c r="CE1968" s="2">
        <f t="shared" si="1023"/>
        <v>1034079</v>
      </c>
      <c r="CF1968" s="2">
        <f t="shared" si="1023"/>
        <v>1034079</v>
      </c>
      <c r="CG1968" s="2">
        <f t="shared" si="1023"/>
        <v>0</v>
      </c>
      <c r="CH1968" s="2">
        <f t="shared" si="1023"/>
        <v>1034079</v>
      </c>
      <c r="CI1968" s="2">
        <f t="shared" si="1023"/>
        <v>0</v>
      </c>
      <c r="CJ1968" s="2">
        <f t="shared" si="1023"/>
        <v>0</v>
      </c>
      <c r="CK1968" s="2">
        <f t="shared" si="1023"/>
        <v>0</v>
      </c>
      <c r="CL1968" s="2">
        <f t="shared" si="1023"/>
        <v>0</v>
      </c>
      <c r="CM1968" s="2">
        <f t="shared" si="1023"/>
        <v>0</v>
      </c>
      <c r="CN1968" s="2">
        <f t="shared" si="1023"/>
        <v>0</v>
      </c>
      <c r="CO1968" s="2">
        <f t="shared" si="1023"/>
        <v>0</v>
      </c>
      <c r="CP1968" s="2">
        <f t="shared" si="1023"/>
        <v>0</v>
      </c>
      <c r="CQ1968" s="2">
        <f t="shared" si="1023"/>
        <v>0</v>
      </c>
      <c r="CR1968" s="2">
        <f t="shared" si="1023"/>
        <v>0</v>
      </c>
      <c r="CS1968" s="2">
        <f t="shared" si="1023"/>
        <v>0</v>
      </c>
      <c r="CT1968" s="2">
        <f t="shared" si="1023"/>
        <v>0</v>
      </c>
      <c r="CU1968" s="2">
        <f t="shared" si="1023"/>
        <v>0</v>
      </c>
      <c r="CV1968" s="2">
        <f t="shared" si="1023"/>
        <v>0</v>
      </c>
      <c r="CW1968" s="2">
        <f t="shared" si="1023"/>
        <v>0</v>
      </c>
      <c r="CX1968" s="2">
        <f t="shared" si="1023"/>
        <v>0</v>
      </c>
      <c r="CY1968" s="2">
        <f t="shared" si="1023"/>
        <v>0</v>
      </c>
      <c r="CZ1968" s="2">
        <f t="shared" si="1023"/>
        <v>0</v>
      </c>
      <c r="DA1968" s="2">
        <f t="shared" si="1023"/>
        <v>0</v>
      </c>
      <c r="DB1968" s="2">
        <f t="shared" si="1023"/>
        <v>0</v>
      </c>
      <c r="DC1968" s="2">
        <f t="shared" si="1023"/>
        <v>0</v>
      </c>
      <c r="DD1968" s="2">
        <f t="shared" si="1023"/>
        <v>0</v>
      </c>
      <c r="DE1968" s="2">
        <f t="shared" si="1023"/>
        <v>0</v>
      </c>
      <c r="DF1968" s="2">
        <f t="shared" si="1023"/>
        <v>0</v>
      </c>
      <c r="DG1968" s="3">
        <f t="shared" ref="DG1968:EL1968" si="1024">DG1988</f>
        <v>0</v>
      </c>
      <c r="DH1968" s="3">
        <f t="shared" si="1024"/>
        <v>0</v>
      </c>
      <c r="DI1968" s="3">
        <f t="shared" si="1024"/>
        <v>0</v>
      </c>
      <c r="DJ1968" s="3">
        <f t="shared" si="1024"/>
        <v>0</v>
      </c>
      <c r="DK1968" s="3">
        <f t="shared" si="1024"/>
        <v>0</v>
      </c>
      <c r="DL1968" s="3">
        <f t="shared" si="1024"/>
        <v>0</v>
      </c>
      <c r="DM1968" s="3">
        <f t="shared" si="1024"/>
        <v>0</v>
      </c>
      <c r="DN1968" s="3">
        <f t="shared" si="1024"/>
        <v>0</v>
      </c>
      <c r="DO1968" s="3">
        <f t="shared" si="1024"/>
        <v>0</v>
      </c>
      <c r="DP1968" s="3">
        <f t="shared" si="1024"/>
        <v>0</v>
      </c>
      <c r="DQ1968" s="3">
        <f t="shared" si="1024"/>
        <v>0</v>
      </c>
      <c r="DR1968" s="3">
        <f t="shared" si="1024"/>
        <v>0</v>
      </c>
      <c r="DS1968" s="3">
        <f t="shared" si="1024"/>
        <v>0</v>
      </c>
      <c r="DT1968" s="3">
        <f t="shared" si="1024"/>
        <v>0</v>
      </c>
      <c r="DU1968" s="3">
        <f t="shared" si="1024"/>
        <v>0</v>
      </c>
      <c r="DV1968" s="3">
        <f t="shared" si="1024"/>
        <v>0</v>
      </c>
      <c r="DW1968" s="3">
        <f t="shared" si="1024"/>
        <v>0</v>
      </c>
      <c r="DX1968" s="3">
        <f t="shared" si="1024"/>
        <v>0</v>
      </c>
      <c r="DY1968" s="3">
        <f t="shared" si="1024"/>
        <v>0</v>
      </c>
      <c r="DZ1968" s="3">
        <f t="shared" si="1024"/>
        <v>0</v>
      </c>
      <c r="EA1968" s="3">
        <f t="shared" si="1024"/>
        <v>0</v>
      </c>
      <c r="EB1968" s="3">
        <f t="shared" si="1024"/>
        <v>0</v>
      </c>
      <c r="EC1968" s="3">
        <f t="shared" si="1024"/>
        <v>0</v>
      </c>
      <c r="ED1968" s="3">
        <f t="shared" si="1024"/>
        <v>0</v>
      </c>
      <c r="EE1968" s="3">
        <f t="shared" si="1024"/>
        <v>0</v>
      </c>
      <c r="EF1968" s="3">
        <f t="shared" si="1024"/>
        <v>0</v>
      </c>
      <c r="EG1968" s="3">
        <f t="shared" si="1024"/>
        <v>0</v>
      </c>
      <c r="EH1968" s="3">
        <f t="shared" si="1024"/>
        <v>0</v>
      </c>
      <c r="EI1968" s="3">
        <f t="shared" si="1024"/>
        <v>0</v>
      </c>
      <c r="EJ1968" s="3">
        <f t="shared" si="1024"/>
        <v>0</v>
      </c>
      <c r="EK1968" s="3">
        <f t="shared" si="1024"/>
        <v>0</v>
      </c>
      <c r="EL1968" s="3">
        <f t="shared" si="1024"/>
        <v>0</v>
      </c>
      <c r="EM1968" s="3">
        <f t="shared" ref="EM1968:FR1968" si="1025">EM1988</f>
        <v>0</v>
      </c>
      <c r="EN1968" s="3">
        <f t="shared" si="1025"/>
        <v>0</v>
      </c>
      <c r="EO1968" s="3">
        <f t="shared" si="1025"/>
        <v>0</v>
      </c>
      <c r="EP1968" s="3">
        <f t="shared" si="1025"/>
        <v>0</v>
      </c>
      <c r="EQ1968" s="3">
        <f t="shared" si="1025"/>
        <v>0</v>
      </c>
      <c r="ER1968" s="3">
        <f t="shared" si="1025"/>
        <v>0</v>
      </c>
      <c r="ES1968" s="3">
        <f t="shared" si="1025"/>
        <v>0</v>
      </c>
      <c r="ET1968" s="3">
        <f t="shared" si="1025"/>
        <v>0</v>
      </c>
      <c r="EU1968" s="3">
        <f t="shared" si="1025"/>
        <v>0</v>
      </c>
      <c r="EV1968" s="3">
        <f t="shared" si="1025"/>
        <v>0</v>
      </c>
      <c r="EW1968" s="3">
        <f t="shared" si="1025"/>
        <v>0</v>
      </c>
      <c r="EX1968" s="3">
        <f t="shared" si="1025"/>
        <v>0</v>
      </c>
      <c r="EY1968" s="3">
        <f t="shared" si="1025"/>
        <v>0</v>
      </c>
      <c r="EZ1968" s="3">
        <f t="shared" si="1025"/>
        <v>0</v>
      </c>
      <c r="FA1968" s="3">
        <f t="shared" si="1025"/>
        <v>0</v>
      </c>
      <c r="FB1968" s="3">
        <f t="shared" si="1025"/>
        <v>0</v>
      </c>
      <c r="FC1968" s="3">
        <f t="shared" si="1025"/>
        <v>0</v>
      </c>
      <c r="FD1968" s="3">
        <f t="shared" si="1025"/>
        <v>0</v>
      </c>
      <c r="FE1968" s="3">
        <f t="shared" si="1025"/>
        <v>0</v>
      </c>
      <c r="FF1968" s="3">
        <f t="shared" si="1025"/>
        <v>0</v>
      </c>
      <c r="FG1968" s="3">
        <f t="shared" si="1025"/>
        <v>0</v>
      </c>
      <c r="FH1968" s="3">
        <f t="shared" si="1025"/>
        <v>0</v>
      </c>
      <c r="FI1968" s="3">
        <f t="shared" si="1025"/>
        <v>0</v>
      </c>
      <c r="FJ1968" s="3">
        <f t="shared" si="1025"/>
        <v>0</v>
      </c>
      <c r="FK1968" s="3">
        <f t="shared" si="1025"/>
        <v>0</v>
      </c>
      <c r="FL1968" s="3">
        <f t="shared" si="1025"/>
        <v>0</v>
      </c>
      <c r="FM1968" s="3">
        <f t="shared" si="1025"/>
        <v>0</v>
      </c>
      <c r="FN1968" s="3">
        <f t="shared" si="1025"/>
        <v>0</v>
      </c>
      <c r="FO1968" s="3">
        <f t="shared" si="1025"/>
        <v>0</v>
      </c>
      <c r="FP1968" s="3">
        <f t="shared" si="1025"/>
        <v>0</v>
      </c>
      <c r="FQ1968" s="3">
        <f t="shared" si="1025"/>
        <v>0</v>
      </c>
      <c r="FR1968" s="3">
        <f t="shared" si="1025"/>
        <v>0</v>
      </c>
      <c r="FS1968" s="3">
        <f t="shared" ref="FS1968:GX1968" si="1026">FS1988</f>
        <v>0</v>
      </c>
      <c r="FT1968" s="3">
        <f t="shared" si="1026"/>
        <v>0</v>
      </c>
      <c r="FU1968" s="3">
        <f t="shared" si="1026"/>
        <v>0</v>
      </c>
      <c r="FV1968" s="3">
        <f t="shared" si="1026"/>
        <v>0</v>
      </c>
      <c r="FW1968" s="3">
        <f t="shared" si="1026"/>
        <v>0</v>
      </c>
      <c r="FX1968" s="3">
        <f t="shared" si="1026"/>
        <v>0</v>
      </c>
      <c r="FY1968" s="3">
        <f t="shared" si="1026"/>
        <v>0</v>
      </c>
      <c r="FZ1968" s="3">
        <f t="shared" si="1026"/>
        <v>0</v>
      </c>
      <c r="GA1968" s="3">
        <f t="shared" si="1026"/>
        <v>0</v>
      </c>
      <c r="GB1968" s="3">
        <f t="shared" si="1026"/>
        <v>0</v>
      </c>
      <c r="GC1968" s="3">
        <f t="shared" si="1026"/>
        <v>0</v>
      </c>
      <c r="GD1968" s="3">
        <f t="shared" si="1026"/>
        <v>0</v>
      </c>
      <c r="GE1968" s="3">
        <f t="shared" si="1026"/>
        <v>0</v>
      </c>
      <c r="GF1968" s="3">
        <f t="shared" si="1026"/>
        <v>0</v>
      </c>
      <c r="GG1968" s="3">
        <f t="shared" si="1026"/>
        <v>0</v>
      </c>
      <c r="GH1968" s="3">
        <f t="shared" si="1026"/>
        <v>0</v>
      </c>
      <c r="GI1968" s="3">
        <f t="shared" si="1026"/>
        <v>0</v>
      </c>
      <c r="GJ1968" s="3">
        <f t="shared" si="1026"/>
        <v>0</v>
      </c>
      <c r="GK1968" s="3">
        <f t="shared" si="1026"/>
        <v>0</v>
      </c>
      <c r="GL1968" s="3">
        <f t="shared" si="1026"/>
        <v>0</v>
      </c>
      <c r="GM1968" s="3">
        <f t="shared" si="1026"/>
        <v>0</v>
      </c>
      <c r="GN1968" s="3">
        <f t="shared" si="1026"/>
        <v>0</v>
      </c>
      <c r="GO1968" s="3">
        <f t="shared" si="1026"/>
        <v>0</v>
      </c>
      <c r="GP1968" s="3">
        <f t="shared" si="1026"/>
        <v>0</v>
      </c>
      <c r="GQ1968" s="3">
        <f t="shared" si="1026"/>
        <v>0</v>
      </c>
      <c r="GR1968" s="3">
        <f t="shared" si="1026"/>
        <v>0</v>
      </c>
      <c r="GS1968" s="3">
        <f t="shared" si="1026"/>
        <v>0</v>
      </c>
      <c r="GT1968" s="3">
        <f t="shared" si="1026"/>
        <v>0</v>
      </c>
      <c r="GU1968" s="3">
        <f t="shared" si="1026"/>
        <v>0</v>
      </c>
      <c r="GV1968" s="3">
        <f t="shared" si="1026"/>
        <v>0</v>
      </c>
      <c r="GW1968" s="3">
        <f t="shared" si="1026"/>
        <v>0</v>
      </c>
      <c r="GX1968" s="3">
        <f t="shared" si="1026"/>
        <v>0</v>
      </c>
    </row>
    <row r="1970" spans="1:245" x14ac:dyDescent="0.2">
      <c r="A1970">
        <v>17</v>
      </c>
      <c r="B1970">
        <v>1</v>
      </c>
      <c r="C1970">
        <f>ROW(SmtRes!A571)</f>
        <v>571</v>
      </c>
      <c r="D1970">
        <f>ROW(EtalonRes!A551)</f>
        <v>551</v>
      </c>
      <c r="E1970" t="s">
        <v>161</v>
      </c>
      <c r="F1970" t="s">
        <v>290</v>
      </c>
      <c r="G1970" t="s">
        <v>429</v>
      </c>
      <c r="H1970" t="s">
        <v>191</v>
      </c>
      <c r="I1970">
        <f>ROUND(105.3/100,9)</f>
        <v>1.0529999999999999</v>
      </c>
      <c r="J1970">
        <v>0</v>
      </c>
      <c r="O1970">
        <f t="shared" ref="O1970:O1986" si="1027">ROUND(CP1970,2)</f>
        <v>9546.91</v>
      </c>
      <c r="P1970">
        <f t="shared" ref="P1970:P1986" si="1028">ROUND(CQ1970*I1970,2)</f>
        <v>0</v>
      </c>
      <c r="Q1970">
        <f t="shared" ref="Q1970:Q1986" si="1029">ROUND(CR1970*I1970,2)</f>
        <v>9244.2999999999993</v>
      </c>
      <c r="R1970">
        <f t="shared" ref="R1970:R1986" si="1030">ROUND(CS1970*I1970,2)</f>
        <v>3615.88</v>
      </c>
      <c r="S1970">
        <f t="shared" ref="S1970:S1986" si="1031">ROUND(CT1970*I1970,2)</f>
        <v>302.61</v>
      </c>
      <c r="T1970">
        <f t="shared" ref="T1970:T1986" si="1032">ROUND(CU1970*I1970,2)</f>
        <v>0</v>
      </c>
      <c r="U1970">
        <f t="shared" ref="U1970:U1986" si="1033">CV1970*I1970</f>
        <v>1.6742699999999999</v>
      </c>
      <c r="V1970">
        <f t="shared" ref="V1970:V1986" si="1034">CW1970*I1970</f>
        <v>0</v>
      </c>
      <c r="W1970">
        <f t="shared" ref="W1970:W1986" si="1035">ROUND(CX1970*I1970,2)</f>
        <v>0</v>
      </c>
      <c r="X1970">
        <f t="shared" ref="X1970:X1986" si="1036">ROUND(CY1970,2)</f>
        <v>211.83</v>
      </c>
      <c r="Y1970">
        <f t="shared" ref="Y1970:Y1986" si="1037">ROUND(CZ1970,2)</f>
        <v>30.26</v>
      </c>
      <c r="AA1970">
        <v>55574044</v>
      </c>
      <c r="AB1970">
        <f t="shared" ref="AB1970:AB1986" si="1038">ROUND((AC1970+AD1970+AF1970),6)</f>
        <v>9066.39</v>
      </c>
      <c r="AC1970">
        <f t="shared" ref="AC1970:AC1986" si="1039">ROUND((ES1970),6)</f>
        <v>0</v>
      </c>
      <c r="AD1970">
        <f t="shared" ref="AD1970:AD1986" si="1040">ROUND((((ET1970)-(EU1970))+AE1970),6)</f>
        <v>8779.01</v>
      </c>
      <c r="AE1970">
        <f t="shared" ref="AE1970:AE1986" si="1041">ROUND((EU1970),6)</f>
        <v>3433.88</v>
      </c>
      <c r="AF1970">
        <f t="shared" ref="AF1970:AF1986" si="1042">ROUND((EV1970),6)</f>
        <v>287.38</v>
      </c>
      <c r="AG1970">
        <f t="shared" ref="AG1970:AG1986" si="1043">ROUND((AP1970),6)</f>
        <v>0</v>
      </c>
      <c r="AH1970">
        <f t="shared" ref="AH1970:AH1986" si="1044">(EW1970)</f>
        <v>1.59</v>
      </c>
      <c r="AI1970">
        <f t="shared" ref="AI1970:AI1986" si="1045">(EX1970)</f>
        <v>0</v>
      </c>
      <c r="AJ1970">
        <f t="shared" ref="AJ1970:AJ1986" si="1046">(AS1970)</f>
        <v>0</v>
      </c>
      <c r="AK1970">
        <v>9066.39</v>
      </c>
      <c r="AL1970">
        <v>0</v>
      </c>
      <c r="AM1970">
        <v>8779.01</v>
      </c>
      <c r="AN1970">
        <v>3433.88</v>
      </c>
      <c r="AO1970">
        <v>287.38</v>
      </c>
      <c r="AP1970">
        <v>0</v>
      </c>
      <c r="AQ1970">
        <v>1.59</v>
      </c>
      <c r="AR1970">
        <v>0</v>
      </c>
      <c r="AS1970">
        <v>0</v>
      </c>
      <c r="AT1970">
        <v>70</v>
      </c>
      <c r="AU1970">
        <v>10</v>
      </c>
      <c r="AV1970">
        <v>1</v>
      </c>
      <c r="AW1970">
        <v>1</v>
      </c>
      <c r="AZ1970">
        <v>1</v>
      </c>
      <c r="BA1970">
        <v>1</v>
      </c>
      <c r="BB1970">
        <v>1</v>
      </c>
      <c r="BC1970">
        <v>1</v>
      </c>
      <c r="BD1970" t="s">
        <v>3</v>
      </c>
      <c r="BE1970" t="s">
        <v>3</v>
      </c>
      <c r="BF1970" t="s">
        <v>3</v>
      </c>
      <c r="BG1970" t="s">
        <v>3</v>
      </c>
      <c r="BH1970">
        <v>0</v>
      </c>
      <c r="BI1970">
        <v>4</v>
      </c>
      <c r="BJ1970" t="s">
        <v>292</v>
      </c>
      <c r="BM1970">
        <v>0</v>
      </c>
      <c r="BN1970">
        <v>0</v>
      </c>
      <c r="BO1970" t="s">
        <v>3</v>
      </c>
      <c r="BP1970">
        <v>0</v>
      </c>
      <c r="BQ1970">
        <v>1</v>
      </c>
      <c r="BR1970">
        <v>0</v>
      </c>
      <c r="BS1970">
        <v>1</v>
      </c>
      <c r="BT1970">
        <v>1</v>
      </c>
      <c r="BU1970">
        <v>1</v>
      </c>
      <c r="BV1970">
        <v>1</v>
      </c>
      <c r="BW1970">
        <v>1</v>
      </c>
      <c r="BX1970">
        <v>1</v>
      </c>
      <c r="BY1970" t="s">
        <v>3</v>
      </c>
      <c r="BZ1970">
        <v>70</v>
      </c>
      <c r="CA1970">
        <v>10</v>
      </c>
      <c r="CE1970">
        <v>0</v>
      </c>
      <c r="CF1970">
        <v>0</v>
      </c>
      <c r="CG1970">
        <v>0</v>
      </c>
      <c r="CM1970">
        <v>0</v>
      </c>
      <c r="CN1970" t="s">
        <v>3</v>
      </c>
      <c r="CO1970">
        <v>0</v>
      </c>
      <c r="CP1970">
        <f t="shared" ref="CP1970:CP1986" si="1047">(P1970+Q1970+S1970)</f>
        <v>9546.91</v>
      </c>
      <c r="CQ1970">
        <f t="shared" ref="CQ1970:CQ1986" si="1048">(AC1970*BC1970*AW1970)</f>
        <v>0</v>
      </c>
      <c r="CR1970">
        <f t="shared" ref="CR1970:CR1986" si="1049">((((ET1970)*BB1970-(EU1970)*BS1970)+AE1970*BS1970)*AV1970)</f>
        <v>8779.01</v>
      </c>
      <c r="CS1970">
        <f t="shared" ref="CS1970:CS1986" si="1050">(AE1970*BS1970*AV1970)</f>
        <v>3433.88</v>
      </c>
      <c r="CT1970">
        <f t="shared" ref="CT1970:CT1986" si="1051">(AF1970*BA1970*AV1970)</f>
        <v>287.38</v>
      </c>
      <c r="CU1970">
        <f t="shared" ref="CU1970:CU1986" si="1052">AG1970</f>
        <v>0</v>
      </c>
      <c r="CV1970">
        <f t="shared" ref="CV1970:CV1986" si="1053">(AH1970*AV1970)</f>
        <v>1.59</v>
      </c>
      <c r="CW1970">
        <f t="shared" ref="CW1970:CW1986" si="1054">AI1970</f>
        <v>0</v>
      </c>
      <c r="CX1970">
        <f t="shared" ref="CX1970:CX1986" si="1055">AJ1970</f>
        <v>0</v>
      </c>
      <c r="CY1970">
        <f t="shared" ref="CY1970:CY1986" si="1056">((S1970*BZ1970)/100)</f>
        <v>211.827</v>
      </c>
      <c r="CZ1970">
        <f t="shared" ref="CZ1970:CZ1986" si="1057">((S1970*CA1970)/100)</f>
        <v>30.261000000000003</v>
      </c>
      <c r="DC1970" t="s">
        <v>3</v>
      </c>
      <c r="DD1970" t="s">
        <v>3</v>
      </c>
      <c r="DE1970" t="s">
        <v>3</v>
      </c>
      <c r="DF1970" t="s">
        <v>3</v>
      </c>
      <c r="DG1970" t="s">
        <v>3</v>
      </c>
      <c r="DH1970" t="s">
        <v>3</v>
      </c>
      <c r="DI1970" t="s">
        <v>3</v>
      </c>
      <c r="DJ1970" t="s">
        <v>3</v>
      </c>
      <c r="DK1970" t="s">
        <v>3</v>
      </c>
      <c r="DL1970" t="s">
        <v>3</v>
      </c>
      <c r="DM1970" t="s">
        <v>3</v>
      </c>
      <c r="DN1970">
        <v>0</v>
      </c>
      <c r="DO1970">
        <v>0</v>
      </c>
      <c r="DP1970">
        <v>1</v>
      </c>
      <c r="DQ1970">
        <v>1</v>
      </c>
      <c r="DU1970">
        <v>1007</v>
      </c>
      <c r="DV1970" t="s">
        <v>191</v>
      </c>
      <c r="DW1970" t="s">
        <v>191</v>
      </c>
      <c r="DX1970">
        <v>100</v>
      </c>
      <c r="EE1970">
        <v>55317522</v>
      </c>
      <c r="EF1970">
        <v>1</v>
      </c>
      <c r="EG1970" t="s">
        <v>19</v>
      </c>
      <c r="EH1970">
        <v>0</v>
      </c>
      <c r="EI1970" t="s">
        <v>3</v>
      </c>
      <c r="EJ1970">
        <v>4</v>
      </c>
      <c r="EK1970">
        <v>0</v>
      </c>
      <c r="EL1970" t="s">
        <v>20</v>
      </c>
      <c r="EM1970" t="s">
        <v>21</v>
      </c>
      <c r="EO1970" t="s">
        <v>3</v>
      </c>
      <c r="EQ1970">
        <v>0</v>
      </c>
      <c r="ER1970">
        <v>9066.39</v>
      </c>
      <c r="ES1970">
        <v>0</v>
      </c>
      <c r="ET1970">
        <v>8779.01</v>
      </c>
      <c r="EU1970">
        <v>3433.88</v>
      </c>
      <c r="EV1970">
        <v>287.38</v>
      </c>
      <c r="EW1970">
        <v>1.59</v>
      </c>
      <c r="EX1970">
        <v>0</v>
      </c>
      <c r="EY1970">
        <v>0</v>
      </c>
      <c r="FQ1970">
        <v>0</v>
      </c>
      <c r="FR1970">
        <f t="shared" ref="FR1970:FR1986" si="1058">ROUND(IF(AND(BH1970=3,BI1970=3),P1970,0),2)</f>
        <v>0</v>
      </c>
      <c r="FS1970">
        <v>0</v>
      </c>
      <c r="FX1970">
        <v>70</v>
      </c>
      <c r="FY1970">
        <v>10</v>
      </c>
      <c r="GA1970" t="s">
        <v>3</v>
      </c>
      <c r="GD1970">
        <v>0</v>
      </c>
      <c r="GF1970">
        <v>-1643937037</v>
      </c>
      <c r="GG1970">
        <v>2</v>
      </c>
      <c r="GH1970">
        <v>1</v>
      </c>
      <c r="GI1970">
        <v>-2</v>
      </c>
      <c r="GJ1970">
        <v>0</v>
      </c>
      <c r="GK1970">
        <f>ROUND(R1970*(R12)/100,2)</f>
        <v>3905.15</v>
      </c>
      <c r="GL1970">
        <f t="shared" ref="GL1970:GL1986" si="1059">ROUND(IF(AND(BH1970=3,BI1970=3,FS1970&lt;&gt;0),P1970,0),2)</f>
        <v>0</v>
      </c>
      <c r="GM1970">
        <f t="shared" ref="GM1970:GM1986" si="1060">ROUND(O1970+X1970+Y1970+GK1970,2)+GX1970</f>
        <v>13694.15</v>
      </c>
      <c r="GN1970">
        <f t="shared" ref="GN1970:GN1986" si="1061">IF(OR(BI1970=0,BI1970=1),ROUND(O1970+X1970+Y1970+GK1970,2),0)</f>
        <v>0</v>
      </c>
      <c r="GO1970">
        <f t="shared" ref="GO1970:GO1986" si="1062">IF(BI1970=2,ROUND(O1970+X1970+Y1970+GK1970,2),0)</f>
        <v>0</v>
      </c>
      <c r="GP1970">
        <f t="shared" ref="GP1970:GP1986" si="1063">IF(BI1970=4,ROUND(O1970+X1970+Y1970+GK1970,2)+GX1970,0)</f>
        <v>13694.15</v>
      </c>
      <c r="GR1970">
        <v>0</v>
      </c>
      <c r="GS1970">
        <v>3</v>
      </c>
      <c r="GT1970">
        <v>0</v>
      </c>
      <c r="GU1970" t="s">
        <v>3</v>
      </c>
      <c r="GV1970">
        <f t="shared" ref="GV1970:GV1986" si="1064">ROUND((GT1970),6)</f>
        <v>0</v>
      </c>
      <c r="GW1970">
        <v>1</v>
      </c>
      <c r="GX1970">
        <f t="shared" ref="GX1970:GX1986" si="1065">ROUND(HC1970*I1970,2)</f>
        <v>0</v>
      </c>
      <c r="HA1970">
        <v>0</v>
      </c>
      <c r="HB1970">
        <v>0</v>
      </c>
      <c r="HC1970">
        <f t="shared" ref="HC1970:HC1986" si="1066">GV1970*GW1970</f>
        <v>0</v>
      </c>
      <c r="IK1970">
        <v>0</v>
      </c>
    </row>
    <row r="1971" spans="1:245" x14ac:dyDescent="0.2">
      <c r="A1971">
        <v>17</v>
      </c>
      <c r="B1971">
        <v>1</v>
      </c>
      <c r="C1971">
        <f>ROW(SmtRes!A572)</f>
        <v>572</v>
      </c>
      <c r="D1971">
        <f>ROW(EtalonRes!A552)</f>
        <v>552</v>
      </c>
      <c r="E1971" t="s">
        <v>168</v>
      </c>
      <c r="F1971" t="s">
        <v>293</v>
      </c>
      <c r="G1971" t="s">
        <v>430</v>
      </c>
      <c r="H1971" t="s">
        <v>191</v>
      </c>
      <c r="I1971">
        <f>ROUND(11.7/100,9)</f>
        <v>0.11700000000000001</v>
      </c>
      <c r="J1971">
        <v>0</v>
      </c>
      <c r="O1971">
        <f t="shared" si="1027"/>
        <v>4908.28</v>
      </c>
      <c r="P1971">
        <f t="shared" si="1028"/>
        <v>0</v>
      </c>
      <c r="Q1971">
        <f t="shared" si="1029"/>
        <v>0</v>
      </c>
      <c r="R1971">
        <f t="shared" si="1030"/>
        <v>0</v>
      </c>
      <c r="S1971">
        <f t="shared" si="1031"/>
        <v>4908.28</v>
      </c>
      <c r="T1971">
        <f t="shared" si="1032"/>
        <v>0</v>
      </c>
      <c r="U1971">
        <f t="shared" si="1033"/>
        <v>25.927199999999999</v>
      </c>
      <c r="V1971">
        <f t="shared" si="1034"/>
        <v>0</v>
      </c>
      <c r="W1971">
        <f t="shared" si="1035"/>
        <v>0</v>
      </c>
      <c r="X1971">
        <f t="shared" si="1036"/>
        <v>3435.8</v>
      </c>
      <c r="Y1971">
        <f t="shared" si="1037"/>
        <v>490.83</v>
      </c>
      <c r="AA1971">
        <v>55574044</v>
      </c>
      <c r="AB1971">
        <f t="shared" si="1038"/>
        <v>41951.1</v>
      </c>
      <c r="AC1971">
        <f t="shared" si="1039"/>
        <v>0</v>
      </c>
      <c r="AD1971">
        <f t="shared" si="1040"/>
        <v>0</v>
      </c>
      <c r="AE1971">
        <f t="shared" si="1041"/>
        <v>0</v>
      </c>
      <c r="AF1971">
        <f t="shared" si="1042"/>
        <v>41951.1</v>
      </c>
      <c r="AG1971">
        <f t="shared" si="1043"/>
        <v>0</v>
      </c>
      <c r="AH1971">
        <f t="shared" si="1044"/>
        <v>221.6</v>
      </c>
      <c r="AI1971">
        <f t="shared" si="1045"/>
        <v>0</v>
      </c>
      <c r="AJ1971">
        <f t="shared" si="1046"/>
        <v>0</v>
      </c>
      <c r="AK1971">
        <v>41951.1</v>
      </c>
      <c r="AL1971">
        <v>0</v>
      </c>
      <c r="AM1971">
        <v>0</v>
      </c>
      <c r="AN1971">
        <v>0</v>
      </c>
      <c r="AO1971">
        <v>41951.1</v>
      </c>
      <c r="AP1971">
        <v>0</v>
      </c>
      <c r="AQ1971">
        <v>221.6</v>
      </c>
      <c r="AR1971">
        <v>0</v>
      </c>
      <c r="AS1971">
        <v>0</v>
      </c>
      <c r="AT1971">
        <v>70</v>
      </c>
      <c r="AU1971">
        <v>10</v>
      </c>
      <c r="AV1971">
        <v>1</v>
      </c>
      <c r="AW1971">
        <v>1</v>
      </c>
      <c r="AZ1971">
        <v>1</v>
      </c>
      <c r="BA1971">
        <v>1</v>
      </c>
      <c r="BB1971">
        <v>1</v>
      </c>
      <c r="BC1971">
        <v>1</v>
      </c>
      <c r="BD1971" t="s">
        <v>3</v>
      </c>
      <c r="BE1971" t="s">
        <v>3</v>
      </c>
      <c r="BF1971" t="s">
        <v>3</v>
      </c>
      <c r="BG1971" t="s">
        <v>3</v>
      </c>
      <c r="BH1971">
        <v>0</v>
      </c>
      <c r="BI1971">
        <v>4</v>
      </c>
      <c r="BJ1971" t="s">
        <v>295</v>
      </c>
      <c r="BM1971">
        <v>0</v>
      </c>
      <c r="BN1971">
        <v>0</v>
      </c>
      <c r="BO1971" t="s">
        <v>3</v>
      </c>
      <c r="BP1971">
        <v>0</v>
      </c>
      <c r="BQ1971">
        <v>1</v>
      </c>
      <c r="BR1971">
        <v>0</v>
      </c>
      <c r="BS1971">
        <v>1</v>
      </c>
      <c r="BT1971">
        <v>1</v>
      </c>
      <c r="BU1971">
        <v>1</v>
      </c>
      <c r="BV1971">
        <v>1</v>
      </c>
      <c r="BW1971">
        <v>1</v>
      </c>
      <c r="BX1971">
        <v>1</v>
      </c>
      <c r="BY1971" t="s">
        <v>3</v>
      </c>
      <c r="BZ1971">
        <v>70</v>
      </c>
      <c r="CA1971">
        <v>10</v>
      </c>
      <c r="CE1971">
        <v>0</v>
      </c>
      <c r="CF1971">
        <v>0</v>
      </c>
      <c r="CG1971">
        <v>0</v>
      </c>
      <c r="CM1971">
        <v>0</v>
      </c>
      <c r="CN1971" t="s">
        <v>3</v>
      </c>
      <c r="CO1971">
        <v>0</v>
      </c>
      <c r="CP1971">
        <f t="shared" si="1047"/>
        <v>4908.28</v>
      </c>
      <c r="CQ1971">
        <f t="shared" si="1048"/>
        <v>0</v>
      </c>
      <c r="CR1971">
        <f t="shared" si="1049"/>
        <v>0</v>
      </c>
      <c r="CS1971">
        <f t="shared" si="1050"/>
        <v>0</v>
      </c>
      <c r="CT1971">
        <f t="shared" si="1051"/>
        <v>41951.1</v>
      </c>
      <c r="CU1971">
        <f t="shared" si="1052"/>
        <v>0</v>
      </c>
      <c r="CV1971">
        <f t="shared" si="1053"/>
        <v>221.6</v>
      </c>
      <c r="CW1971">
        <f t="shared" si="1054"/>
        <v>0</v>
      </c>
      <c r="CX1971">
        <f t="shared" si="1055"/>
        <v>0</v>
      </c>
      <c r="CY1971">
        <f t="shared" si="1056"/>
        <v>3435.7959999999998</v>
      </c>
      <c r="CZ1971">
        <f t="shared" si="1057"/>
        <v>490.82799999999997</v>
      </c>
      <c r="DC1971" t="s">
        <v>3</v>
      </c>
      <c r="DD1971" t="s">
        <v>3</v>
      </c>
      <c r="DE1971" t="s">
        <v>3</v>
      </c>
      <c r="DF1971" t="s">
        <v>3</v>
      </c>
      <c r="DG1971" t="s">
        <v>3</v>
      </c>
      <c r="DH1971" t="s">
        <v>3</v>
      </c>
      <c r="DI1971" t="s">
        <v>3</v>
      </c>
      <c r="DJ1971" t="s">
        <v>3</v>
      </c>
      <c r="DK1971" t="s">
        <v>3</v>
      </c>
      <c r="DL1971" t="s">
        <v>3</v>
      </c>
      <c r="DM1971" t="s">
        <v>3</v>
      </c>
      <c r="DN1971">
        <v>0</v>
      </c>
      <c r="DO1971">
        <v>0</v>
      </c>
      <c r="DP1971">
        <v>1</v>
      </c>
      <c r="DQ1971">
        <v>1</v>
      </c>
      <c r="DU1971">
        <v>1007</v>
      </c>
      <c r="DV1971" t="s">
        <v>191</v>
      </c>
      <c r="DW1971" t="s">
        <v>191</v>
      </c>
      <c r="DX1971">
        <v>100</v>
      </c>
      <c r="EE1971">
        <v>55317522</v>
      </c>
      <c r="EF1971">
        <v>1</v>
      </c>
      <c r="EG1971" t="s">
        <v>19</v>
      </c>
      <c r="EH1971">
        <v>0</v>
      </c>
      <c r="EI1971" t="s">
        <v>3</v>
      </c>
      <c r="EJ1971">
        <v>4</v>
      </c>
      <c r="EK1971">
        <v>0</v>
      </c>
      <c r="EL1971" t="s">
        <v>20</v>
      </c>
      <c r="EM1971" t="s">
        <v>21</v>
      </c>
      <c r="EO1971" t="s">
        <v>3</v>
      </c>
      <c r="EQ1971">
        <v>0</v>
      </c>
      <c r="ER1971">
        <v>41951.1</v>
      </c>
      <c r="ES1971">
        <v>0</v>
      </c>
      <c r="ET1971">
        <v>0</v>
      </c>
      <c r="EU1971">
        <v>0</v>
      </c>
      <c r="EV1971">
        <v>41951.1</v>
      </c>
      <c r="EW1971">
        <v>221.6</v>
      </c>
      <c r="EX1971">
        <v>0</v>
      </c>
      <c r="EY1971">
        <v>0</v>
      </c>
      <c r="FQ1971">
        <v>0</v>
      </c>
      <c r="FR1971">
        <f t="shared" si="1058"/>
        <v>0</v>
      </c>
      <c r="FS1971">
        <v>0</v>
      </c>
      <c r="FX1971">
        <v>70</v>
      </c>
      <c r="FY1971">
        <v>10</v>
      </c>
      <c r="GA1971" t="s">
        <v>3</v>
      </c>
      <c r="GD1971">
        <v>0</v>
      </c>
      <c r="GF1971">
        <v>2045712754</v>
      </c>
      <c r="GG1971">
        <v>2</v>
      </c>
      <c r="GH1971">
        <v>1</v>
      </c>
      <c r="GI1971">
        <v>-2</v>
      </c>
      <c r="GJ1971">
        <v>0</v>
      </c>
      <c r="GK1971">
        <f>ROUND(R1971*(R12)/100,2)</f>
        <v>0</v>
      </c>
      <c r="GL1971">
        <f t="shared" si="1059"/>
        <v>0</v>
      </c>
      <c r="GM1971">
        <f t="shared" si="1060"/>
        <v>8834.91</v>
      </c>
      <c r="GN1971">
        <f t="shared" si="1061"/>
        <v>0</v>
      </c>
      <c r="GO1971">
        <f t="shared" si="1062"/>
        <v>0</v>
      </c>
      <c r="GP1971">
        <f t="shared" si="1063"/>
        <v>8834.91</v>
      </c>
      <c r="GR1971">
        <v>0</v>
      </c>
      <c r="GS1971">
        <v>3</v>
      </c>
      <c r="GT1971">
        <v>0</v>
      </c>
      <c r="GU1971" t="s">
        <v>3</v>
      </c>
      <c r="GV1971">
        <f t="shared" si="1064"/>
        <v>0</v>
      </c>
      <c r="GW1971">
        <v>1</v>
      </c>
      <c r="GX1971">
        <f t="shared" si="1065"/>
        <v>0</v>
      </c>
      <c r="HA1971">
        <v>0</v>
      </c>
      <c r="HB1971">
        <v>0</v>
      </c>
      <c r="HC1971">
        <f t="shared" si="1066"/>
        <v>0</v>
      </c>
      <c r="IK1971">
        <v>0</v>
      </c>
    </row>
    <row r="1972" spans="1:245" x14ac:dyDescent="0.2">
      <c r="A1972">
        <v>17</v>
      </c>
      <c r="B1972">
        <v>1</v>
      </c>
      <c r="C1972">
        <f>ROW(SmtRes!A573)</f>
        <v>573</v>
      </c>
      <c r="D1972">
        <f>ROW(EtalonRes!A553)</f>
        <v>553</v>
      </c>
      <c r="E1972" t="s">
        <v>183</v>
      </c>
      <c r="F1972" t="s">
        <v>296</v>
      </c>
      <c r="G1972" t="s">
        <v>431</v>
      </c>
      <c r="H1972" t="s">
        <v>17</v>
      </c>
      <c r="I1972">
        <f>ROUND(526.5/100,9)</f>
        <v>5.2649999999999997</v>
      </c>
      <c r="J1972">
        <v>0</v>
      </c>
      <c r="O1972">
        <f t="shared" si="1027"/>
        <v>1561.6</v>
      </c>
      <c r="P1972">
        <f t="shared" si="1028"/>
        <v>0</v>
      </c>
      <c r="Q1972">
        <f t="shared" si="1029"/>
        <v>1561.6</v>
      </c>
      <c r="R1972">
        <f t="shared" si="1030"/>
        <v>586.67999999999995</v>
      </c>
      <c r="S1972">
        <f t="shared" si="1031"/>
        <v>0</v>
      </c>
      <c r="T1972">
        <f t="shared" si="1032"/>
        <v>0</v>
      </c>
      <c r="U1972">
        <f t="shared" si="1033"/>
        <v>0</v>
      </c>
      <c r="V1972">
        <f t="shared" si="1034"/>
        <v>0</v>
      </c>
      <c r="W1972">
        <f t="shared" si="1035"/>
        <v>0</v>
      </c>
      <c r="X1972">
        <f t="shared" si="1036"/>
        <v>0</v>
      </c>
      <c r="Y1972">
        <f t="shared" si="1037"/>
        <v>0</v>
      </c>
      <c r="AA1972">
        <v>55574044</v>
      </c>
      <c r="AB1972">
        <f t="shared" si="1038"/>
        <v>296.60000000000002</v>
      </c>
      <c r="AC1972">
        <f t="shared" si="1039"/>
        <v>0</v>
      </c>
      <c r="AD1972">
        <f t="shared" si="1040"/>
        <v>296.60000000000002</v>
      </c>
      <c r="AE1972">
        <f t="shared" si="1041"/>
        <v>111.43</v>
      </c>
      <c r="AF1972">
        <f t="shared" si="1042"/>
        <v>0</v>
      </c>
      <c r="AG1972">
        <f t="shared" si="1043"/>
        <v>0</v>
      </c>
      <c r="AH1972">
        <f t="shared" si="1044"/>
        <v>0</v>
      </c>
      <c r="AI1972">
        <f t="shared" si="1045"/>
        <v>0</v>
      </c>
      <c r="AJ1972">
        <f t="shared" si="1046"/>
        <v>0</v>
      </c>
      <c r="AK1972">
        <v>296.60000000000002</v>
      </c>
      <c r="AL1972">
        <v>0</v>
      </c>
      <c r="AM1972">
        <v>296.60000000000002</v>
      </c>
      <c r="AN1972">
        <v>111.43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70</v>
      </c>
      <c r="AU1972">
        <v>10</v>
      </c>
      <c r="AV1972">
        <v>1</v>
      </c>
      <c r="AW1972">
        <v>1</v>
      </c>
      <c r="AZ1972">
        <v>1</v>
      </c>
      <c r="BA1972">
        <v>1</v>
      </c>
      <c r="BB1972">
        <v>1</v>
      </c>
      <c r="BC1972">
        <v>1</v>
      </c>
      <c r="BD1972" t="s">
        <v>3</v>
      </c>
      <c r="BE1972" t="s">
        <v>3</v>
      </c>
      <c r="BF1972" t="s">
        <v>3</v>
      </c>
      <c r="BG1972" t="s">
        <v>3</v>
      </c>
      <c r="BH1972">
        <v>0</v>
      </c>
      <c r="BI1972">
        <v>4</v>
      </c>
      <c r="BJ1972" t="s">
        <v>298</v>
      </c>
      <c r="BM1972">
        <v>0</v>
      </c>
      <c r="BN1972">
        <v>0</v>
      </c>
      <c r="BO1972" t="s">
        <v>3</v>
      </c>
      <c r="BP1972">
        <v>0</v>
      </c>
      <c r="BQ1972">
        <v>1</v>
      </c>
      <c r="BR1972">
        <v>0</v>
      </c>
      <c r="BS1972">
        <v>1</v>
      </c>
      <c r="BT1972">
        <v>1</v>
      </c>
      <c r="BU1972">
        <v>1</v>
      </c>
      <c r="BV1972">
        <v>1</v>
      </c>
      <c r="BW1972">
        <v>1</v>
      </c>
      <c r="BX1972">
        <v>1</v>
      </c>
      <c r="BY1972" t="s">
        <v>3</v>
      </c>
      <c r="BZ1972">
        <v>70</v>
      </c>
      <c r="CA1972">
        <v>10</v>
      </c>
      <c r="CE1972">
        <v>0</v>
      </c>
      <c r="CF1972">
        <v>0</v>
      </c>
      <c r="CG1972">
        <v>0</v>
      </c>
      <c r="CM1972">
        <v>0</v>
      </c>
      <c r="CN1972" t="s">
        <v>3</v>
      </c>
      <c r="CO1972">
        <v>0</v>
      </c>
      <c r="CP1972">
        <f t="shared" si="1047"/>
        <v>1561.6</v>
      </c>
      <c r="CQ1972">
        <f t="shared" si="1048"/>
        <v>0</v>
      </c>
      <c r="CR1972">
        <f t="shared" si="1049"/>
        <v>296.60000000000002</v>
      </c>
      <c r="CS1972">
        <f t="shared" si="1050"/>
        <v>111.43</v>
      </c>
      <c r="CT1972">
        <f t="shared" si="1051"/>
        <v>0</v>
      </c>
      <c r="CU1972">
        <f t="shared" si="1052"/>
        <v>0</v>
      </c>
      <c r="CV1972">
        <f t="shared" si="1053"/>
        <v>0</v>
      </c>
      <c r="CW1972">
        <f t="shared" si="1054"/>
        <v>0</v>
      </c>
      <c r="CX1972">
        <f t="shared" si="1055"/>
        <v>0</v>
      </c>
      <c r="CY1972">
        <f t="shared" si="1056"/>
        <v>0</v>
      </c>
      <c r="CZ1972">
        <f t="shared" si="1057"/>
        <v>0</v>
      </c>
      <c r="DC1972" t="s">
        <v>3</v>
      </c>
      <c r="DD1972" t="s">
        <v>3</v>
      </c>
      <c r="DE1972" t="s">
        <v>3</v>
      </c>
      <c r="DF1972" t="s">
        <v>3</v>
      </c>
      <c r="DG1972" t="s">
        <v>3</v>
      </c>
      <c r="DH1972" t="s">
        <v>3</v>
      </c>
      <c r="DI1972" t="s">
        <v>3</v>
      </c>
      <c r="DJ1972" t="s">
        <v>3</v>
      </c>
      <c r="DK1972" t="s">
        <v>3</v>
      </c>
      <c r="DL1972" t="s">
        <v>3</v>
      </c>
      <c r="DM1972" t="s">
        <v>3</v>
      </c>
      <c r="DN1972">
        <v>0</v>
      </c>
      <c r="DO1972">
        <v>0</v>
      </c>
      <c r="DP1972">
        <v>1</v>
      </c>
      <c r="DQ1972">
        <v>1</v>
      </c>
      <c r="DU1972">
        <v>1005</v>
      </c>
      <c r="DV1972" t="s">
        <v>17</v>
      </c>
      <c r="DW1972" t="s">
        <v>17</v>
      </c>
      <c r="DX1972">
        <v>100</v>
      </c>
      <c r="EE1972">
        <v>55317522</v>
      </c>
      <c r="EF1972">
        <v>1</v>
      </c>
      <c r="EG1972" t="s">
        <v>19</v>
      </c>
      <c r="EH1972">
        <v>0</v>
      </c>
      <c r="EI1972" t="s">
        <v>3</v>
      </c>
      <c r="EJ1972">
        <v>4</v>
      </c>
      <c r="EK1972">
        <v>0</v>
      </c>
      <c r="EL1972" t="s">
        <v>20</v>
      </c>
      <c r="EM1972" t="s">
        <v>21</v>
      </c>
      <c r="EO1972" t="s">
        <v>3</v>
      </c>
      <c r="EQ1972">
        <v>0</v>
      </c>
      <c r="ER1972">
        <v>296.60000000000002</v>
      </c>
      <c r="ES1972">
        <v>0</v>
      </c>
      <c r="ET1972">
        <v>296.60000000000002</v>
      </c>
      <c r="EU1972">
        <v>111.43</v>
      </c>
      <c r="EV1972">
        <v>0</v>
      </c>
      <c r="EW1972">
        <v>0</v>
      </c>
      <c r="EX1972">
        <v>0</v>
      </c>
      <c r="EY1972">
        <v>0</v>
      </c>
      <c r="FQ1972">
        <v>0</v>
      </c>
      <c r="FR1972">
        <f t="shared" si="1058"/>
        <v>0</v>
      </c>
      <c r="FS1972">
        <v>0</v>
      </c>
      <c r="FX1972">
        <v>70</v>
      </c>
      <c r="FY1972">
        <v>10</v>
      </c>
      <c r="GA1972" t="s">
        <v>3</v>
      </c>
      <c r="GD1972">
        <v>0</v>
      </c>
      <c r="GF1972">
        <v>-511031349</v>
      </c>
      <c r="GG1972">
        <v>2</v>
      </c>
      <c r="GH1972">
        <v>1</v>
      </c>
      <c r="GI1972">
        <v>-2</v>
      </c>
      <c r="GJ1972">
        <v>0</v>
      </c>
      <c r="GK1972">
        <f>ROUND(R1972*(R12)/100,2)</f>
        <v>633.61</v>
      </c>
      <c r="GL1972">
        <f t="shared" si="1059"/>
        <v>0</v>
      </c>
      <c r="GM1972">
        <f t="shared" si="1060"/>
        <v>2195.21</v>
      </c>
      <c r="GN1972">
        <f t="shared" si="1061"/>
        <v>0</v>
      </c>
      <c r="GO1972">
        <f t="shared" si="1062"/>
        <v>0</v>
      </c>
      <c r="GP1972">
        <f t="shared" si="1063"/>
        <v>2195.21</v>
      </c>
      <c r="GR1972">
        <v>0</v>
      </c>
      <c r="GS1972">
        <v>3</v>
      </c>
      <c r="GT1972">
        <v>0</v>
      </c>
      <c r="GU1972" t="s">
        <v>3</v>
      </c>
      <c r="GV1972">
        <f t="shared" si="1064"/>
        <v>0</v>
      </c>
      <c r="GW1972">
        <v>1</v>
      </c>
      <c r="GX1972">
        <f t="shared" si="1065"/>
        <v>0</v>
      </c>
      <c r="HA1972">
        <v>0</v>
      </c>
      <c r="HB1972">
        <v>0</v>
      </c>
      <c r="HC1972">
        <f t="shared" si="1066"/>
        <v>0</v>
      </c>
      <c r="IK1972">
        <v>0</v>
      </c>
    </row>
    <row r="1973" spans="1:245" x14ac:dyDescent="0.2">
      <c r="A1973">
        <v>17</v>
      </c>
      <c r="B1973">
        <v>1</v>
      </c>
      <c r="C1973">
        <f>ROW(SmtRes!A581)</f>
        <v>581</v>
      </c>
      <c r="D1973">
        <f>ROW(EtalonRes!A561)</f>
        <v>561</v>
      </c>
      <c r="E1973" t="s">
        <v>188</v>
      </c>
      <c r="F1973" t="s">
        <v>299</v>
      </c>
      <c r="G1973" t="s">
        <v>300</v>
      </c>
      <c r="H1973" t="s">
        <v>191</v>
      </c>
      <c r="I1973">
        <f>ROUND(39/100,9)</f>
        <v>0.39</v>
      </c>
      <c r="J1973">
        <v>0</v>
      </c>
      <c r="O1973">
        <f t="shared" si="1027"/>
        <v>29586.89</v>
      </c>
      <c r="P1973">
        <f t="shared" si="1028"/>
        <v>25413.200000000001</v>
      </c>
      <c r="Q1973">
        <f t="shared" si="1029"/>
        <v>2964.87</v>
      </c>
      <c r="R1973">
        <f t="shared" si="1030"/>
        <v>1256.96</v>
      </c>
      <c r="S1973">
        <f t="shared" si="1031"/>
        <v>1208.82</v>
      </c>
      <c r="T1973">
        <f t="shared" si="1032"/>
        <v>0</v>
      </c>
      <c r="U1973">
        <f t="shared" si="1033"/>
        <v>6.4584000000000001</v>
      </c>
      <c r="V1973">
        <f t="shared" si="1034"/>
        <v>0</v>
      </c>
      <c r="W1973">
        <f t="shared" si="1035"/>
        <v>0</v>
      </c>
      <c r="X1973">
        <f t="shared" si="1036"/>
        <v>846.17</v>
      </c>
      <c r="Y1973">
        <f t="shared" si="1037"/>
        <v>120.88</v>
      </c>
      <c r="AA1973">
        <v>55574044</v>
      </c>
      <c r="AB1973">
        <f t="shared" si="1038"/>
        <v>75863.820000000007</v>
      </c>
      <c r="AC1973">
        <f t="shared" si="1039"/>
        <v>65162.05</v>
      </c>
      <c r="AD1973">
        <f t="shared" si="1040"/>
        <v>7602.23</v>
      </c>
      <c r="AE1973">
        <f t="shared" si="1041"/>
        <v>3222.98</v>
      </c>
      <c r="AF1973">
        <f t="shared" si="1042"/>
        <v>3099.54</v>
      </c>
      <c r="AG1973">
        <f t="shared" si="1043"/>
        <v>0</v>
      </c>
      <c r="AH1973">
        <f t="shared" si="1044"/>
        <v>16.559999999999999</v>
      </c>
      <c r="AI1973">
        <f t="shared" si="1045"/>
        <v>0</v>
      </c>
      <c r="AJ1973">
        <f t="shared" si="1046"/>
        <v>0</v>
      </c>
      <c r="AK1973">
        <v>75863.820000000007</v>
      </c>
      <c r="AL1973">
        <v>65162.05</v>
      </c>
      <c r="AM1973">
        <v>7602.23</v>
      </c>
      <c r="AN1973">
        <v>3222.98</v>
      </c>
      <c r="AO1973">
        <v>3099.54</v>
      </c>
      <c r="AP1973">
        <v>0</v>
      </c>
      <c r="AQ1973">
        <v>16.559999999999999</v>
      </c>
      <c r="AR1973">
        <v>0</v>
      </c>
      <c r="AS1973">
        <v>0</v>
      </c>
      <c r="AT1973">
        <v>70</v>
      </c>
      <c r="AU1973">
        <v>10</v>
      </c>
      <c r="AV1973">
        <v>1</v>
      </c>
      <c r="AW1973">
        <v>1</v>
      </c>
      <c r="AZ1973">
        <v>1</v>
      </c>
      <c r="BA1973">
        <v>1</v>
      </c>
      <c r="BB1973">
        <v>1</v>
      </c>
      <c r="BC1973">
        <v>1</v>
      </c>
      <c r="BD1973" t="s">
        <v>3</v>
      </c>
      <c r="BE1973" t="s">
        <v>3</v>
      </c>
      <c r="BF1973" t="s">
        <v>3</v>
      </c>
      <c r="BG1973" t="s">
        <v>3</v>
      </c>
      <c r="BH1973">
        <v>0</v>
      </c>
      <c r="BI1973">
        <v>4</v>
      </c>
      <c r="BJ1973" t="s">
        <v>301</v>
      </c>
      <c r="BM1973">
        <v>0</v>
      </c>
      <c r="BN1973">
        <v>0</v>
      </c>
      <c r="BO1973" t="s">
        <v>3</v>
      </c>
      <c r="BP1973">
        <v>0</v>
      </c>
      <c r="BQ1973">
        <v>1</v>
      </c>
      <c r="BR1973">
        <v>0</v>
      </c>
      <c r="BS1973">
        <v>1</v>
      </c>
      <c r="BT1973">
        <v>1</v>
      </c>
      <c r="BU1973">
        <v>1</v>
      </c>
      <c r="BV1973">
        <v>1</v>
      </c>
      <c r="BW1973">
        <v>1</v>
      </c>
      <c r="BX1973">
        <v>1</v>
      </c>
      <c r="BY1973" t="s">
        <v>3</v>
      </c>
      <c r="BZ1973">
        <v>70</v>
      </c>
      <c r="CA1973">
        <v>10</v>
      </c>
      <c r="CE1973">
        <v>0</v>
      </c>
      <c r="CF1973">
        <v>0</v>
      </c>
      <c r="CG1973">
        <v>0</v>
      </c>
      <c r="CM1973">
        <v>0</v>
      </c>
      <c r="CN1973" t="s">
        <v>3</v>
      </c>
      <c r="CO1973">
        <v>0</v>
      </c>
      <c r="CP1973">
        <f t="shared" si="1047"/>
        <v>29586.89</v>
      </c>
      <c r="CQ1973">
        <f t="shared" si="1048"/>
        <v>65162.05</v>
      </c>
      <c r="CR1973">
        <f t="shared" si="1049"/>
        <v>7602.23</v>
      </c>
      <c r="CS1973">
        <f t="shared" si="1050"/>
        <v>3222.98</v>
      </c>
      <c r="CT1973">
        <f t="shared" si="1051"/>
        <v>3099.54</v>
      </c>
      <c r="CU1973">
        <f t="shared" si="1052"/>
        <v>0</v>
      </c>
      <c r="CV1973">
        <f t="shared" si="1053"/>
        <v>16.559999999999999</v>
      </c>
      <c r="CW1973">
        <f t="shared" si="1054"/>
        <v>0</v>
      </c>
      <c r="CX1973">
        <f t="shared" si="1055"/>
        <v>0</v>
      </c>
      <c r="CY1973">
        <f t="shared" si="1056"/>
        <v>846.17399999999998</v>
      </c>
      <c r="CZ1973">
        <f t="shared" si="1057"/>
        <v>120.88199999999999</v>
      </c>
      <c r="DC1973" t="s">
        <v>3</v>
      </c>
      <c r="DD1973" t="s">
        <v>3</v>
      </c>
      <c r="DE1973" t="s">
        <v>3</v>
      </c>
      <c r="DF1973" t="s">
        <v>3</v>
      </c>
      <c r="DG1973" t="s">
        <v>3</v>
      </c>
      <c r="DH1973" t="s">
        <v>3</v>
      </c>
      <c r="DI1973" t="s">
        <v>3</v>
      </c>
      <c r="DJ1973" t="s">
        <v>3</v>
      </c>
      <c r="DK1973" t="s">
        <v>3</v>
      </c>
      <c r="DL1973" t="s">
        <v>3</v>
      </c>
      <c r="DM1973" t="s">
        <v>3</v>
      </c>
      <c r="DN1973">
        <v>0</v>
      </c>
      <c r="DO1973">
        <v>0</v>
      </c>
      <c r="DP1973">
        <v>1</v>
      </c>
      <c r="DQ1973">
        <v>1</v>
      </c>
      <c r="DU1973">
        <v>1007</v>
      </c>
      <c r="DV1973" t="s">
        <v>191</v>
      </c>
      <c r="DW1973" t="s">
        <v>191</v>
      </c>
      <c r="DX1973">
        <v>100</v>
      </c>
      <c r="EE1973">
        <v>55317522</v>
      </c>
      <c r="EF1973">
        <v>1</v>
      </c>
      <c r="EG1973" t="s">
        <v>19</v>
      </c>
      <c r="EH1973">
        <v>0</v>
      </c>
      <c r="EI1973" t="s">
        <v>3</v>
      </c>
      <c r="EJ1973">
        <v>4</v>
      </c>
      <c r="EK1973">
        <v>0</v>
      </c>
      <c r="EL1973" t="s">
        <v>20</v>
      </c>
      <c r="EM1973" t="s">
        <v>21</v>
      </c>
      <c r="EO1973" t="s">
        <v>3</v>
      </c>
      <c r="EQ1973">
        <v>0</v>
      </c>
      <c r="ER1973">
        <v>75863.820000000007</v>
      </c>
      <c r="ES1973">
        <v>65162.05</v>
      </c>
      <c r="ET1973">
        <v>7602.23</v>
      </c>
      <c r="EU1973">
        <v>3222.98</v>
      </c>
      <c r="EV1973">
        <v>3099.54</v>
      </c>
      <c r="EW1973">
        <v>16.559999999999999</v>
      </c>
      <c r="EX1973">
        <v>0</v>
      </c>
      <c r="EY1973">
        <v>0</v>
      </c>
      <c r="FQ1973">
        <v>0</v>
      </c>
      <c r="FR1973">
        <f t="shared" si="1058"/>
        <v>0</v>
      </c>
      <c r="FS1973">
        <v>0</v>
      </c>
      <c r="FX1973">
        <v>70</v>
      </c>
      <c r="FY1973">
        <v>10</v>
      </c>
      <c r="GA1973" t="s">
        <v>3</v>
      </c>
      <c r="GD1973">
        <v>0</v>
      </c>
      <c r="GF1973">
        <v>438481430</v>
      </c>
      <c r="GG1973">
        <v>2</v>
      </c>
      <c r="GH1973">
        <v>1</v>
      </c>
      <c r="GI1973">
        <v>-2</v>
      </c>
      <c r="GJ1973">
        <v>0</v>
      </c>
      <c r="GK1973">
        <f>ROUND(R1973*(R12)/100,2)</f>
        <v>1357.52</v>
      </c>
      <c r="GL1973">
        <f t="shared" si="1059"/>
        <v>0</v>
      </c>
      <c r="GM1973">
        <f t="shared" si="1060"/>
        <v>31911.46</v>
      </c>
      <c r="GN1973">
        <f t="shared" si="1061"/>
        <v>0</v>
      </c>
      <c r="GO1973">
        <f t="shared" si="1062"/>
        <v>0</v>
      </c>
      <c r="GP1973">
        <f t="shared" si="1063"/>
        <v>31911.46</v>
      </c>
      <c r="GR1973">
        <v>0</v>
      </c>
      <c r="GS1973">
        <v>3</v>
      </c>
      <c r="GT1973">
        <v>0</v>
      </c>
      <c r="GU1973" t="s">
        <v>3</v>
      </c>
      <c r="GV1973">
        <f t="shared" si="1064"/>
        <v>0</v>
      </c>
      <c r="GW1973">
        <v>1</v>
      </c>
      <c r="GX1973">
        <f t="shared" si="1065"/>
        <v>0</v>
      </c>
      <c r="HA1973">
        <v>0</v>
      </c>
      <c r="HB1973">
        <v>0</v>
      </c>
      <c r="HC1973">
        <f t="shared" si="1066"/>
        <v>0</v>
      </c>
      <c r="IK1973">
        <v>0</v>
      </c>
    </row>
    <row r="1974" spans="1:245" x14ac:dyDescent="0.2">
      <c r="A1974">
        <v>17</v>
      </c>
      <c r="B1974">
        <v>1</v>
      </c>
      <c r="C1974">
        <f>ROW(SmtRes!A590)</f>
        <v>590</v>
      </c>
      <c r="D1974">
        <f>ROW(EtalonRes!A570)</f>
        <v>570</v>
      </c>
      <c r="E1974" t="s">
        <v>193</v>
      </c>
      <c r="F1974" t="s">
        <v>302</v>
      </c>
      <c r="G1974" t="s">
        <v>409</v>
      </c>
      <c r="H1974" t="s">
        <v>191</v>
      </c>
      <c r="I1974">
        <f>ROUND(58.5/100,9)</f>
        <v>0.58499999999999996</v>
      </c>
      <c r="J1974">
        <v>0</v>
      </c>
      <c r="O1974">
        <f t="shared" si="1027"/>
        <v>164305.76999999999</v>
      </c>
      <c r="P1974">
        <f t="shared" si="1028"/>
        <v>130150.36</v>
      </c>
      <c r="Q1974">
        <f t="shared" si="1029"/>
        <v>31435.57</v>
      </c>
      <c r="R1974">
        <f t="shared" si="1030"/>
        <v>12410.85</v>
      </c>
      <c r="S1974">
        <f t="shared" si="1031"/>
        <v>2719.84</v>
      </c>
      <c r="T1974">
        <f t="shared" si="1032"/>
        <v>0</v>
      </c>
      <c r="U1974">
        <f t="shared" si="1033"/>
        <v>14.5314</v>
      </c>
      <c r="V1974">
        <f t="shared" si="1034"/>
        <v>0</v>
      </c>
      <c r="W1974">
        <f t="shared" si="1035"/>
        <v>0</v>
      </c>
      <c r="X1974">
        <f t="shared" si="1036"/>
        <v>1903.89</v>
      </c>
      <c r="Y1974">
        <f t="shared" si="1037"/>
        <v>271.98</v>
      </c>
      <c r="AA1974">
        <v>55574044</v>
      </c>
      <c r="AB1974">
        <f t="shared" si="1038"/>
        <v>280864.57</v>
      </c>
      <c r="AC1974">
        <f t="shared" si="1039"/>
        <v>222479.25</v>
      </c>
      <c r="AD1974">
        <f t="shared" si="1040"/>
        <v>53736.02</v>
      </c>
      <c r="AE1974">
        <f t="shared" si="1041"/>
        <v>21215.13</v>
      </c>
      <c r="AF1974">
        <f t="shared" si="1042"/>
        <v>4649.3</v>
      </c>
      <c r="AG1974">
        <f t="shared" si="1043"/>
        <v>0</v>
      </c>
      <c r="AH1974">
        <f t="shared" si="1044"/>
        <v>24.84</v>
      </c>
      <c r="AI1974">
        <f t="shared" si="1045"/>
        <v>0</v>
      </c>
      <c r="AJ1974">
        <f t="shared" si="1046"/>
        <v>0</v>
      </c>
      <c r="AK1974">
        <v>280864.57</v>
      </c>
      <c r="AL1974">
        <v>222479.25</v>
      </c>
      <c r="AM1974">
        <v>53736.02</v>
      </c>
      <c r="AN1974">
        <v>21215.13</v>
      </c>
      <c r="AO1974">
        <v>4649.3</v>
      </c>
      <c r="AP1974">
        <v>0</v>
      </c>
      <c r="AQ1974">
        <v>24.84</v>
      </c>
      <c r="AR1974">
        <v>0</v>
      </c>
      <c r="AS1974">
        <v>0</v>
      </c>
      <c r="AT1974">
        <v>70</v>
      </c>
      <c r="AU1974">
        <v>10</v>
      </c>
      <c r="AV1974">
        <v>1</v>
      </c>
      <c r="AW1974">
        <v>1</v>
      </c>
      <c r="AZ1974">
        <v>1</v>
      </c>
      <c r="BA1974">
        <v>1</v>
      </c>
      <c r="BB1974">
        <v>1</v>
      </c>
      <c r="BC1974">
        <v>1</v>
      </c>
      <c r="BD1974" t="s">
        <v>3</v>
      </c>
      <c r="BE1974" t="s">
        <v>3</v>
      </c>
      <c r="BF1974" t="s">
        <v>3</v>
      </c>
      <c r="BG1974" t="s">
        <v>3</v>
      </c>
      <c r="BH1974">
        <v>0</v>
      </c>
      <c r="BI1974">
        <v>4</v>
      </c>
      <c r="BJ1974" t="s">
        <v>304</v>
      </c>
      <c r="BM1974">
        <v>0</v>
      </c>
      <c r="BN1974">
        <v>0</v>
      </c>
      <c r="BO1974" t="s">
        <v>3</v>
      </c>
      <c r="BP1974">
        <v>0</v>
      </c>
      <c r="BQ1974">
        <v>1</v>
      </c>
      <c r="BR1974">
        <v>0</v>
      </c>
      <c r="BS1974">
        <v>1</v>
      </c>
      <c r="BT1974">
        <v>1</v>
      </c>
      <c r="BU1974">
        <v>1</v>
      </c>
      <c r="BV1974">
        <v>1</v>
      </c>
      <c r="BW1974">
        <v>1</v>
      </c>
      <c r="BX1974">
        <v>1</v>
      </c>
      <c r="BY1974" t="s">
        <v>3</v>
      </c>
      <c r="BZ1974">
        <v>70</v>
      </c>
      <c r="CA1974">
        <v>10</v>
      </c>
      <c r="CE1974">
        <v>0</v>
      </c>
      <c r="CF1974">
        <v>0</v>
      </c>
      <c r="CG1974">
        <v>0</v>
      </c>
      <c r="CM1974">
        <v>0</v>
      </c>
      <c r="CN1974" t="s">
        <v>3</v>
      </c>
      <c r="CO1974">
        <v>0</v>
      </c>
      <c r="CP1974">
        <f t="shared" si="1047"/>
        <v>164305.76999999999</v>
      </c>
      <c r="CQ1974">
        <f t="shared" si="1048"/>
        <v>222479.25</v>
      </c>
      <c r="CR1974">
        <f t="shared" si="1049"/>
        <v>53736.02</v>
      </c>
      <c r="CS1974">
        <f t="shared" si="1050"/>
        <v>21215.13</v>
      </c>
      <c r="CT1974">
        <f t="shared" si="1051"/>
        <v>4649.3</v>
      </c>
      <c r="CU1974">
        <f t="shared" si="1052"/>
        <v>0</v>
      </c>
      <c r="CV1974">
        <f t="shared" si="1053"/>
        <v>24.84</v>
      </c>
      <c r="CW1974">
        <f t="shared" si="1054"/>
        <v>0</v>
      </c>
      <c r="CX1974">
        <f t="shared" si="1055"/>
        <v>0</v>
      </c>
      <c r="CY1974">
        <f t="shared" si="1056"/>
        <v>1903.8880000000001</v>
      </c>
      <c r="CZ1974">
        <f t="shared" si="1057"/>
        <v>271.98400000000004</v>
      </c>
      <c r="DC1974" t="s">
        <v>3</v>
      </c>
      <c r="DD1974" t="s">
        <v>3</v>
      </c>
      <c r="DE1974" t="s">
        <v>3</v>
      </c>
      <c r="DF1974" t="s">
        <v>3</v>
      </c>
      <c r="DG1974" t="s">
        <v>3</v>
      </c>
      <c r="DH1974" t="s">
        <v>3</v>
      </c>
      <c r="DI1974" t="s">
        <v>3</v>
      </c>
      <c r="DJ1974" t="s">
        <v>3</v>
      </c>
      <c r="DK1974" t="s">
        <v>3</v>
      </c>
      <c r="DL1974" t="s">
        <v>3</v>
      </c>
      <c r="DM1974" t="s">
        <v>3</v>
      </c>
      <c r="DN1974">
        <v>0</v>
      </c>
      <c r="DO1974">
        <v>0</v>
      </c>
      <c r="DP1974">
        <v>1</v>
      </c>
      <c r="DQ1974">
        <v>1</v>
      </c>
      <c r="DU1974">
        <v>1007</v>
      </c>
      <c r="DV1974" t="s">
        <v>191</v>
      </c>
      <c r="DW1974" t="s">
        <v>191</v>
      </c>
      <c r="DX1974">
        <v>100</v>
      </c>
      <c r="EE1974">
        <v>55317522</v>
      </c>
      <c r="EF1974">
        <v>1</v>
      </c>
      <c r="EG1974" t="s">
        <v>19</v>
      </c>
      <c r="EH1974">
        <v>0</v>
      </c>
      <c r="EI1974" t="s">
        <v>3</v>
      </c>
      <c r="EJ1974">
        <v>4</v>
      </c>
      <c r="EK1974">
        <v>0</v>
      </c>
      <c r="EL1974" t="s">
        <v>20</v>
      </c>
      <c r="EM1974" t="s">
        <v>21</v>
      </c>
      <c r="EO1974" t="s">
        <v>3</v>
      </c>
      <c r="EQ1974">
        <v>0</v>
      </c>
      <c r="ER1974">
        <v>280864.57</v>
      </c>
      <c r="ES1974">
        <v>222479.25</v>
      </c>
      <c r="ET1974">
        <v>53736.02</v>
      </c>
      <c r="EU1974">
        <v>21215.13</v>
      </c>
      <c r="EV1974">
        <v>4649.3</v>
      </c>
      <c r="EW1974">
        <v>24.84</v>
      </c>
      <c r="EX1974">
        <v>0</v>
      </c>
      <c r="EY1974">
        <v>0</v>
      </c>
      <c r="FQ1974">
        <v>0</v>
      </c>
      <c r="FR1974">
        <f t="shared" si="1058"/>
        <v>0</v>
      </c>
      <c r="FS1974">
        <v>0</v>
      </c>
      <c r="FX1974">
        <v>70</v>
      </c>
      <c r="FY1974">
        <v>10</v>
      </c>
      <c r="GA1974" t="s">
        <v>3</v>
      </c>
      <c r="GD1974">
        <v>0</v>
      </c>
      <c r="GF1974">
        <v>1754093871</v>
      </c>
      <c r="GG1974">
        <v>2</v>
      </c>
      <c r="GH1974">
        <v>1</v>
      </c>
      <c r="GI1974">
        <v>-2</v>
      </c>
      <c r="GJ1974">
        <v>0</v>
      </c>
      <c r="GK1974">
        <f>ROUND(R1974*(R12)/100,2)</f>
        <v>13403.72</v>
      </c>
      <c r="GL1974">
        <f t="shared" si="1059"/>
        <v>0</v>
      </c>
      <c r="GM1974">
        <f t="shared" si="1060"/>
        <v>179885.36</v>
      </c>
      <c r="GN1974">
        <f t="shared" si="1061"/>
        <v>0</v>
      </c>
      <c r="GO1974">
        <f t="shared" si="1062"/>
        <v>0</v>
      </c>
      <c r="GP1974">
        <f t="shared" si="1063"/>
        <v>179885.36</v>
      </c>
      <c r="GR1974">
        <v>0</v>
      </c>
      <c r="GS1974">
        <v>3</v>
      </c>
      <c r="GT1974">
        <v>0</v>
      </c>
      <c r="GU1974" t="s">
        <v>3</v>
      </c>
      <c r="GV1974">
        <f t="shared" si="1064"/>
        <v>0</v>
      </c>
      <c r="GW1974">
        <v>1</v>
      </c>
      <c r="GX1974">
        <f t="shared" si="1065"/>
        <v>0</v>
      </c>
      <c r="HA1974">
        <v>0</v>
      </c>
      <c r="HB1974">
        <v>0</v>
      </c>
      <c r="HC1974">
        <f t="shared" si="1066"/>
        <v>0</v>
      </c>
      <c r="IK1974">
        <v>0</v>
      </c>
    </row>
    <row r="1975" spans="1:245" x14ac:dyDescent="0.2">
      <c r="A1975">
        <v>17</v>
      </c>
      <c r="B1975">
        <v>1</v>
      </c>
      <c r="C1975">
        <f>ROW(SmtRes!A595)</f>
        <v>595</v>
      </c>
      <c r="D1975">
        <f>ROW(EtalonRes!A574)</f>
        <v>574</v>
      </c>
      <c r="E1975" t="s">
        <v>197</v>
      </c>
      <c r="F1975" t="s">
        <v>133</v>
      </c>
      <c r="G1975" t="s">
        <v>134</v>
      </c>
      <c r="H1975" t="s">
        <v>17</v>
      </c>
      <c r="I1975">
        <f>ROUND(390/100,9)</f>
        <v>3.9</v>
      </c>
      <c r="J1975">
        <v>0</v>
      </c>
      <c r="O1975">
        <f t="shared" si="1027"/>
        <v>118982.76</v>
      </c>
      <c r="P1975">
        <f t="shared" si="1028"/>
        <v>100514.62</v>
      </c>
      <c r="Q1975">
        <f t="shared" si="1029"/>
        <v>6367.84</v>
      </c>
      <c r="R1975">
        <f t="shared" si="1030"/>
        <v>3606.68</v>
      </c>
      <c r="S1975">
        <f t="shared" si="1031"/>
        <v>12100.3</v>
      </c>
      <c r="T1975">
        <f t="shared" si="1032"/>
        <v>0</v>
      </c>
      <c r="U1975">
        <f t="shared" si="1033"/>
        <v>52.923000000000002</v>
      </c>
      <c r="V1975">
        <f t="shared" si="1034"/>
        <v>0</v>
      </c>
      <c r="W1975">
        <f t="shared" si="1035"/>
        <v>0</v>
      </c>
      <c r="X1975">
        <f t="shared" si="1036"/>
        <v>8470.2099999999991</v>
      </c>
      <c r="Y1975">
        <f t="shared" si="1037"/>
        <v>1210.03</v>
      </c>
      <c r="AA1975">
        <v>55574044</v>
      </c>
      <c r="AB1975">
        <f t="shared" si="1038"/>
        <v>30508.400000000001</v>
      </c>
      <c r="AC1975">
        <f t="shared" si="1039"/>
        <v>25772.98</v>
      </c>
      <c r="AD1975">
        <f t="shared" si="1040"/>
        <v>1632.78</v>
      </c>
      <c r="AE1975">
        <f t="shared" si="1041"/>
        <v>924.79</v>
      </c>
      <c r="AF1975">
        <f t="shared" si="1042"/>
        <v>3102.64</v>
      </c>
      <c r="AG1975">
        <f t="shared" si="1043"/>
        <v>0</v>
      </c>
      <c r="AH1975">
        <f t="shared" si="1044"/>
        <v>13.57</v>
      </c>
      <c r="AI1975">
        <f t="shared" si="1045"/>
        <v>0</v>
      </c>
      <c r="AJ1975">
        <f t="shared" si="1046"/>
        <v>0</v>
      </c>
      <c r="AK1975">
        <v>30508.400000000001</v>
      </c>
      <c r="AL1975">
        <v>25772.98</v>
      </c>
      <c r="AM1975">
        <v>1632.78</v>
      </c>
      <c r="AN1975">
        <v>924.79</v>
      </c>
      <c r="AO1975">
        <v>3102.64</v>
      </c>
      <c r="AP1975">
        <v>0</v>
      </c>
      <c r="AQ1975">
        <v>13.57</v>
      </c>
      <c r="AR1975">
        <v>0</v>
      </c>
      <c r="AS1975">
        <v>0</v>
      </c>
      <c r="AT1975">
        <v>70</v>
      </c>
      <c r="AU1975">
        <v>10</v>
      </c>
      <c r="AV1975">
        <v>1</v>
      </c>
      <c r="AW1975">
        <v>1</v>
      </c>
      <c r="AZ1975">
        <v>1</v>
      </c>
      <c r="BA1975">
        <v>1</v>
      </c>
      <c r="BB1975">
        <v>1</v>
      </c>
      <c r="BC1975">
        <v>1</v>
      </c>
      <c r="BD1975" t="s">
        <v>3</v>
      </c>
      <c r="BE1975" t="s">
        <v>3</v>
      </c>
      <c r="BF1975" t="s">
        <v>3</v>
      </c>
      <c r="BG1975" t="s">
        <v>3</v>
      </c>
      <c r="BH1975">
        <v>0</v>
      </c>
      <c r="BI1975">
        <v>4</v>
      </c>
      <c r="BJ1975" t="s">
        <v>135</v>
      </c>
      <c r="BM1975">
        <v>0</v>
      </c>
      <c r="BN1975">
        <v>0</v>
      </c>
      <c r="BO1975" t="s">
        <v>3</v>
      </c>
      <c r="BP1975">
        <v>0</v>
      </c>
      <c r="BQ1975">
        <v>1</v>
      </c>
      <c r="BR1975">
        <v>0</v>
      </c>
      <c r="BS1975">
        <v>1</v>
      </c>
      <c r="BT1975">
        <v>1</v>
      </c>
      <c r="BU1975">
        <v>1</v>
      </c>
      <c r="BV1975">
        <v>1</v>
      </c>
      <c r="BW1975">
        <v>1</v>
      </c>
      <c r="BX1975">
        <v>1</v>
      </c>
      <c r="BY1975" t="s">
        <v>3</v>
      </c>
      <c r="BZ1975">
        <v>70</v>
      </c>
      <c r="CA1975">
        <v>10</v>
      </c>
      <c r="CE1975">
        <v>0</v>
      </c>
      <c r="CF1975">
        <v>0</v>
      </c>
      <c r="CG1975">
        <v>0</v>
      </c>
      <c r="CM1975">
        <v>0</v>
      </c>
      <c r="CN1975" t="s">
        <v>3</v>
      </c>
      <c r="CO1975">
        <v>0</v>
      </c>
      <c r="CP1975">
        <f t="shared" si="1047"/>
        <v>118982.76</v>
      </c>
      <c r="CQ1975">
        <f t="shared" si="1048"/>
        <v>25772.98</v>
      </c>
      <c r="CR1975">
        <f t="shared" si="1049"/>
        <v>1632.78</v>
      </c>
      <c r="CS1975">
        <f t="shared" si="1050"/>
        <v>924.79</v>
      </c>
      <c r="CT1975">
        <f t="shared" si="1051"/>
        <v>3102.64</v>
      </c>
      <c r="CU1975">
        <f t="shared" si="1052"/>
        <v>0</v>
      </c>
      <c r="CV1975">
        <f t="shared" si="1053"/>
        <v>13.57</v>
      </c>
      <c r="CW1975">
        <f t="shared" si="1054"/>
        <v>0</v>
      </c>
      <c r="CX1975">
        <f t="shared" si="1055"/>
        <v>0</v>
      </c>
      <c r="CY1975">
        <f t="shared" si="1056"/>
        <v>8470.2099999999991</v>
      </c>
      <c r="CZ1975">
        <f t="shared" si="1057"/>
        <v>1210.03</v>
      </c>
      <c r="DC1975" t="s">
        <v>3</v>
      </c>
      <c r="DD1975" t="s">
        <v>3</v>
      </c>
      <c r="DE1975" t="s">
        <v>3</v>
      </c>
      <c r="DF1975" t="s">
        <v>3</v>
      </c>
      <c r="DG1975" t="s">
        <v>3</v>
      </c>
      <c r="DH1975" t="s">
        <v>3</v>
      </c>
      <c r="DI1975" t="s">
        <v>3</v>
      </c>
      <c r="DJ1975" t="s">
        <v>3</v>
      </c>
      <c r="DK1975" t="s">
        <v>3</v>
      </c>
      <c r="DL1975" t="s">
        <v>3</v>
      </c>
      <c r="DM1975" t="s">
        <v>3</v>
      </c>
      <c r="DN1975">
        <v>0</v>
      </c>
      <c r="DO1975">
        <v>0</v>
      </c>
      <c r="DP1975">
        <v>1</v>
      </c>
      <c r="DQ1975">
        <v>1</v>
      </c>
      <c r="DU1975">
        <v>1005</v>
      </c>
      <c r="DV1975" t="s">
        <v>17</v>
      </c>
      <c r="DW1975" t="s">
        <v>17</v>
      </c>
      <c r="DX1975">
        <v>100</v>
      </c>
      <c r="EE1975">
        <v>55317522</v>
      </c>
      <c r="EF1975">
        <v>1</v>
      </c>
      <c r="EG1975" t="s">
        <v>19</v>
      </c>
      <c r="EH1975">
        <v>0</v>
      </c>
      <c r="EI1975" t="s">
        <v>3</v>
      </c>
      <c r="EJ1975">
        <v>4</v>
      </c>
      <c r="EK1975">
        <v>0</v>
      </c>
      <c r="EL1975" t="s">
        <v>20</v>
      </c>
      <c r="EM1975" t="s">
        <v>21</v>
      </c>
      <c r="EO1975" t="s">
        <v>3</v>
      </c>
      <c r="EQ1975">
        <v>0</v>
      </c>
      <c r="ER1975">
        <v>30508.400000000001</v>
      </c>
      <c r="ES1975">
        <v>25772.98</v>
      </c>
      <c r="ET1975">
        <v>1632.78</v>
      </c>
      <c r="EU1975">
        <v>924.79</v>
      </c>
      <c r="EV1975">
        <v>3102.64</v>
      </c>
      <c r="EW1975">
        <v>13.57</v>
      </c>
      <c r="EX1975">
        <v>0</v>
      </c>
      <c r="EY1975">
        <v>0</v>
      </c>
      <c r="FQ1975">
        <v>0</v>
      </c>
      <c r="FR1975">
        <f t="shared" si="1058"/>
        <v>0</v>
      </c>
      <c r="FS1975">
        <v>0</v>
      </c>
      <c r="FX1975">
        <v>70</v>
      </c>
      <c r="FY1975">
        <v>10</v>
      </c>
      <c r="GA1975" t="s">
        <v>3</v>
      </c>
      <c r="GD1975">
        <v>0</v>
      </c>
      <c r="GF1975">
        <v>-681237583</v>
      </c>
      <c r="GG1975">
        <v>2</v>
      </c>
      <c r="GH1975">
        <v>1</v>
      </c>
      <c r="GI1975">
        <v>-2</v>
      </c>
      <c r="GJ1975">
        <v>0</v>
      </c>
      <c r="GK1975">
        <f>ROUND(R1975*(R12)/100,2)</f>
        <v>3895.21</v>
      </c>
      <c r="GL1975">
        <f t="shared" si="1059"/>
        <v>0</v>
      </c>
      <c r="GM1975">
        <f t="shared" si="1060"/>
        <v>132558.21</v>
      </c>
      <c r="GN1975">
        <f t="shared" si="1061"/>
        <v>0</v>
      </c>
      <c r="GO1975">
        <f t="shared" si="1062"/>
        <v>0</v>
      </c>
      <c r="GP1975">
        <f t="shared" si="1063"/>
        <v>132558.21</v>
      </c>
      <c r="GR1975">
        <v>0</v>
      </c>
      <c r="GS1975">
        <v>3</v>
      </c>
      <c r="GT1975">
        <v>0</v>
      </c>
      <c r="GU1975" t="s">
        <v>3</v>
      </c>
      <c r="GV1975">
        <f t="shared" si="1064"/>
        <v>0</v>
      </c>
      <c r="GW1975">
        <v>1</v>
      </c>
      <c r="GX1975">
        <f t="shared" si="1065"/>
        <v>0</v>
      </c>
      <c r="HA1975">
        <v>0</v>
      </c>
      <c r="HB1975">
        <v>0</v>
      </c>
      <c r="HC1975">
        <f t="shared" si="1066"/>
        <v>0</v>
      </c>
      <c r="IK1975">
        <v>0</v>
      </c>
    </row>
    <row r="1976" spans="1:245" x14ac:dyDescent="0.2">
      <c r="A1976">
        <v>18</v>
      </c>
      <c r="B1976">
        <v>1</v>
      </c>
      <c r="C1976">
        <v>594</v>
      </c>
      <c r="E1976" t="s">
        <v>432</v>
      </c>
      <c r="F1976" t="s">
        <v>137</v>
      </c>
      <c r="G1976" t="s">
        <v>138</v>
      </c>
      <c r="H1976" t="s">
        <v>120</v>
      </c>
      <c r="I1976">
        <f>I1975*J1976</f>
        <v>-37.362000000000002</v>
      </c>
      <c r="J1976">
        <v>-9.58</v>
      </c>
      <c r="O1976">
        <f t="shared" si="1027"/>
        <v>-100514.61</v>
      </c>
      <c r="P1976">
        <f t="shared" si="1028"/>
        <v>-100514.61</v>
      </c>
      <c r="Q1976">
        <f t="shared" si="1029"/>
        <v>0</v>
      </c>
      <c r="R1976">
        <f t="shared" si="1030"/>
        <v>0</v>
      </c>
      <c r="S1976">
        <f t="shared" si="1031"/>
        <v>0</v>
      </c>
      <c r="T1976">
        <f t="shared" si="1032"/>
        <v>0</v>
      </c>
      <c r="U1976">
        <f t="shared" si="1033"/>
        <v>0</v>
      </c>
      <c r="V1976">
        <f t="shared" si="1034"/>
        <v>0</v>
      </c>
      <c r="W1976">
        <f t="shared" si="1035"/>
        <v>0</v>
      </c>
      <c r="X1976">
        <f t="shared" si="1036"/>
        <v>0</v>
      </c>
      <c r="Y1976">
        <f t="shared" si="1037"/>
        <v>0</v>
      </c>
      <c r="AA1976">
        <v>55574044</v>
      </c>
      <c r="AB1976">
        <f t="shared" si="1038"/>
        <v>2690.29</v>
      </c>
      <c r="AC1976">
        <f t="shared" si="1039"/>
        <v>2690.29</v>
      </c>
      <c r="AD1976">
        <f t="shared" si="1040"/>
        <v>0</v>
      </c>
      <c r="AE1976">
        <f t="shared" si="1041"/>
        <v>0</v>
      </c>
      <c r="AF1976">
        <f t="shared" si="1042"/>
        <v>0</v>
      </c>
      <c r="AG1976">
        <f t="shared" si="1043"/>
        <v>0</v>
      </c>
      <c r="AH1976">
        <f t="shared" si="1044"/>
        <v>0</v>
      </c>
      <c r="AI1976">
        <f t="shared" si="1045"/>
        <v>0</v>
      </c>
      <c r="AJ1976">
        <f t="shared" si="1046"/>
        <v>0</v>
      </c>
      <c r="AK1976">
        <v>2690.29</v>
      </c>
      <c r="AL1976">
        <v>2690.29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70</v>
      </c>
      <c r="AU1976">
        <v>10</v>
      </c>
      <c r="AV1976">
        <v>1</v>
      </c>
      <c r="AW1976">
        <v>1</v>
      </c>
      <c r="AZ1976">
        <v>1</v>
      </c>
      <c r="BA1976">
        <v>1</v>
      </c>
      <c r="BB1976">
        <v>1</v>
      </c>
      <c r="BC1976">
        <v>1</v>
      </c>
      <c r="BD1976" t="s">
        <v>3</v>
      </c>
      <c r="BE1976" t="s">
        <v>3</v>
      </c>
      <c r="BF1976" t="s">
        <v>3</v>
      </c>
      <c r="BG1976" t="s">
        <v>3</v>
      </c>
      <c r="BH1976">
        <v>3</v>
      </c>
      <c r="BI1976">
        <v>4</v>
      </c>
      <c r="BJ1976" t="s">
        <v>139</v>
      </c>
      <c r="BM1976">
        <v>0</v>
      </c>
      <c r="BN1976">
        <v>0</v>
      </c>
      <c r="BO1976" t="s">
        <v>3</v>
      </c>
      <c r="BP1976">
        <v>0</v>
      </c>
      <c r="BQ1976">
        <v>1</v>
      </c>
      <c r="BR1976">
        <v>1</v>
      </c>
      <c r="BS1976">
        <v>1</v>
      </c>
      <c r="BT1976">
        <v>1</v>
      </c>
      <c r="BU1976">
        <v>1</v>
      </c>
      <c r="BV1976">
        <v>1</v>
      </c>
      <c r="BW1976">
        <v>1</v>
      </c>
      <c r="BX1976">
        <v>1</v>
      </c>
      <c r="BY1976" t="s">
        <v>3</v>
      </c>
      <c r="BZ1976">
        <v>70</v>
      </c>
      <c r="CA1976">
        <v>10</v>
      </c>
      <c r="CE1976">
        <v>0</v>
      </c>
      <c r="CF1976">
        <v>0</v>
      </c>
      <c r="CG1976">
        <v>0</v>
      </c>
      <c r="CM1976">
        <v>0</v>
      </c>
      <c r="CN1976" t="s">
        <v>3</v>
      </c>
      <c r="CO1976">
        <v>0</v>
      </c>
      <c r="CP1976">
        <f t="shared" si="1047"/>
        <v>-100514.61</v>
      </c>
      <c r="CQ1976">
        <f t="shared" si="1048"/>
        <v>2690.29</v>
      </c>
      <c r="CR1976">
        <f t="shared" si="1049"/>
        <v>0</v>
      </c>
      <c r="CS1976">
        <f t="shared" si="1050"/>
        <v>0</v>
      </c>
      <c r="CT1976">
        <f t="shared" si="1051"/>
        <v>0</v>
      </c>
      <c r="CU1976">
        <f t="shared" si="1052"/>
        <v>0</v>
      </c>
      <c r="CV1976">
        <f t="shared" si="1053"/>
        <v>0</v>
      </c>
      <c r="CW1976">
        <f t="shared" si="1054"/>
        <v>0</v>
      </c>
      <c r="CX1976">
        <f t="shared" si="1055"/>
        <v>0</v>
      </c>
      <c r="CY1976">
        <f t="shared" si="1056"/>
        <v>0</v>
      </c>
      <c r="CZ1976">
        <f t="shared" si="1057"/>
        <v>0</v>
      </c>
      <c r="DC1976" t="s">
        <v>3</v>
      </c>
      <c r="DD1976" t="s">
        <v>3</v>
      </c>
      <c r="DE1976" t="s">
        <v>3</v>
      </c>
      <c r="DF1976" t="s">
        <v>3</v>
      </c>
      <c r="DG1976" t="s">
        <v>3</v>
      </c>
      <c r="DH1976" t="s">
        <v>3</v>
      </c>
      <c r="DI1976" t="s">
        <v>3</v>
      </c>
      <c r="DJ1976" t="s">
        <v>3</v>
      </c>
      <c r="DK1976" t="s">
        <v>3</v>
      </c>
      <c r="DL1976" t="s">
        <v>3</v>
      </c>
      <c r="DM1976" t="s">
        <v>3</v>
      </c>
      <c r="DN1976">
        <v>0</v>
      </c>
      <c r="DO1976">
        <v>0</v>
      </c>
      <c r="DP1976">
        <v>1</v>
      </c>
      <c r="DQ1976">
        <v>1</v>
      </c>
      <c r="DU1976">
        <v>1009</v>
      </c>
      <c r="DV1976" t="s">
        <v>120</v>
      </c>
      <c r="DW1976" t="s">
        <v>120</v>
      </c>
      <c r="DX1976">
        <v>1000</v>
      </c>
      <c r="EE1976">
        <v>55317522</v>
      </c>
      <c r="EF1976">
        <v>1</v>
      </c>
      <c r="EG1976" t="s">
        <v>19</v>
      </c>
      <c r="EH1976">
        <v>0</v>
      </c>
      <c r="EI1976" t="s">
        <v>3</v>
      </c>
      <c r="EJ1976">
        <v>4</v>
      </c>
      <c r="EK1976">
        <v>0</v>
      </c>
      <c r="EL1976" t="s">
        <v>20</v>
      </c>
      <c r="EM1976" t="s">
        <v>21</v>
      </c>
      <c r="EO1976" t="s">
        <v>3</v>
      </c>
      <c r="EQ1976">
        <v>32768</v>
      </c>
      <c r="ER1976">
        <v>2690.29</v>
      </c>
      <c r="ES1976">
        <v>2690.29</v>
      </c>
      <c r="ET1976">
        <v>0</v>
      </c>
      <c r="EU1976">
        <v>0</v>
      </c>
      <c r="EV1976">
        <v>0</v>
      </c>
      <c r="EW1976">
        <v>0</v>
      </c>
      <c r="EX1976">
        <v>0</v>
      </c>
      <c r="FQ1976">
        <v>0</v>
      </c>
      <c r="FR1976">
        <f t="shared" si="1058"/>
        <v>0</v>
      </c>
      <c r="FS1976">
        <v>0</v>
      </c>
      <c r="FX1976">
        <v>70</v>
      </c>
      <c r="FY1976">
        <v>10</v>
      </c>
      <c r="GA1976" t="s">
        <v>3</v>
      </c>
      <c r="GD1976">
        <v>0</v>
      </c>
      <c r="GF1976">
        <v>734291692</v>
      </c>
      <c r="GG1976">
        <v>2</v>
      </c>
      <c r="GH1976">
        <v>1</v>
      </c>
      <c r="GI1976">
        <v>-2</v>
      </c>
      <c r="GJ1976">
        <v>0</v>
      </c>
      <c r="GK1976">
        <f>ROUND(R1976*(R12)/100,2)</f>
        <v>0</v>
      </c>
      <c r="GL1976">
        <f t="shared" si="1059"/>
        <v>0</v>
      </c>
      <c r="GM1976">
        <f t="shared" si="1060"/>
        <v>-100514.61</v>
      </c>
      <c r="GN1976">
        <f t="shared" si="1061"/>
        <v>0</v>
      </c>
      <c r="GO1976">
        <f t="shared" si="1062"/>
        <v>0</v>
      </c>
      <c r="GP1976">
        <f t="shared" si="1063"/>
        <v>-100514.61</v>
      </c>
      <c r="GR1976">
        <v>0</v>
      </c>
      <c r="GS1976">
        <v>3</v>
      </c>
      <c r="GT1976">
        <v>0</v>
      </c>
      <c r="GU1976" t="s">
        <v>3</v>
      </c>
      <c r="GV1976">
        <f t="shared" si="1064"/>
        <v>0</v>
      </c>
      <c r="GW1976">
        <v>1</v>
      </c>
      <c r="GX1976">
        <f t="shared" si="1065"/>
        <v>0</v>
      </c>
      <c r="HA1976">
        <v>0</v>
      </c>
      <c r="HB1976">
        <v>0</v>
      </c>
      <c r="HC1976">
        <f t="shared" si="1066"/>
        <v>0</v>
      </c>
      <c r="IK1976">
        <v>0</v>
      </c>
    </row>
    <row r="1977" spans="1:245" x14ac:dyDescent="0.2">
      <c r="A1977">
        <v>18</v>
      </c>
      <c r="B1977">
        <v>1</v>
      </c>
      <c r="C1977">
        <v>595</v>
      </c>
      <c r="E1977" t="s">
        <v>433</v>
      </c>
      <c r="F1977" t="s">
        <v>141</v>
      </c>
      <c r="G1977" t="s">
        <v>142</v>
      </c>
      <c r="H1977" t="s">
        <v>120</v>
      </c>
      <c r="I1977">
        <f>I1975*J1977</f>
        <v>47.112000000000002</v>
      </c>
      <c r="J1977">
        <v>12.08</v>
      </c>
      <c r="O1977">
        <f t="shared" si="1027"/>
        <v>120738.16</v>
      </c>
      <c r="P1977">
        <f t="shared" si="1028"/>
        <v>120738.16</v>
      </c>
      <c r="Q1977">
        <f t="shared" si="1029"/>
        <v>0</v>
      </c>
      <c r="R1977">
        <f t="shared" si="1030"/>
        <v>0</v>
      </c>
      <c r="S1977">
        <f t="shared" si="1031"/>
        <v>0</v>
      </c>
      <c r="T1977">
        <f t="shared" si="1032"/>
        <v>0</v>
      </c>
      <c r="U1977">
        <f t="shared" si="1033"/>
        <v>0</v>
      </c>
      <c r="V1977">
        <f t="shared" si="1034"/>
        <v>0</v>
      </c>
      <c r="W1977">
        <f t="shared" si="1035"/>
        <v>0</v>
      </c>
      <c r="X1977">
        <f t="shared" si="1036"/>
        <v>0</v>
      </c>
      <c r="Y1977">
        <f t="shared" si="1037"/>
        <v>0</v>
      </c>
      <c r="AA1977">
        <v>55574044</v>
      </c>
      <c r="AB1977">
        <f t="shared" si="1038"/>
        <v>2562.79</v>
      </c>
      <c r="AC1977">
        <f t="shared" si="1039"/>
        <v>2562.79</v>
      </c>
      <c r="AD1977">
        <f t="shared" si="1040"/>
        <v>0</v>
      </c>
      <c r="AE1977">
        <f t="shared" si="1041"/>
        <v>0</v>
      </c>
      <c r="AF1977">
        <f t="shared" si="1042"/>
        <v>0</v>
      </c>
      <c r="AG1977">
        <f t="shared" si="1043"/>
        <v>0</v>
      </c>
      <c r="AH1977">
        <f t="shared" si="1044"/>
        <v>0</v>
      </c>
      <c r="AI1977">
        <f t="shared" si="1045"/>
        <v>0</v>
      </c>
      <c r="AJ1977">
        <f t="shared" si="1046"/>
        <v>0</v>
      </c>
      <c r="AK1977">
        <v>2562.79</v>
      </c>
      <c r="AL1977">
        <v>2562.79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70</v>
      </c>
      <c r="AU1977">
        <v>10</v>
      </c>
      <c r="AV1977">
        <v>1</v>
      </c>
      <c r="AW1977">
        <v>1</v>
      </c>
      <c r="AZ1977">
        <v>1</v>
      </c>
      <c r="BA1977">
        <v>1</v>
      </c>
      <c r="BB1977">
        <v>1</v>
      </c>
      <c r="BC1977">
        <v>1</v>
      </c>
      <c r="BD1977" t="s">
        <v>3</v>
      </c>
      <c r="BE1977" t="s">
        <v>3</v>
      </c>
      <c r="BF1977" t="s">
        <v>3</v>
      </c>
      <c r="BG1977" t="s">
        <v>3</v>
      </c>
      <c r="BH1977">
        <v>3</v>
      </c>
      <c r="BI1977">
        <v>4</v>
      </c>
      <c r="BJ1977" t="s">
        <v>143</v>
      </c>
      <c r="BM1977">
        <v>0</v>
      </c>
      <c r="BN1977">
        <v>0</v>
      </c>
      <c r="BO1977" t="s">
        <v>3</v>
      </c>
      <c r="BP1977">
        <v>0</v>
      </c>
      <c r="BQ1977">
        <v>1</v>
      </c>
      <c r="BR1977">
        <v>0</v>
      </c>
      <c r="BS1977">
        <v>1</v>
      </c>
      <c r="BT1977">
        <v>1</v>
      </c>
      <c r="BU1977">
        <v>1</v>
      </c>
      <c r="BV1977">
        <v>1</v>
      </c>
      <c r="BW1977">
        <v>1</v>
      </c>
      <c r="BX1977">
        <v>1</v>
      </c>
      <c r="BY1977" t="s">
        <v>3</v>
      </c>
      <c r="BZ1977">
        <v>70</v>
      </c>
      <c r="CA1977">
        <v>10</v>
      </c>
      <c r="CE1977">
        <v>0</v>
      </c>
      <c r="CF1977">
        <v>0</v>
      </c>
      <c r="CG1977">
        <v>0</v>
      </c>
      <c r="CM1977">
        <v>0</v>
      </c>
      <c r="CN1977" t="s">
        <v>3</v>
      </c>
      <c r="CO1977">
        <v>0</v>
      </c>
      <c r="CP1977">
        <f t="shared" si="1047"/>
        <v>120738.16</v>
      </c>
      <c r="CQ1977">
        <f t="shared" si="1048"/>
        <v>2562.79</v>
      </c>
      <c r="CR1977">
        <f t="shared" si="1049"/>
        <v>0</v>
      </c>
      <c r="CS1977">
        <f t="shared" si="1050"/>
        <v>0</v>
      </c>
      <c r="CT1977">
        <f t="shared" si="1051"/>
        <v>0</v>
      </c>
      <c r="CU1977">
        <f t="shared" si="1052"/>
        <v>0</v>
      </c>
      <c r="CV1977">
        <f t="shared" si="1053"/>
        <v>0</v>
      </c>
      <c r="CW1977">
        <f t="shared" si="1054"/>
        <v>0</v>
      </c>
      <c r="CX1977">
        <f t="shared" si="1055"/>
        <v>0</v>
      </c>
      <c r="CY1977">
        <f t="shared" si="1056"/>
        <v>0</v>
      </c>
      <c r="CZ1977">
        <f t="shared" si="1057"/>
        <v>0</v>
      </c>
      <c r="DC1977" t="s">
        <v>3</v>
      </c>
      <c r="DD1977" t="s">
        <v>3</v>
      </c>
      <c r="DE1977" t="s">
        <v>3</v>
      </c>
      <c r="DF1977" t="s">
        <v>3</v>
      </c>
      <c r="DG1977" t="s">
        <v>3</v>
      </c>
      <c r="DH1977" t="s">
        <v>3</v>
      </c>
      <c r="DI1977" t="s">
        <v>3</v>
      </c>
      <c r="DJ1977" t="s">
        <v>3</v>
      </c>
      <c r="DK1977" t="s">
        <v>3</v>
      </c>
      <c r="DL1977" t="s">
        <v>3</v>
      </c>
      <c r="DM1977" t="s">
        <v>3</v>
      </c>
      <c r="DN1977">
        <v>0</v>
      </c>
      <c r="DO1977">
        <v>0</v>
      </c>
      <c r="DP1977">
        <v>1</v>
      </c>
      <c r="DQ1977">
        <v>1</v>
      </c>
      <c r="DU1977">
        <v>1009</v>
      </c>
      <c r="DV1977" t="s">
        <v>120</v>
      </c>
      <c r="DW1977" t="s">
        <v>120</v>
      </c>
      <c r="DX1977">
        <v>1000</v>
      </c>
      <c r="EE1977">
        <v>55317522</v>
      </c>
      <c r="EF1977">
        <v>1</v>
      </c>
      <c r="EG1977" t="s">
        <v>19</v>
      </c>
      <c r="EH1977">
        <v>0</v>
      </c>
      <c r="EI1977" t="s">
        <v>3</v>
      </c>
      <c r="EJ1977">
        <v>4</v>
      </c>
      <c r="EK1977">
        <v>0</v>
      </c>
      <c r="EL1977" t="s">
        <v>20</v>
      </c>
      <c r="EM1977" t="s">
        <v>21</v>
      </c>
      <c r="EO1977" t="s">
        <v>3</v>
      </c>
      <c r="EQ1977">
        <v>0</v>
      </c>
      <c r="ER1977">
        <v>2562.79</v>
      </c>
      <c r="ES1977">
        <v>2562.79</v>
      </c>
      <c r="ET1977">
        <v>0</v>
      </c>
      <c r="EU1977">
        <v>0</v>
      </c>
      <c r="EV1977">
        <v>0</v>
      </c>
      <c r="EW1977">
        <v>0</v>
      </c>
      <c r="EX1977">
        <v>0</v>
      </c>
      <c r="FQ1977">
        <v>0</v>
      </c>
      <c r="FR1977">
        <f t="shared" si="1058"/>
        <v>0</v>
      </c>
      <c r="FS1977">
        <v>0</v>
      </c>
      <c r="FX1977">
        <v>70</v>
      </c>
      <c r="FY1977">
        <v>10</v>
      </c>
      <c r="GA1977" t="s">
        <v>3</v>
      </c>
      <c r="GD1977">
        <v>0</v>
      </c>
      <c r="GF1977">
        <v>1103439754</v>
      </c>
      <c r="GG1977">
        <v>2</v>
      </c>
      <c r="GH1977">
        <v>1</v>
      </c>
      <c r="GI1977">
        <v>-2</v>
      </c>
      <c r="GJ1977">
        <v>0</v>
      </c>
      <c r="GK1977">
        <f>ROUND(R1977*(R12)/100,2)</f>
        <v>0</v>
      </c>
      <c r="GL1977">
        <f t="shared" si="1059"/>
        <v>0</v>
      </c>
      <c r="GM1977">
        <f t="shared" si="1060"/>
        <v>120738.16</v>
      </c>
      <c r="GN1977">
        <f t="shared" si="1061"/>
        <v>0</v>
      </c>
      <c r="GO1977">
        <f t="shared" si="1062"/>
        <v>0</v>
      </c>
      <c r="GP1977">
        <f t="shared" si="1063"/>
        <v>120738.16</v>
      </c>
      <c r="GR1977">
        <v>0</v>
      </c>
      <c r="GS1977">
        <v>3</v>
      </c>
      <c r="GT1977">
        <v>0</v>
      </c>
      <c r="GU1977" t="s">
        <v>3</v>
      </c>
      <c r="GV1977">
        <f t="shared" si="1064"/>
        <v>0</v>
      </c>
      <c r="GW1977">
        <v>1</v>
      </c>
      <c r="GX1977">
        <f t="shared" si="1065"/>
        <v>0</v>
      </c>
      <c r="HA1977">
        <v>0</v>
      </c>
      <c r="HB1977">
        <v>0</v>
      </c>
      <c r="HC1977">
        <f t="shared" si="1066"/>
        <v>0</v>
      </c>
      <c r="IK1977">
        <v>0</v>
      </c>
    </row>
    <row r="1978" spans="1:245" x14ac:dyDescent="0.2">
      <c r="A1978">
        <v>17</v>
      </c>
      <c r="B1978">
        <v>1</v>
      </c>
      <c r="C1978">
        <f>ROW(SmtRes!A606)</f>
        <v>606</v>
      </c>
      <c r="D1978">
        <f>ROW(EtalonRes!A584)</f>
        <v>584</v>
      </c>
      <c r="E1978" t="s">
        <v>201</v>
      </c>
      <c r="F1978" t="s">
        <v>145</v>
      </c>
      <c r="G1978" t="s">
        <v>146</v>
      </c>
      <c r="H1978" t="s">
        <v>17</v>
      </c>
      <c r="I1978">
        <f>ROUND(390/100,9)</f>
        <v>3.9</v>
      </c>
      <c r="J1978">
        <v>0</v>
      </c>
      <c r="O1978">
        <f t="shared" si="1027"/>
        <v>425308.66</v>
      </c>
      <c r="P1978">
        <f t="shared" si="1028"/>
        <v>399202.52</v>
      </c>
      <c r="Q1978">
        <f t="shared" si="1029"/>
        <v>10207.280000000001</v>
      </c>
      <c r="R1978">
        <f t="shared" si="1030"/>
        <v>8047.49</v>
      </c>
      <c r="S1978">
        <f t="shared" si="1031"/>
        <v>15898.86</v>
      </c>
      <c r="T1978">
        <f t="shared" si="1032"/>
        <v>0</v>
      </c>
      <c r="U1978">
        <f t="shared" si="1033"/>
        <v>71.915999999999997</v>
      </c>
      <c r="V1978">
        <f t="shared" si="1034"/>
        <v>0</v>
      </c>
      <c r="W1978">
        <f t="shared" si="1035"/>
        <v>0</v>
      </c>
      <c r="X1978">
        <f t="shared" si="1036"/>
        <v>11129.2</v>
      </c>
      <c r="Y1978">
        <f t="shared" si="1037"/>
        <v>1589.89</v>
      </c>
      <c r="AA1978">
        <v>55574044</v>
      </c>
      <c r="AB1978">
        <f t="shared" si="1038"/>
        <v>109053.5</v>
      </c>
      <c r="AC1978">
        <f t="shared" si="1039"/>
        <v>102359.62</v>
      </c>
      <c r="AD1978">
        <f t="shared" si="1040"/>
        <v>2617.25</v>
      </c>
      <c r="AE1978">
        <f t="shared" si="1041"/>
        <v>2063.46</v>
      </c>
      <c r="AF1978">
        <f t="shared" si="1042"/>
        <v>4076.63</v>
      </c>
      <c r="AG1978">
        <f t="shared" si="1043"/>
        <v>0</v>
      </c>
      <c r="AH1978">
        <f t="shared" si="1044"/>
        <v>18.440000000000001</v>
      </c>
      <c r="AI1978">
        <f t="shared" si="1045"/>
        <v>0</v>
      </c>
      <c r="AJ1978">
        <f t="shared" si="1046"/>
        <v>0</v>
      </c>
      <c r="AK1978">
        <v>109053.5</v>
      </c>
      <c r="AL1978">
        <v>102359.62</v>
      </c>
      <c r="AM1978">
        <v>2617.25</v>
      </c>
      <c r="AN1978">
        <v>2063.46</v>
      </c>
      <c r="AO1978">
        <v>4076.63</v>
      </c>
      <c r="AP1978">
        <v>0</v>
      </c>
      <c r="AQ1978">
        <v>18.440000000000001</v>
      </c>
      <c r="AR1978">
        <v>0</v>
      </c>
      <c r="AS1978">
        <v>0</v>
      </c>
      <c r="AT1978">
        <v>70</v>
      </c>
      <c r="AU1978">
        <v>10</v>
      </c>
      <c r="AV1978">
        <v>1</v>
      </c>
      <c r="AW1978">
        <v>1</v>
      </c>
      <c r="AZ1978">
        <v>1</v>
      </c>
      <c r="BA1978">
        <v>1</v>
      </c>
      <c r="BB1978">
        <v>1</v>
      </c>
      <c r="BC1978">
        <v>1</v>
      </c>
      <c r="BD1978" t="s">
        <v>3</v>
      </c>
      <c r="BE1978" t="s">
        <v>3</v>
      </c>
      <c r="BF1978" t="s">
        <v>3</v>
      </c>
      <c r="BG1978" t="s">
        <v>3</v>
      </c>
      <c r="BH1978">
        <v>0</v>
      </c>
      <c r="BI1978">
        <v>4</v>
      </c>
      <c r="BJ1978" t="s">
        <v>147</v>
      </c>
      <c r="BM1978">
        <v>0</v>
      </c>
      <c r="BN1978">
        <v>0</v>
      </c>
      <c r="BO1978" t="s">
        <v>3</v>
      </c>
      <c r="BP1978">
        <v>0</v>
      </c>
      <c r="BQ1978">
        <v>1</v>
      </c>
      <c r="BR1978">
        <v>0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 t="s">
        <v>3</v>
      </c>
      <c r="BZ1978">
        <v>70</v>
      </c>
      <c r="CA1978">
        <v>10</v>
      </c>
      <c r="CE1978">
        <v>0</v>
      </c>
      <c r="CF1978">
        <v>0</v>
      </c>
      <c r="CG1978">
        <v>0</v>
      </c>
      <c r="CM1978">
        <v>0</v>
      </c>
      <c r="CN1978" t="s">
        <v>3</v>
      </c>
      <c r="CO1978">
        <v>0</v>
      </c>
      <c r="CP1978">
        <f t="shared" si="1047"/>
        <v>425308.66000000003</v>
      </c>
      <c r="CQ1978">
        <f t="shared" si="1048"/>
        <v>102359.62</v>
      </c>
      <c r="CR1978">
        <f t="shared" si="1049"/>
        <v>2617.25</v>
      </c>
      <c r="CS1978">
        <f t="shared" si="1050"/>
        <v>2063.46</v>
      </c>
      <c r="CT1978">
        <f t="shared" si="1051"/>
        <v>4076.63</v>
      </c>
      <c r="CU1978">
        <f t="shared" si="1052"/>
        <v>0</v>
      </c>
      <c r="CV1978">
        <f t="shared" si="1053"/>
        <v>18.440000000000001</v>
      </c>
      <c r="CW1978">
        <f t="shared" si="1054"/>
        <v>0</v>
      </c>
      <c r="CX1978">
        <f t="shared" si="1055"/>
        <v>0</v>
      </c>
      <c r="CY1978">
        <f t="shared" si="1056"/>
        <v>11129.201999999999</v>
      </c>
      <c r="CZ1978">
        <f t="shared" si="1057"/>
        <v>1589.886</v>
      </c>
      <c r="DC1978" t="s">
        <v>3</v>
      </c>
      <c r="DD1978" t="s">
        <v>3</v>
      </c>
      <c r="DE1978" t="s">
        <v>3</v>
      </c>
      <c r="DF1978" t="s">
        <v>3</v>
      </c>
      <c r="DG1978" t="s">
        <v>3</v>
      </c>
      <c r="DH1978" t="s">
        <v>3</v>
      </c>
      <c r="DI1978" t="s">
        <v>3</v>
      </c>
      <c r="DJ1978" t="s">
        <v>3</v>
      </c>
      <c r="DK1978" t="s">
        <v>3</v>
      </c>
      <c r="DL1978" t="s">
        <v>3</v>
      </c>
      <c r="DM1978" t="s">
        <v>3</v>
      </c>
      <c r="DN1978">
        <v>0</v>
      </c>
      <c r="DO1978">
        <v>0</v>
      </c>
      <c r="DP1978">
        <v>1</v>
      </c>
      <c r="DQ1978">
        <v>1</v>
      </c>
      <c r="DU1978">
        <v>1005</v>
      </c>
      <c r="DV1978" t="s">
        <v>17</v>
      </c>
      <c r="DW1978" t="s">
        <v>17</v>
      </c>
      <c r="DX1978">
        <v>100</v>
      </c>
      <c r="EE1978">
        <v>55317522</v>
      </c>
      <c r="EF1978">
        <v>1</v>
      </c>
      <c r="EG1978" t="s">
        <v>19</v>
      </c>
      <c r="EH1978">
        <v>0</v>
      </c>
      <c r="EI1978" t="s">
        <v>3</v>
      </c>
      <c r="EJ1978">
        <v>4</v>
      </c>
      <c r="EK1978">
        <v>0</v>
      </c>
      <c r="EL1978" t="s">
        <v>20</v>
      </c>
      <c r="EM1978" t="s">
        <v>21</v>
      </c>
      <c r="EO1978" t="s">
        <v>3</v>
      </c>
      <c r="EQ1978">
        <v>0</v>
      </c>
      <c r="ER1978">
        <v>109053.5</v>
      </c>
      <c r="ES1978">
        <v>102359.62</v>
      </c>
      <c r="ET1978">
        <v>2617.25</v>
      </c>
      <c r="EU1978">
        <v>2063.46</v>
      </c>
      <c r="EV1978">
        <v>4076.63</v>
      </c>
      <c r="EW1978">
        <v>18.440000000000001</v>
      </c>
      <c r="EX1978">
        <v>0</v>
      </c>
      <c r="EY1978">
        <v>0</v>
      </c>
      <c r="FQ1978">
        <v>0</v>
      </c>
      <c r="FR1978">
        <f t="shared" si="1058"/>
        <v>0</v>
      </c>
      <c r="FS1978">
        <v>0</v>
      </c>
      <c r="FX1978">
        <v>70</v>
      </c>
      <c r="FY1978">
        <v>10</v>
      </c>
      <c r="GA1978" t="s">
        <v>3</v>
      </c>
      <c r="GD1978">
        <v>0</v>
      </c>
      <c r="GF1978">
        <v>1018568157</v>
      </c>
      <c r="GG1978">
        <v>2</v>
      </c>
      <c r="GH1978">
        <v>1</v>
      </c>
      <c r="GI1978">
        <v>-2</v>
      </c>
      <c r="GJ1978">
        <v>0</v>
      </c>
      <c r="GK1978">
        <f>ROUND(R1978*(R12)/100,2)</f>
        <v>8691.2900000000009</v>
      </c>
      <c r="GL1978">
        <f t="shared" si="1059"/>
        <v>0</v>
      </c>
      <c r="GM1978">
        <f t="shared" si="1060"/>
        <v>446719.04</v>
      </c>
      <c r="GN1978">
        <f t="shared" si="1061"/>
        <v>0</v>
      </c>
      <c r="GO1978">
        <f t="shared" si="1062"/>
        <v>0</v>
      </c>
      <c r="GP1978">
        <f t="shared" si="1063"/>
        <v>446719.04</v>
      </c>
      <c r="GR1978">
        <v>0</v>
      </c>
      <c r="GS1978">
        <v>3</v>
      </c>
      <c r="GT1978">
        <v>0</v>
      </c>
      <c r="GU1978" t="s">
        <v>3</v>
      </c>
      <c r="GV1978">
        <f t="shared" si="1064"/>
        <v>0</v>
      </c>
      <c r="GW1978">
        <v>1</v>
      </c>
      <c r="GX1978">
        <f t="shared" si="1065"/>
        <v>0</v>
      </c>
      <c r="HA1978">
        <v>0</v>
      </c>
      <c r="HB1978">
        <v>0</v>
      </c>
      <c r="HC1978">
        <f t="shared" si="1066"/>
        <v>0</v>
      </c>
      <c r="IK1978">
        <v>0</v>
      </c>
    </row>
    <row r="1979" spans="1:245" x14ac:dyDescent="0.2">
      <c r="A1979">
        <v>18</v>
      </c>
      <c r="B1979">
        <v>1</v>
      </c>
      <c r="C1979">
        <v>603</v>
      </c>
      <c r="E1979" t="s">
        <v>434</v>
      </c>
      <c r="F1979" t="s">
        <v>149</v>
      </c>
      <c r="G1979" t="s">
        <v>150</v>
      </c>
      <c r="H1979" t="s">
        <v>151</v>
      </c>
      <c r="I1979">
        <f>I1978*J1979</f>
        <v>-2866.5</v>
      </c>
      <c r="J1979">
        <v>-735</v>
      </c>
      <c r="O1979">
        <f t="shared" si="1027"/>
        <v>-50937.71</v>
      </c>
      <c r="P1979">
        <f t="shared" si="1028"/>
        <v>-50937.71</v>
      </c>
      <c r="Q1979">
        <f t="shared" si="1029"/>
        <v>0</v>
      </c>
      <c r="R1979">
        <f t="shared" si="1030"/>
        <v>0</v>
      </c>
      <c r="S1979">
        <f t="shared" si="1031"/>
        <v>0</v>
      </c>
      <c r="T1979">
        <f t="shared" si="1032"/>
        <v>0</v>
      </c>
      <c r="U1979">
        <f t="shared" si="1033"/>
        <v>0</v>
      </c>
      <c r="V1979">
        <f t="shared" si="1034"/>
        <v>0</v>
      </c>
      <c r="W1979">
        <f t="shared" si="1035"/>
        <v>0</v>
      </c>
      <c r="X1979">
        <f t="shared" si="1036"/>
        <v>0</v>
      </c>
      <c r="Y1979">
        <f t="shared" si="1037"/>
        <v>0</v>
      </c>
      <c r="AA1979">
        <v>55574044</v>
      </c>
      <c r="AB1979">
        <f t="shared" si="1038"/>
        <v>17.77</v>
      </c>
      <c r="AC1979">
        <f t="shared" si="1039"/>
        <v>17.77</v>
      </c>
      <c r="AD1979">
        <f t="shared" si="1040"/>
        <v>0</v>
      </c>
      <c r="AE1979">
        <f t="shared" si="1041"/>
        <v>0</v>
      </c>
      <c r="AF1979">
        <f t="shared" si="1042"/>
        <v>0</v>
      </c>
      <c r="AG1979">
        <f t="shared" si="1043"/>
        <v>0</v>
      </c>
      <c r="AH1979">
        <f t="shared" si="1044"/>
        <v>0</v>
      </c>
      <c r="AI1979">
        <f t="shared" si="1045"/>
        <v>0</v>
      </c>
      <c r="AJ1979">
        <f t="shared" si="1046"/>
        <v>0</v>
      </c>
      <c r="AK1979">
        <v>17.77</v>
      </c>
      <c r="AL1979">
        <v>17.77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70</v>
      </c>
      <c r="AU1979">
        <v>10</v>
      </c>
      <c r="AV1979">
        <v>1</v>
      </c>
      <c r="AW1979">
        <v>1</v>
      </c>
      <c r="AZ1979">
        <v>1</v>
      </c>
      <c r="BA1979">
        <v>1</v>
      </c>
      <c r="BB1979">
        <v>1</v>
      </c>
      <c r="BC1979">
        <v>1</v>
      </c>
      <c r="BD1979" t="s">
        <v>3</v>
      </c>
      <c r="BE1979" t="s">
        <v>3</v>
      </c>
      <c r="BF1979" t="s">
        <v>3</v>
      </c>
      <c r="BG1979" t="s">
        <v>3</v>
      </c>
      <c r="BH1979">
        <v>3</v>
      </c>
      <c r="BI1979">
        <v>4</v>
      </c>
      <c r="BJ1979" t="s">
        <v>152</v>
      </c>
      <c r="BM1979">
        <v>0</v>
      </c>
      <c r="BN1979">
        <v>0</v>
      </c>
      <c r="BO1979" t="s">
        <v>3</v>
      </c>
      <c r="BP1979">
        <v>0</v>
      </c>
      <c r="BQ1979">
        <v>1</v>
      </c>
      <c r="BR1979">
        <v>1</v>
      </c>
      <c r="BS1979">
        <v>1</v>
      </c>
      <c r="BT1979">
        <v>1</v>
      </c>
      <c r="BU1979">
        <v>1</v>
      </c>
      <c r="BV1979">
        <v>1</v>
      </c>
      <c r="BW1979">
        <v>1</v>
      </c>
      <c r="BX1979">
        <v>1</v>
      </c>
      <c r="BY1979" t="s">
        <v>3</v>
      </c>
      <c r="BZ1979">
        <v>70</v>
      </c>
      <c r="CA1979">
        <v>10</v>
      </c>
      <c r="CE1979">
        <v>0</v>
      </c>
      <c r="CF1979">
        <v>0</v>
      </c>
      <c r="CG1979">
        <v>0</v>
      </c>
      <c r="CM1979">
        <v>0</v>
      </c>
      <c r="CN1979" t="s">
        <v>3</v>
      </c>
      <c r="CO1979">
        <v>0</v>
      </c>
      <c r="CP1979">
        <f t="shared" si="1047"/>
        <v>-50937.71</v>
      </c>
      <c r="CQ1979">
        <f t="shared" si="1048"/>
        <v>17.77</v>
      </c>
      <c r="CR1979">
        <f t="shared" si="1049"/>
        <v>0</v>
      </c>
      <c r="CS1979">
        <f t="shared" si="1050"/>
        <v>0</v>
      </c>
      <c r="CT1979">
        <f t="shared" si="1051"/>
        <v>0</v>
      </c>
      <c r="CU1979">
        <f t="shared" si="1052"/>
        <v>0</v>
      </c>
      <c r="CV1979">
        <f t="shared" si="1053"/>
        <v>0</v>
      </c>
      <c r="CW1979">
        <f t="shared" si="1054"/>
        <v>0</v>
      </c>
      <c r="CX1979">
        <f t="shared" si="1055"/>
        <v>0</v>
      </c>
      <c r="CY1979">
        <f t="shared" si="1056"/>
        <v>0</v>
      </c>
      <c r="CZ1979">
        <f t="shared" si="1057"/>
        <v>0</v>
      </c>
      <c r="DC1979" t="s">
        <v>3</v>
      </c>
      <c r="DD1979" t="s">
        <v>3</v>
      </c>
      <c r="DE1979" t="s">
        <v>3</v>
      </c>
      <c r="DF1979" t="s">
        <v>3</v>
      </c>
      <c r="DG1979" t="s">
        <v>3</v>
      </c>
      <c r="DH1979" t="s">
        <v>3</v>
      </c>
      <c r="DI1979" t="s">
        <v>3</v>
      </c>
      <c r="DJ1979" t="s">
        <v>3</v>
      </c>
      <c r="DK1979" t="s">
        <v>3</v>
      </c>
      <c r="DL1979" t="s">
        <v>3</v>
      </c>
      <c r="DM1979" t="s">
        <v>3</v>
      </c>
      <c r="DN1979">
        <v>0</v>
      </c>
      <c r="DO1979">
        <v>0</v>
      </c>
      <c r="DP1979">
        <v>1</v>
      </c>
      <c r="DQ1979">
        <v>1</v>
      </c>
      <c r="DU1979">
        <v>1009</v>
      </c>
      <c r="DV1979" t="s">
        <v>151</v>
      </c>
      <c r="DW1979" t="s">
        <v>151</v>
      </c>
      <c r="DX1979">
        <v>1</v>
      </c>
      <c r="EE1979">
        <v>55317522</v>
      </c>
      <c r="EF1979">
        <v>1</v>
      </c>
      <c r="EG1979" t="s">
        <v>19</v>
      </c>
      <c r="EH1979">
        <v>0</v>
      </c>
      <c r="EI1979" t="s">
        <v>3</v>
      </c>
      <c r="EJ1979">
        <v>4</v>
      </c>
      <c r="EK1979">
        <v>0</v>
      </c>
      <c r="EL1979" t="s">
        <v>20</v>
      </c>
      <c r="EM1979" t="s">
        <v>21</v>
      </c>
      <c r="EO1979" t="s">
        <v>3</v>
      </c>
      <c r="EQ1979">
        <v>32768</v>
      </c>
      <c r="ER1979">
        <v>17.77</v>
      </c>
      <c r="ES1979">
        <v>17.77</v>
      </c>
      <c r="ET1979">
        <v>0</v>
      </c>
      <c r="EU1979">
        <v>0</v>
      </c>
      <c r="EV1979">
        <v>0</v>
      </c>
      <c r="EW1979">
        <v>0</v>
      </c>
      <c r="EX1979">
        <v>0</v>
      </c>
      <c r="FQ1979">
        <v>0</v>
      </c>
      <c r="FR1979">
        <f t="shared" si="1058"/>
        <v>0</v>
      </c>
      <c r="FS1979">
        <v>0</v>
      </c>
      <c r="FX1979">
        <v>70</v>
      </c>
      <c r="FY1979">
        <v>10</v>
      </c>
      <c r="GA1979" t="s">
        <v>3</v>
      </c>
      <c r="GD1979">
        <v>0</v>
      </c>
      <c r="GF1979">
        <v>-78256104</v>
      </c>
      <c r="GG1979">
        <v>2</v>
      </c>
      <c r="GH1979">
        <v>1</v>
      </c>
      <c r="GI1979">
        <v>-2</v>
      </c>
      <c r="GJ1979">
        <v>0</v>
      </c>
      <c r="GK1979">
        <f>ROUND(R1979*(R12)/100,2)</f>
        <v>0</v>
      </c>
      <c r="GL1979">
        <f t="shared" si="1059"/>
        <v>0</v>
      </c>
      <c r="GM1979">
        <f t="shared" si="1060"/>
        <v>-50937.71</v>
      </c>
      <c r="GN1979">
        <f t="shared" si="1061"/>
        <v>0</v>
      </c>
      <c r="GO1979">
        <f t="shared" si="1062"/>
        <v>0</v>
      </c>
      <c r="GP1979">
        <f t="shared" si="1063"/>
        <v>-50937.71</v>
      </c>
      <c r="GR1979">
        <v>0</v>
      </c>
      <c r="GS1979">
        <v>3</v>
      </c>
      <c r="GT1979">
        <v>0</v>
      </c>
      <c r="GU1979" t="s">
        <v>3</v>
      </c>
      <c r="GV1979">
        <f t="shared" si="1064"/>
        <v>0</v>
      </c>
      <c r="GW1979">
        <v>1</v>
      </c>
      <c r="GX1979">
        <f t="shared" si="1065"/>
        <v>0</v>
      </c>
      <c r="HA1979">
        <v>0</v>
      </c>
      <c r="HB1979">
        <v>0</v>
      </c>
      <c r="HC1979">
        <f t="shared" si="1066"/>
        <v>0</v>
      </c>
      <c r="IK1979">
        <v>0</v>
      </c>
    </row>
    <row r="1980" spans="1:245" x14ac:dyDescent="0.2">
      <c r="A1980">
        <v>18</v>
      </c>
      <c r="B1980">
        <v>1</v>
      </c>
      <c r="C1980">
        <v>604</v>
      </c>
      <c r="E1980" t="s">
        <v>435</v>
      </c>
      <c r="F1980" t="s">
        <v>158</v>
      </c>
      <c r="G1980" t="s">
        <v>436</v>
      </c>
      <c r="H1980" t="s">
        <v>151</v>
      </c>
      <c r="I1980">
        <f>I1978*J1980</f>
        <v>2866.5</v>
      </c>
      <c r="J1980">
        <v>735</v>
      </c>
      <c r="O1980">
        <f t="shared" si="1027"/>
        <v>271514.88</v>
      </c>
      <c r="P1980">
        <f t="shared" si="1028"/>
        <v>271514.88</v>
      </c>
      <c r="Q1980">
        <f t="shared" si="1029"/>
        <v>0</v>
      </c>
      <c r="R1980">
        <f t="shared" si="1030"/>
        <v>0</v>
      </c>
      <c r="S1980">
        <f t="shared" si="1031"/>
        <v>0</v>
      </c>
      <c r="T1980">
        <f t="shared" si="1032"/>
        <v>0</v>
      </c>
      <c r="U1980">
        <f t="shared" si="1033"/>
        <v>0</v>
      </c>
      <c r="V1980">
        <f t="shared" si="1034"/>
        <v>0</v>
      </c>
      <c r="W1980">
        <f t="shared" si="1035"/>
        <v>0</v>
      </c>
      <c r="X1980">
        <f t="shared" si="1036"/>
        <v>0</v>
      </c>
      <c r="Y1980">
        <f t="shared" si="1037"/>
        <v>0</v>
      </c>
      <c r="AA1980">
        <v>55574044</v>
      </c>
      <c r="AB1980">
        <f t="shared" si="1038"/>
        <v>94.72</v>
      </c>
      <c r="AC1980">
        <f t="shared" si="1039"/>
        <v>94.72</v>
      </c>
      <c r="AD1980">
        <f t="shared" si="1040"/>
        <v>0</v>
      </c>
      <c r="AE1980">
        <f t="shared" si="1041"/>
        <v>0</v>
      </c>
      <c r="AF1980">
        <f t="shared" si="1042"/>
        <v>0</v>
      </c>
      <c r="AG1980">
        <f t="shared" si="1043"/>
        <v>0</v>
      </c>
      <c r="AH1980">
        <f t="shared" si="1044"/>
        <v>0</v>
      </c>
      <c r="AI1980">
        <f t="shared" si="1045"/>
        <v>0</v>
      </c>
      <c r="AJ1980">
        <f t="shared" si="1046"/>
        <v>0</v>
      </c>
      <c r="AK1980">
        <v>94.72</v>
      </c>
      <c r="AL1980">
        <v>94.72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70</v>
      </c>
      <c r="AU1980">
        <v>10</v>
      </c>
      <c r="AV1980">
        <v>1</v>
      </c>
      <c r="AW1980">
        <v>1</v>
      </c>
      <c r="AZ1980">
        <v>1</v>
      </c>
      <c r="BA1980">
        <v>1</v>
      </c>
      <c r="BB1980">
        <v>1</v>
      </c>
      <c r="BC1980">
        <v>1</v>
      </c>
      <c r="BD1980" t="s">
        <v>3</v>
      </c>
      <c r="BE1980" t="s">
        <v>3</v>
      </c>
      <c r="BF1980" t="s">
        <v>3</v>
      </c>
      <c r="BG1980" t="s">
        <v>3</v>
      </c>
      <c r="BH1980">
        <v>3</v>
      </c>
      <c r="BI1980">
        <v>4</v>
      </c>
      <c r="BJ1980" t="s">
        <v>160</v>
      </c>
      <c r="BM1980">
        <v>0</v>
      </c>
      <c r="BN1980">
        <v>0</v>
      </c>
      <c r="BO1980" t="s">
        <v>3</v>
      </c>
      <c r="BP1980">
        <v>0</v>
      </c>
      <c r="BQ1980">
        <v>1</v>
      </c>
      <c r="BR1980">
        <v>0</v>
      </c>
      <c r="BS1980">
        <v>1</v>
      </c>
      <c r="BT1980">
        <v>1</v>
      </c>
      <c r="BU1980">
        <v>1</v>
      </c>
      <c r="BV1980">
        <v>1</v>
      </c>
      <c r="BW1980">
        <v>1</v>
      </c>
      <c r="BX1980">
        <v>1</v>
      </c>
      <c r="BY1980" t="s">
        <v>3</v>
      </c>
      <c r="BZ1980">
        <v>70</v>
      </c>
      <c r="CA1980">
        <v>10</v>
      </c>
      <c r="CE1980">
        <v>0</v>
      </c>
      <c r="CF1980">
        <v>0</v>
      </c>
      <c r="CG1980">
        <v>0</v>
      </c>
      <c r="CM1980">
        <v>0</v>
      </c>
      <c r="CN1980" t="s">
        <v>3</v>
      </c>
      <c r="CO1980">
        <v>0</v>
      </c>
      <c r="CP1980">
        <f t="shared" si="1047"/>
        <v>271514.88</v>
      </c>
      <c r="CQ1980">
        <f t="shared" si="1048"/>
        <v>94.72</v>
      </c>
      <c r="CR1980">
        <f t="shared" si="1049"/>
        <v>0</v>
      </c>
      <c r="CS1980">
        <f t="shared" si="1050"/>
        <v>0</v>
      </c>
      <c r="CT1980">
        <f t="shared" si="1051"/>
        <v>0</v>
      </c>
      <c r="CU1980">
        <f t="shared" si="1052"/>
        <v>0</v>
      </c>
      <c r="CV1980">
        <f t="shared" si="1053"/>
        <v>0</v>
      </c>
      <c r="CW1980">
        <f t="shared" si="1054"/>
        <v>0</v>
      </c>
      <c r="CX1980">
        <f t="shared" si="1055"/>
        <v>0</v>
      </c>
      <c r="CY1980">
        <f t="shared" si="1056"/>
        <v>0</v>
      </c>
      <c r="CZ1980">
        <f t="shared" si="1057"/>
        <v>0</v>
      </c>
      <c r="DC1980" t="s">
        <v>3</v>
      </c>
      <c r="DD1980" t="s">
        <v>3</v>
      </c>
      <c r="DE1980" t="s">
        <v>3</v>
      </c>
      <c r="DF1980" t="s">
        <v>3</v>
      </c>
      <c r="DG1980" t="s">
        <v>3</v>
      </c>
      <c r="DH1980" t="s">
        <v>3</v>
      </c>
      <c r="DI1980" t="s">
        <v>3</v>
      </c>
      <c r="DJ1980" t="s">
        <v>3</v>
      </c>
      <c r="DK1980" t="s">
        <v>3</v>
      </c>
      <c r="DL1980" t="s">
        <v>3</v>
      </c>
      <c r="DM1980" t="s">
        <v>3</v>
      </c>
      <c r="DN1980">
        <v>0</v>
      </c>
      <c r="DO1980">
        <v>0</v>
      </c>
      <c r="DP1980">
        <v>1</v>
      </c>
      <c r="DQ1980">
        <v>1</v>
      </c>
      <c r="DU1980">
        <v>1009</v>
      </c>
      <c r="DV1980" t="s">
        <v>151</v>
      </c>
      <c r="DW1980" t="s">
        <v>151</v>
      </c>
      <c r="DX1980">
        <v>1</v>
      </c>
      <c r="EE1980">
        <v>55317522</v>
      </c>
      <c r="EF1980">
        <v>1</v>
      </c>
      <c r="EG1980" t="s">
        <v>19</v>
      </c>
      <c r="EH1980">
        <v>0</v>
      </c>
      <c r="EI1980" t="s">
        <v>3</v>
      </c>
      <c r="EJ1980">
        <v>4</v>
      </c>
      <c r="EK1980">
        <v>0</v>
      </c>
      <c r="EL1980" t="s">
        <v>20</v>
      </c>
      <c r="EM1980" t="s">
        <v>21</v>
      </c>
      <c r="EO1980" t="s">
        <v>3</v>
      </c>
      <c r="EQ1980">
        <v>0</v>
      </c>
      <c r="ER1980">
        <v>94.72</v>
      </c>
      <c r="ES1980">
        <v>94.72</v>
      </c>
      <c r="ET1980">
        <v>0</v>
      </c>
      <c r="EU1980">
        <v>0</v>
      </c>
      <c r="EV1980">
        <v>0</v>
      </c>
      <c r="EW1980">
        <v>0</v>
      </c>
      <c r="EX1980">
        <v>0</v>
      </c>
      <c r="FQ1980">
        <v>0</v>
      </c>
      <c r="FR1980">
        <f t="shared" si="1058"/>
        <v>0</v>
      </c>
      <c r="FS1980">
        <v>0</v>
      </c>
      <c r="FX1980">
        <v>70</v>
      </c>
      <c r="FY1980">
        <v>10</v>
      </c>
      <c r="GA1980" t="s">
        <v>3</v>
      </c>
      <c r="GD1980">
        <v>0</v>
      </c>
      <c r="GF1980">
        <v>1723842548</v>
      </c>
      <c r="GG1980">
        <v>2</v>
      </c>
      <c r="GH1980">
        <v>1</v>
      </c>
      <c r="GI1980">
        <v>-2</v>
      </c>
      <c r="GJ1980">
        <v>0</v>
      </c>
      <c r="GK1980">
        <f>ROUND(R1980*(R12)/100,2)</f>
        <v>0</v>
      </c>
      <c r="GL1980">
        <f t="shared" si="1059"/>
        <v>0</v>
      </c>
      <c r="GM1980">
        <f t="shared" si="1060"/>
        <v>271514.88</v>
      </c>
      <c r="GN1980">
        <f t="shared" si="1061"/>
        <v>0</v>
      </c>
      <c r="GO1980">
        <f t="shared" si="1062"/>
        <v>0</v>
      </c>
      <c r="GP1980">
        <f t="shared" si="1063"/>
        <v>271514.88</v>
      </c>
      <c r="GR1980">
        <v>0</v>
      </c>
      <c r="GS1980">
        <v>3</v>
      </c>
      <c r="GT1980">
        <v>0</v>
      </c>
      <c r="GU1980" t="s">
        <v>3</v>
      </c>
      <c r="GV1980">
        <f t="shared" si="1064"/>
        <v>0</v>
      </c>
      <c r="GW1980">
        <v>1</v>
      </c>
      <c r="GX1980">
        <f t="shared" si="1065"/>
        <v>0</v>
      </c>
      <c r="HA1980">
        <v>0</v>
      </c>
      <c r="HB1980">
        <v>0</v>
      </c>
      <c r="HC1980">
        <f t="shared" si="1066"/>
        <v>0</v>
      </c>
      <c r="IK1980">
        <v>0</v>
      </c>
    </row>
    <row r="1981" spans="1:245" x14ac:dyDescent="0.2">
      <c r="A1981">
        <v>17</v>
      </c>
      <c r="B1981">
        <v>1</v>
      </c>
      <c r="C1981">
        <f>ROW(SmtRes!A613)</f>
        <v>613</v>
      </c>
      <c r="D1981">
        <f>ROW(EtalonRes!A590)</f>
        <v>590</v>
      </c>
      <c r="E1981" t="s">
        <v>205</v>
      </c>
      <c r="F1981" t="s">
        <v>162</v>
      </c>
      <c r="G1981" t="s">
        <v>163</v>
      </c>
      <c r="H1981" t="s">
        <v>17</v>
      </c>
      <c r="I1981">
        <f>ROUND(390/100,9)</f>
        <v>3.9</v>
      </c>
      <c r="J1981">
        <v>0</v>
      </c>
      <c r="O1981">
        <f t="shared" si="1027"/>
        <v>78246.17</v>
      </c>
      <c r="P1981">
        <f t="shared" si="1028"/>
        <v>73973.72</v>
      </c>
      <c r="Q1981">
        <f t="shared" si="1029"/>
        <v>1922.15</v>
      </c>
      <c r="R1981">
        <f t="shared" si="1030"/>
        <v>1519.52</v>
      </c>
      <c r="S1981">
        <f t="shared" si="1031"/>
        <v>2350.3000000000002</v>
      </c>
      <c r="T1981">
        <f t="shared" si="1032"/>
        <v>0</v>
      </c>
      <c r="U1981">
        <f t="shared" si="1033"/>
        <v>10.334999999999999</v>
      </c>
      <c r="V1981">
        <f t="shared" si="1034"/>
        <v>0</v>
      </c>
      <c r="W1981">
        <f t="shared" si="1035"/>
        <v>0</v>
      </c>
      <c r="X1981">
        <f t="shared" si="1036"/>
        <v>1645.21</v>
      </c>
      <c r="Y1981">
        <f t="shared" si="1037"/>
        <v>235.03</v>
      </c>
      <c r="AA1981">
        <v>55574044</v>
      </c>
      <c r="AB1981">
        <f t="shared" si="1038"/>
        <v>20063.12</v>
      </c>
      <c r="AC1981">
        <f t="shared" si="1039"/>
        <v>18967.62</v>
      </c>
      <c r="AD1981">
        <f t="shared" si="1040"/>
        <v>492.86</v>
      </c>
      <c r="AE1981">
        <f t="shared" si="1041"/>
        <v>389.62</v>
      </c>
      <c r="AF1981">
        <f t="shared" si="1042"/>
        <v>602.64</v>
      </c>
      <c r="AG1981">
        <f t="shared" si="1043"/>
        <v>0</v>
      </c>
      <c r="AH1981">
        <f t="shared" si="1044"/>
        <v>2.65</v>
      </c>
      <c r="AI1981">
        <f t="shared" si="1045"/>
        <v>0</v>
      </c>
      <c r="AJ1981">
        <f t="shared" si="1046"/>
        <v>0</v>
      </c>
      <c r="AK1981">
        <v>20063.12</v>
      </c>
      <c r="AL1981">
        <v>18967.62</v>
      </c>
      <c r="AM1981">
        <v>492.86</v>
      </c>
      <c r="AN1981">
        <v>389.62</v>
      </c>
      <c r="AO1981">
        <v>602.64</v>
      </c>
      <c r="AP1981">
        <v>0</v>
      </c>
      <c r="AQ1981">
        <v>2.65</v>
      </c>
      <c r="AR1981">
        <v>0</v>
      </c>
      <c r="AS1981">
        <v>0</v>
      </c>
      <c r="AT1981">
        <v>70</v>
      </c>
      <c r="AU1981">
        <v>10</v>
      </c>
      <c r="AV1981">
        <v>1</v>
      </c>
      <c r="AW1981">
        <v>1</v>
      </c>
      <c r="AZ1981">
        <v>1</v>
      </c>
      <c r="BA1981">
        <v>1</v>
      </c>
      <c r="BB1981">
        <v>1</v>
      </c>
      <c r="BC1981">
        <v>1</v>
      </c>
      <c r="BD1981" t="s">
        <v>3</v>
      </c>
      <c r="BE1981" t="s">
        <v>3</v>
      </c>
      <c r="BF1981" t="s">
        <v>3</v>
      </c>
      <c r="BG1981" t="s">
        <v>3</v>
      </c>
      <c r="BH1981">
        <v>0</v>
      </c>
      <c r="BI1981">
        <v>4</v>
      </c>
      <c r="BJ1981" t="s">
        <v>164</v>
      </c>
      <c r="BM1981">
        <v>0</v>
      </c>
      <c r="BN1981">
        <v>0</v>
      </c>
      <c r="BO1981" t="s">
        <v>3</v>
      </c>
      <c r="BP1981">
        <v>0</v>
      </c>
      <c r="BQ1981">
        <v>1</v>
      </c>
      <c r="BR1981">
        <v>0</v>
      </c>
      <c r="BS1981">
        <v>1</v>
      </c>
      <c r="BT1981">
        <v>1</v>
      </c>
      <c r="BU1981">
        <v>1</v>
      </c>
      <c r="BV1981">
        <v>1</v>
      </c>
      <c r="BW1981">
        <v>1</v>
      </c>
      <c r="BX1981">
        <v>1</v>
      </c>
      <c r="BY1981" t="s">
        <v>3</v>
      </c>
      <c r="BZ1981">
        <v>70</v>
      </c>
      <c r="CA1981">
        <v>10</v>
      </c>
      <c r="CE1981">
        <v>0</v>
      </c>
      <c r="CF1981">
        <v>0</v>
      </c>
      <c r="CG1981">
        <v>0</v>
      </c>
      <c r="CM1981">
        <v>0</v>
      </c>
      <c r="CN1981" t="s">
        <v>3</v>
      </c>
      <c r="CO1981">
        <v>0</v>
      </c>
      <c r="CP1981">
        <f t="shared" si="1047"/>
        <v>78246.17</v>
      </c>
      <c r="CQ1981">
        <f t="shared" si="1048"/>
        <v>18967.62</v>
      </c>
      <c r="CR1981">
        <f t="shared" si="1049"/>
        <v>492.86</v>
      </c>
      <c r="CS1981">
        <f t="shared" si="1050"/>
        <v>389.62</v>
      </c>
      <c r="CT1981">
        <f t="shared" si="1051"/>
        <v>602.64</v>
      </c>
      <c r="CU1981">
        <f t="shared" si="1052"/>
        <v>0</v>
      </c>
      <c r="CV1981">
        <f t="shared" si="1053"/>
        <v>2.65</v>
      </c>
      <c r="CW1981">
        <f t="shared" si="1054"/>
        <v>0</v>
      </c>
      <c r="CX1981">
        <f t="shared" si="1055"/>
        <v>0</v>
      </c>
      <c r="CY1981">
        <f t="shared" si="1056"/>
        <v>1645.21</v>
      </c>
      <c r="CZ1981">
        <f t="shared" si="1057"/>
        <v>235.03</v>
      </c>
      <c r="DC1981" t="s">
        <v>3</v>
      </c>
      <c r="DD1981" t="s">
        <v>3</v>
      </c>
      <c r="DE1981" t="s">
        <v>3</v>
      </c>
      <c r="DF1981" t="s">
        <v>3</v>
      </c>
      <c r="DG1981" t="s">
        <v>3</v>
      </c>
      <c r="DH1981" t="s">
        <v>3</v>
      </c>
      <c r="DI1981" t="s">
        <v>3</v>
      </c>
      <c r="DJ1981" t="s">
        <v>3</v>
      </c>
      <c r="DK1981" t="s">
        <v>3</v>
      </c>
      <c r="DL1981" t="s">
        <v>3</v>
      </c>
      <c r="DM1981" t="s">
        <v>3</v>
      </c>
      <c r="DN1981">
        <v>0</v>
      </c>
      <c r="DO1981">
        <v>0</v>
      </c>
      <c r="DP1981">
        <v>1</v>
      </c>
      <c r="DQ1981">
        <v>1</v>
      </c>
      <c r="DU1981">
        <v>1005</v>
      </c>
      <c r="DV1981" t="s">
        <v>17</v>
      </c>
      <c r="DW1981" t="s">
        <v>17</v>
      </c>
      <c r="DX1981">
        <v>100</v>
      </c>
      <c r="EE1981">
        <v>55317522</v>
      </c>
      <c r="EF1981">
        <v>1</v>
      </c>
      <c r="EG1981" t="s">
        <v>19</v>
      </c>
      <c r="EH1981">
        <v>0</v>
      </c>
      <c r="EI1981" t="s">
        <v>3</v>
      </c>
      <c r="EJ1981">
        <v>4</v>
      </c>
      <c r="EK1981">
        <v>0</v>
      </c>
      <c r="EL1981" t="s">
        <v>20</v>
      </c>
      <c r="EM1981" t="s">
        <v>21</v>
      </c>
      <c r="EO1981" t="s">
        <v>3</v>
      </c>
      <c r="EQ1981">
        <v>0</v>
      </c>
      <c r="ER1981">
        <v>20063.12</v>
      </c>
      <c r="ES1981">
        <v>18967.62</v>
      </c>
      <c r="ET1981">
        <v>492.86</v>
      </c>
      <c r="EU1981">
        <v>389.62</v>
      </c>
      <c r="EV1981">
        <v>602.64</v>
      </c>
      <c r="EW1981">
        <v>2.65</v>
      </c>
      <c r="EX1981">
        <v>0</v>
      </c>
      <c r="EY1981">
        <v>0</v>
      </c>
      <c r="FQ1981">
        <v>0</v>
      </c>
      <c r="FR1981">
        <f t="shared" si="1058"/>
        <v>0</v>
      </c>
      <c r="FS1981">
        <v>0</v>
      </c>
      <c r="FX1981">
        <v>70</v>
      </c>
      <c r="FY1981">
        <v>10</v>
      </c>
      <c r="GA1981" t="s">
        <v>3</v>
      </c>
      <c r="GD1981">
        <v>0</v>
      </c>
      <c r="GF1981">
        <v>1004547679</v>
      </c>
      <c r="GG1981">
        <v>2</v>
      </c>
      <c r="GH1981">
        <v>1</v>
      </c>
      <c r="GI1981">
        <v>-2</v>
      </c>
      <c r="GJ1981">
        <v>0</v>
      </c>
      <c r="GK1981">
        <f>ROUND(R1981*(R12)/100,2)</f>
        <v>1641.08</v>
      </c>
      <c r="GL1981">
        <f t="shared" si="1059"/>
        <v>0</v>
      </c>
      <c r="GM1981">
        <f t="shared" si="1060"/>
        <v>81767.490000000005</v>
      </c>
      <c r="GN1981">
        <f t="shared" si="1061"/>
        <v>0</v>
      </c>
      <c r="GO1981">
        <f t="shared" si="1062"/>
        <v>0</v>
      </c>
      <c r="GP1981">
        <f t="shared" si="1063"/>
        <v>81767.490000000005</v>
      </c>
      <c r="GR1981">
        <v>0</v>
      </c>
      <c r="GS1981">
        <v>3</v>
      </c>
      <c r="GT1981">
        <v>0</v>
      </c>
      <c r="GU1981" t="s">
        <v>3</v>
      </c>
      <c r="GV1981">
        <f t="shared" si="1064"/>
        <v>0</v>
      </c>
      <c r="GW1981">
        <v>1</v>
      </c>
      <c r="GX1981">
        <f t="shared" si="1065"/>
        <v>0</v>
      </c>
      <c r="HA1981">
        <v>0</v>
      </c>
      <c r="HB1981">
        <v>0</v>
      </c>
      <c r="HC1981">
        <f t="shared" si="1066"/>
        <v>0</v>
      </c>
      <c r="IK1981">
        <v>0</v>
      </c>
    </row>
    <row r="1982" spans="1:245" x14ac:dyDescent="0.2">
      <c r="A1982">
        <v>18</v>
      </c>
      <c r="B1982">
        <v>1</v>
      </c>
      <c r="C1982">
        <v>610</v>
      </c>
      <c r="E1982" t="s">
        <v>437</v>
      </c>
      <c r="F1982" t="s">
        <v>149</v>
      </c>
      <c r="G1982" t="s">
        <v>150</v>
      </c>
      <c r="H1982" t="s">
        <v>151</v>
      </c>
      <c r="I1982">
        <f>I1981*J1982</f>
        <v>-573.29999999999995</v>
      </c>
      <c r="J1982">
        <v>-147</v>
      </c>
      <c r="O1982">
        <f t="shared" si="1027"/>
        <v>-10187.540000000001</v>
      </c>
      <c r="P1982">
        <f t="shared" si="1028"/>
        <v>-10187.540000000001</v>
      </c>
      <c r="Q1982">
        <f t="shared" si="1029"/>
        <v>0</v>
      </c>
      <c r="R1982">
        <f t="shared" si="1030"/>
        <v>0</v>
      </c>
      <c r="S1982">
        <f t="shared" si="1031"/>
        <v>0</v>
      </c>
      <c r="T1982">
        <f t="shared" si="1032"/>
        <v>0</v>
      </c>
      <c r="U1982">
        <f t="shared" si="1033"/>
        <v>0</v>
      </c>
      <c r="V1982">
        <f t="shared" si="1034"/>
        <v>0</v>
      </c>
      <c r="W1982">
        <f t="shared" si="1035"/>
        <v>0</v>
      </c>
      <c r="X1982">
        <f t="shared" si="1036"/>
        <v>0</v>
      </c>
      <c r="Y1982">
        <f t="shared" si="1037"/>
        <v>0</v>
      </c>
      <c r="AA1982">
        <v>55574044</v>
      </c>
      <c r="AB1982">
        <f t="shared" si="1038"/>
        <v>17.77</v>
      </c>
      <c r="AC1982">
        <f t="shared" si="1039"/>
        <v>17.77</v>
      </c>
      <c r="AD1982">
        <f t="shared" si="1040"/>
        <v>0</v>
      </c>
      <c r="AE1982">
        <f t="shared" si="1041"/>
        <v>0</v>
      </c>
      <c r="AF1982">
        <f t="shared" si="1042"/>
        <v>0</v>
      </c>
      <c r="AG1982">
        <f t="shared" si="1043"/>
        <v>0</v>
      </c>
      <c r="AH1982">
        <f t="shared" si="1044"/>
        <v>0</v>
      </c>
      <c r="AI1982">
        <f t="shared" si="1045"/>
        <v>0</v>
      </c>
      <c r="AJ1982">
        <f t="shared" si="1046"/>
        <v>0</v>
      </c>
      <c r="AK1982">
        <v>17.77</v>
      </c>
      <c r="AL1982">
        <v>17.77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70</v>
      </c>
      <c r="AU1982">
        <v>10</v>
      </c>
      <c r="AV1982">
        <v>1</v>
      </c>
      <c r="AW1982">
        <v>1</v>
      </c>
      <c r="AZ1982">
        <v>1</v>
      </c>
      <c r="BA1982">
        <v>1</v>
      </c>
      <c r="BB1982">
        <v>1</v>
      </c>
      <c r="BC1982">
        <v>1</v>
      </c>
      <c r="BD1982" t="s">
        <v>3</v>
      </c>
      <c r="BE1982" t="s">
        <v>3</v>
      </c>
      <c r="BF1982" t="s">
        <v>3</v>
      </c>
      <c r="BG1982" t="s">
        <v>3</v>
      </c>
      <c r="BH1982">
        <v>3</v>
      </c>
      <c r="BI1982">
        <v>4</v>
      </c>
      <c r="BJ1982" t="s">
        <v>152</v>
      </c>
      <c r="BM1982">
        <v>0</v>
      </c>
      <c r="BN1982">
        <v>0</v>
      </c>
      <c r="BO1982" t="s">
        <v>3</v>
      </c>
      <c r="BP1982">
        <v>0</v>
      </c>
      <c r="BQ1982">
        <v>1</v>
      </c>
      <c r="BR1982">
        <v>1</v>
      </c>
      <c r="BS1982">
        <v>1</v>
      </c>
      <c r="BT1982">
        <v>1</v>
      </c>
      <c r="BU1982">
        <v>1</v>
      </c>
      <c r="BV1982">
        <v>1</v>
      </c>
      <c r="BW1982">
        <v>1</v>
      </c>
      <c r="BX1982">
        <v>1</v>
      </c>
      <c r="BY1982" t="s">
        <v>3</v>
      </c>
      <c r="BZ1982">
        <v>70</v>
      </c>
      <c r="CA1982">
        <v>10</v>
      </c>
      <c r="CE1982">
        <v>0</v>
      </c>
      <c r="CF1982">
        <v>0</v>
      </c>
      <c r="CG1982">
        <v>0</v>
      </c>
      <c r="CM1982">
        <v>0</v>
      </c>
      <c r="CN1982" t="s">
        <v>3</v>
      </c>
      <c r="CO1982">
        <v>0</v>
      </c>
      <c r="CP1982">
        <f t="shared" si="1047"/>
        <v>-10187.540000000001</v>
      </c>
      <c r="CQ1982">
        <f t="shared" si="1048"/>
        <v>17.77</v>
      </c>
      <c r="CR1982">
        <f t="shared" si="1049"/>
        <v>0</v>
      </c>
      <c r="CS1982">
        <f t="shared" si="1050"/>
        <v>0</v>
      </c>
      <c r="CT1982">
        <f t="shared" si="1051"/>
        <v>0</v>
      </c>
      <c r="CU1982">
        <f t="shared" si="1052"/>
        <v>0</v>
      </c>
      <c r="CV1982">
        <f t="shared" si="1053"/>
        <v>0</v>
      </c>
      <c r="CW1982">
        <f t="shared" si="1054"/>
        <v>0</v>
      </c>
      <c r="CX1982">
        <f t="shared" si="1055"/>
        <v>0</v>
      </c>
      <c r="CY1982">
        <f t="shared" si="1056"/>
        <v>0</v>
      </c>
      <c r="CZ1982">
        <f t="shared" si="1057"/>
        <v>0</v>
      </c>
      <c r="DC1982" t="s">
        <v>3</v>
      </c>
      <c r="DD1982" t="s">
        <v>3</v>
      </c>
      <c r="DE1982" t="s">
        <v>3</v>
      </c>
      <c r="DF1982" t="s">
        <v>3</v>
      </c>
      <c r="DG1982" t="s">
        <v>3</v>
      </c>
      <c r="DH1982" t="s">
        <v>3</v>
      </c>
      <c r="DI1982" t="s">
        <v>3</v>
      </c>
      <c r="DJ1982" t="s">
        <v>3</v>
      </c>
      <c r="DK1982" t="s">
        <v>3</v>
      </c>
      <c r="DL1982" t="s">
        <v>3</v>
      </c>
      <c r="DM1982" t="s">
        <v>3</v>
      </c>
      <c r="DN1982">
        <v>0</v>
      </c>
      <c r="DO1982">
        <v>0</v>
      </c>
      <c r="DP1982">
        <v>1</v>
      </c>
      <c r="DQ1982">
        <v>1</v>
      </c>
      <c r="DU1982">
        <v>1009</v>
      </c>
      <c r="DV1982" t="s">
        <v>151</v>
      </c>
      <c r="DW1982" t="s">
        <v>151</v>
      </c>
      <c r="DX1982">
        <v>1</v>
      </c>
      <c r="EE1982">
        <v>55317522</v>
      </c>
      <c r="EF1982">
        <v>1</v>
      </c>
      <c r="EG1982" t="s">
        <v>19</v>
      </c>
      <c r="EH1982">
        <v>0</v>
      </c>
      <c r="EI1982" t="s">
        <v>3</v>
      </c>
      <c r="EJ1982">
        <v>4</v>
      </c>
      <c r="EK1982">
        <v>0</v>
      </c>
      <c r="EL1982" t="s">
        <v>20</v>
      </c>
      <c r="EM1982" t="s">
        <v>21</v>
      </c>
      <c r="EO1982" t="s">
        <v>3</v>
      </c>
      <c r="EQ1982">
        <v>32768</v>
      </c>
      <c r="ER1982">
        <v>17.77</v>
      </c>
      <c r="ES1982">
        <v>17.77</v>
      </c>
      <c r="ET1982">
        <v>0</v>
      </c>
      <c r="EU1982">
        <v>0</v>
      </c>
      <c r="EV1982">
        <v>0</v>
      </c>
      <c r="EW1982">
        <v>0</v>
      </c>
      <c r="EX1982">
        <v>0</v>
      </c>
      <c r="FQ1982">
        <v>0</v>
      </c>
      <c r="FR1982">
        <f t="shared" si="1058"/>
        <v>0</v>
      </c>
      <c r="FS1982">
        <v>0</v>
      </c>
      <c r="FX1982">
        <v>70</v>
      </c>
      <c r="FY1982">
        <v>10</v>
      </c>
      <c r="GA1982" t="s">
        <v>3</v>
      </c>
      <c r="GD1982">
        <v>0</v>
      </c>
      <c r="GF1982">
        <v>-78256104</v>
      </c>
      <c r="GG1982">
        <v>2</v>
      </c>
      <c r="GH1982">
        <v>1</v>
      </c>
      <c r="GI1982">
        <v>-2</v>
      </c>
      <c r="GJ1982">
        <v>0</v>
      </c>
      <c r="GK1982">
        <f>ROUND(R1982*(R12)/100,2)</f>
        <v>0</v>
      </c>
      <c r="GL1982">
        <f t="shared" si="1059"/>
        <v>0</v>
      </c>
      <c r="GM1982">
        <f t="shared" si="1060"/>
        <v>-10187.540000000001</v>
      </c>
      <c r="GN1982">
        <f t="shared" si="1061"/>
        <v>0</v>
      </c>
      <c r="GO1982">
        <f t="shared" si="1062"/>
        <v>0</v>
      </c>
      <c r="GP1982">
        <f t="shared" si="1063"/>
        <v>-10187.540000000001</v>
      </c>
      <c r="GR1982">
        <v>0</v>
      </c>
      <c r="GS1982">
        <v>3</v>
      </c>
      <c r="GT1982">
        <v>0</v>
      </c>
      <c r="GU1982" t="s">
        <v>3</v>
      </c>
      <c r="GV1982">
        <f t="shared" si="1064"/>
        <v>0</v>
      </c>
      <c r="GW1982">
        <v>1</v>
      </c>
      <c r="GX1982">
        <f t="shared" si="1065"/>
        <v>0</v>
      </c>
      <c r="HA1982">
        <v>0</v>
      </c>
      <c r="HB1982">
        <v>0</v>
      </c>
      <c r="HC1982">
        <f t="shared" si="1066"/>
        <v>0</v>
      </c>
      <c r="IK1982">
        <v>0</v>
      </c>
    </row>
    <row r="1983" spans="1:245" x14ac:dyDescent="0.2">
      <c r="A1983">
        <v>18</v>
      </c>
      <c r="B1983">
        <v>1</v>
      </c>
      <c r="C1983">
        <v>611</v>
      </c>
      <c r="E1983" t="s">
        <v>438</v>
      </c>
      <c r="F1983" t="s">
        <v>158</v>
      </c>
      <c r="G1983" t="s">
        <v>436</v>
      </c>
      <c r="H1983" t="s">
        <v>151</v>
      </c>
      <c r="I1983">
        <f>I1981*J1983</f>
        <v>573.29999999999995</v>
      </c>
      <c r="J1983">
        <v>147</v>
      </c>
      <c r="O1983">
        <f t="shared" si="1027"/>
        <v>54302.98</v>
      </c>
      <c r="P1983">
        <f t="shared" si="1028"/>
        <v>54302.98</v>
      </c>
      <c r="Q1983">
        <f t="shared" si="1029"/>
        <v>0</v>
      </c>
      <c r="R1983">
        <f t="shared" si="1030"/>
        <v>0</v>
      </c>
      <c r="S1983">
        <f t="shared" si="1031"/>
        <v>0</v>
      </c>
      <c r="T1983">
        <f t="shared" si="1032"/>
        <v>0</v>
      </c>
      <c r="U1983">
        <f t="shared" si="1033"/>
        <v>0</v>
      </c>
      <c r="V1983">
        <f t="shared" si="1034"/>
        <v>0</v>
      </c>
      <c r="W1983">
        <f t="shared" si="1035"/>
        <v>0</v>
      </c>
      <c r="X1983">
        <f t="shared" si="1036"/>
        <v>0</v>
      </c>
      <c r="Y1983">
        <f t="shared" si="1037"/>
        <v>0</v>
      </c>
      <c r="AA1983">
        <v>55574044</v>
      </c>
      <c r="AB1983">
        <f t="shared" si="1038"/>
        <v>94.72</v>
      </c>
      <c r="AC1983">
        <f t="shared" si="1039"/>
        <v>94.72</v>
      </c>
      <c r="AD1983">
        <f t="shared" si="1040"/>
        <v>0</v>
      </c>
      <c r="AE1983">
        <f t="shared" si="1041"/>
        <v>0</v>
      </c>
      <c r="AF1983">
        <f t="shared" si="1042"/>
        <v>0</v>
      </c>
      <c r="AG1983">
        <f t="shared" si="1043"/>
        <v>0</v>
      </c>
      <c r="AH1983">
        <f t="shared" si="1044"/>
        <v>0</v>
      </c>
      <c r="AI1983">
        <f t="shared" si="1045"/>
        <v>0</v>
      </c>
      <c r="AJ1983">
        <f t="shared" si="1046"/>
        <v>0</v>
      </c>
      <c r="AK1983">
        <v>94.72</v>
      </c>
      <c r="AL1983">
        <v>94.72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70</v>
      </c>
      <c r="AU1983">
        <v>10</v>
      </c>
      <c r="AV1983">
        <v>1</v>
      </c>
      <c r="AW1983">
        <v>1</v>
      </c>
      <c r="AZ1983">
        <v>1</v>
      </c>
      <c r="BA1983">
        <v>1</v>
      </c>
      <c r="BB1983">
        <v>1</v>
      </c>
      <c r="BC1983">
        <v>1</v>
      </c>
      <c r="BD1983" t="s">
        <v>3</v>
      </c>
      <c r="BE1983" t="s">
        <v>3</v>
      </c>
      <c r="BF1983" t="s">
        <v>3</v>
      </c>
      <c r="BG1983" t="s">
        <v>3</v>
      </c>
      <c r="BH1983">
        <v>3</v>
      </c>
      <c r="BI1983">
        <v>4</v>
      </c>
      <c r="BJ1983" t="s">
        <v>160</v>
      </c>
      <c r="BM1983">
        <v>0</v>
      </c>
      <c r="BN1983">
        <v>0</v>
      </c>
      <c r="BO1983" t="s">
        <v>3</v>
      </c>
      <c r="BP1983">
        <v>0</v>
      </c>
      <c r="BQ1983">
        <v>1</v>
      </c>
      <c r="BR1983">
        <v>0</v>
      </c>
      <c r="BS1983">
        <v>1</v>
      </c>
      <c r="BT1983">
        <v>1</v>
      </c>
      <c r="BU1983">
        <v>1</v>
      </c>
      <c r="BV1983">
        <v>1</v>
      </c>
      <c r="BW1983">
        <v>1</v>
      </c>
      <c r="BX1983">
        <v>1</v>
      </c>
      <c r="BY1983" t="s">
        <v>3</v>
      </c>
      <c r="BZ1983">
        <v>70</v>
      </c>
      <c r="CA1983">
        <v>10</v>
      </c>
      <c r="CE1983">
        <v>0</v>
      </c>
      <c r="CF1983">
        <v>0</v>
      </c>
      <c r="CG1983">
        <v>0</v>
      </c>
      <c r="CM1983">
        <v>0</v>
      </c>
      <c r="CN1983" t="s">
        <v>3</v>
      </c>
      <c r="CO1983">
        <v>0</v>
      </c>
      <c r="CP1983">
        <f t="shared" si="1047"/>
        <v>54302.98</v>
      </c>
      <c r="CQ1983">
        <f t="shared" si="1048"/>
        <v>94.72</v>
      </c>
      <c r="CR1983">
        <f t="shared" si="1049"/>
        <v>0</v>
      </c>
      <c r="CS1983">
        <f t="shared" si="1050"/>
        <v>0</v>
      </c>
      <c r="CT1983">
        <f t="shared" si="1051"/>
        <v>0</v>
      </c>
      <c r="CU1983">
        <f t="shared" si="1052"/>
        <v>0</v>
      </c>
      <c r="CV1983">
        <f t="shared" si="1053"/>
        <v>0</v>
      </c>
      <c r="CW1983">
        <f t="shared" si="1054"/>
        <v>0</v>
      </c>
      <c r="CX1983">
        <f t="shared" si="1055"/>
        <v>0</v>
      </c>
      <c r="CY1983">
        <f t="shared" si="1056"/>
        <v>0</v>
      </c>
      <c r="CZ1983">
        <f t="shared" si="1057"/>
        <v>0</v>
      </c>
      <c r="DC1983" t="s">
        <v>3</v>
      </c>
      <c r="DD1983" t="s">
        <v>3</v>
      </c>
      <c r="DE1983" t="s">
        <v>3</v>
      </c>
      <c r="DF1983" t="s">
        <v>3</v>
      </c>
      <c r="DG1983" t="s">
        <v>3</v>
      </c>
      <c r="DH1983" t="s">
        <v>3</v>
      </c>
      <c r="DI1983" t="s">
        <v>3</v>
      </c>
      <c r="DJ1983" t="s">
        <v>3</v>
      </c>
      <c r="DK1983" t="s">
        <v>3</v>
      </c>
      <c r="DL1983" t="s">
        <v>3</v>
      </c>
      <c r="DM1983" t="s">
        <v>3</v>
      </c>
      <c r="DN1983">
        <v>0</v>
      </c>
      <c r="DO1983">
        <v>0</v>
      </c>
      <c r="DP1983">
        <v>1</v>
      </c>
      <c r="DQ1983">
        <v>1</v>
      </c>
      <c r="DU1983">
        <v>1009</v>
      </c>
      <c r="DV1983" t="s">
        <v>151</v>
      </c>
      <c r="DW1983" t="s">
        <v>151</v>
      </c>
      <c r="DX1983">
        <v>1</v>
      </c>
      <c r="EE1983">
        <v>55317522</v>
      </c>
      <c r="EF1983">
        <v>1</v>
      </c>
      <c r="EG1983" t="s">
        <v>19</v>
      </c>
      <c r="EH1983">
        <v>0</v>
      </c>
      <c r="EI1983" t="s">
        <v>3</v>
      </c>
      <c r="EJ1983">
        <v>4</v>
      </c>
      <c r="EK1983">
        <v>0</v>
      </c>
      <c r="EL1983" t="s">
        <v>20</v>
      </c>
      <c r="EM1983" t="s">
        <v>21</v>
      </c>
      <c r="EO1983" t="s">
        <v>3</v>
      </c>
      <c r="EQ1983">
        <v>0</v>
      </c>
      <c r="ER1983">
        <v>94.72</v>
      </c>
      <c r="ES1983">
        <v>94.72</v>
      </c>
      <c r="ET1983">
        <v>0</v>
      </c>
      <c r="EU1983">
        <v>0</v>
      </c>
      <c r="EV1983">
        <v>0</v>
      </c>
      <c r="EW1983">
        <v>0</v>
      </c>
      <c r="EX1983">
        <v>0</v>
      </c>
      <c r="FQ1983">
        <v>0</v>
      </c>
      <c r="FR1983">
        <f t="shared" si="1058"/>
        <v>0</v>
      </c>
      <c r="FS1983">
        <v>0</v>
      </c>
      <c r="FX1983">
        <v>70</v>
      </c>
      <c r="FY1983">
        <v>10</v>
      </c>
      <c r="GA1983" t="s">
        <v>3</v>
      </c>
      <c r="GD1983">
        <v>0</v>
      </c>
      <c r="GF1983">
        <v>1723842548</v>
      </c>
      <c r="GG1983">
        <v>2</v>
      </c>
      <c r="GH1983">
        <v>1</v>
      </c>
      <c r="GI1983">
        <v>-2</v>
      </c>
      <c r="GJ1983">
        <v>0</v>
      </c>
      <c r="GK1983">
        <f>ROUND(R1983*(R12)/100,2)</f>
        <v>0</v>
      </c>
      <c r="GL1983">
        <f t="shared" si="1059"/>
        <v>0</v>
      </c>
      <c r="GM1983">
        <f t="shared" si="1060"/>
        <v>54302.98</v>
      </c>
      <c r="GN1983">
        <f t="shared" si="1061"/>
        <v>0</v>
      </c>
      <c r="GO1983">
        <f t="shared" si="1062"/>
        <v>0</v>
      </c>
      <c r="GP1983">
        <f t="shared" si="1063"/>
        <v>54302.98</v>
      </c>
      <c r="GR1983">
        <v>0</v>
      </c>
      <c r="GS1983">
        <v>3</v>
      </c>
      <c r="GT1983">
        <v>0</v>
      </c>
      <c r="GU1983" t="s">
        <v>3</v>
      </c>
      <c r="GV1983">
        <f t="shared" si="1064"/>
        <v>0</v>
      </c>
      <c r="GW1983">
        <v>1</v>
      </c>
      <c r="GX1983">
        <f t="shared" si="1065"/>
        <v>0</v>
      </c>
      <c r="HA1983">
        <v>0</v>
      </c>
      <c r="HB1983">
        <v>0</v>
      </c>
      <c r="HC1983">
        <f t="shared" si="1066"/>
        <v>0</v>
      </c>
      <c r="IK1983">
        <v>0</v>
      </c>
    </row>
    <row r="1984" spans="1:245" x14ac:dyDescent="0.2">
      <c r="A1984">
        <v>17</v>
      </c>
      <c r="B1984">
        <v>1</v>
      </c>
      <c r="C1984">
        <f>ROW(SmtRes!A618)</f>
        <v>618</v>
      </c>
      <c r="D1984">
        <f>ROW(EtalonRes!A594)</f>
        <v>594</v>
      </c>
      <c r="E1984" t="s">
        <v>209</v>
      </c>
      <c r="F1984" t="s">
        <v>169</v>
      </c>
      <c r="G1984" t="s">
        <v>170</v>
      </c>
      <c r="H1984" t="s">
        <v>115</v>
      </c>
      <c r="I1984">
        <f>ROUND(90/100,9)</f>
        <v>0.9</v>
      </c>
      <c r="J1984">
        <v>0</v>
      </c>
      <c r="O1984">
        <f t="shared" si="1027"/>
        <v>64517.62</v>
      </c>
      <c r="P1984">
        <f t="shared" si="1028"/>
        <v>50222.17</v>
      </c>
      <c r="Q1984">
        <f t="shared" si="1029"/>
        <v>0</v>
      </c>
      <c r="R1984">
        <f t="shared" si="1030"/>
        <v>0</v>
      </c>
      <c r="S1984">
        <f t="shared" si="1031"/>
        <v>14295.45</v>
      </c>
      <c r="T1984">
        <f t="shared" si="1032"/>
        <v>0</v>
      </c>
      <c r="U1984">
        <f t="shared" si="1033"/>
        <v>72.242999999999995</v>
      </c>
      <c r="V1984">
        <f t="shared" si="1034"/>
        <v>0</v>
      </c>
      <c r="W1984">
        <f t="shared" si="1035"/>
        <v>0</v>
      </c>
      <c r="X1984">
        <f t="shared" si="1036"/>
        <v>10006.82</v>
      </c>
      <c r="Y1984">
        <f t="shared" si="1037"/>
        <v>1429.55</v>
      </c>
      <c r="AA1984">
        <v>55574044</v>
      </c>
      <c r="AB1984">
        <f t="shared" si="1038"/>
        <v>71686.240000000005</v>
      </c>
      <c r="AC1984">
        <f t="shared" si="1039"/>
        <v>55802.41</v>
      </c>
      <c r="AD1984">
        <f t="shared" si="1040"/>
        <v>0</v>
      </c>
      <c r="AE1984">
        <f t="shared" si="1041"/>
        <v>0</v>
      </c>
      <c r="AF1984">
        <f t="shared" si="1042"/>
        <v>15883.83</v>
      </c>
      <c r="AG1984">
        <f t="shared" si="1043"/>
        <v>0</v>
      </c>
      <c r="AH1984">
        <f t="shared" si="1044"/>
        <v>80.27</v>
      </c>
      <c r="AI1984">
        <f t="shared" si="1045"/>
        <v>0</v>
      </c>
      <c r="AJ1984">
        <f t="shared" si="1046"/>
        <v>0</v>
      </c>
      <c r="AK1984">
        <v>71686.240000000005</v>
      </c>
      <c r="AL1984">
        <v>55802.41</v>
      </c>
      <c r="AM1984">
        <v>0</v>
      </c>
      <c r="AN1984">
        <v>0</v>
      </c>
      <c r="AO1984">
        <v>15883.83</v>
      </c>
      <c r="AP1984">
        <v>0</v>
      </c>
      <c r="AQ1984">
        <v>80.27</v>
      </c>
      <c r="AR1984">
        <v>0</v>
      </c>
      <c r="AS1984">
        <v>0</v>
      </c>
      <c r="AT1984">
        <v>70</v>
      </c>
      <c r="AU1984">
        <v>10</v>
      </c>
      <c r="AV1984">
        <v>1</v>
      </c>
      <c r="AW1984">
        <v>1</v>
      </c>
      <c r="AZ1984">
        <v>1</v>
      </c>
      <c r="BA1984">
        <v>1</v>
      </c>
      <c r="BB1984">
        <v>1</v>
      </c>
      <c r="BC1984">
        <v>1</v>
      </c>
      <c r="BD1984" t="s">
        <v>3</v>
      </c>
      <c r="BE1984" t="s">
        <v>3</v>
      </c>
      <c r="BF1984" t="s">
        <v>3</v>
      </c>
      <c r="BG1984" t="s">
        <v>3</v>
      </c>
      <c r="BH1984">
        <v>0</v>
      </c>
      <c r="BI1984">
        <v>4</v>
      </c>
      <c r="BJ1984" t="s">
        <v>171</v>
      </c>
      <c r="BM1984">
        <v>0</v>
      </c>
      <c r="BN1984">
        <v>0</v>
      </c>
      <c r="BO1984" t="s">
        <v>3</v>
      </c>
      <c r="BP1984">
        <v>0</v>
      </c>
      <c r="BQ1984">
        <v>1</v>
      </c>
      <c r="BR1984">
        <v>0</v>
      </c>
      <c r="BS1984">
        <v>1</v>
      </c>
      <c r="BT1984">
        <v>1</v>
      </c>
      <c r="BU1984">
        <v>1</v>
      </c>
      <c r="BV1984">
        <v>1</v>
      </c>
      <c r="BW1984">
        <v>1</v>
      </c>
      <c r="BX1984">
        <v>1</v>
      </c>
      <c r="BY1984" t="s">
        <v>3</v>
      </c>
      <c r="BZ1984">
        <v>70</v>
      </c>
      <c r="CA1984">
        <v>10</v>
      </c>
      <c r="CE1984">
        <v>0</v>
      </c>
      <c r="CF1984">
        <v>0</v>
      </c>
      <c r="CG1984">
        <v>0</v>
      </c>
      <c r="CM1984">
        <v>0</v>
      </c>
      <c r="CN1984" t="s">
        <v>3</v>
      </c>
      <c r="CO1984">
        <v>0</v>
      </c>
      <c r="CP1984">
        <f t="shared" si="1047"/>
        <v>64517.619999999995</v>
      </c>
      <c r="CQ1984">
        <f t="shared" si="1048"/>
        <v>55802.41</v>
      </c>
      <c r="CR1984">
        <f t="shared" si="1049"/>
        <v>0</v>
      </c>
      <c r="CS1984">
        <f t="shared" si="1050"/>
        <v>0</v>
      </c>
      <c r="CT1984">
        <f t="shared" si="1051"/>
        <v>15883.83</v>
      </c>
      <c r="CU1984">
        <f t="shared" si="1052"/>
        <v>0</v>
      </c>
      <c r="CV1984">
        <f t="shared" si="1053"/>
        <v>80.27</v>
      </c>
      <c r="CW1984">
        <f t="shared" si="1054"/>
        <v>0</v>
      </c>
      <c r="CX1984">
        <f t="shared" si="1055"/>
        <v>0</v>
      </c>
      <c r="CY1984">
        <f t="shared" si="1056"/>
        <v>10006.815000000001</v>
      </c>
      <c r="CZ1984">
        <f t="shared" si="1057"/>
        <v>1429.5450000000001</v>
      </c>
      <c r="DC1984" t="s">
        <v>3</v>
      </c>
      <c r="DD1984" t="s">
        <v>3</v>
      </c>
      <c r="DE1984" t="s">
        <v>3</v>
      </c>
      <c r="DF1984" t="s">
        <v>3</v>
      </c>
      <c r="DG1984" t="s">
        <v>3</v>
      </c>
      <c r="DH1984" t="s">
        <v>3</v>
      </c>
      <c r="DI1984" t="s">
        <v>3</v>
      </c>
      <c r="DJ1984" t="s">
        <v>3</v>
      </c>
      <c r="DK1984" t="s">
        <v>3</v>
      </c>
      <c r="DL1984" t="s">
        <v>3</v>
      </c>
      <c r="DM1984" t="s">
        <v>3</v>
      </c>
      <c r="DN1984">
        <v>0</v>
      </c>
      <c r="DO1984">
        <v>0</v>
      </c>
      <c r="DP1984">
        <v>1</v>
      </c>
      <c r="DQ1984">
        <v>1</v>
      </c>
      <c r="DU1984">
        <v>1003</v>
      </c>
      <c r="DV1984" t="s">
        <v>115</v>
      </c>
      <c r="DW1984" t="s">
        <v>115</v>
      </c>
      <c r="DX1984">
        <v>100</v>
      </c>
      <c r="EE1984">
        <v>55317522</v>
      </c>
      <c r="EF1984">
        <v>1</v>
      </c>
      <c r="EG1984" t="s">
        <v>19</v>
      </c>
      <c r="EH1984">
        <v>0</v>
      </c>
      <c r="EI1984" t="s">
        <v>3</v>
      </c>
      <c r="EJ1984">
        <v>4</v>
      </c>
      <c r="EK1984">
        <v>0</v>
      </c>
      <c r="EL1984" t="s">
        <v>20</v>
      </c>
      <c r="EM1984" t="s">
        <v>21</v>
      </c>
      <c r="EO1984" t="s">
        <v>3</v>
      </c>
      <c r="EQ1984">
        <v>0</v>
      </c>
      <c r="ER1984">
        <v>71686.240000000005</v>
      </c>
      <c r="ES1984">
        <v>55802.41</v>
      </c>
      <c r="ET1984">
        <v>0</v>
      </c>
      <c r="EU1984">
        <v>0</v>
      </c>
      <c r="EV1984">
        <v>15883.83</v>
      </c>
      <c r="EW1984">
        <v>80.27</v>
      </c>
      <c r="EX1984">
        <v>0</v>
      </c>
      <c r="EY1984">
        <v>0</v>
      </c>
      <c r="FQ1984">
        <v>0</v>
      </c>
      <c r="FR1984">
        <f t="shared" si="1058"/>
        <v>0</v>
      </c>
      <c r="FS1984">
        <v>0</v>
      </c>
      <c r="FX1984">
        <v>70</v>
      </c>
      <c r="FY1984">
        <v>10</v>
      </c>
      <c r="GA1984" t="s">
        <v>3</v>
      </c>
      <c r="GD1984">
        <v>0</v>
      </c>
      <c r="GF1984">
        <v>-1703792518</v>
      </c>
      <c r="GG1984">
        <v>2</v>
      </c>
      <c r="GH1984">
        <v>1</v>
      </c>
      <c r="GI1984">
        <v>-2</v>
      </c>
      <c r="GJ1984">
        <v>0</v>
      </c>
      <c r="GK1984">
        <f>ROUND(R1984*(R12)/100,2)</f>
        <v>0</v>
      </c>
      <c r="GL1984">
        <f t="shared" si="1059"/>
        <v>0</v>
      </c>
      <c r="GM1984">
        <f t="shared" si="1060"/>
        <v>75953.990000000005</v>
      </c>
      <c r="GN1984">
        <f t="shared" si="1061"/>
        <v>0</v>
      </c>
      <c r="GO1984">
        <f t="shared" si="1062"/>
        <v>0</v>
      </c>
      <c r="GP1984">
        <f t="shared" si="1063"/>
        <v>75953.990000000005</v>
      </c>
      <c r="GR1984">
        <v>0</v>
      </c>
      <c r="GS1984">
        <v>3</v>
      </c>
      <c r="GT1984">
        <v>0</v>
      </c>
      <c r="GU1984" t="s">
        <v>3</v>
      </c>
      <c r="GV1984">
        <f t="shared" si="1064"/>
        <v>0</v>
      </c>
      <c r="GW1984">
        <v>1</v>
      </c>
      <c r="GX1984">
        <f t="shared" si="1065"/>
        <v>0</v>
      </c>
      <c r="HA1984">
        <v>0</v>
      </c>
      <c r="HB1984">
        <v>0</v>
      </c>
      <c r="HC1984">
        <f t="shared" si="1066"/>
        <v>0</v>
      </c>
      <c r="IK1984">
        <v>0</v>
      </c>
    </row>
    <row r="1985" spans="1:245" x14ac:dyDescent="0.2">
      <c r="A1985">
        <v>18</v>
      </c>
      <c r="B1985">
        <v>1</v>
      </c>
      <c r="C1985">
        <v>617</v>
      </c>
      <c r="E1985" t="s">
        <v>213</v>
      </c>
      <c r="F1985" t="s">
        <v>173</v>
      </c>
      <c r="G1985" t="s">
        <v>174</v>
      </c>
      <c r="H1985" t="s">
        <v>175</v>
      </c>
      <c r="I1985">
        <f>I1984*J1985</f>
        <v>-3.87</v>
      </c>
      <c r="J1985">
        <v>-4.3</v>
      </c>
      <c r="O1985">
        <f t="shared" si="1027"/>
        <v>-30313.75</v>
      </c>
      <c r="P1985">
        <f t="shared" si="1028"/>
        <v>-30313.75</v>
      </c>
      <c r="Q1985">
        <f t="shared" si="1029"/>
        <v>0</v>
      </c>
      <c r="R1985">
        <f t="shared" si="1030"/>
        <v>0</v>
      </c>
      <c r="S1985">
        <f t="shared" si="1031"/>
        <v>0</v>
      </c>
      <c r="T1985">
        <f t="shared" si="1032"/>
        <v>0</v>
      </c>
      <c r="U1985">
        <f t="shared" si="1033"/>
        <v>0</v>
      </c>
      <c r="V1985">
        <f t="shared" si="1034"/>
        <v>0</v>
      </c>
      <c r="W1985">
        <f t="shared" si="1035"/>
        <v>0</v>
      </c>
      <c r="X1985">
        <f t="shared" si="1036"/>
        <v>0</v>
      </c>
      <c r="Y1985">
        <f t="shared" si="1037"/>
        <v>0</v>
      </c>
      <c r="AA1985">
        <v>55574044</v>
      </c>
      <c r="AB1985">
        <f t="shared" si="1038"/>
        <v>7833.01</v>
      </c>
      <c r="AC1985">
        <f t="shared" si="1039"/>
        <v>7833.01</v>
      </c>
      <c r="AD1985">
        <f t="shared" si="1040"/>
        <v>0</v>
      </c>
      <c r="AE1985">
        <f t="shared" si="1041"/>
        <v>0</v>
      </c>
      <c r="AF1985">
        <f t="shared" si="1042"/>
        <v>0</v>
      </c>
      <c r="AG1985">
        <f t="shared" si="1043"/>
        <v>0</v>
      </c>
      <c r="AH1985">
        <f t="shared" si="1044"/>
        <v>0</v>
      </c>
      <c r="AI1985">
        <f t="shared" si="1045"/>
        <v>0</v>
      </c>
      <c r="AJ1985">
        <f t="shared" si="1046"/>
        <v>0</v>
      </c>
      <c r="AK1985">
        <v>7833.01</v>
      </c>
      <c r="AL1985">
        <v>7833.01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70</v>
      </c>
      <c r="AU1985">
        <v>10</v>
      </c>
      <c r="AV1985">
        <v>1</v>
      </c>
      <c r="AW1985">
        <v>1</v>
      </c>
      <c r="AZ1985">
        <v>1</v>
      </c>
      <c r="BA1985">
        <v>1</v>
      </c>
      <c r="BB1985">
        <v>1</v>
      </c>
      <c r="BC1985">
        <v>1</v>
      </c>
      <c r="BD1985" t="s">
        <v>3</v>
      </c>
      <c r="BE1985" t="s">
        <v>3</v>
      </c>
      <c r="BF1985" t="s">
        <v>3</v>
      </c>
      <c r="BG1985" t="s">
        <v>3</v>
      </c>
      <c r="BH1985">
        <v>3</v>
      </c>
      <c r="BI1985">
        <v>4</v>
      </c>
      <c r="BJ1985" t="s">
        <v>176</v>
      </c>
      <c r="BM1985">
        <v>0</v>
      </c>
      <c r="BN1985">
        <v>0</v>
      </c>
      <c r="BO1985" t="s">
        <v>3</v>
      </c>
      <c r="BP1985">
        <v>0</v>
      </c>
      <c r="BQ1985">
        <v>1</v>
      </c>
      <c r="BR1985">
        <v>1</v>
      </c>
      <c r="BS1985">
        <v>1</v>
      </c>
      <c r="BT1985">
        <v>1</v>
      </c>
      <c r="BU1985">
        <v>1</v>
      </c>
      <c r="BV1985">
        <v>1</v>
      </c>
      <c r="BW1985">
        <v>1</v>
      </c>
      <c r="BX1985">
        <v>1</v>
      </c>
      <c r="BY1985" t="s">
        <v>3</v>
      </c>
      <c r="BZ1985">
        <v>70</v>
      </c>
      <c r="CA1985">
        <v>10</v>
      </c>
      <c r="CE1985">
        <v>0</v>
      </c>
      <c r="CF1985">
        <v>0</v>
      </c>
      <c r="CG1985">
        <v>0</v>
      </c>
      <c r="CM1985">
        <v>0</v>
      </c>
      <c r="CN1985" t="s">
        <v>3</v>
      </c>
      <c r="CO1985">
        <v>0</v>
      </c>
      <c r="CP1985">
        <f t="shared" si="1047"/>
        <v>-30313.75</v>
      </c>
      <c r="CQ1985">
        <f t="shared" si="1048"/>
        <v>7833.01</v>
      </c>
      <c r="CR1985">
        <f t="shared" si="1049"/>
        <v>0</v>
      </c>
      <c r="CS1985">
        <f t="shared" si="1050"/>
        <v>0</v>
      </c>
      <c r="CT1985">
        <f t="shared" si="1051"/>
        <v>0</v>
      </c>
      <c r="CU1985">
        <f t="shared" si="1052"/>
        <v>0</v>
      </c>
      <c r="CV1985">
        <f t="shared" si="1053"/>
        <v>0</v>
      </c>
      <c r="CW1985">
        <f t="shared" si="1054"/>
        <v>0</v>
      </c>
      <c r="CX1985">
        <f t="shared" si="1055"/>
        <v>0</v>
      </c>
      <c r="CY1985">
        <f t="shared" si="1056"/>
        <v>0</v>
      </c>
      <c r="CZ1985">
        <f t="shared" si="1057"/>
        <v>0</v>
      </c>
      <c r="DC1985" t="s">
        <v>3</v>
      </c>
      <c r="DD1985" t="s">
        <v>3</v>
      </c>
      <c r="DE1985" t="s">
        <v>3</v>
      </c>
      <c r="DF1985" t="s">
        <v>3</v>
      </c>
      <c r="DG1985" t="s">
        <v>3</v>
      </c>
      <c r="DH1985" t="s">
        <v>3</v>
      </c>
      <c r="DI1985" t="s">
        <v>3</v>
      </c>
      <c r="DJ1985" t="s">
        <v>3</v>
      </c>
      <c r="DK1985" t="s">
        <v>3</v>
      </c>
      <c r="DL1985" t="s">
        <v>3</v>
      </c>
      <c r="DM1985" t="s">
        <v>3</v>
      </c>
      <c r="DN1985">
        <v>0</v>
      </c>
      <c r="DO1985">
        <v>0</v>
      </c>
      <c r="DP1985">
        <v>1</v>
      </c>
      <c r="DQ1985">
        <v>1</v>
      </c>
      <c r="DU1985">
        <v>1007</v>
      </c>
      <c r="DV1985" t="s">
        <v>175</v>
      </c>
      <c r="DW1985" t="s">
        <v>175</v>
      </c>
      <c r="DX1985">
        <v>1</v>
      </c>
      <c r="EE1985">
        <v>55317522</v>
      </c>
      <c r="EF1985">
        <v>1</v>
      </c>
      <c r="EG1985" t="s">
        <v>19</v>
      </c>
      <c r="EH1985">
        <v>0</v>
      </c>
      <c r="EI1985" t="s">
        <v>3</v>
      </c>
      <c r="EJ1985">
        <v>4</v>
      </c>
      <c r="EK1985">
        <v>0</v>
      </c>
      <c r="EL1985" t="s">
        <v>20</v>
      </c>
      <c r="EM1985" t="s">
        <v>21</v>
      </c>
      <c r="EO1985" t="s">
        <v>3</v>
      </c>
      <c r="EQ1985">
        <v>32768</v>
      </c>
      <c r="ER1985">
        <v>7833.01</v>
      </c>
      <c r="ES1985">
        <v>7833.01</v>
      </c>
      <c r="ET1985">
        <v>0</v>
      </c>
      <c r="EU1985">
        <v>0</v>
      </c>
      <c r="EV1985">
        <v>0</v>
      </c>
      <c r="EW1985">
        <v>0</v>
      </c>
      <c r="EX1985">
        <v>0</v>
      </c>
      <c r="FQ1985">
        <v>0</v>
      </c>
      <c r="FR1985">
        <f t="shared" si="1058"/>
        <v>0</v>
      </c>
      <c r="FS1985">
        <v>0</v>
      </c>
      <c r="FX1985">
        <v>70</v>
      </c>
      <c r="FY1985">
        <v>10</v>
      </c>
      <c r="GA1985" t="s">
        <v>3</v>
      </c>
      <c r="GD1985">
        <v>0</v>
      </c>
      <c r="GF1985">
        <v>1857369686</v>
      </c>
      <c r="GG1985">
        <v>2</v>
      </c>
      <c r="GH1985">
        <v>1</v>
      </c>
      <c r="GI1985">
        <v>-2</v>
      </c>
      <c r="GJ1985">
        <v>0</v>
      </c>
      <c r="GK1985">
        <f>ROUND(R1985*(R12)/100,2)</f>
        <v>0</v>
      </c>
      <c r="GL1985">
        <f t="shared" si="1059"/>
        <v>0</v>
      </c>
      <c r="GM1985">
        <f t="shared" si="1060"/>
        <v>-30313.75</v>
      </c>
      <c r="GN1985">
        <f t="shared" si="1061"/>
        <v>0</v>
      </c>
      <c r="GO1985">
        <f t="shared" si="1062"/>
        <v>0</v>
      </c>
      <c r="GP1985">
        <f t="shared" si="1063"/>
        <v>-30313.75</v>
      </c>
      <c r="GR1985">
        <v>0</v>
      </c>
      <c r="GS1985">
        <v>3</v>
      </c>
      <c r="GT1985">
        <v>0</v>
      </c>
      <c r="GU1985" t="s">
        <v>3</v>
      </c>
      <c r="GV1985">
        <f t="shared" si="1064"/>
        <v>0</v>
      </c>
      <c r="GW1985">
        <v>1</v>
      </c>
      <c r="GX1985">
        <f t="shared" si="1065"/>
        <v>0</v>
      </c>
      <c r="HA1985">
        <v>0</v>
      </c>
      <c r="HB1985">
        <v>0</v>
      </c>
      <c r="HC1985">
        <f t="shared" si="1066"/>
        <v>0</v>
      </c>
      <c r="IK1985">
        <v>0</v>
      </c>
    </row>
    <row r="1986" spans="1:245" x14ac:dyDescent="0.2">
      <c r="A1986">
        <v>18</v>
      </c>
      <c r="B1986">
        <v>1</v>
      </c>
      <c r="C1986">
        <v>618</v>
      </c>
      <c r="E1986" t="s">
        <v>382</v>
      </c>
      <c r="F1986" t="s">
        <v>178</v>
      </c>
      <c r="G1986" t="s">
        <v>418</v>
      </c>
      <c r="H1986" t="s">
        <v>180</v>
      </c>
      <c r="I1986">
        <f>I1984*J1986</f>
        <v>0</v>
      </c>
      <c r="J1986">
        <v>0</v>
      </c>
      <c r="O1986">
        <f t="shared" si="1027"/>
        <v>0</v>
      </c>
      <c r="P1986">
        <f t="shared" si="1028"/>
        <v>0</v>
      </c>
      <c r="Q1986">
        <f t="shared" si="1029"/>
        <v>0</v>
      </c>
      <c r="R1986">
        <f t="shared" si="1030"/>
        <v>0</v>
      </c>
      <c r="S1986">
        <f t="shared" si="1031"/>
        <v>0</v>
      </c>
      <c r="T1986">
        <f t="shared" si="1032"/>
        <v>0</v>
      </c>
      <c r="U1986">
        <f t="shared" si="1033"/>
        <v>0</v>
      </c>
      <c r="V1986">
        <f t="shared" si="1034"/>
        <v>0</v>
      </c>
      <c r="W1986">
        <f t="shared" si="1035"/>
        <v>0</v>
      </c>
      <c r="X1986">
        <f t="shared" si="1036"/>
        <v>0</v>
      </c>
      <c r="Y1986">
        <f t="shared" si="1037"/>
        <v>0</v>
      </c>
      <c r="AA1986">
        <v>55574044</v>
      </c>
      <c r="AB1986">
        <f t="shared" si="1038"/>
        <v>372.6</v>
      </c>
      <c r="AC1986">
        <f t="shared" si="1039"/>
        <v>372.6</v>
      </c>
      <c r="AD1986">
        <f t="shared" si="1040"/>
        <v>0</v>
      </c>
      <c r="AE1986">
        <f t="shared" si="1041"/>
        <v>0</v>
      </c>
      <c r="AF1986">
        <f t="shared" si="1042"/>
        <v>0</v>
      </c>
      <c r="AG1986">
        <f t="shared" si="1043"/>
        <v>0</v>
      </c>
      <c r="AH1986">
        <f t="shared" si="1044"/>
        <v>0</v>
      </c>
      <c r="AI1986">
        <f t="shared" si="1045"/>
        <v>0</v>
      </c>
      <c r="AJ1986">
        <f t="shared" si="1046"/>
        <v>0</v>
      </c>
      <c r="AK1986">
        <v>372.6</v>
      </c>
      <c r="AL1986">
        <v>372.6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70</v>
      </c>
      <c r="AU1986">
        <v>10</v>
      </c>
      <c r="AV1986">
        <v>1</v>
      </c>
      <c r="AW1986">
        <v>1</v>
      </c>
      <c r="AZ1986">
        <v>1</v>
      </c>
      <c r="BA1986">
        <v>1</v>
      </c>
      <c r="BB1986">
        <v>1</v>
      </c>
      <c r="BC1986">
        <v>1</v>
      </c>
      <c r="BD1986" t="s">
        <v>3</v>
      </c>
      <c r="BE1986" t="s">
        <v>3</v>
      </c>
      <c r="BF1986" t="s">
        <v>3</v>
      </c>
      <c r="BG1986" t="s">
        <v>3</v>
      </c>
      <c r="BH1986">
        <v>3</v>
      </c>
      <c r="BI1986">
        <v>4</v>
      </c>
      <c r="BJ1986" t="s">
        <v>3</v>
      </c>
      <c r="BM1986">
        <v>0</v>
      </c>
      <c r="BN1986">
        <v>0</v>
      </c>
      <c r="BO1986" t="s">
        <v>3</v>
      </c>
      <c r="BP1986">
        <v>0</v>
      </c>
      <c r="BQ1986">
        <v>1</v>
      </c>
      <c r="BR1986">
        <v>0</v>
      </c>
      <c r="BS1986">
        <v>1</v>
      </c>
      <c r="BT1986">
        <v>1</v>
      </c>
      <c r="BU1986">
        <v>1</v>
      </c>
      <c r="BV1986">
        <v>1</v>
      </c>
      <c r="BW1986">
        <v>1</v>
      </c>
      <c r="BX1986">
        <v>1</v>
      </c>
      <c r="BY1986" t="s">
        <v>3</v>
      </c>
      <c r="BZ1986">
        <v>70</v>
      </c>
      <c r="CA1986">
        <v>10</v>
      </c>
      <c r="CE1986">
        <v>0</v>
      </c>
      <c r="CF1986">
        <v>0</v>
      </c>
      <c r="CG1986">
        <v>0</v>
      </c>
      <c r="CM1986">
        <v>0</v>
      </c>
      <c r="CN1986" t="s">
        <v>3</v>
      </c>
      <c r="CO1986">
        <v>0</v>
      </c>
      <c r="CP1986">
        <f t="shared" si="1047"/>
        <v>0</v>
      </c>
      <c r="CQ1986">
        <f t="shared" si="1048"/>
        <v>372.6</v>
      </c>
      <c r="CR1986">
        <f t="shared" si="1049"/>
        <v>0</v>
      </c>
      <c r="CS1986">
        <f t="shared" si="1050"/>
        <v>0</v>
      </c>
      <c r="CT1986">
        <f t="shared" si="1051"/>
        <v>0</v>
      </c>
      <c r="CU1986">
        <f t="shared" si="1052"/>
        <v>0</v>
      </c>
      <c r="CV1986">
        <f t="shared" si="1053"/>
        <v>0</v>
      </c>
      <c r="CW1986">
        <f t="shared" si="1054"/>
        <v>0</v>
      </c>
      <c r="CX1986">
        <f t="shared" si="1055"/>
        <v>0</v>
      </c>
      <c r="CY1986">
        <f t="shared" si="1056"/>
        <v>0</v>
      </c>
      <c r="CZ1986">
        <f t="shared" si="1057"/>
        <v>0</v>
      </c>
      <c r="DC1986" t="s">
        <v>3</v>
      </c>
      <c r="DD1986" t="s">
        <v>3</v>
      </c>
      <c r="DE1986" t="s">
        <v>3</v>
      </c>
      <c r="DF1986" t="s">
        <v>3</v>
      </c>
      <c r="DG1986" t="s">
        <v>3</v>
      </c>
      <c r="DH1986" t="s">
        <v>3</v>
      </c>
      <c r="DI1986" t="s">
        <v>3</v>
      </c>
      <c r="DJ1986" t="s">
        <v>3</v>
      </c>
      <c r="DK1986" t="s">
        <v>3</v>
      </c>
      <c r="DL1986" t="s">
        <v>3</v>
      </c>
      <c r="DM1986" t="s">
        <v>3</v>
      </c>
      <c r="DN1986">
        <v>0</v>
      </c>
      <c r="DO1986">
        <v>0</v>
      </c>
      <c r="DP1986">
        <v>1</v>
      </c>
      <c r="DQ1986">
        <v>1</v>
      </c>
      <c r="DU1986">
        <v>1010</v>
      </c>
      <c r="DV1986" t="s">
        <v>180</v>
      </c>
      <c r="DW1986" t="s">
        <v>180</v>
      </c>
      <c r="DX1986">
        <v>1</v>
      </c>
      <c r="EE1986">
        <v>55317522</v>
      </c>
      <c r="EF1986">
        <v>1</v>
      </c>
      <c r="EG1986" t="s">
        <v>19</v>
      </c>
      <c r="EH1986">
        <v>0</v>
      </c>
      <c r="EI1986" t="s">
        <v>3</v>
      </c>
      <c r="EJ1986">
        <v>4</v>
      </c>
      <c r="EK1986">
        <v>0</v>
      </c>
      <c r="EL1986" t="s">
        <v>20</v>
      </c>
      <c r="EM1986" t="s">
        <v>21</v>
      </c>
      <c r="EO1986" t="s">
        <v>3</v>
      </c>
      <c r="EQ1986">
        <v>0</v>
      </c>
      <c r="ER1986">
        <v>372.6</v>
      </c>
      <c r="ES1986">
        <v>372.6</v>
      </c>
      <c r="ET1986">
        <v>0</v>
      </c>
      <c r="EU1986">
        <v>0</v>
      </c>
      <c r="EV1986">
        <v>0</v>
      </c>
      <c r="EW1986">
        <v>0</v>
      </c>
      <c r="EX1986">
        <v>0</v>
      </c>
      <c r="EZ1986">
        <v>5</v>
      </c>
      <c r="FC1986">
        <v>1</v>
      </c>
      <c r="FD1986">
        <v>18</v>
      </c>
      <c r="FF1986">
        <v>447.12</v>
      </c>
      <c r="FQ1986">
        <v>0</v>
      </c>
      <c r="FR1986">
        <f t="shared" si="1058"/>
        <v>0</v>
      </c>
      <c r="FS1986">
        <v>0</v>
      </c>
      <c r="FX1986">
        <v>70</v>
      </c>
      <c r="FY1986">
        <v>10</v>
      </c>
      <c r="GA1986" t="s">
        <v>181</v>
      </c>
      <c r="GD1986">
        <v>0</v>
      </c>
      <c r="GF1986">
        <v>-1509655843</v>
      </c>
      <c r="GG1986">
        <v>2</v>
      </c>
      <c r="GH1986">
        <v>3</v>
      </c>
      <c r="GI1986">
        <v>-2</v>
      </c>
      <c r="GJ1986">
        <v>0</v>
      </c>
      <c r="GK1986">
        <f>ROUND(R1986*(R12)/100,2)</f>
        <v>0</v>
      </c>
      <c r="GL1986">
        <f t="shared" si="1059"/>
        <v>0</v>
      </c>
      <c r="GM1986">
        <f t="shared" si="1060"/>
        <v>0</v>
      </c>
      <c r="GN1986">
        <f t="shared" si="1061"/>
        <v>0</v>
      </c>
      <c r="GO1986">
        <f t="shared" si="1062"/>
        <v>0</v>
      </c>
      <c r="GP1986">
        <f t="shared" si="1063"/>
        <v>0</v>
      </c>
      <c r="GR1986">
        <v>1</v>
      </c>
      <c r="GS1986">
        <v>1</v>
      </c>
      <c r="GT1986">
        <v>0</v>
      </c>
      <c r="GU1986" t="s">
        <v>3</v>
      </c>
      <c r="GV1986">
        <f t="shared" si="1064"/>
        <v>0</v>
      </c>
      <c r="GW1986">
        <v>1</v>
      </c>
      <c r="GX1986">
        <f t="shared" si="1065"/>
        <v>0</v>
      </c>
      <c r="HA1986">
        <v>0</v>
      </c>
      <c r="HB1986">
        <v>0</v>
      </c>
      <c r="HC1986">
        <f t="shared" si="1066"/>
        <v>0</v>
      </c>
      <c r="IK1986">
        <v>0</v>
      </c>
    </row>
    <row r="1988" spans="1:245" x14ac:dyDescent="0.2">
      <c r="A1988" s="2">
        <v>51</v>
      </c>
      <c r="B1988" s="2">
        <f>B1966</f>
        <v>1</v>
      </c>
      <c r="C1988" s="2">
        <f>A1966</f>
        <v>5</v>
      </c>
      <c r="D1988" s="2">
        <f>ROW(A1966)</f>
        <v>1966</v>
      </c>
      <c r="E1988" s="2"/>
      <c r="F1988" s="2" t="str">
        <f>IF(F1966&lt;&gt;"",F1966,"")</f>
        <v>Новый подраздел</v>
      </c>
      <c r="G1988" s="2" t="str">
        <f>IF(G1966&lt;&gt;"",G1966,"")</f>
        <v>Устройство резинового покрытия   на детской площадке -390м2</v>
      </c>
      <c r="H1988" s="2">
        <v>0</v>
      </c>
      <c r="I1988" s="2"/>
      <c r="J1988" s="2"/>
      <c r="K1988" s="2"/>
      <c r="L1988" s="2"/>
      <c r="M1988" s="2"/>
      <c r="N1988" s="2"/>
      <c r="O1988" s="2">
        <f t="shared" ref="O1988:T1988" si="1067">ROUND(AB1988,2)</f>
        <v>1151567.07</v>
      </c>
      <c r="P1988" s="2">
        <f t="shared" si="1067"/>
        <v>1034079</v>
      </c>
      <c r="Q1988" s="2">
        <f t="shared" si="1067"/>
        <v>63703.61</v>
      </c>
      <c r="R1988" s="2">
        <f t="shared" si="1067"/>
        <v>31044.06</v>
      </c>
      <c r="S1988" s="2">
        <f t="shared" si="1067"/>
        <v>53784.46</v>
      </c>
      <c r="T1988" s="2">
        <f t="shared" si="1067"/>
        <v>0</v>
      </c>
      <c r="U1988" s="2">
        <f>AH1988</f>
        <v>256.00827000000004</v>
      </c>
      <c r="V1988" s="2">
        <f>AI1988</f>
        <v>0</v>
      </c>
      <c r="W1988" s="2">
        <f>ROUND(AJ1988,2)</f>
        <v>0</v>
      </c>
      <c r="X1988" s="2">
        <f>ROUND(AK1988,2)</f>
        <v>37649.129999999997</v>
      </c>
      <c r="Y1988" s="2">
        <f>ROUND(AL1988,2)</f>
        <v>5378.45</v>
      </c>
      <c r="Z1988" s="2"/>
      <c r="AA1988" s="2"/>
      <c r="AB1988" s="2">
        <f>ROUND(SUMIF(AA1970:AA1986,"=55574044",O1970:O1986),2)</f>
        <v>1151567.07</v>
      </c>
      <c r="AC1988" s="2">
        <f>ROUND(SUMIF(AA1970:AA1986,"=55574044",P1970:P1986),2)</f>
        <v>1034079</v>
      </c>
      <c r="AD1988" s="2">
        <f>ROUND(SUMIF(AA1970:AA1986,"=55574044",Q1970:Q1986),2)</f>
        <v>63703.61</v>
      </c>
      <c r="AE1988" s="2">
        <f>ROUND(SUMIF(AA1970:AA1986,"=55574044",R1970:R1986),2)</f>
        <v>31044.06</v>
      </c>
      <c r="AF1988" s="2">
        <f>ROUND(SUMIF(AA1970:AA1986,"=55574044",S1970:S1986),2)</f>
        <v>53784.46</v>
      </c>
      <c r="AG1988" s="2">
        <f>ROUND(SUMIF(AA1970:AA1986,"=55574044",T1970:T1986),2)</f>
        <v>0</v>
      </c>
      <c r="AH1988" s="2">
        <f>SUMIF(AA1970:AA1986,"=55574044",U1970:U1986)</f>
        <v>256.00827000000004</v>
      </c>
      <c r="AI1988" s="2">
        <f>SUMIF(AA1970:AA1986,"=55574044",V1970:V1986)</f>
        <v>0</v>
      </c>
      <c r="AJ1988" s="2">
        <f>ROUND(SUMIF(AA1970:AA1986,"=55574044",W1970:W1986),2)</f>
        <v>0</v>
      </c>
      <c r="AK1988" s="2">
        <f>ROUND(SUMIF(AA1970:AA1986,"=55574044",X1970:X1986),2)</f>
        <v>37649.129999999997</v>
      </c>
      <c r="AL1988" s="2">
        <f>ROUND(SUMIF(AA1970:AA1986,"=55574044",Y1970:Y1986),2)</f>
        <v>5378.45</v>
      </c>
      <c r="AM1988" s="2"/>
      <c r="AN1988" s="2"/>
      <c r="AO1988" s="2">
        <f t="shared" ref="AO1988:BC1988" si="1068">ROUND(BX1988,2)</f>
        <v>0</v>
      </c>
      <c r="AP1988" s="2">
        <f t="shared" si="1068"/>
        <v>0</v>
      </c>
      <c r="AQ1988" s="2">
        <f t="shared" si="1068"/>
        <v>0</v>
      </c>
      <c r="AR1988" s="2">
        <f t="shared" si="1068"/>
        <v>1228122.23</v>
      </c>
      <c r="AS1988" s="2">
        <f t="shared" si="1068"/>
        <v>0</v>
      </c>
      <c r="AT1988" s="2">
        <f t="shared" si="1068"/>
        <v>0</v>
      </c>
      <c r="AU1988" s="2">
        <f t="shared" si="1068"/>
        <v>1228122.23</v>
      </c>
      <c r="AV1988" s="2">
        <f t="shared" si="1068"/>
        <v>1034079</v>
      </c>
      <c r="AW1988" s="2">
        <f t="shared" si="1068"/>
        <v>1034079</v>
      </c>
      <c r="AX1988" s="2">
        <f t="shared" si="1068"/>
        <v>0</v>
      </c>
      <c r="AY1988" s="2">
        <f t="shared" si="1068"/>
        <v>1034079</v>
      </c>
      <c r="AZ1988" s="2">
        <f t="shared" si="1068"/>
        <v>0</v>
      </c>
      <c r="BA1988" s="2">
        <f t="shared" si="1068"/>
        <v>0</v>
      </c>
      <c r="BB1988" s="2">
        <f t="shared" si="1068"/>
        <v>0</v>
      </c>
      <c r="BC1988" s="2">
        <f t="shared" si="1068"/>
        <v>0</v>
      </c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>
        <f>ROUND(SUMIF(AA1970:AA1986,"=55574044",FQ1970:FQ1986),2)</f>
        <v>0</v>
      </c>
      <c r="BY1988" s="2">
        <f>ROUND(SUMIF(AA1970:AA1986,"=55574044",FR1970:FR1986),2)</f>
        <v>0</v>
      </c>
      <c r="BZ1988" s="2">
        <f>ROUND(SUMIF(AA1970:AA1986,"=55574044",GL1970:GL1986),2)</f>
        <v>0</v>
      </c>
      <c r="CA1988" s="2">
        <f>ROUND(SUMIF(AA1970:AA1986,"=55574044",GM1970:GM1986),2)</f>
        <v>1228122.23</v>
      </c>
      <c r="CB1988" s="2">
        <f>ROUND(SUMIF(AA1970:AA1986,"=55574044",GN1970:GN1986),2)</f>
        <v>0</v>
      </c>
      <c r="CC1988" s="2">
        <f>ROUND(SUMIF(AA1970:AA1986,"=55574044",GO1970:GO1986),2)</f>
        <v>0</v>
      </c>
      <c r="CD1988" s="2">
        <f>ROUND(SUMIF(AA1970:AA1986,"=55574044",GP1970:GP1986),2)</f>
        <v>1228122.23</v>
      </c>
      <c r="CE1988" s="2">
        <f>AC1988-BX1988</f>
        <v>1034079</v>
      </c>
      <c r="CF1988" s="2">
        <f>AC1988-BY1988</f>
        <v>1034079</v>
      </c>
      <c r="CG1988" s="2">
        <f>BX1988-BZ1988</f>
        <v>0</v>
      </c>
      <c r="CH1988" s="2">
        <f>AC1988-BX1988-BY1988+BZ1988</f>
        <v>1034079</v>
      </c>
      <c r="CI1988" s="2">
        <f>BY1988-BZ1988</f>
        <v>0</v>
      </c>
      <c r="CJ1988" s="2">
        <f>ROUND(SUMIF(AA1970:AA1986,"=55574044",GX1970:GX1986),2)</f>
        <v>0</v>
      </c>
      <c r="CK1988" s="2">
        <f>ROUND(SUMIF(AA1970:AA1986,"=55574044",GY1970:GY1986),2)</f>
        <v>0</v>
      </c>
      <c r="CL1988" s="2">
        <f>ROUND(SUMIF(AA1970:AA1986,"=55574044",GZ1970:GZ1986),2)</f>
        <v>0</v>
      </c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3"/>
      <c r="DT1988" s="3"/>
      <c r="DU1988" s="3"/>
      <c r="DV1988" s="3"/>
      <c r="DW1988" s="3"/>
      <c r="DX1988" s="3"/>
      <c r="DY1988" s="3"/>
      <c r="DZ1988" s="3"/>
      <c r="EA1988" s="3"/>
      <c r="EB1988" s="3"/>
      <c r="EC1988" s="3"/>
      <c r="ED1988" s="3"/>
      <c r="EE1988" s="3"/>
      <c r="EF1988" s="3"/>
      <c r="EG1988" s="3"/>
      <c r="EH1988" s="3"/>
      <c r="EI1988" s="3"/>
      <c r="EJ1988" s="3"/>
      <c r="EK1988" s="3"/>
      <c r="EL1988" s="3"/>
      <c r="EM1988" s="3"/>
      <c r="EN1988" s="3"/>
      <c r="EO1988" s="3"/>
      <c r="EP1988" s="3"/>
      <c r="EQ1988" s="3"/>
      <c r="ER1988" s="3"/>
      <c r="ES1988" s="3"/>
      <c r="ET1988" s="3"/>
      <c r="EU1988" s="3"/>
      <c r="EV1988" s="3"/>
      <c r="EW1988" s="3"/>
      <c r="EX1988" s="3"/>
      <c r="EY1988" s="3"/>
      <c r="EZ1988" s="3"/>
      <c r="FA1988" s="3"/>
      <c r="FB1988" s="3"/>
      <c r="FC1988" s="3"/>
      <c r="FD1988" s="3"/>
      <c r="FE1988" s="3"/>
      <c r="FF1988" s="3"/>
      <c r="FG1988" s="3"/>
      <c r="FH1988" s="3"/>
      <c r="FI1988" s="3"/>
      <c r="FJ1988" s="3"/>
      <c r="FK1988" s="3"/>
      <c r="FL1988" s="3"/>
      <c r="FM1988" s="3"/>
      <c r="FN1988" s="3"/>
      <c r="FO1988" s="3"/>
      <c r="FP1988" s="3"/>
      <c r="FQ1988" s="3"/>
      <c r="FR1988" s="3"/>
      <c r="FS1988" s="3"/>
      <c r="FT1988" s="3"/>
      <c r="FU1988" s="3"/>
      <c r="FV1988" s="3"/>
      <c r="FW1988" s="3"/>
      <c r="FX1988" s="3"/>
      <c r="FY1988" s="3"/>
      <c r="FZ1988" s="3"/>
      <c r="GA1988" s="3"/>
      <c r="GB1988" s="3"/>
      <c r="GC1988" s="3"/>
      <c r="GD1988" s="3"/>
      <c r="GE1988" s="3"/>
      <c r="GF1988" s="3"/>
      <c r="GG1988" s="3"/>
      <c r="GH1988" s="3"/>
      <c r="GI1988" s="3"/>
      <c r="GJ1988" s="3"/>
      <c r="GK1988" s="3"/>
      <c r="GL1988" s="3"/>
      <c r="GM1988" s="3"/>
      <c r="GN1988" s="3"/>
      <c r="GO1988" s="3"/>
      <c r="GP1988" s="3"/>
      <c r="GQ1988" s="3"/>
      <c r="GR1988" s="3"/>
      <c r="GS1988" s="3"/>
      <c r="GT1988" s="3"/>
      <c r="GU1988" s="3"/>
      <c r="GV1988" s="3"/>
      <c r="GW1988" s="3"/>
      <c r="GX1988" s="3">
        <v>0</v>
      </c>
    </row>
    <row r="1990" spans="1:245" x14ac:dyDescent="0.2">
      <c r="A1990" s="4">
        <v>50</v>
      </c>
      <c r="B1990" s="4">
        <v>0</v>
      </c>
      <c r="C1990" s="4">
        <v>0</v>
      </c>
      <c r="D1990" s="4">
        <v>1</v>
      </c>
      <c r="E1990" s="4">
        <v>201</v>
      </c>
      <c r="F1990" s="4">
        <f>ROUND(Source!O1988,O1990)</f>
        <v>1151567.07</v>
      </c>
      <c r="G1990" s="4" t="s">
        <v>34</v>
      </c>
      <c r="H1990" s="4" t="s">
        <v>35</v>
      </c>
      <c r="I1990" s="4"/>
      <c r="J1990" s="4"/>
      <c r="K1990" s="4">
        <v>201</v>
      </c>
      <c r="L1990" s="4">
        <v>1</v>
      </c>
      <c r="M1990" s="4">
        <v>3</v>
      </c>
      <c r="N1990" s="4" t="s">
        <v>3</v>
      </c>
      <c r="O1990" s="4">
        <v>2</v>
      </c>
      <c r="P1990" s="4"/>
      <c r="Q1990" s="4"/>
      <c r="R1990" s="4"/>
      <c r="S1990" s="4"/>
      <c r="T1990" s="4"/>
      <c r="U1990" s="4"/>
      <c r="V1990" s="4"/>
      <c r="W1990" s="4"/>
    </row>
    <row r="1991" spans="1:245" x14ac:dyDescent="0.2">
      <c r="A1991" s="4">
        <v>50</v>
      </c>
      <c r="B1991" s="4">
        <v>0</v>
      </c>
      <c r="C1991" s="4">
        <v>0</v>
      </c>
      <c r="D1991" s="4">
        <v>1</v>
      </c>
      <c r="E1991" s="4">
        <v>202</v>
      </c>
      <c r="F1991" s="4">
        <f>ROUND(Source!P1988,O1991)</f>
        <v>1034079</v>
      </c>
      <c r="G1991" s="4" t="s">
        <v>36</v>
      </c>
      <c r="H1991" s="4" t="s">
        <v>37</v>
      </c>
      <c r="I1991" s="4"/>
      <c r="J1991" s="4"/>
      <c r="K1991" s="4">
        <v>202</v>
      </c>
      <c r="L1991" s="4">
        <v>2</v>
      </c>
      <c r="M1991" s="4">
        <v>3</v>
      </c>
      <c r="N1991" s="4" t="s">
        <v>3</v>
      </c>
      <c r="O1991" s="4">
        <v>2</v>
      </c>
      <c r="P1991" s="4"/>
      <c r="Q1991" s="4"/>
      <c r="R1991" s="4"/>
      <c r="S1991" s="4"/>
      <c r="T1991" s="4"/>
      <c r="U1991" s="4"/>
      <c r="V1991" s="4"/>
      <c r="W1991" s="4"/>
    </row>
    <row r="1992" spans="1:245" x14ac:dyDescent="0.2">
      <c r="A1992" s="4">
        <v>50</v>
      </c>
      <c r="B1992" s="4">
        <v>0</v>
      </c>
      <c r="C1992" s="4">
        <v>0</v>
      </c>
      <c r="D1992" s="4">
        <v>1</v>
      </c>
      <c r="E1992" s="4">
        <v>222</v>
      </c>
      <c r="F1992" s="4">
        <f>ROUND(Source!AO1988,O1992)</f>
        <v>0</v>
      </c>
      <c r="G1992" s="4" t="s">
        <v>38</v>
      </c>
      <c r="H1992" s="4" t="s">
        <v>39</v>
      </c>
      <c r="I1992" s="4"/>
      <c r="J1992" s="4"/>
      <c r="K1992" s="4">
        <v>222</v>
      </c>
      <c r="L1992" s="4">
        <v>3</v>
      </c>
      <c r="M1992" s="4">
        <v>3</v>
      </c>
      <c r="N1992" s="4" t="s">
        <v>3</v>
      </c>
      <c r="O1992" s="4">
        <v>2</v>
      </c>
      <c r="P1992" s="4"/>
      <c r="Q1992" s="4"/>
      <c r="R1992" s="4"/>
      <c r="S1992" s="4"/>
      <c r="T1992" s="4"/>
      <c r="U1992" s="4"/>
      <c r="V1992" s="4"/>
      <c r="W1992" s="4"/>
    </row>
    <row r="1993" spans="1:245" x14ac:dyDescent="0.2">
      <c r="A1993" s="4">
        <v>50</v>
      </c>
      <c r="B1993" s="4">
        <v>0</v>
      </c>
      <c r="C1993" s="4">
        <v>0</v>
      </c>
      <c r="D1993" s="4">
        <v>1</v>
      </c>
      <c r="E1993" s="4">
        <v>225</v>
      </c>
      <c r="F1993" s="4">
        <f>ROUND(Source!AV1988,O1993)</f>
        <v>1034079</v>
      </c>
      <c r="G1993" s="4" t="s">
        <v>40</v>
      </c>
      <c r="H1993" s="4" t="s">
        <v>41</v>
      </c>
      <c r="I1993" s="4"/>
      <c r="J1993" s="4"/>
      <c r="K1993" s="4">
        <v>225</v>
      </c>
      <c r="L1993" s="4">
        <v>4</v>
      </c>
      <c r="M1993" s="4">
        <v>3</v>
      </c>
      <c r="N1993" s="4" t="s">
        <v>3</v>
      </c>
      <c r="O1993" s="4">
        <v>2</v>
      </c>
      <c r="P1993" s="4"/>
      <c r="Q1993" s="4"/>
      <c r="R1993" s="4"/>
      <c r="S1993" s="4"/>
      <c r="T1993" s="4"/>
      <c r="U1993" s="4"/>
      <c r="V1993" s="4"/>
      <c r="W1993" s="4"/>
    </row>
    <row r="1994" spans="1:245" x14ac:dyDescent="0.2">
      <c r="A1994" s="4">
        <v>50</v>
      </c>
      <c r="B1994" s="4">
        <v>0</v>
      </c>
      <c r="C1994" s="4">
        <v>0</v>
      </c>
      <c r="D1994" s="4">
        <v>1</v>
      </c>
      <c r="E1994" s="4">
        <v>226</v>
      </c>
      <c r="F1994" s="4">
        <f>ROUND(Source!AW1988,O1994)</f>
        <v>1034079</v>
      </c>
      <c r="G1994" s="4" t="s">
        <v>42</v>
      </c>
      <c r="H1994" s="4" t="s">
        <v>43</v>
      </c>
      <c r="I1994" s="4"/>
      <c r="J1994" s="4"/>
      <c r="K1994" s="4">
        <v>226</v>
      </c>
      <c r="L1994" s="4">
        <v>5</v>
      </c>
      <c r="M1994" s="4">
        <v>3</v>
      </c>
      <c r="N1994" s="4" t="s">
        <v>3</v>
      </c>
      <c r="O1994" s="4">
        <v>2</v>
      </c>
      <c r="P1994" s="4"/>
      <c r="Q1994" s="4"/>
      <c r="R1994" s="4"/>
      <c r="S1994" s="4"/>
      <c r="T1994" s="4"/>
      <c r="U1994" s="4"/>
      <c r="V1994" s="4"/>
      <c r="W1994" s="4"/>
    </row>
    <row r="1995" spans="1:245" x14ac:dyDescent="0.2">
      <c r="A1995" s="4">
        <v>50</v>
      </c>
      <c r="B1995" s="4">
        <v>0</v>
      </c>
      <c r="C1995" s="4">
        <v>0</v>
      </c>
      <c r="D1995" s="4">
        <v>1</v>
      </c>
      <c r="E1995" s="4">
        <v>227</v>
      </c>
      <c r="F1995" s="4">
        <f>ROUND(Source!AX1988,O1995)</f>
        <v>0</v>
      </c>
      <c r="G1995" s="4" t="s">
        <v>44</v>
      </c>
      <c r="H1995" s="4" t="s">
        <v>45</v>
      </c>
      <c r="I1995" s="4"/>
      <c r="J1995" s="4"/>
      <c r="K1995" s="4">
        <v>227</v>
      </c>
      <c r="L1995" s="4">
        <v>6</v>
      </c>
      <c r="M1995" s="4">
        <v>3</v>
      </c>
      <c r="N1995" s="4" t="s">
        <v>3</v>
      </c>
      <c r="O1995" s="4">
        <v>2</v>
      </c>
      <c r="P1995" s="4"/>
      <c r="Q1995" s="4"/>
      <c r="R1995" s="4"/>
      <c r="S1995" s="4"/>
      <c r="T1995" s="4"/>
      <c r="U1995" s="4"/>
      <c r="V1995" s="4"/>
      <c r="W1995" s="4"/>
    </row>
    <row r="1996" spans="1:245" x14ac:dyDescent="0.2">
      <c r="A1996" s="4">
        <v>50</v>
      </c>
      <c r="B1996" s="4">
        <v>0</v>
      </c>
      <c r="C1996" s="4">
        <v>0</v>
      </c>
      <c r="D1996" s="4">
        <v>1</v>
      </c>
      <c r="E1996" s="4">
        <v>228</v>
      </c>
      <c r="F1996" s="4">
        <f>ROUND(Source!AY1988,O1996)</f>
        <v>1034079</v>
      </c>
      <c r="G1996" s="4" t="s">
        <v>46</v>
      </c>
      <c r="H1996" s="4" t="s">
        <v>47</v>
      </c>
      <c r="I1996" s="4"/>
      <c r="J1996" s="4"/>
      <c r="K1996" s="4">
        <v>228</v>
      </c>
      <c r="L1996" s="4">
        <v>7</v>
      </c>
      <c r="M1996" s="4">
        <v>3</v>
      </c>
      <c r="N1996" s="4" t="s">
        <v>3</v>
      </c>
      <c r="O1996" s="4">
        <v>2</v>
      </c>
      <c r="P1996" s="4"/>
      <c r="Q1996" s="4"/>
      <c r="R1996" s="4"/>
      <c r="S1996" s="4"/>
      <c r="T1996" s="4"/>
      <c r="U1996" s="4"/>
      <c r="V1996" s="4"/>
      <c r="W1996" s="4"/>
    </row>
    <row r="1997" spans="1:245" x14ac:dyDescent="0.2">
      <c r="A1997" s="4">
        <v>50</v>
      </c>
      <c r="B1997" s="4">
        <v>0</v>
      </c>
      <c r="C1997" s="4">
        <v>0</v>
      </c>
      <c r="D1997" s="4">
        <v>1</v>
      </c>
      <c r="E1997" s="4">
        <v>216</v>
      </c>
      <c r="F1997" s="4">
        <f>ROUND(Source!AP1988,O1997)</f>
        <v>0</v>
      </c>
      <c r="G1997" s="4" t="s">
        <v>48</v>
      </c>
      <c r="H1997" s="4" t="s">
        <v>49</v>
      </c>
      <c r="I1997" s="4"/>
      <c r="J1997" s="4"/>
      <c r="K1997" s="4">
        <v>216</v>
      </c>
      <c r="L1997" s="4">
        <v>8</v>
      </c>
      <c r="M1997" s="4">
        <v>3</v>
      </c>
      <c r="N1997" s="4" t="s">
        <v>3</v>
      </c>
      <c r="O1997" s="4">
        <v>2</v>
      </c>
      <c r="P1997" s="4"/>
      <c r="Q1997" s="4"/>
      <c r="R1997" s="4"/>
      <c r="S1997" s="4"/>
      <c r="T1997" s="4"/>
      <c r="U1997" s="4"/>
      <c r="V1997" s="4"/>
      <c r="W1997" s="4"/>
    </row>
    <row r="1998" spans="1:245" x14ac:dyDescent="0.2">
      <c r="A1998" s="4">
        <v>50</v>
      </c>
      <c r="B1998" s="4">
        <v>0</v>
      </c>
      <c r="C1998" s="4">
        <v>0</v>
      </c>
      <c r="D1998" s="4">
        <v>1</v>
      </c>
      <c r="E1998" s="4">
        <v>223</v>
      </c>
      <c r="F1998" s="4">
        <f>ROUND(Source!AQ1988,O1998)</f>
        <v>0</v>
      </c>
      <c r="G1998" s="4" t="s">
        <v>50</v>
      </c>
      <c r="H1998" s="4" t="s">
        <v>51</v>
      </c>
      <c r="I1998" s="4"/>
      <c r="J1998" s="4"/>
      <c r="K1998" s="4">
        <v>223</v>
      </c>
      <c r="L1998" s="4">
        <v>9</v>
      </c>
      <c r="M1998" s="4">
        <v>3</v>
      </c>
      <c r="N1998" s="4" t="s">
        <v>3</v>
      </c>
      <c r="O1998" s="4">
        <v>2</v>
      </c>
      <c r="P1998" s="4"/>
      <c r="Q1998" s="4"/>
      <c r="R1998" s="4"/>
      <c r="S1998" s="4"/>
      <c r="T1998" s="4"/>
      <c r="U1998" s="4"/>
      <c r="V1998" s="4"/>
      <c r="W1998" s="4"/>
    </row>
    <row r="1999" spans="1:245" x14ac:dyDescent="0.2">
      <c r="A1999" s="4">
        <v>50</v>
      </c>
      <c r="B1999" s="4">
        <v>0</v>
      </c>
      <c r="C1999" s="4">
        <v>0</v>
      </c>
      <c r="D1999" s="4">
        <v>1</v>
      </c>
      <c r="E1999" s="4">
        <v>229</v>
      </c>
      <c r="F1999" s="4">
        <f>ROUND(Source!AZ1988,O1999)</f>
        <v>0</v>
      </c>
      <c r="G1999" s="4" t="s">
        <v>52</v>
      </c>
      <c r="H1999" s="4" t="s">
        <v>53</v>
      </c>
      <c r="I1999" s="4"/>
      <c r="J1999" s="4"/>
      <c r="K1999" s="4">
        <v>229</v>
      </c>
      <c r="L1999" s="4">
        <v>10</v>
      </c>
      <c r="M1999" s="4">
        <v>3</v>
      </c>
      <c r="N1999" s="4" t="s">
        <v>3</v>
      </c>
      <c r="O1999" s="4">
        <v>2</v>
      </c>
      <c r="P1999" s="4"/>
      <c r="Q1999" s="4"/>
      <c r="R1999" s="4"/>
      <c r="S1999" s="4"/>
      <c r="T1999" s="4"/>
      <c r="U1999" s="4"/>
      <c r="V1999" s="4"/>
      <c r="W1999" s="4"/>
    </row>
    <row r="2000" spans="1:245" x14ac:dyDescent="0.2">
      <c r="A2000" s="4">
        <v>50</v>
      </c>
      <c r="B2000" s="4">
        <v>0</v>
      </c>
      <c r="C2000" s="4">
        <v>0</v>
      </c>
      <c r="D2000" s="4">
        <v>1</v>
      </c>
      <c r="E2000" s="4">
        <v>203</v>
      </c>
      <c r="F2000" s="4">
        <f>ROUND(Source!Q1988,O2000)</f>
        <v>63703.61</v>
      </c>
      <c r="G2000" s="4" t="s">
        <v>54</v>
      </c>
      <c r="H2000" s="4" t="s">
        <v>55</v>
      </c>
      <c r="I2000" s="4"/>
      <c r="J2000" s="4"/>
      <c r="K2000" s="4">
        <v>203</v>
      </c>
      <c r="L2000" s="4">
        <v>11</v>
      </c>
      <c r="M2000" s="4">
        <v>3</v>
      </c>
      <c r="N2000" s="4" t="s">
        <v>3</v>
      </c>
      <c r="O2000" s="4">
        <v>2</v>
      </c>
      <c r="P2000" s="4"/>
      <c r="Q2000" s="4"/>
      <c r="R2000" s="4"/>
      <c r="S2000" s="4"/>
      <c r="T2000" s="4"/>
      <c r="U2000" s="4"/>
      <c r="V2000" s="4"/>
      <c r="W2000" s="4"/>
    </row>
    <row r="2001" spans="1:23" x14ac:dyDescent="0.2">
      <c r="A2001" s="4">
        <v>50</v>
      </c>
      <c r="B2001" s="4">
        <v>0</v>
      </c>
      <c r="C2001" s="4">
        <v>0</v>
      </c>
      <c r="D2001" s="4">
        <v>1</v>
      </c>
      <c r="E2001" s="4">
        <v>231</v>
      </c>
      <c r="F2001" s="4">
        <f>ROUND(Source!BB1988,O2001)</f>
        <v>0</v>
      </c>
      <c r="G2001" s="4" t="s">
        <v>56</v>
      </c>
      <c r="H2001" s="4" t="s">
        <v>57</v>
      </c>
      <c r="I2001" s="4"/>
      <c r="J2001" s="4"/>
      <c r="K2001" s="4">
        <v>231</v>
      </c>
      <c r="L2001" s="4">
        <v>12</v>
      </c>
      <c r="M2001" s="4">
        <v>3</v>
      </c>
      <c r="N2001" s="4" t="s">
        <v>3</v>
      </c>
      <c r="O2001" s="4">
        <v>2</v>
      </c>
      <c r="P2001" s="4"/>
      <c r="Q2001" s="4"/>
      <c r="R2001" s="4"/>
      <c r="S2001" s="4"/>
      <c r="T2001" s="4"/>
      <c r="U2001" s="4"/>
      <c r="V2001" s="4"/>
      <c r="W2001" s="4"/>
    </row>
    <row r="2002" spans="1:23" x14ac:dyDescent="0.2">
      <c r="A2002" s="4">
        <v>50</v>
      </c>
      <c r="B2002" s="4">
        <v>0</v>
      </c>
      <c r="C2002" s="4">
        <v>0</v>
      </c>
      <c r="D2002" s="4">
        <v>1</v>
      </c>
      <c r="E2002" s="4">
        <v>204</v>
      </c>
      <c r="F2002" s="4">
        <f>ROUND(Source!R1988,O2002)</f>
        <v>31044.06</v>
      </c>
      <c r="G2002" s="4" t="s">
        <v>58</v>
      </c>
      <c r="H2002" s="4" t="s">
        <v>59</v>
      </c>
      <c r="I2002" s="4"/>
      <c r="J2002" s="4"/>
      <c r="K2002" s="4">
        <v>204</v>
      </c>
      <c r="L2002" s="4">
        <v>13</v>
      </c>
      <c r="M2002" s="4">
        <v>3</v>
      </c>
      <c r="N2002" s="4" t="s">
        <v>3</v>
      </c>
      <c r="O2002" s="4">
        <v>2</v>
      </c>
      <c r="P2002" s="4"/>
      <c r="Q2002" s="4"/>
      <c r="R2002" s="4"/>
      <c r="S2002" s="4"/>
      <c r="T2002" s="4"/>
      <c r="U2002" s="4"/>
      <c r="V2002" s="4"/>
      <c r="W2002" s="4"/>
    </row>
    <row r="2003" spans="1:23" x14ac:dyDescent="0.2">
      <c r="A2003" s="4">
        <v>50</v>
      </c>
      <c r="B2003" s="4">
        <v>0</v>
      </c>
      <c r="C2003" s="4">
        <v>0</v>
      </c>
      <c r="D2003" s="4">
        <v>1</v>
      </c>
      <c r="E2003" s="4">
        <v>205</v>
      </c>
      <c r="F2003" s="4">
        <f>ROUND(Source!S1988,O2003)</f>
        <v>53784.46</v>
      </c>
      <c r="G2003" s="4" t="s">
        <v>60</v>
      </c>
      <c r="H2003" s="4" t="s">
        <v>61</v>
      </c>
      <c r="I2003" s="4"/>
      <c r="J2003" s="4"/>
      <c r="K2003" s="4">
        <v>205</v>
      </c>
      <c r="L2003" s="4">
        <v>14</v>
      </c>
      <c r="M2003" s="4">
        <v>3</v>
      </c>
      <c r="N2003" s="4" t="s">
        <v>3</v>
      </c>
      <c r="O2003" s="4">
        <v>2</v>
      </c>
      <c r="P2003" s="4"/>
      <c r="Q2003" s="4"/>
      <c r="R2003" s="4"/>
      <c r="S2003" s="4"/>
      <c r="T2003" s="4"/>
      <c r="U2003" s="4"/>
      <c r="V2003" s="4"/>
      <c r="W2003" s="4"/>
    </row>
    <row r="2004" spans="1:23" x14ac:dyDescent="0.2">
      <c r="A2004" s="4">
        <v>50</v>
      </c>
      <c r="B2004" s="4">
        <v>0</v>
      </c>
      <c r="C2004" s="4">
        <v>0</v>
      </c>
      <c r="D2004" s="4">
        <v>1</v>
      </c>
      <c r="E2004" s="4">
        <v>232</v>
      </c>
      <c r="F2004" s="4">
        <f>ROUND(Source!BC1988,O2004)</f>
        <v>0</v>
      </c>
      <c r="G2004" s="4" t="s">
        <v>62</v>
      </c>
      <c r="H2004" s="4" t="s">
        <v>63</v>
      </c>
      <c r="I2004" s="4"/>
      <c r="J2004" s="4"/>
      <c r="K2004" s="4">
        <v>232</v>
      </c>
      <c r="L2004" s="4">
        <v>15</v>
      </c>
      <c r="M2004" s="4">
        <v>3</v>
      </c>
      <c r="N2004" s="4" t="s">
        <v>3</v>
      </c>
      <c r="O2004" s="4">
        <v>2</v>
      </c>
      <c r="P2004" s="4"/>
      <c r="Q2004" s="4"/>
      <c r="R2004" s="4"/>
      <c r="S2004" s="4"/>
      <c r="T2004" s="4"/>
      <c r="U2004" s="4"/>
      <c r="V2004" s="4"/>
      <c r="W2004" s="4"/>
    </row>
    <row r="2005" spans="1:23" x14ac:dyDescent="0.2">
      <c r="A2005" s="4">
        <v>50</v>
      </c>
      <c r="B2005" s="4">
        <v>0</v>
      </c>
      <c r="C2005" s="4">
        <v>0</v>
      </c>
      <c r="D2005" s="4">
        <v>1</v>
      </c>
      <c r="E2005" s="4">
        <v>214</v>
      </c>
      <c r="F2005" s="4">
        <f>ROUND(Source!AS1988,O2005)</f>
        <v>0</v>
      </c>
      <c r="G2005" s="4" t="s">
        <v>64</v>
      </c>
      <c r="H2005" s="4" t="s">
        <v>65</v>
      </c>
      <c r="I2005" s="4"/>
      <c r="J2005" s="4"/>
      <c r="K2005" s="4">
        <v>214</v>
      </c>
      <c r="L2005" s="4">
        <v>16</v>
      </c>
      <c r="M2005" s="4">
        <v>3</v>
      </c>
      <c r="N2005" s="4" t="s">
        <v>3</v>
      </c>
      <c r="O2005" s="4">
        <v>2</v>
      </c>
      <c r="P2005" s="4"/>
      <c r="Q2005" s="4"/>
      <c r="R2005" s="4"/>
      <c r="S2005" s="4"/>
      <c r="T2005" s="4"/>
      <c r="U2005" s="4"/>
      <c r="V2005" s="4"/>
      <c r="W2005" s="4"/>
    </row>
    <row r="2006" spans="1:23" x14ac:dyDescent="0.2">
      <c r="A2006" s="4">
        <v>50</v>
      </c>
      <c r="B2006" s="4">
        <v>0</v>
      </c>
      <c r="C2006" s="4">
        <v>0</v>
      </c>
      <c r="D2006" s="4">
        <v>1</v>
      </c>
      <c r="E2006" s="4">
        <v>215</v>
      </c>
      <c r="F2006" s="4">
        <f>ROUND(Source!AT1988,O2006)</f>
        <v>0</v>
      </c>
      <c r="G2006" s="4" t="s">
        <v>66</v>
      </c>
      <c r="H2006" s="4" t="s">
        <v>67</v>
      </c>
      <c r="I2006" s="4"/>
      <c r="J2006" s="4"/>
      <c r="K2006" s="4">
        <v>215</v>
      </c>
      <c r="L2006" s="4">
        <v>17</v>
      </c>
      <c r="M2006" s="4">
        <v>3</v>
      </c>
      <c r="N2006" s="4" t="s">
        <v>3</v>
      </c>
      <c r="O2006" s="4">
        <v>2</v>
      </c>
      <c r="P2006" s="4"/>
      <c r="Q2006" s="4"/>
      <c r="R2006" s="4"/>
      <c r="S2006" s="4"/>
      <c r="T2006" s="4"/>
      <c r="U2006" s="4"/>
      <c r="V2006" s="4"/>
      <c r="W2006" s="4"/>
    </row>
    <row r="2007" spans="1:23" x14ac:dyDescent="0.2">
      <c r="A2007" s="4">
        <v>50</v>
      </c>
      <c r="B2007" s="4">
        <v>0</v>
      </c>
      <c r="C2007" s="4">
        <v>0</v>
      </c>
      <c r="D2007" s="4">
        <v>1</v>
      </c>
      <c r="E2007" s="4">
        <v>217</v>
      </c>
      <c r="F2007" s="4">
        <f>ROUND(Source!AU1988,O2007)</f>
        <v>1228122.23</v>
      </c>
      <c r="G2007" s="4" t="s">
        <v>68</v>
      </c>
      <c r="H2007" s="4" t="s">
        <v>69</v>
      </c>
      <c r="I2007" s="4"/>
      <c r="J2007" s="4"/>
      <c r="K2007" s="4">
        <v>217</v>
      </c>
      <c r="L2007" s="4">
        <v>18</v>
      </c>
      <c r="M2007" s="4">
        <v>3</v>
      </c>
      <c r="N2007" s="4" t="s">
        <v>3</v>
      </c>
      <c r="O2007" s="4">
        <v>2</v>
      </c>
      <c r="P2007" s="4"/>
      <c r="Q2007" s="4"/>
      <c r="R2007" s="4"/>
      <c r="S2007" s="4"/>
      <c r="T2007" s="4"/>
      <c r="U2007" s="4"/>
      <c r="V2007" s="4"/>
      <c r="W2007" s="4"/>
    </row>
    <row r="2008" spans="1:23" x14ac:dyDescent="0.2">
      <c r="A2008" s="4">
        <v>50</v>
      </c>
      <c r="B2008" s="4">
        <v>0</v>
      </c>
      <c r="C2008" s="4">
        <v>0</v>
      </c>
      <c r="D2008" s="4">
        <v>1</v>
      </c>
      <c r="E2008" s="4">
        <v>230</v>
      </c>
      <c r="F2008" s="4">
        <f>ROUND(Source!BA1988,O2008)</f>
        <v>0</v>
      </c>
      <c r="G2008" s="4" t="s">
        <v>70</v>
      </c>
      <c r="H2008" s="4" t="s">
        <v>71</v>
      </c>
      <c r="I2008" s="4"/>
      <c r="J2008" s="4"/>
      <c r="K2008" s="4">
        <v>230</v>
      </c>
      <c r="L2008" s="4">
        <v>19</v>
      </c>
      <c r="M2008" s="4">
        <v>3</v>
      </c>
      <c r="N2008" s="4" t="s">
        <v>3</v>
      </c>
      <c r="O2008" s="4">
        <v>2</v>
      </c>
      <c r="P2008" s="4"/>
      <c r="Q2008" s="4"/>
      <c r="R2008" s="4"/>
      <c r="S2008" s="4"/>
      <c r="T2008" s="4"/>
      <c r="U2008" s="4"/>
      <c r="V2008" s="4"/>
      <c r="W2008" s="4"/>
    </row>
    <row r="2009" spans="1:23" x14ac:dyDescent="0.2">
      <c r="A2009" s="4">
        <v>50</v>
      </c>
      <c r="B2009" s="4">
        <v>0</v>
      </c>
      <c r="C2009" s="4">
        <v>0</v>
      </c>
      <c r="D2009" s="4">
        <v>1</v>
      </c>
      <c r="E2009" s="4">
        <v>206</v>
      </c>
      <c r="F2009" s="4">
        <f>ROUND(Source!T1988,O2009)</f>
        <v>0</v>
      </c>
      <c r="G2009" s="4" t="s">
        <v>72</v>
      </c>
      <c r="H2009" s="4" t="s">
        <v>73</v>
      </c>
      <c r="I2009" s="4"/>
      <c r="J2009" s="4"/>
      <c r="K2009" s="4">
        <v>206</v>
      </c>
      <c r="L2009" s="4">
        <v>20</v>
      </c>
      <c r="M2009" s="4">
        <v>3</v>
      </c>
      <c r="N2009" s="4" t="s">
        <v>3</v>
      </c>
      <c r="O2009" s="4">
        <v>2</v>
      </c>
      <c r="P2009" s="4"/>
      <c r="Q2009" s="4"/>
      <c r="R2009" s="4"/>
      <c r="S2009" s="4"/>
      <c r="T2009" s="4"/>
      <c r="U2009" s="4"/>
      <c r="V2009" s="4"/>
      <c r="W2009" s="4"/>
    </row>
    <row r="2010" spans="1:23" x14ac:dyDescent="0.2">
      <c r="A2010" s="4">
        <v>50</v>
      </c>
      <c r="B2010" s="4">
        <v>0</v>
      </c>
      <c r="C2010" s="4">
        <v>0</v>
      </c>
      <c r="D2010" s="4">
        <v>1</v>
      </c>
      <c r="E2010" s="4">
        <v>207</v>
      </c>
      <c r="F2010" s="4">
        <f>Source!U1988</f>
        <v>256.00827000000004</v>
      </c>
      <c r="G2010" s="4" t="s">
        <v>74</v>
      </c>
      <c r="H2010" s="4" t="s">
        <v>75</v>
      </c>
      <c r="I2010" s="4"/>
      <c r="J2010" s="4"/>
      <c r="K2010" s="4">
        <v>207</v>
      </c>
      <c r="L2010" s="4">
        <v>21</v>
      </c>
      <c r="M2010" s="4">
        <v>3</v>
      </c>
      <c r="N2010" s="4" t="s">
        <v>3</v>
      </c>
      <c r="O2010" s="4">
        <v>-1</v>
      </c>
      <c r="P2010" s="4"/>
      <c r="Q2010" s="4"/>
      <c r="R2010" s="4"/>
      <c r="S2010" s="4"/>
      <c r="T2010" s="4"/>
      <c r="U2010" s="4"/>
      <c r="V2010" s="4"/>
      <c r="W2010" s="4"/>
    </row>
    <row r="2011" spans="1:23" x14ac:dyDescent="0.2">
      <c r="A2011" s="4">
        <v>50</v>
      </c>
      <c r="B2011" s="4">
        <v>0</v>
      </c>
      <c r="C2011" s="4">
        <v>0</v>
      </c>
      <c r="D2011" s="4">
        <v>1</v>
      </c>
      <c r="E2011" s="4">
        <v>208</v>
      </c>
      <c r="F2011" s="4">
        <f>Source!V1988</f>
        <v>0</v>
      </c>
      <c r="G2011" s="4" t="s">
        <v>76</v>
      </c>
      <c r="H2011" s="4" t="s">
        <v>77</v>
      </c>
      <c r="I2011" s="4"/>
      <c r="J2011" s="4"/>
      <c r="K2011" s="4">
        <v>208</v>
      </c>
      <c r="L2011" s="4">
        <v>22</v>
      </c>
      <c r="M2011" s="4">
        <v>3</v>
      </c>
      <c r="N2011" s="4" t="s">
        <v>3</v>
      </c>
      <c r="O2011" s="4">
        <v>-1</v>
      </c>
      <c r="P2011" s="4"/>
      <c r="Q2011" s="4"/>
      <c r="R2011" s="4"/>
      <c r="S2011" s="4"/>
      <c r="T2011" s="4"/>
      <c r="U2011" s="4"/>
      <c r="V2011" s="4"/>
      <c r="W2011" s="4"/>
    </row>
    <row r="2012" spans="1:23" x14ac:dyDescent="0.2">
      <c r="A2012" s="4">
        <v>50</v>
      </c>
      <c r="B2012" s="4">
        <v>0</v>
      </c>
      <c r="C2012" s="4">
        <v>0</v>
      </c>
      <c r="D2012" s="4">
        <v>1</v>
      </c>
      <c r="E2012" s="4">
        <v>209</v>
      </c>
      <c r="F2012" s="4">
        <f>ROUND(Source!W1988,O2012)</f>
        <v>0</v>
      </c>
      <c r="G2012" s="4" t="s">
        <v>78</v>
      </c>
      <c r="H2012" s="4" t="s">
        <v>79</v>
      </c>
      <c r="I2012" s="4"/>
      <c r="J2012" s="4"/>
      <c r="K2012" s="4">
        <v>209</v>
      </c>
      <c r="L2012" s="4">
        <v>23</v>
      </c>
      <c r="M2012" s="4">
        <v>3</v>
      </c>
      <c r="N2012" s="4" t="s">
        <v>3</v>
      </c>
      <c r="O2012" s="4">
        <v>2</v>
      </c>
      <c r="P2012" s="4"/>
      <c r="Q2012" s="4"/>
      <c r="R2012" s="4"/>
      <c r="S2012" s="4"/>
      <c r="T2012" s="4"/>
      <c r="U2012" s="4"/>
      <c r="V2012" s="4"/>
      <c r="W2012" s="4"/>
    </row>
    <row r="2013" spans="1:23" x14ac:dyDescent="0.2">
      <c r="A2013" s="4">
        <v>50</v>
      </c>
      <c r="B2013" s="4">
        <v>0</v>
      </c>
      <c r="C2013" s="4">
        <v>0</v>
      </c>
      <c r="D2013" s="4">
        <v>1</v>
      </c>
      <c r="E2013" s="4">
        <v>210</v>
      </c>
      <c r="F2013" s="4">
        <f>ROUND(Source!X1988,O2013)</f>
        <v>37649.129999999997</v>
      </c>
      <c r="G2013" s="4" t="s">
        <v>80</v>
      </c>
      <c r="H2013" s="4" t="s">
        <v>81</v>
      </c>
      <c r="I2013" s="4"/>
      <c r="J2013" s="4"/>
      <c r="K2013" s="4">
        <v>210</v>
      </c>
      <c r="L2013" s="4">
        <v>24</v>
      </c>
      <c r="M2013" s="4">
        <v>3</v>
      </c>
      <c r="N2013" s="4" t="s">
        <v>3</v>
      </c>
      <c r="O2013" s="4">
        <v>2</v>
      </c>
      <c r="P2013" s="4"/>
      <c r="Q2013" s="4"/>
      <c r="R2013" s="4"/>
      <c r="S2013" s="4"/>
      <c r="T2013" s="4"/>
      <c r="U2013" s="4"/>
      <c r="V2013" s="4"/>
      <c r="W2013" s="4"/>
    </row>
    <row r="2014" spans="1:23" x14ac:dyDescent="0.2">
      <c r="A2014" s="4">
        <v>50</v>
      </c>
      <c r="B2014" s="4">
        <v>0</v>
      </c>
      <c r="C2014" s="4">
        <v>0</v>
      </c>
      <c r="D2014" s="4">
        <v>1</v>
      </c>
      <c r="E2014" s="4">
        <v>211</v>
      </c>
      <c r="F2014" s="4">
        <f>ROUND(Source!Y1988,O2014)</f>
        <v>5378.45</v>
      </c>
      <c r="G2014" s="4" t="s">
        <v>82</v>
      </c>
      <c r="H2014" s="4" t="s">
        <v>83</v>
      </c>
      <c r="I2014" s="4"/>
      <c r="J2014" s="4"/>
      <c r="K2014" s="4">
        <v>211</v>
      </c>
      <c r="L2014" s="4">
        <v>25</v>
      </c>
      <c r="M2014" s="4">
        <v>3</v>
      </c>
      <c r="N2014" s="4" t="s">
        <v>3</v>
      </c>
      <c r="O2014" s="4">
        <v>2</v>
      </c>
      <c r="P2014" s="4"/>
      <c r="Q2014" s="4"/>
      <c r="R2014" s="4"/>
      <c r="S2014" s="4"/>
      <c r="T2014" s="4"/>
      <c r="U2014" s="4"/>
      <c r="V2014" s="4"/>
      <c r="W2014" s="4"/>
    </row>
    <row r="2015" spans="1:23" x14ac:dyDescent="0.2">
      <c r="A2015" s="4">
        <v>50</v>
      </c>
      <c r="B2015" s="4">
        <v>0</v>
      </c>
      <c r="C2015" s="4">
        <v>0</v>
      </c>
      <c r="D2015" s="4">
        <v>1</v>
      </c>
      <c r="E2015" s="4">
        <v>224</v>
      </c>
      <c r="F2015" s="4">
        <f>ROUND(Source!AR1988,O2015)</f>
        <v>1228122.23</v>
      </c>
      <c r="G2015" s="4" t="s">
        <v>84</v>
      </c>
      <c r="H2015" s="4" t="s">
        <v>85</v>
      </c>
      <c r="I2015" s="4"/>
      <c r="J2015" s="4"/>
      <c r="K2015" s="4">
        <v>224</v>
      </c>
      <c r="L2015" s="4">
        <v>26</v>
      </c>
      <c r="M2015" s="4">
        <v>3</v>
      </c>
      <c r="N2015" s="4" t="s">
        <v>3</v>
      </c>
      <c r="O2015" s="4">
        <v>2</v>
      </c>
      <c r="P2015" s="4"/>
      <c r="Q2015" s="4"/>
      <c r="R2015" s="4"/>
      <c r="S2015" s="4"/>
      <c r="T2015" s="4"/>
      <c r="U2015" s="4"/>
      <c r="V2015" s="4"/>
      <c r="W2015" s="4"/>
    </row>
    <row r="2016" spans="1:23" x14ac:dyDescent="0.2">
      <c r="A2016" s="4">
        <v>50</v>
      </c>
      <c r="B2016" s="4">
        <v>1</v>
      </c>
      <c r="C2016" s="4">
        <v>0</v>
      </c>
      <c r="D2016" s="4">
        <v>2</v>
      </c>
      <c r="E2016" s="4">
        <v>0</v>
      </c>
      <c r="F2016" s="4">
        <f>ROUND(F2015*0.2,O2016)</f>
        <v>245624.45</v>
      </c>
      <c r="G2016" s="4" t="s">
        <v>86</v>
      </c>
      <c r="H2016" s="4" t="s">
        <v>87</v>
      </c>
      <c r="I2016" s="4"/>
      <c r="J2016" s="4"/>
      <c r="K2016" s="4">
        <v>212</v>
      </c>
      <c r="L2016" s="4">
        <v>27</v>
      </c>
      <c r="M2016" s="4">
        <v>0</v>
      </c>
      <c r="N2016" s="4" t="s">
        <v>3</v>
      </c>
      <c r="O2016" s="4">
        <v>2</v>
      </c>
      <c r="P2016" s="4"/>
      <c r="Q2016" s="4"/>
      <c r="R2016" s="4"/>
      <c r="S2016" s="4"/>
      <c r="T2016" s="4"/>
      <c r="U2016" s="4"/>
      <c r="V2016" s="4"/>
      <c r="W2016" s="4"/>
    </row>
    <row r="2017" spans="1:206" x14ac:dyDescent="0.2">
      <c r="A2017" s="4">
        <v>50</v>
      </c>
      <c r="B2017" s="4">
        <v>1</v>
      </c>
      <c r="C2017" s="4">
        <v>0</v>
      </c>
      <c r="D2017" s="4">
        <v>2</v>
      </c>
      <c r="E2017" s="4">
        <v>0</v>
      </c>
      <c r="F2017" s="4">
        <f>ROUND(F2016+F2015,O2017)</f>
        <v>1473746.68</v>
      </c>
      <c r="G2017" s="4" t="s">
        <v>88</v>
      </c>
      <c r="H2017" s="4" t="s">
        <v>88</v>
      </c>
      <c r="I2017" s="4"/>
      <c r="J2017" s="4"/>
      <c r="K2017" s="4">
        <v>212</v>
      </c>
      <c r="L2017" s="4">
        <v>28</v>
      </c>
      <c r="M2017" s="4">
        <v>0</v>
      </c>
      <c r="N2017" s="4" t="s">
        <v>3</v>
      </c>
      <c r="O2017" s="4">
        <v>2</v>
      </c>
      <c r="P2017" s="4"/>
      <c r="Q2017" s="4"/>
      <c r="R2017" s="4"/>
      <c r="S2017" s="4"/>
      <c r="T2017" s="4"/>
      <c r="U2017" s="4"/>
      <c r="V2017" s="4"/>
      <c r="W2017" s="4"/>
    </row>
    <row r="2019" spans="1:206" x14ac:dyDescent="0.2">
      <c r="A2019" s="2">
        <v>51</v>
      </c>
      <c r="B2019" s="2">
        <f>B1962</f>
        <v>1</v>
      </c>
      <c r="C2019" s="2">
        <f>A1962</f>
        <v>4</v>
      </c>
      <c r="D2019" s="2">
        <f>ROW(A1962)</f>
        <v>1962</v>
      </c>
      <c r="E2019" s="2"/>
      <c r="F2019" s="2" t="str">
        <f>IF(F1962&lt;&gt;"",F1962,"")</f>
        <v>Новый раздел</v>
      </c>
      <c r="G2019" s="2" t="str">
        <f>IF(G1962&lt;&gt;"",G1962,"")</f>
        <v>Устройство/замена синтетического покрытия на детской/спортивной площадке с устройством основания и установкой садового бортового камня-390м2</v>
      </c>
      <c r="H2019" s="2">
        <v>0</v>
      </c>
      <c r="I2019" s="2"/>
      <c r="J2019" s="2"/>
      <c r="K2019" s="2"/>
      <c r="L2019" s="2"/>
      <c r="M2019" s="2"/>
      <c r="N2019" s="2"/>
      <c r="O2019" s="2">
        <f t="shared" ref="O2019:T2019" si="1069">ROUND(O1988+AB2019,2)</f>
        <v>1151567.07</v>
      </c>
      <c r="P2019" s="2">
        <f t="shared" si="1069"/>
        <v>1034079</v>
      </c>
      <c r="Q2019" s="2">
        <f t="shared" si="1069"/>
        <v>63703.61</v>
      </c>
      <c r="R2019" s="2">
        <f t="shared" si="1069"/>
        <v>31044.06</v>
      </c>
      <c r="S2019" s="2">
        <f t="shared" si="1069"/>
        <v>53784.46</v>
      </c>
      <c r="T2019" s="2">
        <f t="shared" si="1069"/>
        <v>0</v>
      </c>
      <c r="U2019" s="2">
        <f>U1988+AH2019</f>
        <v>256.00827000000004</v>
      </c>
      <c r="V2019" s="2">
        <f>V1988+AI2019</f>
        <v>0</v>
      </c>
      <c r="W2019" s="2">
        <f>ROUND(W1988+AJ2019,2)</f>
        <v>0</v>
      </c>
      <c r="X2019" s="2">
        <f>ROUND(X1988+AK2019,2)</f>
        <v>37649.129999999997</v>
      </c>
      <c r="Y2019" s="2">
        <f>ROUND(Y1988+AL2019,2)</f>
        <v>5378.45</v>
      </c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>
        <f t="shared" ref="AO2019:BC2019" si="1070">ROUND(AO1988+BX2019,2)</f>
        <v>0</v>
      </c>
      <c r="AP2019" s="2">
        <f t="shared" si="1070"/>
        <v>0</v>
      </c>
      <c r="AQ2019" s="2">
        <f t="shared" si="1070"/>
        <v>0</v>
      </c>
      <c r="AR2019" s="2">
        <f t="shared" si="1070"/>
        <v>1228122.23</v>
      </c>
      <c r="AS2019" s="2">
        <f t="shared" si="1070"/>
        <v>0</v>
      </c>
      <c r="AT2019" s="2">
        <f t="shared" si="1070"/>
        <v>0</v>
      </c>
      <c r="AU2019" s="2">
        <f t="shared" si="1070"/>
        <v>1228122.23</v>
      </c>
      <c r="AV2019" s="2">
        <f t="shared" si="1070"/>
        <v>1034079</v>
      </c>
      <c r="AW2019" s="2">
        <f t="shared" si="1070"/>
        <v>1034079</v>
      </c>
      <c r="AX2019" s="2">
        <f t="shared" si="1070"/>
        <v>0</v>
      </c>
      <c r="AY2019" s="2">
        <f t="shared" si="1070"/>
        <v>1034079</v>
      </c>
      <c r="AZ2019" s="2">
        <f t="shared" si="1070"/>
        <v>0</v>
      </c>
      <c r="BA2019" s="2">
        <f t="shared" si="1070"/>
        <v>0</v>
      </c>
      <c r="BB2019" s="2">
        <f t="shared" si="1070"/>
        <v>0</v>
      </c>
      <c r="BC2019" s="2">
        <f t="shared" si="1070"/>
        <v>0</v>
      </c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/>
      <c r="EB2019" s="3"/>
      <c r="EC2019" s="3"/>
      <c r="ED2019" s="3"/>
      <c r="EE2019" s="3"/>
      <c r="EF2019" s="3"/>
      <c r="EG2019" s="3"/>
      <c r="EH2019" s="3"/>
      <c r="EI2019" s="3"/>
      <c r="EJ2019" s="3"/>
      <c r="EK2019" s="3"/>
      <c r="EL2019" s="3"/>
      <c r="EM2019" s="3"/>
      <c r="EN2019" s="3"/>
      <c r="EO2019" s="3"/>
      <c r="EP2019" s="3"/>
      <c r="EQ2019" s="3"/>
      <c r="ER2019" s="3"/>
      <c r="ES2019" s="3"/>
      <c r="ET2019" s="3"/>
      <c r="EU2019" s="3"/>
      <c r="EV2019" s="3"/>
      <c r="EW2019" s="3"/>
      <c r="EX2019" s="3"/>
      <c r="EY2019" s="3"/>
      <c r="EZ2019" s="3"/>
      <c r="FA2019" s="3"/>
      <c r="FB2019" s="3"/>
      <c r="FC2019" s="3"/>
      <c r="FD2019" s="3"/>
      <c r="FE2019" s="3"/>
      <c r="FF2019" s="3"/>
      <c r="FG2019" s="3"/>
      <c r="FH2019" s="3"/>
      <c r="FI2019" s="3"/>
      <c r="FJ2019" s="3"/>
      <c r="FK2019" s="3"/>
      <c r="FL2019" s="3"/>
      <c r="FM2019" s="3"/>
      <c r="FN2019" s="3"/>
      <c r="FO2019" s="3"/>
      <c r="FP2019" s="3"/>
      <c r="FQ2019" s="3"/>
      <c r="FR2019" s="3"/>
      <c r="FS2019" s="3"/>
      <c r="FT2019" s="3"/>
      <c r="FU2019" s="3"/>
      <c r="FV2019" s="3"/>
      <c r="FW2019" s="3"/>
      <c r="FX2019" s="3"/>
      <c r="FY2019" s="3"/>
      <c r="FZ2019" s="3"/>
      <c r="GA2019" s="3"/>
      <c r="GB2019" s="3"/>
      <c r="GC2019" s="3"/>
      <c r="GD2019" s="3"/>
      <c r="GE2019" s="3"/>
      <c r="GF2019" s="3"/>
      <c r="GG2019" s="3"/>
      <c r="GH2019" s="3"/>
      <c r="GI2019" s="3"/>
      <c r="GJ2019" s="3"/>
      <c r="GK2019" s="3"/>
      <c r="GL2019" s="3"/>
      <c r="GM2019" s="3"/>
      <c r="GN2019" s="3"/>
      <c r="GO2019" s="3"/>
      <c r="GP2019" s="3"/>
      <c r="GQ2019" s="3"/>
      <c r="GR2019" s="3"/>
      <c r="GS2019" s="3"/>
      <c r="GT2019" s="3"/>
      <c r="GU2019" s="3"/>
      <c r="GV2019" s="3"/>
      <c r="GW2019" s="3"/>
      <c r="GX2019" s="3">
        <v>0</v>
      </c>
    </row>
    <row r="2021" spans="1:206" x14ac:dyDescent="0.2">
      <c r="A2021" s="4">
        <v>50</v>
      </c>
      <c r="B2021" s="4">
        <v>0</v>
      </c>
      <c r="C2021" s="4">
        <v>0</v>
      </c>
      <c r="D2021" s="4">
        <v>1</v>
      </c>
      <c r="E2021" s="4">
        <v>201</v>
      </c>
      <c r="F2021" s="4">
        <f>ROUND(Source!O2019,O2021)</f>
        <v>1151567.07</v>
      </c>
      <c r="G2021" s="4" t="s">
        <v>34</v>
      </c>
      <c r="H2021" s="4" t="s">
        <v>35</v>
      </c>
      <c r="I2021" s="4"/>
      <c r="J2021" s="4"/>
      <c r="K2021" s="4">
        <v>201</v>
      </c>
      <c r="L2021" s="4">
        <v>1</v>
      </c>
      <c r="M2021" s="4">
        <v>3</v>
      </c>
      <c r="N2021" s="4" t="s">
        <v>3</v>
      </c>
      <c r="O2021" s="4">
        <v>2</v>
      </c>
      <c r="P2021" s="4"/>
      <c r="Q2021" s="4"/>
      <c r="R2021" s="4"/>
      <c r="S2021" s="4"/>
      <c r="T2021" s="4"/>
      <c r="U2021" s="4"/>
      <c r="V2021" s="4"/>
      <c r="W2021" s="4"/>
    </row>
    <row r="2022" spans="1:206" x14ac:dyDescent="0.2">
      <c r="A2022" s="4">
        <v>50</v>
      </c>
      <c r="B2022" s="4">
        <v>0</v>
      </c>
      <c r="C2022" s="4">
        <v>0</v>
      </c>
      <c r="D2022" s="4">
        <v>1</v>
      </c>
      <c r="E2022" s="4">
        <v>202</v>
      </c>
      <c r="F2022" s="4">
        <f>ROUND(Source!P2019,O2022)</f>
        <v>1034079</v>
      </c>
      <c r="G2022" s="4" t="s">
        <v>36</v>
      </c>
      <c r="H2022" s="4" t="s">
        <v>37</v>
      </c>
      <c r="I2022" s="4"/>
      <c r="J2022" s="4"/>
      <c r="K2022" s="4">
        <v>202</v>
      </c>
      <c r="L2022" s="4">
        <v>2</v>
      </c>
      <c r="M2022" s="4">
        <v>3</v>
      </c>
      <c r="N2022" s="4" t="s">
        <v>3</v>
      </c>
      <c r="O2022" s="4">
        <v>2</v>
      </c>
      <c r="P2022" s="4"/>
      <c r="Q2022" s="4"/>
      <c r="R2022" s="4"/>
      <c r="S2022" s="4"/>
      <c r="T2022" s="4"/>
      <c r="U2022" s="4"/>
      <c r="V2022" s="4"/>
      <c r="W2022" s="4"/>
    </row>
    <row r="2023" spans="1:206" x14ac:dyDescent="0.2">
      <c r="A2023" s="4">
        <v>50</v>
      </c>
      <c r="B2023" s="4">
        <v>0</v>
      </c>
      <c r="C2023" s="4">
        <v>0</v>
      </c>
      <c r="D2023" s="4">
        <v>1</v>
      </c>
      <c r="E2023" s="4">
        <v>222</v>
      </c>
      <c r="F2023" s="4">
        <f>ROUND(Source!AO2019,O2023)</f>
        <v>0</v>
      </c>
      <c r="G2023" s="4" t="s">
        <v>38</v>
      </c>
      <c r="H2023" s="4" t="s">
        <v>39</v>
      </c>
      <c r="I2023" s="4"/>
      <c r="J2023" s="4"/>
      <c r="K2023" s="4">
        <v>222</v>
      </c>
      <c r="L2023" s="4">
        <v>3</v>
      </c>
      <c r="M2023" s="4">
        <v>3</v>
      </c>
      <c r="N2023" s="4" t="s">
        <v>3</v>
      </c>
      <c r="O2023" s="4">
        <v>2</v>
      </c>
      <c r="P2023" s="4"/>
      <c r="Q2023" s="4"/>
      <c r="R2023" s="4"/>
      <c r="S2023" s="4"/>
      <c r="T2023" s="4"/>
      <c r="U2023" s="4"/>
      <c r="V2023" s="4"/>
      <c r="W2023" s="4"/>
    </row>
    <row r="2024" spans="1:206" x14ac:dyDescent="0.2">
      <c r="A2024" s="4">
        <v>50</v>
      </c>
      <c r="B2024" s="4">
        <v>0</v>
      </c>
      <c r="C2024" s="4">
        <v>0</v>
      </c>
      <c r="D2024" s="4">
        <v>1</v>
      </c>
      <c r="E2024" s="4">
        <v>225</v>
      </c>
      <c r="F2024" s="4">
        <f>ROUND(Source!AV2019,O2024)</f>
        <v>1034079</v>
      </c>
      <c r="G2024" s="4" t="s">
        <v>40</v>
      </c>
      <c r="H2024" s="4" t="s">
        <v>41</v>
      </c>
      <c r="I2024" s="4"/>
      <c r="J2024" s="4"/>
      <c r="K2024" s="4">
        <v>225</v>
      </c>
      <c r="L2024" s="4">
        <v>4</v>
      </c>
      <c r="M2024" s="4">
        <v>3</v>
      </c>
      <c r="N2024" s="4" t="s">
        <v>3</v>
      </c>
      <c r="O2024" s="4">
        <v>2</v>
      </c>
      <c r="P2024" s="4"/>
      <c r="Q2024" s="4"/>
      <c r="R2024" s="4"/>
      <c r="S2024" s="4"/>
      <c r="T2024" s="4"/>
      <c r="U2024" s="4"/>
      <c r="V2024" s="4"/>
      <c r="W2024" s="4"/>
    </row>
    <row r="2025" spans="1:206" x14ac:dyDescent="0.2">
      <c r="A2025" s="4">
        <v>50</v>
      </c>
      <c r="B2025" s="4">
        <v>0</v>
      </c>
      <c r="C2025" s="4">
        <v>0</v>
      </c>
      <c r="D2025" s="4">
        <v>1</v>
      </c>
      <c r="E2025" s="4">
        <v>226</v>
      </c>
      <c r="F2025" s="4">
        <f>ROUND(Source!AW2019,O2025)</f>
        <v>1034079</v>
      </c>
      <c r="G2025" s="4" t="s">
        <v>42</v>
      </c>
      <c r="H2025" s="4" t="s">
        <v>43</v>
      </c>
      <c r="I2025" s="4"/>
      <c r="J2025" s="4"/>
      <c r="K2025" s="4">
        <v>226</v>
      </c>
      <c r="L2025" s="4">
        <v>5</v>
      </c>
      <c r="M2025" s="4">
        <v>3</v>
      </c>
      <c r="N2025" s="4" t="s">
        <v>3</v>
      </c>
      <c r="O2025" s="4">
        <v>2</v>
      </c>
      <c r="P2025" s="4"/>
      <c r="Q2025" s="4"/>
      <c r="R2025" s="4"/>
      <c r="S2025" s="4"/>
      <c r="T2025" s="4"/>
      <c r="U2025" s="4"/>
      <c r="V2025" s="4"/>
      <c r="W2025" s="4"/>
    </row>
    <row r="2026" spans="1:206" x14ac:dyDescent="0.2">
      <c r="A2026" s="4">
        <v>50</v>
      </c>
      <c r="B2026" s="4">
        <v>0</v>
      </c>
      <c r="C2026" s="4">
        <v>0</v>
      </c>
      <c r="D2026" s="4">
        <v>1</v>
      </c>
      <c r="E2026" s="4">
        <v>227</v>
      </c>
      <c r="F2026" s="4">
        <f>ROUND(Source!AX2019,O2026)</f>
        <v>0</v>
      </c>
      <c r="G2026" s="4" t="s">
        <v>44</v>
      </c>
      <c r="H2026" s="4" t="s">
        <v>45</v>
      </c>
      <c r="I2026" s="4"/>
      <c r="J2026" s="4"/>
      <c r="K2026" s="4">
        <v>227</v>
      </c>
      <c r="L2026" s="4">
        <v>6</v>
      </c>
      <c r="M2026" s="4">
        <v>3</v>
      </c>
      <c r="N2026" s="4" t="s">
        <v>3</v>
      </c>
      <c r="O2026" s="4">
        <v>2</v>
      </c>
      <c r="P2026" s="4"/>
      <c r="Q2026" s="4"/>
      <c r="R2026" s="4"/>
      <c r="S2026" s="4"/>
      <c r="T2026" s="4"/>
      <c r="U2026" s="4"/>
      <c r="V2026" s="4"/>
      <c r="W2026" s="4"/>
    </row>
    <row r="2027" spans="1:206" x14ac:dyDescent="0.2">
      <c r="A2027" s="4">
        <v>50</v>
      </c>
      <c r="B2027" s="4">
        <v>0</v>
      </c>
      <c r="C2027" s="4">
        <v>0</v>
      </c>
      <c r="D2027" s="4">
        <v>1</v>
      </c>
      <c r="E2027" s="4">
        <v>228</v>
      </c>
      <c r="F2027" s="4">
        <f>ROUND(Source!AY2019,O2027)</f>
        <v>1034079</v>
      </c>
      <c r="G2027" s="4" t="s">
        <v>46</v>
      </c>
      <c r="H2027" s="4" t="s">
        <v>47</v>
      </c>
      <c r="I2027" s="4"/>
      <c r="J2027" s="4"/>
      <c r="K2027" s="4">
        <v>228</v>
      </c>
      <c r="L2027" s="4">
        <v>7</v>
      </c>
      <c r="M2027" s="4">
        <v>3</v>
      </c>
      <c r="N2027" s="4" t="s">
        <v>3</v>
      </c>
      <c r="O2027" s="4">
        <v>2</v>
      </c>
      <c r="P2027" s="4"/>
      <c r="Q2027" s="4"/>
      <c r="R2027" s="4"/>
      <c r="S2027" s="4"/>
      <c r="T2027" s="4"/>
      <c r="U2027" s="4"/>
      <c r="V2027" s="4"/>
      <c r="W2027" s="4"/>
    </row>
    <row r="2028" spans="1:206" x14ac:dyDescent="0.2">
      <c r="A2028" s="4">
        <v>50</v>
      </c>
      <c r="B2028" s="4">
        <v>0</v>
      </c>
      <c r="C2028" s="4">
        <v>0</v>
      </c>
      <c r="D2028" s="4">
        <v>1</v>
      </c>
      <c r="E2028" s="4">
        <v>216</v>
      </c>
      <c r="F2028" s="4">
        <f>ROUND(Source!AP2019,O2028)</f>
        <v>0</v>
      </c>
      <c r="G2028" s="4" t="s">
        <v>48</v>
      </c>
      <c r="H2028" s="4" t="s">
        <v>49</v>
      </c>
      <c r="I2028" s="4"/>
      <c r="J2028" s="4"/>
      <c r="K2028" s="4">
        <v>216</v>
      </c>
      <c r="L2028" s="4">
        <v>8</v>
      </c>
      <c r="M2028" s="4">
        <v>3</v>
      </c>
      <c r="N2028" s="4" t="s">
        <v>3</v>
      </c>
      <c r="O2028" s="4">
        <v>2</v>
      </c>
      <c r="P2028" s="4"/>
      <c r="Q2028" s="4"/>
      <c r="R2028" s="4"/>
      <c r="S2028" s="4"/>
      <c r="T2028" s="4"/>
      <c r="U2028" s="4"/>
      <c r="V2028" s="4"/>
      <c r="W2028" s="4"/>
    </row>
    <row r="2029" spans="1:206" x14ac:dyDescent="0.2">
      <c r="A2029" s="4">
        <v>50</v>
      </c>
      <c r="B2029" s="4">
        <v>0</v>
      </c>
      <c r="C2029" s="4">
        <v>0</v>
      </c>
      <c r="D2029" s="4">
        <v>1</v>
      </c>
      <c r="E2029" s="4">
        <v>223</v>
      </c>
      <c r="F2029" s="4">
        <f>ROUND(Source!AQ2019,O2029)</f>
        <v>0</v>
      </c>
      <c r="G2029" s="4" t="s">
        <v>50</v>
      </c>
      <c r="H2029" s="4" t="s">
        <v>51</v>
      </c>
      <c r="I2029" s="4"/>
      <c r="J2029" s="4"/>
      <c r="K2029" s="4">
        <v>223</v>
      </c>
      <c r="L2029" s="4">
        <v>9</v>
      </c>
      <c r="M2029" s="4">
        <v>3</v>
      </c>
      <c r="N2029" s="4" t="s">
        <v>3</v>
      </c>
      <c r="O2029" s="4">
        <v>2</v>
      </c>
      <c r="P2029" s="4"/>
      <c r="Q2029" s="4"/>
      <c r="R2029" s="4"/>
      <c r="S2029" s="4"/>
      <c r="T2029" s="4"/>
      <c r="U2029" s="4"/>
      <c r="V2029" s="4"/>
      <c r="W2029" s="4"/>
    </row>
    <row r="2030" spans="1:206" x14ac:dyDescent="0.2">
      <c r="A2030" s="4">
        <v>50</v>
      </c>
      <c r="B2030" s="4">
        <v>0</v>
      </c>
      <c r="C2030" s="4">
        <v>0</v>
      </c>
      <c r="D2030" s="4">
        <v>1</v>
      </c>
      <c r="E2030" s="4">
        <v>229</v>
      </c>
      <c r="F2030" s="4">
        <f>ROUND(Source!AZ2019,O2030)</f>
        <v>0</v>
      </c>
      <c r="G2030" s="4" t="s">
        <v>52</v>
      </c>
      <c r="H2030" s="4" t="s">
        <v>53</v>
      </c>
      <c r="I2030" s="4"/>
      <c r="J2030" s="4"/>
      <c r="K2030" s="4">
        <v>229</v>
      </c>
      <c r="L2030" s="4">
        <v>10</v>
      </c>
      <c r="M2030" s="4">
        <v>3</v>
      </c>
      <c r="N2030" s="4" t="s">
        <v>3</v>
      </c>
      <c r="O2030" s="4">
        <v>2</v>
      </c>
      <c r="P2030" s="4"/>
      <c r="Q2030" s="4"/>
      <c r="R2030" s="4"/>
      <c r="S2030" s="4"/>
      <c r="T2030" s="4"/>
      <c r="U2030" s="4"/>
      <c r="V2030" s="4"/>
      <c r="W2030" s="4"/>
    </row>
    <row r="2031" spans="1:206" x14ac:dyDescent="0.2">
      <c r="A2031" s="4">
        <v>50</v>
      </c>
      <c r="B2031" s="4">
        <v>0</v>
      </c>
      <c r="C2031" s="4">
        <v>0</v>
      </c>
      <c r="D2031" s="4">
        <v>1</v>
      </c>
      <c r="E2031" s="4">
        <v>203</v>
      </c>
      <c r="F2031" s="4">
        <f>ROUND(Source!Q2019,O2031)</f>
        <v>63703.61</v>
      </c>
      <c r="G2031" s="4" t="s">
        <v>54</v>
      </c>
      <c r="H2031" s="4" t="s">
        <v>55</v>
      </c>
      <c r="I2031" s="4"/>
      <c r="J2031" s="4"/>
      <c r="K2031" s="4">
        <v>203</v>
      </c>
      <c r="L2031" s="4">
        <v>11</v>
      </c>
      <c r="M2031" s="4">
        <v>3</v>
      </c>
      <c r="N2031" s="4" t="s">
        <v>3</v>
      </c>
      <c r="O2031" s="4">
        <v>2</v>
      </c>
      <c r="P2031" s="4"/>
      <c r="Q2031" s="4"/>
      <c r="R2031" s="4"/>
      <c r="S2031" s="4"/>
      <c r="T2031" s="4"/>
      <c r="U2031" s="4"/>
      <c r="V2031" s="4"/>
      <c r="W2031" s="4"/>
    </row>
    <row r="2032" spans="1:206" x14ac:dyDescent="0.2">
      <c r="A2032" s="4">
        <v>50</v>
      </c>
      <c r="B2032" s="4">
        <v>0</v>
      </c>
      <c r="C2032" s="4">
        <v>0</v>
      </c>
      <c r="D2032" s="4">
        <v>1</v>
      </c>
      <c r="E2032" s="4">
        <v>231</v>
      </c>
      <c r="F2032" s="4">
        <f>ROUND(Source!BB2019,O2032)</f>
        <v>0</v>
      </c>
      <c r="G2032" s="4" t="s">
        <v>56</v>
      </c>
      <c r="H2032" s="4" t="s">
        <v>57</v>
      </c>
      <c r="I2032" s="4"/>
      <c r="J2032" s="4"/>
      <c r="K2032" s="4">
        <v>231</v>
      </c>
      <c r="L2032" s="4">
        <v>12</v>
      </c>
      <c r="M2032" s="4">
        <v>3</v>
      </c>
      <c r="N2032" s="4" t="s">
        <v>3</v>
      </c>
      <c r="O2032" s="4">
        <v>2</v>
      </c>
      <c r="P2032" s="4"/>
      <c r="Q2032" s="4"/>
      <c r="R2032" s="4"/>
      <c r="S2032" s="4"/>
      <c r="T2032" s="4"/>
      <c r="U2032" s="4"/>
      <c r="V2032" s="4"/>
      <c r="W2032" s="4"/>
    </row>
    <row r="2033" spans="1:23" x14ac:dyDescent="0.2">
      <c r="A2033" s="4">
        <v>50</v>
      </c>
      <c r="B2033" s="4">
        <v>0</v>
      </c>
      <c r="C2033" s="4">
        <v>0</v>
      </c>
      <c r="D2033" s="4">
        <v>1</v>
      </c>
      <c r="E2033" s="4">
        <v>204</v>
      </c>
      <c r="F2033" s="4">
        <f>ROUND(Source!R2019,O2033)</f>
        <v>31044.06</v>
      </c>
      <c r="G2033" s="4" t="s">
        <v>58</v>
      </c>
      <c r="H2033" s="4" t="s">
        <v>59</v>
      </c>
      <c r="I2033" s="4"/>
      <c r="J2033" s="4"/>
      <c r="K2033" s="4">
        <v>204</v>
      </c>
      <c r="L2033" s="4">
        <v>13</v>
      </c>
      <c r="M2033" s="4">
        <v>3</v>
      </c>
      <c r="N2033" s="4" t="s">
        <v>3</v>
      </c>
      <c r="O2033" s="4">
        <v>2</v>
      </c>
      <c r="P2033" s="4"/>
      <c r="Q2033" s="4"/>
      <c r="R2033" s="4"/>
      <c r="S2033" s="4"/>
      <c r="T2033" s="4"/>
      <c r="U2033" s="4"/>
      <c r="V2033" s="4"/>
      <c r="W2033" s="4"/>
    </row>
    <row r="2034" spans="1:23" x14ac:dyDescent="0.2">
      <c r="A2034" s="4">
        <v>50</v>
      </c>
      <c r="B2034" s="4">
        <v>0</v>
      </c>
      <c r="C2034" s="4">
        <v>0</v>
      </c>
      <c r="D2034" s="4">
        <v>1</v>
      </c>
      <c r="E2034" s="4">
        <v>205</v>
      </c>
      <c r="F2034" s="4">
        <f>ROUND(Source!S2019,O2034)</f>
        <v>53784.46</v>
      </c>
      <c r="G2034" s="4" t="s">
        <v>60</v>
      </c>
      <c r="H2034" s="4" t="s">
        <v>61</v>
      </c>
      <c r="I2034" s="4"/>
      <c r="J2034" s="4"/>
      <c r="K2034" s="4">
        <v>205</v>
      </c>
      <c r="L2034" s="4">
        <v>14</v>
      </c>
      <c r="M2034" s="4">
        <v>3</v>
      </c>
      <c r="N2034" s="4" t="s">
        <v>3</v>
      </c>
      <c r="O2034" s="4">
        <v>2</v>
      </c>
      <c r="P2034" s="4"/>
      <c r="Q2034" s="4"/>
      <c r="R2034" s="4"/>
      <c r="S2034" s="4"/>
      <c r="T2034" s="4"/>
      <c r="U2034" s="4"/>
      <c r="V2034" s="4"/>
      <c r="W2034" s="4"/>
    </row>
    <row r="2035" spans="1:23" x14ac:dyDescent="0.2">
      <c r="A2035" s="4">
        <v>50</v>
      </c>
      <c r="B2035" s="4">
        <v>0</v>
      </c>
      <c r="C2035" s="4">
        <v>0</v>
      </c>
      <c r="D2035" s="4">
        <v>1</v>
      </c>
      <c r="E2035" s="4">
        <v>232</v>
      </c>
      <c r="F2035" s="4">
        <f>ROUND(Source!BC2019,O2035)</f>
        <v>0</v>
      </c>
      <c r="G2035" s="4" t="s">
        <v>62</v>
      </c>
      <c r="H2035" s="4" t="s">
        <v>63</v>
      </c>
      <c r="I2035" s="4"/>
      <c r="J2035" s="4"/>
      <c r="K2035" s="4">
        <v>232</v>
      </c>
      <c r="L2035" s="4">
        <v>15</v>
      </c>
      <c r="M2035" s="4">
        <v>3</v>
      </c>
      <c r="N2035" s="4" t="s">
        <v>3</v>
      </c>
      <c r="O2035" s="4">
        <v>2</v>
      </c>
      <c r="P2035" s="4"/>
      <c r="Q2035" s="4"/>
      <c r="R2035" s="4"/>
      <c r="S2035" s="4"/>
      <c r="T2035" s="4"/>
      <c r="U2035" s="4"/>
      <c r="V2035" s="4"/>
      <c r="W2035" s="4"/>
    </row>
    <row r="2036" spans="1:23" x14ac:dyDescent="0.2">
      <c r="A2036" s="4">
        <v>50</v>
      </c>
      <c r="B2036" s="4">
        <v>0</v>
      </c>
      <c r="C2036" s="4">
        <v>0</v>
      </c>
      <c r="D2036" s="4">
        <v>1</v>
      </c>
      <c r="E2036" s="4">
        <v>214</v>
      </c>
      <c r="F2036" s="4">
        <f>ROUND(Source!AS2019,O2036)</f>
        <v>0</v>
      </c>
      <c r="G2036" s="4" t="s">
        <v>64</v>
      </c>
      <c r="H2036" s="4" t="s">
        <v>65</v>
      </c>
      <c r="I2036" s="4"/>
      <c r="J2036" s="4"/>
      <c r="K2036" s="4">
        <v>214</v>
      </c>
      <c r="L2036" s="4">
        <v>16</v>
      </c>
      <c r="M2036" s="4">
        <v>3</v>
      </c>
      <c r="N2036" s="4" t="s">
        <v>3</v>
      </c>
      <c r="O2036" s="4">
        <v>2</v>
      </c>
      <c r="P2036" s="4"/>
      <c r="Q2036" s="4"/>
      <c r="R2036" s="4"/>
      <c r="S2036" s="4"/>
      <c r="T2036" s="4"/>
      <c r="U2036" s="4"/>
      <c r="V2036" s="4"/>
      <c r="W2036" s="4"/>
    </row>
    <row r="2037" spans="1:23" x14ac:dyDescent="0.2">
      <c r="A2037" s="4">
        <v>50</v>
      </c>
      <c r="B2037" s="4">
        <v>0</v>
      </c>
      <c r="C2037" s="4">
        <v>0</v>
      </c>
      <c r="D2037" s="4">
        <v>1</v>
      </c>
      <c r="E2037" s="4">
        <v>215</v>
      </c>
      <c r="F2037" s="4">
        <f>ROUND(Source!AT2019,O2037)</f>
        <v>0</v>
      </c>
      <c r="G2037" s="4" t="s">
        <v>66</v>
      </c>
      <c r="H2037" s="4" t="s">
        <v>67</v>
      </c>
      <c r="I2037" s="4"/>
      <c r="J2037" s="4"/>
      <c r="K2037" s="4">
        <v>215</v>
      </c>
      <c r="L2037" s="4">
        <v>17</v>
      </c>
      <c r="M2037" s="4">
        <v>3</v>
      </c>
      <c r="N2037" s="4" t="s">
        <v>3</v>
      </c>
      <c r="O2037" s="4">
        <v>2</v>
      </c>
      <c r="P2037" s="4"/>
      <c r="Q2037" s="4"/>
      <c r="R2037" s="4"/>
      <c r="S2037" s="4"/>
      <c r="T2037" s="4"/>
      <c r="U2037" s="4"/>
      <c r="V2037" s="4"/>
      <c r="W2037" s="4"/>
    </row>
    <row r="2038" spans="1:23" x14ac:dyDescent="0.2">
      <c r="A2038" s="4">
        <v>50</v>
      </c>
      <c r="B2038" s="4">
        <v>0</v>
      </c>
      <c r="C2038" s="4">
        <v>0</v>
      </c>
      <c r="D2038" s="4">
        <v>1</v>
      </c>
      <c r="E2038" s="4">
        <v>217</v>
      </c>
      <c r="F2038" s="4">
        <f>ROUND(Source!AU2019,O2038)</f>
        <v>1228122.23</v>
      </c>
      <c r="G2038" s="4" t="s">
        <v>68</v>
      </c>
      <c r="H2038" s="4" t="s">
        <v>69</v>
      </c>
      <c r="I2038" s="4"/>
      <c r="J2038" s="4"/>
      <c r="K2038" s="4">
        <v>217</v>
      </c>
      <c r="L2038" s="4">
        <v>18</v>
      </c>
      <c r="M2038" s="4">
        <v>3</v>
      </c>
      <c r="N2038" s="4" t="s">
        <v>3</v>
      </c>
      <c r="O2038" s="4">
        <v>2</v>
      </c>
      <c r="P2038" s="4"/>
      <c r="Q2038" s="4"/>
      <c r="R2038" s="4"/>
      <c r="S2038" s="4"/>
      <c r="T2038" s="4"/>
      <c r="U2038" s="4"/>
      <c r="V2038" s="4"/>
      <c r="W2038" s="4"/>
    </row>
    <row r="2039" spans="1:23" x14ac:dyDescent="0.2">
      <c r="A2039" s="4">
        <v>50</v>
      </c>
      <c r="B2039" s="4">
        <v>0</v>
      </c>
      <c r="C2039" s="4">
        <v>0</v>
      </c>
      <c r="D2039" s="4">
        <v>1</v>
      </c>
      <c r="E2039" s="4">
        <v>230</v>
      </c>
      <c r="F2039" s="4">
        <f>ROUND(Source!BA2019,O2039)</f>
        <v>0</v>
      </c>
      <c r="G2039" s="4" t="s">
        <v>70</v>
      </c>
      <c r="H2039" s="4" t="s">
        <v>71</v>
      </c>
      <c r="I2039" s="4"/>
      <c r="J2039" s="4"/>
      <c r="K2039" s="4">
        <v>230</v>
      </c>
      <c r="L2039" s="4">
        <v>19</v>
      </c>
      <c r="M2039" s="4">
        <v>3</v>
      </c>
      <c r="N2039" s="4" t="s">
        <v>3</v>
      </c>
      <c r="O2039" s="4">
        <v>2</v>
      </c>
      <c r="P2039" s="4"/>
      <c r="Q2039" s="4"/>
      <c r="R2039" s="4"/>
      <c r="S2039" s="4"/>
      <c r="T2039" s="4"/>
      <c r="U2039" s="4"/>
      <c r="V2039" s="4"/>
      <c r="W2039" s="4"/>
    </row>
    <row r="2040" spans="1:23" x14ac:dyDescent="0.2">
      <c r="A2040" s="4">
        <v>50</v>
      </c>
      <c r="B2040" s="4">
        <v>0</v>
      </c>
      <c r="C2040" s="4">
        <v>0</v>
      </c>
      <c r="D2040" s="4">
        <v>1</v>
      </c>
      <c r="E2040" s="4">
        <v>206</v>
      </c>
      <c r="F2040" s="4">
        <f>ROUND(Source!T2019,O2040)</f>
        <v>0</v>
      </c>
      <c r="G2040" s="4" t="s">
        <v>72</v>
      </c>
      <c r="H2040" s="4" t="s">
        <v>73</v>
      </c>
      <c r="I2040" s="4"/>
      <c r="J2040" s="4"/>
      <c r="K2040" s="4">
        <v>206</v>
      </c>
      <c r="L2040" s="4">
        <v>20</v>
      </c>
      <c r="M2040" s="4">
        <v>3</v>
      </c>
      <c r="N2040" s="4" t="s">
        <v>3</v>
      </c>
      <c r="O2040" s="4">
        <v>2</v>
      </c>
      <c r="P2040" s="4"/>
      <c r="Q2040" s="4"/>
      <c r="R2040" s="4"/>
      <c r="S2040" s="4"/>
      <c r="T2040" s="4"/>
      <c r="U2040" s="4"/>
      <c r="V2040" s="4"/>
      <c r="W2040" s="4"/>
    </row>
    <row r="2041" spans="1:23" x14ac:dyDescent="0.2">
      <c r="A2041" s="4">
        <v>50</v>
      </c>
      <c r="B2041" s="4">
        <v>0</v>
      </c>
      <c r="C2041" s="4">
        <v>0</v>
      </c>
      <c r="D2041" s="4">
        <v>1</v>
      </c>
      <c r="E2041" s="4">
        <v>207</v>
      </c>
      <c r="F2041" s="4">
        <f>Source!U2019</f>
        <v>256.00827000000004</v>
      </c>
      <c r="G2041" s="4" t="s">
        <v>74</v>
      </c>
      <c r="H2041" s="4" t="s">
        <v>75</v>
      </c>
      <c r="I2041" s="4"/>
      <c r="J2041" s="4"/>
      <c r="K2041" s="4">
        <v>207</v>
      </c>
      <c r="L2041" s="4">
        <v>21</v>
      </c>
      <c r="M2041" s="4">
        <v>3</v>
      </c>
      <c r="N2041" s="4" t="s">
        <v>3</v>
      </c>
      <c r="O2041" s="4">
        <v>-1</v>
      </c>
      <c r="P2041" s="4"/>
      <c r="Q2041" s="4"/>
      <c r="R2041" s="4"/>
      <c r="S2041" s="4"/>
      <c r="T2041" s="4"/>
      <c r="U2041" s="4"/>
      <c r="V2041" s="4"/>
      <c r="W2041" s="4"/>
    </row>
    <row r="2042" spans="1:23" x14ac:dyDescent="0.2">
      <c r="A2042" s="4">
        <v>50</v>
      </c>
      <c r="B2042" s="4">
        <v>0</v>
      </c>
      <c r="C2042" s="4">
        <v>0</v>
      </c>
      <c r="D2042" s="4">
        <v>1</v>
      </c>
      <c r="E2042" s="4">
        <v>208</v>
      </c>
      <c r="F2042" s="4">
        <f>Source!V2019</f>
        <v>0</v>
      </c>
      <c r="G2042" s="4" t="s">
        <v>76</v>
      </c>
      <c r="H2042" s="4" t="s">
        <v>77</v>
      </c>
      <c r="I2042" s="4"/>
      <c r="J2042" s="4"/>
      <c r="K2042" s="4">
        <v>208</v>
      </c>
      <c r="L2042" s="4">
        <v>22</v>
      </c>
      <c r="M2042" s="4">
        <v>3</v>
      </c>
      <c r="N2042" s="4" t="s">
        <v>3</v>
      </c>
      <c r="O2042" s="4">
        <v>-1</v>
      </c>
      <c r="P2042" s="4"/>
      <c r="Q2042" s="4"/>
      <c r="R2042" s="4"/>
      <c r="S2042" s="4"/>
      <c r="T2042" s="4"/>
      <c r="U2042" s="4"/>
      <c r="V2042" s="4"/>
      <c r="W2042" s="4"/>
    </row>
    <row r="2043" spans="1:23" x14ac:dyDescent="0.2">
      <c r="A2043" s="4">
        <v>50</v>
      </c>
      <c r="B2043" s="4">
        <v>0</v>
      </c>
      <c r="C2043" s="4">
        <v>0</v>
      </c>
      <c r="D2043" s="4">
        <v>1</v>
      </c>
      <c r="E2043" s="4">
        <v>209</v>
      </c>
      <c r="F2043" s="4">
        <f>ROUND(Source!W2019,O2043)</f>
        <v>0</v>
      </c>
      <c r="G2043" s="4" t="s">
        <v>78</v>
      </c>
      <c r="H2043" s="4" t="s">
        <v>79</v>
      </c>
      <c r="I2043" s="4"/>
      <c r="J2043" s="4"/>
      <c r="K2043" s="4">
        <v>209</v>
      </c>
      <c r="L2043" s="4">
        <v>23</v>
      </c>
      <c r="M2043" s="4">
        <v>3</v>
      </c>
      <c r="N2043" s="4" t="s">
        <v>3</v>
      </c>
      <c r="O2043" s="4">
        <v>2</v>
      </c>
      <c r="P2043" s="4"/>
      <c r="Q2043" s="4"/>
      <c r="R2043" s="4"/>
      <c r="S2043" s="4"/>
      <c r="T2043" s="4"/>
      <c r="U2043" s="4"/>
      <c r="V2043" s="4"/>
      <c r="W2043" s="4"/>
    </row>
    <row r="2044" spans="1:23" x14ac:dyDescent="0.2">
      <c r="A2044" s="4">
        <v>50</v>
      </c>
      <c r="B2044" s="4">
        <v>0</v>
      </c>
      <c r="C2044" s="4">
        <v>0</v>
      </c>
      <c r="D2044" s="4">
        <v>1</v>
      </c>
      <c r="E2044" s="4">
        <v>210</v>
      </c>
      <c r="F2044" s="4">
        <f>ROUND(Source!X2019,O2044)</f>
        <v>37649.129999999997</v>
      </c>
      <c r="G2044" s="4" t="s">
        <v>80</v>
      </c>
      <c r="H2044" s="4" t="s">
        <v>81</v>
      </c>
      <c r="I2044" s="4"/>
      <c r="J2044" s="4"/>
      <c r="K2044" s="4">
        <v>210</v>
      </c>
      <c r="L2044" s="4">
        <v>24</v>
      </c>
      <c r="M2044" s="4">
        <v>3</v>
      </c>
      <c r="N2044" s="4" t="s">
        <v>3</v>
      </c>
      <c r="O2044" s="4">
        <v>2</v>
      </c>
      <c r="P2044" s="4"/>
      <c r="Q2044" s="4"/>
      <c r="R2044" s="4"/>
      <c r="S2044" s="4"/>
      <c r="T2044" s="4"/>
      <c r="U2044" s="4"/>
      <c r="V2044" s="4"/>
      <c r="W2044" s="4"/>
    </row>
    <row r="2045" spans="1:23" x14ac:dyDescent="0.2">
      <c r="A2045" s="4">
        <v>50</v>
      </c>
      <c r="B2045" s="4">
        <v>0</v>
      </c>
      <c r="C2045" s="4">
        <v>0</v>
      </c>
      <c r="D2045" s="4">
        <v>1</v>
      </c>
      <c r="E2045" s="4">
        <v>211</v>
      </c>
      <c r="F2045" s="4">
        <f>ROUND(Source!Y2019,O2045)</f>
        <v>5378.45</v>
      </c>
      <c r="G2045" s="4" t="s">
        <v>82</v>
      </c>
      <c r="H2045" s="4" t="s">
        <v>83</v>
      </c>
      <c r="I2045" s="4"/>
      <c r="J2045" s="4"/>
      <c r="K2045" s="4">
        <v>211</v>
      </c>
      <c r="L2045" s="4">
        <v>25</v>
      </c>
      <c r="M2045" s="4">
        <v>3</v>
      </c>
      <c r="N2045" s="4" t="s">
        <v>3</v>
      </c>
      <c r="O2045" s="4">
        <v>2</v>
      </c>
      <c r="P2045" s="4"/>
      <c r="Q2045" s="4"/>
      <c r="R2045" s="4"/>
      <c r="S2045" s="4"/>
      <c r="T2045" s="4"/>
      <c r="U2045" s="4"/>
      <c r="V2045" s="4"/>
      <c r="W2045" s="4"/>
    </row>
    <row r="2046" spans="1:23" x14ac:dyDescent="0.2">
      <c r="A2046" s="4">
        <v>50</v>
      </c>
      <c r="B2046" s="4">
        <v>0</v>
      </c>
      <c r="C2046" s="4">
        <v>0</v>
      </c>
      <c r="D2046" s="4">
        <v>1</v>
      </c>
      <c r="E2046" s="4">
        <v>224</v>
      </c>
      <c r="F2046" s="4">
        <f>ROUND(Source!AR2019,O2046)</f>
        <v>1228122.23</v>
      </c>
      <c r="G2046" s="4" t="s">
        <v>84</v>
      </c>
      <c r="H2046" s="4" t="s">
        <v>85</v>
      </c>
      <c r="I2046" s="4"/>
      <c r="J2046" s="4"/>
      <c r="K2046" s="4">
        <v>224</v>
      </c>
      <c r="L2046" s="4">
        <v>26</v>
      </c>
      <c r="M2046" s="4">
        <v>3</v>
      </c>
      <c r="N2046" s="4" t="s">
        <v>3</v>
      </c>
      <c r="O2046" s="4">
        <v>2</v>
      </c>
      <c r="P2046" s="4"/>
      <c r="Q2046" s="4"/>
      <c r="R2046" s="4"/>
      <c r="S2046" s="4"/>
      <c r="T2046" s="4"/>
      <c r="U2046" s="4"/>
      <c r="V2046" s="4"/>
      <c r="W2046" s="4"/>
    </row>
    <row r="2047" spans="1:23" x14ac:dyDescent="0.2">
      <c r="A2047" s="4">
        <v>50</v>
      </c>
      <c r="B2047" s="4">
        <v>1</v>
      </c>
      <c r="C2047" s="4">
        <v>0</v>
      </c>
      <c r="D2047" s="4">
        <v>2</v>
      </c>
      <c r="E2047" s="4">
        <v>0</v>
      </c>
      <c r="F2047" s="4">
        <f>ROUND(F2046*0.2,O2047)</f>
        <v>245624.45</v>
      </c>
      <c r="G2047" s="4" t="s">
        <v>86</v>
      </c>
      <c r="H2047" s="4" t="s">
        <v>87</v>
      </c>
      <c r="I2047" s="4"/>
      <c r="J2047" s="4"/>
      <c r="K2047" s="4">
        <v>212</v>
      </c>
      <c r="L2047" s="4">
        <v>27</v>
      </c>
      <c r="M2047" s="4">
        <v>0</v>
      </c>
      <c r="N2047" s="4" t="s">
        <v>3</v>
      </c>
      <c r="O2047" s="4">
        <v>2</v>
      </c>
      <c r="P2047" s="4"/>
      <c r="Q2047" s="4"/>
      <c r="R2047" s="4"/>
      <c r="S2047" s="4"/>
      <c r="T2047" s="4"/>
      <c r="U2047" s="4"/>
      <c r="V2047" s="4"/>
      <c r="W2047" s="4"/>
    </row>
    <row r="2048" spans="1:23" x14ac:dyDescent="0.2">
      <c r="A2048" s="4">
        <v>50</v>
      </c>
      <c r="B2048" s="4">
        <v>1</v>
      </c>
      <c r="C2048" s="4">
        <v>0</v>
      </c>
      <c r="D2048" s="4">
        <v>2</v>
      </c>
      <c r="E2048" s="4">
        <v>0</v>
      </c>
      <c r="F2048" s="4">
        <f>ROUND(F2047+F2046,O2048)</f>
        <v>1473746.68</v>
      </c>
      <c r="G2048" s="4" t="s">
        <v>88</v>
      </c>
      <c r="H2048" s="4" t="s">
        <v>88</v>
      </c>
      <c r="I2048" s="4"/>
      <c r="J2048" s="4"/>
      <c r="K2048" s="4">
        <v>212</v>
      </c>
      <c r="L2048" s="4">
        <v>28</v>
      </c>
      <c r="M2048" s="4">
        <v>0</v>
      </c>
      <c r="N2048" s="4" t="s">
        <v>3</v>
      </c>
      <c r="O2048" s="4">
        <v>2</v>
      </c>
      <c r="P2048" s="4"/>
      <c r="Q2048" s="4"/>
      <c r="R2048" s="4"/>
      <c r="S2048" s="4"/>
      <c r="T2048" s="4"/>
      <c r="U2048" s="4"/>
      <c r="V2048" s="4"/>
      <c r="W2048" s="4"/>
    </row>
    <row r="2050" spans="1:245" x14ac:dyDescent="0.2">
      <c r="A2050" s="1">
        <v>4</v>
      </c>
      <c r="B2050" s="1">
        <v>1</v>
      </c>
      <c r="C2050" s="1"/>
      <c r="D2050" s="1">
        <f>ROW(A2061)</f>
        <v>2061</v>
      </c>
      <c r="E2050" s="1"/>
      <c r="F2050" s="1" t="s">
        <v>12</v>
      </c>
      <c r="G2050" s="1" t="s">
        <v>223</v>
      </c>
      <c r="H2050" s="1" t="s">
        <v>3</v>
      </c>
      <c r="I2050" s="1">
        <v>0</v>
      </c>
      <c r="J2050" s="1"/>
      <c r="K2050" s="1">
        <v>0</v>
      </c>
      <c r="L2050" s="1"/>
      <c r="M2050" s="1"/>
      <c r="N2050" s="1"/>
      <c r="O2050" s="1"/>
      <c r="P2050" s="1"/>
      <c r="Q2050" s="1"/>
      <c r="R2050" s="1"/>
      <c r="S2050" s="1"/>
      <c r="T2050" s="1"/>
      <c r="U2050" s="1" t="s">
        <v>3</v>
      </c>
      <c r="V2050" s="1">
        <v>0</v>
      </c>
      <c r="W2050" s="1"/>
      <c r="X2050" s="1"/>
      <c r="Y2050" s="1"/>
      <c r="Z2050" s="1"/>
      <c r="AA2050" s="1"/>
      <c r="AB2050" s="1" t="s">
        <v>3</v>
      </c>
      <c r="AC2050" s="1" t="s">
        <v>3</v>
      </c>
      <c r="AD2050" s="1" t="s">
        <v>3</v>
      </c>
      <c r="AE2050" s="1" t="s">
        <v>3</v>
      </c>
      <c r="AF2050" s="1" t="s">
        <v>3</v>
      </c>
      <c r="AG2050" s="1" t="s">
        <v>3</v>
      </c>
      <c r="AH2050" s="1"/>
      <c r="AI2050" s="1"/>
      <c r="AJ2050" s="1"/>
      <c r="AK2050" s="1"/>
      <c r="AL2050" s="1"/>
      <c r="AM2050" s="1"/>
      <c r="AN2050" s="1"/>
      <c r="AO2050" s="1"/>
      <c r="AP2050" s="1" t="s">
        <v>3</v>
      </c>
      <c r="AQ2050" s="1" t="s">
        <v>3</v>
      </c>
      <c r="AR2050" s="1" t="s">
        <v>3</v>
      </c>
      <c r="AS2050" s="1"/>
      <c r="AT2050" s="1"/>
      <c r="AU2050" s="1"/>
      <c r="AV2050" s="1"/>
      <c r="AW2050" s="1"/>
      <c r="AX2050" s="1"/>
      <c r="AY2050" s="1"/>
      <c r="AZ2050" s="1" t="s">
        <v>3</v>
      </c>
      <c r="BA2050" s="1"/>
      <c r="BB2050" s="1" t="s">
        <v>3</v>
      </c>
      <c r="BC2050" s="1" t="s">
        <v>3</v>
      </c>
      <c r="BD2050" s="1" t="s">
        <v>3</v>
      </c>
      <c r="BE2050" s="1" t="s">
        <v>3</v>
      </c>
      <c r="BF2050" s="1" t="s">
        <v>3</v>
      </c>
      <c r="BG2050" s="1" t="s">
        <v>3</v>
      </c>
      <c r="BH2050" s="1" t="s">
        <v>3</v>
      </c>
      <c r="BI2050" s="1" t="s">
        <v>3</v>
      </c>
      <c r="BJ2050" s="1" t="s">
        <v>3</v>
      </c>
      <c r="BK2050" s="1" t="s">
        <v>3</v>
      </c>
      <c r="BL2050" s="1" t="s">
        <v>3</v>
      </c>
      <c r="BM2050" s="1" t="s">
        <v>3</v>
      </c>
      <c r="BN2050" s="1" t="s">
        <v>3</v>
      </c>
      <c r="BO2050" s="1" t="s">
        <v>3</v>
      </c>
      <c r="BP2050" s="1" t="s">
        <v>3</v>
      </c>
      <c r="BQ2050" s="1"/>
      <c r="BR2050" s="1"/>
      <c r="BS2050" s="1"/>
      <c r="BT2050" s="1"/>
      <c r="BU2050" s="1"/>
      <c r="BV2050" s="1"/>
      <c r="BW2050" s="1"/>
      <c r="BX2050" s="1">
        <v>0</v>
      </c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>
        <v>0</v>
      </c>
    </row>
    <row r="2052" spans="1:245" x14ac:dyDescent="0.2">
      <c r="A2052" s="2">
        <v>52</v>
      </c>
      <c r="B2052" s="2">
        <f t="shared" ref="B2052:G2052" si="1071">B2061</f>
        <v>1</v>
      </c>
      <c r="C2052" s="2">
        <f t="shared" si="1071"/>
        <v>4</v>
      </c>
      <c r="D2052" s="2">
        <f t="shared" si="1071"/>
        <v>2050</v>
      </c>
      <c r="E2052" s="2">
        <f t="shared" si="1071"/>
        <v>0</v>
      </c>
      <c r="F2052" s="2" t="str">
        <f t="shared" si="1071"/>
        <v>Новый раздел</v>
      </c>
      <c r="G2052" s="2" t="str">
        <f t="shared" si="1071"/>
        <v>Установка МАФ</v>
      </c>
      <c r="H2052" s="2"/>
      <c r="I2052" s="2"/>
      <c r="J2052" s="2"/>
      <c r="K2052" s="2"/>
      <c r="L2052" s="2"/>
      <c r="M2052" s="2"/>
      <c r="N2052" s="2"/>
      <c r="O2052" s="2">
        <f t="shared" ref="O2052:AT2052" si="1072">O2061</f>
        <v>139383.29999999999</v>
      </c>
      <c r="P2052" s="2">
        <f t="shared" si="1072"/>
        <v>137506.79</v>
      </c>
      <c r="Q2052" s="2">
        <f t="shared" si="1072"/>
        <v>0</v>
      </c>
      <c r="R2052" s="2">
        <f t="shared" si="1072"/>
        <v>0</v>
      </c>
      <c r="S2052" s="2">
        <f t="shared" si="1072"/>
        <v>1876.51</v>
      </c>
      <c r="T2052" s="2">
        <f t="shared" si="1072"/>
        <v>0</v>
      </c>
      <c r="U2052" s="2">
        <f t="shared" si="1072"/>
        <v>9.952</v>
      </c>
      <c r="V2052" s="2">
        <f t="shared" si="1072"/>
        <v>0</v>
      </c>
      <c r="W2052" s="2">
        <f t="shared" si="1072"/>
        <v>0</v>
      </c>
      <c r="X2052" s="2">
        <f t="shared" si="1072"/>
        <v>1313.55</v>
      </c>
      <c r="Y2052" s="2">
        <f t="shared" si="1072"/>
        <v>187.66</v>
      </c>
      <c r="Z2052" s="2">
        <f t="shared" si="1072"/>
        <v>0</v>
      </c>
      <c r="AA2052" s="2">
        <f t="shared" si="1072"/>
        <v>0</v>
      </c>
      <c r="AB2052" s="2">
        <f t="shared" si="1072"/>
        <v>139383.29999999999</v>
      </c>
      <c r="AC2052" s="2">
        <f t="shared" si="1072"/>
        <v>137506.79</v>
      </c>
      <c r="AD2052" s="2">
        <f t="shared" si="1072"/>
        <v>0</v>
      </c>
      <c r="AE2052" s="2">
        <f t="shared" si="1072"/>
        <v>0</v>
      </c>
      <c r="AF2052" s="2">
        <f t="shared" si="1072"/>
        <v>1876.51</v>
      </c>
      <c r="AG2052" s="2">
        <f t="shared" si="1072"/>
        <v>0</v>
      </c>
      <c r="AH2052" s="2">
        <f t="shared" si="1072"/>
        <v>9.952</v>
      </c>
      <c r="AI2052" s="2">
        <f t="shared" si="1072"/>
        <v>0</v>
      </c>
      <c r="AJ2052" s="2">
        <f t="shared" si="1072"/>
        <v>0</v>
      </c>
      <c r="AK2052" s="2">
        <f t="shared" si="1072"/>
        <v>1313.55</v>
      </c>
      <c r="AL2052" s="2">
        <f t="shared" si="1072"/>
        <v>187.66</v>
      </c>
      <c r="AM2052" s="2">
        <f t="shared" si="1072"/>
        <v>0</v>
      </c>
      <c r="AN2052" s="2">
        <f t="shared" si="1072"/>
        <v>0</v>
      </c>
      <c r="AO2052" s="2">
        <f t="shared" si="1072"/>
        <v>0</v>
      </c>
      <c r="AP2052" s="2">
        <f t="shared" si="1072"/>
        <v>0</v>
      </c>
      <c r="AQ2052" s="2">
        <f t="shared" si="1072"/>
        <v>0</v>
      </c>
      <c r="AR2052" s="2">
        <f t="shared" si="1072"/>
        <v>140884.51</v>
      </c>
      <c r="AS2052" s="2">
        <f t="shared" si="1072"/>
        <v>132715.01</v>
      </c>
      <c r="AT2052" s="2">
        <f t="shared" si="1072"/>
        <v>0</v>
      </c>
      <c r="AU2052" s="2">
        <f t="shared" ref="AU2052:BZ2052" si="1073">AU2061</f>
        <v>8169.5</v>
      </c>
      <c r="AV2052" s="2">
        <f t="shared" si="1073"/>
        <v>137506.79</v>
      </c>
      <c r="AW2052" s="2">
        <f t="shared" si="1073"/>
        <v>137506.79</v>
      </c>
      <c r="AX2052" s="2">
        <f t="shared" si="1073"/>
        <v>0</v>
      </c>
      <c r="AY2052" s="2">
        <f t="shared" si="1073"/>
        <v>137506.79</v>
      </c>
      <c r="AZ2052" s="2">
        <f t="shared" si="1073"/>
        <v>0</v>
      </c>
      <c r="BA2052" s="2">
        <f t="shared" si="1073"/>
        <v>0</v>
      </c>
      <c r="BB2052" s="2">
        <f t="shared" si="1073"/>
        <v>0</v>
      </c>
      <c r="BC2052" s="2">
        <f t="shared" si="1073"/>
        <v>0</v>
      </c>
      <c r="BD2052" s="2">
        <f t="shared" si="1073"/>
        <v>0</v>
      </c>
      <c r="BE2052" s="2">
        <f t="shared" si="1073"/>
        <v>0</v>
      </c>
      <c r="BF2052" s="2">
        <f t="shared" si="1073"/>
        <v>0</v>
      </c>
      <c r="BG2052" s="2">
        <f t="shared" si="1073"/>
        <v>0</v>
      </c>
      <c r="BH2052" s="2">
        <f t="shared" si="1073"/>
        <v>0</v>
      </c>
      <c r="BI2052" s="2">
        <f t="shared" si="1073"/>
        <v>0</v>
      </c>
      <c r="BJ2052" s="2">
        <f t="shared" si="1073"/>
        <v>0</v>
      </c>
      <c r="BK2052" s="2">
        <f t="shared" si="1073"/>
        <v>0</v>
      </c>
      <c r="BL2052" s="2">
        <f t="shared" si="1073"/>
        <v>0</v>
      </c>
      <c r="BM2052" s="2">
        <f t="shared" si="1073"/>
        <v>0</v>
      </c>
      <c r="BN2052" s="2">
        <f t="shared" si="1073"/>
        <v>0</v>
      </c>
      <c r="BO2052" s="2">
        <f t="shared" si="1073"/>
        <v>0</v>
      </c>
      <c r="BP2052" s="2">
        <f t="shared" si="1073"/>
        <v>0</v>
      </c>
      <c r="BQ2052" s="2">
        <f t="shared" si="1073"/>
        <v>0</v>
      </c>
      <c r="BR2052" s="2">
        <f t="shared" si="1073"/>
        <v>0</v>
      </c>
      <c r="BS2052" s="2">
        <f t="shared" si="1073"/>
        <v>0</v>
      </c>
      <c r="BT2052" s="2">
        <f t="shared" si="1073"/>
        <v>0</v>
      </c>
      <c r="BU2052" s="2">
        <f t="shared" si="1073"/>
        <v>0</v>
      </c>
      <c r="BV2052" s="2">
        <f t="shared" si="1073"/>
        <v>0</v>
      </c>
      <c r="BW2052" s="2">
        <f t="shared" si="1073"/>
        <v>0</v>
      </c>
      <c r="BX2052" s="2">
        <f t="shared" si="1073"/>
        <v>0</v>
      </c>
      <c r="BY2052" s="2">
        <f t="shared" si="1073"/>
        <v>0</v>
      </c>
      <c r="BZ2052" s="2">
        <f t="shared" si="1073"/>
        <v>0</v>
      </c>
      <c r="CA2052" s="2">
        <f t="shared" ref="CA2052:DF2052" si="1074">CA2061</f>
        <v>140884.51</v>
      </c>
      <c r="CB2052" s="2">
        <f t="shared" si="1074"/>
        <v>132715.01</v>
      </c>
      <c r="CC2052" s="2">
        <f t="shared" si="1074"/>
        <v>0</v>
      </c>
      <c r="CD2052" s="2">
        <f t="shared" si="1074"/>
        <v>8169.5</v>
      </c>
      <c r="CE2052" s="2">
        <f t="shared" si="1074"/>
        <v>137506.79</v>
      </c>
      <c r="CF2052" s="2">
        <f t="shared" si="1074"/>
        <v>137506.79</v>
      </c>
      <c r="CG2052" s="2">
        <f t="shared" si="1074"/>
        <v>0</v>
      </c>
      <c r="CH2052" s="2">
        <f t="shared" si="1074"/>
        <v>137506.79</v>
      </c>
      <c r="CI2052" s="2">
        <f t="shared" si="1074"/>
        <v>0</v>
      </c>
      <c r="CJ2052" s="2">
        <f t="shared" si="1074"/>
        <v>0</v>
      </c>
      <c r="CK2052" s="2">
        <f t="shared" si="1074"/>
        <v>0</v>
      </c>
      <c r="CL2052" s="2">
        <f t="shared" si="1074"/>
        <v>0</v>
      </c>
      <c r="CM2052" s="2">
        <f t="shared" si="1074"/>
        <v>0</v>
      </c>
      <c r="CN2052" s="2">
        <f t="shared" si="1074"/>
        <v>0</v>
      </c>
      <c r="CO2052" s="2">
        <f t="shared" si="1074"/>
        <v>0</v>
      </c>
      <c r="CP2052" s="2">
        <f t="shared" si="1074"/>
        <v>0</v>
      </c>
      <c r="CQ2052" s="2">
        <f t="shared" si="1074"/>
        <v>0</v>
      </c>
      <c r="CR2052" s="2">
        <f t="shared" si="1074"/>
        <v>0</v>
      </c>
      <c r="CS2052" s="2">
        <f t="shared" si="1074"/>
        <v>0</v>
      </c>
      <c r="CT2052" s="2">
        <f t="shared" si="1074"/>
        <v>0</v>
      </c>
      <c r="CU2052" s="2">
        <f t="shared" si="1074"/>
        <v>0</v>
      </c>
      <c r="CV2052" s="2">
        <f t="shared" si="1074"/>
        <v>0</v>
      </c>
      <c r="CW2052" s="2">
        <f t="shared" si="1074"/>
        <v>0</v>
      </c>
      <c r="CX2052" s="2">
        <f t="shared" si="1074"/>
        <v>0</v>
      </c>
      <c r="CY2052" s="2">
        <f t="shared" si="1074"/>
        <v>0</v>
      </c>
      <c r="CZ2052" s="2">
        <f t="shared" si="1074"/>
        <v>0</v>
      </c>
      <c r="DA2052" s="2">
        <f t="shared" si="1074"/>
        <v>0</v>
      </c>
      <c r="DB2052" s="2">
        <f t="shared" si="1074"/>
        <v>0</v>
      </c>
      <c r="DC2052" s="2">
        <f t="shared" si="1074"/>
        <v>0</v>
      </c>
      <c r="DD2052" s="2">
        <f t="shared" si="1074"/>
        <v>0</v>
      </c>
      <c r="DE2052" s="2">
        <f t="shared" si="1074"/>
        <v>0</v>
      </c>
      <c r="DF2052" s="2">
        <f t="shared" si="1074"/>
        <v>0</v>
      </c>
      <c r="DG2052" s="3">
        <f t="shared" ref="DG2052:EL2052" si="1075">DG2061</f>
        <v>0</v>
      </c>
      <c r="DH2052" s="3">
        <f t="shared" si="1075"/>
        <v>0</v>
      </c>
      <c r="DI2052" s="3">
        <f t="shared" si="1075"/>
        <v>0</v>
      </c>
      <c r="DJ2052" s="3">
        <f t="shared" si="1075"/>
        <v>0</v>
      </c>
      <c r="DK2052" s="3">
        <f t="shared" si="1075"/>
        <v>0</v>
      </c>
      <c r="DL2052" s="3">
        <f t="shared" si="1075"/>
        <v>0</v>
      </c>
      <c r="DM2052" s="3">
        <f t="shared" si="1075"/>
        <v>0</v>
      </c>
      <c r="DN2052" s="3">
        <f t="shared" si="1075"/>
        <v>0</v>
      </c>
      <c r="DO2052" s="3">
        <f t="shared" si="1075"/>
        <v>0</v>
      </c>
      <c r="DP2052" s="3">
        <f t="shared" si="1075"/>
        <v>0</v>
      </c>
      <c r="DQ2052" s="3">
        <f t="shared" si="1075"/>
        <v>0</v>
      </c>
      <c r="DR2052" s="3">
        <f t="shared" si="1075"/>
        <v>0</v>
      </c>
      <c r="DS2052" s="3">
        <f t="shared" si="1075"/>
        <v>0</v>
      </c>
      <c r="DT2052" s="3">
        <f t="shared" si="1075"/>
        <v>0</v>
      </c>
      <c r="DU2052" s="3">
        <f t="shared" si="1075"/>
        <v>0</v>
      </c>
      <c r="DV2052" s="3">
        <f t="shared" si="1075"/>
        <v>0</v>
      </c>
      <c r="DW2052" s="3">
        <f t="shared" si="1075"/>
        <v>0</v>
      </c>
      <c r="DX2052" s="3">
        <f t="shared" si="1075"/>
        <v>0</v>
      </c>
      <c r="DY2052" s="3">
        <f t="shared" si="1075"/>
        <v>0</v>
      </c>
      <c r="DZ2052" s="3">
        <f t="shared" si="1075"/>
        <v>0</v>
      </c>
      <c r="EA2052" s="3">
        <f t="shared" si="1075"/>
        <v>0</v>
      </c>
      <c r="EB2052" s="3">
        <f t="shared" si="1075"/>
        <v>0</v>
      </c>
      <c r="EC2052" s="3">
        <f t="shared" si="1075"/>
        <v>0</v>
      </c>
      <c r="ED2052" s="3">
        <f t="shared" si="1075"/>
        <v>0</v>
      </c>
      <c r="EE2052" s="3">
        <f t="shared" si="1075"/>
        <v>0</v>
      </c>
      <c r="EF2052" s="3">
        <f t="shared" si="1075"/>
        <v>0</v>
      </c>
      <c r="EG2052" s="3">
        <f t="shared" si="1075"/>
        <v>0</v>
      </c>
      <c r="EH2052" s="3">
        <f t="shared" si="1075"/>
        <v>0</v>
      </c>
      <c r="EI2052" s="3">
        <f t="shared" si="1075"/>
        <v>0</v>
      </c>
      <c r="EJ2052" s="3">
        <f t="shared" si="1075"/>
        <v>0</v>
      </c>
      <c r="EK2052" s="3">
        <f t="shared" si="1075"/>
        <v>0</v>
      </c>
      <c r="EL2052" s="3">
        <f t="shared" si="1075"/>
        <v>0</v>
      </c>
      <c r="EM2052" s="3">
        <f t="shared" ref="EM2052:FR2052" si="1076">EM2061</f>
        <v>0</v>
      </c>
      <c r="EN2052" s="3">
        <f t="shared" si="1076"/>
        <v>0</v>
      </c>
      <c r="EO2052" s="3">
        <f t="shared" si="1076"/>
        <v>0</v>
      </c>
      <c r="EP2052" s="3">
        <f t="shared" si="1076"/>
        <v>0</v>
      </c>
      <c r="EQ2052" s="3">
        <f t="shared" si="1076"/>
        <v>0</v>
      </c>
      <c r="ER2052" s="3">
        <f t="shared" si="1076"/>
        <v>0</v>
      </c>
      <c r="ES2052" s="3">
        <f t="shared" si="1076"/>
        <v>0</v>
      </c>
      <c r="ET2052" s="3">
        <f t="shared" si="1076"/>
        <v>0</v>
      </c>
      <c r="EU2052" s="3">
        <f t="shared" si="1076"/>
        <v>0</v>
      </c>
      <c r="EV2052" s="3">
        <f t="shared" si="1076"/>
        <v>0</v>
      </c>
      <c r="EW2052" s="3">
        <f t="shared" si="1076"/>
        <v>0</v>
      </c>
      <c r="EX2052" s="3">
        <f t="shared" si="1076"/>
        <v>0</v>
      </c>
      <c r="EY2052" s="3">
        <f t="shared" si="1076"/>
        <v>0</v>
      </c>
      <c r="EZ2052" s="3">
        <f t="shared" si="1076"/>
        <v>0</v>
      </c>
      <c r="FA2052" s="3">
        <f t="shared" si="1076"/>
        <v>0</v>
      </c>
      <c r="FB2052" s="3">
        <f t="shared" si="1076"/>
        <v>0</v>
      </c>
      <c r="FC2052" s="3">
        <f t="shared" si="1076"/>
        <v>0</v>
      </c>
      <c r="FD2052" s="3">
        <f t="shared" si="1076"/>
        <v>0</v>
      </c>
      <c r="FE2052" s="3">
        <f t="shared" si="1076"/>
        <v>0</v>
      </c>
      <c r="FF2052" s="3">
        <f t="shared" si="1076"/>
        <v>0</v>
      </c>
      <c r="FG2052" s="3">
        <f t="shared" si="1076"/>
        <v>0</v>
      </c>
      <c r="FH2052" s="3">
        <f t="shared" si="1076"/>
        <v>0</v>
      </c>
      <c r="FI2052" s="3">
        <f t="shared" si="1076"/>
        <v>0</v>
      </c>
      <c r="FJ2052" s="3">
        <f t="shared" si="1076"/>
        <v>0</v>
      </c>
      <c r="FK2052" s="3">
        <f t="shared" si="1076"/>
        <v>0</v>
      </c>
      <c r="FL2052" s="3">
        <f t="shared" si="1076"/>
        <v>0</v>
      </c>
      <c r="FM2052" s="3">
        <f t="shared" si="1076"/>
        <v>0</v>
      </c>
      <c r="FN2052" s="3">
        <f t="shared" si="1076"/>
        <v>0</v>
      </c>
      <c r="FO2052" s="3">
        <f t="shared" si="1076"/>
        <v>0</v>
      </c>
      <c r="FP2052" s="3">
        <f t="shared" si="1076"/>
        <v>0</v>
      </c>
      <c r="FQ2052" s="3">
        <f t="shared" si="1076"/>
        <v>0</v>
      </c>
      <c r="FR2052" s="3">
        <f t="shared" si="1076"/>
        <v>0</v>
      </c>
      <c r="FS2052" s="3">
        <f t="shared" ref="FS2052:GX2052" si="1077">FS2061</f>
        <v>0</v>
      </c>
      <c r="FT2052" s="3">
        <f t="shared" si="1077"/>
        <v>0</v>
      </c>
      <c r="FU2052" s="3">
        <f t="shared" si="1077"/>
        <v>0</v>
      </c>
      <c r="FV2052" s="3">
        <f t="shared" si="1077"/>
        <v>0</v>
      </c>
      <c r="FW2052" s="3">
        <f t="shared" si="1077"/>
        <v>0</v>
      </c>
      <c r="FX2052" s="3">
        <f t="shared" si="1077"/>
        <v>0</v>
      </c>
      <c r="FY2052" s="3">
        <f t="shared" si="1077"/>
        <v>0</v>
      </c>
      <c r="FZ2052" s="3">
        <f t="shared" si="1077"/>
        <v>0</v>
      </c>
      <c r="GA2052" s="3">
        <f t="shared" si="1077"/>
        <v>0</v>
      </c>
      <c r="GB2052" s="3">
        <f t="shared" si="1077"/>
        <v>0</v>
      </c>
      <c r="GC2052" s="3">
        <f t="shared" si="1077"/>
        <v>0</v>
      </c>
      <c r="GD2052" s="3">
        <f t="shared" si="1077"/>
        <v>0</v>
      </c>
      <c r="GE2052" s="3">
        <f t="shared" si="1077"/>
        <v>0</v>
      </c>
      <c r="GF2052" s="3">
        <f t="shared" si="1077"/>
        <v>0</v>
      </c>
      <c r="GG2052" s="3">
        <f t="shared" si="1077"/>
        <v>0</v>
      </c>
      <c r="GH2052" s="3">
        <f t="shared" si="1077"/>
        <v>0</v>
      </c>
      <c r="GI2052" s="3">
        <f t="shared" si="1077"/>
        <v>0</v>
      </c>
      <c r="GJ2052" s="3">
        <f t="shared" si="1077"/>
        <v>0</v>
      </c>
      <c r="GK2052" s="3">
        <f t="shared" si="1077"/>
        <v>0</v>
      </c>
      <c r="GL2052" s="3">
        <f t="shared" si="1077"/>
        <v>0</v>
      </c>
      <c r="GM2052" s="3">
        <f t="shared" si="1077"/>
        <v>0</v>
      </c>
      <c r="GN2052" s="3">
        <f t="shared" si="1077"/>
        <v>0</v>
      </c>
      <c r="GO2052" s="3">
        <f t="shared" si="1077"/>
        <v>0</v>
      </c>
      <c r="GP2052" s="3">
        <f t="shared" si="1077"/>
        <v>0</v>
      </c>
      <c r="GQ2052" s="3">
        <f t="shared" si="1077"/>
        <v>0</v>
      </c>
      <c r="GR2052" s="3">
        <f t="shared" si="1077"/>
        <v>0</v>
      </c>
      <c r="GS2052" s="3">
        <f t="shared" si="1077"/>
        <v>0</v>
      </c>
      <c r="GT2052" s="3">
        <f t="shared" si="1077"/>
        <v>0</v>
      </c>
      <c r="GU2052" s="3">
        <f t="shared" si="1077"/>
        <v>0</v>
      </c>
      <c r="GV2052" s="3">
        <f t="shared" si="1077"/>
        <v>0</v>
      </c>
      <c r="GW2052" s="3">
        <f t="shared" si="1077"/>
        <v>0</v>
      </c>
      <c r="GX2052" s="3">
        <f t="shared" si="1077"/>
        <v>0</v>
      </c>
    </row>
    <row r="2054" spans="1:245" x14ac:dyDescent="0.2">
      <c r="A2054">
        <v>17</v>
      </c>
      <c r="B2054">
        <v>1</v>
      </c>
      <c r="C2054">
        <f>ROW(SmtRes!A623)</f>
        <v>623</v>
      </c>
      <c r="D2054">
        <f>ROW(EtalonRes!A599)</f>
        <v>599</v>
      </c>
      <c r="E2054" t="s">
        <v>217</v>
      </c>
      <c r="F2054" t="s">
        <v>91</v>
      </c>
      <c r="G2054" t="s">
        <v>92</v>
      </c>
      <c r="H2054" t="s">
        <v>93</v>
      </c>
      <c r="I2054">
        <f>ROUND(6/10,9)</f>
        <v>0.6</v>
      </c>
      <c r="J2054">
        <v>0</v>
      </c>
      <c r="O2054">
        <f t="shared" ref="O2054:O2059" si="1078">ROUND(CP2054,2)</f>
        <v>2500.61</v>
      </c>
      <c r="P2054">
        <f t="shared" ref="P2054:P2059" si="1079">ROUND(CQ2054*I2054,2)</f>
        <v>1796.92</v>
      </c>
      <c r="Q2054">
        <f t="shared" ref="Q2054:Q2059" si="1080">ROUND(CR2054*I2054,2)</f>
        <v>0</v>
      </c>
      <c r="R2054">
        <f t="shared" ref="R2054:R2059" si="1081">ROUND(CS2054*I2054,2)</f>
        <v>0</v>
      </c>
      <c r="S2054">
        <f t="shared" ref="S2054:S2059" si="1082">ROUND(CT2054*I2054,2)</f>
        <v>703.69</v>
      </c>
      <c r="T2054">
        <f t="shared" ref="T2054:T2059" si="1083">ROUND(CU2054*I2054,2)</f>
        <v>0</v>
      </c>
      <c r="U2054">
        <f t="shared" ref="U2054:U2059" si="1084">CV2054*I2054</f>
        <v>3.7319999999999998</v>
      </c>
      <c r="V2054">
        <f t="shared" ref="V2054:V2059" si="1085">CW2054*I2054</f>
        <v>0</v>
      </c>
      <c r="W2054">
        <f t="shared" ref="W2054:W2059" si="1086">ROUND(CX2054*I2054,2)</f>
        <v>0</v>
      </c>
      <c r="X2054">
        <f t="shared" ref="X2054:Y2059" si="1087">ROUND(CY2054,2)</f>
        <v>492.58</v>
      </c>
      <c r="Y2054">
        <f t="shared" si="1087"/>
        <v>70.37</v>
      </c>
      <c r="AA2054">
        <v>55574044</v>
      </c>
      <c r="AB2054">
        <f t="shared" ref="AB2054:AB2059" si="1088">ROUND((AC2054+AD2054+AF2054),6)</f>
        <v>4167.68</v>
      </c>
      <c r="AC2054">
        <f t="shared" ref="AC2054:AC2059" si="1089">ROUND((ES2054),6)</f>
        <v>2994.86</v>
      </c>
      <c r="AD2054">
        <f t="shared" ref="AD2054:AD2059" si="1090">ROUND((((ET2054)-(EU2054))+AE2054),6)</f>
        <v>0</v>
      </c>
      <c r="AE2054">
        <f t="shared" ref="AE2054:AF2059" si="1091">ROUND((EU2054),6)</f>
        <v>0</v>
      </c>
      <c r="AF2054">
        <f t="shared" si="1091"/>
        <v>1172.82</v>
      </c>
      <c r="AG2054">
        <f t="shared" ref="AG2054:AG2059" si="1092">ROUND((AP2054),6)</f>
        <v>0</v>
      </c>
      <c r="AH2054">
        <f t="shared" ref="AH2054:AI2059" si="1093">(EW2054)</f>
        <v>6.22</v>
      </c>
      <c r="AI2054">
        <f t="shared" si="1093"/>
        <v>0</v>
      </c>
      <c r="AJ2054">
        <f t="shared" ref="AJ2054:AJ2059" si="1094">(AS2054)</f>
        <v>0</v>
      </c>
      <c r="AK2054">
        <v>4167.68</v>
      </c>
      <c r="AL2054">
        <v>2994.86</v>
      </c>
      <c r="AM2054">
        <v>0</v>
      </c>
      <c r="AN2054">
        <v>0</v>
      </c>
      <c r="AO2054">
        <v>1172.82</v>
      </c>
      <c r="AP2054">
        <v>0</v>
      </c>
      <c r="AQ2054">
        <v>6.22</v>
      </c>
      <c r="AR2054">
        <v>0</v>
      </c>
      <c r="AS2054">
        <v>0</v>
      </c>
      <c r="AT2054">
        <v>70</v>
      </c>
      <c r="AU2054">
        <v>10</v>
      </c>
      <c r="AV2054">
        <v>1</v>
      </c>
      <c r="AW2054">
        <v>1</v>
      </c>
      <c r="AZ2054">
        <v>1</v>
      </c>
      <c r="BA2054">
        <v>1</v>
      </c>
      <c r="BB2054">
        <v>1</v>
      </c>
      <c r="BC2054">
        <v>1</v>
      </c>
      <c r="BD2054" t="s">
        <v>3</v>
      </c>
      <c r="BE2054" t="s">
        <v>3</v>
      </c>
      <c r="BF2054" t="s">
        <v>3</v>
      </c>
      <c r="BG2054" t="s">
        <v>3</v>
      </c>
      <c r="BH2054">
        <v>0</v>
      </c>
      <c r="BI2054">
        <v>4</v>
      </c>
      <c r="BJ2054" t="s">
        <v>94</v>
      </c>
      <c r="BM2054">
        <v>0</v>
      </c>
      <c r="BN2054">
        <v>0</v>
      </c>
      <c r="BO2054" t="s">
        <v>3</v>
      </c>
      <c r="BP2054">
        <v>0</v>
      </c>
      <c r="BQ2054">
        <v>1</v>
      </c>
      <c r="BR2054">
        <v>0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>
        <v>1</v>
      </c>
      <c r="BY2054" t="s">
        <v>3</v>
      </c>
      <c r="BZ2054">
        <v>70</v>
      </c>
      <c r="CA2054">
        <v>10</v>
      </c>
      <c r="CE2054">
        <v>0</v>
      </c>
      <c r="CF2054">
        <v>0</v>
      </c>
      <c r="CG2054">
        <v>0</v>
      </c>
      <c r="CM2054">
        <v>0</v>
      </c>
      <c r="CN2054" t="s">
        <v>3</v>
      </c>
      <c r="CO2054">
        <v>0</v>
      </c>
      <c r="CP2054">
        <f t="shared" ref="CP2054:CP2059" si="1095">(P2054+Q2054+S2054)</f>
        <v>2500.61</v>
      </c>
      <c r="CQ2054">
        <f t="shared" ref="CQ2054:CQ2059" si="1096">(AC2054*BC2054*AW2054)</f>
        <v>2994.86</v>
      </c>
      <c r="CR2054">
        <f t="shared" ref="CR2054:CR2059" si="1097">((((ET2054)*BB2054-(EU2054)*BS2054)+AE2054*BS2054)*AV2054)</f>
        <v>0</v>
      </c>
      <c r="CS2054">
        <f t="shared" ref="CS2054:CS2059" si="1098">(AE2054*BS2054*AV2054)</f>
        <v>0</v>
      </c>
      <c r="CT2054">
        <f t="shared" ref="CT2054:CT2059" si="1099">(AF2054*BA2054*AV2054)</f>
        <v>1172.82</v>
      </c>
      <c r="CU2054">
        <f t="shared" ref="CU2054:CU2059" si="1100">AG2054</f>
        <v>0</v>
      </c>
      <c r="CV2054">
        <f t="shared" ref="CV2054:CV2059" si="1101">(AH2054*AV2054)</f>
        <v>6.22</v>
      </c>
      <c r="CW2054">
        <f t="shared" ref="CW2054:CX2059" si="1102">AI2054</f>
        <v>0</v>
      </c>
      <c r="CX2054">
        <f t="shared" si="1102"/>
        <v>0</v>
      </c>
      <c r="CY2054">
        <f t="shared" ref="CY2054:CY2059" si="1103">((S2054*BZ2054)/100)</f>
        <v>492.58300000000003</v>
      </c>
      <c r="CZ2054">
        <f t="shared" ref="CZ2054:CZ2059" si="1104">((S2054*CA2054)/100)</f>
        <v>70.369</v>
      </c>
      <c r="DC2054" t="s">
        <v>3</v>
      </c>
      <c r="DD2054" t="s">
        <v>3</v>
      </c>
      <c r="DE2054" t="s">
        <v>3</v>
      </c>
      <c r="DF2054" t="s">
        <v>3</v>
      </c>
      <c r="DG2054" t="s">
        <v>3</v>
      </c>
      <c r="DH2054" t="s">
        <v>3</v>
      </c>
      <c r="DI2054" t="s">
        <v>3</v>
      </c>
      <c r="DJ2054" t="s">
        <v>3</v>
      </c>
      <c r="DK2054" t="s">
        <v>3</v>
      </c>
      <c r="DL2054" t="s">
        <v>3</v>
      </c>
      <c r="DM2054" t="s">
        <v>3</v>
      </c>
      <c r="DN2054">
        <v>0</v>
      </c>
      <c r="DO2054">
        <v>0</v>
      </c>
      <c r="DP2054">
        <v>1</v>
      </c>
      <c r="DQ2054">
        <v>1</v>
      </c>
      <c r="DU2054">
        <v>1010</v>
      </c>
      <c r="DV2054" t="s">
        <v>93</v>
      </c>
      <c r="DW2054" t="s">
        <v>93</v>
      </c>
      <c r="DX2054">
        <v>10</v>
      </c>
      <c r="EE2054">
        <v>55317522</v>
      </c>
      <c r="EF2054">
        <v>1</v>
      </c>
      <c r="EG2054" t="s">
        <v>19</v>
      </c>
      <c r="EH2054">
        <v>0</v>
      </c>
      <c r="EI2054" t="s">
        <v>3</v>
      </c>
      <c r="EJ2054">
        <v>4</v>
      </c>
      <c r="EK2054">
        <v>0</v>
      </c>
      <c r="EL2054" t="s">
        <v>20</v>
      </c>
      <c r="EM2054" t="s">
        <v>21</v>
      </c>
      <c r="EO2054" t="s">
        <v>3</v>
      </c>
      <c r="EQ2054">
        <v>0</v>
      </c>
      <c r="ER2054">
        <v>4167.68</v>
      </c>
      <c r="ES2054">
        <v>2994.86</v>
      </c>
      <c r="ET2054">
        <v>0</v>
      </c>
      <c r="EU2054">
        <v>0</v>
      </c>
      <c r="EV2054">
        <v>1172.82</v>
      </c>
      <c r="EW2054">
        <v>6.22</v>
      </c>
      <c r="EX2054">
        <v>0</v>
      </c>
      <c r="EY2054">
        <v>0</v>
      </c>
      <c r="FQ2054">
        <v>0</v>
      </c>
      <c r="FR2054">
        <f t="shared" ref="FR2054:FR2059" si="1105">ROUND(IF(AND(BH2054=3,BI2054=3),P2054,0),2)</f>
        <v>0</v>
      </c>
      <c r="FS2054">
        <v>0</v>
      </c>
      <c r="FX2054">
        <v>70</v>
      </c>
      <c r="FY2054">
        <v>10</v>
      </c>
      <c r="GA2054" t="s">
        <v>3</v>
      </c>
      <c r="GD2054">
        <v>0</v>
      </c>
      <c r="GF2054">
        <v>1404583839</v>
      </c>
      <c r="GG2054">
        <v>2</v>
      </c>
      <c r="GH2054">
        <v>1</v>
      </c>
      <c r="GI2054">
        <v>-2</v>
      </c>
      <c r="GJ2054">
        <v>0</v>
      </c>
      <c r="GK2054">
        <f>ROUND(R2054*(R12)/100,2)</f>
        <v>0</v>
      </c>
      <c r="GL2054">
        <f t="shared" ref="GL2054:GL2059" si="1106">ROUND(IF(AND(BH2054=3,BI2054=3,FS2054&lt;&gt;0),P2054,0),2)</f>
        <v>0</v>
      </c>
      <c r="GM2054">
        <f t="shared" ref="GM2054:GM2059" si="1107">ROUND(O2054+X2054+Y2054+GK2054,2)+GX2054</f>
        <v>3063.56</v>
      </c>
      <c r="GN2054">
        <f t="shared" ref="GN2054:GN2059" si="1108">IF(OR(BI2054=0,BI2054=1),ROUND(O2054+X2054+Y2054+GK2054,2),0)</f>
        <v>0</v>
      </c>
      <c r="GO2054">
        <f t="shared" ref="GO2054:GO2059" si="1109">IF(BI2054=2,ROUND(O2054+X2054+Y2054+GK2054,2),0)</f>
        <v>0</v>
      </c>
      <c r="GP2054">
        <f t="shared" ref="GP2054:GP2059" si="1110">IF(BI2054=4,ROUND(O2054+X2054+Y2054+GK2054,2)+GX2054,0)</f>
        <v>3063.56</v>
      </c>
      <c r="GR2054">
        <v>0</v>
      </c>
      <c r="GS2054">
        <v>3</v>
      </c>
      <c r="GT2054">
        <v>0</v>
      </c>
      <c r="GU2054" t="s">
        <v>3</v>
      </c>
      <c r="GV2054">
        <f t="shared" ref="GV2054:GV2059" si="1111">ROUND((GT2054),6)</f>
        <v>0</v>
      </c>
      <c r="GW2054">
        <v>1</v>
      </c>
      <c r="GX2054">
        <f t="shared" ref="GX2054:GX2059" si="1112">ROUND(HC2054*I2054,2)</f>
        <v>0</v>
      </c>
      <c r="HA2054">
        <v>0</v>
      </c>
      <c r="HB2054">
        <v>0</v>
      </c>
      <c r="HC2054">
        <f t="shared" ref="HC2054:HC2059" si="1113">GV2054*GW2054</f>
        <v>0</v>
      </c>
      <c r="IK2054">
        <v>0</v>
      </c>
    </row>
    <row r="2055" spans="1:245" x14ac:dyDescent="0.2">
      <c r="A2055">
        <v>17</v>
      </c>
      <c r="B2055">
        <v>1</v>
      </c>
      <c r="E2055" t="s">
        <v>224</v>
      </c>
      <c r="F2055" t="s">
        <v>96</v>
      </c>
      <c r="G2055" t="s">
        <v>439</v>
      </c>
      <c r="H2055" t="s">
        <v>180</v>
      </c>
      <c r="I2055">
        <v>2</v>
      </c>
      <c r="J2055">
        <v>0</v>
      </c>
      <c r="O2055">
        <f t="shared" si="1078"/>
        <v>69050</v>
      </c>
      <c r="P2055">
        <f t="shared" si="1079"/>
        <v>69050</v>
      </c>
      <c r="Q2055">
        <f t="shared" si="1080"/>
        <v>0</v>
      </c>
      <c r="R2055">
        <f t="shared" si="1081"/>
        <v>0</v>
      </c>
      <c r="S2055">
        <f t="shared" si="1082"/>
        <v>0</v>
      </c>
      <c r="T2055">
        <f t="shared" si="1083"/>
        <v>0</v>
      </c>
      <c r="U2055">
        <f t="shared" si="1084"/>
        <v>0</v>
      </c>
      <c r="V2055">
        <f t="shared" si="1085"/>
        <v>0</v>
      </c>
      <c r="W2055">
        <f t="shared" si="1086"/>
        <v>0</v>
      </c>
      <c r="X2055">
        <f t="shared" si="1087"/>
        <v>0</v>
      </c>
      <c r="Y2055">
        <f t="shared" si="1087"/>
        <v>0</v>
      </c>
      <c r="AA2055">
        <v>55574044</v>
      </c>
      <c r="AB2055">
        <f t="shared" si="1088"/>
        <v>34525</v>
      </c>
      <c r="AC2055">
        <f t="shared" si="1089"/>
        <v>34525</v>
      </c>
      <c r="AD2055">
        <f t="shared" si="1090"/>
        <v>0</v>
      </c>
      <c r="AE2055">
        <f t="shared" si="1091"/>
        <v>0</v>
      </c>
      <c r="AF2055">
        <f t="shared" si="1091"/>
        <v>0</v>
      </c>
      <c r="AG2055">
        <f t="shared" si="1092"/>
        <v>0</v>
      </c>
      <c r="AH2055">
        <f t="shared" si="1093"/>
        <v>0</v>
      </c>
      <c r="AI2055">
        <f t="shared" si="1093"/>
        <v>0</v>
      </c>
      <c r="AJ2055">
        <f t="shared" si="1094"/>
        <v>0</v>
      </c>
      <c r="AK2055">
        <v>34525</v>
      </c>
      <c r="AL2055">
        <v>34525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1</v>
      </c>
      <c r="AW2055">
        <v>1</v>
      </c>
      <c r="AZ2055">
        <v>1</v>
      </c>
      <c r="BA2055">
        <v>1</v>
      </c>
      <c r="BB2055">
        <v>1</v>
      </c>
      <c r="BC2055">
        <v>1</v>
      </c>
      <c r="BD2055" t="s">
        <v>3</v>
      </c>
      <c r="BE2055" t="s">
        <v>3</v>
      </c>
      <c r="BF2055" t="s">
        <v>3</v>
      </c>
      <c r="BG2055" t="s">
        <v>3</v>
      </c>
      <c r="BH2055">
        <v>3</v>
      </c>
      <c r="BI2055">
        <v>1</v>
      </c>
      <c r="BJ2055" t="s">
        <v>3</v>
      </c>
      <c r="BM2055">
        <v>6001</v>
      </c>
      <c r="BN2055">
        <v>0</v>
      </c>
      <c r="BO2055" t="s">
        <v>3</v>
      </c>
      <c r="BP2055">
        <v>0</v>
      </c>
      <c r="BQ2055">
        <v>0</v>
      </c>
      <c r="BR2055">
        <v>0</v>
      </c>
      <c r="BS2055">
        <v>1</v>
      </c>
      <c r="BT2055">
        <v>1</v>
      </c>
      <c r="BU2055">
        <v>1</v>
      </c>
      <c r="BV2055">
        <v>1</v>
      </c>
      <c r="BW2055">
        <v>1</v>
      </c>
      <c r="BX2055">
        <v>1</v>
      </c>
      <c r="BY2055" t="s">
        <v>3</v>
      </c>
      <c r="BZ2055">
        <v>0</v>
      </c>
      <c r="CA2055">
        <v>0</v>
      </c>
      <c r="CE2055">
        <v>0</v>
      </c>
      <c r="CF2055">
        <v>0</v>
      </c>
      <c r="CG2055">
        <v>0</v>
      </c>
      <c r="CM2055">
        <v>0</v>
      </c>
      <c r="CN2055" t="s">
        <v>3</v>
      </c>
      <c r="CO2055">
        <v>0</v>
      </c>
      <c r="CP2055">
        <f t="shared" si="1095"/>
        <v>69050</v>
      </c>
      <c r="CQ2055">
        <f t="shared" si="1096"/>
        <v>34525</v>
      </c>
      <c r="CR2055">
        <f t="shared" si="1097"/>
        <v>0</v>
      </c>
      <c r="CS2055">
        <f t="shared" si="1098"/>
        <v>0</v>
      </c>
      <c r="CT2055">
        <f t="shared" si="1099"/>
        <v>0</v>
      </c>
      <c r="CU2055">
        <f t="shared" si="1100"/>
        <v>0</v>
      </c>
      <c r="CV2055">
        <f t="shared" si="1101"/>
        <v>0</v>
      </c>
      <c r="CW2055">
        <f t="shared" si="1102"/>
        <v>0</v>
      </c>
      <c r="CX2055">
        <f t="shared" si="1102"/>
        <v>0</v>
      </c>
      <c r="CY2055">
        <f t="shared" si="1103"/>
        <v>0</v>
      </c>
      <c r="CZ2055">
        <f t="shared" si="1104"/>
        <v>0</v>
      </c>
      <c r="DC2055" t="s">
        <v>3</v>
      </c>
      <c r="DD2055" t="s">
        <v>3</v>
      </c>
      <c r="DE2055" t="s">
        <v>3</v>
      </c>
      <c r="DF2055" t="s">
        <v>3</v>
      </c>
      <c r="DG2055" t="s">
        <v>3</v>
      </c>
      <c r="DH2055" t="s">
        <v>3</v>
      </c>
      <c r="DI2055" t="s">
        <v>3</v>
      </c>
      <c r="DJ2055" t="s">
        <v>3</v>
      </c>
      <c r="DK2055" t="s">
        <v>3</v>
      </c>
      <c r="DL2055" t="s">
        <v>3</v>
      </c>
      <c r="DM2055" t="s">
        <v>3</v>
      </c>
      <c r="DN2055">
        <v>0</v>
      </c>
      <c r="DO2055">
        <v>0</v>
      </c>
      <c r="DP2055">
        <v>1</v>
      </c>
      <c r="DQ2055">
        <v>1</v>
      </c>
      <c r="DU2055">
        <v>1010</v>
      </c>
      <c r="DV2055" t="s">
        <v>180</v>
      </c>
      <c r="DW2055" t="s">
        <v>180</v>
      </c>
      <c r="DX2055">
        <v>1</v>
      </c>
      <c r="EE2055">
        <v>55525620</v>
      </c>
      <c r="EF2055">
        <v>0</v>
      </c>
      <c r="EG2055" t="s">
        <v>220</v>
      </c>
      <c r="EH2055">
        <v>0</v>
      </c>
      <c r="EI2055" t="s">
        <v>3</v>
      </c>
      <c r="EJ2055">
        <v>1</v>
      </c>
      <c r="EK2055">
        <v>6001</v>
      </c>
      <c r="EL2055" t="s">
        <v>221</v>
      </c>
      <c r="EM2055" t="s">
        <v>220</v>
      </c>
      <c r="EO2055" t="s">
        <v>3</v>
      </c>
      <c r="EQ2055">
        <v>0</v>
      </c>
      <c r="ER2055">
        <v>34525</v>
      </c>
      <c r="ES2055">
        <v>34525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5</v>
      </c>
      <c r="FC2055">
        <v>1</v>
      </c>
      <c r="FD2055">
        <v>18</v>
      </c>
      <c r="FF2055">
        <v>41430</v>
      </c>
      <c r="FQ2055">
        <v>0</v>
      </c>
      <c r="FR2055">
        <f t="shared" si="1105"/>
        <v>0</v>
      </c>
      <c r="FS2055">
        <v>0</v>
      </c>
      <c r="FX2055">
        <v>0</v>
      </c>
      <c r="FY2055">
        <v>0</v>
      </c>
      <c r="GA2055" t="s">
        <v>285</v>
      </c>
      <c r="GD2055">
        <v>0</v>
      </c>
      <c r="GF2055">
        <v>125087280</v>
      </c>
      <c r="GG2055">
        <v>2</v>
      </c>
      <c r="GH2055">
        <v>3</v>
      </c>
      <c r="GI2055">
        <v>-2</v>
      </c>
      <c r="GJ2055">
        <v>0</v>
      </c>
      <c r="GK2055">
        <f>ROUND(R2055*(R12)/100,2)</f>
        <v>0</v>
      </c>
      <c r="GL2055">
        <f t="shared" si="1106"/>
        <v>0</v>
      </c>
      <c r="GM2055">
        <f t="shared" si="1107"/>
        <v>69050</v>
      </c>
      <c r="GN2055">
        <f t="shared" si="1108"/>
        <v>69050</v>
      </c>
      <c r="GO2055">
        <f t="shared" si="1109"/>
        <v>0</v>
      </c>
      <c r="GP2055">
        <f t="shared" si="1110"/>
        <v>0</v>
      </c>
      <c r="GR2055">
        <v>1</v>
      </c>
      <c r="GS2055">
        <v>1</v>
      </c>
      <c r="GT2055">
        <v>0</v>
      </c>
      <c r="GU2055" t="s">
        <v>3</v>
      </c>
      <c r="GV2055">
        <f t="shared" si="1111"/>
        <v>0</v>
      </c>
      <c r="GW2055">
        <v>1</v>
      </c>
      <c r="GX2055">
        <f t="shared" si="1112"/>
        <v>0</v>
      </c>
      <c r="HA2055">
        <v>0</v>
      </c>
      <c r="HB2055">
        <v>0</v>
      </c>
      <c r="HC2055">
        <f t="shared" si="1113"/>
        <v>0</v>
      </c>
      <c r="IK2055">
        <v>0</v>
      </c>
    </row>
    <row r="2056" spans="1:245" x14ac:dyDescent="0.2">
      <c r="A2056">
        <v>17</v>
      </c>
      <c r="B2056">
        <v>1</v>
      </c>
      <c r="C2056">
        <f>ROW(SmtRes!A628)</f>
        <v>628</v>
      </c>
      <c r="D2056">
        <f>ROW(EtalonRes!A604)</f>
        <v>604</v>
      </c>
      <c r="E2056" t="s">
        <v>225</v>
      </c>
      <c r="F2056" t="s">
        <v>91</v>
      </c>
      <c r="G2056" t="s">
        <v>92</v>
      </c>
      <c r="H2056" t="s">
        <v>93</v>
      </c>
      <c r="I2056">
        <f>ROUND(8/10,9)</f>
        <v>0.8</v>
      </c>
      <c r="J2056">
        <v>0</v>
      </c>
      <c r="O2056">
        <f t="shared" si="1078"/>
        <v>3334.15</v>
      </c>
      <c r="P2056">
        <f t="shared" si="1079"/>
        <v>2395.89</v>
      </c>
      <c r="Q2056">
        <f t="shared" si="1080"/>
        <v>0</v>
      </c>
      <c r="R2056">
        <f t="shared" si="1081"/>
        <v>0</v>
      </c>
      <c r="S2056">
        <f t="shared" si="1082"/>
        <v>938.26</v>
      </c>
      <c r="T2056">
        <f t="shared" si="1083"/>
        <v>0</v>
      </c>
      <c r="U2056">
        <f t="shared" si="1084"/>
        <v>4.976</v>
      </c>
      <c r="V2056">
        <f t="shared" si="1085"/>
        <v>0</v>
      </c>
      <c r="W2056">
        <f t="shared" si="1086"/>
        <v>0</v>
      </c>
      <c r="X2056">
        <f t="shared" si="1087"/>
        <v>656.78</v>
      </c>
      <c r="Y2056">
        <f t="shared" si="1087"/>
        <v>93.83</v>
      </c>
      <c r="AA2056">
        <v>55574044</v>
      </c>
      <c r="AB2056">
        <f t="shared" si="1088"/>
        <v>4167.68</v>
      </c>
      <c r="AC2056">
        <f t="shared" si="1089"/>
        <v>2994.86</v>
      </c>
      <c r="AD2056">
        <f t="shared" si="1090"/>
        <v>0</v>
      </c>
      <c r="AE2056">
        <f t="shared" si="1091"/>
        <v>0</v>
      </c>
      <c r="AF2056">
        <f t="shared" si="1091"/>
        <v>1172.82</v>
      </c>
      <c r="AG2056">
        <f t="shared" si="1092"/>
        <v>0</v>
      </c>
      <c r="AH2056">
        <f t="shared" si="1093"/>
        <v>6.22</v>
      </c>
      <c r="AI2056">
        <f t="shared" si="1093"/>
        <v>0</v>
      </c>
      <c r="AJ2056">
        <f t="shared" si="1094"/>
        <v>0</v>
      </c>
      <c r="AK2056">
        <v>4167.68</v>
      </c>
      <c r="AL2056">
        <v>2994.86</v>
      </c>
      <c r="AM2056">
        <v>0</v>
      </c>
      <c r="AN2056">
        <v>0</v>
      </c>
      <c r="AO2056">
        <v>1172.82</v>
      </c>
      <c r="AP2056">
        <v>0</v>
      </c>
      <c r="AQ2056">
        <v>6.22</v>
      </c>
      <c r="AR2056">
        <v>0</v>
      </c>
      <c r="AS2056">
        <v>0</v>
      </c>
      <c r="AT2056">
        <v>70</v>
      </c>
      <c r="AU2056">
        <v>10</v>
      </c>
      <c r="AV2056">
        <v>1</v>
      </c>
      <c r="AW2056">
        <v>1</v>
      </c>
      <c r="AZ2056">
        <v>1</v>
      </c>
      <c r="BA2056">
        <v>1</v>
      </c>
      <c r="BB2056">
        <v>1</v>
      </c>
      <c r="BC2056">
        <v>1</v>
      </c>
      <c r="BD2056" t="s">
        <v>3</v>
      </c>
      <c r="BE2056" t="s">
        <v>3</v>
      </c>
      <c r="BF2056" t="s">
        <v>3</v>
      </c>
      <c r="BG2056" t="s">
        <v>3</v>
      </c>
      <c r="BH2056">
        <v>0</v>
      </c>
      <c r="BI2056">
        <v>4</v>
      </c>
      <c r="BJ2056" t="s">
        <v>94</v>
      </c>
      <c r="BM2056">
        <v>0</v>
      </c>
      <c r="BN2056">
        <v>0</v>
      </c>
      <c r="BO2056" t="s">
        <v>3</v>
      </c>
      <c r="BP2056">
        <v>0</v>
      </c>
      <c r="BQ2056">
        <v>1</v>
      </c>
      <c r="BR2056">
        <v>0</v>
      </c>
      <c r="BS2056">
        <v>1</v>
      </c>
      <c r="BT2056">
        <v>1</v>
      </c>
      <c r="BU2056">
        <v>1</v>
      </c>
      <c r="BV2056">
        <v>1</v>
      </c>
      <c r="BW2056">
        <v>1</v>
      </c>
      <c r="BX2056">
        <v>1</v>
      </c>
      <c r="BY2056" t="s">
        <v>3</v>
      </c>
      <c r="BZ2056">
        <v>70</v>
      </c>
      <c r="CA2056">
        <v>10</v>
      </c>
      <c r="CE2056">
        <v>0</v>
      </c>
      <c r="CF2056">
        <v>0</v>
      </c>
      <c r="CG2056">
        <v>0</v>
      </c>
      <c r="CM2056">
        <v>0</v>
      </c>
      <c r="CN2056" t="s">
        <v>3</v>
      </c>
      <c r="CO2056">
        <v>0</v>
      </c>
      <c r="CP2056">
        <f t="shared" si="1095"/>
        <v>3334.1499999999996</v>
      </c>
      <c r="CQ2056">
        <f t="shared" si="1096"/>
        <v>2994.86</v>
      </c>
      <c r="CR2056">
        <f t="shared" si="1097"/>
        <v>0</v>
      </c>
      <c r="CS2056">
        <f t="shared" si="1098"/>
        <v>0</v>
      </c>
      <c r="CT2056">
        <f t="shared" si="1099"/>
        <v>1172.82</v>
      </c>
      <c r="CU2056">
        <f t="shared" si="1100"/>
        <v>0</v>
      </c>
      <c r="CV2056">
        <f t="shared" si="1101"/>
        <v>6.22</v>
      </c>
      <c r="CW2056">
        <f t="shared" si="1102"/>
        <v>0</v>
      </c>
      <c r="CX2056">
        <f t="shared" si="1102"/>
        <v>0</v>
      </c>
      <c r="CY2056">
        <f t="shared" si="1103"/>
        <v>656.78199999999993</v>
      </c>
      <c r="CZ2056">
        <f t="shared" si="1104"/>
        <v>93.826000000000008</v>
      </c>
      <c r="DC2056" t="s">
        <v>3</v>
      </c>
      <c r="DD2056" t="s">
        <v>3</v>
      </c>
      <c r="DE2056" t="s">
        <v>3</v>
      </c>
      <c r="DF2056" t="s">
        <v>3</v>
      </c>
      <c r="DG2056" t="s">
        <v>3</v>
      </c>
      <c r="DH2056" t="s">
        <v>3</v>
      </c>
      <c r="DI2056" t="s">
        <v>3</v>
      </c>
      <c r="DJ2056" t="s">
        <v>3</v>
      </c>
      <c r="DK2056" t="s">
        <v>3</v>
      </c>
      <c r="DL2056" t="s">
        <v>3</v>
      </c>
      <c r="DM2056" t="s">
        <v>3</v>
      </c>
      <c r="DN2056">
        <v>0</v>
      </c>
      <c r="DO2056">
        <v>0</v>
      </c>
      <c r="DP2056">
        <v>1</v>
      </c>
      <c r="DQ2056">
        <v>1</v>
      </c>
      <c r="DU2056">
        <v>1010</v>
      </c>
      <c r="DV2056" t="s">
        <v>93</v>
      </c>
      <c r="DW2056" t="s">
        <v>93</v>
      </c>
      <c r="DX2056">
        <v>10</v>
      </c>
      <c r="EE2056">
        <v>55317522</v>
      </c>
      <c r="EF2056">
        <v>1</v>
      </c>
      <c r="EG2056" t="s">
        <v>19</v>
      </c>
      <c r="EH2056">
        <v>0</v>
      </c>
      <c r="EI2056" t="s">
        <v>3</v>
      </c>
      <c r="EJ2056">
        <v>4</v>
      </c>
      <c r="EK2056">
        <v>0</v>
      </c>
      <c r="EL2056" t="s">
        <v>20</v>
      </c>
      <c r="EM2056" t="s">
        <v>21</v>
      </c>
      <c r="EO2056" t="s">
        <v>3</v>
      </c>
      <c r="EQ2056">
        <v>0</v>
      </c>
      <c r="ER2056">
        <v>4167.68</v>
      </c>
      <c r="ES2056">
        <v>2994.86</v>
      </c>
      <c r="ET2056">
        <v>0</v>
      </c>
      <c r="EU2056">
        <v>0</v>
      </c>
      <c r="EV2056">
        <v>1172.82</v>
      </c>
      <c r="EW2056">
        <v>6.22</v>
      </c>
      <c r="EX2056">
        <v>0</v>
      </c>
      <c r="EY2056">
        <v>0</v>
      </c>
      <c r="FQ2056">
        <v>0</v>
      </c>
      <c r="FR2056">
        <f t="shared" si="1105"/>
        <v>0</v>
      </c>
      <c r="FS2056">
        <v>0</v>
      </c>
      <c r="FX2056">
        <v>70</v>
      </c>
      <c r="FY2056">
        <v>10</v>
      </c>
      <c r="GA2056" t="s">
        <v>3</v>
      </c>
      <c r="GD2056">
        <v>0</v>
      </c>
      <c r="GF2056">
        <v>1404583839</v>
      </c>
      <c r="GG2056">
        <v>2</v>
      </c>
      <c r="GH2056">
        <v>1</v>
      </c>
      <c r="GI2056">
        <v>-2</v>
      </c>
      <c r="GJ2056">
        <v>0</v>
      </c>
      <c r="GK2056">
        <f>ROUND(R2056*(R12)/100,2)</f>
        <v>0</v>
      </c>
      <c r="GL2056">
        <f t="shared" si="1106"/>
        <v>0</v>
      </c>
      <c r="GM2056">
        <f t="shared" si="1107"/>
        <v>4084.76</v>
      </c>
      <c r="GN2056">
        <f t="shared" si="1108"/>
        <v>0</v>
      </c>
      <c r="GO2056">
        <f t="shared" si="1109"/>
        <v>0</v>
      </c>
      <c r="GP2056">
        <f t="shared" si="1110"/>
        <v>4084.76</v>
      </c>
      <c r="GR2056">
        <v>0</v>
      </c>
      <c r="GS2056">
        <v>3</v>
      </c>
      <c r="GT2056">
        <v>0</v>
      </c>
      <c r="GU2056" t="s">
        <v>3</v>
      </c>
      <c r="GV2056">
        <f t="shared" si="1111"/>
        <v>0</v>
      </c>
      <c r="GW2056">
        <v>1</v>
      </c>
      <c r="GX2056">
        <f t="shared" si="1112"/>
        <v>0</v>
      </c>
      <c r="HA2056">
        <v>0</v>
      </c>
      <c r="HB2056">
        <v>0</v>
      </c>
      <c r="HC2056">
        <f t="shared" si="1113"/>
        <v>0</v>
      </c>
      <c r="IK2056">
        <v>0</v>
      </c>
    </row>
    <row r="2057" spans="1:245" x14ac:dyDescent="0.2">
      <c r="A2057">
        <v>17</v>
      </c>
      <c r="B2057">
        <v>1</v>
      </c>
      <c r="E2057" t="s">
        <v>228</v>
      </c>
      <c r="F2057" t="s">
        <v>96</v>
      </c>
      <c r="G2057" t="s">
        <v>440</v>
      </c>
      <c r="H2057" t="s">
        <v>180</v>
      </c>
      <c r="I2057">
        <v>2</v>
      </c>
      <c r="J2057">
        <v>0</v>
      </c>
      <c r="O2057">
        <f t="shared" si="1078"/>
        <v>53723.34</v>
      </c>
      <c r="P2057">
        <f t="shared" si="1079"/>
        <v>53723.34</v>
      </c>
      <c r="Q2057">
        <f t="shared" si="1080"/>
        <v>0</v>
      </c>
      <c r="R2057">
        <f t="shared" si="1081"/>
        <v>0</v>
      </c>
      <c r="S2057">
        <f t="shared" si="1082"/>
        <v>0</v>
      </c>
      <c r="T2057">
        <f t="shared" si="1083"/>
        <v>0</v>
      </c>
      <c r="U2057">
        <f t="shared" si="1084"/>
        <v>0</v>
      </c>
      <c r="V2057">
        <f t="shared" si="1085"/>
        <v>0</v>
      </c>
      <c r="W2057">
        <f t="shared" si="1086"/>
        <v>0</v>
      </c>
      <c r="X2057">
        <f t="shared" si="1087"/>
        <v>0</v>
      </c>
      <c r="Y2057">
        <f t="shared" si="1087"/>
        <v>0</v>
      </c>
      <c r="AA2057">
        <v>55574044</v>
      </c>
      <c r="AB2057">
        <f t="shared" si="1088"/>
        <v>26861.67</v>
      </c>
      <c r="AC2057">
        <f t="shared" si="1089"/>
        <v>26861.67</v>
      </c>
      <c r="AD2057">
        <f t="shared" si="1090"/>
        <v>0</v>
      </c>
      <c r="AE2057">
        <f t="shared" si="1091"/>
        <v>0</v>
      </c>
      <c r="AF2057">
        <f t="shared" si="1091"/>
        <v>0</v>
      </c>
      <c r="AG2057">
        <f t="shared" si="1092"/>
        <v>0</v>
      </c>
      <c r="AH2057">
        <f t="shared" si="1093"/>
        <v>0</v>
      </c>
      <c r="AI2057">
        <f t="shared" si="1093"/>
        <v>0</v>
      </c>
      <c r="AJ2057">
        <f t="shared" si="1094"/>
        <v>0</v>
      </c>
      <c r="AK2057">
        <v>26861.67</v>
      </c>
      <c r="AL2057">
        <v>26861.67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1</v>
      </c>
      <c r="AW2057">
        <v>1</v>
      </c>
      <c r="AZ2057">
        <v>1</v>
      </c>
      <c r="BA2057">
        <v>1</v>
      </c>
      <c r="BB2057">
        <v>1</v>
      </c>
      <c r="BC2057">
        <v>1</v>
      </c>
      <c r="BD2057" t="s">
        <v>3</v>
      </c>
      <c r="BE2057" t="s">
        <v>3</v>
      </c>
      <c r="BF2057" t="s">
        <v>3</v>
      </c>
      <c r="BG2057" t="s">
        <v>3</v>
      </c>
      <c r="BH2057">
        <v>3</v>
      </c>
      <c r="BI2057">
        <v>1</v>
      </c>
      <c r="BJ2057" t="s">
        <v>3</v>
      </c>
      <c r="BM2057">
        <v>6001</v>
      </c>
      <c r="BN2057">
        <v>0</v>
      </c>
      <c r="BO2057" t="s">
        <v>3</v>
      </c>
      <c r="BP2057">
        <v>0</v>
      </c>
      <c r="BQ2057">
        <v>0</v>
      </c>
      <c r="BR2057">
        <v>0</v>
      </c>
      <c r="BS2057">
        <v>1</v>
      </c>
      <c r="BT2057">
        <v>1</v>
      </c>
      <c r="BU2057">
        <v>1</v>
      </c>
      <c r="BV2057">
        <v>1</v>
      </c>
      <c r="BW2057">
        <v>1</v>
      </c>
      <c r="BX2057">
        <v>1</v>
      </c>
      <c r="BY2057" t="s">
        <v>3</v>
      </c>
      <c r="BZ2057">
        <v>0</v>
      </c>
      <c r="CA2057">
        <v>0</v>
      </c>
      <c r="CE2057">
        <v>0</v>
      </c>
      <c r="CF2057">
        <v>0</v>
      </c>
      <c r="CG2057">
        <v>0</v>
      </c>
      <c r="CM2057">
        <v>0</v>
      </c>
      <c r="CN2057" t="s">
        <v>3</v>
      </c>
      <c r="CO2057">
        <v>0</v>
      </c>
      <c r="CP2057">
        <f t="shared" si="1095"/>
        <v>53723.34</v>
      </c>
      <c r="CQ2057">
        <f t="shared" si="1096"/>
        <v>26861.67</v>
      </c>
      <c r="CR2057">
        <f t="shared" si="1097"/>
        <v>0</v>
      </c>
      <c r="CS2057">
        <f t="shared" si="1098"/>
        <v>0</v>
      </c>
      <c r="CT2057">
        <f t="shared" si="1099"/>
        <v>0</v>
      </c>
      <c r="CU2057">
        <f t="shared" si="1100"/>
        <v>0</v>
      </c>
      <c r="CV2057">
        <f t="shared" si="1101"/>
        <v>0</v>
      </c>
      <c r="CW2057">
        <f t="shared" si="1102"/>
        <v>0</v>
      </c>
      <c r="CX2057">
        <f t="shared" si="1102"/>
        <v>0</v>
      </c>
      <c r="CY2057">
        <f t="shared" si="1103"/>
        <v>0</v>
      </c>
      <c r="CZ2057">
        <f t="shared" si="1104"/>
        <v>0</v>
      </c>
      <c r="DC2057" t="s">
        <v>3</v>
      </c>
      <c r="DD2057" t="s">
        <v>3</v>
      </c>
      <c r="DE2057" t="s">
        <v>3</v>
      </c>
      <c r="DF2057" t="s">
        <v>3</v>
      </c>
      <c r="DG2057" t="s">
        <v>3</v>
      </c>
      <c r="DH2057" t="s">
        <v>3</v>
      </c>
      <c r="DI2057" t="s">
        <v>3</v>
      </c>
      <c r="DJ2057" t="s">
        <v>3</v>
      </c>
      <c r="DK2057" t="s">
        <v>3</v>
      </c>
      <c r="DL2057" t="s">
        <v>3</v>
      </c>
      <c r="DM2057" t="s">
        <v>3</v>
      </c>
      <c r="DN2057">
        <v>0</v>
      </c>
      <c r="DO2057">
        <v>0</v>
      </c>
      <c r="DP2057">
        <v>1</v>
      </c>
      <c r="DQ2057">
        <v>1</v>
      </c>
      <c r="DU2057">
        <v>1010</v>
      </c>
      <c r="DV2057" t="s">
        <v>180</v>
      </c>
      <c r="DW2057" t="s">
        <v>180</v>
      </c>
      <c r="DX2057">
        <v>1</v>
      </c>
      <c r="EE2057">
        <v>55525620</v>
      </c>
      <c r="EF2057">
        <v>0</v>
      </c>
      <c r="EG2057" t="s">
        <v>220</v>
      </c>
      <c r="EH2057">
        <v>0</v>
      </c>
      <c r="EI2057" t="s">
        <v>3</v>
      </c>
      <c r="EJ2057">
        <v>1</v>
      </c>
      <c r="EK2057">
        <v>6001</v>
      </c>
      <c r="EL2057" t="s">
        <v>221</v>
      </c>
      <c r="EM2057" t="s">
        <v>220</v>
      </c>
      <c r="EO2057" t="s">
        <v>3</v>
      </c>
      <c r="EQ2057">
        <v>0</v>
      </c>
      <c r="ER2057">
        <v>26861.67</v>
      </c>
      <c r="ES2057">
        <v>26861.67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5</v>
      </c>
      <c r="FC2057">
        <v>1</v>
      </c>
      <c r="FD2057">
        <v>18</v>
      </c>
      <c r="FF2057">
        <v>32234</v>
      </c>
      <c r="FQ2057">
        <v>0</v>
      </c>
      <c r="FR2057">
        <f t="shared" si="1105"/>
        <v>0</v>
      </c>
      <c r="FS2057">
        <v>0</v>
      </c>
      <c r="FX2057">
        <v>0</v>
      </c>
      <c r="FY2057">
        <v>0</v>
      </c>
      <c r="GA2057" t="s">
        <v>287</v>
      </c>
      <c r="GD2057">
        <v>0</v>
      </c>
      <c r="GF2057">
        <v>1850646689</v>
      </c>
      <c r="GG2057">
        <v>2</v>
      </c>
      <c r="GH2057">
        <v>3</v>
      </c>
      <c r="GI2057">
        <v>-2</v>
      </c>
      <c r="GJ2057">
        <v>0</v>
      </c>
      <c r="GK2057">
        <f>ROUND(R2057*(R12)/100,2)</f>
        <v>0</v>
      </c>
      <c r="GL2057">
        <f t="shared" si="1106"/>
        <v>0</v>
      </c>
      <c r="GM2057">
        <f t="shared" si="1107"/>
        <v>53723.34</v>
      </c>
      <c r="GN2057">
        <f t="shared" si="1108"/>
        <v>53723.34</v>
      </c>
      <c r="GO2057">
        <f t="shared" si="1109"/>
        <v>0</v>
      </c>
      <c r="GP2057">
        <f t="shared" si="1110"/>
        <v>0</v>
      </c>
      <c r="GR2057">
        <v>1</v>
      </c>
      <c r="GS2057">
        <v>1</v>
      </c>
      <c r="GT2057">
        <v>0</v>
      </c>
      <c r="GU2057" t="s">
        <v>3</v>
      </c>
      <c r="GV2057">
        <f t="shared" si="1111"/>
        <v>0</v>
      </c>
      <c r="GW2057">
        <v>1</v>
      </c>
      <c r="GX2057">
        <f t="shared" si="1112"/>
        <v>0</v>
      </c>
      <c r="HA2057">
        <v>0</v>
      </c>
      <c r="HB2057">
        <v>0</v>
      </c>
      <c r="HC2057">
        <f t="shared" si="1113"/>
        <v>0</v>
      </c>
      <c r="IK2057">
        <v>0</v>
      </c>
    </row>
    <row r="2058" spans="1:245" x14ac:dyDescent="0.2">
      <c r="A2058">
        <v>17</v>
      </c>
      <c r="B2058">
        <v>1</v>
      </c>
      <c r="C2058">
        <f>ROW(SmtRes!A633)</f>
        <v>633</v>
      </c>
      <c r="D2058">
        <f>ROW(EtalonRes!A609)</f>
        <v>609</v>
      </c>
      <c r="E2058" t="s">
        <v>229</v>
      </c>
      <c r="F2058" t="s">
        <v>91</v>
      </c>
      <c r="G2058" t="s">
        <v>92</v>
      </c>
      <c r="H2058" t="s">
        <v>93</v>
      </c>
      <c r="I2058">
        <f>ROUND(2/10,9)</f>
        <v>0.2</v>
      </c>
      <c r="J2058">
        <v>0</v>
      </c>
      <c r="O2058">
        <f t="shared" si="1078"/>
        <v>833.53</v>
      </c>
      <c r="P2058">
        <f t="shared" si="1079"/>
        <v>598.97</v>
      </c>
      <c r="Q2058">
        <f t="shared" si="1080"/>
        <v>0</v>
      </c>
      <c r="R2058">
        <f t="shared" si="1081"/>
        <v>0</v>
      </c>
      <c r="S2058">
        <f t="shared" si="1082"/>
        <v>234.56</v>
      </c>
      <c r="T2058">
        <f t="shared" si="1083"/>
        <v>0</v>
      </c>
      <c r="U2058">
        <f t="shared" si="1084"/>
        <v>1.244</v>
      </c>
      <c r="V2058">
        <f t="shared" si="1085"/>
        <v>0</v>
      </c>
      <c r="W2058">
        <f t="shared" si="1086"/>
        <v>0</v>
      </c>
      <c r="X2058">
        <f t="shared" si="1087"/>
        <v>164.19</v>
      </c>
      <c r="Y2058">
        <f t="shared" si="1087"/>
        <v>23.46</v>
      </c>
      <c r="AA2058">
        <v>55574044</v>
      </c>
      <c r="AB2058">
        <f t="shared" si="1088"/>
        <v>4167.68</v>
      </c>
      <c r="AC2058">
        <f t="shared" si="1089"/>
        <v>2994.86</v>
      </c>
      <c r="AD2058">
        <f t="shared" si="1090"/>
        <v>0</v>
      </c>
      <c r="AE2058">
        <f t="shared" si="1091"/>
        <v>0</v>
      </c>
      <c r="AF2058">
        <f t="shared" si="1091"/>
        <v>1172.82</v>
      </c>
      <c r="AG2058">
        <f t="shared" si="1092"/>
        <v>0</v>
      </c>
      <c r="AH2058">
        <f t="shared" si="1093"/>
        <v>6.22</v>
      </c>
      <c r="AI2058">
        <f t="shared" si="1093"/>
        <v>0</v>
      </c>
      <c r="AJ2058">
        <f t="shared" si="1094"/>
        <v>0</v>
      </c>
      <c r="AK2058">
        <v>4167.68</v>
      </c>
      <c r="AL2058">
        <v>2994.86</v>
      </c>
      <c r="AM2058">
        <v>0</v>
      </c>
      <c r="AN2058">
        <v>0</v>
      </c>
      <c r="AO2058">
        <v>1172.82</v>
      </c>
      <c r="AP2058">
        <v>0</v>
      </c>
      <c r="AQ2058">
        <v>6.22</v>
      </c>
      <c r="AR2058">
        <v>0</v>
      </c>
      <c r="AS2058">
        <v>0</v>
      </c>
      <c r="AT2058">
        <v>70</v>
      </c>
      <c r="AU2058">
        <v>10</v>
      </c>
      <c r="AV2058">
        <v>1</v>
      </c>
      <c r="AW2058">
        <v>1</v>
      </c>
      <c r="AZ2058">
        <v>1</v>
      </c>
      <c r="BA2058">
        <v>1</v>
      </c>
      <c r="BB2058">
        <v>1</v>
      </c>
      <c r="BC2058">
        <v>1</v>
      </c>
      <c r="BD2058" t="s">
        <v>3</v>
      </c>
      <c r="BE2058" t="s">
        <v>3</v>
      </c>
      <c r="BF2058" t="s">
        <v>3</v>
      </c>
      <c r="BG2058" t="s">
        <v>3</v>
      </c>
      <c r="BH2058">
        <v>0</v>
      </c>
      <c r="BI2058">
        <v>4</v>
      </c>
      <c r="BJ2058" t="s">
        <v>94</v>
      </c>
      <c r="BM2058">
        <v>0</v>
      </c>
      <c r="BN2058">
        <v>0</v>
      </c>
      <c r="BO2058" t="s">
        <v>3</v>
      </c>
      <c r="BP2058">
        <v>0</v>
      </c>
      <c r="BQ2058">
        <v>1</v>
      </c>
      <c r="BR2058">
        <v>0</v>
      </c>
      <c r="BS2058">
        <v>1</v>
      </c>
      <c r="BT2058">
        <v>1</v>
      </c>
      <c r="BU2058">
        <v>1</v>
      </c>
      <c r="BV2058">
        <v>1</v>
      </c>
      <c r="BW2058">
        <v>1</v>
      </c>
      <c r="BX2058">
        <v>1</v>
      </c>
      <c r="BY2058" t="s">
        <v>3</v>
      </c>
      <c r="BZ2058">
        <v>70</v>
      </c>
      <c r="CA2058">
        <v>10</v>
      </c>
      <c r="CE2058">
        <v>0</v>
      </c>
      <c r="CF2058">
        <v>0</v>
      </c>
      <c r="CG2058">
        <v>0</v>
      </c>
      <c r="CM2058">
        <v>0</v>
      </c>
      <c r="CN2058" t="s">
        <v>3</v>
      </c>
      <c r="CO2058">
        <v>0</v>
      </c>
      <c r="CP2058">
        <f t="shared" si="1095"/>
        <v>833.53</v>
      </c>
      <c r="CQ2058">
        <f t="shared" si="1096"/>
        <v>2994.86</v>
      </c>
      <c r="CR2058">
        <f t="shared" si="1097"/>
        <v>0</v>
      </c>
      <c r="CS2058">
        <f t="shared" si="1098"/>
        <v>0</v>
      </c>
      <c r="CT2058">
        <f t="shared" si="1099"/>
        <v>1172.82</v>
      </c>
      <c r="CU2058">
        <f t="shared" si="1100"/>
        <v>0</v>
      </c>
      <c r="CV2058">
        <f t="shared" si="1101"/>
        <v>6.22</v>
      </c>
      <c r="CW2058">
        <f t="shared" si="1102"/>
        <v>0</v>
      </c>
      <c r="CX2058">
        <f t="shared" si="1102"/>
        <v>0</v>
      </c>
      <c r="CY2058">
        <f t="shared" si="1103"/>
        <v>164.19200000000001</v>
      </c>
      <c r="CZ2058">
        <f t="shared" si="1104"/>
        <v>23.456</v>
      </c>
      <c r="DC2058" t="s">
        <v>3</v>
      </c>
      <c r="DD2058" t="s">
        <v>3</v>
      </c>
      <c r="DE2058" t="s">
        <v>3</v>
      </c>
      <c r="DF2058" t="s">
        <v>3</v>
      </c>
      <c r="DG2058" t="s">
        <v>3</v>
      </c>
      <c r="DH2058" t="s">
        <v>3</v>
      </c>
      <c r="DI2058" t="s">
        <v>3</v>
      </c>
      <c r="DJ2058" t="s">
        <v>3</v>
      </c>
      <c r="DK2058" t="s">
        <v>3</v>
      </c>
      <c r="DL2058" t="s">
        <v>3</v>
      </c>
      <c r="DM2058" t="s">
        <v>3</v>
      </c>
      <c r="DN2058">
        <v>0</v>
      </c>
      <c r="DO2058">
        <v>0</v>
      </c>
      <c r="DP2058">
        <v>1</v>
      </c>
      <c r="DQ2058">
        <v>1</v>
      </c>
      <c r="DU2058">
        <v>1010</v>
      </c>
      <c r="DV2058" t="s">
        <v>93</v>
      </c>
      <c r="DW2058" t="s">
        <v>93</v>
      </c>
      <c r="DX2058">
        <v>10</v>
      </c>
      <c r="EE2058">
        <v>55317522</v>
      </c>
      <c r="EF2058">
        <v>1</v>
      </c>
      <c r="EG2058" t="s">
        <v>19</v>
      </c>
      <c r="EH2058">
        <v>0</v>
      </c>
      <c r="EI2058" t="s">
        <v>3</v>
      </c>
      <c r="EJ2058">
        <v>4</v>
      </c>
      <c r="EK2058">
        <v>0</v>
      </c>
      <c r="EL2058" t="s">
        <v>20</v>
      </c>
      <c r="EM2058" t="s">
        <v>21</v>
      </c>
      <c r="EO2058" t="s">
        <v>3</v>
      </c>
      <c r="EQ2058">
        <v>0</v>
      </c>
      <c r="ER2058">
        <v>4167.68</v>
      </c>
      <c r="ES2058">
        <v>2994.86</v>
      </c>
      <c r="ET2058">
        <v>0</v>
      </c>
      <c r="EU2058">
        <v>0</v>
      </c>
      <c r="EV2058">
        <v>1172.82</v>
      </c>
      <c r="EW2058">
        <v>6.22</v>
      </c>
      <c r="EX2058">
        <v>0</v>
      </c>
      <c r="EY2058">
        <v>0</v>
      </c>
      <c r="FQ2058">
        <v>0</v>
      </c>
      <c r="FR2058">
        <f t="shared" si="1105"/>
        <v>0</v>
      </c>
      <c r="FS2058">
        <v>0</v>
      </c>
      <c r="FX2058">
        <v>70</v>
      </c>
      <c r="FY2058">
        <v>10</v>
      </c>
      <c r="GA2058" t="s">
        <v>3</v>
      </c>
      <c r="GD2058">
        <v>0</v>
      </c>
      <c r="GF2058">
        <v>1404583839</v>
      </c>
      <c r="GG2058">
        <v>2</v>
      </c>
      <c r="GH2058">
        <v>1</v>
      </c>
      <c r="GI2058">
        <v>-2</v>
      </c>
      <c r="GJ2058">
        <v>0</v>
      </c>
      <c r="GK2058">
        <f>ROUND(R2058*(R12)/100,2)</f>
        <v>0</v>
      </c>
      <c r="GL2058">
        <f t="shared" si="1106"/>
        <v>0</v>
      </c>
      <c r="GM2058">
        <f t="shared" si="1107"/>
        <v>1021.18</v>
      </c>
      <c r="GN2058">
        <f t="shared" si="1108"/>
        <v>0</v>
      </c>
      <c r="GO2058">
        <f t="shared" si="1109"/>
        <v>0</v>
      </c>
      <c r="GP2058">
        <f t="shared" si="1110"/>
        <v>1021.18</v>
      </c>
      <c r="GR2058">
        <v>0</v>
      </c>
      <c r="GS2058">
        <v>3</v>
      </c>
      <c r="GT2058">
        <v>0</v>
      </c>
      <c r="GU2058" t="s">
        <v>3</v>
      </c>
      <c r="GV2058">
        <f t="shared" si="1111"/>
        <v>0</v>
      </c>
      <c r="GW2058">
        <v>1</v>
      </c>
      <c r="GX2058">
        <f t="shared" si="1112"/>
        <v>0</v>
      </c>
      <c r="HA2058">
        <v>0</v>
      </c>
      <c r="HB2058">
        <v>0</v>
      </c>
      <c r="HC2058">
        <f t="shared" si="1113"/>
        <v>0</v>
      </c>
      <c r="IK2058">
        <v>0</v>
      </c>
    </row>
    <row r="2059" spans="1:245" x14ac:dyDescent="0.2">
      <c r="A2059">
        <v>17</v>
      </c>
      <c r="B2059">
        <v>1</v>
      </c>
      <c r="E2059" t="s">
        <v>232</v>
      </c>
      <c r="F2059" t="s">
        <v>96</v>
      </c>
      <c r="G2059" t="s">
        <v>441</v>
      </c>
      <c r="H2059" t="s">
        <v>180</v>
      </c>
      <c r="I2059">
        <v>1</v>
      </c>
      <c r="J2059">
        <v>0</v>
      </c>
      <c r="O2059">
        <f t="shared" si="1078"/>
        <v>9941.67</v>
      </c>
      <c r="P2059">
        <f t="shared" si="1079"/>
        <v>9941.67</v>
      </c>
      <c r="Q2059">
        <f t="shared" si="1080"/>
        <v>0</v>
      </c>
      <c r="R2059">
        <f t="shared" si="1081"/>
        <v>0</v>
      </c>
      <c r="S2059">
        <f t="shared" si="1082"/>
        <v>0</v>
      </c>
      <c r="T2059">
        <f t="shared" si="1083"/>
        <v>0</v>
      </c>
      <c r="U2059">
        <f t="shared" si="1084"/>
        <v>0</v>
      </c>
      <c r="V2059">
        <f t="shared" si="1085"/>
        <v>0</v>
      </c>
      <c r="W2059">
        <f t="shared" si="1086"/>
        <v>0</v>
      </c>
      <c r="X2059">
        <f t="shared" si="1087"/>
        <v>0</v>
      </c>
      <c r="Y2059">
        <f t="shared" si="1087"/>
        <v>0</v>
      </c>
      <c r="AA2059">
        <v>55574044</v>
      </c>
      <c r="AB2059">
        <f t="shared" si="1088"/>
        <v>9941.67</v>
      </c>
      <c r="AC2059">
        <f t="shared" si="1089"/>
        <v>9941.67</v>
      </c>
      <c r="AD2059">
        <f t="shared" si="1090"/>
        <v>0</v>
      </c>
      <c r="AE2059">
        <f t="shared" si="1091"/>
        <v>0</v>
      </c>
      <c r="AF2059">
        <f t="shared" si="1091"/>
        <v>0</v>
      </c>
      <c r="AG2059">
        <f t="shared" si="1092"/>
        <v>0</v>
      </c>
      <c r="AH2059">
        <f t="shared" si="1093"/>
        <v>0</v>
      </c>
      <c r="AI2059">
        <f t="shared" si="1093"/>
        <v>0</v>
      </c>
      <c r="AJ2059">
        <f t="shared" si="1094"/>
        <v>0</v>
      </c>
      <c r="AK2059">
        <v>9941.67</v>
      </c>
      <c r="AL2059">
        <v>9941.67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</v>
      </c>
      <c r="AW2059">
        <v>1</v>
      </c>
      <c r="AZ2059">
        <v>1</v>
      </c>
      <c r="BA2059">
        <v>1</v>
      </c>
      <c r="BB2059">
        <v>1</v>
      </c>
      <c r="BC2059">
        <v>1</v>
      </c>
      <c r="BD2059" t="s">
        <v>3</v>
      </c>
      <c r="BE2059" t="s">
        <v>3</v>
      </c>
      <c r="BF2059" t="s">
        <v>3</v>
      </c>
      <c r="BG2059" t="s">
        <v>3</v>
      </c>
      <c r="BH2059">
        <v>3</v>
      </c>
      <c r="BI2059">
        <v>1</v>
      </c>
      <c r="BJ2059" t="s">
        <v>3</v>
      </c>
      <c r="BM2059">
        <v>6001</v>
      </c>
      <c r="BN2059">
        <v>0</v>
      </c>
      <c r="BO2059" t="s">
        <v>3</v>
      </c>
      <c r="BP2059">
        <v>0</v>
      </c>
      <c r="BQ2059">
        <v>0</v>
      </c>
      <c r="BR2059">
        <v>0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 t="s">
        <v>3</v>
      </c>
      <c r="BZ2059">
        <v>0</v>
      </c>
      <c r="CA2059">
        <v>0</v>
      </c>
      <c r="CE2059">
        <v>0</v>
      </c>
      <c r="CF2059">
        <v>0</v>
      </c>
      <c r="CG2059">
        <v>0</v>
      </c>
      <c r="CM2059">
        <v>0</v>
      </c>
      <c r="CN2059" t="s">
        <v>3</v>
      </c>
      <c r="CO2059">
        <v>0</v>
      </c>
      <c r="CP2059">
        <f t="shared" si="1095"/>
        <v>9941.67</v>
      </c>
      <c r="CQ2059">
        <f t="shared" si="1096"/>
        <v>9941.67</v>
      </c>
      <c r="CR2059">
        <f t="shared" si="1097"/>
        <v>0</v>
      </c>
      <c r="CS2059">
        <f t="shared" si="1098"/>
        <v>0</v>
      </c>
      <c r="CT2059">
        <f t="shared" si="1099"/>
        <v>0</v>
      </c>
      <c r="CU2059">
        <f t="shared" si="1100"/>
        <v>0</v>
      </c>
      <c r="CV2059">
        <f t="shared" si="1101"/>
        <v>0</v>
      </c>
      <c r="CW2059">
        <f t="shared" si="1102"/>
        <v>0</v>
      </c>
      <c r="CX2059">
        <f t="shared" si="1102"/>
        <v>0</v>
      </c>
      <c r="CY2059">
        <f t="shared" si="1103"/>
        <v>0</v>
      </c>
      <c r="CZ2059">
        <f t="shared" si="1104"/>
        <v>0</v>
      </c>
      <c r="DC2059" t="s">
        <v>3</v>
      </c>
      <c r="DD2059" t="s">
        <v>3</v>
      </c>
      <c r="DE2059" t="s">
        <v>3</v>
      </c>
      <c r="DF2059" t="s">
        <v>3</v>
      </c>
      <c r="DG2059" t="s">
        <v>3</v>
      </c>
      <c r="DH2059" t="s">
        <v>3</v>
      </c>
      <c r="DI2059" t="s">
        <v>3</v>
      </c>
      <c r="DJ2059" t="s">
        <v>3</v>
      </c>
      <c r="DK2059" t="s">
        <v>3</v>
      </c>
      <c r="DL2059" t="s">
        <v>3</v>
      </c>
      <c r="DM2059" t="s">
        <v>3</v>
      </c>
      <c r="DN2059">
        <v>0</v>
      </c>
      <c r="DO2059">
        <v>0</v>
      </c>
      <c r="DP2059">
        <v>1</v>
      </c>
      <c r="DQ2059">
        <v>1</v>
      </c>
      <c r="DU2059">
        <v>1010</v>
      </c>
      <c r="DV2059" t="s">
        <v>180</v>
      </c>
      <c r="DW2059" t="s">
        <v>180</v>
      </c>
      <c r="DX2059">
        <v>1</v>
      </c>
      <c r="EE2059">
        <v>55525620</v>
      </c>
      <c r="EF2059">
        <v>0</v>
      </c>
      <c r="EG2059" t="s">
        <v>220</v>
      </c>
      <c r="EH2059">
        <v>0</v>
      </c>
      <c r="EI2059" t="s">
        <v>3</v>
      </c>
      <c r="EJ2059">
        <v>1</v>
      </c>
      <c r="EK2059">
        <v>6001</v>
      </c>
      <c r="EL2059" t="s">
        <v>221</v>
      </c>
      <c r="EM2059" t="s">
        <v>220</v>
      </c>
      <c r="EO2059" t="s">
        <v>3</v>
      </c>
      <c r="EQ2059">
        <v>0</v>
      </c>
      <c r="ER2059">
        <v>9941.67</v>
      </c>
      <c r="ES2059">
        <v>9941.67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5</v>
      </c>
      <c r="FC2059">
        <v>1</v>
      </c>
      <c r="FD2059">
        <v>18</v>
      </c>
      <c r="FF2059">
        <v>11930</v>
      </c>
      <c r="FQ2059">
        <v>0</v>
      </c>
      <c r="FR2059">
        <f t="shared" si="1105"/>
        <v>0</v>
      </c>
      <c r="FS2059">
        <v>0</v>
      </c>
      <c r="FX2059">
        <v>0</v>
      </c>
      <c r="FY2059">
        <v>0</v>
      </c>
      <c r="GA2059" t="s">
        <v>442</v>
      </c>
      <c r="GD2059">
        <v>0</v>
      </c>
      <c r="GF2059">
        <v>1722761227</v>
      </c>
      <c r="GG2059">
        <v>2</v>
      </c>
      <c r="GH2059">
        <v>3</v>
      </c>
      <c r="GI2059">
        <v>-2</v>
      </c>
      <c r="GJ2059">
        <v>0</v>
      </c>
      <c r="GK2059">
        <f>ROUND(R2059*(R12)/100,2)</f>
        <v>0</v>
      </c>
      <c r="GL2059">
        <f t="shared" si="1106"/>
        <v>0</v>
      </c>
      <c r="GM2059">
        <f t="shared" si="1107"/>
        <v>9941.67</v>
      </c>
      <c r="GN2059">
        <f t="shared" si="1108"/>
        <v>9941.67</v>
      </c>
      <c r="GO2059">
        <f t="shared" si="1109"/>
        <v>0</v>
      </c>
      <c r="GP2059">
        <f t="shared" si="1110"/>
        <v>0</v>
      </c>
      <c r="GR2059">
        <v>1</v>
      </c>
      <c r="GS2059">
        <v>1</v>
      </c>
      <c r="GT2059">
        <v>0</v>
      </c>
      <c r="GU2059" t="s">
        <v>3</v>
      </c>
      <c r="GV2059">
        <f t="shared" si="1111"/>
        <v>0</v>
      </c>
      <c r="GW2059">
        <v>1</v>
      </c>
      <c r="GX2059">
        <f t="shared" si="1112"/>
        <v>0</v>
      </c>
      <c r="HA2059">
        <v>0</v>
      </c>
      <c r="HB2059">
        <v>0</v>
      </c>
      <c r="HC2059">
        <f t="shared" si="1113"/>
        <v>0</v>
      </c>
      <c r="IK2059">
        <v>0</v>
      </c>
    </row>
    <row r="2061" spans="1:245" x14ac:dyDescent="0.2">
      <c r="A2061" s="2">
        <v>51</v>
      </c>
      <c r="B2061" s="2">
        <f>B2050</f>
        <v>1</v>
      </c>
      <c r="C2061" s="2">
        <f>A2050</f>
        <v>4</v>
      </c>
      <c r="D2061" s="2">
        <f>ROW(A2050)</f>
        <v>2050</v>
      </c>
      <c r="E2061" s="2"/>
      <c r="F2061" s="2" t="str">
        <f>IF(F2050&lt;&gt;"",F2050,"")</f>
        <v>Новый раздел</v>
      </c>
      <c r="G2061" s="2" t="str">
        <f>IF(G2050&lt;&gt;"",G2050,"")</f>
        <v>Установка МАФ</v>
      </c>
      <c r="H2061" s="2">
        <v>0</v>
      </c>
      <c r="I2061" s="2"/>
      <c r="J2061" s="2"/>
      <c r="K2061" s="2"/>
      <c r="L2061" s="2"/>
      <c r="M2061" s="2"/>
      <c r="N2061" s="2"/>
      <c r="O2061" s="2">
        <f t="shared" ref="O2061:T2061" si="1114">ROUND(AB2061,2)</f>
        <v>139383.29999999999</v>
      </c>
      <c r="P2061" s="2">
        <f t="shared" si="1114"/>
        <v>137506.79</v>
      </c>
      <c r="Q2061" s="2">
        <f t="shared" si="1114"/>
        <v>0</v>
      </c>
      <c r="R2061" s="2">
        <f t="shared" si="1114"/>
        <v>0</v>
      </c>
      <c r="S2061" s="2">
        <f t="shared" si="1114"/>
        <v>1876.51</v>
      </c>
      <c r="T2061" s="2">
        <f t="shared" si="1114"/>
        <v>0</v>
      </c>
      <c r="U2061" s="2">
        <f>AH2061</f>
        <v>9.952</v>
      </c>
      <c r="V2061" s="2">
        <f>AI2061</f>
        <v>0</v>
      </c>
      <c r="W2061" s="2">
        <f>ROUND(AJ2061,2)</f>
        <v>0</v>
      </c>
      <c r="X2061" s="2">
        <f>ROUND(AK2061,2)</f>
        <v>1313.55</v>
      </c>
      <c r="Y2061" s="2">
        <f>ROUND(AL2061,2)</f>
        <v>187.66</v>
      </c>
      <c r="Z2061" s="2"/>
      <c r="AA2061" s="2"/>
      <c r="AB2061" s="2">
        <f>ROUND(SUMIF(AA2054:AA2059,"=55574044",O2054:O2059),2)</f>
        <v>139383.29999999999</v>
      </c>
      <c r="AC2061" s="2">
        <f>ROUND(SUMIF(AA2054:AA2059,"=55574044",P2054:P2059),2)</f>
        <v>137506.79</v>
      </c>
      <c r="AD2061" s="2">
        <f>ROUND(SUMIF(AA2054:AA2059,"=55574044",Q2054:Q2059),2)</f>
        <v>0</v>
      </c>
      <c r="AE2061" s="2">
        <f>ROUND(SUMIF(AA2054:AA2059,"=55574044",R2054:R2059),2)</f>
        <v>0</v>
      </c>
      <c r="AF2061" s="2">
        <f>ROUND(SUMIF(AA2054:AA2059,"=55574044",S2054:S2059),2)</f>
        <v>1876.51</v>
      </c>
      <c r="AG2061" s="2">
        <f>ROUND(SUMIF(AA2054:AA2059,"=55574044",T2054:T2059),2)</f>
        <v>0</v>
      </c>
      <c r="AH2061" s="2">
        <f>SUMIF(AA2054:AA2059,"=55574044",U2054:U2059)</f>
        <v>9.952</v>
      </c>
      <c r="AI2061" s="2">
        <f>SUMIF(AA2054:AA2059,"=55574044",V2054:V2059)</f>
        <v>0</v>
      </c>
      <c r="AJ2061" s="2">
        <f>ROUND(SUMIF(AA2054:AA2059,"=55574044",W2054:W2059),2)</f>
        <v>0</v>
      </c>
      <c r="AK2061" s="2">
        <f>ROUND(SUMIF(AA2054:AA2059,"=55574044",X2054:X2059),2)</f>
        <v>1313.55</v>
      </c>
      <c r="AL2061" s="2">
        <f>ROUND(SUMIF(AA2054:AA2059,"=55574044",Y2054:Y2059),2)</f>
        <v>187.66</v>
      </c>
      <c r="AM2061" s="2"/>
      <c r="AN2061" s="2"/>
      <c r="AO2061" s="2">
        <f t="shared" ref="AO2061:BC2061" si="1115">ROUND(BX2061,2)</f>
        <v>0</v>
      </c>
      <c r="AP2061" s="2">
        <f t="shared" si="1115"/>
        <v>0</v>
      </c>
      <c r="AQ2061" s="2">
        <f t="shared" si="1115"/>
        <v>0</v>
      </c>
      <c r="AR2061" s="2">
        <f t="shared" si="1115"/>
        <v>140884.51</v>
      </c>
      <c r="AS2061" s="2">
        <f t="shared" si="1115"/>
        <v>132715.01</v>
      </c>
      <c r="AT2061" s="2">
        <f t="shared" si="1115"/>
        <v>0</v>
      </c>
      <c r="AU2061" s="2">
        <f t="shared" si="1115"/>
        <v>8169.5</v>
      </c>
      <c r="AV2061" s="2">
        <f t="shared" si="1115"/>
        <v>137506.79</v>
      </c>
      <c r="AW2061" s="2">
        <f t="shared" si="1115"/>
        <v>137506.79</v>
      </c>
      <c r="AX2061" s="2">
        <f t="shared" si="1115"/>
        <v>0</v>
      </c>
      <c r="AY2061" s="2">
        <f t="shared" si="1115"/>
        <v>137506.79</v>
      </c>
      <c r="AZ2061" s="2">
        <f t="shared" si="1115"/>
        <v>0</v>
      </c>
      <c r="BA2061" s="2">
        <f t="shared" si="1115"/>
        <v>0</v>
      </c>
      <c r="BB2061" s="2">
        <f t="shared" si="1115"/>
        <v>0</v>
      </c>
      <c r="BC2061" s="2">
        <f t="shared" si="1115"/>
        <v>0</v>
      </c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>
        <f>ROUND(SUMIF(AA2054:AA2059,"=55574044",FQ2054:FQ2059),2)</f>
        <v>0</v>
      </c>
      <c r="BY2061" s="2">
        <f>ROUND(SUMIF(AA2054:AA2059,"=55574044",FR2054:FR2059),2)</f>
        <v>0</v>
      </c>
      <c r="BZ2061" s="2">
        <f>ROUND(SUMIF(AA2054:AA2059,"=55574044",GL2054:GL2059),2)</f>
        <v>0</v>
      </c>
      <c r="CA2061" s="2">
        <f>ROUND(SUMIF(AA2054:AA2059,"=55574044",GM2054:GM2059),2)</f>
        <v>140884.51</v>
      </c>
      <c r="CB2061" s="2">
        <f>ROUND(SUMIF(AA2054:AA2059,"=55574044",GN2054:GN2059),2)</f>
        <v>132715.01</v>
      </c>
      <c r="CC2061" s="2">
        <f>ROUND(SUMIF(AA2054:AA2059,"=55574044",GO2054:GO2059),2)</f>
        <v>0</v>
      </c>
      <c r="CD2061" s="2">
        <f>ROUND(SUMIF(AA2054:AA2059,"=55574044",GP2054:GP2059),2)</f>
        <v>8169.5</v>
      </c>
      <c r="CE2061" s="2">
        <f>AC2061-BX2061</f>
        <v>137506.79</v>
      </c>
      <c r="CF2061" s="2">
        <f>AC2061-BY2061</f>
        <v>137506.79</v>
      </c>
      <c r="CG2061" s="2">
        <f>BX2061-BZ2061</f>
        <v>0</v>
      </c>
      <c r="CH2061" s="2">
        <f>AC2061-BX2061-BY2061+BZ2061</f>
        <v>137506.79</v>
      </c>
      <c r="CI2061" s="2">
        <f>BY2061-BZ2061</f>
        <v>0</v>
      </c>
      <c r="CJ2061" s="2">
        <f>ROUND(SUMIF(AA2054:AA2059,"=55574044",GX2054:GX2059),2)</f>
        <v>0</v>
      </c>
      <c r="CK2061" s="2">
        <f>ROUND(SUMIF(AA2054:AA2059,"=55574044",GY2054:GY2059),2)</f>
        <v>0</v>
      </c>
      <c r="CL2061" s="2">
        <f>ROUND(SUMIF(AA2054:AA2059,"=55574044",GZ2054:GZ2059),2)</f>
        <v>0</v>
      </c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/>
      <c r="EB2061" s="3"/>
      <c r="EC2061" s="3"/>
      <c r="ED2061" s="3"/>
      <c r="EE2061" s="3"/>
      <c r="EF2061" s="3"/>
      <c r="EG2061" s="3"/>
      <c r="EH2061" s="3"/>
      <c r="EI2061" s="3"/>
      <c r="EJ2061" s="3"/>
      <c r="EK2061" s="3"/>
      <c r="EL2061" s="3"/>
      <c r="EM2061" s="3"/>
      <c r="EN2061" s="3"/>
      <c r="EO2061" s="3"/>
      <c r="EP2061" s="3"/>
      <c r="EQ2061" s="3"/>
      <c r="ER2061" s="3"/>
      <c r="ES2061" s="3"/>
      <c r="ET2061" s="3"/>
      <c r="EU2061" s="3"/>
      <c r="EV2061" s="3"/>
      <c r="EW2061" s="3"/>
      <c r="EX2061" s="3"/>
      <c r="EY2061" s="3"/>
      <c r="EZ2061" s="3"/>
      <c r="FA2061" s="3"/>
      <c r="FB2061" s="3"/>
      <c r="FC2061" s="3"/>
      <c r="FD2061" s="3"/>
      <c r="FE2061" s="3"/>
      <c r="FF2061" s="3"/>
      <c r="FG2061" s="3"/>
      <c r="FH2061" s="3"/>
      <c r="FI2061" s="3"/>
      <c r="FJ2061" s="3"/>
      <c r="FK2061" s="3"/>
      <c r="FL2061" s="3"/>
      <c r="FM2061" s="3"/>
      <c r="FN2061" s="3"/>
      <c r="FO2061" s="3"/>
      <c r="FP2061" s="3"/>
      <c r="FQ2061" s="3"/>
      <c r="FR2061" s="3"/>
      <c r="FS2061" s="3"/>
      <c r="FT2061" s="3"/>
      <c r="FU2061" s="3"/>
      <c r="FV2061" s="3"/>
      <c r="FW2061" s="3"/>
      <c r="FX2061" s="3"/>
      <c r="FY2061" s="3"/>
      <c r="FZ2061" s="3"/>
      <c r="GA2061" s="3"/>
      <c r="GB2061" s="3"/>
      <c r="GC2061" s="3"/>
      <c r="GD2061" s="3"/>
      <c r="GE2061" s="3"/>
      <c r="GF2061" s="3"/>
      <c r="GG2061" s="3"/>
      <c r="GH2061" s="3"/>
      <c r="GI2061" s="3"/>
      <c r="GJ2061" s="3"/>
      <c r="GK2061" s="3"/>
      <c r="GL2061" s="3"/>
      <c r="GM2061" s="3"/>
      <c r="GN2061" s="3"/>
      <c r="GO2061" s="3"/>
      <c r="GP2061" s="3"/>
      <c r="GQ2061" s="3"/>
      <c r="GR2061" s="3"/>
      <c r="GS2061" s="3"/>
      <c r="GT2061" s="3"/>
      <c r="GU2061" s="3"/>
      <c r="GV2061" s="3"/>
      <c r="GW2061" s="3"/>
      <c r="GX2061" s="3">
        <v>0</v>
      </c>
    </row>
    <row r="2063" spans="1:245" x14ac:dyDescent="0.2">
      <c r="A2063" s="4">
        <v>50</v>
      </c>
      <c r="B2063" s="4">
        <v>0</v>
      </c>
      <c r="C2063" s="4">
        <v>0</v>
      </c>
      <c r="D2063" s="4">
        <v>1</v>
      </c>
      <c r="E2063" s="4">
        <v>201</v>
      </c>
      <c r="F2063" s="4">
        <f>ROUND(Source!O2061,O2063)</f>
        <v>139383.29999999999</v>
      </c>
      <c r="G2063" s="4" t="s">
        <v>34</v>
      </c>
      <c r="H2063" s="4" t="s">
        <v>35</v>
      </c>
      <c r="I2063" s="4"/>
      <c r="J2063" s="4"/>
      <c r="K2063" s="4">
        <v>201</v>
      </c>
      <c r="L2063" s="4">
        <v>1</v>
      </c>
      <c r="M2063" s="4">
        <v>3</v>
      </c>
      <c r="N2063" s="4" t="s">
        <v>3</v>
      </c>
      <c r="O2063" s="4">
        <v>2</v>
      </c>
      <c r="P2063" s="4"/>
      <c r="Q2063" s="4"/>
      <c r="R2063" s="4"/>
      <c r="S2063" s="4"/>
      <c r="T2063" s="4"/>
      <c r="U2063" s="4"/>
      <c r="V2063" s="4"/>
      <c r="W2063" s="4"/>
    </row>
    <row r="2064" spans="1:245" x14ac:dyDescent="0.2">
      <c r="A2064" s="4">
        <v>50</v>
      </c>
      <c r="B2064" s="4">
        <v>0</v>
      </c>
      <c r="C2064" s="4">
        <v>0</v>
      </c>
      <c r="D2064" s="4">
        <v>1</v>
      </c>
      <c r="E2064" s="4">
        <v>202</v>
      </c>
      <c r="F2064" s="4">
        <f>ROUND(Source!P2061,O2064)</f>
        <v>137506.79</v>
      </c>
      <c r="G2064" s="4" t="s">
        <v>36</v>
      </c>
      <c r="H2064" s="4" t="s">
        <v>37</v>
      </c>
      <c r="I2064" s="4"/>
      <c r="J2064" s="4"/>
      <c r="K2064" s="4">
        <v>202</v>
      </c>
      <c r="L2064" s="4">
        <v>2</v>
      </c>
      <c r="M2064" s="4">
        <v>3</v>
      </c>
      <c r="N2064" s="4" t="s">
        <v>3</v>
      </c>
      <c r="O2064" s="4">
        <v>2</v>
      </c>
      <c r="P2064" s="4"/>
      <c r="Q2064" s="4"/>
      <c r="R2064" s="4"/>
      <c r="S2064" s="4"/>
      <c r="T2064" s="4"/>
      <c r="U2064" s="4"/>
      <c r="V2064" s="4"/>
      <c r="W2064" s="4"/>
    </row>
    <row r="2065" spans="1:23" x14ac:dyDescent="0.2">
      <c r="A2065" s="4">
        <v>50</v>
      </c>
      <c r="B2065" s="4">
        <v>0</v>
      </c>
      <c r="C2065" s="4">
        <v>0</v>
      </c>
      <c r="D2065" s="4">
        <v>1</v>
      </c>
      <c r="E2065" s="4">
        <v>222</v>
      </c>
      <c r="F2065" s="4">
        <f>ROUND(Source!AO2061,O2065)</f>
        <v>0</v>
      </c>
      <c r="G2065" s="4" t="s">
        <v>38</v>
      </c>
      <c r="H2065" s="4" t="s">
        <v>39</v>
      </c>
      <c r="I2065" s="4"/>
      <c r="J2065" s="4"/>
      <c r="K2065" s="4">
        <v>222</v>
      </c>
      <c r="L2065" s="4">
        <v>3</v>
      </c>
      <c r="M2065" s="4">
        <v>3</v>
      </c>
      <c r="N2065" s="4" t="s">
        <v>3</v>
      </c>
      <c r="O2065" s="4">
        <v>2</v>
      </c>
      <c r="P2065" s="4"/>
      <c r="Q2065" s="4"/>
      <c r="R2065" s="4"/>
      <c r="S2065" s="4"/>
      <c r="T2065" s="4"/>
      <c r="U2065" s="4"/>
      <c r="V2065" s="4"/>
      <c r="W2065" s="4"/>
    </row>
    <row r="2066" spans="1:23" x14ac:dyDescent="0.2">
      <c r="A2066" s="4">
        <v>50</v>
      </c>
      <c r="B2066" s="4">
        <v>0</v>
      </c>
      <c r="C2066" s="4">
        <v>0</v>
      </c>
      <c r="D2066" s="4">
        <v>1</v>
      </c>
      <c r="E2066" s="4">
        <v>225</v>
      </c>
      <c r="F2066" s="4">
        <f>ROUND(Source!AV2061,O2066)</f>
        <v>137506.79</v>
      </c>
      <c r="G2066" s="4" t="s">
        <v>40</v>
      </c>
      <c r="H2066" s="4" t="s">
        <v>41</v>
      </c>
      <c r="I2066" s="4"/>
      <c r="J2066" s="4"/>
      <c r="K2066" s="4">
        <v>225</v>
      </c>
      <c r="L2066" s="4">
        <v>4</v>
      </c>
      <c r="M2066" s="4">
        <v>3</v>
      </c>
      <c r="N2066" s="4" t="s">
        <v>3</v>
      </c>
      <c r="O2066" s="4">
        <v>2</v>
      </c>
      <c r="P2066" s="4"/>
      <c r="Q2066" s="4"/>
      <c r="R2066" s="4"/>
      <c r="S2066" s="4"/>
      <c r="T2066" s="4"/>
      <c r="U2066" s="4"/>
      <c r="V2066" s="4"/>
      <c r="W2066" s="4"/>
    </row>
    <row r="2067" spans="1:23" x14ac:dyDescent="0.2">
      <c r="A2067" s="4">
        <v>50</v>
      </c>
      <c r="B2067" s="4">
        <v>0</v>
      </c>
      <c r="C2067" s="4">
        <v>0</v>
      </c>
      <c r="D2067" s="4">
        <v>1</v>
      </c>
      <c r="E2067" s="4">
        <v>226</v>
      </c>
      <c r="F2067" s="4">
        <f>ROUND(Source!AW2061,O2067)</f>
        <v>137506.79</v>
      </c>
      <c r="G2067" s="4" t="s">
        <v>42</v>
      </c>
      <c r="H2067" s="4" t="s">
        <v>43</v>
      </c>
      <c r="I2067" s="4"/>
      <c r="J2067" s="4"/>
      <c r="K2067" s="4">
        <v>226</v>
      </c>
      <c r="L2067" s="4">
        <v>5</v>
      </c>
      <c r="M2067" s="4">
        <v>3</v>
      </c>
      <c r="N2067" s="4" t="s">
        <v>3</v>
      </c>
      <c r="O2067" s="4">
        <v>2</v>
      </c>
      <c r="P2067" s="4"/>
      <c r="Q2067" s="4"/>
      <c r="R2067" s="4"/>
      <c r="S2067" s="4"/>
      <c r="T2067" s="4"/>
      <c r="U2067" s="4"/>
      <c r="V2067" s="4"/>
      <c r="W2067" s="4"/>
    </row>
    <row r="2068" spans="1:23" x14ac:dyDescent="0.2">
      <c r="A2068" s="4">
        <v>50</v>
      </c>
      <c r="B2068" s="4">
        <v>0</v>
      </c>
      <c r="C2068" s="4">
        <v>0</v>
      </c>
      <c r="D2068" s="4">
        <v>1</v>
      </c>
      <c r="E2068" s="4">
        <v>227</v>
      </c>
      <c r="F2068" s="4">
        <f>ROUND(Source!AX2061,O2068)</f>
        <v>0</v>
      </c>
      <c r="G2068" s="4" t="s">
        <v>44</v>
      </c>
      <c r="H2068" s="4" t="s">
        <v>45</v>
      </c>
      <c r="I2068" s="4"/>
      <c r="J2068" s="4"/>
      <c r="K2068" s="4">
        <v>227</v>
      </c>
      <c r="L2068" s="4">
        <v>6</v>
      </c>
      <c r="M2068" s="4">
        <v>3</v>
      </c>
      <c r="N2068" s="4" t="s">
        <v>3</v>
      </c>
      <c r="O2068" s="4">
        <v>2</v>
      </c>
      <c r="P2068" s="4"/>
      <c r="Q2068" s="4"/>
      <c r="R2068" s="4"/>
      <c r="S2068" s="4"/>
      <c r="T2068" s="4"/>
      <c r="U2068" s="4"/>
      <c r="V2068" s="4"/>
      <c r="W2068" s="4"/>
    </row>
    <row r="2069" spans="1:23" x14ac:dyDescent="0.2">
      <c r="A2069" s="4">
        <v>50</v>
      </c>
      <c r="B2069" s="4">
        <v>0</v>
      </c>
      <c r="C2069" s="4">
        <v>0</v>
      </c>
      <c r="D2069" s="4">
        <v>1</v>
      </c>
      <c r="E2069" s="4">
        <v>228</v>
      </c>
      <c r="F2069" s="4">
        <f>ROUND(Source!AY2061,O2069)</f>
        <v>137506.79</v>
      </c>
      <c r="G2069" s="4" t="s">
        <v>46</v>
      </c>
      <c r="H2069" s="4" t="s">
        <v>47</v>
      </c>
      <c r="I2069" s="4"/>
      <c r="J2069" s="4"/>
      <c r="K2069" s="4">
        <v>228</v>
      </c>
      <c r="L2069" s="4">
        <v>7</v>
      </c>
      <c r="M2069" s="4">
        <v>3</v>
      </c>
      <c r="N2069" s="4" t="s">
        <v>3</v>
      </c>
      <c r="O2069" s="4">
        <v>2</v>
      </c>
      <c r="P2069" s="4"/>
      <c r="Q2069" s="4"/>
      <c r="R2069" s="4"/>
      <c r="S2069" s="4"/>
      <c r="T2069" s="4"/>
      <c r="U2069" s="4"/>
      <c r="V2069" s="4"/>
      <c r="W2069" s="4"/>
    </row>
    <row r="2070" spans="1:23" x14ac:dyDescent="0.2">
      <c r="A2070" s="4">
        <v>50</v>
      </c>
      <c r="B2070" s="4">
        <v>0</v>
      </c>
      <c r="C2070" s="4">
        <v>0</v>
      </c>
      <c r="D2070" s="4">
        <v>1</v>
      </c>
      <c r="E2070" s="4">
        <v>216</v>
      </c>
      <c r="F2070" s="4">
        <f>ROUND(Source!AP2061,O2070)</f>
        <v>0</v>
      </c>
      <c r="G2070" s="4" t="s">
        <v>48</v>
      </c>
      <c r="H2070" s="4" t="s">
        <v>49</v>
      </c>
      <c r="I2070" s="4"/>
      <c r="J2070" s="4"/>
      <c r="K2070" s="4">
        <v>216</v>
      </c>
      <c r="L2070" s="4">
        <v>8</v>
      </c>
      <c r="M2070" s="4">
        <v>3</v>
      </c>
      <c r="N2070" s="4" t="s">
        <v>3</v>
      </c>
      <c r="O2070" s="4">
        <v>2</v>
      </c>
      <c r="P2070" s="4"/>
      <c r="Q2070" s="4"/>
      <c r="R2070" s="4"/>
      <c r="S2070" s="4"/>
      <c r="T2070" s="4"/>
      <c r="U2070" s="4"/>
      <c r="V2070" s="4"/>
      <c r="W2070" s="4"/>
    </row>
    <row r="2071" spans="1:23" x14ac:dyDescent="0.2">
      <c r="A2071" s="4">
        <v>50</v>
      </c>
      <c r="B2071" s="4">
        <v>0</v>
      </c>
      <c r="C2071" s="4">
        <v>0</v>
      </c>
      <c r="D2071" s="4">
        <v>1</v>
      </c>
      <c r="E2071" s="4">
        <v>223</v>
      </c>
      <c r="F2071" s="4">
        <f>ROUND(Source!AQ2061,O2071)</f>
        <v>0</v>
      </c>
      <c r="G2071" s="4" t="s">
        <v>50</v>
      </c>
      <c r="H2071" s="4" t="s">
        <v>51</v>
      </c>
      <c r="I2071" s="4"/>
      <c r="J2071" s="4"/>
      <c r="K2071" s="4">
        <v>223</v>
      </c>
      <c r="L2071" s="4">
        <v>9</v>
      </c>
      <c r="M2071" s="4">
        <v>3</v>
      </c>
      <c r="N2071" s="4" t="s">
        <v>3</v>
      </c>
      <c r="O2071" s="4">
        <v>2</v>
      </c>
      <c r="P2071" s="4"/>
      <c r="Q2071" s="4"/>
      <c r="R2071" s="4"/>
      <c r="S2071" s="4"/>
      <c r="T2071" s="4"/>
      <c r="U2071" s="4"/>
      <c r="V2071" s="4"/>
      <c r="W2071" s="4"/>
    </row>
    <row r="2072" spans="1:23" x14ac:dyDescent="0.2">
      <c r="A2072" s="4">
        <v>50</v>
      </c>
      <c r="B2072" s="4">
        <v>0</v>
      </c>
      <c r="C2072" s="4">
        <v>0</v>
      </c>
      <c r="D2072" s="4">
        <v>1</v>
      </c>
      <c r="E2072" s="4">
        <v>229</v>
      </c>
      <c r="F2072" s="4">
        <f>ROUND(Source!AZ2061,O2072)</f>
        <v>0</v>
      </c>
      <c r="G2072" s="4" t="s">
        <v>52</v>
      </c>
      <c r="H2072" s="4" t="s">
        <v>53</v>
      </c>
      <c r="I2072" s="4"/>
      <c r="J2072" s="4"/>
      <c r="K2072" s="4">
        <v>229</v>
      </c>
      <c r="L2072" s="4">
        <v>10</v>
      </c>
      <c r="M2072" s="4">
        <v>3</v>
      </c>
      <c r="N2072" s="4" t="s">
        <v>3</v>
      </c>
      <c r="O2072" s="4">
        <v>2</v>
      </c>
      <c r="P2072" s="4"/>
      <c r="Q2072" s="4"/>
      <c r="R2072" s="4"/>
      <c r="S2072" s="4"/>
      <c r="T2072" s="4"/>
      <c r="U2072" s="4"/>
      <c r="V2072" s="4"/>
      <c r="W2072" s="4"/>
    </row>
    <row r="2073" spans="1:23" x14ac:dyDescent="0.2">
      <c r="A2073" s="4">
        <v>50</v>
      </c>
      <c r="B2073" s="4">
        <v>0</v>
      </c>
      <c r="C2073" s="4">
        <v>0</v>
      </c>
      <c r="D2073" s="4">
        <v>1</v>
      </c>
      <c r="E2073" s="4">
        <v>203</v>
      </c>
      <c r="F2073" s="4">
        <f>ROUND(Source!Q2061,O2073)</f>
        <v>0</v>
      </c>
      <c r="G2073" s="4" t="s">
        <v>54</v>
      </c>
      <c r="H2073" s="4" t="s">
        <v>55</v>
      </c>
      <c r="I2073" s="4"/>
      <c r="J2073" s="4"/>
      <c r="K2073" s="4">
        <v>203</v>
      </c>
      <c r="L2073" s="4">
        <v>11</v>
      </c>
      <c r="M2073" s="4">
        <v>3</v>
      </c>
      <c r="N2073" s="4" t="s">
        <v>3</v>
      </c>
      <c r="O2073" s="4">
        <v>2</v>
      </c>
      <c r="P2073" s="4"/>
      <c r="Q2073" s="4"/>
      <c r="R2073" s="4"/>
      <c r="S2073" s="4"/>
      <c r="T2073" s="4"/>
      <c r="U2073" s="4"/>
      <c r="V2073" s="4"/>
      <c r="W2073" s="4"/>
    </row>
    <row r="2074" spans="1:23" x14ac:dyDescent="0.2">
      <c r="A2074" s="4">
        <v>50</v>
      </c>
      <c r="B2074" s="4">
        <v>0</v>
      </c>
      <c r="C2074" s="4">
        <v>0</v>
      </c>
      <c r="D2074" s="4">
        <v>1</v>
      </c>
      <c r="E2074" s="4">
        <v>231</v>
      </c>
      <c r="F2074" s="4">
        <f>ROUND(Source!BB2061,O2074)</f>
        <v>0</v>
      </c>
      <c r="G2074" s="4" t="s">
        <v>56</v>
      </c>
      <c r="H2074" s="4" t="s">
        <v>57</v>
      </c>
      <c r="I2074" s="4"/>
      <c r="J2074" s="4"/>
      <c r="K2074" s="4">
        <v>231</v>
      </c>
      <c r="L2074" s="4">
        <v>12</v>
      </c>
      <c r="M2074" s="4">
        <v>3</v>
      </c>
      <c r="N2074" s="4" t="s">
        <v>3</v>
      </c>
      <c r="O2074" s="4">
        <v>2</v>
      </c>
      <c r="P2074" s="4"/>
      <c r="Q2074" s="4"/>
      <c r="R2074" s="4"/>
      <c r="S2074" s="4"/>
      <c r="T2074" s="4"/>
      <c r="U2074" s="4"/>
      <c r="V2074" s="4"/>
      <c r="W2074" s="4"/>
    </row>
    <row r="2075" spans="1:23" x14ac:dyDescent="0.2">
      <c r="A2075" s="4">
        <v>50</v>
      </c>
      <c r="B2075" s="4">
        <v>0</v>
      </c>
      <c r="C2075" s="4">
        <v>0</v>
      </c>
      <c r="D2075" s="4">
        <v>1</v>
      </c>
      <c r="E2075" s="4">
        <v>204</v>
      </c>
      <c r="F2075" s="4">
        <f>ROUND(Source!R2061,O2075)</f>
        <v>0</v>
      </c>
      <c r="G2075" s="4" t="s">
        <v>58</v>
      </c>
      <c r="H2075" s="4" t="s">
        <v>59</v>
      </c>
      <c r="I2075" s="4"/>
      <c r="J2075" s="4"/>
      <c r="K2075" s="4">
        <v>204</v>
      </c>
      <c r="L2075" s="4">
        <v>13</v>
      </c>
      <c r="M2075" s="4">
        <v>3</v>
      </c>
      <c r="N2075" s="4" t="s">
        <v>3</v>
      </c>
      <c r="O2075" s="4">
        <v>2</v>
      </c>
      <c r="P2075" s="4"/>
      <c r="Q2075" s="4"/>
      <c r="R2075" s="4"/>
      <c r="S2075" s="4"/>
      <c r="T2075" s="4"/>
      <c r="U2075" s="4"/>
      <c r="V2075" s="4"/>
      <c r="W2075" s="4"/>
    </row>
    <row r="2076" spans="1:23" x14ac:dyDescent="0.2">
      <c r="A2076" s="4">
        <v>50</v>
      </c>
      <c r="B2076" s="4">
        <v>0</v>
      </c>
      <c r="C2076" s="4">
        <v>0</v>
      </c>
      <c r="D2076" s="4">
        <v>1</v>
      </c>
      <c r="E2076" s="4">
        <v>205</v>
      </c>
      <c r="F2076" s="4">
        <f>ROUND(Source!S2061,O2076)</f>
        <v>1876.51</v>
      </c>
      <c r="G2076" s="4" t="s">
        <v>60</v>
      </c>
      <c r="H2076" s="4" t="s">
        <v>61</v>
      </c>
      <c r="I2076" s="4"/>
      <c r="J2076" s="4"/>
      <c r="K2076" s="4">
        <v>205</v>
      </c>
      <c r="L2076" s="4">
        <v>14</v>
      </c>
      <c r="M2076" s="4">
        <v>3</v>
      </c>
      <c r="N2076" s="4" t="s">
        <v>3</v>
      </c>
      <c r="O2076" s="4">
        <v>2</v>
      </c>
      <c r="P2076" s="4"/>
      <c r="Q2076" s="4"/>
      <c r="R2076" s="4"/>
      <c r="S2076" s="4"/>
      <c r="T2076" s="4"/>
      <c r="U2076" s="4"/>
      <c r="V2076" s="4"/>
      <c r="W2076" s="4"/>
    </row>
    <row r="2077" spans="1:23" x14ac:dyDescent="0.2">
      <c r="A2077" s="4">
        <v>50</v>
      </c>
      <c r="B2077" s="4">
        <v>0</v>
      </c>
      <c r="C2077" s="4">
        <v>0</v>
      </c>
      <c r="D2077" s="4">
        <v>1</v>
      </c>
      <c r="E2077" s="4">
        <v>232</v>
      </c>
      <c r="F2077" s="4">
        <f>ROUND(Source!BC2061,O2077)</f>
        <v>0</v>
      </c>
      <c r="G2077" s="4" t="s">
        <v>62</v>
      </c>
      <c r="H2077" s="4" t="s">
        <v>63</v>
      </c>
      <c r="I2077" s="4"/>
      <c r="J2077" s="4"/>
      <c r="K2077" s="4">
        <v>232</v>
      </c>
      <c r="L2077" s="4">
        <v>15</v>
      </c>
      <c r="M2077" s="4">
        <v>3</v>
      </c>
      <c r="N2077" s="4" t="s">
        <v>3</v>
      </c>
      <c r="O2077" s="4">
        <v>2</v>
      </c>
      <c r="P2077" s="4"/>
      <c r="Q2077" s="4"/>
      <c r="R2077" s="4"/>
      <c r="S2077" s="4"/>
      <c r="T2077" s="4"/>
      <c r="U2077" s="4"/>
      <c r="V2077" s="4"/>
      <c r="W2077" s="4"/>
    </row>
    <row r="2078" spans="1:23" x14ac:dyDescent="0.2">
      <c r="A2078" s="4">
        <v>50</v>
      </c>
      <c r="B2078" s="4">
        <v>0</v>
      </c>
      <c r="C2078" s="4">
        <v>0</v>
      </c>
      <c r="D2078" s="4">
        <v>1</v>
      </c>
      <c r="E2078" s="4">
        <v>214</v>
      </c>
      <c r="F2078" s="4">
        <f>ROUND(Source!AS2061,O2078)</f>
        <v>132715.01</v>
      </c>
      <c r="G2078" s="4" t="s">
        <v>64</v>
      </c>
      <c r="H2078" s="4" t="s">
        <v>65</v>
      </c>
      <c r="I2078" s="4"/>
      <c r="J2078" s="4"/>
      <c r="K2078" s="4">
        <v>214</v>
      </c>
      <c r="L2078" s="4">
        <v>16</v>
      </c>
      <c r="M2078" s="4">
        <v>3</v>
      </c>
      <c r="N2078" s="4" t="s">
        <v>3</v>
      </c>
      <c r="O2078" s="4">
        <v>2</v>
      </c>
      <c r="P2078" s="4"/>
      <c r="Q2078" s="4"/>
      <c r="R2078" s="4"/>
      <c r="S2078" s="4"/>
      <c r="T2078" s="4"/>
      <c r="U2078" s="4"/>
      <c r="V2078" s="4"/>
      <c r="W2078" s="4"/>
    </row>
    <row r="2079" spans="1:23" x14ac:dyDescent="0.2">
      <c r="A2079" s="4">
        <v>50</v>
      </c>
      <c r="B2079" s="4">
        <v>0</v>
      </c>
      <c r="C2079" s="4">
        <v>0</v>
      </c>
      <c r="D2079" s="4">
        <v>1</v>
      </c>
      <c r="E2079" s="4">
        <v>215</v>
      </c>
      <c r="F2079" s="4">
        <f>ROUND(Source!AT2061,O2079)</f>
        <v>0</v>
      </c>
      <c r="G2079" s="4" t="s">
        <v>66</v>
      </c>
      <c r="H2079" s="4" t="s">
        <v>67</v>
      </c>
      <c r="I2079" s="4"/>
      <c r="J2079" s="4"/>
      <c r="K2079" s="4">
        <v>215</v>
      </c>
      <c r="L2079" s="4">
        <v>17</v>
      </c>
      <c r="M2079" s="4">
        <v>3</v>
      </c>
      <c r="N2079" s="4" t="s">
        <v>3</v>
      </c>
      <c r="O2079" s="4">
        <v>2</v>
      </c>
      <c r="P2079" s="4"/>
      <c r="Q2079" s="4"/>
      <c r="R2079" s="4"/>
      <c r="S2079" s="4"/>
      <c r="T2079" s="4"/>
      <c r="U2079" s="4"/>
      <c r="V2079" s="4"/>
      <c r="W2079" s="4"/>
    </row>
    <row r="2080" spans="1:23" x14ac:dyDescent="0.2">
      <c r="A2080" s="4">
        <v>50</v>
      </c>
      <c r="B2080" s="4">
        <v>0</v>
      </c>
      <c r="C2080" s="4">
        <v>0</v>
      </c>
      <c r="D2080" s="4">
        <v>1</v>
      </c>
      <c r="E2080" s="4">
        <v>217</v>
      </c>
      <c r="F2080" s="4">
        <f>ROUND(Source!AU2061,O2080)</f>
        <v>8169.5</v>
      </c>
      <c r="G2080" s="4" t="s">
        <v>68</v>
      </c>
      <c r="H2080" s="4" t="s">
        <v>69</v>
      </c>
      <c r="I2080" s="4"/>
      <c r="J2080" s="4"/>
      <c r="K2080" s="4">
        <v>217</v>
      </c>
      <c r="L2080" s="4">
        <v>18</v>
      </c>
      <c r="M2080" s="4">
        <v>3</v>
      </c>
      <c r="N2080" s="4" t="s">
        <v>3</v>
      </c>
      <c r="O2080" s="4">
        <v>2</v>
      </c>
      <c r="P2080" s="4"/>
      <c r="Q2080" s="4"/>
      <c r="R2080" s="4"/>
      <c r="S2080" s="4"/>
      <c r="T2080" s="4"/>
      <c r="U2080" s="4"/>
      <c r="V2080" s="4"/>
      <c r="W2080" s="4"/>
    </row>
    <row r="2081" spans="1:245" x14ac:dyDescent="0.2">
      <c r="A2081" s="4">
        <v>50</v>
      </c>
      <c r="B2081" s="4">
        <v>0</v>
      </c>
      <c r="C2081" s="4">
        <v>0</v>
      </c>
      <c r="D2081" s="4">
        <v>1</v>
      </c>
      <c r="E2081" s="4">
        <v>230</v>
      </c>
      <c r="F2081" s="4">
        <f>ROUND(Source!BA2061,O2081)</f>
        <v>0</v>
      </c>
      <c r="G2081" s="4" t="s">
        <v>70</v>
      </c>
      <c r="H2081" s="4" t="s">
        <v>71</v>
      </c>
      <c r="I2081" s="4"/>
      <c r="J2081" s="4"/>
      <c r="K2081" s="4">
        <v>230</v>
      </c>
      <c r="L2081" s="4">
        <v>19</v>
      </c>
      <c r="M2081" s="4">
        <v>3</v>
      </c>
      <c r="N2081" s="4" t="s">
        <v>3</v>
      </c>
      <c r="O2081" s="4">
        <v>2</v>
      </c>
      <c r="P2081" s="4"/>
      <c r="Q2081" s="4"/>
      <c r="R2081" s="4"/>
      <c r="S2081" s="4"/>
      <c r="T2081" s="4"/>
      <c r="U2081" s="4"/>
      <c r="V2081" s="4"/>
      <c r="W2081" s="4"/>
    </row>
    <row r="2082" spans="1:245" x14ac:dyDescent="0.2">
      <c r="A2082" s="4">
        <v>50</v>
      </c>
      <c r="B2082" s="4">
        <v>0</v>
      </c>
      <c r="C2082" s="4">
        <v>0</v>
      </c>
      <c r="D2082" s="4">
        <v>1</v>
      </c>
      <c r="E2082" s="4">
        <v>206</v>
      </c>
      <c r="F2082" s="4">
        <f>ROUND(Source!T2061,O2082)</f>
        <v>0</v>
      </c>
      <c r="G2082" s="4" t="s">
        <v>72</v>
      </c>
      <c r="H2082" s="4" t="s">
        <v>73</v>
      </c>
      <c r="I2082" s="4"/>
      <c r="J2082" s="4"/>
      <c r="K2082" s="4">
        <v>206</v>
      </c>
      <c r="L2082" s="4">
        <v>20</v>
      </c>
      <c r="M2082" s="4">
        <v>3</v>
      </c>
      <c r="N2082" s="4" t="s">
        <v>3</v>
      </c>
      <c r="O2082" s="4">
        <v>2</v>
      </c>
      <c r="P2082" s="4"/>
      <c r="Q2082" s="4"/>
      <c r="R2082" s="4"/>
      <c r="S2082" s="4"/>
      <c r="T2082" s="4"/>
      <c r="U2082" s="4"/>
      <c r="V2082" s="4"/>
      <c r="W2082" s="4"/>
    </row>
    <row r="2083" spans="1:245" x14ac:dyDescent="0.2">
      <c r="A2083" s="4">
        <v>50</v>
      </c>
      <c r="B2083" s="4">
        <v>0</v>
      </c>
      <c r="C2083" s="4">
        <v>0</v>
      </c>
      <c r="D2083" s="4">
        <v>1</v>
      </c>
      <c r="E2083" s="4">
        <v>207</v>
      </c>
      <c r="F2083" s="4">
        <f>Source!U2061</f>
        <v>9.952</v>
      </c>
      <c r="G2083" s="4" t="s">
        <v>74</v>
      </c>
      <c r="H2083" s="4" t="s">
        <v>75</v>
      </c>
      <c r="I2083" s="4"/>
      <c r="J2083" s="4"/>
      <c r="K2083" s="4">
        <v>207</v>
      </c>
      <c r="L2083" s="4">
        <v>21</v>
      </c>
      <c r="M2083" s="4">
        <v>3</v>
      </c>
      <c r="N2083" s="4" t="s">
        <v>3</v>
      </c>
      <c r="O2083" s="4">
        <v>-1</v>
      </c>
      <c r="P2083" s="4"/>
      <c r="Q2083" s="4"/>
      <c r="R2083" s="4"/>
      <c r="S2083" s="4"/>
      <c r="T2083" s="4"/>
      <c r="U2083" s="4"/>
      <c r="V2083" s="4"/>
      <c r="W2083" s="4"/>
    </row>
    <row r="2084" spans="1:245" x14ac:dyDescent="0.2">
      <c r="A2084" s="4">
        <v>50</v>
      </c>
      <c r="B2084" s="4">
        <v>0</v>
      </c>
      <c r="C2084" s="4">
        <v>0</v>
      </c>
      <c r="D2084" s="4">
        <v>1</v>
      </c>
      <c r="E2084" s="4">
        <v>208</v>
      </c>
      <c r="F2084" s="4">
        <f>Source!V2061</f>
        <v>0</v>
      </c>
      <c r="G2084" s="4" t="s">
        <v>76</v>
      </c>
      <c r="H2084" s="4" t="s">
        <v>77</v>
      </c>
      <c r="I2084" s="4"/>
      <c r="J2084" s="4"/>
      <c r="K2084" s="4">
        <v>208</v>
      </c>
      <c r="L2084" s="4">
        <v>22</v>
      </c>
      <c r="M2084" s="4">
        <v>3</v>
      </c>
      <c r="N2084" s="4" t="s">
        <v>3</v>
      </c>
      <c r="O2084" s="4">
        <v>-1</v>
      </c>
      <c r="P2084" s="4"/>
      <c r="Q2084" s="4"/>
      <c r="R2084" s="4"/>
      <c r="S2084" s="4"/>
      <c r="T2084" s="4"/>
      <c r="U2084" s="4"/>
      <c r="V2084" s="4"/>
      <c r="W2084" s="4"/>
    </row>
    <row r="2085" spans="1:245" x14ac:dyDescent="0.2">
      <c r="A2085" s="4">
        <v>50</v>
      </c>
      <c r="B2085" s="4">
        <v>0</v>
      </c>
      <c r="C2085" s="4">
        <v>0</v>
      </c>
      <c r="D2085" s="4">
        <v>1</v>
      </c>
      <c r="E2085" s="4">
        <v>209</v>
      </c>
      <c r="F2085" s="4">
        <f>ROUND(Source!W2061,O2085)</f>
        <v>0</v>
      </c>
      <c r="G2085" s="4" t="s">
        <v>78</v>
      </c>
      <c r="H2085" s="4" t="s">
        <v>79</v>
      </c>
      <c r="I2085" s="4"/>
      <c r="J2085" s="4"/>
      <c r="K2085" s="4">
        <v>209</v>
      </c>
      <c r="L2085" s="4">
        <v>23</v>
      </c>
      <c r="M2085" s="4">
        <v>3</v>
      </c>
      <c r="N2085" s="4" t="s">
        <v>3</v>
      </c>
      <c r="O2085" s="4">
        <v>2</v>
      </c>
      <c r="P2085" s="4"/>
      <c r="Q2085" s="4"/>
      <c r="R2085" s="4"/>
      <c r="S2085" s="4"/>
      <c r="T2085" s="4"/>
      <c r="U2085" s="4"/>
      <c r="V2085" s="4"/>
      <c r="W2085" s="4"/>
    </row>
    <row r="2086" spans="1:245" x14ac:dyDescent="0.2">
      <c r="A2086" s="4">
        <v>50</v>
      </c>
      <c r="B2086" s="4">
        <v>0</v>
      </c>
      <c r="C2086" s="4">
        <v>0</v>
      </c>
      <c r="D2086" s="4">
        <v>1</v>
      </c>
      <c r="E2086" s="4">
        <v>210</v>
      </c>
      <c r="F2086" s="4">
        <f>ROUND(Source!X2061,O2086)</f>
        <v>1313.55</v>
      </c>
      <c r="G2086" s="4" t="s">
        <v>80</v>
      </c>
      <c r="H2086" s="4" t="s">
        <v>81</v>
      </c>
      <c r="I2086" s="4"/>
      <c r="J2086" s="4"/>
      <c r="K2086" s="4">
        <v>210</v>
      </c>
      <c r="L2086" s="4">
        <v>24</v>
      </c>
      <c r="M2086" s="4">
        <v>3</v>
      </c>
      <c r="N2086" s="4" t="s">
        <v>3</v>
      </c>
      <c r="O2086" s="4">
        <v>2</v>
      </c>
      <c r="P2086" s="4"/>
      <c r="Q2086" s="4"/>
      <c r="R2086" s="4"/>
      <c r="S2086" s="4"/>
      <c r="T2086" s="4"/>
      <c r="U2086" s="4"/>
      <c r="V2086" s="4"/>
      <c r="W2086" s="4"/>
    </row>
    <row r="2087" spans="1:245" x14ac:dyDescent="0.2">
      <c r="A2087" s="4">
        <v>50</v>
      </c>
      <c r="B2087" s="4">
        <v>0</v>
      </c>
      <c r="C2087" s="4">
        <v>0</v>
      </c>
      <c r="D2087" s="4">
        <v>1</v>
      </c>
      <c r="E2087" s="4">
        <v>211</v>
      </c>
      <c r="F2087" s="4">
        <f>ROUND(Source!Y2061,O2087)</f>
        <v>187.66</v>
      </c>
      <c r="G2087" s="4" t="s">
        <v>82</v>
      </c>
      <c r="H2087" s="4" t="s">
        <v>83</v>
      </c>
      <c r="I2087" s="4"/>
      <c r="J2087" s="4"/>
      <c r="K2087" s="4">
        <v>211</v>
      </c>
      <c r="L2087" s="4">
        <v>25</v>
      </c>
      <c r="M2087" s="4">
        <v>3</v>
      </c>
      <c r="N2087" s="4" t="s">
        <v>3</v>
      </c>
      <c r="O2087" s="4">
        <v>2</v>
      </c>
      <c r="P2087" s="4"/>
      <c r="Q2087" s="4"/>
      <c r="R2087" s="4"/>
      <c r="S2087" s="4"/>
      <c r="T2087" s="4"/>
      <c r="U2087" s="4"/>
      <c r="V2087" s="4"/>
      <c r="W2087" s="4"/>
    </row>
    <row r="2088" spans="1:245" x14ac:dyDescent="0.2">
      <c r="A2088" s="4">
        <v>50</v>
      </c>
      <c r="B2088" s="4">
        <v>0</v>
      </c>
      <c r="C2088" s="4">
        <v>0</v>
      </c>
      <c r="D2088" s="4">
        <v>1</v>
      </c>
      <c r="E2088" s="4">
        <v>224</v>
      </c>
      <c r="F2088" s="4">
        <f>ROUND(Source!AR2061,O2088)</f>
        <v>140884.51</v>
      </c>
      <c r="G2088" s="4" t="s">
        <v>84</v>
      </c>
      <c r="H2088" s="4" t="s">
        <v>85</v>
      </c>
      <c r="I2088" s="4"/>
      <c r="J2088" s="4"/>
      <c r="K2088" s="4">
        <v>224</v>
      </c>
      <c r="L2088" s="4">
        <v>26</v>
      </c>
      <c r="M2088" s="4">
        <v>3</v>
      </c>
      <c r="N2088" s="4" t="s">
        <v>3</v>
      </c>
      <c r="O2088" s="4">
        <v>2</v>
      </c>
      <c r="P2088" s="4"/>
      <c r="Q2088" s="4"/>
      <c r="R2088" s="4"/>
      <c r="S2088" s="4"/>
      <c r="T2088" s="4"/>
      <c r="U2088" s="4"/>
      <c r="V2088" s="4"/>
      <c r="W2088" s="4"/>
    </row>
    <row r="2089" spans="1:245" x14ac:dyDescent="0.2">
      <c r="A2089" s="4">
        <v>50</v>
      </c>
      <c r="B2089" s="4">
        <v>1</v>
      </c>
      <c r="C2089" s="4">
        <v>0</v>
      </c>
      <c r="D2089" s="4">
        <v>2</v>
      </c>
      <c r="E2089" s="4">
        <v>0</v>
      </c>
      <c r="F2089" s="4">
        <f>ROUND(F2088*0.2,O2089)</f>
        <v>28176.9</v>
      </c>
      <c r="G2089" s="4" t="s">
        <v>86</v>
      </c>
      <c r="H2089" s="4" t="s">
        <v>87</v>
      </c>
      <c r="I2089" s="4"/>
      <c r="J2089" s="4"/>
      <c r="K2089" s="4">
        <v>212</v>
      </c>
      <c r="L2089" s="4">
        <v>27</v>
      </c>
      <c r="M2089" s="4">
        <v>0</v>
      </c>
      <c r="N2089" s="4" t="s">
        <v>3</v>
      </c>
      <c r="O2089" s="4">
        <v>2</v>
      </c>
      <c r="P2089" s="4"/>
      <c r="Q2089" s="4"/>
      <c r="R2089" s="4"/>
      <c r="S2089" s="4"/>
      <c r="T2089" s="4"/>
      <c r="U2089" s="4"/>
      <c r="V2089" s="4"/>
      <c r="W2089" s="4"/>
    </row>
    <row r="2090" spans="1:245" x14ac:dyDescent="0.2">
      <c r="A2090" s="4">
        <v>50</v>
      </c>
      <c r="B2090" s="4">
        <v>1</v>
      </c>
      <c r="C2090" s="4">
        <v>0</v>
      </c>
      <c r="D2090" s="4">
        <v>2</v>
      </c>
      <c r="E2090" s="4">
        <v>0</v>
      </c>
      <c r="F2090" s="4">
        <f>ROUND(F2089+F2088,O2090)</f>
        <v>169061.41</v>
      </c>
      <c r="G2090" s="4" t="s">
        <v>88</v>
      </c>
      <c r="H2090" s="4" t="s">
        <v>88</v>
      </c>
      <c r="I2090" s="4"/>
      <c r="J2090" s="4"/>
      <c r="K2090" s="4">
        <v>212</v>
      </c>
      <c r="L2090" s="4">
        <v>28</v>
      </c>
      <c r="M2090" s="4">
        <v>0</v>
      </c>
      <c r="N2090" s="4" t="s">
        <v>3</v>
      </c>
      <c r="O2090" s="4">
        <v>2</v>
      </c>
      <c r="P2090" s="4"/>
      <c r="Q2090" s="4"/>
      <c r="R2090" s="4"/>
      <c r="S2090" s="4"/>
      <c r="T2090" s="4"/>
      <c r="U2090" s="4"/>
      <c r="V2090" s="4"/>
      <c r="W2090" s="4"/>
    </row>
    <row r="2092" spans="1:245" x14ac:dyDescent="0.2">
      <c r="A2092" s="1">
        <v>4</v>
      </c>
      <c r="B2092" s="1">
        <v>1</v>
      </c>
      <c r="C2092" s="1"/>
      <c r="D2092" s="1">
        <f>ROW(A2099)</f>
        <v>2099</v>
      </c>
      <c r="E2092" s="1"/>
      <c r="F2092" s="1" t="s">
        <v>12</v>
      </c>
      <c r="G2092" s="1" t="s">
        <v>256</v>
      </c>
      <c r="H2092" s="1" t="s">
        <v>3</v>
      </c>
      <c r="I2092" s="1">
        <v>0</v>
      </c>
      <c r="J2092" s="1"/>
      <c r="K2092" s="1">
        <v>0</v>
      </c>
      <c r="L2092" s="1"/>
      <c r="M2092" s="1"/>
      <c r="N2092" s="1"/>
      <c r="O2092" s="1"/>
      <c r="P2092" s="1"/>
      <c r="Q2092" s="1"/>
      <c r="R2092" s="1"/>
      <c r="S2092" s="1"/>
      <c r="T2092" s="1"/>
      <c r="U2092" s="1" t="s">
        <v>3</v>
      </c>
      <c r="V2092" s="1">
        <v>0</v>
      </c>
      <c r="W2092" s="1"/>
      <c r="X2092" s="1"/>
      <c r="Y2092" s="1"/>
      <c r="Z2092" s="1"/>
      <c r="AA2092" s="1"/>
      <c r="AB2092" s="1" t="s">
        <v>3</v>
      </c>
      <c r="AC2092" s="1" t="s">
        <v>3</v>
      </c>
      <c r="AD2092" s="1" t="s">
        <v>3</v>
      </c>
      <c r="AE2092" s="1" t="s">
        <v>3</v>
      </c>
      <c r="AF2092" s="1" t="s">
        <v>3</v>
      </c>
      <c r="AG2092" s="1" t="s">
        <v>3</v>
      </c>
      <c r="AH2092" s="1"/>
      <c r="AI2092" s="1"/>
      <c r="AJ2092" s="1"/>
      <c r="AK2092" s="1"/>
      <c r="AL2092" s="1"/>
      <c r="AM2092" s="1"/>
      <c r="AN2092" s="1"/>
      <c r="AO2092" s="1"/>
      <c r="AP2092" s="1" t="s">
        <v>3</v>
      </c>
      <c r="AQ2092" s="1" t="s">
        <v>3</v>
      </c>
      <c r="AR2092" s="1" t="s">
        <v>3</v>
      </c>
      <c r="AS2092" s="1"/>
      <c r="AT2092" s="1"/>
      <c r="AU2092" s="1"/>
      <c r="AV2092" s="1"/>
      <c r="AW2092" s="1"/>
      <c r="AX2092" s="1"/>
      <c r="AY2092" s="1"/>
      <c r="AZ2092" s="1" t="s">
        <v>3</v>
      </c>
      <c r="BA2092" s="1"/>
      <c r="BB2092" s="1" t="s">
        <v>3</v>
      </c>
      <c r="BC2092" s="1" t="s">
        <v>3</v>
      </c>
      <c r="BD2092" s="1" t="s">
        <v>3</v>
      </c>
      <c r="BE2092" s="1" t="s">
        <v>3</v>
      </c>
      <c r="BF2092" s="1" t="s">
        <v>3</v>
      </c>
      <c r="BG2092" s="1" t="s">
        <v>3</v>
      </c>
      <c r="BH2092" s="1" t="s">
        <v>3</v>
      </c>
      <c r="BI2092" s="1" t="s">
        <v>3</v>
      </c>
      <c r="BJ2092" s="1" t="s">
        <v>3</v>
      </c>
      <c r="BK2092" s="1" t="s">
        <v>3</v>
      </c>
      <c r="BL2092" s="1" t="s">
        <v>3</v>
      </c>
      <c r="BM2092" s="1" t="s">
        <v>3</v>
      </c>
      <c r="BN2092" s="1" t="s">
        <v>3</v>
      </c>
      <c r="BO2092" s="1" t="s">
        <v>3</v>
      </c>
      <c r="BP2092" s="1" t="s">
        <v>3</v>
      </c>
      <c r="BQ2092" s="1"/>
      <c r="BR2092" s="1"/>
      <c r="BS2092" s="1"/>
      <c r="BT2092" s="1"/>
      <c r="BU2092" s="1"/>
      <c r="BV2092" s="1"/>
      <c r="BW2092" s="1"/>
      <c r="BX2092" s="1">
        <v>0</v>
      </c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>
        <v>0</v>
      </c>
    </row>
    <row r="2094" spans="1:245" x14ac:dyDescent="0.2">
      <c r="A2094" s="2">
        <v>52</v>
      </c>
      <c r="B2094" s="2">
        <f t="shared" ref="B2094:G2094" si="1116">B2099</f>
        <v>1</v>
      </c>
      <c r="C2094" s="2">
        <f t="shared" si="1116"/>
        <v>4</v>
      </c>
      <c r="D2094" s="2">
        <f t="shared" si="1116"/>
        <v>2092</v>
      </c>
      <c r="E2094" s="2">
        <f t="shared" si="1116"/>
        <v>0</v>
      </c>
      <c r="F2094" s="2" t="str">
        <f t="shared" si="1116"/>
        <v>Новый раздел</v>
      </c>
      <c r="G2094" s="2" t="str">
        <f t="shared" si="1116"/>
        <v>Установка лавочек</v>
      </c>
      <c r="H2094" s="2"/>
      <c r="I2094" s="2"/>
      <c r="J2094" s="2"/>
      <c r="K2094" s="2"/>
      <c r="L2094" s="2"/>
      <c r="M2094" s="2"/>
      <c r="N2094" s="2"/>
      <c r="O2094" s="2">
        <f t="shared" ref="O2094:AT2094" si="1117">O2099</f>
        <v>32226.21</v>
      </c>
      <c r="P2094" s="2">
        <f t="shared" si="1117"/>
        <v>30818.83</v>
      </c>
      <c r="Q2094" s="2">
        <f t="shared" si="1117"/>
        <v>0</v>
      </c>
      <c r="R2094" s="2">
        <f t="shared" si="1117"/>
        <v>0</v>
      </c>
      <c r="S2094" s="2">
        <f t="shared" si="1117"/>
        <v>1407.38</v>
      </c>
      <c r="T2094" s="2">
        <f t="shared" si="1117"/>
        <v>0</v>
      </c>
      <c r="U2094" s="2">
        <f t="shared" si="1117"/>
        <v>7.4639999999999995</v>
      </c>
      <c r="V2094" s="2">
        <f t="shared" si="1117"/>
        <v>0</v>
      </c>
      <c r="W2094" s="2">
        <f t="shared" si="1117"/>
        <v>0</v>
      </c>
      <c r="X2094" s="2">
        <f t="shared" si="1117"/>
        <v>985.17</v>
      </c>
      <c r="Y2094" s="2">
        <f t="shared" si="1117"/>
        <v>140.74</v>
      </c>
      <c r="Z2094" s="2">
        <f t="shared" si="1117"/>
        <v>0</v>
      </c>
      <c r="AA2094" s="2">
        <f t="shared" si="1117"/>
        <v>0</v>
      </c>
      <c r="AB2094" s="2">
        <f t="shared" si="1117"/>
        <v>32226.21</v>
      </c>
      <c r="AC2094" s="2">
        <f t="shared" si="1117"/>
        <v>30818.83</v>
      </c>
      <c r="AD2094" s="2">
        <f t="shared" si="1117"/>
        <v>0</v>
      </c>
      <c r="AE2094" s="2">
        <f t="shared" si="1117"/>
        <v>0</v>
      </c>
      <c r="AF2094" s="2">
        <f t="shared" si="1117"/>
        <v>1407.38</v>
      </c>
      <c r="AG2094" s="2">
        <f t="shared" si="1117"/>
        <v>0</v>
      </c>
      <c r="AH2094" s="2">
        <f t="shared" si="1117"/>
        <v>7.4639999999999995</v>
      </c>
      <c r="AI2094" s="2">
        <f t="shared" si="1117"/>
        <v>0</v>
      </c>
      <c r="AJ2094" s="2">
        <f t="shared" si="1117"/>
        <v>0</v>
      </c>
      <c r="AK2094" s="2">
        <f t="shared" si="1117"/>
        <v>985.17</v>
      </c>
      <c r="AL2094" s="2">
        <f t="shared" si="1117"/>
        <v>140.74</v>
      </c>
      <c r="AM2094" s="2">
        <f t="shared" si="1117"/>
        <v>0</v>
      </c>
      <c r="AN2094" s="2">
        <f t="shared" si="1117"/>
        <v>0</v>
      </c>
      <c r="AO2094" s="2">
        <f t="shared" si="1117"/>
        <v>0</v>
      </c>
      <c r="AP2094" s="2">
        <f t="shared" si="1117"/>
        <v>0</v>
      </c>
      <c r="AQ2094" s="2">
        <f t="shared" si="1117"/>
        <v>0</v>
      </c>
      <c r="AR2094" s="2">
        <f t="shared" si="1117"/>
        <v>33352.120000000003</v>
      </c>
      <c r="AS2094" s="2">
        <f t="shared" si="1117"/>
        <v>27225</v>
      </c>
      <c r="AT2094" s="2">
        <f t="shared" si="1117"/>
        <v>0</v>
      </c>
      <c r="AU2094" s="2">
        <f t="shared" ref="AU2094:BZ2094" si="1118">AU2099</f>
        <v>6127.12</v>
      </c>
      <c r="AV2094" s="2">
        <f t="shared" si="1118"/>
        <v>30818.83</v>
      </c>
      <c r="AW2094" s="2">
        <f t="shared" si="1118"/>
        <v>30818.83</v>
      </c>
      <c r="AX2094" s="2">
        <f t="shared" si="1118"/>
        <v>0</v>
      </c>
      <c r="AY2094" s="2">
        <f t="shared" si="1118"/>
        <v>30818.83</v>
      </c>
      <c r="AZ2094" s="2">
        <f t="shared" si="1118"/>
        <v>0</v>
      </c>
      <c r="BA2094" s="2">
        <f t="shared" si="1118"/>
        <v>0</v>
      </c>
      <c r="BB2094" s="2">
        <f t="shared" si="1118"/>
        <v>0</v>
      </c>
      <c r="BC2094" s="2">
        <f t="shared" si="1118"/>
        <v>0</v>
      </c>
      <c r="BD2094" s="2">
        <f t="shared" si="1118"/>
        <v>0</v>
      </c>
      <c r="BE2094" s="2">
        <f t="shared" si="1118"/>
        <v>0</v>
      </c>
      <c r="BF2094" s="2">
        <f t="shared" si="1118"/>
        <v>0</v>
      </c>
      <c r="BG2094" s="2">
        <f t="shared" si="1118"/>
        <v>0</v>
      </c>
      <c r="BH2094" s="2">
        <f t="shared" si="1118"/>
        <v>0</v>
      </c>
      <c r="BI2094" s="2">
        <f t="shared" si="1118"/>
        <v>0</v>
      </c>
      <c r="BJ2094" s="2">
        <f t="shared" si="1118"/>
        <v>0</v>
      </c>
      <c r="BK2094" s="2">
        <f t="shared" si="1118"/>
        <v>0</v>
      </c>
      <c r="BL2094" s="2">
        <f t="shared" si="1118"/>
        <v>0</v>
      </c>
      <c r="BM2094" s="2">
        <f t="shared" si="1118"/>
        <v>0</v>
      </c>
      <c r="BN2094" s="2">
        <f t="shared" si="1118"/>
        <v>0</v>
      </c>
      <c r="BO2094" s="2">
        <f t="shared" si="1118"/>
        <v>0</v>
      </c>
      <c r="BP2094" s="2">
        <f t="shared" si="1118"/>
        <v>0</v>
      </c>
      <c r="BQ2094" s="2">
        <f t="shared" si="1118"/>
        <v>0</v>
      </c>
      <c r="BR2094" s="2">
        <f t="shared" si="1118"/>
        <v>0</v>
      </c>
      <c r="BS2094" s="2">
        <f t="shared" si="1118"/>
        <v>0</v>
      </c>
      <c r="BT2094" s="2">
        <f t="shared" si="1118"/>
        <v>0</v>
      </c>
      <c r="BU2094" s="2">
        <f t="shared" si="1118"/>
        <v>0</v>
      </c>
      <c r="BV2094" s="2">
        <f t="shared" si="1118"/>
        <v>0</v>
      </c>
      <c r="BW2094" s="2">
        <f t="shared" si="1118"/>
        <v>0</v>
      </c>
      <c r="BX2094" s="2">
        <f t="shared" si="1118"/>
        <v>0</v>
      </c>
      <c r="BY2094" s="2">
        <f t="shared" si="1118"/>
        <v>0</v>
      </c>
      <c r="BZ2094" s="2">
        <f t="shared" si="1118"/>
        <v>0</v>
      </c>
      <c r="CA2094" s="2">
        <f t="shared" ref="CA2094:DF2094" si="1119">CA2099</f>
        <v>33352.120000000003</v>
      </c>
      <c r="CB2094" s="2">
        <f t="shared" si="1119"/>
        <v>27225</v>
      </c>
      <c r="CC2094" s="2">
        <f t="shared" si="1119"/>
        <v>0</v>
      </c>
      <c r="CD2094" s="2">
        <f t="shared" si="1119"/>
        <v>6127.12</v>
      </c>
      <c r="CE2094" s="2">
        <f t="shared" si="1119"/>
        <v>30818.83</v>
      </c>
      <c r="CF2094" s="2">
        <f t="shared" si="1119"/>
        <v>30818.83</v>
      </c>
      <c r="CG2094" s="2">
        <f t="shared" si="1119"/>
        <v>0</v>
      </c>
      <c r="CH2094" s="2">
        <f t="shared" si="1119"/>
        <v>30818.83</v>
      </c>
      <c r="CI2094" s="2">
        <f t="shared" si="1119"/>
        <v>0</v>
      </c>
      <c r="CJ2094" s="2">
        <f t="shared" si="1119"/>
        <v>0</v>
      </c>
      <c r="CK2094" s="2">
        <f t="shared" si="1119"/>
        <v>0</v>
      </c>
      <c r="CL2094" s="2">
        <f t="shared" si="1119"/>
        <v>0</v>
      </c>
      <c r="CM2094" s="2">
        <f t="shared" si="1119"/>
        <v>0</v>
      </c>
      <c r="CN2094" s="2">
        <f t="shared" si="1119"/>
        <v>0</v>
      </c>
      <c r="CO2094" s="2">
        <f t="shared" si="1119"/>
        <v>0</v>
      </c>
      <c r="CP2094" s="2">
        <f t="shared" si="1119"/>
        <v>0</v>
      </c>
      <c r="CQ2094" s="2">
        <f t="shared" si="1119"/>
        <v>0</v>
      </c>
      <c r="CR2094" s="2">
        <f t="shared" si="1119"/>
        <v>0</v>
      </c>
      <c r="CS2094" s="2">
        <f t="shared" si="1119"/>
        <v>0</v>
      </c>
      <c r="CT2094" s="2">
        <f t="shared" si="1119"/>
        <v>0</v>
      </c>
      <c r="CU2094" s="2">
        <f t="shared" si="1119"/>
        <v>0</v>
      </c>
      <c r="CV2094" s="2">
        <f t="shared" si="1119"/>
        <v>0</v>
      </c>
      <c r="CW2094" s="2">
        <f t="shared" si="1119"/>
        <v>0</v>
      </c>
      <c r="CX2094" s="2">
        <f t="shared" si="1119"/>
        <v>0</v>
      </c>
      <c r="CY2094" s="2">
        <f t="shared" si="1119"/>
        <v>0</v>
      </c>
      <c r="CZ2094" s="2">
        <f t="shared" si="1119"/>
        <v>0</v>
      </c>
      <c r="DA2094" s="2">
        <f t="shared" si="1119"/>
        <v>0</v>
      </c>
      <c r="DB2094" s="2">
        <f t="shared" si="1119"/>
        <v>0</v>
      </c>
      <c r="DC2094" s="2">
        <f t="shared" si="1119"/>
        <v>0</v>
      </c>
      <c r="DD2094" s="2">
        <f t="shared" si="1119"/>
        <v>0</v>
      </c>
      <c r="DE2094" s="2">
        <f t="shared" si="1119"/>
        <v>0</v>
      </c>
      <c r="DF2094" s="2">
        <f t="shared" si="1119"/>
        <v>0</v>
      </c>
      <c r="DG2094" s="3">
        <f t="shared" ref="DG2094:EL2094" si="1120">DG2099</f>
        <v>0</v>
      </c>
      <c r="DH2094" s="3">
        <f t="shared" si="1120"/>
        <v>0</v>
      </c>
      <c r="DI2094" s="3">
        <f t="shared" si="1120"/>
        <v>0</v>
      </c>
      <c r="DJ2094" s="3">
        <f t="shared" si="1120"/>
        <v>0</v>
      </c>
      <c r="DK2094" s="3">
        <f t="shared" si="1120"/>
        <v>0</v>
      </c>
      <c r="DL2094" s="3">
        <f t="shared" si="1120"/>
        <v>0</v>
      </c>
      <c r="DM2094" s="3">
        <f t="shared" si="1120"/>
        <v>0</v>
      </c>
      <c r="DN2094" s="3">
        <f t="shared" si="1120"/>
        <v>0</v>
      </c>
      <c r="DO2094" s="3">
        <f t="shared" si="1120"/>
        <v>0</v>
      </c>
      <c r="DP2094" s="3">
        <f t="shared" si="1120"/>
        <v>0</v>
      </c>
      <c r="DQ2094" s="3">
        <f t="shared" si="1120"/>
        <v>0</v>
      </c>
      <c r="DR2094" s="3">
        <f t="shared" si="1120"/>
        <v>0</v>
      </c>
      <c r="DS2094" s="3">
        <f t="shared" si="1120"/>
        <v>0</v>
      </c>
      <c r="DT2094" s="3">
        <f t="shared" si="1120"/>
        <v>0</v>
      </c>
      <c r="DU2094" s="3">
        <f t="shared" si="1120"/>
        <v>0</v>
      </c>
      <c r="DV2094" s="3">
        <f t="shared" si="1120"/>
        <v>0</v>
      </c>
      <c r="DW2094" s="3">
        <f t="shared" si="1120"/>
        <v>0</v>
      </c>
      <c r="DX2094" s="3">
        <f t="shared" si="1120"/>
        <v>0</v>
      </c>
      <c r="DY2094" s="3">
        <f t="shared" si="1120"/>
        <v>0</v>
      </c>
      <c r="DZ2094" s="3">
        <f t="shared" si="1120"/>
        <v>0</v>
      </c>
      <c r="EA2094" s="3">
        <f t="shared" si="1120"/>
        <v>0</v>
      </c>
      <c r="EB2094" s="3">
        <f t="shared" si="1120"/>
        <v>0</v>
      </c>
      <c r="EC2094" s="3">
        <f t="shared" si="1120"/>
        <v>0</v>
      </c>
      <c r="ED2094" s="3">
        <f t="shared" si="1120"/>
        <v>0</v>
      </c>
      <c r="EE2094" s="3">
        <f t="shared" si="1120"/>
        <v>0</v>
      </c>
      <c r="EF2094" s="3">
        <f t="shared" si="1120"/>
        <v>0</v>
      </c>
      <c r="EG2094" s="3">
        <f t="shared" si="1120"/>
        <v>0</v>
      </c>
      <c r="EH2094" s="3">
        <f t="shared" si="1120"/>
        <v>0</v>
      </c>
      <c r="EI2094" s="3">
        <f t="shared" si="1120"/>
        <v>0</v>
      </c>
      <c r="EJ2094" s="3">
        <f t="shared" si="1120"/>
        <v>0</v>
      </c>
      <c r="EK2094" s="3">
        <f t="shared" si="1120"/>
        <v>0</v>
      </c>
      <c r="EL2094" s="3">
        <f t="shared" si="1120"/>
        <v>0</v>
      </c>
      <c r="EM2094" s="3">
        <f t="shared" ref="EM2094:FR2094" si="1121">EM2099</f>
        <v>0</v>
      </c>
      <c r="EN2094" s="3">
        <f t="shared" si="1121"/>
        <v>0</v>
      </c>
      <c r="EO2094" s="3">
        <f t="shared" si="1121"/>
        <v>0</v>
      </c>
      <c r="EP2094" s="3">
        <f t="shared" si="1121"/>
        <v>0</v>
      </c>
      <c r="EQ2094" s="3">
        <f t="shared" si="1121"/>
        <v>0</v>
      </c>
      <c r="ER2094" s="3">
        <f t="shared" si="1121"/>
        <v>0</v>
      </c>
      <c r="ES2094" s="3">
        <f t="shared" si="1121"/>
        <v>0</v>
      </c>
      <c r="ET2094" s="3">
        <f t="shared" si="1121"/>
        <v>0</v>
      </c>
      <c r="EU2094" s="3">
        <f t="shared" si="1121"/>
        <v>0</v>
      </c>
      <c r="EV2094" s="3">
        <f t="shared" si="1121"/>
        <v>0</v>
      </c>
      <c r="EW2094" s="3">
        <f t="shared" si="1121"/>
        <v>0</v>
      </c>
      <c r="EX2094" s="3">
        <f t="shared" si="1121"/>
        <v>0</v>
      </c>
      <c r="EY2094" s="3">
        <f t="shared" si="1121"/>
        <v>0</v>
      </c>
      <c r="EZ2094" s="3">
        <f t="shared" si="1121"/>
        <v>0</v>
      </c>
      <c r="FA2094" s="3">
        <f t="shared" si="1121"/>
        <v>0</v>
      </c>
      <c r="FB2094" s="3">
        <f t="shared" si="1121"/>
        <v>0</v>
      </c>
      <c r="FC2094" s="3">
        <f t="shared" si="1121"/>
        <v>0</v>
      </c>
      <c r="FD2094" s="3">
        <f t="shared" si="1121"/>
        <v>0</v>
      </c>
      <c r="FE2094" s="3">
        <f t="shared" si="1121"/>
        <v>0</v>
      </c>
      <c r="FF2094" s="3">
        <f t="shared" si="1121"/>
        <v>0</v>
      </c>
      <c r="FG2094" s="3">
        <f t="shared" si="1121"/>
        <v>0</v>
      </c>
      <c r="FH2094" s="3">
        <f t="shared" si="1121"/>
        <v>0</v>
      </c>
      <c r="FI2094" s="3">
        <f t="shared" si="1121"/>
        <v>0</v>
      </c>
      <c r="FJ2094" s="3">
        <f t="shared" si="1121"/>
        <v>0</v>
      </c>
      <c r="FK2094" s="3">
        <f t="shared" si="1121"/>
        <v>0</v>
      </c>
      <c r="FL2094" s="3">
        <f t="shared" si="1121"/>
        <v>0</v>
      </c>
      <c r="FM2094" s="3">
        <f t="shared" si="1121"/>
        <v>0</v>
      </c>
      <c r="FN2094" s="3">
        <f t="shared" si="1121"/>
        <v>0</v>
      </c>
      <c r="FO2094" s="3">
        <f t="shared" si="1121"/>
        <v>0</v>
      </c>
      <c r="FP2094" s="3">
        <f t="shared" si="1121"/>
        <v>0</v>
      </c>
      <c r="FQ2094" s="3">
        <f t="shared" si="1121"/>
        <v>0</v>
      </c>
      <c r="FR2094" s="3">
        <f t="shared" si="1121"/>
        <v>0</v>
      </c>
      <c r="FS2094" s="3">
        <f t="shared" ref="FS2094:GX2094" si="1122">FS2099</f>
        <v>0</v>
      </c>
      <c r="FT2094" s="3">
        <f t="shared" si="1122"/>
        <v>0</v>
      </c>
      <c r="FU2094" s="3">
        <f t="shared" si="1122"/>
        <v>0</v>
      </c>
      <c r="FV2094" s="3">
        <f t="shared" si="1122"/>
        <v>0</v>
      </c>
      <c r="FW2094" s="3">
        <f t="shared" si="1122"/>
        <v>0</v>
      </c>
      <c r="FX2094" s="3">
        <f t="shared" si="1122"/>
        <v>0</v>
      </c>
      <c r="FY2094" s="3">
        <f t="shared" si="1122"/>
        <v>0</v>
      </c>
      <c r="FZ2094" s="3">
        <f t="shared" si="1122"/>
        <v>0</v>
      </c>
      <c r="GA2094" s="3">
        <f t="shared" si="1122"/>
        <v>0</v>
      </c>
      <c r="GB2094" s="3">
        <f t="shared" si="1122"/>
        <v>0</v>
      </c>
      <c r="GC2094" s="3">
        <f t="shared" si="1122"/>
        <v>0</v>
      </c>
      <c r="GD2094" s="3">
        <f t="shared" si="1122"/>
        <v>0</v>
      </c>
      <c r="GE2094" s="3">
        <f t="shared" si="1122"/>
        <v>0</v>
      </c>
      <c r="GF2094" s="3">
        <f t="shared" si="1122"/>
        <v>0</v>
      </c>
      <c r="GG2094" s="3">
        <f t="shared" si="1122"/>
        <v>0</v>
      </c>
      <c r="GH2094" s="3">
        <f t="shared" si="1122"/>
        <v>0</v>
      </c>
      <c r="GI2094" s="3">
        <f t="shared" si="1122"/>
        <v>0</v>
      </c>
      <c r="GJ2094" s="3">
        <f t="shared" si="1122"/>
        <v>0</v>
      </c>
      <c r="GK2094" s="3">
        <f t="shared" si="1122"/>
        <v>0</v>
      </c>
      <c r="GL2094" s="3">
        <f t="shared" si="1122"/>
        <v>0</v>
      </c>
      <c r="GM2094" s="3">
        <f t="shared" si="1122"/>
        <v>0</v>
      </c>
      <c r="GN2094" s="3">
        <f t="shared" si="1122"/>
        <v>0</v>
      </c>
      <c r="GO2094" s="3">
        <f t="shared" si="1122"/>
        <v>0</v>
      </c>
      <c r="GP2094" s="3">
        <f t="shared" si="1122"/>
        <v>0</v>
      </c>
      <c r="GQ2094" s="3">
        <f t="shared" si="1122"/>
        <v>0</v>
      </c>
      <c r="GR2094" s="3">
        <f t="shared" si="1122"/>
        <v>0</v>
      </c>
      <c r="GS2094" s="3">
        <f t="shared" si="1122"/>
        <v>0</v>
      </c>
      <c r="GT2094" s="3">
        <f t="shared" si="1122"/>
        <v>0</v>
      </c>
      <c r="GU2094" s="3">
        <f t="shared" si="1122"/>
        <v>0</v>
      </c>
      <c r="GV2094" s="3">
        <f t="shared" si="1122"/>
        <v>0</v>
      </c>
      <c r="GW2094" s="3">
        <f t="shared" si="1122"/>
        <v>0</v>
      </c>
      <c r="GX2094" s="3">
        <f t="shared" si="1122"/>
        <v>0</v>
      </c>
    </row>
    <row r="2096" spans="1:245" x14ac:dyDescent="0.2">
      <c r="A2096">
        <v>17</v>
      </c>
      <c r="B2096">
        <v>1</v>
      </c>
      <c r="C2096">
        <f>ROW(SmtRes!A638)</f>
        <v>638</v>
      </c>
      <c r="D2096">
        <f>ROW(EtalonRes!A614)</f>
        <v>614</v>
      </c>
      <c r="E2096" t="s">
        <v>233</v>
      </c>
      <c r="F2096" t="s">
        <v>91</v>
      </c>
      <c r="G2096" t="s">
        <v>92</v>
      </c>
      <c r="H2096" t="s">
        <v>93</v>
      </c>
      <c r="I2096">
        <f>ROUND(12/10,9)</f>
        <v>1.2</v>
      </c>
      <c r="J2096">
        <v>0</v>
      </c>
      <c r="O2096">
        <f>ROUND(CP2096,2)</f>
        <v>5001.21</v>
      </c>
      <c r="P2096">
        <f>ROUND(CQ2096*I2096,2)</f>
        <v>3593.83</v>
      </c>
      <c r="Q2096">
        <f>ROUND(CR2096*I2096,2)</f>
        <v>0</v>
      </c>
      <c r="R2096">
        <f>ROUND(CS2096*I2096,2)</f>
        <v>0</v>
      </c>
      <c r="S2096">
        <f>ROUND(CT2096*I2096,2)</f>
        <v>1407.38</v>
      </c>
      <c r="T2096">
        <f>ROUND(CU2096*I2096,2)</f>
        <v>0</v>
      </c>
      <c r="U2096">
        <f>CV2096*I2096</f>
        <v>7.4639999999999995</v>
      </c>
      <c r="V2096">
        <f>CW2096*I2096</f>
        <v>0</v>
      </c>
      <c r="W2096">
        <f>ROUND(CX2096*I2096,2)</f>
        <v>0</v>
      </c>
      <c r="X2096">
        <f>ROUND(CY2096,2)</f>
        <v>985.17</v>
      </c>
      <c r="Y2096">
        <f>ROUND(CZ2096,2)</f>
        <v>140.74</v>
      </c>
      <c r="AA2096">
        <v>55574044</v>
      </c>
      <c r="AB2096">
        <f>ROUND((AC2096+AD2096+AF2096),6)</f>
        <v>4167.68</v>
      </c>
      <c r="AC2096">
        <f>ROUND((ES2096),6)</f>
        <v>2994.86</v>
      </c>
      <c r="AD2096">
        <f>ROUND((((ET2096)-(EU2096))+AE2096),6)</f>
        <v>0</v>
      </c>
      <c r="AE2096">
        <f>ROUND((EU2096),6)</f>
        <v>0</v>
      </c>
      <c r="AF2096">
        <f>ROUND((EV2096),6)</f>
        <v>1172.82</v>
      </c>
      <c r="AG2096">
        <f>ROUND((AP2096),6)</f>
        <v>0</v>
      </c>
      <c r="AH2096">
        <f>(EW2096)</f>
        <v>6.22</v>
      </c>
      <c r="AI2096">
        <f>(EX2096)</f>
        <v>0</v>
      </c>
      <c r="AJ2096">
        <f>(AS2096)</f>
        <v>0</v>
      </c>
      <c r="AK2096">
        <v>4167.68</v>
      </c>
      <c r="AL2096">
        <v>2994.86</v>
      </c>
      <c r="AM2096">
        <v>0</v>
      </c>
      <c r="AN2096">
        <v>0</v>
      </c>
      <c r="AO2096">
        <v>1172.82</v>
      </c>
      <c r="AP2096">
        <v>0</v>
      </c>
      <c r="AQ2096">
        <v>6.22</v>
      </c>
      <c r="AR2096">
        <v>0</v>
      </c>
      <c r="AS2096">
        <v>0</v>
      </c>
      <c r="AT2096">
        <v>70</v>
      </c>
      <c r="AU2096">
        <v>10</v>
      </c>
      <c r="AV2096">
        <v>1</v>
      </c>
      <c r="AW2096">
        <v>1</v>
      </c>
      <c r="AZ2096">
        <v>1</v>
      </c>
      <c r="BA2096">
        <v>1</v>
      </c>
      <c r="BB2096">
        <v>1</v>
      </c>
      <c r="BC2096">
        <v>1</v>
      </c>
      <c r="BD2096" t="s">
        <v>3</v>
      </c>
      <c r="BE2096" t="s">
        <v>3</v>
      </c>
      <c r="BF2096" t="s">
        <v>3</v>
      </c>
      <c r="BG2096" t="s">
        <v>3</v>
      </c>
      <c r="BH2096">
        <v>0</v>
      </c>
      <c r="BI2096">
        <v>4</v>
      </c>
      <c r="BJ2096" t="s">
        <v>94</v>
      </c>
      <c r="BM2096">
        <v>0</v>
      </c>
      <c r="BN2096">
        <v>0</v>
      </c>
      <c r="BO2096" t="s">
        <v>3</v>
      </c>
      <c r="BP2096">
        <v>0</v>
      </c>
      <c r="BQ2096">
        <v>1</v>
      </c>
      <c r="BR2096">
        <v>0</v>
      </c>
      <c r="BS2096">
        <v>1</v>
      </c>
      <c r="BT2096">
        <v>1</v>
      </c>
      <c r="BU2096">
        <v>1</v>
      </c>
      <c r="BV2096">
        <v>1</v>
      </c>
      <c r="BW2096">
        <v>1</v>
      </c>
      <c r="BX2096">
        <v>1</v>
      </c>
      <c r="BY2096" t="s">
        <v>3</v>
      </c>
      <c r="BZ2096">
        <v>70</v>
      </c>
      <c r="CA2096">
        <v>10</v>
      </c>
      <c r="CE2096">
        <v>0</v>
      </c>
      <c r="CF2096">
        <v>0</v>
      </c>
      <c r="CG2096">
        <v>0</v>
      </c>
      <c r="CM2096">
        <v>0</v>
      </c>
      <c r="CN2096" t="s">
        <v>3</v>
      </c>
      <c r="CO2096">
        <v>0</v>
      </c>
      <c r="CP2096">
        <f>(P2096+Q2096+S2096)</f>
        <v>5001.21</v>
      </c>
      <c r="CQ2096">
        <f>(AC2096*BC2096*AW2096)</f>
        <v>2994.86</v>
      </c>
      <c r="CR2096">
        <f>((((ET2096)*BB2096-(EU2096)*BS2096)+AE2096*BS2096)*AV2096)</f>
        <v>0</v>
      </c>
      <c r="CS2096">
        <f>(AE2096*BS2096*AV2096)</f>
        <v>0</v>
      </c>
      <c r="CT2096">
        <f>(AF2096*BA2096*AV2096)</f>
        <v>1172.82</v>
      </c>
      <c r="CU2096">
        <f>AG2096</f>
        <v>0</v>
      </c>
      <c r="CV2096">
        <f>(AH2096*AV2096)</f>
        <v>6.22</v>
      </c>
      <c r="CW2096">
        <f>AI2096</f>
        <v>0</v>
      </c>
      <c r="CX2096">
        <f>AJ2096</f>
        <v>0</v>
      </c>
      <c r="CY2096">
        <f>((S2096*BZ2096)/100)</f>
        <v>985.16600000000005</v>
      </c>
      <c r="CZ2096">
        <f>((S2096*CA2096)/100)</f>
        <v>140.738</v>
      </c>
      <c r="DC2096" t="s">
        <v>3</v>
      </c>
      <c r="DD2096" t="s">
        <v>3</v>
      </c>
      <c r="DE2096" t="s">
        <v>3</v>
      </c>
      <c r="DF2096" t="s">
        <v>3</v>
      </c>
      <c r="DG2096" t="s">
        <v>3</v>
      </c>
      <c r="DH2096" t="s">
        <v>3</v>
      </c>
      <c r="DI2096" t="s">
        <v>3</v>
      </c>
      <c r="DJ2096" t="s">
        <v>3</v>
      </c>
      <c r="DK2096" t="s">
        <v>3</v>
      </c>
      <c r="DL2096" t="s">
        <v>3</v>
      </c>
      <c r="DM2096" t="s">
        <v>3</v>
      </c>
      <c r="DN2096">
        <v>0</v>
      </c>
      <c r="DO2096">
        <v>0</v>
      </c>
      <c r="DP2096">
        <v>1</v>
      </c>
      <c r="DQ2096">
        <v>1</v>
      </c>
      <c r="DU2096">
        <v>1010</v>
      </c>
      <c r="DV2096" t="s">
        <v>93</v>
      </c>
      <c r="DW2096" t="s">
        <v>93</v>
      </c>
      <c r="DX2096">
        <v>10</v>
      </c>
      <c r="EE2096">
        <v>55317522</v>
      </c>
      <c r="EF2096">
        <v>1</v>
      </c>
      <c r="EG2096" t="s">
        <v>19</v>
      </c>
      <c r="EH2096">
        <v>0</v>
      </c>
      <c r="EI2096" t="s">
        <v>3</v>
      </c>
      <c r="EJ2096">
        <v>4</v>
      </c>
      <c r="EK2096">
        <v>0</v>
      </c>
      <c r="EL2096" t="s">
        <v>20</v>
      </c>
      <c r="EM2096" t="s">
        <v>21</v>
      </c>
      <c r="EO2096" t="s">
        <v>3</v>
      </c>
      <c r="EQ2096">
        <v>0</v>
      </c>
      <c r="ER2096">
        <v>4167.68</v>
      </c>
      <c r="ES2096">
        <v>2994.86</v>
      </c>
      <c r="ET2096">
        <v>0</v>
      </c>
      <c r="EU2096">
        <v>0</v>
      </c>
      <c r="EV2096">
        <v>1172.82</v>
      </c>
      <c r="EW2096">
        <v>6.22</v>
      </c>
      <c r="EX2096">
        <v>0</v>
      </c>
      <c r="EY2096">
        <v>0</v>
      </c>
      <c r="FQ2096">
        <v>0</v>
      </c>
      <c r="FR2096">
        <f>ROUND(IF(AND(BH2096=3,BI2096=3),P2096,0),2)</f>
        <v>0</v>
      </c>
      <c r="FS2096">
        <v>0</v>
      </c>
      <c r="FX2096">
        <v>70</v>
      </c>
      <c r="FY2096">
        <v>10</v>
      </c>
      <c r="GA2096" t="s">
        <v>3</v>
      </c>
      <c r="GD2096">
        <v>0</v>
      </c>
      <c r="GF2096">
        <v>1404583839</v>
      </c>
      <c r="GG2096">
        <v>2</v>
      </c>
      <c r="GH2096">
        <v>1</v>
      </c>
      <c r="GI2096">
        <v>-2</v>
      </c>
      <c r="GJ2096">
        <v>0</v>
      </c>
      <c r="GK2096">
        <f>ROUND(R2096*(R12)/100,2)</f>
        <v>0</v>
      </c>
      <c r="GL2096">
        <f>ROUND(IF(AND(BH2096=3,BI2096=3,FS2096&lt;&gt;0),P2096,0),2)</f>
        <v>0</v>
      </c>
      <c r="GM2096">
        <f>ROUND(O2096+X2096+Y2096+GK2096,2)+GX2096</f>
        <v>6127.12</v>
      </c>
      <c r="GN2096">
        <f>IF(OR(BI2096=0,BI2096=1),ROUND(O2096+X2096+Y2096+GK2096,2),0)</f>
        <v>0</v>
      </c>
      <c r="GO2096">
        <f>IF(BI2096=2,ROUND(O2096+X2096+Y2096+GK2096,2),0)</f>
        <v>0</v>
      </c>
      <c r="GP2096">
        <f>IF(BI2096=4,ROUND(O2096+X2096+Y2096+GK2096,2)+GX2096,0)</f>
        <v>6127.12</v>
      </c>
      <c r="GR2096">
        <v>0</v>
      </c>
      <c r="GS2096">
        <v>3</v>
      </c>
      <c r="GT2096">
        <v>0</v>
      </c>
      <c r="GU2096" t="s">
        <v>3</v>
      </c>
      <c r="GV2096">
        <f>ROUND((GT2096),6)</f>
        <v>0</v>
      </c>
      <c r="GW2096">
        <v>1</v>
      </c>
      <c r="GX2096">
        <f>ROUND(HC2096*I2096,2)</f>
        <v>0</v>
      </c>
      <c r="HA2096">
        <v>0</v>
      </c>
      <c r="HB2096">
        <v>0</v>
      </c>
      <c r="HC2096">
        <f>GV2096*GW2096</f>
        <v>0</v>
      </c>
      <c r="IK2096">
        <v>0</v>
      </c>
    </row>
    <row r="2097" spans="1:245" x14ac:dyDescent="0.2">
      <c r="A2097">
        <v>17</v>
      </c>
      <c r="B2097">
        <v>1</v>
      </c>
      <c r="E2097" t="s">
        <v>236</v>
      </c>
      <c r="F2097" t="s">
        <v>96</v>
      </c>
      <c r="G2097" t="s">
        <v>318</v>
      </c>
      <c r="H2097" t="s">
        <v>180</v>
      </c>
      <c r="I2097">
        <v>3</v>
      </c>
      <c r="J2097">
        <v>0</v>
      </c>
      <c r="O2097">
        <f>ROUND(CP2097,2)</f>
        <v>27225</v>
      </c>
      <c r="P2097">
        <f>ROUND(CQ2097*I2097,2)</f>
        <v>27225</v>
      </c>
      <c r="Q2097">
        <f>ROUND(CR2097*I2097,2)</f>
        <v>0</v>
      </c>
      <c r="R2097">
        <f>ROUND(CS2097*I2097,2)</f>
        <v>0</v>
      </c>
      <c r="S2097">
        <f>ROUND(CT2097*I2097,2)</f>
        <v>0</v>
      </c>
      <c r="T2097">
        <f>ROUND(CU2097*I2097,2)</f>
        <v>0</v>
      </c>
      <c r="U2097">
        <f>CV2097*I2097</f>
        <v>0</v>
      </c>
      <c r="V2097">
        <f>CW2097*I2097</f>
        <v>0</v>
      </c>
      <c r="W2097">
        <f>ROUND(CX2097*I2097,2)</f>
        <v>0</v>
      </c>
      <c r="X2097">
        <f>ROUND(CY2097,2)</f>
        <v>0</v>
      </c>
      <c r="Y2097">
        <f>ROUND(CZ2097,2)</f>
        <v>0</v>
      </c>
      <c r="AA2097">
        <v>55574044</v>
      </c>
      <c r="AB2097">
        <f>ROUND((AC2097+AD2097+AF2097),6)</f>
        <v>9075</v>
      </c>
      <c r="AC2097">
        <f>ROUND((ES2097),6)</f>
        <v>9075</v>
      </c>
      <c r="AD2097">
        <f>ROUND((((ET2097)-(EU2097))+AE2097),6)</f>
        <v>0</v>
      </c>
      <c r="AE2097">
        <f>ROUND((EU2097),6)</f>
        <v>0</v>
      </c>
      <c r="AF2097">
        <f>ROUND((EV2097),6)</f>
        <v>0</v>
      </c>
      <c r="AG2097">
        <f>ROUND((AP2097),6)</f>
        <v>0</v>
      </c>
      <c r="AH2097">
        <f>(EW2097)</f>
        <v>0</v>
      </c>
      <c r="AI2097">
        <f>(EX2097)</f>
        <v>0</v>
      </c>
      <c r="AJ2097">
        <f>(AS2097)</f>
        <v>0</v>
      </c>
      <c r="AK2097">
        <v>9075</v>
      </c>
      <c r="AL2097">
        <v>9075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1</v>
      </c>
      <c r="AW2097">
        <v>1</v>
      </c>
      <c r="AZ2097">
        <v>1</v>
      </c>
      <c r="BA2097">
        <v>1</v>
      </c>
      <c r="BB2097">
        <v>1</v>
      </c>
      <c r="BC2097">
        <v>1</v>
      </c>
      <c r="BD2097" t="s">
        <v>3</v>
      </c>
      <c r="BE2097" t="s">
        <v>3</v>
      </c>
      <c r="BF2097" t="s">
        <v>3</v>
      </c>
      <c r="BG2097" t="s">
        <v>3</v>
      </c>
      <c r="BH2097">
        <v>3</v>
      </c>
      <c r="BI2097">
        <v>1</v>
      </c>
      <c r="BJ2097" t="s">
        <v>3</v>
      </c>
      <c r="BM2097">
        <v>6001</v>
      </c>
      <c r="BN2097">
        <v>0</v>
      </c>
      <c r="BO2097" t="s">
        <v>3</v>
      </c>
      <c r="BP2097">
        <v>0</v>
      </c>
      <c r="BQ2097">
        <v>0</v>
      </c>
      <c r="BR2097">
        <v>0</v>
      </c>
      <c r="BS2097">
        <v>1</v>
      </c>
      <c r="BT2097">
        <v>1</v>
      </c>
      <c r="BU2097">
        <v>1</v>
      </c>
      <c r="BV2097">
        <v>1</v>
      </c>
      <c r="BW2097">
        <v>1</v>
      </c>
      <c r="BX2097">
        <v>1</v>
      </c>
      <c r="BY2097" t="s">
        <v>3</v>
      </c>
      <c r="BZ2097">
        <v>0</v>
      </c>
      <c r="CA2097">
        <v>0</v>
      </c>
      <c r="CE2097">
        <v>0</v>
      </c>
      <c r="CF2097">
        <v>0</v>
      </c>
      <c r="CG2097">
        <v>0</v>
      </c>
      <c r="CM2097">
        <v>0</v>
      </c>
      <c r="CN2097" t="s">
        <v>3</v>
      </c>
      <c r="CO2097">
        <v>0</v>
      </c>
      <c r="CP2097">
        <f>(P2097+Q2097+S2097)</f>
        <v>27225</v>
      </c>
      <c r="CQ2097">
        <f>(AC2097*BC2097*AW2097)</f>
        <v>9075</v>
      </c>
      <c r="CR2097">
        <f>((((ET2097)*BB2097-(EU2097)*BS2097)+AE2097*BS2097)*AV2097)</f>
        <v>0</v>
      </c>
      <c r="CS2097">
        <f>(AE2097*BS2097*AV2097)</f>
        <v>0</v>
      </c>
      <c r="CT2097">
        <f>(AF2097*BA2097*AV2097)</f>
        <v>0</v>
      </c>
      <c r="CU2097">
        <f>AG2097</f>
        <v>0</v>
      </c>
      <c r="CV2097">
        <f>(AH2097*AV2097)</f>
        <v>0</v>
      </c>
      <c r="CW2097">
        <f>AI2097</f>
        <v>0</v>
      </c>
      <c r="CX2097">
        <f>AJ2097</f>
        <v>0</v>
      </c>
      <c r="CY2097">
        <f>((S2097*BZ2097)/100)</f>
        <v>0</v>
      </c>
      <c r="CZ2097">
        <f>((S2097*CA2097)/100)</f>
        <v>0</v>
      </c>
      <c r="DC2097" t="s">
        <v>3</v>
      </c>
      <c r="DD2097" t="s">
        <v>3</v>
      </c>
      <c r="DE2097" t="s">
        <v>3</v>
      </c>
      <c r="DF2097" t="s">
        <v>3</v>
      </c>
      <c r="DG2097" t="s">
        <v>3</v>
      </c>
      <c r="DH2097" t="s">
        <v>3</v>
      </c>
      <c r="DI2097" t="s">
        <v>3</v>
      </c>
      <c r="DJ2097" t="s">
        <v>3</v>
      </c>
      <c r="DK2097" t="s">
        <v>3</v>
      </c>
      <c r="DL2097" t="s">
        <v>3</v>
      </c>
      <c r="DM2097" t="s">
        <v>3</v>
      </c>
      <c r="DN2097">
        <v>0</v>
      </c>
      <c r="DO2097">
        <v>0</v>
      </c>
      <c r="DP2097">
        <v>1</v>
      </c>
      <c r="DQ2097">
        <v>1</v>
      </c>
      <c r="DU2097">
        <v>1010</v>
      </c>
      <c r="DV2097" t="s">
        <v>180</v>
      </c>
      <c r="DW2097" t="s">
        <v>180</v>
      </c>
      <c r="DX2097">
        <v>1</v>
      </c>
      <c r="EE2097">
        <v>55525620</v>
      </c>
      <c r="EF2097">
        <v>0</v>
      </c>
      <c r="EG2097" t="s">
        <v>220</v>
      </c>
      <c r="EH2097">
        <v>0</v>
      </c>
      <c r="EI2097" t="s">
        <v>3</v>
      </c>
      <c r="EJ2097">
        <v>1</v>
      </c>
      <c r="EK2097">
        <v>6001</v>
      </c>
      <c r="EL2097" t="s">
        <v>221</v>
      </c>
      <c r="EM2097" t="s">
        <v>220</v>
      </c>
      <c r="EO2097" t="s">
        <v>3</v>
      </c>
      <c r="EQ2097">
        <v>0</v>
      </c>
      <c r="ER2097">
        <v>9075</v>
      </c>
      <c r="ES2097">
        <v>9075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5</v>
      </c>
      <c r="FC2097">
        <v>1</v>
      </c>
      <c r="FD2097">
        <v>18</v>
      </c>
      <c r="FF2097">
        <v>10890</v>
      </c>
      <c r="FQ2097">
        <v>0</v>
      </c>
      <c r="FR2097">
        <f>ROUND(IF(AND(BH2097=3,BI2097=3),P2097,0),2)</f>
        <v>0</v>
      </c>
      <c r="FS2097">
        <v>0</v>
      </c>
      <c r="FX2097">
        <v>0</v>
      </c>
      <c r="FY2097">
        <v>0</v>
      </c>
      <c r="GA2097" t="s">
        <v>319</v>
      </c>
      <c r="GD2097">
        <v>0</v>
      </c>
      <c r="GF2097">
        <v>2114600390</v>
      </c>
      <c r="GG2097">
        <v>2</v>
      </c>
      <c r="GH2097">
        <v>3</v>
      </c>
      <c r="GI2097">
        <v>-2</v>
      </c>
      <c r="GJ2097">
        <v>0</v>
      </c>
      <c r="GK2097">
        <f>ROUND(R2097*(R12)/100,2)</f>
        <v>0</v>
      </c>
      <c r="GL2097">
        <f>ROUND(IF(AND(BH2097=3,BI2097=3,FS2097&lt;&gt;0),P2097,0),2)</f>
        <v>0</v>
      </c>
      <c r="GM2097">
        <f>ROUND(O2097+X2097+Y2097+GK2097,2)+GX2097</f>
        <v>27225</v>
      </c>
      <c r="GN2097">
        <f>IF(OR(BI2097=0,BI2097=1),ROUND(O2097+X2097+Y2097+GK2097,2),0)</f>
        <v>27225</v>
      </c>
      <c r="GO2097">
        <f>IF(BI2097=2,ROUND(O2097+X2097+Y2097+GK2097,2),0)</f>
        <v>0</v>
      </c>
      <c r="GP2097">
        <f>IF(BI2097=4,ROUND(O2097+X2097+Y2097+GK2097,2)+GX2097,0)</f>
        <v>0</v>
      </c>
      <c r="GR2097">
        <v>1</v>
      </c>
      <c r="GS2097">
        <v>1</v>
      </c>
      <c r="GT2097">
        <v>0</v>
      </c>
      <c r="GU2097" t="s">
        <v>3</v>
      </c>
      <c r="GV2097">
        <f>ROUND((GT2097),6)</f>
        <v>0</v>
      </c>
      <c r="GW2097">
        <v>1</v>
      </c>
      <c r="GX2097">
        <f>ROUND(HC2097*I2097,2)</f>
        <v>0</v>
      </c>
      <c r="HA2097">
        <v>0</v>
      </c>
      <c r="HB2097">
        <v>0</v>
      </c>
      <c r="HC2097">
        <f>GV2097*GW2097</f>
        <v>0</v>
      </c>
      <c r="IK2097">
        <v>0</v>
      </c>
    </row>
    <row r="2099" spans="1:245" x14ac:dyDescent="0.2">
      <c r="A2099" s="2">
        <v>51</v>
      </c>
      <c r="B2099" s="2">
        <f>B2092</f>
        <v>1</v>
      </c>
      <c r="C2099" s="2">
        <f>A2092</f>
        <v>4</v>
      </c>
      <c r="D2099" s="2">
        <f>ROW(A2092)</f>
        <v>2092</v>
      </c>
      <c r="E2099" s="2"/>
      <c r="F2099" s="2" t="str">
        <f>IF(F2092&lt;&gt;"",F2092,"")</f>
        <v>Новый раздел</v>
      </c>
      <c r="G2099" s="2" t="str">
        <f>IF(G2092&lt;&gt;"",G2092,"")</f>
        <v>Установка лавочек</v>
      </c>
      <c r="H2099" s="2">
        <v>0</v>
      </c>
      <c r="I2099" s="2"/>
      <c r="J2099" s="2"/>
      <c r="K2099" s="2"/>
      <c r="L2099" s="2"/>
      <c r="M2099" s="2"/>
      <c r="N2099" s="2"/>
      <c r="O2099" s="2">
        <f t="shared" ref="O2099:T2099" si="1123">ROUND(AB2099,2)</f>
        <v>32226.21</v>
      </c>
      <c r="P2099" s="2">
        <f t="shared" si="1123"/>
        <v>30818.83</v>
      </c>
      <c r="Q2099" s="2">
        <f t="shared" si="1123"/>
        <v>0</v>
      </c>
      <c r="R2099" s="2">
        <f t="shared" si="1123"/>
        <v>0</v>
      </c>
      <c r="S2099" s="2">
        <f t="shared" si="1123"/>
        <v>1407.38</v>
      </c>
      <c r="T2099" s="2">
        <f t="shared" si="1123"/>
        <v>0</v>
      </c>
      <c r="U2099" s="2">
        <f>AH2099</f>
        <v>7.4639999999999995</v>
      </c>
      <c r="V2099" s="2">
        <f>AI2099</f>
        <v>0</v>
      </c>
      <c r="W2099" s="2">
        <f>ROUND(AJ2099,2)</f>
        <v>0</v>
      </c>
      <c r="X2099" s="2">
        <f>ROUND(AK2099,2)</f>
        <v>985.17</v>
      </c>
      <c r="Y2099" s="2">
        <f>ROUND(AL2099,2)</f>
        <v>140.74</v>
      </c>
      <c r="Z2099" s="2"/>
      <c r="AA2099" s="2"/>
      <c r="AB2099" s="2">
        <f>ROUND(SUMIF(AA2096:AA2097,"=55574044",O2096:O2097),2)</f>
        <v>32226.21</v>
      </c>
      <c r="AC2099" s="2">
        <f>ROUND(SUMIF(AA2096:AA2097,"=55574044",P2096:P2097),2)</f>
        <v>30818.83</v>
      </c>
      <c r="AD2099" s="2">
        <f>ROUND(SUMIF(AA2096:AA2097,"=55574044",Q2096:Q2097),2)</f>
        <v>0</v>
      </c>
      <c r="AE2099" s="2">
        <f>ROUND(SUMIF(AA2096:AA2097,"=55574044",R2096:R2097),2)</f>
        <v>0</v>
      </c>
      <c r="AF2099" s="2">
        <f>ROUND(SUMIF(AA2096:AA2097,"=55574044",S2096:S2097),2)</f>
        <v>1407.38</v>
      </c>
      <c r="AG2099" s="2">
        <f>ROUND(SUMIF(AA2096:AA2097,"=55574044",T2096:T2097),2)</f>
        <v>0</v>
      </c>
      <c r="AH2099" s="2">
        <f>SUMIF(AA2096:AA2097,"=55574044",U2096:U2097)</f>
        <v>7.4639999999999995</v>
      </c>
      <c r="AI2099" s="2">
        <f>SUMIF(AA2096:AA2097,"=55574044",V2096:V2097)</f>
        <v>0</v>
      </c>
      <c r="AJ2099" s="2">
        <f>ROUND(SUMIF(AA2096:AA2097,"=55574044",W2096:W2097),2)</f>
        <v>0</v>
      </c>
      <c r="AK2099" s="2">
        <f>ROUND(SUMIF(AA2096:AA2097,"=55574044",X2096:X2097),2)</f>
        <v>985.17</v>
      </c>
      <c r="AL2099" s="2">
        <f>ROUND(SUMIF(AA2096:AA2097,"=55574044",Y2096:Y2097),2)</f>
        <v>140.74</v>
      </c>
      <c r="AM2099" s="2"/>
      <c r="AN2099" s="2"/>
      <c r="AO2099" s="2">
        <f t="shared" ref="AO2099:BC2099" si="1124">ROUND(BX2099,2)</f>
        <v>0</v>
      </c>
      <c r="AP2099" s="2">
        <f t="shared" si="1124"/>
        <v>0</v>
      </c>
      <c r="AQ2099" s="2">
        <f t="shared" si="1124"/>
        <v>0</v>
      </c>
      <c r="AR2099" s="2">
        <f t="shared" si="1124"/>
        <v>33352.120000000003</v>
      </c>
      <c r="AS2099" s="2">
        <f t="shared" si="1124"/>
        <v>27225</v>
      </c>
      <c r="AT2099" s="2">
        <f t="shared" si="1124"/>
        <v>0</v>
      </c>
      <c r="AU2099" s="2">
        <f t="shared" si="1124"/>
        <v>6127.12</v>
      </c>
      <c r="AV2099" s="2">
        <f t="shared" si="1124"/>
        <v>30818.83</v>
      </c>
      <c r="AW2099" s="2">
        <f t="shared" si="1124"/>
        <v>30818.83</v>
      </c>
      <c r="AX2099" s="2">
        <f t="shared" si="1124"/>
        <v>0</v>
      </c>
      <c r="AY2099" s="2">
        <f t="shared" si="1124"/>
        <v>30818.83</v>
      </c>
      <c r="AZ2099" s="2">
        <f t="shared" si="1124"/>
        <v>0</v>
      </c>
      <c r="BA2099" s="2">
        <f t="shared" si="1124"/>
        <v>0</v>
      </c>
      <c r="BB2099" s="2">
        <f t="shared" si="1124"/>
        <v>0</v>
      </c>
      <c r="BC2099" s="2">
        <f t="shared" si="1124"/>
        <v>0</v>
      </c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>
        <f>ROUND(SUMIF(AA2096:AA2097,"=55574044",FQ2096:FQ2097),2)</f>
        <v>0</v>
      </c>
      <c r="BY2099" s="2">
        <f>ROUND(SUMIF(AA2096:AA2097,"=55574044",FR2096:FR2097),2)</f>
        <v>0</v>
      </c>
      <c r="BZ2099" s="2">
        <f>ROUND(SUMIF(AA2096:AA2097,"=55574044",GL2096:GL2097),2)</f>
        <v>0</v>
      </c>
      <c r="CA2099" s="2">
        <f>ROUND(SUMIF(AA2096:AA2097,"=55574044",GM2096:GM2097),2)</f>
        <v>33352.120000000003</v>
      </c>
      <c r="CB2099" s="2">
        <f>ROUND(SUMIF(AA2096:AA2097,"=55574044",GN2096:GN2097),2)</f>
        <v>27225</v>
      </c>
      <c r="CC2099" s="2">
        <f>ROUND(SUMIF(AA2096:AA2097,"=55574044",GO2096:GO2097),2)</f>
        <v>0</v>
      </c>
      <c r="CD2099" s="2">
        <f>ROUND(SUMIF(AA2096:AA2097,"=55574044",GP2096:GP2097),2)</f>
        <v>6127.12</v>
      </c>
      <c r="CE2099" s="2">
        <f>AC2099-BX2099</f>
        <v>30818.83</v>
      </c>
      <c r="CF2099" s="2">
        <f>AC2099-BY2099</f>
        <v>30818.83</v>
      </c>
      <c r="CG2099" s="2">
        <f>BX2099-BZ2099</f>
        <v>0</v>
      </c>
      <c r="CH2099" s="2">
        <f>AC2099-BX2099-BY2099+BZ2099</f>
        <v>30818.83</v>
      </c>
      <c r="CI2099" s="2">
        <f>BY2099-BZ2099</f>
        <v>0</v>
      </c>
      <c r="CJ2099" s="2">
        <f>ROUND(SUMIF(AA2096:AA2097,"=55574044",GX2096:GX2097),2)</f>
        <v>0</v>
      </c>
      <c r="CK2099" s="2">
        <f>ROUND(SUMIF(AA2096:AA2097,"=55574044",GY2096:GY2097),2)</f>
        <v>0</v>
      </c>
      <c r="CL2099" s="2">
        <f>ROUND(SUMIF(AA2096:AA2097,"=55574044",GZ2096:GZ2097),2)</f>
        <v>0</v>
      </c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3"/>
      <c r="DT2099" s="3"/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3"/>
      <c r="EN2099" s="3"/>
      <c r="EO2099" s="3"/>
      <c r="EP2099" s="3"/>
      <c r="EQ2099" s="3"/>
      <c r="ER2099" s="3"/>
      <c r="ES2099" s="3"/>
      <c r="ET2099" s="3"/>
      <c r="EU2099" s="3"/>
      <c r="EV2099" s="3"/>
      <c r="EW2099" s="3"/>
      <c r="EX2099" s="3"/>
      <c r="EY2099" s="3"/>
      <c r="EZ2099" s="3"/>
      <c r="FA2099" s="3"/>
      <c r="FB2099" s="3"/>
      <c r="FC2099" s="3"/>
      <c r="FD2099" s="3"/>
      <c r="FE2099" s="3"/>
      <c r="FF2099" s="3"/>
      <c r="FG2099" s="3"/>
      <c r="FH2099" s="3"/>
      <c r="FI2099" s="3"/>
      <c r="FJ2099" s="3"/>
      <c r="FK2099" s="3"/>
      <c r="FL2099" s="3"/>
      <c r="FM2099" s="3"/>
      <c r="FN2099" s="3"/>
      <c r="FO2099" s="3"/>
      <c r="FP2099" s="3"/>
      <c r="FQ2099" s="3"/>
      <c r="FR2099" s="3"/>
      <c r="FS2099" s="3"/>
      <c r="FT2099" s="3"/>
      <c r="FU2099" s="3"/>
      <c r="FV2099" s="3"/>
      <c r="FW2099" s="3"/>
      <c r="FX2099" s="3"/>
      <c r="FY2099" s="3"/>
      <c r="FZ2099" s="3"/>
      <c r="GA2099" s="3"/>
      <c r="GB2099" s="3"/>
      <c r="GC2099" s="3"/>
      <c r="GD2099" s="3"/>
      <c r="GE2099" s="3"/>
      <c r="GF2099" s="3"/>
      <c r="GG2099" s="3"/>
      <c r="GH2099" s="3"/>
      <c r="GI2099" s="3"/>
      <c r="GJ2099" s="3"/>
      <c r="GK2099" s="3"/>
      <c r="GL2099" s="3"/>
      <c r="GM2099" s="3"/>
      <c r="GN2099" s="3"/>
      <c r="GO2099" s="3"/>
      <c r="GP2099" s="3"/>
      <c r="GQ2099" s="3"/>
      <c r="GR2099" s="3"/>
      <c r="GS2099" s="3"/>
      <c r="GT2099" s="3"/>
      <c r="GU2099" s="3"/>
      <c r="GV2099" s="3"/>
      <c r="GW2099" s="3"/>
      <c r="GX2099" s="3">
        <v>0</v>
      </c>
    </row>
    <row r="2101" spans="1:245" x14ac:dyDescent="0.2">
      <c r="A2101" s="4">
        <v>50</v>
      </c>
      <c r="B2101" s="4">
        <v>0</v>
      </c>
      <c r="C2101" s="4">
        <v>0</v>
      </c>
      <c r="D2101" s="4">
        <v>1</v>
      </c>
      <c r="E2101" s="4">
        <v>201</v>
      </c>
      <c r="F2101" s="4">
        <f>ROUND(Source!O2099,O2101)</f>
        <v>32226.21</v>
      </c>
      <c r="G2101" s="4" t="s">
        <v>34</v>
      </c>
      <c r="H2101" s="4" t="s">
        <v>35</v>
      </c>
      <c r="I2101" s="4"/>
      <c r="J2101" s="4"/>
      <c r="K2101" s="4">
        <v>201</v>
      </c>
      <c r="L2101" s="4">
        <v>1</v>
      </c>
      <c r="M2101" s="4">
        <v>3</v>
      </c>
      <c r="N2101" s="4" t="s">
        <v>3</v>
      </c>
      <c r="O2101" s="4">
        <v>2</v>
      </c>
      <c r="P2101" s="4"/>
      <c r="Q2101" s="4"/>
      <c r="R2101" s="4"/>
      <c r="S2101" s="4"/>
      <c r="T2101" s="4"/>
      <c r="U2101" s="4"/>
      <c r="V2101" s="4"/>
      <c r="W2101" s="4"/>
    </row>
    <row r="2102" spans="1:245" x14ac:dyDescent="0.2">
      <c r="A2102" s="4">
        <v>50</v>
      </c>
      <c r="B2102" s="4">
        <v>0</v>
      </c>
      <c r="C2102" s="4">
        <v>0</v>
      </c>
      <c r="D2102" s="4">
        <v>1</v>
      </c>
      <c r="E2102" s="4">
        <v>202</v>
      </c>
      <c r="F2102" s="4">
        <f>ROUND(Source!P2099,O2102)</f>
        <v>30818.83</v>
      </c>
      <c r="G2102" s="4" t="s">
        <v>36</v>
      </c>
      <c r="H2102" s="4" t="s">
        <v>37</v>
      </c>
      <c r="I2102" s="4"/>
      <c r="J2102" s="4"/>
      <c r="K2102" s="4">
        <v>202</v>
      </c>
      <c r="L2102" s="4">
        <v>2</v>
      </c>
      <c r="M2102" s="4">
        <v>3</v>
      </c>
      <c r="N2102" s="4" t="s">
        <v>3</v>
      </c>
      <c r="O2102" s="4">
        <v>2</v>
      </c>
      <c r="P2102" s="4"/>
      <c r="Q2102" s="4"/>
      <c r="R2102" s="4"/>
      <c r="S2102" s="4"/>
      <c r="T2102" s="4"/>
      <c r="U2102" s="4"/>
      <c r="V2102" s="4"/>
      <c r="W2102" s="4"/>
    </row>
    <row r="2103" spans="1:245" x14ac:dyDescent="0.2">
      <c r="A2103" s="4">
        <v>50</v>
      </c>
      <c r="B2103" s="4">
        <v>0</v>
      </c>
      <c r="C2103" s="4">
        <v>0</v>
      </c>
      <c r="D2103" s="4">
        <v>1</v>
      </c>
      <c r="E2103" s="4">
        <v>222</v>
      </c>
      <c r="F2103" s="4">
        <f>ROUND(Source!AO2099,O2103)</f>
        <v>0</v>
      </c>
      <c r="G2103" s="4" t="s">
        <v>38</v>
      </c>
      <c r="H2103" s="4" t="s">
        <v>39</v>
      </c>
      <c r="I2103" s="4"/>
      <c r="J2103" s="4"/>
      <c r="K2103" s="4">
        <v>222</v>
      </c>
      <c r="L2103" s="4">
        <v>3</v>
      </c>
      <c r="M2103" s="4">
        <v>3</v>
      </c>
      <c r="N2103" s="4" t="s">
        <v>3</v>
      </c>
      <c r="O2103" s="4">
        <v>2</v>
      </c>
      <c r="P2103" s="4"/>
      <c r="Q2103" s="4"/>
      <c r="R2103" s="4"/>
      <c r="S2103" s="4"/>
      <c r="T2103" s="4"/>
      <c r="U2103" s="4"/>
      <c r="V2103" s="4"/>
      <c r="W2103" s="4"/>
    </row>
    <row r="2104" spans="1:245" x14ac:dyDescent="0.2">
      <c r="A2104" s="4">
        <v>50</v>
      </c>
      <c r="B2104" s="4">
        <v>0</v>
      </c>
      <c r="C2104" s="4">
        <v>0</v>
      </c>
      <c r="D2104" s="4">
        <v>1</v>
      </c>
      <c r="E2104" s="4">
        <v>225</v>
      </c>
      <c r="F2104" s="4">
        <f>ROUND(Source!AV2099,O2104)</f>
        <v>30818.83</v>
      </c>
      <c r="G2104" s="4" t="s">
        <v>40</v>
      </c>
      <c r="H2104" s="4" t="s">
        <v>41</v>
      </c>
      <c r="I2104" s="4"/>
      <c r="J2104" s="4"/>
      <c r="K2104" s="4">
        <v>225</v>
      </c>
      <c r="L2104" s="4">
        <v>4</v>
      </c>
      <c r="M2104" s="4">
        <v>3</v>
      </c>
      <c r="N2104" s="4" t="s">
        <v>3</v>
      </c>
      <c r="O2104" s="4">
        <v>2</v>
      </c>
      <c r="P2104" s="4"/>
      <c r="Q2104" s="4"/>
      <c r="R2104" s="4"/>
      <c r="S2104" s="4"/>
      <c r="T2104" s="4"/>
      <c r="U2104" s="4"/>
      <c r="V2104" s="4"/>
      <c r="W2104" s="4"/>
    </row>
    <row r="2105" spans="1:245" x14ac:dyDescent="0.2">
      <c r="A2105" s="4">
        <v>50</v>
      </c>
      <c r="B2105" s="4">
        <v>0</v>
      </c>
      <c r="C2105" s="4">
        <v>0</v>
      </c>
      <c r="D2105" s="4">
        <v>1</v>
      </c>
      <c r="E2105" s="4">
        <v>226</v>
      </c>
      <c r="F2105" s="4">
        <f>ROUND(Source!AW2099,O2105)</f>
        <v>30818.83</v>
      </c>
      <c r="G2105" s="4" t="s">
        <v>42</v>
      </c>
      <c r="H2105" s="4" t="s">
        <v>43</v>
      </c>
      <c r="I2105" s="4"/>
      <c r="J2105" s="4"/>
      <c r="K2105" s="4">
        <v>226</v>
      </c>
      <c r="L2105" s="4">
        <v>5</v>
      </c>
      <c r="M2105" s="4">
        <v>3</v>
      </c>
      <c r="N2105" s="4" t="s">
        <v>3</v>
      </c>
      <c r="O2105" s="4">
        <v>2</v>
      </c>
      <c r="P2105" s="4"/>
      <c r="Q2105" s="4"/>
      <c r="R2105" s="4"/>
      <c r="S2105" s="4"/>
      <c r="T2105" s="4"/>
      <c r="U2105" s="4"/>
      <c r="V2105" s="4"/>
      <c r="W2105" s="4"/>
    </row>
    <row r="2106" spans="1:245" x14ac:dyDescent="0.2">
      <c r="A2106" s="4">
        <v>50</v>
      </c>
      <c r="B2106" s="4">
        <v>0</v>
      </c>
      <c r="C2106" s="4">
        <v>0</v>
      </c>
      <c r="D2106" s="4">
        <v>1</v>
      </c>
      <c r="E2106" s="4">
        <v>227</v>
      </c>
      <c r="F2106" s="4">
        <f>ROUND(Source!AX2099,O2106)</f>
        <v>0</v>
      </c>
      <c r="G2106" s="4" t="s">
        <v>44</v>
      </c>
      <c r="H2106" s="4" t="s">
        <v>45</v>
      </c>
      <c r="I2106" s="4"/>
      <c r="J2106" s="4"/>
      <c r="K2106" s="4">
        <v>227</v>
      </c>
      <c r="L2106" s="4">
        <v>6</v>
      </c>
      <c r="M2106" s="4">
        <v>3</v>
      </c>
      <c r="N2106" s="4" t="s">
        <v>3</v>
      </c>
      <c r="O2106" s="4">
        <v>2</v>
      </c>
      <c r="P2106" s="4"/>
      <c r="Q2106" s="4"/>
      <c r="R2106" s="4"/>
      <c r="S2106" s="4"/>
      <c r="T2106" s="4"/>
      <c r="U2106" s="4"/>
      <c r="V2106" s="4"/>
      <c r="W2106" s="4"/>
    </row>
    <row r="2107" spans="1:245" x14ac:dyDescent="0.2">
      <c r="A2107" s="4">
        <v>50</v>
      </c>
      <c r="B2107" s="4">
        <v>0</v>
      </c>
      <c r="C2107" s="4">
        <v>0</v>
      </c>
      <c r="D2107" s="4">
        <v>1</v>
      </c>
      <c r="E2107" s="4">
        <v>228</v>
      </c>
      <c r="F2107" s="4">
        <f>ROUND(Source!AY2099,O2107)</f>
        <v>30818.83</v>
      </c>
      <c r="G2107" s="4" t="s">
        <v>46</v>
      </c>
      <c r="H2107" s="4" t="s">
        <v>47</v>
      </c>
      <c r="I2107" s="4"/>
      <c r="J2107" s="4"/>
      <c r="K2107" s="4">
        <v>228</v>
      </c>
      <c r="L2107" s="4">
        <v>7</v>
      </c>
      <c r="M2107" s="4">
        <v>3</v>
      </c>
      <c r="N2107" s="4" t="s">
        <v>3</v>
      </c>
      <c r="O2107" s="4">
        <v>2</v>
      </c>
      <c r="P2107" s="4"/>
      <c r="Q2107" s="4"/>
      <c r="R2107" s="4"/>
      <c r="S2107" s="4"/>
      <c r="T2107" s="4"/>
      <c r="U2107" s="4"/>
      <c r="V2107" s="4"/>
      <c r="W2107" s="4"/>
    </row>
    <row r="2108" spans="1:245" x14ac:dyDescent="0.2">
      <c r="A2108" s="4">
        <v>50</v>
      </c>
      <c r="B2108" s="4">
        <v>0</v>
      </c>
      <c r="C2108" s="4">
        <v>0</v>
      </c>
      <c r="D2108" s="4">
        <v>1</v>
      </c>
      <c r="E2108" s="4">
        <v>216</v>
      </c>
      <c r="F2108" s="4">
        <f>ROUND(Source!AP2099,O2108)</f>
        <v>0</v>
      </c>
      <c r="G2108" s="4" t="s">
        <v>48</v>
      </c>
      <c r="H2108" s="4" t="s">
        <v>49</v>
      </c>
      <c r="I2108" s="4"/>
      <c r="J2108" s="4"/>
      <c r="K2108" s="4">
        <v>216</v>
      </c>
      <c r="L2108" s="4">
        <v>8</v>
      </c>
      <c r="M2108" s="4">
        <v>3</v>
      </c>
      <c r="N2108" s="4" t="s">
        <v>3</v>
      </c>
      <c r="O2108" s="4">
        <v>2</v>
      </c>
      <c r="P2108" s="4"/>
      <c r="Q2108" s="4"/>
      <c r="R2108" s="4"/>
      <c r="S2108" s="4"/>
      <c r="T2108" s="4"/>
      <c r="U2108" s="4"/>
      <c r="V2108" s="4"/>
      <c r="W2108" s="4"/>
    </row>
    <row r="2109" spans="1:245" x14ac:dyDescent="0.2">
      <c r="A2109" s="4">
        <v>50</v>
      </c>
      <c r="B2109" s="4">
        <v>0</v>
      </c>
      <c r="C2109" s="4">
        <v>0</v>
      </c>
      <c r="D2109" s="4">
        <v>1</v>
      </c>
      <c r="E2109" s="4">
        <v>223</v>
      </c>
      <c r="F2109" s="4">
        <f>ROUND(Source!AQ2099,O2109)</f>
        <v>0</v>
      </c>
      <c r="G2109" s="4" t="s">
        <v>50</v>
      </c>
      <c r="H2109" s="4" t="s">
        <v>51</v>
      </c>
      <c r="I2109" s="4"/>
      <c r="J2109" s="4"/>
      <c r="K2109" s="4">
        <v>223</v>
      </c>
      <c r="L2109" s="4">
        <v>9</v>
      </c>
      <c r="M2109" s="4">
        <v>3</v>
      </c>
      <c r="N2109" s="4" t="s">
        <v>3</v>
      </c>
      <c r="O2109" s="4">
        <v>2</v>
      </c>
      <c r="P2109" s="4"/>
      <c r="Q2109" s="4"/>
      <c r="R2109" s="4"/>
      <c r="S2109" s="4"/>
      <c r="T2109" s="4"/>
      <c r="U2109" s="4"/>
      <c r="V2109" s="4"/>
      <c r="W2109" s="4"/>
    </row>
    <row r="2110" spans="1:245" x14ac:dyDescent="0.2">
      <c r="A2110" s="4">
        <v>50</v>
      </c>
      <c r="B2110" s="4">
        <v>0</v>
      </c>
      <c r="C2110" s="4">
        <v>0</v>
      </c>
      <c r="D2110" s="4">
        <v>1</v>
      </c>
      <c r="E2110" s="4">
        <v>229</v>
      </c>
      <c r="F2110" s="4">
        <f>ROUND(Source!AZ2099,O2110)</f>
        <v>0</v>
      </c>
      <c r="G2110" s="4" t="s">
        <v>52</v>
      </c>
      <c r="H2110" s="4" t="s">
        <v>53</v>
      </c>
      <c r="I2110" s="4"/>
      <c r="J2110" s="4"/>
      <c r="K2110" s="4">
        <v>229</v>
      </c>
      <c r="L2110" s="4">
        <v>10</v>
      </c>
      <c r="M2110" s="4">
        <v>3</v>
      </c>
      <c r="N2110" s="4" t="s">
        <v>3</v>
      </c>
      <c r="O2110" s="4">
        <v>2</v>
      </c>
      <c r="P2110" s="4"/>
      <c r="Q2110" s="4"/>
      <c r="R2110" s="4"/>
      <c r="S2110" s="4"/>
      <c r="T2110" s="4"/>
      <c r="U2110" s="4"/>
      <c r="V2110" s="4"/>
      <c r="W2110" s="4"/>
    </row>
    <row r="2111" spans="1:245" x14ac:dyDescent="0.2">
      <c r="A2111" s="4">
        <v>50</v>
      </c>
      <c r="B2111" s="4">
        <v>0</v>
      </c>
      <c r="C2111" s="4">
        <v>0</v>
      </c>
      <c r="D2111" s="4">
        <v>1</v>
      </c>
      <c r="E2111" s="4">
        <v>203</v>
      </c>
      <c r="F2111" s="4">
        <f>ROUND(Source!Q2099,O2111)</f>
        <v>0</v>
      </c>
      <c r="G2111" s="4" t="s">
        <v>54</v>
      </c>
      <c r="H2111" s="4" t="s">
        <v>55</v>
      </c>
      <c r="I2111" s="4"/>
      <c r="J2111" s="4"/>
      <c r="K2111" s="4">
        <v>203</v>
      </c>
      <c r="L2111" s="4">
        <v>11</v>
      </c>
      <c r="M2111" s="4">
        <v>3</v>
      </c>
      <c r="N2111" s="4" t="s">
        <v>3</v>
      </c>
      <c r="O2111" s="4">
        <v>2</v>
      </c>
      <c r="P2111" s="4"/>
      <c r="Q2111" s="4"/>
      <c r="R2111" s="4"/>
      <c r="S2111" s="4"/>
      <c r="T2111" s="4"/>
      <c r="U2111" s="4"/>
      <c r="V2111" s="4"/>
      <c r="W2111" s="4"/>
    </row>
    <row r="2112" spans="1:245" x14ac:dyDescent="0.2">
      <c r="A2112" s="4">
        <v>50</v>
      </c>
      <c r="B2112" s="4">
        <v>0</v>
      </c>
      <c r="C2112" s="4">
        <v>0</v>
      </c>
      <c r="D2112" s="4">
        <v>1</v>
      </c>
      <c r="E2112" s="4">
        <v>231</v>
      </c>
      <c r="F2112" s="4">
        <f>ROUND(Source!BB2099,O2112)</f>
        <v>0</v>
      </c>
      <c r="G2112" s="4" t="s">
        <v>56</v>
      </c>
      <c r="H2112" s="4" t="s">
        <v>57</v>
      </c>
      <c r="I2112" s="4"/>
      <c r="J2112" s="4"/>
      <c r="K2112" s="4">
        <v>231</v>
      </c>
      <c r="L2112" s="4">
        <v>12</v>
      </c>
      <c r="M2112" s="4">
        <v>3</v>
      </c>
      <c r="N2112" s="4" t="s">
        <v>3</v>
      </c>
      <c r="O2112" s="4">
        <v>2</v>
      </c>
      <c r="P2112" s="4"/>
      <c r="Q2112" s="4"/>
      <c r="R2112" s="4"/>
      <c r="S2112" s="4"/>
      <c r="T2112" s="4"/>
      <c r="U2112" s="4"/>
      <c r="V2112" s="4"/>
      <c r="W2112" s="4"/>
    </row>
    <row r="2113" spans="1:23" x14ac:dyDescent="0.2">
      <c r="A2113" s="4">
        <v>50</v>
      </c>
      <c r="B2113" s="4">
        <v>0</v>
      </c>
      <c r="C2113" s="4">
        <v>0</v>
      </c>
      <c r="D2113" s="4">
        <v>1</v>
      </c>
      <c r="E2113" s="4">
        <v>204</v>
      </c>
      <c r="F2113" s="4">
        <f>ROUND(Source!R2099,O2113)</f>
        <v>0</v>
      </c>
      <c r="G2113" s="4" t="s">
        <v>58</v>
      </c>
      <c r="H2113" s="4" t="s">
        <v>59</v>
      </c>
      <c r="I2113" s="4"/>
      <c r="J2113" s="4"/>
      <c r="K2113" s="4">
        <v>204</v>
      </c>
      <c r="L2113" s="4">
        <v>13</v>
      </c>
      <c r="M2113" s="4">
        <v>3</v>
      </c>
      <c r="N2113" s="4" t="s">
        <v>3</v>
      </c>
      <c r="O2113" s="4">
        <v>2</v>
      </c>
      <c r="P2113" s="4"/>
      <c r="Q2113" s="4"/>
      <c r="R2113" s="4"/>
      <c r="S2113" s="4"/>
      <c r="T2113" s="4"/>
      <c r="U2113" s="4"/>
      <c r="V2113" s="4"/>
      <c r="W2113" s="4"/>
    </row>
    <row r="2114" spans="1:23" x14ac:dyDescent="0.2">
      <c r="A2114" s="4">
        <v>50</v>
      </c>
      <c r="B2114" s="4">
        <v>0</v>
      </c>
      <c r="C2114" s="4">
        <v>0</v>
      </c>
      <c r="D2114" s="4">
        <v>1</v>
      </c>
      <c r="E2114" s="4">
        <v>205</v>
      </c>
      <c r="F2114" s="4">
        <f>ROUND(Source!S2099,O2114)</f>
        <v>1407.38</v>
      </c>
      <c r="G2114" s="4" t="s">
        <v>60</v>
      </c>
      <c r="H2114" s="4" t="s">
        <v>61</v>
      </c>
      <c r="I2114" s="4"/>
      <c r="J2114" s="4"/>
      <c r="K2114" s="4">
        <v>205</v>
      </c>
      <c r="L2114" s="4">
        <v>14</v>
      </c>
      <c r="M2114" s="4">
        <v>3</v>
      </c>
      <c r="N2114" s="4" t="s">
        <v>3</v>
      </c>
      <c r="O2114" s="4">
        <v>2</v>
      </c>
      <c r="P2114" s="4"/>
      <c r="Q2114" s="4"/>
      <c r="R2114" s="4"/>
      <c r="S2114" s="4"/>
      <c r="T2114" s="4"/>
      <c r="U2114" s="4"/>
      <c r="V2114" s="4"/>
      <c r="W2114" s="4"/>
    </row>
    <row r="2115" spans="1:23" x14ac:dyDescent="0.2">
      <c r="A2115" s="4">
        <v>50</v>
      </c>
      <c r="B2115" s="4">
        <v>0</v>
      </c>
      <c r="C2115" s="4">
        <v>0</v>
      </c>
      <c r="D2115" s="4">
        <v>1</v>
      </c>
      <c r="E2115" s="4">
        <v>232</v>
      </c>
      <c r="F2115" s="4">
        <f>ROUND(Source!BC2099,O2115)</f>
        <v>0</v>
      </c>
      <c r="G2115" s="4" t="s">
        <v>62</v>
      </c>
      <c r="H2115" s="4" t="s">
        <v>63</v>
      </c>
      <c r="I2115" s="4"/>
      <c r="J2115" s="4"/>
      <c r="K2115" s="4">
        <v>232</v>
      </c>
      <c r="L2115" s="4">
        <v>15</v>
      </c>
      <c r="M2115" s="4">
        <v>3</v>
      </c>
      <c r="N2115" s="4" t="s">
        <v>3</v>
      </c>
      <c r="O2115" s="4">
        <v>2</v>
      </c>
      <c r="P2115" s="4"/>
      <c r="Q2115" s="4"/>
      <c r="R2115" s="4"/>
      <c r="S2115" s="4"/>
      <c r="T2115" s="4"/>
      <c r="U2115" s="4"/>
      <c r="V2115" s="4"/>
      <c r="W2115" s="4"/>
    </row>
    <row r="2116" spans="1:23" x14ac:dyDescent="0.2">
      <c r="A2116" s="4">
        <v>50</v>
      </c>
      <c r="B2116" s="4">
        <v>0</v>
      </c>
      <c r="C2116" s="4">
        <v>0</v>
      </c>
      <c r="D2116" s="4">
        <v>1</v>
      </c>
      <c r="E2116" s="4">
        <v>214</v>
      </c>
      <c r="F2116" s="4">
        <f>ROUND(Source!AS2099,O2116)</f>
        <v>27225</v>
      </c>
      <c r="G2116" s="4" t="s">
        <v>64</v>
      </c>
      <c r="H2116" s="4" t="s">
        <v>65</v>
      </c>
      <c r="I2116" s="4"/>
      <c r="J2116" s="4"/>
      <c r="K2116" s="4">
        <v>214</v>
      </c>
      <c r="L2116" s="4">
        <v>16</v>
      </c>
      <c r="M2116" s="4">
        <v>3</v>
      </c>
      <c r="N2116" s="4" t="s">
        <v>3</v>
      </c>
      <c r="O2116" s="4">
        <v>2</v>
      </c>
      <c r="P2116" s="4"/>
      <c r="Q2116" s="4"/>
      <c r="R2116" s="4"/>
      <c r="S2116" s="4"/>
      <c r="T2116" s="4"/>
      <c r="U2116" s="4"/>
      <c r="V2116" s="4"/>
      <c r="W2116" s="4"/>
    </row>
    <row r="2117" spans="1:23" x14ac:dyDescent="0.2">
      <c r="A2117" s="4">
        <v>50</v>
      </c>
      <c r="B2117" s="4">
        <v>0</v>
      </c>
      <c r="C2117" s="4">
        <v>0</v>
      </c>
      <c r="D2117" s="4">
        <v>1</v>
      </c>
      <c r="E2117" s="4">
        <v>215</v>
      </c>
      <c r="F2117" s="4">
        <f>ROUND(Source!AT2099,O2117)</f>
        <v>0</v>
      </c>
      <c r="G2117" s="4" t="s">
        <v>66</v>
      </c>
      <c r="H2117" s="4" t="s">
        <v>67</v>
      </c>
      <c r="I2117" s="4"/>
      <c r="J2117" s="4"/>
      <c r="K2117" s="4">
        <v>215</v>
      </c>
      <c r="L2117" s="4">
        <v>17</v>
      </c>
      <c r="M2117" s="4">
        <v>3</v>
      </c>
      <c r="N2117" s="4" t="s">
        <v>3</v>
      </c>
      <c r="O2117" s="4">
        <v>2</v>
      </c>
      <c r="P2117" s="4"/>
      <c r="Q2117" s="4"/>
      <c r="R2117" s="4"/>
      <c r="S2117" s="4"/>
      <c r="T2117" s="4"/>
      <c r="U2117" s="4"/>
      <c r="V2117" s="4"/>
      <c r="W2117" s="4"/>
    </row>
    <row r="2118" spans="1:23" x14ac:dyDescent="0.2">
      <c r="A2118" s="4">
        <v>50</v>
      </c>
      <c r="B2118" s="4">
        <v>0</v>
      </c>
      <c r="C2118" s="4">
        <v>0</v>
      </c>
      <c r="D2118" s="4">
        <v>1</v>
      </c>
      <c r="E2118" s="4">
        <v>217</v>
      </c>
      <c r="F2118" s="4">
        <f>ROUND(Source!AU2099,O2118)</f>
        <v>6127.12</v>
      </c>
      <c r="G2118" s="4" t="s">
        <v>68</v>
      </c>
      <c r="H2118" s="4" t="s">
        <v>69</v>
      </c>
      <c r="I2118" s="4"/>
      <c r="J2118" s="4"/>
      <c r="K2118" s="4">
        <v>217</v>
      </c>
      <c r="L2118" s="4">
        <v>18</v>
      </c>
      <c r="M2118" s="4">
        <v>3</v>
      </c>
      <c r="N2118" s="4" t="s">
        <v>3</v>
      </c>
      <c r="O2118" s="4">
        <v>2</v>
      </c>
      <c r="P2118" s="4"/>
      <c r="Q2118" s="4"/>
      <c r="R2118" s="4"/>
      <c r="S2118" s="4"/>
      <c r="T2118" s="4"/>
      <c r="U2118" s="4"/>
      <c r="V2118" s="4"/>
      <c r="W2118" s="4"/>
    </row>
    <row r="2119" spans="1:23" x14ac:dyDescent="0.2">
      <c r="A2119" s="4">
        <v>50</v>
      </c>
      <c r="B2119" s="4">
        <v>0</v>
      </c>
      <c r="C2119" s="4">
        <v>0</v>
      </c>
      <c r="D2119" s="4">
        <v>1</v>
      </c>
      <c r="E2119" s="4">
        <v>230</v>
      </c>
      <c r="F2119" s="4">
        <f>ROUND(Source!BA2099,O2119)</f>
        <v>0</v>
      </c>
      <c r="G2119" s="4" t="s">
        <v>70</v>
      </c>
      <c r="H2119" s="4" t="s">
        <v>71</v>
      </c>
      <c r="I2119" s="4"/>
      <c r="J2119" s="4"/>
      <c r="K2119" s="4">
        <v>230</v>
      </c>
      <c r="L2119" s="4">
        <v>19</v>
      </c>
      <c r="M2119" s="4">
        <v>3</v>
      </c>
      <c r="N2119" s="4" t="s">
        <v>3</v>
      </c>
      <c r="O2119" s="4">
        <v>2</v>
      </c>
      <c r="P2119" s="4"/>
      <c r="Q2119" s="4"/>
      <c r="R2119" s="4"/>
      <c r="S2119" s="4"/>
      <c r="T2119" s="4"/>
      <c r="U2119" s="4"/>
      <c r="V2119" s="4"/>
      <c r="W2119" s="4"/>
    </row>
    <row r="2120" spans="1:23" x14ac:dyDescent="0.2">
      <c r="A2120" s="4">
        <v>50</v>
      </c>
      <c r="B2120" s="4">
        <v>0</v>
      </c>
      <c r="C2120" s="4">
        <v>0</v>
      </c>
      <c r="D2120" s="4">
        <v>1</v>
      </c>
      <c r="E2120" s="4">
        <v>206</v>
      </c>
      <c r="F2120" s="4">
        <f>ROUND(Source!T2099,O2120)</f>
        <v>0</v>
      </c>
      <c r="G2120" s="4" t="s">
        <v>72</v>
      </c>
      <c r="H2120" s="4" t="s">
        <v>73</v>
      </c>
      <c r="I2120" s="4"/>
      <c r="J2120" s="4"/>
      <c r="K2120" s="4">
        <v>206</v>
      </c>
      <c r="L2120" s="4">
        <v>20</v>
      </c>
      <c r="M2120" s="4">
        <v>3</v>
      </c>
      <c r="N2120" s="4" t="s">
        <v>3</v>
      </c>
      <c r="O2120" s="4">
        <v>2</v>
      </c>
      <c r="P2120" s="4"/>
      <c r="Q2120" s="4"/>
      <c r="R2120" s="4"/>
      <c r="S2120" s="4"/>
      <c r="T2120" s="4"/>
      <c r="U2120" s="4"/>
      <c r="V2120" s="4"/>
      <c r="W2120" s="4"/>
    </row>
    <row r="2121" spans="1:23" x14ac:dyDescent="0.2">
      <c r="A2121" s="4">
        <v>50</v>
      </c>
      <c r="B2121" s="4">
        <v>0</v>
      </c>
      <c r="C2121" s="4">
        <v>0</v>
      </c>
      <c r="D2121" s="4">
        <v>1</v>
      </c>
      <c r="E2121" s="4">
        <v>207</v>
      </c>
      <c r="F2121" s="4">
        <f>Source!U2099</f>
        <v>7.4639999999999995</v>
      </c>
      <c r="G2121" s="4" t="s">
        <v>74</v>
      </c>
      <c r="H2121" s="4" t="s">
        <v>75</v>
      </c>
      <c r="I2121" s="4"/>
      <c r="J2121" s="4"/>
      <c r="K2121" s="4">
        <v>207</v>
      </c>
      <c r="L2121" s="4">
        <v>21</v>
      </c>
      <c r="M2121" s="4">
        <v>3</v>
      </c>
      <c r="N2121" s="4" t="s">
        <v>3</v>
      </c>
      <c r="O2121" s="4">
        <v>-1</v>
      </c>
      <c r="P2121" s="4"/>
      <c r="Q2121" s="4"/>
      <c r="R2121" s="4"/>
      <c r="S2121" s="4"/>
      <c r="T2121" s="4"/>
      <c r="U2121" s="4"/>
      <c r="V2121" s="4"/>
      <c r="W2121" s="4"/>
    </row>
    <row r="2122" spans="1:23" x14ac:dyDescent="0.2">
      <c r="A2122" s="4">
        <v>50</v>
      </c>
      <c r="B2122" s="4">
        <v>0</v>
      </c>
      <c r="C2122" s="4">
        <v>0</v>
      </c>
      <c r="D2122" s="4">
        <v>1</v>
      </c>
      <c r="E2122" s="4">
        <v>208</v>
      </c>
      <c r="F2122" s="4">
        <f>Source!V2099</f>
        <v>0</v>
      </c>
      <c r="G2122" s="4" t="s">
        <v>76</v>
      </c>
      <c r="H2122" s="4" t="s">
        <v>77</v>
      </c>
      <c r="I2122" s="4"/>
      <c r="J2122" s="4"/>
      <c r="K2122" s="4">
        <v>208</v>
      </c>
      <c r="L2122" s="4">
        <v>22</v>
      </c>
      <c r="M2122" s="4">
        <v>3</v>
      </c>
      <c r="N2122" s="4" t="s">
        <v>3</v>
      </c>
      <c r="O2122" s="4">
        <v>-1</v>
      </c>
      <c r="P2122" s="4"/>
      <c r="Q2122" s="4"/>
      <c r="R2122" s="4"/>
      <c r="S2122" s="4"/>
      <c r="T2122" s="4"/>
      <c r="U2122" s="4"/>
      <c r="V2122" s="4"/>
      <c r="W2122" s="4"/>
    </row>
    <row r="2123" spans="1:23" x14ac:dyDescent="0.2">
      <c r="A2123" s="4">
        <v>50</v>
      </c>
      <c r="B2123" s="4">
        <v>0</v>
      </c>
      <c r="C2123" s="4">
        <v>0</v>
      </c>
      <c r="D2123" s="4">
        <v>1</v>
      </c>
      <c r="E2123" s="4">
        <v>209</v>
      </c>
      <c r="F2123" s="4">
        <f>ROUND(Source!W2099,O2123)</f>
        <v>0</v>
      </c>
      <c r="G2123" s="4" t="s">
        <v>78</v>
      </c>
      <c r="H2123" s="4" t="s">
        <v>79</v>
      </c>
      <c r="I2123" s="4"/>
      <c r="J2123" s="4"/>
      <c r="K2123" s="4">
        <v>209</v>
      </c>
      <c r="L2123" s="4">
        <v>23</v>
      </c>
      <c r="M2123" s="4">
        <v>3</v>
      </c>
      <c r="N2123" s="4" t="s">
        <v>3</v>
      </c>
      <c r="O2123" s="4">
        <v>2</v>
      </c>
      <c r="P2123" s="4"/>
      <c r="Q2123" s="4"/>
      <c r="R2123" s="4"/>
      <c r="S2123" s="4"/>
      <c r="T2123" s="4"/>
      <c r="U2123" s="4"/>
      <c r="V2123" s="4"/>
      <c r="W2123" s="4"/>
    </row>
    <row r="2124" spans="1:23" x14ac:dyDescent="0.2">
      <c r="A2124" s="4">
        <v>50</v>
      </c>
      <c r="B2124" s="4">
        <v>0</v>
      </c>
      <c r="C2124" s="4">
        <v>0</v>
      </c>
      <c r="D2124" s="4">
        <v>1</v>
      </c>
      <c r="E2124" s="4">
        <v>210</v>
      </c>
      <c r="F2124" s="4">
        <f>ROUND(Source!X2099,O2124)</f>
        <v>985.17</v>
      </c>
      <c r="G2124" s="4" t="s">
        <v>80</v>
      </c>
      <c r="H2124" s="4" t="s">
        <v>81</v>
      </c>
      <c r="I2124" s="4"/>
      <c r="J2124" s="4"/>
      <c r="K2124" s="4">
        <v>210</v>
      </c>
      <c r="L2124" s="4">
        <v>24</v>
      </c>
      <c r="M2124" s="4">
        <v>3</v>
      </c>
      <c r="N2124" s="4" t="s">
        <v>3</v>
      </c>
      <c r="O2124" s="4">
        <v>2</v>
      </c>
      <c r="P2124" s="4"/>
      <c r="Q2124" s="4"/>
      <c r="R2124" s="4"/>
      <c r="S2124" s="4"/>
      <c r="T2124" s="4"/>
      <c r="U2124" s="4"/>
      <c r="V2124" s="4"/>
      <c r="W2124" s="4"/>
    </row>
    <row r="2125" spans="1:23" x14ac:dyDescent="0.2">
      <c r="A2125" s="4">
        <v>50</v>
      </c>
      <c r="B2125" s="4">
        <v>0</v>
      </c>
      <c r="C2125" s="4">
        <v>0</v>
      </c>
      <c r="D2125" s="4">
        <v>1</v>
      </c>
      <c r="E2125" s="4">
        <v>211</v>
      </c>
      <c r="F2125" s="4">
        <f>ROUND(Source!Y2099,O2125)</f>
        <v>140.74</v>
      </c>
      <c r="G2125" s="4" t="s">
        <v>82</v>
      </c>
      <c r="H2125" s="4" t="s">
        <v>83</v>
      </c>
      <c r="I2125" s="4"/>
      <c r="J2125" s="4"/>
      <c r="K2125" s="4">
        <v>211</v>
      </c>
      <c r="L2125" s="4">
        <v>25</v>
      </c>
      <c r="M2125" s="4">
        <v>3</v>
      </c>
      <c r="N2125" s="4" t="s">
        <v>3</v>
      </c>
      <c r="O2125" s="4">
        <v>2</v>
      </c>
      <c r="P2125" s="4"/>
      <c r="Q2125" s="4"/>
      <c r="R2125" s="4"/>
      <c r="S2125" s="4"/>
      <c r="T2125" s="4"/>
      <c r="U2125" s="4"/>
      <c r="V2125" s="4"/>
      <c r="W2125" s="4"/>
    </row>
    <row r="2126" spans="1:23" x14ac:dyDescent="0.2">
      <c r="A2126" s="4">
        <v>50</v>
      </c>
      <c r="B2126" s="4">
        <v>0</v>
      </c>
      <c r="C2126" s="4">
        <v>0</v>
      </c>
      <c r="D2126" s="4">
        <v>1</v>
      </c>
      <c r="E2126" s="4">
        <v>224</v>
      </c>
      <c r="F2126" s="4">
        <f>ROUND(Source!AR2099,O2126)</f>
        <v>33352.120000000003</v>
      </c>
      <c r="G2126" s="4" t="s">
        <v>84</v>
      </c>
      <c r="H2126" s="4" t="s">
        <v>85</v>
      </c>
      <c r="I2126" s="4"/>
      <c r="J2126" s="4"/>
      <c r="K2126" s="4">
        <v>224</v>
      </c>
      <c r="L2126" s="4">
        <v>26</v>
      </c>
      <c r="M2126" s="4">
        <v>3</v>
      </c>
      <c r="N2126" s="4" t="s">
        <v>3</v>
      </c>
      <c r="O2126" s="4">
        <v>2</v>
      </c>
      <c r="P2126" s="4"/>
      <c r="Q2126" s="4"/>
      <c r="R2126" s="4"/>
      <c r="S2126" s="4"/>
      <c r="T2126" s="4"/>
      <c r="U2126" s="4"/>
      <c r="V2126" s="4"/>
      <c r="W2126" s="4"/>
    </row>
    <row r="2127" spans="1:23" x14ac:dyDescent="0.2">
      <c r="A2127" s="4">
        <v>50</v>
      </c>
      <c r="B2127" s="4">
        <v>1</v>
      </c>
      <c r="C2127" s="4">
        <v>0</v>
      </c>
      <c r="D2127" s="4">
        <v>2</v>
      </c>
      <c r="E2127" s="4">
        <v>0</v>
      </c>
      <c r="F2127" s="4">
        <f>ROUND(F2126*0.2,O2127)</f>
        <v>6670.42</v>
      </c>
      <c r="G2127" s="4" t="s">
        <v>86</v>
      </c>
      <c r="H2127" s="4" t="s">
        <v>87</v>
      </c>
      <c r="I2127" s="4"/>
      <c r="J2127" s="4"/>
      <c r="K2127" s="4">
        <v>212</v>
      </c>
      <c r="L2127" s="4">
        <v>27</v>
      </c>
      <c r="M2127" s="4">
        <v>0</v>
      </c>
      <c r="N2127" s="4" t="s">
        <v>3</v>
      </c>
      <c r="O2127" s="4">
        <v>2</v>
      </c>
      <c r="P2127" s="4"/>
      <c r="Q2127" s="4"/>
      <c r="R2127" s="4"/>
      <c r="S2127" s="4"/>
      <c r="T2127" s="4"/>
      <c r="U2127" s="4"/>
      <c r="V2127" s="4"/>
      <c r="W2127" s="4"/>
    </row>
    <row r="2128" spans="1:23" x14ac:dyDescent="0.2">
      <c r="A2128" s="4">
        <v>50</v>
      </c>
      <c r="B2128" s="4">
        <v>1</v>
      </c>
      <c r="C2128" s="4">
        <v>0</v>
      </c>
      <c r="D2128" s="4">
        <v>2</v>
      </c>
      <c r="E2128" s="4">
        <v>0</v>
      </c>
      <c r="F2128" s="4">
        <f>ROUND(F2127+F2126,O2128)</f>
        <v>40022.54</v>
      </c>
      <c r="G2128" s="4" t="s">
        <v>88</v>
      </c>
      <c r="H2128" s="4" t="s">
        <v>88</v>
      </c>
      <c r="I2128" s="4"/>
      <c r="J2128" s="4"/>
      <c r="K2128" s="4">
        <v>212</v>
      </c>
      <c r="L2128" s="4">
        <v>28</v>
      </c>
      <c r="M2128" s="4">
        <v>0</v>
      </c>
      <c r="N2128" s="4" t="s">
        <v>3</v>
      </c>
      <c r="O2128" s="4">
        <v>2</v>
      </c>
      <c r="P2128" s="4"/>
      <c r="Q2128" s="4"/>
      <c r="R2128" s="4"/>
      <c r="S2128" s="4"/>
      <c r="T2128" s="4"/>
      <c r="U2128" s="4"/>
      <c r="V2128" s="4"/>
      <c r="W2128" s="4"/>
    </row>
    <row r="2130" spans="1:245" x14ac:dyDescent="0.2">
      <c r="A2130" s="1">
        <v>4</v>
      </c>
      <c r="B2130" s="1">
        <v>1</v>
      </c>
      <c r="C2130" s="1"/>
      <c r="D2130" s="1">
        <f>ROW(A2137)</f>
        <v>2137</v>
      </c>
      <c r="E2130" s="1"/>
      <c r="F2130" s="1" t="s">
        <v>12</v>
      </c>
      <c r="G2130" s="1" t="s">
        <v>261</v>
      </c>
      <c r="H2130" s="1" t="s">
        <v>3</v>
      </c>
      <c r="I2130" s="1">
        <v>0</v>
      </c>
      <c r="J2130" s="1"/>
      <c r="K2130" s="1">
        <v>0</v>
      </c>
      <c r="L2130" s="1"/>
      <c r="M2130" s="1"/>
      <c r="N2130" s="1"/>
      <c r="O2130" s="1"/>
      <c r="P2130" s="1"/>
      <c r="Q2130" s="1"/>
      <c r="R2130" s="1"/>
      <c r="S2130" s="1"/>
      <c r="T2130" s="1"/>
      <c r="U2130" s="1" t="s">
        <v>3</v>
      </c>
      <c r="V2130" s="1">
        <v>0</v>
      </c>
      <c r="W2130" s="1"/>
      <c r="X2130" s="1"/>
      <c r="Y2130" s="1"/>
      <c r="Z2130" s="1"/>
      <c r="AA2130" s="1"/>
      <c r="AB2130" s="1" t="s">
        <v>3</v>
      </c>
      <c r="AC2130" s="1" t="s">
        <v>3</v>
      </c>
      <c r="AD2130" s="1" t="s">
        <v>3</v>
      </c>
      <c r="AE2130" s="1" t="s">
        <v>3</v>
      </c>
      <c r="AF2130" s="1" t="s">
        <v>3</v>
      </c>
      <c r="AG2130" s="1" t="s">
        <v>3</v>
      </c>
      <c r="AH2130" s="1"/>
      <c r="AI2130" s="1"/>
      <c r="AJ2130" s="1"/>
      <c r="AK2130" s="1"/>
      <c r="AL2130" s="1"/>
      <c r="AM2130" s="1"/>
      <c r="AN2130" s="1"/>
      <c r="AO2130" s="1"/>
      <c r="AP2130" s="1" t="s">
        <v>3</v>
      </c>
      <c r="AQ2130" s="1" t="s">
        <v>3</v>
      </c>
      <c r="AR2130" s="1" t="s">
        <v>3</v>
      </c>
      <c r="AS2130" s="1"/>
      <c r="AT2130" s="1"/>
      <c r="AU2130" s="1"/>
      <c r="AV2130" s="1"/>
      <c r="AW2130" s="1"/>
      <c r="AX2130" s="1"/>
      <c r="AY2130" s="1"/>
      <c r="AZ2130" s="1" t="s">
        <v>3</v>
      </c>
      <c r="BA2130" s="1"/>
      <c r="BB2130" s="1" t="s">
        <v>3</v>
      </c>
      <c r="BC2130" s="1" t="s">
        <v>3</v>
      </c>
      <c r="BD2130" s="1" t="s">
        <v>3</v>
      </c>
      <c r="BE2130" s="1" t="s">
        <v>3</v>
      </c>
      <c r="BF2130" s="1" t="s">
        <v>3</v>
      </c>
      <c r="BG2130" s="1" t="s">
        <v>3</v>
      </c>
      <c r="BH2130" s="1" t="s">
        <v>3</v>
      </c>
      <c r="BI2130" s="1" t="s">
        <v>3</v>
      </c>
      <c r="BJ2130" s="1" t="s">
        <v>3</v>
      </c>
      <c r="BK2130" s="1" t="s">
        <v>3</v>
      </c>
      <c r="BL2130" s="1" t="s">
        <v>3</v>
      </c>
      <c r="BM2130" s="1" t="s">
        <v>3</v>
      </c>
      <c r="BN2130" s="1" t="s">
        <v>3</v>
      </c>
      <c r="BO2130" s="1" t="s">
        <v>3</v>
      </c>
      <c r="BP2130" s="1" t="s">
        <v>3</v>
      </c>
      <c r="BQ2130" s="1"/>
      <c r="BR2130" s="1"/>
      <c r="BS2130" s="1"/>
      <c r="BT2130" s="1"/>
      <c r="BU2130" s="1"/>
      <c r="BV2130" s="1"/>
      <c r="BW2130" s="1"/>
      <c r="BX2130" s="1">
        <v>0</v>
      </c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>
        <v>0</v>
      </c>
    </row>
    <row r="2132" spans="1:245" x14ac:dyDescent="0.2">
      <c r="A2132" s="2">
        <v>52</v>
      </c>
      <c r="B2132" s="2">
        <f t="shared" ref="B2132:G2132" si="1125">B2137</f>
        <v>1</v>
      </c>
      <c r="C2132" s="2">
        <f t="shared" si="1125"/>
        <v>4</v>
      </c>
      <c r="D2132" s="2">
        <f t="shared" si="1125"/>
        <v>2130</v>
      </c>
      <c r="E2132" s="2">
        <f t="shared" si="1125"/>
        <v>0</v>
      </c>
      <c r="F2132" s="2" t="str">
        <f t="shared" si="1125"/>
        <v>Новый раздел</v>
      </c>
      <c r="G2132" s="2" t="str">
        <f t="shared" si="1125"/>
        <v>Установка урн</v>
      </c>
      <c r="H2132" s="2"/>
      <c r="I2132" s="2"/>
      <c r="J2132" s="2"/>
      <c r="K2132" s="2"/>
      <c r="L2132" s="2"/>
      <c r="M2132" s="2"/>
      <c r="N2132" s="2"/>
      <c r="O2132" s="2">
        <f t="shared" ref="O2132:AT2132" si="1126">O2137</f>
        <v>8250.6200000000008</v>
      </c>
      <c r="P2132" s="2">
        <f t="shared" si="1126"/>
        <v>7546.93</v>
      </c>
      <c r="Q2132" s="2">
        <f t="shared" si="1126"/>
        <v>0</v>
      </c>
      <c r="R2132" s="2">
        <f t="shared" si="1126"/>
        <v>0</v>
      </c>
      <c r="S2132" s="2">
        <f t="shared" si="1126"/>
        <v>703.69</v>
      </c>
      <c r="T2132" s="2">
        <f t="shared" si="1126"/>
        <v>0</v>
      </c>
      <c r="U2132" s="2">
        <f t="shared" si="1126"/>
        <v>3.7319999999999998</v>
      </c>
      <c r="V2132" s="2">
        <f t="shared" si="1126"/>
        <v>0</v>
      </c>
      <c r="W2132" s="2">
        <f t="shared" si="1126"/>
        <v>0</v>
      </c>
      <c r="X2132" s="2">
        <f t="shared" si="1126"/>
        <v>492.58</v>
      </c>
      <c r="Y2132" s="2">
        <f t="shared" si="1126"/>
        <v>70.37</v>
      </c>
      <c r="Z2132" s="2">
        <f t="shared" si="1126"/>
        <v>0</v>
      </c>
      <c r="AA2132" s="2">
        <f t="shared" si="1126"/>
        <v>0</v>
      </c>
      <c r="AB2132" s="2">
        <f t="shared" si="1126"/>
        <v>8250.6200000000008</v>
      </c>
      <c r="AC2132" s="2">
        <f t="shared" si="1126"/>
        <v>7546.93</v>
      </c>
      <c r="AD2132" s="2">
        <f t="shared" si="1126"/>
        <v>0</v>
      </c>
      <c r="AE2132" s="2">
        <f t="shared" si="1126"/>
        <v>0</v>
      </c>
      <c r="AF2132" s="2">
        <f t="shared" si="1126"/>
        <v>703.69</v>
      </c>
      <c r="AG2132" s="2">
        <f t="shared" si="1126"/>
        <v>0</v>
      </c>
      <c r="AH2132" s="2">
        <f t="shared" si="1126"/>
        <v>3.7319999999999998</v>
      </c>
      <c r="AI2132" s="2">
        <f t="shared" si="1126"/>
        <v>0</v>
      </c>
      <c r="AJ2132" s="2">
        <f t="shared" si="1126"/>
        <v>0</v>
      </c>
      <c r="AK2132" s="2">
        <f t="shared" si="1126"/>
        <v>492.58</v>
      </c>
      <c r="AL2132" s="2">
        <f t="shared" si="1126"/>
        <v>70.37</v>
      </c>
      <c r="AM2132" s="2">
        <f t="shared" si="1126"/>
        <v>0</v>
      </c>
      <c r="AN2132" s="2">
        <f t="shared" si="1126"/>
        <v>0</v>
      </c>
      <c r="AO2132" s="2">
        <f t="shared" si="1126"/>
        <v>0</v>
      </c>
      <c r="AP2132" s="2">
        <f t="shared" si="1126"/>
        <v>0</v>
      </c>
      <c r="AQ2132" s="2">
        <f t="shared" si="1126"/>
        <v>0</v>
      </c>
      <c r="AR2132" s="2">
        <f t="shared" si="1126"/>
        <v>8813.57</v>
      </c>
      <c r="AS2132" s="2">
        <f t="shared" si="1126"/>
        <v>5750.01</v>
      </c>
      <c r="AT2132" s="2">
        <f t="shared" si="1126"/>
        <v>0</v>
      </c>
      <c r="AU2132" s="2">
        <f t="shared" ref="AU2132:BZ2132" si="1127">AU2137</f>
        <v>3063.56</v>
      </c>
      <c r="AV2132" s="2">
        <f t="shared" si="1127"/>
        <v>7546.93</v>
      </c>
      <c r="AW2132" s="2">
        <f t="shared" si="1127"/>
        <v>7546.93</v>
      </c>
      <c r="AX2132" s="2">
        <f t="shared" si="1127"/>
        <v>0</v>
      </c>
      <c r="AY2132" s="2">
        <f t="shared" si="1127"/>
        <v>7546.93</v>
      </c>
      <c r="AZ2132" s="2">
        <f t="shared" si="1127"/>
        <v>0</v>
      </c>
      <c r="BA2132" s="2">
        <f t="shared" si="1127"/>
        <v>0</v>
      </c>
      <c r="BB2132" s="2">
        <f t="shared" si="1127"/>
        <v>0</v>
      </c>
      <c r="BC2132" s="2">
        <f t="shared" si="1127"/>
        <v>0</v>
      </c>
      <c r="BD2132" s="2">
        <f t="shared" si="1127"/>
        <v>0</v>
      </c>
      <c r="BE2132" s="2">
        <f t="shared" si="1127"/>
        <v>0</v>
      </c>
      <c r="BF2132" s="2">
        <f t="shared" si="1127"/>
        <v>0</v>
      </c>
      <c r="BG2132" s="2">
        <f t="shared" si="1127"/>
        <v>0</v>
      </c>
      <c r="BH2132" s="2">
        <f t="shared" si="1127"/>
        <v>0</v>
      </c>
      <c r="BI2132" s="2">
        <f t="shared" si="1127"/>
        <v>0</v>
      </c>
      <c r="BJ2132" s="2">
        <f t="shared" si="1127"/>
        <v>0</v>
      </c>
      <c r="BK2132" s="2">
        <f t="shared" si="1127"/>
        <v>0</v>
      </c>
      <c r="BL2132" s="2">
        <f t="shared" si="1127"/>
        <v>0</v>
      </c>
      <c r="BM2132" s="2">
        <f t="shared" si="1127"/>
        <v>0</v>
      </c>
      <c r="BN2132" s="2">
        <f t="shared" si="1127"/>
        <v>0</v>
      </c>
      <c r="BO2132" s="2">
        <f t="shared" si="1127"/>
        <v>0</v>
      </c>
      <c r="BP2132" s="2">
        <f t="shared" si="1127"/>
        <v>0</v>
      </c>
      <c r="BQ2132" s="2">
        <f t="shared" si="1127"/>
        <v>0</v>
      </c>
      <c r="BR2132" s="2">
        <f t="shared" si="1127"/>
        <v>0</v>
      </c>
      <c r="BS2132" s="2">
        <f t="shared" si="1127"/>
        <v>0</v>
      </c>
      <c r="BT2132" s="2">
        <f t="shared" si="1127"/>
        <v>0</v>
      </c>
      <c r="BU2132" s="2">
        <f t="shared" si="1127"/>
        <v>0</v>
      </c>
      <c r="BV2132" s="2">
        <f t="shared" si="1127"/>
        <v>0</v>
      </c>
      <c r="BW2132" s="2">
        <f t="shared" si="1127"/>
        <v>0</v>
      </c>
      <c r="BX2132" s="2">
        <f t="shared" si="1127"/>
        <v>0</v>
      </c>
      <c r="BY2132" s="2">
        <f t="shared" si="1127"/>
        <v>0</v>
      </c>
      <c r="BZ2132" s="2">
        <f t="shared" si="1127"/>
        <v>0</v>
      </c>
      <c r="CA2132" s="2">
        <f t="shared" ref="CA2132:DF2132" si="1128">CA2137</f>
        <v>8813.57</v>
      </c>
      <c r="CB2132" s="2">
        <f t="shared" si="1128"/>
        <v>5750.01</v>
      </c>
      <c r="CC2132" s="2">
        <f t="shared" si="1128"/>
        <v>0</v>
      </c>
      <c r="CD2132" s="2">
        <f t="shared" si="1128"/>
        <v>3063.56</v>
      </c>
      <c r="CE2132" s="2">
        <f t="shared" si="1128"/>
        <v>7546.93</v>
      </c>
      <c r="CF2132" s="2">
        <f t="shared" si="1128"/>
        <v>7546.93</v>
      </c>
      <c r="CG2132" s="2">
        <f t="shared" si="1128"/>
        <v>0</v>
      </c>
      <c r="CH2132" s="2">
        <f t="shared" si="1128"/>
        <v>7546.93</v>
      </c>
      <c r="CI2132" s="2">
        <f t="shared" si="1128"/>
        <v>0</v>
      </c>
      <c r="CJ2132" s="2">
        <f t="shared" si="1128"/>
        <v>0</v>
      </c>
      <c r="CK2132" s="2">
        <f t="shared" si="1128"/>
        <v>0</v>
      </c>
      <c r="CL2132" s="2">
        <f t="shared" si="1128"/>
        <v>0</v>
      </c>
      <c r="CM2132" s="2">
        <f t="shared" si="1128"/>
        <v>0</v>
      </c>
      <c r="CN2132" s="2">
        <f t="shared" si="1128"/>
        <v>0</v>
      </c>
      <c r="CO2132" s="2">
        <f t="shared" si="1128"/>
        <v>0</v>
      </c>
      <c r="CP2132" s="2">
        <f t="shared" si="1128"/>
        <v>0</v>
      </c>
      <c r="CQ2132" s="2">
        <f t="shared" si="1128"/>
        <v>0</v>
      </c>
      <c r="CR2132" s="2">
        <f t="shared" si="1128"/>
        <v>0</v>
      </c>
      <c r="CS2132" s="2">
        <f t="shared" si="1128"/>
        <v>0</v>
      </c>
      <c r="CT2132" s="2">
        <f t="shared" si="1128"/>
        <v>0</v>
      </c>
      <c r="CU2132" s="2">
        <f t="shared" si="1128"/>
        <v>0</v>
      </c>
      <c r="CV2132" s="2">
        <f t="shared" si="1128"/>
        <v>0</v>
      </c>
      <c r="CW2132" s="2">
        <f t="shared" si="1128"/>
        <v>0</v>
      </c>
      <c r="CX2132" s="2">
        <f t="shared" si="1128"/>
        <v>0</v>
      </c>
      <c r="CY2132" s="2">
        <f t="shared" si="1128"/>
        <v>0</v>
      </c>
      <c r="CZ2132" s="2">
        <f t="shared" si="1128"/>
        <v>0</v>
      </c>
      <c r="DA2132" s="2">
        <f t="shared" si="1128"/>
        <v>0</v>
      </c>
      <c r="DB2132" s="2">
        <f t="shared" si="1128"/>
        <v>0</v>
      </c>
      <c r="DC2132" s="2">
        <f t="shared" si="1128"/>
        <v>0</v>
      </c>
      <c r="DD2132" s="2">
        <f t="shared" si="1128"/>
        <v>0</v>
      </c>
      <c r="DE2132" s="2">
        <f t="shared" si="1128"/>
        <v>0</v>
      </c>
      <c r="DF2132" s="2">
        <f t="shared" si="1128"/>
        <v>0</v>
      </c>
      <c r="DG2132" s="3">
        <f t="shared" ref="DG2132:EL2132" si="1129">DG2137</f>
        <v>0</v>
      </c>
      <c r="DH2132" s="3">
        <f t="shared" si="1129"/>
        <v>0</v>
      </c>
      <c r="DI2132" s="3">
        <f t="shared" si="1129"/>
        <v>0</v>
      </c>
      <c r="DJ2132" s="3">
        <f t="shared" si="1129"/>
        <v>0</v>
      </c>
      <c r="DK2132" s="3">
        <f t="shared" si="1129"/>
        <v>0</v>
      </c>
      <c r="DL2132" s="3">
        <f t="shared" si="1129"/>
        <v>0</v>
      </c>
      <c r="DM2132" s="3">
        <f t="shared" si="1129"/>
        <v>0</v>
      </c>
      <c r="DN2132" s="3">
        <f t="shared" si="1129"/>
        <v>0</v>
      </c>
      <c r="DO2132" s="3">
        <f t="shared" si="1129"/>
        <v>0</v>
      </c>
      <c r="DP2132" s="3">
        <f t="shared" si="1129"/>
        <v>0</v>
      </c>
      <c r="DQ2132" s="3">
        <f t="shared" si="1129"/>
        <v>0</v>
      </c>
      <c r="DR2132" s="3">
        <f t="shared" si="1129"/>
        <v>0</v>
      </c>
      <c r="DS2132" s="3">
        <f t="shared" si="1129"/>
        <v>0</v>
      </c>
      <c r="DT2132" s="3">
        <f t="shared" si="1129"/>
        <v>0</v>
      </c>
      <c r="DU2132" s="3">
        <f t="shared" si="1129"/>
        <v>0</v>
      </c>
      <c r="DV2132" s="3">
        <f t="shared" si="1129"/>
        <v>0</v>
      </c>
      <c r="DW2132" s="3">
        <f t="shared" si="1129"/>
        <v>0</v>
      </c>
      <c r="DX2132" s="3">
        <f t="shared" si="1129"/>
        <v>0</v>
      </c>
      <c r="DY2132" s="3">
        <f t="shared" si="1129"/>
        <v>0</v>
      </c>
      <c r="DZ2132" s="3">
        <f t="shared" si="1129"/>
        <v>0</v>
      </c>
      <c r="EA2132" s="3">
        <f t="shared" si="1129"/>
        <v>0</v>
      </c>
      <c r="EB2132" s="3">
        <f t="shared" si="1129"/>
        <v>0</v>
      </c>
      <c r="EC2132" s="3">
        <f t="shared" si="1129"/>
        <v>0</v>
      </c>
      <c r="ED2132" s="3">
        <f t="shared" si="1129"/>
        <v>0</v>
      </c>
      <c r="EE2132" s="3">
        <f t="shared" si="1129"/>
        <v>0</v>
      </c>
      <c r="EF2132" s="3">
        <f t="shared" si="1129"/>
        <v>0</v>
      </c>
      <c r="EG2132" s="3">
        <f t="shared" si="1129"/>
        <v>0</v>
      </c>
      <c r="EH2132" s="3">
        <f t="shared" si="1129"/>
        <v>0</v>
      </c>
      <c r="EI2132" s="3">
        <f t="shared" si="1129"/>
        <v>0</v>
      </c>
      <c r="EJ2132" s="3">
        <f t="shared" si="1129"/>
        <v>0</v>
      </c>
      <c r="EK2132" s="3">
        <f t="shared" si="1129"/>
        <v>0</v>
      </c>
      <c r="EL2132" s="3">
        <f t="shared" si="1129"/>
        <v>0</v>
      </c>
      <c r="EM2132" s="3">
        <f t="shared" ref="EM2132:FR2132" si="1130">EM2137</f>
        <v>0</v>
      </c>
      <c r="EN2132" s="3">
        <f t="shared" si="1130"/>
        <v>0</v>
      </c>
      <c r="EO2132" s="3">
        <f t="shared" si="1130"/>
        <v>0</v>
      </c>
      <c r="EP2132" s="3">
        <f t="shared" si="1130"/>
        <v>0</v>
      </c>
      <c r="EQ2132" s="3">
        <f t="shared" si="1130"/>
        <v>0</v>
      </c>
      <c r="ER2132" s="3">
        <f t="shared" si="1130"/>
        <v>0</v>
      </c>
      <c r="ES2132" s="3">
        <f t="shared" si="1130"/>
        <v>0</v>
      </c>
      <c r="ET2132" s="3">
        <f t="shared" si="1130"/>
        <v>0</v>
      </c>
      <c r="EU2132" s="3">
        <f t="shared" si="1130"/>
        <v>0</v>
      </c>
      <c r="EV2132" s="3">
        <f t="shared" si="1130"/>
        <v>0</v>
      </c>
      <c r="EW2132" s="3">
        <f t="shared" si="1130"/>
        <v>0</v>
      </c>
      <c r="EX2132" s="3">
        <f t="shared" si="1130"/>
        <v>0</v>
      </c>
      <c r="EY2132" s="3">
        <f t="shared" si="1130"/>
        <v>0</v>
      </c>
      <c r="EZ2132" s="3">
        <f t="shared" si="1130"/>
        <v>0</v>
      </c>
      <c r="FA2132" s="3">
        <f t="shared" si="1130"/>
        <v>0</v>
      </c>
      <c r="FB2132" s="3">
        <f t="shared" si="1130"/>
        <v>0</v>
      </c>
      <c r="FC2132" s="3">
        <f t="shared" si="1130"/>
        <v>0</v>
      </c>
      <c r="FD2132" s="3">
        <f t="shared" si="1130"/>
        <v>0</v>
      </c>
      <c r="FE2132" s="3">
        <f t="shared" si="1130"/>
        <v>0</v>
      </c>
      <c r="FF2132" s="3">
        <f t="shared" si="1130"/>
        <v>0</v>
      </c>
      <c r="FG2132" s="3">
        <f t="shared" si="1130"/>
        <v>0</v>
      </c>
      <c r="FH2132" s="3">
        <f t="shared" si="1130"/>
        <v>0</v>
      </c>
      <c r="FI2132" s="3">
        <f t="shared" si="1130"/>
        <v>0</v>
      </c>
      <c r="FJ2132" s="3">
        <f t="shared" si="1130"/>
        <v>0</v>
      </c>
      <c r="FK2132" s="3">
        <f t="shared" si="1130"/>
        <v>0</v>
      </c>
      <c r="FL2132" s="3">
        <f t="shared" si="1130"/>
        <v>0</v>
      </c>
      <c r="FM2132" s="3">
        <f t="shared" si="1130"/>
        <v>0</v>
      </c>
      <c r="FN2132" s="3">
        <f t="shared" si="1130"/>
        <v>0</v>
      </c>
      <c r="FO2132" s="3">
        <f t="shared" si="1130"/>
        <v>0</v>
      </c>
      <c r="FP2132" s="3">
        <f t="shared" si="1130"/>
        <v>0</v>
      </c>
      <c r="FQ2132" s="3">
        <f t="shared" si="1130"/>
        <v>0</v>
      </c>
      <c r="FR2132" s="3">
        <f t="shared" si="1130"/>
        <v>0</v>
      </c>
      <c r="FS2132" s="3">
        <f t="shared" ref="FS2132:GX2132" si="1131">FS2137</f>
        <v>0</v>
      </c>
      <c r="FT2132" s="3">
        <f t="shared" si="1131"/>
        <v>0</v>
      </c>
      <c r="FU2132" s="3">
        <f t="shared" si="1131"/>
        <v>0</v>
      </c>
      <c r="FV2132" s="3">
        <f t="shared" si="1131"/>
        <v>0</v>
      </c>
      <c r="FW2132" s="3">
        <f t="shared" si="1131"/>
        <v>0</v>
      </c>
      <c r="FX2132" s="3">
        <f t="shared" si="1131"/>
        <v>0</v>
      </c>
      <c r="FY2132" s="3">
        <f t="shared" si="1131"/>
        <v>0</v>
      </c>
      <c r="FZ2132" s="3">
        <f t="shared" si="1131"/>
        <v>0</v>
      </c>
      <c r="GA2132" s="3">
        <f t="shared" si="1131"/>
        <v>0</v>
      </c>
      <c r="GB2132" s="3">
        <f t="shared" si="1131"/>
        <v>0</v>
      </c>
      <c r="GC2132" s="3">
        <f t="shared" si="1131"/>
        <v>0</v>
      </c>
      <c r="GD2132" s="3">
        <f t="shared" si="1131"/>
        <v>0</v>
      </c>
      <c r="GE2132" s="3">
        <f t="shared" si="1131"/>
        <v>0</v>
      </c>
      <c r="GF2132" s="3">
        <f t="shared" si="1131"/>
        <v>0</v>
      </c>
      <c r="GG2132" s="3">
        <f t="shared" si="1131"/>
        <v>0</v>
      </c>
      <c r="GH2132" s="3">
        <f t="shared" si="1131"/>
        <v>0</v>
      </c>
      <c r="GI2132" s="3">
        <f t="shared" si="1131"/>
        <v>0</v>
      </c>
      <c r="GJ2132" s="3">
        <f t="shared" si="1131"/>
        <v>0</v>
      </c>
      <c r="GK2132" s="3">
        <f t="shared" si="1131"/>
        <v>0</v>
      </c>
      <c r="GL2132" s="3">
        <f t="shared" si="1131"/>
        <v>0</v>
      </c>
      <c r="GM2132" s="3">
        <f t="shared" si="1131"/>
        <v>0</v>
      </c>
      <c r="GN2132" s="3">
        <f t="shared" si="1131"/>
        <v>0</v>
      </c>
      <c r="GO2132" s="3">
        <f t="shared" si="1131"/>
        <v>0</v>
      </c>
      <c r="GP2132" s="3">
        <f t="shared" si="1131"/>
        <v>0</v>
      </c>
      <c r="GQ2132" s="3">
        <f t="shared" si="1131"/>
        <v>0</v>
      </c>
      <c r="GR2132" s="3">
        <f t="shared" si="1131"/>
        <v>0</v>
      </c>
      <c r="GS2132" s="3">
        <f t="shared" si="1131"/>
        <v>0</v>
      </c>
      <c r="GT2132" s="3">
        <f t="shared" si="1131"/>
        <v>0</v>
      </c>
      <c r="GU2132" s="3">
        <f t="shared" si="1131"/>
        <v>0</v>
      </c>
      <c r="GV2132" s="3">
        <f t="shared" si="1131"/>
        <v>0</v>
      </c>
      <c r="GW2132" s="3">
        <f t="shared" si="1131"/>
        <v>0</v>
      </c>
      <c r="GX2132" s="3">
        <f t="shared" si="1131"/>
        <v>0</v>
      </c>
    </row>
    <row r="2134" spans="1:245" x14ac:dyDescent="0.2">
      <c r="A2134">
        <v>17</v>
      </c>
      <c r="B2134">
        <v>1</v>
      </c>
      <c r="C2134">
        <f>ROW(SmtRes!A643)</f>
        <v>643</v>
      </c>
      <c r="D2134">
        <f>ROW(EtalonRes!A619)</f>
        <v>619</v>
      </c>
      <c r="E2134" t="s">
        <v>237</v>
      </c>
      <c r="F2134" t="s">
        <v>91</v>
      </c>
      <c r="G2134" t="s">
        <v>92</v>
      </c>
      <c r="H2134" t="s">
        <v>93</v>
      </c>
      <c r="I2134">
        <f>ROUND(6/10,9)</f>
        <v>0.6</v>
      </c>
      <c r="J2134">
        <v>0</v>
      </c>
      <c r="O2134">
        <f>ROUND(CP2134,2)</f>
        <v>2500.61</v>
      </c>
      <c r="P2134">
        <f>ROUND(CQ2134*I2134,2)</f>
        <v>1796.92</v>
      </c>
      <c r="Q2134">
        <f>ROUND(CR2134*I2134,2)</f>
        <v>0</v>
      </c>
      <c r="R2134">
        <f>ROUND(CS2134*I2134,2)</f>
        <v>0</v>
      </c>
      <c r="S2134">
        <f>ROUND(CT2134*I2134,2)</f>
        <v>703.69</v>
      </c>
      <c r="T2134">
        <f>ROUND(CU2134*I2134,2)</f>
        <v>0</v>
      </c>
      <c r="U2134">
        <f>CV2134*I2134</f>
        <v>3.7319999999999998</v>
      </c>
      <c r="V2134">
        <f>CW2134*I2134</f>
        <v>0</v>
      </c>
      <c r="W2134">
        <f>ROUND(CX2134*I2134,2)</f>
        <v>0</v>
      </c>
      <c r="X2134">
        <f>ROUND(CY2134,2)</f>
        <v>492.58</v>
      </c>
      <c r="Y2134">
        <f>ROUND(CZ2134,2)</f>
        <v>70.37</v>
      </c>
      <c r="AA2134">
        <v>55574044</v>
      </c>
      <c r="AB2134">
        <f>ROUND((AC2134+AD2134+AF2134),6)</f>
        <v>4167.68</v>
      </c>
      <c r="AC2134">
        <f>ROUND((ES2134),6)</f>
        <v>2994.86</v>
      </c>
      <c r="AD2134">
        <f>ROUND((((ET2134)-(EU2134))+AE2134),6)</f>
        <v>0</v>
      </c>
      <c r="AE2134">
        <f>ROUND((EU2134),6)</f>
        <v>0</v>
      </c>
      <c r="AF2134">
        <f>ROUND((EV2134),6)</f>
        <v>1172.82</v>
      </c>
      <c r="AG2134">
        <f>ROUND((AP2134),6)</f>
        <v>0</v>
      </c>
      <c r="AH2134">
        <f>(EW2134)</f>
        <v>6.22</v>
      </c>
      <c r="AI2134">
        <f>(EX2134)</f>
        <v>0</v>
      </c>
      <c r="AJ2134">
        <f>(AS2134)</f>
        <v>0</v>
      </c>
      <c r="AK2134">
        <v>4167.68</v>
      </c>
      <c r="AL2134">
        <v>2994.86</v>
      </c>
      <c r="AM2134">
        <v>0</v>
      </c>
      <c r="AN2134">
        <v>0</v>
      </c>
      <c r="AO2134">
        <v>1172.82</v>
      </c>
      <c r="AP2134">
        <v>0</v>
      </c>
      <c r="AQ2134">
        <v>6.22</v>
      </c>
      <c r="AR2134">
        <v>0</v>
      </c>
      <c r="AS2134">
        <v>0</v>
      </c>
      <c r="AT2134">
        <v>70</v>
      </c>
      <c r="AU2134">
        <v>10</v>
      </c>
      <c r="AV2134">
        <v>1</v>
      </c>
      <c r="AW2134">
        <v>1</v>
      </c>
      <c r="AZ2134">
        <v>1</v>
      </c>
      <c r="BA2134">
        <v>1</v>
      </c>
      <c r="BB2134">
        <v>1</v>
      </c>
      <c r="BC2134">
        <v>1</v>
      </c>
      <c r="BD2134" t="s">
        <v>3</v>
      </c>
      <c r="BE2134" t="s">
        <v>3</v>
      </c>
      <c r="BF2134" t="s">
        <v>3</v>
      </c>
      <c r="BG2134" t="s">
        <v>3</v>
      </c>
      <c r="BH2134">
        <v>0</v>
      </c>
      <c r="BI2134">
        <v>4</v>
      </c>
      <c r="BJ2134" t="s">
        <v>94</v>
      </c>
      <c r="BM2134">
        <v>0</v>
      </c>
      <c r="BN2134">
        <v>0</v>
      </c>
      <c r="BO2134" t="s">
        <v>3</v>
      </c>
      <c r="BP2134">
        <v>0</v>
      </c>
      <c r="BQ2134">
        <v>1</v>
      </c>
      <c r="BR2134">
        <v>0</v>
      </c>
      <c r="BS2134">
        <v>1</v>
      </c>
      <c r="BT2134">
        <v>1</v>
      </c>
      <c r="BU2134">
        <v>1</v>
      </c>
      <c r="BV2134">
        <v>1</v>
      </c>
      <c r="BW2134">
        <v>1</v>
      </c>
      <c r="BX2134">
        <v>1</v>
      </c>
      <c r="BY2134" t="s">
        <v>3</v>
      </c>
      <c r="BZ2134">
        <v>70</v>
      </c>
      <c r="CA2134">
        <v>10</v>
      </c>
      <c r="CE2134">
        <v>0</v>
      </c>
      <c r="CF2134">
        <v>0</v>
      </c>
      <c r="CG2134">
        <v>0</v>
      </c>
      <c r="CM2134">
        <v>0</v>
      </c>
      <c r="CN2134" t="s">
        <v>3</v>
      </c>
      <c r="CO2134">
        <v>0</v>
      </c>
      <c r="CP2134">
        <f>(P2134+Q2134+S2134)</f>
        <v>2500.61</v>
      </c>
      <c r="CQ2134">
        <f>(AC2134*BC2134*AW2134)</f>
        <v>2994.86</v>
      </c>
      <c r="CR2134">
        <f>((((ET2134)*BB2134-(EU2134)*BS2134)+AE2134*BS2134)*AV2134)</f>
        <v>0</v>
      </c>
      <c r="CS2134">
        <f>(AE2134*BS2134*AV2134)</f>
        <v>0</v>
      </c>
      <c r="CT2134">
        <f>(AF2134*BA2134*AV2134)</f>
        <v>1172.82</v>
      </c>
      <c r="CU2134">
        <f>AG2134</f>
        <v>0</v>
      </c>
      <c r="CV2134">
        <f>(AH2134*AV2134)</f>
        <v>6.22</v>
      </c>
      <c r="CW2134">
        <f>AI2134</f>
        <v>0</v>
      </c>
      <c r="CX2134">
        <f>AJ2134</f>
        <v>0</v>
      </c>
      <c r="CY2134">
        <f>((S2134*BZ2134)/100)</f>
        <v>492.58300000000003</v>
      </c>
      <c r="CZ2134">
        <f>((S2134*CA2134)/100)</f>
        <v>70.369</v>
      </c>
      <c r="DC2134" t="s">
        <v>3</v>
      </c>
      <c r="DD2134" t="s">
        <v>3</v>
      </c>
      <c r="DE2134" t="s">
        <v>3</v>
      </c>
      <c r="DF2134" t="s">
        <v>3</v>
      </c>
      <c r="DG2134" t="s">
        <v>3</v>
      </c>
      <c r="DH2134" t="s">
        <v>3</v>
      </c>
      <c r="DI2134" t="s">
        <v>3</v>
      </c>
      <c r="DJ2134" t="s">
        <v>3</v>
      </c>
      <c r="DK2134" t="s">
        <v>3</v>
      </c>
      <c r="DL2134" t="s">
        <v>3</v>
      </c>
      <c r="DM2134" t="s">
        <v>3</v>
      </c>
      <c r="DN2134">
        <v>0</v>
      </c>
      <c r="DO2134">
        <v>0</v>
      </c>
      <c r="DP2134">
        <v>1</v>
      </c>
      <c r="DQ2134">
        <v>1</v>
      </c>
      <c r="DU2134">
        <v>1010</v>
      </c>
      <c r="DV2134" t="s">
        <v>93</v>
      </c>
      <c r="DW2134" t="s">
        <v>93</v>
      </c>
      <c r="DX2134">
        <v>10</v>
      </c>
      <c r="EE2134">
        <v>55317522</v>
      </c>
      <c r="EF2134">
        <v>1</v>
      </c>
      <c r="EG2134" t="s">
        <v>19</v>
      </c>
      <c r="EH2134">
        <v>0</v>
      </c>
      <c r="EI2134" t="s">
        <v>3</v>
      </c>
      <c r="EJ2134">
        <v>4</v>
      </c>
      <c r="EK2134">
        <v>0</v>
      </c>
      <c r="EL2134" t="s">
        <v>20</v>
      </c>
      <c r="EM2134" t="s">
        <v>21</v>
      </c>
      <c r="EO2134" t="s">
        <v>3</v>
      </c>
      <c r="EQ2134">
        <v>0</v>
      </c>
      <c r="ER2134">
        <v>4167.68</v>
      </c>
      <c r="ES2134">
        <v>2994.86</v>
      </c>
      <c r="ET2134">
        <v>0</v>
      </c>
      <c r="EU2134">
        <v>0</v>
      </c>
      <c r="EV2134">
        <v>1172.82</v>
      </c>
      <c r="EW2134">
        <v>6.22</v>
      </c>
      <c r="EX2134">
        <v>0</v>
      </c>
      <c r="EY2134">
        <v>0</v>
      </c>
      <c r="FQ2134">
        <v>0</v>
      </c>
      <c r="FR2134">
        <f>ROUND(IF(AND(BH2134=3,BI2134=3),P2134,0),2)</f>
        <v>0</v>
      </c>
      <c r="FS2134">
        <v>0</v>
      </c>
      <c r="FX2134">
        <v>70</v>
      </c>
      <c r="FY2134">
        <v>10</v>
      </c>
      <c r="GA2134" t="s">
        <v>3</v>
      </c>
      <c r="GD2134">
        <v>0</v>
      </c>
      <c r="GF2134">
        <v>1404583839</v>
      </c>
      <c r="GG2134">
        <v>2</v>
      </c>
      <c r="GH2134">
        <v>1</v>
      </c>
      <c r="GI2134">
        <v>-2</v>
      </c>
      <c r="GJ2134">
        <v>0</v>
      </c>
      <c r="GK2134">
        <f>ROUND(R2134*(R12)/100,2)</f>
        <v>0</v>
      </c>
      <c r="GL2134">
        <f>ROUND(IF(AND(BH2134=3,BI2134=3,FS2134&lt;&gt;0),P2134,0),2)</f>
        <v>0</v>
      </c>
      <c r="GM2134">
        <f>ROUND(O2134+X2134+Y2134+GK2134,2)+GX2134</f>
        <v>3063.56</v>
      </c>
      <c r="GN2134">
        <f>IF(OR(BI2134=0,BI2134=1),ROUND(O2134+X2134+Y2134+GK2134,2),0)</f>
        <v>0</v>
      </c>
      <c r="GO2134">
        <f>IF(BI2134=2,ROUND(O2134+X2134+Y2134+GK2134,2),0)</f>
        <v>0</v>
      </c>
      <c r="GP2134">
        <f>IF(BI2134=4,ROUND(O2134+X2134+Y2134+GK2134,2)+GX2134,0)</f>
        <v>3063.56</v>
      </c>
      <c r="GR2134">
        <v>0</v>
      </c>
      <c r="GS2134">
        <v>3</v>
      </c>
      <c r="GT2134">
        <v>0</v>
      </c>
      <c r="GU2134" t="s">
        <v>3</v>
      </c>
      <c r="GV2134">
        <f>ROUND((GT2134),6)</f>
        <v>0</v>
      </c>
      <c r="GW2134">
        <v>1</v>
      </c>
      <c r="GX2134">
        <f>ROUND(HC2134*I2134,2)</f>
        <v>0</v>
      </c>
      <c r="HA2134">
        <v>0</v>
      </c>
      <c r="HB2134">
        <v>0</v>
      </c>
      <c r="HC2134">
        <f>GV2134*GW2134</f>
        <v>0</v>
      </c>
      <c r="IK2134">
        <v>0</v>
      </c>
    </row>
    <row r="2135" spans="1:245" x14ac:dyDescent="0.2">
      <c r="A2135">
        <v>17</v>
      </c>
      <c r="B2135">
        <v>1</v>
      </c>
      <c r="E2135" t="s">
        <v>240</v>
      </c>
      <c r="F2135" t="s">
        <v>96</v>
      </c>
      <c r="G2135" t="s">
        <v>320</v>
      </c>
      <c r="H2135" t="s">
        <v>180</v>
      </c>
      <c r="I2135">
        <v>3</v>
      </c>
      <c r="J2135">
        <v>0</v>
      </c>
      <c r="O2135">
        <f>ROUND(CP2135,2)</f>
        <v>5750.01</v>
      </c>
      <c r="P2135">
        <f>ROUND(CQ2135*I2135,2)</f>
        <v>5750.01</v>
      </c>
      <c r="Q2135">
        <f>ROUND(CR2135*I2135,2)</f>
        <v>0</v>
      </c>
      <c r="R2135">
        <f>ROUND(CS2135*I2135,2)</f>
        <v>0</v>
      </c>
      <c r="S2135">
        <f>ROUND(CT2135*I2135,2)</f>
        <v>0</v>
      </c>
      <c r="T2135">
        <f>ROUND(CU2135*I2135,2)</f>
        <v>0</v>
      </c>
      <c r="U2135">
        <f>CV2135*I2135</f>
        <v>0</v>
      </c>
      <c r="V2135">
        <f>CW2135*I2135</f>
        <v>0</v>
      </c>
      <c r="W2135">
        <f>ROUND(CX2135*I2135,2)</f>
        <v>0</v>
      </c>
      <c r="X2135">
        <f>ROUND(CY2135,2)</f>
        <v>0</v>
      </c>
      <c r="Y2135">
        <f>ROUND(CZ2135,2)</f>
        <v>0</v>
      </c>
      <c r="AA2135">
        <v>55574044</v>
      </c>
      <c r="AB2135">
        <f>ROUND((AC2135+AD2135+AF2135),6)</f>
        <v>1916.67</v>
      </c>
      <c r="AC2135">
        <f>ROUND((ES2135),6)</f>
        <v>1916.67</v>
      </c>
      <c r="AD2135">
        <f>ROUND((((ET2135)-(EU2135))+AE2135),6)</f>
        <v>0</v>
      </c>
      <c r="AE2135">
        <f>ROUND((EU2135),6)</f>
        <v>0</v>
      </c>
      <c r="AF2135">
        <f>ROUND((EV2135),6)</f>
        <v>0</v>
      </c>
      <c r="AG2135">
        <f>ROUND((AP2135),6)</f>
        <v>0</v>
      </c>
      <c r="AH2135">
        <f>(EW2135)</f>
        <v>0</v>
      </c>
      <c r="AI2135">
        <f>(EX2135)</f>
        <v>0</v>
      </c>
      <c r="AJ2135">
        <f>(AS2135)</f>
        <v>0</v>
      </c>
      <c r="AK2135">
        <v>1916.67</v>
      </c>
      <c r="AL2135">
        <v>1916.67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1</v>
      </c>
      <c r="AW2135">
        <v>1</v>
      </c>
      <c r="AZ2135">
        <v>1</v>
      </c>
      <c r="BA2135">
        <v>1</v>
      </c>
      <c r="BB2135">
        <v>1</v>
      </c>
      <c r="BC2135">
        <v>1</v>
      </c>
      <c r="BD2135" t="s">
        <v>3</v>
      </c>
      <c r="BE2135" t="s">
        <v>3</v>
      </c>
      <c r="BF2135" t="s">
        <v>3</v>
      </c>
      <c r="BG2135" t="s">
        <v>3</v>
      </c>
      <c r="BH2135">
        <v>3</v>
      </c>
      <c r="BI2135">
        <v>1</v>
      </c>
      <c r="BJ2135" t="s">
        <v>3</v>
      </c>
      <c r="BM2135">
        <v>6001</v>
      </c>
      <c r="BN2135">
        <v>0</v>
      </c>
      <c r="BO2135" t="s">
        <v>3</v>
      </c>
      <c r="BP2135">
        <v>0</v>
      </c>
      <c r="BQ2135">
        <v>0</v>
      </c>
      <c r="BR2135">
        <v>0</v>
      </c>
      <c r="BS2135">
        <v>1</v>
      </c>
      <c r="BT2135">
        <v>1</v>
      </c>
      <c r="BU2135">
        <v>1</v>
      </c>
      <c r="BV2135">
        <v>1</v>
      </c>
      <c r="BW2135">
        <v>1</v>
      </c>
      <c r="BX2135">
        <v>1</v>
      </c>
      <c r="BY2135" t="s">
        <v>3</v>
      </c>
      <c r="BZ2135">
        <v>0</v>
      </c>
      <c r="CA2135">
        <v>0</v>
      </c>
      <c r="CE2135">
        <v>0</v>
      </c>
      <c r="CF2135">
        <v>0</v>
      </c>
      <c r="CG2135">
        <v>0</v>
      </c>
      <c r="CM2135">
        <v>0</v>
      </c>
      <c r="CN2135" t="s">
        <v>3</v>
      </c>
      <c r="CO2135">
        <v>0</v>
      </c>
      <c r="CP2135">
        <f>(P2135+Q2135+S2135)</f>
        <v>5750.01</v>
      </c>
      <c r="CQ2135">
        <f>(AC2135*BC2135*AW2135)</f>
        <v>1916.67</v>
      </c>
      <c r="CR2135">
        <f>((((ET2135)*BB2135-(EU2135)*BS2135)+AE2135*BS2135)*AV2135)</f>
        <v>0</v>
      </c>
      <c r="CS2135">
        <f>(AE2135*BS2135*AV2135)</f>
        <v>0</v>
      </c>
      <c r="CT2135">
        <f>(AF2135*BA2135*AV2135)</f>
        <v>0</v>
      </c>
      <c r="CU2135">
        <f>AG2135</f>
        <v>0</v>
      </c>
      <c r="CV2135">
        <f>(AH2135*AV2135)</f>
        <v>0</v>
      </c>
      <c r="CW2135">
        <f>AI2135</f>
        <v>0</v>
      </c>
      <c r="CX2135">
        <f>AJ2135</f>
        <v>0</v>
      </c>
      <c r="CY2135">
        <f>((S2135*BZ2135)/100)</f>
        <v>0</v>
      </c>
      <c r="CZ2135">
        <f>((S2135*CA2135)/100)</f>
        <v>0</v>
      </c>
      <c r="DC2135" t="s">
        <v>3</v>
      </c>
      <c r="DD2135" t="s">
        <v>3</v>
      </c>
      <c r="DE2135" t="s">
        <v>3</v>
      </c>
      <c r="DF2135" t="s">
        <v>3</v>
      </c>
      <c r="DG2135" t="s">
        <v>3</v>
      </c>
      <c r="DH2135" t="s">
        <v>3</v>
      </c>
      <c r="DI2135" t="s">
        <v>3</v>
      </c>
      <c r="DJ2135" t="s">
        <v>3</v>
      </c>
      <c r="DK2135" t="s">
        <v>3</v>
      </c>
      <c r="DL2135" t="s">
        <v>3</v>
      </c>
      <c r="DM2135" t="s">
        <v>3</v>
      </c>
      <c r="DN2135">
        <v>0</v>
      </c>
      <c r="DO2135">
        <v>0</v>
      </c>
      <c r="DP2135">
        <v>1</v>
      </c>
      <c r="DQ2135">
        <v>1</v>
      </c>
      <c r="DU2135">
        <v>1010</v>
      </c>
      <c r="DV2135" t="s">
        <v>180</v>
      </c>
      <c r="DW2135" t="s">
        <v>180</v>
      </c>
      <c r="DX2135">
        <v>1</v>
      </c>
      <c r="EE2135">
        <v>55525620</v>
      </c>
      <c r="EF2135">
        <v>0</v>
      </c>
      <c r="EG2135" t="s">
        <v>220</v>
      </c>
      <c r="EH2135">
        <v>0</v>
      </c>
      <c r="EI2135" t="s">
        <v>3</v>
      </c>
      <c r="EJ2135">
        <v>1</v>
      </c>
      <c r="EK2135">
        <v>6001</v>
      </c>
      <c r="EL2135" t="s">
        <v>221</v>
      </c>
      <c r="EM2135" t="s">
        <v>220</v>
      </c>
      <c r="EO2135" t="s">
        <v>3</v>
      </c>
      <c r="EQ2135">
        <v>0</v>
      </c>
      <c r="ER2135">
        <v>1916.67</v>
      </c>
      <c r="ES2135">
        <v>1916.67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5</v>
      </c>
      <c r="FC2135">
        <v>1</v>
      </c>
      <c r="FD2135">
        <v>18</v>
      </c>
      <c r="FF2135">
        <v>2300</v>
      </c>
      <c r="FQ2135">
        <v>0</v>
      </c>
      <c r="FR2135">
        <f>ROUND(IF(AND(BH2135=3,BI2135=3),P2135,0),2)</f>
        <v>0</v>
      </c>
      <c r="FS2135">
        <v>0</v>
      </c>
      <c r="FX2135">
        <v>0</v>
      </c>
      <c r="FY2135">
        <v>0</v>
      </c>
      <c r="GA2135" t="s">
        <v>321</v>
      </c>
      <c r="GD2135">
        <v>0</v>
      </c>
      <c r="GF2135">
        <v>2107991217</v>
      </c>
      <c r="GG2135">
        <v>2</v>
      </c>
      <c r="GH2135">
        <v>3</v>
      </c>
      <c r="GI2135">
        <v>-2</v>
      </c>
      <c r="GJ2135">
        <v>0</v>
      </c>
      <c r="GK2135">
        <f>ROUND(R2135*(R12)/100,2)</f>
        <v>0</v>
      </c>
      <c r="GL2135">
        <f>ROUND(IF(AND(BH2135=3,BI2135=3,FS2135&lt;&gt;0),P2135,0),2)</f>
        <v>0</v>
      </c>
      <c r="GM2135">
        <f>ROUND(O2135+X2135+Y2135+GK2135,2)+GX2135</f>
        <v>5750.01</v>
      </c>
      <c r="GN2135">
        <f>IF(OR(BI2135=0,BI2135=1),ROUND(O2135+X2135+Y2135+GK2135,2),0)</f>
        <v>5750.01</v>
      </c>
      <c r="GO2135">
        <f>IF(BI2135=2,ROUND(O2135+X2135+Y2135+GK2135,2),0)</f>
        <v>0</v>
      </c>
      <c r="GP2135">
        <f>IF(BI2135=4,ROUND(O2135+X2135+Y2135+GK2135,2)+GX2135,0)</f>
        <v>0</v>
      </c>
      <c r="GR2135">
        <v>1</v>
      </c>
      <c r="GS2135">
        <v>1</v>
      </c>
      <c r="GT2135">
        <v>0</v>
      </c>
      <c r="GU2135" t="s">
        <v>3</v>
      </c>
      <c r="GV2135">
        <f>ROUND((GT2135),6)</f>
        <v>0</v>
      </c>
      <c r="GW2135">
        <v>1</v>
      </c>
      <c r="GX2135">
        <f>ROUND(HC2135*I2135,2)</f>
        <v>0</v>
      </c>
      <c r="HA2135">
        <v>0</v>
      </c>
      <c r="HB2135">
        <v>0</v>
      </c>
      <c r="HC2135">
        <f>GV2135*GW2135</f>
        <v>0</v>
      </c>
      <c r="IK2135">
        <v>0</v>
      </c>
    </row>
    <row r="2137" spans="1:245" x14ac:dyDescent="0.2">
      <c r="A2137" s="2">
        <v>51</v>
      </c>
      <c r="B2137" s="2">
        <f>B2130</f>
        <v>1</v>
      </c>
      <c r="C2137" s="2">
        <f>A2130</f>
        <v>4</v>
      </c>
      <c r="D2137" s="2">
        <f>ROW(A2130)</f>
        <v>2130</v>
      </c>
      <c r="E2137" s="2"/>
      <c r="F2137" s="2" t="str">
        <f>IF(F2130&lt;&gt;"",F2130,"")</f>
        <v>Новый раздел</v>
      </c>
      <c r="G2137" s="2" t="str">
        <f>IF(G2130&lt;&gt;"",G2130,"")</f>
        <v>Установка урн</v>
      </c>
      <c r="H2137" s="2">
        <v>0</v>
      </c>
      <c r="I2137" s="2"/>
      <c r="J2137" s="2"/>
      <c r="K2137" s="2"/>
      <c r="L2137" s="2"/>
      <c r="M2137" s="2"/>
      <c r="N2137" s="2"/>
      <c r="O2137" s="2">
        <f t="shared" ref="O2137:T2137" si="1132">ROUND(AB2137,2)</f>
        <v>8250.6200000000008</v>
      </c>
      <c r="P2137" s="2">
        <f t="shared" si="1132"/>
        <v>7546.93</v>
      </c>
      <c r="Q2137" s="2">
        <f t="shared" si="1132"/>
        <v>0</v>
      </c>
      <c r="R2137" s="2">
        <f t="shared" si="1132"/>
        <v>0</v>
      </c>
      <c r="S2137" s="2">
        <f t="shared" si="1132"/>
        <v>703.69</v>
      </c>
      <c r="T2137" s="2">
        <f t="shared" si="1132"/>
        <v>0</v>
      </c>
      <c r="U2137" s="2">
        <f>AH2137</f>
        <v>3.7319999999999998</v>
      </c>
      <c r="V2137" s="2">
        <f>AI2137</f>
        <v>0</v>
      </c>
      <c r="W2137" s="2">
        <f>ROUND(AJ2137,2)</f>
        <v>0</v>
      </c>
      <c r="X2137" s="2">
        <f>ROUND(AK2137,2)</f>
        <v>492.58</v>
      </c>
      <c r="Y2137" s="2">
        <f>ROUND(AL2137,2)</f>
        <v>70.37</v>
      </c>
      <c r="Z2137" s="2"/>
      <c r="AA2137" s="2"/>
      <c r="AB2137" s="2">
        <f>ROUND(SUMIF(AA2134:AA2135,"=55574044",O2134:O2135),2)</f>
        <v>8250.6200000000008</v>
      </c>
      <c r="AC2137" s="2">
        <f>ROUND(SUMIF(AA2134:AA2135,"=55574044",P2134:P2135),2)</f>
        <v>7546.93</v>
      </c>
      <c r="AD2137" s="2">
        <f>ROUND(SUMIF(AA2134:AA2135,"=55574044",Q2134:Q2135),2)</f>
        <v>0</v>
      </c>
      <c r="AE2137" s="2">
        <f>ROUND(SUMIF(AA2134:AA2135,"=55574044",R2134:R2135),2)</f>
        <v>0</v>
      </c>
      <c r="AF2137" s="2">
        <f>ROUND(SUMIF(AA2134:AA2135,"=55574044",S2134:S2135),2)</f>
        <v>703.69</v>
      </c>
      <c r="AG2137" s="2">
        <f>ROUND(SUMIF(AA2134:AA2135,"=55574044",T2134:T2135),2)</f>
        <v>0</v>
      </c>
      <c r="AH2137" s="2">
        <f>SUMIF(AA2134:AA2135,"=55574044",U2134:U2135)</f>
        <v>3.7319999999999998</v>
      </c>
      <c r="AI2137" s="2">
        <f>SUMIF(AA2134:AA2135,"=55574044",V2134:V2135)</f>
        <v>0</v>
      </c>
      <c r="AJ2137" s="2">
        <f>ROUND(SUMIF(AA2134:AA2135,"=55574044",W2134:W2135),2)</f>
        <v>0</v>
      </c>
      <c r="AK2137" s="2">
        <f>ROUND(SUMIF(AA2134:AA2135,"=55574044",X2134:X2135),2)</f>
        <v>492.58</v>
      </c>
      <c r="AL2137" s="2">
        <f>ROUND(SUMIF(AA2134:AA2135,"=55574044",Y2134:Y2135),2)</f>
        <v>70.37</v>
      </c>
      <c r="AM2137" s="2"/>
      <c r="AN2137" s="2"/>
      <c r="AO2137" s="2">
        <f t="shared" ref="AO2137:BC2137" si="1133">ROUND(BX2137,2)</f>
        <v>0</v>
      </c>
      <c r="AP2137" s="2">
        <f t="shared" si="1133"/>
        <v>0</v>
      </c>
      <c r="AQ2137" s="2">
        <f t="shared" si="1133"/>
        <v>0</v>
      </c>
      <c r="AR2137" s="2">
        <f t="shared" si="1133"/>
        <v>8813.57</v>
      </c>
      <c r="AS2137" s="2">
        <f t="shared" si="1133"/>
        <v>5750.01</v>
      </c>
      <c r="AT2137" s="2">
        <f t="shared" si="1133"/>
        <v>0</v>
      </c>
      <c r="AU2137" s="2">
        <f t="shared" si="1133"/>
        <v>3063.56</v>
      </c>
      <c r="AV2137" s="2">
        <f t="shared" si="1133"/>
        <v>7546.93</v>
      </c>
      <c r="AW2137" s="2">
        <f t="shared" si="1133"/>
        <v>7546.93</v>
      </c>
      <c r="AX2137" s="2">
        <f t="shared" si="1133"/>
        <v>0</v>
      </c>
      <c r="AY2137" s="2">
        <f t="shared" si="1133"/>
        <v>7546.93</v>
      </c>
      <c r="AZ2137" s="2">
        <f t="shared" si="1133"/>
        <v>0</v>
      </c>
      <c r="BA2137" s="2">
        <f t="shared" si="1133"/>
        <v>0</v>
      </c>
      <c r="BB2137" s="2">
        <f t="shared" si="1133"/>
        <v>0</v>
      </c>
      <c r="BC2137" s="2">
        <f t="shared" si="1133"/>
        <v>0</v>
      </c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>
        <f>ROUND(SUMIF(AA2134:AA2135,"=55574044",FQ2134:FQ2135),2)</f>
        <v>0</v>
      </c>
      <c r="BY2137" s="2">
        <f>ROUND(SUMIF(AA2134:AA2135,"=55574044",FR2134:FR2135),2)</f>
        <v>0</v>
      </c>
      <c r="BZ2137" s="2">
        <f>ROUND(SUMIF(AA2134:AA2135,"=55574044",GL2134:GL2135),2)</f>
        <v>0</v>
      </c>
      <c r="CA2137" s="2">
        <f>ROUND(SUMIF(AA2134:AA2135,"=55574044",GM2134:GM2135),2)</f>
        <v>8813.57</v>
      </c>
      <c r="CB2137" s="2">
        <f>ROUND(SUMIF(AA2134:AA2135,"=55574044",GN2134:GN2135),2)</f>
        <v>5750.01</v>
      </c>
      <c r="CC2137" s="2">
        <f>ROUND(SUMIF(AA2134:AA2135,"=55574044",GO2134:GO2135),2)</f>
        <v>0</v>
      </c>
      <c r="CD2137" s="2">
        <f>ROUND(SUMIF(AA2134:AA2135,"=55574044",GP2134:GP2135),2)</f>
        <v>3063.56</v>
      </c>
      <c r="CE2137" s="2">
        <f>AC2137-BX2137</f>
        <v>7546.93</v>
      </c>
      <c r="CF2137" s="2">
        <f>AC2137-BY2137</f>
        <v>7546.93</v>
      </c>
      <c r="CG2137" s="2">
        <f>BX2137-BZ2137</f>
        <v>0</v>
      </c>
      <c r="CH2137" s="2">
        <f>AC2137-BX2137-BY2137+BZ2137</f>
        <v>7546.93</v>
      </c>
      <c r="CI2137" s="2">
        <f>BY2137-BZ2137</f>
        <v>0</v>
      </c>
      <c r="CJ2137" s="2">
        <f>ROUND(SUMIF(AA2134:AA2135,"=55574044",GX2134:GX2135),2)</f>
        <v>0</v>
      </c>
      <c r="CK2137" s="2">
        <f>ROUND(SUMIF(AA2134:AA2135,"=55574044",GY2134:GY2135),2)</f>
        <v>0</v>
      </c>
      <c r="CL2137" s="2">
        <f>ROUND(SUMIF(AA2134:AA2135,"=55574044",GZ2134:GZ2135),2)</f>
        <v>0</v>
      </c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/>
      <c r="EB2137" s="3"/>
      <c r="EC2137" s="3"/>
      <c r="ED2137" s="3"/>
      <c r="EE2137" s="3"/>
      <c r="EF2137" s="3"/>
      <c r="EG2137" s="3"/>
      <c r="EH2137" s="3"/>
      <c r="EI2137" s="3"/>
      <c r="EJ2137" s="3"/>
      <c r="EK2137" s="3"/>
      <c r="EL2137" s="3"/>
      <c r="EM2137" s="3"/>
      <c r="EN2137" s="3"/>
      <c r="EO2137" s="3"/>
      <c r="EP2137" s="3"/>
      <c r="EQ2137" s="3"/>
      <c r="ER2137" s="3"/>
      <c r="ES2137" s="3"/>
      <c r="ET2137" s="3"/>
      <c r="EU2137" s="3"/>
      <c r="EV2137" s="3"/>
      <c r="EW2137" s="3"/>
      <c r="EX2137" s="3"/>
      <c r="EY2137" s="3"/>
      <c r="EZ2137" s="3"/>
      <c r="FA2137" s="3"/>
      <c r="FB2137" s="3"/>
      <c r="FC2137" s="3"/>
      <c r="FD2137" s="3"/>
      <c r="FE2137" s="3"/>
      <c r="FF2137" s="3"/>
      <c r="FG2137" s="3"/>
      <c r="FH2137" s="3"/>
      <c r="FI2137" s="3"/>
      <c r="FJ2137" s="3"/>
      <c r="FK2137" s="3"/>
      <c r="FL2137" s="3"/>
      <c r="FM2137" s="3"/>
      <c r="FN2137" s="3"/>
      <c r="FO2137" s="3"/>
      <c r="FP2137" s="3"/>
      <c r="FQ2137" s="3"/>
      <c r="FR2137" s="3"/>
      <c r="FS2137" s="3"/>
      <c r="FT2137" s="3"/>
      <c r="FU2137" s="3"/>
      <c r="FV2137" s="3"/>
      <c r="FW2137" s="3"/>
      <c r="FX2137" s="3"/>
      <c r="FY2137" s="3"/>
      <c r="FZ2137" s="3"/>
      <c r="GA2137" s="3"/>
      <c r="GB2137" s="3"/>
      <c r="GC2137" s="3"/>
      <c r="GD2137" s="3"/>
      <c r="GE2137" s="3"/>
      <c r="GF2137" s="3"/>
      <c r="GG2137" s="3"/>
      <c r="GH2137" s="3"/>
      <c r="GI2137" s="3"/>
      <c r="GJ2137" s="3"/>
      <c r="GK2137" s="3"/>
      <c r="GL2137" s="3"/>
      <c r="GM2137" s="3"/>
      <c r="GN2137" s="3"/>
      <c r="GO2137" s="3"/>
      <c r="GP2137" s="3"/>
      <c r="GQ2137" s="3"/>
      <c r="GR2137" s="3"/>
      <c r="GS2137" s="3"/>
      <c r="GT2137" s="3"/>
      <c r="GU2137" s="3"/>
      <c r="GV2137" s="3"/>
      <c r="GW2137" s="3"/>
      <c r="GX2137" s="3">
        <v>0</v>
      </c>
    </row>
    <row r="2139" spans="1:245" x14ac:dyDescent="0.2">
      <c r="A2139" s="4">
        <v>50</v>
      </c>
      <c r="B2139" s="4">
        <v>0</v>
      </c>
      <c r="C2139" s="4">
        <v>0</v>
      </c>
      <c r="D2139" s="4">
        <v>1</v>
      </c>
      <c r="E2139" s="4">
        <v>201</v>
      </c>
      <c r="F2139" s="4">
        <f>ROUND(Source!O2137,O2139)</f>
        <v>8250.6200000000008</v>
      </c>
      <c r="G2139" s="4" t="s">
        <v>34</v>
      </c>
      <c r="H2139" s="4" t="s">
        <v>35</v>
      </c>
      <c r="I2139" s="4"/>
      <c r="J2139" s="4"/>
      <c r="K2139" s="4">
        <v>201</v>
      </c>
      <c r="L2139" s="4">
        <v>1</v>
      </c>
      <c r="M2139" s="4">
        <v>3</v>
      </c>
      <c r="N2139" s="4" t="s">
        <v>3</v>
      </c>
      <c r="O2139" s="4">
        <v>2</v>
      </c>
      <c r="P2139" s="4"/>
      <c r="Q2139" s="4"/>
      <c r="R2139" s="4"/>
      <c r="S2139" s="4"/>
      <c r="T2139" s="4"/>
      <c r="U2139" s="4"/>
      <c r="V2139" s="4"/>
      <c r="W2139" s="4"/>
    </row>
    <row r="2140" spans="1:245" x14ac:dyDescent="0.2">
      <c r="A2140" s="4">
        <v>50</v>
      </c>
      <c r="B2140" s="4">
        <v>0</v>
      </c>
      <c r="C2140" s="4">
        <v>0</v>
      </c>
      <c r="D2140" s="4">
        <v>1</v>
      </c>
      <c r="E2140" s="4">
        <v>202</v>
      </c>
      <c r="F2140" s="4">
        <f>ROUND(Source!P2137,O2140)</f>
        <v>7546.93</v>
      </c>
      <c r="G2140" s="4" t="s">
        <v>36</v>
      </c>
      <c r="H2140" s="4" t="s">
        <v>37</v>
      </c>
      <c r="I2140" s="4"/>
      <c r="J2140" s="4"/>
      <c r="K2140" s="4">
        <v>202</v>
      </c>
      <c r="L2140" s="4">
        <v>2</v>
      </c>
      <c r="M2140" s="4">
        <v>3</v>
      </c>
      <c r="N2140" s="4" t="s">
        <v>3</v>
      </c>
      <c r="O2140" s="4">
        <v>2</v>
      </c>
      <c r="P2140" s="4"/>
      <c r="Q2140" s="4"/>
      <c r="R2140" s="4"/>
      <c r="S2140" s="4"/>
      <c r="T2140" s="4"/>
      <c r="U2140" s="4"/>
      <c r="V2140" s="4"/>
      <c r="W2140" s="4"/>
    </row>
    <row r="2141" spans="1:245" x14ac:dyDescent="0.2">
      <c r="A2141" s="4">
        <v>50</v>
      </c>
      <c r="B2141" s="4">
        <v>0</v>
      </c>
      <c r="C2141" s="4">
        <v>0</v>
      </c>
      <c r="D2141" s="4">
        <v>1</v>
      </c>
      <c r="E2141" s="4">
        <v>222</v>
      </c>
      <c r="F2141" s="4">
        <f>ROUND(Source!AO2137,O2141)</f>
        <v>0</v>
      </c>
      <c r="G2141" s="4" t="s">
        <v>38</v>
      </c>
      <c r="H2141" s="4" t="s">
        <v>39</v>
      </c>
      <c r="I2141" s="4"/>
      <c r="J2141" s="4"/>
      <c r="K2141" s="4">
        <v>222</v>
      </c>
      <c r="L2141" s="4">
        <v>3</v>
      </c>
      <c r="M2141" s="4">
        <v>3</v>
      </c>
      <c r="N2141" s="4" t="s">
        <v>3</v>
      </c>
      <c r="O2141" s="4">
        <v>2</v>
      </c>
      <c r="P2141" s="4"/>
      <c r="Q2141" s="4"/>
      <c r="R2141" s="4"/>
      <c r="S2141" s="4"/>
      <c r="T2141" s="4"/>
      <c r="U2141" s="4"/>
      <c r="V2141" s="4"/>
      <c r="W2141" s="4"/>
    </row>
    <row r="2142" spans="1:245" x14ac:dyDescent="0.2">
      <c r="A2142" s="4">
        <v>50</v>
      </c>
      <c r="B2142" s="4">
        <v>0</v>
      </c>
      <c r="C2142" s="4">
        <v>0</v>
      </c>
      <c r="D2142" s="4">
        <v>1</v>
      </c>
      <c r="E2142" s="4">
        <v>225</v>
      </c>
      <c r="F2142" s="4">
        <f>ROUND(Source!AV2137,O2142)</f>
        <v>7546.93</v>
      </c>
      <c r="G2142" s="4" t="s">
        <v>40</v>
      </c>
      <c r="H2142" s="4" t="s">
        <v>41</v>
      </c>
      <c r="I2142" s="4"/>
      <c r="J2142" s="4"/>
      <c r="K2142" s="4">
        <v>225</v>
      </c>
      <c r="L2142" s="4">
        <v>4</v>
      </c>
      <c r="M2142" s="4">
        <v>3</v>
      </c>
      <c r="N2142" s="4" t="s">
        <v>3</v>
      </c>
      <c r="O2142" s="4">
        <v>2</v>
      </c>
      <c r="P2142" s="4"/>
      <c r="Q2142" s="4"/>
      <c r="R2142" s="4"/>
      <c r="S2142" s="4"/>
      <c r="T2142" s="4"/>
      <c r="U2142" s="4"/>
      <c r="V2142" s="4"/>
      <c r="W2142" s="4"/>
    </row>
    <row r="2143" spans="1:245" x14ac:dyDescent="0.2">
      <c r="A2143" s="4">
        <v>50</v>
      </c>
      <c r="B2143" s="4">
        <v>0</v>
      </c>
      <c r="C2143" s="4">
        <v>0</v>
      </c>
      <c r="D2143" s="4">
        <v>1</v>
      </c>
      <c r="E2143" s="4">
        <v>226</v>
      </c>
      <c r="F2143" s="4">
        <f>ROUND(Source!AW2137,O2143)</f>
        <v>7546.93</v>
      </c>
      <c r="G2143" s="4" t="s">
        <v>42</v>
      </c>
      <c r="H2143" s="4" t="s">
        <v>43</v>
      </c>
      <c r="I2143" s="4"/>
      <c r="J2143" s="4"/>
      <c r="K2143" s="4">
        <v>226</v>
      </c>
      <c r="L2143" s="4">
        <v>5</v>
      </c>
      <c r="M2143" s="4">
        <v>3</v>
      </c>
      <c r="N2143" s="4" t="s">
        <v>3</v>
      </c>
      <c r="O2143" s="4">
        <v>2</v>
      </c>
      <c r="P2143" s="4"/>
      <c r="Q2143" s="4"/>
      <c r="R2143" s="4"/>
      <c r="S2143" s="4"/>
      <c r="T2143" s="4"/>
      <c r="U2143" s="4"/>
      <c r="V2143" s="4"/>
      <c r="W2143" s="4"/>
    </row>
    <row r="2144" spans="1:245" x14ac:dyDescent="0.2">
      <c r="A2144" s="4">
        <v>50</v>
      </c>
      <c r="B2144" s="4">
        <v>0</v>
      </c>
      <c r="C2144" s="4">
        <v>0</v>
      </c>
      <c r="D2144" s="4">
        <v>1</v>
      </c>
      <c r="E2144" s="4">
        <v>227</v>
      </c>
      <c r="F2144" s="4">
        <f>ROUND(Source!AX2137,O2144)</f>
        <v>0</v>
      </c>
      <c r="G2144" s="4" t="s">
        <v>44</v>
      </c>
      <c r="H2144" s="4" t="s">
        <v>45</v>
      </c>
      <c r="I2144" s="4"/>
      <c r="J2144" s="4"/>
      <c r="K2144" s="4">
        <v>227</v>
      </c>
      <c r="L2144" s="4">
        <v>6</v>
      </c>
      <c r="M2144" s="4">
        <v>3</v>
      </c>
      <c r="N2144" s="4" t="s">
        <v>3</v>
      </c>
      <c r="O2144" s="4">
        <v>2</v>
      </c>
      <c r="P2144" s="4"/>
      <c r="Q2144" s="4"/>
      <c r="R2144" s="4"/>
      <c r="S2144" s="4"/>
      <c r="T2144" s="4"/>
      <c r="U2144" s="4"/>
      <c r="V2144" s="4"/>
      <c r="W2144" s="4"/>
    </row>
    <row r="2145" spans="1:23" x14ac:dyDescent="0.2">
      <c r="A2145" s="4">
        <v>50</v>
      </c>
      <c r="B2145" s="4">
        <v>0</v>
      </c>
      <c r="C2145" s="4">
        <v>0</v>
      </c>
      <c r="D2145" s="4">
        <v>1</v>
      </c>
      <c r="E2145" s="4">
        <v>228</v>
      </c>
      <c r="F2145" s="4">
        <f>ROUND(Source!AY2137,O2145)</f>
        <v>7546.93</v>
      </c>
      <c r="G2145" s="4" t="s">
        <v>46</v>
      </c>
      <c r="H2145" s="4" t="s">
        <v>47</v>
      </c>
      <c r="I2145" s="4"/>
      <c r="J2145" s="4"/>
      <c r="K2145" s="4">
        <v>228</v>
      </c>
      <c r="L2145" s="4">
        <v>7</v>
      </c>
      <c r="M2145" s="4">
        <v>3</v>
      </c>
      <c r="N2145" s="4" t="s">
        <v>3</v>
      </c>
      <c r="O2145" s="4">
        <v>2</v>
      </c>
      <c r="P2145" s="4"/>
      <c r="Q2145" s="4"/>
      <c r="R2145" s="4"/>
      <c r="S2145" s="4"/>
      <c r="T2145" s="4"/>
      <c r="U2145" s="4"/>
      <c r="V2145" s="4"/>
      <c r="W2145" s="4"/>
    </row>
    <row r="2146" spans="1:23" x14ac:dyDescent="0.2">
      <c r="A2146" s="4">
        <v>50</v>
      </c>
      <c r="B2146" s="4">
        <v>0</v>
      </c>
      <c r="C2146" s="4">
        <v>0</v>
      </c>
      <c r="D2146" s="4">
        <v>1</v>
      </c>
      <c r="E2146" s="4">
        <v>216</v>
      </c>
      <c r="F2146" s="4">
        <f>ROUND(Source!AP2137,O2146)</f>
        <v>0</v>
      </c>
      <c r="G2146" s="4" t="s">
        <v>48</v>
      </c>
      <c r="H2146" s="4" t="s">
        <v>49</v>
      </c>
      <c r="I2146" s="4"/>
      <c r="J2146" s="4"/>
      <c r="K2146" s="4">
        <v>216</v>
      </c>
      <c r="L2146" s="4">
        <v>8</v>
      </c>
      <c r="M2146" s="4">
        <v>3</v>
      </c>
      <c r="N2146" s="4" t="s">
        <v>3</v>
      </c>
      <c r="O2146" s="4">
        <v>2</v>
      </c>
      <c r="P2146" s="4"/>
      <c r="Q2146" s="4"/>
      <c r="R2146" s="4"/>
      <c r="S2146" s="4"/>
      <c r="T2146" s="4"/>
      <c r="U2146" s="4"/>
      <c r="V2146" s="4"/>
      <c r="W2146" s="4"/>
    </row>
    <row r="2147" spans="1:23" x14ac:dyDescent="0.2">
      <c r="A2147" s="4">
        <v>50</v>
      </c>
      <c r="B2147" s="4">
        <v>0</v>
      </c>
      <c r="C2147" s="4">
        <v>0</v>
      </c>
      <c r="D2147" s="4">
        <v>1</v>
      </c>
      <c r="E2147" s="4">
        <v>223</v>
      </c>
      <c r="F2147" s="4">
        <f>ROUND(Source!AQ2137,O2147)</f>
        <v>0</v>
      </c>
      <c r="G2147" s="4" t="s">
        <v>50</v>
      </c>
      <c r="H2147" s="4" t="s">
        <v>51</v>
      </c>
      <c r="I2147" s="4"/>
      <c r="J2147" s="4"/>
      <c r="K2147" s="4">
        <v>223</v>
      </c>
      <c r="L2147" s="4">
        <v>9</v>
      </c>
      <c r="M2147" s="4">
        <v>3</v>
      </c>
      <c r="N2147" s="4" t="s">
        <v>3</v>
      </c>
      <c r="O2147" s="4">
        <v>2</v>
      </c>
      <c r="P2147" s="4"/>
      <c r="Q2147" s="4"/>
      <c r="R2147" s="4"/>
      <c r="S2147" s="4"/>
      <c r="T2147" s="4"/>
      <c r="U2147" s="4"/>
      <c r="V2147" s="4"/>
      <c r="W2147" s="4"/>
    </row>
    <row r="2148" spans="1:23" x14ac:dyDescent="0.2">
      <c r="A2148" s="4">
        <v>50</v>
      </c>
      <c r="B2148" s="4">
        <v>0</v>
      </c>
      <c r="C2148" s="4">
        <v>0</v>
      </c>
      <c r="D2148" s="4">
        <v>1</v>
      </c>
      <c r="E2148" s="4">
        <v>229</v>
      </c>
      <c r="F2148" s="4">
        <f>ROUND(Source!AZ2137,O2148)</f>
        <v>0</v>
      </c>
      <c r="G2148" s="4" t="s">
        <v>52</v>
      </c>
      <c r="H2148" s="4" t="s">
        <v>53</v>
      </c>
      <c r="I2148" s="4"/>
      <c r="J2148" s="4"/>
      <c r="K2148" s="4">
        <v>229</v>
      </c>
      <c r="L2148" s="4">
        <v>10</v>
      </c>
      <c r="M2148" s="4">
        <v>3</v>
      </c>
      <c r="N2148" s="4" t="s">
        <v>3</v>
      </c>
      <c r="O2148" s="4">
        <v>2</v>
      </c>
      <c r="P2148" s="4"/>
      <c r="Q2148" s="4"/>
      <c r="R2148" s="4"/>
      <c r="S2148" s="4"/>
      <c r="T2148" s="4"/>
      <c r="U2148" s="4"/>
      <c r="V2148" s="4"/>
      <c r="W2148" s="4"/>
    </row>
    <row r="2149" spans="1:23" x14ac:dyDescent="0.2">
      <c r="A2149" s="4">
        <v>50</v>
      </c>
      <c r="B2149" s="4">
        <v>0</v>
      </c>
      <c r="C2149" s="4">
        <v>0</v>
      </c>
      <c r="D2149" s="4">
        <v>1</v>
      </c>
      <c r="E2149" s="4">
        <v>203</v>
      </c>
      <c r="F2149" s="4">
        <f>ROUND(Source!Q2137,O2149)</f>
        <v>0</v>
      </c>
      <c r="G2149" s="4" t="s">
        <v>54</v>
      </c>
      <c r="H2149" s="4" t="s">
        <v>55</v>
      </c>
      <c r="I2149" s="4"/>
      <c r="J2149" s="4"/>
      <c r="K2149" s="4">
        <v>203</v>
      </c>
      <c r="L2149" s="4">
        <v>11</v>
      </c>
      <c r="M2149" s="4">
        <v>3</v>
      </c>
      <c r="N2149" s="4" t="s">
        <v>3</v>
      </c>
      <c r="O2149" s="4">
        <v>2</v>
      </c>
      <c r="P2149" s="4"/>
      <c r="Q2149" s="4"/>
      <c r="R2149" s="4"/>
      <c r="S2149" s="4"/>
      <c r="T2149" s="4"/>
      <c r="U2149" s="4"/>
      <c r="V2149" s="4"/>
      <c r="W2149" s="4"/>
    </row>
    <row r="2150" spans="1:23" x14ac:dyDescent="0.2">
      <c r="A2150" s="4">
        <v>50</v>
      </c>
      <c r="B2150" s="4">
        <v>0</v>
      </c>
      <c r="C2150" s="4">
        <v>0</v>
      </c>
      <c r="D2150" s="4">
        <v>1</v>
      </c>
      <c r="E2150" s="4">
        <v>231</v>
      </c>
      <c r="F2150" s="4">
        <f>ROUND(Source!BB2137,O2150)</f>
        <v>0</v>
      </c>
      <c r="G2150" s="4" t="s">
        <v>56</v>
      </c>
      <c r="H2150" s="4" t="s">
        <v>57</v>
      </c>
      <c r="I2150" s="4"/>
      <c r="J2150" s="4"/>
      <c r="K2150" s="4">
        <v>231</v>
      </c>
      <c r="L2150" s="4">
        <v>12</v>
      </c>
      <c r="M2150" s="4">
        <v>3</v>
      </c>
      <c r="N2150" s="4" t="s">
        <v>3</v>
      </c>
      <c r="O2150" s="4">
        <v>2</v>
      </c>
      <c r="P2150" s="4"/>
      <c r="Q2150" s="4"/>
      <c r="R2150" s="4"/>
      <c r="S2150" s="4"/>
      <c r="T2150" s="4"/>
      <c r="U2150" s="4"/>
      <c r="V2150" s="4"/>
      <c r="W2150" s="4"/>
    </row>
    <row r="2151" spans="1:23" x14ac:dyDescent="0.2">
      <c r="A2151" s="4">
        <v>50</v>
      </c>
      <c r="B2151" s="4">
        <v>0</v>
      </c>
      <c r="C2151" s="4">
        <v>0</v>
      </c>
      <c r="D2151" s="4">
        <v>1</v>
      </c>
      <c r="E2151" s="4">
        <v>204</v>
      </c>
      <c r="F2151" s="4">
        <f>ROUND(Source!R2137,O2151)</f>
        <v>0</v>
      </c>
      <c r="G2151" s="4" t="s">
        <v>58</v>
      </c>
      <c r="H2151" s="4" t="s">
        <v>59</v>
      </c>
      <c r="I2151" s="4"/>
      <c r="J2151" s="4"/>
      <c r="K2151" s="4">
        <v>204</v>
      </c>
      <c r="L2151" s="4">
        <v>13</v>
      </c>
      <c r="M2151" s="4">
        <v>3</v>
      </c>
      <c r="N2151" s="4" t="s">
        <v>3</v>
      </c>
      <c r="O2151" s="4">
        <v>2</v>
      </c>
      <c r="P2151" s="4"/>
      <c r="Q2151" s="4"/>
      <c r="R2151" s="4"/>
      <c r="S2151" s="4"/>
      <c r="T2151" s="4"/>
      <c r="U2151" s="4"/>
      <c r="V2151" s="4"/>
      <c r="W2151" s="4"/>
    </row>
    <row r="2152" spans="1:23" x14ac:dyDescent="0.2">
      <c r="A2152" s="4">
        <v>50</v>
      </c>
      <c r="B2152" s="4">
        <v>0</v>
      </c>
      <c r="C2152" s="4">
        <v>0</v>
      </c>
      <c r="D2152" s="4">
        <v>1</v>
      </c>
      <c r="E2152" s="4">
        <v>205</v>
      </c>
      <c r="F2152" s="4">
        <f>ROUND(Source!S2137,O2152)</f>
        <v>703.69</v>
      </c>
      <c r="G2152" s="4" t="s">
        <v>60</v>
      </c>
      <c r="H2152" s="4" t="s">
        <v>61</v>
      </c>
      <c r="I2152" s="4"/>
      <c r="J2152" s="4"/>
      <c r="K2152" s="4">
        <v>205</v>
      </c>
      <c r="L2152" s="4">
        <v>14</v>
      </c>
      <c r="M2152" s="4">
        <v>3</v>
      </c>
      <c r="N2152" s="4" t="s">
        <v>3</v>
      </c>
      <c r="O2152" s="4">
        <v>2</v>
      </c>
      <c r="P2152" s="4"/>
      <c r="Q2152" s="4"/>
      <c r="R2152" s="4"/>
      <c r="S2152" s="4"/>
      <c r="T2152" s="4"/>
      <c r="U2152" s="4"/>
      <c r="V2152" s="4"/>
      <c r="W2152" s="4"/>
    </row>
    <row r="2153" spans="1:23" x14ac:dyDescent="0.2">
      <c r="A2153" s="4">
        <v>50</v>
      </c>
      <c r="B2153" s="4">
        <v>0</v>
      </c>
      <c r="C2153" s="4">
        <v>0</v>
      </c>
      <c r="D2153" s="4">
        <v>1</v>
      </c>
      <c r="E2153" s="4">
        <v>232</v>
      </c>
      <c r="F2153" s="4">
        <f>ROUND(Source!BC2137,O2153)</f>
        <v>0</v>
      </c>
      <c r="G2153" s="4" t="s">
        <v>62</v>
      </c>
      <c r="H2153" s="4" t="s">
        <v>63</v>
      </c>
      <c r="I2153" s="4"/>
      <c r="J2153" s="4"/>
      <c r="K2153" s="4">
        <v>232</v>
      </c>
      <c r="L2153" s="4">
        <v>15</v>
      </c>
      <c r="M2153" s="4">
        <v>3</v>
      </c>
      <c r="N2153" s="4" t="s">
        <v>3</v>
      </c>
      <c r="O2153" s="4">
        <v>2</v>
      </c>
      <c r="P2153" s="4"/>
      <c r="Q2153" s="4"/>
      <c r="R2153" s="4"/>
      <c r="S2153" s="4"/>
      <c r="T2153" s="4"/>
      <c r="U2153" s="4"/>
      <c r="V2153" s="4"/>
      <c r="W2153" s="4"/>
    </row>
    <row r="2154" spans="1:23" x14ac:dyDescent="0.2">
      <c r="A2154" s="4">
        <v>50</v>
      </c>
      <c r="B2154" s="4">
        <v>0</v>
      </c>
      <c r="C2154" s="4">
        <v>0</v>
      </c>
      <c r="D2154" s="4">
        <v>1</v>
      </c>
      <c r="E2154" s="4">
        <v>214</v>
      </c>
      <c r="F2154" s="4">
        <f>ROUND(Source!AS2137,O2154)</f>
        <v>5750.01</v>
      </c>
      <c r="G2154" s="4" t="s">
        <v>64</v>
      </c>
      <c r="H2154" s="4" t="s">
        <v>65</v>
      </c>
      <c r="I2154" s="4"/>
      <c r="J2154" s="4"/>
      <c r="K2154" s="4">
        <v>214</v>
      </c>
      <c r="L2154" s="4">
        <v>16</v>
      </c>
      <c r="M2154" s="4">
        <v>3</v>
      </c>
      <c r="N2154" s="4" t="s">
        <v>3</v>
      </c>
      <c r="O2154" s="4">
        <v>2</v>
      </c>
      <c r="P2154" s="4"/>
      <c r="Q2154" s="4"/>
      <c r="R2154" s="4"/>
      <c r="S2154" s="4"/>
      <c r="T2154" s="4"/>
      <c r="U2154" s="4"/>
      <c r="V2154" s="4"/>
      <c r="W2154" s="4"/>
    </row>
    <row r="2155" spans="1:23" x14ac:dyDescent="0.2">
      <c r="A2155" s="4">
        <v>50</v>
      </c>
      <c r="B2155" s="4">
        <v>0</v>
      </c>
      <c r="C2155" s="4">
        <v>0</v>
      </c>
      <c r="D2155" s="4">
        <v>1</v>
      </c>
      <c r="E2155" s="4">
        <v>215</v>
      </c>
      <c r="F2155" s="4">
        <f>ROUND(Source!AT2137,O2155)</f>
        <v>0</v>
      </c>
      <c r="G2155" s="4" t="s">
        <v>66</v>
      </c>
      <c r="H2155" s="4" t="s">
        <v>67</v>
      </c>
      <c r="I2155" s="4"/>
      <c r="J2155" s="4"/>
      <c r="K2155" s="4">
        <v>215</v>
      </c>
      <c r="L2155" s="4">
        <v>17</v>
      </c>
      <c r="M2155" s="4">
        <v>3</v>
      </c>
      <c r="N2155" s="4" t="s">
        <v>3</v>
      </c>
      <c r="O2155" s="4">
        <v>2</v>
      </c>
      <c r="P2155" s="4"/>
      <c r="Q2155" s="4"/>
      <c r="R2155" s="4"/>
      <c r="S2155" s="4"/>
      <c r="T2155" s="4"/>
      <c r="U2155" s="4"/>
      <c r="V2155" s="4"/>
      <c r="W2155" s="4"/>
    </row>
    <row r="2156" spans="1:23" x14ac:dyDescent="0.2">
      <c r="A2156" s="4">
        <v>50</v>
      </c>
      <c r="B2156" s="4">
        <v>0</v>
      </c>
      <c r="C2156" s="4">
        <v>0</v>
      </c>
      <c r="D2156" s="4">
        <v>1</v>
      </c>
      <c r="E2156" s="4">
        <v>217</v>
      </c>
      <c r="F2156" s="4">
        <f>ROUND(Source!AU2137,O2156)</f>
        <v>3063.56</v>
      </c>
      <c r="G2156" s="4" t="s">
        <v>68</v>
      </c>
      <c r="H2156" s="4" t="s">
        <v>69</v>
      </c>
      <c r="I2156" s="4"/>
      <c r="J2156" s="4"/>
      <c r="K2156" s="4">
        <v>217</v>
      </c>
      <c r="L2156" s="4">
        <v>18</v>
      </c>
      <c r="M2156" s="4">
        <v>3</v>
      </c>
      <c r="N2156" s="4" t="s">
        <v>3</v>
      </c>
      <c r="O2156" s="4">
        <v>2</v>
      </c>
      <c r="P2156" s="4"/>
      <c r="Q2156" s="4"/>
      <c r="R2156" s="4"/>
      <c r="S2156" s="4"/>
      <c r="T2156" s="4"/>
      <c r="U2156" s="4"/>
      <c r="V2156" s="4"/>
      <c r="W2156" s="4"/>
    </row>
    <row r="2157" spans="1:23" x14ac:dyDescent="0.2">
      <c r="A2157" s="4">
        <v>50</v>
      </c>
      <c r="B2157" s="4">
        <v>0</v>
      </c>
      <c r="C2157" s="4">
        <v>0</v>
      </c>
      <c r="D2157" s="4">
        <v>1</v>
      </c>
      <c r="E2157" s="4">
        <v>230</v>
      </c>
      <c r="F2157" s="4">
        <f>ROUND(Source!BA2137,O2157)</f>
        <v>0</v>
      </c>
      <c r="G2157" s="4" t="s">
        <v>70</v>
      </c>
      <c r="H2157" s="4" t="s">
        <v>71</v>
      </c>
      <c r="I2157" s="4"/>
      <c r="J2157" s="4"/>
      <c r="K2157" s="4">
        <v>230</v>
      </c>
      <c r="L2157" s="4">
        <v>19</v>
      </c>
      <c r="M2157" s="4">
        <v>3</v>
      </c>
      <c r="N2157" s="4" t="s">
        <v>3</v>
      </c>
      <c r="O2157" s="4">
        <v>2</v>
      </c>
      <c r="P2157" s="4"/>
      <c r="Q2157" s="4"/>
      <c r="R2157" s="4"/>
      <c r="S2157" s="4"/>
      <c r="T2157" s="4"/>
      <c r="U2157" s="4"/>
      <c r="V2157" s="4"/>
      <c r="W2157" s="4"/>
    </row>
    <row r="2158" spans="1:23" x14ac:dyDescent="0.2">
      <c r="A2158" s="4">
        <v>50</v>
      </c>
      <c r="B2158" s="4">
        <v>0</v>
      </c>
      <c r="C2158" s="4">
        <v>0</v>
      </c>
      <c r="D2158" s="4">
        <v>1</v>
      </c>
      <c r="E2158" s="4">
        <v>206</v>
      </c>
      <c r="F2158" s="4">
        <f>ROUND(Source!T2137,O2158)</f>
        <v>0</v>
      </c>
      <c r="G2158" s="4" t="s">
        <v>72</v>
      </c>
      <c r="H2158" s="4" t="s">
        <v>73</v>
      </c>
      <c r="I2158" s="4"/>
      <c r="J2158" s="4"/>
      <c r="K2158" s="4">
        <v>206</v>
      </c>
      <c r="L2158" s="4">
        <v>20</v>
      </c>
      <c r="M2158" s="4">
        <v>3</v>
      </c>
      <c r="N2158" s="4" t="s">
        <v>3</v>
      </c>
      <c r="O2158" s="4">
        <v>2</v>
      </c>
      <c r="P2158" s="4"/>
      <c r="Q2158" s="4"/>
      <c r="R2158" s="4"/>
      <c r="S2158" s="4"/>
      <c r="T2158" s="4"/>
      <c r="U2158" s="4"/>
      <c r="V2158" s="4"/>
      <c r="W2158" s="4"/>
    </row>
    <row r="2159" spans="1:23" x14ac:dyDescent="0.2">
      <c r="A2159" s="4">
        <v>50</v>
      </c>
      <c r="B2159" s="4">
        <v>0</v>
      </c>
      <c r="C2159" s="4">
        <v>0</v>
      </c>
      <c r="D2159" s="4">
        <v>1</v>
      </c>
      <c r="E2159" s="4">
        <v>207</v>
      </c>
      <c r="F2159" s="4">
        <f>Source!U2137</f>
        <v>3.7319999999999998</v>
      </c>
      <c r="G2159" s="4" t="s">
        <v>74</v>
      </c>
      <c r="H2159" s="4" t="s">
        <v>75</v>
      </c>
      <c r="I2159" s="4"/>
      <c r="J2159" s="4"/>
      <c r="K2159" s="4">
        <v>207</v>
      </c>
      <c r="L2159" s="4">
        <v>21</v>
      </c>
      <c r="M2159" s="4">
        <v>3</v>
      </c>
      <c r="N2159" s="4" t="s">
        <v>3</v>
      </c>
      <c r="O2159" s="4">
        <v>-1</v>
      </c>
      <c r="P2159" s="4"/>
      <c r="Q2159" s="4"/>
      <c r="R2159" s="4"/>
      <c r="S2159" s="4"/>
      <c r="T2159" s="4"/>
      <c r="U2159" s="4"/>
      <c r="V2159" s="4"/>
      <c r="W2159" s="4"/>
    </row>
    <row r="2160" spans="1:23" x14ac:dyDescent="0.2">
      <c r="A2160" s="4">
        <v>50</v>
      </c>
      <c r="B2160" s="4">
        <v>0</v>
      </c>
      <c r="C2160" s="4">
        <v>0</v>
      </c>
      <c r="D2160" s="4">
        <v>1</v>
      </c>
      <c r="E2160" s="4">
        <v>208</v>
      </c>
      <c r="F2160" s="4">
        <f>Source!V2137</f>
        <v>0</v>
      </c>
      <c r="G2160" s="4" t="s">
        <v>76</v>
      </c>
      <c r="H2160" s="4" t="s">
        <v>77</v>
      </c>
      <c r="I2160" s="4"/>
      <c r="J2160" s="4"/>
      <c r="K2160" s="4">
        <v>208</v>
      </c>
      <c r="L2160" s="4">
        <v>22</v>
      </c>
      <c r="M2160" s="4">
        <v>3</v>
      </c>
      <c r="N2160" s="4" t="s">
        <v>3</v>
      </c>
      <c r="O2160" s="4">
        <v>-1</v>
      </c>
      <c r="P2160" s="4"/>
      <c r="Q2160" s="4"/>
      <c r="R2160" s="4"/>
      <c r="S2160" s="4"/>
      <c r="T2160" s="4"/>
      <c r="U2160" s="4"/>
      <c r="V2160" s="4"/>
      <c r="W2160" s="4"/>
    </row>
    <row r="2161" spans="1:206" x14ac:dyDescent="0.2">
      <c r="A2161" s="4">
        <v>50</v>
      </c>
      <c r="B2161" s="4">
        <v>0</v>
      </c>
      <c r="C2161" s="4">
        <v>0</v>
      </c>
      <c r="D2161" s="4">
        <v>1</v>
      </c>
      <c r="E2161" s="4">
        <v>209</v>
      </c>
      <c r="F2161" s="4">
        <f>ROUND(Source!W2137,O2161)</f>
        <v>0</v>
      </c>
      <c r="G2161" s="4" t="s">
        <v>78</v>
      </c>
      <c r="H2161" s="4" t="s">
        <v>79</v>
      </c>
      <c r="I2161" s="4"/>
      <c r="J2161" s="4"/>
      <c r="K2161" s="4">
        <v>209</v>
      </c>
      <c r="L2161" s="4">
        <v>23</v>
      </c>
      <c r="M2161" s="4">
        <v>3</v>
      </c>
      <c r="N2161" s="4" t="s">
        <v>3</v>
      </c>
      <c r="O2161" s="4">
        <v>2</v>
      </c>
      <c r="P2161" s="4"/>
      <c r="Q2161" s="4"/>
      <c r="R2161" s="4"/>
      <c r="S2161" s="4"/>
      <c r="T2161" s="4"/>
      <c r="U2161" s="4"/>
      <c r="V2161" s="4"/>
      <c r="W2161" s="4"/>
    </row>
    <row r="2162" spans="1:206" x14ac:dyDescent="0.2">
      <c r="A2162" s="4">
        <v>50</v>
      </c>
      <c r="B2162" s="4">
        <v>0</v>
      </c>
      <c r="C2162" s="4">
        <v>0</v>
      </c>
      <c r="D2162" s="4">
        <v>1</v>
      </c>
      <c r="E2162" s="4">
        <v>210</v>
      </c>
      <c r="F2162" s="4">
        <f>ROUND(Source!X2137,O2162)</f>
        <v>492.58</v>
      </c>
      <c r="G2162" s="4" t="s">
        <v>80</v>
      </c>
      <c r="H2162" s="4" t="s">
        <v>81</v>
      </c>
      <c r="I2162" s="4"/>
      <c r="J2162" s="4"/>
      <c r="K2162" s="4">
        <v>210</v>
      </c>
      <c r="L2162" s="4">
        <v>24</v>
      </c>
      <c r="M2162" s="4">
        <v>3</v>
      </c>
      <c r="N2162" s="4" t="s">
        <v>3</v>
      </c>
      <c r="O2162" s="4">
        <v>2</v>
      </c>
      <c r="P2162" s="4"/>
      <c r="Q2162" s="4"/>
      <c r="R2162" s="4"/>
      <c r="S2162" s="4"/>
      <c r="T2162" s="4"/>
      <c r="U2162" s="4"/>
      <c r="V2162" s="4"/>
      <c r="W2162" s="4"/>
    </row>
    <row r="2163" spans="1:206" x14ac:dyDescent="0.2">
      <c r="A2163" s="4">
        <v>50</v>
      </c>
      <c r="B2163" s="4">
        <v>0</v>
      </c>
      <c r="C2163" s="4">
        <v>0</v>
      </c>
      <c r="D2163" s="4">
        <v>1</v>
      </c>
      <c r="E2163" s="4">
        <v>211</v>
      </c>
      <c r="F2163" s="4">
        <f>ROUND(Source!Y2137,O2163)</f>
        <v>70.37</v>
      </c>
      <c r="G2163" s="4" t="s">
        <v>82</v>
      </c>
      <c r="H2163" s="4" t="s">
        <v>83</v>
      </c>
      <c r="I2163" s="4"/>
      <c r="J2163" s="4"/>
      <c r="K2163" s="4">
        <v>211</v>
      </c>
      <c r="L2163" s="4">
        <v>25</v>
      </c>
      <c r="M2163" s="4">
        <v>3</v>
      </c>
      <c r="N2163" s="4" t="s">
        <v>3</v>
      </c>
      <c r="O2163" s="4">
        <v>2</v>
      </c>
      <c r="P2163" s="4"/>
      <c r="Q2163" s="4"/>
      <c r="R2163" s="4"/>
      <c r="S2163" s="4"/>
      <c r="T2163" s="4"/>
      <c r="U2163" s="4"/>
      <c r="V2163" s="4"/>
      <c r="W2163" s="4"/>
    </row>
    <row r="2164" spans="1:206" x14ac:dyDescent="0.2">
      <c r="A2164" s="4">
        <v>50</v>
      </c>
      <c r="B2164" s="4">
        <v>0</v>
      </c>
      <c r="C2164" s="4">
        <v>0</v>
      </c>
      <c r="D2164" s="4">
        <v>1</v>
      </c>
      <c r="E2164" s="4">
        <v>224</v>
      </c>
      <c r="F2164" s="4">
        <f>ROUND(Source!AR2137,O2164)</f>
        <v>8813.57</v>
      </c>
      <c r="G2164" s="4" t="s">
        <v>84</v>
      </c>
      <c r="H2164" s="4" t="s">
        <v>85</v>
      </c>
      <c r="I2164" s="4"/>
      <c r="J2164" s="4"/>
      <c r="K2164" s="4">
        <v>224</v>
      </c>
      <c r="L2164" s="4">
        <v>26</v>
      </c>
      <c r="M2164" s="4">
        <v>3</v>
      </c>
      <c r="N2164" s="4" t="s">
        <v>3</v>
      </c>
      <c r="O2164" s="4">
        <v>2</v>
      </c>
      <c r="P2164" s="4"/>
      <c r="Q2164" s="4"/>
      <c r="R2164" s="4"/>
      <c r="S2164" s="4"/>
      <c r="T2164" s="4"/>
      <c r="U2164" s="4"/>
      <c r="V2164" s="4"/>
      <c r="W2164" s="4"/>
    </row>
    <row r="2165" spans="1:206" x14ac:dyDescent="0.2">
      <c r="A2165" s="4">
        <v>50</v>
      </c>
      <c r="B2165" s="4">
        <v>1</v>
      </c>
      <c r="C2165" s="4">
        <v>0</v>
      </c>
      <c r="D2165" s="4">
        <v>2</v>
      </c>
      <c r="E2165" s="4">
        <v>0</v>
      </c>
      <c r="F2165" s="4">
        <f>ROUND(F2164*0.2,O2165)</f>
        <v>1762.71</v>
      </c>
      <c r="G2165" s="4" t="s">
        <v>86</v>
      </c>
      <c r="H2165" s="4" t="s">
        <v>87</v>
      </c>
      <c r="I2165" s="4"/>
      <c r="J2165" s="4"/>
      <c r="K2165" s="4">
        <v>212</v>
      </c>
      <c r="L2165" s="4">
        <v>27</v>
      </c>
      <c r="M2165" s="4">
        <v>0</v>
      </c>
      <c r="N2165" s="4" t="s">
        <v>3</v>
      </c>
      <c r="O2165" s="4">
        <v>2</v>
      </c>
      <c r="P2165" s="4"/>
      <c r="Q2165" s="4"/>
      <c r="R2165" s="4"/>
      <c r="S2165" s="4"/>
      <c r="T2165" s="4"/>
      <c r="U2165" s="4"/>
      <c r="V2165" s="4"/>
      <c r="W2165" s="4"/>
    </row>
    <row r="2166" spans="1:206" x14ac:dyDescent="0.2">
      <c r="A2166" s="4">
        <v>50</v>
      </c>
      <c r="B2166" s="4">
        <v>1</v>
      </c>
      <c r="C2166" s="4">
        <v>0</v>
      </c>
      <c r="D2166" s="4">
        <v>2</v>
      </c>
      <c r="E2166" s="4">
        <v>0</v>
      </c>
      <c r="F2166" s="4">
        <f>ROUND(F2165+F2164,O2166)</f>
        <v>10576.28</v>
      </c>
      <c r="G2166" s="4" t="s">
        <v>88</v>
      </c>
      <c r="H2166" s="4" t="s">
        <v>88</v>
      </c>
      <c r="I2166" s="4"/>
      <c r="J2166" s="4"/>
      <c r="K2166" s="4">
        <v>212</v>
      </c>
      <c r="L2166" s="4">
        <v>28</v>
      </c>
      <c r="M2166" s="4">
        <v>0</v>
      </c>
      <c r="N2166" s="4" t="s">
        <v>3</v>
      </c>
      <c r="O2166" s="4">
        <v>2</v>
      </c>
      <c r="P2166" s="4"/>
      <c r="Q2166" s="4"/>
      <c r="R2166" s="4"/>
      <c r="S2166" s="4"/>
      <c r="T2166" s="4"/>
      <c r="U2166" s="4"/>
      <c r="V2166" s="4"/>
      <c r="W2166" s="4"/>
    </row>
    <row r="2168" spans="1:206" x14ac:dyDescent="0.2">
      <c r="A2168" s="2">
        <v>51</v>
      </c>
      <c r="B2168" s="2">
        <f>B1835</f>
        <v>1</v>
      </c>
      <c r="C2168" s="2">
        <f>A1835</f>
        <v>3</v>
      </c>
      <c r="D2168" s="2">
        <f>ROW(A1835)</f>
        <v>1835</v>
      </c>
      <c r="E2168" s="2"/>
      <c r="F2168" s="2" t="str">
        <f>IF(F1835&lt;&gt;"",F1835,"")</f>
        <v>Пересветов пер., д.3</v>
      </c>
      <c r="G2168" s="2" t="str">
        <f>IF(G1835&lt;&gt;"",G1835,"")</f>
        <v>Пересветов пер., д.3</v>
      </c>
      <c r="H2168" s="2">
        <v>0</v>
      </c>
      <c r="I2168" s="2"/>
      <c r="J2168" s="2"/>
      <c r="K2168" s="2"/>
      <c r="L2168" s="2"/>
      <c r="M2168" s="2"/>
      <c r="N2168" s="2"/>
      <c r="O2168" s="2">
        <f t="shared" ref="O2168:T2168" si="1134">ROUND(O1848+O1886+O1931+O2019+O2061+O2099+O2137+AB2168,2)</f>
        <v>2954851.66</v>
      </c>
      <c r="P2168" s="2">
        <f t="shared" si="1134"/>
        <v>2705558.14</v>
      </c>
      <c r="Q2168" s="2">
        <f t="shared" si="1134"/>
        <v>66728.320000000007</v>
      </c>
      <c r="R2168" s="2">
        <f t="shared" si="1134"/>
        <v>31338.77</v>
      </c>
      <c r="S2168" s="2">
        <f t="shared" si="1134"/>
        <v>182565.2</v>
      </c>
      <c r="T2168" s="2">
        <f t="shared" si="1134"/>
        <v>0</v>
      </c>
      <c r="U2168" s="2">
        <f>U1848+U1886+U1931+U2019+U2061+U2099+U2137+AH2168</f>
        <v>929.91309999999999</v>
      </c>
      <c r="V2168" s="2">
        <f>V1848+V1886+V1931+V2019+V2061+V2099+V2137+AI2168</f>
        <v>0</v>
      </c>
      <c r="W2168" s="2">
        <f>ROUND(W1848+W1886+W1931+W2019+W2061+W2099+W2137+AJ2168,2)</f>
        <v>0</v>
      </c>
      <c r="X2168" s="2">
        <f>ROUND(X1848+X1886+X1931+X2019+X2061+X2099+X2137+AK2168,2)</f>
        <v>127795.65</v>
      </c>
      <c r="Y2168" s="2">
        <f>ROUND(Y1848+Y1886+Y1931+Y2019+Y2061+Y2099+Y2137+AL2168,2)</f>
        <v>18256.53</v>
      </c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>
        <f t="shared" ref="AO2168:BC2168" si="1135">ROUND(AO1848+AO1886+AO1931+AO2019+AO2061+AO2099+AO2137+BX2168,2)</f>
        <v>0</v>
      </c>
      <c r="AP2168" s="2">
        <f t="shared" si="1135"/>
        <v>0</v>
      </c>
      <c r="AQ2168" s="2">
        <f t="shared" si="1135"/>
        <v>0</v>
      </c>
      <c r="AR2168" s="2">
        <f t="shared" si="1135"/>
        <v>3134559.84</v>
      </c>
      <c r="AS2168" s="2">
        <f t="shared" si="1135"/>
        <v>1090190.02</v>
      </c>
      <c r="AT2168" s="2">
        <f t="shared" si="1135"/>
        <v>0</v>
      </c>
      <c r="AU2168" s="2">
        <f t="shared" si="1135"/>
        <v>2044369.82</v>
      </c>
      <c r="AV2168" s="2">
        <f t="shared" si="1135"/>
        <v>2705558.14</v>
      </c>
      <c r="AW2168" s="2">
        <f t="shared" si="1135"/>
        <v>2705558.14</v>
      </c>
      <c r="AX2168" s="2">
        <f t="shared" si="1135"/>
        <v>0</v>
      </c>
      <c r="AY2168" s="2">
        <f t="shared" si="1135"/>
        <v>2705558.14</v>
      </c>
      <c r="AZ2168" s="2">
        <f t="shared" si="1135"/>
        <v>0</v>
      </c>
      <c r="BA2168" s="2">
        <f t="shared" si="1135"/>
        <v>0</v>
      </c>
      <c r="BB2168" s="2">
        <f t="shared" si="1135"/>
        <v>0</v>
      </c>
      <c r="BC2168" s="2">
        <f t="shared" si="1135"/>
        <v>0</v>
      </c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3"/>
      <c r="EJ2168" s="3"/>
      <c r="EK2168" s="3"/>
      <c r="EL2168" s="3"/>
      <c r="EM2168" s="3"/>
      <c r="EN2168" s="3"/>
      <c r="EO2168" s="3"/>
      <c r="EP2168" s="3"/>
      <c r="EQ2168" s="3"/>
      <c r="ER2168" s="3"/>
      <c r="ES2168" s="3"/>
      <c r="ET2168" s="3"/>
      <c r="EU2168" s="3"/>
      <c r="EV2168" s="3"/>
      <c r="EW2168" s="3"/>
      <c r="EX2168" s="3"/>
      <c r="EY2168" s="3"/>
      <c r="EZ2168" s="3"/>
      <c r="FA2168" s="3"/>
      <c r="FB2168" s="3"/>
      <c r="FC2168" s="3"/>
      <c r="FD2168" s="3"/>
      <c r="FE2168" s="3"/>
      <c r="FF2168" s="3"/>
      <c r="FG2168" s="3"/>
      <c r="FH2168" s="3"/>
      <c r="FI2168" s="3"/>
      <c r="FJ2168" s="3"/>
      <c r="FK2168" s="3"/>
      <c r="FL2168" s="3"/>
      <c r="FM2168" s="3"/>
      <c r="FN2168" s="3"/>
      <c r="FO2168" s="3"/>
      <c r="FP2168" s="3"/>
      <c r="FQ2168" s="3"/>
      <c r="FR2168" s="3"/>
      <c r="FS2168" s="3"/>
      <c r="FT2168" s="3"/>
      <c r="FU2168" s="3"/>
      <c r="FV2168" s="3"/>
      <c r="FW2168" s="3"/>
      <c r="FX2168" s="3"/>
      <c r="FY2168" s="3"/>
      <c r="FZ2168" s="3"/>
      <c r="GA2168" s="3"/>
      <c r="GB2168" s="3"/>
      <c r="GC2168" s="3"/>
      <c r="GD2168" s="3"/>
      <c r="GE2168" s="3"/>
      <c r="GF2168" s="3"/>
      <c r="GG2168" s="3"/>
      <c r="GH2168" s="3"/>
      <c r="GI2168" s="3"/>
      <c r="GJ2168" s="3"/>
      <c r="GK2168" s="3"/>
      <c r="GL2168" s="3"/>
      <c r="GM2168" s="3"/>
      <c r="GN2168" s="3"/>
      <c r="GO2168" s="3"/>
      <c r="GP2168" s="3"/>
      <c r="GQ2168" s="3"/>
      <c r="GR2168" s="3"/>
      <c r="GS2168" s="3"/>
      <c r="GT2168" s="3"/>
      <c r="GU2168" s="3"/>
      <c r="GV2168" s="3"/>
      <c r="GW2168" s="3"/>
      <c r="GX2168" s="3">
        <v>0</v>
      </c>
    </row>
    <row r="2170" spans="1:206" x14ac:dyDescent="0.2">
      <c r="A2170" s="4">
        <v>50</v>
      </c>
      <c r="B2170" s="4">
        <v>0</v>
      </c>
      <c r="C2170" s="4">
        <v>0</v>
      </c>
      <c r="D2170" s="4">
        <v>1</v>
      </c>
      <c r="E2170" s="4">
        <v>201</v>
      </c>
      <c r="F2170" s="4">
        <f>ROUND(Source!O2168,O2170)</f>
        <v>2954851.66</v>
      </c>
      <c r="G2170" s="4" t="s">
        <v>34</v>
      </c>
      <c r="H2170" s="4" t="s">
        <v>35</v>
      </c>
      <c r="I2170" s="4"/>
      <c r="J2170" s="4"/>
      <c r="K2170" s="4">
        <v>201</v>
      </c>
      <c r="L2170" s="4">
        <v>1</v>
      </c>
      <c r="M2170" s="4">
        <v>3</v>
      </c>
      <c r="N2170" s="4" t="s">
        <v>3</v>
      </c>
      <c r="O2170" s="4">
        <v>2</v>
      </c>
      <c r="P2170" s="4"/>
      <c r="Q2170" s="4"/>
      <c r="R2170" s="4"/>
      <c r="S2170" s="4"/>
      <c r="T2170" s="4"/>
      <c r="U2170" s="4"/>
      <c r="V2170" s="4"/>
      <c r="W2170" s="4"/>
    </row>
    <row r="2171" spans="1:206" x14ac:dyDescent="0.2">
      <c r="A2171" s="4">
        <v>50</v>
      </c>
      <c r="B2171" s="4">
        <v>0</v>
      </c>
      <c r="C2171" s="4">
        <v>0</v>
      </c>
      <c r="D2171" s="4">
        <v>1</v>
      </c>
      <c r="E2171" s="4">
        <v>202</v>
      </c>
      <c r="F2171" s="4">
        <f>ROUND(Source!P2168,O2171)</f>
        <v>2705558.14</v>
      </c>
      <c r="G2171" s="4" t="s">
        <v>36</v>
      </c>
      <c r="H2171" s="4" t="s">
        <v>37</v>
      </c>
      <c r="I2171" s="4"/>
      <c r="J2171" s="4"/>
      <c r="K2171" s="4">
        <v>202</v>
      </c>
      <c r="L2171" s="4">
        <v>2</v>
      </c>
      <c r="M2171" s="4">
        <v>3</v>
      </c>
      <c r="N2171" s="4" t="s">
        <v>3</v>
      </c>
      <c r="O2171" s="4">
        <v>2</v>
      </c>
      <c r="P2171" s="4"/>
      <c r="Q2171" s="4"/>
      <c r="R2171" s="4"/>
      <c r="S2171" s="4"/>
      <c r="T2171" s="4"/>
      <c r="U2171" s="4"/>
      <c r="V2171" s="4"/>
      <c r="W2171" s="4"/>
    </row>
    <row r="2172" spans="1:206" x14ac:dyDescent="0.2">
      <c r="A2172" s="4">
        <v>50</v>
      </c>
      <c r="B2172" s="4">
        <v>0</v>
      </c>
      <c r="C2172" s="4">
        <v>0</v>
      </c>
      <c r="D2172" s="4">
        <v>1</v>
      </c>
      <c r="E2172" s="4">
        <v>222</v>
      </c>
      <c r="F2172" s="4">
        <f>ROUND(Source!AO2168,O2172)</f>
        <v>0</v>
      </c>
      <c r="G2172" s="4" t="s">
        <v>38</v>
      </c>
      <c r="H2172" s="4" t="s">
        <v>39</v>
      </c>
      <c r="I2172" s="4"/>
      <c r="J2172" s="4"/>
      <c r="K2172" s="4">
        <v>222</v>
      </c>
      <c r="L2172" s="4">
        <v>3</v>
      </c>
      <c r="M2172" s="4">
        <v>3</v>
      </c>
      <c r="N2172" s="4" t="s">
        <v>3</v>
      </c>
      <c r="O2172" s="4">
        <v>2</v>
      </c>
      <c r="P2172" s="4"/>
      <c r="Q2172" s="4"/>
      <c r="R2172" s="4"/>
      <c r="S2172" s="4"/>
      <c r="T2172" s="4"/>
      <c r="U2172" s="4"/>
      <c r="V2172" s="4"/>
      <c r="W2172" s="4"/>
    </row>
    <row r="2173" spans="1:206" x14ac:dyDescent="0.2">
      <c r="A2173" s="4">
        <v>50</v>
      </c>
      <c r="B2173" s="4">
        <v>0</v>
      </c>
      <c r="C2173" s="4">
        <v>0</v>
      </c>
      <c r="D2173" s="4">
        <v>1</v>
      </c>
      <c r="E2173" s="4">
        <v>225</v>
      </c>
      <c r="F2173" s="4">
        <f>ROUND(Source!AV2168,O2173)</f>
        <v>2705558.14</v>
      </c>
      <c r="G2173" s="4" t="s">
        <v>40</v>
      </c>
      <c r="H2173" s="4" t="s">
        <v>41</v>
      </c>
      <c r="I2173" s="4"/>
      <c r="J2173" s="4"/>
      <c r="K2173" s="4">
        <v>225</v>
      </c>
      <c r="L2173" s="4">
        <v>4</v>
      </c>
      <c r="M2173" s="4">
        <v>3</v>
      </c>
      <c r="N2173" s="4" t="s">
        <v>3</v>
      </c>
      <c r="O2173" s="4">
        <v>2</v>
      </c>
      <c r="P2173" s="4"/>
      <c r="Q2173" s="4"/>
      <c r="R2173" s="4"/>
      <c r="S2173" s="4"/>
      <c r="T2173" s="4"/>
      <c r="U2173" s="4"/>
      <c r="V2173" s="4"/>
      <c r="W2173" s="4"/>
    </row>
    <row r="2174" spans="1:206" x14ac:dyDescent="0.2">
      <c r="A2174" s="4">
        <v>50</v>
      </c>
      <c r="B2174" s="4">
        <v>0</v>
      </c>
      <c r="C2174" s="4">
        <v>0</v>
      </c>
      <c r="D2174" s="4">
        <v>1</v>
      </c>
      <c r="E2174" s="4">
        <v>226</v>
      </c>
      <c r="F2174" s="4">
        <f>ROUND(Source!AW2168,O2174)</f>
        <v>2705558.14</v>
      </c>
      <c r="G2174" s="4" t="s">
        <v>42</v>
      </c>
      <c r="H2174" s="4" t="s">
        <v>43</v>
      </c>
      <c r="I2174" s="4"/>
      <c r="J2174" s="4"/>
      <c r="K2174" s="4">
        <v>226</v>
      </c>
      <c r="L2174" s="4">
        <v>5</v>
      </c>
      <c r="M2174" s="4">
        <v>3</v>
      </c>
      <c r="N2174" s="4" t="s">
        <v>3</v>
      </c>
      <c r="O2174" s="4">
        <v>2</v>
      </c>
      <c r="P2174" s="4"/>
      <c r="Q2174" s="4"/>
      <c r="R2174" s="4"/>
      <c r="S2174" s="4"/>
      <c r="T2174" s="4"/>
      <c r="U2174" s="4"/>
      <c r="V2174" s="4"/>
      <c r="W2174" s="4"/>
    </row>
    <row r="2175" spans="1:206" x14ac:dyDescent="0.2">
      <c r="A2175" s="4">
        <v>50</v>
      </c>
      <c r="B2175" s="4">
        <v>0</v>
      </c>
      <c r="C2175" s="4">
        <v>0</v>
      </c>
      <c r="D2175" s="4">
        <v>1</v>
      </c>
      <c r="E2175" s="4">
        <v>227</v>
      </c>
      <c r="F2175" s="4">
        <f>ROUND(Source!AX2168,O2175)</f>
        <v>0</v>
      </c>
      <c r="G2175" s="4" t="s">
        <v>44</v>
      </c>
      <c r="H2175" s="4" t="s">
        <v>45</v>
      </c>
      <c r="I2175" s="4"/>
      <c r="J2175" s="4"/>
      <c r="K2175" s="4">
        <v>227</v>
      </c>
      <c r="L2175" s="4">
        <v>6</v>
      </c>
      <c r="M2175" s="4">
        <v>3</v>
      </c>
      <c r="N2175" s="4" t="s">
        <v>3</v>
      </c>
      <c r="O2175" s="4">
        <v>2</v>
      </c>
      <c r="P2175" s="4"/>
      <c r="Q2175" s="4"/>
      <c r="R2175" s="4"/>
      <c r="S2175" s="4"/>
      <c r="T2175" s="4"/>
      <c r="U2175" s="4"/>
      <c r="V2175" s="4"/>
      <c r="W2175" s="4"/>
    </row>
    <row r="2176" spans="1:206" x14ac:dyDescent="0.2">
      <c r="A2176" s="4">
        <v>50</v>
      </c>
      <c r="B2176" s="4">
        <v>0</v>
      </c>
      <c r="C2176" s="4">
        <v>0</v>
      </c>
      <c r="D2176" s="4">
        <v>1</v>
      </c>
      <c r="E2176" s="4">
        <v>228</v>
      </c>
      <c r="F2176" s="4">
        <f>ROUND(Source!AY2168,O2176)</f>
        <v>2705558.14</v>
      </c>
      <c r="G2176" s="4" t="s">
        <v>46</v>
      </c>
      <c r="H2176" s="4" t="s">
        <v>47</v>
      </c>
      <c r="I2176" s="4"/>
      <c r="J2176" s="4"/>
      <c r="K2176" s="4">
        <v>228</v>
      </c>
      <c r="L2176" s="4">
        <v>7</v>
      </c>
      <c r="M2176" s="4">
        <v>3</v>
      </c>
      <c r="N2176" s="4" t="s">
        <v>3</v>
      </c>
      <c r="O2176" s="4">
        <v>2</v>
      </c>
      <c r="P2176" s="4"/>
      <c r="Q2176" s="4"/>
      <c r="R2176" s="4"/>
      <c r="S2176" s="4"/>
      <c r="T2176" s="4"/>
      <c r="U2176" s="4"/>
      <c r="V2176" s="4"/>
      <c r="W2176" s="4"/>
    </row>
    <row r="2177" spans="1:23" x14ac:dyDescent="0.2">
      <c r="A2177" s="4">
        <v>50</v>
      </c>
      <c r="B2177" s="4">
        <v>0</v>
      </c>
      <c r="C2177" s="4">
        <v>0</v>
      </c>
      <c r="D2177" s="4">
        <v>1</v>
      </c>
      <c r="E2177" s="4">
        <v>216</v>
      </c>
      <c r="F2177" s="4">
        <f>ROUND(Source!AP2168,O2177)</f>
        <v>0</v>
      </c>
      <c r="G2177" s="4" t="s">
        <v>48</v>
      </c>
      <c r="H2177" s="4" t="s">
        <v>49</v>
      </c>
      <c r="I2177" s="4"/>
      <c r="J2177" s="4"/>
      <c r="K2177" s="4">
        <v>216</v>
      </c>
      <c r="L2177" s="4">
        <v>8</v>
      </c>
      <c r="M2177" s="4">
        <v>3</v>
      </c>
      <c r="N2177" s="4" t="s">
        <v>3</v>
      </c>
      <c r="O2177" s="4">
        <v>2</v>
      </c>
      <c r="P2177" s="4"/>
      <c r="Q2177" s="4"/>
      <c r="R2177" s="4"/>
      <c r="S2177" s="4"/>
      <c r="T2177" s="4"/>
      <c r="U2177" s="4"/>
      <c r="V2177" s="4"/>
      <c r="W2177" s="4"/>
    </row>
    <row r="2178" spans="1:23" x14ac:dyDescent="0.2">
      <c r="A2178" s="4">
        <v>50</v>
      </c>
      <c r="B2178" s="4">
        <v>0</v>
      </c>
      <c r="C2178" s="4">
        <v>0</v>
      </c>
      <c r="D2178" s="4">
        <v>1</v>
      </c>
      <c r="E2178" s="4">
        <v>223</v>
      </c>
      <c r="F2178" s="4">
        <f>ROUND(Source!AQ2168,O2178)</f>
        <v>0</v>
      </c>
      <c r="G2178" s="4" t="s">
        <v>50</v>
      </c>
      <c r="H2178" s="4" t="s">
        <v>51</v>
      </c>
      <c r="I2178" s="4"/>
      <c r="J2178" s="4"/>
      <c r="K2178" s="4">
        <v>223</v>
      </c>
      <c r="L2178" s="4">
        <v>9</v>
      </c>
      <c r="M2178" s="4">
        <v>3</v>
      </c>
      <c r="N2178" s="4" t="s">
        <v>3</v>
      </c>
      <c r="O2178" s="4">
        <v>2</v>
      </c>
      <c r="P2178" s="4"/>
      <c r="Q2178" s="4"/>
      <c r="R2178" s="4"/>
      <c r="S2178" s="4"/>
      <c r="T2178" s="4"/>
      <c r="U2178" s="4"/>
      <c r="V2178" s="4"/>
      <c r="W2178" s="4"/>
    </row>
    <row r="2179" spans="1:23" x14ac:dyDescent="0.2">
      <c r="A2179" s="4">
        <v>50</v>
      </c>
      <c r="B2179" s="4">
        <v>0</v>
      </c>
      <c r="C2179" s="4">
        <v>0</v>
      </c>
      <c r="D2179" s="4">
        <v>1</v>
      </c>
      <c r="E2179" s="4">
        <v>229</v>
      </c>
      <c r="F2179" s="4">
        <f>ROUND(Source!AZ2168,O2179)</f>
        <v>0</v>
      </c>
      <c r="G2179" s="4" t="s">
        <v>52</v>
      </c>
      <c r="H2179" s="4" t="s">
        <v>53</v>
      </c>
      <c r="I2179" s="4"/>
      <c r="J2179" s="4"/>
      <c r="K2179" s="4">
        <v>229</v>
      </c>
      <c r="L2179" s="4">
        <v>10</v>
      </c>
      <c r="M2179" s="4">
        <v>3</v>
      </c>
      <c r="N2179" s="4" t="s">
        <v>3</v>
      </c>
      <c r="O2179" s="4">
        <v>2</v>
      </c>
      <c r="P2179" s="4"/>
      <c r="Q2179" s="4"/>
      <c r="R2179" s="4"/>
      <c r="S2179" s="4"/>
      <c r="T2179" s="4"/>
      <c r="U2179" s="4"/>
      <c r="V2179" s="4"/>
      <c r="W2179" s="4"/>
    </row>
    <row r="2180" spans="1:23" x14ac:dyDescent="0.2">
      <c r="A2180" s="4">
        <v>50</v>
      </c>
      <c r="B2180" s="4">
        <v>0</v>
      </c>
      <c r="C2180" s="4">
        <v>0</v>
      </c>
      <c r="D2180" s="4">
        <v>1</v>
      </c>
      <c r="E2180" s="4">
        <v>203</v>
      </c>
      <c r="F2180" s="4">
        <f>ROUND(Source!Q2168,O2180)</f>
        <v>66728.320000000007</v>
      </c>
      <c r="G2180" s="4" t="s">
        <v>54</v>
      </c>
      <c r="H2180" s="4" t="s">
        <v>55</v>
      </c>
      <c r="I2180" s="4"/>
      <c r="J2180" s="4"/>
      <c r="K2180" s="4">
        <v>203</v>
      </c>
      <c r="L2180" s="4">
        <v>11</v>
      </c>
      <c r="M2180" s="4">
        <v>3</v>
      </c>
      <c r="N2180" s="4" t="s">
        <v>3</v>
      </c>
      <c r="O2180" s="4">
        <v>2</v>
      </c>
      <c r="P2180" s="4"/>
      <c r="Q2180" s="4"/>
      <c r="R2180" s="4"/>
      <c r="S2180" s="4"/>
      <c r="T2180" s="4"/>
      <c r="U2180" s="4"/>
      <c r="V2180" s="4"/>
      <c r="W2180" s="4"/>
    </row>
    <row r="2181" spans="1:23" x14ac:dyDescent="0.2">
      <c r="A2181" s="4">
        <v>50</v>
      </c>
      <c r="B2181" s="4">
        <v>0</v>
      </c>
      <c r="C2181" s="4">
        <v>0</v>
      </c>
      <c r="D2181" s="4">
        <v>1</v>
      </c>
      <c r="E2181" s="4">
        <v>231</v>
      </c>
      <c r="F2181" s="4">
        <f>ROUND(Source!BB2168,O2181)</f>
        <v>0</v>
      </c>
      <c r="G2181" s="4" t="s">
        <v>56</v>
      </c>
      <c r="H2181" s="4" t="s">
        <v>57</v>
      </c>
      <c r="I2181" s="4"/>
      <c r="J2181" s="4"/>
      <c r="K2181" s="4">
        <v>231</v>
      </c>
      <c r="L2181" s="4">
        <v>12</v>
      </c>
      <c r="M2181" s="4">
        <v>3</v>
      </c>
      <c r="N2181" s="4" t="s">
        <v>3</v>
      </c>
      <c r="O2181" s="4">
        <v>2</v>
      </c>
      <c r="P2181" s="4"/>
      <c r="Q2181" s="4"/>
      <c r="R2181" s="4"/>
      <c r="S2181" s="4"/>
      <c r="T2181" s="4"/>
      <c r="U2181" s="4"/>
      <c r="V2181" s="4"/>
      <c r="W2181" s="4"/>
    </row>
    <row r="2182" spans="1:23" x14ac:dyDescent="0.2">
      <c r="A2182" s="4">
        <v>50</v>
      </c>
      <c r="B2182" s="4">
        <v>0</v>
      </c>
      <c r="C2182" s="4">
        <v>0</v>
      </c>
      <c r="D2182" s="4">
        <v>1</v>
      </c>
      <c r="E2182" s="4">
        <v>204</v>
      </c>
      <c r="F2182" s="4">
        <f>ROUND(Source!R2168,O2182)</f>
        <v>31338.77</v>
      </c>
      <c r="G2182" s="4" t="s">
        <v>58</v>
      </c>
      <c r="H2182" s="4" t="s">
        <v>59</v>
      </c>
      <c r="I2182" s="4"/>
      <c r="J2182" s="4"/>
      <c r="K2182" s="4">
        <v>204</v>
      </c>
      <c r="L2182" s="4">
        <v>13</v>
      </c>
      <c r="M2182" s="4">
        <v>3</v>
      </c>
      <c r="N2182" s="4" t="s">
        <v>3</v>
      </c>
      <c r="O2182" s="4">
        <v>2</v>
      </c>
      <c r="P2182" s="4"/>
      <c r="Q2182" s="4"/>
      <c r="R2182" s="4"/>
      <c r="S2182" s="4"/>
      <c r="T2182" s="4"/>
      <c r="U2182" s="4"/>
      <c r="V2182" s="4"/>
      <c r="W2182" s="4"/>
    </row>
    <row r="2183" spans="1:23" x14ac:dyDescent="0.2">
      <c r="A2183" s="4">
        <v>50</v>
      </c>
      <c r="B2183" s="4">
        <v>0</v>
      </c>
      <c r="C2183" s="4">
        <v>0</v>
      </c>
      <c r="D2183" s="4">
        <v>1</v>
      </c>
      <c r="E2183" s="4">
        <v>205</v>
      </c>
      <c r="F2183" s="4">
        <f>ROUND(Source!S2168,O2183)</f>
        <v>182565.2</v>
      </c>
      <c r="G2183" s="4" t="s">
        <v>60</v>
      </c>
      <c r="H2183" s="4" t="s">
        <v>61</v>
      </c>
      <c r="I2183" s="4"/>
      <c r="J2183" s="4"/>
      <c r="K2183" s="4">
        <v>205</v>
      </c>
      <c r="L2183" s="4">
        <v>14</v>
      </c>
      <c r="M2183" s="4">
        <v>3</v>
      </c>
      <c r="N2183" s="4" t="s">
        <v>3</v>
      </c>
      <c r="O2183" s="4">
        <v>2</v>
      </c>
      <c r="P2183" s="4"/>
      <c r="Q2183" s="4"/>
      <c r="R2183" s="4"/>
      <c r="S2183" s="4"/>
      <c r="T2183" s="4"/>
      <c r="U2183" s="4"/>
      <c r="V2183" s="4"/>
      <c r="W2183" s="4"/>
    </row>
    <row r="2184" spans="1:23" x14ac:dyDescent="0.2">
      <c r="A2184" s="4">
        <v>50</v>
      </c>
      <c r="B2184" s="4">
        <v>0</v>
      </c>
      <c r="C2184" s="4">
        <v>0</v>
      </c>
      <c r="D2184" s="4">
        <v>1</v>
      </c>
      <c r="E2184" s="4">
        <v>232</v>
      </c>
      <c r="F2184" s="4">
        <f>ROUND(Source!BC2168,O2184)</f>
        <v>0</v>
      </c>
      <c r="G2184" s="4" t="s">
        <v>62</v>
      </c>
      <c r="H2184" s="4" t="s">
        <v>63</v>
      </c>
      <c r="I2184" s="4"/>
      <c r="J2184" s="4"/>
      <c r="K2184" s="4">
        <v>232</v>
      </c>
      <c r="L2184" s="4">
        <v>15</v>
      </c>
      <c r="M2184" s="4">
        <v>3</v>
      </c>
      <c r="N2184" s="4" t="s">
        <v>3</v>
      </c>
      <c r="O2184" s="4">
        <v>2</v>
      </c>
      <c r="P2184" s="4"/>
      <c r="Q2184" s="4"/>
      <c r="R2184" s="4"/>
      <c r="S2184" s="4"/>
      <c r="T2184" s="4"/>
      <c r="U2184" s="4"/>
      <c r="V2184" s="4"/>
      <c r="W2184" s="4"/>
    </row>
    <row r="2185" spans="1:23" x14ac:dyDescent="0.2">
      <c r="A2185" s="4">
        <v>50</v>
      </c>
      <c r="B2185" s="4">
        <v>0</v>
      </c>
      <c r="C2185" s="4">
        <v>0</v>
      </c>
      <c r="D2185" s="4">
        <v>1</v>
      </c>
      <c r="E2185" s="4">
        <v>214</v>
      </c>
      <c r="F2185" s="4">
        <f>ROUND(Source!AS2168,O2185)</f>
        <v>1090190.02</v>
      </c>
      <c r="G2185" s="4" t="s">
        <v>64</v>
      </c>
      <c r="H2185" s="4" t="s">
        <v>65</v>
      </c>
      <c r="I2185" s="4"/>
      <c r="J2185" s="4"/>
      <c r="K2185" s="4">
        <v>214</v>
      </c>
      <c r="L2185" s="4">
        <v>16</v>
      </c>
      <c r="M2185" s="4">
        <v>3</v>
      </c>
      <c r="N2185" s="4" t="s">
        <v>3</v>
      </c>
      <c r="O2185" s="4">
        <v>2</v>
      </c>
      <c r="P2185" s="4"/>
      <c r="Q2185" s="4"/>
      <c r="R2185" s="4"/>
      <c r="S2185" s="4"/>
      <c r="T2185" s="4"/>
      <c r="U2185" s="4"/>
      <c r="V2185" s="4"/>
      <c r="W2185" s="4"/>
    </row>
    <row r="2186" spans="1:23" x14ac:dyDescent="0.2">
      <c r="A2186" s="4">
        <v>50</v>
      </c>
      <c r="B2186" s="4">
        <v>0</v>
      </c>
      <c r="C2186" s="4">
        <v>0</v>
      </c>
      <c r="D2186" s="4">
        <v>1</v>
      </c>
      <c r="E2186" s="4">
        <v>215</v>
      </c>
      <c r="F2186" s="4">
        <f>ROUND(Source!AT2168,O2186)</f>
        <v>0</v>
      </c>
      <c r="G2186" s="4" t="s">
        <v>66</v>
      </c>
      <c r="H2186" s="4" t="s">
        <v>67</v>
      </c>
      <c r="I2186" s="4"/>
      <c r="J2186" s="4"/>
      <c r="K2186" s="4">
        <v>215</v>
      </c>
      <c r="L2186" s="4">
        <v>17</v>
      </c>
      <c r="M2186" s="4">
        <v>3</v>
      </c>
      <c r="N2186" s="4" t="s">
        <v>3</v>
      </c>
      <c r="O2186" s="4">
        <v>2</v>
      </c>
      <c r="P2186" s="4"/>
      <c r="Q2186" s="4"/>
      <c r="R2186" s="4"/>
      <c r="S2186" s="4"/>
      <c r="T2186" s="4"/>
      <c r="U2186" s="4"/>
      <c r="V2186" s="4"/>
      <c r="W2186" s="4"/>
    </row>
    <row r="2187" spans="1:23" x14ac:dyDescent="0.2">
      <c r="A2187" s="4">
        <v>50</v>
      </c>
      <c r="B2187" s="4">
        <v>0</v>
      </c>
      <c r="C2187" s="4">
        <v>0</v>
      </c>
      <c r="D2187" s="4">
        <v>1</v>
      </c>
      <c r="E2187" s="4">
        <v>217</v>
      </c>
      <c r="F2187" s="4">
        <f>ROUND(Source!AU2168,O2187)</f>
        <v>2044369.82</v>
      </c>
      <c r="G2187" s="4" t="s">
        <v>68</v>
      </c>
      <c r="H2187" s="4" t="s">
        <v>69</v>
      </c>
      <c r="I2187" s="4"/>
      <c r="J2187" s="4"/>
      <c r="K2187" s="4">
        <v>217</v>
      </c>
      <c r="L2187" s="4">
        <v>18</v>
      </c>
      <c r="M2187" s="4">
        <v>3</v>
      </c>
      <c r="N2187" s="4" t="s">
        <v>3</v>
      </c>
      <c r="O2187" s="4">
        <v>2</v>
      </c>
      <c r="P2187" s="4"/>
      <c r="Q2187" s="4"/>
      <c r="R2187" s="4"/>
      <c r="S2187" s="4"/>
      <c r="T2187" s="4"/>
      <c r="U2187" s="4"/>
      <c r="V2187" s="4"/>
      <c r="W2187" s="4"/>
    </row>
    <row r="2188" spans="1:23" x14ac:dyDescent="0.2">
      <c r="A2188" s="4">
        <v>50</v>
      </c>
      <c r="B2188" s="4">
        <v>0</v>
      </c>
      <c r="C2188" s="4">
        <v>0</v>
      </c>
      <c r="D2188" s="4">
        <v>1</v>
      </c>
      <c r="E2188" s="4">
        <v>230</v>
      </c>
      <c r="F2188" s="4">
        <f>ROUND(Source!BA2168,O2188)</f>
        <v>0</v>
      </c>
      <c r="G2188" s="4" t="s">
        <v>70</v>
      </c>
      <c r="H2188" s="4" t="s">
        <v>71</v>
      </c>
      <c r="I2188" s="4"/>
      <c r="J2188" s="4"/>
      <c r="K2188" s="4">
        <v>230</v>
      </c>
      <c r="L2188" s="4">
        <v>19</v>
      </c>
      <c r="M2188" s="4">
        <v>3</v>
      </c>
      <c r="N2188" s="4" t="s">
        <v>3</v>
      </c>
      <c r="O2188" s="4">
        <v>2</v>
      </c>
      <c r="P2188" s="4"/>
      <c r="Q2188" s="4"/>
      <c r="R2188" s="4"/>
      <c r="S2188" s="4"/>
      <c r="T2188" s="4"/>
      <c r="U2188" s="4"/>
      <c r="V2188" s="4"/>
      <c r="W2188" s="4"/>
    </row>
    <row r="2189" spans="1:23" x14ac:dyDescent="0.2">
      <c r="A2189" s="4">
        <v>50</v>
      </c>
      <c r="B2189" s="4">
        <v>0</v>
      </c>
      <c r="C2189" s="4">
        <v>0</v>
      </c>
      <c r="D2189" s="4">
        <v>1</v>
      </c>
      <c r="E2189" s="4">
        <v>206</v>
      </c>
      <c r="F2189" s="4">
        <f>ROUND(Source!T2168,O2189)</f>
        <v>0</v>
      </c>
      <c r="G2189" s="4" t="s">
        <v>72</v>
      </c>
      <c r="H2189" s="4" t="s">
        <v>73</v>
      </c>
      <c r="I2189" s="4"/>
      <c r="J2189" s="4"/>
      <c r="K2189" s="4">
        <v>206</v>
      </c>
      <c r="L2189" s="4">
        <v>20</v>
      </c>
      <c r="M2189" s="4">
        <v>3</v>
      </c>
      <c r="N2189" s="4" t="s">
        <v>3</v>
      </c>
      <c r="O2189" s="4">
        <v>2</v>
      </c>
      <c r="P2189" s="4"/>
      <c r="Q2189" s="4"/>
      <c r="R2189" s="4"/>
      <c r="S2189" s="4"/>
      <c r="T2189" s="4"/>
      <c r="U2189" s="4"/>
      <c r="V2189" s="4"/>
      <c r="W2189" s="4"/>
    </row>
    <row r="2190" spans="1:23" x14ac:dyDescent="0.2">
      <c r="A2190" s="4">
        <v>50</v>
      </c>
      <c r="B2190" s="4">
        <v>0</v>
      </c>
      <c r="C2190" s="4">
        <v>0</v>
      </c>
      <c r="D2190" s="4">
        <v>1</v>
      </c>
      <c r="E2190" s="4">
        <v>207</v>
      </c>
      <c r="F2190" s="4">
        <f>Source!U2168</f>
        <v>929.91309999999999</v>
      </c>
      <c r="G2190" s="4" t="s">
        <v>74</v>
      </c>
      <c r="H2190" s="4" t="s">
        <v>75</v>
      </c>
      <c r="I2190" s="4"/>
      <c r="J2190" s="4"/>
      <c r="K2190" s="4">
        <v>207</v>
      </c>
      <c r="L2190" s="4">
        <v>21</v>
      </c>
      <c r="M2190" s="4">
        <v>3</v>
      </c>
      <c r="N2190" s="4" t="s">
        <v>3</v>
      </c>
      <c r="O2190" s="4">
        <v>-1</v>
      </c>
      <c r="P2190" s="4"/>
      <c r="Q2190" s="4"/>
      <c r="R2190" s="4"/>
      <c r="S2190" s="4"/>
      <c r="T2190" s="4"/>
      <c r="U2190" s="4"/>
      <c r="V2190" s="4"/>
      <c r="W2190" s="4"/>
    </row>
    <row r="2191" spans="1:23" x14ac:dyDescent="0.2">
      <c r="A2191" s="4">
        <v>50</v>
      </c>
      <c r="B2191" s="4">
        <v>0</v>
      </c>
      <c r="C2191" s="4">
        <v>0</v>
      </c>
      <c r="D2191" s="4">
        <v>1</v>
      </c>
      <c r="E2191" s="4">
        <v>208</v>
      </c>
      <c r="F2191" s="4">
        <f>Source!V2168</f>
        <v>0</v>
      </c>
      <c r="G2191" s="4" t="s">
        <v>76</v>
      </c>
      <c r="H2191" s="4" t="s">
        <v>77</v>
      </c>
      <c r="I2191" s="4"/>
      <c r="J2191" s="4"/>
      <c r="K2191" s="4">
        <v>208</v>
      </c>
      <c r="L2191" s="4">
        <v>22</v>
      </c>
      <c r="M2191" s="4">
        <v>3</v>
      </c>
      <c r="N2191" s="4" t="s">
        <v>3</v>
      </c>
      <c r="O2191" s="4">
        <v>-1</v>
      </c>
      <c r="P2191" s="4"/>
      <c r="Q2191" s="4"/>
      <c r="R2191" s="4"/>
      <c r="S2191" s="4"/>
      <c r="T2191" s="4"/>
      <c r="U2191" s="4"/>
      <c r="V2191" s="4"/>
      <c r="W2191" s="4"/>
    </row>
    <row r="2192" spans="1:23" x14ac:dyDescent="0.2">
      <c r="A2192" s="4">
        <v>50</v>
      </c>
      <c r="B2192" s="4">
        <v>0</v>
      </c>
      <c r="C2192" s="4">
        <v>0</v>
      </c>
      <c r="D2192" s="4">
        <v>1</v>
      </c>
      <c r="E2192" s="4">
        <v>209</v>
      </c>
      <c r="F2192" s="4">
        <f>ROUND(Source!W2168,O2192)</f>
        <v>0</v>
      </c>
      <c r="G2192" s="4" t="s">
        <v>78</v>
      </c>
      <c r="H2192" s="4" t="s">
        <v>79</v>
      </c>
      <c r="I2192" s="4"/>
      <c r="J2192" s="4"/>
      <c r="K2192" s="4">
        <v>209</v>
      </c>
      <c r="L2192" s="4">
        <v>23</v>
      </c>
      <c r="M2192" s="4">
        <v>3</v>
      </c>
      <c r="N2192" s="4" t="s">
        <v>3</v>
      </c>
      <c r="O2192" s="4">
        <v>2</v>
      </c>
      <c r="P2192" s="4"/>
      <c r="Q2192" s="4"/>
      <c r="R2192" s="4"/>
      <c r="S2192" s="4"/>
      <c r="T2192" s="4"/>
      <c r="U2192" s="4"/>
      <c r="V2192" s="4"/>
      <c r="W2192" s="4"/>
    </row>
    <row r="2193" spans="1:245" x14ac:dyDescent="0.2">
      <c r="A2193" s="4">
        <v>50</v>
      </c>
      <c r="B2193" s="4">
        <v>0</v>
      </c>
      <c r="C2193" s="4">
        <v>0</v>
      </c>
      <c r="D2193" s="4">
        <v>1</v>
      </c>
      <c r="E2193" s="4">
        <v>210</v>
      </c>
      <c r="F2193" s="4">
        <f>ROUND(Source!X2168,O2193)</f>
        <v>127795.65</v>
      </c>
      <c r="G2193" s="4" t="s">
        <v>80</v>
      </c>
      <c r="H2193" s="4" t="s">
        <v>81</v>
      </c>
      <c r="I2193" s="4"/>
      <c r="J2193" s="4"/>
      <c r="K2193" s="4">
        <v>210</v>
      </c>
      <c r="L2193" s="4">
        <v>24</v>
      </c>
      <c r="M2193" s="4">
        <v>3</v>
      </c>
      <c r="N2193" s="4" t="s">
        <v>3</v>
      </c>
      <c r="O2193" s="4">
        <v>2</v>
      </c>
      <c r="P2193" s="4"/>
      <c r="Q2193" s="4"/>
      <c r="R2193" s="4"/>
      <c r="S2193" s="4"/>
      <c r="T2193" s="4"/>
      <c r="U2193" s="4"/>
      <c r="V2193" s="4"/>
      <c r="W2193" s="4"/>
    </row>
    <row r="2194" spans="1:245" x14ac:dyDescent="0.2">
      <c r="A2194" s="4">
        <v>50</v>
      </c>
      <c r="B2194" s="4">
        <v>0</v>
      </c>
      <c r="C2194" s="4">
        <v>0</v>
      </c>
      <c r="D2194" s="4">
        <v>1</v>
      </c>
      <c r="E2194" s="4">
        <v>211</v>
      </c>
      <c r="F2194" s="4">
        <f>ROUND(Source!Y2168,O2194)</f>
        <v>18256.53</v>
      </c>
      <c r="G2194" s="4" t="s">
        <v>82</v>
      </c>
      <c r="H2194" s="4" t="s">
        <v>83</v>
      </c>
      <c r="I2194" s="4"/>
      <c r="J2194" s="4"/>
      <c r="K2194" s="4">
        <v>211</v>
      </c>
      <c r="L2194" s="4">
        <v>25</v>
      </c>
      <c r="M2194" s="4">
        <v>3</v>
      </c>
      <c r="N2194" s="4" t="s">
        <v>3</v>
      </c>
      <c r="O2194" s="4">
        <v>2</v>
      </c>
      <c r="P2194" s="4"/>
      <c r="Q2194" s="4"/>
      <c r="R2194" s="4"/>
      <c r="S2194" s="4"/>
      <c r="T2194" s="4"/>
      <c r="U2194" s="4"/>
      <c r="V2194" s="4"/>
      <c r="W2194" s="4"/>
    </row>
    <row r="2195" spans="1:245" x14ac:dyDescent="0.2">
      <c r="A2195" s="4">
        <v>50</v>
      </c>
      <c r="B2195" s="4">
        <v>0</v>
      </c>
      <c r="C2195" s="4">
        <v>0</v>
      </c>
      <c r="D2195" s="4">
        <v>1</v>
      </c>
      <c r="E2195" s="4">
        <v>224</v>
      </c>
      <c r="F2195" s="4">
        <f>ROUND(Source!AR2168,O2195)</f>
        <v>3134559.84</v>
      </c>
      <c r="G2195" s="4" t="s">
        <v>84</v>
      </c>
      <c r="H2195" s="4" t="s">
        <v>85</v>
      </c>
      <c r="I2195" s="4"/>
      <c r="J2195" s="4"/>
      <c r="K2195" s="4">
        <v>224</v>
      </c>
      <c r="L2195" s="4">
        <v>26</v>
      </c>
      <c r="M2195" s="4">
        <v>3</v>
      </c>
      <c r="N2195" s="4" t="s">
        <v>3</v>
      </c>
      <c r="O2195" s="4">
        <v>2</v>
      </c>
      <c r="P2195" s="4"/>
      <c r="Q2195" s="4"/>
      <c r="R2195" s="4"/>
      <c r="S2195" s="4"/>
      <c r="T2195" s="4"/>
      <c r="U2195" s="4"/>
      <c r="V2195" s="4"/>
      <c r="W2195" s="4"/>
    </row>
    <row r="2196" spans="1:245" x14ac:dyDescent="0.2">
      <c r="A2196" s="4">
        <v>50</v>
      </c>
      <c r="B2196" s="4">
        <v>1</v>
      </c>
      <c r="C2196" s="4">
        <v>0</v>
      </c>
      <c r="D2196" s="4">
        <v>2</v>
      </c>
      <c r="E2196" s="4">
        <v>0</v>
      </c>
      <c r="F2196" s="4">
        <f>ROUND(F2195*0.2,O2196)</f>
        <v>626911.97</v>
      </c>
      <c r="G2196" s="4" t="s">
        <v>86</v>
      </c>
      <c r="H2196" s="4" t="s">
        <v>87</v>
      </c>
      <c r="I2196" s="4"/>
      <c r="J2196" s="4"/>
      <c r="K2196" s="4">
        <v>212</v>
      </c>
      <c r="L2196" s="4">
        <v>27</v>
      </c>
      <c r="M2196" s="4">
        <v>0</v>
      </c>
      <c r="N2196" s="4" t="s">
        <v>3</v>
      </c>
      <c r="O2196" s="4">
        <v>2</v>
      </c>
      <c r="P2196" s="4"/>
      <c r="Q2196" s="4"/>
      <c r="R2196" s="4"/>
      <c r="S2196" s="4"/>
      <c r="T2196" s="4"/>
      <c r="U2196" s="4"/>
      <c r="V2196" s="4"/>
      <c r="W2196" s="4"/>
    </row>
    <row r="2197" spans="1:245" x14ac:dyDescent="0.2">
      <c r="A2197" s="4">
        <v>50</v>
      </c>
      <c r="B2197" s="4">
        <v>1</v>
      </c>
      <c r="C2197" s="4">
        <v>0</v>
      </c>
      <c r="D2197" s="4">
        <v>2</v>
      </c>
      <c r="E2197" s="4">
        <v>0</v>
      </c>
      <c r="F2197" s="4">
        <f>ROUND(F2196+F2195,O2197)</f>
        <v>3761471.81</v>
      </c>
      <c r="G2197" s="4" t="s">
        <v>88</v>
      </c>
      <c r="H2197" s="4" t="s">
        <v>88</v>
      </c>
      <c r="I2197" s="4"/>
      <c r="J2197" s="4"/>
      <c r="K2197" s="4">
        <v>212</v>
      </c>
      <c r="L2197" s="4">
        <v>28</v>
      </c>
      <c r="M2197" s="4">
        <v>0</v>
      </c>
      <c r="N2197" s="4" t="s">
        <v>3</v>
      </c>
      <c r="O2197" s="4">
        <v>2</v>
      </c>
      <c r="P2197" s="4"/>
      <c r="Q2197" s="4"/>
      <c r="R2197" s="4"/>
      <c r="S2197" s="4"/>
      <c r="T2197" s="4"/>
      <c r="U2197" s="4"/>
      <c r="V2197" s="4"/>
      <c r="W2197" s="4"/>
    </row>
    <row r="2199" spans="1:245" x14ac:dyDescent="0.2">
      <c r="A2199" s="1">
        <v>3</v>
      </c>
      <c r="B2199" s="1">
        <v>1</v>
      </c>
      <c r="C2199" s="1"/>
      <c r="D2199" s="1">
        <f>ROW(A2539)</f>
        <v>2539</v>
      </c>
      <c r="E2199" s="1"/>
      <c r="F2199" s="1" t="s">
        <v>443</v>
      </c>
      <c r="G2199" s="1" t="s">
        <v>443</v>
      </c>
      <c r="H2199" s="1" t="s">
        <v>3</v>
      </c>
      <c r="I2199" s="1">
        <v>0</v>
      </c>
      <c r="J2199" s="1" t="s">
        <v>3</v>
      </c>
      <c r="K2199" s="1">
        <v>-1</v>
      </c>
      <c r="L2199" s="1" t="s">
        <v>3</v>
      </c>
      <c r="M2199" s="1"/>
      <c r="N2199" s="1"/>
      <c r="O2199" s="1"/>
      <c r="P2199" s="1"/>
      <c r="Q2199" s="1"/>
      <c r="R2199" s="1"/>
      <c r="S2199" s="1"/>
      <c r="T2199" s="1"/>
      <c r="U2199" s="1" t="s">
        <v>3</v>
      </c>
      <c r="V2199" s="1">
        <v>0</v>
      </c>
      <c r="W2199" s="1"/>
      <c r="X2199" s="1"/>
      <c r="Y2199" s="1"/>
      <c r="Z2199" s="1"/>
      <c r="AA2199" s="1"/>
      <c r="AB2199" s="1" t="s">
        <v>3</v>
      </c>
      <c r="AC2199" s="1" t="s">
        <v>3</v>
      </c>
      <c r="AD2199" s="1" t="s">
        <v>3</v>
      </c>
      <c r="AE2199" s="1" t="s">
        <v>3</v>
      </c>
      <c r="AF2199" s="1" t="s">
        <v>3</v>
      </c>
      <c r="AG2199" s="1" t="s">
        <v>3</v>
      </c>
      <c r="AH2199" s="1"/>
      <c r="AI2199" s="1"/>
      <c r="AJ2199" s="1"/>
      <c r="AK2199" s="1"/>
      <c r="AL2199" s="1"/>
      <c r="AM2199" s="1"/>
      <c r="AN2199" s="1"/>
      <c r="AO2199" s="1"/>
      <c r="AP2199" s="1" t="s">
        <v>3</v>
      </c>
      <c r="AQ2199" s="1" t="s">
        <v>3</v>
      </c>
      <c r="AR2199" s="1" t="s">
        <v>3</v>
      </c>
      <c r="AS2199" s="1"/>
      <c r="AT2199" s="1"/>
      <c r="AU2199" s="1"/>
      <c r="AV2199" s="1"/>
      <c r="AW2199" s="1"/>
      <c r="AX2199" s="1"/>
      <c r="AY2199" s="1"/>
      <c r="AZ2199" s="1" t="s">
        <v>3</v>
      </c>
      <c r="BA2199" s="1"/>
      <c r="BB2199" s="1" t="s">
        <v>3</v>
      </c>
      <c r="BC2199" s="1" t="s">
        <v>3</v>
      </c>
      <c r="BD2199" s="1" t="s">
        <v>3</v>
      </c>
      <c r="BE2199" s="1" t="s">
        <v>3</v>
      </c>
      <c r="BF2199" s="1" t="s">
        <v>3</v>
      </c>
      <c r="BG2199" s="1" t="s">
        <v>3</v>
      </c>
      <c r="BH2199" s="1" t="s">
        <v>3</v>
      </c>
      <c r="BI2199" s="1" t="s">
        <v>3</v>
      </c>
      <c r="BJ2199" s="1" t="s">
        <v>3</v>
      </c>
      <c r="BK2199" s="1" t="s">
        <v>3</v>
      </c>
      <c r="BL2199" s="1" t="s">
        <v>3</v>
      </c>
      <c r="BM2199" s="1" t="s">
        <v>3</v>
      </c>
      <c r="BN2199" s="1" t="s">
        <v>3</v>
      </c>
      <c r="BO2199" s="1" t="s">
        <v>3</v>
      </c>
      <c r="BP2199" s="1" t="s">
        <v>3</v>
      </c>
      <c r="BQ2199" s="1"/>
      <c r="BR2199" s="1"/>
      <c r="BS2199" s="1"/>
      <c r="BT2199" s="1"/>
      <c r="BU2199" s="1"/>
      <c r="BV2199" s="1"/>
      <c r="BW2199" s="1"/>
      <c r="BX2199" s="1">
        <v>0</v>
      </c>
      <c r="BY2199" s="1"/>
      <c r="BZ2199" s="1"/>
      <c r="CA2199" s="1"/>
      <c r="CB2199" s="1"/>
      <c r="CC2199" s="1"/>
      <c r="CD2199" s="1"/>
      <c r="CE2199" s="1"/>
      <c r="CF2199" s="1">
        <v>0</v>
      </c>
      <c r="CG2199" s="1">
        <v>0</v>
      </c>
      <c r="CH2199" s="1"/>
      <c r="CI2199" s="1" t="s">
        <v>3</v>
      </c>
      <c r="CJ2199" s="1" t="s">
        <v>3</v>
      </c>
    </row>
    <row r="2201" spans="1:245" x14ac:dyDescent="0.2">
      <c r="A2201" s="2">
        <v>52</v>
      </c>
      <c r="B2201" s="2">
        <f t="shared" ref="B2201:G2201" si="1136">B2539</f>
        <v>1</v>
      </c>
      <c r="C2201" s="2">
        <f t="shared" si="1136"/>
        <v>3</v>
      </c>
      <c r="D2201" s="2">
        <f t="shared" si="1136"/>
        <v>2199</v>
      </c>
      <c r="E2201" s="2">
        <f t="shared" si="1136"/>
        <v>0</v>
      </c>
      <c r="F2201" s="2" t="str">
        <f t="shared" si="1136"/>
        <v>Симоновский Вал ул., д. 10</v>
      </c>
      <c r="G2201" s="2" t="str">
        <f t="shared" si="1136"/>
        <v>Симоновский Вал ул., д. 10</v>
      </c>
      <c r="H2201" s="2"/>
      <c r="I2201" s="2"/>
      <c r="J2201" s="2"/>
      <c r="K2201" s="2"/>
      <c r="L2201" s="2"/>
      <c r="M2201" s="2"/>
      <c r="N2201" s="2"/>
      <c r="O2201" s="2">
        <f t="shared" ref="O2201:AT2201" si="1137">O2539</f>
        <v>2263437.7799999998</v>
      </c>
      <c r="P2201" s="2">
        <f t="shared" si="1137"/>
        <v>2025872.87</v>
      </c>
      <c r="Q2201" s="2">
        <f t="shared" si="1137"/>
        <v>61799.9</v>
      </c>
      <c r="R2201" s="2">
        <f t="shared" si="1137"/>
        <v>29555.27</v>
      </c>
      <c r="S2201" s="2">
        <f t="shared" si="1137"/>
        <v>175765.01</v>
      </c>
      <c r="T2201" s="2">
        <f t="shared" si="1137"/>
        <v>0</v>
      </c>
      <c r="U2201" s="2">
        <f t="shared" si="1137"/>
        <v>902.20249400000012</v>
      </c>
      <c r="V2201" s="2">
        <f t="shared" si="1137"/>
        <v>0</v>
      </c>
      <c r="W2201" s="2">
        <f t="shared" si="1137"/>
        <v>0</v>
      </c>
      <c r="X2201" s="2">
        <f t="shared" si="1137"/>
        <v>123035.51</v>
      </c>
      <c r="Y2201" s="2">
        <f t="shared" si="1137"/>
        <v>17576.490000000002</v>
      </c>
      <c r="Z2201" s="2">
        <f t="shared" si="1137"/>
        <v>0</v>
      </c>
      <c r="AA2201" s="2">
        <f t="shared" si="1137"/>
        <v>0</v>
      </c>
      <c r="AB2201" s="2">
        <f t="shared" si="1137"/>
        <v>0</v>
      </c>
      <c r="AC2201" s="2">
        <f t="shared" si="1137"/>
        <v>0</v>
      </c>
      <c r="AD2201" s="2">
        <f t="shared" si="1137"/>
        <v>0</v>
      </c>
      <c r="AE2201" s="2">
        <f t="shared" si="1137"/>
        <v>0</v>
      </c>
      <c r="AF2201" s="2">
        <f t="shared" si="1137"/>
        <v>0</v>
      </c>
      <c r="AG2201" s="2">
        <f t="shared" si="1137"/>
        <v>0</v>
      </c>
      <c r="AH2201" s="2">
        <f t="shared" si="1137"/>
        <v>0</v>
      </c>
      <c r="AI2201" s="2">
        <f t="shared" si="1137"/>
        <v>0</v>
      </c>
      <c r="AJ2201" s="2">
        <f t="shared" si="1137"/>
        <v>0</v>
      </c>
      <c r="AK2201" s="2">
        <f t="shared" si="1137"/>
        <v>0</v>
      </c>
      <c r="AL2201" s="2">
        <f t="shared" si="1137"/>
        <v>0</v>
      </c>
      <c r="AM2201" s="2">
        <f t="shared" si="1137"/>
        <v>0</v>
      </c>
      <c r="AN2201" s="2">
        <f t="shared" si="1137"/>
        <v>0</v>
      </c>
      <c r="AO2201" s="2">
        <f t="shared" si="1137"/>
        <v>0</v>
      </c>
      <c r="AP2201" s="2">
        <f t="shared" si="1137"/>
        <v>0</v>
      </c>
      <c r="AQ2201" s="2">
        <f t="shared" si="1137"/>
        <v>0</v>
      </c>
      <c r="AR2201" s="2">
        <f t="shared" si="1137"/>
        <v>2435885.16</v>
      </c>
      <c r="AS2201" s="2">
        <f t="shared" si="1137"/>
        <v>636629.18999999994</v>
      </c>
      <c r="AT2201" s="2">
        <f t="shared" si="1137"/>
        <v>0</v>
      </c>
      <c r="AU2201" s="2">
        <f t="shared" ref="AU2201:BZ2201" si="1138">AU2539</f>
        <v>1799255.97</v>
      </c>
      <c r="AV2201" s="2">
        <f t="shared" si="1138"/>
        <v>2025872.87</v>
      </c>
      <c r="AW2201" s="2">
        <f t="shared" si="1138"/>
        <v>2025872.87</v>
      </c>
      <c r="AX2201" s="2">
        <f t="shared" si="1138"/>
        <v>0</v>
      </c>
      <c r="AY2201" s="2">
        <f t="shared" si="1138"/>
        <v>2025872.87</v>
      </c>
      <c r="AZ2201" s="2">
        <f t="shared" si="1138"/>
        <v>0</v>
      </c>
      <c r="BA2201" s="2">
        <f t="shared" si="1138"/>
        <v>0</v>
      </c>
      <c r="BB2201" s="2">
        <f t="shared" si="1138"/>
        <v>0</v>
      </c>
      <c r="BC2201" s="2">
        <f t="shared" si="1138"/>
        <v>0</v>
      </c>
      <c r="BD2201" s="2">
        <f t="shared" si="1138"/>
        <v>0</v>
      </c>
      <c r="BE2201" s="2">
        <f t="shared" si="1138"/>
        <v>0</v>
      </c>
      <c r="BF2201" s="2">
        <f t="shared" si="1138"/>
        <v>0</v>
      </c>
      <c r="BG2201" s="2">
        <f t="shared" si="1138"/>
        <v>0</v>
      </c>
      <c r="BH2201" s="2">
        <f t="shared" si="1138"/>
        <v>0</v>
      </c>
      <c r="BI2201" s="2">
        <f t="shared" si="1138"/>
        <v>0</v>
      </c>
      <c r="BJ2201" s="2">
        <f t="shared" si="1138"/>
        <v>0</v>
      </c>
      <c r="BK2201" s="2">
        <f t="shared" si="1138"/>
        <v>0</v>
      </c>
      <c r="BL2201" s="2">
        <f t="shared" si="1138"/>
        <v>0</v>
      </c>
      <c r="BM2201" s="2">
        <f t="shared" si="1138"/>
        <v>0</v>
      </c>
      <c r="BN2201" s="2">
        <f t="shared" si="1138"/>
        <v>0</v>
      </c>
      <c r="BO2201" s="2">
        <f t="shared" si="1138"/>
        <v>0</v>
      </c>
      <c r="BP2201" s="2">
        <f t="shared" si="1138"/>
        <v>0</v>
      </c>
      <c r="BQ2201" s="2">
        <f t="shared" si="1138"/>
        <v>0</v>
      </c>
      <c r="BR2201" s="2">
        <f t="shared" si="1138"/>
        <v>0</v>
      </c>
      <c r="BS2201" s="2">
        <f t="shared" si="1138"/>
        <v>0</v>
      </c>
      <c r="BT2201" s="2">
        <f t="shared" si="1138"/>
        <v>0</v>
      </c>
      <c r="BU2201" s="2">
        <f t="shared" si="1138"/>
        <v>0</v>
      </c>
      <c r="BV2201" s="2">
        <f t="shared" si="1138"/>
        <v>0</v>
      </c>
      <c r="BW2201" s="2">
        <f t="shared" si="1138"/>
        <v>0</v>
      </c>
      <c r="BX2201" s="2">
        <f t="shared" si="1138"/>
        <v>0</v>
      </c>
      <c r="BY2201" s="2">
        <f t="shared" si="1138"/>
        <v>0</v>
      </c>
      <c r="BZ2201" s="2">
        <f t="shared" si="1138"/>
        <v>0</v>
      </c>
      <c r="CA2201" s="2">
        <f t="shared" ref="CA2201:DF2201" si="1139">CA2539</f>
        <v>0</v>
      </c>
      <c r="CB2201" s="2">
        <f t="shared" si="1139"/>
        <v>0</v>
      </c>
      <c r="CC2201" s="2">
        <f t="shared" si="1139"/>
        <v>0</v>
      </c>
      <c r="CD2201" s="2">
        <f t="shared" si="1139"/>
        <v>0</v>
      </c>
      <c r="CE2201" s="2">
        <f t="shared" si="1139"/>
        <v>0</v>
      </c>
      <c r="CF2201" s="2">
        <f t="shared" si="1139"/>
        <v>0</v>
      </c>
      <c r="CG2201" s="2">
        <f t="shared" si="1139"/>
        <v>0</v>
      </c>
      <c r="CH2201" s="2">
        <f t="shared" si="1139"/>
        <v>0</v>
      </c>
      <c r="CI2201" s="2">
        <f t="shared" si="1139"/>
        <v>0</v>
      </c>
      <c r="CJ2201" s="2">
        <f t="shared" si="1139"/>
        <v>0</v>
      </c>
      <c r="CK2201" s="2">
        <f t="shared" si="1139"/>
        <v>0</v>
      </c>
      <c r="CL2201" s="2">
        <f t="shared" si="1139"/>
        <v>0</v>
      </c>
      <c r="CM2201" s="2">
        <f t="shared" si="1139"/>
        <v>0</v>
      </c>
      <c r="CN2201" s="2">
        <f t="shared" si="1139"/>
        <v>0</v>
      </c>
      <c r="CO2201" s="2">
        <f t="shared" si="1139"/>
        <v>0</v>
      </c>
      <c r="CP2201" s="2">
        <f t="shared" si="1139"/>
        <v>0</v>
      </c>
      <c r="CQ2201" s="2">
        <f t="shared" si="1139"/>
        <v>0</v>
      </c>
      <c r="CR2201" s="2">
        <f t="shared" si="1139"/>
        <v>0</v>
      </c>
      <c r="CS2201" s="2">
        <f t="shared" si="1139"/>
        <v>0</v>
      </c>
      <c r="CT2201" s="2">
        <f t="shared" si="1139"/>
        <v>0</v>
      </c>
      <c r="CU2201" s="2">
        <f t="shared" si="1139"/>
        <v>0</v>
      </c>
      <c r="CV2201" s="2">
        <f t="shared" si="1139"/>
        <v>0</v>
      </c>
      <c r="CW2201" s="2">
        <f t="shared" si="1139"/>
        <v>0</v>
      </c>
      <c r="CX2201" s="2">
        <f t="shared" si="1139"/>
        <v>0</v>
      </c>
      <c r="CY2201" s="2">
        <f t="shared" si="1139"/>
        <v>0</v>
      </c>
      <c r="CZ2201" s="2">
        <f t="shared" si="1139"/>
        <v>0</v>
      </c>
      <c r="DA2201" s="2">
        <f t="shared" si="1139"/>
        <v>0</v>
      </c>
      <c r="DB2201" s="2">
        <f t="shared" si="1139"/>
        <v>0</v>
      </c>
      <c r="DC2201" s="2">
        <f t="shared" si="1139"/>
        <v>0</v>
      </c>
      <c r="DD2201" s="2">
        <f t="shared" si="1139"/>
        <v>0</v>
      </c>
      <c r="DE2201" s="2">
        <f t="shared" si="1139"/>
        <v>0</v>
      </c>
      <c r="DF2201" s="2">
        <f t="shared" si="1139"/>
        <v>0</v>
      </c>
      <c r="DG2201" s="3">
        <f t="shared" ref="DG2201:EL2201" si="1140">DG2539</f>
        <v>0</v>
      </c>
      <c r="DH2201" s="3">
        <f t="shared" si="1140"/>
        <v>0</v>
      </c>
      <c r="DI2201" s="3">
        <f t="shared" si="1140"/>
        <v>0</v>
      </c>
      <c r="DJ2201" s="3">
        <f t="shared" si="1140"/>
        <v>0</v>
      </c>
      <c r="DK2201" s="3">
        <f t="shared" si="1140"/>
        <v>0</v>
      </c>
      <c r="DL2201" s="3">
        <f t="shared" si="1140"/>
        <v>0</v>
      </c>
      <c r="DM2201" s="3">
        <f t="shared" si="1140"/>
        <v>0</v>
      </c>
      <c r="DN2201" s="3">
        <f t="shared" si="1140"/>
        <v>0</v>
      </c>
      <c r="DO2201" s="3">
        <f t="shared" si="1140"/>
        <v>0</v>
      </c>
      <c r="DP2201" s="3">
        <f t="shared" si="1140"/>
        <v>0</v>
      </c>
      <c r="DQ2201" s="3">
        <f t="shared" si="1140"/>
        <v>0</v>
      </c>
      <c r="DR2201" s="3">
        <f t="shared" si="1140"/>
        <v>0</v>
      </c>
      <c r="DS2201" s="3">
        <f t="shared" si="1140"/>
        <v>0</v>
      </c>
      <c r="DT2201" s="3">
        <f t="shared" si="1140"/>
        <v>0</v>
      </c>
      <c r="DU2201" s="3">
        <f t="shared" si="1140"/>
        <v>0</v>
      </c>
      <c r="DV2201" s="3">
        <f t="shared" si="1140"/>
        <v>0</v>
      </c>
      <c r="DW2201" s="3">
        <f t="shared" si="1140"/>
        <v>0</v>
      </c>
      <c r="DX2201" s="3">
        <f t="shared" si="1140"/>
        <v>0</v>
      </c>
      <c r="DY2201" s="3">
        <f t="shared" si="1140"/>
        <v>0</v>
      </c>
      <c r="DZ2201" s="3">
        <f t="shared" si="1140"/>
        <v>0</v>
      </c>
      <c r="EA2201" s="3">
        <f t="shared" si="1140"/>
        <v>0</v>
      </c>
      <c r="EB2201" s="3">
        <f t="shared" si="1140"/>
        <v>0</v>
      </c>
      <c r="EC2201" s="3">
        <f t="shared" si="1140"/>
        <v>0</v>
      </c>
      <c r="ED2201" s="3">
        <f t="shared" si="1140"/>
        <v>0</v>
      </c>
      <c r="EE2201" s="3">
        <f t="shared" si="1140"/>
        <v>0</v>
      </c>
      <c r="EF2201" s="3">
        <f t="shared" si="1140"/>
        <v>0</v>
      </c>
      <c r="EG2201" s="3">
        <f t="shared" si="1140"/>
        <v>0</v>
      </c>
      <c r="EH2201" s="3">
        <f t="shared" si="1140"/>
        <v>0</v>
      </c>
      <c r="EI2201" s="3">
        <f t="shared" si="1140"/>
        <v>0</v>
      </c>
      <c r="EJ2201" s="3">
        <f t="shared" si="1140"/>
        <v>0</v>
      </c>
      <c r="EK2201" s="3">
        <f t="shared" si="1140"/>
        <v>0</v>
      </c>
      <c r="EL2201" s="3">
        <f t="shared" si="1140"/>
        <v>0</v>
      </c>
      <c r="EM2201" s="3">
        <f t="shared" ref="EM2201:FR2201" si="1141">EM2539</f>
        <v>0</v>
      </c>
      <c r="EN2201" s="3">
        <f t="shared" si="1141"/>
        <v>0</v>
      </c>
      <c r="EO2201" s="3">
        <f t="shared" si="1141"/>
        <v>0</v>
      </c>
      <c r="EP2201" s="3">
        <f t="shared" si="1141"/>
        <v>0</v>
      </c>
      <c r="EQ2201" s="3">
        <f t="shared" si="1141"/>
        <v>0</v>
      </c>
      <c r="ER2201" s="3">
        <f t="shared" si="1141"/>
        <v>0</v>
      </c>
      <c r="ES2201" s="3">
        <f t="shared" si="1141"/>
        <v>0</v>
      </c>
      <c r="ET2201" s="3">
        <f t="shared" si="1141"/>
        <v>0</v>
      </c>
      <c r="EU2201" s="3">
        <f t="shared" si="1141"/>
        <v>0</v>
      </c>
      <c r="EV2201" s="3">
        <f t="shared" si="1141"/>
        <v>0</v>
      </c>
      <c r="EW2201" s="3">
        <f t="shared" si="1141"/>
        <v>0</v>
      </c>
      <c r="EX2201" s="3">
        <f t="shared" si="1141"/>
        <v>0</v>
      </c>
      <c r="EY2201" s="3">
        <f t="shared" si="1141"/>
        <v>0</v>
      </c>
      <c r="EZ2201" s="3">
        <f t="shared" si="1141"/>
        <v>0</v>
      </c>
      <c r="FA2201" s="3">
        <f t="shared" si="1141"/>
        <v>0</v>
      </c>
      <c r="FB2201" s="3">
        <f t="shared" si="1141"/>
        <v>0</v>
      </c>
      <c r="FC2201" s="3">
        <f t="shared" si="1141"/>
        <v>0</v>
      </c>
      <c r="FD2201" s="3">
        <f t="shared" si="1141"/>
        <v>0</v>
      </c>
      <c r="FE2201" s="3">
        <f t="shared" si="1141"/>
        <v>0</v>
      </c>
      <c r="FF2201" s="3">
        <f t="shared" si="1141"/>
        <v>0</v>
      </c>
      <c r="FG2201" s="3">
        <f t="shared" si="1141"/>
        <v>0</v>
      </c>
      <c r="FH2201" s="3">
        <f t="shared" si="1141"/>
        <v>0</v>
      </c>
      <c r="FI2201" s="3">
        <f t="shared" si="1141"/>
        <v>0</v>
      </c>
      <c r="FJ2201" s="3">
        <f t="shared" si="1141"/>
        <v>0</v>
      </c>
      <c r="FK2201" s="3">
        <f t="shared" si="1141"/>
        <v>0</v>
      </c>
      <c r="FL2201" s="3">
        <f t="shared" si="1141"/>
        <v>0</v>
      </c>
      <c r="FM2201" s="3">
        <f t="shared" si="1141"/>
        <v>0</v>
      </c>
      <c r="FN2201" s="3">
        <f t="shared" si="1141"/>
        <v>0</v>
      </c>
      <c r="FO2201" s="3">
        <f t="shared" si="1141"/>
        <v>0</v>
      </c>
      <c r="FP2201" s="3">
        <f t="shared" si="1141"/>
        <v>0</v>
      </c>
      <c r="FQ2201" s="3">
        <f t="shared" si="1141"/>
        <v>0</v>
      </c>
      <c r="FR2201" s="3">
        <f t="shared" si="1141"/>
        <v>0</v>
      </c>
      <c r="FS2201" s="3">
        <f t="shared" ref="FS2201:GX2201" si="1142">FS2539</f>
        <v>0</v>
      </c>
      <c r="FT2201" s="3">
        <f t="shared" si="1142"/>
        <v>0</v>
      </c>
      <c r="FU2201" s="3">
        <f t="shared" si="1142"/>
        <v>0</v>
      </c>
      <c r="FV2201" s="3">
        <f t="shared" si="1142"/>
        <v>0</v>
      </c>
      <c r="FW2201" s="3">
        <f t="shared" si="1142"/>
        <v>0</v>
      </c>
      <c r="FX2201" s="3">
        <f t="shared" si="1142"/>
        <v>0</v>
      </c>
      <c r="FY2201" s="3">
        <f t="shared" si="1142"/>
        <v>0</v>
      </c>
      <c r="FZ2201" s="3">
        <f t="shared" si="1142"/>
        <v>0</v>
      </c>
      <c r="GA2201" s="3">
        <f t="shared" si="1142"/>
        <v>0</v>
      </c>
      <c r="GB2201" s="3">
        <f t="shared" si="1142"/>
        <v>0</v>
      </c>
      <c r="GC2201" s="3">
        <f t="shared" si="1142"/>
        <v>0</v>
      </c>
      <c r="GD2201" s="3">
        <f t="shared" si="1142"/>
        <v>0</v>
      </c>
      <c r="GE2201" s="3">
        <f t="shared" si="1142"/>
        <v>0</v>
      </c>
      <c r="GF2201" s="3">
        <f t="shared" si="1142"/>
        <v>0</v>
      </c>
      <c r="GG2201" s="3">
        <f t="shared" si="1142"/>
        <v>0</v>
      </c>
      <c r="GH2201" s="3">
        <f t="shared" si="1142"/>
        <v>0</v>
      </c>
      <c r="GI2201" s="3">
        <f t="shared" si="1142"/>
        <v>0</v>
      </c>
      <c r="GJ2201" s="3">
        <f t="shared" si="1142"/>
        <v>0</v>
      </c>
      <c r="GK2201" s="3">
        <f t="shared" si="1142"/>
        <v>0</v>
      </c>
      <c r="GL2201" s="3">
        <f t="shared" si="1142"/>
        <v>0</v>
      </c>
      <c r="GM2201" s="3">
        <f t="shared" si="1142"/>
        <v>0</v>
      </c>
      <c r="GN2201" s="3">
        <f t="shared" si="1142"/>
        <v>0</v>
      </c>
      <c r="GO2201" s="3">
        <f t="shared" si="1142"/>
        <v>0</v>
      </c>
      <c r="GP2201" s="3">
        <f t="shared" si="1142"/>
        <v>0</v>
      </c>
      <c r="GQ2201" s="3">
        <f t="shared" si="1142"/>
        <v>0</v>
      </c>
      <c r="GR2201" s="3">
        <f t="shared" si="1142"/>
        <v>0</v>
      </c>
      <c r="GS2201" s="3">
        <f t="shared" si="1142"/>
        <v>0</v>
      </c>
      <c r="GT2201" s="3">
        <f t="shared" si="1142"/>
        <v>0</v>
      </c>
      <c r="GU2201" s="3">
        <f t="shared" si="1142"/>
        <v>0</v>
      </c>
      <c r="GV2201" s="3">
        <f t="shared" si="1142"/>
        <v>0</v>
      </c>
      <c r="GW2201" s="3">
        <f t="shared" si="1142"/>
        <v>0</v>
      </c>
      <c r="GX2201" s="3">
        <f t="shared" si="1142"/>
        <v>0</v>
      </c>
    </row>
    <row r="2203" spans="1:245" x14ac:dyDescent="0.2">
      <c r="A2203" s="1">
        <v>4</v>
      </c>
      <c r="B2203" s="1">
        <v>1</v>
      </c>
      <c r="C2203" s="1"/>
      <c r="D2203" s="1">
        <f>ROW(A2212)</f>
        <v>2212</v>
      </c>
      <c r="E2203" s="1"/>
      <c r="F2203" s="1" t="s">
        <v>12</v>
      </c>
      <c r="G2203" s="1" t="s">
        <v>444</v>
      </c>
      <c r="H2203" s="1" t="s">
        <v>3</v>
      </c>
      <c r="I2203" s="1">
        <v>0</v>
      </c>
      <c r="J2203" s="1"/>
      <c r="K2203" s="1">
        <v>-1</v>
      </c>
      <c r="L2203" s="1"/>
      <c r="M2203" s="1"/>
      <c r="N2203" s="1"/>
      <c r="O2203" s="1"/>
      <c r="P2203" s="1"/>
      <c r="Q2203" s="1"/>
      <c r="R2203" s="1"/>
      <c r="S2203" s="1"/>
      <c r="T2203" s="1"/>
      <c r="U2203" s="1" t="s">
        <v>3</v>
      </c>
      <c r="V2203" s="1">
        <v>0</v>
      </c>
      <c r="W2203" s="1"/>
      <c r="X2203" s="1"/>
      <c r="Y2203" s="1"/>
      <c r="Z2203" s="1"/>
      <c r="AA2203" s="1"/>
      <c r="AB2203" s="1" t="s">
        <v>3</v>
      </c>
      <c r="AC2203" s="1" t="s">
        <v>3</v>
      </c>
      <c r="AD2203" s="1" t="s">
        <v>3</v>
      </c>
      <c r="AE2203" s="1" t="s">
        <v>3</v>
      </c>
      <c r="AF2203" s="1" t="s">
        <v>3</v>
      </c>
      <c r="AG2203" s="1" t="s">
        <v>3</v>
      </c>
      <c r="AH2203" s="1"/>
      <c r="AI2203" s="1"/>
      <c r="AJ2203" s="1"/>
      <c r="AK2203" s="1"/>
      <c r="AL2203" s="1"/>
      <c r="AM2203" s="1"/>
      <c r="AN2203" s="1"/>
      <c r="AO2203" s="1"/>
      <c r="AP2203" s="1" t="s">
        <v>3</v>
      </c>
      <c r="AQ2203" s="1" t="s">
        <v>3</v>
      </c>
      <c r="AR2203" s="1" t="s">
        <v>3</v>
      </c>
      <c r="AS2203" s="1"/>
      <c r="AT2203" s="1"/>
      <c r="AU2203" s="1"/>
      <c r="AV2203" s="1"/>
      <c r="AW2203" s="1"/>
      <c r="AX2203" s="1"/>
      <c r="AY2203" s="1"/>
      <c r="AZ2203" s="1" t="s">
        <v>3</v>
      </c>
      <c r="BA2203" s="1"/>
      <c r="BB2203" s="1" t="s">
        <v>3</v>
      </c>
      <c r="BC2203" s="1" t="s">
        <v>3</v>
      </c>
      <c r="BD2203" s="1" t="s">
        <v>3</v>
      </c>
      <c r="BE2203" s="1" t="s">
        <v>3</v>
      </c>
      <c r="BF2203" s="1" t="s">
        <v>3</v>
      </c>
      <c r="BG2203" s="1" t="s">
        <v>3</v>
      </c>
      <c r="BH2203" s="1" t="s">
        <v>3</v>
      </c>
      <c r="BI2203" s="1" t="s">
        <v>3</v>
      </c>
      <c r="BJ2203" s="1" t="s">
        <v>3</v>
      </c>
      <c r="BK2203" s="1" t="s">
        <v>3</v>
      </c>
      <c r="BL2203" s="1" t="s">
        <v>3</v>
      </c>
      <c r="BM2203" s="1" t="s">
        <v>3</v>
      </c>
      <c r="BN2203" s="1" t="s">
        <v>3</v>
      </c>
      <c r="BO2203" s="1" t="s">
        <v>3</v>
      </c>
      <c r="BP2203" s="1" t="s">
        <v>3</v>
      </c>
      <c r="BQ2203" s="1"/>
      <c r="BR2203" s="1"/>
      <c r="BS2203" s="1"/>
      <c r="BT2203" s="1"/>
      <c r="BU2203" s="1"/>
      <c r="BV2203" s="1"/>
      <c r="BW2203" s="1"/>
      <c r="BX2203" s="1">
        <v>0</v>
      </c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>
        <v>0</v>
      </c>
    </row>
    <row r="2205" spans="1:245" x14ac:dyDescent="0.2">
      <c r="A2205" s="2">
        <v>52</v>
      </c>
      <c r="B2205" s="2">
        <f t="shared" ref="B2205:G2205" si="1143">B2212</f>
        <v>1</v>
      </c>
      <c r="C2205" s="2">
        <f t="shared" si="1143"/>
        <v>4</v>
      </c>
      <c r="D2205" s="2">
        <f t="shared" si="1143"/>
        <v>2203</v>
      </c>
      <c r="E2205" s="2">
        <f t="shared" si="1143"/>
        <v>0</v>
      </c>
      <c r="F2205" s="2" t="str">
        <f t="shared" si="1143"/>
        <v>Новый раздел</v>
      </c>
      <c r="G2205" s="2" t="str">
        <f t="shared" si="1143"/>
        <v>Ремонт газона (рулонный)-1100м2</v>
      </c>
      <c r="H2205" s="2"/>
      <c r="I2205" s="2"/>
      <c r="J2205" s="2"/>
      <c r="K2205" s="2"/>
      <c r="L2205" s="2"/>
      <c r="M2205" s="2"/>
      <c r="N2205" s="2"/>
      <c r="O2205" s="2">
        <f t="shared" ref="O2205:AT2205" si="1144">O2212</f>
        <v>323518.2</v>
      </c>
      <c r="P2205" s="2">
        <f t="shared" si="1144"/>
        <v>236911.73</v>
      </c>
      <c r="Q2205" s="2">
        <f t="shared" si="1144"/>
        <v>501.27</v>
      </c>
      <c r="R2205" s="2">
        <f t="shared" si="1144"/>
        <v>183.4</v>
      </c>
      <c r="S2205" s="2">
        <f t="shared" si="1144"/>
        <v>86105.2</v>
      </c>
      <c r="T2205" s="2">
        <f t="shared" si="1144"/>
        <v>0</v>
      </c>
      <c r="U2205" s="2">
        <f t="shared" si="1144"/>
        <v>459.03000000000003</v>
      </c>
      <c r="V2205" s="2">
        <f t="shared" si="1144"/>
        <v>0</v>
      </c>
      <c r="W2205" s="2">
        <f t="shared" si="1144"/>
        <v>0</v>
      </c>
      <c r="X2205" s="2">
        <f t="shared" si="1144"/>
        <v>60273.63</v>
      </c>
      <c r="Y2205" s="2">
        <f t="shared" si="1144"/>
        <v>8610.51</v>
      </c>
      <c r="Z2205" s="2">
        <f t="shared" si="1144"/>
        <v>0</v>
      </c>
      <c r="AA2205" s="2">
        <f t="shared" si="1144"/>
        <v>0</v>
      </c>
      <c r="AB2205" s="2">
        <f t="shared" si="1144"/>
        <v>323518.2</v>
      </c>
      <c r="AC2205" s="2">
        <f t="shared" si="1144"/>
        <v>236911.73</v>
      </c>
      <c r="AD2205" s="2">
        <f t="shared" si="1144"/>
        <v>501.27</v>
      </c>
      <c r="AE2205" s="2">
        <f t="shared" si="1144"/>
        <v>183.4</v>
      </c>
      <c r="AF2205" s="2">
        <f t="shared" si="1144"/>
        <v>86105.2</v>
      </c>
      <c r="AG2205" s="2">
        <f t="shared" si="1144"/>
        <v>0</v>
      </c>
      <c r="AH2205" s="2">
        <f t="shared" si="1144"/>
        <v>459.03000000000003</v>
      </c>
      <c r="AI2205" s="2">
        <f t="shared" si="1144"/>
        <v>0</v>
      </c>
      <c r="AJ2205" s="2">
        <f t="shared" si="1144"/>
        <v>0</v>
      </c>
      <c r="AK2205" s="2">
        <f t="shared" si="1144"/>
        <v>60273.63</v>
      </c>
      <c r="AL2205" s="2">
        <f t="shared" si="1144"/>
        <v>8610.51</v>
      </c>
      <c r="AM2205" s="2">
        <f t="shared" si="1144"/>
        <v>0</v>
      </c>
      <c r="AN2205" s="2">
        <f t="shared" si="1144"/>
        <v>0</v>
      </c>
      <c r="AO2205" s="2">
        <f t="shared" si="1144"/>
        <v>0</v>
      </c>
      <c r="AP2205" s="2">
        <f t="shared" si="1144"/>
        <v>0</v>
      </c>
      <c r="AQ2205" s="2">
        <f t="shared" si="1144"/>
        <v>0</v>
      </c>
      <c r="AR2205" s="2">
        <f t="shared" si="1144"/>
        <v>392600.41</v>
      </c>
      <c r="AS2205" s="2">
        <f t="shared" si="1144"/>
        <v>0</v>
      </c>
      <c r="AT2205" s="2">
        <f t="shared" si="1144"/>
        <v>0</v>
      </c>
      <c r="AU2205" s="2">
        <f t="shared" ref="AU2205:BZ2205" si="1145">AU2212</f>
        <v>392600.41</v>
      </c>
      <c r="AV2205" s="2">
        <f t="shared" si="1145"/>
        <v>236911.73</v>
      </c>
      <c r="AW2205" s="2">
        <f t="shared" si="1145"/>
        <v>236911.73</v>
      </c>
      <c r="AX2205" s="2">
        <f t="shared" si="1145"/>
        <v>0</v>
      </c>
      <c r="AY2205" s="2">
        <f t="shared" si="1145"/>
        <v>236911.73</v>
      </c>
      <c r="AZ2205" s="2">
        <f t="shared" si="1145"/>
        <v>0</v>
      </c>
      <c r="BA2205" s="2">
        <f t="shared" si="1145"/>
        <v>0</v>
      </c>
      <c r="BB2205" s="2">
        <f t="shared" si="1145"/>
        <v>0</v>
      </c>
      <c r="BC2205" s="2">
        <f t="shared" si="1145"/>
        <v>0</v>
      </c>
      <c r="BD2205" s="2">
        <f t="shared" si="1145"/>
        <v>0</v>
      </c>
      <c r="BE2205" s="2">
        <f t="shared" si="1145"/>
        <v>0</v>
      </c>
      <c r="BF2205" s="2">
        <f t="shared" si="1145"/>
        <v>0</v>
      </c>
      <c r="BG2205" s="2">
        <f t="shared" si="1145"/>
        <v>0</v>
      </c>
      <c r="BH2205" s="2">
        <f t="shared" si="1145"/>
        <v>0</v>
      </c>
      <c r="BI2205" s="2">
        <f t="shared" si="1145"/>
        <v>0</v>
      </c>
      <c r="BJ2205" s="2">
        <f t="shared" si="1145"/>
        <v>0</v>
      </c>
      <c r="BK2205" s="2">
        <f t="shared" si="1145"/>
        <v>0</v>
      </c>
      <c r="BL2205" s="2">
        <f t="shared" si="1145"/>
        <v>0</v>
      </c>
      <c r="BM2205" s="2">
        <f t="shared" si="1145"/>
        <v>0</v>
      </c>
      <c r="BN2205" s="2">
        <f t="shared" si="1145"/>
        <v>0</v>
      </c>
      <c r="BO2205" s="2">
        <f t="shared" si="1145"/>
        <v>0</v>
      </c>
      <c r="BP2205" s="2">
        <f t="shared" si="1145"/>
        <v>0</v>
      </c>
      <c r="BQ2205" s="2">
        <f t="shared" si="1145"/>
        <v>0</v>
      </c>
      <c r="BR2205" s="2">
        <f t="shared" si="1145"/>
        <v>0</v>
      </c>
      <c r="BS2205" s="2">
        <f t="shared" si="1145"/>
        <v>0</v>
      </c>
      <c r="BT2205" s="2">
        <f t="shared" si="1145"/>
        <v>0</v>
      </c>
      <c r="BU2205" s="2">
        <f t="shared" si="1145"/>
        <v>0</v>
      </c>
      <c r="BV2205" s="2">
        <f t="shared" si="1145"/>
        <v>0</v>
      </c>
      <c r="BW2205" s="2">
        <f t="shared" si="1145"/>
        <v>0</v>
      </c>
      <c r="BX2205" s="2">
        <f t="shared" si="1145"/>
        <v>0</v>
      </c>
      <c r="BY2205" s="2">
        <f t="shared" si="1145"/>
        <v>0</v>
      </c>
      <c r="BZ2205" s="2">
        <f t="shared" si="1145"/>
        <v>0</v>
      </c>
      <c r="CA2205" s="2">
        <f t="shared" ref="CA2205:DF2205" si="1146">CA2212</f>
        <v>392600.41</v>
      </c>
      <c r="CB2205" s="2">
        <f t="shared" si="1146"/>
        <v>0</v>
      </c>
      <c r="CC2205" s="2">
        <f t="shared" si="1146"/>
        <v>0</v>
      </c>
      <c r="CD2205" s="2">
        <f t="shared" si="1146"/>
        <v>392600.41</v>
      </c>
      <c r="CE2205" s="2">
        <f t="shared" si="1146"/>
        <v>236911.73</v>
      </c>
      <c r="CF2205" s="2">
        <f t="shared" si="1146"/>
        <v>236911.73</v>
      </c>
      <c r="CG2205" s="2">
        <f t="shared" si="1146"/>
        <v>0</v>
      </c>
      <c r="CH2205" s="2">
        <f t="shared" si="1146"/>
        <v>236911.73</v>
      </c>
      <c r="CI2205" s="2">
        <f t="shared" si="1146"/>
        <v>0</v>
      </c>
      <c r="CJ2205" s="2">
        <f t="shared" si="1146"/>
        <v>0</v>
      </c>
      <c r="CK2205" s="2">
        <f t="shared" si="1146"/>
        <v>0</v>
      </c>
      <c r="CL2205" s="2">
        <f t="shared" si="1146"/>
        <v>0</v>
      </c>
      <c r="CM2205" s="2">
        <f t="shared" si="1146"/>
        <v>0</v>
      </c>
      <c r="CN2205" s="2">
        <f t="shared" si="1146"/>
        <v>0</v>
      </c>
      <c r="CO2205" s="2">
        <f t="shared" si="1146"/>
        <v>0</v>
      </c>
      <c r="CP2205" s="2">
        <f t="shared" si="1146"/>
        <v>0</v>
      </c>
      <c r="CQ2205" s="2">
        <f t="shared" si="1146"/>
        <v>0</v>
      </c>
      <c r="CR2205" s="2">
        <f t="shared" si="1146"/>
        <v>0</v>
      </c>
      <c r="CS2205" s="2">
        <f t="shared" si="1146"/>
        <v>0</v>
      </c>
      <c r="CT2205" s="2">
        <f t="shared" si="1146"/>
        <v>0</v>
      </c>
      <c r="CU2205" s="2">
        <f t="shared" si="1146"/>
        <v>0</v>
      </c>
      <c r="CV2205" s="2">
        <f t="shared" si="1146"/>
        <v>0</v>
      </c>
      <c r="CW2205" s="2">
        <f t="shared" si="1146"/>
        <v>0</v>
      </c>
      <c r="CX2205" s="2">
        <f t="shared" si="1146"/>
        <v>0</v>
      </c>
      <c r="CY2205" s="2">
        <f t="shared" si="1146"/>
        <v>0</v>
      </c>
      <c r="CZ2205" s="2">
        <f t="shared" si="1146"/>
        <v>0</v>
      </c>
      <c r="DA2205" s="2">
        <f t="shared" si="1146"/>
        <v>0</v>
      </c>
      <c r="DB2205" s="2">
        <f t="shared" si="1146"/>
        <v>0</v>
      </c>
      <c r="DC2205" s="2">
        <f t="shared" si="1146"/>
        <v>0</v>
      </c>
      <c r="DD2205" s="2">
        <f t="shared" si="1146"/>
        <v>0</v>
      </c>
      <c r="DE2205" s="2">
        <f t="shared" si="1146"/>
        <v>0</v>
      </c>
      <c r="DF2205" s="2">
        <f t="shared" si="1146"/>
        <v>0</v>
      </c>
      <c r="DG2205" s="3">
        <f t="shared" ref="DG2205:EL2205" si="1147">DG2212</f>
        <v>0</v>
      </c>
      <c r="DH2205" s="3">
        <f t="shared" si="1147"/>
        <v>0</v>
      </c>
      <c r="DI2205" s="3">
        <f t="shared" si="1147"/>
        <v>0</v>
      </c>
      <c r="DJ2205" s="3">
        <f t="shared" si="1147"/>
        <v>0</v>
      </c>
      <c r="DK2205" s="3">
        <f t="shared" si="1147"/>
        <v>0</v>
      </c>
      <c r="DL2205" s="3">
        <f t="shared" si="1147"/>
        <v>0</v>
      </c>
      <c r="DM2205" s="3">
        <f t="shared" si="1147"/>
        <v>0</v>
      </c>
      <c r="DN2205" s="3">
        <f t="shared" si="1147"/>
        <v>0</v>
      </c>
      <c r="DO2205" s="3">
        <f t="shared" si="1147"/>
        <v>0</v>
      </c>
      <c r="DP2205" s="3">
        <f t="shared" si="1147"/>
        <v>0</v>
      </c>
      <c r="DQ2205" s="3">
        <f t="shared" si="1147"/>
        <v>0</v>
      </c>
      <c r="DR2205" s="3">
        <f t="shared" si="1147"/>
        <v>0</v>
      </c>
      <c r="DS2205" s="3">
        <f t="shared" si="1147"/>
        <v>0</v>
      </c>
      <c r="DT2205" s="3">
        <f t="shared" si="1147"/>
        <v>0</v>
      </c>
      <c r="DU2205" s="3">
        <f t="shared" si="1147"/>
        <v>0</v>
      </c>
      <c r="DV2205" s="3">
        <f t="shared" si="1147"/>
        <v>0</v>
      </c>
      <c r="DW2205" s="3">
        <f t="shared" si="1147"/>
        <v>0</v>
      </c>
      <c r="DX2205" s="3">
        <f t="shared" si="1147"/>
        <v>0</v>
      </c>
      <c r="DY2205" s="3">
        <f t="shared" si="1147"/>
        <v>0</v>
      </c>
      <c r="DZ2205" s="3">
        <f t="shared" si="1147"/>
        <v>0</v>
      </c>
      <c r="EA2205" s="3">
        <f t="shared" si="1147"/>
        <v>0</v>
      </c>
      <c r="EB2205" s="3">
        <f t="shared" si="1147"/>
        <v>0</v>
      </c>
      <c r="EC2205" s="3">
        <f t="shared" si="1147"/>
        <v>0</v>
      </c>
      <c r="ED2205" s="3">
        <f t="shared" si="1147"/>
        <v>0</v>
      </c>
      <c r="EE2205" s="3">
        <f t="shared" si="1147"/>
        <v>0</v>
      </c>
      <c r="EF2205" s="3">
        <f t="shared" si="1147"/>
        <v>0</v>
      </c>
      <c r="EG2205" s="3">
        <f t="shared" si="1147"/>
        <v>0</v>
      </c>
      <c r="EH2205" s="3">
        <f t="shared" si="1147"/>
        <v>0</v>
      </c>
      <c r="EI2205" s="3">
        <f t="shared" si="1147"/>
        <v>0</v>
      </c>
      <c r="EJ2205" s="3">
        <f t="shared" si="1147"/>
        <v>0</v>
      </c>
      <c r="EK2205" s="3">
        <f t="shared" si="1147"/>
        <v>0</v>
      </c>
      <c r="EL2205" s="3">
        <f t="shared" si="1147"/>
        <v>0</v>
      </c>
      <c r="EM2205" s="3">
        <f t="shared" ref="EM2205:FR2205" si="1148">EM2212</f>
        <v>0</v>
      </c>
      <c r="EN2205" s="3">
        <f t="shared" si="1148"/>
        <v>0</v>
      </c>
      <c r="EO2205" s="3">
        <f t="shared" si="1148"/>
        <v>0</v>
      </c>
      <c r="EP2205" s="3">
        <f t="shared" si="1148"/>
        <v>0</v>
      </c>
      <c r="EQ2205" s="3">
        <f t="shared" si="1148"/>
        <v>0</v>
      </c>
      <c r="ER2205" s="3">
        <f t="shared" si="1148"/>
        <v>0</v>
      </c>
      <c r="ES2205" s="3">
        <f t="shared" si="1148"/>
        <v>0</v>
      </c>
      <c r="ET2205" s="3">
        <f t="shared" si="1148"/>
        <v>0</v>
      </c>
      <c r="EU2205" s="3">
        <f t="shared" si="1148"/>
        <v>0</v>
      </c>
      <c r="EV2205" s="3">
        <f t="shared" si="1148"/>
        <v>0</v>
      </c>
      <c r="EW2205" s="3">
        <f t="shared" si="1148"/>
        <v>0</v>
      </c>
      <c r="EX2205" s="3">
        <f t="shared" si="1148"/>
        <v>0</v>
      </c>
      <c r="EY2205" s="3">
        <f t="shared" si="1148"/>
        <v>0</v>
      </c>
      <c r="EZ2205" s="3">
        <f t="shared" si="1148"/>
        <v>0</v>
      </c>
      <c r="FA2205" s="3">
        <f t="shared" si="1148"/>
        <v>0</v>
      </c>
      <c r="FB2205" s="3">
        <f t="shared" si="1148"/>
        <v>0</v>
      </c>
      <c r="FC2205" s="3">
        <f t="shared" si="1148"/>
        <v>0</v>
      </c>
      <c r="FD2205" s="3">
        <f t="shared" si="1148"/>
        <v>0</v>
      </c>
      <c r="FE2205" s="3">
        <f t="shared" si="1148"/>
        <v>0</v>
      </c>
      <c r="FF2205" s="3">
        <f t="shared" si="1148"/>
        <v>0</v>
      </c>
      <c r="FG2205" s="3">
        <f t="shared" si="1148"/>
        <v>0</v>
      </c>
      <c r="FH2205" s="3">
        <f t="shared" si="1148"/>
        <v>0</v>
      </c>
      <c r="FI2205" s="3">
        <f t="shared" si="1148"/>
        <v>0</v>
      </c>
      <c r="FJ2205" s="3">
        <f t="shared" si="1148"/>
        <v>0</v>
      </c>
      <c r="FK2205" s="3">
        <f t="shared" si="1148"/>
        <v>0</v>
      </c>
      <c r="FL2205" s="3">
        <f t="shared" si="1148"/>
        <v>0</v>
      </c>
      <c r="FM2205" s="3">
        <f t="shared" si="1148"/>
        <v>0</v>
      </c>
      <c r="FN2205" s="3">
        <f t="shared" si="1148"/>
        <v>0</v>
      </c>
      <c r="FO2205" s="3">
        <f t="shared" si="1148"/>
        <v>0</v>
      </c>
      <c r="FP2205" s="3">
        <f t="shared" si="1148"/>
        <v>0</v>
      </c>
      <c r="FQ2205" s="3">
        <f t="shared" si="1148"/>
        <v>0</v>
      </c>
      <c r="FR2205" s="3">
        <f t="shared" si="1148"/>
        <v>0</v>
      </c>
      <c r="FS2205" s="3">
        <f t="shared" ref="FS2205:GX2205" si="1149">FS2212</f>
        <v>0</v>
      </c>
      <c r="FT2205" s="3">
        <f t="shared" si="1149"/>
        <v>0</v>
      </c>
      <c r="FU2205" s="3">
        <f t="shared" si="1149"/>
        <v>0</v>
      </c>
      <c r="FV2205" s="3">
        <f t="shared" si="1149"/>
        <v>0</v>
      </c>
      <c r="FW2205" s="3">
        <f t="shared" si="1149"/>
        <v>0</v>
      </c>
      <c r="FX2205" s="3">
        <f t="shared" si="1149"/>
        <v>0</v>
      </c>
      <c r="FY2205" s="3">
        <f t="shared" si="1149"/>
        <v>0</v>
      </c>
      <c r="FZ2205" s="3">
        <f t="shared" si="1149"/>
        <v>0</v>
      </c>
      <c r="GA2205" s="3">
        <f t="shared" si="1149"/>
        <v>0</v>
      </c>
      <c r="GB2205" s="3">
        <f t="shared" si="1149"/>
        <v>0</v>
      </c>
      <c r="GC2205" s="3">
        <f t="shared" si="1149"/>
        <v>0</v>
      </c>
      <c r="GD2205" s="3">
        <f t="shared" si="1149"/>
        <v>0</v>
      </c>
      <c r="GE2205" s="3">
        <f t="shared" si="1149"/>
        <v>0</v>
      </c>
      <c r="GF2205" s="3">
        <f t="shared" si="1149"/>
        <v>0</v>
      </c>
      <c r="GG2205" s="3">
        <f t="shared" si="1149"/>
        <v>0</v>
      </c>
      <c r="GH2205" s="3">
        <f t="shared" si="1149"/>
        <v>0</v>
      </c>
      <c r="GI2205" s="3">
        <f t="shared" si="1149"/>
        <v>0</v>
      </c>
      <c r="GJ2205" s="3">
        <f t="shared" si="1149"/>
        <v>0</v>
      </c>
      <c r="GK2205" s="3">
        <f t="shared" si="1149"/>
        <v>0</v>
      </c>
      <c r="GL2205" s="3">
        <f t="shared" si="1149"/>
        <v>0</v>
      </c>
      <c r="GM2205" s="3">
        <f t="shared" si="1149"/>
        <v>0</v>
      </c>
      <c r="GN2205" s="3">
        <f t="shared" si="1149"/>
        <v>0</v>
      </c>
      <c r="GO2205" s="3">
        <f t="shared" si="1149"/>
        <v>0</v>
      </c>
      <c r="GP2205" s="3">
        <f t="shared" si="1149"/>
        <v>0</v>
      </c>
      <c r="GQ2205" s="3">
        <f t="shared" si="1149"/>
        <v>0</v>
      </c>
      <c r="GR2205" s="3">
        <f t="shared" si="1149"/>
        <v>0</v>
      </c>
      <c r="GS2205" s="3">
        <f t="shared" si="1149"/>
        <v>0</v>
      </c>
      <c r="GT2205" s="3">
        <f t="shared" si="1149"/>
        <v>0</v>
      </c>
      <c r="GU2205" s="3">
        <f t="shared" si="1149"/>
        <v>0</v>
      </c>
      <c r="GV2205" s="3">
        <f t="shared" si="1149"/>
        <v>0</v>
      </c>
      <c r="GW2205" s="3">
        <f t="shared" si="1149"/>
        <v>0</v>
      </c>
      <c r="GX2205" s="3">
        <f t="shared" si="1149"/>
        <v>0</v>
      </c>
    </row>
    <row r="2207" spans="1:245" x14ac:dyDescent="0.2">
      <c r="A2207">
        <v>17</v>
      </c>
      <c r="B2207">
        <v>1</v>
      </c>
      <c r="C2207">
        <f>ROW(SmtRes!A647)</f>
        <v>647</v>
      </c>
      <c r="D2207">
        <f>ROW(EtalonRes!A623)</f>
        <v>623</v>
      </c>
      <c r="E2207" t="s">
        <v>14</v>
      </c>
      <c r="F2207" t="s">
        <v>15</v>
      </c>
      <c r="G2207" t="s">
        <v>16</v>
      </c>
      <c r="H2207" t="s">
        <v>17</v>
      </c>
      <c r="I2207">
        <f>ROUND(825/100,9)</f>
        <v>8.25</v>
      </c>
      <c r="J2207">
        <v>0</v>
      </c>
      <c r="O2207">
        <f>ROUND(CP2207,2)</f>
        <v>140781.54999999999</v>
      </c>
      <c r="P2207">
        <f>ROUND(CQ2207*I2207,2)</f>
        <v>93266.66</v>
      </c>
      <c r="Q2207">
        <f>ROUND(CR2207*I2207,2)</f>
        <v>501.27</v>
      </c>
      <c r="R2207">
        <f>ROUND(CS2207*I2207,2)</f>
        <v>183.4</v>
      </c>
      <c r="S2207">
        <f>ROUND(CT2207*I2207,2)</f>
        <v>47013.62</v>
      </c>
      <c r="T2207">
        <f>ROUND(CU2207*I2207,2)</f>
        <v>0</v>
      </c>
      <c r="U2207">
        <f>CV2207*I2207</f>
        <v>254.1</v>
      </c>
      <c r="V2207">
        <f>CW2207*I2207</f>
        <v>0</v>
      </c>
      <c r="W2207">
        <f>ROUND(CX2207*I2207,2)</f>
        <v>0</v>
      </c>
      <c r="X2207">
        <f t="shared" ref="X2207:Y2210" si="1150">ROUND(CY2207,2)</f>
        <v>32909.53</v>
      </c>
      <c r="Y2207">
        <f t="shared" si="1150"/>
        <v>4701.3599999999997</v>
      </c>
      <c r="AA2207">
        <v>55574044</v>
      </c>
      <c r="AB2207">
        <f>ROUND((AC2207+AD2207+AF2207),6)</f>
        <v>17064.43</v>
      </c>
      <c r="AC2207">
        <f>ROUND((ES2207),6)</f>
        <v>11305.05</v>
      </c>
      <c r="AD2207">
        <f>ROUND((((ET2207)-(EU2207))+AE2207),6)</f>
        <v>60.76</v>
      </c>
      <c r="AE2207">
        <f t="shared" ref="AE2207:AF2210" si="1151">ROUND((EU2207),6)</f>
        <v>22.23</v>
      </c>
      <c r="AF2207">
        <f t="shared" si="1151"/>
        <v>5698.62</v>
      </c>
      <c r="AG2207">
        <f>ROUND((AP2207),6)</f>
        <v>0</v>
      </c>
      <c r="AH2207">
        <f t="shared" ref="AH2207:AI2210" si="1152">(EW2207)</f>
        <v>30.8</v>
      </c>
      <c r="AI2207">
        <f t="shared" si="1152"/>
        <v>0</v>
      </c>
      <c r="AJ2207">
        <f>(AS2207)</f>
        <v>0</v>
      </c>
      <c r="AK2207">
        <v>17064.43</v>
      </c>
      <c r="AL2207">
        <v>11305.05</v>
      </c>
      <c r="AM2207">
        <v>60.76</v>
      </c>
      <c r="AN2207">
        <v>22.23</v>
      </c>
      <c r="AO2207">
        <v>5698.62</v>
      </c>
      <c r="AP2207">
        <v>0</v>
      </c>
      <c r="AQ2207">
        <v>30.8</v>
      </c>
      <c r="AR2207">
        <v>0</v>
      </c>
      <c r="AS2207">
        <v>0</v>
      </c>
      <c r="AT2207">
        <v>70</v>
      </c>
      <c r="AU2207">
        <v>10</v>
      </c>
      <c r="AV2207">
        <v>1</v>
      </c>
      <c r="AW2207">
        <v>1</v>
      </c>
      <c r="AZ2207">
        <v>1</v>
      </c>
      <c r="BA2207">
        <v>1</v>
      </c>
      <c r="BB2207">
        <v>1</v>
      </c>
      <c r="BC2207">
        <v>1</v>
      </c>
      <c r="BD2207" t="s">
        <v>3</v>
      </c>
      <c r="BE2207" t="s">
        <v>3</v>
      </c>
      <c r="BF2207" t="s">
        <v>3</v>
      </c>
      <c r="BG2207" t="s">
        <v>3</v>
      </c>
      <c r="BH2207">
        <v>0</v>
      </c>
      <c r="BI2207">
        <v>4</v>
      </c>
      <c r="BJ2207" t="s">
        <v>18</v>
      </c>
      <c r="BM2207">
        <v>0</v>
      </c>
      <c r="BN2207">
        <v>0</v>
      </c>
      <c r="BO2207" t="s">
        <v>3</v>
      </c>
      <c r="BP2207">
        <v>0</v>
      </c>
      <c r="BQ2207">
        <v>1</v>
      </c>
      <c r="BR2207">
        <v>0</v>
      </c>
      <c r="BS2207">
        <v>1</v>
      </c>
      <c r="BT2207">
        <v>1</v>
      </c>
      <c r="BU2207">
        <v>1</v>
      </c>
      <c r="BV2207">
        <v>1</v>
      </c>
      <c r="BW2207">
        <v>1</v>
      </c>
      <c r="BX2207">
        <v>1</v>
      </c>
      <c r="BY2207" t="s">
        <v>3</v>
      </c>
      <c r="BZ2207">
        <v>70</v>
      </c>
      <c r="CA2207">
        <v>10</v>
      </c>
      <c r="CE2207">
        <v>0</v>
      </c>
      <c r="CF2207">
        <v>0</v>
      </c>
      <c r="CG2207">
        <v>0</v>
      </c>
      <c r="CM2207">
        <v>0</v>
      </c>
      <c r="CN2207" t="s">
        <v>3</v>
      </c>
      <c r="CO2207">
        <v>0</v>
      </c>
      <c r="CP2207">
        <f>(P2207+Q2207+S2207)</f>
        <v>140781.55000000002</v>
      </c>
      <c r="CQ2207">
        <f>(AC2207*BC2207*AW2207)</f>
        <v>11305.05</v>
      </c>
      <c r="CR2207">
        <f>((((ET2207)*BB2207-(EU2207)*BS2207)+AE2207*BS2207)*AV2207)</f>
        <v>60.760000000000005</v>
      </c>
      <c r="CS2207">
        <f>(AE2207*BS2207*AV2207)</f>
        <v>22.23</v>
      </c>
      <c r="CT2207">
        <f>(AF2207*BA2207*AV2207)</f>
        <v>5698.62</v>
      </c>
      <c r="CU2207">
        <f>AG2207</f>
        <v>0</v>
      </c>
      <c r="CV2207">
        <f>(AH2207*AV2207)</f>
        <v>30.8</v>
      </c>
      <c r="CW2207">
        <f t="shared" ref="CW2207:CX2210" si="1153">AI2207</f>
        <v>0</v>
      </c>
      <c r="CX2207">
        <f t="shared" si="1153"/>
        <v>0</v>
      </c>
      <c r="CY2207">
        <f>((S2207*BZ2207)/100)</f>
        <v>32909.534000000007</v>
      </c>
      <c r="CZ2207">
        <f>((S2207*CA2207)/100)</f>
        <v>4701.3620000000001</v>
      </c>
      <c r="DC2207" t="s">
        <v>3</v>
      </c>
      <c r="DD2207" t="s">
        <v>3</v>
      </c>
      <c r="DE2207" t="s">
        <v>3</v>
      </c>
      <c r="DF2207" t="s">
        <v>3</v>
      </c>
      <c r="DG2207" t="s">
        <v>3</v>
      </c>
      <c r="DH2207" t="s">
        <v>3</v>
      </c>
      <c r="DI2207" t="s">
        <v>3</v>
      </c>
      <c r="DJ2207" t="s">
        <v>3</v>
      </c>
      <c r="DK2207" t="s">
        <v>3</v>
      </c>
      <c r="DL2207" t="s">
        <v>3</v>
      </c>
      <c r="DM2207" t="s">
        <v>3</v>
      </c>
      <c r="DN2207">
        <v>0</v>
      </c>
      <c r="DO2207">
        <v>0</v>
      </c>
      <c r="DP2207">
        <v>1</v>
      </c>
      <c r="DQ2207">
        <v>1</v>
      </c>
      <c r="DU2207">
        <v>1005</v>
      </c>
      <c r="DV2207" t="s">
        <v>17</v>
      </c>
      <c r="DW2207" t="s">
        <v>17</v>
      </c>
      <c r="DX2207">
        <v>100</v>
      </c>
      <c r="EE2207">
        <v>55317522</v>
      </c>
      <c r="EF2207">
        <v>1</v>
      </c>
      <c r="EG2207" t="s">
        <v>19</v>
      </c>
      <c r="EH2207">
        <v>0</v>
      </c>
      <c r="EI2207" t="s">
        <v>3</v>
      </c>
      <c r="EJ2207">
        <v>4</v>
      </c>
      <c r="EK2207">
        <v>0</v>
      </c>
      <c r="EL2207" t="s">
        <v>20</v>
      </c>
      <c r="EM2207" t="s">
        <v>21</v>
      </c>
      <c r="EO2207" t="s">
        <v>3</v>
      </c>
      <c r="EQ2207">
        <v>0</v>
      </c>
      <c r="ER2207">
        <v>17064.43</v>
      </c>
      <c r="ES2207">
        <v>11305.05</v>
      </c>
      <c r="ET2207">
        <v>60.76</v>
      </c>
      <c r="EU2207">
        <v>22.23</v>
      </c>
      <c r="EV2207">
        <v>5698.62</v>
      </c>
      <c r="EW2207">
        <v>30.8</v>
      </c>
      <c r="EX2207">
        <v>0</v>
      </c>
      <c r="EY2207">
        <v>0</v>
      </c>
      <c r="FQ2207">
        <v>0</v>
      </c>
      <c r="FR2207">
        <f>ROUND(IF(AND(BH2207=3,BI2207=3),P2207,0),2)</f>
        <v>0</v>
      </c>
      <c r="FS2207">
        <v>0</v>
      </c>
      <c r="FX2207">
        <v>70</v>
      </c>
      <c r="FY2207">
        <v>10</v>
      </c>
      <c r="GA2207" t="s">
        <v>3</v>
      </c>
      <c r="GD2207">
        <v>0</v>
      </c>
      <c r="GF2207">
        <v>-662659974</v>
      </c>
      <c r="GG2207">
        <v>2</v>
      </c>
      <c r="GH2207">
        <v>1</v>
      </c>
      <c r="GI2207">
        <v>-2</v>
      </c>
      <c r="GJ2207">
        <v>0</v>
      </c>
      <c r="GK2207">
        <f>ROUND(R2207*(R12)/100,2)</f>
        <v>198.07</v>
      </c>
      <c r="GL2207">
        <f>ROUND(IF(AND(BH2207=3,BI2207=3,FS2207&lt;&gt;0),P2207,0),2)</f>
        <v>0</v>
      </c>
      <c r="GM2207">
        <f>ROUND(O2207+X2207+Y2207+GK2207,2)+GX2207</f>
        <v>178590.51</v>
      </c>
      <c r="GN2207">
        <f>IF(OR(BI2207=0,BI2207=1),ROUND(O2207+X2207+Y2207+GK2207,2),0)</f>
        <v>0</v>
      </c>
      <c r="GO2207">
        <f>IF(BI2207=2,ROUND(O2207+X2207+Y2207+GK2207,2),0)</f>
        <v>0</v>
      </c>
      <c r="GP2207">
        <f>IF(BI2207=4,ROUND(O2207+X2207+Y2207+GK2207,2)+GX2207,0)</f>
        <v>178590.51</v>
      </c>
      <c r="GR2207">
        <v>0</v>
      </c>
      <c r="GS2207">
        <v>3</v>
      </c>
      <c r="GT2207">
        <v>0</v>
      </c>
      <c r="GU2207" t="s">
        <v>3</v>
      </c>
      <c r="GV2207">
        <f>ROUND((GT2207),6)</f>
        <v>0</v>
      </c>
      <c r="GW2207">
        <v>1</v>
      </c>
      <c r="GX2207">
        <f>ROUND(HC2207*I2207,2)</f>
        <v>0</v>
      </c>
      <c r="HA2207">
        <v>0</v>
      </c>
      <c r="HB2207">
        <v>0</v>
      </c>
      <c r="HC2207">
        <f>GV2207*GW2207</f>
        <v>0</v>
      </c>
      <c r="IK2207">
        <v>0</v>
      </c>
    </row>
    <row r="2208" spans="1:245" x14ac:dyDescent="0.2">
      <c r="A2208">
        <v>17</v>
      </c>
      <c r="B2208">
        <v>1</v>
      </c>
      <c r="C2208">
        <f>ROW(SmtRes!A649)</f>
        <v>649</v>
      </c>
      <c r="D2208">
        <f>ROW(EtalonRes!A625)</f>
        <v>625</v>
      </c>
      <c r="E2208" t="s">
        <v>22</v>
      </c>
      <c r="F2208" t="s">
        <v>23</v>
      </c>
      <c r="G2208" t="s">
        <v>24</v>
      </c>
      <c r="H2208" t="s">
        <v>17</v>
      </c>
      <c r="I2208">
        <f>ROUND(275/100,9)</f>
        <v>2.75</v>
      </c>
      <c r="J2208">
        <v>0</v>
      </c>
      <c r="O2208">
        <f>ROUND(CP2208,2)</f>
        <v>54493.919999999998</v>
      </c>
      <c r="P2208">
        <f>ROUND(CQ2208*I2208,2)</f>
        <v>31088.89</v>
      </c>
      <c r="Q2208">
        <f>ROUND(CR2208*I2208,2)</f>
        <v>0</v>
      </c>
      <c r="R2208">
        <f>ROUND(CS2208*I2208,2)</f>
        <v>0</v>
      </c>
      <c r="S2208">
        <f>ROUND(CT2208*I2208,2)</f>
        <v>23405.03</v>
      </c>
      <c r="T2208">
        <f>ROUND(CU2208*I2208,2)</f>
        <v>0</v>
      </c>
      <c r="U2208">
        <f>CV2208*I2208</f>
        <v>126.5</v>
      </c>
      <c r="V2208">
        <f>CW2208*I2208</f>
        <v>0</v>
      </c>
      <c r="W2208">
        <f>ROUND(CX2208*I2208,2)</f>
        <v>0</v>
      </c>
      <c r="X2208">
        <f t="shared" si="1150"/>
        <v>16383.52</v>
      </c>
      <c r="Y2208">
        <f t="shared" si="1150"/>
        <v>2340.5</v>
      </c>
      <c r="AA2208">
        <v>55574044</v>
      </c>
      <c r="AB2208">
        <f>ROUND((AC2208+AD2208+AF2208),6)</f>
        <v>19815.97</v>
      </c>
      <c r="AC2208">
        <f>ROUND((ES2208),6)</f>
        <v>11305.05</v>
      </c>
      <c r="AD2208">
        <f>ROUND((((ET2208)-(EU2208))+AE2208),6)</f>
        <v>0</v>
      </c>
      <c r="AE2208">
        <f t="shared" si="1151"/>
        <v>0</v>
      </c>
      <c r="AF2208">
        <f t="shared" si="1151"/>
        <v>8510.92</v>
      </c>
      <c r="AG2208">
        <f>ROUND((AP2208),6)</f>
        <v>0</v>
      </c>
      <c r="AH2208">
        <f t="shared" si="1152"/>
        <v>46</v>
      </c>
      <c r="AI2208">
        <f t="shared" si="1152"/>
        <v>0</v>
      </c>
      <c r="AJ2208">
        <f>(AS2208)</f>
        <v>0</v>
      </c>
      <c r="AK2208">
        <v>19815.97</v>
      </c>
      <c r="AL2208">
        <v>11305.05</v>
      </c>
      <c r="AM2208">
        <v>0</v>
      </c>
      <c r="AN2208">
        <v>0</v>
      </c>
      <c r="AO2208">
        <v>8510.92</v>
      </c>
      <c r="AP2208">
        <v>0</v>
      </c>
      <c r="AQ2208">
        <v>46</v>
      </c>
      <c r="AR2208">
        <v>0</v>
      </c>
      <c r="AS2208">
        <v>0</v>
      </c>
      <c r="AT2208">
        <v>70</v>
      </c>
      <c r="AU2208">
        <v>10</v>
      </c>
      <c r="AV2208">
        <v>1</v>
      </c>
      <c r="AW2208">
        <v>1</v>
      </c>
      <c r="AZ2208">
        <v>1</v>
      </c>
      <c r="BA2208">
        <v>1</v>
      </c>
      <c r="BB2208">
        <v>1</v>
      </c>
      <c r="BC2208">
        <v>1</v>
      </c>
      <c r="BD2208" t="s">
        <v>3</v>
      </c>
      <c r="BE2208" t="s">
        <v>3</v>
      </c>
      <c r="BF2208" t="s">
        <v>3</v>
      </c>
      <c r="BG2208" t="s">
        <v>3</v>
      </c>
      <c r="BH2208">
        <v>0</v>
      </c>
      <c r="BI2208">
        <v>4</v>
      </c>
      <c r="BJ2208" t="s">
        <v>25</v>
      </c>
      <c r="BM2208">
        <v>0</v>
      </c>
      <c r="BN2208">
        <v>0</v>
      </c>
      <c r="BO2208" t="s">
        <v>3</v>
      </c>
      <c r="BP2208">
        <v>0</v>
      </c>
      <c r="BQ2208">
        <v>1</v>
      </c>
      <c r="BR2208">
        <v>0</v>
      </c>
      <c r="BS2208">
        <v>1</v>
      </c>
      <c r="BT2208">
        <v>1</v>
      </c>
      <c r="BU2208">
        <v>1</v>
      </c>
      <c r="BV2208">
        <v>1</v>
      </c>
      <c r="BW2208">
        <v>1</v>
      </c>
      <c r="BX2208">
        <v>1</v>
      </c>
      <c r="BY2208" t="s">
        <v>3</v>
      </c>
      <c r="BZ2208">
        <v>70</v>
      </c>
      <c r="CA2208">
        <v>10</v>
      </c>
      <c r="CE2208">
        <v>0</v>
      </c>
      <c r="CF2208">
        <v>0</v>
      </c>
      <c r="CG2208">
        <v>0</v>
      </c>
      <c r="CM2208">
        <v>0</v>
      </c>
      <c r="CN2208" t="s">
        <v>3</v>
      </c>
      <c r="CO2208">
        <v>0</v>
      </c>
      <c r="CP2208">
        <f>(P2208+Q2208+S2208)</f>
        <v>54493.919999999998</v>
      </c>
      <c r="CQ2208">
        <f>(AC2208*BC2208*AW2208)</f>
        <v>11305.05</v>
      </c>
      <c r="CR2208">
        <f>((((ET2208)*BB2208-(EU2208)*BS2208)+AE2208*BS2208)*AV2208)</f>
        <v>0</v>
      </c>
      <c r="CS2208">
        <f>(AE2208*BS2208*AV2208)</f>
        <v>0</v>
      </c>
      <c r="CT2208">
        <f>(AF2208*BA2208*AV2208)</f>
        <v>8510.92</v>
      </c>
      <c r="CU2208">
        <f>AG2208</f>
        <v>0</v>
      </c>
      <c r="CV2208">
        <f>(AH2208*AV2208)</f>
        <v>46</v>
      </c>
      <c r="CW2208">
        <f t="shared" si="1153"/>
        <v>0</v>
      </c>
      <c r="CX2208">
        <f t="shared" si="1153"/>
        <v>0</v>
      </c>
      <c r="CY2208">
        <f>((S2208*BZ2208)/100)</f>
        <v>16383.520999999999</v>
      </c>
      <c r="CZ2208">
        <f>((S2208*CA2208)/100)</f>
        <v>2340.5029999999997</v>
      </c>
      <c r="DC2208" t="s">
        <v>3</v>
      </c>
      <c r="DD2208" t="s">
        <v>3</v>
      </c>
      <c r="DE2208" t="s">
        <v>3</v>
      </c>
      <c r="DF2208" t="s">
        <v>3</v>
      </c>
      <c r="DG2208" t="s">
        <v>3</v>
      </c>
      <c r="DH2208" t="s">
        <v>3</v>
      </c>
      <c r="DI2208" t="s">
        <v>3</v>
      </c>
      <c r="DJ2208" t="s">
        <v>3</v>
      </c>
      <c r="DK2208" t="s">
        <v>3</v>
      </c>
      <c r="DL2208" t="s">
        <v>3</v>
      </c>
      <c r="DM2208" t="s">
        <v>3</v>
      </c>
      <c r="DN2208">
        <v>0</v>
      </c>
      <c r="DO2208">
        <v>0</v>
      </c>
      <c r="DP2208">
        <v>1</v>
      </c>
      <c r="DQ2208">
        <v>1</v>
      </c>
      <c r="DU2208">
        <v>1005</v>
      </c>
      <c r="DV2208" t="s">
        <v>17</v>
      </c>
      <c r="DW2208" t="s">
        <v>17</v>
      </c>
      <c r="DX2208">
        <v>100</v>
      </c>
      <c r="EE2208">
        <v>55317522</v>
      </c>
      <c r="EF2208">
        <v>1</v>
      </c>
      <c r="EG2208" t="s">
        <v>19</v>
      </c>
      <c r="EH2208">
        <v>0</v>
      </c>
      <c r="EI2208" t="s">
        <v>3</v>
      </c>
      <c r="EJ2208">
        <v>4</v>
      </c>
      <c r="EK2208">
        <v>0</v>
      </c>
      <c r="EL2208" t="s">
        <v>20</v>
      </c>
      <c r="EM2208" t="s">
        <v>21</v>
      </c>
      <c r="EO2208" t="s">
        <v>3</v>
      </c>
      <c r="EQ2208">
        <v>0</v>
      </c>
      <c r="ER2208">
        <v>19815.97</v>
      </c>
      <c r="ES2208">
        <v>11305.05</v>
      </c>
      <c r="ET2208">
        <v>0</v>
      </c>
      <c r="EU2208">
        <v>0</v>
      </c>
      <c r="EV2208">
        <v>8510.92</v>
      </c>
      <c r="EW2208">
        <v>46</v>
      </c>
      <c r="EX2208">
        <v>0</v>
      </c>
      <c r="EY2208">
        <v>0</v>
      </c>
      <c r="FQ2208">
        <v>0</v>
      </c>
      <c r="FR2208">
        <f>ROUND(IF(AND(BH2208=3,BI2208=3),P2208,0),2)</f>
        <v>0</v>
      </c>
      <c r="FS2208">
        <v>0</v>
      </c>
      <c r="FX2208">
        <v>70</v>
      </c>
      <c r="FY2208">
        <v>10</v>
      </c>
      <c r="GA2208" t="s">
        <v>3</v>
      </c>
      <c r="GD2208">
        <v>0</v>
      </c>
      <c r="GF2208">
        <v>1054913730</v>
      </c>
      <c r="GG2208">
        <v>2</v>
      </c>
      <c r="GH2208">
        <v>1</v>
      </c>
      <c r="GI2208">
        <v>-2</v>
      </c>
      <c r="GJ2208">
        <v>0</v>
      </c>
      <c r="GK2208">
        <f>ROUND(R2208*(R12)/100,2)</f>
        <v>0</v>
      </c>
      <c r="GL2208">
        <f>ROUND(IF(AND(BH2208=3,BI2208=3,FS2208&lt;&gt;0),P2208,0),2)</f>
        <v>0</v>
      </c>
      <c r="GM2208">
        <f>ROUND(O2208+X2208+Y2208+GK2208,2)+GX2208</f>
        <v>73217.94</v>
      </c>
      <c r="GN2208">
        <f>IF(OR(BI2208=0,BI2208=1),ROUND(O2208+X2208+Y2208+GK2208,2),0)</f>
        <v>0</v>
      </c>
      <c r="GO2208">
        <f>IF(BI2208=2,ROUND(O2208+X2208+Y2208+GK2208,2),0)</f>
        <v>0</v>
      </c>
      <c r="GP2208">
        <f>IF(BI2208=4,ROUND(O2208+X2208+Y2208+GK2208,2)+GX2208,0)</f>
        <v>73217.94</v>
      </c>
      <c r="GR2208">
        <v>0</v>
      </c>
      <c r="GS2208">
        <v>3</v>
      </c>
      <c r="GT2208">
        <v>0</v>
      </c>
      <c r="GU2208" t="s">
        <v>3</v>
      </c>
      <c r="GV2208">
        <f>ROUND((GT2208),6)</f>
        <v>0</v>
      </c>
      <c r="GW2208">
        <v>1</v>
      </c>
      <c r="GX2208">
        <f>ROUND(HC2208*I2208,2)</f>
        <v>0</v>
      </c>
      <c r="HA2208">
        <v>0</v>
      </c>
      <c r="HB2208">
        <v>0</v>
      </c>
      <c r="HC2208">
        <f>GV2208*GW2208</f>
        <v>0</v>
      </c>
      <c r="IK2208">
        <v>0</v>
      </c>
    </row>
    <row r="2209" spans="1:245" x14ac:dyDescent="0.2">
      <c r="A2209">
        <v>17</v>
      </c>
      <c r="B2209">
        <v>1</v>
      </c>
      <c r="C2209">
        <f>ROW(SmtRes!A651)</f>
        <v>651</v>
      </c>
      <c r="D2209">
        <f>ROW(EtalonRes!A627)</f>
        <v>627</v>
      </c>
      <c r="E2209" t="s">
        <v>26</v>
      </c>
      <c r="F2209" t="s">
        <v>27</v>
      </c>
      <c r="G2209" t="s">
        <v>28</v>
      </c>
      <c r="H2209" t="s">
        <v>17</v>
      </c>
      <c r="I2209">
        <f>ROUND(-1100/100,9)</f>
        <v>-11</v>
      </c>
      <c r="J2209">
        <v>0</v>
      </c>
      <c r="O2209">
        <f>ROUND(CP2209,2)</f>
        <v>-54253.43</v>
      </c>
      <c r="P2209">
        <f>ROUND(CQ2209*I2209,2)</f>
        <v>-41451.85</v>
      </c>
      <c r="Q2209">
        <f>ROUND(CR2209*I2209,2)</f>
        <v>0</v>
      </c>
      <c r="R2209">
        <f>ROUND(CS2209*I2209,2)</f>
        <v>0</v>
      </c>
      <c r="S2209">
        <f>ROUND(CT2209*I2209,2)</f>
        <v>-12801.58</v>
      </c>
      <c r="T2209">
        <f>ROUND(CU2209*I2209,2)</f>
        <v>0</v>
      </c>
      <c r="U2209">
        <f>CV2209*I2209</f>
        <v>-69.19</v>
      </c>
      <c r="V2209">
        <f>CW2209*I2209</f>
        <v>0</v>
      </c>
      <c r="W2209">
        <f>ROUND(CX2209*I2209,2)</f>
        <v>0</v>
      </c>
      <c r="X2209">
        <f t="shared" si="1150"/>
        <v>-8961.11</v>
      </c>
      <c r="Y2209">
        <f t="shared" si="1150"/>
        <v>-1280.1600000000001</v>
      </c>
      <c r="AA2209">
        <v>55574044</v>
      </c>
      <c r="AB2209">
        <f>ROUND((AC2209+AD2209+AF2209),6)</f>
        <v>4932.13</v>
      </c>
      <c r="AC2209">
        <f>ROUND((ES2209),6)</f>
        <v>3768.35</v>
      </c>
      <c r="AD2209">
        <f>ROUND((((ET2209)-(EU2209))+AE2209),6)</f>
        <v>0</v>
      </c>
      <c r="AE2209">
        <f t="shared" si="1151"/>
        <v>0</v>
      </c>
      <c r="AF2209">
        <f t="shared" si="1151"/>
        <v>1163.78</v>
      </c>
      <c r="AG2209">
        <f>ROUND((AP2209),6)</f>
        <v>0</v>
      </c>
      <c r="AH2209">
        <f t="shared" si="1152"/>
        <v>6.29</v>
      </c>
      <c r="AI2209">
        <f t="shared" si="1152"/>
        <v>0</v>
      </c>
      <c r="AJ2209">
        <f>(AS2209)</f>
        <v>0</v>
      </c>
      <c r="AK2209">
        <v>4932.13</v>
      </c>
      <c r="AL2209">
        <v>3768.35</v>
      </c>
      <c r="AM2209">
        <v>0</v>
      </c>
      <c r="AN2209">
        <v>0</v>
      </c>
      <c r="AO2209">
        <v>1163.78</v>
      </c>
      <c r="AP2209">
        <v>0</v>
      </c>
      <c r="AQ2209">
        <v>6.29</v>
      </c>
      <c r="AR2209">
        <v>0</v>
      </c>
      <c r="AS2209">
        <v>0</v>
      </c>
      <c r="AT2209">
        <v>70</v>
      </c>
      <c r="AU2209">
        <v>10</v>
      </c>
      <c r="AV2209">
        <v>1</v>
      </c>
      <c r="AW2209">
        <v>1</v>
      </c>
      <c r="AZ2209">
        <v>1</v>
      </c>
      <c r="BA2209">
        <v>1</v>
      </c>
      <c r="BB2209">
        <v>1</v>
      </c>
      <c r="BC2209">
        <v>1</v>
      </c>
      <c r="BD2209" t="s">
        <v>3</v>
      </c>
      <c r="BE2209" t="s">
        <v>3</v>
      </c>
      <c r="BF2209" t="s">
        <v>3</v>
      </c>
      <c r="BG2209" t="s">
        <v>3</v>
      </c>
      <c r="BH2209">
        <v>0</v>
      </c>
      <c r="BI2209">
        <v>4</v>
      </c>
      <c r="BJ2209" t="s">
        <v>29</v>
      </c>
      <c r="BM2209">
        <v>0</v>
      </c>
      <c r="BN2209">
        <v>0</v>
      </c>
      <c r="BO2209" t="s">
        <v>3</v>
      </c>
      <c r="BP2209">
        <v>0</v>
      </c>
      <c r="BQ2209">
        <v>1</v>
      </c>
      <c r="BR2209">
        <v>0</v>
      </c>
      <c r="BS2209">
        <v>1</v>
      </c>
      <c r="BT2209">
        <v>1</v>
      </c>
      <c r="BU2209">
        <v>1</v>
      </c>
      <c r="BV2209">
        <v>1</v>
      </c>
      <c r="BW2209">
        <v>1</v>
      </c>
      <c r="BX2209">
        <v>1</v>
      </c>
      <c r="BY2209" t="s">
        <v>3</v>
      </c>
      <c r="BZ2209">
        <v>70</v>
      </c>
      <c r="CA2209">
        <v>10</v>
      </c>
      <c r="CE2209">
        <v>0</v>
      </c>
      <c r="CF2209">
        <v>0</v>
      </c>
      <c r="CG2209">
        <v>0</v>
      </c>
      <c r="CM2209">
        <v>0</v>
      </c>
      <c r="CN2209" t="s">
        <v>3</v>
      </c>
      <c r="CO2209">
        <v>0</v>
      </c>
      <c r="CP2209">
        <f>(P2209+Q2209+S2209)</f>
        <v>-54253.43</v>
      </c>
      <c r="CQ2209">
        <f>(AC2209*BC2209*AW2209)</f>
        <v>3768.35</v>
      </c>
      <c r="CR2209">
        <f>((((ET2209)*BB2209-(EU2209)*BS2209)+AE2209*BS2209)*AV2209)</f>
        <v>0</v>
      </c>
      <c r="CS2209">
        <f>(AE2209*BS2209*AV2209)</f>
        <v>0</v>
      </c>
      <c r="CT2209">
        <f>(AF2209*BA2209*AV2209)</f>
        <v>1163.78</v>
      </c>
      <c r="CU2209">
        <f>AG2209</f>
        <v>0</v>
      </c>
      <c r="CV2209">
        <f>(AH2209*AV2209)</f>
        <v>6.29</v>
      </c>
      <c r="CW2209">
        <f t="shared" si="1153"/>
        <v>0</v>
      </c>
      <c r="CX2209">
        <f t="shared" si="1153"/>
        <v>0</v>
      </c>
      <c r="CY2209">
        <f>((S2209*BZ2209)/100)</f>
        <v>-8961.1059999999998</v>
      </c>
      <c r="CZ2209">
        <f>((S2209*CA2209)/100)</f>
        <v>-1280.1580000000001</v>
      </c>
      <c r="DC2209" t="s">
        <v>3</v>
      </c>
      <c r="DD2209" t="s">
        <v>3</v>
      </c>
      <c r="DE2209" t="s">
        <v>3</v>
      </c>
      <c r="DF2209" t="s">
        <v>3</v>
      </c>
      <c r="DG2209" t="s">
        <v>3</v>
      </c>
      <c r="DH2209" t="s">
        <v>3</v>
      </c>
      <c r="DI2209" t="s">
        <v>3</v>
      </c>
      <c r="DJ2209" t="s">
        <v>3</v>
      </c>
      <c r="DK2209" t="s">
        <v>3</v>
      </c>
      <c r="DL2209" t="s">
        <v>3</v>
      </c>
      <c r="DM2209" t="s">
        <v>3</v>
      </c>
      <c r="DN2209">
        <v>0</v>
      </c>
      <c r="DO2209">
        <v>0</v>
      </c>
      <c r="DP2209">
        <v>1</v>
      </c>
      <c r="DQ2209">
        <v>1</v>
      </c>
      <c r="DU2209">
        <v>1005</v>
      </c>
      <c r="DV2209" t="s">
        <v>17</v>
      </c>
      <c r="DW2209" t="s">
        <v>17</v>
      </c>
      <c r="DX2209">
        <v>100</v>
      </c>
      <c r="EE2209">
        <v>55317522</v>
      </c>
      <c r="EF2209">
        <v>1</v>
      </c>
      <c r="EG2209" t="s">
        <v>19</v>
      </c>
      <c r="EH2209">
        <v>0</v>
      </c>
      <c r="EI2209" t="s">
        <v>3</v>
      </c>
      <c r="EJ2209">
        <v>4</v>
      </c>
      <c r="EK2209">
        <v>0</v>
      </c>
      <c r="EL2209" t="s">
        <v>20</v>
      </c>
      <c r="EM2209" t="s">
        <v>21</v>
      </c>
      <c r="EO2209" t="s">
        <v>3</v>
      </c>
      <c r="EQ2209">
        <v>0</v>
      </c>
      <c r="ER2209">
        <v>4932.13</v>
      </c>
      <c r="ES2209">
        <v>3768.35</v>
      </c>
      <c r="ET2209">
        <v>0</v>
      </c>
      <c r="EU2209">
        <v>0</v>
      </c>
      <c r="EV2209">
        <v>1163.78</v>
      </c>
      <c r="EW2209">
        <v>6.29</v>
      </c>
      <c r="EX2209">
        <v>0</v>
      </c>
      <c r="EY2209">
        <v>0</v>
      </c>
      <c r="FQ2209">
        <v>0</v>
      </c>
      <c r="FR2209">
        <f>ROUND(IF(AND(BH2209=3,BI2209=3),P2209,0),2)</f>
        <v>0</v>
      </c>
      <c r="FS2209">
        <v>0</v>
      </c>
      <c r="FX2209">
        <v>70</v>
      </c>
      <c r="FY2209">
        <v>10</v>
      </c>
      <c r="GA2209" t="s">
        <v>3</v>
      </c>
      <c r="GD2209">
        <v>0</v>
      </c>
      <c r="GF2209">
        <v>-1781441154</v>
      </c>
      <c r="GG2209">
        <v>2</v>
      </c>
      <c r="GH2209">
        <v>1</v>
      </c>
      <c r="GI2209">
        <v>-2</v>
      </c>
      <c r="GJ2209">
        <v>0</v>
      </c>
      <c r="GK2209">
        <f>ROUND(R2209*(R12)/100,2)</f>
        <v>0</v>
      </c>
      <c r="GL2209">
        <f>ROUND(IF(AND(BH2209=3,BI2209=3,FS2209&lt;&gt;0),P2209,0),2)</f>
        <v>0</v>
      </c>
      <c r="GM2209">
        <f>ROUND(O2209+X2209+Y2209+GK2209,2)+GX2209</f>
        <v>-64494.7</v>
      </c>
      <c r="GN2209">
        <f>IF(OR(BI2209=0,BI2209=1),ROUND(O2209+X2209+Y2209+GK2209,2),0)</f>
        <v>0</v>
      </c>
      <c r="GO2209">
        <f>IF(BI2209=2,ROUND(O2209+X2209+Y2209+GK2209,2),0)</f>
        <v>0</v>
      </c>
      <c r="GP2209">
        <f>IF(BI2209=4,ROUND(O2209+X2209+Y2209+GK2209,2)+GX2209,0)</f>
        <v>-64494.7</v>
      </c>
      <c r="GR2209">
        <v>0</v>
      </c>
      <c r="GS2209">
        <v>3</v>
      </c>
      <c r="GT2209">
        <v>0</v>
      </c>
      <c r="GU2209" t="s">
        <v>3</v>
      </c>
      <c r="GV2209">
        <f>ROUND((GT2209),6)</f>
        <v>0</v>
      </c>
      <c r="GW2209">
        <v>1</v>
      </c>
      <c r="GX2209">
        <f>ROUND(HC2209*I2209,2)</f>
        <v>0</v>
      </c>
      <c r="HA2209">
        <v>0</v>
      </c>
      <c r="HB2209">
        <v>0</v>
      </c>
      <c r="HC2209">
        <f>GV2209*GW2209</f>
        <v>0</v>
      </c>
      <c r="IK2209">
        <v>0</v>
      </c>
    </row>
    <row r="2210" spans="1:245" x14ac:dyDescent="0.2">
      <c r="A2210">
        <v>17</v>
      </c>
      <c r="B2210">
        <v>1</v>
      </c>
      <c r="C2210">
        <f>ROW(SmtRes!A654)</f>
        <v>654</v>
      </c>
      <c r="D2210">
        <f>ROW(EtalonRes!A630)</f>
        <v>630</v>
      </c>
      <c r="E2210" t="s">
        <v>30</v>
      </c>
      <c r="F2210" t="s">
        <v>31</v>
      </c>
      <c r="G2210" t="s">
        <v>32</v>
      </c>
      <c r="H2210" t="s">
        <v>17</v>
      </c>
      <c r="I2210">
        <f>ROUND(1100/100,9)</f>
        <v>11</v>
      </c>
      <c r="J2210">
        <v>0</v>
      </c>
      <c r="O2210">
        <f>ROUND(CP2210,2)</f>
        <v>182496.16</v>
      </c>
      <c r="P2210">
        <f>ROUND(CQ2210*I2210,2)</f>
        <v>154008.03</v>
      </c>
      <c r="Q2210">
        <f>ROUND(CR2210*I2210,2)</f>
        <v>0</v>
      </c>
      <c r="R2210">
        <f>ROUND(CS2210*I2210,2)</f>
        <v>0</v>
      </c>
      <c r="S2210">
        <f>ROUND(CT2210*I2210,2)</f>
        <v>28488.13</v>
      </c>
      <c r="T2210">
        <f>ROUND(CU2210*I2210,2)</f>
        <v>0</v>
      </c>
      <c r="U2210">
        <f>CV2210*I2210</f>
        <v>147.62</v>
      </c>
      <c r="V2210">
        <f>CW2210*I2210</f>
        <v>0</v>
      </c>
      <c r="W2210">
        <f>ROUND(CX2210*I2210,2)</f>
        <v>0</v>
      </c>
      <c r="X2210">
        <f t="shared" si="1150"/>
        <v>19941.689999999999</v>
      </c>
      <c r="Y2210">
        <f t="shared" si="1150"/>
        <v>2848.81</v>
      </c>
      <c r="AA2210">
        <v>55574044</v>
      </c>
      <c r="AB2210">
        <f>ROUND((AC2210+AD2210+AF2210),6)</f>
        <v>16590.560000000001</v>
      </c>
      <c r="AC2210">
        <f>ROUND((ES2210),6)</f>
        <v>14000.73</v>
      </c>
      <c r="AD2210">
        <f>ROUND((((ET2210)-(EU2210))+AE2210),6)</f>
        <v>0</v>
      </c>
      <c r="AE2210">
        <f t="shared" si="1151"/>
        <v>0</v>
      </c>
      <c r="AF2210">
        <f t="shared" si="1151"/>
        <v>2589.83</v>
      </c>
      <c r="AG2210">
        <f>ROUND((AP2210),6)</f>
        <v>0</v>
      </c>
      <c r="AH2210">
        <f t="shared" si="1152"/>
        <v>13.42</v>
      </c>
      <c r="AI2210">
        <f t="shared" si="1152"/>
        <v>0</v>
      </c>
      <c r="AJ2210">
        <f>(AS2210)</f>
        <v>0</v>
      </c>
      <c r="AK2210">
        <v>16590.560000000001</v>
      </c>
      <c r="AL2210">
        <v>14000.73</v>
      </c>
      <c r="AM2210">
        <v>0</v>
      </c>
      <c r="AN2210">
        <v>0</v>
      </c>
      <c r="AO2210">
        <v>2589.83</v>
      </c>
      <c r="AP2210">
        <v>0</v>
      </c>
      <c r="AQ2210">
        <v>13.42</v>
      </c>
      <c r="AR2210">
        <v>0</v>
      </c>
      <c r="AS2210">
        <v>0</v>
      </c>
      <c r="AT2210">
        <v>70</v>
      </c>
      <c r="AU2210">
        <v>10</v>
      </c>
      <c r="AV2210">
        <v>1</v>
      </c>
      <c r="AW2210">
        <v>1</v>
      </c>
      <c r="AZ2210">
        <v>1</v>
      </c>
      <c r="BA2210">
        <v>1</v>
      </c>
      <c r="BB2210">
        <v>1</v>
      </c>
      <c r="BC2210">
        <v>1</v>
      </c>
      <c r="BD2210" t="s">
        <v>3</v>
      </c>
      <c r="BE2210" t="s">
        <v>3</v>
      </c>
      <c r="BF2210" t="s">
        <v>3</v>
      </c>
      <c r="BG2210" t="s">
        <v>3</v>
      </c>
      <c r="BH2210">
        <v>0</v>
      </c>
      <c r="BI2210">
        <v>4</v>
      </c>
      <c r="BJ2210" t="s">
        <v>33</v>
      </c>
      <c r="BM2210">
        <v>0</v>
      </c>
      <c r="BN2210">
        <v>0</v>
      </c>
      <c r="BO2210" t="s">
        <v>3</v>
      </c>
      <c r="BP2210">
        <v>0</v>
      </c>
      <c r="BQ2210">
        <v>1</v>
      </c>
      <c r="BR2210">
        <v>0</v>
      </c>
      <c r="BS2210">
        <v>1</v>
      </c>
      <c r="BT2210">
        <v>1</v>
      </c>
      <c r="BU2210">
        <v>1</v>
      </c>
      <c r="BV2210">
        <v>1</v>
      </c>
      <c r="BW2210">
        <v>1</v>
      </c>
      <c r="BX2210">
        <v>1</v>
      </c>
      <c r="BY2210" t="s">
        <v>3</v>
      </c>
      <c r="BZ2210">
        <v>70</v>
      </c>
      <c r="CA2210">
        <v>10</v>
      </c>
      <c r="CE2210">
        <v>0</v>
      </c>
      <c r="CF2210">
        <v>0</v>
      </c>
      <c r="CG2210">
        <v>0</v>
      </c>
      <c r="CM2210">
        <v>0</v>
      </c>
      <c r="CN2210" t="s">
        <v>3</v>
      </c>
      <c r="CO2210">
        <v>0</v>
      </c>
      <c r="CP2210">
        <f>(P2210+Q2210+S2210)</f>
        <v>182496.16</v>
      </c>
      <c r="CQ2210">
        <f>(AC2210*BC2210*AW2210)</f>
        <v>14000.73</v>
      </c>
      <c r="CR2210">
        <f>((((ET2210)*BB2210-(EU2210)*BS2210)+AE2210*BS2210)*AV2210)</f>
        <v>0</v>
      </c>
      <c r="CS2210">
        <f>(AE2210*BS2210*AV2210)</f>
        <v>0</v>
      </c>
      <c r="CT2210">
        <f>(AF2210*BA2210*AV2210)</f>
        <v>2589.83</v>
      </c>
      <c r="CU2210">
        <f>AG2210</f>
        <v>0</v>
      </c>
      <c r="CV2210">
        <f>(AH2210*AV2210)</f>
        <v>13.42</v>
      </c>
      <c r="CW2210">
        <f t="shared" si="1153"/>
        <v>0</v>
      </c>
      <c r="CX2210">
        <f t="shared" si="1153"/>
        <v>0</v>
      </c>
      <c r="CY2210">
        <f>((S2210*BZ2210)/100)</f>
        <v>19941.691000000003</v>
      </c>
      <c r="CZ2210">
        <f>((S2210*CA2210)/100)</f>
        <v>2848.8130000000001</v>
      </c>
      <c r="DC2210" t="s">
        <v>3</v>
      </c>
      <c r="DD2210" t="s">
        <v>3</v>
      </c>
      <c r="DE2210" t="s">
        <v>3</v>
      </c>
      <c r="DF2210" t="s">
        <v>3</v>
      </c>
      <c r="DG2210" t="s">
        <v>3</v>
      </c>
      <c r="DH2210" t="s">
        <v>3</v>
      </c>
      <c r="DI2210" t="s">
        <v>3</v>
      </c>
      <c r="DJ2210" t="s">
        <v>3</v>
      </c>
      <c r="DK2210" t="s">
        <v>3</v>
      </c>
      <c r="DL2210" t="s">
        <v>3</v>
      </c>
      <c r="DM2210" t="s">
        <v>3</v>
      </c>
      <c r="DN2210">
        <v>0</v>
      </c>
      <c r="DO2210">
        <v>0</v>
      </c>
      <c r="DP2210">
        <v>1</v>
      </c>
      <c r="DQ2210">
        <v>1</v>
      </c>
      <c r="DU2210">
        <v>1005</v>
      </c>
      <c r="DV2210" t="s">
        <v>17</v>
      </c>
      <c r="DW2210" t="s">
        <v>17</v>
      </c>
      <c r="DX2210">
        <v>100</v>
      </c>
      <c r="EE2210">
        <v>55317522</v>
      </c>
      <c r="EF2210">
        <v>1</v>
      </c>
      <c r="EG2210" t="s">
        <v>19</v>
      </c>
      <c r="EH2210">
        <v>0</v>
      </c>
      <c r="EI2210" t="s">
        <v>3</v>
      </c>
      <c r="EJ2210">
        <v>4</v>
      </c>
      <c r="EK2210">
        <v>0</v>
      </c>
      <c r="EL2210" t="s">
        <v>20</v>
      </c>
      <c r="EM2210" t="s">
        <v>21</v>
      </c>
      <c r="EO2210" t="s">
        <v>3</v>
      </c>
      <c r="EQ2210">
        <v>0</v>
      </c>
      <c r="ER2210">
        <v>16590.560000000001</v>
      </c>
      <c r="ES2210">
        <v>14000.73</v>
      </c>
      <c r="ET2210">
        <v>0</v>
      </c>
      <c r="EU2210">
        <v>0</v>
      </c>
      <c r="EV2210">
        <v>2589.83</v>
      </c>
      <c r="EW2210">
        <v>13.42</v>
      </c>
      <c r="EX2210">
        <v>0</v>
      </c>
      <c r="EY2210">
        <v>0</v>
      </c>
      <c r="FQ2210">
        <v>0</v>
      </c>
      <c r="FR2210">
        <f>ROUND(IF(AND(BH2210=3,BI2210=3),P2210,0),2)</f>
        <v>0</v>
      </c>
      <c r="FS2210">
        <v>0</v>
      </c>
      <c r="FX2210">
        <v>70</v>
      </c>
      <c r="FY2210">
        <v>10</v>
      </c>
      <c r="GA2210" t="s">
        <v>3</v>
      </c>
      <c r="GD2210">
        <v>0</v>
      </c>
      <c r="GF2210">
        <v>1086158003</v>
      </c>
      <c r="GG2210">
        <v>2</v>
      </c>
      <c r="GH2210">
        <v>1</v>
      </c>
      <c r="GI2210">
        <v>-2</v>
      </c>
      <c r="GJ2210">
        <v>0</v>
      </c>
      <c r="GK2210">
        <f>ROUND(R2210*(R12)/100,2)</f>
        <v>0</v>
      </c>
      <c r="GL2210">
        <f>ROUND(IF(AND(BH2210=3,BI2210=3,FS2210&lt;&gt;0),P2210,0),2)</f>
        <v>0</v>
      </c>
      <c r="GM2210">
        <f>ROUND(O2210+X2210+Y2210+GK2210,2)+GX2210</f>
        <v>205286.66</v>
      </c>
      <c r="GN2210">
        <f>IF(OR(BI2210=0,BI2210=1),ROUND(O2210+X2210+Y2210+GK2210,2),0)</f>
        <v>0</v>
      </c>
      <c r="GO2210">
        <f>IF(BI2210=2,ROUND(O2210+X2210+Y2210+GK2210,2),0)</f>
        <v>0</v>
      </c>
      <c r="GP2210">
        <f>IF(BI2210=4,ROUND(O2210+X2210+Y2210+GK2210,2)+GX2210,0)</f>
        <v>205286.66</v>
      </c>
      <c r="GR2210">
        <v>0</v>
      </c>
      <c r="GS2210">
        <v>3</v>
      </c>
      <c r="GT2210">
        <v>0</v>
      </c>
      <c r="GU2210" t="s">
        <v>3</v>
      </c>
      <c r="GV2210">
        <f>ROUND((GT2210),6)</f>
        <v>0</v>
      </c>
      <c r="GW2210">
        <v>1</v>
      </c>
      <c r="GX2210">
        <f>ROUND(HC2210*I2210,2)</f>
        <v>0</v>
      </c>
      <c r="HA2210">
        <v>0</v>
      </c>
      <c r="HB2210">
        <v>0</v>
      </c>
      <c r="HC2210">
        <f>GV2210*GW2210</f>
        <v>0</v>
      </c>
      <c r="IK2210">
        <v>0</v>
      </c>
    </row>
    <row r="2212" spans="1:245" x14ac:dyDescent="0.2">
      <c r="A2212" s="2">
        <v>51</v>
      </c>
      <c r="B2212" s="2">
        <f>B2203</f>
        <v>1</v>
      </c>
      <c r="C2212" s="2">
        <f>A2203</f>
        <v>4</v>
      </c>
      <c r="D2212" s="2">
        <f>ROW(A2203)</f>
        <v>2203</v>
      </c>
      <c r="E2212" s="2"/>
      <c r="F2212" s="2" t="str">
        <f>IF(F2203&lt;&gt;"",F2203,"")</f>
        <v>Новый раздел</v>
      </c>
      <c r="G2212" s="2" t="str">
        <f>IF(G2203&lt;&gt;"",G2203,"")</f>
        <v>Ремонт газона (рулонный)-1100м2</v>
      </c>
      <c r="H2212" s="2">
        <v>0</v>
      </c>
      <c r="I2212" s="2"/>
      <c r="J2212" s="2"/>
      <c r="K2212" s="2"/>
      <c r="L2212" s="2"/>
      <c r="M2212" s="2"/>
      <c r="N2212" s="2"/>
      <c r="O2212" s="2">
        <f t="shared" ref="O2212:T2212" si="1154">ROUND(AB2212,2)</f>
        <v>323518.2</v>
      </c>
      <c r="P2212" s="2">
        <f t="shared" si="1154"/>
        <v>236911.73</v>
      </c>
      <c r="Q2212" s="2">
        <f t="shared" si="1154"/>
        <v>501.27</v>
      </c>
      <c r="R2212" s="2">
        <f t="shared" si="1154"/>
        <v>183.4</v>
      </c>
      <c r="S2212" s="2">
        <f t="shared" si="1154"/>
        <v>86105.2</v>
      </c>
      <c r="T2212" s="2">
        <f t="shared" si="1154"/>
        <v>0</v>
      </c>
      <c r="U2212" s="2">
        <f>AH2212</f>
        <v>459.03000000000003</v>
      </c>
      <c r="V2212" s="2">
        <f>AI2212</f>
        <v>0</v>
      </c>
      <c r="W2212" s="2">
        <f>ROUND(AJ2212,2)</f>
        <v>0</v>
      </c>
      <c r="X2212" s="2">
        <f>ROUND(AK2212,2)</f>
        <v>60273.63</v>
      </c>
      <c r="Y2212" s="2">
        <f>ROUND(AL2212,2)</f>
        <v>8610.51</v>
      </c>
      <c r="Z2212" s="2"/>
      <c r="AA2212" s="2"/>
      <c r="AB2212" s="2">
        <f>ROUND(SUMIF(AA2207:AA2210,"=55574044",O2207:O2210),2)</f>
        <v>323518.2</v>
      </c>
      <c r="AC2212" s="2">
        <f>ROUND(SUMIF(AA2207:AA2210,"=55574044",P2207:P2210),2)</f>
        <v>236911.73</v>
      </c>
      <c r="AD2212" s="2">
        <f>ROUND(SUMIF(AA2207:AA2210,"=55574044",Q2207:Q2210),2)</f>
        <v>501.27</v>
      </c>
      <c r="AE2212" s="2">
        <f>ROUND(SUMIF(AA2207:AA2210,"=55574044",R2207:R2210),2)</f>
        <v>183.4</v>
      </c>
      <c r="AF2212" s="2">
        <f>ROUND(SUMIF(AA2207:AA2210,"=55574044",S2207:S2210),2)</f>
        <v>86105.2</v>
      </c>
      <c r="AG2212" s="2">
        <f>ROUND(SUMIF(AA2207:AA2210,"=55574044",T2207:T2210),2)</f>
        <v>0</v>
      </c>
      <c r="AH2212" s="2">
        <f>SUMIF(AA2207:AA2210,"=55574044",U2207:U2210)</f>
        <v>459.03000000000003</v>
      </c>
      <c r="AI2212" s="2">
        <f>SUMIF(AA2207:AA2210,"=55574044",V2207:V2210)</f>
        <v>0</v>
      </c>
      <c r="AJ2212" s="2">
        <f>ROUND(SUMIF(AA2207:AA2210,"=55574044",W2207:W2210),2)</f>
        <v>0</v>
      </c>
      <c r="AK2212" s="2">
        <f>ROUND(SUMIF(AA2207:AA2210,"=55574044",X2207:X2210),2)</f>
        <v>60273.63</v>
      </c>
      <c r="AL2212" s="2">
        <f>ROUND(SUMIF(AA2207:AA2210,"=55574044",Y2207:Y2210),2)</f>
        <v>8610.51</v>
      </c>
      <c r="AM2212" s="2"/>
      <c r="AN2212" s="2"/>
      <c r="AO2212" s="2">
        <f t="shared" ref="AO2212:BC2212" si="1155">ROUND(BX2212,2)</f>
        <v>0</v>
      </c>
      <c r="AP2212" s="2">
        <f t="shared" si="1155"/>
        <v>0</v>
      </c>
      <c r="AQ2212" s="2">
        <f t="shared" si="1155"/>
        <v>0</v>
      </c>
      <c r="AR2212" s="2">
        <f t="shared" si="1155"/>
        <v>392600.41</v>
      </c>
      <c r="AS2212" s="2">
        <f t="shared" si="1155"/>
        <v>0</v>
      </c>
      <c r="AT2212" s="2">
        <f t="shared" si="1155"/>
        <v>0</v>
      </c>
      <c r="AU2212" s="2">
        <f t="shared" si="1155"/>
        <v>392600.41</v>
      </c>
      <c r="AV2212" s="2">
        <f t="shared" si="1155"/>
        <v>236911.73</v>
      </c>
      <c r="AW2212" s="2">
        <f t="shared" si="1155"/>
        <v>236911.73</v>
      </c>
      <c r="AX2212" s="2">
        <f t="shared" si="1155"/>
        <v>0</v>
      </c>
      <c r="AY2212" s="2">
        <f t="shared" si="1155"/>
        <v>236911.73</v>
      </c>
      <c r="AZ2212" s="2">
        <f t="shared" si="1155"/>
        <v>0</v>
      </c>
      <c r="BA2212" s="2">
        <f t="shared" si="1155"/>
        <v>0</v>
      </c>
      <c r="BB2212" s="2">
        <f t="shared" si="1155"/>
        <v>0</v>
      </c>
      <c r="BC2212" s="2">
        <f t="shared" si="1155"/>
        <v>0</v>
      </c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>
        <f>ROUND(SUMIF(AA2207:AA2210,"=55574044",FQ2207:FQ2210),2)</f>
        <v>0</v>
      </c>
      <c r="BY2212" s="2">
        <f>ROUND(SUMIF(AA2207:AA2210,"=55574044",FR2207:FR2210),2)</f>
        <v>0</v>
      </c>
      <c r="BZ2212" s="2">
        <f>ROUND(SUMIF(AA2207:AA2210,"=55574044",GL2207:GL2210),2)</f>
        <v>0</v>
      </c>
      <c r="CA2212" s="2">
        <f>ROUND(SUMIF(AA2207:AA2210,"=55574044",GM2207:GM2210),2)</f>
        <v>392600.41</v>
      </c>
      <c r="CB2212" s="2">
        <f>ROUND(SUMIF(AA2207:AA2210,"=55574044",GN2207:GN2210),2)</f>
        <v>0</v>
      </c>
      <c r="CC2212" s="2">
        <f>ROUND(SUMIF(AA2207:AA2210,"=55574044",GO2207:GO2210),2)</f>
        <v>0</v>
      </c>
      <c r="CD2212" s="2">
        <f>ROUND(SUMIF(AA2207:AA2210,"=55574044",GP2207:GP2210),2)</f>
        <v>392600.41</v>
      </c>
      <c r="CE2212" s="2">
        <f>AC2212-BX2212</f>
        <v>236911.73</v>
      </c>
      <c r="CF2212" s="2">
        <f>AC2212-BY2212</f>
        <v>236911.73</v>
      </c>
      <c r="CG2212" s="2">
        <f>BX2212-BZ2212</f>
        <v>0</v>
      </c>
      <c r="CH2212" s="2">
        <f>AC2212-BX2212-BY2212+BZ2212</f>
        <v>236911.73</v>
      </c>
      <c r="CI2212" s="2">
        <f>BY2212-BZ2212</f>
        <v>0</v>
      </c>
      <c r="CJ2212" s="2">
        <f>ROUND(SUMIF(AA2207:AA2210,"=55574044",GX2207:GX2210),2)</f>
        <v>0</v>
      </c>
      <c r="CK2212" s="2">
        <f>ROUND(SUMIF(AA2207:AA2210,"=55574044",GY2207:GY2210),2)</f>
        <v>0</v>
      </c>
      <c r="CL2212" s="2">
        <f>ROUND(SUMIF(AA2207:AA2210,"=55574044",GZ2207:GZ2210),2)</f>
        <v>0</v>
      </c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/>
      <c r="EB2212" s="3"/>
      <c r="EC2212" s="3"/>
      <c r="ED2212" s="3"/>
      <c r="EE2212" s="3"/>
      <c r="EF2212" s="3"/>
      <c r="EG2212" s="3"/>
      <c r="EH2212" s="3"/>
      <c r="EI2212" s="3"/>
      <c r="EJ2212" s="3"/>
      <c r="EK2212" s="3"/>
      <c r="EL2212" s="3"/>
      <c r="EM2212" s="3"/>
      <c r="EN2212" s="3"/>
      <c r="EO2212" s="3"/>
      <c r="EP2212" s="3"/>
      <c r="EQ2212" s="3"/>
      <c r="ER2212" s="3"/>
      <c r="ES2212" s="3"/>
      <c r="ET2212" s="3"/>
      <c r="EU2212" s="3"/>
      <c r="EV2212" s="3"/>
      <c r="EW2212" s="3"/>
      <c r="EX2212" s="3"/>
      <c r="EY2212" s="3"/>
      <c r="EZ2212" s="3"/>
      <c r="FA2212" s="3"/>
      <c r="FB2212" s="3"/>
      <c r="FC2212" s="3"/>
      <c r="FD2212" s="3"/>
      <c r="FE2212" s="3"/>
      <c r="FF2212" s="3"/>
      <c r="FG2212" s="3"/>
      <c r="FH2212" s="3"/>
      <c r="FI2212" s="3"/>
      <c r="FJ2212" s="3"/>
      <c r="FK2212" s="3"/>
      <c r="FL2212" s="3"/>
      <c r="FM2212" s="3"/>
      <c r="FN2212" s="3"/>
      <c r="FO2212" s="3"/>
      <c r="FP2212" s="3"/>
      <c r="FQ2212" s="3"/>
      <c r="FR2212" s="3"/>
      <c r="FS2212" s="3"/>
      <c r="FT2212" s="3"/>
      <c r="FU2212" s="3"/>
      <c r="FV2212" s="3"/>
      <c r="FW2212" s="3"/>
      <c r="FX2212" s="3"/>
      <c r="FY2212" s="3"/>
      <c r="FZ2212" s="3"/>
      <c r="GA2212" s="3"/>
      <c r="GB2212" s="3"/>
      <c r="GC2212" s="3"/>
      <c r="GD2212" s="3"/>
      <c r="GE2212" s="3"/>
      <c r="GF2212" s="3"/>
      <c r="GG2212" s="3"/>
      <c r="GH2212" s="3"/>
      <c r="GI2212" s="3"/>
      <c r="GJ2212" s="3"/>
      <c r="GK2212" s="3"/>
      <c r="GL2212" s="3"/>
      <c r="GM2212" s="3"/>
      <c r="GN2212" s="3"/>
      <c r="GO2212" s="3"/>
      <c r="GP2212" s="3"/>
      <c r="GQ2212" s="3"/>
      <c r="GR2212" s="3"/>
      <c r="GS2212" s="3"/>
      <c r="GT2212" s="3"/>
      <c r="GU2212" s="3"/>
      <c r="GV2212" s="3"/>
      <c r="GW2212" s="3"/>
      <c r="GX2212" s="3">
        <v>0</v>
      </c>
    </row>
    <row r="2214" spans="1:245" x14ac:dyDescent="0.2">
      <c r="A2214" s="4">
        <v>50</v>
      </c>
      <c r="B2214" s="4">
        <v>0</v>
      </c>
      <c r="C2214" s="4">
        <v>0</v>
      </c>
      <c r="D2214" s="4">
        <v>1</v>
      </c>
      <c r="E2214" s="4">
        <v>201</v>
      </c>
      <c r="F2214" s="4">
        <f>ROUND(Source!O2212,O2214)</f>
        <v>323518.2</v>
      </c>
      <c r="G2214" s="4" t="s">
        <v>34</v>
      </c>
      <c r="H2214" s="4" t="s">
        <v>35</v>
      </c>
      <c r="I2214" s="4"/>
      <c r="J2214" s="4"/>
      <c r="K2214" s="4">
        <v>201</v>
      </c>
      <c r="L2214" s="4">
        <v>1</v>
      </c>
      <c r="M2214" s="4">
        <v>3</v>
      </c>
      <c r="N2214" s="4" t="s">
        <v>3</v>
      </c>
      <c r="O2214" s="4">
        <v>2</v>
      </c>
      <c r="P2214" s="4"/>
      <c r="Q2214" s="4"/>
      <c r="R2214" s="4"/>
      <c r="S2214" s="4"/>
      <c r="T2214" s="4"/>
      <c r="U2214" s="4"/>
      <c r="V2214" s="4"/>
      <c r="W2214" s="4"/>
    </row>
    <row r="2215" spans="1:245" x14ac:dyDescent="0.2">
      <c r="A2215" s="4">
        <v>50</v>
      </c>
      <c r="B2215" s="4">
        <v>0</v>
      </c>
      <c r="C2215" s="4">
        <v>0</v>
      </c>
      <c r="D2215" s="4">
        <v>1</v>
      </c>
      <c r="E2215" s="4">
        <v>202</v>
      </c>
      <c r="F2215" s="4">
        <f>ROUND(Source!P2212,O2215)</f>
        <v>236911.73</v>
      </c>
      <c r="G2215" s="4" t="s">
        <v>36</v>
      </c>
      <c r="H2215" s="4" t="s">
        <v>37</v>
      </c>
      <c r="I2215" s="4"/>
      <c r="J2215" s="4"/>
      <c r="K2215" s="4">
        <v>202</v>
      </c>
      <c r="L2215" s="4">
        <v>2</v>
      </c>
      <c r="M2215" s="4">
        <v>3</v>
      </c>
      <c r="N2215" s="4" t="s">
        <v>3</v>
      </c>
      <c r="O2215" s="4">
        <v>2</v>
      </c>
      <c r="P2215" s="4"/>
      <c r="Q2215" s="4"/>
      <c r="R2215" s="4"/>
      <c r="S2215" s="4"/>
      <c r="T2215" s="4"/>
      <c r="U2215" s="4"/>
      <c r="V2215" s="4"/>
      <c r="W2215" s="4"/>
    </row>
    <row r="2216" spans="1:245" x14ac:dyDescent="0.2">
      <c r="A2216" s="4">
        <v>50</v>
      </c>
      <c r="B2216" s="4">
        <v>0</v>
      </c>
      <c r="C2216" s="4">
        <v>0</v>
      </c>
      <c r="D2216" s="4">
        <v>1</v>
      </c>
      <c r="E2216" s="4">
        <v>222</v>
      </c>
      <c r="F2216" s="4">
        <f>ROUND(Source!AO2212,O2216)</f>
        <v>0</v>
      </c>
      <c r="G2216" s="4" t="s">
        <v>38</v>
      </c>
      <c r="H2216" s="4" t="s">
        <v>39</v>
      </c>
      <c r="I2216" s="4"/>
      <c r="J2216" s="4"/>
      <c r="K2216" s="4">
        <v>222</v>
      </c>
      <c r="L2216" s="4">
        <v>3</v>
      </c>
      <c r="M2216" s="4">
        <v>3</v>
      </c>
      <c r="N2216" s="4" t="s">
        <v>3</v>
      </c>
      <c r="O2216" s="4">
        <v>2</v>
      </c>
      <c r="P2216" s="4"/>
      <c r="Q2216" s="4"/>
      <c r="R2216" s="4"/>
      <c r="S2216" s="4"/>
      <c r="T2216" s="4"/>
      <c r="U2216" s="4"/>
      <c r="V2216" s="4"/>
      <c r="W2216" s="4"/>
    </row>
    <row r="2217" spans="1:245" x14ac:dyDescent="0.2">
      <c r="A2217" s="4">
        <v>50</v>
      </c>
      <c r="B2217" s="4">
        <v>0</v>
      </c>
      <c r="C2217" s="4">
        <v>0</v>
      </c>
      <c r="D2217" s="4">
        <v>1</v>
      </c>
      <c r="E2217" s="4">
        <v>225</v>
      </c>
      <c r="F2217" s="4">
        <f>ROUND(Source!AV2212,O2217)</f>
        <v>236911.73</v>
      </c>
      <c r="G2217" s="4" t="s">
        <v>40</v>
      </c>
      <c r="H2217" s="4" t="s">
        <v>41</v>
      </c>
      <c r="I2217" s="4"/>
      <c r="J2217" s="4"/>
      <c r="K2217" s="4">
        <v>225</v>
      </c>
      <c r="L2217" s="4">
        <v>4</v>
      </c>
      <c r="M2217" s="4">
        <v>3</v>
      </c>
      <c r="N2217" s="4" t="s">
        <v>3</v>
      </c>
      <c r="O2217" s="4">
        <v>2</v>
      </c>
      <c r="P2217" s="4"/>
      <c r="Q2217" s="4"/>
      <c r="R2217" s="4"/>
      <c r="S2217" s="4"/>
      <c r="T2217" s="4"/>
      <c r="U2217" s="4"/>
      <c r="V2217" s="4"/>
      <c r="W2217" s="4"/>
    </row>
    <row r="2218" spans="1:245" x14ac:dyDescent="0.2">
      <c r="A2218" s="4">
        <v>50</v>
      </c>
      <c r="B2218" s="4">
        <v>0</v>
      </c>
      <c r="C2218" s="4">
        <v>0</v>
      </c>
      <c r="D2218" s="4">
        <v>1</v>
      </c>
      <c r="E2218" s="4">
        <v>226</v>
      </c>
      <c r="F2218" s="4">
        <f>ROUND(Source!AW2212,O2218)</f>
        <v>236911.73</v>
      </c>
      <c r="G2218" s="4" t="s">
        <v>42</v>
      </c>
      <c r="H2218" s="4" t="s">
        <v>43</v>
      </c>
      <c r="I2218" s="4"/>
      <c r="J2218" s="4"/>
      <c r="K2218" s="4">
        <v>226</v>
      </c>
      <c r="L2218" s="4">
        <v>5</v>
      </c>
      <c r="M2218" s="4">
        <v>3</v>
      </c>
      <c r="N2218" s="4" t="s">
        <v>3</v>
      </c>
      <c r="O2218" s="4">
        <v>2</v>
      </c>
      <c r="P2218" s="4"/>
      <c r="Q2218" s="4"/>
      <c r="R2218" s="4"/>
      <c r="S2218" s="4"/>
      <c r="T2218" s="4"/>
      <c r="U2218" s="4"/>
      <c r="V2218" s="4"/>
      <c r="W2218" s="4"/>
    </row>
    <row r="2219" spans="1:245" x14ac:dyDescent="0.2">
      <c r="A2219" s="4">
        <v>50</v>
      </c>
      <c r="B2219" s="4">
        <v>0</v>
      </c>
      <c r="C2219" s="4">
        <v>0</v>
      </c>
      <c r="D2219" s="4">
        <v>1</v>
      </c>
      <c r="E2219" s="4">
        <v>227</v>
      </c>
      <c r="F2219" s="4">
        <f>ROUND(Source!AX2212,O2219)</f>
        <v>0</v>
      </c>
      <c r="G2219" s="4" t="s">
        <v>44</v>
      </c>
      <c r="H2219" s="4" t="s">
        <v>45</v>
      </c>
      <c r="I2219" s="4"/>
      <c r="J2219" s="4"/>
      <c r="K2219" s="4">
        <v>227</v>
      </c>
      <c r="L2219" s="4">
        <v>6</v>
      </c>
      <c r="M2219" s="4">
        <v>3</v>
      </c>
      <c r="N2219" s="4" t="s">
        <v>3</v>
      </c>
      <c r="O2219" s="4">
        <v>2</v>
      </c>
      <c r="P2219" s="4"/>
      <c r="Q2219" s="4"/>
      <c r="R2219" s="4"/>
      <c r="S2219" s="4"/>
      <c r="T2219" s="4"/>
      <c r="U2219" s="4"/>
      <c r="V2219" s="4"/>
      <c r="W2219" s="4"/>
    </row>
    <row r="2220" spans="1:245" x14ac:dyDescent="0.2">
      <c r="A2220" s="4">
        <v>50</v>
      </c>
      <c r="B2220" s="4">
        <v>0</v>
      </c>
      <c r="C2220" s="4">
        <v>0</v>
      </c>
      <c r="D2220" s="4">
        <v>1</v>
      </c>
      <c r="E2220" s="4">
        <v>228</v>
      </c>
      <c r="F2220" s="4">
        <f>ROUND(Source!AY2212,O2220)</f>
        <v>236911.73</v>
      </c>
      <c r="G2220" s="4" t="s">
        <v>46</v>
      </c>
      <c r="H2220" s="4" t="s">
        <v>47</v>
      </c>
      <c r="I2220" s="4"/>
      <c r="J2220" s="4"/>
      <c r="K2220" s="4">
        <v>228</v>
      </c>
      <c r="L2220" s="4">
        <v>7</v>
      </c>
      <c r="M2220" s="4">
        <v>3</v>
      </c>
      <c r="N2220" s="4" t="s">
        <v>3</v>
      </c>
      <c r="O2220" s="4">
        <v>2</v>
      </c>
      <c r="P2220" s="4"/>
      <c r="Q2220" s="4"/>
      <c r="R2220" s="4"/>
      <c r="S2220" s="4"/>
      <c r="T2220" s="4"/>
      <c r="U2220" s="4"/>
      <c r="V2220" s="4"/>
      <c r="W2220" s="4"/>
    </row>
    <row r="2221" spans="1:245" x14ac:dyDescent="0.2">
      <c r="A2221" s="4">
        <v>50</v>
      </c>
      <c r="B2221" s="4">
        <v>0</v>
      </c>
      <c r="C2221" s="4">
        <v>0</v>
      </c>
      <c r="D2221" s="4">
        <v>1</v>
      </c>
      <c r="E2221" s="4">
        <v>216</v>
      </c>
      <c r="F2221" s="4">
        <f>ROUND(Source!AP2212,O2221)</f>
        <v>0</v>
      </c>
      <c r="G2221" s="4" t="s">
        <v>48</v>
      </c>
      <c r="H2221" s="4" t="s">
        <v>49</v>
      </c>
      <c r="I2221" s="4"/>
      <c r="J2221" s="4"/>
      <c r="K2221" s="4">
        <v>216</v>
      </c>
      <c r="L2221" s="4">
        <v>8</v>
      </c>
      <c r="M2221" s="4">
        <v>3</v>
      </c>
      <c r="N2221" s="4" t="s">
        <v>3</v>
      </c>
      <c r="O2221" s="4">
        <v>2</v>
      </c>
      <c r="P2221" s="4"/>
      <c r="Q2221" s="4"/>
      <c r="R2221" s="4"/>
      <c r="S2221" s="4"/>
      <c r="T2221" s="4"/>
      <c r="U2221" s="4"/>
      <c r="V2221" s="4"/>
      <c r="W2221" s="4"/>
    </row>
    <row r="2222" spans="1:245" x14ac:dyDescent="0.2">
      <c r="A2222" s="4">
        <v>50</v>
      </c>
      <c r="B2222" s="4">
        <v>0</v>
      </c>
      <c r="C2222" s="4">
        <v>0</v>
      </c>
      <c r="D2222" s="4">
        <v>1</v>
      </c>
      <c r="E2222" s="4">
        <v>223</v>
      </c>
      <c r="F2222" s="4">
        <f>ROUND(Source!AQ2212,O2222)</f>
        <v>0</v>
      </c>
      <c r="G2222" s="4" t="s">
        <v>50</v>
      </c>
      <c r="H2222" s="4" t="s">
        <v>51</v>
      </c>
      <c r="I2222" s="4"/>
      <c r="J2222" s="4"/>
      <c r="K2222" s="4">
        <v>223</v>
      </c>
      <c r="L2222" s="4">
        <v>9</v>
      </c>
      <c r="M2222" s="4">
        <v>3</v>
      </c>
      <c r="N2222" s="4" t="s">
        <v>3</v>
      </c>
      <c r="O2222" s="4">
        <v>2</v>
      </c>
      <c r="P2222" s="4"/>
      <c r="Q2222" s="4"/>
      <c r="R2222" s="4"/>
      <c r="S2222" s="4"/>
      <c r="T2222" s="4"/>
      <c r="U2222" s="4"/>
      <c r="V2222" s="4"/>
      <c r="W2222" s="4"/>
    </row>
    <row r="2223" spans="1:245" x14ac:dyDescent="0.2">
      <c r="A2223" s="4">
        <v>50</v>
      </c>
      <c r="B2223" s="4">
        <v>0</v>
      </c>
      <c r="C2223" s="4">
        <v>0</v>
      </c>
      <c r="D2223" s="4">
        <v>1</v>
      </c>
      <c r="E2223" s="4">
        <v>229</v>
      </c>
      <c r="F2223" s="4">
        <f>ROUND(Source!AZ2212,O2223)</f>
        <v>0</v>
      </c>
      <c r="G2223" s="4" t="s">
        <v>52</v>
      </c>
      <c r="H2223" s="4" t="s">
        <v>53</v>
      </c>
      <c r="I2223" s="4"/>
      <c r="J2223" s="4"/>
      <c r="K2223" s="4">
        <v>229</v>
      </c>
      <c r="L2223" s="4">
        <v>10</v>
      </c>
      <c r="M2223" s="4">
        <v>3</v>
      </c>
      <c r="N2223" s="4" t="s">
        <v>3</v>
      </c>
      <c r="O2223" s="4">
        <v>2</v>
      </c>
      <c r="P2223" s="4"/>
      <c r="Q2223" s="4"/>
      <c r="R2223" s="4"/>
      <c r="S2223" s="4"/>
      <c r="T2223" s="4"/>
      <c r="U2223" s="4"/>
      <c r="V2223" s="4"/>
      <c r="W2223" s="4"/>
    </row>
    <row r="2224" spans="1:245" x14ac:dyDescent="0.2">
      <c r="A2224" s="4">
        <v>50</v>
      </c>
      <c r="B2224" s="4">
        <v>0</v>
      </c>
      <c r="C2224" s="4">
        <v>0</v>
      </c>
      <c r="D2224" s="4">
        <v>1</v>
      </c>
      <c r="E2224" s="4">
        <v>203</v>
      </c>
      <c r="F2224" s="4">
        <f>ROUND(Source!Q2212,O2224)</f>
        <v>501.27</v>
      </c>
      <c r="G2224" s="4" t="s">
        <v>54</v>
      </c>
      <c r="H2224" s="4" t="s">
        <v>55</v>
      </c>
      <c r="I2224" s="4"/>
      <c r="J2224" s="4"/>
      <c r="K2224" s="4">
        <v>203</v>
      </c>
      <c r="L2224" s="4">
        <v>11</v>
      </c>
      <c r="M2224" s="4">
        <v>3</v>
      </c>
      <c r="N2224" s="4" t="s">
        <v>3</v>
      </c>
      <c r="O2224" s="4">
        <v>2</v>
      </c>
      <c r="P2224" s="4"/>
      <c r="Q2224" s="4"/>
      <c r="R2224" s="4"/>
      <c r="S2224" s="4"/>
      <c r="T2224" s="4"/>
      <c r="U2224" s="4"/>
      <c r="V2224" s="4"/>
      <c r="W2224" s="4"/>
    </row>
    <row r="2225" spans="1:23" x14ac:dyDescent="0.2">
      <c r="A2225" s="4">
        <v>50</v>
      </c>
      <c r="B2225" s="4">
        <v>0</v>
      </c>
      <c r="C2225" s="4">
        <v>0</v>
      </c>
      <c r="D2225" s="4">
        <v>1</v>
      </c>
      <c r="E2225" s="4">
        <v>231</v>
      </c>
      <c r="F2225" s="4">
        <f>ROUND(Source!BB2212,O2225)</f>
        <v>0</v>
      </c>
      <c r="G2225" s="4" t="s">
        <v>56</v>
      </c>
      <c r="H2225" s="4" t="s">
        <v>57</v>
      </c>
      <c r="I2225" s="4"/>
      <c r="J2225" s="4"/>
      <c r="K2225" s="4">
        <v>231</v>
      </c>
      <c r="L2225" s="4">
        <v>12</v>
      </c>
      <c r="M2225" s="4">
        <v>3</v>
      </c>
      <c r="N2225" s="4" t="s">
        <v>3</v>
      </c>
      <c r="O2225" s="4">
        <v>2</v>
      </c>
      <c r="P2225" s="4"/>
      <c r="Q2225" s="4"/>
      <c r="R2225" s="4"/>
      <c r="S2225" s="4"/>
      <c r="T2225" s="4"/>
      <c r="U2225" s="4"/>
      <c r="V2225" s="4"/>
      <c r="W2225" s="4"/>
    </row>
    <row r="2226" spans="1:23" x14ac:dyDescent="0.2">
      <c r="A2226" s="4">
        <v>50</v>
      </c>
      <c r="B2226" s="4">
        <v>0</v>
      </c>
      <c r="C2226" s="4">
        <v>0</v>
      </c>
      <c r="D2226" s="4">
        <v>1</v>
      </c>
      <c r="E2226" s="4">
        <v>204</v>
      </c>
      <c r="F2226" s="4">
        <f>ROUND(Source!R2212,O2226)</f>
        <v>183.4</v>
      </c>
      <c r="G2226" s="4" t="s">
        <v>58</v>
      </c>
      <c r="H2226" s="4" t="s">
        <v>59</v>
      </c>
      <c r="I2226" s="4"/>
      <c r="J2226" s="4"/>
      <c r="K2226" s="4">
        <v>204</v>
      </c>
      <c r="L2226" s="4">
        <v>13</v>
      </c>
      <c r="M2226" s="4">
        <v>3</v>
      </c>
      <c r="N2226" s="4" t="s">
        <v>3</v>
      </c>
      <c r="O2226" s="4">
        <v>2</v>
      </c>
      <c r="P2226" s="4"/>
      <c r="Q2226" s="4"/>
      <c r="R2226" s="4"/>
      <c r="S2226" s="4"/>
      <c r="T2226" s="4"/>
      <c r="U2226" s="4"/>
      <c r="V2226" s="4"/>
      <c r="W2226" s="4"/>
    </row>
    <row r="2227" spans="1:23" x14ac:dyDescent="0.2">
      <c r="A2227" s="4">
        <v>50</v>
      </c>
      <c r="B2227" s="4">
        <v>0</v>
      </c>
      <c r="C2227" s="4">
        <v>0</v>
      </c>
      <c r="D2227" s="4">
        <v>1</v>
      </c>
      <c r="E2227" s="4">
        <v>205</v>
      </c>
      <c r="F2227" s="4">
        <f>ROUND(Source!S2212,O2227)</f>
        <v>86105.2</v>
      </c>
      <c r="G2227" s="4" t="s">
        <v>60</v>
      </c>
      <c r="H2227" s="4" t="s">
        <v>61</v>
      </c>
      <c r="I2227" s="4"/>
      <c r="J2227" s="4"/>
      <c r="K2227" s="4">
        <v>205</v>
      </c>
      <c r="L2227" s="4">
        <v>14</v>
      </c>
      <c r="M2227" s="4">
        <v>3</v>
      </c>
      <c r="N2227" s="4" t="s">
        <v>3</v>
      </c>
      <c r="O2227" s="4">
        <v>2</v>
      </c>
      <c r="P2227" s="4"/>
      <c r="Q2227" s="4"/>
      <c r="R2227" s="4"/>
      <c r="S2227" s="4"/>
      <c r="T2227" s="4"/>
      <c r="U2227" s="4"/>
      <c r="V2227" s="4"/>
      <c r="W2227" s="4"/>
    </row>
    <row r="2228" spans="1:23" x14ac:dyDescent="0.2">
      <c r="A2228" s="4">
        <v>50</v>
      </c>
      <c r="B2228" s="4">
        <v>0</v>
      </c>
      <c r="C2228" s="4">
        <v>0</v>
      </c>
      <c r="D2228" s="4">
        <v>1</v>
      </c>
      <c r="E2228" s="4">
        <v>232</v>
      </c>
      <c r="F2228" s="4">
        <f>ROUND(Source!BC2212,O2228)</f>
        <v>0</v>
      </c>
      <c r="G2228" s="4" t="s">
        <v>62</v>
      </c>
      <c r="H2228" s="4" t="s">
        <v>63</v>
      </c>
      <c r="I2228" s="4"/>
      <c r="J2228" s="4"/>
      <c r="K2228" s="4">
        <v>232</v>
      </c>
      <c r="L2228" s="4">
        <v>15</v>
      </c>
      <c r="M2228" s="4">
        <v>3</v>
      </c>
      <c r="N2228" s="4" t="s">
        <v>3</v>
      </c>
      <c r="O2228" s="4">
        <v>2</v>
      </c>
      <c r="P2228" s="4"/>
      <c r="Q2228" s="4"/>
      <c r="R2228" s="4"/>
      <c r="S2228" s="4"/>
      <c r="T2228" s="4"/>
      <c r="U2228" s="4"/>
      <c r="V2228" s="4"/>
      <c r="W2228" s="4"/>
    </row>
    <row r="2229" spans="1:23" x14ac:dyDescent="0.2">
      <c r="A2229" s="4">
        <v>50</v>
      </c>
      <c r="B2229" s="4">
        <v>0</v>
      </c>
      <c r="C2229" s="4">
        <v>0</v>
      </c>
      <c r="D2229" s="4">
        <v>1</v>
      </c>
      <c r="E2229" s="4">
        <v>214</v>
      </c>
      <c r="F2229" s="4">
        <f>ROUND(Source!AS2212,O2229)</f>
        <v>0</v>
      </c>
      <c r="G2229" s="4" t="s">
        <v>64</v>
      </c>
      <c r="H2229" s="4" t="s">
        <v>65</v>
      </c>
      <c r="I2229" s="4"/>
      <c r="J2229" s="4"/>
      <c r="K2229" s="4">
        <v>214</v>
      </c>
      <c r="L2229" s="4">
        <v>16</v>
      </c>
      <c r="M2229" s="4">
        <v>3</v>
      </c>
      <c r="N2229" s="4" t="s">
        <v>3</v>
      </c>
      <c r="O2229" s="4">
        <v>2</v>
      </c>
      <c r="P2229" s="4"/>
      <c r="Q2229" s="4"/>
      <c r="R2229" s="4"/>
      <c r="S2229" s="4"/>
      <c r="T2229" s="4"/>
      <c r="U2229" s="4"/>
      <c r="V2229" s="4"/>
      <c r="W2229" s="4"/>
    </row>
    <row r="2230" spans="1:23" x14ac:dyDescent="0.2">
      <c r="A2230" s="4">
        <v>50</v>
      </c>
      <c r="B2230" s="4">
        <v>0</v>
      </c>
      <c r="C2230" s="4">
        <v>0</v>
      </c>
      <c r="D2230" s="4">
        <v>1</v>
      </c>
      <c r="E2230" s="4">
        <v>215</v>
      </c>
      <c r="F2230" s="4">
        <f>ROUND(Source!AT2212,O2230)</f>
        <v>0</v>
      </c>
      <c r="G2230" s="4" t="s">
        <v>66</v>
      </c>
      <c r="H2230" s="4" t="s">
        <v>67</v>
      </c>
      <c r="I2230" s="4"/>
      <c r="J2230" s="4"/>
      <c r="K2230" s="4">
        <v>215</v>
      </c>
      <c r="L2230" s="4">
        <v>17</v>
      </c>
      <c r="M2230" s="4">
        <v>3</v>
      </c>
      <c r="N2230" s="4" t="s">
        <v>3</v>
      </c>
      <c r="O2230" s="4">
        <v>2</v>
      </c>
      <c r="P2230" s="4"/>
      <c r="Q2230" s="4"/>
      <c r="R2230" s="4"/>
      <c r="S2230" s="4"/>
      <c r="T2230" s="4"/>
      <c r="U2230" s="4"/>
      <c r="V2230" s="4"/>
      <c r="W2230" s="4"/>
    </row>
    <row r="2231" spans="1:23" x14ac:dyDescent="0.2">
      <c r="A2231" s="4">
        <v>50</v>
      </c>
      <c r="B2231" s="4">
        <v>0</v>
      </c>
      <c r="C2231" s="4">
        <v>0</v>
      </c>
      <c r="D2231" s="4">
        <v>1</v>
      </c>
      <c r="E2231" s="4">
        <v>217</v>
      </c>
      <c r="F2231" s="4">
        <f>ROUND(Source!AU2212,O2231)</f>
        <v>392600.41</v>
      </c>
      <c r="G2231" s="4" t="s">
        <v>68</v>
      </c>
      <c r="H2231" s="4" t="s">
        <v>69</v>
      </c>
      <c r="I2231" s="4"/>
      <c r="J2231" s="4"/>
      <c r="K2231" s="4">
        <v>217</v>
      </c>
      <c r="L2231" s="4">
        <v>18</v>
      </c>
      <c r="M2231" s="4">
        <v>3</v>
      </c>
      <c r="N2231" s="4" t="s">
        <v>3</v>
      </c>
      <c r="O2231" s="4">
        <v>2</v>
      </c>
      <c r="P2231" s="4"/>
      <c r="Q2231" s="4"/>
      <c r="R2231" s="4"/>
      <c r="S2231" s="4"/>
      <c r="T2231" s="4"/>
      <c r="U2231" s="4"/>
      <c r="V2231" s="4"/>
      <c r="W2231" s="4"/>
    </row>
    <row r="2232" spans="1:23" x14ac:dyDescent="0.2">
      <c r="A2232" s="4">
        <v>50</v>
      </c>
      <c r="B2232" s="4">
        <v>0</v>
      </c>
      <c r="C2232" s="4">
        <v>0</v>
      </c>
      <c r="D2232" s="4">
        <v>1</v>
      </c>
      <c r="E2232" s="4">
        <v>230</v>
      </c>
      <c r="F2232" s="4">
        <f>ROUND(Source!BA2212,O2232)</f>
        <v>0</v>
      </c>
      <c r="G2232" s="4" t="s">
        <v>70</v>
      </c>
      <c r="H2232" s="4" t="s">
        <v>71</v>
      </c>
      <c r="I2232" s="4"/>
      <c r="J2232" s="4"/>
      <c r="K2232" s="4">
        <v>230</v>
      </c>
      <c r="L2232" s="4">
        <v>19</v>
      </c>
      <c r="M2232" s="4">
        <v>3</v>
      </c>
      <c r="N2232" s="4" t="s">
        <v>3</v>
      </c>
      <c r="O2232" s="4">
        <v>2</v>
      </c>
      <c r="P2232" s="4"/>
      <c r="Q2232" s="4"/>
      <c r="R2232" s="4"/>
      <c r="S2232" s="4"/>
      <c r="T2232" s="4"/>
      <c r="U2232" s="4"/>
      <c r="V2232" s="4"/>
      <c r="W2232" s="4"/>
    </row>
    <row r="2233" spans="1:23" x14ac:dyDescent="0.2">
      <c r="A2233" s="4">
        <v>50</v>
      </c>
      <c r="B2233" s="4">
        <v>0</v>
      </c>
      <c r="C2233" s="4">
        <v>0</v>
      </c>
      <c r="D2233" s="4">
        <v>1</v>
      </c>
      <c r="E2233" s="4">
        <v>206</v>
      </c>
      <c r="F2233" s="4">
        <f>ROUND(Source!T2212,O2233)</f>
        <v>0</v>
      </c>
      <c r="G2233" s="4" t="s">
        <v>72</v>
      </c>
      <c r="H2233" s="4" t="s">
        <v>73</v>
      </c>
      <c r="I2233" s="4"/>
      <c r="J2233" s="4"/>
      <c r="K2233" s="4">
        <v>206</v>
      </c>
      <c r="L2233" s="4">
        <v>20</v>
      </c>
      <c r="M2233" s="4">
        <v>3</v>
      </c>
      <c r="N2233" s="4" t="s">
        <v>3</v>
      </c>
      <c r="O2233" s="4">
        <v>2</v>
      </c>
      <c r="P2233" s="4"/>
      <c r="Q2233" s="4"/>
      <c r="R2233" s="4"/>
      <c r="S2233" s="4"/>
      <c r="T2233" s="4"/>
      <c r="U2233" s="4"/>
      <c r="V2233" s="4"/>
      <c r="W2233" s="4"/>
    </row>
    <row r="2234" spans="1:23" x14ac:dyDescent="0.2">
      <c r="A2234" s="4">
        <v>50</v>
      </c>
      <c r="B2234" s="4">
        <v>0</v>
      </c>
      <c r="C2234" s="4">
        <v>0</v>
      </c>
      <c r="D2234" s="4">
        <v>1</v>
      </c>
      <c r="E2234" s="4">
        <v>207</v>
      </c>
      <c r="F2234" s="4">
        <f>Source!U2212</f>
        <v>459.03000000000003</v>
      </c>
      <c r="G2234" s="4" t="s">
        <v>74</v>
      </c>
      <c r="H2234" s="4" t="s">
        <v>75</v>
      </c>
      <c r="I2234" s="4"/>
      <c r="J2234" s="4"/>
      <c r="K2234" s="4">
        <v>207</v>
      </c>
      <c r="L2234" s="4">
        <v>21</v>
      </c>
      <c r="M2234" s="4">
        <v>3</v>
      </c>
      <c r="N2234" s="4" t="s">
        <v>3</v>
      </c>
      <c r="O2234" s="4">
        <v>-1</v>
      </c>
      <c r="P2234" s="4"/>
      <c r="Q2234" s="4"/>
      <c r="R2234" s="4"/>
      <c r="S2234" s="4"/>
      <c r="T2234" s="4"/>
      <c r="U2234" s="4"/>
      <c r="V2234" s="4"/>
      <c r="W2234" s="4"/>
    </row>
    <row r="2235" spans="1:23" x14ac:dyDescent="0.2">
      <c r="A2235" s="4">
        <v>50</v>
      </c>
      <c r="B2235" s="4">
        <v>0</v>
      </c>
      <c r="C2235" s="4">
        <v>0</v>
      </c>
      <c r="D2235" s="4">
        <v>1</v>
      </c>
      <c r="E2235" s="4">
        <v>208</v>
      </c>
      <c r="F2235" s="4">
        <f>Source!V2212</f>
        <v>0</v>
      </c>
      <c r="G2235" s="4" t="s">
        <v>76</v>
      </c>
      <c r="H2235" s="4" t="s">
        <v>77</v>
      </c>
      <c r="I2235" s="4"/>
      <c r="J2235" s="4"/>
      <c r="K2235" s="4">
        <v>208</v>
      </c>
      <c r="L2235" s="4">
        <v>22</v>
      </c>
      <c r="M2235" s="4">
        <v>3</v>
      </c>
      <c r="N2235" s="4" t="s">
        <v>3</v>
      </c>
      <c r="O2235" s="4">
        <v>-1</v>
      </c>
      <c r="P2235" s="4"/>
      <c r="Q2235" s="4"/>
      <c r="R2235" s="4"/>
      <c r="S2235" s="4"/>
      <c r="T2235" s="4"/>
      <c r="U2235" s="4"/>
      <c r="V2235" s="4"/>
      <c r="W2235" s="4"/>
    </row>
    <row r="2236" spans="1:23" x14ac:dyDescent="0.2">
      <c r="A2236" s="4">
        <v>50</v>
      </c>
      <c r="B2236" s="4">
        <v>0</v>
      </c>
      <c r="C2236" s="4">
        <v>0</v>
      </c>
      <c r="D2236" s="4">
        <v>1</v>
      </c>
      <c r="E2236" s="4">
        <v>209</v>
      </c>
      <c r="F2236" s="4">
        <f>ROUND(Source!W2212,O2236)</f>
        <v>0</v>
      </c>
      <c r="G2236" s="4" t="s">
        <v>78</v>
      </c>
      <c r="H2236" s="4" t="s">
        <v>79</v>
      </c>
      <c r="I2236" s="4"/>
      <c r="J2236" s="4"/>
      <c r="K2236" s="4">
        <v>209</v>
      </c>
      <c r="L2236" s="4">
        <v>23</v>
      </c>
      <c r="M2236" s="4">
        <v>3</v>
      </c>
      <c r="N2236" s="4" t="s">
        <v>3</v>
      </c>
      <c r="O2236" s="4">
        <v>2</v>
      </c>
      <c r="P2236" s="4"/>
      <c r="Q2236" s="4"/>
      <c r="R2236" s="4"/>
      <c r="S2236" s="4"/>
      <c r="T2236" s="4"/>
      <c r="U2236" s="4"/>
      <c r="V2236" s="4"/>
      <c r="W2236" s="4"/>
    </row>
    <row r="2237" spans="1:23" x14ac:dyDescent="0.2">
      <c r="A2237" s="4">
        <v>50</v>
      </c>
      <c r="B2237" s="4">
        <v>0</v>
      </c>
      <c r="C2237" s="4">
        <v>0</v>
      </c>
      <c r="D2237" s="4">
        <v>1</v>
      </c>
      <c r="E2237" s="4">
        <v>210</v>
      </c>
      <c r="F2237" s="4">
        <f>ROUND(Source!X2212,O2237)</f>
        <v>60273.63</v>
      </c>
      <c r="G2237" s="4" t="s">
        <v>80</v>
      </c>
      <c r="H2237" s="4" t="s">
        <v>81</v>
      </c>
      <c r="I2237" s="4"/>
      <c r="J2237" s="4"/>
      <c r="K2237" s="4">
        <v>210</v>
      </c>
      <c r="L2237" s="4">
        <v>24</v>
      </c>
      <c r="M2237" s="4">
        <v>3</v>
      </c>
      <c r="N2237" s="4" t="s">
        <v>3</v>
      </c>
      <c r="O2237" s="4">
        <v>2</v>
      </c>
      <c r="P2237" s="4"/>
      <c r="Q2237" s="4"/>
      <c r="R2237" s="4"/>
      <c r="S2237" s="4"/>
      <c r="T2237" s="4"/>
      <c r="U2237" s="4"/>
      <c r="V2237" s="4"/>
      <c r="W2237" s="4"/>
    </row>
    <row r="2238" spans="1:23" x14ac:dyDescent="0.2">
      <c r="A2238" s="4">
        <v>50</v>
      </c>
      <c r="B2238" s="4">
        <v>0</v>
      </c>
      <c r="C2238" s="4">
        <v>0</v>
      </c>
      <c r="D2238" s="4">
        <v>1</v>
      </c>
      <c r="E2238" s="4">
        <v>211</v>
      </c>
      <c r="F2238" s="4">
        <f>ROUND(Source!Y2212,O2238)</f>
        <v>8610.51</v>
      </c>
      <c r="G2238" s="4" t="s">
        <v>82</v>
      </c>
      <c r="H2238" s="4" t="s">
        <v>83</v>
      </c>
      <c r="I2238" s="4"/>
      <c r="J2238" s="4"/>
      <c r="K2238" s="4">
        <v>211</v>
      </c>
      <c r="L2238" s="4">
        <v>25</v>
      </c>
      <c r="M2238" s="4">
        <v>3</v>
      </c>
      <c r="N2238" s="4" t="s">
        <v>3</v>
      </c>
      <c r="O2238" s="4">
        <v>2</v>
      </c>
      <c r="P2238" s="4"/>
      <c r="Q2238" s="4"/>
      <c r="R2238" s="4"/>
      <c r="S2238" s="4"/>
      <c r="T2238" s="4"/>
      <c r="U2238" s="4"/>
      <c r="V2238" s="4"/>
      <c r="W2238" s="4"/>
    </row>
    <row r="2239" spans="1:23" x14ac:dyDescent="0.2">
      <c r="A2239" s="4">
        <v>50</v>
      </c>
      <c r="B2239" s="4">
        <v>0</v>
      </c>
      <c r="C2239" s="4">
        <v>0</v>
      </c>
      <c r="D2239" s="4">
        <v>1</v>
      </c>
      <c r="E2239" s="4">
        <v>224</v>
      </c>
      <c r="F2239" s="4">
        <f>ROUND(Source!AR2212,O2239)</f>
        <v>392600.41</v>
      </c>
      <c r="G2239" s="4" t="s">
        <v>84</v>
      </c>
      <c r="H2239" s="4" t="s">
        <v>85</v>
      </c>
      <c r="I2239" s="4"/>
      <c r="J2239" s="4"/>
      <c r="K2239" s="4">
        <v>224</v>
      </c>
      <c r="L2239" s="4">
        <v>26</v>
      </c>
      <c r="M2239" s="4">
        <v>3</v>
      </c>
      <c r="N2239" s="4" t="s">
        <v>3</v>
      </c>
      <c r="O2239" s="4">
        <v>2</v>
      </c>
      <c r="P2239" s="4"/>
      <c r="Q2239" s="4"/>
      <c r="R2239" s="4"/>
      <c r="S2239" s="4"/>
      <c r="T2239" s="4"/>
      <c r="U2239" s="4"/>
      <c r="V2239" s="4"/>
      <c r="W2239" s="4"/>
    </row>
    <row r="2240" spans="1:23" x14ac:dyDescent="0.2">
      <c r="A2240" s="4">
        <v>50</v>
      </c>
      <c r="B2240" s="4">
        <v>1</v>
      </c>
      <c r="C2240" s="4">
        <v>0</v>
      </c>
      <c r="D2240" s="4">
        <v>2</v>
      </c>
      <c r="E2240" s="4">
        <v>0</v>
      </c>
      <c r="F2240" s="4">
        <f>ROUND(F2239*0.2,O2240)</f>
        <v>78520.08</v>
      </c>
      <c r="G2240" s="4" t="s">
        <v>86</v>
      </c>
      <c r="H2240" s="4" t="s">
        <v>87</v>
      </c>
      <c r="I2240" s="4"/>
      <c r="J2240" s="4"/>
      <c r="K2240" s="4">
        <v>212</v>
      </c>
      <c r="L2240" s="4">
        <v>27</v>
      </c>
      <c r="M2240" s="4">
        <v>0</v>
      </c>
      <c r="N2240" s="4" t="s">
        <v>3</v>
      </c>
      <c r="O2240" s="4">
        <v>2</v>
      </c>
      <c r="P2240" s="4"/>
      <c r="Q2240" s="4"/>
      <c r="R2240" s="4"/>
      <c r="S2240" s="4"/>
      <c r="T2240" s="4"/>
      <c r="U2240" s="4"/>
      <c r="V2240" s="4"/>
      <c r="W2240" s="4"/>
    </row>
    <row r="2241" spans="1:245" x14ac:dyDescent="0.2">
      <c r="A2241" s="4">
        <v>50</v>
      </c>
      <c r="B2241" s="4">
        <v>1</v>
      </c>
      <c r="C2241" s="4">
        <v>0</v>
      </c>
      <c r="D2241" s="4">
        <v>2</v>
      </c>
      <c r="E2241" s="4">
        <v>0</v>
      </c>
      <c r="F2241" s="4">
        <f>ROUND(F2240+F2239,O2241)</f>
        <v>471120.49</v>
      </c>
      <c r="G2241" s="4" t="s">
        <v>88</v>
      </c>
      <c r="H2241" s="4" t="s">
        <v>88</v>
      </c>
      <c r="I2241" s="4"/>
      <c r="J2241" s="4"/>
      <c r="K2241" s="4">
        <v>212</v>
      </c>
      <c r="L2241" s="4">
        <v>28</v>
      </c>
      <c r="M2241" s="4">
        <v>0</v>
      </c>
      <c r="N2241" s="4" t="s">
        <v>3</v>
      </c>
      <c r="O2241" s="4">
        <v>2</v>
      </c>
      <c r="P2241" s="4"/>
      <c r="Q2241" s="4"/>
      <c r="R2241" s="4"/>
      <c r="S2241" s="4"/>
      <c r="T2241" s="4"/>
      <c r="U2241" s="4"/>
      <c r="V2241" s="4"/>
      <c r="W2241" s="4"/>
    </row>
    <row r="2243" spans="1:245" x14ac:dyDescent="0.2">
      <c r="A2243" s="1">
        <v>4</v>
      </c>
      <c r="B2243" s="1">
        <v>1</v>
      </c>
      <c r="C2243" s="1"/>
      <c r="D2243" s="1">
        <f>ROW(A2250)</f>
        <v>2250</v>
      </c>
      <c r="E2243" s="1"/>
      <c r="F2243" s="1" t="s">
        <v>12</v>
      </c>
      <c r="G2243" s="1" t="s">
        <v>445</v>
      </c>
      <c r="H2243" s="1" t="s">
        <v>3</v>
      </c>
      <c r="I2243" s="1">
        <v>0</v>
      </c>
      <c r="J2243" s="1"/>
      <c r="K2243" s="1">
        <v>-1</v>
      </c>
      <c r="L2243" s="1"/>
      <c r="M2243" s="1"/>
      <c r="N2243" s="1"/>
      <c r="O2243" s="1"/>
      <c r="P2243" s="1"/>
      <c r="Q2243" s="1"/>
      <c r="R2243" s="1"/>
      <c r="S2243" s="1"/>
      <c r="T2243" s="1"/>
      <c r="U2243" s="1" t="s">
        <v>3</v>
      </c>
      <c r="V2243" s="1">
        <v>0</v>
      </c>
      <c r="W2243" s="1"/>
      <c r="X2243" s="1"/>
      <c r="Y2243" s="1"/>
      <c r="Z2243" s="1"/>
      <c r="AA2243" s="1"/>
      <c r="AB2243" s="1" t="s">
        <v>3</v>
      </c>
      <c r="AC2243" s="1" t="s">
        <v>3</v>
      </c>
      <c r="AD2243" s="1" t="s">
        <v>3</v>
      </c>
      <c r="AE2243" s="1" t="s">
        <v>3</v>
      </c>
      <c r="AF2243" s="1" t="s">
        <v>3</v>
      </c>
      <c r="AG2243" s="1" t="s">
        <v>3</v>
      </c>
      <c r="AH2243" s="1"/>
      <c r="AI2243" s="1"/>
      <c r="AJ2243" s="1"/>
      <c r="AK2243" s="1"/>
      <c r="AL2243" s="1"/>
      <c r="AM2243" s="1"/>
      <c r="AN2243" s="1"/>
      <c r="AO2243" s="1"/>
      <c r="AP2243" s="1" t="s">
        <v>3</v>
      </c>
      <c r="AQ2243" s="1" t="s">
        <v>3</v>
      </c>
      <c r="AR2243" s="1" t="s">
        <v>3</v>
      </c>
      <c r="AS2243" s="1"/>
      <c r="AT2243" s="1"/>
      <c r="AU2243" s="1"/>
      <c r="AV2243" s="1"/>
      <c r="AW2243" s="1"/>
      <c r="AX2243" s="1"/>
      <c r="AY2243" s="1"/>
      <c r="AZ2243" s="1" t="s">
        <v>3</v>
      </c>
      <c r="BA2243" s="1"/>
      <c r="BB2243" s="1" t="s">
        <v>3</v>
      </c>
      <c r="BC2243" s="1" t="s">
        <v>3</v>
      </c>
      <c r="BD2243" s="1" t="s">
        <v>3</v>
      </c>
      <c r="BE2243" s="1" t="s">
        <v>3</v>
      </c>
      <c r="BF2243" s="1" t="s">
        <v>3</v>
      </c>
      <c r="BG2243" s="1" t="s">
        <v>3</v>
      </c>
      <c r="BH2243" s="1" t="s">
        <v>3</v>
      </c>
      <c r="BI2243" s="1" t="s">
        <v>3</v>
      </c>
      <c r="BJ2243" s="1" t="s">
        <v>3</v>
      </c>
      <c r="BK2243" s="1" t="s">
        <v>3</v>
      </c>
      <c r="BL2243" s="1" t="s">
        <v>3</v>
      </c>
      <c r="BM2243" s="1" t="s">
        <v>3</v>
      </c>
      <c r="BN2243" s="1" t="s">
        <v>3</v>
      </c>
      <c r="BO2243" s="1" t="s">
        <v>3</v>
      </c>
      <c r="BP2243" s="1" t="s">
        <v>3</v>
      </c>
      <c r="BQ2243" s="1"/>
      <c r="BR2243" s="1"/>
      <c r="BS2243" s="1"/>
      <c r="BT2243" s="1"/>
      <c r="BU2243" s="1"/>
      <c r="BV2243" s="1"/>
      <c r="BW2243" s="1"/>
      <c r="BX2243" s="1">
        <v>0</v>
      </c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>
        <v>0</v>
      </c>
    </row>
    <row r="2245" spans="1:245" x14ac:dyDescent="0.2">
      <c r="A2245" s="2">
        <v>52</v>
      </c>
      <c r="B2245" s="2">
        <f t="shared" ref="B2245:G2245" si="1156">B2250</f>
        <v>1</v>
      </c>
      <c r="C2245" s="2">
        <f t="shared" si="1156"/>
        <v>4</v>
      </c>
      <c r="D2245" s="2">
        <f t="shared" si="1156"/>
        <v>2243</v>
      </c>
      <c r="E2245" s="2">
        <f t="shared" si="1156"/>
        <v>0</v>
      </c>
      <c r="F2245" s="2" t="str">
        <f t="shared" si="1156"/>
        <v>Новый раздел</v>
      </c>
      <c r="G2245" s="2" t="str">
        <f t="shared" si="1156"/>
        <v>Установка ограждений -83п.м. Н-1м</v>
      </c>
      <c r="H2245" s="2"/>
      <c r="I2245" s="2"/>
      <c r="J2245" s="2"/>
      <c r="K2245" s="2"/>
      <c r="L2245" s="2"/>
      <c r="M2245" s="2"/>
      <c r="N2245" s="2"/>
      <c r="O2245" s="2">
        <f t="shared" ref="O2245:AT2245" si="1157">O2250</f>
        <v>297629.25</v>
      </c>
      <c r="P2245" s="2">
        <f t="shared" si="1157"/>
        <v>292703.40999999997</v>
      </c>
      <c r="Q2245" s="2">
        <f t="shared" si="1157"/>
        <v>0</v>
      </c>
      <c r="R2245" s="2">
        <f t="shared" si="1157"/>
        <v>0</v>
      </c>
      <c r="S2245" s="2">
        <f t="shared" si="1157"/>
        <v>4925.84</v>
      </c>
      <c r="T2245" s="2">
        <f t="shared" si="1157"/>
        <v>0</v>
      </c>
      <c r="U2245" s="2">
        <f t="shared" si="1157"/>
        <v>26.123999999999999</v>
      </c>
      <c r="V2245" s="2">
        <f t="shared" si="1157"/>
        <v>0</v>
      </c>
      <c r="W2245" s="2">
        <f t="shared" si="1157"/>
        <v>0</v>
      </c>
      <c r="X2245" s="2">
        <f t="shared" si="1157"/>
        <v>3448.09</v>
      </c>
      <c r="Y2245" s="2">
        <f t="shared" si="1157"/>
        <v>492.58</v>
      </c>
      <c r="Z2245" s="2">
        <f t="shared" si="1157"/>
        <v>0</v>
      </c>
      <c r="AA2245" s="2">
        <f t="shared" si="1157"/>
        <v>0</v>
      </c>
      <c r="AB2245" s="2">
        <f t="shared" si="1157"/>
        <v>297629.25</v>
      </c>
      <c r="AC2245" s="2">
        <f t="shared" si="1157"/>
        <v>292703.40999999997</v>
      </c>
      <c r="AD2245" s="2">
        <f t="shared" si="1157"/>
        <v>0</v>
      </c>
      <c r="AE2245" s="2">
        <f t="shared" si="1157"/>
        <v>0</v>
      </c>
      <c r="AF2245" s="2">
        <f t="shared" si="1157"/>
        <v>4925.84</v>
      </c>
      <c r="AG2245" s="2">
        <f t="shared" si="1157"/>
        <v>0</v>
      </c>
      <c r="AH2245" s="2">
        <f t="shared" si="1157"/>
        <v>26.123999999999999</v>
      </c>
      <c r="AI2245" s="2">
        <f t="shared" si="1157"/>
        <v>0</v>
      </c>
      <c r="AJ2245" s="2">
        <f t="shared" si="1157"/>
        <v>0</v>
      </c>
      <c r="AK2245" s="2">
        <f t="shared" si="1157"/>
        <v>3448.09</v>
      </c>
      <c r="AL2245" s="2">
        <f t="shared" si="1157"/>
        <v>492.58</v>
      </c>
      <c r="AM2245" s="2">
        <f t="shared" si="1157"/>
        <v>0</v>
      </c>
      <c r="AN2245" s="2">
        <f t="shared" si="1157"/>
        <v>0</v>
      </c>
      <c r="AO2245" s="2">
        <f t="shared" si="1157"/>
        <v>0</v>
      </c>
      <c r="AP2245" s="2">
        <f t="shared" si="1157"/>
        <v>0</v>
      </c>
      <c r="AQ2245" s="2">
        <f t="shared" si="1157"/>
        <v>0</v>
      </c>
      <c r="AR2245" s="2">
        <f t="shared" si="1157"/>
        <v>301569.91999999998</v>
      </c>
      <c r="AS2245" s="2">
        <f t="shared" si="1157"/>
        <v>0</v>
      </c>
      <c r="AT2245" s="2">
        <f t="shared" si="1157"/>
        <v>0</v>
      </c>
      <c r="AU2245" s="2">
        <f t="shared" ref="AU2245:BZ2245" si="1158">AU2250</f>
        <v>301569.91999999998</v>
      </c>
      <c r="AV2245" s="2">
        <f t="shared" si="1158"/>
        <v>292703.40999999997</v>
      </c>
      <c r="AW2245" s="2">
        <f t="shared" si="1158"/>
        <v>292703.40999999997</v>
      </c>
      <c r="AX2245" s="2">
        <f t="shared" si="1158"/>
        <v>0</v>
      </c>
      <c r="AY2245" s="2">
        <f t="shared" si="1158"/>
        <v>292703.40999999997</v>
      </c>
      <c r="AZ2245" s="2">
        <f t="shared" si="1158"/>
        <v>0</v>
      </c>
      <c r="BA2245" s="2">
        <f t="shared" si="1158"/>
        <v>0</v>
      </c>
      <c r="BB2245" s="2">
        <f t="shared" si="1158"/>
        <v>0</v>
      </c>
      <c r="BC2245" s="2">
        <f t="shared" si="1158"/>
        <v>0</v>
      </c>
      <c r="BD2245" s="2">
        <f t="shared" si="1158"/>
        <v>0</v>
      </c>
      <c r="BE2245" s="2">
        <f t="shared" si="1158"/>
        <v>0</v>
      </c>
      <c r="BF2245" s="2">
        <f t="shared" si="1158"/>
        <v>0</v>
      </c>
      <c r="BG2245" s="2">
        <f t="shared" si="1158"/>
        <v>0</v>
      </c>
      <c r="BH2245" s="2">
        <f t="shared" si="1158"/>
        <v>0</v>
      </c>
      <c r="BI2245" s="2">
        <f t="shared" si="1158"/>
        <v>0</v>
      </c>
      <c r="BJ2245" s="2">
        <f t="shared" si="1158"/>
        <v>0</v>
      </c>
      <c r="BK2245" s="2">
        <f t="shared" si="1158"/>
        <v>0</v>
      </c>
      <c r="BL2245" s="2">
        <f t="shared" si="1158"/>
        <v>0</v>
      </c>
      <c r="BM2245" s="2">
        <f t="shared" si="1158"/>
        <v>0</v>
      </c>
      <c r="BN2245" s="2">
        <f t="shared" si="1158"/>
        <v>0</v>
      </c>
      <c r="BO2245" s="2">
        <f t="shared" si="1158"/>
        <v>0</v>
      </c>
      <c r="BP2245" s="2">
        <f t="shared" si="1158"/>
        <v>0</v>
      </c>
      <c r="BQ2245" s="2">
        <f t="shared" si="1158"/>
        <v>0</v>
      </c>
      <c r="BR2245" s="2">
        <f t="shared" si="1158"/>
        <v>0</v>
      </c>
      <c r="BS2245" s="2">
        <f t="shared" si="1158"/>
        <v>0</v>
      </c>
      <c r="BT2245" s="2">
        <f t="shared" si="1158"/>
        <v>0</v>
      </c>
      <c r="BU2245" s="2">
        <f t="shared" si="1158"/>
        <v>0</v>
      </c>
      <c r="BV2245" s="2">
        <f t="shared" si="1158"/>
        <v>0</v>
      </c>
      <c r="BW2245" s="2">
        <f t="shared" si="1158"/>
        <v>0</v>
      </c>
      <c r="BX2245" s="2">
        <f t="shared" si="1158"/>
        <v>0</v>
      </c>
      <c r="BY2245" s="2">
        <f t="shared" si="1158"/>
        <v>0</v>
      </c>
      <c r="BZ2245" s="2">
        <f t="shared" si="1158"/>
        <v>0</v>
      </c>
      <c r="CA2245" s="2">
        <f t="shared" ref="CA2245:DF2245" si="1159">CA2250</f>
        <v>301569.91999999998</v>
      </c>
      <c r="CB2245" s="2">
        <f t="shared" si="1159"/>
        <v>0</v>
      </c>
      <c r="CC2245" s="2">
        <f t="shared" si="1159"/>
        <v>0</v>
      </c>
      <c r="CD2245" s="2">
        <f t="shared" si="1159"/>
        <v>301569.91999999998</v>
      </c>
      <c r="CE2245" s="2">
        <f t="shared" si="1159"/>
        <v>292703.40999999997</v>
      </c>
      <c r="CF2245" s="2">
        <f t="shared" si="1159"/>
        <v>292703.40999999997</v>
      </c>
      <c r="CG2245" s="2">
        <f t="shared" si="1159"/>
        <v>0</v>
      </c>
      <c r="CH2245" s="2">
        <f t="shared" si="1159"/>
        <v>292703.40999999997</v>
      </c>
      <c r="CI2245" s="2">
        <f t="shared" si="1159"/>
        <v>0</v>
      </c>
      <c r="CJ2245" s="2">
        <f t="shared" si="1159"/>
        <v>0</v>
      </c>
      <c r="CK2245" s="2">
        <f t="shared" si="1159"/>
        <v>0</v>
      </c>
      <c r="CL2245" s="2">
        <f t="shared" si="1159"/>
        <v>0</v>
      </c>
      <c r="CM2245" s="2">
        <f t="shared" si="1159"/>
        <v>0</v>
      </c>
      <c r="CN2245" s="2">
        <f t="shared" si="1159"/>
        <v>0</v>
      </c>
      <c r="CO2245" s="2">
        <f t="shared" si="1159"/>
        <v>0</v>
      </c>
      <c r="CP2245" s="2">
        <f t="shared" si="1159"/>
        <v>0</v>
      </c>
      <c r="CQ2245" s="2">
        <f t="shared" si="1159"/>
        <v>0</v>
      </c>
      <c r="CR2245" s="2">
        <f t="shared" si="1159"/>
        <v>0</v>
      </c>
      <c r="CS2245" s="2">
        <f t="shared" si="1159"/>
        <v>0</v>
      </c>
      <c r="CT2245" s="2">
        <f t="shared" si="1159"/>
        <v>0</v>
      </c>
      <c r="CU2245" s="2">
        <f t="shared" si="1159"/>
        <v>0</v>
      </c>
      <c r="CV2245" s="2">
        <f t="shared" si="1159"/>
        <v>0</v>
      </c>
      <c r="CW2245" s="2">
        <f t="shared" si="1159"/>
        <v>0</v>
      </c>
      <c r="CX2245" s="2">
        <f t="shared" si="1159"/>
        <v>0</v>
      </c>
      <c r="CY2245" s="2">
        <f t="shared" si="1159"/>
        <v>0</v>
      </c>
      <c r="CZ2245" s="2">
        <f t="shared" si="1159"/>
        <v>0</v>
      </c>
      <c r="DA2245" s="2">
        <f t="shared" si="1159"/>
        <v>0</v>
      </c>
      <c r="DB2245" s="2">
        <f t="shared" si="1159"/>
        <v>0</v>
      </c>
      <c r="DC2245" s="2">
        <f t="shared" si="1159"/>
        <v>0</v>
      </c>
      <c r="DD2245" s="2">
        <f t="shared" si="1159"/>
        <v>0</v>
      </c>
      <c r="DE2245" s="2">
        <f t="shared" si="1159"/>
        <v>0</v>
      </c>
      <c r="DF2245" s="2">
        <f t="shared" si="1159"/>
        <v>0</v>
      </c>
      <c r="DG2245" s="3">
        <f t="shared" ref="DG2245:EL2245" si="1160">DG2250</f>
        <v>0</v>
      </c>
      <c r="DH2245" s="3">
        <f t="shared" si="1160"/>
        <v>0</v>
      </c>
      <c r="DI2245" s="3">
        <f t="shared" si="1160"/>
        <v>0</v>
      </c>
      <c r="DJ2245" s="3">
        <f t="shared" si="1160"/>
        <v>0</v>
      </c>
      <c r="DK2245" s="3">
        <f t="shared" si="1160"/>
        <v>0</v>
      </c>
      <c r="DL2245" s="3">
        <f t="shared" si="1160"/>
        <v>0</v>
      </c>
      <c r="DM2245" s="3">
        <f t="shared" si="1160"/>
        <v>0</v>
      </c>
      <c r="DN2245" s="3">
        <f t="shared" si="1160"/>
        <v>0</v>
      </c>
      <c r="DO2245" s="3">
        <f t="shared" si="1160"/>
        <v>0</v>
      </c>
      <c r="DP2245" s="3">
        <f t="shared" si="1160"/>
        <v>0</v>
      </c>
      <c r="DQ2245" s="3">
        <f t="shared" si="1160"/>
        <v>0</v>
      </c>
      <c r="DR2245" s="3">
        <f t="shared" si="1160"/>
        <v>0</v>
      </c>
      <c r="DS2245" s="3">
        <f t="shared" si="1160"/>
        <v>0</v>
      </c>
      <c r="DT2245" s="3">
        <f t="shared" si="1160"/>
        <v>0</v>
      </c>
      <c r="DU2245" s="3">
        <f t="shared" si="1160"/>
        <v>0</v>
      </c>
      <c r="DV2245" s="3">
        <f t="shared" si="1160"/>
        <v>0</v>
      </c>
      <c r="DW2245" s="3">
        <f t="shared" si="1160"/>
        <v>0</v>
      </c>
      <c r="DX2245" s="3">
        <f t="shared" si="1160"/>
        <v>0</v>
      </c>
      <c r="DY2245" s="3">
        <f t="shared" si="1160"/>
        <v>0</v>
      </c>
      <c r="DZ2245" s="3">
        <f t="shared" si="1160"/>
        <v>0</v>
      </c>
      <c r="EA2245" s="3">
        <f t="shared" si="1160"/>
        <v>0</v>
      </c>
      <c r="EB2245" s="3">
        <f t="shared" si="1160"/>
        <v>0</v>
      </c>
      <c r="EC2245" s="3">
        <f t="shared" si="1160"/>
        <v>0</v>
      </c>
      <c r="ED2245" s="3">
        <f t="shared" si="1160"/>
        <v>0</v>
      </c>
      <c r="EE2245" s="3">
        <f t="shared" si="1160"/>
        <v>0</v>
      </c>
      <c r="EF2245" s="3">
        <f t="shared" si="1160"/>
        <v>0</v>
      </c>
      <c r="EG2245" s="3">
        <f t="shared" si="1160"/>
        <v>0</v>
      </c>
      <c r="EH2245" s="3">
        <f t="shared" si="1160"/>
        <v>0</v>
      </c>
      <c r="EI2245" s="3">
        <f t="shared" si="1160"/>
        <v>0</v>
      </c>
      <c r="EJ2245" s="3">
        <f t="shared" si="1160"/>
        <v>0</v>
      </c>
      <c r="EK2245" s="3">
        <f t="shared" si="1160"/>
        <v>0</v>
      </c>
      <c r="EL2245" s="3">
        <f t="shared" si="1160"/>
        <v>0</v>
      </c>
      <c r="EM2245" s="3">
        <f t="shared" ref="EM2245:FR2245" si="1161">EM2250</f>
        <v>0</v>
      </c>
      <c r="EN2245" s="3">
        <f t="shared" si="1161"/>
        <v>0</v>
      </c>
      <c r="EO2245" s="3">
        <f t="shared" si="1161"/>
        <v>0</v>
      </c>
      <c r="EP2245" s="3">
        <f t="shared" si="1161"/>
        <v>0</v>
      </c>
      <c r="EQ2245" s="3">
        <f t="shared" si="1161"/>
        <v>0</v>
      </c>
      <c r="ER2245" s="3">
        <f t="shared" si="1161"/>
        <v>0</v>
      </c>
      <c r="ES2245" s="3">
        <f t="shared" si="1161"/>
        <v>0</v>
      </c>
      <c r="ET2245" s="3">
        <f t="shared" si="1161"/>
        <v>0</v>
      </c>
      <c r="EU2245" s="3">
        <f t="shared" si="1161"/>
        <v>0</v>
      </c>
      <c r="EV2245" s="3">
        <f t="shared" si="1161"/>
        <v>0</v>
      </c>
      <c r="EW2245" s="3">
        <f t="shared" si="1161"/>
        <v>0</v>
      </c>
      <c r="EX2245" s="3">
        <f t="shared" si="1161"/>
        <v>0</v>
      </c>
      <c r="EY2245" s="3">
        <f t="shared" si="1161"/>
        <v>0</v>
      </c>
      <c r="EZ2245" s="3">
        <f t="shared" si="1161"/>
        <v>0</v>
      </c>
      <c r="FA2245" s="3">
        <f t="shared" si="1161"/>
        <v>0</v>
      </c>
      <c r="FB2245" s="3">
        <f t="shared" si="1161"/>
        <v>0</v>
      </c>
      <c r="FC2245" s="3">
        <f t="shared" si="1161"/>
        <v>0</v>
      </c>
      <c r="FD2245" s="3">
        <f t="shared" si="1161"/>
        <v>0</v>
      </c>
      <c r="FE2245" s="3">
        <f t="shared" si="1161"/>
        <v>0</v>
      </c>
      <c r="FF2245" s="3">
        <f t="shared" si="1161"/>
        <v>0</v>
      </c>
      <c r="FG2245" s="3">
        <f t="shared" si="1161"/>
        <v>0</v>
      </c>
      <c r="FH2245" s="3">
        <f t="shared" si="1161"/>
        <v>0</v>
      </c>
      <c r="FI2245" s="3">
        <f t="shared" si="1161"/>
        <v>0</v>
      </c>
      <c r="FJ2245" s="3">
        <f t="shared" si="1161"/>
        <v>0</v>
      </c>
      <c r="FK2245" s="3">
        <f t="shared" si="1161"/>
        <v>0</v>
      </c>
      <c r="FL2245" s="3">
        <f t="shared" si="1161"/>
        <v>0</v>
      </c>
      <c r="FM2245" s="3">
        <f t="shared" si="1161"/>
        <v>0</v>
      </c>
      <c r="FN2245" s="3">
        <f t="shared" si="1161"/>
        <v>0</v>
      </c>
      <c r="FO2245" s="3">
        <f t="shared" si="1161"/>
        <v>0</v>
      </c>
      <c r="FP2245" s="3">
        <f t="shared" si="1161"/>
        <v>0</v>
      </c>
      <c r="FQ2245" s="3">
        <f t="shared" si="1161"/>
        <v>0</v>
      </c>
      <c r="FR2245" s="3">
        <f t="shared" si="1161"/>
        <v>0</v>
      </c>
      <c r="FS2245" s="3">
        <f t="shared" ref="FS2245:GX2245" si="1162">FS2250</f>
        <v>0</v>
      </c>
      <c r="FT2245" s="3">
        <f t="shared" si="1162"/>
        <v>0</v>
      </c>
      <c r="FU2245" s="3">
        <f t="shared" si="1162"/>
        <v>0</v>
      </c>
      <c r="FV2245" s="3">
        <f t="shared" si="1162"/>
        <v>0</v>
      </c>
      <c r="FW2245" s="3">
        <f t="shared" si="1162"/>
        <v>0</v>
      </c>
      <c r="FX2245" s="3">
        <f t="shared" si="1162"/>
        <v>0</v>
      </c>
      <c r="FY2245" s="3">
        <f t="shared" si="1162"/>
        <v>0</v>
      </c>
      <c r="FZ2245" s="3">
        <f t="shared" si="1162"/>
        <v>0</v>
      </c>
      <c r="GA2245" s="3">
        <f t="shared" si="1162"/>
        <v>0</v>
      </c>
      <c r="GB2245" s="3">
        <f t="shared" si="1162"/>
        <v>0</v>
      </c>
      <c r="GC2245" s="3">
        <f t="shared" si="1162"/>
        <v>0</v>
      </c>
      <c r="GD2245" s="3">
        <f t="shared" si="1162"/>
        <v>0</v>
      </c>
      <c r="GE2245" s="3">
        <f t="shared" si="1162"/>
        <v>0</v>
      </c>
      <c r="GF2245" s="3">
        <f t="shared" si="1162"/>
        <v>0</v>
      </c>
      <c r="GG2245" s="3">
        <f t="shared" si="1162"/>
        <v>0</v>
      </c>
      <c r="GH2245" s="3">
        <f t="shared" si="1162"/>
        <v>0</v>
      </c>
      <c r="GI2245" s="3">
        <f t="shared" si="1162"/>
        <v>0</v>
      </c>
      <c r="GJ2245" s="3">
        <f t="shared" si="1162"/>
        <v>0</v>
      </c>
      <c r="GK2245" s="3">
        <f t="shared" si="1162"/>
        <v>0</v>
      </c>
      <c r="GL2245" s="3">
        <f t="shared" si="1162"/>
        <v>0</v>
      </c>
      <c r="GM2245" s="3">
        <f t="shared" si="1162"/>
        <v>0</v>
      </c>
      <c r="GN2245" s="3">
        <f t="shared" si="1162"/>
        <v>0</v>
      </c>
      <c r="GO2245" s="3">
        <f t="shared" si="1162"/>
        <v>0</v>
      </c>
      <c r="GP2245" s="3">
        <f t="shared" si="1162"/>
        <v>0</v>
      </c>
      <c r="GQ2245" s="3">
        <f t="shared" si="1162"/>
        <v>0</v>
      </c>
      <c r="GR2245" s="3">
        <f t="shared" si="1162"/>
        <v>0</v>
      </c>
      <c r="GS2245" s="3">
        <f t="shared" si="1162"/>
        <v>0</v>
      </c>
      <c r="GT2245" s="3">
        <f t="shared" si="1162"/>
        <v>0</v>
      </c>
      <c r="GU2245" s="3">
        <f t="shared" si="1162"/>
        <v>0</v>
      </c>
      <c r="GV2245" s="3">
        <f t="shared" si="1162"/>
        <v>0</v>
      </c>
      <c r="GW2245" s="3">
        <f t="shared" si="1162"/>
        <v>0</v>
      </c>
      <c r="GX2245" s="3">
        <f t="shared" si="1162"/>
        <v>0</v>
      </c>
    </row>
    <row r="2247" spans="1:245" x14ac:dyDescent="0.2">
      <c r="A2247">
        <v>17</v>
      </c>
      <c r="B2247">
        <v>1</v>
      </c>
      <c r="C2247">
        <f>ROW(SmtRes!A659)</f>
        <v>659</v>
      </c>
      <c r="D2247">
        <f>ROW(EtalonRes!A635)</f>
        <v>635</v>
      </c>
      <c r="E2247" t="s">
        <v>90</v>
      </c>
      <c r="F2247" t="s">
        <v>91</v>
      </c>
      <c r="G2247" t="s">
        <v>92</v>
      </c>
      <c r="H2247" t="s">
        <v>93</v>
      </c>
      <c r="I2247">
        <f>ROUND(42/10,9)</f>
        <v>4.2</v>
      </c>
      <c r="J2247">
        <v>0</v>
      </c>
      <c r="O2247">
        <f>ROUND(CP2247,2)</f>
        <v>17504.25</v>
      </c>
      <c r="P2247">
        <f>ROUND(CQ2247*I2247,2)</f>
        <v>12578.41</v>
      </c>
      <c r="Q2247">
        <f>ROUND(CR2247*I2247,2)</f>
        <v>0</v>
      </c>
      <c r="R2247">
        <f>ROUND(CS2247*I2247,2)</f>
        <v>0</v>
      </c>
      <c r="S2247">
        <f>ROUND(CT2247*I2247,2)</f>
        <v>4925.84</v>
      </c>
      <c r="T2247">
        <f>ROUND(CU2247*I2247,2)</f>
        <v>0</v>
      </c>
      <c r="U2247">
        <f>CV2247*I2247</f>
        <v>26.123999999999999</v>
      </c>
      <c r="V2247">
        <f>CW2247*I2247</f>
        <v>0</v>
      </c>
      <c r="W2247">
        <f>ROUND(CX2247*I2247,2)</f>
        <v>0</v>
      </c>
      <c r="X2247">
        <f>ROUND(CY2247,2)</f>
        <v>3448.09</v>
      </c>
      <c r="Y2247">
        <f>ROUND(CZ2247,2)</f>
        <v>492.58</v>
      </c>
      <c r="AA2247">
        <v>55574044</v>
      </c>
      <c r="AB2247">
        <f>ROUND((AC2247+AD2247+AF2247),6)</f>
        <v>4167.68</v>
      </c>
      <c r="AC2247">
        <f>ROUND((ES2247),6)</f>
        <v>2994.86</v>
      </c>
      <c r="AD2247">
        <f>ROUND((((ET2247)-(EU2247))+AE2247),6)</f>
        <v>0</v>
      </c>
      <c r="AE2247">
        <f>ROUND((EU2247),6)</f>
        <v>0</v>
      </c>
      <c r="AF2247">
        <f>ROUND((EV2247),6)</f>
        <v>1172.82</v>
      </c>
      <c r="AG2247">
        <f>ROUND((AP2247),6)</f>
        <v>0</v>
      </c>
      <c r="AH2247">
        <f>(EW2247)</f>
        <v>6.22</v>
      </c>
      <c r="AI2247">
        <f>(EX2247)</f>
        <v>0</v>
      </c>
      <c r="AJ2247">
        <f>(AS2247)</f>
        <v>0</v>
      </c>
      <c r="AK2247">
        <v>4167.68</v>
      </c>
      <c r="AL2247">
        <v>2994.86</v>
      </c>
      <c r="AM2247">
        <v>0</v>
      </c>
      <c r="AN2247">
        <v>0</v>
      </c>
      <c r="AO2247">
        <v>1172.82</v>
      </c>
      <c r="AP2247">
        <v>0</v>
      </c>
      <c r="AQ2247">
        <v>6.22</v>
      </c>
      <c r="AR2247">
        <v>0</v>
      </c>
      <c r="AS2247">
        <v>0</v>
      </c>
      <c r="AT2247">
        <v>70</v>
      </c>
      <c r="AU2247">
        <v>10</v>
      </c>
      <c r="AV2247">
        <v>1</v>
      </c>
      <c r="AW2247">
        <v>1</v>
      </c>
      <c r="AZ2247">
        <v>1</v>
      </c>
      <c r="BA2247">
        <v>1</v>
      </c>
      <c r="BB2247">
        <v>1</v>
      </c>
      <c r="BC2247">
        <v>1</v>
      </c>
      <c r="BD2247" t="s">
        <v>3</v>
      </c>
      <c r="BE2247" t="s">
        <v>3</v>
      </c>
      <c r="BF2247" t="s">
        <v>3</v>
      </c>
      <c r="BG2247" t="s">
        <v>3</v>
      </c>
      <c r="BH2247">
        <v>0</v>
      </c>
      <c r="BI2247">
        <v>4</v>
      </c>
      <c r="BJ2247" t="s">
        <v>94</v>
      </c>
      <c r="BM2247">
        <v>0</v>
      </c>
      <c r="BN2247">
        <v>0</v>
      </c>
      <c r="BO2247" t="s">
        <v>3</v>
      </c>
      <c r="BP2247">
        <v>0</v>
      </c>
      <c r="BQ2247">
        <v>1</v>
      </c>
      <c r="BR2247">
        <v>0</v>
      </c>
      <c r="BS2247">
        <v>1</v>
      </c>
      <c r="BT2247">
        <v>1</v>
      </c>
      <c r="BU2247">
        <v>1</v>
      </c>
      <c r="BV2247">
        <v>1</v>
      </c>
      <c r="BW2247">
        <v>1</v>
      </c>
      <c r="BX2247">
        <v>1</v>
      </c>
      <c r="BY2247" t="s">
        <v>3</v>
      </c>
      <c r="BZ2247">
        <v>70</v>
      </c>
      <c r="CA2247">
        <v>10</v>
      </c>
      <c r="CE2247">
        <v>0</v>
      </c>
      <c r="CF2247">
        <v>0</v>
      </c>
      <c r="CG2247">
        <v>0</v>
      </c>
      <c r="CM2247">
        <v>0</v>
      </c>
      <c r="CN2247" t="s">
        <v>3</v>
      </c>
      <c r="CO2247">
        <v>0</v>
      </c>
      <c r="CP2247">
        <f>(P2247+Q2247+S2247)</f>
        <v>17504.25</v>
      </c>
      <c r="CQ2247">
        <f>(AC2247*BC2247*AW2247)</f>
        <v>2994.86</v>
      </c>
      <c r="CR2247">
        <f>((((ET2247)*BB2247-(EU2247)*BS2247)+AE2247*BS2247)*AV2247)</f>
        <v>0</v>
      </c>
      <c r="CS2247">
        <f>(AE2247*BS2247*AV2247)</f>
        <v>0</v>
      </c>
      <c r="CT2247">
        <f>(AF2247*BA2247*AV2247)</f>
        <v>1172.82</v>
      </c>
      <c r="CU2247">
        <f>AG2247</f>
        <v>0</v>
      </c>
      <c r="CV2247">
        <f>(AH2247*AV2247)</f>
        <v>6.22</v>
      </c>
      <c r="CW2247">
        <f>AI2247</f>
        <v>0</v>
      </c>
      <c r="CX2247">
        <f>AJ2247</f>
        <v>0</v>
      </c>
      <c r="CY2247">
        <f>((S2247*BZ2247)/100)</f>
        <v>3448.0879999999997</v>
      </c>
      <c r="CZ2247">
        <f>((S2247*CA2247)/100)</f>
        <v>492.584</v>
      </c>
      <c r="DC2247" t="s">
        <v>3</v>
      </c>
      <c r="DD2247" t="s">
        <v>3</v>
      </c>
      <c r="DE2247" t="s">
        <v>3</v>
      </c>
      <c r="DF2247" t="s">
        <v>3</v>
      </c>
      <c r="DG2247" t="s">
        <v>3</v>
      </c>
      <c r="DH2247" t="s">
        <v>3</v>
      </c>
      <c r="DI2247" t="s">
        <v>3</v>
      </c>
      <c r="DJ2247" t="s">
        <v>3</v>
      </c>
      <c r="DK2247" t="s">
        <v>3</v>
      </c>
      <c r="DL2247" t="s">
        <v>3</v>
      </c>
      <c r="DM2247" t="s">
        <v>3</v>
      </c>
      <c r="DN2247">
        <v>0</v>
      </c>
      <c r="DO2247">
        <v>0</v>
      </c>
      <c r="DP2247">
        <v>1</v>
      </c>
      <c r="DQ2247">
        <v>1</v>
      </c>
      <c r="DU2247">
        <v>1010</v>
      </c>
      <c r="DV2247" t="s">
        <v>93</v>
      </c>
      <c r="DW2247" t="s">
        <v>93</v>
      </c>
      <c r="DX2247">
        <v>10</v>
      </c>
      <c r="EE2247">
        <v>55317522</v>
      </c>
      <c r="EF2247">
        <v>1</v>
      </c>
      <c r="EG2247" t="s">
        <v>19</v>
      </c>
      <c r="EH2247">
        <v>0</v>
      </c>
      <c r="EI2247" t="s">
        <v>3</v>
      </c>
      <c r="EJ2247">
        <v>4</v>
      </c>
      <c r="EK2247">
        <v>0</v>
      </c>
      <c r="EL2247" t="s">
        <v>20</v>
      </c>
      <c r="EM2247" t="s">
        <v>21</v>
      </c>
      <c r="EO2247" t="s">
        <v>3</v>
      </c>
      <c r="EQ2247">
        <v>0</v>
      </c>
      <c r="ER2247">
        <v>4167.68</v>
      </c>
      <c r="ES2247">
        <v>2994.86</v>
      </c>
      <c r="ET2247">
        <v>0</v>
      </c>
      <c r="EU2247">
        <v>0</v>
      </c>
      <c r="EV2247">
        <v>1172.82</v>
      </c>
      <c r="EW2247">
        <v>6.22</v>
      </c>
      <c r="EX2247">
        <v>0</v>
      </c>
      <c r="EY2247">
        <v>0</v>
      </c>
      <c r="FQ2247">
        <v>0</v>
      </c>
      <c r="FR2247">
        <f>ROUND(IF(AND(BH2247=3,BI2247=3),P2247,0),2)</f>
        <v>0</v>
      </c>
      <c r="FS2247">
        <v>0</v>
      </c>
      <c r="FX2247">
        <v>70</v>
      </c>
      <c r="FY2247">
        <v>10</v>
      </c>
      <c r="GA2247" t="s">
        <v>3</v>
      </c>
      <c r="GD2247">
        <v>0</v>
      </c>
      <c r="GF2247">
        <v>1404583839</v>
      </c>
      <c r="GG2247">
        <v>2</v>
      </c>
      <c r="GH2247">
        <v>1</v>
      </c>
      <c r="GI2247">
        <v>-2</v>
      </c>
      <c r="GJ2247">
        <v>0</v>
      </c>
      <c r="GK2247">
        <f>ROUND(R2247*(R12)/100,2)</f>
        <v>0</v>
      </c>
      <c r="GL2247">
        <f>ROUND(IF(AND(BH2247=3,BI2247=3,FS2247&lt;&gt;0),P2247,0),2)</f>
        <v>0</v>
      </c>
      <c r="GM2247">
        <f>ROUND(O2247+X2247+Y2247+GK2247,2)+GX2247</f>
        <v>21444.92</v>
      </c>
      <c r="GN2247">
        <f>IF(OR(BI2247=0,BI2247=1),ROUND(O2247+X2247+Y2247+GK2247,2),0)</f>
        <v>0</v>
      </c>
      <c r="GO2247">
        <f>IF(BI2247=2,ROUND(O2247+X2247+Y2247+GK2247,2),0)</f>
        <v>0</v>
      </c>
      <c r="GP2247">
        <f>IF(BI2247=4,ROUND(O2247+X2247+Y2247+GK2247,2)+GX2247,0)</f>
        <v>21444.92</v>
      </c>
      <c r="GR2247">
        <v>0</v>
      </c>
      <c r="GS2247">
        <v>3</v>
      </c>
      <c r="GT2247">
        <v>0</v>
      </c>
      <c r="GU2247" t="s">
        <v>3</v>
      </c>
      <c r="GV2247">
        <f>ROUND((GT2247),6)</f>
        <v>0</v>
      </c>
      <c r="GW2247">
        <v>1</v>
      </c>
      <c r="GX2247">
        <f>ROUND(HC2247*I2247,2)</f>
        <v>0</v>
      </c>
      <c r="HA2247">
        <v>0</v>
      </c>
      <c r="HB2247">
        <v>0</v>
      </c>
      <c r="HC2247">
        <f>GV2247*GW2247</f>
        <v>0</v>
      </c>
      <c r="IK2247">
        <v>0</v>
      </c>
    </row>
    <row r="2248" spans="1:245" x14ac:dyDescent="0.2">
      <c r="A2248">
        <v>17</v>
      </c>
      <c r="B2248">
        <v>1</v>
      </c>
      <c r="E2248" t="s">
        <v>95</v>
      </c>
      <c r="F2248" t="s">
        <v>96</v>
      </c>
      <c r="G2248" t="s">
        <v>446</v>
      </c>
      <c r="H2248" t="s">
        <v>98</v>
      </c>
      <c r="I2248">
        <v>83</v>
      </c>
      <c r="J2248">
        <v>0</v>
      </c>
      <c r="O2248">
        <f>ROUND(CP2248,2)</f>
        <v>280125</v>
      </c>
      <c r="P2248">
        <f>ROUND(CQ2248*I2248,2)</f>
        <v>280125</v>
      </c>
      <c r="Q2248">
        <f>ROUND(CR2248*I2248,2)</f>
        <v>0</v>
      </c>
      <c r="R2248">
        <f>ROUND(CS2248*I2248,2)</f>
        <v>0</v>
      </c>
      <c r="S2248">
        <f>ROUND(CT2248*I2248,2)</f>
        <v>0</v>
      </c>
      <c r="T2248">
        <f>ROUND(CU2248*I2248,2)</f>
        <v>0</v>
      </c>
      <c r="U2248">
        <f>CV2248*I2248</f>
        <v>0</v>
      </c>
      <c r="V2248">
        <f>CW2248*I2248</f>
        <v>0</v>
      </c>
      <c r="W2248">
        <f>ROUND(CX2248*I2248,2)</f>
        <v>0</v>
      </c>
      <c r="X2248">
        <f>ROUND(CY2248,2)</f>
        <v>0</v>
      </c>
      <c r="Y2248">
        <f>ROUND(CZ2248,2)</f>
        <v>0</v>
      </c>
      <c r="AA2248">
        <v>55574044</v>
      </c>
      <c r="AB2248">
        <f>ROUND((AC2248+AD2248+AF2248),6)</f>
        <v>3375</v>
      </c>
      <c r="AC2248">
        <f>ROUND((ES2248),6)</f>
        <v>3375</v>
      </c>
      <c r="AD2248">
        <f>ROUND((((ET2248)-(EU2248))+AE2248),6)</f>
        <v>0</v>
      </c>
      <c r="AE2248">
        <f>ROUND((EU2248),6)</f>
        <v>0</v>
      </c>
      <c r="AF2248">
        <f>ROUND((EV2248),6)</f>
        <v>0</v>
      </c>
      <c r="AG2248">
        <f>ROUND((AP2248),6)</f>
        <v>0</v>
      </c>
      <c r="AH2248">
        <f>(EW2248)</f>
        <v>0</v>
      </c>
      <c r="AI2248">
        <f>(EX2248)</f>
        <v>0</v>
      </c>
      <c r="AJ2248">
        <f>(AS2248)</f>
        <v>0</v>
      </c>
      <c r="AK2248">
        <v>3375</v>
      </c>
      <c r="AL2248">
        <v>3375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70</v>
      </c>
      <c r="AU2248">
        <v>10</v>
      </c>
      <c r="AV2248">
        <v>1</v>
      </c>
      <c r="AW2248">
        <v>1</v>
      </c>
      <c r="AZ2248">
        <v>1</v>
      </c>
      <c r="BA2248">
        <v>1</v>
      </c>
      <c r="BB2248">
        <v>1</v>
      </c>
      <c r="BC2248">
        <v>1</v>
      </c>
      <c r="BD2248" t="s">
        <v>3</v>
      </c>
      <c r="BE2248" t="s">
        <v>3</v>
      </c>
      <c r="BF2248" t="s">
        <v>3</v>
      </c>
      <c r="BG2248" t="s">
        <v>3</v>
      </c>
      <c r="BH2248">
        <v>3</v>
      </c>
      <c r="BI2248">
        <v>4</v>
      </c>
      <c r="BJ2248" t="s">
        <v>3</v>
      </c>
      <c r="BM2248">
        <v>0</v>
      </c>
      <c r="BN2248">
        <v>0</v>
      </c>
      <c r="BO2248" t="s">
        <v>3</v>
      </c>
      <c r="BP2248">
        <v>0</v>
      </c>
      <c r="BQ2248">
        <v>1</v>
      </c>
      <c r="BR2248">
        <v>0</v>
      </c>
      <c r="BS2248">
        <v>1</v>
      </c>
      <c r="BT2248">
        <v>1</v>
      </c>
      <c r="BU2248">
        <v>1</v>
      </c>
      <c r="BV2248">
        <v>1</v>
      </c>
      <c r="BW2248">
        <v>1</v>
      </c>
      <c r="BX2248">
        <v>1</v>
      </c>
      <c r="BY2248" t="s">
        <v>3</v>
      </c>
      <c r="BZ2248">
        <v>70</v>
      </c>
      <c r="CA2248">
        <v>10</v>
      </c>
      <c r="CE2248">
        <v>0</v>
      </c>
      <c r="CF2248">
        <v>0</v>
      </c>
      <c r="CG2248">
        <v>0</v>
      </c>
      <c r="CM2248">
        <v>0</v>
      </c>
      <c r="CN2248" t="s">
        <v>3</v>
      </c>
      <c r="CO2248">
        <v>0</v>
      </c>
      <c r="CP2248">
        <f>(P2248+Q2248+S2248)</f>
        <v>280125</v>
      </c>
      <c r="CQ2248">
        <f>(AC2248*BC2248*AW2248)</f>
        <v>3375</v>
      </c>
      <c r="CR2248">
        <f>((((ET2248)*BB2248-(EU2248)*BS2248)+AE2248*BS2248)*AV2248)</f>
        <v>0</v>
      </c>
      <c r="CS2248">
        <f>(AE2248*BS2248*AV2248)</f>
        <v>0</v>
      </c>
      <c r="CT2248">
        <f>(AF2248*BA2248*AV2248)</f>
        <v>0</v>
      </c>
      <c r="CU2248">
        <f>AG2248</f>
        <v>0</v>
      </c>
      <c r="CV2248">
        <f>(AH2248*AV2248)</f>
        <v>0</v>
      </c>
      <c r="CW2248">
        <f>AI2248</f>
        <v>0</v>
      </c>
      <c r="CX2248">
        <f>AJ2248</f>
        <v>0</v>
      </c>
      <c r="CY2248">
        <f>((S2248*BZ2248)/100)</f>
        <v>0</v>
      </c>
      <c r="CZ2248">
        <f>((S2248*CA2248)/100)</f>
        <v>0</v>
      </c>
      <c r="DC2248" t="s">
        <v>3</v>
      </c>
      <c r="DD2248" t="s">
        <v>3</v>
      </c>
      <c r="DE2248" t="s">
        <v>3</v>
      </c>
      <c r="DF2248" t="s">
        <v>3</v>
      </c>
      <c r="DG2248" t="s">
        <v>3</v>
      </c>
      <c r="DH2248" t="s">
        <v>3</v>
      </c>
      <c r="DI2248" t="s">
        <v>3</v>
      </c>
      <c r="DJ2248" t="s">
        <v>3</v>
      </c>
      <c r="DK2248" t="s">
        <v>3</v>
      </c>
      <c r="DL2248" t="s">
        <v>3</v>
      </c>
      <c r="DM2248" t="s">
        <v>3</v>
      </c>
      <c r="DN2248">
        <v>0</v>
      </c>
      <c r="DO2248">
        <v>0</v>
      </c>
      <c r="DP2248">
        <v>1</v>
      </c>
      <c r="DQ2248">
        <v>1</v>
      </c>
      <c r="DU2248">
        <v>1003</v>
      </c>
      <c r="DV2248" t="s">
        <v>98</v>
      </c>
      <c r="DW2248" t="s">
        <v>98</v>
      </c>
      <c r="DX2248">
        <v>1</v>
      </c>
      <c r="EE2248">
        <v>55317522</v>
      </c>
      <c r="EF2248">
        <v>1</v>
      </c>
      <c r="EG2248" t="s">
        <v>19</v>
      </c>
      <c r="EH2248">
        <v>0</v>
      </c>
      <c r="EI2248" t="s">
        <v>3</v>
      </c>
      <c r="EJ2248">
        <v>4</v>
      </c>
      <c r="EK2248">
        <v>0</v>
      </c>
      <c r="EL2248" t="s">
        <v>20</v>
      </c>
      <c r="EM2248" t="s">
        <v>21</v>
      </c>
      <c r="EO2248" t="s">
        <v>3</v>
      </c>
      <c r="EQ2248">
        <v>0</v>
      </c>
      <c r="ER2248">
        <v>3375</v>
      </c>
      <c r="ES2248">
        <v>3375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5</v>
      </c>
      <c r="FC2248">
        <v>1</v>
      </c>
      <c r="FD2248">
        <v>18</v>
      </c>
      <c r="FF2248">
        <v>4050</v>
      </c>
      <c r="FQ2248">
        <v>0</v>
      </c>
      <c r="FR2248">
        <f>ROUND(IF(AND(BH2248=3,BI2248=3),P2248,0),2)</f>
        <v>0</v>
      </c>
      <c r="FS2248">
        <v>0</v>
      </c>
      <c r="FX2248">
        <v>70</v>
      </c>
      <c r="FY2248">
        <v>10</v>
      </c>
      <c r="GA2248" t="s">
        <v>99</v>
      </c>
      <c r="GD2248">
        <v>0</v>
      </c>
      <c r="GF2248">
        <v>-1868374166</v>
      </c>
      <c r="GG2248">
        <v>2</v>
      </c>
      <c r="GH2248">
        <v>3</v>
      </c>
      <c r="GI2248">
        <v>-2</v>
      </c>
      <c r="GJ2248">
        <v>0</v>
      </c>
      <c r="GK2248">
        <f>ROUND(R2248*(R12)/100,2)</f>
        <v>0</v>
      </c>
      <c r="GL2248">
        <f>ROUND(IF(AND(BH2248=3,BI2248=3,FS2248&lt;&gt;0),P2248,0),2)</f>
        <v>0</v>
      </c>
      <c r="GM2248">
        <f>ROUND(O2248+X2248+Y2248+GK2248,2)+GX2248</f>
        <v>280125</v>
      </c>
      <c r="GN2248">
        <f>IF(OR(BI2248=0,BI2248=1),ROUND(O2248+X2248+Y2248+GK2248,2),0)</f>
        <v>0</v>
      </c>
      <c r="GO2248">
        <f>IF(BI2248=2,ROUND(O2248+X2248+Y2248+GK2248,2),0)</f>
        <v>0</v>
      </c>
      <c r="GP2248">
        <f>IF(BI2248=4,ROUND(O2248+X2248+Y2248+GK2248,2)+GX2248,0)</f>
        <v>280125</v>
      </c>
      <c r="GR2248">
        <v>1</v>
      </c>
      <c r="GS2248">
        <v>1</v>
      </c>
      <c r="GT2248">
        <v>0</v>
      </c>
      <c r="GU2248" t="s">
        <v>3</v>
      </c>
      <c r="GV2248">
        <f>ROUND((GT2248),6)</f>
        <v>0</v>
      </c>
      <c r="GW2248">
        <v>1</v>
      </c>
      <c r="GX2248">
        <f>ROUND(HC2248*I2248,2)</f>
        <v>0</v>
      </c>
      <c r="HA2248">
        <v>0</v>
      </c>
      <c r="HB2248">
        <v>0</v>
      </c>
      <c r="HC2248">
        <f>GV2248*GW2248</f>
        <v>0</v>
      </c>
      <c r="IK2248">
        <v>0</v>
      </c>
    </row>
    <row r="2250" spans="1:245" x14ac:dyDescent="0.2">
      <c r="A2250" s="2">
        <v>51</v>
      </c>
      <c r="B2250" s="2">
        <f>B2243</f>
        <v>1</v>
      </c>
      <c r="C2250" s="2">
        <f>A2243</f>
        <v>4</v>
      </c>
      <c r="D2250" s="2">
        <f>ROW(A2243)</f>
        <v>2243</v>
      </c>
      <c r="E2250" s="2"/>
      <c r="F2250" s="2" t="str">
        <f>IF(F2243&lt;&gt;"",F2243,"")</f>
        <v>Новый раздел</v>
      </c>
      <c r="G2250" s="2" t="str">
        <f>IF(G2243&lt;&gt;"",G2243,"")</f>
        <v>Установка ограждений -83п.м. Н-1м</v>
      </c>
      <c r="H2250" s="2">
        <v>0</v>
      </c>
      <c r="I2250" s="2"/>
      <c r="J2250" s="2"/>
      <c r="K2250" s="2"/>
      <c r="L2250" s="2"/>
      <c r="M2250" s="2"/>
      <c r="N2250" s="2"/>
      <c r="O2250" s="2">
        <f t="shared" ref="O2250:T2250" si="1163">ROUND(AB2250,2)</f>
        <v>297629.25</v>
      </c>
      <c r="P2250" s="2">
        <f t="shared" si="1163"/>
        <v>292703.40999999997</v>
      </c>
      <c r="Q2250" s="2">
        <f t="shared" si="1163"/>
        <v>0</v>
      </c>
      <c r="R2250" s="2">
        <f t="shared" si="1163"/>
        <v>0</v>
      </c>
      <c r="S2250" s="2">
        <f t="shared" si="1163"/>
        <v>4925.84</v>
      </c>
      <c r="T2250" s="2">
        <f t="shared" si="1163"/>
        <v>0</v>
      </c>
      <c r="U2250" s="2">
        <f>AH2250</f>
        <v>26.123999999999999</v>
      </c>
      <c r="V2250" s="2">
        <f>AI2250</f>
        <v>0</v>
      </c>
      <c r="W2250" s="2">
        <f>ROUND(AJ2250,2)</f>
        <v>0</v>
      </c>
      <c r="X2250" s="2">
        <f>ROUND(AK2250,2)</f>
        <v>3448.09</v>
      </c>
      <c r="Y2250" s="2">
        <f>ROUND(AL2250,2)</f>
        <v>492.58</v>
      </c>
      <c r="Z2250" s="2"/>
      <c r="AA2250" s="2"/>
      <c r="AB2250" s="2">
        <f>ROUND(SUMIF(AA2247:AA2248,"=55574044",O2247:O2248),2)</f>
        <v>297629.25</v>
      </c>
      <c r="AC2250" s="2">
        <f>ROUND(SUMIF(AA2247:AA2248,"=55574044",P2247:P2248),2)</f>
        <v>292703.40999999997</v>
      </c>
      <c r="AD2250" s="2">
        <f>ROUND(SUMIF(AA2247:AA2248,"=55574044",Q2247:Q2248),2)</f>
        <v>0</v>
      </c>
      <c r="AE2250" s="2">
        <f>ROUND(SUMIF(AA2247:AA2248,"=55574044",R2247:R2248),2)</f>
        <v>0</v>
      </c>
      <c r="AF2250" s="2">
        <f>ROUND(SUMIF(AA2247:AA2248,"=55574044",S2247:S2248),2)</f>
        <v>4925.84</v>
      </c>
      <c r="AG2250" s="2">
        <f>ROUND(SUMIF(AA2247:AA2248,"=55574044",T2247:T2248),2)</f>
        <v>0</v>
      </c>
      <c r="AH2250" s="2">
        <f>SUMIF(AA2247:AA2248,"=55574044",U2247:U2248)</f>
        <v>26.123999999999999</v>
      </c>
      <c r="AI2250" s="2">
        <f>SUMIF(AA2247:AA2248,"=55574044",V2247:V2248)</f>
        <v>0</v>
      </c>
      <c r="AJ2250" s="2">
        <f>ROUND(SUMIF(AA2247:AA2248,"=55574044",W2247:W2248),2)</f>
        <v>0</v>
      </c>
      <c r="AK2250" s="2">
        <f>ROUND(SUMIF(AA2247:AA2248,"=55574044",X2247:X2248),2)</f>
        <v>3448.09</v>
      </c>
      <c r="AL2250" s="2">
        <f>ROUND(SUMIF(AA2247:AA2248,"=55574044",Y2247:Y2248),2)</f>
        <v>492.58</v>
      </c>
      <c r="AM2250" s="2"/>
      <c r="AN2250" s="2"/>
      <c r="AO2250" s="2">
        <f t="shared" ref="AO2250:BC2250" si="1164">ROUND(BX2250,2)</f>
        <v>0</v>
      </c>
      <c r="AP2250" s="2">
        <f t="shared" si="1164"/>
        <v>0</v>
      </c>
      <c r="AQ2250" s="2">
        <f t="shared" si="1164"/>
        <v>0</v>
      </c>
      <c r="AR2250" s="2">
        <f t="shared" si="1164"/>
        <v>301569.91999999998</v>
      </c>
      <c r="AS2250" s="2">
        <f t="shared" si="1164"/>
        <v>0</v>
      </c>
      <c r="AT2250" s="2">
        <f t="shared" si="1164"/>
        <v>0</v>
      </c>
      <c r="AU2250" s="2">
        <f t="shared" si="1164"/>
        <v>301569.91999999998</v>
      </c>
      <c r="AV2250" s="2">
        <f t="shared" si="1164"/>
        <v>292703.40999999997</v>
      </c>
      <c r="AW2250" s="2">
        <f t="shared" si="1164"/>
        <v>292703.40999999997</v>
      </c>
      <c r="AX2250" s="2">
        <f t="shared" si="1164"/>
        <v>0</v>
      </c>
      <c r="AY2250" s="2">
        <f t="shared" si="1164"/>
        <v>292703.40999999997</v>
      </c>
      <c r="AZ2250" s="2">
        <f t="shared" si="1164"/>
        <v>0</v>
      </c>
      <c r="BA2250" s="2">
        <f t="shared" si="1164"/>
        <v>0</v>
      </c>
      <c r="BB2250" s="2">
        <f t="shared" si="1164"/>
        <v>0</v>
      </c>
      <c r="BC2250" s="2">
        <f t="shared" si="1164"/>
        <v>0</v>
      </c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>
        <f>ROUND(SUMIF(AA2247:AA2248,"=55574044",FQ2247:FQ2248),2)</f>
        <v>0</v>
      </c>
      <c r="BY2250" s="2">
        <f>ROUND(SUMIF(AA2247:AA2248,"=55574044",FR2247:FR2248),2)</f>
        <v>0</v>
      </c>
      <c r="BZ2250" s="2">
        <f>ROUND(SUMIF(AA2247:AA2248,"=55574044",GL2247:GL2248),2)</f>
        <v>0</v>
      </c>
      <c r="CA2250" s="2">
        <f>ROUND(SUMIF(AA2247:AA2248,"=55574044",GM2247:GM2248),2)</f>
        <v>301569.91999999998</v>
      </c>
      <c r="CB2250" s="2">
        <f>ROUND(SUMIF(AA2247:AA2248,"=55574044",GN2247:GN2248),2)</f>
        <v>0</v>
      </c>
      <c r="CC2250" s="2">
        <f>ROUND(SUMIF(AA2247:AA2248,"=55574044",GO2247:GO2248),2)</f>
        <v>0</v>
      </c>
      <c r="CD2250" s="2">
        <f>ROUND(SUMIF(AA2247:AA2248,"=55574044",GP2247:GP2248),2)</f>
        <v>301569.91999999998</v>
      </c>
      <c r="CE2250" s="2">
        <f>AC2250-BX2250</f>
        <v>292703.40999999997</v>
      </c>
      <c r="CF2250" s="2">
        <f>AC2250-BY2250</f>
        <v>292703.40999999997</v>
      </c>
      <c r="CG2250" s="2">
        <f>BX2250-BZ2250</f>
        <v>0</v>
      </c>
      <c r="CH2250" s="2">
        <f>AC2250-BX2250-BY2250+BZ2250</f>
        <v>292703.40999999997</v>
      </c>
      <c r="CI2250" s="2">
        <f>BY2250-BZ2250</f>
        <v>0</v>
      </c>
      <c r="CJ2250" s="2">
        <f>ROUND(SUMIF(AA2247:AA2248,"=55574044",GX2247:GX2248),2)</f>
        <v>0</v>
      </c>
      <c r="CK2250" s="2">
        <f>ROUND(SUMIF(AA2247:AA2248,"=55574044",GY2247:GY2248),2)</f>
        <v>0</v>
      </c>
      <c r="CL2250" s="2">
        <f>ROUND(SUMIF(AA2247:AA2248,"=55574044",GZ2247:GZ2248),2)</f>
        <v>0</v>
      </c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3"/>
      <c r="EP2250" s="3"/>
      <c r="EQ2250" s="3"/>
      <c r="ER2250" s="3"/>
      <c r="ES2250" s="3"/>
      <c r="ET2250" s="3"/>
      <c r="EU2250" s="3"/>
      <c r="EV2250" s="3"/>
      <c r="EW2250" s="3"/>
      <c r="EX2250" s="3"/>
      <c r="EY2250" s="3"/>
      <c r="EZ2250" s="3"/>
      <c r="FA2250" s="3"/>
      <c r="FB2250" s="3"/>
      <c r="FC2250" s="3"/>
      <c r="FD2250" s="3"/>
      <c r="FE2250" s="3"/>
      <c r="FF2250" s="3"/>
      <c r="FG2250" s="3"/>
      <c r="FH2250" s="3"/>
      <c r="FI2250" s="3"/>
      <c r="FJ2250" s="3"/>
      <c r="FK2250" s="3"/>
      <c r="FL2250" s="3"/>
      <c r="FM2250" s="3"/>
      <c r="FN2250" s="3"/>
      <c r="FO2250" s="3"/>
      <c r="FP2250" s="3"/>
      <c r="FQ2250" s="3"/>
      <c r="FR2250" s="3"/>
      <c r="FS2250" s="3"/>
      <c r="FT2250" s="3"/>
      <c r="FU2250" s="3"/>
      <c r="FV2250" s="3"/>
      <c r="FW2250" s="3"/>
      <c r="FX2250" s="3"/>
      <c r="FY2250" s="3"/>
      <c r="FZ2250" s="3"/>
      <c r="GA2250" s="3"/>
      <c r="GB2250" s="3"/>
      <c r="GC2250" s="3"/>
      <c r="GD2250" s="3"/>
      <c r="GE2250" s="3"/>
      <c r="GF2250" s="3"/>
      <c r="GG2250" s="3"/>
      <c r="GH2250" s="3"/>
      <c r="GI2250" s="3"/>
      <c r="GJ2250" s="3"/>
      <c r="GK2250" s="3"/>
      <c r="GL2250" s="3"/>
      <c r="GM2250" s="3"/>
      <c r="GN2250" s="3"/>
      <c r="GO2250" s="3"/>
      <c r="GP2250" s="3"/>
      <c r="GQ2250" s="3"/>
      <c r="GR2250" s="3"/>
      <c r="GS2250" s="3"/>
      <c r="GT2250" s="3"/>
      <c r="GU2250" s="3"/>
      <c r="GV2250" s="3"/>
      <c r="GW2250" s="3"/>
      <c r="GX2250" s="3">
        <v>0</v>
      </c>
    </row>
    <row r="2252" spans="1:245" x14ac:dyDescent="0.2">
      <c r="A2252" s="4">
        <v>50</v>
      </c>
      <c r="B2252" s="4">
        <v>0</v>
      </c>
      <c r="C2252" s="4">
        <v>0</v>
      </c>
      <c r="D2252" s="4">
        <v>1</v>
      </c>
      <c r="E2252" s="4">
        <v>201</v>
      </c>
      <c r="F2252" s="4">
        <f>ROUND(Source!O2250,O2252)</f>
        <v>297629.25</v>
      </c>
      <c r="G2252" s="4" t="s">
        <v>34</v>
      </c>
      <c r="H2252" s="4" t="s">
        <v>35</v>
      </c>
      <c r="I2252" s="4"/>
      <c r="J2252" s="4"/>
      <c r="K2252" s="4">
        <v>201</v>
      </c>
      <c r="L2252" s="4">
        <v>1</v>
      </c>
      <c r="M2252" s="4">
        <v>3</v>
      </c>
      <c r="N2252" s="4" t="s">
        <v>3</v>
      </c>
      <c r="O2252" s="4">
        <v>2</v>
      </c>
      <c r="P2252" s="4"/>
      <c r="Q2252" s="4"/>
      <c r="R2252" s="4"/>
      <c r="S2252" s="4"/>
      <c r="T2252" s="4"/>
      <c r="U2252" s="4"/>
      <c r="V2252" s="4"/>
      <c r="W2252" s="4"/>
    </row>
    <row r="2253" spans="1:245" x14ac:dyDescent="0.2">
      <c r="A2253" s="4">
        <v>50</v>
      </c>
      <c r="B2253" s="4">
        <v>0</v>
      </c>
      <c r="C2253" s="4">
        <v>0</v>
      </c>
      <c r="D2253" s="4">
        <v>1</v>
      </c>
      <c r="E2253" s="4">
        <v>202</v>
      </c>
      <c r="F2253" s="4">
        <f>ROUND(Source!P2250,O2253)</f>
        <v>292703.40999999997</v>
      </c>
      <c r="G2253" s="4" t="s">
        <v>36</v>
      </c>
      <c r="H2253" s="4" t="s">
        <v>37</v>
      </c>
      <c r="I2253" s="4"/>
      <c r="J2253" s="4"/>
      <c r="K2253" s="4">
        <v>202</v>
      </c>
      <c r="L2253" s="4">
        <v>2</v>
      </c>
      <c r="M2253" s="4">
        <v>3</v>
      </c>
      <c r="N2253" s="4" t="s">
        <v>3</v>
      </c>
      <c r="O2253" s="4">
        <v>2</v>
      </c>
      <c r="P2253" s="4"/>
      <c r="Q2253" s="4"/>
      <c r="R2253" s="4"/>
      <c r="S2253" s="4"/>
      <c r="T2253" s="4"/>
      <c r="U2253" s="4"/>
      <c r="V2253" s="4"/>
      <c r="W2253" s="4"/>
    </row>
    <row r="2254" spans="1:245" x14ac:dyDescent="0.2">
      <c r="A2254" s="4">
        <v>50</v>
      </c>
      <c r="B2254" s="4">
        <v>0</v>
      </c>
      <c r="C2254" s="4">
        <v>0</v>
      </c>
      <c r="D2254" s="4">
        <v>1</v>
      </c>
      <c r="E2254" s="4">
        <v>222</v>
      </c>
      <c r="F2254" s="4">
        <f>ROUND(Source!AO2250,O2254)</f>
        <v>0</v>
      </c>
      <c r="G2254" s="4" t="s">
        <v>38</v>
      </c>
      <c r="H2254" s="4" t="s">
        <v>39</v>
      </c>
      <c r="I2254" s="4"/>
      <c r="J2254" s="4"/>
      <c r="K2254" s="4">
        <v>222</v>
      </c>
      <c r="L2254" s="4">
        <v>3</v>
      </c>
      <c r="M2254" s="4">
        <v>3</v>
      </c>
      <c r="N2254" s="4" t="s">
        <v>3</v>
      </c>
      <c r="O2254" s="4">
        <v>2</v>
      </c>
      <c r="P2254" s="4"/>
      <c r="Q2254" s="4"/>
      <c r="R2254" s="4"/>
      <c r="S2254" s="4"/>
      <c r="T2254" s="4"/>
      <c r="U2254" s="4"/>
      <c r="V2254" s="4"/>
      <c r="W2254" s="4"/>
    </row>
    <row r="2255" spans="1:245" x14ac:dyDescent="0.2">
      <c r="A2255" s="4">
        <v>50</v>
      </c>
      <c r="B2255" s="4">
        <v>0</v>
      </c>
      <c r="C2255" s="4">
        <v>0</v>
      </c>
      <c r="D2255" s="4">
        <v>1</v>
      </c>
      <c r="E2255" s="4">
        <v>225</v>
      </c>
      <c r="F2255" s="4">
        <f>ROUND(Source!AV2250,O2255)</f>
        <v>292703.40999999997</v>
      </c>
      <c r="G2255" s="4" t="s">
        <v>40</v>
      </c>
      <c r="H2255" s="4" t="s">
        <v>41</v>
      </c>
      <c r="I2255" s="4"/>
      <c r="J2255" s="4"/>
      <c r="K2255" s="4">
        <v>225</v>
      </c>
      <c r="L2255" s="4">
        <v>4</v>
      </c>
      <c r="M2255" s="4">
        <v>3</v>
      </c>
      <c r="N2255" s="4" t="s">
        <v>3</v>
      </c>
      <c r="O2255" s="4">
        <v>2</v>
      </c>
      <c r="P2255" s="4"/>
      <c r="Q2255" s="4"/>
      <c r="R2255" s="4"/>
      <c r="S2255" s="4"/>
      <c r="T2255" s="4"/>
      <c r="U2255" s="4"/>
      <c r="V2255" s="4"/>
      <c r="W2255" s="4"/>
    </row>
    <row r="2256" spans="1:245" x14ac:dyDescent="0.2">
      <c r="A2256" s="4">
        <v>50</v>
      </c>
      <c r="B2256" s="4">
        <v>0</v>
      </c>
      <c r="C2256" s="4">
        <v>0</v>
      </c>
      <c r="D2256" s="4">
        <v>1</v>
      </c>
      <c r="E2256" s="4">
        <v>226</v>
      </c>
      <c r="F2256" s="4">
        <f>ROUND(Source!AW2250,O2256)</f>
        <v>292703.40999999997</v>
      </c>
      <c r="G2256" s="4" t="s">
        <v>42</v>
      </c>
      <c r="H2256" s="4" t="s">
        <v>43</v>
      </c>
      <c r="I2256" s="4"/>
      <c r="J2256" s="4"/>
      <c r="K2256" s="4">
        <v>226</v>
      </c>
      <c r="L2256" s="4">
        <v>5</v>
      </c>
      <c r="M2256" s="4">
        <v>3</v>
      </c>
      <c r="N2256" s="4" t="s">
        <v>3</v>
      </c>
      <c r="O2256" s="4">
        <v>2</v>
      </c>
      <c r="P2256" s="4"/>
      <c r="Q2256" s="4"/>
      <c r="R2256" s="4"/>
      <c r="S2256" s="4"/>
      <c r="T2256" s="4"/>
      <c r="U2256" s="4"/>
      <c r="V2256" s="4"/>
      <c r="W2256" s="4"/>
    </row>
    <row r="2257" spans="1:23" x14ac:dyDescent="0.2">
      <c r="A2257" s="4">
        <v>50</v>
      </c>
      <c r="B2257" s="4">
        <v>0</v>
      </c>
      <c r="C2257" s="4">
        <v>0</v>
      </c>
      <c r="D2257" s="4">
        <v>1</v>
      </c>
      <c r="E2257" s="4">
        <v>227</v>
      </c>
      <c r="F2257" s="4">
        <f>ROUND(Source!AX2250,O2257)</f>
        <v>0</v>
      </c>
      <c r="G2257" s="4" t="s">
        <v>44</v>
      </c>
      <c r="H2257" s="4" t="s">
        <v>45</v>
      </c>
      <c r="I2257" s="4"/>
      <c r="J2257" s="4"/>
      <c r="K2257" s="4">
        <v>227</v>
      </c>
      <c r="L2257" s="4">
        <v>6</v>
      </c>
      <c r="M2257" s="4">
        <v>3</v>
      </c>
      <c r="N2257" s="4" t="s">
        <v>3</v>
      </c>
      <c r="O2257" s="4">
        <v>2</v>
      </c>
      <c r="P2257" s="4"/>
      <c r="Q2257" s="4"/>
      <c r="R2257" s="4"/>
      <c r="S2257" s="4"/>
      <c r="T2257" s="4"/>
      <c r="U2257" s="4"/>
      <c r="V2257" s="4"/>
      <c r="W2257" s="4"/>
    </row>
    <row r="2258" spans="1:23" x14ac:dyDescent="0.2">
      <c r="A2258" s="4">
        <v>50</v>
      </c>
      <c r="B2258" s="4">
        <v>0</v>
      </c>
      <c r="C2258" s="4">
        <v>0</v>
      </c>
      <c r="D2258" s="4">
        <v>1</v>
      </c>
      <c r="E2258" s="4">
        <v>228</v>
      </c>
      <c r="F2258" s="4">
        <f>ROUND(Source!AY2250,O2258)</f>
        <v>292703.40999999997</v>
      </c>
      <c r="G2258" s="4" t="s">
        <v>46</v>
      </c>
      <c r="H2258" s="4" t="s">
        <v>47</v>
      </c>
      <c r="I2258" s="4"/>
      <c r="J2258" s="4"/>
      <c r="K2258" s="4">
        <v>228</v>
      </c>
      <c r="L2258" s="4">
        <v>7</v>
      </c>
      <c r="M2258" s="4">
        <v>3</v>
      </c>
      <c r="N2258" s="4" t="s">
        <v>3</v>
      </c>
      <c r="O2258" s="4">
        <v>2</v>
      </c>
      <c r="P2258" s="4"/>
      <c r="Q2258" s="4"/>
      <c r="R2258" s="4"/>
      <c r="S2258" s="4"/>
      <c r="T2258" s="4"/>
      <c r="U2258" s="4"/>
      <c r="V2258" s="4"/>
      <c r="W2258" s="4"/>
    </row>
    <row r="2259" spans="1:23" x14ac:dyDescent="0.2">
      <c r="A2259" s="4">
        <v>50</v>
      </c>
      <c r="B2259" s="4">
        <v>0</v>
      </c>
      <c r="C2259" s="4">
        <v>0</v>
      </c>
      <c r="D2259" s="4">
        <v>1</v>
      </c>
      <c r="E2259" s="4">
        <v>216</v>
      </c>
      <c r="F2259" s="4">
        <f>ROUND(Source!AP2250,O2259)</f>
        <v>0</v>
      </c>
      <c r="G2259" s="4" t="s">
        <v>48</v>
      </c>
      <c r="H2259" s="4" t="s">
        <v>49</v>
      </c>
      <c r="I2259" s="4"/>
      <c r="J2259" s="4"/>
      <c r="K2259" s="4">
        <v>216</v>
      </c>
      <c r="L2259" s="4">
        <v>8</v>
      </c>
      <c r="M2259" s="4">
        <v>3</v>
      </c>
      <c r="N2259" s="4" t="s">
        <v>3</v>
      </c>
      <c r="O2259" s="4">
        <v>2</v>
      </c>
      <c r="P2259" s="4"/>
      <c r="Q2259" s="4"/>
      <c r="R2259" s="4"/>
      <c r="S2259" s="4"/>
      <c r="T2259" s="4"/>
      <c r="U2259" s="4"/>
      <c r="V2259" s="4"/>
      <c r="W2259" s="4"/>
    </row>
    <row r="2260" spans="1:23" x14ac:dyDescent="0.2">
      <c r="A2260" s="4">
        <v>50</v>
      </c>
      <c r="B2260" s="4">
        <v>0</v>
      </c>
      <c r="C2260" s="4">
        <v>0</v>
      </c>
      <c r="D2260" s="4">
        <v>1</v>
      </c>
      <c r="E2260" s="4">
        <v>223</v>
      </c>
      <c r="F2260" s="4">
        <f>ROUND(Source!AQ2250,O2260)</f>
        <v>0</v>
      </c>
      <c r="G2260" s="4" t="s">
        <v>50</v>
      </c>
      <c r="H2260" s="4" t="s">
        <v>51</v>
      </c>
      <c r="I2260" s="4"/>
      <c r="J2260" s="4"/>
      <c r="K2260" s="4">
        <v>223</v>
      </c>
      <c r="L2260" s="4">
        <v>9</v>
      </c>
      <c r="M2260" s="4">
        <v>3</v>
      </c>
      <c r="N2260" s="4" t="s">
        <v>3</v>
      </c>
      <c r="O2260" s="4">
        <v>2</v>
      </c>
      <c r="P2260" s="4"/>
      <c r="Q2260" s="4"/>
      <c r="R2260" s="4"/>
      <c r="S2260" s="4"/>
      <c r="T2260" s="4"/>
      <c r="U2260" s="4"/>
      <c r="V2260" s="4"/>
      <c r="W2260" s="4"/>
    </row>
    <row r="2261" spans="1:23" x14ac:dyDescent="0.2">
      <c r="A2261" s="4">
        <v>50</v>
      </c>
      <c r="B2261" s="4">
        <v>0</v>
      </c>
      <c r="C2261" s="4">
        <v>0</v>
      </c>
      <c r="D2261" s="4">
        <v>1</v>
      </c>
      <c r="E2261" s="4">
        <v>229</v>
      </c>
      <c r="F2261" s="4">
        <f>ROUND(Source!AZ2250,O2261)</f>
        <v>0</v>
      </c>
      <c r="G2261" s="4" t="s">
        <v>52</v>
      </c>
      <c r="H2261" s="4" t="s">
        <v>53</v>
      </c>
      <c r="I2261" s="4"/>
      <c r="J2261" s="4"/>
      <c r="K2261" s="4">
        <v>229</v>
      </c>
      <c r="L2261" s="4">
        <v>10</v>
      </c>
      <c r="M2261" s="4">
        <v>3</v>
      </c>
      <c r="N2261" s="4" t="s">
        <v>3</v>
      </c>
      <c r="O2261" s="4">
        <v>2</v>
      </c>
      <c r="P2261" s="4"/>
      <c r="Q2261" s="4"/>
      <c r="R2261" s="4"/>
      <c r="S2261" s="4"/>
      <c r="T2261" s="4"/>
      <c r="U2261" s="4"/>
      <c r="V2261" s="4"/>
      <c r="W2261" s="4"/>
    </row>
    <row r="2262" spans="1:23" x14ac:dyDescent="0.2">
      <c r="A2262" s="4">
        <v>50</v>
      </c>
      <c r="B2262" s="4">
        <v>0</v>
      </c>
      <c r="C2262" s="4">
        <v>0</v>
      </c>
      <c r="D2262" s="4">
        <v>1</v>
      </c>
      <c r="E2262" s="4">
        <v>203</v>
      </c>
      <c r="F2262" s="4">
        <f>ROUND(Source!Q2250,O2262)</f>
        <v>0</v>
      </c>
      <c r="G2262" s="4" t="s">
        <v>54</v>
      </c>
      <c r="H2262" s="4" t="s">
        <v>55</v>
      </c>
      <c r="I2262" s="4"/>
      <c r="J2262" s="4"/>
      <c r="K2262" s="4">
        <v>203</v>
      </c>
      <c r="L2262" s="4">
        <v>11</v>
      </c>
      <c r="M2262" s="4">
        <v>3</v>
      </c>
      <c r="N2262" s="4" t="s">
        <v>3</v>
      </c>
      <c r="O2262" s="4">
        <v>2</v>
      </c>
      <c r="P2262" s="4"/>
      <c r="Q2262" s="4"/>
      <c r="R2262" s="4"/>
      <c r="S2262" s="4"/>
      <c r="T2262" s="4"/>
      <c r="U2262" s="4"/>
      <c r="V2262" s="4"/>
      <c r="W2262" s="4"/>
    </row>
    <row r="2263" spans="1:23" x14ac:dyDescent="0.2">
      <c r="A2263" s="4">
        <v>50</v>
      </c>
      <c r="B2263" s="4">
        <v>0</v>
      </c>
      <c r="C2263" s="4">
        <v>0</v>
      </c>
      <c r="D2263" s="4">
        <v>1</v>
      </c>
      <c r="E2263" s="4">
        <v>231</v>
      </c>
      <c r="F2263" s="4">
        <f>ROUND(Source!BB2250,O2263)</f>
        <v>0</v>
      </c>
      <c r="G2263" s="4" t="s">
        <v>56</v>
      </c>
      <c r="H2263" s="4" t="s">
        <v>57</v>
      </c>
      <c r="I2263" s="4"/>
      <c r="J2263" s="4"/>
      <c r="K2263" s="4">
        <v>231</v>
      </c>
      <c r="L2263" s="4">
        <v>12</v>
      </c>
      <c r="M2263" s="4">
        <v>3</v>
      </c>
      <c r="N2263" s="4" t="s">
        <v>3</v>
      </c>
      <c r="O2263" s="4">
        <v>2</v>
      </c>
      <c r="P2263" s="4"/>
      <c r="Q2263" s="4"/>
      <c r="R2263" s="4"/>
      <c r="S2263" s="4"/>
      <c r="T2263" s="4"/>
      <c r="U2263" s="4"/>
      <c r="V2263" s="4"/>
      <c r="W2263" s="4"/>
    </row>
    <row r="2264" spans="1:23" x14ac:dyDescent="0.2">
      <c r="A2264" s="4">
        <v>50</v>
      </c>
      <c r="B2264" s="4">
        <v>0</v>
      </c>
      <c r="C2264" s="4">
        <v>0</v>
      </c>
      <c r="D2264" s="4">
        <v>1</v>
      </c>
      <c r="E2264" s="4">
        <v>204</v>
      </c>
      <c r="F2264" s="4">
        <f>ROUND(Source!R2250,O2264)</f>
        <v>0</v>
      </c>
      <c r="G2264" s="4" t="s">
        <v>58</v>
      </c>
      <c r="H2264" s="4" t="s">
        <v>59</v>
      </c>
      <c r="I2264" s="4"/>
      <c r="J2264" s="4"/>
      <c r="K2264" s="4">
        <v>204</v>
      </c>
      <c r="L2264" s="4">
        <v>13</v>
      </c>
      <c r="M2264" s="4">
        <v>3</v>
      </c>
      <c r="N2264" s="4" t="s">
        <v>3</v>
      </c>
      <c r="O2264" s="4">
        <v>2</v>
      </c>
      <c r="P2264" s="4"/>
      <c r="Q2264" s="4"/>
      <c r="R2264" s="4"/>
      <c r="S2264" s="4"/>
      <c r="T2264" s="4"/>
      <c r="U2264" s="4"/>
      <c r="V2264" s="4"/>
      <c r="W2264" s="4"/>
    </row>
    <row r="2265" spans="1:23" x14ac:dyDescent="0.2">
      <c r="A2265" s="4">
        <v>50</v>
      </c>
      <c r="B2265" s="4">
        <v>0</v>
      </c>
      <c r="C2265" s="4">
        <v>0</v>
      </c>
      <c r="D2265" s="4">
        <v>1</v>
      </c>
      <c r="E2265" s="4">
        <v>205</v>
      </c>
      <c r="F2265" s="4">
        <f>ROUND(Source!S2250,O2265)</f>
        <v>4925.84</v>
      </c>
      <c r="G2265" s="4" t="s">
        <v>60</v>
      </c>
      <c r="H2265" s="4" t="s">
        <v>61</v>
      </c>
      <c r="I2265" s="4"/>
      <c r="J2265" s="4"/>
      <c r="K2265" s="4">
        <v>205</v>
      </c>
      <c r="L2265" s="4">
        <v>14</v>
      </c>
      <c r="M2265" s="4">
        <v>3</v>
      </c>
      <c r="N2265" s="4" t="s">
        <v>3</v>
      </c>
      <c r="O2265" s="4">
        <v>2</v>
      </c>
      <c r="P2265" s="4"/>
      <c r="Q2265" s="4"/>
      <c r="R2265" s="4"/>
      <c r="S2265" s="4"/>
      <c r="T2265" s="4"/>
      <c r="U2265" s="4"/>
      <c r="V2265" s="4"/>
      <c r="W2265" s="4"/>
    </row>
    <row r="2266" spans="1:23" x14ac:dyDescent="0.2">
      <c r="A2266" s="4">
        <v>50</v>
      </c>
      <c r="B2266" s="4">
        <v>0</v>
      </c>
      <c r="C2266" s="4">
        <v>0</v>
      </c>
      <c r="D2266" s="4">
        <v>1</v>
      </c>
      <c r="E2266" s="4">
        <v>232</v>
      </c>
      <c r="F2266" s="4">
        <f>ROUND(Source!BC2250,O2266)</f>
        <v>0</v>
      </c>
      <c r="G2266" s="4" t="s">
        <v>62</v>
      </c>
      <c r="H2266" s="4" t="s">
        <v>63</v>
      </c>
      <c r="I2266" s="4"/>
      <c r="J2266" s="4"/>
      <c r="K2266" s="4">
        <v>232</v>
      </c>
      <c r="L2266" s="4">
        <v>15</v>
      </c>
      <c r="M2266" s="4">
        <v>3</v>
      </c>
      <c r="N2266" s="4" t="s">
        <v>3</v>
      </c>
      <c r="O2266" s="4">
        <v>2</v>
      </c>
      <c r="P2266" s="4"/>
      <c r="Q2266" s="4"/>
      <c r="R2266" s="4"/>
      <c r="S2266" s="4"/>
      <c r="T2266" s="4"/>
      <c r="U2266" s="4"/>
      <c r="V2266" s="4"/>
      <c r="W2266" s="4"/>
    </row>
    <row r="2267" spans="1:23" x14ac:dyDescent="0.2">
      <c r="A2267" s="4">
        <v>50</v>
      </c>
      <c r="B2267" s="4">
        <v>0</v>
      </c>
      <c r="C2267" s="4">
        <v>0</v>
      </c>
      <c r="D2267" s="4">
        <v>1</v>
      </c>
      <c r="E2267" s="4">
        <v>214</v>
      </c>
      <c r="F2267" s="4">
        <f>ROUND(Source!AS2250,O2267)</f>
        <v>0</v>
      </c>
      <c r="G2267" s="4" t="s">
        <v>64</v>
      </c>
      <c r="H2267" s="4" t="s">
        <v>65</v>
      </c>
      <c r="I2267" s="4"/>
      <c r="J2267" s="4"/>
      <c r="K2267" s="4">
        <v>214</v>
      </c>
      <c r="L2267" s="4">
        <v>16</v>
      </c>
      <c r="M2267" s="4">
        <v>3</v>
      </c>
      <c r="N2267" s="4" t="s">
        <v>3</v>
      </c>
      <c r="O2267" s="4">
        <v>2</v>
      </c>
      <c r="P2267" s="4"/>
      <c r="Q2267" s="4"/>
      <c r="R2267" s="4"/>
      <c r="S2267" s="4"/>
      <c r="T2267" s="4"/>
      <c r="U2267" s="4"/>
      <c r="V2267" s="4"/>
      <c r="W2267" s="4"/>
    </row>
    <row r="2268" spans="1:23" x14ac:dyDescent="0.2">
      <c r="A2268" s="4">
        <v>50</v>
      </c>
      <c r="B2268" s="4">
        <v>0</v>
      </c>
      <c r="C2268" s="4">
        <v>0</v>
      </c>
      <c r="D2268" s="4">
        <v>1</v>
      </c>
      <c r="E2268" s="4">
        <v>215</v>
      </c>
      <c r="F2268" s="4">
        <f>ROUND(Source!AT2250,O2268)</f>
        <v>0</v>
      </c>
      <c r="G2268" s="4" t="s">
        <v>66</v>
      </c>
      <c r="H2268" s="4" t="s">
        <v>67</v>
      </c>
      <c r="I2268" s="4"/>
      <c r="J2268" s="4"/>
      <c r="K2268" s="4">
        <v>215</v>
      </c>
      <c r="L2268" s="4">
        <v>17</v>
      </c>
      <c r="M2268" s="4">
        <v>3</v>
      </c>
      <c r="N2268" s="4" t="s">
        <v>3</v>
      </c>
      <c r="O2268" s="4">
        <v>2</v>
      </c>
      <c r="P2268" s="4"/>
      <c r="Q2268" s="4"/>
      <c r="R2268" s="4"/>
      <c r="S2268" s="4"/>
      <c r="T2268" s="4"/>
      <c r="U2268" s="4"/>
      <c r="V2268" s="4"/>
      <c r="W2268" s="4"/>
    </row>
    <row r="2269" spans="1:23" x14ac:dyDescent="0.2">
      <c r="A2269" s="4">
        <v>50</v>
      </c>
      <c r="B2269" s="4">
        <v>0</v>
      </c>
      <c r="C2269" s="4">
        <v>0</v>
      </c>
      <c r="D2269" s="4">
        <v>1</v>
      </c>
      <c r="E2269" s="4">
        <v>217</v>
      </c>
      <c r="F2269" s="4">
        <f>ROUND(Source!AU2250,O2269)</f>
        <v>301569.91999999998</v>
      </c>
      <c r="G2269" s="4" t="s">
        <v>68</v>
      </c>
      <c r="H2269" s="4" t="s">
        <v>69</v>
      </c>
      <c r="I2269" s="4"/>
      <c r="J2269" s="4"/>
      <c r="K2269" s="4">
        <v>217</v>
      </c>
      <c r="L2269" s="4">
        <v>18</v>
      </c>
      <c r="M2269" s="4">
        <v>3</v>
      </c>
      <c r="N2269" s="4" t="s">
        <v>3</v>
      </c>
      <c r="O2269" s="4">
        <v>2</v>
      </c>
      <c r="P2269" s="4"/>
      <c r="Q2269" s="4"/>
      <c r="R2269" s="4"/>
      <c r="S2269" s="4"/>
      <c r="T2269" s="4"/>
      <c r="U2269" s="4"/>
      <c r="V2269" s="4"/>
      <c r="W2269" s="4"/>
    </row>
    <row r="2270" spans="1:23" x14ac:dyDescent="0.2">
      <c r="A2270" s="4">
        <v>50</v>
      </c>
      <c r="B2270" s="4">
        <v>0</v>
      </c>
      <c r="C2270" s="4">
        <v>0</v>
      </c>
      <c r="D2270" s="4">
        <v>1</v>
      </c>
      <c r="E2270" s="4">
        <v>230</v>
      </c>
      <c r="F2270" s="4">
        <f>ROUND(Source!BA2250,O2270)</f>
        <v>0</v>
      </c>
      <c r="G2270" s="4" t="s">
        <v>70</v>
      </c>
      <c r="H2270" s="4" t="s">
        <v>71</v>
      </c>
      <c r="I2270" s="4"/>
      <c r="J2270" s="4"/>
      <c r="K2270" s="4">
        <v>230</v>
      </c>
      <c r="L2270" s="4">
        <v>19</v>
      </c>
      <c r="M2270" s="4">
        <v>3</v>
      </c>
      <c r="N2270" s="4" t="s">
        <v>3</v>
      </c>
      <c r="O2270" s="4">
        <v>2</v>
      </c>
      <c r="P2270" s="4"/>
      <c r="Q2270" s="4"/>
      <c r="R2270" s="4"/>
      <c r="S2270" s="4"/>
      <c r="T2270" s="4"/>
      <c r="U2270" s="4"/>
      <c r="V2270" s="4"/>
      <c r="W2270" s="4"/>
    </row>
    <row r="2271" spans="1:23" x14ac:dyDescent="0.2">
      <c r="A2271" s="4">
        <v>50</v>
      </c>
      <c r="B2271" s="4">
        <v>0</v>
      </c>
      <c r="C2271" s="4">
        <v>0</v>
      </c>
      <c r="D2271" s="4">
        <v>1</v>
      </c>
      <c r="E2271" s="4">
        <v>206</v>
      </c>
      <c r="F2271" s="4">
        <f>ROUND(Source!T2250,O2271)</f>
        <v>0</v>
      </c>
      <c r="G2271" s="4" t="s">
        <v>72</v>
      </c>
      <c r="H2271" s="4" t="s">
        <v>73</v>
      </c>
      <c r="I2271" s="4"/>
      <c r="J2271" s="4"/>
      <c r="K2271" s="4">
        <v>206</v>
      </c>
      <c r="L2271" s="4">
        <v>20</v>
      </c>
      <c r="M2271" s="4">
        <v>3</v>
      </c>
      <c r="N2271" s="4" t="s">
        <v>3</v>
      </c>
      <c r="O2271" s="4">
        <v>2</v>
      </c>
      <c r="P2271" s="4"/>
      <c r="Q2271" s="4"/>
      <c r="R2271" s="4"/>
      <c r="S2271" s="4"/>
      <c r="T2271" s="4"/>
      <c r="U2271" s="4"/>
      <c r="V2271" s="4"/>
      <c r="W2271" s="4"/>
    </row>
    <row r="2272" spans="1:23" x14ac:dyDescent="0.2">
      <c r="A2272" s="4">
        <v>50</v>
      </c>
      <c r="B2272" s="4">
        <v>0</v>
      </c>
      <c r="C2272" s="4">
        <v>0</v>
      </c>
      <c r="D2272" s="4">
        <v>1</v>
      </c>
      <c r="E2272" s="4">
        <v>207</v>
      </c>
      <c r="F2272" s="4">
        <f>Source!U2250</f>
        <v>26.123999999999999</v>
      </c>
      <c r="G2272" s="4" t="s">
        <v>74</v>
      </c>
      <c r="H2272" s="4" t="s">
        <v>75</v>
      </c>
      <c r="I2272" s="4"/>
      <c r="J2272" s="4"/>
      <c r="K2272" s="4">
        <v>207</v>
      </c>
      <c r="L2272" s="4">
        <v>21</v>
      </c>
      <c r="M2272" s="4">
        <v>3</v>
      </c>
      <c r="N2272" s="4" t="s">
        <v>3</v>
      </c>
      <c r="O2272" s="4">
        <v>-1</v>
      </c>
      <c r="P2272" s="4"/>
      <c r="Q2272" s="4"/>
      <c r="R2272" s="4"/>
      <c r="S2272" s="4"/>
      <c r="T2272" s="4"/>
      <c r="U2272" s="4"/>
      <c r="V2272" s="4"/>
      <c r="W2272" s="4"/>
    </row>
    <row r="2273" spans="1:206" x14ac:dyDescent="0.2">
      <c r="A2273" s="4">
        <v>50</v>
      </c>
      <c r="B2273" s="4">
        <v>0</v>
      </c>
      <c r="C2273" s="4">
        <v>0</v>
      </c>
      <c r="D2273" s="4">
        <v>1</v>
      </c>
      <c r="E2273" s="4">
        <v>208</v>
      </c>
      <c r="F2273" s="4">
        <f>Source!V2250</f>
        <v>0</v>
      </c>
      <c r="G2273" s="4" t="s">
        <v>76</v>
      </c>
      <c r="H2273" s="4" t="s">
        <v>77</v>
      </c>
      <c r="I2273" s="4"/>
      <c r="J2273" s="4"/>
      <c r="K2273" s="4">
        <v>208</v>
      </c>
      <c r="L2273" s="4">
        <v>22</v>
      </c>
      <c r="M2273" s="4">
        <v>3</v>
      </c>
      <c r="N2273" s="4" t="s">
        <v>3</v>
      </c>
      <c r="O2273" s="4">
        <v>-1</v>
      </c>
      <c r="P2273" s="4"/>
      <c r="Q2273" s="4"/>
      <c r="R2273" s="4"/>
      <c r="S2273" s="4"/>
      <c r="T2273" s="4"/>
      <c r="U2273" s="4"/>
      <c r="V2273" s="4"/>
      <c r="W2273" s="4"/>
    </row>
    <row r="2274" spans="1:206" x14ac:dyDescent="0.2">
      <c r="A2274" s="4">
        <v>50</v>
      </c>
      <c r="B2274" s="4">
        <v>0</v>
      </c>
      <c r="C2274" s="4">
        <v>0</v>
      </c>
      <c r="D2274" s="4">
        <v>1</v>
      </c>
      <c r="E2274" s="4">
        <v>209</v>
      </c>
      <c r="F2274" s="4">
        <f>ROUND(Source!W2250,O2274)</f>
        <v>0</v>
      </c>
      <c r="G2274" s="4" t="s">
        <v>78</v>
      </c>
      <c r="H2274" s="4" t="s">
        <v>79</v>
      </c>
      <c r="I2274" s="4"/>
      <c r="J2274" s="4"/>
      <c r="K2274" s="4">
        <v>209</v>
      </c>
      <c r="L2274" s="4">
        <v>23</v>
      </c>
      <c r="M2274" s="4">
        <v>3</v>
      </c>
      <c r="N2274" s="4" t="s">
        <v>3</v>
      </c>
      <c r="O2274" s="4">
        <v>2</v>
      </c>
      <c r="P2274" s="4"/>
      <c r="Q2274" s="4"/>
      <c r="R2274" s="4"/>
      <c r="S2274" s="4"/>
      <c r="T2274" s="4"/>
      <c r="U2274" s="4"/>
      <c r="V2274" s="4"/>
      <c r="W2274" s="4"/>
    </row>
    <row r="2275" spans="1:206" x14ac:dyDescent="0.2">
      <c r="A2275" s="4">
        <v>50</v>
      </c>
      <c r="B2275" s="4">
        <v>0</v>
      </c>
      <c r="C2275" s="4">
        <v>0</v>
      </c>
      <c r="D2275" s="4">
        <v>1</v>
      </c>
      <c r="E2275" s="4">
        <v>210</v>
      </c>
      <c r="F2275" s="4">
        <f>ROUND(Source!X2250,O2275)</f>
        <v>3448.09</v>
      </c>
      <c r="G2275" s="4" t="s">
        <v>80</v>
      </c>
      <c r="H2275" s="4" t="s">
        <v>81</v>
      </c>
      <c r="I2275" s="4"/>
      <c r="J2275" s="4"/>
      <c r="K2275" s="4">
        <v>210</v>
      </c>
      <c r="L2275" s="4">
        <v>24</v>
      </c>
      <c r="M2275" s="4">
        <v>3</v>
      </c>
      <c r="N2275" s="4" t="s">
        <v>3</v>
      </c>
      <c r="O2275" s="4">
        <v>2</v>
      </c>
      <c r="P2275" s="4"/>
      <c r="Q2275" s="4"/>
      <c r="R2275" s="4"/>
      <c r="S2275" s="4"/>
      <c r="T2275" s="4"/>
      <c r="U2275" s="4"/>
      <c r="V2275" s="4"/>
      <c r="W2275" s="4"/>
    </row>
    <row r="2276" spans="1:206" x14ac:dyDescent="0.2">
      <c r="A2276" s="4">
        <v>50</v>
      </c>
      <c r="B2276" s="4">
        <v>0</v>
      </c>
      <c r="C2276" s="4">
        <v>0</v>
      </c>
      <c r="D2276" s="4">
        <v>1</v>
      </c>
      <c r="E2276" s="4">
        <v>211</v>
      </c>
      <c r="F2276" s="4">
        <f>ROUND(Source!Y2250,O2276)</f>
        <v>492.58</v>
      </c>
      <c r="G2276" s="4" t="s">
        <v>82</v>
      </c>
      <c r="H2276" s="4" t="s">
        <v>83</v>
      </c>
      <c r="I2276" s="4"/>
      <c r="J2276" s="4"/>
      <c r="K2276" s="4">
        <v>211</v>
      </c>
      <c r="L2276" s="4">
        <v>25</v>
      </c>
      <c r="M2276" s="4">
        <v>3</v>
      </c>
      <c r="N2276" s="4" t="s">
        <v>3</v>
      </c>
      <c r="O2276" s="4">
        <v>2</v>
      </c>
      <c r="P2276" s="4"/>
      <c r="Q2276" s="4"/>
      <c r="R2276" s="4"/>
      <c r="S2276" s="4"/>
      <c r="T2276" s="4"/>
      <c r="U2276" s="4"/>
      <c r="V2276" s="4"/>
      <c r="W2276" s="4"/>
    </row>
    <row r="2277" spans="1:206" x14ac:dyDescent="0.2">
      <c r="A2277" s="4">
        <v>50</v>
      </c>
      <c r="B2277" s="4">
        <v>0</v>
      </c>
      <c r="C2277" s="4">
        <v>0</v>
      </c>
      <c r="D2277" s="4">
        <v>1</v>
      </c>
      <c r="E2277" s="4">
        <v>224</v>
      </c>
      <c r="F2277" s="4">
        <f>ROUND(Source!AR2250,O2277)</f>
        <v>301569.91999999998</v>
      </c>
      <c r="G2277" s="4" t="s">
        <v>84</v>
      </c>
      <c r="H2277" s="4" t="s">
        <v>85</v>
      </c>
      <c r="I2277" s="4"/>
      <c r="J2277" s="4"/>
      <c r="K2277" s="4">
        <v>224</v>
      </c>
      <c r="L2277" s="4">
        <v>26</v>
      </c>
      <c r="M2277" s="4">
        <v>3</v>
      </c>
      <c r="N2277" s="4" t="s">
        <v>3</v>
      </c>
      <c r="O2277" s="4">
        <v>2</v>
      </c>
      <c r="P2277" s="4"/>
      <c r="Q2277" s="4"/>
      <c r="R2277" s="4"/>
      <c r="S2277" s="4"/>
      <c r="T2277" s="4"/>
      <c r="U2277" s="4"/>
      <c r="V2277" s="4"/>
      <c r="W2277" s="4"/>
    </row>
    <row r="2278" spans="1:206" x14ac:dyDescent="0.2">
      <c r="A2278" s="4">
        <v>50</v>
      </c>
      <c r="B2278" s="4">
        <v>1</v>
      </c>
      <c r="C2278" s="4">
        <v>0</v>
      </c>
      <c r="D2278" s="4">
        <v>2</v>
      </c>
      <c r="E2278" s="4">
        <v>0</v>
      </c>
      <c r="F2278" s="4">
        <f>ROUND(F2277*0.2,O2278)</f>
        <v>60313.98</v>
      </c>
      <c r="G2278" s="4" t="s">
        <v>86</v>
      </c>
      <c r="H2278" s="4" t="s">
        <v>87</v>
      </c>
      <c r="I2278" s="4"/>
      <c r="J2278" s="4"/>
      <c r="K2278" s="4">
        <v>212</v>
      </c>
      <c r="L2278" s="4">
        <v>27</v>
      </c>
      <c r="M2278" s="4">
        <v>0</v>
      </c>
      <c r="N2278" s="4" t="s">
        <v>3</v>
      </c>
      <c r="O2278" s="4">
        <v>2</v>
      </c>
      <c r="P2278" s="4"/>
      <c r="Q2278" s="4"/>
      <c r="R2278" s="4"/>
      <c r="S2278" s="4"/>
      <c r="T2278" s="4"/>
      <c r="U2278" s="4"/>
      <c r="V2278" s="4"/>
      <c r="W2278" s="4"/>
    </row>
    <row r="2279" spans="1:206" x14ac:dyDescent="0.2">
      <c r="A2279" s="4">
        <v>50</v>
      </c>
      <c r="B2279" s="4">
        <v>1</v>
      </c>
      <c r="C2279" s="4">
        <v>0</v>
      </c>
      <c r="D2279" s="4">
        <v>2</v>
      </c>
      <c r="E2279" s="4">
        <v>0</v>
      </c>
      <c r="F2279" s="4">
        <f>ROUND(F2278+F2277,O2279)</f>
        <v>361883.9</v>
      </c>
      <c r="G2279" s="4" t="s">
        <v>88</v>
      </c>
      <c r="H2279" s="4" t="s">
        <v>88</v>
      </c>
      <c r="I2279" s="4"/>
      <c r="J2279" s="4"/>
      <c r="K2279" s="4">
        <v>212</v>
      </c>
      <c r="L2279" s="4">
        <v>28</v>
      </c>
      <c r="M2279" s="4">
        <v>0</v>
      </c>
      <c r="N2279" s="4" t="s">
        <v>3</v>
      </c>
      <c r="O2279" s="4">
        <v>2</v>
      </c>
      <c r="P2279" s="4"/>
      <c r="Q2279" s="4"/>
      <c r="R2279" s="4"/>
      <c r="S2279" s="4"/>
      <c r="T2279" s="4"/>
      <c r="U2279" s="4"/>
      <c r="V2279" s="4"/>
      <c r="W2279" s="4"/>
    </row>
    <row r="2281" spans="1:206" x14ac:dyDescent="0.2">
      <c r="A2281" s="1">
        <v>4</v>
      </c>
      <c r="B2281" s="1">
        <v>1</v>
      </c>
      <c r="C2281" s="1"/>
      <c r="D2281" s="1">
        <f>ROW(A2339)</f>
        <v>2339</v>
      </c>
      <c r="E2281" s="1"/>
      <c r="F2281" s="1" t="s">
        <v>12</v>
      </c>
      <c r="G2281" s="1" t="s">
        <v>447</v>
      </c>
      <c r="H2281" s="1" t="s">
        <v>3</v>
      </c>
      <c r="I2281" s="1">
        <v>0</v>
      </c>
      <c r="J2281" s="1"/>
      <c r="K2281" s="1">
        <v>-1</v>
      </c>
      <c r="L2281" s="1"/>
      <c r="M2281" s="1"/>
      <c r="N2281" s="1"/>
      <c r="O2281" s="1"/>
      <c r="P2281" s="1"/>
      <c r="Q2281" s="1"/>
      <c r="R2281" s="1"/>
      <c r="S2281" s="1"/>
      <c r="T2281" s="1"/>
      <c r="U2281" s="1" t="s">
        <v>3</v>
      </c>
      <c r="V2281" s="1">
        <v>0</v>
      </c>
      <c r="W2281" s="1"/>
      <c r="X2281" s="1"/>
      <c r="Y2281" s="1"/>
      <c r="Z2281" s="1"/>
      <c r="AA2281" s="1"/>
      <c r="AB2281" s="1" t="s">
        <v>3</v>
      </c>
      <c r="AC2281" s="1" t="s">
        <v>3</v>
      </c>
      <c r="AD2281" s="1" t="s">
        <v>3</v>
      </c>
      <c r="AE2281" s="1" t="s">
        <v>3</v>
      </c>
      <c r="AF2281" s="1" t="s">
        <v>3</v>
      </c>
      <c r="AG2281" s="1" t="s">
        <v>3</v>
      </c>
      <c r="AH2281" s="1"/>
      <c r="AI2281" s="1"/>
      <c r="AJ2281" s="1"/>
      <c r="AK2281" s="1"/>
      <c r="AL2281" s="1"/>
      <c r="AM2281" s="1"/>
      <c r="AN2281" s="1"/>
      <c r="AO2281" s="1"/>
      <c r="AP2281" s="1" t="s">
        <v>3</v>
      </c>
      <c r="AQ2281" s="1" t="s">
        <v>3</v>
      </c>
      <c r="AR2281" s="1" t="s">
        <v>3</v>
      </c>
      <c r="AS2281" s="1"/>
      <c r="AT2281" s="1"/>
      <c r="AU2281" s="1"/>
      <c r="AV2281" s="1"/>
      <c r="AW2281" s="1"/>
      <c r="AX2281" s="1"/>
      <c r="AY2281" s="1"/>
      <c r="AZ2281" s="1" t="s">
        <v>3</v>
      </c>
      <c r="BA2281" s="1"/>
      <c r="BB2281" s="1" t="s">
        <v>3</v>
      </c>
      <c r="BC2281" s="1" t="s">
        <v>3</v>
      </c>
      <c r="BD2281" s="1" t="s">
        <v>3</v>
      </c>
      <c r="BE2281" s="1" t="s">
        <v>3</v>
      </c>
      <c r="BF2281" s="1" t="s">
        <v>3</v>
      </c>
      <c r="BG2281" s="1" t="s">
        <v>3</v>
      </c>
      <c r="BH2281" s="1" t="s">
        <v>3</v>
      </c>
      <c r="BI2281" s="1" t="s">
        <v>3</v>
      </c>
      <c r="BJ2281" s="1" t="s">
        <v>3</v>
      </c>
      <c r="BK2281" s="1" t="s">
        <v>3</v>
      </c>
      <c r="BL2281" s="1" t="s">
        <v>3</v>
      </c>
      <c r="BM2281" s="1" t="s">
        <v>3</v>
      </c>
      <c r="BN2281" s="1" t="s">
        <v>3</v>
      </c>
      <c r="BO2281" s="1" t="s">
        <v>3</v>
      </c>
      <c r="BP2281" s="1" t="s">
        <v>3</v>
      </c>
      <c r="BQ2281" s="1"/>
      <c r="BR2281" s="1"/>
      <c r="BS2281" s="1"/>
      <c r="BT2281" s="1"/>
      <c r="BU2281" s="1"/>
      <c r="BV2281" s="1"/>
      <c r="BW2281" s="1"/>
      <c r="BX2281" s="1">
        <v>0</v>
      </c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>
        <v>0</v>
      </c>
    </row>
    <row r="2283" spans="1:206" x14ac:dyDescent="0.2">
      <c r="A2283" s="2">
        <v>52</v>
      </c>
      <c r="B2283" s="2">
        <f t="shared" ref="B2283:G2283" si="1165">B2339</f>
        <v>1</v>
      </c>
      <c r="C2283" s="2">
        <f t="shared" si="1165"/>
        <v>4</v>
      </c>
      <c r="D2283" s="2">
        <f t="shared" si="1165"/>
        <v>2281</v>
      </c>
      <c r="E2283" s="2">
        <f t="shared" si="1165"/>
        <v>0</v>
      </c>
      <c r="F2283" s="2" t="str">
        <f t="shared" si="1165"/>
        <v>Новый раздел</v>
      </c>
      <c r="G2283" s="2" t="str">
        <f t="shared" si="1165"/>
        <v>Устройство/замена синтетического покрытия на детской/спортивной площадке с устройством основания и установкой садового бортового камня-745м2</v>
      </c>
      <c r="H2283" s="2"/>
      <c r="I2283" s="2"/>
      <c r="J2283" s="2"/>
      <c r="K2283" s="2"/>
      <c r="L2283" s="2"/>
      <c r="M2283" s="2"/>
      <c r="N2283" s="2"/>
      <c r="O2283" s="2">
        <f t="shared" ref="O2283:AT2283" si="1166">O2339</f>
        <v>943964.8</v>
      </c>
      <c r="P2283" s="2">
        <f t="shared" si="1166"/>
        <v>832297.87</v>
      </c>
      <c r="Q2283" s="2">
        <f t="shared" si="1166"/>
        <v>60110.06</v>
      </c>
      <c r="R2283" s="2">
        <f t="shared" si="1166"/>
        <v>29292.85</v>
      </c>
      <c r="S2283" s="2">
        <f t="shared" si="1166"/>
        <v>51556.87</v>
      </c>
      <c r="T2283" s="2">
        <f t="shared" si="1166"/>
        <v>0</v>
      </c>
      <c r="U2283" s="2">
        <f t="shared" si="1166"/>
        <v>245.64202399999999</v>
      </c>
      <c r="V2283" s="2">
        <f t="shared" si="1166"/>
        <v>0</v>
      </c>
      <c r="W2283" s="2">
        <f t="shared" si="1166"/>
        <v>0</v>
      </c>
      <c r="X2283" s="2">
        <f t="shared" si="1166"/>
        <v>36089.81</v>
      </c>
      <c r="Y2283" s="2">
        <f t="shared" si="1166"/>
        <v>5155.68</v>
      </c>
      <c r="Z2283" s="2">
        <f t="shared" si="1166"/>
        <v>0</v>
      </c>
      <c r="AA2283" s="2">
        <f t="shared" si="1166"/>
        <v>0</v>
      </c>
      <c r="AB2283" s="2">
        <f t="shared" si="1166"/>
        <v>0</v>
      </c>
      <c r="AC2283" s="2">
        <f t="shared" si="1166"/>
        <v>0</v>
      </c>
      <c r="AD2283" s="2">
        <f t="shared" si="1166"/>
        <v>0</v>
      </c>
      <c r="AE2283" s="2">
        <f t="shared" si="1166"/>
        <v>0</v>
      </c>
      <c r="AF2283" s="2">
        <f t="shared" si="1166"/>
        <v>0</v>
      </c>
      <c r="AG2283" s="2">
        <f t="shared" si="1166"/>
        <v>0</v>
      </c>
      <c r="AH2283" s="2">
        <f t="shared" si="1166"/>
        <v>0</v>
      </c>
      <c r="AI2283" s="2">
        <f t="shared" si="1166"/>
        <v>0</v>
      </c>
      <c r="AJ2283" s="2">
        <f t="shared" si="1166"/>
        <v>0</v>
      </c>
      <c r="AK2283" s="2">
        <f t="shared" si="1166"/>
        <v>0</v>
      </c>
      <c r="AL2283" s="2">
        <f t="shared" si="1166"/>
        <v>0</v>
      </c>
      <c r="AM2283" s="2">
        <f t="shared" si="1166"/>
        <v>0</v>
      </c>
      <c r="AN2283" s="2">
        <f t="shared" si="1166"/>
        <v>0</v>
      </c>
      <c r="AO2283" s="2">
        <f t="shared" si="1166"/>
        <v>0</v>
      </c>
      <c r="AP2283" s="2">
        <f t="shared" si="1166"/>
        <v>0</v>
      </c>
      <c r="AQ2283" s="2">
        <f t="shared" si="1166"/>
        <v>0</v>
      </c>
      <c r="AR2283" s="2">
        <f t="shared" si="1166"/>
        <v>1016846.56</v>
      </c>
      <c r="AS2283" s="2">
        <f t="shared" si="1166"/>
        <v>0</v>
      </c>
      <c r="AT2283" s="2">
        <f t="shared" si="1166"/>
        <v>0</v>
      </c>
      <c r="AU2283" s="2">
        <f t="shared" ref="AU2283:BZ2283" si="1167">AU2339</f>
        <v>1016846.56</v>
      </c>
      <c r="AV2283" s="2">
        <f t="shared" si="1167"/>
        <v>832297.87</v>
      </c>
      <c r="AW2283" s="2">
        <f t="shared" si="1167"/>
        <v>832297.87</v>
      </c>
      <c r="AX2283" s="2">
        <f t="shared" si="1167"/>
        <v>0</v>
      </c>
      <c r="AY2283" s="2">
        <f t="shared" si="1167"/>
        <v>832297.87</v>
      </c>
      <c r="AZ2283" s="2">
        <f t="shared" si="1167"/>
        <v>0</v>
      </c>
      <c r="BA2283" s="2">
        <f t="shared" si="1167"/>
        <v>0</v>
      </c>
      <c r="BB2283" s="2">
        <f t="shared" si="1167"/>
        <v>0</v>
      </c>
      <c r="BC2283" s="2">
        <f t="shared" si="1167"/>
        <v>0</v>
      </c>
      <c r="BD2283" s="2">
        <f t="shared" si="1167"/>
        <v>0</v>
      </c>
      <c r="BE2283" s="2">
        <f t="shared" si="1167"/>
        <v>0</v>
      </c>
      <c r="BF2283" s="2">
        <f t="shared" si="1167"/>
        <v>0</v>
      </c>
      <c r="BG2283" s="2">
        <f t="shared" si="1167"/>
        <v>0</v>
      </c>
      <c r="BH2283" s="2">
        <f t="shared" si="1167"/>
        <v>0</v>
      </c>
      <c r="BI2283" s="2">
        <f t="shared" si="1167"/>
        <v>0</v>
      </c>
      <c r="BJ2283" s="2">
        <f t="shared" si="1167"/>
        <v>0</v>
      </c>
      <c r="BK2283" s="2">
        <f t="shared" si="1167"/>
        <v>0</v>
      </c>
      <c r="BL2283" s="2">
        <f t="shared" si="1167"/>
        <v>0</v>
      </c>
      <c r="BM2283" s="2">
        <f t="shared" si="1167"/>
        <v>0</v>
      </c>
      <c r="BN2283" s="2">
        <f t="shared" si="1167"/>
        <v>0</v>
      </c>
      <c r="BO2283" s="2">
        <f t="shared" si="1167"/>
        <v>0</v>
      </c>
      <c r="BP2283" s="2">
        <f t="shared" si="1167"/>
        <v>0</v>
      </c>
      <c r="BQ2283" s="2">
        <f t="shared" si="1167"/>
        <v>0</v>
      </c>
      <c r="BR2283" s="2">
        <f t="shared" si="1167"/>
        <v>0</v>
      </c>
      <c r="BS2283" s="2">
        <f t="shared" si="1167"/>
        <v>0</v>
      </c>
      <c r="BT2283" s="2">
        <f t="shared" si="1167"/>
        <v>0</v>
      </c>
      <c r="BU2283" s="2">
        <f t="shared" si="1167"/>
        <v>0</v>
      </c>
      <c r="BV2283" s="2">
        <f t="shared" si="1167"/>
        <v>0</v>
      </c>
      <c r="BW2283" s="2">
        <f t="shared" si="1167"/>
        <v>0</v>
      </c>
      <c r="BX2283" s="2">
        <f t="shared" si="1167"/>
        <v>0</v>
      </c>
      <c r="BY2283" s="2">
        <f t="shared" si="1167"/>
        <v>0</v>
      </c>
      <c r="BZ2283" s="2">
        <f t="shared" si="1167"/>
        <v>0</v>
      </c>
      <c r="CA2283" s="2">
        <f t="shared" ref="CA2283:DF2283" si="1168">CA2339</f>
        <v>0</v>
      </c>
      <c r="CB2283" s="2">
        <f t="shared" si="1168"/>
        <v>0</v>
      </c>
      <c r="CC2283" s="2">
        <f t="shared" si="1168"/>
        <v>0</v>
      </c>
      <c r="CD2283" s="2">
        <f t="shared" si="1168"/>
        <v>0</v>
      </c>
      <c r="CE2283" s="2">
        <f t="shared" si="1168"/>
        <v>0</v>
      </c>
      <c r="CF2283" s="2">
        <f t="shared" si="1168"/>
        <v>0</v>
      </c>
      <c r="CG2283" s="2">
        <f t="shared" si="1168"/>
        <v>0</v>
      </c>
      <c r="CH2283" s="2">
        <f t="shared" si="1168"/>
        <v>0</v>
      </c>
      <c r="CI2283" s="2">
        <f t="shared" si="1168"/>
        <v>0</v>
      </c>
      <c r="CJ2283" s="2">
        <f t="shared" si="1168"/>
        <v>0</v>
      </c>
      <c r="CK2283" s="2">
        <f t="shared" si="1168"/>
        <v>0</v>
      </c>
      <c r="CL2283" s="2">
        <f t="shared" si="1168"/>
        <v>0</v>
      </c>
      <c r="CM2283" s="2">
        <f t="shared" si="1168"/>
        <v>0</v>
      </c>
      <c r="CN2283" s="2">
        <f t="shared" si="1168"/>
        <v>0</v>
      </c>
      <c r="CO2283" s="2">
        <f t="shared" si="1168"/>
        <v>0</v>
      </c>
      <c r="CP2283" s="2">
        <f t="shared" si="1168"/>
        <v>0</v>
      </c>
      <c r="CQ2283" s="2">
        <f t="shared" si="1168"/>
        <v>0</v>
      </c>
      <c r="CR2283" s="2">
        <f t="shared" si="1168"/>
        <v>0</v>
      </c>
      <c r="CS2283" s="2">
        <f t="shared" si="1168"/>
        <v>0</v>
      </c>
      <c r="CT2283" s="2">
        <f t="shared" si="1168"/>
        <v>0</v>
      </c>
      <c r="CU2283" s="2">
        <f t="shared" si="1168"/>
        <v>0</v>
      </c>
      <c r="CV2283" s="2">
        <f t="shared" si="1168"/>
        <v>0</v>
      </c>
      <c r="CW2283" s="2">
        <f t="shared" si="1168"/>
        <v>0</v>
      </c>
      <c r="CX2283" s="2">
        <f t="shared" si="1168"/>
        <v>0</v>
      </c>
      <c r="CY2283" s="2">
        <f t="shared" si="1168"/>
        <v>0</v>
      </c>
      <c r="CZ2283" s="2">
        <f t="shared" si="1168"/>
        <v>0</v>
      </c>
      <c r="DA2283" s="2">
        <f t="shared" si="1168"/>
        <v>0</v>
      </c>
      <c r="DB2283" s="2">
        <f t="shared" si="1168"/>
        <v>0</v>
      </c>
      <c r="DC2283" s="2">
        <f t="shared" si="1168"/>
        <v>0</v>
      </c>
      <c r="DD2283" s="2">
        <f t="shared" si="1168"/>
        <v>0</v>
      </c>
      <c r="DE2283" s="2">
        <f t="shared" si="1168"/>
        <v>0</v>
      </c>
      <c r="DF2283" s="2">
        <f t="shared" si="1168"/>
        <v>0</v>
      </c>
      <c r="DG2283" s="3">
        <f t="shared" ref="DG2283:EL2283" si="1169">DG2339</f>
        <v>0</v>
      </c>
      <c r="DH2283" s="3">
        <f t="shared" si="1169"/>
        <v>0</v>
      </c>
      <c r="DI2283" s="3">
        <f t="shared" si="1169"/>
        <v>0</v>
      </c>
      <c r="DJ2283" s="3">
        <f t="shared" si="1169"/>
        <v>0</v>
      </c>
      <c r="DK2283" s="3">
        <f t="shared" si="1169"/>
        <v>0</v>
      </c>
      <c r="DL2283" s="3">
        <f t="shared" si="1169"/>
        <v>0</v>
      </c>
      <c r="DM2283" s="3">
        <f t="shared" si="1169"/>
        <v>0</v>
      </c>
      <c r="DN2283" s="3">
        <f t="shared" si="1169"/>
        <v>0</v>
      </c>
      <c r="DO2283" s="3">
        <f t="shared" si="1169"/>
        <v>0</v>
      </c>
      <c r="DP2283" s="3">
        <f t="shared" si="1169"/>
        <v>0</v>
      </c>
      <c r="DQ2283" s="3">
        <f t="shared" si="1169"/>
        <v>0</v>
      </c>
      <c r="DR2283" s="3">
        <f t="shared" si="1169"/>
        <v>0</v>
      </c>
      <c r="DS2283" s="3">
        <f t="shared" si="1169"/>
        <v>0</v>
      </c>
      <c r="DT2283" s="3">
        <f t="shared" si="1169"/>
        <v>0</v>
      </c>
      <c r="DU2283" s="3">
        <f t="shared" si="1169"/>
        <v>0</v>
      </c>
      <c r="DV2283" s="3">
        <f t="shared" si="1169"/>
        <v>0</v>
      </c>
      <c r="DW2283" s="3">
        <f t="shared" si="1169"/>
        <v>0</v>
      </c>
      <c r="DX2283" s="3">
        <f t="shared" si="1169"/>
        <v>0</v>
      </c>
      <c r="DY2283" s="3">
        <f t="shared" si="1169"/>
        <v>0</v>
      </c>
      <c r="DZ2283" s="3">
        <f t="shared" si="1169"/>
        <v>0</v>
      </c>
      <c r="EA2283" s="3">
        <f t="shared" si="1169"/>
        <v>0</v>
      </c>
      <c r="EB2283" s="3">
        <f t="shared" si="1169"/>
        <v>0</v>
      </c>
      <c r="EC2283" s="3">
        <f t="shared" si="1169"/>
        <v>0</v>
      </c>
      <c r="ED2283" s="3">
        <f t="shared" si="1169"/>
        <v>0</v>
      </c>
      <c r="EE2283" s="3">
        <f t="shared" si="1169"/>
        <v>0</v>
      </c>
      <c r="EF2283" s="3">
        <f t="shared" si="1169"/>
        <v>0</v>
      </c>
      <c r="EG2283" s="3">
        <f t="shared" si="1169"/>
        <v>0</v>
      </c>
      <c r="EH2283" s="3">
        <f t="shared" si="1169"/>
        <v>0</v>
      </c>
      <c r="EI2283" s="3">
        <f t="shared" si="1169"/>
        <v>0</v>
      </c>
      <c r="EJ2283" s="3">
        <f t="shared" si="1169"/>
        <v>0</v>
      </c>
      <c r="EK2283" s="3">
        <f t="shared" si="1169"/>
        <v>0</v>
      </c>
      <c r="EL2283" s="3">
        <f t="shared" si="1169"/>
        <v>0</v>
      </c>
      <c r="EM2283" s="3">
        <f t="shared" ref="EM2283:FR2283" si="1170">EM2339</f>
        <v>0</v>
      </c>
      <c r="EN2283" s="3">
        <f t="shared" si="1170"/>
        <v>0</v>
      </c>
      <c r="EO2283" s="3">
        <f t="shared" si="1170"/>
        <v>0</v>
      </c>
      <c r="EP2283" s="3">
        <f t="shared" si="1170"/>
        <v>0</v>
      </c>
      <c r="EQ2283" s="3">
        <f t="shared" si="1170"/>
        <v>0</v>
      </c>
      <c r="ER2283" s="3">
        <f t="shared" si="1170"/>
        <v>0</v>
      </c>
      <c r="ES2283" s="3">
        <f t="shared" si="1170"/>
        <v>0</v>
      </c>
      <c r="ET2283" s="3">
        <f t="shared" si="1170"/>
        <v>0</v>
      </c>
      <c r="EU2283" s="3">
        <f t="shared" si="1170"/>
        <v>0</v>
      </c>
      <c r="EV2283" s="3">
        <f t="shared" si="1170"/>
        <v>0</v>
      </c>
      <c r="EW2283" s="3">
        <f t="shared" si="1170"/>
        <v>0</v>
      </c>
      <c r="EX2283" s="3">
        <f t="shared" si="1170"/>
        <v>0</v>
      </c>
      <c r="EY2283" s="3">
        <f t="shared" si="1170"/>
        <v>0</v>
      </c>
      <c r="EZ2283" s="3">
        <f t="shared" si="1170"/>
        <v>0</v>
      </c>
      <c r="FA2283" s="3">
        <f t="shared" si="1170"/>
        <v>0</v>
      </c>
      <c r="FB2283" s="3">
        <f t="shared" si="1170"/>
        <v>0</v>
      </c>
      <c r="FC2283" s="3">
        <f t="shared" si="1170"/>
        <v>0</v>
      </c>
      <c r="FD2283" s="3">
        <f t="shared" si="1170"/>
        <v>0</v>
      </c>
      <c r="FE2283" s="3">
        <f t="shared" si="1170"/>
        <v>0</v>
      </c>
      <c r="FF2283" s="3">
        <f t="shared" si="1170"/>
        <v>0</v>
      </c>
      <c r="FG2283" s="3">
        <f t="shared" si="1170"/>
        <v>0</v>
      </c>
      <c r="FH2283" s="3">
        <f t="shared" si="1170"/>
        <v>0</v>
      </c>
      <c r="FI2283" s="3">
        <f t="shared" si="1170"/>
        <v>0</v>
      </c>
      <c r="FJ2283" s="3">
        <f t="shared" si="1170"/>
        <v>0</v>
      </c>
      <c r="FK2283" s="3">
        <f t="shared" si="1170"/>
        <v>0</v>
      </c>
      <c r="FL2283" s="3">
        <f t="shared" si="1170"/>
        <v>0</v>
      </c>
      <c r="FM2283" s="3">
        <f t="shared" si="1170"/>
        <v>0</v>
      </c>
      <c r="FN2283" s="3">
        <f t="shared" si="1170"/>
        <v>0</v>
      </c>
      <c r="FO2283" s="3">
        <f t="shared" si="1170"/>
        <v>0</v>
      </c>
      <c r="FP2283" s="3">
        <f t="shared" si="1170"/>
        <v>0</v>
      </c>
      <c r="FQ2283" s="3">
        <f t="shared" si="1170"/>
        <v>0</v>
      </c>
      <c r="FR2283" s="3">
        <f t="shared" si="1170"/>
        <v>0</v>
      </c>
      <c r="FS2283" s="3">
        <f t="shared" ref="FS2283:GX2283" si="1171">FS2339</f>
        <v>0</v>
      </c>
      <c r="FT2283" s="3">
        <f t="shared" si="1171"/>
        <v>0</v>
      </c>
      <c r="FU2283" s="3">
        <f t="shared" si="1171"/>
        <v>0</v>
      </c>
      <c r="FV2283" s="3">
        <f t="shared" si="1171"/>
        <v>0</v>
      </c>
      <c r="FW2283" s="3">
        <f t="shared" si="1171"/>
        <v>0</v>
      </c>
      <c r="FX2283" s="3">
        <f t="shared" si="1171"/>
        <v>0</v>
      </c>
      <c r="FY2283" s="3">
        <f t="shared" si="1171"/>
        <v>0</v>
      </c>
      <c r="FZ2283" s="3">
        <f t="shared" si="1171"/>
        <v>0</v>
      </c>
      <c r="GA2283" s="3">
        <f t="shared" si="1171"/>
        <v>0</v>
      </c>
      <c r="GB2283" s="3">
        <f t="shared" si="1171"/>
        <v>0</v>
      </c>
      <c r="GC2283" s="3">
        <f t="shared" si="1171"/>
        <v>0</v>
      </c>
      <c r="GD2283" s="3">
        <f t="shared" si="1171"/>
        <v>0</v>
      </c>
      <c r="GE2283" s="3">
        <f t="shared" si="1171"/>
        <v>0</v>
      </c>
      <c r="GF2283" s="3">
        <f t="shared" si="1171"/>
        <v>0</v>
      </c>
      <c r="GG2283" s="3">
        <f t="shared" si="1171"/>
        <v>0</v>
      </c>
      <c r="GH2283" s="3">
        <f t="shared" si="1171"/>
        <v>0</v>
      </c>
      <c r="GI2283" s="3">
        <f t="shared" si="1171"/>
        <v>0</v>
      </c>
      <c r="GJ2283" s="3">
        <f t="shared" si="1171"/>
        <v>0</v>
      </c>
      <c r="GK2283" s="3">
        <f t="shared" si="1171"/>
        <v>0</v>
      </c>
      <c r="GL2283" s="3">
        <f t="shared" si="1171"/>
        <v>0</v>
      </c>
      <c r="GM2283" s="3">
        <f t="shared" si="1171"/>
        <v>0</v>
      </c>
      <c r="GN2283" s="3">
        <f t="shared" si="1171"/>
        <v>0</v>
      </c>
      <c r="GO2283" s="3">
        <f t="shared" si="1171"/>
        <v>0</v>
      </c>
      <c r="GP2283" s="3">
        <f t="shared" si="1171"/>
        <v>0</v>
      </c>
      <c r="GQ2283" s="3">
        <f t="shared" si="1171"/>
        <v>0</v>
      </c>
      <c r="GR2283" s="3">
        <f t="shared" si="1171"/>
        <v>0</v>
      </c>
      <c r="GS2283" s="3">
        <f t="shared" si="1171"/>
        <v>0</v>
      </c>
      <c r="GT2283" s="3">
        <f t="shared" si="1171"/>
        <v>0</v>
      </c>
      <c r="GU2283" s="3">
        <f t="shared" si="1171"/>
        <v>0</v>
      </c>
      <c r="GV2283" s="3">
        <f t="shared" si="1171"/>
        <v>0</v>
      </c>
      <c r="GW2283" s="3">
        <f t="shared" si="1171"/>
        <v>0</v>
      </c>
      <c r="GX2283" s="3">
        <f t="shared" si="1171"/>
        <v>0</v>
      </c>
    </row>
    <row r="2285" spans="1:206" x14ac:dyDescent="0.2">
      <c r="A2285" s="1">
        <v>5</v>
      </c>
      <c r="B2285" s="1">
        <v>1</v>
      </c>
      <c r="C2285" s="1"/>
      <c r="D2285" s="1">
        <f>ROW(A2308)</f>
        <v>2308</v>
      </c>
      <c r="E2285" s="1"/>
      <c r="F2285" s="1" t="s">
        <v>101</v>
      </c>
      <c r="G2285" s="1" t="s">
        <v>448</v>
      </c>
      <c r="H2285" s="1" t="s">
        <v>3</v>
      </c>
      <c r="I2285" s="1">
        <v>0</v>
      </c>
      <c r="J2285" s="1"/>
      <c r="K2285" s="1">
        <v>-1</v>
      </c>
      <c r="L2285" s="1"/>
      <c r="M2285" s="1"/>
      <c r="N2285" s="1"/>
      <c r="O2285" s="1"/>
      <c r="P2285" s="1"/>
      <c r="Q2285" s="1"/>
      <c r="R2285" s="1"/>
      <c r="S2285" s="1"/>
      <c r="T2285" s="1"/>
      <c r="U2285" s="1" t="s">
        <v>3</v>
      </c>
      <c r="V2285" s="1">
        <v>0</v>
      </c>
      <c r="W2285" s="1"/>
      <c r="X2285" s="1"/>
      <c r="Y2285" s="1"/>
      <c r="Z2285" s="1"/>
      <c r="AA2285" s="1"/>
      <c r="AB2285" s="1" t="s">
        <v>3</v>
      </c>
      <c r="AC2285" s="1" t="s">
        <v>3</v>
      </c>
      <c r="AD2285" s="1" t="s">
        <v>3</v>
      </c>
      <c r="AE2285" s="1" t="s">
        <v>3</v>
      </c>
      <c r="AF2285" s="1" t="s">
        <v>3</v>
      </c>
      <c r="AG2285" s="1" t="s">
        <v>3</v>
      </c>
      <c r="AH2285" s="1"/>
      <c r="AI2285" s="1"/>
      <c r="AJ2285" s="1"/>
      <c r="AK2285" s="1"/>
      <c r="AL2285" s="1"/>
      <c r="AM2285" s="1"/>
      <c r="AN2285" s="1"/>
      <c r="AO2285" s="1"/>
      <c r="AP2285" s="1" t="s">
        <v>3</v>
      </c>
      <c r="AQ2285" s="1" t="s">
        <v>3</v>
      </c>
      <c r="AR2285" s="1" t="s">
        <v>3</v>
      </c>
      <c r="AS2285" s="1"/>
      <c r="AT2285" s="1"/>
      <c r="AU2285" s="1"/>
      <c r="AV2285" s="1"/>
      <c r="AW2285" s="1"/>
      <c r="AX2285" s="1"/>
      <c r="AY2285" s="1"/>
      <c r="AZ2285" s="1" t="s">
        <v>3</v>
      </c>
      <c r="BA2285" s="1"/>
      <c r="BB2285" s="1" t="s">
        <v>3</v>
      </c>
      <c r="BC2285" s="1" t="s">
        <v>3</v>
      </c>
      <c r="BD2285" s="1" t="s">
        <v>3</v>
      </c>
      <c r="BE2285" s="1" t="s">
        <v>3</v>
      </c>
      <c r="BF2285" s="1" t="s">
        <v>3</v>
      </c>
      <c r="BG2285" s="1" t="s">
        <v>3</v>
      </c>
      <c r="BH2285" s="1" t="s">
        <v>3</v>
      </c>
      <c r="BI2285" s="1" t="s">
        <v>3</v>
      </c>
      <c r="BJ2285" s="1" t="s">
        <v>3</v>
      </c>
      <c r="BK2285" s="1" t="s">
        <v>3</v>
      </c>
      <c r="BL2285" s="1" t="s">
        <v>3</v>
      </c>
      <c r="BM2285" s="1" t="s">
        <v>3</v>
      </c>
      <c r="BN2285" s="1" t="s">
        <v>3</v>
      </c>
      <c r="BO2285" s="1" t="s">
        <v>3</v>
      </c>
      <c r="BP2285" s="1" t="s">
        <v>3</v>
      </c>
      <c r="BQ2285" s="1"/>
      <c r="BR2285" s="1"/>
      <c r="BS2285" s="1"/>
      <c r="BT2285" s="1"/>
      <c r="BU2285" s="1"/>
      <c r="BV2285" s="1"/>
      <c r="BW2285" s="1"/>
      <c r="BX2285" s="1">
        <v>0</v>
      </c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>
        <v>0</v>
      </c>
    </row>
    <row r="2287" spans="1:206" x14ac:dyDescent="0.2">
      <c r="A2287" s="2">
        <v>52</v>
      </c>
      <c r="B2287" s="2">
        <f t="shared" ref="B2287:G2287" si="1172">B2308</f>
        <v>1</v>
      </c>
      <c r="C2287" s="2">
        <f t="shared" si="1172"/>
        <v>5</v>
      </c>
      <c r="D2287" s="2">
        <f t="shared" si="1172"/>
        <v>2285</v>
      </c>
      <c r="E2287" s="2">
        <f t="shared" si="1172"/>
        <v>0</v>
      </c>
      <c r="F2287" s="2" t="str">
        <f t="shared" si="1172"/>
        <v>Новый подраздел</v>
      </c>
      <c r="G2287" s="2" t="str">
        <f t="shared" si="1172"/>
        <v>Устройство резинового покрытия   на детской площадке -368м2</v>
      </c>
      <c r="H2287" s="2"/>
      <c r="I2287" s="2"/>
      <c r="J2287" s="2"/>
      <c r="K2287" s="2"/>
      <c r="L2287" s="2"/>
      <c r="M2287" s="2"/>
      <c r="N2287" s="2"/>
      <c r="O2287" s="2">
        <f t="shared" ref="O2287:AT2287" si="1173">O2308</f>
        <v>943964.8</v>
      </c>
      <c r="P2287" s="2">
        <f t="shared" si="1173"/>
        <v>832297.87</v>
      </c>
      <c r="Q2287" s="2">
        <f t="shared" si="1173"/>
        <v>60110.06</v>
      </c>
      <c r="R2287" s="2">
        <f t="shared" si="1173"/>
        <v>29292.85</v>
      </c>
      <c r="S2287" s="2">
        <f t="shared" si="1173"/>
        <v>51556.87</v>
      </c>
      <c r="T2287" s="2">
        <f t="shared" si="1173"/>
        <v>0</v>
      </c>
      <c r="U2287" s="2">
        <f t="shared" si="1173"/>
        <v>245.64202399999999</v>
      </c>
      <c r="V2287" s="2">
        <f t="shared" si="1173"/>
        <v>0</v>
      </c>
      <c r="W2287" s="2">
        <f t="shared" si="1173"/>
        <v>0</v>
      </c>
      <c r="X2287" s="2">
        <f t="shared" si="1173"/>
        <v>36089.81</v>
      </c>
      <c r="Y2287" s="2">
        <f t="shared" si="1173"/>
        <v>5155.68</v>
      </c>
      <c r="Z2287" s="2">
        <f t="shared" si="1173"/>
        <v>0</v>
      </c>
      <c r="AA2287" s="2">
        <f t="shared" si="1173"/>
        <v>0</v>
      </c>
      <c r="AB2287" s="2">
        <f t="shared" si="1173"/>
        <v>943964.8</v>
      </c>
      <c r="AC2287" s="2">
        <f t="shared" si="1173"/>
        <v>832297.87</v>
      </c>
      <c r="AD2287" s="2">
        <f t="shared" si="1173"/>
        <v>60110.06</v>
      </c>
      <c r="AE2287" s="2">
        <f t="shared" si="1173"/>
        <v>29292.85</v>
      </c>
      <c r="AF2287" s="2">
        <f t="shared" si="1173"/>
        <v>51556.87</v>
      </c>
      <c r="AG2287" s="2">
        <f t="shared" si="1173"/>
        <v>0</v>
      </c>
      <c r="AH2287" s="2">
        <f t="shared" si="1173"/>
        <v>245.64202399999999</v>
      </c>
      <c r="AI2287" s="2">
        <f t="shared" si="1173"/>
        <v>0</v>
      </c>
      <c r="AJ2287" s="2">
        <f t="shared" si="1173"/>
        <v>0</v>
      </c>
      <c r="AK2287" s="2">
        <f t="shared" si="1173"/>
        <v>36089.81</v>
      </c>
      <c r="AL2287" s="2">
        <f t="shared" si="1173"/>
        <v>5155.68</v>
      </c>
      <c r="AM2287" s="2">
        <f t="shared" si="1173"/>
        <v>0</v>
      </c>
      <c r="AN2287" s="2">
        <f t="shared" si="1173"/>
        <v>0</v>
      </c>
      <c r="AO2287" s="2">
        <f t="shared" si="1173"/>
        <v>0</v>
      </c>
      <c r="AP2287" s="2">
        <f t="shared" si="1173"/>
        <v>0</v>
      </c>
      <c r="AQ2287" s="2">
        <f t="shared" si="1173"/>
        <v>0</v>
      </c>
      <c r="AR2287" s="2">
        <f t="shared" si="1173"/>
        <v>1016846.56</v>
      </c>
      <c r="AS2287" s="2">
        <f t="shared" si="1173"/>
        <v>0</v>
      </c>
      <c r="AT2287" s="2">
        <f t="shared" si="1173"/>
        <v>0</v>
      </c>
      <c r="AU2287" s="2">
        <f t="shared" ref="AU2287:BZ2287" si="1174">AU2308</f>
        <v>1016846.56</v>
      </c>
      <c r="AV2287" s="2">
        <f t="shared" si="1174"/>
        <v>832297.87</v>
      </c>
      <c r="AW2287" s="2">
        <f t="shared" si="1174"/>
        <v>832297.87</v>
      </c>
      <c r="AX2287" s="2">
        <f t="shared" si="1174"/>
        <v>0</v>
      </c>
      <c r="AY2287" s="2">
        <f t="shared" si="1174"/>
        <v>832297.87</v>
      </c>
      <c r="AZ2287" s="2">
        <f t="shared" si="1174"/>
        <v>0</v>
      </c>
      <c r="BA2287" s="2">
        <f t="shared" si="1174"/>
        <v>0</v>
      </c>
      <c r="BB2287" s="2">
        <f t="shared" si="1174"/>
        <v>0</v>
      </c>
      <c r="BC2287" s="2">
        <f t="shared" si="1174"/>
        <v>0</v>
      </c>
      <c r="BD2287" s="2">
        <f t="shared" si="1174"/>
        <v>0</v>
      </c>
      <c r="BE2287" s="2">
        <f t="shared" si="1174"/>
        <v>0</v>
      </c>
      <c r="BF2287" s="2">
        <f t="shared" si="1174"/>
        <v>0</v>
      </c>
      <c r="BG2287" s="2">
        <f t="shared" si="1174"/>
        <v>0</v>
      </c>
      <c r="BH2287" s="2">
        <f t="shared" si="1174"/>
        <v>0</v>
      </c>
      <c r="BI2287" s="2">
        <f t="shared" si="1174"/>
        <v>0</v>
      </c>
      <c r="BJ2287" s="2">
        <f t="shared" si="1174"/>
        <v>0</v>
      </c>
      <c r="BK2287" s="2">
        <f t="shared" si="1174"/>
        <v>0</v>
      </c>
      <c r="BL2287" s="2">
        <f t="shared" si="1174"/>
        <v>0</v>
      </c>
      <c r="BM2287" s="2">
        <f t="shared" si="1174"/>
        <v>0</v>
      </c>
      <c r="BN2287" s="2">
        <f t="shared" si="1174"/>
        <v>0</v>
      </c>
      <c r="BO2287" s="2">
        <f t="shared" si="1174"/>
        <v>0</v>
      </c>
      <c r="BP2287" s="2">
        <f t="shared" si="1174"/>
        <v>0</v>
      </c>
      <c r="BQ2287" s="2">
        <f t="shared" si="1174"/>
        <v>0</v>
      </c>
      <c r="BR2287" s="2">
        <f t="shared" si="1174"/>
        <v>0</v>
      </c>
      <c r="BS2287" s="2">
        <f t="shared" si="1174"/>
        <v>0</v>
      </c>
      <c r="BT2287" s="2">
        <f t="shared" si="1174"/>
        <v>0</v>
      </c>
      <c r="BU2287" s="2">
        <f t="shared" si="1174"/>
        <v>0</v>
      </c>
      <c r="BV2287" s="2">
        <f t="shared" si="1174"/>
        <v>0</v>
      </c>
      <c r="BW2287" s="2">
        <f t="shared" si="1174"/>
        <v>0</v>
      </c>
      <c r="BX2287" s="2">
        <f t="shared" si="1174"/>
        <v>0</v>
      </c>
      <c r="BY2287" s="2">
        <f t="shared" si="1174"/>
        <v>0</v>
      </c>
      <c r="BZ2287" s="2">
        <f t="shared" si="1174"/>
        <v>0</v>
      </c>
      <c r="CA2287" s="2">
        <f t="shared" ref="CA2287:DF2287" si="1175">CA2308</f>
        <v>1016846.56</v>
      </c>
      <c r="CB2287" s="2">
        <f t="shared" si="1175"/>
        <v>0</v>
      </c>
      <c r="CC2287" s="2">
        <f t="shared" si="1175"/>
        <v>0</v>
      </c>
      <c r="CD2287" s="2">
        <f t="shared" si="1175"/>
        <v>1016846.56</v>
      </c>
      <c r="CE2287" s="2">
        <f t="shared" si="1175"/>
        <v>832297.87</v>
      </c>
      <c r="CF2287" s="2">
        <f t="shared" si="1175"/>
        <v>832297.87</v>
      </c>
      <c r="CG2287" s="2">
        <f t="shared" si="1175"/>
        <v>0</v>
      </c>
      <c r="CH2287" s="2">
        <f t="shared" si="1175"/>
        <v>832297.87</v>
      </c>
      <c r="CI2287" s="2">
        <f t="shared" si="1175"/>
        <v>0</v>
      </c>
      <c r="CJ2287" s="2">
        <f t="shared" si="1175"/>
        <v>0</v>
      </c>
      <c r="CK2287" s="2">
        <f t="shared" si="1175"/>
        <v>0</v>
      </c>
      <c r="CL2287" s="2">
        <f t="shared" si="1175"/>
        <v>0</v>
      </c>
      <c r="CM2287" s="2">
        <f t="shared" si="1175"/>
        <v>0</v>
      </c>
      <c r="CN2287" s="2">
        <f t="shared" si="1175"/>
        <v>0</v>
      </c>
      <c r="CO2287" s="2">
        <f t="shared" si="1175"/>
        <v>0</v>
      </c>
      <c r="CP2287" s="2">
        <f t="shared" si="1175"/>
        <v>0</v>
      </c>
      <c r="CQ2287" s="2">
        <f t="shared" si="1175"/>
        <v>0</v>
      </c>
      <c r="CR2287" s="2">
        <f t="shared" si="1175"/>
        <v>0</v>
      </c>
      <c r="CS2287" s="2">
        <f t="shared" si="1175"/>
        <v>0</v>
      </c>
      <c r="CT2287" s="2">
        <f t="shared" si="1175"/>
        <v>0</v>
      </c>
      <c r="CU2287" s="2">
        <f t="shared" si="1175"/>
        <v>0</v>
      </c>
      <c r="CV2287" s="2">
        <f t="shared" si="1175"/>
        <v>0</v>
      </c>
      <c r="CW2287" s="2">
        <f t="shared" si="1175"/>
        <v>0</v>
      </c>
      <c r="CX2287" s="2">
        <f t="shared" si="1175"/>
        <v>0</v>
      </c>
      <c r="CY2287" s="2">
        <f t="shared" si="1175"/>
        <v>0</v>
      </c>
      <c r="CZ2287" s="2">
        <f t="shared" si="1175"/>
        <v>0</v>
      </c>
      <c r="DA2287" s="2">
        <f t="shared" si="1175"/>
        <v>0</v>
      </c>
      <c r="DB2287" s="2">
        <f t="shared" si="1175"/>
        <v>0</v>
      </c>
      <c r="DC2287" s="2">
        <f t="shared" si="1175"/>
        <v>0</v>
      </c>
      <c r="DD2287" s="2">
        <f t="shared" si="1175"/>
        <v>0</v>
      </c>
      <c r="DE2287" s="2">
        <f t="shared" si="1175"/>
        <v>0</v>
      </c>
      <c r="DF2287" s="2">
        <f t="shared" si="1175"/>
        <v>0</v>
      </c>
      <c r="DG2287" s="3">
        <f t="shared" ref="DG2287:EL2287" si="1176">DG2308</f>
        <v>0</v>
      </c>
      <c r="DH2287" s="3">
        <f t="shared" si="1176"/>
        <v>0</v>
      </c>
      <c r="DI2287" s="3">
        <f t="shared" si="1176"/>
        <v>0</v>
      </c>
      <c r="DJ2287" s="3">
        <f t="shared" si="1176"/>
        <v>0</v>
      </c>
      <c r="DK2287" s="3">
        <f t="shared" si="1176"/>
        <v>0</v>
      </c>
      <c r="DL2287" s="3">
        <f t="shared" si="1176"/>
        <v>0</v>
      </c>
      <c r="DM2287" s="3">
        <f t="shared" si="1176"/>
        <v>0</v>
      </c>
      <c r="DN2287" s="3">
        <f t="shared" si="1176"/>
        <v>0</v>
      </c>
      <c r="DO2287" s="3">
        <f t="shared" si="1176"/>
        <v>0</v>
      </c>
      <c r="DP2287" s="3">
        <f t="shared" si="1176"/>
        <v>0</v>
      </c>
      <c r="DQ2287" s="3">
        <f t="shared" si="1176"/>
        <v>0</v>
      </c>
      <c r="DR2287" s="3">
        <f t="shared" si="1176"/>
        <v>0</v>
      </c>
      <c r="DS2287" s="3">
        <f t="shared" si="1176"/>
        <v>0</v>
      </c>
      <c r="DT2287" s="3">
        <f t="shared" si="1176"/>
        <v>0</v>
      </c>
      <c r="DU2287" s="3">
        <f t="shared" si="1176"/>
        <v>0</v>
      </c>
      <c r="DV2287" s="3">
        <f t="shared" si="1176"/>
        <v>0</v>
      </c>
      <c r="DW2287" s="3">
        <f t="shared" si="1176"/>
        <v>0</v>
      </c>
      <c r="DX2287" s="3">
        <f t="shared" si="1176"/>
        <v>0</v>
      </c>
      <c r="DY2287" s="3">
        <f t="shared" si="1176"/>
        <v>0</v>
      </c>
      <c r="DZ2287" s="3">
        <f t="shared" si="1176"/>
        <v>0</v>
      </c>
      <c r="EA2287" s="3">
        <f t="shared" si="1176"/>
        <v>0</v>
      </c>
      <c r="EB2287" s="3">
        <f t="shared" si="1176"/>
        <v>0</v>
      </c>
      <c r="EC2287" s="3">
        <f t="shared" si="1176"/>
        <v>0</v>
      </c>
      <c r="ED2287" s="3">
        <f t="shared" si="1176"/>
        <v>0</v>
      </c>
      <c r="EE2287" s="3">
        <f t="shared" si="1176"/>
        <v>0</v>
      </c>
      <c r="EF2287" s="3">
        <f t="shared" si="1176"/>
        <v>0</v>
      </c>
      <c r="EG2287" s="3">
        <f t="shared" si="1176"/>
        <v>0</v>
      </c>
      <c r="EH2287" s="3">
        <f t="shared" si="1176"/>
        <v>0</v>
      </c>
      <c r="EI2287" s="3">
        <f t="shared" si="1176"/>
        <v>0</v>
      </c>
      <c r="EJ2287" s="3">
        <f t="shared" si="1176"/>
        <v>0</v>
      </c>
      <c r="EK2287" s="3">
        <f t="shared" si="1176"/>
        <v>0</v>
      </c>
      <c r="EL2287" s="3">
        <f t="shared" si="1176"/>
        <v>0</v>
      </c>
      <c r="EM2287" s="3">
        <f t="shared" ref="EM2287:FR2287" si="1177">EM2308</f>
        <v>0</v>
      </c>
      <c r="EN2287" s="3">
        <f t="shared" si="1177"/>
        <v>0</v>
      </c>
      <c r="EO2287" s="3">
        <f t="shared" si="1177"/>
        <v>0</v>
      </c>
      <c r="EP2287" s="3">
        <f t="shared" si="1177"/>
        <v>0</v>
      </c>
      <c r="EQ2287" s="3">
        <f t="shared" si="1177"/>
        <v>0</v>
      </c>
      <c r="ER2287" s="3">
        <f t="shared" si="1177"/>
        <v>0</v>
      </c>
      <c r="ES2287" s="3">
        <f t="shared" si="1177"/>
        <v>0</v>
      </c>
      <c r="ET2287" s="3">
        <f t="shared" si="1177"/>
        <v>0</v>
      </c>
      <c r="EU2287" s="3">
        <f t="shared" si="1177"/>
        <v>0</v>
      </c>
      <c r="EV2287" s="3">
        <f t="shared" si="1177"/>
        <v>0</v>
      </c>
      <c r="EW2287" s="3">
        <f t="shared" si="1177"/>
        <v>0</v>
      </c>
      <c r="EX2287" s="3">
        <f t="shared" si="1177"/>
        <v>0</v>
      </c>
      <c r="EY2287" s="3">
        <f t="shared" si="1177"/>
        <v>0</v>
      </c>
      <c r="EZ2287" s="3">
        <f t="shared" si="1177"/>
        <v>0</v>
      </c>
      <c r="FA2287" s="3">
        <f t="shared" si="1177"/>
        <v>0</v>
      </c>
      <c r="FB2287" s="3">
        <f t="shared" si="1177"/>
        <v>0</v>
      </c>
      <c r="FC2287" s="3">
        <f t="shared" si="1177"/>
        <v>0</v>
      </c>
      <c r="FD2287" s="3">
        <f t="shared" si="1177"/>
        <v>0</v>
      </c>
      <c r="FE2287" s="3">
        <f t="shared" si="1177"/>
        <v>0</v>
      </c>
      <c r="FF2287" s="3">
        <f t="shared" si="1177"/>
        <v>0</v>
      </c>
      <c r="FG2287" s="3">
        <f t="shared" si="1177"/>
        <v>0</v>
      </c>
      <c r="FH2287" s="3">
        <f t="shared" si="1177"/>
        <v>0</v>
      </c>
      <c r="FI2287" s="3">
        <f t="shared" si="1177"/>
        <v>0</v>
      </c>
      <c r="FJ2287" s="3">
        <f t="shared" si="1177"/>
        <v>0</v>
      </c>
      <c r="FK2287" s="3">
        <f t="shared" si="1177"/>
        <v>0</v>
      </c>
      <c r="FL2287" s="3">
        <f t="shared" si="1177"/>
        <v>0</v>
      </c>
      <c r="FM2287" s="3">
        <f t="shared" si="1177"/>
        <v>0</v>
      </c>
      <c r="FN2287" s="3">
        <f t="shared" si="1177"/>
        <v>0</v>
      </c>
      <c r="FO2287" s="3">
        <f t="shared" si="1177"/>
        <v>0</v>
      </c>
      <c r="FP2287" s="3">
        <f t="shared" si="1177"/>
        <v>0</v>
      </c>
      <c r="FQ2287" s="3">
        <f t="shared" si="1177"/>
        <v>0</v>
      </c>
      <c r="FR2287" s="3">
        <f t="shared" si="1177"/>
        <v>0</v>
      </c>
      <c r="FS2287" s="3">
        <f t="shared" ref="FS2287:GX2287" si="1178">FS2308</f>
        <v>0</v>
      </c>
      <c r="FT2287" s="3">
        <f t="shared" si="1178"/>
        <v>0</v>
      </c>
      <c r="FU2287" s="3">
        <f t="shared" si="1178"/>
        <v>0</v>
      </c>
      <c r="FV2287" s="3">
        <f t="shared" si="1178"/>
        <v>0</v>
      </c>
      <c r="FW2287" s="3">
        <f t="shared" si="1178"/>
        <v>0</v>
      </c>
      <c r="FX2287" s="3">
        <f t="shared" si="1178"/>
        <v>0</v>
      </c>
      <c r="FY2287" s="3">
        <f t="shared" si="1178"/>
        <v>0</v>
      </c>
      <c r="FZ2287" s="3">
        <f t="shared" si="1178"/>
        <v>0</v>
      </c>
      <c r="GA2287" s="3">
        <f t="shared" si="1178"/>
        <v>0</v>
      </c>
      <c r="GB2287" s="3">
        <f t="shared" si="1178"/>
        <v>0</v>
      </c>
      <c r="GC2287" s="3">
        <f t="shared" si="1178"/>
        <v>0</v>
      </c>
      <c r="GD2287" s="3">
        <f t="shared" si="1178"/>
        <v>0</v>
      </c>
      <c r="GE2287" s="3">
        <f t="shared" si="1178"/>
        <v>0</v>
      </c>
      <c r="GF2287" s="3">
        <f t="shared" si="1178"/>
        <v>0</v>
      </c>
      <c r="GG2287" s="3">
        <f t="shared" si="1178"/>
        <v>0</v>
      </c>
      <c r="GH2287" s="3">
        <f t="shared" si="1178"/>
        <v>0</v>
      </c>
      <c r="GI2287" s="3">
        <f t="shared" si="1178"/>
        <v>0</v>
      </c>
      <c r="GJ2287" s="3">
        <f t="shared" si="1178"/>
        <v>0</v>
      </c>
      <c r="GK2287" s="3">
        <f t="shared" si="1178"/>
        <v>0</v>
      </c>
      <c r="GL2287" s="3">
        <f t="shared" si="1178"/>
        <v>0</v>
      </c>
      <c r="GM2287" s="3">
        <f t="shared" si="1178"/>
        <v>0</v>
      </c>
      <c r="GN2287" s="3">
        <f t="shared" si="1178"/>
        <v>0</v>
      </c>
      <c r="GO2287" s="3">
        <f t="shared" si="1178"/>
        <v>0</v>
      </c>
      <c r="GP2287" s="3">
        <f t="shared" si="1178"/>
        <v>0</v>
      </c>
      <c r="GQ2287" s="3">
        <f t="shared" si="1178"/>
        <v>0</v>
      </c>
      <c r="GR2287" s="3">
        <f t="shared" si="1178"/>
        <v>0</v>
      </c>
      <c r="GS2287" s="3">
        <f t="shared" si="1178"/>
        <v>0</v>
      </c>
      <c r="GT2287" s="3">
        <f t="shared" si="1178"/>
        <v>0</v>
      </c>
      <c r="GU2287" s="3">
        <f t="shared" si="1178"/>
        <v>0</v>
      </c>
      <c r="GV2287" s="3">
        <f t="shared" si="1178"/>
        <v>0</v>
      </c>
      <c r="GW2287" s="3">
        <f t="shared" si="1178"/>
        <v>0</v>
      </c>
      <c r="GX2287" s="3">
        <f t="shared" si="1178"/>
        <v>0</v>
      </c>
    </row>
    <row r="2289" spans="1:245" x14ac:dyDescent="0.2">
      <c r="A2289">
        <v>17</v>
      </c>
      <c r="B2289">
        <v>1</v>
      </c>
      <c r="C2289">
        <f>ROW(SmtRes!A662)</f>
        <v>662</v>
      </c>
      <c r="D2289">
        <f>ROW(EtalonRes!A638)</f>
        <v>638</v>
      </c>
      <c r="E2289" t="s">
        <v>103</v>
      </c>
      <c r="F2289" t="s">
        <v>290</v>
      </c>
      <c r="G2289" t="s">
        <v>449</v>
      </c>
      <c r="H2289" t="s">
        <v>191</v>
      </c>
      <c r="I2289">
        <f>ROUND(99.36/100,9)</f>
        <v>0.99360000000000004</v>
      </c>
      <c r="J2289">
        <v>0</v>
      </c>
      <c r="O2289">
        <f t="shared" ref="O2289:O2306" si="1179">ROUND(CP2289,2)</f>
        <v>9008.36</v>
      </c>
      <c r="P2289">
        <f t="shared" ref="P2289:P2306" si="1180">ROUND(CQ2289*I2289,2)</f>
        <v>0</v>
      </c>
      <c r="Q2289">
        <f t="shared" ref="Q2289:Q2306" si="1181">ROUND(CR2289*I2289,2)</f>
        <v>8722.82</v>
      </c>
      <c r="R2289">
        <f t="shared" ref="R2289:R2306" si="1182">ROUND(CS2289*I2289,2)</f>
        <v>3411.9</v>
      </c>
      <c r="S2289">
        <f t="shared" ref="S2289:S2306" si="1183">ROUND(CT2289*I2289,2)</f>
        <v>285.54000000000002</v>
      </c>
      <c r="T2289">
        <f t="shared" ref="T2289:T2306" si="1184">ROUND(CU2289*I2289,2)</f>
        <v>0</v>
      </c>
      <c r="U2289">
        <f t="shared" ref="U2289:U2306" si="1185">CV2289*I2289</f>
        <v>1.5798240000000001</v>
      </c>
      <c r="V2289">
        <f t="shared" ref="V2289:V2306" si="1186">CW2289*I2289</f>
        <v>0</v>
      </c>
      <c r="W2289">
        <f t="shared" ref="W2289:W2306" si="1187">ROUND(CX2289*I2289,2)</f>
        <v>0</v>
      </c>
      <c r="X2289">
        <f t="shared" ref="X2289:X2306" si="1188">ROUND(CY2289,2)</f>
        <v>199.88</v>
      </c>
      <c r="Y2289">
        <f t="shared" ref="Y2289:Y2306" si="1189">ROUND(CZ2289,2)</f>
        <v>28.55</v>
      </c>
      <c r="AA2289">
        <v>55574044</v>
      </c>
      <c r="AB2289">
        <f t="shared" ref="AB2289:AB2306" si="1190">ROUND((AC2289+AD2289+AF2289),6)</f>
        <v>9066.39</v>
      </c>
      <c r="AC2289">
        <f t="shared" ref="AC2289:AC2306" si="1191">ROUND((ES2289),6)</f>
        <v>0</v>
      </c>
      <c r="AD2289">
        <f t="shared" ref="AD2289:AD2306" si="1192">ROUND((((ET2289)-(EU2289))+AE2289),6)</f>
        <v>8779.01</v>
      </c>
      <c r="AE2289">
        <f t="shared" ref="AE2289:AE2306" si="1193">ROUND((EU2289),6)</f>
        <v>3433.88</v>
      </c>
      <c r="AF2289">
        <f t="shared" ref="AF2289:AF2306" si="1194">ROUND((EV2289),6)</f>
        <v>287.38</v>
      </c>
      <c r="AG2289">
        <f t="shared" ref="AG2289:AG2306" si="1195">ROUND((AP2289),6)</f>
        <v>0</v>
      </c>
      <c r="AH2289">
        <f t="shared" ref="AH2289:AH2306" si="1196">(EW2289)</f>
        <v>1.59</v>
      </c>
      <c r="AI2289">
        <f t="shared" ref="AI2289:AI2306" si="1197">(EX2289)</f>
        <v>0</v>
      </c>
      <c r="AJ2289">
        <f t="shared" ref="AJ2289:AJ2306" si="1198">(AS2289)</f>
        <v>0</v>
      </c>
      <c r="AK2289">
        <v>9066.39</v>
      </c>
      <c r="AL2289">
        <v>0</v>
      </c>
      <c r="AM2289">
        <v>8779.01</v>
      </c>
      <c r="AN2289">
        <v>3433.88</v>
      </c>
      <c r="AO2289">
        <v>287.38</v>
      </c>
      <c r="AP2289">
        <v>0</v>
      </c>
      <c r="AQ2289">
        <v>1.59</v>
      </c>
      <c r="AR2289">
        <v>0</v>
      </c>
      <c r="AS2289">
        <v>0</v>
      </c>
      <c r="AT2289">
        <v>70</v>
      </c>
      <c r="AU2289">
        <v>10</v>
      </c>
      <c r="AV2289">
        <v>1</v>
      </c>
      <c r="AW2289">
        <v>1</v>
      </c>
      <c r="AZ2289">
        <v>1</v>
      </c>
      <c r="BA2289">
        <v>1</v>
      </c>
      <c r="BB2289">
        <v>1</v>
      </c>
      <c r="BC2289">
        <v>1</v>
      </c>
      <c r="BD2289" t="s">
        <v>3</v>
      </c>
      <c r="BE2289" t="s">
        <v>3</v>
      </c>
      <c r="BF2289" t="s">
        <v>3</v>
      </c>
      <c r="BG2289" t="s">
        <v>3</v>
      </c>
      <c r="BH2289">
        <v>0</v>
      </c>
      <c r="BI2289">
        <v>4</v>
      </c>
      <c r="BJ2289" t="s">
        <v>450</v>
      </c>
      <c r="BM2289">
        <v>0</v>
      </c>
      <c r="BN2289">
        <v>0</v>
      </c>
      <c r="BO2289" t="s">
        <v>3</v>
      </c>
      <c r="BP2289">
        <v>0</v>
      </c>
      <c r="BQ2289">
        <v>1</v>
      </c>
      <c r="BR2289">
        <v>0</v>
      </c>
      <c r="BS2289">
        <v>1</v>
      </c>
      <c r="BT2289">
        <v>1</v>
      </c>
      <c r="BU2289">
        <v>1</v>
      </c>
      <c r="BV2289">
        <v>1</v>
      </c>
      <c r="BW2289">
        <v>1</v>
      </c>
      <c r="BX2289">
        <v>1</v>
      </c>
      <c r="BY2289" t="s">
        <v>3</v>
      </c>
      <c r="BZ2289">
        <v>70</v>
      </c>
      <c r="CA2289">
        <v>10</v>
      </c>
      <c r="CE2289">
        <v>0</v>
      </c>
      <c r="CF2289">
        <v>0</v>
      </c>
      <c r="CG2289">
        <v>0</v>
      </c>
      <c r="CM2289">
        <v>0</v>
      </c>
      <c r="CN2289" t="s">
        <v>3</v>
      </c>
      <c r="CO2289">
        <v>0</v>
      </c>
      <c r="CP2289">
        <f t="shared" ref="CP2289:CP2306" si="1199">(P2289+Q2289+S2289)</f>
        <v>9008.36</v>
      </c>
      <c r="CQ2289">
        <f t="shared" ref="CQ2289:CQ2306" si="1200">(AC2289*BC2289*AW2289)</f>
        <v>0</v>
      </c>
      <c r="CR2289">
        <f t="shared" ref="CR2289:CR2306" si="1201">((((ET2289)*BB2289-(EU2289)*BS2289)+AE2289*BS2289)*AV2289)</f>
        <v>8779.01</v>
      </c>
      <c r="CS2289">
        <f t="shared" ref="CS2289:CS2306" si="1202">(AE2289*BS2289*AV2289)</f>
        <v>3433.88</v>
      </c>
      <c r="CT2289">
        <f t="shared" ref="CT2289:CT2306" si="1203">(AF2289*BA2289*AV2289)</f>
        <v>287.38</v>
      </c>
      <c r="CU2289">
        <f t="shared" ref="CU2289:CU2306" si="1204">AG2289</f>
        <v>0</v>
      </c>
      <c r="CV2289">
        <f t="shared" ref="CV2289:CV2306" si="1205">(AH2289*AV2289)</f>
        <v>1.59</v>
      </c>
      <c r="CW2289">
        <f t="shared" ref="CW2289:CW2306" si="1206">AI2289</f>
        <v>0</v>
      </c>
      <c r="CX2289">
        <f t="shared" ref="CX2289:CX2306" si="1207">AJ2289</f>
        <v>0</v>
      </c>
      <c r="CY2289">
        <f t="shared" ref="CY2289:CY2306" si="1208">((S2289*BZ2289)/100)</f>
        <v>199.87800000000004</v>
      </c>
      <c r="CZ2289">
        <f t="shared" ref="CZ2289:CZ2306" si="1209">((S2289*CA2289)/100)</f>
        <v>28.554000000000002</v>
      </c>
      <c r="DC2289" t="s">
        <v>3</v>
      </c>
      <c r="DD2289" t="s">
        <v>3</v>
      </c>
      <c r="DE2289" t="s">
        <v>3</v>
      </c>
      <c r="DF2289" t="s">
        <v>3</v>
      </c>
      <c r="DG2289" t="s">
        <v>3</v>
      </c>
      <c r="DH2289" t="s">
        <v>3</v>
      </c>
      <c r="DI2289" t="s">
        <v>3</v>
      </c>
      <c r="DJ2289" t="s">
        <v>3</v>
      </c>
      <c r="DK2289" t="s">
        <v>3</v>
      </c>
      <c r="DL2289" t="s">
        <v>3</v>
      </c>
      <c r="DM2289" t="s">
        <v>3</v>
      </c>
      <c r="DN2289">
        <v>0</v>
      </c>
      <c r="DO2289">
        <v>0</v>
      </c>
      <c r="DP2289">
        <v>1</v>
      </c>
      <c r="DQ2289">
        <v>1</v>
      </c>
      <c r="DU2289">
        <v>1007</v>
      </c>
      <c r="DV2289" t="s">
        <v>191</v>
      </c>
      <c r="DW2289" t="s">
        <v>191</v>
      </c>
      <c r="DX2289">
        <v>100</v>
      </c>
      <c r="EE2289">
        <v>55317522</v>
      </c>
      <c r="EF2289">
        <v>1</v>
      </c>
      <c r="EG2289" t="s">
        <v>19</v>
      </c>
      <c r="EH2289">
        <v>0</v>
      </c>
      <c r="EI2289" t="s">
        <v>3</v>
      </c>
      <c r="EJ2289">
        <v>4</v>
      </c>
      <c r="EK2289">
        <v>0</v>
      </c>
      <c r="EL2289" t="s">
        <v>20</v>
      </c>
      <c r="EM2289" t="s">
        <v>21</v>
      </c>
      <c r="EO2289" t="s">
        <v>3</v>
      </c>
      <c r="EQ2289">
        <v>0</v>
      </c>
      <c r="ER2289">
        <v>9066.39</v>
      </c>
      <c r="ES2289">
        <v>0</v>
      </c>
      <c r="ET2289">
        <v>8779.01</v>
      </c>
      <c r="EU2289">
        <v>3433.88</v>
      </c>
      <c r="EV2289">
        <v>287.38</v>
      </c>
      <c r="EW2289">
        <v>1.59</v>
      </c>
      <c r="EX2289">
        <v>0</v>
      </c>
      <c r="EY2289">
        <v>0</v>
      </c>
      <c r="FQ2289">
        <v>0</v>
      </c>
      <c r="FR2289">
        <f t="shared" ref="FR2289:FR2306" si="1210">ROUND(IF(AND(BH2289=3,BI2289=3),P2289,0),2)</f>
        <v>0</v>
      </c>
      <c r="FS2289">
        <v>0</v>
      </c>
      <c r="FX2289">
        <v>70</v>
      </c>
      <c r="FY2289">
        <v>10</v>
      </c>
      <c r="GA2289" t="s">
        <v>3</v>
      </c>
      <c r="GD2289">
        <v>0</v>
      </c>
      <c r="GF2289">
        <v>1295257588</v>
      </c>
      <c r="GG2289">
        <v>2</v>
      </c>
      <c r="GH2289">
        <v>1</v>
      </c>
      <c r="GI2289">
        <v>-2</v>
      </c>
      <c r="GJ2289">
        <v>0</v>
      </c>
      <c r="GK2289">
        <f>ROUND(R2289*(R12)/100,2)</f>
        <v>3684.85</v>
      </c>
      <c r="GL2289">
        <f t="shared" ref="GL2289:GL2306" si="1211">ROUND(IF(AND(BH2289=3,BI2289=3,FS2289&lt;&gt;0),P2289,0),2)</f>
        <v>0</v>
      </c>
      <c r="GM2289">
        <f t="shared" ref="GM2289:GM2306" si="1212">ROUND(O2289+X2289+Y2289+GK2289,2)+GX2289</f>
        <v>12921.64</v>
      </c>
      <c r="GN2289">
        <f t="shared" ref="GN2289:GN2306" si="1213">IF(OR(BI2289=0,BI2289=1),ROUND(O2289+X2289+Y2289+GK2289,2),0)</f>
        <v>0</v>
      </c>
      <c r="GO2289">
        <f t="shared" ref="GO2289:GO2306" si="1214">IF(BI2289=2,ROUND(O2289+X2289+Y2289+GK2289,2),0)</f>
        <v>0</v>
      </c>
      <c r="GP2289">
        <f t="shared" ref="GP2289:GP2306" si="1215">IF(BI2289=4,ROUND(O2289+X2289+Y2289+GK2289,2)+GX2289,0)</f>
        <v>12921.64</v>
      </c>
      <c r="GR2289">
        <v>0</v>
      </c>
      <c r="GS2289">
        <v>3</v>
      </c>
      <c r="GT2289">
        <v>0</v>
      </c>
      <c r="GU2289" t="s">
        <v>3</v>
      </c>
      <c r="GV2289">
        <f t="shared" ref="GV2289:GV2306" si="1216">ROUND((GT2289),6)</f>
        <v>0</v>
      </c>
      <c r="GW2289">
        <v>1</v>
      </c>
      <c r="GX2289">
        <f t="shared" ref="GX2289:GX2306" si="1217">ROUND(HC2289*I2289,2)</f>
        <v>0</v>
      </c>
      <c r="HA2289">
        <v>0</v>
      </c>
      <c r="HB2289">
        <v>0</v>
      </c>
      <c r="HC2289">
        <f t="shared" ref="HC2289:HC2306" si="1218">GV2289*GW2289</f>
        <v>0</v>
      </c>
      <c r="IK2289">
        <v>0</v>
      </c>
    </row>
    <row r="2290" spans="1:245" x14ac:dyDescent="0.2">
      <c r="A2290">
        <v>17</v>
      </c>
      <c r="B2290">
        <v>1</v>
      </c>
      <c r="C2290">
        <f>ROW(SmtRes!A663)</f>
        <v>663</v>
      </c>
      <c r="D2290">
        <f>ROW(EtalonRes!A639)</f>
        <v>639</v>
      </c>
      <c r="E2290" t="s">
        <v>107</v>
      </c>
      <c r="F2290" t="s">
        <v>293</v>
      </c>
      <c r="G2290" t="s">
        <v>451</v>
      </c>
      <c r="H2290" t="s">
        <v>191</v>
      </c>
      <c r="I2290">
        <f>ROUND(11.04/100,9)</f>
        <v>0.1104</v>
      </c>
      <c r="J2290">
        <v>0</v>
      </c>
      <c r="O2290">
        <f t="shared" si="1179"/>
        <v>4631.3999999999996</v>
      </c>
      <c r="P2290">
        <f t="shared" si="1180"/>
        <v>0</v>
      </c>
      <c r="Q2290">
        <f t="shared" si="1181"/>
        <v>0</v>
      </c>
      <c r="R2290">
        <f t="shared" si="1182"/>
        <v>0</v>
      </c>
      <c r="S2290">
        <f t="shared" si="1183"/>
        <v>4631.3999999999996</v>
      </c>
      <c r="T2290">
        <f t="shared" si="1184"/>
        <v>0</v>
      </c>
      <c r="U2290">
        <f t="shared" si="1185"/>
        <v>24.464639999999999</v>
      </c>
      <c r="V2290">
        <f t="shared" si="1186"/>
        <v>0</v>
      </c>
      <c r="W2290">
        <f t="shared" si="1187"/>
        <v>0</v>
      </c>
      <c r="X2290">
        <f t="shared" si="1188"/>
        <v>3241.98</v>
      </c>
      <c r="Y2290">
        <f t="shared" si="1189"/>
        <v>463.14</v>
      </c>
      <c r="AA2290">
        <v>55574044</v>
      </c>
      <c r="AB2290">
        <f t="shared" si="1190"/>
        <v>41951.1</v>
      </c>
      <c r="AC2290">
        <f t="shared" si="1191"/>
        <v>0</v>
      </c>
      <c r="AD2290">
        <f t="shared" si="1192"/>
        <v>0</v>
      </c>
      <c r="AE2290">
        <f t="shared" si="1193"/>
        <v>0</v>
      </c>
      <c r="AF2290">
        <f t="shared" si="1194"/>
        <v>41951.1</v>
      </c>
      <c r="AG2290">
        <f t="shared" si="1195"/>
        <v>0</v>
      </c>
      <c r="AH2290">
        <f t="shared" si="1196"/>
        <v>221.6</v>
      </c>
      <c r="AI2290">
        <f t="shared" si="1197"/>
        <v>0</v>
      </c>
      <c r="AJ2290">
        <f t="shared" si="1198"/>
        <v>0</v>
      </c>
      <c r="AK2290">
        <v>41951.1</v>
      </c>
      <c r="AL2290">
        <v>0</v>
      </c>
      <c r="AM2290">
        <v>0</v>
      </c>
      <c r="AN2290">
        <v>0</v>
      </c>
      <c r="AO2290">
        <v>41951.1</v>
      </c>
      <c r="AP2290">
        <v>0</v>
      </c>
      <c r="AQ2290">
        <v>221.6</v>
      </c>
      <c r="AR2290">
        <v>0</v>
      </c>
      <c r="AS2290">
        <v>0</v>
      </c>
      <c r="AT2290">
        <v>70</v>
      </c>
      <c r="AU2290">
        <v>10</v>
      </c>
      <c r="AV2290">
        <v>1</v>
      </c>
      <c r="AW2290">
        <v>1</v>
      </c>
      <c r="AZ2290">
        <v>1</v>
      </c>
      <c r="BA2290">
        <v>1</v>
      </c>
      <c r="BB2290">
        <v>1</v>
      </c>
      <c r="BC2290">
        <v>1</v>
      </c>
      <c r="BD2290" t="s">
        <v>3</v>
      </c>
      <c r="BE2290" t="s">
        <v>3</v>
      </c>
      <c r="BF2290" t="s">
        <v>3</v>
      </c>
      <c r="BG2290" t="s">
        <v>3</v>
      </c>
      <c r="BH2290">
        <v>0</v>
      </c>
      <c r="BI2290">
        <v>4</v>
      </c>
      <c r="BJ2290" t="s">
        <v>452</v>
      </c>
      <c r="BM2290">
        <v>0</v>
      </c>
      <c r="BN2290">
        <v>0</v>
      </c>
      <c r="BO2290" t="s">
        <v>3</v>
      </c>
      <c r="BP2290">
        <v>0</v>
      </c>
      <c r="BQ2290">
        <v>1</v>
      </c>
      <c r="BR2290">
        <v>0</v>
      </c>
      <c r="BS2290">
        <v>1</v>
      </c>
      <c r="BT2290">
        <v>1</v>
      </c>
      <c r="BU2290">
        <v>1</v>
      </c>
      <c r="BV2290">
        <v>1</v>
      </c>
      <c r="BW2290">
        <v>1</v>
      </c>
      <c r="BX2290">
        <v>1</v>
      </c>
      <c r="BY2290" t="s">
        <v>3</v>
      </c>
      <c r="BZ2290">
        <v>70</v>
      </c>
      <c r="CA2290">
        <v>10</v>
      </c>
      <c r="CE2290">
        <v>0</v>
      </c>
      <c r="CF2290">
        <v>0</v>
      </c>
      <c r="CG2290">
        <v>0</v>
      </c>
      <c r="CM2290">
        <v>0</v>
      </c>
      <c r="CN2290" t="s">
        <v>3</v>
      </c>
      <c r="CO2290">
        <v>0</v>
      </c>
      <c r="CP2290">
        <f t="shared" si="1199"/>
        <v>4631.3999999999996</v>
      </c>
      <c r="CQ2290">
        <f t="shared" si="1200"/>
        <v>0</v>
      </c>
      <c r="CR2290">
        <f t="shared" si="1201"/>
        <v>0</v>
      </c>
      <c r="CS2290">
        <f t="shared" si="1202"/>
        <v>0</v>
      </c>
      <c r="CT2290">
        <f t="shared" si="1203"/>
        <v>41951.1</v>
      </c>
      <c r="CU2290">
        <f t="shared" si="1204"/>
        <v>0</v>
      </c>
      <c r="CV2290">
        <f t="shared" si="1205"/>
        <v>221.6</v>
      </c>
      <c r="CW2290">
        <f t="shared" si="1206"/>
        <v>0</v>
      </c>
      <c r="CX2290">
        <f t="shared" si="1207"/>
        <v>0</v>
      </c>
      <c r="CY2290">
        <f t="shared" si="1208"/>
        <v>3241.98</v>
      </c>
      <c r="CZ2290">
        <f t="shared" si="1209"/>
        <v>463.14</v>
      </c>
      <c r="DC2290" t="s">
        <v>3</v>
      </c>
      <c r="DD2290" t="s">
        <v>3</v>
      </c>
      <c r="DE2290" t="s">
        <v>3</v>
      </c>
      <c r="DF2290" t="s">
        <v>3</v>
      </c>
      <c r="DG2290" t="s">
        <v>3</v>
      </c>
      <c r="DH2290" t="s">
        <v>3</v>
      </c>
      <c r="DI2290" t="s">
        <v>3</v>
      </c>
      <c r="DJ2290" t="s">
        <v>3</v>
      </c>
      <c r="DK2290" t="s">
        <v>3</v>
      </c>
      <c r="DL2290" t="s">
        <v>3</v>
      </c>
      <c r="DM2290" t="s">
        <v>3</v>
      </c>
      <c r="DN2290">
        <v>0</v>
      </c>
      <c r="DO2290">
        <v>0</v>
      </c>
      <c r="DP2290">
        <v>1</v>
      </c>
      <c r="DQ2290">
        <v>1</v>
      </c>
      <c r="DU2290">
        <v>1007</v>
      </c>
      <c r="DV2290" t="s">
        <v>191</v>
      </c>
      <c r="DW2290" t="s">
        <v>191</v>
      </c>
      <c r="DX2290">
        <v>100</v>
      </c>
      <c r="EE2290">
        <v>55317522</v>
      </c>
      <c r="EF2290">
        <v>1</v>
      </c>
      <c r="EG2290" t="s">
        <v>19</v>
      </c>
      <c r="EH2290">
        <v>0</v>
      </c>
      <c r="EI2290" t="s">
        <v>3</v>
      </c>
      <c r="EJ2290">
        <v>4</v>
      </c>
      <c r="EK2290">
        <v>0</v>
      </c>
      <c r="EL2290" t="s">
        <v>20</v>
      </c>
      <c r="EM2290" t="s">
        <v>21</v>
      </c>
      <c r="EO2290" t="s">
        <v>3</v>
      </c>
      <c r="EQ2290">
        <v>0</v>
      </c>
      <c r="ER2290">
        <v>41951.1</v>
      </c>
      <c r="ES2290">
        <v>0</v>
      </c>
      <c r="ET2290">
        <v>0</v>
      </c>
      <c r="EU2290">
        <v>0</v>
      </c>
      <c r="EV2290">
        <v>41951.1</v>
      </c>
      <c r="EW2290">
        <v>221.6</v>
      </c>
      <c r="EX2290">
        <v>0</v>
      </c>
      <c r="EY2290">
        <v>0</v>
      </c>
      <c r="FQ2290">
        <v>0</v>
      </c>
      <c r="FR2290">
        <f t="shared" si="1210"/>
        <v>0</v>
      </c>
      <c r="FS2290">
        <v>0</v>
      </c>
      <c r="FX2290">
        <v>70</v>
      </c>
      <c r="FY2290">
        <v>10</v>
      </c>
      <c r="GA2290" t="s">
        <v>3</v>
      </c>
      <c r="GD2290">
        <v>0</v>
      </c>
      <c r="GF2290">
        <v>1401958852</v>
      </c>
      <c r="GG2290">
        <v>2</v>
      </c>
      <c r="GH2290">
        <v>1</v>
      </c>
      <c r="GI2290">
        <v>-2</v>
      </c>
      <c r="GJ2290">
        <v>0</v>
      </c>
      <c r="GK2290">
        <f>ROUND(R2290*(R12)/100,2)</f>
        <v>0</v>
      </c>
      <c r="GL2290">
        <f t="shared" si="1211"/>
        <v>0</v>
      </c>
      <c r="GM2290">
        <f t="shared" si="1212"/>
        <v>8336.52</v>
      </c>
      <c r="GN2290">
        <f t="shared" si="1213"/>
        <v>0</v>
      </c>
      <c r="GO2290">
        <f t="shared" si="1214"/>
        <v>0</v>
      </c>
      <c r="GP2290">
        <f t="shared" si="1215"/>
        <v>8336.52</v>
      </c>
      <c r="GR2290">
        <v>0</v>
      </c>
      <c r="GS2290">
        <v>3</v>
      </c>
      <c r="GT2290">
        <v>0</v>
      </c>
      <c r="GU2290" t="s">
        <v>3</v>
      </c>
      <c r="GV2290">
        <f t="shared" si="1216"/>
        <v>0</v>
      </c>
      <c r="GW2290">
        <v>1</v>
      </c>
      <c r="GX2290">
        <f t="shared" si="1217"/>
        <v>0</v>
      </c>
      <c r="HA2290">
        <v>0</v>
      </c>
      <c r="HB2290">
        <v>0</v>
      </c>
      <c r="HC2290">
        <f t="shared" si="1218"/>
        <v>0</v>
      </c>
      <c r="IK2290">
        <v>0</v>
      </c>
    </row>
    <row r="2291" spans="1:245" x14ac:dyDescent="0.2">
      <c r="A2291">
        <v>17</v>
      </c>
      <c r="B2291">
        <v>1</v>
      </c>
      <c r="C2291">
        <f>ROW(SmtRes!A664)</f>
        <v>664</v>
      </c>
      <c r="D2291">
        <f>ROW(EtalonRes!A640)</f>
        <v>640</v>
      </c>
      <c r="E2291" t="s">
        <v>112</v>
      </c>
      <c r="F2291" t="s">
        <v>296</v>
      </c>
      <c r="G2291" t="s">
        <v>453</v>
      </c>
      <c r="H2291" t="s">
        <v>17</v>
      </c>
      <c r="I2291">
        <f>ROUND(496.8/100,9)</f>
        <v>4.968</v>
      </c>
      <c r="J2291">
        <v>0</v>
      </c>
      <c r="O2291">
        <f t="shared" si="1179"/>
        <v>1473.51</v>
      </c>
      <c r="P2291">
        <f t="shared" si="1180"/>
        <v>0</v>
      </c>
      <c r="Q2291">
        <f t="shared" si="1181"/>
        <v>1473.51</v>
      </c>
      <c r="R2291">
        <f t="shared" si="1182"/>
        <v>553.58000000000004</v>
      </c>
      <c r="S2291">
        <f t="shared" si="1183"/>
        <v>0</v>
      </c>
      <c r="T2291">
        <f t="shared" si="1184"/>
        <v>0</v>
      </c>
      <c r="U2291">
        <f t="shared" si="1185"/>
        <v>0</v>
      </c>
      <c r="V2291">
        <f t="shared" si="1186"/>
        <v>0</v>
      </c>
      <c r="W2291">
        <f t="shared" si="1187"/>
        <v>0</v>
      </c>
      <c r="X2291">
        <f t="shared" si="1188"/>
        <v>0</v>
      </c>
      <c r="Y2291">
        <f t="shared" si="1189"/>
        <v>0</v>
      </c>
      <c r="AA2291">
        <v>55574044</v>
      </c>
      <c r="AB2291">
        <f t="shared" si="1190"/>
        <v>296.60000000000002</v>
      </c>
      <c r="AC2291">
        <f t="shared" si="1191"/>
        <v>0</v>
      </c>
      <c r="AD2291">
        <f t="shared" si="1192"/>
        <v>296.60000000000002</v>
      </c>
      <c r="AE2291">
        <f t="shared" si="1193"/>
        <v>111.43</v>
      </c>
      <c r="AF2291">
        <f t="shared" si="1194"/>
        <v>0</v>
      </c>
      <c r="AG2291">
        <f t="shared" si="1195"/>
        <v>0</v>
      </c>
      <c r="AH2291">
        <f t="shared" si="1196"/>
        <v>0</v>
      </c>
      <c r="AI2291">
        <f t="shared" si="1197"/>
        <v>0</v>
      </c>
      <c r="AJ2291">
        <f t="shared" si="1198"/>
        <v>0</v>
      </c>
      <c r="AK2291">
        <v>296.60000000000002</v>
      </c>
      <c r="AL2291">
        <v>0</v>
      </c>
      <c r="AM2291">
        <v>296.60000000000002</v>
      </c>
      <c r="AN2291">
        <v>111.43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70</v>
      </c>
      <c r="AU2291">
        <v>10</v>
      </c>
      <c r="AV2291">
        <v>1</v>
      </c>
      <c r="AW2291">
        <v>1</v>
      </c>
      <c r="AZ2291">
        <v>1</v>
      </c>
      <c r="BA2291">
        <v>1</v>
      </c>
      <c r="BB2291">
        <v>1</v>
      </c>
      <c r="BC2291">
        <v>1</v>
      </c>
      <c r="BD2291" t="s">
        <v>3</v>
      </c>
      <c r="BE2291" t="s">
        <v>3</v>
      </c>
      <c r="BF2291" t="s">
        <v>3</v>
      </c>
      <c r="BG2291" t="s">
        <v>3</v>
      </c>
      <c r="BH2291">
        <v>0</v>
      </c>
      <c r="BI2291">
        <v>4</v>
      </c>
      <c r="BJ2291" t="s">
        <v>454</v>
      </c>
      <c r="BM2291">
        <v>0</v>
      </c>
      <c r="BN2291">
        <v>0</v>
      </c>
      <c r="BO2291" t="s">
        <v>3</v>
      </c>
      <c r="BP2291">
        <v>0</v>
      </c>
      <c r="BQ2291">
        <v>1</v>
      </c>
      <c r="BR2291">
        <v>0</v>
      </c>
      <c r="BS2291">
        <v>1</v>
      </c>
      <c r="BT2291">
        <v>1</v>
      </c>
      <c r="BU2291">
        <v>1</v>
      </c>
      <c r="BV2291">
        <v>1</v>
      </c>
      <c r="BW2291">
        <v>1</v>
      </c>
      <c r="BX2291">
        <v>1</v>
      </c>
      <c r="BY2291" t="s">
        <v>3</v>
      </c>
      <c r="BZ2291">
        <v>70</v>
      </c>
      <c r="CA2291">
        <v>10</v>
      </c>
      <c r="CE2291">
        <v>0</v>
      </c>
      <c r="CF2291">
        <v>0</v>
      </c>
      <c r="CG2291">
        <v>0</v>
      </c>
      <c r="CM2291">
        <v>0</v>
      </c>
      <c r="CN2291" t="s">
        <v>3</v>
      </c>
      <c r="CO2291">
        <v>0</v>
      </c>
      <c r="CP2291">
        <f t="shared" si="1199"/>
        <v>1473.51</v>
      </c>
      <c r="CQ2291">
        <f t="shared" si="1200"/>
        <v>0</v>
      </c>
      <c r="CR2291">
        <f t="shared" si="1201"/>
        <v>296.60000000000002</v>
      </c>
      <c r="CS2291">
        <f t="shared" si="1202"/>
        <v>111.43</v>
      </c>
      <c r="CT2291">
        <f t="shared" si="1203"/>
        <v>0</v>
      </c>
      <c r="CU2291">
        <f t="shared" si="1204"/>
        <v>0</v>
      </c>
      <c r="CV2291">
        <f t="shared" si="1205"/>
        <v>0</v>
      </c>
      <c r="CW2291">
        <f t="shared" si="1206"/>
        <v>0</v>
      </c>
      <c r="CX2291">
        <f t="shared" si="1207"/>
        <v>0</v>
      </c>
      <c r="CY2291">
        <f t="shared" si="1208"/>
        <v>0</v>
      </c>
      <c r="CZ2291">
        <f t="shared" si="1209"/>
        <v>0</v>
      </c>
      <c r="DC2291" t="s">
        <v>3</v>
      </c>
      <c r="DD2291" t="s">
        <v>3</v>
      </c>
      <c r="DE2291" t="s">
        <v>3</v>
      </c>
      <c r="DF2291" t="s">
        <v>3</v>
      </c>
      <c r="DG2291" t="s">
        <v>3</v>
      </c>
      <c r="DH2291" t="s">
        <v>3</v>
      </c>
      <c r="DI2291" t="s">
        <v>3</v>
      </c>
      <c r="DJ2291" t="s">
        <v>3</v>
      </c>
      <c r="DK2291" t="s">
        <v>3</v>
      </c>
      <c r="DL2291" t="s">
        <v>3</v>
      </c>
      <c r="DM2291" t="s">
        <v>3</v>
      </c>
      <c r="DN2291">
        <v>0</v>
      </c>
      <c r="DO2291">
        <v>0</v>
      </c>
      <c r="DP2291">
        <v>1</v>
      </c>
      <c r="DQ2291">
        <v>1</v>
      </c>
      <c r="DU2291">
        <v>1005</v>
      </c>
      <c r="DV2291" t="s">
        <v>17</v>
      </c>
      <c r="DW2291" t="s">
        <v>17</v>
      </c>
      <c r="DX2291">
        <v>100</v>
      </c>
      <c r="EE2291">
        <v>55317522</v>
      </c>
      <c r="EF2291">
        <v>1</v>
      </c>
      <c r="EG2291" t="s">
        <v>19</v>
      </c>
      <c r="EH2291">
        <v>0</v>
      </c>
      <c r="EI2291" t="s">
        <v>3</v>
      </c>
      <c r="EJ2291">
        <v>4</v>
      </c>
      <c r="EK2291">
        <v>0</v>
      </c>
      <c r="EL2291" t="s">
        <v>20</v>
      </c>
      <c r="EM2291" t="s">
        <v>21</v>
      </c>
      <c r="EO2291" t="s">
        <v>3</v>
      </c>
      <c r="EQ2291">
        <v>0</v>
      </c>
      <c r="ER2291">
        <v>296.60000000000002</v>
      </c>
      <c r="ES2291">
        <v>0</v>
      </c>
      <c r="ET2291">
        <v>296.60000000000002</v>
      </c>
      <c r="EU2291">
        <v>111.43</v>
      </c>
      <c r="EV2291">
        <v>0</v>
      </c>
      <c r="EW2291">
        <v>0</v>
      </c>
      <c r="EX2291">
        <v>0</v>
      </c>
      <c r="EY2291">
        <v>0</v>
      </c>
      <c r="FQ2291">
        <v>0</v>
      </c>
      <c r="FR2291">
        <f t="shared" si="1210"/>
        <v>0</v>
      </c>
      <c r="FS2291">
        <v>0</v>
      </c>
      <c r="FX2291">
        <v>70</v>
      </c>
      <c r="FY2291">
        <v>10</v>
      </c>
      <c r="GA2291" t="s">
        <v>3</v>
      </c>
      <c r="GD2291">
        <v>0</v>
      </c>
      <c r="GF2291">
        <v>2063629659</v>
      </c>
      <c r="GG2291">
        <v>2</v>
      </c>
      <c r="GH2291">
        <v>1</v>
      </c>
      <c r="GI2291">
        <v>-2</v>
      </c>
      <c r="GJ2291">
        <v>0</v>
      </c>
      <c r="GK2291">
        <f>ROUND(R2291*(R12)/100,2)</f>
        <v>597.87</v>
      </c>
      <c r="GL2291">
        <f t="shared" si="1211"/>
        <v>0</v>
      </c>
      <c r="GM2291">
        <f t="shared" si="1212"/>
        <v>2071.38</v>
      </c>
      <c r="GN2291">
        <f t="shared" si="1213"/>
        <v>0</v>
      </c>
      <c r="GO2291">
        <f t="shared" si="1214"/>
        <v>0</v>
      </c>
      <c r="GP2291">
        <f t="shared" si="1215"/>
        <v>2071.38</v>
      </c>
      <c r="GR2291">
        <v>0</v>
      </c>
      <c r="GS2291">
        <v>3</v>
      </c>
      <c r="GT2291">
        <v>0</v>
      </c>
      <c r="GU2291" t="s">
        <v>3</v>
      </c>
      <c r="GV2291">
        <f t="shared" si="1216"/>
        <v>0</v>
      </c>
      <c r="GW2291">
        <v>1</v>
      </c>
      <c r="GX2291">
        <f t="shared" si="1217"/>
        <v>0</v>
      </c>
      <c r="HA2291">
        <v>0</v>
      </c>
      <c r="HB2291">
        <v>0</v>
      </c>
      <c r="HC2291">
        <f t="shared" si="1218"/>
        <v>0</v>
      </c>
      <c r="IK2291">
        <v>0</v>
      </c>
    </row>
    <row r="2292" spans="1:245" x14ac:dyDescent="0.2">
      <c r="A2292">
        <v>17</v>
      </c>
      <c r="B2292">
        <v>1</v>
      </c>
      <c r="C2292">
        <f>ROW(SmtRes!A672)</f>
        <v>672</v>
      </c>
      <c r="D2292">
        <f>ROW(EtalonRes!A648)</f>
        <v>648</v>
      </c>
      <c r="E2292" t="s">
        <v>117</v>
      </c>
      <c r="F2292" t="s">
        <v>299</v>
      </c>
      <c r="G2292" t="s">
        <v>300</v>
      </c>
      <c r="H2292" t="s">
        <v>191</v>
      </c>
      <c r="I2292">
        <f>ROUND(36.8/100,9)</f>
        <v>0.36799999999999999</v>
      </c>
      <c r="J2292">
        <v>0</v>
      </c>
      <c r="O2292">
        <f t="shared" si="1179"/>
        <v>27917.88</v>
      </c>
      <c r="P2292">
        <f t="shared" si="1180"/>
        <v>23979.63</v>
      </c>
      <c r="Q2292">
        <f t="shared" si="1181"/>
        <v>2797.62</v>
      </c>
      <c r="R2292">
        <f t="shared" si="1182"/>
        <v>1186.06</v>
      </c>
      <c r="S2292">
        <f t="shared" si="1183"/>
        <v>1140.6300000000001</v>
      </c>
      <c r="T2292">
        <f t="shared" si="1184"/>
        <v>0</v>
      </c>
      <c r="U2292">
        <f t="shared" si="1185"/>
        <v>6.0940799999999991</v>
      </c>
      <c r="V2292">
        <f t="shared" si="1186"/>
        <v>0</v>
      </c>
      <c r="W2292">
        <f t="shared" si="1187"/>
        <v>0</v>
      </c>
      <c r="X2292">
        <f t="shared" si="1188"/>
        <v>798.44</v>
      </c>
      <c r="Y2292">
        <f t="shared" si="1189"/>
        <v>114.06</v>
      </c>
      <c r="AA2292">
        <v>55574044</v>
      </c>
      <c r="AB2292">
        <f t="shared" si="1190"/>
        <v>75863.820000000007</v>
      </c>
      <c r="AC2292">
        <f t="shared" si="1191"/>
        <v>65162.05</v>
      </c>
      <c r="AD2292">
        <f t="shared" si="1192"/>
        <v>7602.23</v>
      </c>
      <c r="AE2292">
        <f t="shared" si="1193"/>
        <v>3222.98</v>
      </c>
      <c r="AF2292">
        <f t="shared" si="1194"/>
        <v>3099.54</v>
      </c>
      <c r="AG2292">
        <f t="shared" si="1195"/>
        <v>0</v>
      </c>
      <c r="AH2292">
        <f t="shared" si="1196"/>
        <v>16.559999999999999</v>
      </c>
      <c r="AI2292">
        <f t="shared" si="1197"/>
        <v>0</v>
      </c>
      <c r="AJ2292">
        <f t="shared" si="1198"/>
        <v>0</v>
      </c>
      <c r="AK2292">
        <v>75863.820000000007</v>
      </c>
      <c r="AL2292">
        <v>65162.05</v>
      </c>
      <c r="AM2292">
        <v>7602.23</v>
      </c>
      <c r="AN2292">
        <v>3222.98</v>
      </c>
      <c r="AO2292">
        <v>3099.54</v>
      </c>
      <c r="AP2292">
        <v>0</v>
      </c>
      <c r="AQ2292">
        <v>16.559999999999999</v>
      </c>
      <c r="AR2292">
        <v>0</v>
      </c>
      <c r="AS2292">
        <v>0</v>
      </c>
      <c r="AT2292">
        <v>70</v>
      </c>
      <c r="AU2292">
        <v>10</v>
      </c>
      <c r="AV2292">
        <v>1</v>
      </c>
      <c r="AW2292">
        <v>1</v>
      </c>
      <c r="AZ2292">
        <v>1</v>
      </c>
      <c r="BA2292">
        <v>1</v>
      </c>
      <c r="BB2292">
        <v>1</v>
      </c>
      <c r="BC2292">
        <v>1</v>
      </c>
      <c r="BD2292" t="s">
        <v>3</v>
      </c>
      <c r="BE2292" t="s">
        <v>3</v>
      </c>
      <c r="BF2292" t="s">
        <v>3</v>
      </c>
      <c r="BG2292" t="s">
        <v>3</v>
      </c>
      <c r="BH2292">
        <v>0</v>
      </c>
      <c r="BI2292">
        <v>4</v>
      </c>
      <c r="BJ2292" t="s">
        <v>455</v>
      </c>
      <c r="BM2292">
        <v>0</v>
      </c>
      <c r="BN2292">
        <v>0</v>
      </c>
      <c r="BO2292" t="s">
        <v>3</v>
      </c>
      <c r="BP2292">
        <v>0</v>
      </c>
      <c r="BQ2292">
        <v>1</v>
      </c>
      <c r="BR2292">
        <v>0</v>
      </c>
      <c r="BS2292">
        <v>1</v>
      </c>
      <c r="BT2292">
        <v>1</v>
      </c>
      <c r="BU2292">
        <v>1</v>
      </c>
      <c r="BV2292">
        <v>1</v>
      </c>
      <c r="BW2292">
        <v>1</v>
      </c>
      <c r="BX2292">
        <v>1</v>
      </c>
      <c r="BY2292" t="s">
        <v>3</v>
      </c>
      <c r="BZ2292">
        <v>70</v>
      </c>
      <c r="CA2292">
        <v>10</v>
      </c>
      <c r="CE2292">
        <v>0</v>
      </c>
      <c r="CF2292">
        <v>0</v>
      </c>
      <c r="CG2292">
        <v>0</v>
      </c>
      <c r="CM2292">
        <v>0</v>
      </c>
      <c r="CN2292" t="s">
        <v>3</v>
      </c>
      <c r="CO2292">
        <v>0</v>
      </c>
      <c r="CP2292">
        <f t="shared" si="1199"/>
        <v>27917.88</v>
      </c>
      <c r="CQ2292">
        <f t="shared" si="1200"/>
        <v>65162.05</v>
      </c>
      <c r="CR2292">
        <f t="shared" si="1201"/>
        <v>7602.23</v>
      </c>
      <c r="CS2292">
        <f t="shared" si="1202"/>
        <v>3222.98</v>
      </c>
      <c r="CT2292">
        <f t="shared" si="1203"/>
        <v>3099.54</v>
      </c>
      <c r="CU2292">
        <f t="shared" si="1204"/>
        <v>0</v>
      </c>
      <c r="CV2292">
        <f t="shared" si="1205"/>
        <v>16.559999999999999</v>
      </c>
      <c r="CW2292">
        <f t="shared" si="1206"/>
        <v>0</v>
      </c>
      <c r="CX2292">
        <f t="shared" si="1207"/>
        <v>0</v>
      </c>
      <c r="CY2292">
        <f t="shared" si="1208"/>
        <v>798.44100000000003</v>
      </c>
      <c r="CZ2292">
        <f t="shared" si="1209"/>
        <v>114.06300000000002</v>
      </c>
      <c r="DC2292" t="s">
        <v>3</v>
      </c>
      <c r="DD2292" t="s">
        <v>3</v>
      </c>
      <c r="DE2292" t="s">
        <v>3</v>
      </c>
      <c r="DF2292" t="s">
        <v>3</v>
      </c>
      <c r="DG2292" t="s">
        <v>3</v>
      </c>
      <c r="DH2292" t="s">
        <v>3</v>
      </c>
      <c r="DI2292" t="s">
        <v>3</v>
      </c>
      <c r="DJ2292" t="s">
        <v>3</v>
      </c>
      <c r="DK2292" t="s">
        <v>3</v>
      </c>
      <c r="DL2292" t="s">
        <v>3</v>
      </c>
      <c r="DM2292" t="s">
        <v>3</v>
      </c>
      <c r="DN2292">
        <v>0</v>
      </c>
      <c r="DO2292">
        <v>0</v>
      </c>
      <c r="DP2292">
        <v>1</v>
      </c>
      <c r="DQ2292">
        <v>1</v>
      </c>
      <c r="DU2292">
        <v>1007</v>
      </c>
      <c r="DV2292" t="s">
        <v>191</v>
      </c>
      <c r="DW2292" t="s">
        <v>191</v>
      </c>
      <c r="DX2292">
        <v>100</v>
      </c>
      <c r="EE2292">
        <v>55317522</v>
      </c>
      <c r="EF2292">
        <v>1</v>
      </c>
      <c r="EG2292" t="s">
        <v>19</v>
      </c>
      <c r="EH2292">
        <v>0</v>
      </c>
      <c r="EI2292" t="s">
        <v>3</v>
      </c>
      <c r="EJ2292">
        <v>4</v>
      </c>
      <c r="EK2292">
        <v>0</v>
      </c>
      <c r="EL2292" t="s">
        <v>20</v>
      </c>
      <c r="EM2292" t="s">
        <v>21</v>
      </c>
      <c r="EO2292" t="s">
        <v>3</v>
      </c>
      <c r="EQ2292">
        <v>0</v>
      </c>
      <c r="ER2292">
        <v>75863.820000000007</v>
      </c>
      <c r="ES2292">
        <v>65162.05</v>
      </c>
      <c r="ET2292">
        <v>7602.23</v>
      </c>
      <c r="EU2292">
        <v>3222.98</v>
      </c>
      <c r="EV2292">
        <v>3099.54</v>
      </c>
      <c r="EW2292">
        <v>16.559999999999999</v>
      </c>
      <c r="EX2292">
        <v>0</v>
      </c>
      <c r="EY2292">
        <v>0</v>
      </c>
      <c r="FQ2292">
        <v>0</v>
      </c>
      <c r="FR2292">
        <f t="shared" si="1210"/>
        <v>0</v>
      </c>
      <c r="FS2292">
        <v>0</v>
      </c>
      <c r="FX2292">
        <v>70</v>
      </c>
      <c r="FY2292">
        <v>10</v>
      </c>
      <c r="GA2292" t="s">
        <v>3</v>
      </c>
      <c r="GD2292">
        <v>0</v>
      </c>
      <c r="GF2292">
        <v>-1132506935</v>
      </c>
      <c r="GG2292">
        <v>2</v>
      </c>
      <c r="GH2292">
        <v>1</v>
      </c>
      <c r="GI2292">
        <v>-2</v>
      </c>
      <c r="GJ2292">
        <v>0</v>
      </c>
      <c r="GK2292">
        <f>ROUND(R2292*(R12)/100,2)</f>
        <v>1280.94</v>
      </c>
      <c r="GL2292">
        <f t="shared" si="1211"/>
        <v>0</v>
      </c>
      <c r="GM2292">
        <f t="shared" si="1212"/>
        <v>30111.32</v>
      </c>
      <c r="GN2292">
        <f t="shared" si="1213"/>
        <v>0</v>
      </c>
      <c r="GO2292">
        <f t="shared" si="1214"/>
        <v>0</v>
      </c>
      <c r="GP2292">
        <f t="shared" si="1215"/>
        <v>30111.32</v>
      </c>
      <c r="GR2292">
        <v>0</v>
      </c>
      <c r="GS2292">
        <v>3</v>
      </c>
      <c r="GT2292">
        <v>0</v>
      </c>
      <c r="GU2292" t="s">
        <v>3</v>
      </c>
      <c r="GV2292">
        <f t="shared" si="1216"/>
        <v>0</v>
      </c>
      <c r="GW2292">
        <v>1</v>
      </c>
      <c r="GX2292">
        <f t="shared" si="1217"/>
        <v>0</v>
      </c>
      <c r="HA2292">
        <v>0</v>
      </c>
      <c r="HB2292">
        <v>0</v>
      </c>
      <c r="HC2292">
        <f t="shared" si="1218"/>
        <v>0</v>
      </c>
      <c r="IK2292">
        <v>0</v>
      </c>
    </row>
    <row r="2293" spans="1:245" x14ac:dyDescent="0.2">
      <c r="A2293">
        <v>17</v>
      </c>
      <c r="B2293">
        <v>1</v>
      </c>
      <c r="C2293">
        <f>ROW(SmtRes!A681)</f>
        <v>681</v>
      </c>
      <c r="D2293">
        <f>ROW(EtalonRes!A657)</f>
        <v>657</v>
      </c>
      <c r="E2293" t="s">
        <v>122</v>
      </c>
      <c r="F2293" t="s">
        <v>302</v>
      </c>
      <c r="G2293" t="s">
        <v>409</v>
      </c>
      <c r="H2293" t="s">
        <v>191</v>
      </c>
      <c r="I2293">
        <f>ROUND(55.2/100,9)</f>
        <v>0.55200000000000005</v>
      </c>
      <c r="J2293">
        <v>0</v>
      </c>
      <c r="O2293">
        <f t="shared" si="1179"/>
        <v>155037.24</v>
      </c>
      <c r="P2293">
        <f t="shared" si="1180"/>
        <v>122808.55</v>
      </c>
      <c r="Q2293">
        <f t="shared" si="1181"/>
        <v>29662.28</v>
      </c>
      <c r="R2293">
        <f t="shared" si="1182"/>
        <v>11710.75</v>
      </c>
      <c r="S2293">
        <f t="shared" si="1183"/>
        <v>2566.41</v>
      </c>
      <c r="T2293">
        <f t="shared" si="1184"/>
        <v>0</v>
      </c>
      <c r="U2293">
        <f t="shared" si="1185"/>
        <v>13.711680000000001</v>
      </c>
      <c r="V2293">
        <f t="shared" si="1186"/>
        <v>0</v>
      </c>
      <c r="W2293">
        <f t="shared" si="1187"/>
        <v>0</v>
      </c>
      <c r="X2293">
        <f t="shared" si="1188"/>
        <v>1796.49</v>
      </c>
      <c r="Y2293">
        <f t="shared" si="1189"/>
        <v>256.64</v>
      </c>
      <c r="AA2293">
        <v>55574044</v>
      </c>
      <c r="AB2293">
        <f t="shared" si="1190"/>
        <v>280864.57</v>
      </c>
      <c r="AC2293">
        <f t="shared" si="1191"/>
        <v>222479.25</v>
      </c>
      <c r="AD2293">
        <f t="shared" si="1192"/>
        <v>53736.02</v>
      </c>
      <c r="AE2293">
        <f t="shared" si="1193"/>
        <v>21215.13</v>
      </c>
      <c r="AF2293">
        <f t="shared" si="1194"/>
        <v>4649.3</v>
      </c>
      <c r="AG2293">
        <f t="shared" si="1195"/>
        <v>0</v>
      </c>
      <c r="AH2293">
        <f t="shared" si="1196"/>
        <v>24.84</v>
      </c>
      <c r="AI2293">
        <f t="shared" si="1197"/>
        <v>0</v>
      </c>
      <c r="AJ2293">
        <f t="shared" si="1198"/>
        <v>0</v>
      </c>
      <c r="AK2293">
        <v>280864.57</v>
      </c>
      <c r="AL2293">
        <v>222479.25</v>
      </c>
      <c r="AM2293">
        <v>53736.02</v>
      </c>
      <c r="AN2293">
        <v>21215.13</v>
      </c>
      <c r="AO2293">
        <v>4649.3</v>
      </c>
      <c r="AP2293">
        <v>0</v>
      </c>
      <c r="AQ2293">
        <v>24.84</v>
      </c>
      <c r="AR2293">
        <v>0</v>
      </c>
      <c r="AS2293">
        <v>0</v>
      </c>
      <c r="AT2293">
        <v>70</v>
      </c>
      <c r="AU2293">
        <v>10</v>
      </c>
      <c r="AV2293">
        <v>1</v>
      </c>
      <c r="AW2293">
        <v>1</v>
      </c>
      <c r="AZ2293">
        <v>1</v>
      </c>
      <c r="BA2293">
        <v>1</v>
      </c>
      <c r="BB2293">
        <v>1</v>
      </c>
      <c r="BC2293">
        <v>1</v>
      </c>
      <c r="BD2293" t="s">
        <v>3</v>
      </c>
      <c r="BE2293" t="s">
        <v>3</v>
      </c>
      <c r="BF2293" t="s">
        <v>3</v>
      </c>
      <c r="BG2293" t="s">
        <v>3</v>
      </c>
      <c r="BH2293">
        <v>0</v>
      </c>
      <c r="BI2293">
        <v>4</v>
      </c>
      <c r="BJ2293" t="s">
        <v>456</v>
      </c>
      <c r="BM2293">
        <v>0</v>
      </c>
      <c r="BN2293">
        <v>0</v>
      </c>
      <c r="BO2293" t="s">
        <v>3</v>
      </c>
      <c r="BP2293">
        <v>0</v>
      </c>
      <c r="BQ2293">
        <v>1</v>
      </c>
      <c r="BR2293">
        <v>0</v>
      </c>
      <c r="BS2293">
        <v>1</v>
      </c>
      <c r="BT2293">
        <v>1</v>
      </c>
      <c r="BU2293">
        <v>1</v>
      </c>
      <c r="BV2293">
        <v>1</v>
      </c>
      <c r="BW2293">
        <v>1</v>
      </c>
      <c r="BX2293">
        <v>1</v>
      </c>
      <c r="BY2293" t="s">
        <v>3</v>
      </c>
      <c r="BZ2293">
        <v>70</v>
      </c>
      <c r="CA2293">
        <v>10</v>
      </c>
      <c r="CE2293">
        <v>0</v>
      </c>
      <c r="CF2293">
        <v>0</v>
      </c>
      <c r="CG2293">
        <v>0</v>
      </c>
      <c r="CM2293">
        <v>0</v>
      </c>
      <c r="CN2293" t="s">
        <v>3</v>
      </c>
      <c r="CO2293">
        <v>0</v>
      </c>
      <c r="CP2293">
        <f t="shared" si="1199"/>
        <v>155037.24000000002</v>
      </c>
      <c r="CQ2293">
        <f t="shared" si="1200"/>
        <v>222479.25</v>
      </c>
      <c r="CR2293">
        <f t="shared" si="1201"/>
        <v>53736.02</v>
      </c>
      <c r="CS2293">
        <f t="shared" si="1202"/>
        <v>21215.13</v>
      </c>
      <c r="CT2293">
        <f t="shared" si="1203"/>
        <v>4649.3</v>
      </c>
      <c r="CU2293">
        <f t="shared" si="1204"/>
        <v>0</v>
      </c>
      <c r="CV2293">
        <f t="shared" si="1205"/>
        <v>24.84</v>
      </c>
      <c r="CW2293">
        <f t="shared" si="1206"/>
        <v>0</v>
      </c>
      <c r="CX2293">
        <f t="shared" si="1207"/>
        <v>0</v>
      </c>
      <c r="CY2293">
        <f t="shared" si="1208"/>
        <v>1796.4869999999999</v>
      </c>
      <c r="CZ2293">
        <f t="shared" si="1209"/>
        <v>256.64099999999996</v>
      </c>
      <c r="DC2293" t="s">
        <v>3</v>
      </c>
      <c r="DD2293" t="s">
        <v>3</v>
      </c>
      <c r="DE2293" t="s">
        <v>3</v>
      </c>
      <c r="DF2293" t="s">
        <v>3</v>
      </c>
      <c r="DG2293" t="s">
        <v>3</v>
      </c>
      <c r="DH2293" t="s">
        <v>3</v>
      </c>
      <c r="DI2293" t="s">
        <v>3</v>
      </c>
      <c r="DJ2293" t="s">
        <v>3</v>
      </c>
      <c r="DK2293" t="s">
        <v>3</v>
      </c>
      <c r="DL2293" t="s">
        <v>3</v>
      </c>
      <c r="DM2293" t="s">
        <v>3</v>
      </c>
      <c r="DN2293">
        <v>0</v>
      </c>
      <c r="DO2293">
        <v>0</v>
      </c>
      <c r="DP2293">
        <v>1</v>
      </c>
      <c r="DQ2293">
        <v>1</v>
      </c>
      <c r="DU2293">
        <v>1007</v>
      </c>
      <c r="DV2293" t="s">
        <v>191</v>
      </c>
      <c r="DW2293" t="s">
        <v>191</v>
      </c>
      <c r="DX2293">
        <v>100</v>
      </c>
      <c r="EE2293">
        <v>55317522</v>
      </c>
      <c r="EF2293">
        <v>1</v>
      </c>
      <c r="EG2293" t="s">
        <v>19</v>
      </c>
      <c r="EH2293">
        <v>0</v>
      </c>
      <c r="EI2293" t="s">
        <v>3</v>
      </c>
      <c r="EJ2293">
        <v>4</v>
      </c>
      <c r="EK2293">
        <v>0</v>
      </c>
      <c r="EL2293" t="s">
        <v>20</v>
      </c>
      <c r="EM2293" t="s">
        <v>21</v>
      </c>
      <c r="EO2293" t="s">
        <v>3</v>
      </c>
      <c r="EQ2293">
        <v>0</v>
      </c>
      <c r="ER2293">
        <v>280864.57</v>
      </c>
      <c r="ES2293">
        <v>222479.25</v>
      </c>
      <c r="ET2293">
        <v>53736.02</v>
      </c>
      <c r="EU2293">
        <v>21215.13</v>
      </c>
      <c r="EV2293">
        <v>4649.3</v>
      </c>
      <c r="EW2293">
        <v>24.84</v>
      </c>
      <c r="EX2293">
        <v>0</v>
      </c>
      <c r="EY2293">
        <v>0</v>
      </c>
      <c r="FQ2293">
        <v>0</v>
      </c>
      <c r="FR2293">
        <f t="shared" si="1210"/>
        <v>0</v>
      </c>
      <c r="FS2293">
        <v>0</v>
      </c>
      <c r="FX2293">
        <v>70</v>
      </c>
      <c r="FY2293">
        <v>10</v>
      </c>
      <c r="GA2293" t="s">
        <v>3</v>
      </c>
      <c r="GD2293">
        <v>0</v>
      </c>
      <c r="GF2293">
        <v>-1997427311</v>
      </c>
      <c r="GG2293">
        <v>2</v>
      </c>
      <c r="GH2293">
        <v>1</v>
      </c>
      <c r="GI2293">
        <v>-2</v>
      </c>
      <c r="GJ2293">
        <v>0</v>
      </c>
      <c r="GK2293">
        <f>ROUND(R2293*(R12)/100,2)</f>
        <v>12647.61</v>
      </c>
      <c r="GL2293">
        <f t="shared" si="1211"/>
        <v>0</v>
      </c>
      <c r="GM2293">
        <f t="shared" si="1212"/>
        <v>169737.98</v>
      </c>
      <c r="GN2293">
        <f t="shared" si="1213"/>
        <v>0</v>
      </c>
      <c r="GO2293">
        <f t="shared" si="1214"/>
        <v>0</v>
      </c>
      <c r="GP2293">
        <f t="shared" si="1215"/>
        <v>169737.98</v>
      </c>
      <c r="GR2293">
        <v>0</v>
      </c>
      <c r="GS2293">
        <v>3</v>
      </c>
      <c r="GT2293">
        <v>0</v>
      </c>
      <c r="GU2293" t="s">
        <v>3</v>
      </c>
      <c r="GV2293">
        <f t="shared" si="1216"/>
        <v>0</v>
      </c>
      <c r="GW2293">
        <v>1</v>
      </c>
      <c r="GX2293">
        <f t="shared" si="1217"/>
        <v>0</v>
      </c>
      <c r="HA2293">
        <v>0</v>
      </c>
      <c r="HB2293">
        <v>0</v>
      </c>
      <c r="HC2293">
        <f t="shared" si="1218"/>
        <v>0</v>
      </c>
      <c r="IK2293">
        <v>0</v>
      </c>
    </row>
    <row r="2294" spans="1:245" x14ac:dyDescent="0.2">
      <c r="A2294">
        <v>17</v>
      </c>
      <c r="B2294">
        <v>1</v>
      </c>
      <c r="C2294">
        <f>ROW(SmtRes!A686)</f>
        <v>686</v>
      </c>
      <c r="D2294">
        <f>ROW(EtalonRes!A661)</f>
        <v>661</v>
      </c>
      <c r="E2294" t="s">
        <v>127</v>
      </c>
      <c r="F2294" t="s">
        <v>133</v>
      </c>
      <c r="G2294" t="s">
        <v>357</v>
      </c>
      <c r="H2294" t="s">
        <v>17</v>
      </c>
      <c r="I2294">
        <f>ROUND(368/100,9)</f>
        <v>3.68</v>
      </c>
      <c r="J2294">
        <v>0</v>
      </c>
      <c r="O2294">
        <f t="shared" si="1179"/>
        <v>112270.92</v>
      </c>
      <c r="P2294">
        <f t="shared" si="1180"/>
        <v>94844.57</v>
      </c>
      <c r="Q2294">
        <f t="shared" si="1181"/>
        <v>6008.63</v>
      </c>
      <c r="R2294">
        <f t="shared" si="1182"/>
        <v>3403.23</v>
      </c>
      <c r="S2294">
        <f t="shared" si="1183"/>
        <v>11417.72</v>
      </c>
      <c r="T2294">
        <f t="shared" si="1184"/>
        <v>0</v>
      </c>
      <c r="U2294">
        <f t="shared" si="1185"/>
        <v>49.937600000000003</v>
      </c>
      <c r="V2294">
        <f t="shared" si="1186"/>
        <v>0</v>
      </c>
      <c r="W2294">
        <f t="shared" si="1187"/>
        <v>0</v>
      </c>
      <c r="X2294">
        <f t="shared" si="1188"/>
        <v>7992.4</v>
      </c>
      <c r="Y2294">
        <f t="shared" si="1189"/>
        <v>1141.77</v>
      </c>
      <c r="AA2294">
        <v>55574044</v>
      </c>
      <c r="AB2294">
        <f t="shared" si="1190"/>
        <v>30508.400000000001</v>
      </c>
      <c r="AC2294">
        <f t="shared" si="1191"/>
        <v>25772.98</v>
      </c>
      <c r="AD2294">
        <f t="shared" si="1192"/>
        <v>1632.78</v>
      </c>
      <c r="AE2294">
        <f t="shared" si="1193"/>
        <v>924.79</v>
      </c>
      <c r="AF2294">
        <f t="shared" si="1194"/>
        <v>3102.64</v>
      </c>
      <c r="AG2294">
        <f t="shared" si="1195"/>
        <v>0</v>
      </c>
      <c r="AH2294">
        <f t="shared" si="1196"/>
        <v>13.57</v>
      </c>
      <c r="AI2294">
        <f t="shared" si="1197"/>
        <v>0</v>
      </c>
      <c r="AJ2294">
        <f t="shared" si="1198"/>
        <v>0</v>
      </c>
      <c r="AK2294">
        <v>30508.400000000001</v>
      </c>
      <c r="AL2294">
        <v>25772.98</v>
      </c>
      <c r="AM2294">
        <v>1632.78</v>
      </c>
      <c r="AN2294">
        <v>924.79</v>
      </c>
      <c r="AO2294">
        <v>3102.64</v>
      </c>
      <c r="AP2294">
        <v>0</v>
      </c>
      <c r="AQ2294">
        <v>13.57</v>
      </c>
      <c r="AR2294">
        <v>0</v>
      </c>
      <c r="AS2294">
        <v>0</v>
      </c>
      <c r="AT2294">
        <v>70</v>
      </c>
      <c r="AU2294">
        <v>10</v>
      </c>
      <c r="AV2294">
        <v>1</v>
      </c>
      <c r="AW2294">
        <v>1</v>
      </c>
      <c r="AZ2294">
        <v>1</v>
      </c>
      <c r="BA2294">
        <v>1</v>
      </c>
      <c r="BB2294">
        <v>1</v>
      </c>
      <c r="BC2294">
        <v>1</v>
      </c>
      <c r="BD2294" t="s">
        <v>3</v>
      </c>
      <c r="BE2294" t="s">
        <v>3</v>
      </c>
      <c r="BF2294" t="s">
        <v>3</v>
      </c>
      <c r="BG2294" t="s">
        <v>3</v>
      </c>
      <c r="BH2294">
        <v>0</v>
      </c>
      <c r="BI2294">
        <v>4</v>
      </c>
      <c r="BJ2294" t="s">
        <v>135</v>
      </c>
      <c r="BM2294">
        <v>0</v>
      </c>
      <c r="BN2294">
        <v>0</v>
      </c>
      <c r="BO2294" t="s">
        <v>3</v>
      </c>
      <c r="BP2294">
        <v>0</v>
      </c>
      <c r="BQ2294">
        <v>1</v>
      </c>
      <c r="BR2294">
        <v>0</v>
      </c>
      <c r="BS2294">
        <v>1</v>
      </c>
      <c r="BT2294">
        <v>1</v>
      </c>
      <c r="BU2294">
        <v>1</v>
      </c>
      <c r="BV2294">
        <v>1</v>
      </c>
      <c r="BW2294">
        <v>1</v>
      </c>
      <c r="BX2294">
        <v>1</v>
      </c>
      <c r="BY2294" t="s">
        <v>3</v>
      </c>
      <c r="BZ2294">
        <v>70</v>
      </c>
      <c r="CA2294">
        <v>10</v>
      </c>
      <c r="CE2294">
        <v>0</v>
      </c>
      <c r="CF2294">
        <v>0</v>
      </c>
      <c r="CG2294">
        <v>0</v>
      </c>
      <c r="CM2294">
        <v>0</v>
      </c>
      <c r="CN2294" t="s">
        <v>3</v>
      </c>
      <c r="CO2294">
        <v>0</v>
      </c>
      <c r="CP2294">
        <f t="shared" si="1199"/>
        <v>112270.92000000001</v>
      </c>
      <c r="CQ2294">
        <f t="shared" si="1200"/>
        <v>25772.98</v>
      </c>
      <c r="CR2294">
        <f t="shared" si="1201"/>
        <v>1632.78</v>
      </c>
      <c r="CS2294">
        <f t="shared" si="1202"/>
        <v>924.79</v>
      </c>
      <c r="CT2294">
        <f t="shared" si="1203"/>
        <v>3102.64</v>
      </c>
      <c r="CU2294">
        <f t="shared" si="1204"/>
        <v>0</v>
      </c>
      <c r="CV2294">
        <f t="shared" si="1205"/>
        <v>13.57</v>
      </c>
      <c r="CW2294">
        <f t="shared" si="1206"/>
        <v>0</v>
      </c>
      <c r="CX2294">
        <f t="shared" si="1207"/>
        <v>0</v>
      </c>
      <c r="CY2294">
        <f t="shared" si="1208"/>
        <v>7992.4039999999986</v>
      </c>
      <c r="CZ2294">
        <f t="shared" si="1209"/>
        <v>1141.7719999999999</v>
      </c>
      <c r="DC2294" t="s">
        <v>3</v>
      </c>
      <c r="DD2294" t="s">
        <v>3</v>
      </c>
      <c r="DE2294" t="s">
        <v>3</v>
      </c>
      <c r="DF2294" t="s">
        <v>3</v>
      </c>
      <c r="DG2294" t="s">
        <v>3</v>
      </c>
      <c r="DH2294" t="s">
        <v>3</v>
      </c>
      <c r="DI2294" t="s">
        <v>3</v>
      </c>
      <c r="DJ2294" t="s">
        <v>3</v>
      </c>
      <c r="DK2294" t="s">
        <v>3</v>
      </c>
      <c r="DL2294" t="s">
        <v>3</v>
      </c>
      <c r="DM2294" t="s">
        <v>3</v>
      </c>
      <c r="DN2294">
        <v>0</v>
      </c>
      <c r="DO2294">
        <v>0</v>
      </c>
      <c r="DP2294">
        <v>1</v>
      </c>
      <c r="DQ2294">
        <v>1</v>
      </c>
      <c r="DU2294">
        <v>1005</v>
      </c>
      <c r="DV2294" t="s">
        <v>17</v>
      </c>
      <c r="DW2294" t="s">
        <v>17</v>
      </c>
      <c r="DX2294">
        <v>100</v>
      </c>
      <c r="EE2294">
        <v>55317522</v>
      </c>
      <c r="EF2294">
        <v>1</v>
      </c>
      <c r="EG2294" t="s">
        <v>19</v>
      </c>
      <c r="EH2294">
        <v>0</v>
      </c>
      <c r="EI2294" t="s">
        <v>3</v>
      </c>
      <c r="EJ2294">
        <v>4</v>
      </c>
      <c r="EK2294">
        <v>0</v>
      </c>
      <c r="EL2294" t="s">
        <v>20</v>
      </c>
      <c r="EM2294" t="s">
        <v>21</v>
      </c>
      <c r="EO2294" t="s">
        <v>3</v>
      </c>
      <c r="EQ2294">
        <v>0</v>
      </c>
      <c r="ER2294">
        <v>30508.400000000001</v>
      </c>
      <c r="ES2294">
        <v>25772.98</v>
      </c>
      <c r="ET2294">
        <v>1632.78</v>
      </c>
      <c r="EU2294">
        <v>924.79</v>
      </c>
      <c r="EV2294">
        <v>3102.64</v>
      </c>
      <c r="EW2294">
        <v>13.57</v>
      </c>
      <c r="EX2294">
        <v>0</v>
      </c>
      <c r="EY2294">
        <v>0</v>
      </c>
      <c r="FQ2294">
        <v>0</v>
      </c>
      <c r="FR2294">
        <f t="shared" si="1210"/>
        <v>0</v>
      </c>
      <c r="FS2294">
        <v>0</v>
      </c>
      <c r="FX2294">
        <v>70</v>
      </c>
      <c r="FY2294">
        <v>10</v>
      </c>
      <c r="GA2294" t="s">
        <v>3</v>
      </c>
      <c r="GD2294">
        <v>0</v>
      </c>
      <c r="GF2294">
        <v>1981555273</v>
      </c>
      <c r="GG2294">
        <v>2</v>
      </c>
      <c r="GH2294">
        <v>1</v>
      </c>
      <c r="GI2294">
        <v>-2</v>
      </c>
      <c r="GJ2294">
        <v>0</v>
      </c>
      <c r="GK2294">
        <f>ROUND(R2294*(R12)/100,2)</f>
        <v>3675.49</v>
      </c>
      <c r="GL2294">
        <f t="shared" si="1211"/>
        <v>0</v>
      </c>
      <c r="GM2294">
        <f t="shared" si="1212"/>
        <v>125080.58</v>
      </c>
      <c r="GN2294">
        <f t="shared" si="1213"/>
        <v>0</v>
      </c>
      <c r="GO2294">
        <f t="shared" si="1214"/>
        <v>0</v>
      </c>
      <c r="GP2294">
        <f t="shared" si="1215"/>
        <v>125080.58</v>
      </c>
      <c r="GR2294">
        <v>0</v>
      </c>
      <c r="GS2294">
        <v>3</v>
      </c>
      <c r="GT2294">
        <v>0</v>
      </c>
      <c r="GU2294" t="s">
        <v>3</v>
      </c>
      <c r="GV2294">
        <f t="shared" si="1216"/>
        <v>0</v>
      </c>
      <c r="GW2294">
        <v>1</v>
      </c>
      <c r="GX2294">
        <f t="shared" si="1217"/>
        <v>0</v>
      </c>
      <c r="HA2294">
        <v>0</v>
      </c>
      <c r="HB2294">
        <v>0</v>
      </c>
      <c r="HC2294">
        <f t="shared" si="1218"/>
        <v>0</v>
      </c>
      <c r="IK2294">
        <v>0</v>
      </c>
    </row>
    <row r="2295" spans="1:245" x14ac:dyDescent="0.2">
      <c r="A2295">
        <v>18</v>
      </c>
      <c r="B2295">
        <v>1</v>
      </c>
      <c r="C2295">
        <v>685</v>
      </c>
      <c r="E2295" t="s">
        <v>457</v>
      </c>
      <c r="F2295" t="s">
        <v>137</v>
      </c>
      <c r="G2295" t="s">
        <v>138</v>
      </c>
      <c r="H2295" t="s">
        <v>120</v>
      </c>
      <c r="I2295">
        <f>I2294*J2295</f>
        <v>-35.254399999999997</v>
      </c>
      <c r="J2295">
        <v>-9.5799999999999983</v>
      </c>
      <c r="O2295">
        <f t="shared" si="1179"/>
        <v>-94844.56</v>
      </c>
      <c r="P2295">
        <f t="shared" si="1180"/>
        <v>-94844.56</v>
      </c>
      <c r="Q2295">
        <f t="shared" si="1181"/>
        <v>0</v>
      </c>
      <c r="R2295">
        <f t="shared" si="1182"/>
        <v>0</v>
      </c>
      <c r="S2295">
        <f t="shared" si="1183"/>
        <v>0</v>
      </c>
      <c r="T2295">
        <f t="shared" si="1184"/>
        <v>0</v>
      </c>
      <c r="U2295">
        <f t="shared" si="1185"/>
        <v>0</v>
      </c>
      <c r="V2295">
        <f t="shared" si="1186"/>
        <v>0</v>
      </c>
      <c r="W2295">
        <f t="shared" si="1187"/>
        <v>0</v>
      </c>
      <c r="X2295">
        <f t="shared" si="1188"/>
        <v>0</v>
      </c>
      <c r="Y2295">
        <f t="shared" si="1189"/>
        <v>0</v>
      </c>
      <c r="AA2295">
        <v>55574044</v>
      </c>
      <c r="AB2295">
        <f t="shared" si="1190"/>
        <v>2690.29</v>
      </c>
      <c r="AC2295">
        <f t="shared" si="1191"/>
        <v>2690.29</v>
      </c>
      <c r="AD2295">
        <f t="shared" si="1192"/>
        <v>0</v>
      </c>
      <c r="AE2295">
        <f t="shared" si="1193"/>
        <v>0</v>
      </c>
      <c r="AF2295">
        <f t="shared" si="1194"/>
        <v>0</v>
      </c>
      <c r="AG2295">
        <f t="shared" si="1195"/>
        <v>0</v>
      </c>
      <c r="AH2295">
        <f t="shared" si="1196"/>
        <v>0</v>
      </c>
      <c r="AI2295">
        <f t="shared" si="1197"/>
        <v>0</v>
      </c>
      <c r="AJ2295">
        <f t="shared" si="1198"/>
        <v>0</v>
      </c>
      <c r="AK2295">
        <v>2690.29</v>
      </c>
      <c r="AL2295">
        <v>2690.29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70</v>
      </c>
      <c r="AU2295">
        <v>10</v>
      </c>
      <c r="AV2295">
        <v>1</v>
      </c>
      <c r="AW2295">
        <v>1</v>
      </c>
      <c r="AZ2295">
        <v>1</v>
      </c>
      <c r="BA2295">
        <v>1</v>
      </c>
      <c r="BB2295">
        <v>1</v>
      </c>
      <c r="BC2295">
        <v>1</v>
      </c>
      <c r="BD2295" t="s">
        <v>3</v>
      </c>
      <c r="BE2295" t="s">
        <v>3</v>
      </c>
      <c r="BF2295" t="s">
        <v>3</v>
      </c>
      <c r="BG2295" t="s">
        <v>3</v>
      </c>
      <c r="BH2295">
        <v>3</v>
      </c>
      <c r="BI2295">
        <v>4</v>
      </c>
      <c r="BJ2295" t="s">
        <v>139</v>
      </c>
      <c r="BM2295">
        <v>0</v>
      </c>
      <c r="BN2295">
        <v>0</v>
      </c>
      <c r="BO2295" t="s">
        <v>3</v>
      </c>
      <c r="BP2295">
        <v>0</v>
      </c>
      <c r="BQ2295">
        <v>1</v>
      </c>
      <c r="BR2295">
        <v>1</v>
      </c>
      <c r="BS2295">
        <v>1</v>
      </c>
      <c r="BT2295">
        <v>1</v>
      </c>
      <c r="BU2295">
        <v>1</v>
      </c>
      <c r="BV2295">
        <v>1</v>
      </c>
      <c r="BW2295">
        <v>1</v>
      </c>
      <c r="BX2295">
        <v>1</v>
      </c>
      <c r="BY2295" t="s">
        <v>3</v>
      </c>
      <c r="BZ2295">
        <v>70</v>
      </c>
      <c r="CA2295">
        <v>10</v>
      </c>
      <c r="CE2295">
        <v>0</v>
      </c>
      <c r="CF2295">
        <v>0</v>
      </c>
      <c r="CG2295">
        <v>0</v>
      </c>
      <c r="CM2295">
        <v>0</v>
      </c>
      <c r="CN2295" t="s">
        <v>3</v>
      </c>
      <c r="CO2295">
        <v>0</v>
      </c>
      <c r="CP2295">
        <f t="shared" si="1199"/>
        <v>-94844.56</v>
      </c>
      <c r="CQ2295">
        <f t="shared" si="1200"/>
        <v>2690.29</v>
      </c>
      <c r="CR2295">
        <f t="shared" si="1201"/>
        <v>0</v>
      </c>
      <c r="CS2295">
        <f t="shared" si="1202"/>
        <v>0</v>
      </c>
      <c r="CT2295">
        <f t="shared" si="1203"/>
        <v>0</v>
      </c>
      <c r="CU2295">
        <f t="shared" si="1204"/>
        <v>0</v>
      </c>
      <c r="CV2295">
        <f t="shared" si="1205"/>
        <v>0</v>
      </c>
      <c r="CW2295">
        <f t="shared" si="1206"/>
        <v>0</v>
      </c>
      <c r="CX2295">
        <f t="shared" si="1207"/>
        <v>0</v>
      </c>
      <c r="CY2295">
        <f t="shared" si="1208"/>
        <v>0</v>
      </c>
      <c r="CZ2295">
        <f t="shared" si="1209"/>
        <v>0</v>
      </c>
      <c r="DC2295" t="s">
        <v>3</v>
      </c>
      <c r="DD2295" t="s">
        <v>3</v>
      </c>
      <c r="DE2295" t="s">
        <v>3</v>
      </c>
      <c r="DF2295" t="s">
        <v>3</v>
      </c>
      <c r="DG2295" t="s">
        <v>3</v>
      </c>
      <c r="DH2295" t="s">
        <v>3</v>
      </c>
      <c r="DI2295" t="s">
        <v>3</v>
      </c>
      <c r="DJ2295" t="s">
        <v>3</v>
      </c>
      <c r="DK2295" t="s">
        <v>3</v>
      </c>
      <c r="DL2295" t="s">
        <v>3</v>
      </c>
      <c r="DM2295" t="s">
        <v>3</v>
      </c>
      <c r="DN2295">
        <v>0</v>
      </c>
      <c r="DO2295">
        <v>0</v>
      </c>
      <c r="DP2295">
        <v>1</v>
      </c>
      <c r="DQ2295">
        <v>1</v>
      </c>
      <c r="DU2295">
        <v>1009</v>
      </c>
      <c r="DV2295" t="s">
        <v>120</v>
      </c>
      <c r="DW2295" t="s">
        <v>120</v>
      </c>
      <c r="DX2295">
        <v>1000</v>
      </c>
      <c r="EE2295">
        <v>55317522</v>
      </c>
      <c r="EF2295">
        <v>1</v>
      </c>
      <c r="EG2295" t="s">
        <v>19</v>
      </c>
      <c r="EH2295">
        <v>0</v>
      </c>
      <c r="EI2295" t="s">
        <v>3</v>
      </c>
      <c r="EJ2295">
        <v>4</v>
      </c>
      <c r="EK2295">
        <v>0</v>
      </c>
      <c r="EL2295" t="s">
        <v>20</v>
      </c>
      <c r="EM2295" t="s">
        <v>21</v>
      </c>
      <c r="EO2295" t="s">
        <v>3</v>
      </c>
      <c r="EQ2295">
        <v>0</v>
      </c>
      <c r="ER2295">
        <v>2690.29</v>
      </c>
      <c r="ES2295">
        <v>2690.29</v>
      </c>
      <c r="ET2295">
        <v>0</v>
      </c>
      <c r="EU2295">
        <v>0</v>
      </c>
      <c r="EV2295">
        <v>0</v>
      </c>
      <c r="EW2295">
        <v>0</v>
      </c>
      <c r="EX2295">
        <v>0</v>
      </c>
      <c r="FQ2295">
        <v>0</v>
      </c>
      <c r="FR2295">
        <f t="shared" si="1210"/>
        <v>0</v>
      </c>
      <c r="FS2295">
        <v>0</v>
      </c>
      <c r="FX2295">
        <v>70</v>
      </c>
      <c r="FY2295">
        <v>10</v>
      </c>
      <c r="GA2295" t="s">
        <v>3</v>
      </c>
      <c r="GD2295">
        <v>0</v>
      </c>
      <c r="GF2295">
        <v>734291692</v>
      </c>
      <c r="GG2295">
        <v>2</v>
      </c>
      <c r="GH2295">
        <v>1</v>
      </c>
      <c r="GI2295">
        <v>-2</v>
      </c>
      <c r="GJ2295">
        <v>0</v>
      </c>
      <c r="GK2295">
        <f>ROUND(R2295*(R12)/100,2)</f>
        <v>0</v>
      </c>
      <c r="GL2295">
        <f t="shared" si="1211"/>
        <v>0</v>
      </c>
      <c r="GM2295">
        <f t="shared" si="1212"/>
        <v>-94844.56</v>
      </c>
      <c r="GN2295">
        <f t="shared" si="1213"/>
        <v>0</v>
      </c>
      <c r="GO2295">
        <f t="shared" si="1214"/>
        <v>0</v>
      </c>
      <c r="GP2295">
        <f t="shared" si="1215"/>
        <v>-94844.56</v>
      </c>
      <c r="GR2295">
        <v>0</v>
      </c>
      <c r="GS2295">
        <v>3</v>
      </c>
      <c r="GT2295">
        <v>0</v>
      </c>
      <c r="GU2295" t="s">
        <v>3</v>
      </c>
      <c r="GV2295">
        <f t="shared" si="1216"/>
        <v>0</v>
      </c>
      <c r="GW2295">
        <v>1</v>
      </c>
      <c r="GX2295">
        <f t="shared" si="1217"/>
        <v>0</v>
      </c>
      <c r="HA2295">
        <v>0</v>
      </c>
      <c r="HB2295">
        <v>0</v>
      </c>
      <c r="HC2295">
        <f t="shared" si="1218"/>
        <v>0</v>
      </c>
      <c r="IK2295">
        <v>0</v>
      </c>
    </row>
    <row r="2296" spans="1:245" x14ac:dyDescent="0.2">
      <c r="A2296">
        <v>18</v>
      </c>
      <c r="B2296">
        <v>1</v>
      </c>
      <c r="C2296">
        <v>686</v>
      </c>
      <c r="E2296" t="s">
        <v>458</v>
      </c>
      <c r="F2296" t="s">
        <v>141</v>
      </c>
      <c r="G2296" t="s">
        <v>142</v>
      </c>
      <c r="H2296" t="s">
        <v>120</v>
      </c>
      <c r="I2296">
        <f>I2294*J2296</f>
        <v>44.4544</v>
      </c>
      <c r="J2296">
        <v>12.08</v>
      </c>
      <c r="O2296">
        <f t="shared" si="1179"/>
        <v>113927.29</v>
      </c>
      <c r="P2296">
        <f t="shared" si="1180"/>
        <v>113927.29</v>
      </c>
      <c r="Q2296">
        <f t="shared" si="1181"/>
        <v>0</v>
      </c>
      <c r="R2296">
        <f t="shared" si="1182"/>
        <v>0</v>
      </c>
      <c r="S2296">
        <f t="shared" si="1183"/>
        <v>0</v>
      </c>
      <c r="T2296">
        <f t="shared" si="1184"/>
        <v>0</v>
      </c>
      <c r="U2296">
        <f t="shared" si="1185"/>
        <v>0</v>
      </c>
      <c r="V2296">
        <f t="shared" si="1186"/>
        <v>0</v>
      </c>
      <c r="W2296">
        <f t="shared" si="1187"/>
        <v>0</v>
      </c>
      <c r="X2296">
        <f t="shared" si="1188"/>
        <v>0</v>
      </c>
      <c r="Y2296">
        <f t="shared" si="1189"/>
        <v>0</v>
      </c>
      <c r="AA2296">
        <v>55574044</v>
      </c>
      <c r="AB2296">
        <f t="shared" si="1190"/>
        <v>2562.79</v>
      </c>
      <c r="AC2296">
        <f t="shared" si="1191"/>
        <v>2562.79</v>
      </c>
      <c r="AD2296">
        <f t="shared" si="1192"/>
        <v>0</v>
      </c>
      <c r="AE2296">
        <f t="shared" si="1193"/>
        <v>0</v>
      </c>
      <c r="AF2296">
        <f t="shared" si="1194"/>
        <v>0</v>
      </c>
      <c r="AG2296">
        <f t="shared" si="1195"/>
        <v>0</v>
      </c>
      <c r="AH2296">
        <f t="shared" si="1196"/>
        <v>0</v>
      </c>
      <c r="AI2296">
        <f t="shared" si="1197"/>
        <v>0</v>
      </c>
      <c r="AJ2296">
        <f t="shared" si="1198"/>
        <v>0</v>
      </c>
      <c r="AK2296">
        <v>2562.79</v>
      </c>
      <c r="AL2296">
        <v>2562.79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70</v>
      </c>
      <c r="AU2296">
        <v>10</v>
      </c>
      <c r="AV2296">
        <v>1</v>
      </c>
      <c r="AW2296">
        <v>1</v>
      </c>
      <c r="AZ2296">
        <v>1</v>
      </c>
      <c r="BA2296">
        <v>1</v>
      </c>
      <c r="BB2296">
        <v>1</v>
      </c>
      <c r="BC2296">
        <v>1</v>
      </c>
      <c r="BD2296" t="s">
        <v>3</v>
      </c>
      <c r="BE2296" t="s">
        <v>3</v>
      </c>
      <c r="BF2296" t="s">
        <v>3</v>
      </c>
      <c r="BG2296" t="s">
        <v>3</v>
      </c>
      <c r="BH2296">
        <v>3</v>
      </c>
      <c r="BI2296">
        <v>4</v>
      </c>
      <c r="BJ2296" t="s">
        <v>143</v>
      </c>
      <c r="BM2296">
        <v>0</v>
      </c>
      <c r="BN2296">
        <v>0</v>
      </c>
      <c r="BO2296" t="s">
        <v>3</v>
      </c>
      <c r="BP2296">
        <v>0</v>
      </c>
      <c r="BQ2296">
        <v>1</v>
      </c>
      <c r="BR2296">
        <v>0</v>
      </c>
      <c r="BS2296">
        <v>1</v>
      </c>
      <c r="BT2296">
        <v>1</v>
      </c>
      <c r="BU2296">
        <v>1</v>
      </c>
      <c r="BV2296">
        <v>1</v>
      </c>
      <c r="BW2296">
        <v>1</v>
      </c>
      <c r="BX2296">
        <v>1</v>
      </c>
      <c r="BY2296" t="s">
        <v>3</v>
      </c>
      <c r="BZ2296">
        <v>70</v>
      </c>
      <c r="CA2296">
        <v>10</v>
      </c>
      <c r="CE2296">
        <v>0</v>
      </c>
      <c r="CF2296">
        <v>0</v>
      </c>
      <c r="CG2296">
        <v>0</v>
      </c>
      <c r="CM2296">
        <v>0</v>
      </c>
      <c r="CN2296" t="s">
        <v>3</v>
      </c>
      <c r="CO2296">
        <v>0</v>
      </c>
      <c r="CP2296">
        <f t="shared" si="1199"/>
        <v>113927.29</v>
      </c>
      <c r="CQ2296">
        <f t="shared" si="1200"/>
        <v>2562.79</v>
      </c>
      <c r="CR2296">
        <f t="shared" si="1201"/>
        <v>0</v>
      </c>
      <c r="CS2296">
        <f t="shared" si="1202"/>
        <v>0</v>
      </c>
      <c r="CT2296">
        <f t="shared" si="1203"/>
        <v>0</v>
      </c>
      <c r="CU2296">
        <f t="shared" si="1204"/>
        <v>0</v>
      </c>
      <c r="CV2296">
        <f t="shared" si="1205"/>
        <v>0</v>
      </c>
      <c r="CW2296">
        <f t="shared" si="1206"/>
        <v>0</v>
      </c>
      <c r="CX2296">
        <f t="shared" si="1207"/>
        <v>0</v>
      </c>
      <c r="CY2296">
        <f t="shared" si="1208"/>
        <v>0</v>
      </c>
      <c r="CZ2296">
        <f t="shared" si="1209"/>
        <v>0</v>
      </c>
      <c r="DC2296" t="s">
        <v>3</v>
      </c>
      <c r="DD2296" t="s">
        <v>3</v>
      </c>
      <c r="DE2296" t="s">
        <v>3</v>
      </c>
      <c r="DF2296" t="s">
        <v>3</v>
      </c>
      <c r="DG2296" t="s">
        <v>3</v>
      </c>
      <c r="DH2296" t="s">
        <v>3</v>
      </c>
      <c r="DI2296" t="s">
        <v>3</v>
      </c>
      <c r="DJ2296" t="s">
        <v>3</v>
      </c>
      <c r="DK2296" t="s">
        <v>3</v>
      </c>
      <c r="DL2296" t="s">
        <v>3</v>
      </c>
      <c r="DM2296" t="s">
        <v>3</v>
      </c>
      <c r="DN2296">
        <v>0</v>
      </c>
      <c r="DO2296">
        <v>0</v>
      </c>
      <c r="DP2296">
        <v>1</v>
      </c>
      <c r="DQ2296">
        <v>1</v>
      </c>
      <c r="DU2296">
        <v>1009</v>
      </c>
      <c r="DV2296" t="s">
        <v>120</v>
      </c>
      <c r="DW2296" t="s">
        <v>120</v>
      </c>
      <c r="DX2296">
        <v>1000</v>
      </c>
      <c r="EE2296">
        <v>55317522</v>
      </c>
      <c r="EF2296">
        <v>1</v>
      </c>
      <c r="EG2296" t="s">
        <v>19</v>
      </c>
      <c r="EH2296">
        <v>0</v>
      </c>
      <c r="EI2296" t="s">
        <v>3</v>
      </c>
      <c r="EJ2296">
        <v>4</v>
      </c>
      <c r="EK2296">
        <v>0</v>
      </c>
      <c r="EL2296" t="s">
        <v>20</v>
      </c>
      <c r="EM2296" t="s">
        <v>21</v>
      </c>
      <c r="EO2296" t="s">
        <v>3</v>
      </c>
      <c r="EQ2296">
        <v>0</v>
      </c>
      <c r="ER2296">
        <v>2562.79</v>
      </c>
      <c r="ES2296">
        <v>2562.79</v>
      </c>
      <c r="ET2296">
        <v>0</v>
      </c>
      <c r="EU2296">
        <v>0</v>
      </c>
      <c r="EV2296">
        <v>0</v>
      </c>
      <c r="EW2296">
        <v>0</v>
      </c>
      <c r="EX2296">
        <v>0</v>
      </c>
      <c r="FQ2296">
        <v>0</v>
      </c>
      <c r="FR2296">
        <f t="shared" si="1210"/>
        <v>0</v>
      </c>
      <c r="FS2296">
        <v>0</v>
      </c>
      <c r="FX2296">
        <v>70</v>
      </c>
      <c r="FY2296">
        <v>10</v>
      </c>
      <c r="GA2296" t="s">
        <v>3</v>
      </c>
      <c r="GD2296">
        <v>0</v>
      </c>
      <c r="GF2296">
        <v>1103439754</v>
      </c>
      <c r="GG2296">
        <v>2</v>
      </c>
      <c r="GH2296">
        <v>1</v>
      </c>
      <c r="GI2296">
        <v>-2</v>
      </c>
      <c r="GJ2296">
        <v>0</v>
      </c>
      <c r="GK2296">
        <f>ROUND(R2296*(R12)/100,2)</f>
        <v>0</v>
      </c>
      <c r="GL2296">
        <f t="shared" si="1211"/>
        <v>0</v>
      </c>
      <c r="GM2296">
        <f t="shared" si="1212"/>
        <v>113927.29</v>
      </c>
      <c r="GN2296">
        <f t="shared" si="1213"/>
        <v>0</v>
      </c>
      <c r="GO2296">
        <f t="shared" si="1214"/>
        <v>0</v>
      </c>
      <c r="GP2296">
        <f t="shared" si="1215"/>
        <v>113927.29</v>
      </c>
      <c r="GR2296">
        <v>0</v>
      </c>
      <c r="GS2296">
        <v>3</v>
      </c>
      <c r="GT2296">
        <v>0</v>
      </c>
      <c r="GU2296" t="s">
        <v>3</v>
      </c>
      <c r="GV2296">
        <f t="shared" si="1216"/>
        <v>0</v>
      </c>
      <c r="GW2296">
        <v>1</v>
      </c>
      <c r="GX2296">
        <f t="shared" si="1217"/>
        <v>0</v>
      </c>
      <c r="HA2296">
        <v>0</v>
      </c>
      <c r="HB2296">
        <v>0</v>
      </c>
      <c r="HC2296">
        <f t="shared" si="1218"/>
        <v>0</v>
      </c>
      <c r="IK2296">
        <v>0</v>
      </c>
    </row>
    <row r="2297" spans="1:245" x14ac:dyDescent="0.2">
      <c r="A2297">
        <v>17</v>
      </c>
      <c r="B2297">
        <v>1</v>
      </c>
      <c r="C2297">
        <f>ROW(SmtRes!A697)</f>
        <v>697</v>
      </c>
      <c r="D2297">
        <f>ROW(EtalonRes!A671)</f>
        <v>671</v>
      </c>
      <c r="E2297" t="s">
        <v>132</v>
      </c>
      <c r="F2297" t="s">
        <v>145</v>
      </c>
      <c r="G2297" t="s">
        <v>146</v>
      </c>
      <c r="H2297" t="s">
        <v>17</v>
      </c>
      <c r="I2297">
        <f>ROUND(368/100,9)</f>
        <v>3.68</v>
      </c>
      <c r="J2297">
        <v>0</v>
      </c>
      <c r="O2297">
        <f t="shared" si="1179"/>
        <v>401316.88</v>
      </c>
      <c r="P2297">
        <f t="shared" si="1180"/>
        <v>376683.4</v>
      </c>
      <c r="Q2297">
        <f t="shared" si="1181"/>
        <v>9631.48</v>
      </c>
      <c r="R2297">
        <f t="shared" si="1182"/>
        <v>7593.53</v>
      </c>
      <c r="S2297">
        <f t="shared" si="1183"/>
        <v>15002</v>
      </c>
      <c r="T2297">
        <f t="shared" si="1184"/>
        <v>0</v>
      </c>
      <c r="U2297">
        <f t="shared" si="1185"/>
        <v>67.859200000000001</v>
      </c>
      <c r="V2297">
        <f t="shared" si="1186"/>
        <v>0</v>
      </c>
      <c r="W2297">
        <f t="shared" si="1187"/>
        <v>0</v>
      </c>
      <c r="X2297">
        <f t="shared" si="1188"/>
        <v>10501.4</v>
      </c>
      <c r="Y2297">
        <f t="shared" si="1189"/>
        <v>1500.2</v>
      </c>
      <c r="AA2297">
        <v>55574044</v>
      </c>
      <c r="AB2297">
        <f t="shared" si="1190"/>
        <v>109053.5</v>
      </c>
      <c r="AC2297">
        <f t="shared" si="1191"/>
        <v>102359.62</v>
      </c>
      <c r="AD2297">
        <f t="shared" si="1192"/>
        <v>2617.25</v>
      </c>
      <c r="AE2297">
        <f t="shared" si="1193"/>
        <v>2063.46</v>
      </c>
      <c r="AF2297">
        <f t="shared" si="1194"/>
        <v>4076.63</v>
      </c>
      <c r="AG2297">
        <f t="shared" si="1195"/>
        <v>0</v>
      </c>
      <c r="AH2297">
        <f t="shared" si="1196"/>
        <v>18.440000000000001</v>
      </c>
      <c r="AI2297">
        <f t="shared" si="1197"/>
        <v>0</v>
      </c>
      <c r="AJ2297">
        <f t="shared" si="1198"/>
        <v>0</v>
      </c>
      <c r="AK2297">
        <v>109053.5</v>
      </c>
      <c r="AL2297">
        <v>102359.62</v>
      </c>
      <c r="AM2297">
        <v>2617.25</v>
      </c>
      <c r="AN2297">
        <v>2063.46</v>
      </c>
      <c r="AO2297">
        <v>4076.63</v>
      </c>
      <c r="AP2297">
        <v>0</v>
      </c>
      <c r="AQ2297">
        <v>18.440000000000001</v>
      </c>
      <c r="AR2297">
        <v>0</v>
      </c>
      <c r="AS2297">
        <v>0</v>
      </c>
      <c r="AT2297">
        <v>70</v>
      </c>
      <c r="AU2297">
        <v>10</v>
      </c>
      <c r="AV2297">
        <v>1</v>
      </c>
      <c r="AW2297">
        <v>1</v>
      </c>
      <c r="AZ2297">
        <v>1</v>
      </c>
      <c r="BA2297">
        <v>1</v>
      </c>
      <c r="BB2297">
        <v>1</v>
      </c>
      <c r="BC2297">
        <v>1</v>
      </c>
      <c r="BD2297" t="s">
        <v>3</v>
      </c>
      <c r="BE2297" t="s">
        <v>3</v>
      </c>
      <c r="BF2297" t="s">
        <v>3</v>
      </c>
      <c r="BG2297" t="s">
        <v>3</v>
      </c>
      <c r="BH2297">
        <v>0</v>
      </c>
      <c r="BI2297">
        <v>4</v>
      </c>
      <c r="BJ2297" t="s">
        <v>147</v>
      </c>
      <c r="BM2297">
        <v>0</v>
      </c>
      <c r="BN2297">
        <v>0</v>
      </c>
      <c r="BO2297" t="s">
        <v>3</v>
      </c>
      <c r="BP2297">
        <v>0</v>
      </c>
      <c r="BQ2297">
        <v>1</v>
      </c>
      <c r="BR2297">
        <v>0</v>
      </c>
      <c r="BS2297">
        <v>1</v>
      </c>
      <c r="BT2297">
        <v>1</v>
      </c>
      <c r="BU2297">
        <v>1</v>
      </c>
      <c r="BV2297">
        <v>1</v>
      </c>
      <c r="BW2297">
        <v>1</v>
      </c>
      <c r="BX2297">
        <v>1</v>
      </c>
      <c r="BY2297" t="s">
        <v>3</v>
      </c>
      <c r="BZ2297">
        <v>70</v>
      </c>
      <c r="CA2297">
        <v>10</v>
      </c>
      <c r="CE2297">
        <v>0</v>
      </c>
      <c r="CF2297">
        <v>0</v>
      </c>
      <c r="CG2297">
        <v>0</v>
      </c>
      <c r="CM2297">
        <v>0</v>
      </c>
      <c r="CN2297" t="s">
        <v>3</v>
      </c>
      <c r="CO2297">
        <v>0</v>
      </c>
      <c r="CP2297">
        <f t="shared" si="1199"/>
        <v>401316.88</v>
      </c>
      <c r="CQ2297">
        <f t="shared" si="1200"/>
        <v>102359.62</v>
      </c>
      <c r="CR2297">
        <f t="shared" si="1201"/>
        <v>2617.25</v>
      </c>
      <c r="CS2297">
        <f t="shared" si="1202"/>
        <v>2063.46</v>
      </c>
      <c r="CT2297">
        <f t="shared" si="1203"/>
        <v>4076.63</v>
      </c>
      <c r="CU2297">
        <f t="shared" si="1204"/>
        <v>0</v>
      </c>
      <c r="CV2297">
        <f t="shared" si="1205"/>
        <v>18.440000000000001</v>
      </c>
      <c r="CW2297">
        <f t="shared" si="1206"/>
        <v>0</v>
      </c>
      <c r="CX2297">
        <f t="shared" si="1207"/>
        <v>0</v>
      </c>
      <c r="CY2297">
        <f t="shared" si="1208"/>
        <v>10501.4</v>
      </c>
      <c r="CZ2297">
        <f t="shared" si="1209"/>
        <v>1500.2</v>
      </c>
      <c r="DC2297" t="s">
        <v>3</v>
      </c>
      <c r="DD2297" t="s">
        <v>3</v>
      </c>
      <c r="DE2297" t="s">
        <v>3</v>
      </c>
      <c r="DF2297" t="s">
        <v>3</v>
      </c>
      <c r="DG2297" t="s">
        <v>3</v>
      </c>
      <c r="DH2297" t="s">
        <v>3</v>
      </c>
      <c r="DI2297" t="s">
        <v>3</v>
      </c>
      <c r="DJ2297" t="s">
        <v>3</v>
      </c>
      <c r="DK2297" t="s">
        <v>3</v>
      </c>
      <c r="DL2297" t="s">
        <v>3</v>
      </c>
      <c r="DM2297" t="s">
        <v>3</v>
      </c>
      <c r="DN2297">
        <v>0</v>
      </c>
      <c r="DO2297">
        <v>0</v>
      </c>
      <c r="DP2297">
        <v>1</v>
      </c>
      <c r="DQ2297">
        <v>1</v>
      </c>
      <c r="DU2297">
        <v>1005</v>
      </c>
      <c r="DV2297" t="s">
        <v>17</v>
      </c>
      <c r="DW2297" t="s">
        <v>17</v>
      </c>
      <c r="DX2297">
        <v>100</v>
      </c>
      <c r="EE2297">
        <v>55317522</v>
      </c>
      <c r="EF2297">
        <v>1</v>
      </c>
      <c r="EG2297" t="s">
        <v>19</v>
      </c>
      <c r="EH2297">
        <v>0</v>
      </c>
      <c r="EI2297" t="s">
        <v>3</v>
      </c>
      <c r="EJ2297">
        <v>4</v>
      </c>
      <c r="EK2297">
        <v>0</v>
      </c>
      <c r="EL2297" t="s">
        <v>20</v>
      </c>
      <c r="EM2297" t="s">
        <v>21</v>
      </c>
      <c r="EO2297" t="s">
        <v>3</v>
      </c>
      <c r="EQ2297">
        <v>0</v>
      </c>
      <c r="ER2297">
        <v>109053.5</v>
      </c>
      <c r="ES2297">
        <v>102359.62</v>
      </c>
      <c r="ET2297">
        <v>2617.25</v>
      </c>
      <c r="EU2297">
        <v>2063.46</v>
      </c>
      <c r="EV2297">
        <v>4076.63</v>
      </c>
      <c r="EW2297">
        <v>18.440000000000001</v>
      </c>
      <c r="EX2297">
        <v>0</v>
      </c>
      <c r="EY2297">
        <v>0</v>
      </c>
      <c r="FQ2297">
        <v>0</v>
      </c>
      <c r="FR2297">
        <f t="shared" si="1210"/>
        <v>0</v>
      </c>
      <c r="FS2297">
        <v>0</v>
      </c>
      <c r="FX2297">
        <v>70</v>
      </c>
      <c r="FY2297">
        <v>10</v>
      </c>
      <c r="GA2297" t="s">
        <v>3</v>
      </c>
      <c r="GD2297">
        <v>0</v>
      </c>
      <c r="GF2297">
        <v>1018568157</v>
      </c>
      <c r="GG2297">
        <v>2</v>
      </c>
      <c r="GH2297">
        <v>1</v>
      </c>
      <c r="GI2297">
        <v>-2</v>
      </c>
      <c r="GJ2297">
        <v>0</v>
      </c>
      <c r="GK2297">
        <f>ROUND(R2297*(R12)/100,2)</f>
        <v>8201.01</v>
      </c>
      <c r="GL2297">
        <f t="shared" si="1211"/>
        <v>0</v>
      </c>
      <c r="GM2297">
        <f t="shared" si="1212"/>
        <v>421519.49</v>
      </c>
      <c r="GN2297">
        <f t="shared" si="1213"/>
        <v>0</v>
      </c>
      <c r="GO2297">
        <f t="shared" si="1214"/>
        <v>0</v>
      </c>
      <c r="GP2297">
        <f t="shared" si="1215"/>
        <v>421519.49</v>
      </c>
      <c r="GR2297">
        <v>0</v>
      </c>
      <c r="GS2297">
        <v>3</v>
      </c>
      <c r="GT2297">
        <v>0</v>
      </c>
      <c r="GU2297" t="s">
        <v>3</v>
      </c>
      <c r="GV2297">
        <f t="shared" si="1216"/>
        <v>0</v>
      </c>
      <c r="GW2297">
        <v>1</v>
      </c>
      <c r="GX2297">
        <f t="shared" si="1217"/>
        <v>0</v>
      </c>
      <c r="HA2297">
        <v>0</v>
      </c>
      <c r="HB2297">
        <v>0</v>
      </c>
      <c r="HC2297">
        <f t="shared" si="1218"/>
        <v>0</v>
      </c>
      <c r="IK2297">
        <v>0</v>
      </c>
    </row>
    <row r="2298" spans="1:245" x14ac:dyDescent="0.2">
      <c r="A2298">
        <v>18</v>
      </c>
      <c r="B2298">
        <v>1</v>
      </c>
      <c r="C2298">
        <v>694</v>
      </c>
      <c r="E2298" t="s">
        <v>136</v>
      </c>
      <c r="F2298" t="s">
        <v>149</v>
      </c>
      <c r="G2298" t="s">
        <v>150</v>
      </c>
      <c r="H2298" t="s">
        <v>151</v>
      </c>
      <c r="I2298">
        <f>I2297*J2298</f>
        <v>-2704.8</v>
      </c>
      <c r="J2298">
        <v>-735</v>
      </c>
      <c r="O2298">
        <f t="shared" si="1179"/>
        <v>-48064.3</v>
      </c>
      <c r="P2298">
        <f t="shared" si="1180"/>
        <v>-48064.3</v>
      </c>
      <c r="Q2298">
        <f t="shared" si="1181"/>
        <v>0</v>
      </c>
      <c r="R2298">
        <f t="shared" si="1182"/>
        <v>0</v>
      </c>
      <c r="S2298">
        <f t="shared" si="1183"/>
        <v>0</v>
      </c>
      <c r="T2298">
        <f t="shared" si="1184"/>
        <v>0</v>
      </c>
      <c r="U2298">
        <f t="shared" si="1185"/>
        <v>0</v>
      </c>
      <c r="V2298">
        <f t="shared" si="1186"/>
        <v>0</v>
      </c>
      <c r="W2298">
        <f t="shared" si="1187"/>
        <v>0</v>
      </c>
      <c r="X2298">
        <f t="shared" si="1188"/>
        <v>0</v>
      </c>
      <c r="Y2298">
        <f t="shared" si="1189"/>
        <v>0</v>
      </c>
      <c r="AA2298">
        <v>55574044</v>
      </c>
      <c r="AB2298">
        <f t="shared" si="1190"/>
        <v>17.77</v>
      </c>
      <c r="AC2298">
        <f t="shared" si="1191"/>
        <v>17.77</v>
      </c>
      <c r="AD2298">
        <f t="shared" si="1192"/>
        <v>0</v>
      </c>
      <c r="AE2298">
        <f t="shared" si="1193"/>
        <v>0</v>
      </c>
      <c r="AF2298">
        <f t="shared" si="1194"/>
        <v>0</v>
      </c>
      <c r="AG2298">
        <f t="shared" si="1195"/>
        <v>0</v>
      </c>
      <c r="AH2298">
        <f t="shared" si="1196"/>
        <v>0</v>
      </c>
      <c r="AI2298">
        <f t="shared" si="1197"/>
        <v>0</v>
      </c>
      <c r="AJ2298">
        <f t="shared" si="1198"/>
        <v>0</v>
      </c>
      <c r="AK2298">
        <v>17.77</v>
      </c>
      <c r="AL2298">
        <v>17.77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70</v>
      </c>
      <c r="AU2298">
        <v>10</v>
      </c>
      <c r="AV2298">
        <v>1</v>
      </c>
      <c r="AW2298">
        <v>1</v>
      </c>
      <c r="AZ2298">
        <v>1</v>
      </c>
      <c r="BA2298">
        <v>1</v>
      </c>
      <c r="BB2298">
        <v>1</v>
      </c>
      <c r="BC2298">
        <v>1</v>
      </c>
      <c r="BD2298" t="s">
        <v>3</v>
      </c>
      <c r="BE2298" t="s">
        <v>3</v>
      </c>
      <c r="BF2298" t="s">
        <v>3</v>
      </c>
      <c r="BG2298" t="s">
        <v>3</v>
      </c>
      <c r="BH2298">
        <v>3</v>
      </c>
      <c r="BI2298">
        <v>4</v>
      </c>
      <c r="BJ2298" t="s">
        <v>152</v>
      </c>
      <c r="BM2298">
        <v>0</v>
      </c>
      <c r="BN2298">
        <v>0</v>
      </c>
      <c r="BO2298" t="s">
        <v>3</v>
      </c>
      <c r="BP2298">
        <v>0</v>
      </c>
      <c r="BQ2298">
        <v>1</v>
      </c>
      <c r="BR2298">
        <v>1</v>
      </c>
      <c r="BS2298">
        <v>1</v>
      </c>
      <c r="BT2298">
        <v>1</v>
      </c>
      <c r="BU2298">
        <v>1</v>
      </c>
      <c r="BV2298">
        <v>1</v>
      </c>
      <c r="BW2298">
        <v>1</v>
      </c>
      <c r="BX2298">
        <v>1</v>
      </c>
      <c r="BY2298" t="s">
        <v>3</v>
      </c>
      <c r="BZ2298">
        <v>70</v>
      </c>
      <c r="CA2298">
        <v>10</v>
      </c>
      <c r="CE2298">
        <v>0</v>
      </c>
      <c r="CF2298">
        <v>0</v>
      </c>
      <c r="CG2298">
        <v>0</v>
      </c>
      <c r="CM2298">
        <v>0</v>
      </c>
      <c r="CN2298" t="s">
        <v>3</v>
      </c>
      <c r="CO2298">
        <v>0</v>
      </c>
      <c r="CP2298">
        <f t="shared" si="1199"/>
        <v>-48064.3</v>
      </c>
      <c r="CQ2298">
        <f t="shared" si="1200"/>
        <v>17.77</v>
      </c>
      <c r="CR2298">
        <f t="shared" si="1201"/>
        <v>0</v>
      </c>
      <c r="CS2298">
        <f t="shared" si="1202"/>
        <v>0</v>
      </c>
      <c r="CT2298">
        <f t="shared" si="1203"/>
        <v>0</v>
      </c>
      <c r="CU2298">
        <f t="shared" si="1204"/>
        <v>0</v>
      </c>
      <c r="CV2298">
        <f t="shared" si="1205"/>
        <v>0</v>
      </c>
      <c r="CW2298">
        <f t="shared" si="1206"/>
        <v>0</v>
      </c>
      <c r="CX2298">
        <f t="shared" si="1207"/>
        <v>0</v>
      </c>
      <c r="CY2298">
        <f t="shared" si="1208"/>
        <v>0</v>
      </c>
      <c r="CZ2298">
        <f t="shared" si="1209"/>
        <v>0</v>
      </c>
      <c r="DC2298" t="s">
        <v>3</v>
      </c>
      <c r="DD2298" t="s">
        <v>3</v>
      </c>
      <c r="DE2298" t="s">
        <v>3</v>
      </c>
      <c r="DF2298" t="s">
        <v>3</v>
      </c>
      <c r="DG2298" t="s">
        <v>3</v>
      </c>
      <c r="DH2298" t="s">
        <v>3</v>
      </c>
      <c r="DI2298" t="s">
        <v>3</v>
      </c>
      <c r="DJ2298" t="s">
        <v>3</v>
      </c>
      <c r="DK2298" t="s">
        <v>3</v>
      </c>
      <c r="DL2298" t="s">
        <v>3</v>
      </c>
      <c r="DM2298" t="s">
        <v>3</v>
      </c>
      <c r="DN2298">
        <v>0</v>
      </c>
      <c r="DO2298">
        <v>0</v>
      </c>
      <c r="DP2298">
        <v>1</v>
      </c>
      <c r="DQ2298">
        <v>1</v>
      </c>
      <c r="DU2298">
        <v>1009</v>
      </c>
      <c r="DV2298" t="s">
        <v>151</v>
      </c>
      <c r="DW2298" t="s">
        <v>151</v>
      </c>
      <c r="DX2298">
        <v>1</v>
      </c>
      <c r="EE2298">
        <v>55317522</v>
      </c>
      <c r="EF2298">
        <v>1</v>
      </c>
      <c r="EG2298" t="s">
        <v>19</v>
      </c>
      <c r="EH2298">
        <v>0</v>
      </c>
      <c r="EI2298" t="s">
        <v>3</v>
      </c>
      <c r="EJ2298">
        <v>4</v>
      </c>
      <c r="EK2298">
        <v>0</v>
      </c>
      <c r="EL2298" t="s">
        <v>20</v>
      </c>
      <c r="EM2298" t="s">
        <v>21</v>
      </c>
      <c r="EO2298" t="s">
        <v>3</v>
      </c>
      <c r="EQ2298">
        <v>0</v>
      </c>
      <c r="ER2298">
        <v>17.77</v>
      </c>
      <c r="ES2298">
        <v>17.77</v>
      </c>
      <c r="ET2298">
        <v>0</v>
      </c>
      <c r="EU2298">
        <v>0</v>
      </c>
      <c r="EV2298">
        <v>0</v>
      </c>
      <c r="EW2298">
        <v>0</v>
      </c>
      <c r="EX2298">
        <v>0</v>
      </c>
      <c r="FQ2298">
        <v>0</v>
      </c>
      <c r="FR2298">
        <f t="shared" si="1210"/>
        <v>0</v>
      </c>
      <c r="FS2298">
        <v>0</v>
      </c>
      <c r="FX2298">
        <v>70</v>
      </c>
      <c r="FY2298">
        <v>10</v>
      </c>
      <c r="GA2298" t="s">
        <v>3</v>
      </c>
      <c r="GD2298">
        <v>0</v>
      </c>
      <c r="GF2298">
        <v>-78256104</v>
      </c>
      <c r="GG2298">
        <v>2</v>
      </c>
      <c r="GH2298">
        <v>1</v>
      </c>
      <c r="GI2298">
        <v>-2</v>
      </c>
      <c r="GJ2298">
        <v>0</v>
      </c>
      <c r="GK2298">
        <f>ROUND(R2298*(R12)/100,2)</f>
        <v>0</v>
      </c>
      <c r="GL2298">
        <f t="shared" si="1211"/>
        <v>0</v>
      </c>
      <c r="GM2298">
        <f t="shared" si="1212"/>
        <v>-48064.3</v>
      </c>
      <c r="GN2298">
        <f t="shared" si="1213"/>
        <v>0</v>
      </c>
      <c r="GO2298">
        <f t="shared" si="1214"/>
        <v>0</v>
      </c>
      <c r="GP2298">
        <f t="shared" si="1215"/>
        <v>-48064.3</v>
      </c>
      <c r="GR2298">
        <v>0</v>
      </c>
      <c r="GS2298">
        <v>3</v>
      </c>
      <c r="GT2298">
        <v>0</v>
      </c>
      <c r="GU2298" t="s">
        <v>3</v>
      </c>
      <c r="GV2298">
        <f t="shared" si="1216"/>
        <v>0</v>
      </c>
      <c r="GW2298">
        <v>1</v>
      </c>
      <c r="GX2298">
        <f t="shared" si="1217"/>
        <v>0</v>
      </c>
      <c r="HA2298">
        <v>0</v>
      </c>
      <c r="HB2298">
        <v>0</v>
      </c>
      <c r="HC2298">
        <f t="shared" si="1218"/>
        <v>0</v>
      </c>
      <c r="IK2298">
        <v>0</v>
      </c>
    </row>
    <row r="2299" spans="1:245" x14ac:dyDescent="0.2">
      <c r="A2299">
        <v>18</v>
      </c>
      <c r="B2299">
        <v>1</v>
      </c>
      <c r="C2299">
        <v>697</v>
      </c>
      <c r="E2299" t="s">
        <v>140</v>
      </c>
      <c r="F2299" t="s">
        <v>154</v>
      </c>
      <c r="G2299" t="s">
        <v>155</v>
      </c>
      <c r="H2299" t="s">
        <v>120</v>
      </c>
      <c r="I2299">
        <f>I2297*J2299</f>
        <v>-0.19320000000000001</v>
      </c>
      <c r="J2299">
        <v>-5.2499999999999998E-2</v>
      </c>
      <c r="O2299">
        <f t="shared" si="1179"/>
        <v>-144571.5</v>
      </c>
      <c r="P2299">
        <f t="shared" si="1180"/>
        <v>-144571.5</v>
      </c>
      <c r="Q2299">
        <f t="shared" si="1181"/>
        <v>0</v>
      </c>
      <c r="R2299">
        <f t="shared" si="1182"/>
        <v>0</v>
      </c>
      <c r="S2299">
        <f t="shared" si="1183"/>
        <v>0</v>
      </c>
      <c r="T2299">
        <f t="shared" si="1184"/>
        <v>0</v>
      </c>
      <c r="U2299">
        <f t="shared" si="1185"/>
        <v>0</v>
      </c>
      <c r="V2299">
        <f t="shared" si="1186"/>
        <v>0</v>
      </c>
      <c r="W2299">
        <f t="shared" si="1187"/>
        <v>0</v>
      </c>
      <c r="X2299">
        <f t="shared" si="1188"/>
        <v>0</v>
      </c>
      <c r="Y2299">
        <f t="shared" si="1189"/>
        <v>0</v>
      </c>
      <c r="AA2299">
        <v>55574044</v>
      </c>
      <c r="AB2299">
        <f t="shared" si="1190"/>
        <v>748299.67</v>
      </c>
      <c r="AC2299">
        <f t="shared" si="1191"/>
        <v>748299.67</v>
      </c>
      <c r="AD2299">
        <f t="shared" si="1192"/>
        <v>0</v>
      </c>
      <c r="AE2299">
        <f t="shared" si="1193"/>
        <v>0</v>
      </c>
      <c r="AF2299">
        <f t="shared" si="1194"/>
        <v>0</v>
      </c>
      <c r="AG2299">
        <f t="shared" si="1195"/>
        <v>0</v>
      </c>
      <c r="AH2299">
        <f t="shared" si="1196"/>
        <v>0</v>
      </c>
      <c r="AI2299">
        <f t="shared" si="1197"/>
        <v>0</v>
      </c>
      <c r="AJ2299">
        <f t="shared" si="1198"/>
        <v>0</v>
      </c>
      <c r="AK2299">
        <v>748299.67</v>
      </c>
      <c r="AL2299">
        <v>748299.67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70</v>
      </c>
      <c r="AU2299">
        <v>10</v>
      </c>
      <c r="AV2299">
        <v>1</v>
      </c>
      <c r="AW2299">
        <v>1</v>
      </c>
      <c r="AZ2299">
        <v>1</v>
      </c>
      <c r="BA2299">
        <v>1</v>
      </c>
      <c r="BB2299">
        <v>1</v>
      </c>
      <c r="BC2299">
        <v>1</v>
      </c>
      <c r="BD2299" t="s">
        <v>3</v>
      </c>
      <c r="BE2299" t="s">
        <v>3</v>
      </c>
      <c r="BF2299" t="s">
        <v>3</v>
      </c>
      <c r="BG2299" t="s">
        <v>3</v>
      </c>
      <c r="BH2299">
        <v>3</v>
      </c>
      <c r="BI2299">
        <v>4</v>
      </c>
      <c r="BJ2299" t="s">
        <v>156</v>
      </c>
      <c r="BM2299">
        <v>0</v>
      </c>
      <c r="BN2299">
        <v>0</v>
      </c>
      <c r="BO2299" t="s">
        <v>3</v>
      </c>
      <c r="BP2299">
        <v>0</v>
      </c>
      <c r="BQ2299">
        <v>1</v>
      </c>
      <c r="BR2299">
        <v>1</v>
      </c>
      <c r="BS2299">
        <v>1</v>
      </c>
      <c r="BT2299">
        <v>1</v>
      </c>
      <c r="BU2299">
        <v>1</v>
      </c>
      <c r="BV2299">
        <v>1</v>
      </c>
      <c r="BW2299">
        <v>1</v>
      </c>
      <c r="BX2299">
        <v>1</v>
      </c>
      <c r="BY2299" t="s">
        <v>3</v>
      </c>
      <c r="BZ2299">
        <v>70</v>
      </c>
      <c r="CA2299">
        <v>10</v>
      </c>
      <c r="CE2299">
        <v>0</v>
      </c>
      <c r="CF2299">
        <v>0</v>
      </c>
      <c r="CG2299">
        <v>0</v>
      </c>
      <c r="CM2299">
        <v>0</v>
      </c>
      <c r="CN2299" t="s">
        <v>3</v>
      </c>
      <c r="CO2299">
        <v>0</v>
      </c>
      <c r="CP2299">
        <f t="shared" si="1199"/>
        <v>-144571.5</v>
      </c>
      <c r="CQ2299">
        <f t="shared" si="1200"/>
        <v>748299.67</v>
      </c>
      <c r="CR2299">
        <f t="shared" si="1201"/>
        <v>0</v>
      </c>
      <c r="CS2299">
        <f t="shared" si="1202"/>
        <v>0</v>
      </c>
      <c r="CT2299">
        <f t="shared" si="1203"/>
        <v>0</v>
      </c>
      <c r="CU2299">
        <f t="shared" si="1204"/>
        <v>0</v>
      </c>
      <c r="CV2299">
        <f t="shared" si="1205"/>
        <v>0</v>
      </c>
      <c r="CW2299">
        <f t="shared" si="1206"/>
        <v>0</v>
      </c>
      <c r="CX2299">
        <f t="shared" si="1207"/>
        <v>0</v>
      </c>
      <c r="CY2299">
        <f t="shared" si="1208"/>
        <v>0</v>
      </c>
      <c r="CZ2299">
        <f t="shared" si="1209"/>
        <v>0</v>
      </c>
      <c r="DC2299" t="s">
        <v>3</v>
      </c>
      <c r="DD2299" t="s">
        <v>3</v>
      </c>
      <c r="DE2299" t="s">
        <v>3</v>
      </c>
      <c r="DF2299" t="s">
        <v>3</v>
      </c>
      <c r="DG2299" t="s">
        <v>3</v>
      </c>
      <c r="DH2299" t="s">
        <v>3</v>
      </c>
      <c r="DI2299" t="s">
        <v>3</v>
      </c>
      <c r="DJ2299" t="s">
        <v>3</v>
      </c>
      <c r="DK2299" t="s">
        <v>3</v>
      </c>
      <c r="DL2299" t="s">
        <v>3</v>
      </c>
      <c r="DM2299" t="s">
        <v>3</v>
      </c>
      <c r="DN2299">
        <v>0</v>
      </c>
      <c r="DO2299">
        <v>0</v>
      </c>
      <c r="DP2299">
        <v>1</v>
      </c>
      <c r="DQ2299">
        <v>1</v>
      </c>
      <c r="DU2299">
        <v>1009</v>
      </c>
      <c r="DV2299" t="s">
        <v>120</v>
      </c>
      <c r="DW2299" t="s">
        <v>120</v>
      </c>
      <c r="DX2299">
        <v>1000</v>
      </c>
      <c r="EE2299">
        <v>55317522</v>
      </c>
      <c r="EF2299">
        <v>1</v>
      </c>
      <c r="EG2299" t="s">
        <v>19</v>
      </c>
      <c r="EH2299">
        <v>0</v>
      </c>
      <c r="EI2299" t="s">
        <v>3</v>
      </c>
      <c r="EJ2299">
        <v>4</v>
      </c>
      <c r="EK2299">
        <v>0</v>
      </c>
      <c r="EL2299" t="s">
        <v>20</v>
      </c>
      <c r="EM2299" t="s">
        <v>21</v>
      </c>
      <c r="EO2299" t="s">
        <v>3</v>
      </c>
      <c r="EQ2299">
        <v>0</v>
      </c>
      <c r="ER2299">
        <v>748299.67</v>
      </c>
      <c r="ES2299">
        <v>748299.67</v>
      </c>
      <c r="ET2299">
        <v>0</v>
      </c>
      <c r="EU2299">
        <v>0</v>
      </c>
      <c r="EV2299">
        <v>0</v>
      </c>
      <c r="EW2299">
        <v>0</v>
      </c>
      <c r="EX2299">
        <v>0</v>
      </c>
      <c r="FQ2299">
        <v>0</v>
      </c>
      <c r="FR2299">
        <f t="shared" si="1210"/>
        <v>0</v>
      </c>
      <c r="FS2299">
        <v>0</v>
      </c>
      <c r="FX2299">
        <v>70</v>
      </c>
      <c r="FY2299">
        <v>10</v>
      </c>
      <c r="GA2299" t="s">
        <v>3</v>
      </c>
      <c r="GD2299">
        <v>0</v>
      </c>
      <c r="GF2299">
        <v>-629368275</v>
      </c>
      <c r="GG2299">
        <v>2</v>
      </c>
      <c r="GH2299">
        <v>1</v>
      </c>
      <c r="GI2299">
        <v>-2</v>
      </c>
      <c r="GJ2299">
        <v>0</v>
      </c>
      <c r="GK2299">
        <f>ROUND(R2299*(R12)/100,2)</f>
        <v>0</v>
      </c>
      <c r="GL2299">
        <f t="shared" si="1211"/>
        <v>0</v>
      </c>
      <c r="GM2299">
        <f t="shared" si="1212"/>
        <v>-144571.5</v>
      </c>
      <c r="GN2299">
        <f t="shared" si="1213"/>
        <v>0</v>
      </c>
      <c r="GO2299">
        <f t="shared" si="1214"/>
        <v>0</v>
      </c>
      <c r="GP2299">
        <f t="shared" si="1215"/>
        <v>-144571.5</v>
      </c>
      <c r="GR2299">
        <v>0</v>
      </c>
      <c r="GS2299">
        <v>3</v>
      </c>
      <c r="GT2299">
        <v>0</v>
      </c>
      <c r="GU2299" t="s">
        <v>3</v>
      </c>
      <c r="GV2299">
        <f t="shared" si="1216"/>
        <v>0</v>
      </c>
      <c r="GW2299">
        <v>1</v>
      </c>
      <c r="GX2299">
        <f t="shared" si="1217"/>
        <v>0</v>
      </c>
      <c r="HA2299">
        <v>0</v>
      </c>
      <c r="HB2299">
        <v>0</v>
      </c>
      <c r="HC2299">
        <f t="shared" si="1218"/>
        <v>0</v>
      </c>
      <c r="IK2299">
        <v>0</v>
      </c>
    </row>
    <row r="2300" spans="1:245" x14ac:dyDescent="0.2">
      <c r="A2300">
        <v>18</v>
      </c>
      <c r="B2300">
        <v>1</v>
      </c>
      <c r="C2300">
        <v>695</v>
      </c>
      <c r="E2300" t="s">
        <v>459</v>
      </c>
      <c r="F2300" t="s">
        <v>158</v>
      </c>
      <c r="G2300" t="s">
        <v>311</v>
      </c>
      <c r="H2300" t="s">
        <v>151</v>
      </c>
      <c r="I2300">
        <f>I2297*J2300</f>
        <v>2704.8</v>
      </c>
      <c r="J2300">
        <v>735</v>
      </c>
      <c r="O2300">
        <f t="shared" si="1179"/>
        <v>256198.66</v>
      </c>
      <c r="P2300">
        <f t="shared" si="1180"/>
        <v>256198.66</v>
      </c>
      <c r="Q2300">
        <f t="shared" si="1181"/>
        <v>0</v>
      </c>
      <c r="R2300">
        <f t="shared" si="1182"/>
        <v>0</v>
      </c>
      <c r="S2300">
        <f t="shared" si="1183"/>
        <v>0</v>
      </c>
      <c r="T2300">
        <f t="shared" si="1184"/>
        <v>0</v>
      </c>
      <c r="U2300">
        <f t="shared" si="1185"/>
        <v>0</v>
      </c>
      <c r="V2300">
        <f t="shared" si="1186"/>
        <v>0</v>
      </c>
      <c r="W2300">
        <f t="shared" si="1187"/>
        <v>0</v>
      </c>
      <c r="X2300">
        <f t="shared" si="1188"/>
        <v>0</v>
      </c>
      <c r="Y2300">
        <f t="shared" si="1189"/>
        <v>0</v>
      </c>
      <c r="AA2300">
        <v>55574044</v>
      </c>
      <c r="AB2300">
        <f t="shared" si="1190"/>
        <v>94.72</v>
      </c>
      <c r="AC2300">
        <f t="shared" si="1191"/>
        <v>94.72</v>
      </c>
      <c r="AD2300">
        <f t="shared" si="1192"/>
        <v>0</v>
      </c>
      <c r="AE2300">
        <f t="shared" si="1193"/>
        <v>0</v>
      </c>
      <c r="AF2300">
        <f t="shared" si="1194"/>
        <v>0</v>
      </c>
      <c r="AG2300">
        <f t="shared" si="1195"/>
        <v>0</v>
      </c>
      <c r="AH2300">
        <f t="shared" si="1196"/>
        <v>0</v>
      </c>
      <c r="AI2300">
        <f t="shared" si="1197"/>
        <v>0</v>
      </c>
      <c r="AJ2300">
        <f t="shared" si="1198"/>
        <v>0</v>
      </c>
      <c r="AK2300">
        <v>94.72</v>
      </c>
      <c r="AL2300">
        <v>94.72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70</v>
      </c>
      <c r="AU2300">
        <v>10</v>
      </c>
      <c r="AV2300">
        <v>1</v>
      </c>
      <c r="AW2300">
        <v>1</v>
      </c>
      <c r="AZ2300">
        <v>1</v>
      </c>
      <c r="BA2300">
        <v>1</v>
      </c>
      <c r="BB2300">
        <v>1</v>
      </c>
      <c r="BC2300">
        <v>1</v>
      </c>
      <c r="BD2300" t="s">
        <v>3</v>
      </c>
      <c r="BE2300" t="s">
        <v>3</v>
      </c>
      <c r="BF2300" t="s">
        <v>3</v>
      </c>
      <c r="BG2300" t="s">
        <v>3</v>
      </c>
      <c r="BH2300">
        <v>3</v>
      </c>
      <c r="BI2300">
        <v>4</v>
      </c>
      <c r="BJ2300" t="s">
        <v>160</v>
      </c>
      <c r="BM2300">
        <v>0</v>
      </c>
      <c r="BN2300">
        <v>0</v>
      </c>
      <c r="BO2300" t="s">
        <v>3</v>
      </c>
      <c r="BP2300">
        <v>0</v>
      </c>
      <c r="BQ2300">
        <v>1</v>
      </c>
      <c r="BR2300">
        <v>0</v>
      </c>
      <c r="BS2300">
        <v>1</v>
      </c>
      <c r="BT2300">
        <v>1</v>
      </c>
      <c r="BU2300">
        <v>1</v>
      </c>
      <c r="BV2300">
        <v>1</v>
      </c>
      <c r="BW2300">
        <v>1</v>
      </c>
      <c r="BX2300">
        <v>1</v>
      </c>
      <c r="BY2300" t="s">
        <v>3</v>
      </c>
      <c r="BZ2300">
        <v>70</v>
      </c>
      <c r="CA2300">
        <v>10</v>
      </c>
      <c r="CE2300">
        <v>0</v>
      </c>
      <c r="CF2300">
        <v>0</v>
      </c>
      <c r="CG2300">
        <v>0</v>
      </c>
      <c r="CM2300">
        <v>0</v>
      </c>
      <c r="CN2300" t="s">
        <v>3</v>
      </c>
      <c r="CO2300">
        <v>0</v>
      </c>
      <c r="CP2300">
        <f t="shared" si="1199"/>
        <v>256198.66</v>
      </c>
      <c r="CQ2300">
        <f t="shared" si="1200"/>
        <v>94.72</v>
      </c>
      <c r="CR2300">
        <f t="shared" si="1201"/>
        <v>0</v>
      </c>
      <c r="CS2300">
        <f t="shared" si="1202"/>
        <v>0</v>
      </c>
      <c r="CT2300">
        <f t="shared" si="1203"/>
        <v>0</v>
      </c>
      <c r="CU2300">
        <f t="shared" si="1204"/>
        <v>0</v>
      </c>
      <c r="CV2300">
        <f t="shared" si="1205"/>
        <v>0</v>
      </c>
      <c r="CW2300">
        <f t="shared" si="1206"/>
        <v>0</v>
      </c>
      <c r="CX2300">
        <f t="shared" si="1207"/>
        <v>0</v>
      </c>
      <c r="CY2300">
        <f t="shared" si="1208"/>
        <v>0</v>
      </c>
      <c r="CZ2300">
        <f t="shared" si="1209"/>
        <v>0</v>
      </c>
      <c r="DC2300" t="s">
        <v>3</v>
      </c>
      <c r="DD2300" t="s">
        <v>3</v>
      </c>
      <c r="DE2300" t="s">
        <v>3</v>
      </c>
      <c r="DF2300" t="s">
        <v>3</v>
      </c>
      <c r="DG2300" t="s">
        <v>3</v>
      </c>
      <c r="DH2300" t="s">
        <v>3</v>
      </c>
      <c r="DI2300" t="s">
        <v>3</v>
      </c>
      <c r="DJ2300" t="s">
        <v>3</v>
      </c>
      <c r="DK2300" t="s">
        <v>3</v>
      </c>
      <c r="DL2300" t="s">
        <v>3</v>
      </c>
      <c r="DM2300" t="s">
        <v>3</v>
      </c>
      <c r="DN2300">
        <v>0</v>
      </c>
      <c r="DO2300">
        <v>0</v>
      </c>
      <c r="DP2300">
        <v>1</v>
      </c>
      <c r="DQ2300">
        <v>1</v>
      </c>
      <c r="DU2300">
        <v>1009</v>
      </c>
      <c r="DV2300" t="s">
        <v>151</v>
      </c>
      <c r="DW2300" t="s">
        <v>151</v>
      </c>
      <c r="DX2300">
        <v>1</v>
      </c>
      <c r="EE2300">
        <v>55317522</v>
      </c>
      <c r="EF2300">
        <v>1</v>
      </c>
      <c r="EG2300" t="s">
        <v>19</v>
      </c>
      <c r="EH2300">
        <v>0</v>
      </c>
      <c r="EI2300" t="s">
        <v>3</v>
      </c>
      <c r="EJ2300">
        <v>4</v>
      </c>
      <c r="EK2300">
        <v>0</v>
      </c>
      <c r="EL2300" t="s">
        <v>20</v>
      </c>
      <c r="EM2300" t="s">
        <v>21</v>
      </c>
      <c r="EO2300" t="s">
        <v>3</v>
      </c>
      <c r="EQ2300">
        <v>0</v>
      </c>
      <c r="ER2300">
        <v>94.72</v>
      </c>
      <c r="ES2300">
        <v>94.72</v>
      </c>
      <c r="ET2300">
        <v>0</v>
      </c>
      <c r="EU2300">
        <v>0</v>
      </c>
      <c r="EV2300">
        <v>0</v>
      </c>
      <c r="EW2300">
        <v>0</v>
      </c>
      <c r="EX2300">
        <v>0</v>
      </c>
      <c r="FQ2300">
        <v>0</v>
      </c>
      <c r="FR2300">
        <f t="shared" si="1210"/>
        <v>0</v>
      </c>
      <c r="FS2300">
        <v>0</v>
      </c>
      <c r="FX2300">
        <v>70</v>
      </c>
      <c r="FY2300">
        <v>10</v>
      </c>
      <c r="GA2300" t="s">
        <v>3</v>
      </c>
      <c r="GD2300">
        <v>0</v>
      </c>
      <c r="GF2300">
        <v>1362637907</v>
      </c>
      <c r="GG2300">
        <v>2</v>
      </c>
      <c r="GH2300">
        <v>1</v>
      </c>
      <c r="GI2300">
        <v>-2</v>
      </c>
      <c r="GJ2300">
        <v>0</v>
      </c>
      <c r="GK2300">
        <f>ROUND(R2300*(R12)/100,2)</f>
        <v>0</v>
      </c>
      <c r="GL2300">
        <f t="shared" si="1211"/>
        <v>0</v>
      </c>
      <c r="GM2300">
        <f t="shared" si="1212"/>
        <v>256198.66</v>
      </c>
      <c r="GN2300">
        <f t="shared" si="1213"/>
        <v>0</v>
      </c>
      <c r="GO2300">
        <f t="shared" si="1214"/>
        <v>0</v>
      </c>
      <c r="GP2300">
        <f t="shared" si="1215"/>
        <v>256198.66</v>
      </c>
      <c r="GR2300">
        <v>0</v>
      </c>
      <c r="GS2300">
        <v>3</v>
      </c>
      <c r="GT2300">
        <v>0</v>
      </c>
      <c r="GU2300" t="s">
        <v>3</v>
      </c>
      <c r="GV2300">
        <f t="shared" si="1216"/>
        <v>0</v>
      </c>
      <c r="GW2300">
        <v>1</v>
      </c>
      <c r="GX2300">
        <f t="shared" si="1217"/>
        <v>0</v>
      </c>
      <c r="HA2300">
        <v>0</v>
      </c>
      <c r="HB2300">
        <v>0</v>
      </c>
      <c r="HC2300">
        <f t="shared" si="1218"/>
        <v>0</v>
      </c>
      <c r="IK2300">
        <v>0</v>
      </c>
    </row>
    <row r="2301" spans="1:245" x14ac:dyDescent="0.2">
      <c r="A2301">
        <v>17</v>
      </c>
      <c r="B2301">
        <v>1</v>
      </c>
      <c r="C2301">
        <f>ROW(SmtRes!A704)</f>
        <v>704</v>
      </c>
      <c r="D2301">
        <f>ROW(EtalonRes!A677)</f>
        <v>677</v>
      </c>
      <c r="E2301" t="s">
        <v>144</v>
      </c>
      <c r="F2301" t="s">
        <v>162</v>
      </c>
      <c r="G2301" t="s">
        <v>163</v>
      </c>
      <c r="H2301" t="s">
        <v>17</v>
      </c>
      <c r="I2301">
        <f>ROUND(368/100,9)</f>
        <v>3.68</v>
      </c>
      <c r="J2301">
        <v>0</v>
      </c>
      <c r="O2301">
        <f t="shared" si="1179"/>
        <v>73832.28</v>
      </c>
      <c r="P2301">
        <f t="shared" si="1180"/>
        <v>69800.84</v>
      </c>
      <c r="Q2301">
        <f t="shared" si="1181"/>
        <v>1813.72</v>
      </c>
      <c r="R2301">
        <f t="shared" si="1182"/>
        <v>1433.8</v>
      </c>
      <c r="S2301">
        <f t="shared" si="1183"/>
        <v>2217.7199999999998</v>
      </c>
      <c r="T2301">
        <f t="shared" si="1184"/>
        <v>0</v>
      </c>
      <c r="U2301">
        <f t="shared" si="1185"/>
        <v>9.7520000000000007</v>
      </c>
      <c r="V2301">
        <f t="shared" si="1186"/>
        <v>0</v>
      </c>
      <c r="W2301">
        <f t="shared" si="1187"/>
        <v>0</v>
      </c>
      <c r="X2301">
        <f t="shared" si="1188"/>
        <v>1552.4</v>
      </c>
      <c r="Y2301">
        <f t="shared" si="1189"/>
        <v>221.77</v>
      </c>
      <c r="AA2301">
        <v>55574044</v>
      </c>
      <c r="AB2301">
        <f t="shared" si="1190"/>
        <v>20063.12</v>
      </c>
      <c r="AC2301">
        <f t="shared" si="1191"/>
        <v>18967.62</v>
      </c>
      <c r="AD2301">
        <f t="shared" si="1192"/>
        <v>492.86</v>
      </c>
      <c r="AE2301">
        <f t="shared" si="1193"/>
        <v>389.62</v>
      </c>
      <c r="AF2301">
        <f t="shared" si="1194"/>
        <v>602.64</v>
      </c>
      <c r="AG2301">
        <f t="shared" si="1195"/>
        <v>0</v>
      </c>
      <c r="AH2301">
        <f t="shared" si="1196"/>
        <v>2.65</v>
      </c>
      <c r="AI2301">
        <f t="shared" si="1197"/>
        <v>0</v>
      </c>
      <c r="AJ2301">
        <f t="shared" si="1198"/>
        <v>0</v>
      </c>
      <c r="AK2301">
        <v>20063.12</v>
      </c>
      <c r="AL2301">
        <v>18967.62</v>
      </c>
      <c r="AM2301">
        <v>492.86</v>
      </c>
      <c r="AN2301">
        <v>389.62</v>
      </c>
      <c r="AO2301">
        <v>602.64</v>
      </c>
      <c r="AP2301">
        <v>0</v>
      </c>
      <c r="AQ2301">
        <v>2.65</v>
      </c>
      <c r="AR2301">
        <v>0</v>
      </c>
      <c r="AS2301">
        <v>0</v>
      </c>
      <c r="AT2301">
        <v>70</v>
      </c>
      <c r="AU2301">
        <v>10</v>
      </c>
      <c r="AV2301">
        <v>1</v>
      </c>
      <c r="AW2301">
        <v>1</v>
      </c>
      <c r="AZ2301">
        <v>1</v>
      </c>
      <c r="BA2301">
        <v>1</v>
      </c>
      <c r="BB2301">
        <v>1</v>
      </c>
      <c r="BC2301">
        <v>1</v>
      </c>
      <c r="BD2301" t="s">
        <v>3</v>
      </c>
      <c r="BE2301" t="s">
        <v>3</v>
      </c>
      <c r="BF2301" t="s">
        <v>3</v>
      </c>
      <c r="BG2301" t="s">
        <v>3</v>
      </c>
      <c r="BH2301">
        <v>0</v>
      </c>
      <c r="BI2301">
        <v>4</v>
      </c>
      <c r="BJ2301" t="s">
        <v>164</v>
      </c>
      <c r="BM2301">
        <v>0</v>
      </c>
      <c r="BN2301">
        <v>0</v>
      </c>
      <c r="BO2301" t="s">
        <v>3</v>
      </c>
      <c r="BP2301">
        <v>0</v>
      </c>
      <c r="BQ2301">
        <v>1</v>
      </c>
      <c r="BR2301">
        <v>0</v>
      </c>
      <c r="BS2301">
        <v>1</v>
      </c>
      <c r="BT2301">
        <v>1</v>
      </c>
      <c r="BU2301">
        <v>1</v>
      </c>
      <c r="BV2301">
        <v>1</v>
      </c>
      <c r="BW2301">
        <v>1</v>
      </c>
      <c r="BX2301">
        <v>1</v>
      </c>
      <c r="BY2301" t="s">
        <v>3</v>
      </c>
      <c r="BZ2301">
        <v>70</v>
      </c>
      <c r="CA2301">
        <v>10</v>
      </c>
      <c r="CE2301">
        <v>0</v>
      </c>
      <c r="CF2301">
        <v>0</v>
      </c>
      <c r="CG2301">
        <v>0</v>
      </c>
      <c r="CM2301">
        <v>0</v>
      </c>
      <c r="CN2301" t="s">
        <v>3</v>
      </c>
      <c r="CO2301">
        <v>0</v>
      </c>
      <c r="CP2301">
        <f t="shared" si="1199"/>
        <v>73832.28</v>
      </c>
      <c r="CQ2301">
        <f t="shared" si="1200"/>
        <v>18967.62</v>
      </c>
      <c r="CR2301">
        <f t="shared" si="1201"/>
        <v>492.86</v>
      </c>
      <c r="CS2301">
        <f t="shared" si="1202"/>
        <v>389.62</v>
      </c>
      <c r="CT2301">
        <f t="shared" si="1203"/>
        <v>602.64</v>
      </c>
      <c r="CU2301">
        <f t="shared" si="1204"/>
        <v>0</v>
      </c>
      <c r="CV2301">
        <f t="shared" si="1205"/>
        <v>2.65</v>
      </c>
      <c r="CW2301">
        <f t="shared" si="1206"/>
        <v>0</v>
      </c>
      <c r="CX2301">
        <f t="shared" si="1207"/>
        <v>0</v>
      </c>
      <c r="CY2301">
        <f t="shared" si="1208"/>
        <v>1552.404</v>
      </c>
      <c r="CZ2301">
        <f t="shared" si="1209"/>
        <v>221.77199999999996</v>
      </c>
      <c r="DC2301" t="s">
        <v>3</v>
      </c>
      <c r="DD2301" t="s">
        <v>3</v>
      </c>
      <c r="DE2301" t="s">
        <v>3</v>
      </c>
      <c r="DF2301" t="s">
        <v>3</v>
      </c>
      <c r="DG2301" t="s">
        <v>3</v>
      </c>
      <c r="DH2301" t="s">
        <v>3</v>
      </c>
      <c r="DI2301" t="s">
        <v>3</v>
      </c>
      <c r="DJ2301" t="s">
        <v>3</v>
      </c>
      <c r="DK2301" t="s">
        <v>3</v>
      </c>
      <c r="DL2301" t="s">
        <v>3</v>
      </c>
      <c r="DM2301" t="s">
        <v>3</v>
      </c>
      <c r="DN2301">
        <v>0</v>
      </c>
      <c r="DO2301">
        <v>0</v>
      </c>
      <c r="DP2301">
        <v>1</v>
      </c>
      <c r="DQ2301">
        <v>1</v>
      </c>
      <c r="DU2301">
        <v>1005</v>
      </c>
      <c r="DV2301" t="s">
        <v>17</v>
      </c>
      <c r="DW2301" t="s">
        <v>17</v>
      </c>
      <c r="DX2301">
        <v>100</v>
      </c>
      <c r="EE2301">
        <v>55317522</v>
      </c>
      <c r="EF2301">
        <v>1</v>
      </c>
      <c r="EG2301" t="s">
        <v>19</v>
      </c>
      <c r="EH2301">
        <v>0</v>
      </c>
      <c r="EI2301" t="s">
        <v>3</v>
      </c>
      <c r="EJ2301">
        <v>4</v>
      </c>
      <c r="EK2301">
        <v>0</v>
      </c>
      <c r="EL2301" t="s">
        <v>20</v>
      </c>
      <c r="EM2301" t="s">
        <v>21</v>
      </c>
      <c r="EO2301" t="s">
        <v>3</v>
      </c>
      <c r="EQ2301">
        <v>0</v>
      </c>
      <c r="ER2301">
        <v>20063.12</v>
      </c>
      <c r="ES2301">
        <v>18967.62</v>
      </c>
      <c r="ET2301">
        <v>492.86</v>
      </c>
      <c r="EU2301">
        <v>389.62</v>
      </c>
      <c r="EV2301">
        <v>602.64</v>
      </c>
      <c r="EW2301">
        <v>2.65</v>
      </c>
      <c r="EX2301">
        <v>0</v>
      </c>
      <c r="EY2301">
        <v>0</v>
      </c>
      <c r="FQ2301">
        <v>0</v>
      </c>
      <c r="FR2301">
        <f t="shared" si="1210"/>
        <v>0</v>
      </c>
      <c r="FS2301">
        <v>0</v>
      </c>
      <c r="FX2301">
        <v>70</v>
      </c>
      <c r="FY2301">
        <v>10</v>
      </c>
      <c r="GA2301" t="s">
        <v>3</v>
      </c>
      <c r="GD2301">
        <v>0</v>
      </c>
      <c r="GF2301">
        <v>1004547679</v>
      </c>
      <c r="GG2301">
        <v>2</v>
      </c>
      <c r="GH2301">
        <v>1</v>
      </c>
      <c r="GI2301">
        <v>-2</v>
      </c>
      <c r="GJ2301">
        <v>0</v>
      </c>
      <c r="GK2301">
        <f>ROUND(R2301*(R12)/100,2)</f>
        <v>1548.5</v>
      </c>
      <c r="GL2301">
        <f t="shared" si="1211"/>
        <v>0</v>
      </c>
      <c r="GM2301">
        <f t="shared" si="1212"/>
        <v>77154.95</v>
      </c>
      <c r="GN2301">
        <f t="shared" si="1213"/>
        <v>0</v>
      </c>
      <c r="GO2301">
        <f t="shared" si="1214"/>
        <v>0</v>
      </c>
      <c r="GP2301">
        <f t="shared" si="1215"/>
        <v>77154.95</v>
      </c>
      <c r="GR2301">
        <v>0</v>
      </c>
      <c r="GS2301">
        <v>3</v>
      </c>
      <c r="GT2301">
        <v>0</v>
      </c>
      <c r="GU2301" t="s">
        <v>3</v>
      </c>
      <c r="GV2301">
        <f t="shared" si="1216"/>
        <v>0</v>
      </c>
      <c r="GW2301">
        <v>1</v>
      </c>
      <c r="GX2301">
        <f t="shared" si="1217"/>
        <v>0</v>
      </c>
      <c r="HA2301">
        <v>0</v>
      </c>
      <c r="HB2301">
        <v>0</v>
      </c>
      <c r="HC2301">
        <f t="shared" si="1218"/>
        <v>0</v>
      </c>
      <c r="IK2301">
        <v>0</v>
      </c>
    </row>
    <row r="2302" spans="1:245" x14ac:dyDescent="0.2">
      <c r="A2302">
        <v>18</v>
      </c>
      <c r="B2302">
        <v>1</v>
      </c>
      <c r="C2302">
        <v>701</v>
      </c>
      <c r="E2302" t="s">
        <v>148</v>
      </c>
      <c r="F2302" t="s">
        <v>149</v>
      </c>
      <c r="G2302" t="s">
        <v>150</v>
      </c>
      <c r="H2302" t="s">
        <v>151</v>
      </c>
      <c r="I2302">
        <f>I2301*J2302</f>
        <v>-540.96</v>
      </c>
      <c r="J2302">
        <v>-147</v>
      </c>
      <c r="O2302">
        <f t="shared" si="1179"/>
        <v>-9612.86</v>
      </c>
      <c r="P2302">
        <f t="shared" si="1180"/>
        <v>-9612.86</v>
      </c>
      <c r="Q2302">
        <f t="shared" si="1181"/>
        <v>0</v>
      </c>
      <c r="R2302">
        <f t="shared" si="1182"/>
        <v>0</v>
      </c>
      <c r="S2302">
        <f t="shared" si="1183"/>
        <v>0</v>
      </c>
      <c r="T2302">
        <f t="shared" si="1184"/>
        <v>0</v>
      </c>
      <c r="U2302">
        <f t="shared" si="1185"/>
        <v>0</v>
      </c>
      <c r="V2302">
        <f t="shared" si="1186"/>
        <v>0</v>
      </c>
      <c r="W2302">
        <f t="shared" si="1187"/>
        <v>0</v>
      </c>
      <c r="X2302">
        <f t="shared" si="1188"/>
        <v>0</v>
      </c>
      <c r="Y2302">
        <f t="shared" si="1189"/>
        <v>0</v>
      </c>
      <c r="AA2302">
        <v>55574044</v>
      </c>
      <c r="AB2302">
        <f t="shared" si="1190"/>
        <v>17.77</v>
      </c>
      <c r="AC2302">
        <f t="shared" si="1191"/>
        <v>17.77</v>
      </c>
      <c r="AD2302">
        <f t="shared" si="1192"/>
        <v>0</v>
      </c>
      <c r="AE2302">
        <f t="shared" si="1193"/>
        <v>0</v>
      </c>
      <c r="AF2302">
        <f t="shared" si="1194"/>
        <v>0</v>
      </c>
      <c r="AG2302">
        <f t="shared" si="1195"/>
        <v>0</v>
      </c>
      <c r="AH2302">
        <f t="shared" si="1196"/>
        <v>0</v>
      </c>
      <c r="AI2302">
        <f t="shared" si="1197"/>
        <v>0</v>
      </c>
      <c r="AJ2302">
        <f t="shared" si="1198"/>
        <v>0</v>
      </c>
      <c r="AK2302">
        <v>17.77</v>
      </c>
      <c r="AL2302">
        <v>17.77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70</v>
      </c>
      <c r="AU2302">
        <v>10</v>
      </c>
      <c r="AV2302">
        <v>1</v>
      </c>
      <c r="AW2302">
        <v>1</v>
      </c>
      <c r="AZ2302">
        <v>1</v>
      </c>
      <c r="BA2302">
        <v>1</v>
      </c>
      <c r="BB2302">
        <v>1</v>
      </c>
      <c r="BC2302">
        <v>1</v>
      </c>
      <c r="BD2302" t="s">
        <v>3</v>
      </c>
      <c r="BE2302" t="s">
        <v>3</v>
      </c>
      <c r="BF2302" t="s">
        <v>3</v>
      </c>
      <c r="BG2302" t="s">
        <v>3</v>
      </c>
      <c r="BH2302">
        <v>3</v>
      </c>
      <c r="BI2302">
        <v>4</v>
      </c>
      <c r="BJ2302" t="s">
        <v>152</v>
      </c>
      <c r="BM2302">
        <v>0</v>
      </c>
      <c r="BN2302">
        <v>0</v>
      </c>
      <c r="BO2302" t="s">
        <v>3</v>
      </c>
      <c r="BP2302">
        <v>0</v>
      </c>
      <c r="BQ2302">
        <v>1</v>
      </c>
      <c r="BR2302">
        <v>1</v>
      </c>
      <c r="BS2302">
        <v>1</v>
      </c>
      <c r="BT2302">
        <v>1</v>
      </c>
      <c r="BU2302">
        <v>1</v>
      </c>
      <c r="BV2302">
        <v>1</v>
      </c>
      <c r="BW2302">
        <v>1</v>
      </c>
      <c r="BX2302">
        <v>1</v>
      </c>
      <c r="BY2302" t="s">
        <v>3</v>
      </c>
      <c r="BZ2302">
        <v>70</v>
      </c>
      <c r="CA2302">
        <v>10</v>
      </c>
      <c r="CE2302">
        <v>0</v>
      </c>
      <c r="CF2302">
        <v>0</v>
      </c>
      <c r="CG2302">
        <v>0</v>
      </c>
      <c r="CM2302">
        <v>0</v>
      </c>
      <c r="CN2302" t="s">
        <v>3</v>
      </c>
      <c r="CO2302">
        <v>0</v>
      </c>
      <c r="CP2302">
        <f t="shared" si="1199"/>
        <v>-9612.86</v>
      </c>
      <c r="CQ2302">
        <f t="shared" si="1200"/>
        <v>17.77</v>
      </c>
      <c r="CR2302">
        <f t="shared" si="1201"/>
        <v>0</v>
      </c>
      <c r="CS2302">
        <f t="shared" si="1202"/>
        <v>0</v>
      </c>
      <c r="CT2302">
        <f t="shared" si="1203"/>
        <v>0</v>
      </c>
      <c r="CU2302">
        <f t="shared" si="1204"/>
        <v>0</v>
      </c>
      <c r="CV2302">
        <f t="shared" si="1205"/>
        <v>0</v>
      </c>
      <c r="CW2302">
        <f t="shared" si="1206"/>
        <v>0</v>
      </c>
      <c r="CX2302">
        <f t="shared" si="1207"/>
        <v>0</v>
      </c>
      <c r="CY2302">
        <f t="shared" si="1208"/>
        <v>0</v>
      </c>
      <c r="CZ2302">
        <f t="shared" si="1209"/>
        <v>0</v>
      </c>
      <c r="DC2302" t="s">
        <v>3</v>
      </c>
      <c r="DD2302" t="s">
        <v>3</v>
      </c>
      <c r="DE2302" t="s">
        <v>3</v>
      </c>
      <c r="DF2302" t="s">
        <v>3</v>
      </c>
      <c r="DG2302" t="s">
        <v>3</v>
      </c>
      <c r="DH2302" t="s">
        <v>3</v>
      </c>
      <c r="DI2302" t="s">
        <v>3</v>
      </c>
      <c r="DJ2302" t="s">
        <v>3</v>
      </c>
      <c r="DK2302" t="s">
        <v>3</v>
      </c>
      <c r="DL2302" t="s">
        <v>3</v>
      </c>
      <c r="DM2302" t="s">
        <v>3</v>
      </c>
      <c r="DN2302">
        <v>0</v>
      </c>
      <c r="DO2302">
        <v>0</v>
      </c>
      <c r="DP2302">
        <v>1</v>
      </c>
      <c r="DQ2302">
        <v>1</v>
      </c>
      <c r="DU2302">
        <v>1009</v>
      </c>
      <c r="DV2302" t="s">
        <v>151</v>
      </c>
      <c r="DW2302" t="s">
        <v>151</v>
      </c>
      <c r="DX2302">
        <v>1</v>
      </c>
      <c r="EE2302">
        <v>55317522</v>
      </c>
      <c r="EF2302">
        <v>1</v>
      </c>
      <c r="EG2302" t="s">
        <v>19</v>
      </c>
      <c r="EH2302">
        <v>0</v>
      </c>
      <c r="EI2302" t="s">
        <v>3</v>
      </c>
      <c r="EJ2302">
        <v>4</v>
      </c>
      <c r="EK2302">
        <v>0</v>
      </c>
      <c r="EL2302" t="s">
        <v>20</v>
      </c>
      <c r="EM2302" t="s">
        <v>21</v>
      </c>
      <c r="EO2302" t="s">
        <v>3</v>
      </c>
      <c r="EQ2302">
        <v>0</v>
      </c>
      <c r="ER2302">
        <v>17.77</v>
      </c>
      <c r="ES2302">
        <v>17.77</v>
      </c>
      <c r="ET2302">
        <v>0</v>
      </c>
      <c r="EU2302">
        <v>0</v>
      </c>
      <c r="EV2302">
        <v>0</v>
      </c>
      <c r="EW2302">
        <v>0</v>
      </c>
      <c r="EX2302">
        <v>0</v>
      </c>
      <c r="FQ2302">
        <v>0</v>
      </c>
      <c r="FR2302">
        <f t="shared" si="1210"/>
        <v>0</v>
      </c>
      <c r="FS2302">
        <v>0</v>
      </c>
      <c r="FX2302">
        <v>70</v>
      </c>
      <c r="FY2302">
        <v>10</v>
      </c>
      <c r="GA2302" t="s">
        <v>3</v>
      </c>
      <c r="GD2302">
        <v>0</v>
      </c>
      <c r="GF2302">
        <v>-78256104</v>
      </c>
      <c r="GG2302">
        <v>2</v>
      </c>
      <c r="GH2302">
        <v>1</v>
      </c>
      <c r="GI2302">
        <v>-2</v>
      </c>
      <c r="GJ2302">
        <v>0</v>
      </c>
      <c r="GK2302">
        <f>ROUND(R2302*(R12)/100,2)</f>
        <v>0</v>
      </c>
      <c r="GL2302">
        <f t="shared" si="1211"/>
        <v>0</v>
      </c>
      <c r="GM2302">
        <f t="shared" si="1212"/>
        <v>-9612.86</v>
      </c>
      <c r="GN2302">
        <f t="shared" si="1213"/>
        <v>0</v>
      </c>
      <c r="GO2302">
        <f t="shared" si="1214"/>
        <v>0</v>
      </c>
      <c r="GP2302">
        <f t="shared" si="1215"/>
        <v>-9612.86</v>
      </c>
      <c r="GR2302">
        <v>0</v>
      </c>
      <c r="GS2302">
        <v>3</v>
      </c>
      <c r="GT2302">
        <v>0</v>
      </c>
      <c r="GU2302" t="s">
        <v>3</v>
      </c>
      <c r="GV2302">
        <f t="shared" si="1216"/>
        <v>0</v>
      </c>
      <c r="GW2302">
        <v>1</v>
      </c>
      <c r="GX2302">
        <f t="shared" si="1217"/>
        <v>0</v>
      </c>
      <c r="HA2302">
        <v>0</v>
      </c>
      <c r="HB2302">
        <v>0</v>
      </c>
      <c r="HC2302">
        <f t="shared" si="1218"/>
        <v>0</v>
      </c>
      <c r="IK2302">
        <v>0</v>
      </c>
    </row>
    <row r="2303" spans="1:245" x14ac:dyDescent="0.2">
      <c r="A2303">
        <v>18</v>
      </c>
      <c r="B2303">
        <v>1</v>
      </c>
      <c r="C2303">
        <v>702</v>
      </c>
      <c r="E2303" t="s">
        <v>153</v>
      </c>
      <c r="F2303" t="s">
        <v>158</v>
      </c>
      <c r="G2303" t="s">
        <v>311</v>
      </c>
      <c r="H2303" t="s">
        <v>151</v>
      </c>
      <c r="I2303">
        <f>I2301*J2303</f>
        <v>540.96</v>
      </c>
      <c r="J2303">
        <v>147</v>
      </c>
      <c r="O2303">
        <f t="shared" si="1179"/>
        <v>51239.73</v>
      </c>
      <c r="P2303">
        <f t="shared" si="1180"/>
        <v>51239.73</v>
      </c>
      <c r="Q2303">
        <f t="shared" si="1181"/>
        <v>0</v>
      </c>
      <c r="R2303">
        <f t="shared" si="1182"/>
        <v>0</v>
      </c>
      <c r="S2303">
        <f t="shared" si="1183"/>
        <v>0</v>
      </c>
      <c r="T2303">
        <f t="shared" si="1184"/>
        <v>0</v>
      </c>
      <c r="U2303">
        <f t="shared" si="1185"/>
        <v>0</v>
      </c>
      <c r="V2303">
        <f t="shared" si="1186"/>
        <v>0</v>
      </c>
      <c r="W2303">
        <f t="shared" si="1187"/>
        <v>0</v>
      </c>
      <c r="X2303">
        <f t="shared" si="1188"/>
        <v>0</v>
      </c>
      <c r="Y2303">
        <f t="shared" si="1189"/>
        <v>0</v>
      </c>
      <c r="AA2303">
        <v>55574044</v>
      </c>
      <c r="AB2303">
        <f t="shared" si="1190"/>
        <v>94.72</v>
      </c>
      <c r="AC2303">
        <f t="shared" si="1191"/>
        <v>94.72</v>
      </c>
      <c r="AD2303">
        <f t="shared" si="1192"/>
        <v>0</v>
      </c>
      <c r="AE2303">
        <f t="shared" si="1193"/>
        <v>0</v>
      </c>
      <c r="AF2303">
        <f t="shared" si="1194"/>
        <v>0</v>
      </c>
      <c r="AG2303">
        <f t="shared" si="1195"/>
        <v>0</v>
      </c>
      <c r="AH2303">
        <f t="shared" si="1196"/>
        <v>0</v>
      </c>
      <c r="AI2303">
        <f t="shared" si="1197"/>
        <v>0</v>
      </c>
      <c r="AJ2303">
        <f t="shared" si="1198"/>
        <v>0</v>
      </c>
      <c r="AK2303">
        <v>94.72</v>
      </c>
      <c r="AL2303">
        <v>94.72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70</v>
      </c>
      <c r="AU2303">
        <v>10</v>
      </c>
      <c r="AV2303">
        <v>1</v>
      </c>
      <c r="AW2303">
        <v>1</v>
      </c>
      <c r="AZ2303">
        <v>1</v>
      </c>
      <c r="BA2303">
        <v>1</v>
      </c>
      <c r="BB2303">
        <v>1</v>
      </c>
      <c r="BC2303">
        <v>1</v>
      </c>
      <c r="BD2303" t="s">
        <v>3</v>
      </c>
      <c r="BE2303" t="s">
        <v>3</v>
      </c>
      <c r="BF2303" t="s">
        <v>3</v>
      </c>
      <c r="BG2303" t="s">
        <v>3</v>
      </c>
      <c r="BH2303">
        <v>3</v>
      </c>
      <c r="BI2303">
        <v>4</v>
      </c>
      <c r="BJ2303" t="s">
        <v>160</v>
      </c>
      <c r="BM2303">
        <v>0</v>
      </c>
      <c r="BN2303">
        <v>0</v>
      </c>
      <c r="BO2303" t="s">
        <v>3</v>
      </c>
      <c r="BP2303">
        <v>0</v>
      </c>
      <c r="BQ2303">
        <v>1</v>
      </c>
      <c r="BR2303">
        <v>0</v>
      </c>
      <c r="BS2303">
        <v>1</v>
      </c>
      <c r="BT2303">
        <v>1</v>
      </c>
      <c r="BU2303">
        <v>1</v>
      </c>
      <c r="BV2303">
        <v>1</v>
      </c>
      <c r="BW2303">
        <v>1</v>
      </c>
      <c r="BX2303">
        <v>1</v>
      </c>
      <c r="BY2303" t="s">
        <v>3</v>
      </c>
      <c r="BZ2303">
        <v>70</v>
      </c>
      <c r="CA2303">
        <v>10</v>
      </c>
      <c r="CE2303">
        <v>0</v>
      </c>
      <c r="CF2303">
        <v>0</v>
      </c>
      <c r="CG2303">
        <v>0</v>
      </c>
      <c r="CM2303">
        <v>0</v>
      </c>
      <c r="CN2303" t="s">
        <v>3</v>
      </c>
      <c r="CO2303">
        <v>0</v>
      </c>
      <c r="CP2303">
        <f t="shared" si="1199"/>
        <v>51239.73</v>
      </c>
      <c r="CQ2303">
        <f t="shared" si="1200"/>
        <v>94.72</v>
      </c>
      <c r="CR2303">
        <f t="shared" si="1201"/>
        <v>0</v>
      </c>
      <c r="CS2303">
        <f t="shared" si="1202"/>
        <v>0</v>
      </c>
      <c r="CT2303">
        <f t="shared" si="1203"/>
        <v>0</v>
      </c>
      <c r="CU2303">
        <f t="shared" si="1204"/>
        <v>0</v>
      </c>
      <c r="CV2303">
        <f t="shared" si="1205"/>
        <v>0</v>
      </c>
      <c r="CW2303">
        <f t="shared" si="1206"/>
        <v>0</v>
      </c>
      <c r="CX2303">
        <f t="shared" si="1207"/>
        <v>0</v>
      </c>
      <c r="CY2303">
        <f t="shared" si="1208"/>
        <v>0</v>
      </c>
      <c r="CZ2303">
        <f t="shared" si="1209"/>
        <v>0</v>
      </c>
      <c r="DC2303" t="s">
        <v>3</v>
      </c>
      <c r="DD2303" t="s">
        <v>3</v>
      </c>
      <c r="DE2303" t="s">
        <v>3</v>
      </c>
      <c r="DF2303" t="s">
        <v>3</v>
      </c>
      <c r="DG2303" t="s">
        <v>3</v>
      </c>
      <c r="DH2303" t="s">
        <v>3</v>
      </c>
      <c r="DI2303" t="s">
        <v>3</v>
      </c>
      <c r="DJ2303" t="s">
        <v>3</v>
      </c>
      <c r="DK2303" t="s">
        <v>3</v>
      </c>
      <c r="DL2303" t="s">
        <v>3</v>
      </c>
      <c r="DM2303" t="s">
        <v>3</v>
      </c>
      <c r="DN2303">
        <v>0</v>
      </c>
      <c r="DO2303">
        <v>0</v>
      </c>
      <c r="DP2303">
        <v>1</v>
      </c>
      <c r="DQ2303">
        <v>1</v>
      </c>
      <c r="DU2303">
        <v>1009</v>
      </c>
      <c r="DV2303" t="s">
        <v>151</v>
      </c>
      <c r="DW2303" t="s">
        <v>151</v>
      </c>
      <c r="DX2303">
        <v>1</v>
      </c>
      <c r="EE2303">
        <v>55317522</v>
      </c>
      <c r="EF2303">
        <v>1</v>
      </c>
      <c r="EG2303" t="s">
        <v>19</v>
      </c>
      <c r="EH2303">
        <v>0</v>
      </c>
      <c r="EI2303" t="s">
        <v>3</v>
      </c>
      <c r="EJ2303">
        <v>4</v>
      </c>
      <c r="EK2303">
        <v>0</v>
      </c>
      <c r="EL2303" t="s">
        <v>20</v>
      </c>
      <c r="EM2303" t="s">
        <v>21</v>
      </c>
      <c r="EO2303" t="s">
        <v>3</v>
      </c>
      <c r="EQ2303">
        <v>0</v>
      </c>
      <c r="ER2303">
        <v>94.72</v>
      </c>
      <c r="ES2303">
        <v>94.72</v>
      </c>
      <c r="ET2303">
        <v>0</v>
      </c>
      <c r="EU2303">
        <v>0</v>
      </c>
      <c r="EV2303">
        <v>0</v>
      </c>
      <c r="EW2303">
        <v>0</v>
      </c>
      <c r="EX2303">
        <v>0</v>
      </c>
      <c r="FQ2303">
        <v>0</v>
      </c>
      <c r="FR2303">
        <f t="shared" si="1210"/>
        <v>0</v>
      </c>
      <c r="FS2303">
        <v>0</v>
      </c>
      <c r="FX2303">
        <v>70</v>
      </c>
      <c r="FY2303">
        <v>10</v>
      </c>
      <c r="GA2303" t="s">
        <v>3</v>
      </c>
      <c r="GD2303">
        <v>0</v>
      </c>
      <c r="GF2303">
        <v>1362637907</v>
      </c>
      <c r="GG2303">
        <v>2</v>
      </c>
      <c r="GH2303">
        <v>1</v>
      </c>
      <c r="GI2303">
        <v>-2</v>
      </c>
      <c r="GJ2303">
        <v>0</v>
      </c>
      <c r="GK2303">
        <f>ROUND(R2303*(R12)/100,2)</f>
        <v>0</v>
      </c>
      <c r="GL2303">
        <f t="shared" si="1211"/>
        <v>0</v>
      </c>
      <c r="GM2303">
        <f t="shared" si="1212"/>
        <v>51239.73</v>
      </c>
      <c r="GN2303">
        <f t="shared" si="1213"/>
        <v>0</v>
      </c>
      <c r="GO2303">
        <f t="shared" si="1214"/>
        <v>0</v>
      </c>
      <c r="GP2303">
        <f t="shared" si="1215"/>
        <v>51239.73</v>
      </c>
      <c r="GR2303">
        <v>0</v>
      </c>
      <c r="GS2303">
        <v>3</v>
      </c>
      <c r="GT2303">
        <v>0</v>
      </c>
      <c r="GU2303" t="s">
        <v>3</v>
      </c>
      <c r="GV2303">
        <f t="shared" si="1216"/>
        <v>0</v>
      </c>
      <c r="GW2303">
        <v>1</v>
      </c>
      <c r="GX2303">
        <f t="shared" si="1217"/>
        <v>0</v>
      </c>
      <c r="HA2303">
        <v>0</v>
      </c>
      <c r="HB2303">
        <v>0</v>
      </c>
      <c r="HC2303">
        <f t="shared" si="1218"/>
        <v>0</v>
      </c>
      <c r="IK2303">
        <v>0</v>
      </c>
    </row>
    <row r="2304" spans="1:245" x14ac:dyDescent="0.2">
      <c r="A2304">
        <v>17</v>
      </c>
      <c r="B2304">
        <v>1</v>
      </c>
      <c r="C2304">
        <f>ROW(SmtRes!A709)</f>
        <v>709</v>
      </c>
      <c r="D2304">
        <f>ROW(EtalonRes!A681)</f>
        <v>681</v>
      </c>
      <c r="E2304" t="s">
        <v>161</v>
      </c>
      <c r="F2304" t="s">
        <v>169</v>
      </c>
      <c r="G2304" t="s">
        <v>170</v>
      </c>
      <c r="H2304" t="s">
        <v>115</v>
      </c>
      <c r="I2304">
        <f>ROUND(90/100,9)</f>
        <v>0.9</v>
      </c>
      <c r="J2304">
        <v>0</v>
      </c>
      <c r="O2304">
        <f t="shared" si="1179"/>
        <v>64517.62</v>
      </c>
      <c r="P2304">
        <f t="shared" si="1180"/>
        <v>50222.17</v>
      </c>
      <c r="Q2304">
        <f t="shared" si="1181"/>
        <v>0</v>
      </c>
      <c r="R2304">
        <f t="shared" si="1182"/>
        <v>0</v>
      </c>
      <c r="S2304">
        <f t="shared" si="1183"/>
        <v>14295.45</v>
      </c>
      <c r="T2304">
        <f t="shared" si="1184"/>
        <v>0</v>
      </c>
      <c r="U2304">
        <f t="shared" si="1185"/>
        <v>72.242999999999995</v>
      </c>
      <c r="V2304">
        <f t="shared" si="1186"/>
        <v>0</v>
      </c>
      <c r="W2304">
        <f t="shared" si="1187"/>
        <v>0</v>
      </c>
      <c r="X2304">
        <f t="shared" si="1188"/>
        <v>10006.82</v>
      </c>
      <c r="Y2304">
        <f t="shared" si="1189"/>
        <v>1429.55</v>
      </c>
      <c r="AA2304">
        <v>55574044</v>
      </c>
      <c r="AB2304">
        <f t="shared" si="1190"/>
        <v>71686.240000000005</v>
      </c>
      <c r="AC2304">
        <f t="shared" si="1191"/>
        <v>55802.41</v>
      </c>
      <c r="AD2304">
        <f t="shared" si="1192"/>
        <v>0</v>
      </c>
      <c r="AE2304">
        <f t="shared" si="1193"/>
        <v>0</v>
      </c>
      <c r="AF2304">
        <f t="shared" si="1194"/>
        <v>15883.83</v>
      </c>
      <c r="AG2304">
        <f t="shared" si="1195"/>
        <v>0</v>
      </c>
      <c r="AH2304">
        <f t="shared" si="1196"/>
        <v>80.27</v>
      </c>
      <c r="AI2304">
        <f t="shared" si="1197"/>
        <v>0</v>
      </c>
      <c r="AJ2304">
        <f t="shared" si="1198"/>
        <v>0</v>
      </c>
      <c r="AK2304">
        <v>71686.240000000005</v>
      </c>
      <c r="AL2304">
        <v>55802.41</v>
      </c>
      <c r="AM2304">
        <v>0</v>
      </c>
      <c r="AN2304">
        <v>0</v>
      </c>
      <c r="AO2304">
        <v>15883.83</v>
      </c>
      <c r="AP2304">
        <v>0</v>
      </c>
      <c r="AQ2304">
        <v>80.27</v>
      </c>
      <c r="AR2304">
        <v>0</v>
      </c>
      <c r="AS2304">
        <v>0</v>
      </c>
      <c r="AT2304">
        <v>70</v>
      </c>
      <c r="AU2304">
        <v>10</v>
      </c>
      <c r="AV2304">
        <v>1</v>
      </c>
      <c r="AW2304">
        <v>1</v>
      </c>
      <c r="AZ2304">
        <v>1</v>
      </c>
      <c r="BA2304">
        <v>1</v>
      </c>
      <c r="BB2304">
        <v>1</v>
      </c>
      <c r="BC2304">
        <v>1</v>
      </c>
      <c r="BD2304" t="s">
        <v>3</v>
      </c>
      <c r="BE2304" t="s">
        <v>3</v>
      </c>
      <c r="BF2304" t="s">
        <v>3</v>
      </c>
      <c r="BG2304" t="s">
        <v>3</v>
      </c>
      <c r="BH2304">
        <v>0</v>
      </c>
      <c r="BI2304">
        <v>4</v>
      </c>
      <c r="BJ2304" t="s">
        <v>460</v>
      </c>
      <c r="BM2304">
        <v>0</v>
      </c>
      <c r="BN2304">
        <v>0</v>
      </c>
      <c r="BO2304" t="s">
        <v>3</v>
      </c>
      <c r="BP2304">
        <v>0</v>
      </c>
      <c r="BQ2304">
        <v>1</v>
      </c>
      <c r="BR2304">
        <v>0</v>
      </c>
      <c r="BS2304">
        <v>1</v>
      </c>
      <c r="BT2304">
        <v>1</v>
      </c>
      <c r="BU2304">
        <v>1</v>
      </c>
      <c r="BV2304">
        <v>1</v>
      </c>
      <c r="BW2304">
        <v>1</v>
      </c>
      <c r="BX2304">
        <v>1</v>
      </c>
      <c r="BY2304" t="s">
        <v>3</v>
      </c>
      <c r="BZ2304">
        <v>70</v>
      </c>
      <c r="CA2304">
        <v>10</v>
      </c>
      <c r="CE2304">
        <v>0</v>
      </c>
      <c r="CF2304">
        <v>0</v>
      </c>
      <c r="CG2304">
        <v>0</v>
      </c>
      <c r="CM2304">
        <v>0</v>
      </c>
      <c r="CN2304" t="s">
        <v>3</v>
      </c>
      <c r="CO2304">
        <v>0</v>
      </c>
      <c r="CP2304">
        <f t="shared" si="1199"/>
        <v>64517.619999999995</v>
      </c>
      <c r="CQ2304">
        <f t="shared" si="1200"/>
        <v>55802.41</v>
      </c>
      <c r="CR2304">
        <f t="shared" si="1201"/>
        <v>0</v>
      </c>
      <c r="CS2304">
        <f t="shared" si="1202"/>
        <v>0</v>
      </c>
      <c r="CT2304">
        <f t="shared" si="1203"/>
        <v>15883.83</v>
      </c>
      <c r="CU2304">
        <f t="shared" si="1204"/>
        <v>0</v>
      </c>
      <c r="CV2304">
        <f t="shared" si="1205"/>
        <v>80.27</v>
      </c>
      <c r="CW2304">
        <f t="shared" si="1206"/>
        <v>0</v>
      </c>
      <c r="CX2304">
        <f t="shared" si="1207"/>
        <v>0</v>
      </c>
      <c r="CY2304">
        <f t="shared" si="1208"/>
        <v>10006.815000000001</v>
      </c>
      <c r="CZ2304">
        <f t="shared" si="1209"/>
        <v>1429.5450000000001</v>
      </c>
      <c r="DC2304" t="s">
        <v>3</v>
      </c>
      <c r="DD2304" t="s">
        <v>3</v>
      </c>
      <c r="DE2304" t="s">
        <v>3</v>
      </c>
      <c r="DF2304" t="s">
        <v>3</v>
      </c>
      <c r="DG2304" t="s">
        <v>3</v>
      </c>
      <c r="DH2304" t="s">
        <v>3</v>
      </c>
      <c r="DI2304" t="s">
        <v>3</v>
      </c>
      <c r="DJ2304" t="s">
        <v>3</v>
      </c>
      <c r="DK2304" t="s">
        <v>3</v>
      </c>
      <c r="DL2304" t="s">
        <v>3</v>
      </c>
      <c r="DM2304" t="s">
        <v>3</v>
      </c>
      <c r="DN2304">
        <v>0</v>
      </c>
      <c r="DO2304">
        <v>0</v>
      </c>
      <c r="DP2304">
        <v>1</v>
      </c>
      <c r="DQ2304">
        <v>1</v>
      </c>
      <c r="DU2304">
        <v>1003</v>
      </c>
      <c r="DV2304" t="s">
        <v>115</v>
      </c>
      <c r="DW2304" t="s">
        <v>115</v>
      </c>
      <c r="DX2304">
        <v>100</v>
      </c>
      <c r="EE2304">
        <v>55317522</v>
      </c>
      <c r="EF2304">
        <v>1</v>
      </c>
      <c r="EG2304" t="s">
        <v>19</v>
      </c>
      <c r="EH2304">
        <v>0</v>
      </c>
      <c r="EI2304" t="s">
        <v>3</v>
      </c>
      <c r="EJ2304">
        <v>4</v>
      </c>
      <c r="EK2304">
        <v>0</v>
      </c>
      <c r="EL2304" t="s">
        <v>20</v>
      </c>
      <c r="EM2304" t="s">
        <v>21</v>
      </c>
      <c r="EO2304" t="s">
        <v>3</v>
      </c>
      <c r="EQ2304">
        <v>0</v>
      </c>
      <c r="ER2304">
        <v>71686.240000000005</v>
      </c>
      <c r="ES2304">
        <v>55802.41</v>
      </c>
      <c r="ET2304">
        <v>0</v>
      </c>
      <c r="EU2304">
        <v>0</v>
      </c>
      <c r="EV2304">
        <v>15883.83</v>
      </c>
      <c r="EW2304">
        <v>80.27</v>
      </c>
      <c r="EX2304">
        <v>0</v>
      </c>
      <c r="EY2304">
        <v>0</v>
      </c>
      <c r="FQ2304">
        <v>0</v>
      </c>
      <c r="FR2304">
        <f t="shared" si="1210"/>
        <v>0</v>
      </c>
      <c r="FS2304">
        <v>0</v>
      </c>
      <c r="FX2304">
        <v>70</v>
      </c>
      <c r="FY2304">
        <v>10</v>
      </c>
      <c r="GA2304" t="s">
        <v>3</v>
      </c>
      <c r="GD2304">
        <v>0</v>
      </c>
      <c r="GF2304">
        <v>-708371748</v>
      </c>
      <c r="GG2304">
        <v>2</v>
      </c>
      <c r="GH2304">
        <v>1</v>
      </c>
      <c r="GI2304">
        <v>-2</v>
      </c>
      <c r="GJ2304">
        <v>0</v>
      </c>
      <c r="GK2304">
        <f>ROUND(R2304*(R12)/100,2)</f>
        <v>0</v>
      </c>
      <c r="GL2304">
        <f t="shared" si="1211"/>
        <v>0</v>
      </c>
      <c r="GM2304">
        <f t="shared" si="1212"/>
        <v>75953.990000000005</v>
      </c>
      <c r="GN2304">
        <f t="shared" si="1213"/>
        <v>0</v>
      </c>
      <c r="GO2304">
        <f t="shared" si="1214"/>
        <v>0</v>
      </c>
      <c r="GP2304">
        <f t="shared" si="1215"/>
        <v>75953.990000000005</v>
      </c>
      <c r="GR2304">
        <v>0</v>
      </c>
      <c r="GS2304">
        <v>3</v>
      </c>
      <c r="GT2304">
        <v>0</v>
      </c>
      <c r="GU2304" t="s">
        <v>3</v>
      </c>
      <c r="GV2304">
        <f t="shared" si="1216"/>
        <v>0</v>
      </c>
      <c r="GW2304">
        <v>1</v>
      </c>
      <c r="GX2304">
        <f t="shared" si="1217"/>
        <v>0</v>
      </c>
      <c r="HA2304">
        <v>0</v>
      </c>
      <c r="HB2304">
        <v>0</v>
      </c>
      <c r="HC2304">
        <f t="shared" si="1218"/>
        <v>0</v>
      </c>
      <c r="IK2304">
        <v>0</v>
      </c>
    </row>
    <row r="2305" spans="1:245" x14ac:dyDescent="0.2">
      <c r="A2305">
        <v>18</v>
      </c>
      <c r="B2305">
        <v>1</v>
      </c>
      <c r="C2305">
        <v>708</v>
      </c>
      <c r="E2305" t="s">
        <v>165</v>
      </c>
      <c r="F2305" t="s">
        <v>173</v>
      </c>
      <c r="G2305" t="s">
        <v>174</v>
      </c>
      <c r="H2305" t="s">
        <v>175</v>
      </c>
      <c r="I2305">
        <f>I2304*J2305</f>
        <v>-3.87</v>
      </c>
      <c r="J2305">
        <v>-4.3</v>
      </c>
      <c r="O2305">
        <f t="shared" si="1179"/>
        <v>-30313.75</v>
      </c>
      <c r="P2305">
        <f t="shared" si="1180"/>
        <v>-30313.75</v>
      </c>
      <c r="Q2305">
        <f t="shared" si="1181"/>
        <v>0</v>
      </c>
      <c r="R2305">
        <f t="shared" si="1182"/>
        <v>0</v>
      </c>
      <c r="S2305">
        <f t="shared" si="1183"/>
        <v>0</v>
      </c>
      <c r="T2305">
        <f t="shared" si="1184"/>
        <v>0</v>
      </c>
      <c r="U2305">
        <f t="shared" si="1185"/>
        <v>0</v>
      </c>
      <c r="V2305">
        <f t="shared" si="1186"/>
        <v>0</v>
      </c>
      <c r="W2305">
        <f t="shared" si="1187"/>
        <v>0</v>
      </c>
      <c r="X2305">
        <f t="shared" si="1188"/>
        <v>0</v>
      </c>
      <c r="Y2305">
        <f t="shared" si="1189"/>
        <v>0</v>
      </c>
      <c r="AA2305">
        <v>55574044</v>
      </c>
      <c r="AB2305">
        <f t="shared" si="1190"/>
        <v>7833.01</v>
      </c>
      <c r="AC2305">
        <f t="shared" si="1191"/>
        <v>7833.01</v>
      </c>
      <c r="AD2305">
        <f t="shared" si="1192"/>
        <v>0</v>
      </c>
      <c r="AE2305">
        <f t="shared" si="1193"/>
        <v>0</v>
      </c>
      <c r="AF2305">
        <f t="shared" si="1194"/>
        <v>0</v>
      </c>
      <c r="AG2305">
        <f t="shared" si="1195"/>
        <v>0</v>
      </c>
      <c r="AH2305">
        <f t="shared" si="1196"/>
        <v>0</v>
      </c>
      <c r="AI2305">
        <f t="shared" si="1197"/>
        <v>0</v>
      </c>
      <c r="AJ2305">
        <f t="shared" si="1198"/>
        <v>0</v>
      </c>
      <c r="AK2305">
        <v>7833.01</v>
      </c>
      <c r="AL2305">
        <v>7833.01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70</v>
      </c>
      <c r="AU2305">
        <v>10</v>
      </c>
      <c r="AV2305">
        <v>1</v>
      </c>
      <c r="AW2305">
        <v>1</v>
      </c>
      <c r="AZ2305">
        <v>1</v>
      </c>
      <c r="BA2305">
        <v>1</v>
      </c>
      <c r="BB2305">
        <v>1</v>
      </c>
      <c r="BC2305">
        <v>1</v>
      </c>
      <c r="BD2305" t="s">
        <v>3</v>
      </c>
      <c r="BE2305" t="s">
        <v>3</v>
      </c>
      <c r="BF2305" t="s">
        <v>3</v>
      </c>
      <c r="BG2305" t="s">
        <v>3</v>
      </c>
      <c r="BH2305">
        <v>3</v>
      </c>
      <c r="BI2305">
        <v>4</v>
      </c>
      <c r="BJ2305" t="s">
        <v>461</v>
      </c>
      <c r="BM2305">
        <v>0</v>
      </c>
      <c r="BN2305">
        <v>0</v>
      </c>
      <c r="BO2305" t="s">
        <v>3</v>
      </c>
      <c r="BP2305">
        <v>0</v>
      </c>
      <c r="BQ2305">
        <v>1</v>
      </c>
      <c r="BR2305">
        <v>1</v>
      </c>
      <c r="BS2305">
        <v>1</v>
      </c>
      <c r="BT2305">
        <v>1</v>
      </c>
      <c r="BU2305">
        <v>1</v>
      </c>
      <c r="BV2305">
        <v>1</v>
      </c>
      <c r="BW2305">
        <v>1</v>
      </c>
      <c r="BX2305">
        <v>1</v>
      </c>
      <c r="BY2305" t="s">
        <v>3</v>
      </c>
      <c r="BZ2305">
        <v>70</v>
      </c>
      <c r="CA2305">
        <v>10</v>
      </c>
      <c r="CE2305">
        <v>0</v>
      </c>
      <c r="CF2305">
        <v>0</v>
      </c>
      <c r="CG2305">
        <v>0</v>
      </c>
      <c r="CM2305">
        <v>0</v>
      </c>
      <c r="CN2305" t="s">
        <v>3</v>
      </c>
      <c r="CO2305">
        <v>0</v>
      </c>
      <c r="CP2305">
        <f t="shared" si="1199"/>
        <v>-30313.75</v>
      </c>
      <c r="CQ2305">
        <f t="shared" si="1200"/>
        <v>7833.01</v>
      </c>
      <c r="CR2305">
        <f t="shared" si="1201"/>
        <v>0</v>
      </c>
      <c r="CS2305">
        <f t="shared" si="1202"/>
        <v>0</v>
      </c>
      <c r="CT2305">
        <f t="shared" si="1203"/>
        <v>0</v>
      </c>
      <c r="CU2305">
        <f t="shared" si="1204"/>
        <v>0</v>
      </c>
      <c r="CV2305">
        <f t="shared" si="1205"/>
        <v>0</v>
      </c>
      <c r="CW2305">
        <f t="shared" si="1206"/>
        <v>0</v>
      </c>
      <c r="CX2305">
        <f t="shared" si="1207"/>
        <v>0</v>
      </c>
      <c r="CY2305">
        <f t="shared" si="1208"/>
        <v>0</v>
      </c>
      <c r="CZ2305">
        <f t="shared" si="1209"/>
        <v>0</v>
      </c>
      <c r="DC2305" t="s">
        <v>3</v>
      </c>
      <c r="DD2305" t="s">
        <v>3</v>
      </c>
      <c r="DE2305" t="s">
        <v>3</v>
      </c>
      <c r="DF2305" t="s">
        <v>3</v>
      </c>
      <c r="DG2305" t="s">
        <v>3</v>
      </c>
      <c r="DH2305" t="s">
        <v>3</v>
      </c>
      <c r="DI2305" t="s">
        <v>3</v>
      </c>
      <c r="DJ2305" t="s">
        <v>3</v>
      </c>
      <c r="DK2305" t="s">
        <v>3</v>
      </c>
      <c r="DL2305" t="s">
        <v>3</v>
      </c>
      <c r="DM2305" t="s">
        <v>3</v>
      </c>
      <c r="DN2305">
        <v>0</v>
      </c>
      <c r="DO2305">
        <v>0</v>
      </c>
      <c r="DP2305">
        <v>1</v>
      </c>
      <c r="DQ2305">
        <v>1</v>
      </c>
      <c r="DU2305">
        <v>1007</v>
      </c>
      <c r="DV2305" t="s">
        <v>175</v>
      </c>
      <c r="DW2305" t="s">
        <v>175</v>
      </c>
      <c r="DX2305">
        <v>1</v>
      </c>
      <c r="EE2305">
        <v>55317522</v>
      </c>
      <c r="EF2305">
        <v>1</v>
      </c>
      <c r="EG2305" t="s">
        <v>19</v>
      </c>
      <c r="EH2305">
        <v>0</v>
      </c>
      <c r="EI2305" t="s">
        <v>3</v>
      </c>
      <c r="EJ2305">
        <v>4</v>
      </c>
      <c r="EK2305">
        <v>0</v>
      </c>
      <c r="EL2305" t="s">
        <v>20</v>
      </c>
      <c r="EM2305" t="s">
        <v>21</v>
      </c>
      <c r="EO2305" t="s">
        <v>3</v>
      </c>
      <c r="EQ2305">
        <v>0</v>
      </c>
      <c r="ER2305">
        <v>7833.01</v>
      </c>
      <c r="ES2305">
        <v>7833.01</v>
      </c>
      <c r="ET2305">
        <v>0</v>
      </c>
      <c r="EU2305">
        <v>0</v>
      </c>
      <c r="EV2305">
        <v>0</v>
      </c>
      <c r="EW2305">
        <v>0</v>
      </c>
      <c r="EX2305">
        <v>0</v>
      </c>
      <c r="FQ2305">
        <v>0</v>
      </c>
      <c r="FR2305">
        <f t="shared" si="1210"/>
        <v>0</v>
      </c>
      <c r="FS2305">
        <v>0</v>
      </c>
      <c r="FX2305">
        <v>70</v>
      </c>
      <c r="FY2305">
        <v>10</v>
      </c>
      <c r="GA2305" t="s">
        <v>3</v>
      </c>
      <c r="GD2305">
        <v>0</v>
      </c>
      <c r="GF2305">
        <v>-1147387114</v>
      </c>
      <c r="GG2305">
        <v>2</v>
      </c>
      <c r="GH2305">
        <v>1</v>
      </c>
      <c r="GI2305">
        <v>-2</v>
      </c>
      <c r="GJ2305">
        <v>0</v>
      </c>
      <c r="GK2305">
        <f>ROUND(R2305*(R12)/100,2)</f>
        <v>0</v>
      </c>
      <c r="GL2305">
        <f t="shared" si="1211"/>
        <v>0</v>
      </c>
      <c r="GM2305">
        <f t="shared" si="1212"/>
        <v>-30313.75</v>
      </c>
      <c r="GN2305">
        <f t="shared" si="1213"/>
        <v>0</v>
      </c>
      <c r="GO2305">
        <f t="shared" si="1214"/>
        <v>0</v>
      </c>
      <c r="GP2305">
        <f t="shared" si="1215"/>
        <v>-30313.75</v>
      </c>
      <c r="GR2305">
        <v>0</v>
      </c>
      <c r="GS2305">
        <v>3</v>
      </c>
      <c r="GT2305">
        <v>0</v>
      </c>
      <c r="GU2305" t="s">
        <v>3</v>
      </c>
      <c r="GV2305">
        <f t="shared" si="1216"/>
        <v>0</v>
      </c>
      <c r="GW2305">
        <v>1</v>
      </c>
      <c r="GX2305">
        <f t="shared" si="1217"/>
        <v>0</v>
      </c>
      <c r="HA2305">
        <v>0</v>
      </c>
      <c r="HB2305">
        <v>0</v>
      </c>
      <c r="HC2305">
        <f t="shared" si="1218"/>
        <v>0</v>
      </c>
      <c r="IK2305">
        <v>0</v>
      </c>
    </row>
    <row r="2306" spans="1:245" x14ac:dyDescent="0.2">
      <c r="A2306">
        <v>18</v>
      </c>
      <c r="B2306">
        <v>1</v>
      </c>
      <c r="C2306">
        <v>709</v>
      </c>
      <c r="E2306" t="s">
        <v>166</v>
      </c>
      <c r="F2306" t="s">
        <v>178</v>
      </c>
      <c r="G2306" t="s">
        <v>317</v>
      </c>
      <c r="H2306" t="s">
        <v>180</v>
      </c>
      <c r="I2306">
        <f>I2304*J2306</f>
        <v>0</v>
      </c>
      <c r="J2306">
        <v>0</v>
      </c>
      <c r="O2306">
        <f t="shared" si="1179"/>
        <v>0</v>
      </c>
      <c r="P2306">
        <f t="shared" si="1180"/>
        <v>0</v>
      </c>
      <c r="Q2306">
        <f t="shared" si="1181"/>
        <v>0</v>
      </c>
      <c r="R2306">
        <f t="shared" si="1182"/>
        <v>0</v>
      </c>
      <c r="S2306">
        <f t="shared" si="1183"/>
        <v>0</v>
      </c>
      <c r="T2306">
        <f t="shared" si="1184"/>
        <v>0</v>
      </c>
      <c r="U2306">
        <f t="shared" si="1185"/>
        <v>0</v>
      </c>
      <c r="V2306">
        <f t="shared" si="1186"/>
        <v>0</v>
      </c>
      <c r="W2306">
        <f t="shared" si="1187"/>
        <v>0</v>
      </c>
      <c r="X2306">
        <f t="shared" si="1188"/>
        <v>0</v>
      </c>
      <c r="Y2306">
        <f t="shared" si="1189"/>
        <v>0</v>
      </c>
      <c r="AA2306">
        <v>55574044</v>
      </c>
      <c r="AB2306">
        <f t="shared" si="1190"/>
        <v>372.6</v>
      </c>
      <c r="AC2306">
        <f t="shared" si="1191"/>
        <v>372.6</v>
      </c>
      <c r="AD2306">
        <f t="shared" si="1192"/>
        <v>0</v>
      </c>
      <c r="AE2306">
        <f t="shared" si="1193"/>
        <v>0</v>
      </c>
      <c r="AF2306">
        <f t="shared" si="1194"/>
        <v>0</v>
      </c>
      <c r="AG2306">
        <f t="shared" si="1195"/>
        <v>0</v>
      </c>
      <c r="AH2306">
        <f t="shared" si="1196"/>
        <v>0</v>
      </c>
      <c r="AI2306">
        <f t="shared" si="1197"/>
        <v>0</v>
      </c>
      <c r="AJ2306">
        <f t="shared" si="1198"/>
        <v>0</v>
      </c>
      <c r="AK2306">
        <v>372.6</v>
      </c>
      <c r="AL2306">
        <v>372.6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70</v>
      </c>
      <c r="AU2306">
        <v>10</v>
      </c>
      <c r="AV2306">
        <v>1</v>
      </c>
      <c r="AW2306">
        <v>1</v>
      </c>
      <c r="AZ2306">
        <v>1</v>
      </c>
      <c r="BA2306">
        <v>1</v>
      </c>
      <c r="BB2306">
        <v>1</v>
      </c>
      <c r="BC2306">
        <v>1</v>
      </c>
      <c r="BD2306" t="s">
        <v>3</v>
      </c>
      <c r="BE2306" t="s">
        <v>3</v>
      </c>
      <c r="BF2306" t="s">
        <v>3</v>
      </c>
      <c r="BG2306" t="s">
        <v>3</v>
      </c>
      <c r="BH2306">
        <v>3</v>
      </c>
      <c r="BI2306">
        <v>4</v>
      </c>
      <c r="BJ2306" t="s">
        <v>3</v>
      </c>
      <c r="BM2306">
        <v>0</v>
      </c>
      <c r="BN2306">
        <v>0</v>
      </c>
      <c r="BO2306" t="s">
        <v>3</v>
      </c>
      <c r="BP2306">
        <v>0</v>
      </c>
      <c r="BQ2306">
        <v>1</v>
      </c>
      <c r="BR2306">
        <v>0</v>
      </c>
      <c r="BS2306">
        <v>1</v>
      </c>
      <c r="BT2306">
        <v>1</v>
      </c>
      <c r="BU2306">
        <v>1</v>
      </c>
      <c r="BV2306">
        <v>1</v>
      </c>
      <c r="BW2306">
        <v>1</v>
      </c>
      <c r="BX2306">
        <v>1</v>
      </c>
      <c r="BY2306" t="s">
        <v>3</v>
      </c>
      <c r="BZ2306">
        <v>70</v>
      </c>
      <c r="CA2306">
        <v>10</v>
      </c>
      <c r="CE2306">
        <v>0</v>
      </c>
      <c r="CF2306">
        <v>0</v>
      </c>
      <c r="CG2306">
        <v>0</v>
      </c>
      <c r="CM2306">
        <v>0</v>
      </c>
      <c r="CN2306" t="s">
        <v>3</v>
      </c>
      <c r="CO2306">
        <v>0</v>
      </c>
      <c r="CP2306">
        <f t="shared" si="1199"/>
        <v>0</v>
      </c>
      <c r="CQ2306">
        <f t="shared" si="1200"/>
        <v>372.6</v>
      </c>
      <c r="CR2306">
        <f t="shared" si="1201"/>
        <v>0</v>
      </c>
      <c r="CS2306">
        <f t="shared" si="1202"/>
        <v>0</v>
      </c>
      <c r="CT2306">
        <f t="shared" si="1203"/>
        <v>0</v>
      </c>
      <c r="CU2306">
        <f t="shared" si="1204"/>
        <v>0</v>
      </c>
      <c r="CV2306">
        <f t="shared" si="1205"/>
        <v>0</v>
      </c>
      <c r="CW2306">
        <f t="shared" si="1206"/>
        <v>0</v>
      </c>
      <c r="CX2306">
        <f t="shared" si="1207"/>
        <v>0</v>
      </c>
      <c r="CY2306">
        <f t="shared" si="1208"/>
        <v>0</v>
      </c>
      <c r="CZ2306">
        <f t="shared" si="1209"/>
        <v>0</v>
      </c>
      <c r="DC2306" t="s">
        <v>3</v>
      </c>
      <c r="DD2306" t="s">
        <v>3</v>
      </c>
      <c r="DE2306" t="s">
        <v>3</v>
      </c>
      <c r="DF2306" t="s">
        <v>3</v>
      </c>
      <c r="DG2306" t="s">
        <v>3</v>
      </c>
      <c r="DH2306" t="s">
        <v>3</v>
      </c>
      <c r="DI2306" t="s">
        <v>3</v>
      </c>
      <c r="DJ2306" t="s">
        <v>3</v>
      </c>
      <c r="DK2306" t="s">
        <v>3</v>
      </c>
      <c r="DL2306" t="s">
        <v>3</v>
      </c>
      <c r="DM2306" t="s">
        <v>3</v>
      </c>
      <c r="DN2306">
        <v>0</v>
      </c>
      <c r="DO2306">
        <v>0</v>
      </c>
      <c r="DP2306">
        <v>1</v>
      </c>
      <c r="DQ2306">
        <v>1</v>
      </c>
      <c r="DU2306">
        <v>1010</v>
      </c>
      <c r="DV2306" t="s">
        <v>180</v>
      </c>
      <c r="DW2306" t="s">
        <v>180</v>
      </c>
      <c r="DX2306">
        <v>1</v>
      </c>
      <c r="EE2306">
        <v>55317522</v>
      </c>
      <c r="EF2306">
        <v>1</v>
      </c>
      <c r="EG2306" t="s">
        <v>19</v>
      </c>
      <c r="EH2306">
        <v>0</v>
      </c>
      <c r="EI2306" t="s">
        <v>3</v>
      </c>
      <c r="EJ2306">
        <v>4</v>
      </c>
      <c r="EK2306">
        <v>0</v>
      </c>
      <c r="EL2306" t="s">
        <v>20</v>
      </c>
      <c r="EM2306" t="s">
        <v>21</v>
      </c>
      <c r="EO2306" t="s">
        <v>3</v>
      </c>
      <c r="EQ2306">
        <v>0</v>
      </c>
      <c r="ER2306">
        <v>372.6</v>
      </c>
      <c r="ES2306">
        <v>372.6</v>
      </c>
      <c r="ET2306">
        <v>0</v>
      </c>
      <c r="EU2306">
        <v>0</v>
      </c>
      <c r="EV2306">
        <v>0</v>
      </c>
      <c r="EW2306">
        <v>0</v>
      </c>
      <c r="EX2306">
        <v>0</v>
      </c>
      <c r="EZ2306">
        <v>5</v>
      </c>
      <c r="FC2306">
        <v>1</v>
      </c>
      <c r="FD2306">
        <v>18</v>
      </c>
      <c r="FF2306">
        <v>447.12</v>
      </c>
      <c r="FQ2306">
        <v>0</v>
      </c>
      <c r="FR2306">
        <f t="shared" si="1210"/>
        <v>0</v>
      </c>
      <c r="FS2306">
        <v>0</v>
      </c>
      <c r="FX2306">
        <v>70</v>
      </c>
      <c r="FY2306">
        <v>10</v>
      </c>
      <c r="GA2306" t="s">
        <v>181</v>
      </c>
      <c r="GD2306">
        <v>0</v>
      </c>
      <c r="GF2306">
        <v>-988600449</v>
      </c>
      <c r="GG2306">
        <v>2</v>
      </c>
      <c r="GH2306">
        <v>3</v>
      </c>
      <c r="GI2306">
        <v>-2</v>
      </c>
      <c r="GJ2306">
        <v>0</v>
      </c>
      <c r="GK2306">
        <f>ROUND(R2306*(R12)/100,2)</f>
        <v>0</v>
      </c>
      <c r="GL2306">
        <f t="shared" si="1211"/>
        <v>0</v>
      </c>
      <c r="GM2306">
        <f t="shared" si="1212"/>
        <v>0</v>
      </c>
      <c r="GN2306">
        <f t="shared" si="1213"/>
        <v>0</v>
      </c>
      <c r="GO2306">
        <f t="shared" si="1214"/>
        <v>0</v>
      </c>
      <c r="GP2306">
        <f t="shared" si="1215"/>
        <v>0</v>
      </c>
      <c r="GR2306">
        <v>1</v>
      </c>
      <c r="GS2306">
        <v>1</v>
      </c>
      <c r="GT2306">
        <v>0</v>
      </c>
      <c r="GU2306" t="s">
        <v>3</v>
      </c>
      <c r="GV2306">
        <f t="shared" si="1216"/>
        <v>0</v>
      </c>
      <c r="GW2306">
        <v>1</v>
      </c>
      <c r="GX2306">
        <f t="shared" si="1217"/>
        <v>0</v>
      </c>
      <c r="HA2306">
        <v>0</v>
      </c>
      <c r="HB2306">
        <v>0</v>
      </c>
      <c r="HC2306">
        <f t="shared" si="1218"/>
        <v>0</v>
      </c>
      <c r="IK2306">
        <v>0</v>
      </c>
    </row>
    <row r="2308" spans="1:245" x14ac:dyDescent="0.2">
      <c r="A2308" s="2">
        <v>51</v>
      </c>
      <c r="B2308" s="2">
        <f>B2285</f>
        <v>1</v>
      </c>
      <c r="C2308" s="2">
        <f>A2285</f>
        <v>5</v>
      </c>
      <c r="D2308" s="2">
        <f>ROW(A2285)</f>
        <v>2285</v>
      </c>
      <c r="E2308" s="2"/>
      <c r="F2308" s="2" t="str">
        <f>IF(F2285&lt;&gt;"",F2285,"")</f>
        <v>Новый подраздел</v>
      </c>
      <c r="G2308" s="2" t="str">
        <f>IF(G2285&lt;&gt;"",G2285,"")</f>
        <v>Устройство резинового покрытия   на детской площадке -368м2</v>
      </c>
      <c r="H2308" s="2">
        <v>0</v>
      </c>
      <c r="I2308" s="2"/>
      <c r="J2308" s="2"/>
      <c r="K2308" s="2"/>
      <c r="L2308" s="2"/>
      <c r="M2308" s="2"/>
      <c r="N2308" s="2"/>
      <c r="O2308" s="2">
        <f t="shared" ref="O2308:T2308" si="1219">ROUND(AB2308,2)</f>
        <v>943964.8</v>
      </c>
      <c r="P2308" s="2">
        <f t="shared" si="1219"/>
        <v>832297.87</v>
      </c>
      <c r="Q2308" s="2">
        <f t="shared" si="1219"/>
        <v>60110.06</v>
      </c>
      <c r="R2308" s="2">
        <f t="shared" si="1219"/>
        <v>29292.85</v>
      </c>
      <c r="S2308" s="2">
        <f t="shared" si="1219"/>
        <v>51556.87</v>
      </c>
      <c r="T2308" s="2">
        <f t="shared" si="1219"/>
        <v>0</v>
      </c>
      <c r="U2308" s="2">
        <f>AH2308</f>
        <v>245.64202399999999</v>
      </c>
      <c r="V2308" s="2">
        <f>AI2308</f>
        <v>0</v>
      </c>
      <c r="W2308" s="2">
        <f>ROUND(AJ2308,2)</f>
        <v>0</v>
      </c>
      <c r="X2308" s="2">
        <f>ROUND(AK2308,2)</f>
        <v>36089.81</v>
      </c>
      <c r="Y2308" s="2">
        <f>ROUND(AL2308,2)</f>
        <v>5155.68</v>
      </c>
      <c r="Z2308" s="2"/>
      <c r="AA2308" s="2"/>
      <c r="AB2308" s="2">
        <f>ROUND(SUMIF(AA2289:AA2306,"=55574044",O2289:O2306),2)</f>
        <v>943964.8</v>
      </c>
      <c r="AC2308" s="2">
        <f>ROUND(SUMIF(AA2289:AA2306,"=55574044",P2289:P2306),2)</f>
        <v>832297.87</v>
      </c>
      <c r="AD2308" s="2">
        <f>ROUND(SUMIF(AA2289:AA2306,"=55574044",Q2289:Q2306),2)</f>
        <v>60110.06</v>
      </c>
      <c r="AE2308" s="2">
        <f>ROUND(SUMIF(AA2289:AA2306,"=55574044",R2289:R2306),2)</f>
        <v>29292.85</v>
      </c>
      <c r="AF2308" s="2">
        <f>ROUND(SUMIF(AA2289:AA2306,"=55574044",S2289:S2306),2)</f>
        <v>51556.87</v>
      </c>
      <c r="AG2308" s="2">
        <f>ROUND(SUMIF(AA2289:AA2306,"=55574044",T2289:T2306),2)</f>
        <v>0</v>
      </c>
      <c r="AH2308" s="2">
        <f>SUMIF(AA2289:AA2306,"=55574044",U2289:U2306)</f>
        <v>245.64202399999999</v>
      </c>
      <c r="AI2308" s="2">
        <f>SUMIF(AA2289:AA2306,"=55574044",V2289:V2306)</f>
        <v>0</v>
      </c>
      <c r="AJ2308" s="2">
        <f>ROUND(SUMIF(AA2289:AA2306,"=55574044",W2289:W2306),2)</f>
        <v>0</v>
      </c>
      <c r="AK2308" s="2">
        <f>ROUND(SUMIF(AA2289:AA2306,"=55574044",X2289:X2306),2)</f>
        <v>36089.81</v>
      </c>
      <c r="AL2308" s="2">
        <f>ROUND(SUMIF(AA2289:AA2306,"=55574044",Y2289:Y2306),2)</f>
        <v>5155.68</v>
      </c>
      <c r="AM2308" s="2"/>
      <c r="AN2308" s="2"/>
      <c r="AO2308" s="2">
        <f t="shared" ref="AO2308:BC2308" si="1220">ROUND(BX2308,2)</f>
        <v>0</v>
      </c>
      <c r="AP2308" s="2">
        <f t="shared" si="1220"/>
        <v>0</v>
      </c>
      <c r="AQ2308" s="2">
        <f t="shared" si="1220"/>
        <v>0</v>
      </c>
      <c r="AR2308" s="2">
        <f t="shared" si="1220"/>
        <v>1016846.56</v>
      </c>
      <c r="AS2308" s="2">
        <f t="shared" si="1220"/>
        <v>0</v>
      </c>
      <c r="AT2308" s="2">
        <f t="shared" si="1220"/>
        <v>0</v>
      </c>
      <c r="AU2308" s="2">
        <f t="shared" si="1220"/>
        <v>1016846.56</v>
      </c>
      <c r="AV2308" s="2">
        <f t="shared" si="1220"/>
        <v>832297.87</v>
      </c>
      <c r="AW2308" s="2">
        <f t="shared" si="1220"/>
        <v>832297.87</v>
      </c>
      <c r="AX2308" s="2">
        <f t="shared" si="1220"/>
        <v>0</v>
      </c>
      <c r="AY2308" s="2">
        <f t="shared" si="1220"/>
        <v>832297.87</v>
      </c>
      <c r="AZ2308" s="2">
        <f t="shared" si="1220"/>
        <v>0</v>
      </c>
      <c r="BA2308" s="2">
        <f t="shared" si="1220"/>
        <v>0</v>
      </c>
      <c r="BB2308" s="2">
        <f t="shared" si="1220"/>
        <v>0</v>
      </c>
      <c r="BC2308" s="2">
        <f t="shared" si="1220"/>
        <v>0</v>
      </c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>
        <f>ROUND(SUMIF(AA2289:AA2306,"=55574044",FQ2289:FQ2306),2)</f>
        <v>0</v>
      </c>
      <c r="BY2308" s="2">
        <f>ROUND(SUMIF(AA2289:AA2306,"=55574044",FR2289:FR2306),2)</f>
        <v>0</v>
      </c>
      <c r="BZ2308" s="2">
        <f>ROUND(SUMIF(AA2289:AA2306,"=55574044",GL2289:GL2306),2)</f>
        <v>0</v>
      </c>
      <c r="CA2308" s="2">
        <f>ROUND(SUMIF(AA2289:AA2306,"=55574044",GM2289:GM2306),2)</f>
        <v>1016846.56</v>
      </c>
      <c r="CB2308" s="2">
        <f>ROUND(SUMIF(AA2289:AA2306,"=55574044",GN2289:GN2306),2)</f>
        <v>0</v>
      </c>
      <c r="CC2308" s="2">
        <f>ROUND(SUMIF(AA2289:AA2306,"=55574044",GO2289:GO2306),2)</f>
        <v>0</v>
      </c>
      <c r="CD2308" s="2">
        <f>ROUND(SUMIF(AA2289:AA2306,"=55574044",GP2289:GP2306),2)</f>
        <v>1016846.56</v>
      </c>
      <c r="CE2308" s="2">
        <f>AC2308-BX2308</f>
        <v>832297.87</v>
      </c>
      <c r="CF2308" s="2">
        <f>AC2308-BY2308</f>
        <v>832297.87</v>
      </c>
      <c r="CG2308" s="2">
        <f>BX2308-BZ2308</f>
        <v>0</v>
      </c>
      <c r="CH2308" s="2">
        <f>AC2308-BX2308-BY2308+BZ2308</f>
        <v>832297.87</v>
      </c>
      <c r="CI2308" s="2">
        <f>BY2308-BZ2308</f>
        <v>0</v>
      </c>
      <c r="CJ2308" s="2">
        <f>ROUND(SUMIF(AA2289:AA2306,"=55574044",GX2289:GX2306),2)</f>
        <v>0</v>
      </c>
      <c r="CK2308" s="2">
        <f>ROUND(SUMIF(AA2289:AA2306,"=55574044",GY2289:GY2306),2)</f>
        <v>0</v>
      </c>
      <c r="CL2308" s="2">
        <f>ROUND(SUMIF(AA2289:AA2306,"=55574044",GZ2289:GZ2306),2)</f>
        <v>0</v>
      </c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/>
      <c r="EB2308" s="3"/>
      <c r="EC2308" s="3"/>
      <c r="ED2308" s="3"/>
      <c r="EE2308" s="3"/>
      <c r="EF2308" s="3"/>
      <c r="EG2308" s="3"/>
      <c r="EH2308" s="3"/>
      <c r="EI2308" s="3"/>
      <c r="EJ2308" s="3"/>
      <c r="EK2308" s="3"/>
      <c r="EL2308" s="3"/>
      <c r="EM2308" s="3"/>
      <c r="EN2308" s="3"/>
      <c r="EO2308" s="3"/>
      <c r="EP2308" s="3"/>
      <c r="EQ2308" s="3"/>
      <c r="ER2308" s="3"/>
      <c r="ES2308" s="3"/>
      <c r="ET2308" s="3"/>
      <c r="EU2308" s="3"/>
      <c r="EV2308" s="3"/>
      <c r="EW2308" s="3"/>
      <c r="EX2308" s="3"/>
      <c r="EY2308" s="3"/>
      <c r="EZ2308" s="3"/>
      <c r="FA2308" s="3"/>
      <c r="FB2308" s="3"/>
      <c r="FC2308" s="3"/>
      <c r="FD2308" s="3"/>
      <c r="FE2308" s="3"/>
      <c r="FF2308" s="3"/>
      <c r="FG2308" s="3"/>
      <c r="FH2308" s="3"/>
      <c r="FI2308" s="3"/>
      <c r="FJ2308" s="3"/>
      <c r="FK2308" s="3"/>
      <c r="FL2308" s="3"/>
      <c r="FM2308" s="3"/>
      <c r="FN2308" s="3"/>
      <c r="FO2308" s="3"/>
      <c r="FP2308" s="3"/>
      <c r="FQ2308" s="3"/>
      <c r="FR2308" s="3"/>
      <c r="FS2308" s="3"/>
      <c r="FT2308" s="3"/>
      <c r="FU2308" s="3"/>
      <c r="FV2308" s="3"/>
      <c r="FW2308" s="3"/>
      <c r="FX2308" s="3"/>
      <c r="FY2308" s="3"/>
      <c r="FZ2308" s="3"/>
      <c r="GA2308" s="3"/>
      <c r="GB2308" s="3"/>
      <c r="GC2308" s="3"/>
      <c r="GD2308" s="3"/>
      <c r="GE2308" s="3"/>
      <c r="GF2308" s="3"/>
      <c r="GG2308" s="3"/>
      <c r="GH2308" s="3"/>
      <c r="GI2308" s="3"/>
      <c r="GJ2308" s="3"/>
      <c r="GK2308" s="3"/>
      <c r="GL2308" s="3"/>
      <c r="GM2308" s="3"/>
      <c r="GN2308" s="3"/>
      <c r="GO2308" s="3"/>
      <c r="GP2308" s="3"/>
      <c r="GQ2308" s="3"/>
      <c r="GR2308" s="3"/>
      <c r="GS2308" s="3"/>
      <c r="GT2308" s="3"/>
      <c r="GU2308" s="3"/>
      <c r="GV2308" s="3"/>
      <c r="GW2308" s="3"/>
      <c r="GX2308" s="3">
        <v>0</v>
      </c>
    </row>
    <row r="2310" spans="1:245" x14ac:dyDescent="0.2">
      <c r="A2310" s="4">
        <v>50</v>
      </c>
      <c r="B2310" s="4">
        <v>0</v>
      </c>
      <c r="C2310" s="4">
        <v>0</v>
      </c>
      <c r="D2310" s="4">
        <v>1</v>
      </c>
      <c r="E2310" s="4">
        <v>201</v>
      </c>
      <c r="F2310" s="4">
        <f>ROUND(Source!O2308,O2310)</f>
        <v>943964.8</v>
      </c>
      <c r="G2310" s="4" t="s">
        <v>34</v>
      </c>
      <c r="H2310" s="4" t="s">
        <v>35</v>
      </c>
      <c r="I2310" s="4"/>
      <c r="J2310" s="4"/>
      <c r="K2310" s="4">
        <v>201</v>
      </c>
      <c r="L2310" s="4">
        <v>1</v>
      </c>
      <c r="M2310" s="4">
        <v>3</v>
      </c>
      <c r="N2310" s="4" t="s">
        <v>3</v>
      </c>
      <c r="O2310" s="4">
        <v>2</v>
      </c>
      <c r="P2310" s="4"/>
      <c r="Q2310" s="4"/>
      <c r="R2310" s="4"/>
      <c r="S2310" s="4"/>
      <c r="T2310" s="4"/>
      <c r="U2310" s="4"/>
      <c r="V2310" s="4"/>
      <c r="W2310" s="4"/>
    </row>
    <row r="2311" spans="1:245" x14ac:dyDescent="0.2">
      <c r="A2311" s="4">
        <v>50</v>
      </c>
      <c r="B2311" s="4">
        <v>0</v>
      </c>
      <c r="C2311" s="4">
        <v>0</v>
      </c>
      <c r="D2311" s="4">
        <v>1</v>
      </c>
      <c r="E2311" s="4">
        <v>202</v>
      </c>
      <c r="F2311" s="4">
        <f>ROUND(Source!P2308,O2311)</f>
        <v>832297.87</v>
      </c>
      <c r="G2311" s="4" t="s">
        <v>36</v>
      </c>
      <c r="H2311" s="4" t="s">
        <v>37</v>
      </c>
      <c r="I2311" s="4"/>
      <c r="J2311" s="4"/>
      <c r="K2311" s="4">
        <v>202</v>
      </c>
      <c r="L2311" s="4">
        <v>2</v>
      </c>
      <c r="M2311" s="4">
        <v>3</v>
      </c>
      <c r="N2311" s="4" t="s">
        <v>3</v>
      </c>
      <c r="O2311" s="4">
        <v>2</v>
      </c>
      <c r="P2311" s="4"/>
      <c r="Q2311" s="4"/>
      <c r="R2311" s="4"/>
      <c r="S2311" s="4"/>
      <c r="T2311" s="4"/>
      <c r="U2311" s="4"/>
      <c r="V2311" s="4"/>
      <c r="W2311" s="4"/>
    </row>
    <row r="2312" spans="1:245" x14ac:dyDescent="0.2">
      <c r="A2312" s="4">
        <v>50</v>
      </c>
      <c r="B2312" s="4">
        <v>0</v>
      </c>
      <c r="C2312" s="4">
        <v>0</v>
      </c>
      <c r="D2312" s="4">
        <v>1</v>
      </c>
      <c r="E2312" s="4">
        <v>222</v>
      </c>
      <c r="F2312" s="4">
        <f>ROUND(Source!AO2308,O2312)</f>
        <v>0</v>
      </c>
      <c r="G2312" s="4" t="s">
        <v>38</v>
      </c>
      <c r="H2312" s="4" t="s">
        <v>39</v>
      </c>
      <c r="I2312" s="4"/>
      <c r="J2312" s="4"/>
      <c r="K2312" s="4">
        <v>222</v>
      </c>
      <c r="L2312" s="4">
        <v>3</v>
      </c>
      <c r="M2312" s="4">
        <v>3</v>
      </c>
      <c r="N2312" s="4" t="s">
        <v>3</v>
      </c>
      <c r="O2312" s="4">
        <v>2</v>
      </c>
      <c r="P2312" s="4"/>
      <c r="Q2312" s="4"/>
      <c r="R2312" s="4"/>
      <c r="S2312" s="4"/>
      <c r="T2312" s="4"/>
      <c r="U2312" s="4"/>
      <c r="V2312" s="4"/>
      <c r="W2312" s="4"/>
    </row>
    <row r="2313" spans="1:245" x14ac:dyDescent="0.2">
      <c r="A2313" s="4">
        <v>50</v>
      </c>
      <c r="B2313" s="4">
        <v>0</v>
      </c>
      <c r="C2313" s="4">
        <v>0</v>
      </c>
      <c r="D2313" s="4">
        <v>1</v>
      </c>
      <c r="E2313" s="4">
        <v>225</v>
      </c>
      <c r="F2313" s="4">
        <f>ROUND(Source!AV2308,O2313)</f>
        <v>832297.87</v>
      </c>
      <c r="G2313" s="4" t="s">
        <v>40</v>
      </c>
      <c r="H2313" s="4" t="s">
        <v>41</v>
      </c>
      <c r="I2313" s="4"/>
      <c r="J2313" s="4"/>
      <c r="K2313" s="4">
        <v>225</v>
      </c>
      <c r="L2313" s="4">
        <v>4</v>
      </c>
      <c r="M2313" s="4">
        <v>3</v>
      </c>
      <c r="N2313" s="4" t="s">
        <v>3</v>
      </c>
      <c r="O2313" s="4">
        <v>2</v>
      </c>
      <c r="P2313" s="4"/>
      <c r="Q2313" s="4"/>
      <c r="R2313" s="4"/>
      <c r="S2313" s="4"/>
      <c r="T2313" s="4"/>
      <c r="U2313" s="4"/>
      <c r="V2313" s="4"/>
      <c r="W2313" s="4"/>
    </row>
    <row r="2314" spans="1:245" x14ac:dyDescent="0.2">
      <c r="A2314" s="4">
        <v>50</v>
      </c>
      <c r="B2314" s="4">
        <v>0</v>
      </c>
      <c r="C2314" s="4">
        <v>0</v>
      </c>
      <c r="D2314" s="4">
        <v>1</v>
      </c>
      <c r="E2314" s="4">
        <v>226</v>
      </c>
      <c r="F2314" s="4">
        <f>ROUND(Source!AW2308,O2314)</f>
        <v>832297.87</v>
      </c>
      <c r="G2314" s="4" t="s">
        <v>42</v>
      </c>
      <c r="H2314" s="4" t="s">
        <v>43</v>
      </c>
      <c r="I2314" s="4"/>
      <c r="J2314" s="4"/>
      <c r="K2314" s="4">
        <v>226</v>
      </c>
      <c r="L2314" s="4">
        <v>5</v>
      </c>
      <c r="M2314" s="4">
        <v>3</v>
      </c>
      <c r="N2314" s="4" t="s">
        <v>3</v>
      </c>
      <c r="O2314" s="4">
        <v>2</v>
      </c>
      <c r="P2314" s="4"/>
      <c r="Q2314" s="4"/>
      <c r="R2314" s="4"/>
      <c r="S2314" s="4"/>
      <c r="T2314" s="4"/>
      <c r="U2314" s="4"/>
      <c r="V2314" s="4"/>
      <c r="W2314" s="4"/>
    </row>
    <row r="2315" spans="1:245" x14ac:dyDescent="0.2">
      <c r="A2315" s="4">
        <v>50</v>
      </c>
      <c r="B2315" s="4">
        <v>0</v>
      </c>
      <c r="C2315" s="4">
        <v>0</v>
      </c>
      <c r="D2315" s="4">
        <v>1</v>
      </c>
      <c r="E2315" s="4">
        <v>227</v>
      </c>
      <c r="F2315" s="4">
        <f>ROUND(Source!AX2308,O2315)</f>
        <v>0</v>
      </c>
      <c r="G2315" s="4" t="s">
        <v>44</v>
      </c>
      <c r="H2315" s="4" t="s">
        <v>45</v>
      </c>
      <c r="I2315" s="4"/>
      <c r="J2315" s="4"/>
      <c r="K2315" s="4">
        <v>227</v>
      </c>
      <c r="L2315" s="4">
        <v>6</v>
      </c>
      <c r="M2315" s="4">
        <v>3</v>
      </c>
      <c r="N2315" s="4" t="s">
        <v>3</v>
      </c>
      <c r="O2315" s="4">
        <v>2</v>
      </c>
      <c r="P2315" s="4"/>
      <c r="Q2315" s="4"/>
      <c r="R2315" s="4"/>
      <c r="S2315" s="4"/>
      <c r="T2315" s="4"/>
      <c r="U2315" s="4"/>
      <c r="V2315" s="4"/>
      <c r="W2315" s="4"/>
    </row>
    <row r="2316" spans="1:245" x14ac:dyDescent="0.2">
      <c r="A2316" s="4">
        <v>50</v>
      </c>
      <c r="B2316" s="4">
        <v>0</v>
      </c>
      <c r="C2316" s="4">
        <v>0</v>
      </c>
      <c r="D2316" s="4">
        <v>1</v>
      </c>
      <c r="E2316" s="4">
        <v>228</v>
      </c>
      <c r="F2316" s="4">
        <f>ROUND(Source!AY2308,O2316)</f>
        <v>832297.87</v>
      </c>
      <c r="G2316" s="4" t="s">
        <v>46</v>
      </c>
      <c r="H2316" s="4" t="s">
        <v>47</v>
      </c>
      <c r="I2316" s="4"/>
      <c r="J2316" s="4"/>
      <c r="K2316" s="4">
        <v>228</v>
      </c>
      <c r="L2316" s="4">
        <v>7</v>
      </c>
      <c r="M2316" s="4">
        <v>3</v>
      </c>
      <c r="N2316" s="4" t="s">
        <v>3</v>
      </c>
      <c r="O2316" s="4">
        <v>2</v>
      </c>
      <c r="P2316" s="4"/>
      <c r="Q2316" s="4"/>
      <c r="R2316" s="4"/>
      <c r="S2316" s="4"/>
      <c r="T2316" s="4"/>
      <c r="U2316" s="4"/>
      <c r="V2316" s="4"/>
      <c r="W2316" s="4"/>
    </row>
    <row r="2317" spans="1:245" x14ac:dyDescent="0.2">
      <c r="A2317" s="4">
        <v>50</v>
      </c>
      <c r="B2317" s="4">
        <v>0</v>
      </c>
      <c r="C2317" s="4">
        <v>0</v>
      </c>
      <c r="D2317" s="4">
        <v>1</v>
      </c>
      <c r="E2317" s="4">
        <v>216</v>
      </c>
      <c r="F2317" s="4">
        <f>ROUND(Source!AP2308,O2317)</f>
        <v>0</v>
      </c>
      <c r="G2317" s="4" t="s">
        <v>48</v>
      </c>
      <c r="H2317" s="4" t="s">
        <v>49</v>
      </c>
      <c r="I2317" s="4"/>
      <c r="J2317" s="4"/>
      <c r="K2317" s="4">
        <v>216</v>
      </c>
      <c r="L2317" s="4">
        <v>8</v>
      </c>
      <c r="M2317" s="4">
        <v>3</v>
      </c>
      <c r="N2317" s="4" t="s">
        <v>3</v>
      </c>
      <c r="O2317" s="4">
        <v>2</v>
      </c>
      <c r="P2317" s="4"/>
      <c r="Q2317" s="4"/>
      <c r="R2317" s="4"/>
      <c r="S2317" s="4"/>
      <c r="T2317" s="4"/>
      <c r="U2317" s="4"/>
      <c r="V2317" s="4"/>
      <c r="W2317" s="4"/>
    </row>
    <row r="2318" spans="1:245" x14ac:dyDescent="0.2">
      <c r="A2318" s="4">
        <v>50</v>
      </c>
      <c r="B2318" s="4">
        <v>0</v>
      </c>
      <c r="C2318" s="4">
        <v>0</v>
      </c>
      <c r="D2318" s="4">
        <v>1</v>
      </c>
      <c r="E2318" s="4">
        <v>223</v>
      </c>
      <c r="F2318" s="4">
        <f>ROUND(Source!AQ2308,O2318)</f>
        <v>0</v>
      </c>
      <c r="G2318" s="4" t="s">
        <v>50</v>
      </c>
      <c r="H2318" s="4" t="s">
        <v>51</v>
      </c>
      <c r="I2318" s="4"/>
      <c r="J2318" s="4"/>
      <c r="K2318" s="4">
        <v>223</v>
      </c>
      <c r="L2318" s="4">
        <v>9</v>
      </c>
      <c r="M2318" s="4">
        <v>3</v>
      </c>
      <c r="N2318" s="4" t="s">
        <v>3</v>
      </c>
      <c r="O2318" s="4">
        <v>2</v>
      </c>
      <c r="P2318" s="4"/>
      <c r="Q2318" s="4"/>
      <c r="R2318" s="4"/>
      <c r="S2318" s="4"/>
      <c r="T2318" s="4"/>
      <c r="U2318" s="4"/>
      <c r="V2318" s="4"/>
      <c r="W2318" s="4"/>
    </row>
    <row r="2319" spans="1:245" x14ac:dyDescent="0.2">
      <c r="A2319" s="4">
        <v>50</v>
      </c>
      <c r="B2319" s="4">
        <v>0</v>
      </c>
      <c r="C2319" s="4">
        <v>0</v>
      </c>
      <c r="D2319" s="4">
        <v>1</v>
      </c>
      <c r="E2319" s="4">
        <v>229</v>
      </c>
      <c r="F2319" s="4">
        <f>ROUND(Source!AZ2308,O2319)</f>
        <v>0</v>
      </c>
      <c r="G2319" s="4" t="s">
        <v>52</v>
      </c>
      <c r="H2319" s="4" t="s">
        <v>53</v>
      </c>
      <c r="I2319" s="4"/>
      <c r="J2319" s="4"/>
      <c r="K2319" s="4">
        <v>229</v>
      </c>
      <c r="L2319" s="4">
        <v>10</v>
      </c>
      <c r="M2319" s="4">
        <v>3</v>
      </c>
      <c r="N2319" s="4" t="s">
        <v>3</v>
      </c>
      <c r="O2319" s="4">
        <v>2</v>
      </c>
      <c r="P2319" s="4"/>
      <c r="Q2319" s="4"/>
      <c r="R2319" s="4"/>
      <c r="S2319" s="4"/>
      <c r="T2319" s="4"/>
      <c r="U2319" s="4"/>
      <c r="V2319" s="4"/>
      <c r="W2319" s="4"/>
    </row>
    <row r="2320" spans="1:245" x14ac:dyDescent="0.2">
      <c r="A2320" s="4">
        <v>50</v>
      </c>
      <c r="B2320" s="4">
        <v>0</v>
      </c>
      <c r="C2320" s="4">
        <v>0</v>
      </c>
      <c r="D2320" s="4">
        <v>1</v>
      </c>
      <c r="E2320" s="4">
        <v>203</v>
      </c>
      <c r="F2320" s="4">
        <f>ROUND(Source!Q2308,O2320)</f>
        <v>60110.06</v>
      </c>
      <c r="G2320" s="4" t="s">
        <v>54</v>
      </c>
      <c r="H2320" s="4" t="s">
        <v>55</v>
      </c>
      <c r="I2320" s="4"/>
      <c r="J2320" s="4"/>
      <c r="K2320" s="4">
        <v>203</v>
      </c>
      <c r="L2320" s="4">
        <v>11</v>
      </c>
      <c r="M2320" s="4">
        <v>3</v>
      </c>
      <c r="N2320" s="4" t="s">
        <v>3</v>
      </c>
      <c r="O2320" s="4">
        <v>2</v>
      </c>
      <c r="P2320" s="4"/>
      <c r="Q2320" s="4"/>
      <c r="R2320" s="4"/>
      <c r="S2320" s="4"/>
      <c r="T2320" s="4"/>
      <c r="U2320" s="4"/>
      <c r="V2320" s="4"/>
      <c r="W2320" s="4"/>
    </row>
    <row r="2321" spans="1:23" x14ac:dyDescent="0.2">
      <c r="A2321" s="4">
        <v>50</v>
      </c>
      <c r="B2321" s="4">
        <v>0</v>
      </c>
      <c r="C2321" s="4">
        <v>0</v>
      </c>
      <c r="D2321" s="4">
        <v>1</v>
      </c>
      <c r="E2321" s="4">
        <v>231</v>
      </c>
      <c r="F2321" s="4">
        <f>ROUND(Source!BB2308,O2321)</f>
        <v>0</v>
      </c>
      <c r="G2321" s="4" t="s">
        <v>56</v>
      </c>
      <c r="H2321" s="4" t="s">
        <v>57</v>
      </c>
      <c r="I2321" s="4"/>
      <c r="J2321" s="4"/>
      <c r="K2321" s="4">
        <v>231</v>
      </c>
      <c r="L2321" s="4">
        <v>12</v>
      </c>
      <c r="M2321" s="4">
        <v>3</v>
      </c>
      <c r="N2321" s="4" t="s">
        <v>3</v>
      </c>
      <c r="O2321" s="4">
        <v>2</v>
      </c>
      <c r="P2321" s="4"/>
      <c r="Q2321" s="4"/>
      <c r="R2321" s="4"/>
      <c r="S2321" s="4"/>
      <c r="T2321" s="4"/>
      <c r="U2321" s="4"/>
      <c r="V2321" s="4"/>
      <c r="W2321" s="4"/>
    </row>
    <row r="2322" spans="1:23" x14ac:dyDescent="0.2">
      <c r="A2322" s="4">
        <v>50</v>
      </c>
      <c r="B2322" s="4">
        <v>0</v>
      </c>
      <c r="C2322" s="4">
        <v>0</v>
      </c>
      <c r="D2322" s="4">
        <v>1</v>
      </c>
      <c r="E2322" s="4">
        <v>204</v>
      </c>
      <c r="F2322" s="4">
        <f>ROUND(Source!R2308,O2322)</f>
        <v>29292.85</v>
      </c>
      <c r="G2322" s="4" t="s">
        <v>58</v>
      </c>
      <c r="H2322" s="4" t="s">
        <v>59</v>
      </c>
      <c r="I2322" s="4"/>
      <c r="J2322" s="4"/>
      <c r="K2322" s="4">
        <v>204</v>
      </c>
      <c r="L2322" s="4">
        <v>13</v>
      </c>
      <c r="M2322" s="4">
        <v>3</v>
      </c>
      <c r="N2322" s="4" t="s">
        <v>3</v>
      </c>
      <c r="O2322" s="4">
        <v>2</v>
      </c>
      <c r="P2322" s="4"/>
      <c r="Q2322" s="4"/>
      <c r="R2322" s="4"/>
      <c r="S2322" s="4"/>
      <c r="T2322" s="4"/>
      <c r="U2322" s="4"/>
      <c r="V2322" s="4"/>
      <c r="W2322" s="4"/>
    </row>
    <row r="2323" spans="1:23" x14ac:dyDescent="0.2">
      <c r="A2323" s="4">
        <v>50</v>
      </c>
      <c r="B2323" s="4">
        <v>0</v>
      </c>
      <c r="C2323" s="4">
        <v>0</v>
      </c>
      <c r="D2323" s="4">
        <v>1</v>
      </c>
      <c r="E2323" s="4">
        <v>205</v>
      </c>
      <c r="F2323" s="4">
        <f>ROUND(Source!S2308,O2323)</f>
        <v>51556.87</v>
      </c>
      <c r="G2323" s="4" t="s">
        <v>60</v>
      </c>
      <c r="H2323" s="4" t="s">
        <v>61</v>
      </c>
      <c r="I2323" s="4"/>
      <c r="J2323" s="4"/>
      <c r="K2323" s="4">
        <v>205</v>
      </c>
      <c r="L2323" s="4">
        <v>14</v>
      </c>
      <c r="M2323" s="4">
        <v>3</v>
      </c>
      <c r="N2323" s="4" t="s">
        <v>3</v>
      </c>
      <c r="O2323" s="4">
        <v>2</v>
      </c>
      <c r="P2323" s="4"/>
      <c r="Q2323" s="4"/>
      <c r="R2323" s="4"/>
      <c r="S2323" s="4"/>
      <c r="T2323" s="4"/>
      <c r="U2323" s="4"/>
      <c r="V2323" s="4"/>
      <c r="W2323" s="4"/>
    </row>
    <row r="2324" spans="1:23" x14ac:dyDescent="0.2">
      <c r="A2324" s="4">
        <v>50</v>
      </c>
      <c r="B2324" s="4">
        <v>0</v>
      </c>
      <c r="C2324" s="4">
        <v>0</v>
      </c>
      <c r="D2324" s="4">
        <v>1</v>
      </c>
      <c r="E2324" s="4">
        <v>232</v>
      </c>
      <c r="F2324" s="4">
        <f>ROUND(Source!BC2308,O2324)</f>
        <v>0</v>
      </c>
      <c r="G2324" s="4" t="s">
        <v>62</v>
      </c>
      <c r="H2324" s="4" t="s">
        <v>63</v>
      </c>
      <c r="I2324" s="4"/>
      <c r="J2324" s="4"/>
      <c r="K2324" s="4">
        <v>232</v>
      </c>
      <c r="L2324" s="4">
        <v>15</v>
      </c>
      <c r="M2324" s="4">
        <v>3</v>
      </c>
      <c r="N2324" s="4" t="s">
        <v>3</v>
      </c>
      <c r="O2324" s="4">
        <v>2</v>
      </c>
      <c r="P2324" s="4"/>
      <c r="Q2324" s="4"/>
      <c r="R2324" s="4"/>
      <c r="S2324" s="4"/>
      <c r="T2324" s="4"/>
      <c r="U2324" s="4"/>
      <c r="V2324" s="4"/>
      <c r="W2324" s="4"/>
    </row>
    <row r="2325" spans="1:23" x14ac:dyDescent="0.2">
      <c r="A2325" s="4">
        <v>50</v>
      </c>
      <c r="B2325" s="4">
        <v>0</v>
      </c>
      <c r="C2325" s="4">
        <v>0</v>
      </c>
      <c r="D2325" s="4">
        <v>1</v>
      </c>
      <c r="E2325" s="4">
        <v>214</v>
      </c>
      <c r="F2325" s="4">
        <f>ROUND(Source!AS2308,O2325)</f>
        <v>0</v>
      </c>
      <c r="G2325" s="4" t="s">
        <v>64</v>
      </c>
      <c r="H2325" s="4" t="s">
        <v>65</v>
      </c>
      <c r="I2325" s="4"/>
      <c r="J2325" s="4"/>
      <c r="K2325" s="4">
        <v>214</v>
      </c>
      <c r="L2325" s="4">
        <v>16</v>
      </c>
      <c r="M2325" s="4">
        <v>3</v>
      </c>
      <c r="N2325" s="4" t="s">
        <v>3</v>
      </c>
      <c r="O2325" s="4">
        <v>2</v>
      </c>
      <c r="P2325" s="4"/>
      <c r="Q2325" s="4"/>
      <c r="R2325" s="4"/>
      <c r="S2325" s="4"/>
      <c r="T2325" s="4"/>
      <c r="U2325" s="4"/>
      <c r="V2325" s="4"/>
      <c r="W2325" s="4"/>
    </row>
    <row r="2326" spans="1:23" x14ac:dyDescent="0.2">
      <c r="A2326" s="4">
        <v>50</v>
      </c>
      <c r="B2326" s="4">
        <v>0</v>
      </c>
      <c r="C2326" s="4">
        <v>0</v>
      </c>
      <c r="D2326" s="4">
        <v>1</v>
      </c>
      <c r="E2326" s="4">
        <v>215</v>
      </c>
      <c r="F2326" s="4">
        <f>ROUND(Source!AT2308,O2326)</f>
        <v>0</v>
      </c>
      <c r="G2326" s="4" t="s">
        <v>66</v>
      </c>
      <c r="H2326" s="4" t="s">
        <v>67</v>
      </c>
      <c r="I2326" s="4"/>
      <c r="J2326" s="4"/>
      <c r="K2326" s="4">
        <v>215</v>
      </c>
      <c r="L2326" s="4">
        <v>17</v>
      </c>
      <c r="M2326" s="4">
        <v>3</v>
      </c>
      <c r="N2326" s="4" t="s">
        <v>3</v>
      </c>
      <c r="O2326" s="4">
        <v>2</v>
      </c>
      <c r="P2326" s="4"/>
      <c r="Q2326" s="4"/>
      <c r="R2326" s="4"/>
      <c r="S2326" s="4"/>
      <c r="T2326" s="4"/>
      <c r="U2326" s="4"/>
      <c r="V2326" s="4"/>
      <c r="W2326" s="4"/>
    </row>
    <row r="2327" spans="1:23" x14ac:dyDescent="0.2">
      <c r="A2327" s="4">
        <v>50</v>
      </c>
      <c r="B2327" s="4">
        <v>0</v>
      </c>
      <c r="C2327" s="4">
        <v>0</v>
      </c>
      <c r="D2327" s="4">
        <v>1</v>
      </c>
      <c r="E2327" s="4">
        <v>217</v>
      </c>
      <c r="F2327" s="4">
        <f>ROUND(Source!AU2308,O2327)</f>
        <v>1016846.56</v>
      </c>
      <c r="G2327" s="4" t="s">
        <v>68</v>
      </c>
      <c r="H2327" s="4" t="s">
        <v>69</v>
      </c>
      <c r="I2327" s="4"/>
      <c r="J2327" s="4"/>
      <c r="K2327" s="4">
        <v>217</v>
      </c>
      <c r="L2327" s="4">
        <v>18</v>
      </c>
      <c r="M2327" s="4">
        <v>3</v>
      </c>
      <c r="N2327" s="4" t="s">
        <v>3</v>
      </c>
      <c r="O2327" s="4">
        <v>2</v>
      </c>
      <c r="P2327" s="4"/>
      <c r="Q2327" s="4"/>
      <c r="R2327" s="4"/>
      <c r="S2327" s="4"/>
      <c r="T2327" s="4"/>
      <c r="U2327" s="4"/>
      <c r="V2327" s="4"/>
      <c r="W2327" s="4"/>
    </row>
    <row r="2328" spans="1:23" x14ac:dyDescent="0.2">
      <c r="A2328" s="4">
        <v>50</v>
      </c>
      <c r="B2328" s="4">
        <v>0</v>
      </c>
      <c r="C2328" s="4">
        <v>0</v>
      </c>
      <c r="D2328" s="4">
        <v>1</v>
      </c>
      <c r="E2328" s="4">
        <v>230</v>
      </c>
      <c r="F2328" s="4">
        <f>ROUND(Source!BA2308,O2328)</f>
        <v>0</v>
      </c>
      <c r="G2328" s="4" t="s">
        <v>70</v>
      </c>
      <c r="H2328" s="4" t="s">
        <v>71</v>
      </c>
      <c r="I2328" s="4"/>
      <c r="J2328" s="4"/>
      <c r="K2328" s="4">
        <v>230</v>
      </c>
      <c r="L2328" s="4">
        <v>19</v>
      </c>
      <c r="M2328" s="4">
        <v>3</v>
      </c>
      <c r="N2328" s="4" t="s">
        <v>3</v>
      </c>
      <c r="O2328" s="4">
        <v>2</v>
      </c>
      <c r="P2328" s="4"/>
      <c r="Q2328" s="4"/>
      <c r="R2328" s="4"/>
      <c r="S2328" s="4"/>
      <c r="T2328" s="4"/>
      <c r="U2328" s="4"/>
      <c r="V2328" s="4"/>
      <c r="W2328" s="4"/>
    </row>
    <row r="2329" spans="1:23" x14ac:dyDescent="0.2">
      <c r="A2329" s="4">
        <v>50</v>
      </c>
      <c r="B2329" s="4">
        <v>0</v>
      </c>
      <c r="C2329" s="4">
        <v>0</v>
      </c>
      <c r="D2329" s="4">
        <v>1</v>
      </c>
      <c r="E2329" s="4">
        <v>206</v>
      </c>
      <c r="F2329" s="4">
        <f>ROUND(Source!T2308,O2329)</f>
        <v>0</v>
      </c>
      <c r="G2329" s="4" t="s">
        <v>72</v>
      </c>
      <c r="H2329" s="4" t="s">
        <v>73</v>
      </c>
      <c r="I2329" s="4"/>
      <c r="J2329" s="4"/>
      <c r="K2329" s="4">
        <v>206</v>
      </c>
      <c r="L2329" s="4">
        <v>20</v>
      </c>
      <c r="M2329" s="4">
        <v>3</v>
      </c>
      <c r="N2329" s="4" t="s">
        <v>3</v>
      </c>
      <c r="O2329" s="4">
        <v>2</v>
      </c>
      <c r="P2329" s="4"/>
      <c r="Q2329" s="4"/>
      <c r="R2329" s="4"/>
      <c r="S2329" s="4"/>
      <c r="T2329" s="4"/>
      <c r="U2329" s="4"/>
      <c r="V2329" s="4"/>
      <c r="W2329" s="4"/>
    </row>
    <row r="2330" spans="1:23" x14ac:dyDescent="0.2">
      <c r="A2330" s="4">
        <v>50</v>
      </c>
      <c r="B2330" s="4">
        <v>0</v>
      </c>
      <c r="C2330" s="4">
        <v>0</v>
      </c>
      <c r="D2330" s="4">
        <v>1</v>
      </c>
      <c r="E2330" s="4">
        <v>207</v>
      </c>
      <c r="F2330" s="4">
        <f>Source!U2308</f>
        <v>245.64202399999999</v>
      </c>
      <c r="G2330" s="4" t="s">
        <v>74</v>
      </c>
      <c r="H2330" s="4" t="s">
        <v>75</v>
      </c>
      <c r="I2330" s="4"/>
      <c r="J2330" s="4"/>
      <c r="K2330" s="4">
        <v>207</v>
      </c>
      <c r="L2330" s="4">
        <v>21</v>
      </c>
      <c r="M2330" s="4">
        <v>3</v>
      </c>
      <c r="N2330" s="4" t="s">
        <v>3</v>
      </c>
      <c r="O2330" s="4">
        <v>-1</v>
      </c>
      <c r="P2330" s="4"/>
      <c r="Q2330" s="4"/>
      <c r="R2330" s="4"/>
      <c r="S2330" s="4"/>
      <c r="T2330" s="4"/>
      <c r="U2330" s="4"/>
      <c r="V2330" s="4"/>
      <c r="W2330" s="4"/>
    </row>
    <row r="2331" spans="1:23" x14ac:dyDescent="0.2">
      <c r="A2331" s="4">
        <v>50</v>
      </c>
      <c r="B2331" s="4">
        <v>0</v>
      </c>
      <c r="C2331" s="4">
        <v>0</v>
      </c>
      <c r="D2331" s="4">
        <v>1</v>
      </c>
      <c r="E2331" s="4">
        <v>208</v>
      </c>
      <c r="F2331" s="4">
        <f>Source!V2308</f>
        <v>0</v>
      </c>
      <c r="G2331" s="4" t="s">
        <v>76</v>
      </c>
      <c r="H2331" s="4" t="s">
        <v>77</v>
      </c>
      <c r="I2331" s="4"/>
      <c r="J2331" s="4"/>
      <c r="K2331" s="4">
        <v>208</v>
      </c>
      <c r="L2331" s="4">
        <v>22</v>
      </c>
      <c r="M2331" s="4">
        <v>3</v>
      </c>
      <c r="N2331" s="4" t="s">
        <v>3</v>
      </c>
      <c r="O2331" s="4">
        <v>-1</v>
      </c>
      <c r="P2331" s="4"/>
      <c r="Q2331" s="4"/>
      <c r="R2331" s="4"/>
      <c r="S2331" s="4"/>
      <c r="T2331" s="4"/>
      <c r="U2331" s="4"/>
      <c r="V2331" s="4"/>
      <c r="W2331" s="4"/>
    </row>
    <row r="2332" spans="1:23" x14ac:dyDescent="0.2">
      <c r="A2332" s="4">
        <v>50</v>
      </c>
      <c r="B2332" s="4">
        <v>0</v>
      </c>
      <c r="C2332" s="4">
        <v>0</v>
      </c>
      <c r="D2332" s="4">
        <v>1</v>
      </c>
      <c r="E2332" s="4">
        <v>209</v>
      </c>
      <c r="F2332" s="4">
        <f>ROUND(Source!W2308,O2332)</f>
        <v>0</v>
      </c>
      <c r="G2332" s="4" t="s">
        <v>78</v>
      </c>
      <c r="H2332" s="4" t="s">
        <v>79</v>
      </c>
      <c r="I2332" s="4"/>
      <c r="J2332" s="4"/>
      <c r="K2332" s="4">
        <v>209</v>
      </c>
      <c r="L2332" s="4">
        <v>23</v>
      </c>
      <c r="M2332" s="4">
        <v>3</v>
      </c>
      <c r="N2332" s="4" t="s">
        <v>3</v>
      </c>
      <c r="O2332" s="4">
        <v>2</v>
      </c>
      <c r="P2332" s="4"/>
      <c r="Q2332" s="4"/>
      <c r="R2332" s="4"/>
      <c r="S2332" s="4"/>
      <c r="T2332" s="4"/>
      <c r="U2332" s="4"/>
      <c r="V2332" s="4"/>
      <c r="W2332" s="4"/>
    </row>
    <row r="2333" spans="1:23" x14ac:dyDescent="0.2">
      <c r="A2333" s="4">
        <v>50</v>
      </c>
      <c r="B2333" s="4">
        <v>0</v>
      </c>
      <c r="C2333" s="4">
        <v>0</v>
      </c>
      <c r="D2333" s="4">
        <v>1</v>
      </c>
      <c r="E2333" s="4">
        <v>210</v>
      </c>
      <c r="F2333" s="4">
        <f>ROUND(Source!X2308,O2333)</f>
        <v>36089.81</v>
      </c>
      <c r="G2333" s="4" t="s">
        <v>80</v>
      </c>
      <c r="H2333" s="4" t="s">
        <v>81</v>
      </c>
      <c r="I2333" s="4"/>
      <c r="J2333" s="4"/>
      <c r="K2333" s="4">
        <v>210</v>
      </c>
      <c r="L2333" s="4">
        <v>24</v>
      </c>
      <c r="M2333" s="4">
        <v>3</v>
      </c>
      <c r="N2333" s="4" t="s">
        <v>3</v>
      </c>
      <c r="O2333" s="4">
        <v>2</v>
      </c>
      <c r="P2333" s="4"/>
      <c r="Q2333" s="4"/>
      <c r="R2333" s="4"/>
      <c r="S2333" s="4"/>
      <c r="T2333" s="4"/>
      <c r="U2333" s="4"/>
      <c r="V2333" s="4"/>
      <c r="W2333" s="4"/>
    </row>
    <row r="2334" spans="1:23" x14ac:dyDescent="0.2">
      <c r="A2334" s="4">
        <v>50</v>
      </c>
      <c r="B2334" s="4">
        <v>0</v>
      </c>
      <c r="C2334" s="4">
        <v>0</v>
      </c>
      <c r="D2334" s="4">
        <v>1</v>
      </c>
      <c r="E2334" s="4">
        <v>211</v>
      </c>
      <c r="F2334" s="4">
        <f>ROUND(Source!Y2308,O2334)</f>
        <v>5155.68</v>
      </c>
      <c r="G2334" s="4" t="s">
        <v>82</v>
      </c>
      <c r="H2334" s="4" t="s">
        <v>83</v>
      </c>
      <c r="I2334" s="4"/>
      <c r="J2334" s="4"/>
      <c r="K2334" s="4">
        <v>211</v>
      </c>
      <c r="L2334" s="4">
        <v>25</v>
      </c>
      <c r="M2334" s="4">
        <v>3</v>
      </c>
      <c r="N2334" s="4" t="s">
        <v>3</v>
      </c>
      <c r="O2334" s="4">
        <v>2</v>
      </c>
      <c r="P2334" s="4"/>
      <c r="Q2334" s="4"/>
      <c r="R2334" s="4"/>
      <c r="S2334" s="4"/>
      <c r="T2334" s="4"/>
      <c r="U2334" s="4"/>
      <c r="V2334" s="4"/>
      <c r="W2334" s="4"/>
    </row>
    <row r="2335" spans="1:23" x14ac:dyDescent="0.2">
      <c r="A2335" s="4">
        <v>50</v>
      </c>
      <c r="B2335" s="4">
        <v>0</v>
      </c>
      <c r="C2335" s="4">
        <v>0</v>
      </c>
      <c r="D2335" s="4">
        <v>1</v>
      </c>
      <c r="E2335" s="4">
        <v>224</v>
      </c>
      <c r="F2335" s="4">
        <f>ROUND(Source!AR2308,O2335)</f>
        <v>1016846.56</v>
      </c>
      <c r="G2335" s="4" t="s">
        <v>84</v>
      </c>
      <c r="H2335" s="4" t="s">
        <v>85</v>
      </c>
      <c r="I2335" s="4"/>
      <c r="J2335" s="4"/>
      <c r="K2335" s="4">
        <v>224</v>
      </c>
      <c r="L2335" s="4">
        <v>26</v>
      </c>
      <c r="M2335" s="4">
        <v>3</v>
      </c>
      <c r="N2335" s="4" t="s">
        <v>3</v>
      </c>
      <c r="O2335" s="4">
        <v>2</v>
      </c>
      <c r="P2335" s="4"/>
      <c r="Q2335" s="4"/>
      <c r="R2335" s="4"/>
      <c r="S2335" s="4"/>
      <c r="T2335" s="4"/>
      <c r="U2335" s="4"/>
      <c r="V2335" s="4"/>
      <c r="W2335" s="4"/>
    </row>
    <row r="2336" spans="1:23" x14ac:dyDescent="0.2">
      <c r="A2336" s="4">
        <v>50</v>
      </c>
      <c r="B2336" s="4">
        <v>1</v>
      </c>
      <c r="C2336" s="4">
        <v>0</v>
      </c>
      <c r="D2336" s="4">
        <v>2</v>
      </c>
      <c r="E2336" s="4">
        <v>0</v>
      </c>
      <c r="F2336" s="4">
        <f>ROUND(F2335*0.2,O2336)</f>
        <v>203369.31</v>
      </c>
      <c r="G2336" s="4" t="s">
        <v>86</v>
      </c>
      <c r="H2336" s="4" t="s">
        <v>87</v>
      </c>
      <c r="I2336" s="4"/>
      <c r="J2336" s="4"/>
      <c r="K2336" s="4">
        <v>212</v>
      </c>
      <c r="L2336" s="4">
        <v>27</v>
      </c>
      <c r="M2336" s="4">
        <v>0</v>
      </c>
      <c r="N2336" s="4" t="s">
        <v>3</v>
      </c>
      <c r="O2336" s="4">
        <v>2</v>
      </c>
      <c r="P2336" s="4"/>
      <c r="Q2336" s="4"/>
      <c r="R2336" s="4"/>
      <c r="S2336" s="4"/>
      <c r="T2336" s="4"/>
      <c r="U2336" s="4"/>
      <c r="V2336" s="4"/>
      <c r="W2336" s="4"/>
    </row>
    <row r="2337" spans="1:206" x14ac:dyDescent="0.2">
      <c r="A2337" s="4">
        <v>50</v>
      </c>
      <c r="B2337" s="4">
        <v>1</v>
      </c>
      <c r="C2337" s="4">
        <v>0</v>
      </c>
      <c r="D2337" s="4">
        <v>2</v>
      </c>
      <c r="E2337" s="4">
        <v>0</v>
      </c>
      <c r="F2337" s="4">
        <f>ROUND(F2336+F2335,O2337)</f>
        <v>1220215.8700000001</v>
      </c>
      <c r="G2337" s="4" t="s">
        <v>88</v>
      </c>
      <c r="H2337" s="4" t="s">
        <v>88</v>
      </c>
      <c r="I2337" s="4"/>
      <c r="J2337" s="4"/>
      <c r="K2337" s="4">
        <v>212</v>
      </c>
      <c r="L2337" s="4">
        <v>28</v>
      </c>
      <c r="M2337" s="4">
        <v>0</v>
      </c>
      <c r="N2337" s="4" t="s">
        <v>3</v>
      </c>
      <c r="O2337" s="4">
        <v>2</v>
      </c>
      <c r="P2337" s="4"/>
      <c r="Q2337" s="4"/>
      <c r="R2337" s="4"/>
      <c r="S2337" s="4"/>
      <c r="T2337" s="4"/>
      <c r="U2337" s="4"/>
      <c r="V2337" s="4"/>
      <c r="W2337" s="4"/>
    </row>
    <row r="2339" spans="1:206" x14ac:dyDescent="0.2">
      <c r="A2339" s="2">
        <v>51</v>
      </c>
      <c r="B2339" s="2">
        <f>B2281</f>
        <v>1</v>
      </c>
      <c r="C2339" s="2">
        <f>A2281</f>
        <v>4</v>
      </c>
      <c r="D2339" s="2">
        <f>ROW(A2281)</f>
        <v>2281</v>
      </c>
      <c r="E2339" s="2"/>
      <c r="F2339" s="2" t="str">
        <f>IF(F2281&lt;&gt;"",F2281,"")</f>
        <v>Новый раздел</v>
      </c>
      <c r="G2339" s="2" t="str">
        <f>IF(G2281&lt;&gt;"",G2281,"")</f>
        <v>Устройство/замена синтетического покрытия на детской/спортивной площадке с устройством основания и установкой садового бортового камня-745м2</v>
      </c>
      <c r="H2339" s="2">
        <v>0</v>
      </c>
      <c r="I2339" s="2"/>
      <c r="J2339" s="2"/>
      <c r="K2339" s="2"/>
      <c r="L2339" s="2"/>
      <c r="M2339" s="2"/>
      <c r="N2339" s="2"/>
      <c r="O2339" s="2">
        <f t="shared" ref="O2339:T2339" si="1221">ROUND(O2308+AB2339,2)</f>
        <v>943964.8</v>
      </c>
      <c r="P2339" s="2">
        <f t="shared" si="1221"/>
        <v>832297.87</v>
      </c>
      <c r="Q2339" s="2">
        <f t="shared" si="1221"/>
        <v>60110.06</v>
      </c>
      <c r="R2339" s="2">
        <f t="shared" si="1221"/>
        <v>29292.85</v>
      </c>
      <c r="S2339" s="2">
        <f t="shared" si="1221"/>
        <v>51556.87</v>
      </c>
      <c r="T2339" s="2">
        <f t="shared" si="1221"/>
        <v>0</v>
      </c>
      <c r="U2339" s="2">
        <f>U2308+AH2339</f>
        <v>245.64202399999999</v>
      </c>
      <c r="V2339" s="2">
        <f>V2308+AI2339</f>
        <v>0</v>
      </c>
      <c r="W2339" s="2">
        <f>ROUND(W2308+AJ2339,2)</f>
        <v>0</v>
      </c>
      <c r="X2339" s="2">
        <f>ROUND(X2308+AK2339,2)</f>
        <v>36089.81</v>
      </c>
      <c r="Y2339" s="2">
        <f>ROUND(Y2308+AL2339,2)</f>
        <v>5155.68</v>
      </c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>
        <f t="shared" ref="AO2339:BC2339" si="1222">ROUND(AO2308+BX2339,2)</f>
        <v>0</v>
      </c>
      <c r="AP2339" s="2">
        <f t="shared" si="1222"/>
        <v>0</v>
      </c>
      <c r="AQ2339" s="2">
        <f t="shared" si="1222"/>
        <v>0</v>
      </c>
      <c r="AR2339" s="2">
        <f t="shared" si="1222"/>
        <v>1016846.56</v>
      </c>
      <c r="AS2339" s="2">
        <f t="shared" si="1222"/>
        <v>0</v>
      </c>
      <c r="AT2339" s="2">
        <f t="shared" si="1222"/>
        <v>0</v>
      </c>
      <c r="AU2339" s="2">
        <f t="shared" si="1222"/>
        <v>1016846.56</v>
      </c>
      <c r="AV2339" s="2">
        <f t="shared" si="1222"/>
        <v>832297.87</v>
      </c>
      <c r="AW2339" s="2">
        <f t="shared" si="1222"/>
        <v>832297.87</v>
      </c>
      <c r="AX2339" s="2">
        <f t="shared" si="1222"/>
        <v>0</v>
      </c>
      <c r="AY2339" s="2">
        <f t="shared" si="1222"/>
        <v>832297.87</v>
      </c>
      <c r="AZ2339" s="2">
        <f t="shared" si="1222"/>
        <v>0</v>
      </c>
      <c r="BA2339" s="2">
        <f t="shared" si="1222"/>
        <v>0</v>
      </c>
      <c r="BB2339" s="2">
        <f t="shared" si="1222"/>
        <v>0</v>
      </c>
      <c r="BC2339" s="2">
        <f t="shared" si="1222"/>
        <v>0</v>
      </c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3"/>
      <c r="DH2339" s="3"/>
      <c r="DI2339" s="3"/>
      <c r="DJ2339" s="3"/>
      <c r="DK2339" s="3"/>
      <c r="DL2339" s="3"/>
      <c r="DM2339" s="3"/>
      <c r="DN2339" s="3"/>
      <c r="DO2339" s="3"/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/>
      <c r="EA2339" s="3"/>
      <c r="EB2339" s="3"/>
      <c r="EC2339" s="3"/>
      <c r="ED2339" s="3"/>
      <c r="EE2339" s="3"/>
      <c r="EF2339" s="3"/>
      <c r="EG2339" s="3"/>
      <c r="EH2339" s="3"/>
      <c r="EI2339" s="3"/>
      <c r="EJ2339" s="3"/>
      <c r="EK2339" s="3"/>
      <c r="EL2339" s="3"/>
      <c r="EM2339" s="3"/>
      <c r="EN2339" s="3"/>
      <c r="EO2339" s="3"/>
      <c r="EP2339" s="3"/>
      <c r="EQ2339" s="3"/>
      <c r="ER2339" s="3"/>
      <c r="ES2339" s="3"/>
      <c r="ET2339" s="3"/>
      <c r="EU2339" s="3"/>
      <c r="EV2339" s="3"/>
      <c r="EW2339" s="3"/>
      <c r="EX2339" s="3"/>
      <c r="EY2339" s="3"/>
      <c r="EZ2339" s="3"/>
      <c r="FA2339" s="3"/>
      <c r="FB2339" s="3"/>
      <c r="FC2339" s="3"/>
      <c r="FD2339" s="3"/>
      <c r="FE2339" s="3"/>
      <c r="FF2339" s="3"/>
      <c r="FG2339" s="3"/>
      <c r="FH2339" s="3"/>
      <c r="FI2339" s="3"/>
      <c r="FJ2339" s="3"/>
      <c r="FK2339" s="3"/>
      <c r="FL2339" s="3"/>
      <c r="FM2339" s="3"/>
      <c r="FN2339" s="3"/>
      <c r="FO2339" s="3"/>
      <c r="FP2339" s="3"/>
      <c r="FQ2339" s="3"/>
      <c r="FR2339" s="3"/>
      <c r="FS2339" s="3"/>
      <c r="FT2339" s="3"/>
      <c r="FU2339" s="3"/>
      <c r="FV2339" s="3"/>
      <c r="FW2339" s="3"/>
      <c r="FX2339" s="3"/>
      <c r="FY2339" s="3"/>
      <c r="FZ2339" s="3"/>
      <c r="GA2339" s="3"/>
      <c r="GB2339" s="3"/>
      <c r="GC2339" s="3"/>
      <c r="GD2339" s="3"/>
      <c r="GE2339" s="3"/>
      <c r="GF2339" s="3"/>
      <c r="GG2339" s="3"/>
      <c r="GH2339" s="3"/>
      <c r="GI2339" s="3"/>
      <c r="GJ2339" s="3"/>
      <c r="GK2339" s="3"/>
      <c r="GL2339" s="3"/>
      <c r="GM2339" s="3"/>
      <c r="GN2339" s="3"/>
      <c r="GO2339" s="3"/>
      <c r="GP2339" s="3"/>
      <c r="GQ2339" s="3"/>
      <c r="GR2339" s="3"/>
      <c r="GS2339" s="3"/>
      <c r="GT2339" s="3"/>
      <c r="GU2339" s="3"/>
      <c r="GV2339" s="3"/>
      <c r="GW2339" s="3"/>
      <c r="GX2339" s="3">
        <v>0</v>
      </c>
    </row>
    <row r="2341" spans="1:206" x14ac:dyDescent="0.2">
      <c r="A2341" s="4">
        <v>50</v>
      </c>
      <c r="B2341" s="4">
        <v>0</v>
      </c>
      <c r="C2341" s="4">
        <v>0</v>
      </c>
      <c r="D2341" s="4">
        <v>1</v>
      </c>
      <c r="E2341" s="4">
        <v>201</v>
      </c>
      <c r="F2341" s="4">
        <f>ROUND(Source!O2339,O2341)</f>
        <v>943964.8</v>
      </c>
      <c r="G2341" s="4" t="s">
        <v>34</v>
      </c>
      <c r="H2341" s="4" t="s">
        <v>35</v>
      </c>
      <c r="I2341" s="4"/>
      <c r="J2341" s="4"/>
      <c r="K2341" s="4">
        <v>201</v>
      </c>
      <c r="L2341" s="4">
        <v>1</v>
      </c>
      <c r="M2341" s="4">
        <v>3</v>
      </c>
      <c r="N2341" s="4" t="s">
        <v>3</v>
      </c>
      <c r="O2341" s="4">
        <v>2</v>
      </c>
      <c r="P2341" s="4"/>
      <c r="Q2341" s="4"/>
      <c r="R2341" s="4"/>
      <c r="S2341" s="4"/>
      <c r="T2341" s="4"/>
      <c r="U2341" s="4"/>
      <c r="V2341" s="4"/>
      <c r="W2341" s="4"/>
    </row>
    <row r="2342" spans="1:206" x14ac:dyDescent="0.2">
      <c r="A2342" s="4">
        <v>50</v>
      </c>
      <c r="B2342" s="4">
        <v>0</v>
      </c>
      <c r="C2342" s="4">
        <v>0</v>
      </c>
      <c r="D2342" s="4">
        <v>1</v>
      </c>
      <c r="E2342" s="4">
        <v>202</v>
      </c>
      <c r="F2342" s="4">
        <f>ROUND(Source!P2339,O2342)</f>
        <v>832297.87</v>
      </c>
      <c r="G2342" s="4" t="s">
        <v>36</v>
      </c>
      <c r="H2342" s="4" t="s">
        <v>37</v>
      </c>
      <c r="I2342" s="4"/>
      <c r="J2342" s="4"/>
      <c r="K2342" s="4">
        <v>202</v>
      </c>
      <c r="L2342" s="4">
        <v>2</v>
      </c>
      <c r="M2342" s="4">
        <v>3</v>
      </c>
      <c r="N2342" s="4" t="s">
        <v>3</v>
      </c>
      <c r="O2342" s="4">
        <v>2</v>
      </c>
      <c r="P2342" s="4"/>
      <c r="Q2342" s="4"/>
      <c r="R2342" s="4"/>
      <c r="S2342" s="4"/>
      <c r="T2342" s="4"/>
      <c r="U2342" s="4"/>
      <c r="V2342" s="4"/>
      <c r="W2342" s="4"/>
    </row>
    <row r="2343" spans="1:206" x14ac:dyDescent="0.2">
      <c r="A2343" s="4">
        <v>50</v>
      </c>
      <c r="B2343" s="4">
        <v>0</v>
      </c>
      <c r="C2343" s="4">
        <v>0</v>
      </c>
      <c r="D2343" s="4">
        <v>1</v>
      </c>
      <c r="E2343" s="4">
        <v>222</v>
      </c>
      <c r="F2343" s="4">
        <f>ROUND(Source!AO2339,O2343)</f>
        <v>0</v>
      </c>
      <c r="G2343" s="4" t="s">
        <v>38</v>
      </c>
      <c r="H2343" s="4" t="s">
        <v>39</v>
      </c>
      <c r="I2343" s="4"/>
      <c r="J2343" s="4"/>
      <c r="K2343" s="4">
        <v>222</v>
      </c>
      <c r="L2343" s="4">
        <v>3</v>
      </c>
      <c r="M2343" s="4">
        <v>3</v>
      </c>
      <c r="N2343" s="4" t="s">
        <v>3</v>
      </c>
      <c r="O2343" s="4">
        <v>2</v>
      </c>
      <c r="P2343" s="4"/>
      <c r="Q2343" s="4"/>
      <c r="R2343" s="4"/>
      <c r="S2343" s="4"/>
      <c r="T2343" s="4"/>
      <c r="U2343" s="4"/>
      <c r="V2343" s="4"/>
      <c r="W2343" s="4"/>
    </row>
    <row r="2344" spans="1:206" x14ac:dyDescent="0.2">
      <c r="A2344" s="4">
        <v>50</v>
      </c>
      <c r="B2344" s="4">
        <v>0</v>
      </c>
      <c r="C2344" s="4">
        <v>0</v>
      </c>
      <c r="D2344" s="4">
        <v>1</v>
      </c>
      <c r="E2344" s="4">
        <v>225</v>
      </c>
      <c r="F2344" s="4">
        <f>ROUND(Source!AV2339,O2344)</f>
        <v>832297.87</v>
      </c>
      <c r="G2344" s="4" t="s">
        <v>40</v>
      </c>
      <c r="H2344" s="4" t="s">
        <v>41</v>
      </c>
      <c r="I2344" s="4"/>
      <c r="J2344" s="4"/>
      <c r="K2344" s="4">
        <v>225</v>
      </c>
      <c r="L2344" s="4">
        <v>4</v>
      </c>
      <c r="M2344" s="4">
        <v>3</v>
      </c>
      <c r="N2344" s="4" t="s">
        <v>3</v>
      </c>
      <c r="O2344" s="4">
        <v>2</v>
      </c>
      <c r="P2344" s="4"/>
      <c r="Q2344" s="4"/>
      <c r="R2344" s="4"/>
      <c r="S2344" s="4"/>
      <c r="T2344" s="4"/>
      <c r="U2344" s="4"/>
      <c r="V2344" s="4"/>
      <c r="W2344" s="4"/>
    </row>
    <row r="2345" spans="1:206" x14ac:dyDescent="0.2">
      <c r="A2345" s="4">
        <v>50</v>
      </c>
      <c r="B2345" s="4">
        <v>0</v>
      </c>
      <c r="C2345" s="4">
        <v>0</v>
      </c>
      <c r="D2345" s="4">
        <v>1</v>
      </c>
      <c r="E2345" s="4">
        <v>226</v>
      </c>
      <c r="F2345" s="4">
        <f>ROUND(Source!AW2339,O2345)</f>
        <v>832297.87</v>
      </c>
      <c r="G2345" s="4" t="s">
        <v>42</v>
      </c>
      <c r="H2345" s="4" t="s">
        <v>43</v>
      </c>
      <c r="I2345" s="4"/>
      <c r="J2345" s="4"/>
      <c r="K2345" s="4">
        <v>226</v>
      </c>
      <c r="L2345" s="4">
        <v>5</v>
      </c>
      <c r="M2345" s="4">
        <v>3</v>
      </c>
      <c r="N2345" s="4" t="s">
        <v>3</v>
      </c>
      <c r="O2345" s="4">
        <v>2</v>
      </c>
      <c r="P2345" s="4"/>
      <c r="Q2345" s="4"/>
      <c r="R2345" s="4"/>
      <c r="S2345" s="4"/>
      <c r="T2345" s="4"/>
      <c r="U2345" s="4"/>
      <c r="V2345" s="4"/>
      <c r="W2345" s="4"/>
    </row>
    <row r="2346" spans="1:206" x14ac:dyDescent="0.2">
      <c r="A2346" s="4">
        <v>50</v>
      </c>
      <c r="B2346" s="4">
        <v>0</v>
      </c>
      <c r="C2346" s="4">
        <v>0</v>
      </c>
      <c r="D2346" s="4">
        <v>1</v>
      </c>
      <c r="E2346" s="4">
        <v>227</v>
      </c>
      <c r="F2346" s="4">
        <f>ROUND(Source!AX2339,O2346)</f>
        <v>0</v>
      </c>
      <c r="G2346" s="4" t="s">
        <v>44</v>
      </c>
      <c r="H2346" s="4" t="s">
        <v>45</v>
      </c>
      <c r="I2346" s="4"/>
      <c r="J2346" s="4"/>
      <c r="K2346" s="4">
        <v>227</v>
      </c>
      <c r="L2346" s="4">
        <v>6</v>
      </c>
      <c r="M2346" s="4">
        <v>3</v>
      </c>
      <c r="N2346" s="4" t="s">
        <v>3</v>
      </c>
      <c r="O2346" s="4">
        <v>2</v>
      </c>
      <c r="P2346" s="4"/>
      <c r="Q2346" s="4"/>
      <c r="R2346" s="4"/>
      <c r="S2346" s="4"/>
      <c r="T2346" s="4"/>
      <c r="U2346" s="4"/>
      <c r="V2346" s="4"/>
      <c r="W2346" s="4"/>
    </row>
    <row r="2347" spans="1:206" x14ac:dyDescent="0.2">
      <c r="A2347" s="4">
        <v>50</v>
      </c>
      <c r="B2347" s="4">
        <v>0</v>
      </c>
      <c r="C2347" s="4">
        <v>0</v>
      </c>
      <c r="D2347" s="4">
        <v>1</v>
      </c>
      <c r="E2347" s="4">
        <v>228</v>
      </c>
      <c r="F2347" s="4">
        <f>ROUND(Source!AY2339,O2347)</f>
        <v>832297.87</v>
      </c>
      <c r="G2347" s="4" t="s">
        <v>46</v>
      </c>
      <c r="H2347" s="4" t="s">
        <v>47</v>
      </c>
      <c r="I2347" s="4"/>
      <c r="J2347" s="4"/>
      <c r="K2347" s="4">
        <v>228</v>
      </c>
      <c r="L2347" s="4">
        <v>7</v>
      </c>
      <c r="M2347" s="4">
        <v>3</v>
      </c>
      <c r="N2347" s="4" t="s">
        <v>3</v>
      </c>
      <c r="O2347" s="4">
        <v>2</v>
      </c>
      <c r="P2347" s="4"/>
      <c r="Q2347" s="4"/>
      <c r="R2347" s="4"/>
      <c r="S2347" s="4"/>
      <c r="T2347" s="4"/>
      <c r="U2347" s="4"/>
      <c r="V2347" s="4"/>
      <c r="W2347" s="4"/>
    </row>
    <row r="2348" spans="1:206" x14ac:dyDescent="0.2">
      <c r="A2348" s="4">
        <v>50</v>
      </c>
      <c r="B2348" s="4">
        <v>0</v>
      </c>
      <c r="C2348" s="4">
        <v>0</v>
      </c>
      <c r="D2348" s="4">
        <v>1</v>
      </c>
      <c r="E2348" s="4">
        <v>216</v>
      </c>
      <c r="F2348" s="4">
        <f>ROUND(Source!AP2339,O2348)</f>
        <v>0</v>
      </c>
      <c r="G2348" s="4" t="s">
        <v>48</v>
      </c>
      <c r="H2348" s="4" t="s">
        <v>49</v>
      </c>
      <c r="I2348" s="4"/>
      <c r="J2348" s="4"/>
      <c r="K2348" s="4">
        <v>216</v>
      </c>
      <c r="L2348" s="4">
        <v>8</v>
      </c>
      <c r="M2348" s="4">
        <v>3</v>
      </c>
      <c r="N2348" s="4" t="s">
        <v>3</v>
      </c>
      <c r="O2348" s="4">
        <v>2</v>
      </c>
      <c r="P2348" s="4"/>
      <c r="Q2348" s="4"/>
      <c r="R2348" s="4"/>
      <c r="S2348" s="4"/>
      <c r="T2348" s="4"/>
      <c r="U2348" s="4"/>
      <c r="V2348" s="4"/>
      <c r="W2348" s="4"/>
    </row>
    <row r="2349" spans="1:206" x14ac:dyDescent="0.2">
      <c r="A2349" s="4">
        <v>50</v>
      </c>
      <c r="B2349" s="4">
        <v>0</v>
      </c>
      <c r="C2349" s="4">
        <v>0</v>
      </c>
      <c r="D2349" s="4">
        <v>1</v>
      </c>
      <c r="E2349" s="4">
        <v>223</v>
      </c>
      <c r="F2349" s="4">
        <f>ROUND(Source!AQ2339,O2349)</f>
        <v>0</v>
      </c>
      <c r="G2349" s="4" t="s">
        <v>50</v>
      </c>
      <c r="H2349" s="4" t="s">
        <v>51</v>
      </c>
      <c r="I2349" s="4"/>
      <c r="J2349" s="4"/>
      <c r="K2349" s="4">
        <v>223</v>
      </c>
      <c r="L2349" s="4">
        <v>9</v>
      </c>
      <c r="M2349" s="4">
        <v>3</v>
      </c>
      <c r="N2349" s="4" t="s">
        <v>3</v>
      </c>
      <c r="O2349" s="4">
        <v>2</v>
      </c>
      <c r="P2349" s="4"/>
      <c r="Q2349" s="4"/>
      <c r="R2349" s="4"/>
      <c r="S2349" s="4"/>
      <c r="T2349" s="4"/>
      <c r="U2349" s="4"/>
      <c r="V2349" s="4"/>
      <c r="W2349" s="4"/>
    </row>
    <row r="2350" spans="1:206" x14ac:dyDescent="0.2">
      <c r="A2350" s="4">
        <v>50</v>
      </c>
      <c r="B2350" s="4">
        <v>0</v>
      </c>
      <c r="C2350" s="4">
        <v>0</v>
      </c>
      <c r="D2350" s="4">
        <v>1</v>
      </c>
      <c r="E2350" s="4">
        <v>229</v>
      </c>
      <c r="F2350" s="4">
        <f>ROUND(Source!AZ2339,O2350)</f>
        <v>0</v>
      </c>
      <c r="G2350" s="4" t="s">
        <v>52</v>
      </c>
      <c r="H2350" s="4" t="s">
        <v>53</v>
      </c>
      <c r="I2350" s="4"/>
      <c r="J2350" s="4"/>
      <c r="K2350" s="4">
        <v>229</v>
      </c>
      <c r="L2350" s="4">
        <v>10</v>
      </c>
      <c r="M2350" s="4">
        <v>3</v>
      </c>
      <c r="N2350" s="4" t="s">
        <v>3</v>
      </c>
      <c r="O2350" s="4">
        <v>2</v>
      </c>
      <c r="P2350" s="4"/>
      <c r="Q2350" s="4"/>
      <c r="R2350" s="4"/>
      <c r="S2350" s="4"/>
      <c r="T2350" s="4"/>
      <c r="U2350" s="4"/>
      <c r="V2350" s="4"/>
      <c r="W2350" s="4"/>
    </row>
    <row r="2351" spans="1:206" x14ac:dyDescent="0.2">
      <c r="A2351" s="4">
        <v>50</v>
      </c>
      <c r="B2351" s="4">
        <v>0</v>
      </c>
      <c r="C2351" s="4">
        <v>0</v>
      </c>
      <c r="D2351" s="4">
        <v>1</v>
      </c>
      <c r="E2351" s="4">
        <v>203</v>
      </c>
      <c r="F2351" s="4">
        <f>ROUND(Source!Q2339,O2351)</f>
        <v>60110.06</v>
      </c>
      <c r="G2351" s="4" t="s">
        <v>54</v>
      </c>
      <c r="H2351" s="4" t="s">
        <v>55</v>
      </c>
      <c r="I2351" s="4"/>
      <c r="J2351" s="4"/>
      <c r="K2351" s="4">
        <v>203</v>
      </c>
      <c r="L2351" s="4">
        <v>11</v>
      </c>
      <c r="M2351" s="4">
        <v>3</v>
      </c>
      <c r="N2351" s="4" t="s">
        <v>3</v>
      </c>
      <c r="O2351" s="4">
        <v>2</v>
      </c>
      <c r="P2351" s="4"/>
      <c r="Q2351" s="4"/>
      <c r="R2351" s="4"/>
      <c r="S2351" s="4"/>
      <c r="T2351" s="4"/>
      <c r="U2351" s="4"/>
      <c r="V2351" s="4"/>
      <c r="W2351" s="4"/>
    </row>
    <row r="2352" spans="1:206" x14ac:dyDescent="0.2">
      <c r="A2352" s="4">
        <v>50</v>
      </c>
      <c r="B2352" s="4">
        <v>0</v>
      </c>
      <c r="C2352" s="4">
        <v>0</v>
      </c>
      <c r="D2352" s="4">
        <v>1</v>
      </c>
      <c r="E2352" s="4">
        <v>231</v>
      </c>
      <c r="F2352" s="4">
        <f>ROUND(Source!BB2339,O2352)</f>
        <v>0</v>
      </c>
      <c r="G2352" s="4" t="s">
        <v>56</v>
      </c>
      <c r="H2352" s="4" t="s">
        <v>57</v>
      </c>
      <c r="I2352" s="4"/>
      <c r="J2352" s="4"/>
      <c r="K2352" s="4">
        <v>231</v>
      </c>
      <c r="L2352" s="4">
        <v>12</v>
      </c>
      <c r="M2352" s="4">
        <v>3</v>
      </c>
      <c r="N2352" s="4" t="s">
        <v>3</v>
      </c>
      <c r="O2352" s="4">
        <v>2</v>
      </c>
      <c r="P2352" s="4"/>
      <c r="Q2352" s="4"/>
      <c r="R2352" s="4"/>
      <c r="S2352" s="4"/>
      <c r="T2352" s="4"/>
      <c r="U2352" s="4"/>
      <c r="V2352" s="4"/>
      <c r="W2352" s="4"/>
    </row>
    <row r="2353" spans="1:23" x14ac:dyDescent="0.2">
      <c r="A2353" s="4">
        <v>50</v>
      </c>
      <c r="B2353" s="4">
        <v>0</v>
      </c>
      <c r="C2353" s="4">
        <v>0</v>
      </c>
      <c r="D2353" s="4">
        <v>1</v>
      </c>
      <c r="E2353" s="4">
        <v>204</v>
      </c>
      <c r="F2353" s="4">
        <f>ROUND(Source!R2339,O2353)</f>
        <v>29292.85</v>
      </c>
      <c r="G2353" s="4" t="s">
        <v>58</v>
      </c>
      <c r="H2353" s="4" t="s">
        <v>59</v>
      </c>
      <c r="I2353" s="4"/>
      <c r="J2353" s="4"/>
      <c r="K2353" s="4">
        <v>204</v>
      </c>
      <c r="L2353" s="4">
        <v>13</v>
      </c>
      <c r="M2353" s="4">
        <v>3</v>
      </c>
      <c r="N2353" s="4" t="s">
        <v>3</v>
      </c>
      <c r="O2353" s="4">
        <v>2</v>
      </c>
      <c r="P2353" s="4"/>
      <c r="Q2353" s="4"/>
      <c r="R2353" s="4"/>
      <c r="S2353" s="4"/>
      <c r="T2353" s="4"/>
      <c r="U2353" s="4"/>
      <c r="V2353" s="4"/>
      <c r="W2353" s="4"/>
    </row>
    <row r="2354" spans="1:23" x14ac:dyDescent="0.2">
      <c r="A2354" s="4">
        <v>50</v>
      </c>
      <c r="B2354" s="4">
        <v>0</v>
      </c>
      <c r="C2354" s="4">
        <v>0</v>
      </c>
      <c r="D2354" s="4">
        <v>1</v>
      </c>
      <c r="E2354" s="4">
        <v>205</v>
      </c>
      <c r="F2354" s="4">
        <f>ROUND(Source!S2339,O2354)</f>
        <v>51556.87</v>
      </c>
      <c r="G2354" s="4" t="s">
        <v>60</v>
      </c>
      <c r="H2354" s="4" t="s">
        <v>61</v>
      </c>
      <c r="I2354" s="4"/>
      <c r="J2354" s="4"/>
      <c r="K2354" s="4">
        <v>205</v>
      </c>
      <c r="L2354" s="4">
        <v>14</v>
      </c>
      <c r="M2354" s="4">
        <v>3</v>
      </c>
      <c r="N2354" s="4" t="s">
        <v>3</v>
      </c>
      <c r="O2354" s="4">
        <v>2</v>
      </c>
      <c r="P2354" s="4"/>
      <c r="Q2354" s="4"/>
      <c r="R2354" s="4"/>
      <c r="S2354" s="4"/>
      <c r="T2354" s="4"/>
      <c r="U2354" s="4"/>
      <c r="V2354" s="4"/>
      <c r="W2354" s="4"/>
    </row>
    <row r="2355" spans="1:23" x14ac:dyDescent="0.2">
      <c r="A2355" s="4">
        <v>50</v>
      </c>
      <c r="B2355" s="4">
        <v>0</v>
      </c>
      <c r="C2355" s="4">
        <v>0</v>
      </c>
      <c r="D2355" s="4">
        <v>1</v>
      </c>
      <c r="E2355" s="4">
        <v>232</v>
      </c>
      <c r="F2355" s="4">
        <f>ROUND(Source!BC2339,O2355)</f>
        <v>0</v>
      </c>
      <c r="G2355" s="4" t="s">
        <v>62</v>
      </c>
      <c r="H2355" s="4" t="s">
        <v>63</v>
      </c>
      <c r="I2355" s="4"/>
      <c r="J2355" s="4"/>
      <c r="K2355" s="4">
        <v>232</v>
      </c>
      <c r="L2355" s="4">
        <v>15</v>
      </c>
      <c r="M2355" s="4">
        <v>3</v>
      </c>
      <c r="N2355" s="4" t="s">
        <v>3</v>
      </c>
      <c r="O2355" s="4">
        <v>2</v>
      </c>
      <c r="P2355" s="4"/>
      <c r="Q2355" s="4"/>
      <c r="R2355" s="4"/>
      <c r="S2355" s="4"/>
      <c r="T2355" s="4"/>
      <c r="U2355" s="4"/>
      <c r="V2355" s="4"/>
      <c r="W2355" s="4"/>
    </row>
    <row r="2356" spans="1:23" x14ac:dyDescent="0.2">
      <c r="A2356" s="4">
        <v>50</v>
      </c>
      <c r="B2356" s="4">
        <v>0</v>
      </c>
      <c r="C2356" s="4">
        <v>0</v>
      </c>
      <c r="D2356" s="4">
        <v>1</v>
      </c>
      <c r="E2356" s="4">
        <v>214</v>
      </c>
      <c r="F2356" s="4">
        <f>ROUND(Source!AS2339,O2356)</f>
        <v>0</v>
      </c>
      <c r="G2356" s="4" t="s">
        <v>64</v>
      </c>
      <c r="H2356" s="4" t="s">
        <v>65</v>
      </c>
      <c r="I2356" s="4"/>
      <c r="J2356" s="4"/>
      <c r="K2356" s="4">
        <v>214</v>
      </c>
      <c r="L2356" s="4">
        <v>16</v>
      </c>
      <c r="M2356" s="4">
        <v>3</v>
      </c>
      <c r="N2356" s="4" t="s">
        <v>3</v>
      </c>
      <c r="O2356" s="4">
        <v>2</v>
      </c>
      <c r="P2356" s="4"/>
      <c r="Q2356" s="4"/>
      <c r="R2356" s="4"/>
      <c r="S2356" s="4"/>
      <c r="T2356" s="4"/>
      <c r="U2356" s="4"/>
      <c r="V2356" s="4"/>
      <c r="W2356" s="4"/>
    </row>
    <row r="2357" spans="1:23" x14ac:dyDescent="0.2">
      <c r="A2357" s="4">
        <v>50</v>
      </c>
      <c r="B2357" s="4">
        <v>0</v>
      </c>
      <c r="C2357" s="4">
        <v>0</v>
      </c>
      <c r="D2357" s="4">
        <v>1</v>
      </c>
      <c r="E2357" s="4">
        <v>215</v>
      </c>
      <c r="F2357" s="4">
        <f>ROUND(Source!AT2339,O2357)</f>
        <v>0</v>
      </c>
      <c r="G2357" s="4" t="s">
        <v>66</v>
      </c>
      <c r="H2357" s="4" t="s">
        <v>67</v>
      </c>
      <c r="I2357" s="4"/>
      <c r="J2357" s="4"/>
      <c r="K2357" s="4">
        <v>215</v>
      </c>
      <c r="L2357" s="4">
        <v>17</v>
      </c>
      <c r="M2357" s="4">
        <v>3</v>
      </c>
      <c r="N2357" s="4" t="s">
        <v>3</v>
      </c>
      <c r="O2357" s="4">
        <v>2</v>
      </c>
      <c r="P2357" s="4"/>
      <c r="Q2357" s="4"/>
      <c r="R2357" s="4"/>
      <c r="S2357" s="4"/>
      <c r="T2357" s="4"/>
      <c r="U2357" s="4"/>
      <c r="V2357" s="4"/>
      <c r="W2357" s="4"/>
    </row>
    <row r="2358" spans="1:23" x14ac:dyDescent="0.2">
      <c r="A2358" s="4">
        <v>50</v>
      </c>
      <c r="B2358" s="4">
        <v>0</v>
      </c>
      <c r="C2358" s="4">
        <v>0</v>
      </c>
      <c r="D2358" s="4">
        <v>1</v>
      </c>
      <c r="E2358" s="4">
        <v>217</v>
      </c>
      <c r="F2358" s="4">
        <f>ROUND(Source!AU2339,O2358)</f>
        <v>1016846.56</v>
      </c>
      <c r="G2358" s="4" t="s">
        <v>68</v>
      </c>
      <c r="H2358" s="4" t="s">
        <v>69</v>
      </c>
      <c r="I2358" s="4"/>
      <c r="J2358" s="4"/>
      <c r="K2358" s="4">
        <v>217</v>
      </c>
      <c r="L2358" s="4">
        <v>18</v>
      </c>
      <c r="M2358" s="4">
        <v>3</v>
      </c>
      <c r="N2358" s="4" t="s">
        <v>3</v>
      </c>
      <c r="O2358" s="4">
        <v>2</v>
      </c>
      <c r="P2358" s="4"/>
      <c r="Q2358" s="4"/>
      <c r="R2358" s="4"/>
      <c r="S2358" s="4"/>
      <c r="T2358" s="4"/>
      <c r="U2358" s="4"/>
      <c r="V2358" s="4"/>
      <c r="W2358" s="4"/>
    </row>
    <row r="2359" spans="1:23" x14ac:dyDescent="0.2">
      <c r="A2359" s="4">
        <v>50</v>
      </c>
      <c r="B2359" s="4">
        <v>0</v>
      </c>
      <c r="C2359" s="4">
        <v>0</v>
      </c>
      <c r="D2359" s="4">
        <v>1</v>
      </c>
      <c r="E2359" s="4">
        <v>230</v>
      </c>
      <c r="F2359" s="4">
        <f>ROUND(Source!BA2339,O2359)</f>
        <v>0</v>
      </c>
      <c r="G2359" s="4" t="s">
        <v>70</v>
      </c>
      <c r="H2359" s="4" t="s">
        <v>71</v>
      </c>
      <c r="I2359" s="4"/>
      <c r="J2359" s="4"/>
      <c r="K2359" s="4">
        <v>230</v>
      </c>
      <c r="L2359" s="4">
        <v>19</v>
      </c>
      <c r="M2359" s="4">
        <v>3</v>
      </c>
      <c r="N2359" s="4" t="s">
        <v>3</v>
      </c>
      <c r="O2359" s="4">
        <v>2</v>
      </c>
      <c r="P2359" s="4"/>
      <c r="Q2359" s="4"/>
      <c r="R2359" s="4"/>
      <c r="S2359" s="4"/>
      <c r="T2359" s="4"/>
      <c r="U2359" s="4"/>
      <c r="V2359" s="4"/>
      <c r="W2359" s="4"/>
    </row>
    <row r="2360" spans="1:23" x14ac:dyDescent="0.2">
      <c r="A2360" s="4">
        <v>50</v>
      </c>
      <c r="B2360" s="4">
        <v>0</v>
      </c>
      <c r="C2360" s="4">
        <v>0</v>
      </c>
      <c r="D2360" s="4">
        <v>1</v>
      </c>
      <c r="E2360" s="4">
        <v>206</v>
      </c>
      <c r="F2360" s="4">
        <f>ROUND(Source!T2339,O2360)</f>
        <v>0</v>
      </c>
      <c r="G2360" s="4" t="s">
        <v>72</v>
      </c>
      <c r="H2360" s="4" t="s">
        <v>73</v>
      </c>
      <c r="I2360" s="4"/>
      <c r="J2360" s="4"/>
      <c r="K2360" s="4">
        <v>206</v>
      </c>
      <c r="L2360" s="4">
        <v>20</v>
      </c>
      <c r="M2360" s="4">
        <v>3</v>
      </c>
      <c r="N2360" s="4" t="s">
        <v>3</v>
      </c>
      <c r="O2360" s="4">
        <v>2</v>
      </c>
      <c r="P2360" s="4"/>
      <c r="Q2360" s="4"/>
      <c r="R2360" s="4"/>
      <c r="S2360" s="4"/>
      <c r="T2360" s="4"/>
      <c r="U2360" s="4"/>
      <c r="V2360" s="4"/>
      <c r="W2360" s="4"/>
    </row>
    <row r="2361" spans="1:23" x14ac:dyDescent="0.2">
      <c r="A2361" s="4">
        <v>50</v>
      </c>
      <c r="B2361" s="4">
        <v>0</v>
      </c>
      <c r="C2361" s="4">
        <v>0</v>
      </c>
      <c r="D2361" s="4">
        <v>1</v>
      </c>
      <c r="E2361" s="4">
        <v>207</v>
      </c>
      <c r="F2361" s="4">
        <f>Source!U2339</f>
        <v>245.64202399999999</v>
      </c>
      <c r="G2361" s="4" t="s">
        <v>74</v>
      </c>
      <c r="H2361" s="4" t="s">
        <v>75</v>
      </c>
      <c r="I2361" s="4"/>
      <c r="J2361" s="4"/>
      <c r="K2361" s="4">
        <v>207</v>
      </c>
      <c r="L2361" s="4">
        <v>21</v>
      </c>
      <c r="M2361" s="4">
        <v>3</v>
      </c>
      <c r="N2361" s="4" t="s">
        <v>3</v>
      </c>
      <c r="O2361" s="4">
        <v>-1</v>
      </c>
      <c r="P2361" s="4"/>
      <c r="Q2361" s="4"/>
      <c r="R2361" s="4"/>
      <c r="S2361" s="4"/>
      <c r="T2361" s="4"/>
      <c r="U2361" s="4"/>
      <c r="V2361" s="4"/>
      <c r="W2361" s="4"/>
    </row>
    <row r="2362" spans="1:23" x14ac:dyDescent="0.2">
      <c r="A2362" s="4">
        <v>50</v>
      </c>
      <c r="B2362" s="4">
        <v>0</v>
      </c>
      <c r="C2362" s="4">
        <v>0</v>
      </c>
      <c r="D2362" s="4">
        <v>1</v>
      </c>
      <c r="E2362" s="4">
        <v>208</v>
      </c>
      <c r="F2362" s="4">
        <f>Source!V2339</f>
        <v>0</v>
      </c>
      <c r="G2362" s="4" t="s">
        <v>76</v>
      </c>
      <c r="H2362" s="4" t="s">
        <v>77</v>
      </c>
      <c r="I2362" s="4"/>
      <c r="J2362" s="4"/>
      <c r="K2362" s="4">
        <v>208</v>
      </c>
      <c r="L2362" s="4">
        <v>22</v>
      </c>
      <c r="M2362" s="4">
        <v>3</v>
      </c>
      <c r="N2362" s="4" t="s">
        <v>3</v>
      </c>
      <c r="O2362" s="4">
        <v>-1</v>
      </c>
      <c r="P2362" s="4"/>
      <c r="Q2362" s="4"/>
      <c r="R2362" s="4"/>
      <c r="S2362" s="4"/>
      <c r="T2362" s="4"/>
      <c r="U2362" s="4"/>
      <c r="V2362" s="4"/>
      <c r="W2362" s="4"/>
    </row>
    <row r="2363" spans="1:23" x14ac:dyDescent="0.2">
      <c r="A2363" s="4">
        <v>50</v>
      </c>
      <c r="B2363" s="4">
        <v>0</v>
      </c>
      <c r="C2363" s="4">
        <v>0</v>
      </c>
      <c r="D2363" s="4">
        <v>1</v>
      </c>
      <c r="E2363" s="4">
        <v>209</v>
      </c>
      <c r="F2363" s="4">
        <f>ROUND(Source!W2339,O2363)</f>
        <v>0</v>
      </c>
      <c r="G2363" s="4" t="s">
        <v>78</v>
      </c>
      <c r="H2363" s="4" t="s">
        <v>79</v>
      </c>
      <c r="I2363" s="4"/>
      <c r="J2363" s="4"/>
      <c r="K2363" s="4">
        <v>209</v>
      </c>
      <c r="L2363" s="4">
        <v>23</v>
      </c>
      <c r="M2363" s="4">
        <v>3</v>
      </c>
      <c r="N2363" s="4" t="s">
        <v>3</v>
      </c>
      <c r="O2363" s="4">
        <v>2</v>
      </c>
      <c r="P2363" s="4"/>
      <c r="Q2363" s="4"/>
      <c r="R2363" s="4"/>
      <c r="S2363" s="4"/>
      <c r="T2363" s="4"/>
      <c r="U2363" s="4"/>
      <c r="V2363" s="4"/>
      <c r="W2363" s="4"/>
    </row>
    <row r="2364" spans="1:23" x14ac:dyDescent="0.2">
      <c r="A2364" s="4">
        <v>50</v>
      </c>
      <c r="B2364" s="4">
        <v>0</v>
      </c>
      <c r="C2364" s="4">
        <v>0</v>
      </c>
      <c r="D2364" s="4">
        <v>1</v>
      </c>
      <c r="E2364" s="4">
        <v>210</v>
      </c>
      <c r="F2364" s="4">
        <f>ROUND(Source!X2339,O2364)</f>
        <v>36089.81</v>
      </c>
      <c r="G2364" s="4" t="s">
        <v>80</v>
      </c>
      <c r="H2364" s="4" t="s">
        <v>81</v>
      </c>
      <c r="I2364" s="4"/>
      <c r="J2364" s="4"/>
      <c r="K2364" s="4">
        <v>210</v>
      </c>
      <c r="L2364" s="4">
        <v>24</v>
      </c>
      <c r="M2364" s="4">
        <v>3</v>
      </c>
      <c r="N2364" s="4" t="s">
        <v>3</v>
      </c>
      <c r="O2364" s="4">
        <v>2</v>
      </c>
      <c r="P2364" s="4"/>
      <c r="Q2364" s="4"/>
      <c r="R2364" s="4"/>
      <c r="S2364" s="4"/>
      <c r="T2364" s="4"/>
      <c r="U2364" s="4"/>
      <c r="V2364" s="4"/>
      <c r="W2364" s="4"/>
    </row>
    <row r="2365" spans="1:23" x14ac:dyDescent="0.2">
      <c r="A2365" s="4">
        <v>50</v>
      </c>
      <c r="B2365" s="4">
        <v>0</v>
      </c>
      <c r="C2365" s="4">
        <v>0</v>
      </c>
      <c r="D2365" s="4">
        <v>1</v>
      </c>
      <c r="E2365" s="4">
        <v>211</v>
      </c>
      <c r="F2365" s="4">
        <f>ROUND(Source!Y2339,O2365)</f>
        <v>5155.68</v>
      </c>
      <c r="G2365" s="4" t="s">
        <v>82</v>
      </c>
      <c r="H2365" s="4" t="s">
        <v>83</v>
      </c>
      <c r="I2365" s="4"/>
      <c r="J2365" s="4"/>
      <c r="K2365" s="4">
        <v>211</v>
      </c>
      <c r="L2365" s="4">
        <v>25</v>
      </c>
      <c r="M2365" s="4">
        <v>3</v>
      </c>
      <c r="N2365" s="4" t="s">
        <v>3</v>
      </c>
      <c r="O2365" s="4">
        <v>2</v>
      </c>
      <c r="P2365" s="4"/>
      <c r="Q2365" s="4"/>
      <c r="R2365" s="4"/>
      <c r="S2365" s="4"/>
      <c r="T2365" s="4"/>
      <c r="U2365" s="4"/>
      <c r="V2365" s="4"/>
      <c r="W2365" s="4"/>
    </row>
    <row r="2366" spans="1:23" x14ac:dyDescent="0.2">
      <c r="A2366" s="4">
        <v>50</v>
      </c>
      <c r="B2366" s="4">
        <v>0</v>
      </c>
      <c r="C2366" s="4">
        <v>0</v>
      </c>
      <c r="D2366" s="4">
        <v>1</v>
      </c>
      <c r="E2366" s="4">
        <v>224</v>
      </c>
      <c r="F2366" s="4">
        <f>ROUND(Source!AR2339,O2366)</f>
        <v>1016846.56</v>
      </c>
      <c r="G2366" s="4" t="s">
        <v>84</v>
      </c>
      <c r="H2366" s="4" t="s">
        <v>85</v>
      </c>
      <c r="I2366" s="4"/>
      <c r="J2366" s="4"/>
      <c r="K2366" s="4">
        <v>224</v>
      </c>
      <c r="L2366" s="4">
        <v>26</v>
      </c>
      <c r="M2366" s="4">
        <v>3</v>
      </c>
      <c r="N2366" s="4" t="s">
        <v>3</v>
      </c>
      <c r="O2366" s="4">
        <v>2</v>
      </c>
      <c r="P2366" s="4"/>
      <c r="Q2366" s="4"/>
      <c r="R2366" s="4"/>
      <c r="S2366" s="4"/>
      <c r="T2366" s="4"/>
      <c r="U2366" s="4"/>
      <c r="V2366" s="4"/>
      <c r="W2366" s="4"/>
    </row>
    <row r="2367" spans="1:23" x14ac:dyDescent="0.2">
      <c r="A2367" s="4">
        <v>50</v>
      </c>
      <c r="B2367" s="4">
        <v>1</v>
      </c>
      <c r="C2367" s="4">
        <v>0</v>
      </c>
      <c r="D2367" s="4">
        <v>2</v>
      </c>
      <c r="E2367" s="4">
        <v>0</v>
      </c>
      <c r="F2367" s="4">
        <f>ROUND(F2366*0.2,O2367)</f>
        <v>203369.31</v>
      </c>
      <c r="G2367" s="4" t="s">
        <v>86</v>
      </c>
      <c r="H2367" s="4" t="s">
        <v>87</v>
      </c>
      <c r="I2367" s="4"/>
      <c r="J2367" s="4"/>
      <c r="K2367" s="4">
        <v>212</v>
      </c>
      <c r="L2367" s="4">
        <v>27</v>
      </c>
      <c r="M2367" s="4">
        <v>0</v>
      </c>
      <c r="N2367" s="4" t="s">
        <v>3</v>
      </c>
      <c r="O2367" s="4">
        <v>2</v>
      </c>
      <c r="P2367" s="4"/>
      <c r="Q2367" s="4"/>
      <c r="R2367" s="4"/>
      <c r="S2367" s="4"/>
      <c r="T2367" s="4"/>
      <c r="U2367" s="4"/>
      <c r="V2367" s="4"/>
      <c r="W2367" s="4"/>
    </row>
    <row r="2368" spans="1:23" x14ac:dyDescent="0.2">
      <c r="A2368" s="4">
        <v>50</v>
      </c>
      <c r="B2368" s="4">
        <v>1</v>
      </c>
      <c r="C2368" s="4">
        <v>0</v>
      </c>
      <c r="D2368" s="4">
        <v>2</v>
      </c>
      <c r="E2368" s="4">
        <v>0</v>
      </c>
      <c r="F2368" s="4">
        <f>ROUND(F2367+F2366,O2368)</f>
        <v>1220215.8700000001</v>
      </c>
      <c r="G2368" s="4" t="s">
        <v>88</v>
      </c>
      <c r="H2368" s="4" t="s">
        <v>88</v>
      </c>
      <c r="I2368" s="4"/>
      <c r="J2368" s="4"/>
      <c r="K2368" s="4">
        <v>212</v>
      </c>
      <c r="L2368" s="4">
        <v>28</v>
      </c>
      <c r="M2368" s="4">
        <v>0</v>
      </c>
      <c r="N2368" s="4" t="s">
        <v>3</v>
      </c>
      <c r="O2368" s="4">
        <v>2</v>
      </c>
      <c r="P2368" s="4"/>
      <c r="Q2368" s="4"/>
      <c r="R2368" s="4"/>
      <c r="S2368" s="4"/>
      <c r="T2368" s="4"/>
      <c r="U2368" s="4"/>
      <c r="V2368" s="4"/>
      <c r="W2368" s="4"/>
    </row>
    <row r="2370" spans="1:245" x14ac:dyDescent="0.2">
      <c r="A2370" s="1">
        <v>4</v>
      </c>
      <c r="B2370" s="1">
        <v>1</v>
      </c>
      <c r="C2370" s="1"/>
      <c r="D2370" s="1">
        <f>ROW(A2384)</f>
        <v>2384</v>
      </c>
      <c r="E2370" s="1"/>
      <c r="F2370" s="1" t="s">
        <v>12</v>
      </c>
      <c r="G2370" s="1" t="s">
        <v>182</v>
      </c>
      <c r="H2370" s="1" t="s">
        <v>3</v>
      </c>
      <c r="I2370" s="1">
        <v>0</v>
      </c>
      <c r="J2370" s="1"/>
      <c r="K2370" s="1">
        <v>0</v>
      </c>
      <c r="L2370" s="1"/>
      <c r="M2370" s="1"/>
      <c r="N2370" s="1"/>
      <c r="O2370" s="1"/>
      <c r="P2370" s="1"/>
      <c r="Q2370" s="1"/>
      <c r="R2370" s="1"/>
      <c r="S2370" s="1"/>
      <c r="T2370" s="1"/>
      <c r="U2370" s="1" t="s">
        <v>3</v>
      </c>
      <c r="V2370" s="1">
        <v>0</v>
      </c>
      <c r="W2370" s="1"/>
      <c r="X2370" s="1"/>
      <c r="Y2370" s="1"/>
      <c r="Z2370" s="1"/>
      <c r="AA2370" s="1"/>
      <c r="AB2370" s="1" t="s">
        <v>3</v>
      </c>
      <c r="AC2370" s="1" t="s">
        <v>3</v>
      </c>
      <c r="AD2370" s="1" t="s">
        <v>3</v>
      </c>
      <c r="AE2370" s="1" t="s">
        <v>3</v>
      </c>
      <c r="AF2370" s="1" t="s">
        <v>3</v>
      </c>
      <c r="AG2370" s="1" t="s">
        <v>3</v>
      </c>
      <c r="AH2370" s="1"/>
      <c r="AI2370" s="1"/>
      <c r="AJ2370" s="1"/>
      <c r="AK2370" s="1"/>
      <c r="AL2370" s="1"/>
      <c r="AM2370" s="1"/>
      <c r="AN2370" s="1"/>
      <c r="AO2370" s="1"/>
      <c r="AP2370" s="1" t="s">
        <v>3</v>
      </c>
      <c r="AQ2370" s="1" t="s">
        <v>3</v>
      </c>
      <c r="AR2370" s="1" t="s">
        <v>3</v>
      </c>
      <c r="AS2370" s="1"/>
      <c r="AT2370" s="1"/>
      <c r="AU2370" s="1"/>
      <c r="AV2370" s="1"/>
      <c r="AW2370" s="1"/>
      <c r="AX2370" s="1"/>
      <c r="AY2370" s="1"/>
      <c r="AZ2370" s="1" t="s">
        <v>3</v>
      </c>
      <c r="BA2370" s="1"/>
      <c r="BB2370" s="1" t="s">
        <v>3</v>
      </c>
      <c r="BC2370" s="1" t="s">
        <v>3</v>
      </c>
      <c r="BD2370" s="1" t="s">
        <v>3</v>
      </c>
      <c r="BE2370" s="1" t="s">
        <v>3</v>
      </c>
      <c r="BF2370" s="1" t="s">
        <v>3</v>
      </c>
      <c r="BG2370" s="1" t="s">
        <v>3</v>
      </c>
      <c r="BH2370" s="1" t="s">
        <v>3</v>
      </c>
      <c r="BI2370" s="1" t="s">
        <v>3</v>
      </c>
      <c r="BJ2370" s="1" t="s">
        <v>3</v>
      </c>
      <c r="BK2370" s="1" t="s">
        <v>3</v>
      </c>
      <c r="BL2370" s="1" t="s">
        <v>3</v>
      </c>
      <c r="BM2370" s="1" t="s">
        <v>3</v>
      </c>
      <c r="BN2370" s="1" t="s">
        <v>3</v>
      </c>
      <c r="BO2370" s="1" t="s">
        <v>3</v>
      </c>
      <c r="BP2370" s="1" t="s">
        <v>3</v>
      </c>
      <c r="BQ2370" s="1"/>
      <c r="BR2370" s="1"/>
      <c r="BS2370" s="1"/>
      <c r="BT2370" s="1"/>
      <c r="BU2370" s="1"/>
      <c r="BV2370" s="1"/>
      <c r="BW2370" s="1"/>
      <c r="BX2370" s="1">
        <v>0</v>
      </c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>
        <v>0</v>
      </c>
    </row>
    <row r="2372" spans="1:245" x14ac:dyDescent="0.2">
      <c r="A2372" s="2">
        <v>52</v>
      </c>
      <c r="B2372" s="2">
        <f t="shared" ref="B2372:G2372" si="1223">B2384</f>
        <v>1</v>
      </c>
      <c r="C2372" s="2">
        <f t="shared" si="1223"/>
        <v>4</v>
      </c>
      <c r="D2372" s="2">
        <f t="shared" si="1223"/>
        <v>2370</v>
      </c>
      <c r="E2372" s="2">
        <f t="shared" si="1223"/>
        <v>0</v>
      </c>
      <c r="F2372" s="2" t="str">
        <f t="shared" si="1223"/>
        <v>Новый раздел</v>
      </c>
      <c r="G2372" s="2" t="str">
        <f t="shared" si="1223"/>
        <v>Установка игрового комплекса</v>
      </c>
      <c r="H2372" s="2"/>
      <c r="I2372" s="2"/>
      <c r="J2372" s="2"/>
      <c r="K2372" s="2"/>
      <c r="L2372" s="2"/>
      <c r="M2372" s="2"/>
      <c r="N2372" s="2"/>
      <c r="O2372" s="2">
        <f t="shared" ref="O2372:AT2372" si="1224">O2384</f>
        <v>402733.65</v>
      </c>
      <c r="P2372" s="2">
        <f t="shared" si="1224"/>
        <v>373411.1</v>
      </c>
      <c r="Q2372" s="2">
        <f t="shared" si="1224"/>
        <v>1188.57</v>
      </c>
      <c r="R2372" s="2">
        <f t="shared" si="1224"/>
        <v>79.02</v>
      </c>
      <c r="S2372" s="2">
        <f t="shared" si="1224"/>
        <v>28133.98</v>
      </c>
      <c r="T2372" s="2">
        <f t="shared" si="1224"/>
        <v>0</v>
      </c>
      <c r="U2372" s="2">
        <f t="shared" si="1224"/>
        <v>144.66047</v>
      </c>
      <c r="V2372" s="2">
        <f t="shared" si="1224"/>
        <v>0</v>
      </c>
      <c r="W2372" s="2">
        <f t="shared" si="1224"/>
        <v>0</v>
      </c>
      <c r="X2372" s="2">
        <f t="shared" si="1224"/>
        <v>19693.79</v>
      </c>
      <c r="Y2372" s="2">
        <f t="shared" si="1224"/>
        <v>2813.41</v>
      </c>
      <c r="Z2372" s="2">
        <f t="shared" si="1224"/>
        <v>0</v>
      </c>
      <c r="AA2372" s="2">
        <f t="shared" si="1224"/>
        <v>0</v>
      </c>
      <c r="AB2372" s="2">
        <f t="shared" si="1224"/>
        <v>402733.65</v>
      </c>
      <c r="AC2372" s="2">
        <f t="shared" si="1224"/>
        <v>373411.1</v>
      </c>
      <c r="AD2372" s="2">
        <f t="shared" si="1224"/>
        <v>1188.57</v>
      </c>
      <c r="AE2372" s="2">
        <f t="shared" si="1224"/>
        <v>79.02</v>
      </c>
      <c r="AF2372" s="2">
        <f t="shared" si="1224"/>
        <v>28133.98</v>
      </c>
      <c r="AG2372" s="2">
        <f t="shared" si="1224"/>
        <v>0</v>
      </c>
      <c r="AH2372" s="2">
        <f t="shared" si="1224"/>
        <v>144.66047</v>
      </c>
      <c r="AI2372" s="2">
        <f t="shared" si="1224"/>
        <v>0</v>
      </c>
      <c r="AJ2372" s="2">
        <f t="shared" si="1224"/>
        <v>0</v>
      </c>
      <c r="AK2372" s="2">
        <f t="shared" si="1224"/>
        <v>19693.79</v>
      </c>
      <c r="AL2372" s="2">
        <f t="shared" si="1224"/>
        <v>2813.41</v>
      </c>
      <c r="AM2372" s="2">
        <f t="shared" si="1224"/>
        <v>0</v>
      </c>
      <c r="AN2372" s="2">
        <f t="shared" si="1224"/>
        <v>0</v>
      </c>
      <c r="AO2372" s="2">
        <f t="shared" si="1224"/>
        <v>0</v>
      </c>
      <c r="AP2372" s="2">
        <f t="shared" si="1224"/>
        <v>0</v>
      </c>
      <c r="AQ2372" s="2">
        <f t="shared" si="1224"/>
        <v>0</v>
      </c>
      <c r="AR2372" s="2">
        <f t="shared" si="1224"/>
        <v>425241.89</v>
      </c>
      <c r="AS2372" s="2">
        <f t="shared" si="1224"/>
        <v>358958.33</v>
      </c>
      <c r="AT2372" s="2">
        <f t="shared" si="1224"/>
        <v>0</v>
      </c>
      <c r="AU2372" s="2">
        <f t="shared" ref="AU2372:BZ2372" si="1225">AU2384</f>
        <v>66283.56</v>
      </c>
      <c r="AV2372" s="2">
        <f t="shared" si="1225"/>
        <v>373411.1</v>
      </c>
      <c r="AW2372" s="2">
        <f t="shared" si="1225"/>
        <v>373411.1</v>
      </c>
      <c r="AX2372" s="2">
        <f t="shared" si="1225"/>
        <v>0</v>
      </c>
      <c r="AY2372" s="2">
        <f t="shared" si="1225"/>
        <v>373411.1</v>
      </c>
      <c r="AZ2372" s="2">
        <f t="shared" si="1225"/>
        <v>0</v>
      </c>
      <c r="BA2372" s="2">
        <f t="shared" si="1225"/>
        <v>0</v>
      </c>
      <c r="BB2372" s="2">
        <f t="shared" si="1225"/>
        <v>0</v>
      </c>
      <c r="BC2372" s="2">
        <f t="shared" si="1225"/>
        <v>0</v>
      </c>
      <c r="BD2372" s="2">
        <f t="shared" si="1225"/>
        <v>0</v>
      </c>
      <c r="BE2372" s="2">
        <f t="shared" si="1225"/>
        <v>0</v>
      </c>
      <c r="BF2372" s="2">
        <f t="shared" si="1225"/>
        <v>0</v>
      </c>
      <c r="BG2372" s="2">
        <f t="shared" si="1225"/>
        <v>0</v>
      </c>
      <c r="BH2372" s="2">
        <f t="shared" si="1225"/>
        <v>0</v>
      </c>
      <c r="BI2372" s="2">
        <f t="shared" si="1225"/>
        <v>0</v>
      </c>
      <c r="BJ2372" s="2">
        <f t="shared" si="1225"/>
        <v>0</v>
      </c>
      <c r="BK2372" s="2">
        <f t="shared" si="1225"/>
        <v>0</v>
      </c>
      <c r="BL2372" s="2">
        <f t="shared" si="1225"/>
        <v>0</v>
      </c>
      <c r="BM2372" s="2">
        <f t="shared" si="1225"/>
        <v>0</v>
      </c>
      <c r="BN2372" s="2">
        <f t="shared" si="1225"/>
        <v>0</v>
      </c>
      <c r="BO2372" s="2">
        <f t="shared" si="1225"/>
        <v>0</v>
      </c>
      <c r="BP2372" s="2">
        <f t="shared" si="1225"/>
        <v>0</v>
      </c>
      <c r="BQ2372" s="2">
        <f t="shared" si="1225"/>
        <v>0</v>
      </c>
      <c r="BR2372" s="2">
        <f t="shared" si="1225"/>
        <v>0</v>
      </c>
      <c r="BS2372" s="2">
        <f t="shared" si="1225"/>
        <v>0</v>
      </c>
      <c r="BT2372" s="2">
        <f t="shared" si="1225"/>
        <v>0</v>
      </c>
      <c r="BU2372" s="2">
        <f t="shared" si="1225"/>
        <v>0</v>
      </c>
      <c r="BV2372" s="2">
        <f t="shared" si="1225"/>
        <v>0</v>
      </c>
      <c r="BW2372" s="2">
        <f t="shared" si="1225"/>
        <v>0</v>
      </c>
      <c r="BX2372" s="2">
        <f t="shared" si="1225"/>
        <v>0</v>
      </c>
      <c r="BY2372" s="2">
        <f t="shared" si="1225"/>
        <v>0</v>
      </c>
      <c r="BZ2372" s="2">
        <f t="shared" si="1225"/>
        <v>0</v>
      </c>
      <c r="CA2372" s="2">
        <f t="shared" ref="CA2372:DF2372" si="1226">CA2384</f>
        <v>425241.89</v>
      </c>
      <c r="CB2372" s="2">
        <f t="shared" si="1226"/>
        <v>358958.33</v>
      </c>
      <c r="CC2372" s="2">
        <f t="shared" si="1226"/>
        <v>0</v>
      </c>
      <c r="CD2372" s="2">
        <f t="shared" si="1226"/>
        <v>66283.56</v>
      </c>
      <c r="CE2372" s="2">
        <f t="shared" si="1226"/>
        <v>373411.1</v>
      </c>
      <c r="CF2372" s="2">
        <f t="shared" si="1226"/>
        <v>373411.1</v>
      </c>
      <c r="CG2372" s="2">
        <f t="shared" si="1226"/>
        <v>0</v>
      </c>
      <c r="CH2372" s="2">
        <f t="shared" si="1226"/>
        <v>373411.1</v>
      </c>
      <c r="CI2372" s="2">
        <f t="shared" si="1226"/>
        <v>0</v>
      </c>
      <c r="CJ2372" s="2">
        <f t="shared" si="1226"/>
        <v>0</v>
      </c>
      <c r="CK2372" s="2">
        <f t="shared" si="1226"/>
        <v>0</v>
      </c>
      <c r="CL2372" s="2">
        <f t="shared" si="1226"/>
        <v>0</v>
      </c>
      <c r="CM2372" s="2">
        <f t="shared" si="1226"/>
        <v>0</v>
      </c>
      <c r="CN2372" s="2">
        <f t="shared" si="1226"/>
        <v>0</v>
      </c>
      <c r="CO2372" s="2">
        <f t="shared" si="1226"/>
        <v>0</v>
      </c>
      <c r="CP2372" s="2">
        <f t="shared" si="1226"/>
        <v>0</v>
      </c>
      <c r="CQ2372" s="2">
        <f t="shared" si="1226"/>
        <v>0</v>
      </c>
      <c r="CR2372" s="2">
        <f t="shared" si="1226"/>
        <v>0</v>
      </c>
      <c r="CS2372" s="2">
        <f t="shared" si="1226"/>
        <v>0</v>
      </c>
      <c r="CT2372" s="2">
        <f t="shared" si="1226"/>
        <v>0</v>
      </c>
      <c r="CU2372" s="2">
        <f t="shared" si="1226"/>
        <v>0</v>
      </c>
      <c r="CV2372" s="2">
        <f t="shared" si="1226"/>
        <v>0</v>
      </c>
      <c r="CW2372" s="2">
        <f t="shared" si="1226"/>
        <v>0</v>
      </c>
      <c r="CX2372" s="2">
        <f t="shared" si="1226"/>
        <v>0</v>
      </c>
      <c r="CY2372" s="2">
        <f t="shared" si="1226"/>
        <v>0</v>
      </c>
      <c r="CZ2372" s="2">
        <f t="shared" si="1226"/>
        <v>0</v>
      </c>
      <c r="DA2372" s="2">
        <f t="shared" si="1226"/>
        <v>0</v>
      </c>
      <c r="DB2372" s="2">
        <f t="shared" si="1226"/>
        <v>0</v>
      </c>
      <c r="DC2372" s="2">
        <f t="shared" si="1226"/>
        <v>0</v>
      </c>
      <c r="DD2372" s="2">
        <f t="shared" si="1226"/>
        <v>0</v>
      </c>
      <c r="DE2372" s="2">
        <f t="shared" si="1226"/>
        <v>0</v>
      </c>
      <c r="DF2372" s="2">
        <f t="shared" si="1226"/>
        <v>0</v>
      </c>
      <c r="DG2372" s="3">
        <f t="shared" ref="DG2372:EL2372" si="1227">DG2384</f>
        <v>0</v>
      </c>
      <c r="DH2372" s="3">
        <f t="shared" si="1227"/>
        <v>0</v>
      </c>
      <c r="DI2372" s="3">
        <f t="shared" si="1227"/>
        <v>0</v>
      </c>
      <c r="DJ2372" s="3">
        <f t="shared" si="1227"/>
        <v>0</v>
      </c>
      <c r="DK2372" s="3">
        <f t="shared" si="1227"/>
        <v>0</v>
      </c>
      <c r="DL2372" s="3">
        <f t="shared" si="1227"/>
        <v>0</v>
      </c>
      <c r="DM2372" s="3">
        <f t="shared" si="1227"/>
        <v>0</v>
      </c>
      <c r="DN2372" s="3">
        <f t="shared" si="1227"/>
        <v>0</v>
      </c>
      <c r="DO2372" s="3">
        <f t="shared" si="1227"/>
        <v>0</v>
      </c>
      <c r="DP2372" s="3">
        <f t="shared" si="1227"/>
        <v>0</v>
      </c>
      <c r="DQ2372" s="3">
        <f t="shared" si="1227"/>
        <v>0</v>
      </c>
      <c r="DR2372" s="3">
        <f t="shared" si="1227"/>
        <v>0</v>
      </c>
      <c r="DS2372" s="3">
        <f t="shared" si="1227"/>
        <v>0</v>
      </c>
      <c r="DT2372" s="3">
        <f t="shared" si="1227"/>
        <v>0</v>
      </c>
      <c r="DU2372" s="3">
        <f t="shared" si="1227"/>
        <v>0</v>
      </c>
      <c r="DV2372" s="3">
        <f t="shared" si="1227"/>
        <v>0</v>
      </c>
      <c r="DW2372" s="3">
        <f t="shared" si="1227"/>
        <v>0</v>
      </c>
      <c r="DX2372" s="3">
        <f t="shared" si="1227"/>
        <v>0</v>
      </c>
      <c r="DY2372" s="3">
        <f t="shared" si="1227"/>
        <v>0</v>
      </c>
      <c r="DZ2372" s="3">
        <f t="shared" si="1227"/>
        <v>0</v>
      </c>
      <c r="EA2372" s="3">
        <f t="shared" si="1227"/>
        <v>0</v>
      </c>
      <c r="EB2372" s="3">
        <f t="shared" si="1227"/>
        <v>0</v>
      </c>
      <c r="EC2372" s="3">
        <f t="shared" si="1227"/>
        <v>0</v>
      </c>
      <c r="ED2372" s="3">
        <f t="shared" si="1227"/>
        <v>0</v>
      </c>
      <c r="EE2372" s="3">
        <f t="shared" si="1227"/>
        <v>0</v>
      </c>
      <c r="EF2372" s="3">
        <f t="shared" si="1227"/>
        <v>0</v>
      </c>
      <c r="EG2372" s="3">
        <f t="shared" si="1227"/>
        <v>0</v>
      </c>
      <c r="EH2372" s="3">
        <f t="shared" si="1227"/>
        <v>0</v>
      </c>
      <c r="EI2372" s="3">
        <f t="shared" si="1227"/>
        <v>0</v>
      </c>
      <c r="EJ2372" s="3">
        <f t="shared" si="1227"/>
        <v>0</v>
      </c>
      <c r="EK2372" s="3">
        <f t="shared" si="1227"/>
        <v>0</v>
      </c>
      <c r="EL2372" s="3">
        <f t="shared" si="1227"/>
        <v>0</v>
      </c>
      <c r="EM2372" s="3">
        <f t="shared" ref="EM2372:FR2372" si="1228">EM2384</f>
        <v>0</v>
      </c>
      <c r="EN2372" s="3">
        <f t="shared" si="1228"/>
        <v>0</v>
      </c>
      <c r="EO2372" s="3">
        <f t="shared" si="1228"/>
        <v>0</v>
      </c>
      <c r="EP2372" s="3">
        <f t="shared" si="1228"/>
        <v>0</v>
      </c>
      <c r="EQ2372" s="3">
        <f t="shared" si="1228"/>
        <v>0</v>
      </c>
      <c r="ER2372" s="3">
        <f t="shared" si="1228"/>
        <v>0</v>
      </c>
      <c r="ES2372" s="3">
        <f t="shared" si="1228"/>
        <v>0</v>
      </c>
      <c r="ET2372" s="3">
        <f t="shared" si="1228"/>
        <v>0</v>
      </c>
      <c r="EU2372" s="3">
        <f t="shared" si="1228"/>
        <v>0</v>
      </c>
      <c r="EV2372" s="3">
        <f t="shared" si="1228"/>
        <v>0</v>
      </c>
      <c r="EW2372" s="3">
        <f t="shared" si="1228"/>
        <v>0</v>
      </c>
      <c r="EX2372" s="3">
        <f t="shared" si="1228"/>
        <v>0</v>
      </c>
      <c r="EY2372" s="3">
        <f t="shared" si="1228"/>
        <v>0</v>
      </c>
      <c r="EZ2372" s="3">
        <f t="shared" si="1228"/>
        <v>0</v>
      </c>
      <c r="FA2372" s="3">
        <f t="shared" si="1228"/>
        <v>0</v>
      </c>
      <c r="FB2372" s="3">
        <f t="shared" si="1228"/>
        <v>0</v>
      </c>
      <c r="FC2372" s="3">
        <f t="shared" si="1228"/>
        <v>0</v>
      </c>
      <c r="FD2372" s="3">
        <f t="shared" si="1228"/>
        <v>0</v>
      </c>
      <c r="FE2372" s="3">
        <f t="shared" si="1228"/>
        <v>0</v>
      </c>
      <c r="FF2372" s="3">
        <f t="shared" si="1228"/>
        <v>0</v>
      </c>
      <c r="FG2372" s="3">
        <f t="shared" si="1228"/>
        <v>0</v>
      </c>
      <c r="FH2372" s="3">
        <f t="shared" si="1228"/>
        <v>0</v>
      </c>
      <c r="FI2372" s="3">
        <f t="shared" si="1228"/>
        <v>0</v>
      </c>
      <c r="FJ2372" s="3">
        <f t="shared" si="1228"/>
        <v>0</v>
      </c>
      <c r="FK2372" s="3">
        <f t="shared" si="1228"/>
        <v>0</v>
      </c>
      <c r="FL2372" s="3">
        <f t="shared" si="1228"/>
        <v>0</v>
      </c>
      <c r="FM2372" s="3">
        <f t="shared" si="1228"/>
        <v>0</v>
      </c>
      <c r="FN2372" s="3">
        <f t="shared" si="1228"/>
        <v>0</v>
      </c>
      <c r="FO2372" s="3">
        <f t="shared" si="1228"/>
        <v>0</v>
      </c>
      <c r="FP2372" s="3">
        <f t="shared" si="1228"/>
        <v>0</v>
      </c>
      <c r="FQ2372" s="3">
        <f t="shared" si="1228"/>
        <v>0</v>
      </c>
      <c r="FR2372" s="3">
        <f t="shared" si="1228"/>
        <v>0</v>
      </c>
      <c r="FS2372" s="3">
        <f t="shared" ref="FS2372:GX2372" si="1229">FS2384</f>
        <v>0</v>
      </c>
      <c r="FT2372" s="3">
        <f t="shared" si="1229"/>
        <v>0</v>
      </c>
      <c r="FU2372" s="3">
        <f t="shared" si="1229"/>
        <v>0</v>
      </c>
      <c r="FV2372" s="3">
        <f t="shared" si="1229"/>
        <v>0</v>
      </c>
      <c r="FW2372" s="3">
        <f t="shared" si="1229"/>
        <v>0</v>
      </c>
      <c r="FX2372" s="3">
        <f t="shared" si="1229"/>
        <v>0</v>
      </c>
      <c r="FY2372" s="3">
        <f t="shared" si="1229"/>
        <v>0</v>
      </c>
      <c r="FZ2372" s="3">
        <f t="shared" si="1229"/>
        <v>0</v>
      </c>
      <c r="GA2372" s="3">
        <f t="shared" si="1229"/>
        <v>0</v>
      </c>
      <c r="GB2372" s="3">
        <f t="shared" si="1229"/>
        <v>0</v>
      </c>
      <c r="GC2372" s="3">
        <f t="shared" si="1229"/>
        <v>0</v>
      </c>
      <c r="GD2372" s="3">
        <f t="shared" si="1229"/>
        <v>0</v>
      </c>
      <c r="GE2372" s="3">
        <f t="shared" si="1229"/>
        <v>0</v>
      </c>
      <c r="GF2372" s="3">
        <f t="shared" si="1229"/>
        <v>0</v>
      </c>
      <c r="GG2372" s="3">
        <f t="shared" si="1229"/>
        <v>0</v>
      </c>
      <c r="GH2372" s="3">
        <f t="shared" si="1229"/>
        <v>0</v>
      </c>
      <c r="GI2372" s="3">
        <f t="shared" si="1229"/>
        <v>0</v>
      </c>
      <c r="GJ2372" s="3">
        <f t="shared" si="1229"/>
        <v>0</v>
      </c>
      <c r="GK2372" s="3">
        <f t="shared" si="1229"/>
        <v>0</v>
      </c>
      <c r="GL2372" s="3">
        <f t="shared" si="1229"/>
        <v>0</v>
      </c>
      <c r="GM2372" s="3">
        <f t="shared" si="1229"/>
        <v>0</v>
      </c>
      <c r="GN2372" s="3">
        <f t="shared" si="1229"/>
        <v>0</v>
      </c>
      <c r="GO2372" s="3">
        <f t="shared" si="1229"/>
        <v>0</v>
      </c>
      <c r="GP2372" s="3">
        <f t="shared" si="1229"/>
        <v>0</v>
      </c>
      <c r="GQ2372" s="3">
        <f t="shared" si="1229"/>
        <v>0</v>
      </c>
      <c r="GR2372" s="3">
        <f t="shared" si="1229"/>
        <v>0</v>
      </c>
      <c r="GS2372" s="3">
        <f t="shared" si="1229"/>
        <v>0</v>
      </c>
      <c r="GT2372" s="3">
        <f t="shared" si="1229"/>
        <v>0</v>
      </c>
      <c r="GU2372" s="3">
        <f t="shared" si="1229"/>
        <v>0</v>
      </c>
      <c r="GV2372" s="3">
        <f t="shared" si="1229"/>
        <v>0</v>
      </c>
      <c r="GW2372" s="3">
        <f t="shared" si="1229"/>
        <v>0</v>
      </c>
      <c r="GX2372" s="3">
        <f t="shared" si="1229"/>
        <v>0</v>
      </c>
    </row>
    <row r="2374" spans="1:245" x14ac:dyDescent="0.2">
      <c r="A2374">
        <v>17</v>
      </c>
      <c r="B2374">
        <v>1</v>
      </c>
      <c r="C2374">
        <f>ROW(SmtRes!A710)</f>
        <v>710</v>
      </c>
      <c r="D2374">
        <f>ROW(EtalonRes!A682)</f>
        <v>682</v>
      </c>
      <c r="E2374" t="s">
        <v>168</v>
      </c>
      <c r="F2374" t="s">
        <v>184</v>
      </c>
      <c r="G2374" t="s">
        <v>185</v>
      </c>
      <c r="H2374" t="s">
        <v>186</v>
      </c>
      <c r="I2374">
        <f>ROUND(16/100,9)</f>
        <v>0.16</v>
      </c>
      <c r="J2374">
        <v>0</v>
      </c>
      <c r="O2374">
        <f t="shared" ref="O2374:O2382" si="1230">ROUND(CP2374,2)</f>
        <v>15746.59</v>
      </c>
      <c r="P2374">
        <f t="shared" ref="P2374:P2382" si="1231">ROUND(CQ2374*I2374,2)</f>
        <v>0</v>
      </c>
      <c r="Q2374">
        <f t="shared" ref="Q2374:Q2382" si="1232">ROUND(CR2374*I2374,2)</f>
        <v>0</v>
      </c>
      <c r="R2374">
        <f t="shared" ref="R2374:R2382" si="1233">ROUND(CS2374*I2374,2)</f>
        <v>0</v>
      </c>
      <c r="S2374">
        <f t="shared" ref="S2374:S2382" si="1234">ROUND(CT2374*I2374,2)</f>
        <v>15746.59</v>
      </c>
      <c r="T2374">
        <f t="shared" ref="T2374:T2382" si="1235">ROUND(CU2374*I2374,2)</f>
        <v>0</v>
      </c>
      <c r="U2374">
        <f t="shared" ref="U2374:U2382" si="1236">CV2374*I2374</f>
        <v>93.12</v>
      </c>
      <c r="V2374">
        <f t="shared" ref="V2374:V2382" si="1237">CW2374*I2374</f>
        <v>0</v>
      </c>
      <c r="W2374">
        <f t="shared" ref="W2374:W2382" si="1238">ROUND(CX2374*I2374,2)</f>
        <v>0</v>
      </c>
      <c r="X2374">
        <f t="shared" ref="X2374:X2382" si="1239">ROUND(CY2374,2)</f>
        <v>11022.61</v>
      </c>
      <c r="Y2374">
        <f t="shared" ref="Y2374:Y2382" si="1240">ROUND(CZ2374,2)</f>
        <v>1574.66</v>
      </c>
      <c r="AA2374">
        <v>55574044</v>
      </c>
      <c r="AB2374">
        <f t="shared" ref="AB2374:AB2382" si="1241">ROUND((AC2374+AD2374+AF2374),6)</f>
        <v>98416.2</v>
      </c>
      <c r="AC2374">
        <f t="shared" ref="AC2374:AC2382" si="1242">ROUND((ES2374),6)</f>
        <v>0</v>
      </c>
      <c r="AD2374">
        <f t="shared" ref="AD2374:AD2382" si="1243">ROUND((((ET2374)-(EU2374))+AE2374),6)</f>
        <v>0</v>
      </c>
      <c r="AE2374">
        <f t="shared" ref="AE2374:AE2382" si="1244">ROUND((EU2374),6)</f>
        <v>0</v>
      </c>
      <c r="AF2374">
        <f t="shared" ref="AF2374:AF2382" si="1245">ROUND((EV2374),6)</f>
        <v>98416.2</v>
      </c>
      <c r="AG2374">
        <f t="shared" ref="AG2374:AG2382" si="1246">ROUND((AP2374),6)</f>
        <v>0</v>
      </c>
      <c r="AH2374">
        <f t="shared" ref="AH2374:AH2382" si="1247">(EW2374)</f>
        <v>582</v>
      </c>
      <c r="AI2374">
        <f t="shared" ref="AI2374:AI2382" si="1248">(EX2374)</f>
        <v>0</v>
      </c>
      <c r="AJ2374">
        <f t="shared" ref="AJ2374:AJ2382" si="1249">(AS2374)</f>
        <v>0</v>
      </c>
      <c r="AK2374">
        <v>98416.2</v>
      </c>
      <c r="AL2374">
        <v>0</v>
      </c>
      <c r="AM2374">
        <v>0</v>
      </c>
      <c r="AN2374">
        <v>0</v>
      </c>
      <c r="AO2374">
        <v>98416.2</v>
      </c>
      <c r="AP2374">
        <v>0</v>
      </c>
      <c r="AQ2374">
        <v>582</v>
      </c>
      <c r="AR2374">
        <v>0</v>
      </c>
      <c r="AS2374">
        <v>0</v>
      </c>
      <c r="AT2374">
        <v>70</v>
      </c>
      <c r="AU2374">
        <v>10</v>
      </c>
      <c r="AV2374">
        <v>1</v>
      </c>
      <c r="AW2374">
        <v>1</v>
      </c>
      <c r="AZ2374">
        <v>1</v>
      </c>
      <c r="BA2374">
        <v>1</v>
      </c>
      <c r="BB2374">
        <v>1</v>
      </c>
      <c r="BC2374">
        <v>1</v>
      </c>
      <c r="BD2374" t="s">
        <v>3</v>
      </c>
      <c r="BE2374" t="s">
        <v>3</v>
      </c>
      <c r="BF2374" t="s">
        <v>3</v>
      </c>
      <c r="BG2374" t="s">
        <v>3</v>
      </c>
      <c r="BH2374">
        <v>0</v>
      </c>
      <c r="BI2374">
        <v>4</v>
      </c>
      <c r="BJ2374" t="s">
        <v>187</v>
      </c>
      <c r="BM2374">
        <v>0</v>
      </c>
      <c r="BN2374">
        <v>0</v>
      </c>
      <c r="BO2374" t="s">
        <v>3</v>
      </c>
      <c r="BP2374">
        <v>0</v>
      </c>
      <c r="BQ2374">
        <v>1</v>
      </c>
      <c r="BR2374">
        <v>0</v>
      </c>
      <c r="BS2374">
        <v>1</v>
      </c>
      <c r="BT2374">
        <v>1</v>
      </c>
      <c r="BU2374">
        <v>1</v>
      </c>
      <c r="BV2374">
        <v>1</v>
      </c>
      <c r="BW2374">
        <v>1</v>
      </c>
      <c r="BX2374">
        <v>1</v>
      </c>
      <c r="BY2374" t="s">
        <v>3</v>
      </c>
      <c r="BZ2374">
        <v>70</v>
      </c>
      <c r="CA2374">
        <v>10</v>
      </c>
      <c r="CE2374">
        <v>0</v>
      </c>
      <c r="CF2374">
        <v>0</v>
      </c>
      <c r="CG2374">
        <v>0</v>
      </c>
      <c r="CM2374">
        <v>0</v>
      </c>
      <c r="CN2374" t="s">
        <v>3</v>
      </c>
      <c r="CO2374">
        <v>0</v>
      </c>
      <c r="CP2374">
        <f t="shared" ref="CP2374:CP2382" si="1250">(P2374+Q2374+S2374)</f>
        <v>15746.59</v>
      </c>
      <c r="CQ2374">
        <f t="shared" ref="CQ2374:CQ2382" si="1251">(AC2374*BC2374*AW2374)</f>
        <v>0</v>
      </c>
      <c r="CR2374">
        <f t="shared" ref="CR2374:CR2382" si="1252">((((ET2374)*BB2374-(EU2374)*BS2374)+AE2374*BS2374)*AV2374)</f>
        <v>0</v>
      </c>
      <c r="CS2374">
        <f t="shared" ref="CS2374:CS2382" si="1253">(AE2374*BS2374*AV2374)</f>
        <v>0</v>
      </c>
      <c r="CT2374">
        <f t="shared" ref="CT2374:CT2382" si="1254">(AF2374*BA2374*AV2374)</f>
        <v>98416.2</v>
      </c>
      <c r="CU2374">
        <f t="shared" ref="CU2374:CU2382" si="1255">AG2374</f>
        <v>0</v>
      </c>
      <c r="CV2374">
        <f t="shared" ref="CV2374:CV2382" si="1256">(AH2374*AV2374)</f>
        <v>582</v>
      </c>
      <c r="CW2374">
        <f t="shared" ref="CW2374:CW2382" si="1257">AI2374</f>
        <v>0</v>
      </c>
      <c r="CX2374">
        <f t="shared" ref="CX2374:CX2382" si="1258">AJ2374</f>
        <v>0</v>
      </c>
      <c r="CY2374">
        <f t="shared" ref="CY2374:CY2382" si="1259">((S2374*BZ2374)/100)</f>
        <v>11022.613000000001</v>
      </c>
      <c r="CZ2374">
        <f t="shared" ref="CZ2374:CZ2382" si="1260">((S2374*CA2374)/100)</f>
        <v>1574.6589999999999</v>
      </c>
      <c r="DC2374" t="s">
        <v>3</v>
      </c>
      <c r="DD2374" t="s">
        <v>3</v>
      </c>
      <c r="DE2374" t="s">
        <v>3</v>
      </c>
      <c r="DF2374" t="s">
        <v>3</v>
      </c>
      <c r="DG2374" t="s">
        <v>3</v>
      </c>
      <c r="DH2374" t="s">
        <v>3</v>
      </c>
      <c r="DI2374" t="s">
        <v>3</v>
      </c>
      <c r="DJ2374" t="s">
        <v>3</v>
      </c>
      <c r="DK2374" t="s">
        <v>3</v>
      </c>
      <c r="DL2374" t="s">
        <v>3</v>
      </c>
      <c r="DM2374" t="s">
        <v>3</v>
      </c>
      <c r="DN2374">
        <v>0</v>
      </c>
      <c r="DO2374">
        <v>0</v>
      </c>
      <c r="DP2374">
        <v>1</v>
      </c>
      <c r="DQ2374">
        <v>1</v>
      </c>
      <c r="DU2374">
        <v>1013</v>
      </c>
      <c r="DV2374" t="s">
        <v>186</v>
      </c>
      <c r="DW2374" t="s">
        <v>186</v>
      </c>
      <c r="DX2374">
        <v>1</v>
      </c>
      <c r="EE2374">
        <v>55317522</v>
      </c>
      <c r="EF2374">
        <v>1</v>
      </c>
      <c r="EG2374" t="s">
        <v>19</v>
      </c>
      <c r="EH2374">
        <v>0</v>
      </c>
      <c r="EI2374" t="s">
        <v>3</v>
      </c>
      <c r="EJ2374">
        <v>4</v>
      </c>
      <c r="EK2374">
        <v>0</v>
      </c>
      <c r="EL2374" t="s">
        <v>20</v>
      </c>
      <c r="EM2374" t="s">
        <v>21</v>
      </c>
      <c r="EO2374" t="s">
        <v>3</v>
      </c>
      <c r="EQ2374">
        <v>0</v>
      </c>
      <c r="ER2374">
        <v>98416.2</v>
      </c>
      <c r="ES2374">
        <v>0</v>
      </c>
      <c r="ET2374">
        <v>0</v>
      </c>
      <c r="EU2374">
        <v>0</v>
      </c>
      <c r="EV2374">
        <v>98416.2</v>
      </c>
      <c r="EW2374">
        <v>582</v>
      </c>
      <c r="EX2374">
        <v>0</v>
      </c>
      <c r="EY2374">
        <v>0</v>
      </c>
      <c r="FQ2374">
        <v>0</v>
      </c>
      <c r="FR2374">
        <f t="shared" ref="FR2374:FR2382" si="1261">ROUND(IF(AND(BH2374=3,BI2374=3),P2374,0),2)</f>
        <v>0</v>
      </c>
      <c r="FS2374">
        <v>0</v>
      </c>
      <c r="FX2374">
        <v>70</v>
      </c>
      <c r="FY2374">
        <v>10</v>
      </c>
      <c r="GA2374" t="s">
        <v>3</v>
      </c>
      <c r="GD2374">
        <v>0</v>
      </c>
      <c r="GF2374">
        <v>-2060657684</v>
      </c>
      <c r="GG2374">
        <v>2</v>
      </c>
      <c r="GH2374">
        <v>1</v>
      </c>
      <c r="GI2374">
        <v>-2</v>
      </c>
      <c r="GJ2374">
        <v>0</v>
      </c>
      <c r="GK2374">
        <f>ROUND(R2374*(R12)/100,2)</f>
        <v>0</v>
      </c>
      <c r="GL2374">
        <f t="shared" ref="GL2374:GL2382" si="1262">ROUND(IF(AND(BH2374=3,BI2374=3,FS2374&lt;&gt;0),P2374,0),2)</f>
        <v>0</v>
      </c>
      <c r="GM2374">
        <f>ROUND(O2374+X2374+Y2374+GK2374,2)+GX2374</f>
        <v>28343.86</v>
      </c>
      <c r="GN2374">
        <f>IF(OR(BI2374=0,BI2374=1),ROUND(O2374+X2374+Y2374+GK2374,2),0)</f>
        <v>0</v>
      </c>
      <c r="GO2374">
        <f>IF(BI2374=2,ROUND(O2374+X2374+Y2374+GK2374,2),0)</f>
        <v>0</v>
      </c>
      <c r="GP2374">
        <f>IF(BI2374=4,ROUND(O2374+X2374+Y2374+GK2374,2)+GX2374,0)</f>
        <v>28343.86</v>
      </c>
      <c r="GR2374">
        <v>0</v>
      </c>
      <c r="GS2374">
        <v>3</v>
      </c>
      <c r="GT2374">
        <v>0</v>
      </c>
      <c r="GU2374" t="s">
        <v>3</v>
      </c>
      <c r="GV2374">
        <f t="shared" ref="GV2374:GV2382" si="1263">ROUND((GT2374),6)</f>
        <v>0</v>
      </c>
      <c r="GW2374">
        <v>1</v>
      </c>
      <c r="GX2374">
        <f t="shared" ref="GX2374:GX2382" si="1264">ROUND(HC2374*I2374,2)</f>
        <v>0</v>
      </c>
      <c r="HA2374">
        <v>0</v>
      </c>
      <c r="HB2374">
        <v>0</v>
      </c>
      <c r="HC2374">
        <f t="shared" ref="HC2374:HC2382" si="1265">GV2374*GW2374</f>
        <v>0</v>
      </c>
      <c r="IK2374">
        <v>0</v>
      </c>
    </row>
    <row r="2375" spans="1:245" x14ac:dyDescent="0.2">
      <c r="A2375">
        <v>17</v>
      </c>
      <c r="B2375">
        <v>1</v>
      </c>
      <c r="C2375">
        <f>ROW(SmtRes!A711)</f>
        <v>711</v>
      </c>
      <c r="D2375">
        <f>ROW(EtalonRes!A683)</f>
        <v>683</v>
      </c>
      <c r="E2375" t="s">
        <v>183</v>
      </c>
      <c r="F2375" t="s">
        <v>189</v>
      </c>
      <c r="G2375" t="s">
        <v>462</v>
      </c>
      <c r="H2375" t="s">
        <v>191</v>
      </c>
      <c r="I2375">
        <f>ROUND(2.3/100,9)</f>
        <v>2.3E-2</v>
      </c>
      <c r="J2375">
        <v>0</v>
      </c>
      <c r="O2375">
        <f t="shared" si="1230"/>
        <v>256</v>
      </c>
      <c r="P2375">
        <f t="shared" si="1231"/>
        <v>0</v>
      </c>
      <c r="Q2375">
        <f t="shared" si="1232"/>
        <v>0</v>
      </c>
      <c r="R2375">
        <f t="shared" si="1233"/>
        <v>0</v>
      </c>
      <c r="S2375">
        <f t="shared" si="1234"/>
        <v>256</v>
      </c>
      <c r="T2375">
        <f t="shared" si="1235"/>
        <v>0</v>
      </c>
      <c r="U2375">
        <f t="shared" si="1236"/>
        <v>1.909</v>
      </c>
      <c r="V2375">
        <f t="shared" si="1237"/>
        <v>0</v>
      </c>
      <c r="W2375">
        <f t="shared" si="1238"/>
        <v>0</v>
      </c>
      <c r="X2375">
        <f t="shared" si="1239"/>
        <v>179.2</v>
      </c>
      <c r="Y2375">
        <f t="shared" si="1240"/>
        <v>25.6</v>
      </c>
      <c r="AA2375">
        <v>55574044</v>
      </c>
      <c r="AB2375">
        <f t="shared" si="1241"/>
        <v>11130.3</v>
      </c>
      <c r="AC2375">
        <f t="shared" si="1242"/>
        <v>0</v>
      </c>
      <c r="AD2375">
        <f t="shared" si="1243"/>
        <v>0</v>
      </c>
      <c r="AE2375">
        <f t="shared" si="1244"/>
        <v>0</v>
      </c>
      <c r="AF2375">
        <f t="shared" si="1245"/>
        <v>11130.3</v>
      </c>
      <c r="AG2375">
        <f t="shared" si="1246"/>
        <v>0</v>
      </c>
      <c r="AH2375">
        <f t="shared" si="1247"/>
        <v>83</v>
      </c>
      <c r="AI2375">
        <f t="shared" si="1248"/>
        <v>0</v>
      </c>
      <c r="AJ2375">
        <f t="shared" si="1249"/>
        <v>0</v>
      </c>
      <c r="AK2375">
        <v>11130.3</v>
      </c>
      <c r="AL2375">
        <v>0</v>
      </c>
      <c r="AM2375">
        <v>0</v>
      </c>
      <c r="AN2375">
        <v>0</v>
      </c>
      <c r="AO2375">
        <v>11130.3</v>
      </c>
      <c r="AP2375">
        <v>0</v>
      </c>
      <c r="AQ2375">
        <v>83</v>
      </c>
      <c r="AR2375">
        <v>0</v>
      </c>
      <c r="AS2375">
        <v>0</v>
      </c>
      <c r="AT2375">
        <v>70</v>
      </c>
      <c r="AU2375">
        <v>10</v>
      </c>
      <c r="AV2375">
        <v>1</v>
      </c>
      <c r="AW2375">
        <v>1</v>
      </c>
      <c r="AZ2375">
        <v>1</v>
      </c>
      <c r="BA2375">
        <v>1</v>
      </c>
      <c r="BB2375">
        <v>1</v>
      </c>
      <c r="BC2375">
        <v>1</v>
      </c>
      <c r="BD2375" t="s">
        <v>3</v>
      </c>
      <c r="BE2375" t="s">
        <v>3</v>
      </c>
      <c r="BF2375" t="s">
        <v>3</v>
      </c>
      <c r="BG2375" t="s">
        <v>3</v>
      </c>
      <c r="BH2375">
        <v>0</v>
      </c>
      <c r="BI2375">
        <v>4</v>
      </c>
      <c r="BJ2375" t="s">
        <v>192</v>
      </c>
      <c r="BM2375">
        <v>0</v>
      </c>
      <c r="BN2375">
        <v>0</v>
      </c>
      <c r="BO2375" t="s">
        <v>3</v>
      </c>
      <c r="BP2375">
        <v>0</v>
      </c>
      <c r="BQ2375">
        <v>1</v>
      </c>
      <c r="BR2375">
        <v>0</v>
      </c>
      <c r="BS2375">
        <v>1</v>
      </c>
      <c r="BT2375">
        <v>1</v>
      </c>
      <c r="BU2375">
        <v>1</v>
      </c>
      <c r="BV2375">
        <v>1</v>
      </c>
      <c r="BW2375">
        <v>1</v>
      </c>
      <c r="BX2375">
        <v>1</v>
      </c>
      <c r="BY2375" t="s">
        <v>3</v>
      </c>
      <c r="BZ2375">
        <v>70</v>
      </c>
      <c r="CA2375">
        <v>10</v>
      </c>
      <c r="CE2375">
        <v>0</v>
      </c>
      <c r="CF2375">
        <v>0</v>
      </c>
      <c r="CG2375">
        <v>0</v>
      </c>
      <c r="CM2375">
        <v>0</v>
      </c>
      <c r="CN2375" t="s">
        <v>3</v>
      </c>
      <c r="CO2375">
        <v>0</v>
      </c>
      <c r="CP2375">
        <f t="shared" si="1250"/>
        <v>256</v>
      </c>
      <c r="CQ2375">
        <f t="shared" si="1251"/>
        <v>0</v>
      </c>
      <c r="CR2375">
        <f t="shared" si="1252"/>
        <v>0</v>
      </c>
      <c r="CS2375">
        <f t="shared" si="1253"/>
        <v>0</v>
      </c>
      <c r="CT2375">
        <f t="shared" si="1254"/>
        <v>11130.3</v>
      </c>
      <c r="CU2375">
        <f t="shared" si="1255"/>
        <v>0</v>
      </c>
      <c r="CV2375">
        <f t="shared" si="1256"/>
        <v>83</v>
      </c>
      <c r="CW2375">
        <f t="shared" si="1257"/>
        <v>0</v>
      </c>
      <c r="CX2375">
        <f t="shared" si="1258"/>
        <v>0</v>
      </c>
      <c r="CY2375">
        <f t="shared" si="1259"/>
        <v>179.2</v>
      </c>
      <c r="CZ2375">
        <f t="shared" si="1260"/>
        <v>25.6</v>
      </c>
      <c r="DC2375" t="s">
        <v>3</v>
      </c>
      <c r="DD2375" t="s">
        <v>3</v>
      </c>
      <c r="DE2375" t="s">
        <v>3</v>
      </c>
      <c r="DF2375" t="s">
        <v>3</v>
      </c>
      <c r="DG2375" t="s">
        <v>3</v>
      </c>
      <c r="DH2375" t="s">
        <v>3</v>
      </c>
      <c r="DI2375" t="s">
        <v>3</v>
      </c>
      <c r="DJ2375" t="s">
        <v>3</v>
      </c>
      <c r="DK2375" t="s">
        <v>3</v>
      </c>
      <c r="DL2375" t="s">
        <v>3</v>
      </c>
      <c r="DM2375" t="s">
        <v>3</v>
      </c>
      <c r="DN2375">
        <v>0</v>
      </c>
      <c r="DO2375">
        <v>0</v>
      </c>
      <c r="DP2375">
        <v>1</v>
      </c>
      <c r="DQ2375">
        <v>1</v>
      </c>
      <c r="DU2375">
        <v>1007</v>
      </c>
      <c r="DV2375" t="s">
        <v>191</v>
      </c>
      <c r="DW2375" t="s">
        <v>191</v>
      </c>
      <c r="DX2375">
        <v>100</v>
      </c>
      <c r="EE2375">
        <v>55317522</v>
      </c>
      <c r="EF2375">
        <v>1</v>
      </c>
      <c r="EG2375" t="s">
        <v>19</v>
      </c>
      <c r="EH2375">
        <v>0</v>
      </c>
      <c r="EI2375" t="s">
        <v>3</v>
      </c>
      <c r="EJ2375">
        <v>4</v>
      </c>
      <c r="EK2375">
        <v>0</v>
      </c>
      <c r="EL2375" t="s">
        <v>20</v>
      </c>
      <c r="EM2375" t="s">
        <v>21</v>
      </c>
      <c r="EO2375" t="s">
        <v>3</v>
      </c>
      <c r="EQ2375">
        <v>0</v>
      </c>
      <c r="ER2375">
        <v>11130.3</v>
      </c>
      <c r="ES2375">
        <v>0</v>
      </c>
      <c r="ET2375">
        <v>0</v>
      </c>
      <c r="EU2375">
        <v>0</v>
      </c>
      <c r="EV2375">
        <v>11130.3</v>
      </c>
      <c r="EW2375">
        <v>83</v>
      </c>
      <c r="EX2375">
        <v>0</v>
      </c>
      <c r="EY2375">
        <v>0</v>
      </c>
      <c r="FQ2375">
        <v>0</v>
      </c>
      <c r="FR2375">
        <f t="shared" si="1261"/>
        <v>0</v>
      </c>
      <c r="FS2375">
        <v>0</v>
      </c>
      <c r="FX2375">
        <v>70</v>
      </c>
      <c r="FY2375">
        <v>10</v>
      </c>
      <c r="GA2375" t="s">
        <v>3</v>
      </c>
      <c r="GD2375">
        <v>0</v>
      </c>
      <c r="GF2375">
        <v>1493151956</v>
      </c>
      <c r="GG2375">
        <v>2</v>
      </c>
      <c r="GH2375">
        <v>1</v>
      </c>
      <c r="GI2375">
        <v>-2</v>
      </c>
      <c r="GJ2375">
        <v>0</v>
      </c>
      <c r="GK2375">
        <f>ROUND(R2375*(R12)/100,2)</f>
        <v>0</v>
      </c>
      <c r="GL2375">
        <f t="shared" si="1262"/>
        <v>0</v>
      </c>
      <c r="GM2375">
        <f>ROUND(O2375+X2375+Y2375+GK2375,2)+GX2375</f>
        <v>460.8</v>
      </c>
      <c r="GN2375">
        <f>IF(OR(BI2375=0,BI2375=1),ROUND(O2375+X2375+Y2375+GK2375,2),0)</f>
        <v>0</v>
      </c>
      <c r="GO2375">
        <f>IF(BI2375=2,ROUND(O2375+X2375+Y2375+GK2375,2),0)</f>
        <v>0</v>
      </c>
      <c r="GP2375">
        <f>IF(BI2375=4,ROUND(O2375+X2375+Y2375+GK2375,2)+GX2375,0)</f>
        <v>460.8</v>
      </c>
      <c r="GR2375">
        <v>0</v>
      </c>
      <c r="GS2375">
        <v>3</v>
      </c>
      <c r="GT2375">
        <v>0</v>
      </c>
      <c r="GU2375" t="s">
        <v>3</v>
      </c>
      <c r="GV2375">
        <f t="shared" si="1263"/>
        <v>0</v>
      </c>
      <c r="GW2375">
        <v>1</v>
      </c>
      <c r="GX2375">
        <f t="shared" si="1264"/>
        <v>0</v>
      </c>
      <c r="HA2375">
        <v>0</v>
      </c>
      <c r="HB2375">
        <v>0</v>
      </c>
      <c r="HC2375">
        <f t="shared" si="1265"/>
        <v>0</v>
      </c>
      <c r="IK2375">
        <v>0</v>
      </c>
    </row>
    <row r="2376" spans="1:245" x14ac:dyDescent="0.2">
      <c r="A2376">
        <v>17</v>
      </c>
      <c r="B2376">
        <v>1</v>
      </c>
      <c r="C2376">
        <f>ROW(SmtRes!A712)</f>
        <v>712</v>
      </c>
      <c r="D2376">
        <f>ROW(EtalonRes!A684)</f>
        <v>684</v>
      </c>
      <c r="E2376" t="s">
        <v>188</v>
      </c>
      <c r="F2376" t="s">
        <v>194</v>
      </c>
      <c r="G2376" t="s">
        <v>195</v>
      </c>
      <c r="H2376" t="s">
        <v>175</v>
      </c>
      <c r="I2376">
        <v>2.2999999999999998</v>
      </c>
      <c r="J2376">
        <v>0</v>
      </c>
      <c r="O2376">
        <f t="shared" si="1230"/>
        <v>108.72</v>
      </c>
      <c r="P2376">
        <f t="shared" si="1231"/>
        <v>0</v>
      </c>
      <c r="Q2376">
        <f t="shared" si="1232"/>
        <v>108.72</v>
      </c>
      <c r="R2376">
        <f t="shared" si="1233"/>
        <v>59.02</v>
      </c>
      <c r="S2376">
        <f t="shared" si="1234"/>
        <v>0</v>
      </c>
      <c r="T2376">
        <f t="shared" si="1235"/>
        <v>0</v>
      </c>
      <c r="U2376">
        <f t="shared" si="1236"/>
        <v>0</v>
      </c>
      <c r="V2376">
        <f t="shared" si="1237"/>
        <v>0</v>
      </c>
      <c r="W2376">
        <f t="shared" si="1238"/>
        <v>0</v>
      </c>
      <c r="X2376">
        <f t="shared" si="1239"/>
        <v>0</v>
      </c>
      <c r="Y2376">
        <f t="shared" si="1240"/>
        <v>0</v>
      </c>
      <c r="AA2376">
        <v>55574044</v>
      </c>
      <c r="AB2376">
        <f t="shared" si="1241"/>
        <v>47.27</v>
      </c>
      <c r="AC2376">
        <f t="shared" si="1242"/>
        <v>0</v>
      </c>
      <c r="AD2376">
        <f t="shared" si="1243"/>
        <v>47.27</v>
      </c>
      <c r="AE2376">
        <f t="shared" si="1244"/>
        <v>25.66</v>
      </c>
      <c r="AF2376">
        <f t="shared" si="1245"/>
        <v>0</v>
      </c>
      <c r="AG2376">
        <f t="shared" si="1246"/>
        <v>0</v>
      </c>
      <c r="AH2376">
        <f t="shared" si="1247"/>
        <v>0</v>
      </c>
      <c r="AI2376">
        <f t="shared" si="1248"/>
        <v>0</v>
      </c>
      <c r="AJ2376">
        <f t="shared" si="1249"/>
        <v>0</v>
      </c>
      <c r="AK2376">
        <v>47.27</v>
      </c>
      <c r="AL2376">
        <v>0</v>
      </c>
      <c r="AM2376">
        <v>47.27</v>
      </c>
      <c r="AN2376">
        <v>25.66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1</v>
      </c>
      <c r="AW2376">
        <v>1</v>
      </c>
      <c r="AZ2376">
        <v>1</v>
      </c>
      <c r="BA2376">
        <v>1</v>
      </c>
      <c r="BB2376">
        <v>1</v>
      </c>
      <c r="BC2376">
        <v>1</v>
      </c>
      <c r="BD2376" t="s">
        <v>3</v>
      </c>
      <c r="BE2376" t="s">
        <v>3</v>
      </c>
      <c r="BF2376" t="s">
        <v>3</v>
      </c>
      <c r="BG2376" t="s">
        <v>3</v>
      </c>
      <c r="BH2376">
        <v>0</v>
      </c>
      <c r="BI2376">
        <v>4</v>
      </c>
      <c r="BJ2376" t="s">
        <v>196</v>
      </c>
      <c r="BM2376">
        <v>1</v>
      </c>
      <c r="BN2376">
        <v>0</v>
      </c>
      <c r="BO2376" t="s">
        <v>3</v>
      </c>
      <c r="BP2376">
        <v>0</v>
      </c>
      <c r="BQ2376">
        <v>1</v>
      </c>
      <c r="BR2376">
        <v>0</v>
      </c>
      <c r="BS2376">
        <v>1</v>
      </c>
      <c r="BT2376">
        <v>1</v>
      </c>
      <c r="BU2376">
        <v>1</v>
      </c>
      <c r="BV2376">
        <v>1</v>
      </c>
      <c r="BW2376">
        <v>1</v>
      </c>
      <c r="BX2376">
        <v>1</v>
      </c>
      <c r="BY2376" t="s">
        <v>3</v>
      </c>
      <c r="BZ2376">
        <v>0</v>
      </c>
      <c r="CA2376">
        <v>0</v>
      </c>
      <c r="CE2376">
        <v>0</v>
      </c>
      <c r="CF2376">
        <v>0</v>
      </c>
      <c r="CG2376">
        <v>0</v>
      </c>
      <c r="CM2376">
        <v>0</v>
      </c>
      <c r="CN2376" t="s">
        <v>3</v>
      </c>
      <c r="CO2376">
        <v>0</v>
      </c>
      <c r="CP2376">
        <f t="shared" si="1250"/>
        <v>108.72</v>
      </c>
      <c r="CQ2376">
        <f t="shared" si="1251"/>
        <v>0</v>
      </c>
      <c r="CR2376">
        <f t="shared" si="1252"/>
        <v>47.27</v>
      </c>
      <c r="CS2376">
        <f t="shared" si="1253"/>
        <v>25.66</v>
      </c>
      <c r="CT2376">
        <f t="shared" si="1254"/>
        <v>0</v>
      </c>
      <c r="CU2376">
        <f t="shared" si="1255"/>
        <v>0</v>
      </c>
      <c r="CV2376">
        <f t="shared" si="1256"/>
        <v>0</v>
      </c>
      <c r="CW2376">
        <f t="shared" si="1257"/>
        <v>0</v>
      </c>
      <c r="CX2376">
        <f t="shared" si="1258"/>
        <v>0</v>
      </c>
      <c r="CY2376">
        <f t="shared" si="1259"/>
        <v>0</v>
      </c>
      <c r="CZ2376">
        <f t="shared" si="1260"/>
        <v>0</v>
      </c>
      <c r="DC2376" t="s">
        <v>3</v>
      </c>
      <c r="DD2376" t="s">
        <v>3</v>
      </c>
      <c r="DE2376" t="s">
        <v>3</v>
      </c>
      <c r="DF2376" t="s">
        <v>3</v>
      </c>
      <c r="DG2376" t="s">
        <v>3</v>
      </c>
      <c r="DH2376" t="s">
        <v>3</v>
      </c>
      <c r="DI2376" t="s">
        <v>3</v>
      </c>
      <c r="DJ2376" t="s">
        <v>3</v>
      </c>
      <c r="DK2376" t="s">
        <v>3</v>
      </c>
      <c r="DL2376" t="s">
        <v>3</v>
      </c>
      <c r="DM2376" t="s">
        <v>3</v>
      </c>
      <c r="DN2376">
        <v>0</v>
      </c>
      <c r="DO2376">
        <v>0</v>
      </c>
      <c r="DP2376">
        <v>1</v>
      </c>
      <c r="DQ2376">
        <v>1</v>
      </c>
      <c r="DU2376">
        <v>1007</v>
      </c>
      <c r="DV2376" t="s">
        <v>175</v>
      </c>
      <c r="DW2376" t="s">
        <v>175</v>
      </c>
      <c r="DX2376">
        <v>1</v>
      </c>
      <c r="EE2376">
        <v>55317524</v>
      </c>
      <c r="EF2376">
        <v>1</v>
      </c>
      <c r="EG2376" t="s">
        <v>19</v>
      </c>
      <c r="EH2376">
        <v>0</v>
      </c>
      <c r="EI2376" t="s">
        <v>3</v>
      </c>
      <c r="EJ2376">
        <v>4</v>
      </c>
      <c r="EK2376">
        <v>1</v>
      </c>
      <c r="EL2376" t="s">
        <v>126</v>
      </c>
      <c r="EM2376" t="s">
        <v>21</v>
      </c>
      <c r="EO2376" t="s">
        <v>3</v>
      </c>
      <c r="EQ2376">
        <v>0</v>
      </c>
      <c r="ER2376">
        <v>47.27</v>
      </c>
      <c r="ES2376">
        <v>0</v>
      </c>
      <c r="ET2376">
        <v>47.27</v>
      </c>
      <c r="EU2376">
        <v>25.66</v>
      </c>
      <c r="EV2376">
        <v>0</v>
      </c>
      <c r="EW2376">
        <v>0</v>
      </c>
      <c r="EX2376">
        <v>0</v>
      </c>
      <c r="EY2376">
        <v>0</v>
      </c>
      <c r="FQ2376">
        <v>0</v>
      </c>
      <c r="FR2376">
        <f t="shared" si="1261"/>
        <v>0</v>
      </c>
      <c r="FS2376">
        <v>0</v>
      </c>
      <c r="FX2376">
        <v>0</v>
      </c>
      <c r="FY2376">
        <v>0</v>
      </c>
      <c r="GA2376" t="s">
        <v>3</v>
      </c>
      <c r="GD2376">
        <v>1</v>
      </c>
      <c r="GF2376">
        <v>-1249335408</v>
      </c>
      <c r="GG2376">
        <v>2</v>
      </c>
      <c r="GH2376">
        <v>1</v>
      </c>
      <c r="GI2376">
        <v>-2</v>
      </c>
      <c r="GJ2376">
        <v>0</v>
      </c>
      <c r="GK2376">
        <v>0</v>
      </c>
      <c r="GL2376">
        <f t="shared" si="1262"/>
        <v>0</v>
      </c>
      <c r="GM2376">
        <f>ROUND(O2376+X2376+Y2376,2)+GX2376</f>
        <v>108.72</v>
      </c>
      <c r="GN2376">
        <f>IF(OR(BI2376=0,BI2376=1),ROUND(O2376+X2376+Y2376,2),0)</f>
        <v>0</v>
      </c>
      <c r="GO2376">
        <f>IF(BI2376=2,ROUND(O2376+X2376+Y2376,2),0)</f>
        <v>0</v>
      </c>
      <c r="GP2376">
        <f>IF(BI2376=4,ROUND(O2376+X2376+Y2376,2)+GX2376,0)</f>
        <v>108.72</v>
      </c>
      <c r="GR2376">
        <v>0</v>
      </c>
      <c r="GS2376">
        <v>3</v>
      </c>
      <c r="GT2376">
        <v>0</v>
      </c>
      <c r="GU2376" t="s">
        <v>3</v>
      </c>
      <c r="GV2376">
        <f t="shared" si="1263"/>
        <v>0</v>
      </c>
      <c r="GW2376">
        <v>1</v>
      </c>
      <c r="GX2376">
        <f t="shared" si="1264"/>
        <v>0</v>
      </c>
      <c r="HA2376">
        <v>0</v>
      </c>
      <c r="HB2376">
        <v>0</v>
      </c>
      <c r="HC2376">
        <f t="shared" si="1265"/>
        <v>0</v>
      </c>
      <c r="IK2376">
        <v>0</v>
      </c>
    </row>
    <row r="2377" spans="1:245" x14ac:dyDescent="0.2">
      <c r="A2377">
        <v>17</v>
      </c>
      <c r="B2377">
        <v>1</v>
      </c>
      <c r="C2377">
        <f>ROW(SmtRes!A713)</f>
        <v>713</v>
      </c>
      <c r="D2377">
        <f>ROW(EtalonRes!A685)</f>
        <v>685</v>
      </c>
      <c r="E2377" t="s">
        <v>193</v>
      </c>
      <c r="F2377" t="s">
        <v>198</v>
      </c>
      <c r="G2377" t="s">
        <v>199</v>
      </c>
      <c r="H2377" t="s">
        <v>175</v>
      </c>
      <c r="I2377">
        <v>2.2999999999999998</v>
      </c>
      <c r="J2377">
        <v>0</v>
      </c>
      <c r="O2377">
        <f t="shared" si="1230"/>
        <v>35.08</v>
      </c>
      <c r="P2377">
        <f t="shared" si="1231"/>
        <v>0</v>
      </c>
      <c r="Q2377">
        <f t="shared" si="1232"/>
        <v>35.08</v>
      </c>
      <c r="R2377">
        <f t="shared" si="1233"/>
        <v>19.04</v>
      </c>
      <c r="S2377">
        <f t="shared" si="1234"/>
        <v>0</v>
      </c>
      <c r="T2377">
        <f t="shared" si="1235"/>
        <v>0</v>
      </c>
      <c r="U2377">
        <f t="shared" si="1236"/>
        <v>0</v>
      </c>
      <c r="V2377">
        <f t="shared" si="1237"/>
        <v>0</v>
      </c>
      <c r="W2377">
        <f t="shared" si="1238"/>
        <v>0</v>
      </c>
      <c r="X2377">
        <f t="shared" si="1239"/>
        <v>0</v>
      </c>
      <c r="Y2377">
        <f t="shared" si="1240"/>
        <v>0</v>
      </c>
      <c r="AA2377">
        <v>55574044</v>
      </c>
      <c r="AB2377">
        <f t="shared" si="1241"/>
        <v>15.25</v>
      </c>
      <c r="AC2377">
        <f t="shared" si="1242"/>
        <v>0</v>
      </c>
      <c r="AD2377">
        <f t="shared" si="1243"/>
        <v>15.25</v>
      </c>
      <c r="AE2377">
        <f t="shared" si="1244"/>
        <v>8.2799999999999994</v>
      </c>
      <c r="AF2377">
        <f t="shared" si="1245"/>
        <v>0</v>
      </c>
      <c r="AG2377">
        <f t="shared" si="1246"/>
        <v>0</v>
      </c>
      <c r="AH2377">
        <f t="shared" si="1247"/>
        <v>0</v>
      </c>
      <c r="AI2377">
        <f t="shared" si="1248"/>
        <v>0</v>
      </c>
      <c r="AJ2377">
        <f t="shared" si="1249"/>
        <v>0</v>
      </c>
      <c r="AK2377">
        <v>15.25</v>
      </c>
      <c r="AL2377">
        <v>0</v>
      </c>
      <c r="AM2377">
        <v>15.25</v>
      </c>
      <c r="AN2377">
        <v>8.2799999999999994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1</v>
      </c>
      <c r="AW2377">
        <v>1</v>
      </c>
      <c r="AZ2377">
        <v>1</v>
      </c>
      <c r="BA2377">
        <v>1</v>
      </c>
      <c r="BB2377">
        <v>1</v>
      </c>
      <c r="BC2377">
        <v>1</v>
      </c>
      <c r="BD2377" t="s">
        <v>3</v>
      </c>
      <c r="BE2377" t="s">
        <v>3</v>
      </c>
      <c r="BF2377" t="s">
        <v>3</v>
      </c>
      <c r="BG2377" t="s">
        <v>3</v>
      </c>
      <c r="BH2377">
        <v>0</v>
      </c>
      <c r="BI2377">
        <v>4</v>
      </c>
      <c r="BJ2377" t="s">
        <v>200</v>
      </c>
      <c r="BM2377">
        <v>1</v>
      </c>
      <c r="BN2377">
        <v>0</v>
      </c>
      <c r="BO2377" t="s">
        <v>3</v>
      </c>
      <c r="BP2377">
        <v>0</v>
      </c>
      <c r="BQ2377">
        <v>1</v>
      </c>
      <c r="BR2377">
        <v>0</v>
      </c>
      <c r="BS2377">
        <v>1</v>
      </c>
      <c r="BT2377">
        <v>1</v>
      </c>
      <c r="BU2377">
        <v>1</v>
      </c>
      <c r="BV2377">
        <v>1</v>
      </c>
      <c r="BW2377">
        <v>1</v>
      </c>
      <c r="BX2377">
        <v>1</v>
      </c>
      <c r="BY2377" t="s">
        <v>3</v>
      </c>
      <c r="BZ2377">
        <v>0</v>
      </c>
      <c r="CA2377">
        <v>0</v>
      </c>
      <c r="CE2377">
        <v>0</v>
      </c>
      <c r="CF2377">
        <v>0</v>
      </c>
      <c r="CG2377">
        <v>0</v>
      </c>
      <c r="CM2377">
        <v>0</v>
      </c>
      <c r="CN2377" t="s">
        <v>3</v>
      </c>
      <c r="CO2377">
        <v>0</v>
      </c>
      <c r="CP2377">
        <f t="shared" si="1250"/>
        <v>35.08</v>
      </c>
      <c r="CQ2377">
        <f t="shared" si="1251"/>
        <v>0</v>
      </c>
      <c r="CR2377">
        <f t="shared" si="1252"/>
        <v>15.25</v>
      </c>
      <c r="CS2377">
        <f t="shared" si="1253"/>
        <v>8.2799999999999994</v>
      </c>
      <c r="CT2377">
        <f t="shared" si="1254"/>
        <v>0</v>
      </c>
      <c r="CU2377">
        <f t="shared" si="1255"/>
        <v>0</v>
      </c>
      <c r="CV2377">
        <f t="shared" si="1256"/>
        <v>0</v>
      </c>
      <c r="CW2377">
        <f t="shared" si="1257"/>
        <v>0</v>
      </c>
      <c r="CX2377">
        <f t="shared" si="1258"/>
        <v>0</v>
      </c>
      <c r="CY2377">
        <f t="shared" si="1259"/>
        <v>0</v>
      </c>
      <c r="CZ2377">
        <f t="shared" si="1260"/>
        <v>0</v>
      </c>
      <c r="DC2377" t="s">
        <v>3</v>
      </c>
      <c r="DD2377" t="s">
        <v>3</v>
      </c>
      <c r="DE2377" t="s">
        <v>3</v>
      </c>
      <c r="DF2377" t="s">
        <v>3</v>
      </c>
      <c r="DG2377" t="s">
        <v>3</v>
      </c>
      <c r="DH2377" t="s">
        <v>3</v>
      </c>
      <c r="DI2377" t="s">
        <v>3</v>
      </c>
      <c r="DJ2377" t="s">
        <v>3</v>
      </c>
      <c r="DK2377" t="s">
        <v>3</v>
      </c>
      <c r="DL2377" t="s">
        <v>3</v>
      </c>
      <c r="DM2377" t="s">
        <v>3</v>
      </c>
      <c r="DN2377">
        <v>0</v>
      </c>
      <c r="DO2377">
        <v>0</v>
      </c>
      <c r="DP2377">
        <v>1</v>
      </c>
      <c r="DQ2377">
        <v>1</v>
      </c>
      <c r="DU2377">
        <v>1007</v>
      </c>
      <c r="DV2377" t="s">
        <v>175</v>
      </c>
      <c r="DW2377" t="s">
        <v>175</v>
      </c>
      <c r="DX2377">
        <v>1</v>
      </c>
      <c r="EE2377">
        <v>55317524</v>
      </c>
      <c r="EF2377">
        <v>1</v>
      </c>
      <c r="EG2377" t="s">
        <v>19</v>
      </c>
      <c r="EH2377">
        <v>0</v>
      </c>
      <c r="EI2377" t="s">
        <v>3</v>
      </c>
      <c r="EJ2377">
        <v>4</v>
      </c>
      <c r="EK2377">
        <v>1</v>
      </c>
      <c r="EL2377" t="s">
        <v>126</v>
      </c>
      <c r="EM2377" t="s">
        <v>21</v>
      </c>
      <c r="EO2377" t="s">
        <v>3</v>
      </c>
      <c r="EQ2377">
        <v>0</v>
      </c>
      <c r="ER2377">
        <v>15.25</v>
      </c>
      <c r="ES2377">
        <v>0</v>
      </c>
      <c r="ET2377">
        <v>15.25</v>
      </c>
      <c r="EU2377">
        <v>8.2799999999999994</v>
      </c>
      <c r="EV2377">
        <v>0</v>
      </c>
      <c r="EW2377">
        <v>0</v>
      </c>
      <c r="EX2377">
        <v>0</v>
      </c>
      <c r="EY2377">
        <v>0</v>
      </c>
      <c r="FQ2377">
        <v>0</v>
      </c>
      <c r="FR2377">
        <f t="shared" si="1261"/>
        <v>0</v>
      </c>
      <c r="FS2377">
        <v>0</v>
      </c>
      <c r="FX2377">
        <v>0</v>
      </c>
      <c r="FY2377">
        <v>0</v>
      </c>
      <c r="GA2377" t="s">
        <v>3</v>
      </c>
      <c r="GD2377">
        <v>1</v>
      </c>
      <c r="GF2377">
        <v>1511999612</v>
      </c>
      <c r="GG2377">
        <v>2</v>
      </c>
      <c r="GH2377">
        <v>1</v>
      </c>
      <c r="GI2377">
        <v>-2</v>
      </c>
      <c r="GJ2377">
        <v>0</v>
      </c>
      <c r="GK2377">
        <v>0</v>
      </c>
      <c r="GL2377">
        <f t="shared" si="1262"/>
        <v>0</v>
      </c>
      <c r="GM2377">
        <f>ROUND(O2377+X2377+Y2377,2)+GX2377</f>
        <v>35.08</v>
      </c>
      <c r="GN2377">
        <f>IF(OR(BI2377=0,BI2377=1),ROUND(O2377+X2377+Y2377,2),0)</f>
        <v>0</v>
      </c>
      <c r="GO2377">
        <f>IF(BI2377=2,ROUND(O2377+X2377+Y2377,2),0)</f>
        <v>0</v>
      </c>
      <c r="GP2377">
        <f>IF(BI2377=4,ROUND(O2377+X2377+Y2377,2)+GX2377,0)</f>
        <v>35.08</v>
      </c>
      <c r="GR2377">
        <v>0</v>
      </c>
      <c r="GS2377">
        <v>3</v>
      </c>
      <c r="GT2377">
        <v>0</v>
      </c>
      <c r="GU2377" t="s">
        <v>3</v>
      </c>
      <c r="GV2377">
        <f t="shared" si="1263"/>
        <v>0</v>
      </c>
      <c r="GW2377">
        <v>1</v>
      </c>
      <c r="GX2377">
        <f t="shared" si="1264"/>
        <v>0</v>
      </c>
      <c r="HA2377">
        <v>0</v>
      </c>
      <c r="HB2377">
        <v>0</v>
      </c>
      <c r="HC2377">
        <f t="shared" si="1265"/>
        <v>0</v>
      </c>
      <c r="IK2377">
        <v>0</v>
      </c>
    </row>
    <row r="2378" spans="1:245" x14ac:dyDescent="0.2">
      <c r="A2378">
        <v>17</v>
      </c>
      <c r="B2378">
        <v>1</v>
      </c>
      <c r="C2378">
        <f>ROW(SmtRes!A718)</f>
        <v>718</v>
      </c>
      <c r="D2378">
        <f>ROW(EtalonRes!A690)</f>
        <v>690</v>
      </c>
      <c r="E2378" t="s">
        <v>197</v>
      </c>
      <c r="F2378" t="s">
        <v>202</v>
      </c>
      <c r="G2378" t="s">
        <v>203</v>
      </c>
      <c r="H2378" t="s">
        <v>191</v>
      </c>
      <c r="I2378">
        <f>ROUND(2.3/100,9)</f>
        <v>2.3E-2</v>
      </c>
      <c r="J2378">
        <v>0</v>
      </c>
      <c r="O2378">
        <f t="shared" si="1230"/>
        <v>8793.82</v>
      </c>
      <c r="P2378">
        <f t="shared" si="1231"/>
        <v>8147.79</v>
      </c>
      <c r="Q2378">
        <f t="shared" si="1232"/>
        <v>0.65</v>
      </c>
      <c r="R2378">
        <f t="shared" si="1233"/>
        <v>0</v>
      </c>
      <c r="S2378">
        <f t="shared" si="1234"/>
        <v>645.38</v>
      </c>
      <c r="T2378">
        <f t="shared" si="1235"/>
        <v>0</v>
      </c>
      <c r="U2378">
        <f t="shared" si="1236"/>
        <v>3.5707499999999999</v>
      </c>
      <c r="V2378">
        <f t="shared" si="1237"/>
        <v>0</v>
      </c>
      <c r="W2378">
        <f t="shared" si="1238"/>
        <v>0</v>
      </c>
      <c r="X2378">
        <f t="shared" si="1239"/>
        <v>451.77</v>
      </c>
      <c r="Y2378">
        <f t="shared" si="1240"/>
        <v>64.540000000000006</v>
      </c>
      <c r="AA2378">
        <v>55574044</v>
      </c>
      <c r="AB2378">
        <f t="shared" si="1241"/>
        <v>382339.99</v>
      </c>
      <c r="AC2378">
        <f t="shared" si="1242"/>
        <v>354251.65</v>
      </c>
      <c r="AD2378">
        <f t="shared" si="1243"/>
        <v>28.45</v>
      </c>
      <c r="AE2378">
        <f t="shared" si="1244"/>
        <v>7.0000000000000007E-2</v>
      </c>
      <c r="AF2378">
        <f t="shared" si="1245"/>
        <v>28059.89</v>
      </c>
      <c r="AG2378">
        <f t="shared" si="1246"/>
        <v>0</v>
      </c>
      <c r="AH2378">
        <f t="shared" si="1247"/>
        <v>155.25</v>
      </c>
      <c r="AI2378">
        <f t="shared" si="1248"/>
        <v>0</v>
      </c>
      <c r="AJ2378">
        <f t="shared" si="1249"/>
        <v>0</v>
      </c>
      <c r="AK2378">
        <v>382339.99</v>
      </c>
      <c r="AL2378">
        <v>354251.65</v>
      </c>
      <c r="AM2378">
        <v>28.45</v>
      </c>
      <c r="AN2378">
        <v>7.0000000000000007E-2</v>
      </c>
      <c r="AO2378">
        <v>28059.89</v>
      </c>
      <c r="AP2378">
        <v>0</v>
      </c>
      <c r="AQ2378">
        <v>155.25</v>
      </c>
      <c r="AR2378">
        <v>0</v>
      </c>
      <c r="AS2378">
        <v>0</v>
      </c>
      <c r="AT2378">
        <v>70</v>
      </c>
      <c r="AU2378">
        <v>10</v>
      </c>
      <c r="AV2378">
        <v>1</v>
      </c>
      <c r="AW2378">
        <v>1</v>
      </c>
      <c r="AZ2378">
        <v>1</v>
      </c>
      <c r="BA2378">
        <v>1</v>
      </c>
      <c r="BB2378">
        <v>1</v>
      </c>
      <c r="BC2378">
        <v>1</v>
      </c>
      <c r="BD2378" t="s">
        <v>3</v>
      </c>
      <c r="BE2378" t="s">
        <v>3</v>
      </c>
      <c r="BF2378" t="s">
        <v>3</v>
      </c>
      <c r="BG2378" t="s">
        <v>3</v>
      </c>
      <c r="BH2378">
        <v>0</v>
      </c>
      <c r="BI2378">
        <v>4</v>
      </c>
      <c r="BJ2378" t="s">
        <v>204</v>
      </c>
      <c r="BM2378">
        <v>0</v>
      </c>
      <c r="BN2378">
        <v>0</v>
      </c>
      <c r="BO2378" t="s">
        <v>3</v>
      </c>
      <c r="BP2378">
        <v>0</v>
      </c>
      <c r="BQ2378">
        <v>1</v>
      </c>
      <c r="BR2378">
        <v>0</v>
      </c>
      <c r="BS2378">
        <v>1</v>
      </c>
      <c r="BT2378">
        <v>1</v>
      </c>
      <c r="BU2378">
        <v>1</v>
      </c>
      <c r="BV2378">
        <v>1</v>
      </c>
      <c r="BW2378">
        <v>1</v>
      </c>
      <c r="BX2378">
        <v>1</v>
      </c>
      <c r="BY2378" t="s">
        <v>3</v>
      </c>
      <c r="BZ2378">
        <v>70</v>
      </c>
      <c r="CA2378">
        <v>10</v>
      </c>
      <c r="CE2378">
        <v>0</v>
      </c>
      <c r="CF2378">
        <v>0</v>
      </c>
      <c r="CG2378">
        <v>0</v>
      </c>
      <c r="CM2378">
        <v>0</v>
      </c>
      <c r="CN2378" t="s">
        <v>3</v>
      </c>
      <c r="CO2378">
        <v>0</v>
      </c>
      <c r="CP2378">
        <f t="shared" si="1250"/>
        <v>8793.82</v>
      </c>
      <c r="CQ2378">
        <f t="shared" si="1251"/>
        <v>354251.65</v>
      </c>
      <c r="CR2378">
        <f t="shared" si="1252"/>
        <v>28.45</v>
      </c>
      <c r="CS2378">
        <f t="shared" si="1253"/>
        <v>7.0000000000000007E-2</v>
      </c>
      <c r="CT2378">
        <f t="shared" si="1254"/>
        <v>28059.89</v>
      </c>
      <c r="CU2378">
        <f t="shared" si="1255"/>
        <v>0</v>
      </c>
      <c r="CV2378">
        <f t="shared" si="1256"/>
        <v>155.25</v>
      </c>
      <c r="CW2378">
        <f t="shared" si="1257"/>
        <v>0</v>
      </c>
      <c r="CX2378">
        <f t="shared" si="1258"/>
        <v>0</v>
      </c>
      <c r="CY2378">
        <f t="shared" si="1259"/>
        <v>451.76599999999996</v>
      </c>
      <c r="CZ2378">
        <f t="shared" si="1260"/>
        <v>64.537999999999997</v>
      </c>
      <c r="DC2378" t="s">
        <v>3</v>
      </c>
      <c r="DD2378" t="s">
        <v>3</v>
      </c>
      <c r="DE2378" t="s">
        <v>3</v>
      </c>
      <c r="DF2378" t="s">
        <v>3</v>
      </c>
      <c r="DG2378" t="s">
        <v>3</v>
      </c>
      <c r="DH2378" t="s">
        <v>3</v>
      </c>
      <c r="DI2378" t="s">
        <v>3</v>
      </c>
      <c r="DJ2378" t="s">
        <v>3</v>
      </c>
      <c r="DK2378" t="s">
        <v>3</v>
      </c>
      <c r="DL2378" t="s">
        <v>3</v>
      </c>
      <c r="DM2378" t="s">
        <v>3</v>
      </c>
      <c r="DN2378">
        <v>0</v>
      </c>
      <c r="DO2378">
        <v>0</v>
      </c>
      <c r="DP2378">
        <v>1</v>
      </c>
      <c r="DQ2378">
        <v>1</v>
      </c>
      <c r="DU2378">
        <v>1007</v>
      </c>
      <c r="DV2378" t="s">
        <v>191</v>
      </c>
      <c r="DW2378" t="s">
        <v>191</v>
      </c>
      <c r="DX2378">
        <v>100</v>
      </c>
      <c r="EE2378">
        <v>55317522</v>
      </c>
      <c r="EF2378">
        <v>1</v>
      </c>
      <c r="EG2378" t="s">
        <v>19</v>
      </c>
      <c r="EH2378">
        <v>0</v>
      </c>
      <c r="EI2378" t="s">
        <v>3</v>
      </c>
      <c r="EJ2378">
        <v>4</v>
      </c>
      <c r="EK2378">
        <v>0</v>
      </c>
      <c r="EL2378" t="s">
        <v>20</v>
      </c>
      <c r="EM2378" t="s">
        <v>21</v>
      </c>
      <c r="EO2378" t="s">
        <v>3</v>
      </c>
      <c r="EQ2378">
        <v>0</v>
      </c>
      <c r="ER2378">
        <v>382339.99</v>
      </c>
      <c r="ES2378">
        <v>354251.65</v>
      </c>
      <c r="ET2378">
        <v>28.45</v>
      </c>
      <c r="EU2378">
        <v>7.0000000000000007E-2</v>
      </c>
      <c r="EV2378">
        <v>28059.89</v>
      </c>
      <c r="EW2378">
        <v>155.25</v>
      </c>
      <c r="EX2378">
        <v>0</v>
      </c>
      <c r="EY2378">
        <v>0</v>
      </c>
      <c r="FQ2378">
        <v>0</v>
      </c>
      <c r="FR2378">
        <f t="shared" si="1261"/>
        <v>0</v>
      </c>
      <c r="FS2378">
        <v>0</v>
      </c>
      <c r="FX2378">
        <v>70</v>
      </c>
      <c r="FY2378">
        <v>10</v>
      </c>
      <c r="GA2378" t="s">
        <v>3</v>
      </c>
      <c r="GD2378">
        <v>0</v>
      </c>
      <c r="GF2378">
        <v>-904643448</v>
      </c>
      <c r="GG2378">
        <v>2</v>
      </c>
      <c r="GH2378">
        <v>1</v>
      </c>
      <c r="GI2378">
        <v>-2</v>
      </c>
      <c r="GJ2378">
        <v>0</v>
      </c>
      <c r="GK2378">
        <f>ROUND(R2378*(R12)/100,2)</f>
        <v>0</v>
      </c>
      <c r="GL2378">
        <f t="shared" si="1262"/>
        <v>0</v>
      </c>
      <c r="GM2378">
        <f>ROUND(O2378+X2378+Y2378+GK2378,2)+GX2378</f>
        <v>9310.1299999999992</v>
      </c>
      <c r="GN2378">
        <f>IF(OR(BI2378=0,BI2378=1),ROUND(O2378+X2378+Y2378+GK2378,2),0)</f>
        <v>0</v>
      </c>
      <c r="GO2378">
        <f>IF(BI2378=2,ROUND(O2378+X2378+Y2378+GK2378,2),0)</f>
        <v>0</v>
      </c>
      <c r="GP2378">
        <f>IF(BI2378=4,ROUND(O2378+X2378+Y2378+GK2378,2)+GX2378,0)</f>
        <v>9310.1299999999992</v>
      </c>
      <c r="GR2378">
        <v>0</v>
      </c>
      <c r="GS2378">
        <v>3</v>
      </c>
      <c r="GT2378">
        <v>0</v>
      </c>
      <c r="GU2378" t="s">
        <v>3</v>
      </c>
      <c r="GV2378">
        <f t="shared" si="1263"/>
        <v>0</v>
      </c>
      <c r="GW2378">
        <v>1</v>
      </c>
      <c r="GX2378">
        <f t="shared" si="1264"/>
        <v>0</v>
      </c>
      <c r="HA2378">
        <v>0</v>
      </c>
      <c r="HB2378">
        <v>0</v>
      </c>
      <c r="HC2378">
        <f t="shared" si="1265"/>
        <v>0</v>
      </c>
      <c r="IK2378">
        <v>0</v>
      </c>
    </row>
    <row r="2379" spans="1:245" x14ac:dyDescent="0.2">
      <c r="A2379">
        <v>17</v>
      </c>
      <c r="B2379">
        <v>1</v>
      </c>
      <c r="C2379">
        <f>ROW(SmtRes!A720)</f>
        <v>720</v>
      </c>
      <c r="D2379">
        <f>ROW(EtalonRes!A692)</f>
        <v>692</v>
      </c>
      <c r="E2379" t="s">
        <v>201</v>
      </c>
      <c r="F2379" t="s">
        <v>206</v>
      </c>
      <c r="G2379" t="s">
        <v>463</v>
      </c>
      <c r="H2379" t="s">
        <v>120</v>
      </c>
      <c r="I2379">
        <v>6.4000000000000001E-2</v>
      </c>
      <c r="J2379">
        <v>0</v>
      </c>
      <c r="O2379">
        <f t="shared" si="1230"/>
        <v>6674.61</v>
      </c>
      <c r="P2379">
        <f t="shared" si="1231"/>
        <v>3406.95</v>
      </c>
      <c r="Q2379">
        <f t="shared" si="1232"/>
        <v>0</v>
      </c>
      <c r="R2379">
        <f t="shared" si="1233"/>
        <v>0</v>
      </c>
      <c r="S2379">
        <f t="shared" si="1234"/>
        <v>3267.66</v>
      </c>
      <c r="T2379">
        <f t="shared" si="1235"/>
        <v>0</v>
      </c>
      <c r="U2379">
        <f t="shared" si="1236"/>
        <v>14.572799999999999</v>
      </c>
      <c r="V2379">
        <f t="shared" si="1237"/>
        <v>0</v>
      </c>
      <c r="W2379">
        <f t="shared" si="1238"/>
        <v>0</v>
      </c>
      <c r="X2379">
        <f t="shared" si="1239"/>
        <v>2287.36</v>
      </c>
      <c r="Y2379">
        <f t="shared" si="1240"/>
        <v>326.77</v>
      </c>
      <c r="AA2379">
        <v>55574044</v>
      </c>
      <c r="AB2379">
        <f t="shared" si="1241"/>
        <v>104290.69</v>
      </c>
      <c r="AC2379">
        <f t="shared" si="1242"/>
        <v>53233.52</v>
      </c>
      <c r="AD2379">
        <f t="shared" si="1243"/>
        <v>0</v>
      </c>
      <c r="AE2379">
        <f t="shared" si="1244"/>
        <v>0</v>
      </c>
      <c r="AF2379">
        <f t="shared" si="1245"/>
        <v>51057.17</v>
      </c>
      <c r="AG2379">
        <f t="shared" si="1246"/>
        <v>0</v>
      </c>
      <c r="AH2379">
        <f t="shared" si="1247"/>
        <v>227.7</v>
      </c>
      <c r="AI2379">
        <f t="shared" si="1248"/>
        <v>0</v>
      </c>
      <c r="AJ2379">
        <f t="shared" si="1249"/>
        <v>0</v>
      </c>
      <c r="AK2379">
        <v>104290.69</v>
      </c>
      <c r="AL2379">
        <v>53233.52</v>
      </c>
      <c r="AM2379">
        <v>0</v>
      </c>
      <c r="AN2379">
        <v>0</v>
      </c>
      <c r="AO2379">
        <v>51057.17</v>
      </c>
      <c r="AP2379">
        <v>0</v>
      </c>
      <c r="AQ2379">
        <v>227.7</v>
      </c>
      <c r="AR2379">
        <v>0</v>
      </c>
      <c r="AS2379">
        <v>0</v>
      </c>
      <c r="AT2379">
        <v>70</v>
      </c>
      <c r="AU2379">
        <v>10</v>
      </c>
      <c r="AV2379">
        <v>1</v>
      </c>
      <c r="AW2379">
        <v>1</v>
      </c>
      <c r="AZ2379">
        <v>1</v>
      </c>
      <c r="BA2379">
        <v>1</v>
      </c>
      <c r="BB2379">
        <v>1</v>
      </c>
      <c r="BC2379">
        <v>1</v>
      </c>
      <c r="BD2379" t="s">
        <v>3</v>
      </c>
      <c r="BE2379" t="s">
        <v>3</v>
      </c>
      <c r="BF2379" t="s">
        <v>3</v>
      </c>
      <c r="BG2379" t="s">
        <v>3</v>
      </c>
      <c r="BH2379">
        <v>0</v>
      </c>
      <c r="BI2379">
        <v>4</v>
      </c>
      <c r="BJ2379" t="s">
        <v>208</v>
      </c>
      <c r="BM2379">
        <v>0</v>
      </c>
      <c r="BN2379">
        <v>0</v>
      </c>
      <c r="BO2379" t="s">
        <v>3</v>
      </c>
      <c r="BP2379">
        <v>0</v>
      </c>
      <c r="BQ2379">
        <v>1</v>
      </c>
      <c r="BR2379">
        <v>0</v>
      </c>
      <c r="BS2379">
        <v>1</v>
      </c>
      <c r="BT2379">
        <v>1</v>
      </c>
      <c r="BU2379">
        <v>1</v>
      </c>
      <c r="BV2379">
        <v>1</v>
      </c>
      <c r="BW2379">
        <v>1</v>
      </c>
      <c r="BX2379">
        <v>1</v>
      </c>
      <c r="BY2379" t="s">
        <v>3</v>
      </c>
      <c r="BZ2379">
        <v>70</v>
      </c>
      <c r="CA2379">
        <v>10</v>
      </c>
      <c r="CE2379">
        <v>0</v>
      </c>
      <c r="CF2379">
        <v>0</v>
      </c>
      <c r="CG2379">
        <v>0</v>
      </c>
      <c r="CM2379">
        <v>0</v>
      </c>
      <c r="CN2379" t="s">
        <v>3</v>
      </c>
      <c r="CO2379">
        <v>0</v>
      </c>
      <c r="CP2379">
        <f t="shared" si="1250"/>
        <v>6674.61</v>
      </c>
      <c r="CQ2379">
        <f t="shared" si="1251"/>
        <v>53233.52</v>
      </c>
      <c r="CR2379">
        <f t="shared" si="1252"/>
        <v>0</v>
      </c>
      <c r="CS2379">
        <f t="shared" si="1253"/>
        <v>0</v>
      </c>
      <c r="CT2379">
        <f t="shared" si="1254"/>
        <v>51057.17</v>
      </c>
      <c r="CU2379">
        <f t="shared" si="1255"/>
        <v>0</v>
      </c>
      <c r="CV2379">
        <f t="shared" si="1256"/>
        <v>227.7</v>
      </c>
      <c r="CW2379">
        <f t="shared" si="1257"/>
        <v>0</v>
      </c>
      <c r="CX2379">
        <f t="shared" si="1258"/>
        <v>0</v>
      </c>
      <c r="CY2379">
        <f t="shared" si="1259"/>
        <v>2287.3619999999996</v>
      </c>
      <c r="CZ2379">
        <f t="shared" si="1260"/>
        <v>326.76599999999996</v>
      </c>
      <c r="DC2379" t="s">
        <v>3</v>
      </c>
      <c r="DD2379" t="s">
        <v>3</v>
      </c>
      <c r="DE2379" t="s">
        <v>3</v>
      </c>
      <c r="DF2379" t="s">
        <v>3</v>
      </c>
      <c r="DG2379" t="s">
        <v>3</v>
      </c>
      <c r="DH2379" t="s">
        <v>3</v>
      </c>
      <c r="DI2379" t="s">
        <v>3</v>
      </c>
      <c r="DJ2379" t="s">
        <v>3</v>
      </c>
      <c r="DK2379" t="s">
        <v>3</v>
      </c>
      <c r="DL2379" t="s">
        <v>3</v>
      </c>
      <c r="DM2379" t="s">
        <v>3</v>
      </c>
      <c r="DN2379">
        <v>0</v>
      </c>
      <c r="DO2379">
        <v>0</v>
      </c>
      <c r="DP2379">
        <v>1</v>
      </c>
      <c r="DQ2379">
        <v>1</v>
      </c>
      <c r="DU2379">
        <v>1009</v>
      </c>
      <c r="DV2379" t="s">
        <v>120</v>
      </c>
      <c r="DW2379" t="s">
        <v>120</v>
      </c>
      <c r="DX2379">
        <v>1000</v>
      </c>
      <c r="EE2379">
        <v>55317522</v>
      </c>
      <c r="EF2379">
        <v>1</v>
      </c>
      <c r="EG2379" t="s">
        <v>19</v>
      </c>
      <c r="EH2379">
        <v>0</v>
      </c>
      <c r="EI2379" t="s">
        <v>3</v>
      </c>
      <c r="EJ2379">
        <v>4</v>
      </c>
      <c r="EK2379">
        <v>0</v>
      </c>
      <c r="EL2379" t="s">
        <v>20</v>
      </c>
      <c r="EM2379" t="s">
        <v>21</v>
      </c>
      <c r="EO2379" t="s">
        <v>3</v>
      </c>
      <c r="EQ2379">
        <v>0</v>
      </c>
      <c r="ER2379">
        <v>104290.69</v>
      </c>
      <c r="ES2379">
        <v>53233.52</v>
      </c>
      <c r="ET2379">
        <v>0</v>
      </c>
      <c r="EU2379">
        <v>0</v>
      </c>
      <c r="EV2379">
        <v>51057.17</v>
      </c>
      <c r="EW2379">
        <v>227.7</v>
      </c>
      <c r="EX2379">
        <v>0</v>
      </c>
      <c r="EY2379">
        <v>0</v>
      </c>
      <c r="FQ2379">
        <v>0</v>
      </c>
      <c r="FR2379">
        <f t="shared" si="1261"/>
        <v>0</v>
      </c>
      <c r="FS2379">
        <v>0</v>
      </c>
      <c r="FX2379">
        <v>70</v>
      </c>
      <c r="FY2379">
        <v>10</v>
      </c>
      <c r="GA2379" t="s">
        <v>3</v>
      </c>
      <c r="GD2379">
        <v>0</v>
      </c>
      <c r="GF2379">
        <v>2126204854</v>
      </c>
      <c r="GG2379">
        <v>2</v>
      </c>
      <c r="GH2379">
        <v>1</v>
      </c>
      <c r="GI2379">
        <v>-2</v>
      </c>
      <c r="GJ2379">
        <v>0</v>
      </c>
      <c r="GK2379">
        <f>ROUND(R2379*(R12)/100,2)</f>
        <v>0</v>
      </c>
      <c r="GL2379">
        <f t="shared" si="1262"/>
        <v>0</v>
      </c>
      <c r="GM2379">
        <f>ROUND(O2379+X2379+Y2379+GK2379,2)+GX2379</f>
        <v>9288.74</v>
      </c>
      <c r="GN2379">
        <f>IF(OR(BI2379=0,BI2379=1),ROUND(O2379+X2379+Y2379+GK2379,2),0)</f>
        <v>0</v>
      </c>
      <c r="GO2379">
        <f>IF(BI2379=2,ROUND(O2379+X2379+Y2379+GK2379,2),0)</f>
        <v>0</v>
      </c>
      <c r="GP2379">
        <f>IF(BI2379=4,ROUND(O2379+X2379+Y2379+GK2379,2)+GX2379,0)</f>
        <v>9288.74</v>
      </c>
      <c r="GR2379">
        <v>0</v>
      </c>
      <c r="GS2379">
        <v>3</v>
      </c>
      <c r="GT2379">
        <v>0</v>
      </c>
      <c r="GU2379" t="s">
        <v>3</v>
      </c>
      <c r="GV2379">
        <f t="shared" si="1263"/>
        <v>0</v>
      </c>
      <c r="GW2379">
        <v>1</v>
      </c>
      <c r="GX2379">
        <f t="shared" si="1264"/>
        <v>0</v>
      </c>
      <c r="HA2379">
        <v>0</v>
      </c>
      <c r="HB2379">
        <v>0</v>
      </c>
      <c r="HC2379">
        <f t="shared" si="1265"/>
        <v>0</v>
      </c>
      <c r="IK2379">
        <v>0</v>
      </c>
    </row>
    <row r="2380" spans="1:245" x14ac:dyDescent="0.2">
      <c r="A2380">
        <v>17</v>
      </c>
      <c r="B2380">
        <v>1</v>
      </c>
      <c r="C2380">
        <f>ROW(SmtRes!A724)</f>
        <v>724</v>
      </c>
      <c r="D2380">
        <f>ROW(EtalonRes!A696)</f>
        <v>696</v>
      </c>
      <c r="E2380" t="s">
        <v>205</v>
      </c>
      <c r="F2380" t="s">
        <v>210</v>
      </c>
      <c r="G2380" t="s">
        <v>464</v>
      </c>
      <c r="H2380" t="s">
        <v>120</v>
      </c>
      <c r="I2380">
        <v>0.872</v>
      </c>
      <c r="J2380">
        <v>0</v>
      </c>
      <c r="O2380">
        <f t="shared" si="1230"/>
        <v>58580.13</v>
      </c>
      <c r="P2380">
        <f t="shared" si="1231"/>
        <v>49317.66</v>
      </c>
      <c r="Q2380">
        <f t="shared" si="1232"/>
        <v>1044.1199999999999</v>
      </c>
      <c r="R2380">
        <f t="shared" si="1233"/>
        <v>0.96</v>
      </c>
      <c r="S2380">
        <f t="shared" si="1234"/>
        <v>8218.35</v>
      </c>
      <c r="T2380">
        <f t="shared" si="1235"/>
        <v>0</v>
      </c>
      <c r="U2380">
        <f t="shared" si="1236"/>
        <v>31.487919999999999</v>
      </c>
      <c r="V2380">
        <f t="shared" si="1237"/>
        <v>0</v>
      </c>
      <c r="W2380">
        <f t="shared" si="1238"/>
        <v>0</v>
      </c>
      <c r="X2380">
        <f t="shared" si="1239"/>
        <v>5752.85</v>
      </c>
      <c r="Y2380">
        <f t="shared" si="1240"/>
        <v>821.84</v>
      </c>
      <c r="AA2380">
        <v>55574044</v>
      </c>
      <c r="AB2380">
        <f t="shared" si="1241"/>
        <v>67179.039999999994</v>
      </c>
      <c r="AC2380">
        <f t="shared" si="1242"/>
        <v>56556.95</v>
      </c>
      <c r="AD2380">
        <f t="shared" si="1243"/>
        <v>1197.3800000000001</v>
      </c>
      <c r="AE2380">
        <f t="shared" si="1244"/>
        <v>1.1000000000000001</v>
      </c>
      <c r="AF2380">
        <f t="shared" si="1245"/>
        <v>9424.7099999999991</v>
      </c>
      <c r="AG2380">
        <f t="shared" si="1246"/>
        <v>0</v>
      </c>
      <c r="AH2380">
        <f t="shared" si="1247"/>
        <v>36.11</v>
      </c>
      <c r="AI2380">
        <f t="shared" si="1248"/>
        <v>0</v>
      </c>
      <c r="AJ2380">
        <f t="shared" si="1249"/>
        <v>0</v>
      </c>
      <c r="AK2380">
        <v>67179.039999999994</v>
      </c>
      <c r="AL2380">
        <v>56556.95</v>
      </c>
      <c r="AM2380">
        <v>1197.3800000000001</v>
      </c>
      <c r="AN2380">
        <v>1.1000000000000001</v>
      </c>
      <c r="AO2380">
        <v>9424.7099999999991</v>
      </c>
      <c r="AP2380">
        <v>0</v>
      </c>
      <c r="AQ2380">
        <v>36.11</v>
      </c>
      <c r="AR2380">
        <v>0</v>
      </c>
      <c r="AS2380">
        <v>0</v>
      </c>
      <c r="AT2380">
        <v>70</v>
      </c>
      <c r="AU2380">
        <v>10</v>
      </c>
      <c r="AV2380">
        <v>1</v>
      </c>
      <c r="AW2380">
        <v>1</v>
      </c>
      <c r="AZ2380">
        <v>1</v>
      </c>
      <c r="BA2380">
        <v>1</v>
      </c>
      <c r="BB2380">
        <v>1</v>
      </c>
      <c r="BC2380">
        <v>1</v>
      </c>
      <c r="BD2380" t="s">
        <v>3</v>
      </c>
      <c r="BE2380" t="s">
        <v>3</v>
      </c>
      <c r="BF2380" t="s">
        <v>3</v>
      </c>
      <c r="BG2380" t="s">
        <v>3</v>
      </c>
      <c r="BH2380">
        <v>0</v>
      </c>
      <c r="BI2380">
        <v>4</v>
      </c>
      <c r="BJ2380" t="s">
        <v>212</v>
      </c>
      <c r="BM2380">
        <v>0</v>
      </c>
      <c r="BN2380">
        <v>0</v>
      </c>
      <c r="BO2380" t="s">
        <v>3</v>
      </c>
      <c r="BP2380">
        <v>0</v>
      </c>
      <c r="BQ2380">
        <v>1</v>
      </c>
      <c r="BR2380">
        <v>0</v>
      </c>
      <c r="BS2380">
        <v>1</v>
      </c>
      <c r="BT2380">
        <v>1</v>
      </c>
      <c r="BU2380">
        <v>1</v>
      </c>
      <c r="BV2380">
        <v>1</v>
      </c>
      <c r="BW2380">
        <v>1</v>
      </c>
      <c r="BX2380">
        <v>1</v>
      </c>
      <c r="BY2380" t="s">
        <v>3</v>
      </c>
      <c r="BZ2380">
        <v>70</v>
      </c>
      <c r="CA2380">
        <v>10</v>
      </c>
      <c r="CE2380">
        <v>0</v>
      </c>
      <c r="CF2380">
        <v>0</v>
      </c>
      <c r="CG2380">
        <v>0</v>
      </c>
      <c r="CM2380">
        <v>0</v>
      </c>
      <c r="CN2380" t="s">
        <v>3</v>
      </c>
      <c r="CO2380">
        <v>0</v>
      </c>
      <c r="CP2380">
        <f t="shared" si="1250"/>
        <v>58580.130000000005</v>
      </c>
      <c r="CQ2380">
        <f t="shared" si="1251"/>
        <v>56556.95</v>
      </c>
      <c r="CR2380">
        <f t="shared" si="1252"/>
        <v>1197.3800000000001</v>
      </c>
      <c r="CS2380">
        <f t="shared" si="1253"/>
        <v>1.1000000000000001</v>
      </c>
      <c r="CT2380">
        <f t="shared" si="1254"/>
        <v>9424.7099999999991</v>
      </c>
      <c r="CU2380">
        <f t="shared" si="1255"/>
        <v>0</v>
      </c>
      <c r="CV2380">
        <f t="shared" si="1256"/>
        <v>36.11</v>
      </c>
      <c r="CW2380">
        <f t="shared" si="1257"/>
        <v>0</v>
      </c>
      <c r="CX2380">
        <f t="shared" si="1258"/>
        <v>0</v>
      </c>
      <c r="CY2380">
        <f t="shared" si="1259"/>
        <v>5752.8450000000003</v>
      </c>
      <c r="CZ2380">
        <f t="shared" si="1260"/>
        <v>821.83500000000004</v>
      </c>
      <c r="DC2380" t="s">
        <v>3</v>
      </c>
      <c r="DD2380" t="s">
        <v>3</v>
      </c>
      <c r="DE2380" t="s">
        <v>3</v>
      </c>
      <c r="DF2380" t="s">
        <v>3</v>
      </c>
      <c r="DG2380" t="s">
        <v>3</v>
      </c>
      <c r="DH2380" t="s">
        <v>3</v>
      </c>
      <c r="DI2380" t="s">
        <v>3</v>
      </c>
      <c r="DJ2380" t="s">
        <v>3</v>
      </c>
      <c r="DK2380" t="s">
        <v>3</v>
      </c>
      <c r="DL2380" t="s">
        <v>3</v>
      </c>
      <c r="DM2380" t="s">
        <v>3</v>
      </c>
      <c r="DN2380">
        <v>0</v>
      </c>
      <c r="DO2380">
        <v>0</v>
      </c>
      <c r="DP2380">
        <v>1</v>
      </c>
      <c r="DQ2380">
        <v>1</v>
      </c>
      <c r="DU2380">
        <v>1009</v>
      </c>
      <c r="DV2380" t="s">
        <v>120</v>
      </c>
      <c r="DW2380" t="s">
        <v>120</v>
      </c>
      <c r="DX2380">
        <v>1000</v>
      </c>
      <c r="EE2380">
        <v>55317522</v>
      </c>
      <c r="EF2380">
        <v>1</v>
      </c>
      <c r="EG2380" t="s">
        <v>19</v>
      </c>
      <c r="EH2380">
        <v>0</v>
      </c>
      <c r="EI2380" t="s">
        <v>3</v>
      </c>
      <c r="EJ2380">
        <v>4</v>
      </c>
      <c r="EK2380">
        <v>0</v>
      </c>
      <c r="EL2380" t="s">
        <v>20</v>
      </c>
      <c r="EM2380" t="s">
        <v>21</v>
      </c>
      <c r="EO2380" t="s">
        <v>3</v>
      </c>
      <c r="EQ2380">
        <v>0</v>
      </c>
      <c r="ER2380">
        <v>67179.039999999994</v>
      </c>
      <c r="ES2380">
        <v>56556.95</v>
      </c>
      <c r="ET2380">
        <v>1197.3800000000001</v>
      </c>
      <c r="EU2380">
        <v>1.1000000000000001</v>
      </c>
      <c r="EV2380">
        <v>9424.7099999999991</v>
      </c>
      <c r="EW2380">
        <v>36.11</v>
      </c>
      <c r="EX2380">
        <v>0</v>
      </c>
      <c r="EY2380">
        <v>0</v>
      </c>
      <c r="FQ2380">
        <v>0</v>
      </c>
      <c r="FR2380">
        <f t="shared" si="1261"/>
        <v>0</v>
      </c>
      <c r="FS2380">
        <v>0</v>
      </c>
      <c r="FX2380">
        <v>70</v>
      </c>
      <c r="FY2380">
        <v>10</v>
      </c>
      <c r="GA2380" t="s">
        <v>3</v>
      </c>
      <c r="GD2380">
        <v>0</v>
      </c>
      <c r="GF2380">
        <v>-1079063713</v>
      </c>
      <c r="GG2380">
        <v>2</v>
      </c>
      <c r="GH2380">
        <v>1</v>
      </c>
      <c r="GI2380">
        <v>-2</v>
      </c>
      <c r="GJ2380">
        <v>0</v>
      </c>
      <c r="GK2380">
        <f>ROUND(R2380*(R12)/100,2)</f>
        <v>1.04</v>
      </c>
      <c r="GL2380">
        <f t="shared" si="1262"/>
        <v>0</v>
      </c>
      <c r="GM2380">
        <f>ROUND(O2380+X2380+Y2380+GK2380,2)+GX2380</f>
        <v>65155.86</v>
      </c>
      <c r="GN2380">
        <f>IF(OR(BI2380=0,BI2380=1),ROUND(O2380+X2380+Y2380+GK2380,2),0)</f>
        <v>0</v>
      </c>
      <c r="GO2380">
        <f>IF(BI2380=2,ROUND(O2380+X2380+Y2380+GK2380,2),0)</f>
        <v>0</v>
      </c>
      <c r="GP2380">
        <f>IF(BI2380=4,ROUND(O2380+X2380+Y2380+GK2380,2)+GX2380,0)</f>
        <v>65155.86</v>
      </c>
      <c r="GR2380">
        <v>0</v>
      </c>
      <c r="GS2380">
        <v>3</v>
      </c>
      <c r="GT2380">
        <v>0</v>
      </c>
      <c r="GU2380" t="s">
        <v>3</v>
      </c>
      <c r="GV2380">
        <f t="shared" si="1263"/>
        <v>0</v>
      </c>
      <c r="GW2380">
        <v>1</v>
      </c>
      <c r="GX2380">
        <f t="shared" si="1264"/>
        <v>0</v>
      </c>
      <c r="HA2380">
        <v>0</v>
      </c>
      <c r="HB2380">
        <v>0</v>
      </c>
      <c r="HC2380">
        <f t="shared" si="1265"/>
        <v>0</v>
      </c>
      <c r="IK2380">
        <v>0</v>
      </c>
    </row>
    <row r="2381" spans="1:245" x14ac:dyDescent="0.2">
      <c r="A2381">
        <v>18</v>
      </c>
      <c r="B2381">
        <v>1</v>
      </c>
      <c r="C2381">
        <v>724</v>
      </c>
      <c r="E2381" t="s">
        <v>437</v>
      </c>
      <c r="F2381" t="s">
        <v>214</v>
      </c>
      <c r="G2381" t="s">
        <v>215</v>
      </c>
      <c r="H2381" t="s">
        <v>120</v>
      </c>
      <c r="I2381">
        <f>I2380*J2381</f>
        <v>-0.872</v>
      </c>
      <c r="J2381">
        <v>-1</v>
      </c>
      <c r="O2381">
        <f t="shared" si="1230"/>
        <v>-46419.63</v>
      </c>
      <c r="P2381">
        <f t="shared" si="1231"/>
        <v>-46419.63</v>
      </c>
      <c r="Q2381">
        <f t="shared" si="1232"/>
        <v>0</v>
      </c>
      <c r="R2381">
        <f t="shared" si="1233"/>
        <v>0</v>
      </c>
      <c r="S2381">
        <f t="shared" si="1234"/>
        <v>0</v>
      </c>
      <c r="T2381">
        <f t="shared" si="1235"/>
        <v>0</v>
      </c>
      <c r="U2381">
        <f t="shared" si="1236"/>
        <v>0</v>
      </c>
      <c r="V2381">
        <f t="shared" si="1237"/>
        <v>0</v>
      </c>
      <c r="W2381">
        <f t="shared" si="1238"/>
        <v>0</v>
      </c>
      <c r="X2381">
        <f t="shared" si="1239"/>
        <v>0</v>
      </c>
      <c r="Y2381">
        <f t="shared" si="1240"/>
        <v>0</v>
      </c>
      <c r="AA2381">
        <v>55574044</v>
      </c>
      <c r="AB2381">
        <f t="shared" si="1241"/>
        <v>53233.52</v>
      </c>
      <c r="AC2381">
        <f t="shared" si="1242"/>
        <v>53233.52</v>
      </c>
      <c r="AD2381">
        <f t="shared" si="1243"/>
        <v>0</v>
      </c>
      <c r="AE2381">
        <f t="shared" si="1244"/>
        <v>0</v>
      </c>
      <c r="AF2381">
        <f t="shared" si="1245"/>
        <v>0</v>
      </c>
      <c r="AG2381">
        <f t="shared" si="1246"/>
        <v>0</v>
      </c>
      <c r="AH2381">
        <f t="shared" si="1247"/>
        <v>0</v>
      </c>
      <c r="AI2381">
        <f t="shared" si="1248"/>
        <v>0</v>
      </c>
      <c r="AJ2381">
        <f t="shared" si="1249"/>
        <v>0</v>
      </c>
      <c r="AK2381">
        <v>53233.52</v>
      </c>
      <c r="AL2381">
        <v>53233.52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70</v>
      </c>
      <c r="AU2381">
        <v>10</v>
      </c>
      <c r="AV2381">
        <v>1</v>
      </c>
      <c r="AW2381">
        <v>1</v>
      </c>
      <c r="AZ2381">
        <v>1</v>
      </c>
      <c r="BA2381">
        <v>1</v>
      </c>
      <c r="BB2381">
        <v>1</v>
      </c>
      <c r="BC2381">
        <v>1</v>
      </c>
      <c r="BD2381" t="s">
        <v>3</v>
      </c>
      <c r="BE2381" t="s">
        <v>3</v>
      </c>
      <c r="BF2381" t="s">
        <v>3</v>
      </c>
      <c r="BG2381" t="s">
        <v>3</v>
      </c>
      <c r="BH2381">
        <v>3</v>
      </c>
      <c r="BI2381">
        <v>4</v>
      </c>
      <c r="BJ2381" t="s">
        <v>216</v>
      </c>
      <c r="BM2381">
        <v>0</v>
      </c>
      <c r="BN2381">
        <v>0</v>
      </c>
      <c r="BO2381" t="s">
        <v>3</v>
      </c>
      <c r="BP2381">
        <v>0</v>
      </c>
      <c r="BQ2381">
        <v>1</v>
      </c>
      <c r="BR2381">
        <v>1</v>
      </c>
      <c r="BS2381">
        <v>1</v>
      </c>
      <c r="BT2381">
        <v>1</v>
      </c>
      <c r="BU2381">
        <v>1</v>
      </c>
      <c r="BV2381">
        <v>1</v>
      </c>
      <c r="BW2381">
        <v>1</v>
      </c>
      <c r="BX2381">
        <v>1</v>
      </c>
      <c r="BY2381" t="s">
        <v>3</v>
      </c>
      <c r="BZ2381">
        <v>70</v>
      </c>
      <c r="CA2381">
        <v>10</v>
      </c>
      <c r="CE2381">
        <v>0</v>
      </c>
      <c r="CF2381">
        <v>0</v>
      </c>
      <c r="CG2381">
        <v>0</v>
      </c>
      <c r="CM2381">
        <v>0</v>
      </c>
      <c r="CN2381" t="s">
        <v>3</v>
      </c>
      <c r="CO2381">
        <v>0</v>
      </c>
      <c r="CP2381">
        <f t="shared" si="1250"/>
        <v>-46419.63</v>
      </c>
      <c r="CQ2381">
        <f t="shared" si="1251"/>
        <v>53233.52</v>
      </c>
      <c r="CR2381">
        <f t="shared" si="1252"/>
        <v>0</v>
      </c>
      <c r="CS2381">
        <f t="shared" si="1253"/>
        <v>0</v>
      </c>
      <c r="CT2381">
        <f t="shared" si="1254"/>
        <v>0</v>
      </c>
      <c r="CU2381">
        <f t="shared" si="1255"/>
        <v>0</v>
      </c>
      <c r="CV2381">
        <f t="shared" si="1256"/>
        <v>0</v>
      </c>
      <c r="CW2381">
        <f t="shared" si="1257"/>
        <v>0</v>
      </c>
      <c r="CX2381">
        <f t="shared" si="1258"/>
        <v>0</v>
      </c>
      <c r="CY2381">
        <f t="shared" si="1259"/>
        <v>0</v>
      </c>
      <c r="CZ2381">
        <f t="shared" si="1260"/>
        <v>0</v>
      </c>
      <c r="DC2381" t="s">
        <v>3</v>
      </c>
      <c r="DD2381" t="s">
        <v>3</v>
      </c>
      <c r="DE2381" t="s">
        <v>3</v>
      </c>
      <c r="DF2381" t="s">
        <v>3</v>
      </c>
      <c r="DG2381" t="s">
        <v>3</v>
      </c>
      <c r="DH2381" t="s">
        <v>3</v>
      </c>
      <c r="DI2381" t="s">
        <v>3</v>
      </c>
      <c r="DJ2381" t="s">
        <v>3</v>
      </c>
      <c r="DK2381" t="s">
        <v>3</v>
      </c>
      <c r="DL2381" t="s">
        <v>3</v>
      </c>
      <c r="DM2381" t="s">
        <v>3</v>
      </c>
      <c r="DN2381">
        <v>0</v>
      </c>
      <c r="DO2381">
        <v>0</v>
      </c>
      <c r="DP2381">
        <v>1</v>
      </c>
      <c r="DQ2381">
        <v>1</v>
      </c>
      <c r="DU2381">
        <v>1009</v>
      </c>
      <c r="DV2381" t="s">
        <v>120</v>
      </c>
      <c r="DW2381" t="s">
        <v>120</v>
      </c>
      <c r="DX2381">
        <v>1000</v>
      </c>
      <c r="EE2381">
        <v>55317522</v>
      </c>
      <c r="EF2381">
        <v>1</v>
      </c>
      <c r="EG2381" t="s">
        <v>19</v>
      </c>
      <c r="EH2381">
        <v>0</v>
      </c>
      <c r="EI2381" t="s">
        <v>3</v>
      </c>
      <c r="EJ2381">
        <v>4</v>
      </c>
      <c r="EK2381">
        <v>0</v>
      </c>
      <c r="EL2381" t="s">
        <v>20</v>
      </c>
      <c r="EM2381" t="s">
        <v>21</v>
      </c>
      <c r="EO2381" t="s">
        <v>3</v>
      </c>
      <c r="EQ2381">
        <v>32768</v>
      </c>
      <c r="ER2381">
        <v>53233.52</v>
      </c>
      <c r="ES2381">
        <v>53233.52</v>
      </c>
      <c r="ET2381">
        <v>0</v>
      </c>
      <c r="EU2381">
        <v>0</v>
      </c>
      <c r="EV2381">
        <v>0</v>
      </c>
      <c r="EW2381">
        <v>0</v>
      </c>
      <c r="EX2381">
        <v>0</v>
      </c>
      <c r="FQ2381">
        <v>0</v>
      </c>
      <c r="FR2381">
        <f t="shared" si="1261"/>
        <v>0</v>
      </c>
      <c r="FS2381">
        <v>0</v>
      </c>
      <c r="FX2381">
        <v>70</v>
      </c>
      <c r="FY2381">
        <v>10</v>
      </c>
      <c r="GA2381" t="s">
        <v>3</v>
      </c>
      <c r="GD2381">
        <v>0</v>
      </c>
      <c r="GF2381">
        <v>588667335</v>
      </c>
      <c r="GG2381">
        <v>2</v>
      </c>
      <c r="GH2381">
        <v>1</v>
      </c>
      <c r="GI2381">
        <v>-2</v>
      </c>
      <c r="GJ2381">
        <v>0</v>
      </c>
      <c r="GK2381">
        <f>ROUND(R2381*(R12)/100,2)</f>
        <v>0</v>
      </c>
      <c r="GL2381">
        <f t="shared" si="1262"/>
        <v>0</v>
      </c>
      <c r="GM2381">
        <f>ROUND(O2381+X2381+Y2381+GK2381,2)+GX2381</f>
        <v>-46419.63</v>
      </c>
      <c r="GN2381">
        <f>IF(OR(BI2381=0,BI2381=1),ROUND(O2381+X2381+Y2381+GK2381,2),0)</f>
        <v>0</v>
      </c>
      <c r="GO2381">
        <f>IF(BI2381=2,ROUND(O2381+X2381+Y2381+GK2381,2),0)</f>
        <v>0</v>
      </c>
      <c r="GP2381">
        <f>IF(BI2381=4,ROUND(O2381+X2381+Y2381+GK2381,2)+GX2381,0)</f>
        <v>-46419.63</v>
      </c>
      <c r="GR2381">
        <v>0</v>
      </c>
      <c r="GS2381">
        <v>3</v>
      </c>
      <c r="GT2381">
        <v>0</v>
      </c>
      <c r="GU2381" t="s">
        <v>3</v>
      </c>
      <c r="GV2381">
        <f t="shared" si="1263"/>
        <v>0</v>
      </c>
      <c r="GW2381">
        <v>1</v>
      </c>
      <c r="GX2381">
        <f t="shared" si="1264"/>
        <v>0</v>
      </c>
      <c r="HA2381">
        <v>0</v>
      </c>
      <c r="HB2381">
        <v>0</v>
      </c>
      <c r="HC2381">
        <f t="shared" si="1265"/>
        <v>0</v>
      </c>
      <c r="IK2381">
        <v>0</v>
      </c>
    </row>
    <row r="2382" spans="1:245" x14ac:dyDescent="0.2">
      <c r="A2382">
        <v>17</v>
      </c>
      <c r="B2382">
        <v>1</v>
      </c>
      <c r="E2382" t="s">
        <v>209</v>
      </c>
      <c r="F2382" t="s">
        <v>218</v>
      </c>
      <c r="G2382" t="s">
        <v>465</v>
      </c>
      <c r="H2382" t="s">
        <v>180</v>
      </c>
      <c r="I2382">
        <v>1</v>
      </c>
      <c r="J2382">
        <v>0</v>
      </c>
      <c r="O2382">
        <f t="shared" si="1230"/>
        <v>358958.33</v>
      </c>
      <c r="P2382">
        <f t="shared" si="1231"/>
        <v>358958.33</v>
      </c>
      <c r="Q2382">
        <f t="shared" si="1232"/>
        <v>0</v>
      </c>
      <c r="R2382">
        <f t="shared" si="1233"/>
        <v>0</v>
      </c>
      <c r="S2382">
        <f t="shared" si="1234"/>
        <v>0</v>
      </c>
      <c r="T2382">
        <f t="shared" si="1235"/>
        <v>0</v>
      </c>
      <c r="U2382">
        <f t="shared" si="1236"/>
        <v>0</v>
      </c>
      <c r="V2382">
        <f t="shared" si="1237"/>
        <v>0</v>
      </c>
      <c r="W2382">
        <f t="shared" si="1238"/>
        <v>0</v>
      </c>
      <c r="X2382">
        <f t="shared" si="1239"/>
        <v>0</v>
      </c>
      <c r="Y2382">
        <f t="shared" si="1240"/>
        <v>0</v>
      </c>
      <c r="AA2382">
        <v>55574044</v>
      </c>
      <c r="AB2382">
        <f t="shared" si="1241"/>
        <v>358958.33</v>
      </c>
      <c r="AC2382">
        <f t="shared" si="1242"/>
        <v>358958.33</v>
      </c>
      <c r="AD2382">
        <f t="shared" si="1243"/>
        <v>0</v>
      </c>
      <c r="AE2382">
        <f t="shared" si="1244"/>
        <v>0</v>
      </c>
      <c r="AF2382">
        <f t="shared" si="1245"/>
        <v>0</v>
      </c>
      <c r="AG2382">
        <f t="shared" si="1246"/>
        <v>0</v>
      </c>
      <c r="AH2382">
        <f t="shared" si="1247"/>
        <v>0</v>
      </c>
      <c r="AI2382">
        <f t="shared" si="1248"/>
        <v>0</v>
      </c>
      <c r="AJ2382">
        <f t="shared" si="1249"/>
        <v>0</v>
      </c>
      <c r="AK2382">
        <v>358958.33</v>
      </c>
      <c r="AL2382">
        <v>358958.33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1</v>
      </c>
      <c r="AW2382">
        <v>1</v>
      </c>
      <c r="AZ2382">
        <v>1</v>
      </c>
      <c r="BA2382">
        <v>1</v>
      </c>
      <c r="BB2382">
        <v>1</v>
      </c>
      <c r="BC2382">
        <v>1</v>
      </c>
      <c r="BD2382" t="s">
        <v>3</v>
      </c>
      <c r="BE2382" t="s">
        <v>3</v>
      </c>
      <c r="BF2382" t="s">
        <v>3</v>
      </c>
      <c r="BG2382" t="s">
        <v>3</v>
      </c>
      <c r="BH2382">
        <v>3</v>
      </c>
      <c r="BI2382">
        <v>1</v>
      </c>
      <c r="BJ2382" t="s">
        <v>3</v>
      </c>
      <c r="BM2382">
        <v>6001</v>
      </c>
      <c r="BN2382">
        <v>0</v>
      </c>
      <c r="BO2382" t="s">
        <v>3</v>
      </c>
      <c r="BP2382">
        <v>0</v>
      </c>
      <c r="BQ2382">
        <v>0</v>
      </c>
      <c r="BR2382">
        <v>0</v>
      </c>
      <c r="BS2382">
        <v>1</v>
      </c>
      <c r="BT2382">
        <v>1</v>
      </c>
      <c r="BU2382">
        <v>1</v>
      </c>
      <c r="BV2382">
        <v>1</v>
      </c>
      <c r="BW2382">
        <v>1</v>
      </c>
      <c r="BX2382">
        <v>1</v>
      </c>
      <c r="BY2382" t="s">
        <v>3</v>
      </c>
      <c r="BZ2382">
        <v>0</v>
      </c>
      <c r="CA2382">
        <v>0</v>
      </c>
      <c r="CE2382">
        <v>0</v>
      </c>
      <c r="CF2382">
        <v>0</v>
      </c>
      <c r="CG2382">
        <v>0</v>
      </c>
      <c r="CM2382">
        <v>0</v>
      </c>
      <c r="CN2382" t="s">
        <v>3</v>
      </c>
      <c r="CO2382">
        <v>0</v>
      </c>
      <c r="CP2382">
        <f t="shared" si="1250"/>
        <v>358958.33</v>
      </c>
      <c r="CQ2382">
        <f t="shared" si="1251"/>
        <v>358958.33</v>
      </c>
      <c r="CR2382">
        <f t="shared" si="1252"/>
        <v>0</v>
      </c>
      <c r="CS2382">
        <f t="shared" si="1253"/>
        <v>0</v>
      </c>
      <c r="CT2382">
        <f t="shared" si="1254"/>
        <v>0</v>
      </c>
      <c r="CU2382">
        <f t="shared" si="1255"/>
        <v>0</v>
      </c>
      <c r="CV2382">
        <f t="shared" si="1256"/>
        <v>0</v>
      </c>
      <c r="CW2382">
        <f t="shared" si="1257"/>
        <v>0</v>
      </c>
      <c r="CX2382">
        <f t="shared" si="1258"/>
        <v>0</v>
      </c>
      <c r="CY2382">
        <f t="shared" si="1259"/>
        <v>0</v>
      </c>
      <c r="CZ2382">
        <f t="shared" si="1260"/>
        <v>0</v>
      </c>
      <c r="DC2382" t="s">
        <v>3</v>
      </c>
      <c r="DD2382" t="s">
        <v>3</v>
      </c>
      <c r="DE2382" t="s">
        <v>3</v>
      </c>
      <c r="DF2382" t="s">
        <v>3</v>
      </c>
      <c r="DG2382" t="s">
        <v>3</v>
      </c>
      <c r="DH2382" t="s">
        <v>3</v>
      </c>
      <c r="DI2382" t="s">
        <v>3</v>
      </c>
      <c r="DJ2382" t="s">
        <v>3</v>
      </c>
      <c r="DK2382" t="s">
        <v>3</v>
      </c>
      <c r="DL2382" t="s">
        <v>3</v>
      </c>
      <c r="DM2382" t="s">
        <v>3</v>
      </c>
      <c r="DN2382">
        <v>0</v>
      </c>
      <c r="DO2382">
        <v>0</v>
      </c>
      <c r="DP2382">
        <v>1</v>
      </c>
      <c r="DQ2382">
        <v>1</v>
      </c>
      <c r="DU2382">
        <v>1010</v>
      </c>
      <c r="DV2382" t="s">
        <v>180</v>
      </c>
      <c r="DW2382" t="s">
        <v>180</v>
      </c>
      <c r="DX2382">
        <v>1</v>
      </c>
      <c r="EE2382">
        <v>55525620</v>
      </c>
      <c r="EF2382">
        <v>0</v>
      </c>
      <c r="EG2382" t="s">
        <v>220</v>
      </c>
      <c r="EH2382">
        <v>0</v>
      </c>
      <c r="EI2382" t="s">
        <v>3</v>
      </c>
      <c r="EJ2382">
        <v>1</v>
      </c>
      <c r="EK2382">
        <v>6001</v>
      </c>
      <c r="EL2382" t="s">
        <v>221</v>
      </c>
      <c r="EM2382" t="s">
        <v>220</v>
      </c>
      <c r="EO2382" t="s">
        <v>3</v>
      </c>
      <c r="EQ2382">
        <v>0</v>
      </c>
      <c r="ER2382">
        <v>358958.33</v>
      </c>
      <c r="ES2382">
        <v>358958.33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5</v>
      </c>
      <c r="FC2382">
        <v>1</v>
      </c>
      <c r="FD2382">
        <v>18</v>
      </c>
      <c r="FF2382">
        <v>430750</v>
      </c>
      <c r="FQ2382">
        <v>0</v>
      </c>
      <c r="FR2382">
        <f t="shared" si="1261"/>
        <v>0</v>
      </c>
      <c r="FS2382">
        <v>0</v>
      </c>
      <c r="FX2382">
        <v>0</v>
      </c>
      <c r="FY2382">
        <v>0</v>
      </c>
      <c r="GA2382" t="s">
        <v>466</v>
      </c>
      <c r="GD2382">
        <v>0</v>
      </c>
      <c r="GF2382">
        <v>255248782</v>
      </c>
      <c r="GG2382">
        <v>2</v>
      </c>
      <c r="GH2382">
        <v>3</v>
      </c>
      <c r="GI2382">
        <v>-2</v>
      </c>
      <c r="GJ2382">
        <v>0</v>
      </c>
      <c r="GK2382">
        <f>ROUND(R2382*(R12)/100,2)</f>
        <v>0</v>
      </c>
      <c r="GL2382">
        <f t="shared" si="1262"/>
        <v>0</v>
      </c>
      <c r="GM2382">
        <f>ROUND(O2382+X2382+Y2382+GK2382,2)+GX2382</f>
        <v>358958.33</v>
      </c>
      <c r="GN2382">
        <f>IF(OR(BI2382=0,BI2382=1),ROUND(O2382+X2382+Y2382+GK2382,2),0)</f>
        <v>358958.33</v>
      </c>
      <c r="GO2382">
        <f>IF(BI2382=2,ROUND(O2382+X2382+Y2382+GK2382,2),0)</f>
        <v>0</v>
      </c>
      <c r="GP2382">
        <f>IF(BI2382=4,ROUND(O2382+X2382+Y2382+GK2382,2)+GX2382,0)</f>
        <v>0</v>
      </c>
      <c r="GR2382">
        <v>1</v>
      </c>
      <c r="GS2382">
        <v>1</v>
      </c>
      <c r="GT2382">
        <v>0</v>
      </c>
      <c r="GU2382" t="s">
        <v>3</v>
      </c>
      <c r="GV2382">
        <f t="shared" si="1263"/>
        <v>0</v>
      </c>
      <c r="GW2382">
        <v>1</v>
      </c>
      <c r="GX2382">
        <f t="shared" si="1264"/>
        <v>0</v>
      </c>
      <c r="HA2382">
        <v>0</v>
      </c>
      <c r="HB2382">
        <v>0</v>
      </c>
      <c r="HC2382">
        <f t="shared" si="1265"/>
        <v>0</v>
      </c>
      <c r="IK2382">
        <v>0</v>
      </c>
    </row>
    <row r="2384" spans="1:245" x14ac:dyDescent="0.2">
      <c r="A2384" s="2">
        <v>51</v>
      </c>
      <c r="B2384" s="2">
        <f>B2370</f>
        <v>1</v>
      </c>
      <c r="C2384" s="2">
        <f>A2370</f>
        <v>4</v>
      </c>
      <c r="D2384" s="2">
        <f>ROW(A2370)</f>
        <v>2370</v>
      </c>
      <c r="E2384" s="2"/>
      <c r="F2384" s="2" t="str">
        <f>IF(F2370&lt;&gt;"",F2370,"")</f>
        <v>Новый раздел</v>
      </c>
      <c r="G2384" s="2" t="str">
        <f>IF(G2370&lt;&gt;"",G2370,"")</f>
        <v>Установка игрового комплекса</v>
      </c>
      <c r="H2384" s="2">
        <v>0</v>
      </c>
      <c r="I2384" s="2"/>
      <c r="J2384" s="2"/>
      <c r="K2384" s="2"/>
      <c r="L2384" s="2"/>
      <c r="M2384" s="2"/>
      <c r="N2384" s="2"/>
      <c r="O2384" s="2">
        <f t="shared" ref="O2384:T2384" si="1266">ROUND(AB2384,2)</f>
        <v>402733.65</v>
      </c>
      <c r="P2384" s="2">
        <f t="shared" si="1266"/>
        <v>373411.1</v>
      </c>
      <c r="Q2384" s="2">
        <f t="shared" si="1266"/>
        <v>1188.57</v>
      </c>
      <c r="R2384" s="2">
        <f t="shared" si="1266"/>
        <v>79.02</v>
      </c>
      <c r="S2384" s="2">
        <f t="shared" si="1266"/>
        <v>28133.98</v>
      </c>
      <c r="T2384" s="2">
        <f t="shared" si="1266"/>
        <v>0</v>
      </c>
      <c r="U2384" s="2">
        <f>AH2384</f>
        <v>144.66047</v>
      </c>
      <c r="V2384" s="2">
        <f>AI2384</f>
        <v>0</v>
      </c>
      <c r="W2384" s="2">
        <f>ROUND(AJ2384,2)</f>
        <v>0</v>
      </c>
      <c r="X2384" s="2">
        <f>ROUND(AK2384,2)</f>
        <v>19693.79</v>
      </c>
      <c r="Y2384" s="2">
        <f>ROUND(AL2384,2)</f>
        <v>2813.41</v>
      </c>
      <c r="Z2384" s="2"/>
      <c r="AA2384" s="2"/>
      <c r="AB2384" s="2">
        <f>ROUND(SUMIF(AA2374:AA2382,"=55574044",O2374:O2382),2)</f>
        <v>402733.65</v>
      </c>
      <c r="AC2384" s="2">
        <f>ROUND(SUMIF(AA2374:AA2382,"=55574044",P2374:P2382),2)</f>
        <v>373411.1</v>
      </c>
      <c r="AD2384" s="2">
        <f>ROUND(SUMIF(AA2374:AA2382,"=55574044",Q2374:Q2382),2)</f>
        <v>1188.57</v>
      </c>
      <c r="AE2384" s="2">
        <f>ROUND(SUMIF(AA2374:AA2382,"=55574044",R2374:R2382),2)</f>
        <v>79.02</v>
      </c>
      <c r="AF2384" s="2">
        <f>ROUND(SUMIF(AA2374:AA2382,"=55574044",S2374:S2382),2)</f>
        <v>28133.98</v>
      </c>
      <c r="AG2384" s="2">
        <f>ROUND(SUMIF(AA2374:AA2382,"=55574044",T2374:T2382),2)</f>
        <v>0</v>
      </c>
      <c r="AH2384" s="2">
        <f>SUMIF(AA2374:AA2382,"=55574044",U2374:U2382)</f>
        <v>144.66047</v>
      </c>
      <c r="AI2384" s="2">
        <f>SUMIF(AA2374:AA2382,"=55574044",V2374:V2382)</f>
        <v>0</v>
      </c>
      <c r="AJ2384" s="2">
        <f>ROUND(SUMIF(AA2374:AA2382,"=55574044",W2374:W2382),2)</f>
        <v>0</v>
      </c>
      <c r="AK2384" s="2">
        <f>ROUND(SUMIF(AA2374:AA2382,"=55574044",X2374:X2382),2)</f>
        <v>19693.79</v>
      </c>
      <c r="AL2384" s="2">
        <f>ROUND(SUMIF(AA2374:AA2382,"=55574044",Y2374:Y2382),2)</f>
        <v>2813.41</v>
      </c>
      <c r="AM2384" s="2"/>
      <c r="AN2384" s="2"/>
      <c r="AO2384" s="2">
        <f t="shared" ref="AO2384:BC2384" si="1267">ROUND(BX2384,2)</f>
        <v>0</v>
      </c>
      <c r="AP2384" s="2">
        <f t="shared" si="1267"/>
        <v>0</v>
      </c>
      <c r="AQ2384" s="2">
        <f t="shared" si="1267"/>
        <v>0</v>
      </c>
      <c r="AR2384" s="2">
        <f t="shared" si="1267"/>
        <v>425241.89</v>
      </c>
      <c r="AS2384" s="2">
        <f t="shared" si="1267"/>
        <v>358958.33</v>
      </c>
      <c r="AT2384" s="2">
        <f t="shared" si="1267"/>
        <v>0</v>
      </c>
      <c r="AU2384" s="2">
        <f t="shared" si="1267"/>
        <v>66283.56</v>
      </c>
      <c r="AV2384" s="2">
        <f t="shared" si="1267"/>
        <v>373411.1</v>
      </c>
      <c r="AW2384" s="2">
        <f t="shared" si="1267"/>
        <v>373411.1</v>
      </c>
      <c r="AX2384" s="2">
        <f t="shared" si="1267"/>
        <v>0</v>
      </c>
      <c r="AY2384" s="2">
        <f t="shared" si="1267"/>
        <v>373411.1</v>
      </c>
      <c r="AZ2384" s="2">
        <f t="shared" si="1267"/>
        <v>0</v>
      </c>
      <c r="BA2384" s="2">
        <f t="shared" si="1267"/>
        <v>0</v>
      </c>
      <c r="BB2384" s="2">
        <f t="shared" si="1267"/>
        <v>0</v>
      </c>
      <c r="BC2384" s="2">
        <f t="shared" si="1267"/>
        <v>0</v>
      </c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>
        <f>ROUND(SUMIF(AA2374:AA2382,"=55574044",FQ2374:FQ2382),2)</f>
        <v>0</v>
      </c>
      <c r="BY2384" s="2">
        <f>ROUND(SUMIF(AA2374:AA2382,"=55574044",FR2374:FR2382),2)</f>
        <v>0</v>
      </c>
      <c r="BZ2384" s="2">
        <f>ROUND(SUMIF(AA2374:AA2382,"=55574044",GL2374:GL2382),2)</f>
        <v>0</v>
      </c>
      <c r="CA2384" s="2">
        <f>ROUND(SUMIF(AA2374:AA2382,"=55574044",GM2374:GM2382),2)</f>
        <v>425241.89</v>
      </c>
      <c r="CB2384" s="2">
        <f>ROUND(SUMIF(AA2374:AA2382,"=55574044",GN2374:GN2382),2)</f>
        <v>358958.33</v>
      </c>
      <c r="CC2384" s="2">
        <f>ROUND(SUMIF(AA2374:AA2382,"=55574044",GO2374:GO2382),2)</f>
        <v>0</v>
      </c>
      <c r="CD2384" s="2">
        <f>ROUND(SUMIF(AA2374:AA2382,"=55574044",GP2374:GP2382),2)</f>
        <v>66283.56</v>
      </c>
      <c r="CE2384" s="2">
        <f>AC2384-BX2384</f>
        <v>373411.1</v>
      </c>
      <c r="CF2384" s="2">
        <f>AC2384-BY2384</f>
        <v>373411.1</v>
      </c>
      <c r="CG2384" s="2">
        <f>BX2384-BZ2384</f>
        <v>0</v>
      </c>
      <c r="CH2384" s="2">
        <f>AC2384-BX2384-BY2384+BZ2384</f>
        <v>373411.1</v>
      </c>
      <c r="CI2384" s="2">
        <f>BY2384-BZ2384</f>
        <v>0</v>
      </c>
      <c r="CJ2384" s="2">
        <f>ROUND(SUMIF(AA2374:AA2382,"=55574044",GX2374:GX2382),2)</f>
        <v>0</v>
      </c>
      <c r="CK2384" s="2">
        <f>ROUND(SUMIF(AA2374:AA2382,"=55574044",GY2374:GY2382),2)</f>
        <v>0</v>
      </c>
      <c r="CL2384" s="2">
        <f>ROUND(SUMIF(AA2374:AA2382,"=55574044",GZ2374:GZ2382),2)</f>
        <v>0</v>
      </c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3"/>
      <c r="DT2384" s="3"/>
      <c r="DU2384" s="3"/>
      <c r="DV2384" s="3"/>
      <c r="DW2384" s="3"/>
      <c r="DX2384" s="3"/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3"/>
      <c r="EP2384" s="3"/>
      <c r="EQ2384" s="3"/>
      <c r="ER2384" s="3"/>
      <c r="ES2384" s="3"/>
      <c r="ET2384" s="3"/>
      <c r="EU2384" s="3"/>
      <c r="EV2384" s="3"/>
      <c r="EW2384" s="3"/>
      <c r="EX2384" s="3"/>
      <c r="EY2384" s="3"/>
      <c r="EZ2384" s="3"/>
      <c r="FA2384" s="3"/>
      <c r="FB2384" s="3"/>
      <c r="FC2384" s="3"/>
      <c r="FD2384" s="3"/>
      <c r="FE2384" s="3"/>
      <c r="FF2384" s="3"/>
      <c r="FG2384" s="3"/>
      <c r="FH2384" s="3"/>
      <c r="FI2384" s="3"/>
      <c r="FJ2384" s="3"/>
      <c r="FK2384" s="3"/>
      <c r="FL2384" s="3"/>
      <c r="FM2384" s="3"/>
      <c r="FN2384" s="3"/>
      <c r="FO2384" s="3"/>
      <c r="FP2384" s="3"/>
      <c r="FQ2384" s="3"/>
      <c r="FR2384" s="3"/>
      <c r="FS2384" s="3"/>
      <c r="FT2384" s="3"/>
      <c r="FU2384" s="3"/>
      <c r="FV2384" s="3"/>
      <c r="FW2384" s="3"/>
      <c r="FX2384" s="3"/>
      <c r="FY2384" s="3"/>
      <c r="FZ2384" s="3"/>
      <c r="GA2384" s="3"/>
      <c r="GB2384" s="3"/>
      <c r="GC2384" s="3"/>
      <c r="GD2384" s="3"/>
      <c r="GE2384" s="3"/>
      <c r="GF2384" s="3"/>
      <c r="GG2384" s="3"/>
      <c r="GH2384" s="3"/>
      <c r="GI2384" s="3"/>
      <c r="GJ2384" s="3"/>
      <c r="GK2384" s="3"/>
      <c r="GL2384" s="3"/>
      <c r="GM2384" s="3"/>
      <c r="GN2384" s="3"/>
      <c r="GO2384" s="3"/>
      <c r="GP2384" s="3"/>
      <c r="GQ2384" s="3"/>
      <c r="GR2384" s="3"/>
      <c r="GS2384" s="3"/>
      <c r="GT2384" s="3"/>
      <c r="GU2384" s="3"/>
      <c r="GV2384" s="3"/>
      <c r="GW2384" s="3"/>
      <c r="GX2384" s="3">
        <v>0</v>
      </c>
    </row>
    <row r="2386" spans="1:23" x14ac:dyDescent="0.2">
      <c r="A2386" s="4">
        <v>50</v>
      </c>
      <c r="B2386" s="4">
        <v>0</v>
      </c>
      <c r="C2386" s="4">
        <v>0</v>
      </c>
      <c r="D2386" s="4">
        <v>1</v>
      </c>
      <c r="E2386" s="4">
        <v>201</v>
      </c>
      <c r="F2386" s="4">
        <f>ROUND(Source!O2384,O2386)</f>
        <v>402733.65</v>
      </c>
      <c r="G2386" s="4" t="s">
        <v>34</v>
      </c>
      <c r="H2386" s="4" t="s">
        <v>35</v>
      </c>
      <c r="I2386" s="4"/>
      <c r="J2386" s="4"/>
      <c r="K2386" s="4">
        <v>201</v>
      </c>
      <c r="L2386" s="4">
        <v>1</v>
      </c>
      <c r="M2386" s="4">
        <v>3</v>
      </c>
      <c r="N2386" s="4" t="s">
        <v>3</v>
      </c>
      <c r="O2386" s="4">
        <v>2</v>
      </c>
      <c r="P2386" s="4"/>
      <c r="Q2386" s="4"/>
      <c r="R2386" s="4"/>
      <c r="S2386" s="4"/>
      <c r="T2386" s="4"/>
      <c r="U2386" s="4"/>
      <c r="V2386" s="4"/>
      <c r="W2386" s="4"/>
    </row>
    <row r="2387" spans="1:23" x14ac:dyDescent="0.2">
      <c r="A2387" s="4">
        <v>50</v>
      </c>
      <c r="B2387" s="4">
        <v>0</v>
      </c>
      <c r="C2387" s="4">
        <v>0</v>
      </c>
      <c r="D2387" s="4">
        <v>1</v>
      </c>
      <c r="E2387" s="4">
        <v>202</v>
      </c>
      <c r="F2387" s="4">
        <f>ROUND(Source!P2384,O2387)</f>
        <v>373411.1</v>
      </c>
      <c r="G2387" s="4" t="s">
        <v>36</v>
      </c>
      <c r="H2387" s="4" t="s">
        <v>37</v>
      </c>
      <c r="I2387" s="4"/>
      <c r="J2387" s="4"/>
      <c r="K2387" s="4">
        <v>202</v>
      </c>
      <c r="L2387" s="4">
        <v>2</v>
      </c>
      <c r="M2387" s="4">
        <v>3</v>
      </c>
      <c r="N2387" s="4" t="s">
        <v>3</v>
      </c>
      <c r="O2387" s="4">
        <v>2</v>
      </c>
      <c r="P2387" s="4"/>
      <c r="Q2387" s="4"/>
      <c r="R2387" s="4"/>
      <c r="S2387" s="4"/>
      <c r="T2387" s="4"/>
      <c r="U2387" s="4"/>
      <c r="V2387" s="4"/>
      <c r="W2387" s="4"/>
    </row>
    <row r="2388" spans="1:23" x14ac:dyDescent="0.2">
      <c r="A2388" s="4">
        <v>50</v>
      </c>
      <c r="B2388" s="4">
        <v>0</v>
      </c>
      <c r="C2388" s="4">
        <v>0</v>
      </c>
      <c r="D2388" s="4">
        <v>1</v>
      </c>
      <c r="E2388" s="4">
        <v>222</v>
      </c>
      <c r="F2388" s="4">
        <f>ROUND(Source!AO2384,O2388)</f>
        <v>0</v>
      </c>
      <c r="G2388" s="4" t="s">
        <v>38</v>
      </c>
      <c r="H2388" s="4" t="s">
        <v>39</v>
      </c>
      <c r="I2388" s="4"/>
      <c r="J2388" s="4"/>
      <c r="K2388" s="4">
        <v>222</v>
      </c>
      <c r="L2388" s="4">
        <v>3</v>
      </c>
      <c r="M2388" s="4">
        <v>3</v>
      </c>
      <c r="N2388" s="4" t="s">
        <v>3</v>
      </c>
      <c r="O2388" s="4">
        <v>2</v>
      </c>
      <c r="P2388" s="4"/>
      <c r="Q2388" s="4"/>
      <c r="R2388" s="4"/>
      <c r="S2388" s="4"/>
      <c r="T2388" s="4"/>
      <c r="U2388" s="4"/>
      <c r="V2388" s="4"/>
      <c r="W2388" s="4"/>
    </row>
    <row r="2389" spans="1:23" x14ac:dyDescent="0.2">
      <c r="A2389" s="4">
        <v>50</v>
      </c>
      <c r="B2389" s="4">
        <v>0</v>
      </c>
      <c r="C2389" s="4">
        <v>0</v>
      </c>
      <c r="D2389" s="4">
        <v>1</v>
      </c>
      <c r="E2389" s="4">
        <v>225</v>
      </c>
      <c r="F2389" s="4">
        <f>ROUND(Source!AV2384,O2389)</f>
        <v>373411.1</v>
      </c>
      <c r="G2389" s="4" t="s">
        <v>40</v>
      </c>
      <c r="H2389" s="4" t="s">
        <v>41</v>
      </c>
      <c r="I2389" s="4"/>
      <c r="J2389" s="4"/>
      <c r="K2389" s="4">
        <v>225</v>
      </c>
      <c r="L2389" s="4">
        <v>4</v>
      </c>
      <c r="M2389" s="4">
        <v>3</v>
      </c>
      <c r="N2389" s="4" t="s">
        <v>3</v>
      </c>
      <c r="O2389" s="4">
        <v>2</v>
      </c>
      <c r="P2389" s="4"/>
      <c r="Q2389" s="4"/>
      <c r="R2389" s="4"/>
      <c r="S2389" s="4"/>
      <c r="T2389" s="4"/>
      <c r="U2389" s="4"/>
      <c r="V2389" s="4"/>
      <c r="W2389" s="4"/>
    </row>
    <row r="2390" spans="1:23" x14ac:dyDescent="0.2">
      <c r="A2390" s="4">
        <v>50</v>
      </c>
      <c r="B2390" s="4">
        <v>0</v>
      </c>
      <c r="C2390" s="4">
        <v>0</v>
      </c>
      <c r="D2390" s="4">
        <v>1</v>
      </c>
      <c r="E2390" s="4">
        <v>226</v>
      </c>
      <c r="F2390" s="4">
        <f>ROUND(Source!AW2384,O2390)</f>
        <v>373411.1</v>
      </c>
      <c r="G2390" s="4" t="s">
        <v>42</v>
      </c>
      <c r="H2390" s="4" t="s">
        <v>43</v>
      </c>
      <c r="I2390" s="4"/>
      <c r="J2390" s="4"/>
      <c r="K2390" s="4">
        <v>226</v>
      </c>
      <c r="L2390" s="4">
        <v>5</v>
      </c>
      <c r="M2390" s="4">
        <v>3</v>
      </c>
      <c r="N2390" s="4" t="s">
        <v>3</v>
      </c>
      <c r="O2390" s="4">
        <v>2</v>
      </c>
      <c r="P2390" s="4"/>
      <c r="Q2390" s="4"/>
      <c r="R2390" s="4"/>
      <c r="S2390" s="4"/>
      <c r="T2390" s="4"/>
      <c r="U2390" s="4"/>
      <c r="V2390" s="4"/>
      <c r="W2390" s="4"/>
    </row>
    <row r="2391" spans="1:23" x14ac:dyDescent="0.2">
      <c r="A2391" s="4">
        <v>50</v>
      </c>
      <c r="B2391" s="4">
        <v>0</v>
      </c>
      <c r="C2391" s="4">
        <v>0</v>
      </c>
      <c r="D2391" s="4">
        <v>1</v>
      </c>
      <c r="E2391" s="4">
        <v>227</v>
      </c>
      <c r="F2391" s="4">
        <f>ROUND(Source!AX2384,O2391)</f>
        <v>0</v>
      </c>
      <c r="G2391" s="4" t="s">
        <v>44</v>
      </c>
      <c r="H2391" s="4" t="s">
        <v>45</v>
      </c>
      <c r="I2391" s="4"/>
      <c r="J2391" s="4"/>
      <c r="K2391" s="4">
        <v>227</v>
      </c>
      <c r="L2391" s="4">
        <v>6</v>
      </c>
      <c r="M2391" s="4">
        <v>3</v>
      </c>
      <c r="N2391" s="4" t="s">
        <v>3</v>
      </c>
      <c r="O2391" s="4">
        <v>2</v>
      </c>
      <c r="P2391" s="4"/>
      <c r="Q2391" s="4"/>
      <c r="R2391" s="4"/>
      <c r="S2391" s="4"/>
      <c r="T2391" s="4"/>
      <c r="U2391" s="4"/>
      <c r="V2391" s="4"/>
      <c r="W2391" s="4"/>
    </row>
    <row r="2392" spans="1:23" x14ac:dyDescent="0.2">
      <c r="A2392" s="4">
        <v>50</v>
      </c>
      <c r="B2392" s="4">
        <v>0</v>
      </c>
      <c r="C2392" s="4">
        <v>0</v>
      </c>
      <c r="D2392" s="4">
        <v>1</v>
      </c>
      <c r="E2392" s="4">
        <v>228</v>
      </c>
      <c r="F2392" s="4">
        <f>ROUND(Source!AY2384,O2392)</f>
        <v>373411.1</v>
      </c>
      <c r="G2392" s="4" t="s">
        <v>46</v>
      </c>
      <c r="H2392" s="4" t="s">
        <v>47</v>
      </c>
      <c r="I2392" s="4"/>
      <c r="J2392" s="4"/>
      <c r="K2392" s="4">
        <v>228</v>
      </c>
      <c r="L2392" s="4">
        <v>7</v>
      </c>
      <c r="M2392" s="4">
        <v>3</v>
      </c>
      <c r="N2392" s="4" t="s">
        <v>3</v>
      </c>
      <c r="O2392" s="4">
        <v>2</v>
      </c>
      <c r="P2392" s="4"/>
      <c r="Q2392" s="4"/>
      <c r="R2392" s="4"/>
      <c r="S2392" s="4"/>
      <c r="T2392" s="4"/>
      <c r="U2392" s="4"/>
      <c r="V2392" s="4"/>
      <c r="W2392" s="4"/>
    </row>
    <row r="2393" spans="1:23" x14ac:dyDescent="0.2">
      <c r="A2393" s="4">
        <v>50</v>
      </c>
      <c r="B2393" s="4">
        <v>0</v>
      </c>
      <c r="C2393" s="4">
        <v>0</v>
      </c>
      <c r="D2393" s="4">
        <v>1</v>
      </c>
      <c r="E2393" s="4">
        <v>216</v>
      </c>
      <c r="F2393" s="4">
        <f>ROUND(Source!AP2384,O2393)</f>
        <v>0</v>
      </c>
      <c r="G2393" s="4" t="s">
        <v>48</v>
      </c>
      <c r="H2393" s="4" t="s">
        <v>49</v>
      </c>
      <c r="I2393" s="4"/>
      <c r="J2393" s="4"/>
      <c r="K2393" s="4">
        <v>216</v>
      </c>
      <c r="L2393" s="4">
        <v>8</v>
      </c>
      <c r="M2393" s="4">
        <v>3</v>
      </c>
      <c r="N2393" s="4" t="s">
        <v>3</v>
      </c>
      <c r="O2393" s="4">
        <v>2</v>
      </c>
      <c r="P2393" s="4"/>
      <c r="Q2393" s="4"/>
      <c r="R2393" s="4"/>
      <c r="S2393" s="4"/>
      <c r="T2393" s="4"/>
      <c r="U2393" s="4"/>
      <c r="V2393" s="4"/>
      <c r="W2393" s="4"/>
    </row>
    <row r="2394" spans="1:23" x14ac:dyDescent="0.2">
      <c r="A2394" s="4">
        <v>50</v>
      </c>
      <c r="B2394" s="4">
        <v>0</v>
      </c>
      <c r="C2394" s="4">
        <v>0</v>
      </c>
      <c r="D2394" s="4">
        <v>1</v>
      </c>
      <c r="E2394" s="4">
        <v>223</v>
      </c>
      <c r="F2394" s="4">
        <f>ROUND(Source!AQ2384,O2394)</f>
        <v>0</v>
      </c>
      <c r="G2394" s="4" t="s">
        <v>50</v>
      </c>
      <c r="H2394" s="4" t="s">
        <v>51</v>
      </c>
      <c r="I2394" s="4"/>
      <c r="J2394" s="4"/>
      <c r="K2394" s="4">
        <v>223</v>
      </c>
      <c r="L2394" s="4">
        <v>9</v>
      </c>
      <c r="M2394" s="4">
        <v>3</v>
      </c>
      <c r="N2394" s="4" t="s">
        <v>3</v>
      </c>
      <c r="O2394" s="4">
        <v>2</v>
      </c>
      <c r="P2394" s="4"/>
      <c r="Q2394" s="4"/>
      <c r="R2394" s="4"/>
      <c r="S2394" s="4"/>
      <c r="T2394" s="4"/>
      <c r="U2394" s="4"/>
      <c r="V2394" s="4"/>
      <c r="W2394" s="4"/>
    </row>
    <row r="2395" spans="1:23" x14ac:dyDescent="0.2">
      <c r="A2395" s="4">
        <v>50</v>
      </c>
      <c r="B2395" s="4">
        <v>0</v>
      </c>
      <c r="C2395" s="4">
        <v>0</v>
      </c>
      <c r="D2395" s="4">
        <v>1</v>
      </c>
      <c r="E2395" s="4">
        <v>229</v>
      </c>
      <c r="F2395" s="4">
        <f>ROUND(Source!AZ2384,O2395)</f>
        <v>0</v>
      </c>
      <c r="G2395" s="4" t="s">
        <v>52</v>
      </c>
      <c r="H2395" s="4" t="s">
        <v>53</v>
      </c>
      <c r="I2395" s="4"/>
      <c r="J2395" s="4"/>
      <c r="K2395" s="4">
        <v>229</v>
      </c>
      <c r="L2395" s="4">
        <v>10</v>
      </c>
      <c r="M2395" s="4">
        <v>3</v>
      </c>
      <c r="N2395" s="4" t="s">
        <v>3</v>
      </c>
      <c r="O2395" s="4">
        <v>2</v>
      </c>
      <c r="P2395" s="4"/>
      <c r="Q2395" s="4"/>
      <c r="R2395" s="4"/>
      <c r="S2395" s="4"/>
      <c r="T2395" s="4"/>
      <c r="U2395" s="4"/>
      <c r="V2395" s="4"/>
      <c r="W2395" s="4"/>
    </row>
    <row r="2396" spans="1:23" x14ac:dyDescent="0.2">
      <c r="A2396" s="4">
        <v>50</v>
      </c>
      <c r="B2396" s="4">
        <v>0</v>
      </c>
      <c r="C2396" s="4">
        <v>0</v>
      </c>
      <c r="D2396" s="4">
        <v>1</v>
      </c>
      <c r="E2396" s="4">
        <v>203</v>
      </c>
      <c r="F2396" s="4">
        <f>ROUND(Source!Q2384,O2396)</f>
        <v>1188.57</v>
      </c>
      <c r="G2396" s="4" t="s">
        <v>54</v>
      </c>
      <c r="H2396" s="4" t="s">
        <v>55</v>
      </c>
      <c r="I2396" s="4"/>
      <c r="J2396" s="4"/>
      <c r="K2396" s="4">
        <v>203</v>
      </c>
      <c r="L2396" s="4">
        <v>11</v>
      </c>
      <c r="M2396" s="4">
        <v>3</v>
      </c>
      <c r="N2396" s="4" t="s">
        <v>3</v>
      </c>
      <c r="O2396" s="4">
        <v>2</v>
      </c>
      <c r="P2396" s="4"/>
      <c r="Q2396" s="4"/>
      <c r="R2396" s="4"/>
      <c r="S2396" s="4"/>
      <c r="T2396" s="4"/>
      <c r="U2396" s="4"/>
      <c r="V2396" s="4"/>
      <c r="W2396" s="4"/>
    </row>
    <row r="2397" spans="1:23" x14ac:dyDescent="0.2">
      <c r="A2397" s="4">
        <v>50</v>
      </c>
      <c r="B2397" s="4">
        <v>0</v>
      </c>
      <c r="C2397" s="4">
        <v>0</v>
      </c>
      <c r="D2397" s="4">
        <v>1</v>
      </c>
      <c r="E2397" s="4">
        <v>231</v>
      </c>
      <c r="F2397" s="4">
        <f>ROUND(Source!BB2384,O2397)</f>
        <v>0</v>
      </c>
      <c r="G2397" s="4" t="s">
        <v>56</v>
      </c>
      <c r="H2397" s="4" t="s">
        <v>57</v>
      </c>
      <c r="I2397" s="4"/>
      <c r="J2397" s="4"/>
      <c r="K2397" s="4">
        <v>231</v>
      </c>
      <c r="L2397" s="4">
        <v>12</v>
      </c>
      <c r="M2397" s="4">
        <v>3</v>
      </c>
      <c r="N2397" s="4" t="s">
        <v>3</v>
      </c>
      <c r="O2397" s="4">
        <v>2</v>
      </c>
      <c r="P2397" s="4"/>
      <c r="Q2397" s="4"/>
      <c r="R2397" s="4"/>
      <c r="S2397" s="4"/>
      <c r="T2397" s="4"/>
      <c r="U2397" s="4"/>
      <c r="V2397" s="4"/>
      <c r="W2397" s="4"/>
    </row>
    <row r="2398" spans="1:23" x14ac:dyDescent="0.2">
      <c r="A2398" s="4">
        <v>50</v>
      </c>
      <c r="B2398" s="4">
        <v>0</v>
      </c>
      <c r="C2398" s="4">
        <v>0</v>
      </c>
      <c r="D2398" s="4">
        <v>1</v>
      </c>
      <c r="E2398" s="4">
        <v>204</v>
      </c>
      <c r="F2398" s="4">
        <f>ROUND(Source!R2384,O2398)</f>
        <v>79.02</v>
      </c>
      <c r="G2398" s="4" t="s">
        <v>58</v>
      </c>
      <c r="H2398" s="4" t="s">
        <v>59</v>
      </c>
      <c r="I2398" s="4"/>
      <c r="J2398" s="4"/>
      <c r="K2398" s="4">
        <v>204</v>
      </c>
      <c r="L2398" s="4">
        <v>13</v>
      </c>
      <c r="M2398" s="4">
        <v>3</v>
      </c>
      <c r="N2398" s="4" t="s">
        <v>3</v>
      </c>
      <c r="O2398" s="4">
        <v>2</v>
      </c>
      <c r="P2398" s="4"/>
      <c r="Q2398" s="4"/>
      <c r="R2398" s="4"/>
      <c r="S2398" s="4"/>
      <c r="T2398" s="4"/>
      <c r="U2398" s="4"/>
      <c r="V2398" s="4"/>
      <c r="W2398" s="4"/>
    </row>
    <row r="2399" spans="1:23" x14ac:dyDescent="0.2">
      <c r="A2399" s="4">
        <v>50</v>
      </c>
      <c r="B2399" s="4">
        <v>0</v>
      </c>
      <c r="C2399" s="4">
        <v>0</v>
      </c>
      <c r="D2399" s="4">
        <v>1</v>
      </c>
      <c r="E2399" s="4">
        <v>205</v>
      </c>
      <c r="F2399" s="4">
        <f>ROUND(Source!S2384,O2399)</f>
        <v>28133.98</v>
      </c>
      <c r="G2399" s="4" t="s">
        <v>60</v>
      </c>
      <c r="H2399" s="4" t="s">
        <v>61</v>
      </c>
      <c r="I2399" s="4"/>
      <c r="J2399" s="4"/>
      <c r="K2399" s="4">
        <v>205</v>
      </c>
      <c r="L2399" s="4">
        <v>14</v>
      </c>
      <c r="M2399" s="4">
        <v>3</v>
      </c>
      <c r="N2399" s="4" t="s">
        <v>3</v>
      </c>
      <c r="O2399" s="4">
        <v>2</v>
      </c>
      <c r="P2399" s="4"/>
      <c r="Q2399" s="4"/>
      <c r="R2399" s="4"/>
      <c r="S2399" s="4"/>
      <c r="T2399" s="4"/>
      <c r="U2399" s="4"/>
      <c r="V2399" s="4"/>
      <c r="W2399" s="4"/>
    </row>
    <row r="2400" spans="1:23" x14ac:dyDescent="0.2">
      <c r="A2400" s="4">
        <v>50</v>
      </c>
      <c r="B2400" s="4">
        <v>0</v>
      </c>
      <c r="C2400" s="4">
        <v>0</v>
      </c>
      <c r="D2400" s="4">
        <v>1</v>
      </c>
      <c r="E2400" s="4">
        <v>232</v>
      </c>
      <c r="F2400" s="4">
        <f>ROUND(Source!BC2384,O2400)</f>
        <v>0</v>
      </c>
      <c r="G2400" s="4" t="s">
        <v>62</v>
      </c>
      <c r="H2400" s="4" t="s">
        <v>63</v>
      </c>
      <c r="I2400" s="4"/>
      <c r="J2400" s="4"/>
      <c r="K2400" s="4">
        <v>232</v>
      </c>
      <c r="L2400" s="4">
        <v>15</v>
      </c>
      <c r="M2400" s="4">
        <v>3</v>
      </c>
      <c r="N2400" s="4" t="s">
        <v>3</v>
      </c>
      <c r="O2400" s="4">
        <v>2</v>
      </c>
      <c r="P2400" s="4"/>
      <c r="Q2400" s="4"/>
      <c r="R2400" s="4"/>
      <c r="S2400" s="4"/>
      <c r="T2400" s="4"/>
      <c r="U2400" s="4"/>
      <c r="V2400" s="4"/>
      <c r="W2400" s="4"/>
    </row>
    <row r="2401" spans="1:88" x14ac:dyDescent="0.2">
      <c r="A2401" s="4">
        <v>50</v>
      </c>
      <c r="B2401" s="4">
        <v>0</v>
      </c>
      <c r="C2401" s="4">
        <v>0</v>
      </c>
      <c r="D2401" s="4">
        <v>1</v>
      </c>
      <c r="E2401" s="4">
        <v>214</v>
      </c>
      <c r="F2401" s="4">
        <f>ROUND(Source!AS2384,O2401)</f>
        <v>358958.33</v>
      </c>
      <c r="G2401" s="4" t="s">
        <v>64</v>
      </c>
      <c r="H2401" s="4" t="s">
        <v>65</v>
      </c>
      <c r="I2401" s="4"/>
      <c r="J2401" s="4"/>
      <c r="K2401" s="4">
        <v>214</v>
      </c>
      <c r="L2401" s="4">
        <v>16</v>
      </c>
      <c r="M2401" s="4">
        <v>3</v>
      </c>
      <c r="N2401" s="4" t="s">
        <v>3</v>
      </c>
      <c r="O2401" s="4">
        <v>2</v>
      </c>
      <c r="P2401" s="4"/>
      <c r="Q2401" s="4"/>
      <c r="R2401" s="4"/>
      <c r="S2401" s="4"/>
      <c r="T2401" s="4"/>
      <c r="U2401" s="4"/>
      <c r="V2401" s="4"/>
      <c r="W2401" s="4"/>
    </row>
    <row r="2402" spans="1:88" x14ac:dyDescent="0.2">
      <c r="A2402" s="4">
        <v>50</v>
      </c>
      <c r="B2402" s="4">
        <v>0</v>
      </c>
      <c r="C2402" s="4">
        <v>0</v>
      </c>
      <c r="D2402" s="4">
        <v>1</v>
      </c>
      <c r="E2402" s="4">
        <v>215</v>
      </c>
      <c r="F2402" s="4">
        <f>ROUND(Source!AT2384,O2402)</f>
        <v>0</v>
      </c>
      <c r="G2402" s="4" t="s">
        <v>66</v>
      </c>
      <c r="H2402" s="4" t="s">
        <v>67</v>
      </c>
      <c r="I2402" s="4"/>
      <c r="J2402" s="4"/>
      <c r="K2402" s="4">
        <v>215</v>
      </c>
      <c r="L2402" s="4">
        <v>17</v>
      </c>
      <c r="M2402" s="4">
        <v>3</v>
      </c>
      <c r="N2402" s="4" t="s">
        <v>3</v>
      </c>
      <c r="O2402" s="4">
        <v>2</v>
      </c>
      <c r="P2402" s="4"/>
      <c r="Q2402" s="4"/>
      <c r="R2402" s="4"/>
      <c r="S2402" s="4"/>
      <c r="T2402" s="4"/>
      <c r="U2402" s="4"/>
      <c r="V2402" s="4"/>
      <c r="W2402" s="4"/>
    </row>
    <row r="2403" spans="1:88" x14ac:dyDescent="0.2">
      <c r="A2403" s="4">
        <v>50</v>
      </c>
      <c r="B2403" s="4">
        <v>0</v>
      </c>
      <c r="C2403" s="4">
        <v>0</v>
      </c>
      <c r="D2403" s="4">
        <v>1</v>
      </c>
      <c r="E2403" s="4">
        <v>217</v>
      </c>
      <c r="F2403" s="4">
        <f>ROUND(Source!AU2384,O2403)</f>
        <v>66283.56</v>
      </c>
      <c r="G2403" s="4" t="s">
        <v>68</v>
      </c>
      <c r="H2403" s="4" t="s">
        <v>69</v>
      </c>
      <c r="I2403" s="4"/>
      <c r="J2403" s="4"/>
      <c r="K2403" s="4">
        <v>217</v>
      </c>
      <c r="L2403" s="4">
        <v>18</v>
      </c>
      <c r="M2403" s="4">
        <v>3</v>
      </c>
      <c r="N2403" s="4" t="s">
        <v>3</v>
      </c>
      <c r="O2403" s="4">
        <v>2</v>
      </c>
      <c r="P2403" s="4"/>
      <c r="Q2403" s="4"/>
      <c r="R2403" s="4"/>
      <c r="S2403" s="4"/>
      <c r="T2403" s="4"/>
      <c r="U2403" s="4"/>
      <c r="V2403" s="4"/>
      <c r="W2403" s="4"/>
    </row>
    <row r="2404" spans="1:88" x14ac:dyDescent="0.2">
      <c r="A2404" s="4">
        <v>50</v>
      </c>
      <c r="B2404" s="4">
        <v>0</v>
      </c>
      <c r="C2404" s="4">
        <v>0</v>
      </c>
      <c r="D2404" s="4">
        <v>1</v>
      </c>
      <c r="E2404" s="4">
        <v>230</v>
      </c>
      <c r="F2404" s="4">
        <f>ROUND(Source!BA2384,O2404)</f>
        <v>0</v>
      </c>
      <c r="G2404" s="4" t="s">
        <v>70</v>
      </c>
      <c r="H2404" s="4" t="s">
        <v>71</v>
      </c>
      <c r="I2404" s="4"/>
      <c r="J2404" s="4"/>
      <c r="K2404" s="4">
        <v>230</v>
      </c>
      <c r="L2404" s="4">
        <v>19</v>
      </c>
      <c r="M2404" s="4">
        <v>3</v>
      </c>
      <c r="N2404" s="4" t="s">
        <v>3</v>
      </c>
      <c r="O2404" s="4">
        <v>2</v>
      </c>
      <c r="P2404" s="4"/>
      <c r="Q2404" s="4"/>
      <c r="R2404" s="4"/>
      <c r="S2404" s="4"/>
      <c r="T2404" s="4"/>
      <c r="U2404" s="4"/>
      <c r="V2404" s="4"/>
      <c r="W2404" s="4"/>
    </row>
    <row r="2405" spans="1:88" x14ac:dyDescent="0.2">
      <c r="A2405" s="4">
        <v>50</v>
      </c>
      <c r="B2405" s="4">
        <v>0</v>
      </c>
      <c r="C2405" s="4">
        <v>0</v>
      </c>
      <c r="D2405" s="4">
        <v>1</v>
      </c>
      <c r="E2405" s="4">
        <v>206</v>
      </c>
      <c r="F2405" s="4">
        <f>ROUND(Source!T2384,O2405)</f>
        <v>0</v>
      </c>
      <c r="G2405" s="4" t="s">
        <v>72</v>
      </c>
      <c r="H2405" s="4" t="s">
        <v>73</v>
      </c>
      <c r="I2405" s="4"/>
      <c r="J2405" s="4"/>
      <c r="K2405" s="4">
        <v>206</v>
      </c>
      <c r="L2405" s="4">
        <v>20</v>
      </c>
      <c r="M2405" s="4">
        <v>3</v>
      </c>
      <c r="N2405" s="4" t="s">
        <v>3</v>
      </c>
      <c r="O2405" s="4">
        <v>2</v>
      </c>
      <c r="P2405" s="4"/>
      <c r="Q2405" s="4"/>
      <c r="R2405" s="4"/>
      <c r="S2405" s="4"/>
      <c r="T2405" s="4"/>
      <c r="U2405" s="4"/>
      <c r="V2405" s="4"/>
      <c r="W2405" s="4"/>
    </row>
    <row r="2406" spans="1:88" x14ac:dyDescent="0.2">
      <c r="A2406" s="4">
        <v>50</v>
      </c>
      <c r="B2406" s="4">
        <v>0</v>
      </c>
      <c r="C2406" s="4">
        <v>0</v>
      </c>
      <c r="D2406" s="4">
        <v>1</v>
      </c>
      <c r="E2406" s="4">
        <v>207</v>
      </c>
      <c r="F2406" s="4">
        <f>Source!U2384</f>
        <v>144.66047</v>
      </c>
      <c r="G2406" s="4" t="s">
        <v>74</v>
      </c>
      <c r="H2406" s="4" t="s">
        <v>75</v>
      </c>
      <c r="I2406" s="4"/>
      <c r="J2406" s="4"/>
      <c r="K2406" s="4">
        <v>207</v>
      </c>
      <c r="L2406" s="4">
        <v>21</v>
      </c>
      <c r="M2406" s="4">
        <v>3</v>
      </c>
      <c r="N2406" s="4" t="s">
        <v>3</v>
      </c>
      <c r="O2406" s="4">
        <v>-1</v>
      </c>
      <c r="P2406" s="4"/>
      <c r="Q2406" s="4"/>
      <c r="R2406" s="4"/>
      <c r="S2406" s="4"/>
      <c r="T2406" s="4"/>
      <c r="U2406" s="4"/>
      <c r="V2406" s="4"/>
      <c r="W2406" s="4"/>
    </row>
    <row r="2407" spans="1:88" x14ac:dyDescent="0.2">
      <c r="A2407" s="4">
        <v>50</v>
      </c>
      <c r="B2407" s="4">
        <v>0</v>
      </c>
      <c r="C2407" s="4">
        <v>0</v>
      </c>
      <c r="D2407" s="4">
        <v>1</v>
      </c>
      <c r="E2407" s="4">
        <v>208</v>
      </c>
      <c r="F2407" s="4">
        <f>Source!V2384</f>
        <v>0</v>
      </c>
      <c r="G2407" s="4" t="s">
        <v>76</v>
      </c>
      <c r="H2407" s="4" t="s">
        <v>77</v>
      </c>
      <c r="I2407" s="4"/>
      <c r="J2407" s="4"/>
      <c r="K2407" s="4">
        <v>208</v>
      </c>
      <c r="L2407" s="4">
        <v>22</v>
      </c>
      <c r="M2407" s="4">
        <v>3</v>
      </c>
      <c r="N2407" s="4" t="s">
        <v>3</v>
      </c>
      <c r="O2407" s="4">
        <v>-1</v>
      </c>
      <c r="P2407" s="4"/>
      <c r="Q2407" s="4"/>
      <c r="R2407" s="4"/>
      <c r="S2407" s="4"/>
      <c r="T2407" s="4"/>
      <c r="U2407" s="4"/>
      <c r="V2407" s="4"/>
      <c r="W2407" s="4"/>
    </row>
    <row r="2408" spans="1:88" x14ac:dyDescent="0.2">
      <c r="A2408" s="4">
        <v>50</v>
      </c>
      <c r="B2408" s="4">
        <v>0</v>
      </c>
      <c r="C2408" s="4">
        <v>0</v>
      </c>
      <c r="D2408" s="4">
        <v>1</v>
      </c>
      <c r="E2408" s="4">
        <v>209</v>
      </c>
      <c r="F2408" s="4">
        <f>ROUND(Source!W2384,O2408)</f>
        <v>0</v>
      </c>
      <c r="G2408" s="4" t="s">
        <v>78</v>
      </c>
      <c r="H2408" s="4" t="s">
        <v>79</v>
      </c>
      <c r="I2408" s="4"/>
      <c r="J2408" s="4"/>
      <c r="K2408" s="4">
        <v>209</v>
      </c>
      <c r="L2408" s="4">
        <v>23</v>
      </c>
      <c r="M2408" s="4">
        <v>3</v>
      </c>
      <c r="N2408" s="4" t="s">
        <v>3</v>
      </c>
      <c r="O2408" s="4">
        <v>2</v>
      </c>
      <c r="P2408" s="4"/>
      <c r="Q2408" s="4"/>
      <c r="R2408" s="4"/>
      <c r="S2408" s="4"/>
      <c r="T2408" s="4"/>
      <c r="U2408" s="4"/>
      <c r="V2408" s="4"/>
      <c r="W2408" s="4"/>
    </row>
    <row r="2409" spans="1:88" x14ac:dyDescent="0.2">
      <c r="A2409" s="4">
        <v>50</v>
      </c>
      <c r="B2409" s="4">
        <v>0</v>
      </c>
      <c r="C2409" s="4">
        <v>0</v>
      </c>
      <c r="D2409" s="4">
        <v>1</v>
      </c>
      <c r="E2409" s="4">
        <v>210</v>
      </c>
      <c r="F2409" s="4">
        <f>ROUND(Source!X2384,O2409)</f>
        <v>19693.79</v>
      </c>
      <c r="G2409" s="4" t="s">
        <v>80</v>
      </c>
      <c r="H2409" s="4" t="s">
        <v>81</v>
      </c>
      <c r="I2409" s="4"/>
      <c r="J2409" s="4"/>
      <c r="K2409" s="4">
        <v>210</v>
      </c>
      <c r="L2409" s="4">
        <v>24</v>
      </c>
      <c r="M2409" s="4">
        <v>3</v>
      </c>
      <c r="N2409" s="4" t="s">
        <v>3</v>
      </c>
      <c r="O2409" s="4">
        <v>2</v>
      </c>
      <c r="P2409" s="4"/>
      <c r="Q2409" s="4"/>
      <c r="R2409" s="4"/>
      <c r="S2409" s="4"/>
      <c r="T2409" s="4"/>
      <c r="U2409" s="4"/>
      <c r="V2409" s="4"/>
      <c r="W2409" s="4"/>
    </row>
    <row r="2410" spans="1:88" x14ac:dyDescent="0.2">
      <c r="A2410" s="4">
        <v>50</v>
      </c>
      <c r="B2410" s="4">
        <v>0</v>
      </c>
      <c r="C2410" s="4">
        <v>0</v>
      </c>
      <c r="D2410" s="4">
        <v>1</v>
      </c>
      <c r="E2410" s="4">
        <v>211</v>
      </c>
      <c r="F2410" s="4">
        <f>ROUND(Source!Y2384,O2410)</f>
        <v>2813.41</v>
      </c>
      <c r="G2410" s="4" t="s">
        <v>82</v>
      </c>
      <c r="H2410" s="4" t="s">
        <v>83</v>
      </c>
      <c r="I2410" s="4"/>
      <c r="J2410" s="4"/>
      <c r="K2410" s="4">
        <v>211</v>
      </c>
      <c r="L2410" s="4">
        <v>25</v>
      </c>
      <c r="M2410" s="4">
        <v>3</v>
      </c>
      <c r="N2410" s="4" t="s">
        <v>3</v>
      </c>
      <c r="O2410" s="4">
        <v>2</v>
      </c>
      <c r="P2410" s="4"/>
      <c r="Q2410" s="4"/>
      <c r="R2410" s="4"/>
      <c r="S2410" s="4"/>
      <c r="T2410" s="4"/>
      <c r="U2410" s="4"/>
      <c r="V2410" s="4"/>
      <c r="W2410" s="4"/>
    </row>
    <row r="2411" spans="1:88" x14ac:dyDescent="0.2">
      <c r="A2411" s="4">
        <v>50</v>
      </c>
      <c r="B2411" s="4">
        <v>0</v>
      </c>
      <c r="C2411" s="4">
        <v>0</v>
      </c>
      <c r="D2411" s="4">
        <v>1</v>
      </c>
      <c r="E2411" s="4">
        <v>224</v>
      </c>
      <c r="F2411" s="4">
        <f>ROUND(Source!AR2384,O2411)</f>
        <v>425241.89</v>
      </c>
      <c r="G2411" s="4" t="s">
        <v>84</v>
      </c>
      <c r="H2411" s="4" t="s">
        <v>85</v>
      </c>
      <c r="I2411" s="4"/>
      <c r="J2411" s="4"/>
      <c r="K2411" s="4">
        <v>224</v>
      </c>
      <c r="L2411" s="4">
        <v>26</v>
      </c>
      <c r="M2411" s="4">
        <v>3</v>
      </c>
      <c r="N2411" s="4" t="s">
        <v>3</v>
      </c>
      <c r="O2411" s="4">
        <v>2</v>
      </c>
      <c r="P2411" s="4"/>
      <c r="Q2411" s="4"/>
      <c r="R2411" s="4"/>
      <c r="S2411" s="4"/>
      <c r="T2411" s="4"/>
      <c r="U2411" s="4"/>
      <c r="V2411" s="4"/>
      <c r="W2411" s="4"/>
    </row>
    <row r="2412" spans="1:88" x14ac:dyDescent="0.2">
      <c r="A2412" s="4">
        <v>50</v>
      </c>
      <c r="B2412" s="4">
        <v>1</v>
      </c>
      <c r="C2412" s="4">
        <v>0</v>
      </c>
      <c r="D2412" s="4">
        <v>2</v>
      </c>
      <c r="E2412" s="4">
        <v>0</v>
      </c>
      <c r="F2412" s="4">
        <f>ROUND(F2411*0.2,O2412)</f>
        <v>85048.38</v>
      </c>
      <c r="G2412" s="4" t="s">
        <v>86</v>
      </c>
      <c r="H2412" s="4" t="s">
        <v>87</v>
      </c>
      <c r="I2412" s="4"/>
      <c r="J2412" s="4"/>
      <c r="K2412" s="4">
        <v>212</v>
      </c>
      <c r="L2412" s="4">
        <v>27</v>
      </c>
      <c r="M2412" s="4">
        <v>0</v>
      </c>
      <c r="N2412" s="4" t="s">
        <v>3</v>
      </c>
      <c r="O2412" s="4">
        <v>2</v>
      </c>
      <c r="P2412" s="4"/>
      <c r="Q2412" s="4"/>
      <c r="R2412" s="4"/>
      <c r="S2412" s="4"/>
      <c r="T2412" s="4"/>
      <c r="U2412" s="4"/>
      <c r="V2412" s="4"/>
      <c r="W2412" s="4"/>
    </row>
    <row r="2413" spans="1:88" x14ac:dyDescent="0.2">
      <c r="A2413" s="4">
        <v>50</v>
      </c>
      <c r="B2413" s="4">
        <v>1</v>
      </c>
      <c r="C2413" s="4">
        <v>0</v>
      </c>
      <c r="D2413" s="4">
        <v>2</v>
      </c>
      <c r="E2413" s="4">
        <v>0</v>
      </c>
      <c r="F2413" s="4">
        <f>ROUND(F2412+F2411,O2413)</f>
        <v>510290.27</v>
      </c>
      <c r="G2413" s="4" t="s">
        <v>88</v>
      </c>
      <c r="H2413" s="4" t="s">
        <v>88</v>
      </c>
      <c r="I2413" s="4"/>
      <c r="J2413" s="4"/>
      <c r="K2413" s="4">
        <v>212</v>
      </c>
      <c r="L2413" s="4">
        <v>28</v>
      </c>
      <c r="M2413" s="4">
        <v>0</v>
      </c>
      <c r="N2413" s="4" t="s">
        <v>3</v>
      </c>
      <c r="O2413" s="4">
        <v>2</v>
      </c>
      <c r="P2413" s="4"/>
      <c r="Q2413" s="4"/>
      <c r="R2413" s="4"/>
      <c r="S2413" s="4"/>
      <c r="T2413" s="4"/>
      <c r="U2413" s="4"/>
      <c r="V2413" s="4"/>
      <c r="W2413" s="4"/>
    </row>
    <row r="2415" spans="1:88" x14ac:dyDescent="0.2">
      <c r="A2415" s="1">
        <v>4</v>
      </c>
      <c r="B2415" s="1">
        <v>1</v>
      </c>
      <c r="C2415" s="1"/>
      <c r="D2415" s="1">
        <f>ROW(A2432)</f>
        <v>2432</v>
      </c>
      <c r="E2415" s="1"/>
      <c r="F2415" s="1" t="s">
        <v>12</v>
      </c>
      <c r="G2415" s="1" t="s">
        <v>223</v>
      </c>
      <c r="H2415" s="1" t="s">
        <v>3</v>
      </c>
      <c r="I2415" s="1">
        <v>0</v>
      </c>
      <c r="J2415" s="1"/>
      <c r="K2415" s="1">
        <v>0</v>
      </c>
      <c r="L2415" s="1"/>
      <c r="M2415" s="1"/>
      <c r="N2415" s="1"/>
      <c r="O2415" s="1"/>
      <c r="P2415" s="1"/>
      <c r="Q2415" s="1"/>
      <c r="R2415" s="1"/>
      <c r="S2415" s="1"/>
      <c r="T2415" s="1"/>
      <c r="U2415" s="1" t="s">
        <v>3</v>
      </c>
      <c r="V2415" s="1">
        <v>0</v>
      </c>
      <c r="W2415" s="1"/>
      <c r="X2415" s="1"/>
      <c r="Y2415" s="1"/>
      <c r="Z2415" s="1"/>
      <c r="AA2415" s="1"/>
      <c r="AB2415" s="1" t="s">
        <v>3</v>
      </c>
      <c r="AC2415" s="1" t="s">
        <v>3</v>
      </c>
      <c r="AD2415" s="1" t="s">
        <v>3</v>
      </c>
      <c r="AE2415" s="1" t="s">
        <v>3</v>
      </c>
      <c r="AF2415" s="1" t="s">
        <v>3</v>
      </c>
      <c r="AG2415" s="1" t="s">
        <v>3</v>
      </c>
      <c r="AH2415" s="1"/>
      <c r="AI2415" s="1"/>
      <c r="AJ2415" s="1"/>
      <c r="AK2415" s="1"/>
      <c r="AL2415" s="1"/>
      <c r="AM2415" s="1"/>
      <c r="AN2415" s="1"/>
      <c r="AO2415" s="1"/>
      <c r="AP2415" s="1" t="s">
        <v>3</v>
      </c>
      <c r="AQ2415" s="1" t="s">
        <v>3</v>
      </c>
      <c r="AR2415" s="1" t="s">
        <v>3</v>
      </c>
      <c r="AS2415" s="1"/>
      <c r="AT2415" s="1"/>
      <c r="AU2415" s="1"/>
      <c r="AV2415" s="1"/>
      <c r="AW2415" s="1"/>
      <c r="AX2415" s="1"/>
      <c r="AY2415" s="1"/>
      <c r="AZ2415" s="1" t="s">
        <v>3</v>
      </c>
      <c r="BA2415" s="1"/>
      <c r="BB2415" s="1" t="s">
        <v>3</v>
      </c>
      <c r="BC2415" s="1" t="s">
        <v>3</v>
      </c>
      <c r="BD2415" s="1" t="s">
        <v>3</v>
      </c>
      <c r="BE2415" s="1" t="s">
        <v>3</v>
      </c>
      <c r="BF2415" s="1" t="s">
        <v>3</v>
      </c>
      <c r="BG2415" s="1" t="s">
        <v>3</v>
      </c>
      <c r="BH2415" s="1" t="s">
        <v>3</v>
      </c>
      <c r="BI2415" s="1" t="s">
        <v>3</v>
      </c>
      <c r="BJ2415" s="1" t="s">
        <v>3</v>
      </c>
      <c r="BK2415" s="1" t="s">
        <v>3</v>
      </c>
      <c r="BL2415" s="1" t="s">
        <v>3</v>
      </c>
      <c r="BM2415" s="1" t="s">
        <v>3</v>
      </c>
      <c r="BN2415" s="1" t="s">
        <v>3</v>
      </c>
      <c r="BO2415" s="1" t="s">
        <v>3</v>
      </c>
      <c r="BP2415" s="1" t="s">
        <v>3</v>
      </c>
      <c r="BQ2415" s="1"/>
      <c r="BR2415" s="1"/>
      <c r="BS2415" s="1"/>
      <c r="BT2415" s="1"/>
      <c r="BU2415" s="1"/>
      <c r="BV2415" s="1"/>
      <c r="BW2415" s="1"/>
      <c r="BX2415" s="1">
        <v>0</v>
      </c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>
        <v>0</v>
      </c>
    </row>
    <row r="2417" spans="1:245" x14ac:dyDescent="0.2">
      <c r="A2417" s="2">
        <v>52</v>
      </c>
      <c r="B2417" s="2">
        <f t="shared" ref="B2417:G2417" si="1268">B2432</f>
        <v>1</v>
      </c>
      <c r="C2417" s="2">
        <f t="shared" si="1268"/>
        <v>4</v>
      </c>
      <c r="D2417" s="2">
        <f t="shared" si="1268"/>
        <v>2415</v>
      </c>
      <c r="E2417" s="2">
        <f t="shared" si="1268"/>
        <v>0</v>
      </c>
      <c r="F2417" s="2" t="str">
        <f t="shared" si="1268"/>
        <v>Новый раздел</v>
      </c>
      <c r="G2417" s="2" t="str">
        <f t="shared" si="1268"/>
        <v>Установка МАФ</v>
      </c>
      <c r="H2417" s="2"/>
      <c r="I2417" s="2"/>
      <c r="J2417" s="2"/>
      <c r="K2417" s="2"/>
      <c r="L2417" s="2"/>
      <c r="M2417" s="2"/>
      <c r="N2417" s="2"/>
      <c r="O2417" s="2">
        <f t="shared" ref="O2417:AT2417" si="1269">O2432</f>
        <v>219630.49</v>
      </c>
      <c r="P2417" s="2">
        <f t="shared" si="1269"/>
        <v>218105.83</v>
      </c>
      <c r="Q2417" s="2">
        <f t="shared" si="1269"/>
        <v>0</v>
      </c>
      <c r="R2417" s="2">
        <f t="shared" si="1269"/>
        <v>0</v>
      </c>
      <c r="S2417" s="2">
        <f t="shared" si="1269"/>
        <v>1524.66</v>
      </c>
      <c r="T2417" s="2">
        <f t="shared" si="1269"/>
        <v>0</v>
      </c>
      <c r="U2417" s="2">
        <f t="shared" si="1269"/>
        <v>8.0860000000000003</v>
      </c>
      <c r="V2417" s="2">
        <f t="shared" si="1269"/>
        <v>0</v>
      </c>
      <c r="W2417" s="2">
        <f t="shared" si="1269"/>
        <v>0</v>
      </c>
      <c r="X2417" s="2">
        <f t="shared" si="1269"/>
        <v>1067.27</v>
      </c>
      <c r="Y2417" s="2">
        <f t="shared" si="1269"/>
        <v>152.47</v>
      </c>
      <c r="Z2417" s="2">
        <f t="shared" si="1269"/>
        <v>0</v>
      </c>
      <c r="AA2417" s="2">
        <f t="shared" si="1269"/>
        <v>0</v>
      </c>
      <c r="AB2417" s="2">
        <f t="shared" si="1269"/>
        <v>219630.49</v>
      </c>
      <c r="AC2417" s="2">
        <f t="shared" si="1269"/>
        <v>218105.83</v>
      </c>
      <c r="AD2417" s="2">
        <f t="shared" si="1269"/>
        <v>0</v>
      </c>
      <c r="AE2417" s="2">
        <f t="shared" si="1269"/>
        <v>0</v>
      </c>
      <c r="AF2417" s="2">
        <f t="shared" si="1269"/>
        <v>1524.66</v>
      </c>
      <c r="AG2417" s="2">
        <f t="shared" si="1269"/>
        <v>0</v>
      </c>
      <c r="AH2417" s="2">
        <f t="shared" si="1269"/>
        <v>8.0860000000000003</v>
      </c>
      <c r="AI2417" s="2">
        <f t="shared" si="1269"/>
        <v>0</v>
      </c>
      <c r="AJ2417" s="2">
        <f t="shared" si="1269"/>
        <v>0</v>
      </c>
      <c r="AK2417" s="2">
        <f t="shared" si="1269"/>
        <v>1067.27</v>
      </c>
      <c r="AL2417" s="2">
        <f t="shared" si="1269"/>
        <v>152.47</v>
      </c>
      <c r="AM2417" s="2">
        <f t="shared" si="1269"/>
        <v>0</v>
      </c>
      <c r="AN2417" s="2">
        <f t="shared" si="1269"/>
        <v>0</v>
      </c>
      <c r="AO2417" s="2">
        <f t="shared" si="1269"/>
        <v>0</v>
      </c>
      <c r="AP2417" s="2">
        <f t="shared" si="1269"/>
        <v>0</v>
      </c>
      <c r="AQ2417" s="2">
        <f t="shared" si="1269"/>
        <v>0</v>
      </c>
      <c r="AR2417" s="2">
        <f t="shared" si="1269"/>
        <v>220850.23</v>
      </c>
      <c r="AS2417" s="2">
        <f t="shared" si="1269"/>
        <v>214212.51</v>
      </c>
      <c r="AT2417" s="2">
        <f t="shared" si="1269"/>
        <v>0</v>
      </c>
      <c r="AU2417" s="2">
        <f t="shared" ref="AU2417:BZ2417" si="1270">AU2432</f>
        <v>6637.72</v>
      </c>
      <c r="AV2417" s="2">
        <f t="shared" si="1270"/>
        <v>218105.83</v>
      </c>
      <c r="AW2417" s="2">
        <f t="shared" si="1270"/>
        <v>218105.83</v>
      </c>
      <c r="AX2417" s="2">
        <f t="shared" si="1270"/>
        <v>0</v>
      </c>
      <c r="AY2417" s="2">
        <f t="shared" si="1270"/>
        <v>218105.83</v>
      </c>
      <c r="AZ2417" s="2">
        <f t="shared" si="1270"/>
        <v>0</v>
      </c>
      <c r="BA2417" s="2">
        <f t="shared" si="1270"/>
        <v>0</v>
      </c>
      <c r="BB2417" s="2">
        <f t="shared" si="1270"/>
        <v>0</v>
      </c>
      <c r="BC2417" s="2">
        <f t="shared" si="1270"/>
        <v>0</v>
      </c>
      <c r="BD2417" s="2">
        <f t="shared" si="1270"/>
        <v>0</v>
      </c>
      <c r="BE2417" s="2">
        <f t="shared" si="1270"/>
        <v>0</v>
      </c>
      <c r="BF2417" s="2">
        <f t="shared" si="1270"/>
        <v>0</v>
      </c>
      <c r="BG2417" s="2">
        <f t="shared" si="1270"/>
        <v>0</v>
      </c>
      <c r="BH2417" s="2">
        <f t="shared" si="1270"/>
        <v>0</v>
      </c>
      <c r="BI2417" s="2">
        <f t="shared" si="1270"/>
        <v>0</v>
      </c>
      <c r="BJ2417" s="2">
        <f t="shared" si="1270"/>
        <v>0</v>
      </c>
      <c r="BK2417" s="2">
        <f t="shared" si="1270"/>
        <v>0</v>
      </c>
      <c r="BL2417" s="2">
        <f t="shared" si="1270"/>
        <v>0</v>
      </c>
      <c r="BM2417" s="2">
        <f t="shared" si="1270"/>
        <v>0</v>
      </c>
      <c r="BN2417" s="2">
        <f t="shared" si="1270"/>
        <v>0</v>
      </c>
      <c r="BO2417" s="2">
        <f t="shared" si="1270"/>
        <v>0</v>
      </c>
      <c r="BP2417" s="2">
        <f t="shared" si="1270"/>
        <v>0</v>
      </c>
      <c r="BQ2417" s="2">
        <f t="shared" si="1270"/>
        <v>0</v>
      </c>
      <c r="BR2417" s="2">
        <f t="shared" si="1270"/>
        <v>0</v>
      </c>
      <c r="BS2417" s="2">
        <f t="shared" si="1270"/>
        <v>0</v>
      </c>
      <c r="BT2417" s="2">
        <f t="shared" si="1270"/>
        <v>0</v>
      </c>
      <c r="BU2417" s="2">
        <f t="shared" si="1270"/>
        <v>0</v>
      </c>
      <c r="BV2417" s="2">
        <f t="shared" si="1270"/>
        <v>0</v>
      </c>
      <c r="BW2417" s="2">
        <f t="shared" si="1270"/>
        <v>0</v>
      </c>
      <c r="BX2417" s="2">
        <f t="shared" si="1270"/>
        <v>0</v>
      </c>
      <c r="BY2417" s="2">
        <f t="shared" si="1270"/>
        <v>0</v>
      </c>
      <c r="BZ2417" s="2">
        <f t="shared" si="1270"/>
        <v>0</v>
      </c>
      <c r="CA2417" s="2">
        <f t="shared" ref="CA2417:DF2417" si="1271">CA2432</f>
        <v>220850.23</v>
      </c>
      <c r="CB2417" s="2">
        <f t="shared" si="1271"/>
        <v>214212.51</v>
      </c>
      <c r="CC2417" s="2">
        <f t="shared" si="1271"/>
        <v>0</v>
      </c>
      <c r="CD2417" s="2">
        <f t="shared" si="1271"/>
        <v>6637.72</v>
      </c>
      <c r="CE2417" s="2">
        <f t="shared" si="1271"/>
        <v>218105.83</v>
      </c>
      <c r="CF2417" s="2">
        <f t="shared" si="1271"/>
        <v>218105.83</v>
      </c>
      <c r="CG2417" s="2">
        <f t="shared" si="1271"/>
        <v>0</v>
      </c>
      <c r="CH2417" s="2">
        <f t="shared" si="1271"/>
        <v>218105.83</v>
      </c>
      <c r="CI2417" s="2">
        <f t="shared" si="1271"/>
        <v>0</v>
      </c>
      <c r="CJ2417" s="2">
        <f t="shared" si="1271"/>
        <v>0</v>
      </c>
      <c r="CK2417" s="2">
        <f t="shared" si="1271"/>
        <v>0</v>
      </c>
      <c r="CL2417" s="2">
        <f t="shared" si="1271"/>
        <v>0</v>
      </c>
      <c r="CM2417" s="2">
        <f t="shared" si="1271"/>
        <v>0</v>
      </c>
      <c r="CN2417" s="2">
        <f t="shared" si="1271"/>
        <v>0</v>
      </c>
      <c r="CO2417" s="2">
        <f t="shared" si="1271"/>
        <v>0</v>
      </c>
      <c r="CP2417" s="2">
        <f t="shared" si="1271"/>
        <v>0</v>
      </c>
      <c r="CQ2417" s="2">
        <f t="shared" si="1271"/>
        <v>0</v>
      </c>
      <c r="CR2417" s="2">
        <f t="shared" si="1271"/>
        <v>0</v>
      </c>
      <c r="CS2417" s="2">
        <f t="shared" si="1271"/>
        <v>0</v>
      </c>
      <c r="CT2417" s="2">
        <f t="shared" si="1271"/>
        <v>0</v>
      </c>
      <c r="CU2417" s="2">
        <f t="shared" si="1271"/>
        <v>0</v>
      </c>
      <c r="CV2417" s="2">
        <f t="shared" si="1271"/>
        <v>0</v>
      </c>
      <c r="CW2417" s="2">
        <f t="shared" si="1271"/>
        <v>0</v>
      </c>
      <c r="CX2417" s="2">
        <f t="shared" si="1271"/>
        <v>0</v>
      </c>
      <c r="CY2417" s="2">
        <f t="shared" si="1271"/>
        <v>0</v>
      </c>
      <c r="CZ2417" s="2">
        <f t="shared" si="1271"/>
        <v>0</v>
      </c>
      <c r="DA2417" s="2">
        <f t="shared" si="1271"/>
        <v>0</v>
      </c>
      <c r="DB2417" s="2">
        <f t="shared" si="1271"/>
        <v>0</v>
      </c>
      <c r="DC2417" s="2">
        <f t="shared" si="1271"/>
        <v>0</v>
      </c>
      <c r="DD2417" s="2">
        <f t="shared" si="1271"/>
        <v>0</v>
      </c>
      <c r="DE2417" s="2">
        <f t="shared" si="1271"/>
        <v>0</v>
      </c>
      <c r="DF2417" s="2">
        <f t="shared" si="1271"/>
        <v>0</v>
      </c>
      <c r="DG2417" s="3">
        <f t="shared" ref="DG2417:EL2417" si="1272">DG2432</f>
        <v>0</v>
      </c>
      <c r="DH2417" s="3">
        <f t="shared" si="1272"/>
        <v>0</v>
      </c>
      <c r="DI2417" s="3">
        <f t="shared" si="1272"/>
        <v>0</v>
      </c>
      <c r="DJ2417" s="3">
        <f t="shared" si="1272"/>
        <v>0</v>
      </c>
      <c r="DK2417" s="3">
        <f t="shared" si="1272"/>
        <v>0</v>
      </c>
      <c r="DL2417" s="3">
        <f t="shared" si="1272"/>
        <v>0</v>
      </c>
      <c r="DM2417" s="3">
        <f t="shared" si="1272"/>
        <v>0</v>
      </c>
      <c r="DN2417" s="3">
        <f t="shared" si="1272"/>
        <v>0</v>
      </c>
      <c r="DO2417" s="3">
        <f t="shared" si="1272"/>
        <v>0</v>
      </c>
      <c r="DP2417" s="3">
        <f t="shared" si="1272"/>
        <v>0</v>
      </c>
      <c r="DQ2417" s="3">
        <f t="shared" si="1272"/>
        <v>0</v>
      </c>
      <c r="DR2417" s="3">
        <f t="shared" si="1272"/>
        <v>0</v>
      </c>
      <c r="DS2417" s="3">
        <f t="shared" si="1272"/>
        <v>0</v>
      </c>
      <c r="DT2417" s="3">
        <f t="shared" si="1272"/>
        <v>0</v>
      </c>
      <c r="DU2417" s="3">
        <f t="shared" si="1272"/>
        <v>0</v>
      </c>
      <c r="DV2417" s="3">
        <f t="shared" si="1272"/>
        <v>0</v>
      </c>
      <c r="DW2417" s="3">
        <f t="shared" si="1272"/>
        <v>0</v>
      </c>
      <c r="DX2417" s="3">
        <f t="shared" si="1272"/>
        <v>0</v>
      </c>
      <c r="DY2417" s="3">
        <f t="shared" si="1272"/>
        <v>0</v>
      </c>
      <c r="DZ2417" s="3">
        <f t="shared" si="1272"/>
        <v>0</v>
      </c>
      <c r="EA2417" s="3">
        <f t="shared" si="1272"/>
        <v>0</v>
      </c>
      <c r="EB2417" s="3">
        <f t="shared" si="1272"/>
        <v>0</v>
      </c>
      <c r="EC2417" s="3">
        <f t="shared" si="1272"/>
        <v>0</v>
      </c>
      <c r="ED2417" s="3">
        <f t="shared" si="1272"/>
        <v>0</v>
      </c>
      <c r="EE2417" s="3">
        <f t="shared" si="1272"/>
        <v>0</v>
      </c>
      <c r="EF2417" s="3">
        <f t="shared" si="1272"/>
        <v>0</v>
      </c>
      <c r="EG2417" s="3">
        <f t="shared" si="1272"/>
        <v>0</v>
      </c>
      <c r="EH2417" s="3">
        <f t="shared" si="1272"/>
        <v>0</v>
      </c>
      <c r="EI2417" s="3">
        <f t="shared" si="1272"/>
        <v>0</v>
      </c>
      <c r="EJ2417" s="3">
        <f t="shared" si="1272"/>
        <v>0</v>
      </c>
      <c r="EK2417" s="3">
        <f t="shared" si="1272"/>
        <v>0</v>
      </c>
      <c r="EL2417" s="3">
        <f t="shared" si="1272"/>
        <v>0</v>
      </c>
      <c r="EM2417" s="3">
        <f t="shared" ref="EM2417:FR2417" si="1273">EM2432</f>
        <v>0</v>
      </c>
      <c r="EN2417" s="3">
        <f t="shared" si="1273"/>
        <v>0</v>
      </c>
      <c r="EO2417" s="3">
        <f t="shared" si="1273"/>
        <v>0</v>
      </c>
      <c r="EP2417" s="3">
        <f t="shared" si="1273"/>
        <v>0</v>
      </c>
      <c r="EQ2417" s="3">
        <f t="shared" si="1273"/>
        <v>0</v>
      </c>
      <c r="ER2417" s="3">
        <f t="shared" si="1273"/>
        <v>0</v>
      </c>
      <c r="ES2417" s="3">
        <f t="shared" si="1273"/>
        <v>0</v>
      </c>
      <c r="ET2417" s="3">
        <f t="shared" si="1273"/>
        <v>0</v>
      </c>
      <c r="EU2417" s="3">
        <f t="shared" si="1273"/>
        <v>0</v>
      </c>
      <c r="EV2417" s="3">
        <f t="shared" si="1273"/>
        <v>0</v>
      </c>
      <c r="EW2417" s="3">
        <f t="shared" si="1273"/>
        <v>0</v>
      </c>
      <c r="EX2417" s="3">
        <f t="shared" si="1273"/>
        <v>0</v>
      </c>
      <c r="EY2417" s="3">
        <f t="shared" si="1273"/>
        <v>0</v>
      </c>
      <c r="EZ2417" s="3">
        <f t="shared" si="1273"/>
        <v>0</v>
      </c>
      <c r="FA2417" s="3">
        <f t="shared" si="1273"/>
        <v>0</v>
      </c>
      <c r="FB2417" s="3">
        <f t="shared" si="1273"/>
        <v>0</v>
      </c>
      <c r="FC2417" s="3">
        <f t="shared" si="1273"/>
        <v>0</v>
      </c>
      <c r="FD2417" s="3">
        <f t="shared" si="1273"/>
        <v>0</v>
      </c>
      <c r="FE2417" s="3">
        <f t="shared" si="1273"/>
        <v>0</v>
      </c>
      <c r="FF2417" s="3">
        <f t="shared" si="1273"/>
        <v>0</v>
      </c>
      <c r="FG2417" s="3">
        <f t="shared" si="1273"/>
        <v>0</v>
      </c>
      <c r="FH2417" s="3">
        <f t="shared" si="1273"/>
        <v>0</v>
      </c>
      <c r="FI2417" s="3">
        <f t="shared" si="1273"/>
        <v>0</v>
      </c>
      <c r="FJ2417" s="3">
        <f t="shared" si="1273"/>
        <v>0</v>
      </c>
      <c r="FK2417" s="3">
        <f t="shared" si="1273"/>
        <v>0</v>
      </c>
      <c r="FL2417" s="3">
        <f t="shared" si="1273"/>
        <v>0</v>
      </c>
      <c r="FM2417" s="3">
        <f t="shared" si="1273"/>
        <v>0</v>
      </c>
      <c r="FN2417" s="3">
        <f t="shared" si="1273"/>
        <v>0</v>
      </c>
      <c r="FO2417" s="3">
        <f t="shared" si="1273"/>
        <v>0</v>
      </c>
      <c r="FP2417" s="3">
        <f t="shared" si="1273"/>
        <v>0</v>
      </c>
      <c r="FQ2417" s="3">
        <f t="shared" si="1273"/>
        <v>0</v>
      </c>
      <c r="FR2417" s="3">
        <f t="shared" si="1273"/>
        <v>0</v>
      </c>
      <c r="FS2417" s="3">
        <f t="shared" ref="FS2417:GX2417" si="1274">FS2432</f>
        <v>0</v>
      </c>
      <c r="FT2417" s="3">
        <f t="shared" si="1274"/>
        <v>0</v>
      </c>
      <c r="FU2417" s="3">
        <f t="shared" si="1274"/>
        <v>0</v>
      </c>
      <c r="FV2417" s="3">
        <f t="shared" si="1274"/>
        <v>0</v>
      </c>
      <c r="FW2417" s="3">
        <f t="shared" si="1274"/>
        <v>0</v>
      </c>
      <c r="FX2417" s="3">
        <f t="shared" si="1274"/>
        <v>0</v>
      </c>
      <c r="FY2417" s="3">
        <f t="shared" si="1274"/>
        <v>0</v>
      </c>
      <c r="FZ2417" s="3">
        <f t="shared" si="1274"/>
        <v>0</v>
      </c>
      <c r="GA2417" s="3">
        <f t="shared" si="1274"/>
        <v>0</v>
      </c>
      <c r="GB2417" s="3">
        <f t="shared" si="1274"/>
        <v>0</v>
      </c>
      <c r="GC2417" s="3">
        <f t="shared" si="1274"/>
        <v>0</v>
      </c>
      <c r="GD2417" s="3">
        <f t="shared" si="1274"/>
        <v>0</v>
      </c>
      <c r="GE2417" s="3">
        <f t="shared" si="1274"/>
        <v>0</v>
      </c>
      <c r="GF2417" s="3">
        <f t="shared" si="1274"/>
        <v>0</v>
      </c>
      <c r="GG2417" s="3">
        <f t="shared" si="1274"/>
        <v>0</v>
      </c>
      <c r="GH2417" s="3">
        <f t="shared" si="1274"/>
        <v>0</v>
      </c>
      <c r="GI2417" s="3">
        <f t="shared" si="1274"/>
        <v>0</v>
      </c>
      <c r="GJ2417" s="3">
        <f t="shared" si="1274"/>
        <v>0</v>
      </c>
      <c r="GK2417" s="3">
        <f t="shared" si="1274"/>
        <v>0</v>
      </c>
      <c r="GL2417" s="3">
        <f t="shared" si="1274"/>
        <v>0</v>
      </c>
      <c r="GM2417" s="3">
        <f t="shared" si="1274"/>
        <v>0</v>
      </c>
      <c r="GN2417" s="3">
        <f t="shared" si="1274"/>
        <v>0</v>
      </c>
      <c r="GO2417" s="3">
        <f t="shared" si="1274"/>
        <v>0</v>
      </c>
      <c r="GP2417" s="3">
        <f t="shared" si="1274"/>
        <v>0</v>
      </c>
      <c r="GQ2417" s="3">
        <f t="shared" si="1274"/>
        <v>0</v>
      </c>
      <c r="GR2417" s="3">
        <f t="shared" si="1274"/>
        <v>0</v>
      </c>
      <c r="GS2417" s="3">
        <f t="shared" si="1274"/>
        <v>0</v>
      </c>
      <c r="GT2417" s="3">
        <f t="shared" si="1274"/>
        <v>0</v>
      </c>
      <c r="GU2417" s="3">
        <f t="shared" si="1274"/>
        <v>0</v>
      </c>
      <c r="GV2417" s="3">
        <f t="shared" si="1274"/>
        <v>0</v>
      </c>
      <c r="GW2417" s="3">
        <f t="shared" si="1274"/>
        <v>0</v>
      </c>
      <c r="GX2417" s="3">
        <f t="shared" si="1274"/>
        <v>0</v>
      </c>
    </row>
    <row r="2419" spans="1:245" x14ac:dyDescent="0.2">
      <c r="A2419">
        <v>17</v>
      </c>
      <c r="B2419">
        <v>1</v>
      </c>
      <c r="C2419">
        <f>ROW(SmtRes!A729)</f>
        <v>729</v>
      </c>
      <c r="D2419">
        <f>ROW(EtalonRes!A701)</f>
        <v>701</v>
      </c>
      <c r="E2419" t="s">
        <v>217</v>
      </c>
      <c r="F2419" t="s">
        <v>91</v>
      </c>
      <c r="G2419" t="s">
        <v>92</v>
      </c>
      <c r="H2419" t="s">
        <v>93</v>
      </c>
      <c r="I2419">
        <f>ROUND(1/10,9)</f>
        <v>0.1</v>
      </c>
      <c r="J2419">
        <v>0</v>
      </c>
      <c r="O2419">
        <f t="shared" ref="O2419:O2430" si="1275">ROUND(CP2419,2)</f>
        <v>416.77</v>
      </c>
      <c r="P2419">
        <f t="shared" ref="P2419:P2430" si="1276">ROUND(CQ2419*I2419,2)</f>
        <v>299.49</v>
      </c>
      <c r="Q2419">
        <f t="shared" ref="Q2419:Q2430" si="1277">ROUND(CR2419*I2419,2)</f>
        <v>0</v>
      </c>
      <c r="R2419">
        <f t="shared" ref="R2419:R2430" si="1278">ROUND(CS2419*I2419,2)</f>
        <v>0</v>
      </c>
      <c r="S2419">
        <f t="shared" ref="S2419:S2430" si="1279">ROUND(CT2419*I2419,2)</f>
        <v>117.28</v>
      </c>
      <c r="T2419">
        <f t="shared" ref="T2419:T2430" si="1280">ROUND(CU2419*I2419,2)</f>
        <v>0</v>
      </c>
      <c r="U2419">
        <f t="shared" ref="U2419:U2430" si="1281">CV2419*I2419</f>
        <v>0.622</v>
      </c>
      <c r="V2419">
        <f t="shared" ref="V2419:V2430" si="1282">CW2419*I2419</f>
        <v>0</v>
      </c>
      <c r="W2419">
        <f t="shared" ref="W2419:W2430" si="1283">ROUND(CX2419*I2419,2)</f>
        <v>0</v>
      </c>
      <c r="X2419">
        <f t="shared" ref="X2419:X2430" si="1284">ROUND(CY2419,2)</f>
        <v>82.1</v>
      </c>
      <c r="Y2419">
        <f t="shared" ref="Y2419:Y2430" si="1285">ROUND(CZ2419,2)</f>
        <v>11.73</v>
      </c>
      <c r="AA2419">
        <v>55574044</v>
      </c>
      <c r="AB2419">
        <f t="shared" ref="AB2419:AB2430" si="1286">ROUND((AC2419+AD2419+AF2419),6)</f>
        <v>4167.68</v>
      </c>
      <c r="AC2419">
        <f t="shared" ref="AC2419:AC2430" si="1287">ROUND((ES2419),6)</f>
        <v>2994.86</v>
      </c>
      <c r="AD2419">
        <f t="shared" ref="AD2419:AD2430" si="1288">ROUND((((ET2419)-(EU2419))+AE2419),6)</f>
        <v>0</v>
      </c>
      <c r="AE2419">
        <f t="shared" ref="AE2419:AE2430" si="1289">ROUND((EU2419),6)</f>
        <v>0</v>
      </c>
      <c r="AF2419">
        <f t="shared" ref="AF2419:AF2430" si="1290">ROUND((EV2419),6)</f>
        <v>1172.82</v>
      </c>
      <c r="AG2419">
        <f t="shared" ref="AG2419:AG2430" si="1291">ROUND((AP2419),6)</f>
        <v>0</v>
      </c>
      <c r="AH2419">
        <f t="shared" ref="AH2419:AH2430" si="1292">(EW2419)</f>
        <v>6.22</v>
      </c>
      <c r="AI2419">
        <f t="shared" ref="AI2419:AI2430" si="1293">(EX2419)</f>
        <v>0</v>
      </c>
      <c r="AJ2419">
        <f t="shared" ref="AJ2419:AJ2430" si="1294">(AS2419)</f>
        <v>0</v>
      </c>
      <c r="AK2419">
        <v>4167.68</v>
      </c>
      <c r="AL2419">
        <v>2994.86</v>
      </c>
      <c r="AM2419">
        <v>0</v>
      </c>
      <c r="AN2419">
        <v>0</v>
      </c>
      <c r="AO2419">
        <v>1172.82</v>
      </c>
      <c r="AP2419">
        <v>0</v>
      </c>
      <c r="AQ2419">
        <v>6.22</v>
      </c>
      <c r="AR2419">
        <v>0</v>
      </c>
      <c r="AS2419">
        <v>0</v>
      </c>
      <c r="AT2419">
        <v>70</v>
      </c>
      <c r="AU2419">
        <v>10</v>
      </c>
      <c r="AV2419">
        <v>1</v>
      </c>
      <c r="AW2419">
        <v>1</v>
      </c>
      <c r="AZ2419">
        <v>1</v>
      </c>
      <c r="BA2419">
        <v>1</v>
      </c>
      <c r="BB2419">
        <v>1</v>
      </c>
      <c r="BC2419">
        <v>1</v>
      </c>
      <c r="BD2419" t="s">
        <v>3</v>
      </c>
      <c r="BE2419" t="s">
        <v>3</v>
      </c>
      <c r="BF2419" t="s">
        <v>3</v>
      </c>
      <c r="BG2419" t="s">
        <v>3</v>
      </c>
      <c r="BH2419">
        <v>0</v>
      </c>
      <c r="BI2419">
        <v>4</v>
      </c>
      <c r="BJ2419" t="s">
        <v>94</v>
      </c>
      <c r="BM2419">
        <v>0</v>
      </c>
      <c r="BN2419">
        <v>0</v>
      </c>
      <c r="BO2419" t="s">
        <v>3</v>
      </c>
      <c r="BP2419">
        <v>0</v>
      </c>
      <c r="BQ2419">
        <v>1</v>
      </c>
      <c r="BR2419">
        <v>0</v>
      </c>
      <c r="BS2419">
        <v>1</v>
      </c>
      <c r="BT2419">
        <v>1</v>
      </c>
      <c r="BU2419">
        <v>1</v>
      </c>
      <c r="BV2419">
        <v>1</v>
      </c>
      <c r="BW2419">
        <v>1</v>
      </c>
      <c r="BX2419">
        <v>1</v>
      </c>
      <c r="BY2419" t="s">
        <v>3</v>
      </c>
      <c r="BZ2419">
        <v>70</v>
      </c>
      <c r="CA2419">
        <v>10</v>
      </c>
      <c r="CE2419">
        <v>0</v>
      </c>
      <c r="CF2419">
        <v>0</v>
      </c>
      <c r="CG2419">
        <v>0</v>
      </c>
      <c r="CM2419">
        <v>0</v>
      </c>
      <c r="CN2419" t="s">
        <v>3</v>
      </c>
      <c r="CO2419">
        <v>0</v>
      </c>
      <c r="CP2419">
        <f t="shared" ref="CP2419:CP2430" si="1295">(P2419+Q2419+S2419)</f>
        <v>416.77</v>
      </c>
      <c r="CQ2419">
        <f t="shared" ref="CQ2419:CQ2430" si="1296">(AC2419*BC2419*AW2419)</f>
        <v>2994.86</v>
      </c>
      <c r="CR2419">
        <f t="shared" ref="CR2419:CR2430" si="1297">((((ET2419)*BB2419-(EU2419)*BS2419)+AE2419*BS2419)*AV2419)</f>
        <v>0</v>
      </c>
      <c r="CS2419">
        <f t="shared" ref="CS2419:CS2430" si="1298">(AE2419*BS2419*AV2419)</f>
        <v>0</v>
      </c>
      <c r="CT2419">
        <f t="shared" ref="CT2419:CT2430" si="1299">(AF2419*BA2419*AV2419)</f>
        <v>1172.82</v>
      </c>
      <c r="CU2419">
        <f t="shared" ref="CU2419:CU2430" si="1300">AG2419</f>
        <v>0</v>
      </c>
      <c r="CV2419">
        <f t="shared" ref="CV2419:CV2430" si="1301">(AH2419*AV2419)</f>
        <v>6.22</v>
      </c>
      <c r="CW2419">
        <f t="shared" ref="CW2419:CW2430" si="1302">AI2419</f>
        <v>0</v>
      </c>
      <c r="CX2419">
        <f t="shared" ref="CX2419:CX2430" si="1303">AJ2419</f>
        <v>0</v>
      </c>
      <c r="CY2419">
        <f t="shared" ref="CY2419:CY2430" si="1304">((S2419*BZ2419)/100)</f>
        <v>82.096000000000004</v>
      </c>
      <c r="CZ2419">
        <f t="shared" ref="CZ2419:CZ2430" si="1305">((S2419*CA2419)/100)</f>
        <v>11.728</v>
      </c>
      <c r="DC2419" t="s">
        <v>3</v>
      </c>
      <c r="DD2419" t="s">
        <v>3</v>
      </c>
      <c r="DE2419" t="s">
        <v>3</v>
      </c>
      <c r="DF2419" t="s">
        <v>3</v>
      </c>
      <c r="DG2419" t="s">
        <v>3</v>
      </c>
      <c r="DH2419" t="s">
        <v>3</v>
      </c>
      <c r="DI2419" t="s">
        <v>3</v>
      </c>
      <c r="DJ2419" t="s">
        <v>3</v>
      </c>
      <c r="DK2419" t="s">
        <v>3</v>
      </c>
      <c r="DL2419" t="s">
        <v>3</v>
      </c>
      <c r="DM2419" t="s">
        <v>3</v>
      </c>
      <c r="DN2419">
        <v>0</v>
      </c>
      <c r="DO2419">
        <v>0</v>
      </c>
      <c r="DP2419">
        <v>1</v>
      </c>
      <c r="DQ2419">
        <v>1</v>
      </c>
      <c r="DU2419">
        <v>1010</v>
      </c>
      <c r="DV2419" t="s">
        <v>93</v>
      </c>
      <c r="DW2419" t="s">
        <v>93</v>
      </c>
      <c r="DX2419">
        <v>10</v>
      </c>
      <c r="EE2419">
        <v>55317522</v>
      </c>
      <c r="EF2419">
        <v>1</v>
      </c>
      <c r="EG2419" t="s">
        <v>19</v>
      </c>
      <c r="EH2419">
        <v>0</v>
      </c>
      <c r="EI2419" t="s">
        <v>3</v>
      </c>
      <c r="EJ2419">
        <v>4</v>
      </c>
      <c r="EK2419">
        <v>0</v>
      </c>
      <c r="EL2419" t="s">
        <v>20</v>
      </c>
      <c r="EM2419" t="s">
        <v>21</v>
      </c>
      <c r="EO2419" t="s">
        <v>3</v>
      </c>
      <c r="EQ2419">
        <v>0</v>
      </c>
      <c r="ER2419">
        <v>4167.68</v>
      </c>
      <c r="ES2419">
        <v>2994.86</v>
      </c>
      <c r="ET2419">
        <v>0</v>
      </c>
      <c r="EU2419">
        <v>0</v>
      </c>
      <c r="EV2419">
        <v>1172.82</v>
      </c>
      <c r="EW2419">
        <v>6.22</v>
      </c>
      <c r="EX2419">
        <v>0</v>
      </c>
      <c r="EY2419">
        <v>0</v>
      </c>
      <c r="FQ2419">
        <v>0</v>
      </c>
      <c r="FR2419">
        <f t="shared" ref="FR2419:FR2430" si="1306">ROUND(IF(AND(BH2419=3,BI2419=3),P2419,0),2)</f>
        <v>0</v>
      </c>
      <c r="FS2419">
        <v>0</v>
      </c>
      <c r="FX2419">
        <v>70</v>
      </c>
      <c r="FY2419">
        <v>10</v>
      </c>
      <c r="GA2419" t="s">
        <v>3</v>
      </c>
      <c r="GD2419">
        <v>0</v>
      </c>
      <c r="GF2419">
        <v>1404583839</v>
      </c>
      <c r="GG2419">
        <v>2</v>
      </c>
      <c r="GH2419">
        <v>1</v>
      </c>
      <c r="GI2419">
        <v>-2</v>
      </c>
      <c r="GJ2419">
        <v>0</v>
      </c>
      <c r="GK2419">
        <f>ROUND(R2419*(R12)/100,2)</f>
        <v>0</v>
      </c>
      <c r="GL2419">
        <f t="shared" ref="GL2419:GL2430" si="1307">ROUND(IF(AND(BH2419=3,BI2419=3,FS2419&lt;&gt;0),P2419,0),2)</f>
        <v>0</v>
      </c>
      <c r="GM2419">
        <f t="shared" ref="GM2419:GM2430" si="1308">ROUND(O2419+X2419+Y2419+GK2419,2)+GX2419</f>
        <v>510.6</v>
      </c>
      <c r="GN2419">
        <f t="shared" ref="GN2419:GN2430" si="1309">IF(OR(BI2419=0,BI2419=1),ROUND(O2419+X2419+Y2419+GK2419,2),0)</f>
        <v>0</v>
      </c>
      <c r="GO2419">
        <f t="shared" ref="GO2419:GO2430" si="1310">IF(BI2419=2,ROUND(O2419+X2419+Y2419+GK2419,2),0)</f>
        <v>0</v>
      </c>
      <c r="GP2419">
        <f t="shared" ref="GP2419:GP2430" si="1311">IF(BI2419=4,ROUND(O2419+X2419+Y2419+GK2419,2)+GX2419,0)</f>
        <v>510.6</v>
      </c>
      <c r="GR2419">
        <v>0</v>
      </c>
      <c r="GS2419">
        <v>3</v>
      </c>
      <c r="GT2419">
        <v>0</v>
      </c>
      <c r="GU2419" t="s">
        <v>3</v>
      </c>
      <c r="GV2419">
        <f t="shared" ref="GV2419:GV2430" si="1312">ROUND((GT2419),6)</f>
        <v>0</v>
      </c>
      <c r="GW2419">
        <v>1</v>
      </c>
      <c r="GX2419">
        <f t="shared" ref="GX2419:GX2430" si="1313">ROUND(HC2419*I2419,2)</f>
        <v>0</v>
      </c>
      <c r="HA2419">
        <v>0</v>
      </c>
      <c r="HB2419">
        <v>0</v>
      </c>
      <c r="HC2419">
        <f t="shared" ref="HC2419:HC2430" si="1314">GV2419*GW2419</f>
        <v>0</v>
      </c>
      <c r="IK2419">
        <v>0</v>
      </c>
    </row>
    <row r="2420" spans="1:245" x14ac:dyDescent="0.2">
      <c r="A2420">
        <v>17</v>
      </c>
      <c r="B2420">
        <v>1</v>
      </c>
      <c r="E2420" t="s">
        <v>224</v>
      </c>
      <c r="F2420" t="s">
        <v>218</v>
      </c>
      <c r="G2420" t="s">
        <v>467</v>
      </c>
      <c r="H2420" t="s">
        <v>180</v>
      </c>
      <c r="I2420">
        <v>1</v>
      </c>
      <c r="J2420">
        <v>0</v>
      </c>
      <c r="O2420">
        <f t="shared" si="1275"/>
        <v>18831.669999999998</v>
      </c>
      <c r="P2420">
        <f t="shared" si="1276"/>
        <v>18831.669999999998</v>
      </c>
      <c r="Q2420">
        <f t="shared" si="1277"/>
        <v>0</v>
      </c>
      <c r="R2420">
        <f t="shared" si="1278"/>
        <v>0</v>
      </c>
      <c r="S2420">
        <f t="shared" si="1279"/>
        <v>0</v>
      </c>
      <c r="T2420">
        <f t="shared" si="1280"/>
        <v>0</v>
      </c>
      <c r="U2420">
        <f t="shared" si="1281"/>
        <v>0</v>
      </c>
      <c r="V2420">
        <f t="shared" si="1282"/>
        <v>0</v>
      </c>
      <c r="W2420">
        <f t="shared" si="1283"/>
        <v>0</v>
      </c>
      <c r="X2420">
        <f t="shared" si="1284"/>
        <v>0</v>
      </c>
      <c r="Y2420">
        <f t="shared" si="1285"/>
        <v>0</v>
      </c>
      <c r="AA2420">
        <v>55574044</v>
      </c>
      <c r="AB2420">
        <f t="shared" si="1286"/>
        <v>18831.669999999998</v>
      </c>
      <c r="AC2420">
        <f t="shared" si="1287"/>
        <v>18831.669999999998</v>
      </c>
      <c r="AD2420">
        <f t="shared" si="1288"/>
        <v>0</v>
      </c>
      <c r="AE2420">
        <f t="shared" si="1289"/>
        <v>0</v>
      </c>
      <c r="AF2420">
        <f t="shared" si="1290"/>
        <v>0</v>
      </c>
      <c r="AG2420">
        <f t="shared" si="1291"/>
        <v>0</v>
      </c>
      <c r="AH2420">
        <f t="shared" si="1292"/>
        <v>0</v>
      </c>
      <c r="AI2420">
        <f t="shared" si="1293"/>
        <v>0</v>
      </c>
      <c r="AJ2420">
        <f t="shared" si="1294"/>
        <v>0</v>
      </c>
      <c r="AK2420">
        <v>18831.669999999998</v>
      </c>
      <c r="AL2420">
        <v>18831.669999999998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1</v>
      </c>
      <c r="AZ2420">
        <v>1</v>
      </c>
      <c r="BA2420">
        <v>1</v>
      </c>
      <c r="BB2420">
        <v>1</v>
      </c>
      <c r="BC2420">
        <v>1</v>
      </c>
      <c r="BD2420" t="s">
        <v>3</v>
      </c>
      <c r="BE2420" t="s">
        <v>3</v>
      </c>
      <c r="BF2420" t="s">
        <v>3</v>
      </c>
      <c r="BG2420" t="s">
        <v>3</v>
      </c>
      <c r="BH2420">
        <v>3</v>
      </c>
      <c r="BI2420">
        <v>1</v>
      </c>
      <c r="BJ2420" t="s">
        <v>3</v>
      </c>
      <c r="BM2420">
        <v>6001</v>
      </c>
      <c r="BN2420">
        <v>0</v>
      </c>
      <c r="BO2420" t="s">
        <v>3</v>
      </c>
      <c r="BP2420">
        <v>0</v>
      </c>
      <c r="BQ2420">
        <v>0</v>
      </c>
      <c r="BR2420">
        <v>0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 t="s">
        <v>3</v>
      </c>
      <c r="BZ2420">
        <v>0</v>
      </c>
      <c r="CA2420">
        <v>0</v>
      </c>
      <c r="CE2420">
        <v>0</v>
      </c>
      <c r="CF2420">
        <v>0</v>
      </c>
      <c r="CG2420">
        <v>0</v>
      </c>
      <c r="CM2420">
        <v>0</v>
      </c>
      <c r="CN2420" t="s">
        <v>3</v>
      </c>
      <c r="CO2420">
        <v>0</v>
      </c>
      <c r="CP2420">
        <f t="shared" si="1295"/>
        <v>18831.669999999998</v>
      </c>
      <c r="CQ2420">
        <f t="shared" si="1296"/>
        <v>18831.669999999998</v>
      </c>
      <c r="CR2420">
        <f t="shared" si="1297"/>
        <v>0</v>
      </c>
      <c r="CS2420">
        <f t="shared" si="1298"/>
        <v>0</v>
      </c>
      <c r="CT2420">
        <f t="shared" si="1299"/>
        <v>0</v>
      </c>
      <c r="CU2420">
        <f t="shared" si="1300"/>
        <v>0</v>
      </c>
      <c r="CV2420">
        <f t="shared" si="1301"/>
        <v>0</v>
      </c>
      <c r="CW2420">
        <f t="shared" si="1302"/>
        <v>0</v>
      </c>
      <c r="CX2420">
        <f t="shared" si="1303"/>
        <v>0</v>
      </c>
      <c r="CY2420">
        <f t="shared" si="1304"/>
        <v>0</v>
      </c>
      <c r="CZ2420">
        <f t="shared" si="1305"/>
        <v>0</v>
      </c>
      <c r="DC2420" t="s">
        <v>3</v>
      </c>
      <c r="DD2420" t="s">
        <v>3</v>
      </c>
      <c r="DE2420" t="s">
        <v>3</v>
      </c>
      <c r="DF2420" t="s">
        <v>3</v>
      </c>
      <c r="DG2420" t="s">
        <v>3</v>
      </c>
      <c r="DH2420" t="s">
        <v>3</v>
      </c>
      <c r="DI2420" t="s">
        <v>3</v>
      </c>
      <c r="DJ2420" t="s">
        <v>3</v>
      </c>
      <c r="DK2420" t="s">
        <v>3</v>
      </c>
      <c r="DL2420" t="s">
        <v>3</v>
      </c>
      <c r="DM2420" t="s">
        <v>3</v>
      </c>
      <c r="DN2420">
        <v>0</v>
      </c>
      <c r="DO2420">
        <v>0</v>
      </c>
      <c r="DP2420">
        <v>1</v>
      </c>
      <c r="DQ2420">
        <v>1</v>
      </c>
      <c r="DU2420">
        <v>1010</v>
      </c>
      <c r="DV2420" t="s">
        <v>180</v>
      </c>
      <c r="DW2420" t="s">
        <v>180</v>
      </c>
      <c r="DX2420">
        <v>1</v>
      </c>
      <c r="EE2420">
        <v>55525620</v>
      </c>
      <c r="EF2420">
        <v>0</v>
      </c>
      <c r="EG2420" t="s">
        <v>220</v>
      </c>
      <c r="EH2420">
        <v>0</v>
      </c>
      <c r="EI2420" t="s">
        <v>3</v>
      </c>
      <c r="EJ2420">
        <v>1</v>
      </c>
      <c r="EK2420">
        <v>6001</v>
      </c>
      <c r="EL2420" t="s">
        <v>221</v>
      </c>
      <c r="EM2420" t="s">
        <v>220</v>
      </c>
      <c r="EO2420" t="s">
        <v>3</v>
      </c>
      <c r="EQ2420">
        <v>0</v>
      </c>
      <c r="ER2420">
        <v>18831.669999999998</v>
      </c>
      <c r="ES2420">
        <v>18831.669999999998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5</v>
      </c>
      <c r="FC2420">
        <v>1</v>
      </c>
      <c r="FD2420">
        <v>18</v>
      </c>
      <c r="FF2420">
        <v>22598</v>
      </c>
      <c r="FQ2420">
        <v>0</v>
      </c>
      <c r="FR2420">
        <f t="shared" si="1306"/>
        <v>0</v>
      </c>
      <c r="FS2420">
        <v>0</v>
      </c>
      <c r="FX2420">
        <v>0</v>
      </c>
      <c r="FY2420">
        <v>0</v>
      </c>
      <c r="GA2420" t="s">
        <v>468</v>
      </c>
      <c r="GD2420">
        <v>0</v>
      </c>
      <c r="GF2420">
        <v>1388696866</v>
      </c>
      <c r="GG2420">
        <v>2</v>
      </c>
      <c r="GH2420">
        <v>3</v>
      </c>
      <c r="GI2420">
        <v>-2</v>
      </c>
      <c r="GJ2420">
        <v>0</v>
      </c>
      <c r="GK2420">
        <f>ROUND(R2420*(R12)/100,2)</f>
        <v>0</v>
      </c>
      <c r="GL2420">
        <f t="shared" si="1307"/>
        <v>0</v>
      </c>
      <c r="GM2420">
        <f t="shared" si="1308"/>
        <v>18831.669999999998</v>
      </c>
      <c r="GN2420">
        <f t="shared" si="1309"/>
        <v>18831.669999999998</v>
      </c>
      <c r="GO2420">
        <f t="shared" si="1310"/>
        <v>0</v>
      </c>
      <c r="GP2420">
        <f t="shared" si="1311"/>
        <v>0</v>
      </c>
      <c r="GR2420">
        <v>1</v>
      </c>
      <c r="GS2420">
        <v>1</v>
      </c>
      <c r="GT2420">
        <v>0</v>
      </c>
      <c r="GU2420" t="s">
        <v>3</v>
      </c>
      <c r="GV2420">
        <f t="shared" si="1312"/>
        <v>0</v>
      </c>
      <c r="GW2420">
        <v>1</v>
      </c>
      <c r="GX2420">
        <f t="shared" si="1313"/>
        <v>0</v>
      </c>
      <c r="HA2420">
        <v>0</v>
      </c>
      <c r="HB2420">
        <v>0</v>
      </c>
      <c r="HC2420">
        <f t="shared" si="1314"/>
        <v>0</v>
      </c>
      <c r="IK2420">
        <v>0</v>
      </c>
    </row>
    <row r="2421" spans="1:245" x14ac:dyDescent="0.2">
      <c r="A2421">
        <v>17</v>
      </c>
      <c r="B2421">
        <v>1</v>
      </c>
      <c r="C2421">
        <f>ROW(SmtRes!A734)</f>
        <v>734</v>
      </c>
      <c r="D2421">
        <f>ROW(EtalonRes!A706)</f>
        <v>706</v>
      </c>
      <c r="E2421" t="s">
        <v>225</v>
      </c>
      <c r="F2421" t="s">
        <v>91</v>
      </c>
      <c r="G2421" t="s">
        <v>92</v>
      </c>
      <c r="H2421" t="s">
        <v>93</v>
      </c>
      <c r="I2421">
        <f>ROUND(1/10,9)</f>
        <v>0.1</v>
      </c>
      <c r="J2421">
        <v>0</v>
      </c>
      <c r="O2421">
        <f t="shared" si="1275"/>
        <v>416.77</v>
      </c>
      <c r="P2421">
        <f t="shared" si="1276"/>
        <v>299.49</v>
      </c>
      <c r="Q2421">
        <f t="shared" si="1277"/>
        <v>0</v>
      </c>
      <c r="R2421">
        <f t="shared" si="1278"/>
        <v>0</v>
      </c>
      <c r="S2421">
        <f t="shared" si="1279"/>
        <v>117.28</v>
      </c>
      <c r="T2421">
        <f t="shared" si="1280"/>
        <v>0</v>
      </c>
      <c r="U2421">
        <f t="shared" si="1281"/>
        <v>0.622</v>
      </c>
      <c r="V2421">
        <f t="shared" si="1282"/>
        <v>0</v>
      </c>
      <c r="W2421">
        <f t="shared" si="1283"/>
        <v>0</v>
      </c>
      <c r="X2421">
        <f t="shared" si="1284"/>
        <v>82.1</v>
      </c>
      <c r="Y2421">
        <f t="shared" si="1285"/>
        <v>11.73</v>
      </c>
      <c r="AA2421">
        <v>55574044</v>
      </c>
      <c r="AB2421">
        <f t="shared" si="1286"/>
        <v>4167.68</v>
      </c>
      <c r="AC2421">
        <f t="shared" si="1287"/>
        <v>2994.86</v>
      </c>
      <c r="AD2421">
        <f t="shared" si="1288"/>
        <v>0</v>
      </c>
      <c r="AE2421">
        <f t="shared" si="1289"/>
        <v>0</v>
      </c>
      <c r="AF2421">
        <f t="shared" si="1290"/>
        <v>1172.82</v>
      </c>
      <c r="AG2421">
        <f t="shared" si="1291"/>
        <v>0</v>
      </c>
      <c r="AH2421">
        <f t="shared" si="1292"/>
        <v>6.22</v>
      </c>
      <c r="AI2421">
        <f t="shared" si="1293"/>
        <v>0</v>
      </c>
      <c r="AJ2421">
        <f t="shared" si="1294"/>
        <v>0</v>
      </c>
      <c r="AK2421">
        <v>4167.68</v>
      </c>
      <c r="AL2421">
        <v>2994.86</v>
      </c>
      <c r="AM2421">
        <v>0</v>
      </c>
      <c r="AN2421">
        <v>0</v>
      </c>
      <c r="AO2421">
        <v>1172.82</v>
      </c>
      <c r="AP2421">
        <v>0</v>
      </c>
      <c r="AQ2421">
        <v>6.22</v>
      </c>
      <c r="AR2421">
        <v>0</v>
      </c>
      <c r="AS2421">
        <v>0</v>
      </c>
      <c r="AT2421">
        <v>70</v>
      </c>
      <c r="AU2421">
        <v>10</v>
      </c>
      <c r="AV2421">
        <v>1</v>
      </c>
      <c r="AW2421">
        <v>1</v>
      </c>
      <c r="AZ2421">
        <v>1</v>
      </c>
      <c r="BA2421">
        <v>1</v>
      </c>
      <c r="BB2421">
        <v>1</v>
      </c>
      <c r="BC2421">
        <v>1</v>
      </c>
      <c r="BD2421" t="s">
        <v>3</v>
      </c>
      <c r="BE2421" t="s">
        <v>3</v>
      </c>
      <c r="BF2421" t="s">
        <v>3</v>
      </c>
      <c r="BG2421" t="s">
        <v>3</v>
      </c>
      <c r="BH2421">
        <v>0</v>
      </c>
      <c r="BI2421">
        <v>4</v>
      </c>
      <c r="BJ2421" t="s">
        <v>94</v>
      </c>
      <c r="BM2421">
        <v>0</v>
      </c>
      <c r="BN2421">
        <v>0</v>
      </c>
      <c r="BO2421" t="s">
        <v>3</v>
      </c>
      <c r="BP2421">
        <v>0</v>
      </c>
      <c r="BQ2421">
        <v>1</v>
      </c>
      <c r="BR2421">
        <v>0</v>
      </c>
      <c r="BS2421">
        <v>1</v>
      </c>
      <c r="BT2421">
        <v>1</v>
      </c>
      <c r="BU2421">
        <v>1</v>
      </c>
      <c r="BV2421">
        <v>1</v>
      </c>
      <c r="BW2421">
        <v>1</v>
      </c>
      <c r="BX2421">
        <v>1</v>
      </c>
      <c r="BY2421" t="s">
        <v>3</v>
      </c>
      <c r="BZ2421">
        <v>70</v>
      </c>
      <c r="CA2421">
        <v>10</v>
      </c>
      <c r="CE2421">
        <v>0</v>
      </c>
      <c r="CF2421">
        <v>0</v>
      </c>
      <c r="CG2421">
        <v>0</v>
      </c>
      <c r="CM2421">
        <v>0</v>
      </c>
      <c r="CN2421" t="s">
        <v>3</v>
      </c>
      <c r="CO2421">
        <v>0</v>
      </c>
      <c r="CP2421">
        <f t="shared" si="1295"/>
        <v>416.77</v>
      </c>
      <c r="CQ2421">
        <f t="shared" si="1296"/>
        <v>2994.86</v>
      </c>
      <c r="CR2421">
        <f t="shared" si="1297"/>
        <v>0</v>
      </c>
      <c r="CS2421">
        <f t="shared" si="1298"/>
        <v>0</v>
      </c>
      <c r="CT2421">
        <f t="shared" si="1299"/>
        <v>1172.82</v>
      </c>
      <c r="CU2421">
        <f t="shared" si="1300"/>
        <v>0</v>
      </c>
      <c r="CV2421">
        <f t="shared" si="1301"/>
        <v>6.22</v>
      </c>
      <c r="CW2421">
        <f t="shared" si="1302"/>
        <v>0</v>
      </c>
      <c r="CX2421">
        <f t="shared" si="1303"/>
        <v>0</v>
      </c>
      <c r="CY2421">
        <f t="shared" si="1304"/>
        <v>82.096000000000004</v>
      </c>
      <c r="CZ2421">
        <f t="shared" si="1305"/>
        <v>11.728</v>
      </c>
      <c r="DC2421" t="s">
        <v>3</v>
      </c>
      <c r="DD2421" t="s">
        <v>3</v>
      </c>
      <c r="DE2421" t="s">
        <v>3</v>
      </c>
      <c r="DF2421" t="s">
        <v>3</v>
      </c>
      <c r="DG2421" t="s">
        <v>3</v>
      </c>
      <c r="DH2421" t="s">
        <v>3</v>
      </c>
      <c r="DI2421" t="s">
        <v>3</v>
      </c>
      <c r="DJ2421" t="s">
        <v>3</v>
      </c>
      <c r="DK2421" t="s">
        <v>3</v>
      </c>
      <c r="DL2421" t="s">
        <v>3</v>
      </c>
      <c r="DM2421" t="s">
        <v>3</v>
      </c>
      <c r="DN2421">
        <v>0</v>
      </c>
      <c r="DO2421">
        <v>0</v>
      </c>
      <c r="DP2421">
        <v>1</v>
      </c>
      <c r="DQ2421">
        <v>1</v>
      </c>
      <c r="DU2421">
        <v>1010</v>
      </c>
      <c r="DV2421" t="s">
        <v>93</v>
      </c>
      <c r="DW2421" t="s">
        <v>93</v>
      </c>
      <c r="DX2421">
        <v>10</v>
      </c>
      <c r="EE2421">
        <v>55317522</v>
      </c>
      <c r="EF2421">
        <v>1</v>
      </c>
      <c r="EG2421" t="s">
        <v>19</v>
      </c>
      <c r="EH2421">
        <v>0</v>
      </c>
      <c r="EI2421" t="s">
        <v>3</v>
      </c>
      <c r="EJ2421">
        <v>4</v>
      </c>
      <c r="EK2421">
        <v>0</v>
      </c>
      <c r="EL2421" t="s">
        <v>20</v>
      </c>
      <c r="EM2421" t="s">
        <v>21</v>
      </c>
      <c r="EO2421" t="s">
        <v>3</v>
      </c>
      <c r="EQ2421">
        <v>0</v>
      </c>
      <c r="ER2421">
        <v>4167.68</v>
      </c>
      <c r="ES2421">
        <v>2994.86</v>
      </c>
      <c r="ET2421">
        <v>0</v>
      </c>
      <c r="EU2421">
        <v>0</v>
      </c>
      <c r="EV2421">
        <v>1172.82</v>
      </c>
      <c r="EW2421">
        <v>6.22</v>
      </c>
      <c r="EX2421">
        <v>0</v>
      </c>
      <c r="EY2421">
        <v>0</v>
      </c>
      <c r="FQ2421">
        <v>0</v>
      </c>
      <c r="FR2421">
        <f t="shared" si="1306"/>
        <v>0</v>
      </c>
      <c r="FS2421">
        <v>0</v>
      </c>
      <c r="FX2421">
        <v>70</v>
      </c>
      <c r="FY2421">
        <v>10</v>
      </c>
      <c r="GA2421" t="s">
        <v>3</v>
      </c>
      <c r="GD2421">
        <v>0</v>
      </c>
      <c r="GF2421">
        <v>1404583839</v>
      </c>
      <c r="GG2421">
        <v>2</v>
      </c>
      <c r="GH2421">
        <v>1</v>
      </c>
      <c r="GI2421">
        <v>-2</v>
      </c>
      <c r="GJ2421">
        <v>0</v>
      </c>
      <c r="GK2421">
        <f>ROUND(R2421*(R12)/100,2)</f>
        <v>0</v>
      </c>
      <c r="GL2421">
        <f t="shared" si="1307"/>
        <v>0</v>
      </c>
      <c r="GM2421">
        <f t="shared" si="1308"/>
        <v>510.6</v>
      </c>
      <c r="GN2421">
        <f t="shared" si="1309"/>
        <v>0</v>
      </c>
      <c r="GO2421">
        <f t="shared" si="1310"/>
        <v>0</v>
      </c>
      <c r="GP2421">
        <f t="shared" si="1311"/>
        <v>510.6</v>
      </c>
      <c r="GR2421">
        <v>0</v>
      </c>
      <c r="GS2421">
        <v>3</v>
      </c>
      <c r="GT2421">
        <v>0</v>
      </c>
      <c r="GU2421" t="s">
        <v>3</v>
      </c>
      <c r="GV2421">
        <f t="shared" si="1312"/>
        <v>0</v>
      </c>
      <c r="GW2421">
        <v>1</v>
      </c>
      <c r="GX2421">
        <f t="shared" si="1313"/>
        <v>0</v>
      </c>
      <c r="HA2421">
        <v>0</v>
      </c>
      <c r="HB2421">
        <v>0</v>
      </c>
      <c r="HC2421">
        <f t="shared" si="1314"/>
        <v>0</v>
      </c>
      <c r="IK2421">
        <v>0</v>
      </c>
    </row>
    <row r="2422" spans="1:245" x14ac:dyDescent="0.2">
      <c r="A2422">
        <v>17</v>
      </c>
      <c r="B2422">
        <v>1</v>
      </c>
      <c r="E2422" t="s">
        <v>228</v>
      </c>
      <c r="F2422" t="s">
        <v>218</v>
      </c>
      <c r="G2422" t="s">
        <v>469</v>
      </c>
      <c r="H2422" t="s">
        <v>180</v>
      </c>
      <c r="I2422">
        <v>1</v>
      </c>
      <c r="J2422">
        <v>0</v>
      </c>
      <c r="O2422">
        <f t="shared" si="1275"/>
        <v>29333.33</v>
      </c>
      <c r="P2422">
        <f t="shared" si="1276"/>
        <v>29333.33</v>
      </c>
      <c r="Q2422">
        <f t="shared" si="1277"/>
        <v>0</v>
      </c>
      <c r="R2422">
        <f t="shared" si="1278"/>
        <v>0</v>
      </c>
      <c r="S2422">
        <f t="shared" si="1279"/>
        <v>0</v>
      </c>
      <c r="T2422">
        <f t="shared" si="1280"/>
        <v>0</v>
      </c>
      <c r="U2422">
        <f t="shared" si="1281"/>
        <v>0</v>
      </c>
      <c r="V2422">
        <f t="shared" si="1282"/>
        <v>0</v>
      </c>
      <c r="W2422">
        <f t="shared" si="1283"/>
        <v>0</v>
      </c>
      <c r="X2422">
        <f t="shared" si="1284"/>
        <v>0</v>
      </c>
      <c r="Y2422">
        <f t="shared" si="1285"/>
        <v>0</v>
      </c>
      <c r="AA2422">
        <v>55574044</v>
      </c>
      <c r="AB2422">
        <f t="shared" si="1286"/>
        <v>29333.33</v>
      </c>
      <c r="AC2422">
        <f t="shared" si="1287"/>
        <v>29333.33</v>
      </c>
      <c r="AD2422">
        <f t="shared" si="1288"/>
        <v>0</v>
      </c>
      <c r="AE2422">
        <f t="shared" si="1289"/>
        <v>0</v>
      </c>
      <c r="AF2422">
        <f t="shared" si="1290"/>
        <v>0</v>
      </c>
      <c r="AG2422">
        <f t="shared" si="1291"/>
        <v>0</v>
      </c>
      <c r="AH2422">
        <f t="shared" si="1292"/>
        <v>0</v>
      </c>
      <c r="AI2422">
        <f t="shared" si="1293"/>
        <v>0</v>
      </c>
      <c r="AJ2422">
        <f t="shared" si="1294"/>
        <v>0</v>
      </c>
      <c r="AK2422">
        <v>29333.33</v>
      </c>
      <c r="AL2422">
        <v>29333.33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1</v>
      </c>
      <c r="AW2422">
        <v>1</v>
      </c>
      <c r="AZ2422">
        <v>1</v>
      </c>
      <c r="BA2422">
        <v>1</v>
      </c>
      <c r="BB2422">
        <v>1</v>
      </c>
      <c r="BC2422">
        <v>1</v>
      </c>
      <c r="BD2422" t="s">
        <v>3</v>
      </c>
      <c r="BE2422" t="s">
        <v>3</v>
      </c>
      <c r="BF2422" t="s">
        <v>3</v>
      </c>
      <c r="BG2422" t="s">
        <v>3</v>
      </c>
      <c r="BH2422">
        <v>3</v>
      </c>
      <c r="BI2422">
        <v>1</v>
      </c>
      <c r="BJ2422" t="s">
        <v>3</v>
      </c>
      <c r="BM2422">
        <v>6001</v>
      </c>
      <c r="BN2422">
        <v>0</v>
      </c>
      <c r="BO2422" t="s">
        <v>3</v>
      </c>
      <c r="BP2422">
        <v>0</v>
      </c>
      <c r="BQ2422">
        <v>0</v>
      </c>
      <c r="BR2422">
        <v>0</v>
      </c>
      <c r="BS2422">
        <v>1</v>
      </c>
      <c r="BT2422">
        <v>1</v>
      </c>
      <c r="BU2422">
        <v>1</v>
      </c>
      <c r="BV2422">
        <v>1</v>
      </c>
      <c r="BW2422">
        <v>1</v>
      </c>
      <c r="BX2422">
        <v>1</v>
      </c>
      <c r="BY2422" t="s">
        <v>3</v>
      </c>
      <c r="BZ2422">
        <v>0</v>
      </c>
      <c r="CA2422">
        <v>0</v>
      </c>
      <c r="CE2422">
        <v>0</v>
      </c>
      <c r="CF2422">
        <v>0</v>
      </c>
      <c r="CG2422">
        <v>0</v>
      </c>
      <c r="CM2422">
        <v>0</v>
      </c>
      <c r="CN2422" t="s">
        <v>3</v>
      </c>
      <c r="CO2422">
        <v>0</v>
      </c>
      <c r="CP2422">
        <f t="shared" si="1295"/>
        <v>29333.33</v>
      </c>
      <c r="CQ2422">
        <f t="shared" si="1296"/>
        <v>29333.33</v>
      </c>
      <c r="CR2422">
        <f t="shared" si="1297"/>
        <v>0</v>
      </c>
      <c r="CS2422">
        <f t="shared" si="1298"/>
        <v>0</v>
      </c>
      <c r="CT2422">
        <f t="shared" si="1299"/>
        <v>0</v>
      </c>
      <c r="CU2422">
        <f t="shared" si="1300"/>
        <v>0</v>
      </c>
      <c r="CV2422">
        <f t="shared" si="1301"/>
        <v>0</v>
      </c>
      <c r="CW2422">
        <f t="shared" si="1302"/>
        <v>0</v>
      </c>
      <c r="CX2422">
        <f t="shared" si="1303"/>
        <v>0</v>
      </c>
      <c r="CY2422">
        <f t="shared" si="1304"/>
        <v>0</v>
      </c>
      <c r="CZ2422">
        <f t="shared" si="1305"/>
        <v>0</v>
      </c>
      <c r="DC2422" t="s">
        <v>3</v>
      </c>
      <c r="DD2422" t="s">
        <v>3</v>
      </c>
      <c r="DE2422" t="s">
        <v>3</v>
      </c>
      <c r="DF2422" t="s">
        <v>3</v>
      </c>
      <c r="DG2422" t="s">
        <v>3</v>
      </c>
      <c r="DH2422" t="s">
        <v>3</v>
      </c>
      <c r="DI2422" t="s">
        <v>3</v>
      </c>
      <c r="DJ2422" t="s">
        <v>3</v>
      </c>
      <c r="DK2422" t="s">
        <v>3</v>
      </c>
      <c r="DL2422" t="s">
        <v>3</v>
      </c>
      <c r="DM2422" t="s">
        <v>3</v>
      </c>
      <c r="DN2422">
        <v>0</v>
      </c>
      <c r="DO2422">
        <v>0</v>
      </c>
      <c r="DP2422">
        <v>1</v>
      </c>
      <c r="DQ2422">
        <v>1</v>
      </c>
      <c r="DU2422">
        <v>1010</v>
      </c>
      <c r="DV2422" t="s">
        <v>180</v>
      </c>
      <c r="DW2422" t="s">
        <v>180</v>
      </c>
      <c r="DX2422">
        <v>1</v>
      </c>
      <c r="EE2422">
        <v>55525620</v>
      </c>
      <c r="EF2422">
        <v>0</v>
      </c>
      <c r="EG2422" t="s">
        <v>220</v>
      </c>
      <c r="EH2422">
        <v>0</v>
      </c>
      <c r="EI2422" t="s">
        <v>3</v>
      </c>
      <c r="EJ2422">
        <v>1</v>
      </c>
      <c r="EK2422">
        <v>6001</v>
      </c>
      <c r="EL2422" t="s">
        <v>221</v>
      </c>
      <c r="EM2422" t="s">
        <v>220</v>
      </c>
      <c r="EO2422" t="s">
        <v>3</v>
      </c>
      <c r="EQ2422">
        <v>0</v>
      </c>
      <c r="ER2422">
        <v>29333.33</v>
      </c>
      <c r="ES2422">
        <v>29333.33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5</v>
      </c>
      <c r="FC2422">
        <v>1</v>
      </c>
      <c r="FD2422">
        <v>18</v>
      </c>
      <c r="FF2422">
        <v>35200</v>
      </c>
      <c r="FQ2422">
        <v>0</v>
      </c>
      <c r="FR2422">
        <f t="shared" si="1306"/>
        <v>0</v>
      </c>
      <c r="FS2422">
        <v>0</v>
      </c>
      <c r="FX2422">
        <v>0</v>
      </c>
      <c r="FY2422">
        <v>0</v>
      </c>
      <c r="GA2422" t="s">
        <v>470</v>
      </c>
      <c r="GD2422">
        <v>0</v>
      </c>
      <c r="GF2422">
        <v>2013869961</v>
      </c>
      <c r="GG2422">
        <v>2</v>
      </c>
      <c r="GH2422">
        <v>3</v>
      </c>
      <c r="GI2422">
        <v>-2</v>
      </c>
      <c r="GJ2422">
        <v>0</v>
      </c>
      <c r="GK2422">
        <f>ROUND(R2422*(R12)/100,2)</f>
        <v>0</v>
      </c>
      <c r="GL2422">
        <f t="shared" si="1307"/>
        <v>0</v>
      </c>
      <c r="GM2422">
        <f t="shared" si="1308"/>
        <v>29333.33</v>
      </c>
      <c r="GN2422">
        <f t="shared" si="1309"/>
        <v>29333.33</v>
      </c>
      <c r="GO2422">
        <f t="shared" si="1310"/>
        <v>0</v>
      </c>
      <c r="GP2422">
        <f t="shared" si="1311"/>
        <v>0</v>
      </c>
      <c r="GR2422">
        <v>1</v>
      </c>
      <c r="GS2422">
        <v>1</v>
      </c>
      <c r="GT2422">
        <v>0</v>
      </c>
      <c r="GU2422" t="s">
        <v>3</v>
      </c>
      <c r="GV2422">
        <f t="shared" si="1312"/>
        <v>0</v>
      </c>
      <c r="GW2422">
        <v>1</v>
      </c>
      <c r="GX2422">
        <f t="shared" si="1313"/>
        <v>0</v>
      </c>
      <c r="HA2422">
        <v>0</v>
      </c>
      <c r="HB2422">
        <v>0</v>
      </c>
      <c r="HC2422">
        <f t="shared" si="1314"/>
        <v>0</v>
      </c>
      <c r="IK2422">
        <v>0</v>
      </c>
    </row>
    <row r="2423" spans="1:245" x14ac:dyDescent="0.2">
      <c r="A2423">
        <v>17</v>
      </c>
      <c r="B2423">
        <v>1</v>
      </c>
      <c r="C2423">
        <f>ROW(SmtRes!A739)</f>
        <v>739</v>
      </c>
      <c r="D2423">
        <f>ROW(EtalonRes!A711)</f>
        <v>711</v>
      </c>
      <c r="E2423" t="s">
        <v>229</v>
      </c>
      <c r="F2423" t="s">
        <v>91</v>
      </c>
      <c r="G2423" t="s">
        <v>92</v>
      </c>
      <c r="H2423" t="s">
        <v>93</v>
      </c>
      <c r="I2423">
        <f>ROUND(1/10,9)</f>
        <v>0.1</v>
      </c>
      <c r="J2423">
        <v>0</v>
      </c>
      <c r="O2423">
        <f t="shared" si="1275"/>
        <v>416.77</v>
      </c>
      <c r="P2423">
        <f t="shared" si="1276"/>
        <v>299.49</v>
      </c>
      <c r="Q2423">
        <f t="shared" si="1277"/>
        <v>0</v>
      </c>
      <c r="R2423">
        <f t="shared" si="1278"/>
        <v>0</v>
      </c>
      <c r="S2423">
        <f t="shared" si="1279"/>
        <v>117.28</v>
      </c>
      <c r="T2423">
        <f t="shared" si="1280"/>
        <v>0</v>
      </c>
      <c r="U2423">
        <f t="shared" si="1281"/>
        <v>0.622</v>
      </c>
      <c r="V2423">
        <f t="shared" si="1282"/>
        <v>0</v>
      </c>
      <c r="W2423">
        <f t="shared" si="1283"/>
        <v>0</v>
      </c>
      <c r="X2423">
        <f t="shared" si="1284"/>
        <v>82.1</v>
      </c>
      <c r="Y2423">
        <f t="shared" si="1285"/>
        <v>11.73</v>
      </c>
      <c r="AA2423">
        <v>55574044</v>
      </c>
      <c r="AB2423">
        <f t="shared" si="1286"/>
        <v>4167.68</v>
      </c>
      <c r="AC2423">
        <f t="shared" si="1287"/>
        <v>2994.86</v>
      </c>
      <c r="AD2423">
        <f t="shared" si="1288"/>
        <v>0</v>
      </c>
      <c r="AE2423">
        <f t="shared" si="1289"/>
        <v>0</v>
      </c>
      <c r="AF2423">
        <f t="shared" si="1290"/>
        <v>1172.82</v>
      </c>
      <c r="AG2423">
        <f t="shared" si="1291"/>
        <v>0</v>
      </c>
      <c r="AH2423">
        <f t="shared" si="1292"/>
        <v>6.22</v>
      </c>
      <c r="AI2423">
        <f t="shared" si="1293"/>
        <v>0</v>
      </c>
      <c r="AJ2423">
        <f t="shared" si="1294"/>
        <v>0</v>
      </c>
      <c r="AK2423">
        <v>4167.68</v>
      </c>
      <c r="AL2423">
        <v>2994.86</v>
      </c>
      <c r="AM2423">
        <v>0</v>
      </c>
      <c r="AN2423">
        <v>0</v>
      </c>
      <c r="AO2423">
        <v>1172.82</v>
      </c>
      <c r="AP2423">
        <v>0</v>
      </c>
      <c r="AQ2423">
        <v>6.22</v>
      </c>
      <c r="AR2423">
        <v>0</v>
      </c>
      <c r="AS2423">
        <v>0</v>
      </c>
      <c r="AT2423">
        <v>70</v>
      </c>
      <c r="AU2423">
        <v>10</v>
      </c>
      <c r="AV2423">
        <v>1</v>
      </c>
      <c r="AW2423">
        <v>1</v>
      </c>
      <c r="AZ2423">
        <v>1</v>
      </c>
      <c r="BA2423">
        <v>1</v>
      </c>
      <c r="BB2423">
        <v>1</v>
      </c>
      <c r="BC2423">
        <v>1</v>
      </c>
      <c r="BD2423" t="s">
        <v>3</v>
      </c>
      <c r="BE2423" t="s">
        <v>3</v>
      </c>
      <c r="BF2423" t="s">
        <v>3</v>
      </c>
      <c r="BG2423" t="s">
        <v>3</v>
      </c>
      <c r="BH2423">
        <v>0</v>
      </c>
      <c r="BI2423">
        <v>4</v>
      </c>
      <c r="BJ2423" t="s">
        <v>94</v>
      </c>
      <c r="BM2423">
        <v>0</v>
      </c>
      <c r="BN2423">
        <v>0</v>
      </c>
      <c r="BO2423" t="s">
        <v>3</v>
      </c>
      <c r="BP2423">
        <v>0</v>
      </c>
      <c r="BQ2423">
        <v>1</v>
      </c>
      <c r="BR2423">
        <v>0</v>
      </c>
      <c r="BS2423">
        <v>1</v>
      </c>
      <c r="BT2423">
        <v>1</v>
      </c>
      <c r="BU2423">
        <v>1</v>
      </c>
      <c r="BV2423">
        <v>1</v>
      </c>
      <c r="BW2423">
        <v>1</v>
      </c>
      <c r="BX2423">
        <v>1</v>
      </c>
      <c r="BY2423" t="s">
        <v>3</v>
      </c>
      <c r="BZ2423">
        <v>70</v>
      </c>
      <c r="CA2423">
        <v>10</v>
      </c>
      <c r="CE2423">
        <v>0</v>
      </c>
      <c r="CF2423">
        <v>0</v>
      </c>
      <c r="CG2423">
        <v>0</v>
      </c>
      <c r="CM2423">
        <v>0</v>
      </c>
      <c r="CN2423" t="s">
        <v>3</v>
      </c>
      <c r="CO2423">
        <v>0</v>
      </c>
      <c r="CP2423">
        <f t="shared" si="1295"/>
        <v>416.77</v>
      </c>
      <c r="CQ2423">
        <f t="shared" si="1296"/>
        <v>2994.86</v>
      </c>
      <c r="CR2423">
        <f t="shared" si="1297"/>
        <v>0</v>
      </c>
      <c r="CS2423">
        <f t="shared" si="1298"/>
        <v>0</v>
      </c>
      <c r="CT2423">
        <f t="shared" si="1299"/>
        <v>1172.82</v>
      </c>
      <c r="CU2423">
        <f t="shared" si="1300"/>
        <v>0</v>
      </c>
      <c r="CV2423">
        <f t="shared" si="1301"/>
        <v>6.22</v>
      </c>
      <c r="CW2423">
        <f t="shared" si="1302"/>
        <v>0</v>
      </c>
      <c r="CX2423">
        <f t="shared" si="1303"/>
        <v>0</v>
      </c>
      <c r="CY2423">
        <f t="shared" si="1304"/>
        <v>82.096000000000004</v>
      </c>
      <c r="CZ2423">
        <f t="shared" si="1305"/>
        <v>11.728</v>
      </c>
      <c r="DC2423" t="s">
        <v>3</v>
      </c>
      <c r="DD2423" t="s">
        <v>3</v>
      </c>
      <c r="DE2423" t="s">
        <v>3</v>
      </c>
      <c r="DF2423" t="s">
        <v>3</v>
      </c>
      <c r="DG2423" t="s">
        <v>3</v>
      </c>
      <c r="DH2423" t="s">
        <v>3</v>
      </c>
      <c r="DI2423" t="s">
        <v>3</v>
      </c>
      <c r="DJ2423" t="s">
        <v>3</v>
      </c>
      <c r="DK2423" t="s">
        <v>3</v>
      </c>
      <c r="DL2423" t="s">
        <v>3</v>
      </c>
      <c r="DM2423" t="s">
        <v>3</v>
      </c>
      <c r="DN2423">
        <v>0</v>
      </c>
      <c r="DO2423">
        <v>0</v>
      </c>
      <c r="DP2423">
        <v>1</v>
      </c>
      <c r="DQ2423">
        <v>1</v>
      </c>
      <c r="DU2423">
        <v>1010</v>
      </c>
      <c r="DV2423" t="s">
        <v>93</v>
      </c>
      <c r="DW2423" t="s">
        <v>93</v>
      </c>
      <c r="DX2423">
        <v>10</v>
      </c>
      <c r="EE2423">
        <v>55317522</v>
      </c>
      <c r="EF2423">
        <v>1</v>
      </c>
      <c r="EG2423" t="s">
        <v>19</v>
      </c>
      <c r="EH2423">
        <v>0</v>
      </c>
      <c r="EI2423" t="s">
        <v>3</v>
      </c>
      <c r="EJ2423">
        <v>4</v>
      </c>
      <c r="EK2423">
        <v>0</v>
      </c>
      <c r="EL2423" t="s">
        <v>20</v>
      </c>
      <c r="EM2423" t="s">
        <v>21</v>
      </c>
      <c r="EO2423" t="s">
        <v>3</v>
      </c>
      <c r="EQ2423">
        <v>0</v>
      </c>
      <c r="ER2423">
        <v>4167.68</v>
      </c>
      <c r="ES2423">
        <v>2994.86</v>
      </c>
      <c r="ET2423">
        <v>0</v>
      </c>
      <c r="EU2423">
        <v>0</v>
      </c>
      <c r="EV2423">
        <v>1172.82</v>
      </c>
      <c r="EW2423">
        <v>6.22</v>
      </c>
      <c r="EX2423">
        <v>0</v>
      </c>
      <c r="EY2423">
        <v>0</v>
      </c>
      <c r="FQ2423">
        <v>0</v>
      </c>
      <c r="FR2423">
        <f t="shared" si="1306"/>
        <v>0</v>
      </c>
      <c r="FS2423">
        <v>0</v>
      </c>
      <c r="FX2423">
        <v>70</v>
      </c>
      <c r="FY2423">
        <v>10</v>
      </c>
      <c r="GA2423" t="s">
        <v>3</v>
      </c>
      <c r="GD2423">
        <v>0</v>
      </c>
      <c r="GF2423">
        <v>1404583839</v>
      </c>
      <c r="GG2423">
        <v>2</v>
      </c>
      <c r="GH2423">
        <v>1</v>
      </c>
      <c r="GI2423">
        <v>-2</v>
      </c>
      <c r="GJ2423">
        <v>0</v>
      </c>
      <c r="GK2423">
        <f>ROUND(R2423*(R12)/100,2)</f>
        <v>0</v>
      </c>
      <c r="GL2423">
        <f t="shared" si="1307"/>
        <v>0</v>
      </c>
      <c r="GM2423">
        <f t="shared" si="1308"/>
        <v>510.6</v>
      </c>
      <c r="GN2423">
        <f t="shared" si="1309"/>
        <v>0</v>
      </c>
      <c r="GO2423">
        <f t="shared" si="1310"/>
        <v>0</v>
      </c>
      <c r="GP2423">
        <f t="shared" si="1311"/>
        <v>510.6</v>
      </c>
      <c r="GR2423">
        <v>0</v>
      </c>
      <c r="GS2423">
        <v>3</v>
      </c>
      <c r="GT2423">
        <v>0</v>
      </c>
      <c r="GU2423" t="s">
        <v>3</v>
      </c>
      <c r="GV2423">
        <f t="shared" si="1312"/>
        <v>0</v>
      </c>
      <c r="GW2423">
        <v>1</v>
      </c>
      <c r="GX2423">
        <f t="shared" si="1313"/>
        <v>0</v>
      </c>
      <c r="HA2423">
        <v>0</v>
      </c>
      <c r="HB2423">
        <v>0</v>
      </c>
      <c r="HC2423">
        <f t="shared" si="1314"/>
        <v>0</v>
      </c>
      <c r="IK2423">
        <v>0</v>
      </c>
    </row>
    <row r="2424" spans="1:245" x14ac:dyDescent="0.2">
      <c r="A2424">
        <v>17</v>
      </c>
      <c r="B2424">
        <v>1</v>
      </c>
      <c r="E2424" t="s">
        <v>232</v>
      </c>
      <c r="F2424" t="s">
        <v>218</v>
      </c>
      <c r="G2424" t="s">
        <v>471</v>
      </c>
      <c r="H2424" t="s">
        <v>180</v>
      </c>
      <c r="I2424">
        <v>1</v>
      </c>
      <c r="J2424">
        <v>0</v>
      </c>
      <c r="O2424">
        <f t="shared" si="1275"/>
        <v>49701.67</v>
      </c>
      <c r="P2424">
        <f t="shared" si="1276"/>
        <v>49701.67</v>
      </c>
      <c r="Q2424">
        <f t="shared" si="1277"/>
        <v>0</v>
      </c>
      <c r="R2424">
        <f t="shared" si="1278"/>
        <v>0</v>
      </c>
      <c r="S2424">
        <f t="shared" si="1279"/>
        <v>0</v>
      </c>
      <c r="T2424">
        <f t="shared" si="1280"/>
        <v>0</v>
      </c>
      <c r="U2424">
        <f t="shared" si="1281"/>
        <v>0</v>
      </c>
      <c r="V2424">
        <f t="shared" si="1282"/>
        <v>0</v>
      </c>
      <c r="W2424">
        <f t="shared" si="1283"/>
        <v>0</v>
      </c>
      <c r="X2424">
        <f t="shared" si="1284"/>
        <v>0</v>
      </c>
      <c r="Y2424">
        <f t="shared" si="1285"/>
        <v>0</v>
      </c>
      <c r="AA2424">
        <v>55574044</v>
      </c>
      <c r="AB2424">
        <f t="shared" si="1286"/>
        <v>49701.67</v>
      </c>
      <c r="AC2424">
        <f t="shared" si="1287"/>
        <v>49701.67</v>
      </c>
      <c r="AD2424">
        <f t="shared" si="1288"/>
        <v>0</v>
      </c>
      <c r="AE2424">
        <f t="shared" si="1289"/>
        <v>0</v>
      </c>
      <c r="AF2424">
        <f t="shared" si="1290"/>
        <v>0</v>
      </c>
      <c r="AG2424">
        <f t="shared" si="1291"/>
        <v>0</v>
      </c>
      <c r="AH2424">
        <f t="shared" si="1292"/>
        <v>0</v>
      </c>
      <c r="AI2424">
        <f t="shared" si="1293"/>
        <v>0</v>
      </c>
      <c r="AJ2424">
        <f t="shared" si="1294"/>
        <v>0</v>
      </c>
      <c r="AK2424">
        <v>49701.67</v>
      </c>
      <c r="AL2424">
        <v>49701.67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1</v>
      </c>
      <c r="AW2424">
        <v>1</v>
      </c>
      <c r="AZ2424">
        <v>1</v>
      </c>
      <c r="BA2424">
        <v>1</v>
      </c>
      <c r="BB2424">
        <v>1</v>
      </c>
      <c r="BC2424">
        <v>1</v>
      </c>
      <c r="BD2424" t="s">
        <v>3</v>
      </c>
      <c r="BE2424" t="s">
        <v>3</v>
      </c>
      <c r="BF2424" t="s">
        <v>3</v>
      </c>
      <c r="BG2424" t="s">
        <v>3</v>
      </c>
      <c r="BH2424">
        <v>3</v>
      </c>
      <c r="BI2424">
        <v>1</v>
      </c>
      <c r="BJ2424" t="s">
        <v>3</v>
      </c>
      <c r="BM2424">
        <v>6001</v>
      </c>
      <c r="BN2424">
        <v>0</v>
      </c>
      <c r="BO2424" t="s">
        <v>3</v>
      </c>
      <c r="BP2424">
        <v>0</v>
      </c>
      <c r="BQ2424">
        <v>0</v>
      </c>
      <c r="BR2424">
        <v>0</v>
      </c>
      <c r="BS2424">
        <v>1</v>
      </c>
      <c r="BT2424">
        <v>1</v>
      </c>
      <c r="BU2424">
        <v>1</v>
      </c>
      <c r="BV2424">
        <v>1</v>
      </c>
      <c r="BW2424">
        <v>1</v>
      </c>
      <c r="BX2424">
        <v>1</v>
      </c>
      <c r="BY2424" t="s">
        <v>3</v>
      </c>
      <c r="BZ2424">
        <v>0</v>
      </c>
      <c r="CA2424">
        <v>0</v>
      </c>
      <c r="CE2424">
        <v>0</v>
      </c>
      <c r="CF2424">
        <v>0</v>
      </c>
      <c r="CG2424">
        <v>0</v>
      </c>
      <c r="CM2424">
        <v>0</v>
      </c>
      <c r="CN2424" t="s">
        <v>3</v>
      </c>
      <c r="CO2424">
        <v>0</v>
      </c>
      <c r="CP2424">
        <f t="shared" si="1295"/>
        <v>49701.67</v>
      </c>
      <c r="CQ2424">
        <f t="shared" si="1296"/>
        <v>49701.67</v>
      </c>
      <c r="CR2424">
        <f t="shared" si="1297"/>
        <v>0</v>
      </c>
      <c r="CS2424">
        <f t="shared" si="1298"/>
        <v>0</v>
      </c>
      <c r="CT2424">
        <f t="shared" si="1299"/>
        <v>0</v>
      </c>
      <c r="CU2424">
        <f t="shared" si="1300"/>
        <v>0</v>
      </c>
      <c r="CV2424">
        <f t="shared" si="1301"/>
        <v>0</v>
      </c>
      <c r="CW2424">
        <f t="shared" si="1302"/>
        <v>0</v>
      </c>
      <c r="CX2424">
        <f t="shared" si="1303"/>
        <v>0</v>
      </c>
      <c r="CY2424">
        <f t="shared" si="1304"/>
        <v>0</v>
      </c>
      <c r="CZ2424">
        <f t="shared" si="1305"/>
        <v>0</v>
      </c>
      <c r="DC2424" t="s">
        <v>3</v>
      </c>
      <c r="DD2424" t="s">
        <v>3</v>
      </c>
      <c r="DE2424" t="s">
        <v>3</v>
      </c>
      <c r="DF2424" t="s">
        <v>3</v>
      </c>
      <c r="DG2424" t="s">
        <v>3</v>
      </c>
      <c r="DH2424" t="s">
        <v>3</v>
      </c>
      <c r="DI2424" t="s">
        <v>3</v>
      </c>
      <c r="DJ2424" t="s">
        <v>3</v>
      </c>
      <c r="DK2424" t="s">
        <v>3</v>
      </c>
      <c r="DL2424" t="s">
        <v>3</v>
      </c>
      <c r="DM2424" t="s">
        <v>3</v>
      </c>
      <c r="DN2424">
        <v>0</v>
      </c>
      <c r="DO2424">
        <v>0</v>
      </c>
      <c r="DP2424">
        <v>1</v>
      </c>
      <c r="DQ2424">
        <v>1</v>
      </c>
      <c r="DU2424">
        <v>1010</v>
      </c>
      <c r="DV2424" t="s">
        <v>180</v>
      </c>
      <c r="DW2424" t="s">
        <v>180</v>
      </c>
      <c r="DX2424">
        <v>1</v>
      </c>
      <c r="EE2424">
        <v>55525620</v>
      </c>
      <c r="EF2424">
        <v>0</v>
      </c>
      <c r="EG2424" t="s">
        <v>220</v>
      </c>
      <c r="EH2424">
        <v>0</v>
      </c>
      <c r="EI2424" t="s">
        <v>3</v>
      </c>
      <c r="EJ2424">
        <v>1</v>
      </c>
      <c r="EK2424">
        <v>6001</v>
      </c>
      <c r="EL2424" t="s">
        <v>221</v>
      </c>
      <c r="EM2424" t="s">
        <v>220</v>
      </c>
      <c r="EO2424" t="s">
        <v>3</v>
      </c>
      <c r="EQ2424">
        <v>0</v>
      </c>
      <c r="ER2424">
        <v>49701.67</v>
      </c>
      <c r="ES2424">
        <v>49701.67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5</v>
      </c>
      <c r="FC2424">
        <v>1</v>
      </c>
      <c r="FD2424">
        <v>18</v>
      </c>
      <c r="FF2424">
        <v>59642</v>
      </c>
      <c r="FQ2424">
        <v>0</v>
      </c>
      <c r="FR2424">
        <f t="shared" si="1306"/>
        <v>0</v>
      </c>
      <c r="FS2424">
        <v>0</v>
      </c>
      <c r="FX2424">
        <v>0</v>
      </c>
      <c r="FY2424">
        <v>0</v>
      </c>
      <c r="GA2424" t="s">
        <v>235</v>
      </c>
      <c r="GD2424">
        <v>0</v>
      </c>
      <c r="GF2424">
        <v>970464173</v>
      </c>
      <c r="GG2424">
        <v>2</v>
      </c>
      <c r="GH2424">
        <v>3</v>
      </c>
      <c r="GI2424">
        <v>-2</v>
      </c>
      <c r="GJ2424">
        <v>0</v>
      </c>
      <c r="GK2424">
        <f>ROUND(R2424*(R12)/100,2)</f>
        <v>0</v>
      </c>
      <c r="GL2424">
        <f t="shared" si="1307"/>
        <v>0</v>
      </c>
      <c r="GM2424">
        <f t="shared" si="1308"/>
        <v>49701.67</v>
      </c>
      <c r="GN2424">
        <f t="shared" si="1309"/>
        <v>49701.67</v>
      </c>
      <c r="GO2424">
        <f t="shared" si="1310"/>
        <v>0</v>
      </c>
      <c r="GP2424">
        <f t="shared" si="1311"/>
        <v>0</v>
      </c>
      <c r="GR2424">
        <v>1</v>
      </c>
      <c r="GS2424">
        <v>1</v>
      </c>
      <c r="GT2424">
        <v>0</v>
      </c>
      <c r="GU2424" t="s">
        <v>3</v>
      </c>
      <c r="GV2424">
        <f t="shared" si="1312"/>
        <v>0</v>
      </c>
      <c r="GW2424">
        <v>1</v>
      </c>
      <c r="GX2424">
        <f t="shared" si="1313"/>
        <v>0</v>
      </c>
      <c r="HA2424">
        <v>0</v>
      </c>
      <c r="HB2424">
        <v>0</v>
      </c>
      <c r="HC2424">
        <f t="shared" si="1314"/>
        <v>0</v>
      </c>
      <c r="IK2424">
        <v>0</v>
      </c>
    </row>
    <row r="2425" spans="1:245" x14ac:dyDescent="0.2">
      <c r="A2425">
        <v>17</v>
      </c>
      <c r="B2425">
        <v>1</v>
      </c>
      <c r="C2425">
        <f>ROW(SmtRes!A744)</f>
        <v>744</v>
      </c>
      <c r="D2425">
        <f>ROW(EtalonRes!A716)</f>
        <v>716</v>
      </c>
      <c r="E2425" t="s">
        <v>233</v>
      </c>
      <c r="F2425" t="s">
        <v>91</v>
      </c>
      <c r="G2425" t="s">
        <v>92</v>
      </c>
      <c r="H2425" t="s">
        <v>93</v>
      </c>
      <c r="I2425">
        <f>ROUND(4/10,9)</f>
        <v>0.4</v>
      </c>
      <c r="J2425">
        <v>0</v>
      </c>
      <c r="O2425">
        <f t="shared" si="1275"/>
        <v>1667.07</v>
      </c>
      <c r="P2425">
        <f t="shared" si="1276"/>
        <v>1197.94</v>
      </c>
      <c r="Q2425">
        <f t="shared" si="1277"/>
        <v>0</v>
      </c>
      <c r="R2425">
        <f t="shared" si="1278"/>
        <v>0</v>
      </c>
      <c r="S2425">
        <f t="shared" si="1279"/>
        <v>469.13</v>
      </c>
      <c r="T2425">
        <f t="shared" si="1280"/>
        <v>0</v>
      </c>
      <c r="U2425">
        <f t="shared" si="1281"/>
        <v>2.488</v>
      </c>
      <c r="V2425">
        <f t="shared" si="1282"/>
        <v>0</v>
      </c>
      <c r="W2425">
        <f t="shared" si="1283"/>
        <v>0</v>
      </c>
      <c r="X2425">
        <f t="shared" si="1284"/>
        <v>328.39</v>
      </c>
      <c r="Y2425">
        <f t="shared" si="1285"/>
        <v>46.91</v>
      </c>
      <c r="AA2425">
        <v>55574044</v>
      </c>
      <c r="AB2425">
        <f t="shared" si="1286"/>
        <v>4167.68</v>
      </c>
      <c r="AC2425">
        <f t="shared" si="1287"/>
        <v>2994.86</v>
      </c>
      <c r="AD2425">
        <f t="shared" si="1288"/>
        <v>0</v>
      </c>
      <c r="AE2425">
        <f t="shared" si="1289"/>
        <v>0</v>
      </c>
      <c r="AF2425">
        <f t="shared" si="1290"/>
        <v>1172.82</v>
      </c>
      <c r="AG2425">
        <f t="shared" si="1291"/>
        <v>0</v>
      </c>
      <c r="AH2425">
        <f t="shared" si="1292"/>
        <v>6.22</v>
      </c>
      <c r="AI2425">
        <f t="shared" si="1293"/>
        <v>0</v>
      </c>
      <c r="AJ2425">
        <f t="shared" si="1294"/>
        <v>0</v>
      </c>
      <c r="AK2425">
        <v>4167.68</v>
      </c>
      <c r="AL2425">
        <v>2994.86</v>
      </c>
      <c r="AM2425">
        <v>0</v>
      </c>
      <c r="AN2425">
        <v>0</v>
      </c>
      <c r="AO2425">
        <v>1172.82</v>
      </c>
      <c r="AP2425">
        <v>0</v>
      </c>
      <c r="AQ2425">
        <v>6.22</v>
      </c>
      <c r="AR2425">
        <v>0</v>
      </c>
      <c r="AS2425">
        <v>0</v>
      </c>
      <c r="AT2425">
        <v>70</v>
      </c>
      <c r="AU2425">
        <v>10</v>
      </c>
      <c r="AV2425">
        <v>1</v>
      </c>
      <c r="AW2425">
        <v>1</v>
      </c>
      <c r="AZ2425">
        <v>1</v>
      </c>
      <c r="BA2425">
        <v>1</v>
      </c>
      <c r="BB2425">
        <v>1</v>
      </c>
      <c r="BC2425">
        <v>1</v>
      </c>
      <c r="BD2425" t="s">
        <v>3</v>
      </c>
      <c r="BE2425" t="s">
        <v>3</v>
      </c>
      <c r="BF2425" t="s">
        <v>3</v>
      </c>
      <c r="BG2425" t="s">
        <v>3</v>
      </c>
      <c r="BH2425">
        <v>0</v>
      </c>
      <c r="BI2425">
        <v>4</v>
      </c>
      <c r="BJ2425" t="s">
        <v>94</v>
      </c>
      <c r="BM2425">
        <v>0</v>
      </c>
      <c r="BN2425">
        <v>0</v>
      </c>
      <c r="BO2425" t="s">
        <v>3</v>
      </c>
      <c r="BP2425">
        <v>0</v>
      </c>
      <c r="BQ2425">
        <v>1</v>
      </c>
      <c r="BR2425">
        <v>0</v>
      </c>
      <c r="BS2425">
        <v>1</v>
      </c>
      <c r="BT2425">
        <v>1</v>
      </c>
      <c r="BU2425">
        <v>1</v>
      </c>
      <c r="BV2425">
        <v>1</v>
      </c>
      <c r="BW2425">
        <v>1</v>
      </c>
      <c r="BX2425">
        <v>1</v>
      </c>
      <c r="BY2425" t="s">
        <v>3</v>
      </c>
      <c r="BZ2425">
        <v>70</v>
      </c>
      <c r="CA2425">
        <v>10</v>
      </c>
      <c r="CE2425">
        <v>0</v>
      </c>
      <c r="CF2425">
        <v>0</v>
      </c>
      <c r="CG2425">
        <v>0</v>
      </c>
      <c r="CM2425">
        <v>0</v>
      </c>
      <c r="CN2425" t="s">
        <v>3</v>
      </c>
      <c r="CO2425">
        <v>0</v>
      </c>
      <c r="CP2425">
        <f t="shared" si="1295"/>
        <v>1667.0700000000002</v>
      </c>
      <c r="CQ2425">
        <f t="shared" si="1296"/>
        <v>2994.86</v>
      </c>
      <c r="CR2425">
        <f t="shared" si="1297"/>
        <v>0</v>
      </c>
      <c r="CS2425">
        <f t="shared" si="1298"/>
        <v>0</v>
      </c>
      <c r="CT2425">
        <f t="shared" si="1299"/>
        <v>1172.82</v>
      </c>
      <c r="CU2425">
        <f t="shared" si="1300"/>
        <v>0</v>
      </c>
      <c r="CV2425">
        <f t="shared" si="1301"/>
        <v>6.22</v>
      </c>
      <c r="CW2425">
        <f t="shared" si="1302"/>
        <v>0</v>
      </c>
      <c r="CX2425">
        <f t="shared" si="1303"/>
        <v>0</v>
      </c>
      <c r="CY2425">
        <f t="shared" si="1304"/>
        <v>328.39099999999996</v>
      </c>
      <c r="CZ2425">
        <f t="shared" si="1305"/>
        <v>46.913000000000004</v>
      </c>
      <c r="DC2425" t="s">
        <v>3</v>
      </c>
      <c r="DD2425" t="s">
        <v>3</v>
      </c>
      <c r="DE2425" t="s">
        <v>3</v>
      </c>
      <c r="DF2425" t="s">
        <v>3</v>
      </c>
      <c r="DG2425" t="s">
        <v>3</v>
      </c>
      <c r="DH2425" t="s">
        <v>3</v>
      </c>
      <c r="DI2425" t="s">
        <v>3</v>
      </c>
      <c r="DJ2425" t="s">
        <v>3</v>
      </c>
      <c r="DK2425" t="s">
        <v>3</v>
      </c>
      <c r="DL2425" t="s">
        <v>3</v>
      </c>
      <c r="DM2425" t="s">
        <v>3</v>
      </c>
      <c r="DN2425">
        <v>0</v>
      </c>
      <c r="DO2425">
        <v>0</v>
      </c>
      <c r="DP2425">
        <v>1</v>
      </c>
      <c r="DQ2425">
        <v>1</v>
      </c>
      <c r="DU2425">
        <v>1010</v>
      </c>
      <c r="DV2425" t="s">
        <v>93</v>
      </c>
      <c r="DW2425" t="s">
        <v>93</v>
      </c>
      <c r="DX2425">
        <v>10</v>
      </c>
      <c r="EE2425">
        <v>55317522</v>
      </c>
      <c r="EF2425">
        <v>1</v>
      </c>
      <c r="EG2425" t="s">
        <v>19</v>
      </c>
      <c r="EH2425">
        <v>0</v>
      </c>
      <c r="EI2425" t="s">
        <v>3</v>
      </c>
      <c r="EJ2425">
        <v>4</v>
      </c>
      <c r="EK2425">
        <v>0</v>
      </c>
      <c r="EL2425" t="s">
        <v>20</v>
      </c>
      <c r="EM2425" t="s">
        <v>21</v>
      </c>
      <c r="EO2425" t="s">
        <v>3</v>
      </c>
      <c r="EQ2425">
        <v>0</v>
      </c>
      <c r="ER2425">
        <v>4167.68</v>
      </c>
      <c r="ES2425">
        <v>2994.86</v>
      </c>
      <c r="ET2425">
        <v>0</v>
      </c>
      <c r="EU2425">
        <v>0</v>
      </c>
      <c r="EV2425">
        <v>1172.82</v>
      </c>
      <c r="EW2425">
        <v>6.22</v>
      </c>
      <c r="EX2425">
        <v>0</v>
      </c>
      <c r="EY2425">
        <v>0</v>
      </c>
      <c r="FQ2425">
        <v>0</v>
      </c>
      <c r="FR2425">
        <f t="shared" si="1306"/>
        <v>0</v>
      </c>
      <c r="FS2425">
        <v>0</v>
      </c>
      <c r="FX2425">
        <v>70</v>
      </c>
      <c r="FY2425">
        <v>10</v>
      </c>
      <c r="GA2425" t="s">
        <v>3</v>
      </c>
      <c r="GD2425">
        <v>0</v>
      </c>
      <c r="GF2425">
        <v>1404583839</v>
      </c>
      <c r="GG2425">
        <v>2</v>
      </c>
      <c r="GH2425">
        <v>1</v>
      </c>
      <c r="GI2425">
        <v>-2</v>
      </c>
      <c r="GJ2425">
        <v>0</v>
      </c>
      <c r="GK2425">
        <f>ROUND(R2425*(R12)/100,2)</f>
        <v>0</v>
      </c>
      <c r="GL2425">
        <f t="shared" si="1307"/>
        <v>0</v>
      </c>
      <c r="GM2425">
        <f t="shared" si="1308"/>
        <v>2042.37</v>
      </c>
      <c r="GN2425">
        <f t="shared" si="1309"/>
        <v>0</v>
      </c>
      <c r="GO2425">
        <f t="shared" si="1310"/>
        <v>0</v>
      </c>
      <c r="GP2425">
        <f t="shared" si="1311"/>
        <v>2042.37</v>
      </c>
      <c r="GR2425">
        <v>0</v>
      </c>
      <c r="GS2425">
        <v>3</v>
      </c>
      <c r="GT2425">
        <v>0</v>
      </c>
      <c r="GU2425" t="s">
        <v>3</v>
      </c>
      <c r="GV2425">
        <f t="shared" si="1312"/>
        <v>0</v>
      </c>
      <c r="GW2425">
        <v>1</v>
      </c>
      <c r="GX2425">
        <f t="shared" si="1313"/>
        <v>0</v>
      </c>
      <c r="HA2425">
        <v>0</v>
      </c>
      <c r="HB2425">
        <v>0</v>
      </c>
      <c r="HC2425">
        <f t="shared" si="1314"/>
        <v>0</v>
      </c>
      <c r="IK2425">
        <v>0</v>
      </c>
    </row>
    <row r="2426" spans="1:245" x14ac:dyDescent="0.2">
      <c r="A2426">
        <v>17</v>
      </c>
      <c r="B2426">
        <v>1</v>
      </c>
      <c r="E2426" t="s">
        <v>236</v>
      </c>
      <c r="F2426" t="s">
        <v>218</v>
      </c>
      <c r="G2426" t="s">
        <v>472</v>
      </c>
      <c r="H2426" t="s">
        <v>180</v>
      </c>
      <c r="I2426">
        <v>1</v>
      </c>
      <c r="J2426">
        <v>0</v>
      </c>
      <c r="O2426">
        <f t="shared" si="1275"/>
        <v>35312.5</v>
      </c>
      <c r="P2426">
        <f t="shared" si="1276"/>
        <v>35312.5</v>
      </c>
      <c r="Q2426">
        <f t="shared" si="1277"/>
        <v>0</v>
      </c>
      <c r="R2426">
        <f t="shared" si="1278"/>
        <v>0</v>
      </c>
      <c r="S2426">
        <f t="shared" si="1279"/>
        <v>0</v>
      </c>
      <c r="T2426">
        <f t="shared" si="1280"/>
        <v>0</v>
      </c>
      <c r="U2426">
        <f t="shared" si="1281"/>
        <v>0</v>
      </c>
      <c r="V2426">
        <f t="shared" si="1282"/>
        <v>0</v>
      </c>
      <c r="W2426">
        <f t="shared" si="1283"/>
        <v>0</v>
      </c>
      <c r="X2426">
        <f t="shared" si="1284"/>
        <v>0</v>
      </c>
      <c r="Y2426">
        <f t="shared" si="1285"/>
        <v>0</v>
      </c>
      <c r="AA2426">
        <v>55574044</v>
      </c>
      <c r="AB2426">
        <f t="shared" si="1286"/>
        <v>35312.5</v>
      </c>
      <c r="AC2426">
        <f t="shared" si="1287"/>
        <v>35312.5</v>
      </c>
      <c r="AD2426">
        <f t="shared" si="1288"/>
        <v>0</v>
      </c>
      <c r="AE2426">
        <f t="shared" si="1289"/>
        <v>0</v>
      </c>
      <c r="AF2426">
        <f t="shared" si="1290"/>
        <v>0</v>
      </c>
      <c r="AG2426">
        <f t="shared" si="1291"/>
        <v>0</v>
      </c>
      <c r="AH2426">
        <f t="shared" si="1292"/>
        <v>0</v>
      </c>
      <c r="AI2426">
        <f t="shared" si="1293"/>
        <v>0</v>
      </c>
      <c r="AJ2426">
        <f t="shared" si="1294"/>
        <v>0</v>
      </c>
      <c r="AK2426">
        <v>35312.5</v>
      </c>
      <c r="AL2426">
        <v>35312.5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</v>
      </c>
      <c r="AW2426">
        <v>1</v>
      </c>
      <c r="AZ2426">
        <v>1</v>
      </c>
      <c r="BA2426">
        <v>1</v>
      </c>
      <c r="BB2426">
        <v>1</v>
      </c>
      <c r="BC2426">
        <v>1</v>
      </c>
      <c r="BD2426" t="s">
        <v>3</v>
      </c>
      <c r="BE2426" t="s">
        <v>3</v>
      </c>
      <c r="BF2426" t="s">
        <v>3</v>
      </c>
      <c r="BG2426" t="s">
        <v>3</v>
      </c>
      <c r="BH2426">
        <v>3</v>
      </c>
      <c r="BI2426">
        <v>1</v>
      </c>
      <c r="BJ2426" t="s">
        <v>3</v>
      </c>
      <c r="BM2426">
        <v>6001</v>
      </c>
      <c r="BN2426">
        <v>0</v>
      </c>
      <c r="BO2426" t="s">
        <v>3</v>
      </c>
      <c r="BP2426">
        <v>0</v>
      </c>
      <c r="BQ2426">
        <v>0</v>
      </c>
      <c r="BR2426">
        <v>0</v>
      </c>
      <c r="BS2426">
        <v>1</v>
      </c>
      <c r="BT2426">
        <v>1</v>
      </c>
      <c r="BU2426">
        <v>1</v>
      </c>
      <c r="BV2426">
        <v>1</v>
      </c>
      <c r="BW2426">
        <v>1</v>
      </c>
      <c r="BX2426">
        <v>1</v>
      </c>
      <c r="BY2426" t="s">
        <v>3</v>
      </c>
      <c r="BZ2426">
        <v>0</v>
      </c>
      <c r="CA2426">
        <v>0</v>
      </c>
      <c r="CE2426">
        <v>0</v>
      </c>
      <c r="CF2426">
        <v>0</v>
      </c>
      <c r="CG2426">
        <v>0</v>
      </c>
      <c r="CM2426">
        <v>0</v>
      </c>
      <c r="CN2426" t="s">
        <v>3</v>
      </c>
      <c r="CO2426">
        <v>0</v>
      </c>
      <c r="CP2426">
        <f t="shared" si="1295"/>
        <v>35312.5</v>
      </c>
      <c r="CQ2426">
        <f t="shared" si="1296"/>
        <v>35312.5</v>
      </c>
      <c r="CR2426">
        <f t="shared" si="1297"/>
        <v>0</v>
      </c>
      <c r="CS2426">
        <f t="shared" si="1298"/>
        <v>0</v>
      </c>
      <c r="CT2426">
        <f t="shared" si="1299"/>
        <v>0</v>
      </c>
      <c r="CU2426">
        <f t="shared" si="1300"/>
        <v>0</v>
      </c>
      <c r="CV2426">
        <f t="shared" si="1301"/>
        <v>0</v>
      </c>
      <c r="CW2426">
        <f t="shared" si="1302"/>
        <v>0</v>
      </c>
      <c r="CX2426">
        <f t="shared" si="1303"/>
        <v>0</v>
      </c>
      <c r="CY2426">
        <f t="shared" si="1304"/>
        <v>0</v>
      </c>
      <c r="CZ2426">
        <f t="shared" si="1305"/>
        <v>0</v>
      </c>
      <c r="DC2426" t="s">
        <v>3</v>
      </c>
      <c r="DD2426" t="s">
        <v>3</v>
      </c>
      <c r="DE2426" t="s">
        <v>3</v>
      </c>
      <c r="DF2426" t="s">
        <v>3</v>
      </c>
      <c r="DG2426" t="s">
        <v>3</v>
      </c>
      <c r="DH2426" t="s">
        <v>3</v>
      </c>
      <c r="DI2426" t="s">
        <v>3</v>
      </c>
      <c r="DJ2426" t="s">
        <v>3</v>
      </c>
      <c r="DK2426" t="s">
        <v>3</v>
      </c>
      <c r="DL2426" t="s">
        <v>3</v>
      </c>
      <c r="DM2426" t="s">
        <v>3</v>
      </c>
      <c r="DN2426">
        <v>0</v>
      </c>
      <c r="DO2426">
        <v>0</v>
      </c>
      <c r="DP2426">
        <v>1</v>
      </c>
      <c r="DQ2426">
        <v>1</v>
      </c>
      <c r="DU2426">
        <v>1010</v>
      </c>
      <c r="DV2426" t="s">
        <v>180</v>
      </c>
      <c r="DW2426" t="s">
        <v>180</v>
      </c>
      <c r="DX2426">
        <v>1</v>
      </c>
      <c r="EE2426">
        <v>55525620</v>
      </c>
      <c r="EF2426">
        <v>0</v>
      </c>
      <c r="EG2426" t="s">
        <v>220</v>
      </c>
      <c r="EH2426">
        <v>0</v>
      </c>
      <c r="EI2426" t="s">
        <v>3</v>
      </c>
      <c r="EJ2426">
        <v>1</v>
      </c>
      <c r="EK2426">
        <v>6001</v>
      </c>
      <c r="EL2426" t="s">
        <v>221</v>
      </c>
      <c r="EM2426" t="s">
        <v>220</v>
      </c>
      <c r="EO2426" t="s">
        <v>3</v>
      </c>
      <c r="EQ2426">
        <v>0</v>
      </c>
      <c r="ER2426">
        <v>35312.5</v>
      </c>
      <c r="ES2426">
        <v>35312.5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5</v>
      </c>
      <c r="FC2426">
        <v>1</v>
      </c>
      <c r="FD2426">
        <v>18</v>
      </c>
      <c r="FF2426">
        <v>42375</v>
      </c>
      <c r="FQ2426">
        <v>0</v>
      </c>
      <c r="FR2426">
        <f t="shared" si="1306"/>
        <v>0</v>
      </c>
      <c r="FS2426">
        <v>0</v>
      </c>
      <c r="FX2426">
        <v>0</v>
      </c>
      <c r="FY2426">
        <v>0</v>
      </c>
      <c r="GA2426" t="s">
        <v>231</v>
      </c>
      <c r="GD2426">
        <v>0</v>
      </c>
      <c r="GF2426">
        <v>120671445</v>
      </c>
      <c r="GG2426">
        <v>2</v>
      </c>
      <c r="GH2426">
        <v>3</v>
      </c>
      <c r="GI2426">
        <v>-2</v>
      </c>
      <c r="GJ2426">
        <v>0</v>
      </c>
      <c r="GK2426">
        <f>ROUND(R2426*(R12)/100,2)</f>
        <v>0</v>
      </c>
      <c r="GL2426">
        <f t="shared" si="1307"/>
        <v>0</v>
      </c>
      <c r="GM2426">
        <f t="shared" si="1308"/>
        <v>35312.5</v>
      </c>
      <c r="GN2426">
        <f t="shared" si="1309"/>
        <v>35312.5</v>
      </c>
      <c r="GO2426">
        <f t="shared" si="1310"/>
        <v>0</v>
      </c>
      <c r="GP2426">
        <f t="shared" si="1311"/>
        <v>0</v>
      </c>
      <c r="GR2426">
        <v>1</v>
      </c>
      <c r="GS2426">
        <v>1</v>
      </c>
      <c r="GT2426">
        <v>0</v>
      </c>
      <c r="GU2426" t="s">
        <v>3</v>
      </c>
      <c r="GV2426">
        <f t="shared" si="1312"/>
        <v>0</v>
      </c>
      <c r="GW2426">
        <v>1</v>
      </c>
      <c r="GX2426">
        <f t="shared" si="1313"/>
        <v>0</v>
      </c>
      <c r="HA2426">
        <v>0</v>
      </c>
      <c r="HB2426">
        <v>0</v>
      </c>
      <c r="HC2426">
        <f t="shared" si="1314"/>
        <v>0</v>
      </c>
      <c r="IK2426">
        <v>0</v>
      </c>
    </row>
    <row r="2427" spans="1:245" x14ac:dyDescent="0.2">
      <c r="A2427">
        <v>17</v>
      </c>
      <c r="B2427">
        <v>1</v>
      </c>
      <c r="C2427">
        <f>ROW(SmtRes!A749)</f>
        <v>749</v>
      </c>
      <c r="D2427">
        <f>ROW(EtalonRes!A721)</f>
        <v>721</v>
      </c>
      <c r="E2427" t="s">
        <v>237</v>
      </c>
      <c r="F2427" t="s">
        <v>91</v>
      </c>
      <c r="G2427" t="s">
        <v>92</v>
      </c>
      <c r="H2427" t="s">
        <v>93</v>
      </c>
      <c r="I2427">
        <f>ROUND(4/10,9)</f>
        <v>0.4</v>
      </c>
      <c r="J2427">
        <v>0</v>
      </c>
      <c r="O2427">
        <f t="shared" si="1275"/>
        <v>1667.07</v>
      </c>
      <c r="P2427">
        <f t="shared" si="1276"/>
        <v>1197.94</v>
      </c>
      <c r="Q2427">
        <f t="shared" si="1277"/>
        <v>0</v>
      </c>
      <c r="R2427">
        <f t="shared" si="1278"/>
        <v>0</v>
      </c>
      <c r="S2427">
        <f t="shared" si="1279"/>
        <v>469.13</v>
      </c>
      <c r="T2427">
        <f t="shared" si="1280"/>
        <v>0</v>
      </c>
      <c r="U2427">
        <f t="shared" si="1281"/>
        <v>2.488</v>
      </c>
      <c r="V2427">
        <f t="shared" si="1282"/>
        <v>0</v>
      </c>
      <c r="W2427">
        <f t="shared" si="1283"/>
        <v>0</v>
      </c>
      <c r="X2427">
        <f t="shared" si="1284"/>
        <v>328.39</v>
      </c>
      <c r="Y2427">
        <f t="shared" si="1285"/>
        <v>46.91</v>
      </c>
      <c r="AA2427">
        <v>55574044</v>
      </c>
      <c r="AB2427">
        <f t="shared" si="1286"/>
        <v>4167.68</v>
      </c>
      <c r="AC2427">
        <f t="shared" si="1287"/>
        <v>2994.86</v>
      </c>
      <c r="AD2427">
        <f t="shared" si="1288"/>
        <v>0</v>
      </c>
      <c r="AE2427">
        <f t="shared" si="1289"/>
        <v>0</v>
      </c>
      <c r="AF2427">
        <f t="shared" si="1290"/>
        <v>1172.82</v>
      </c>
      <c r="AG2427">
        <f t="shared" si="1291"/>
        <v>0</v>
      </c>
      <c r="AH2427">
        <f t="shared" si="1292"/>
        <v>6.22</v>
      </c>
      <c r="AI2427">
        <f t="shared" si="1293"/>
        <v>0</v>
      </c>
      <c r="AJ2427">
        <f t="shared" si="1294"/>
        <v>0</v>
      </c>
      <c r="AK2427">
        <v>4167.68</v>
      </c>
      <c r="AL2427">
        <v>2994.86</v>
      </c>
      <c r="AM2427">
        <v>0</v>
      </c>
      <c r="AN2427">
        <v>0</v>
      </c>
      <c r="AO2427">
        <v>1172.82</v>
      </c>
      <c r="AP2427">
        <v>0</v>
      </c>
      <c r="AQ2427">
        <v>6.22</v>
      </c>
      <c r="AR2427">
        <v>0</v>
      </c>
      <c r="AS2427">
        <v>0</v>
      </c>
      <c r="AT2427">
        <v>70</v>
      </c>
      <c r="AU2427">
        <v>10</v>
      </c>
      <c r="AV2427">
        <v>1</v>
      </c>
      <c r="AW2427">
        <v>1</v>
      </c>
      <c r="AZ2427">
        <v>1</v>
      </c>
      <c r="BA2427">
        <v>1</v>
      </c>
      <c r="BB2427">
        <v>1</v>
      </c>
      <c r="BC2427">
        <v>1</v>
      </c>
      <c r="BD2427" t="s">
        <v>3</v>
      </c>
      <c r="BE2427" t="s">
        <v>3</v>
      </c>
      <c r="BF2427" t="s">
        <v>3</v>
      </c>
      <c r="BG2427" t="s">
        <v>3</v>
      </c>
      <c r="BH2427">
        <v>0</v>
      </c>
      <c r="BI2427">
        <v>4</v>
      </c>
      <c r="BJ2427" t="s">
        <v>94</v>
      </c>
      <c r="BM2427">
        <v>0</v>
      </c>
      <c r="BN2427">
        <v>0</v>
      </c>
      <c r="BO2427" t="s">
        <v>3</v>
      </c>
      <c r="BP2427">
        <v>0</v>
      </c>
      <c r="BQ2427">
        <v>1</v>
      </c>
      <c r="BR2427">
        <v>0</v>
      </c>
      <c r="BS2427">
        <v>1</v>
      </c>
      <c r="BT2427">
        <v>1</v>
      </c>
      <c r="BU2427">
        <v>1</v>
      </c>
      <c r="BV2427">
        <v>1</v>
      </c>
      <c r="BW2427">
        <v>1</v>
      </c>
      <c r="BX2427">
        <v>1</v>
      </c>
      <c r="BY2427" t="s">
        <v>3</v>
      </c>
      <c r="BZ2427">
        <v>70</v>
      </c>
      <c r="CA2427">
        <v>10</v>
      </c>
      <c r="CE2427">
        <v>0</v>
      </c>
      <c r="CF2427">
        <v>0</v>
      </c>
      <c r="CG2427">
        <v>0</v>
      </c>
      <c r="CM2427">
        <v>0</v>
      </c>
      <c r="CN2427" t="s">
        <v>3</v>
      </c>
      <c r="CO2427">
        <v>0</v>
      </c>
      <c r="CP2427">
        <f t="shared" si="1295"/>
        <v>1667.0700000000002</v>
      </c>
      <c r="CQ2427">
        <f t="shared" si="1296"/>
        <v>2994.86</v>
      </c>
      <c r="CR2427">
        <f t="shared" si="1297"/>
        <v>0</v>
      </c>
      <c r="CS2427">
        <f t="shared" si="1298"/>
        <v>0</v>
      </c>
      <c r="CT2427">
        <f t="shared" si="1299"/>
        <v>1172.82</v>
      </c>
      <c r="CU2427">
        <f t="shared" si="1300"/>
        <v>0</v>
      </c>
      <c r="CV2427">
        <f t="shared" si="1301"/>
        <v>6.22</v>
      </c>
      <c r="CW2427">
        <f t="shared" si="1302"/>
        <v>0</v>
      </c>
      <c r="CX2427">
        <f t="shared" si="1303"/>
        <v>0</v>
      </c>
      <c r="CY2427">
        <f t="shared" si="1304"/>
        <v>328.39099999999996</v>
      </c>
      <c r="CZ2427">
        <f t="shared" si="1305"/>
        <v>46.913000000000004</v>
      </c>
      <c r="DC2427" t="s">
        <v>3</v>
      </c>
      <c r="DD2427" t="s">
        <v>3</v>
      </c>
      <c r="DE2427" t="s">
        <v>3</v>
      </c>
      <c r="DF2427" t="s">
        <v>3</v>
      </c>
      <c r="DG2427" t="s">
        <v>3</v>
      </c>
      <c r="DH2427" t="s">
        <v>3</v>
      </c>
      <c r="DI2427" t="s">
        <v>3</v>
      </c>
      <c r="DJ2427" t="s">
        <v>3</v>
      </c>
      <c r="DK2427" t="s">
        <v>3</v>
      </c>
      <c r="DL2427" t="s">
        <v>3</v>
      </c>
      <c r="DM2427" t="s">
        <v>3</v>
      </c>
      <c r="DN2427">
        <v>0</v>
      </c>
      <c r="DO2427">
        <v>0</v>
      </c>
      <c r="DP2427">
        <v>1</v>
      </c>
      <c r="DQ2427">
        <v>1</v>
      </c>
      <c r="DU2427">
        <v>1010</v>
      </c>
      <c r="DV2427" t="s">
        <v>93</v>
      </c>
      <c r="DW2427" t="s">
        <v>93</v>
      </c>
      <c r="DX2427">
        <v>10</v>
      </c>
      <c r="EE2427">
        <v>55317522</v>
      </c>
      <c r="EF2427">
        <v>1</v>
      </c>
      <c r="EG2427" t="s">
        <v>19</v>
      </c>
      <c r="EH2427">
        <v>0</v>
      </c>
      <c r="EI2427" t="s">
        <v>3</v>
      </c>
      <c r="EJ2427">
        <v>4</v>
      </c>
      <c r="EK2427">
        <v>0</v>
      </c>
      <c r="EL2427" t="s">
        <v>20</v>
      </c>
      <c r="EM2427" t="s">
        <v>21</v>
      </c>
      <c r="EO2427" t="s">
        <v>3</v>
      </c>
      <c r="EQ2427">
        <v>0</v>
      </c>
      <c r="ER2427">
        <v>4167.68</v>
      </c>
      <c r="ES2427">
        <v>2994.86</v>
      </c>
      <c r="ET2427">
        <v>0</v>
      </c>
      <c r="EU2427">
        <v>0</v>
      </c>
      <c r="EV2427">
        <v>1172.82</v>
      </c>
      <c r="EW2427">
        <v>6.22</v>
      </c>
      <c r="EX2427">
        <v>0</v>
      </c>
      <c r="EY2427">
        <v>0</v>
      </c>
      <c r="FQ2427">
        <v>0</v>
      </c>
      <c r="FR2427">
        <f t="shared" si="1306"/>
        <v>0</v>
      </c>
      <c r="FS2427">
        <v>0</v>
      </c>
      <c r="FX2427">
        <v>70</v>
      </c>
      <c r="FY2427">
        <v>10</v>
      </c>
      <c r="GA2427" t="s">
        <v>3</v>
      </c>
      <c r="GD2427">
        <v>0</v>
      </c>
      <c r="GF2427">
        <v>1404583839</v>
      </c>
      <c r="GG2427">
        <v>2</v>
      </c>
      <c r="GH2427">
        <v>1</v>
      </c>
      <c r="GI2427">
        <v>-2</v>
      </c>
      <c r="GJ2427">
        <v>0</v>
      </c>
      <c r="GK2427">
        <f>ROUND(R2427*(R12)/100,2)</f>
        <v>0</v>
      </c>
      <c r="GL2427">
        <f t="shared" si="1307"/>
        <v>0</v>
      </c>
      <c r="GM2427">
        <f t="shared" si="1308"/>
        <v>2042.37</v>
      </c>
      <c r="GN2427">
        <f t="shared" si="1309"/>
        <v>0</v>
      </c>
      <c r="GO2427">
        <f t="shared" si="1310"/>
        <v>0</v>
      </c>
      <c r="GP2427">
        <f t="shared" si="1311"/>
        <v>2042.37</v>
      </c>
      <c r="GR2427">
        <v>0</v>
      </c>
      <c r="GS2427">
        <v>3</v>
      </c>
      <c r="GT2427">
        <v>0</v>
      </c>
      <c r="GU2427" t="s">
        <v>3</v>
      </c>
      <c r="GV2427">
        <f t="shared" si="1312"/>
        <v>0</v>
      </c>
      <c r="GW2427">
        <v>1</v>
      </c>
      <c r="GX2427">
        <f t="shared" si="1313"/>
        <v>0</v>
      </c>
      <c r="HA2427">
        <v>0</v>
      </c>
      <c r="HB2427">
        <v>0</v>
      </c>
      <c r="HC2427">
        <f t="shared" si="1314"/>
        <v>0</v>
      </c>
      <c r="IK2427">
        <v>0</v>
      </c>
    </row>
    <row r="2428" spans="1:245" x14ac:dyDescent="0.2">
      <c r="A2428">
        <v>17</v>
      </c>
      <c r="B2428">
        <v>1</v>
      </c>
      <c r="E2428" t="s">
        <v>240</v>
      </c>
      <c r="F2428" t="s">
        <v>218</v>
      </c>
      <c r="G2428" t="s">
        <v>473</v>
      </c>
      <c r="H2428" t="s">
        <v>180</v>
      </c>
      <c r="I2428">
        <v>1</v>
      </c>
      <c r="J2428">
        <v>0</v>
      </c>
      <c r="O2428">
        <f t="shared" si="1275"/>
        <v>51776.67</v>
      </c>
      <c r="P2428">
        <f t="shared" si="1276"/>
        <v>51776.67</v>
      </c>
      <c r="Q2428">
        <f t="shared" si="1277"/>
        <v>0</v>
      </c>
      <c r="R2428">
        <f t="shared" si="1278"/>
        <v>0</v>
      </c>
      <c r="S2428">
        <f t="shared" si="1279"/>
        <v>0</v>
      </c>
      <c r="T2428">
        <f t="shared" si="1280"/>
        <v>0</v>
      </c>
      <c r="U2428">
        <f t="shared" si="1281"/>
        <v>0</v>
      </c>
      <c r="V2428">
        <f t="shared" si="1282"/>
        <v>0</v>
      </c>
      <c r="W2428">
        <f t="shared" si="1283"/>
        <v>0</v>
      </c>
      <c r="X2428">
        <f t="shared" si="1284"/>
        <v>0</v>
      </c>
      <c r="Y2428">
        <f t="shared" si="1285"/>
        <v>0</v>
      </c>
      <c r="AA2428">
        <v>55574044</v>
      </c>
      <c r="AB2428">
        <f t="shared" si="1286"/>
        <v>51776.67</v>
      </c>
      <c r="AC2428">
        <f t="shared" si="1287"/>
        <v>51776.67</v>
      </c>
      <c r="AD2428">
        <f t="shared" si="1288"/>
        <v>0</v>
      </c>
      <c r="AE2428">
        <f t="shared" si="1289"/>
        <v>0</v>
      </c>
      <c r="AF2428">
        <f t="shared" si="1290"/>
        <v>0</v>
      </c>
      <c r="AG2428">
        <f t="shared" si="1291"/>
        <v>0</v>
      </c>
      <c r="AH2428">
        <f t="shared" si="1292"/>
        <v>0</v>
      </c>
      <c r="AI2428">
        <f t="shared" si="1293"/>
        <v>0</v>
      </c>
      <c r="AJ2428">
        <f t="shared" si="1294"/>
        <v>0</v>
      </c>
      <c r="AK2428">
        <v>51776.67</v>
      </c>
      <c r="AL2428">
        <v>51776.67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</v>
      </c>
      <c r="AW2428">
        <v>1</v>
      </c>
      <c r="AZ2428">
        <v>1</v>
      </c>
      <c r="BA2428">
        <v>1</v>
      </c>
      <c r="BB2428">
        <v>1</v>
      </c>
      <c r="BC2428">
        <v>1</v>
      </c>
      <c r="BD2428" t="s">
        <v>3</v>
      </c>
      <c r="BE2428" t="s">
        <v>3</v>
      </c>
      <c r="BF2428" t="s">
        <v>3</v>
      </c>
      <c r="BG2428" t="s">
        <v>3</v>
      </c>
      <c r="BH2428">
        <v>3</v>
      </c>
      <c r="BI2428">
        <v>1</v>
      </c>
      <c r="BJ2428" t="s">
        <v>3</v>
      </c>
      <c r="BM2428">
        <v>6001</v>
      </c>
      <c r="BN2428">
        <v>0</v>
      </c>
      <c r="BO2428" t="s">
        <v>3</v>
      </c>
      <c r="BP2428">
        <v>0</v>
      </c>
      <c r="BQ2428">
        <v>0</v>
      </c>
      <c r="BR2428">
        <v>0</v>
      </c>
      <c r="BS2428">
        <v>1</v>
      </c>
      <c r="BT2428">
        <v>1</v>
      </c>
      <c r="BU2428">
        <v>1</v>
      </c>
      <c r="BV2428">
        <v>1</v>
      </c>
      <c r="BW2428">
        <v>1</v>
      </c>
      <c r="BX2428">
        <v>1</v>
      </c>
      <c r="BY2428" t="s">
        <v>3</v>
      </c>
      <c r="BZ2428">
        <v>0</v>
      </c>
      <c r="CA2428">
        <v>0</v>
      </c>
      <c r="CE2428">
        <v>0</v>
      </c>
      <c r="CF2428">
        <v>0</v>
      </c>
      <c r="CG2428">
        <v>0</v>
      </c>
      <c r="CM2428">
        <v>0</v>
      </c>
      <c r="CN2428" t="s">
        <v>3</v>
      </c>
      <c r="CO2428">
        <v>0</v>
      </c>
      <c r="CP2428">
        <f t="shared" si="1295"/>
        <v>51776.67</v>
      </c>
      <c r="CQ2428">
        <f t="shared" si="1296"/>
        <v>51776.67</v>
      </c>
      <c r="CR2428">
        <f t="shared" si="1297"/>
        <v>0</v>
      </c>
      <c r="CS2428">
        <f t="shared" si="1298"/>
        <v>0</v>
      </c>
      <c r="CT2428">
        <f t="shared" si="1299"/>
        <v>0</v>
      </c>
      <c r="CU2428">
        <f t="shared" si="1300"/>
        <v>0</v>
      </c>
      <c r="CV2428">
        <f t="shared" si="1301"/>
        <v>0</v>
      </c>
      <c r="CW2428">
        <f t="shared" si="1302"/>
        <v>0</v>
      </c>
      <c r="CX2428">
        <f t="shared" si="1303"/>
        <v>0</v>
      </c>
      <c r="CY2428">
        <f t="shared" si="1304"/>
        <v>0</v>
      </c>
      <c r="CZ2428">
        <f t="shared" si="1305"/>
        <v>0</v>
      </c>
      <c r="DC2428" t="s">
        <v>3</v>
      </c>
      <c r="DD2428" t="s">
        <v>3</v>
      </c>
      <c r="DE2428" t="s">
        <v>3</v>
      </c>
      <c r="DF2428" t="s">
        <v>3</v>
      </c>
      <c r="DG2428" t="s">
        <v>3</v>
      </c>
      <c r="DH2428" t="s">
        <v>3</v>
      </c>
      <c r="DI2428" t="s">
        <v>3</v>
      </c>
      <c r="DJ2428" t="s">
        <v>3</v>
      </c>
      <c r="DK2428" t="s">
        <v>3</v>
      </c>
      <c r="DL2428" t="s">
        <v>3</v>
      </c>
      <c r="DM2428" t="s">
        <v>3</v>
      </c>
      <c r="DN2428">
        <v>0</v>
      </c>
      <c r="DO2428">
        <v>0</v>
      </c>
      <c r="DP2428">
        <v>1</v>
      </c>
      <c r="DQ2428">
        <v>1</v>
      </c>
      <c r="DU2428">
        <v>1010</v>
      </c>
      <c r="DV2428" t="s">
        <v>180</v>
      </c>
      <c r="DW2428" t="s">
        <v>180</v>
      </c>
      <c r="DX2428">
        <v>1</v>
      </c>
      <c r="EE2428">
        <v>55525620</v>
      </c>
      <c r="EF2428">
        <v>0</v>
      </c>
      <c r="EG2428" t="s">
        <v>220</v>
      </c>
      <c r="EH2428">
        <v>0</v>
      </c>
      <c r="EI2428" t="s">
        <v>3</v>
      </c>
      <c r="EJ2428">
        <v>1</v>
      </c>
      <c r="EK2428">
        <v>6001</v>
      </c>
      <c r="EL2428" t="s">
        <v>221</v>
      </c>
      <c r="EM2428" t="s">
        <v>220</v>
      </c>
      <c r="EO2428" t="s">
        <v>3</v>
      </c>
      <c r="EQ2428">
        <v>0</v>
      </c>
      <c r="ER2428">
        <v>51776.67</v>
      </c>
      <c r="ES2428">
        <v>51776.67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5</v>
      </c>
      <c r="FC2428">
        <v>1</v>
      </c>
      <c r="FD2428">
        <v>18</v>
      </c>
      <c r="FF2428">
        <v>62132</v>
      </c>
      <c r="FQ2428">
        <v>0</v>
      </c>
      <c r="FR2428">
        <f t="shared" si="1306"/>
        <v>0</v>
      </c>
      <c r="FS2428">
        <v>0</v>
      </c>
      <c r="FX2428">
        <v>0</v>
      </c>
      <c r="FY2428">
        <v>0</v>
      </c>
      <c r="GA2428" t="s">
        <v>243</v>
      </c>
      <c r="GD2428">
        <v>0</v>
      </c>
      <c r="GF2428">
        <v>551066747</v>
      </c>
      <c r="GG2428">
        <v>2</v>
      </c>
      <c r="GH2428">
        <v>3</v>
      </c>
      <c r="GI2428">
        <v>-2</v>
      </c>
      <c r="GJ2428">
        <v>0</v>
      </c>
      <c r="GK2428">
        <f>ROUND(R2428*(R12)/100,2)</f>
        <v>0</v>
      </c>
      <c r="GL2428">
        <f t="shared" si="1307"/>
        <v>0</v>
      </c>
      <c r="GM2428">
        <f t="shared" si="1308"/>
        <v>51776.67</v>
      </c>
      <c r="GN2428">
        <f t="shared" si="1309"/>
        <v>51776.67</v>
      </c>
      <c r="GO2428">
        <f t="shared" si="1310"/>
        <v>0</v>
      </c>
      <c r="GP2428">
        <f t="shared" si="1311"/>
        <v>0</v>
      </c>
      <c r="GR2428">
        <v>1</v>
      </c>
      <c r="GS2428">
        <v>1</v>
      </c>
      <c r="GT2428">
        <v>0</v>
      </c>
      <c r="GU2428" t="s">
        <v>3</v>
      </c>
      <c r="GV2428">
        <f t="shared" si="1312"/>
        <v>0</v>
      </c>
      <c r="GW2428">
        <v>1</v>
      </c>
      <c r="GX2428">
        <f t="shared" si="1313"/>
        <v>0</v>
      </c>
      <c r="HA2428">
        <v>0</v>
      </c>
      <c r="HB2428">
        <v>0</v>
      </c>
      <c r="HC2428">
        <f t="shared" si="1314"/>
        <v>0</v>
      </c>
      <c r="IK2428">
        <v>0</v>
      </c>
    </row>
    <row r="2429" spans="1:245" x14ac:dyDescent="0.2">
      <c r="A2429">
        <v>17</v>
      </c>
      <c r="B2429">
        <v>1</v>
      </c>
      <c r="C2429">
        <f>ROW(SmtRes!A754)</f>
        <v>754</v>
      </c>
      <c r="D2429">
        <f>ROW(EtalonRes!A726)</f>
        <v>726</v>
      </c>
      <c r="E2429" t="s">
        <v>241</v>
      </c>
      <c r="F2429" t="s">
        <v>91</v>
      </c>
      <c r="G2429" t="s">
        <v>92</v>
      </c>
      <c r="H2429" t="s">
        <v>93</v>
      </c>
      <c r="I2429">
        <f>ROUND(2/10,9)</f>
        <v>0.2</v>
      </c>
      <c r="J2429">
        <v>0</v>
      </c>
      <c r="O2429">
        <f t="shared" si="1275"/>
        <v>833.53</v>
      </c>
      <c r="P2429">
        <f t="shared" si="1276"/>
        <v>598.97</v>
      </c>
      <c r="Q2429">
        <f t="shared" si="1277"/>
        <v>0</v>
      </c>
      <c r="R2429">
        <f t="shared" si="1278"/>
        <v>0</v>
      </c>
      <c r="S2429">
        <f t="shared" si="1279"/>
        <v>234.56</v>
      </c>
      <c r="T2429">
        <f t="shared" si="1280"/>
        <v>0</v>
      </c>
      <c r="U2429">
        <f t="shared" si="1281"/>
        <v>1.244</v>
      </c>
      <c r="V2429">
        <f t="shared" si="1282"/>
        <v>0</v>
      </c>
      <c r="W2429">
        <f t="shared" si="1283"/>
        <v>0</v>
      </c>
      <c r="X2429">
        <f t="shared" si="1284"/>
        <v>164.19</v>
      </c>
      <c r="Y2429">
        <f t="shared" si="1285"/>
        <v>23.46</v>
      </c>
      <c r="AA2429">
        <v>55574044</v>
      </c>
      <c r="AB2429">
        <f t="shared" si="1286"/>
        <v>4167.68</v>
      </c>
      <c r="AC2429">
        <f t="shared" si="1287"/>
        <v>2994.86</v>
      </c>
      <c r="AD2429">
        <f t="shared" si="1288"/>
        <v>0</v>
      </c>
      <c r="AE2429">
        <f t="shared" si="1289"/>
        <v>0</v>
      </c>
      <c r="AF2429">
        <f t="shared" si="1290"/>
        <v>1172.82</v>
      </c>
      <c r="AG2429">
        <f t="shared" si="1291"/>
        <v>0</v>
      </c>
      <c r="AH2429">
        <f t="shared" si="1292"/>
        <v>6.22</v>
      </c>
      <c r="AI2429">
        <f t="shared" si="1293"/>
        <v>0</v>
      </c>
      <c r="AJ2429">
        <f t="shared" si="1294"/>
        <v>0</v>
      </c>
      <c r="AK2429">
        <v>4167.68</v>
      </c>
      <c r="AL2429">
        <v>2994.86</v>
      </c>
      <c r="AM2429">
        <v>0</v>
      </c>
      <c r="AN2429">
        <v>0</v>
      </c>
      <c r="AO2429">
        <v>1172.82</v>
      </c>
      <c r="AP2429">
        <v>0</v>
      </c>
      <c r="AQ2429">
        <v>6.22</v>
      </c>
      <c r="AR2429">
        <v>0</v>
      </c>
      <c r="AS2429">
        <v>0</v>
      </c>
      <c r="AT2429">
        <v>70</v>
      </c>
      <c r="AU2429">
        <v>10</v>
      </c>
      <c r="AV2429">
        <v>1</v>
      </c>
      <c r="AW2429">
        <v>1</v>
      </c>
      <c r="AZ2429">
        <v>1</v>
      </c>
      <c r="BA2429">
        <v>1</v>
      </c>
      <c r="BB2429">
        <v>1</v>
      </c>
      <c r="BC2429">
        <v>1</v>
      </c>
      <c r="BD2429" t="s">
        <v>3</v>
      </c>
      <c r="BE2429" t="s">
        <v>3</v>
      </c>
      <c r="BF2429" t="s">
        <v>3</v>
      </c>
      <c r="BG2429" t="s">
        <v>3</v>
      </c>
      <c r="BH2429">
        <v>0</v>
      </c>
      <c r="BI2429">
        <v>4</v>
      </c>
      <c r="BJ2429" t="s">
        <v>94</v>
      </c>
      <c r="BM2429">
        <v>0</v>
      </c>
      <c r="BN2429">
        <v>0</v>
      </c>
      <c r="BO2429" t="s">
        <v>3</v>
      </c>
      <c r="BP2429">
        <v>0</v>
      </c>
      <c r="BQ2429">
        <v>1</v>
      </c>
      <c r="BR2429">
        <v>0</v>
      </c>
      <c r="BS2429">
        <v>1</v>
      </c>
      <c r="BT2429">
        <v>1</v>
      </c>
      <c r="BU2429">
        <v>1</v>
      </c>
      <c r="BV2429">
        <v>1</v>
      </c>
      <c r="BW2429">
        <v>1</v>
      </c>
      <c r="BX2429">
        <v>1</v>
      </c>
      <c r="BY2429" t="s">
        <v>3</v>
      </c>
      <c r="BZ2429">
        <v>70</v>
      </c>
      <c r="CA2429">
        <v>10</v>
      </c>
      <c r="CE2429">
        <v>0</v>
      </c>
      <c r="CF2429">
        <v>0</v>
      </c>
      <c r="CG2429">
        <v>0</v>
      </c>
      <c r="CM2429">
        <v>0</v>
      </c>
      <c r="CN2429" t="s">
        <v>3</v>
      </c>
      <c r="CO2429">
        <v>0</v>
      </c>
      <c r="CP2429">
        <f t="shared" si="1295"/>
        <v>833.53</v>
      </c>
      <c r="CQ2429">
        <f t="shared" si="1296"/>
        <v>2994.86</v>
      </c>
      <c r="CR2429">
        <f t="shared" si="1297"/>
        <v>0</v>
      </c>
      <c r="CS2429">
        <f t="shared" si="1298"/>
        <v>0</v>
      </c>
      <c r="CT2429">
        <f t="shared" si="1299"/>
        <v>1172.82</v>
      </c>
      <c r="CU2429">
        <f t="shared" si="1300"/>
        <v>0</v>
      </c>
      <c r="CV2429">
        <f t="shared" si="1301"/>
        <v>6.22</v>
      </c>
      <c r="CW2429">
        <f t="shared" si="1302"/>
        <v>0</v>
      </c>
      <c r="CX2429">
        <f t="shared" si="1303"/>
        <v>0</v>
      </c>
      <c r="CY2429">
        <f t="shared" si="1304"/>
        <v>164.19200000000001</v>
      </c>
      <c r="CZ2429">
        <f t="shared" si="1305"/>
        <v>23.456</v>
      </c>
      <c r="DC2429" t="s">
        <v>3</v>
      </c>
      <c r="DD2429" t="s">
        <v>3</v>
      </c>
      <c r="DE2429" t="s">
        <v>3</v>
      </c>
      <c r="DF2429" t="s">
        <v>3</v>
      </c>
      <c r="DG2429" t="s">
        <v>3</v>
      </c>
      <c r="DH2429" t="s">
        <v>3</v>
      </c>
      <c r="DI2429" t="s">
        <v>3</v>
      </c>
      <c r="DJ2429" t="s">
        <v>3</v>
      </c>
      <c r="DK2429" t="s">
        <v>3</v>
      </c>
      <c r="DL2429" t="s">
        <v>3</v>
      </c>
      <c r="DM2429" t="s">
        <v>3</v>
      </c>
      <c r="DN2429">
        <v>0</v>
      </c>
      <c r="DO2429">
        <v>0</v>
      </c>
      <c r="DP2429">
        <v>1</v>
      </c>
      <c r="DQ2429">
        <v>1</v>
      </c>
      <c r="DU2429">
        <v>1010</v>
      </c>
      <c r="DV2429" t="s">
        <v>93</v>
      </c>
      <c r="DW2429" t="s">
        <v>93</v>
      </c>
      <c r="DX2429">
        <v>10</v>
      </c>
      <c r="EE2429">
        <v>55317522</v>
      </c>
      <c r="EF2429">
        <v>1</v>
      </c>
      <c r="EG2429" t="s">
        <v>19</v>
      </c>
      <c r="EH2429">
        <v>0</v>
      </c>
      <c r="EI2429" t="s">
        <v>3</v>
      </c>
      <c r="EJ2429">
        <v>4</v>
      </c>
      <c r="EK2429">
        <v>0</v>
      </c>
      <c r="EL2429" t="s">
        <v>20</v>
      </c>
      <c r="EM2429" t="s">
        <v>21</v>
      </c>
      <c r="EO2429" t="s">
        <v>3</v>
      </c>
      <c r="EQ2429">
        <v>0</v>
      </c>
      <c r="ER2429">
        <v>4167.68</v>
      </c>
      <c r="ES2429">
        <v>2994.86</v>
      </c>
      <c r="ET2429">
        <v>0</v>
      </c>
      <c r="EU2429">
        <v>0</v>
      </c>
      <c r="EV2429">
        <v>1172.82</v>
      </c>
      <c r="EW2429">
        <v>6.22</v>
      </c>
      <c r="EX2429">
        <v>0</v>
      </c>
      <c r="EY2429">
        <v>0</v>
      </c>
      <c r="FQ2429">
        <v>0</v>
      </c>
      <c r="FR2429">
        <f t="shared" si="1306"/>
        <v>0</v>
      </c>
      <c r="FS2429">
        <v>0</v>
      </c>
      <c r="FX2429">
        <v>70</v>
      </c>
      <c r="FY2429">
        <v>10</v>
      </c>
      <c r="GA2429" t="s">
        <v>3</v>
      </c>
      <c r="GD2429">
        <v>0</v>
      </c>
      <c r="GF2429">
        <v>1404583839</v>
      </c>
      <c r="GG2429">
        <v>2</v>
      </c>
      <c r="GH2429">
        <v>1</v>
      </c>
      <c r="GI2429">
        <v>-2</v>
      </c>
      <c r="GJ2429">
        <v>0</v>
      </c>
      <c r="GK2429">
        <f>ROUND(R2429*(R12)/100,2)</f>
        <v>0</v>
      </c>
      <c r="GL2429">
        <f t="shared" si="1307"/>
        <v>0</v>
      </c>
      <c r="GM2429">
        <f t="shared" si="1308"/>
        <v>1021.18</v>
      </c>
      <c r="GN2429">
        <f t="shared" si="1309"/>
        <v>0</v>
      </c>
      <c r="GO2429">
        <f t="shared" si="1310"/>
        <v>0</v>
      </c>
      <c r="GP2429">
        <f t="shared" si="1311"/>
        <v>1021.18</v>
      </c>
      <c r="GR2429">
        <v>0</v>
      </c>
      <c r="GS2429">
        <v>3</v>
      </c>
      <c r="GT2429">
        <v>0</v>
      </c>
      <c r="GU2429" t="s">
        <v>3</v>
      </c>
      <c r="GV2429">
        <f t="shared" si="1312"/>
        <v>0</v>
      </c>
      <c r="GW2429">
        <v>1</v>
      </c>
      <c r="GX2429">
        <f t="shared" si="1313"/>
        <v>0</v>
      </c>
      <c r="HA2429">
        <v>0</v>
      </c>
      <c r="HB2429">
        <v>0</v>
      </c>
      <c r="HC2429">
        <f t="shared" si="1314"/>
        <v>0</v>
      </c>
      <c r="IK2429">
        <v>0</v>
      </c>
    </row>
    <row r="2430" spans="1:245" x14ac:dyDescent="0.2">
      <c r="A2430">
        <v>17</v>
      </c>
      <c r="B2430">
        <v>1</v>
      </c>
      <c r="E2430" t="s">
        <v>244</v>
      </c>
      <c r="F2430" t="s">
        <v>218</v>
      </c>
      <c r="G2430" t="s">
        <v>474</v>
      </c>
      <c r="H2430" t="s">
        <v>180</v>
      </c>
      <c r="I2430">
        <v>1</v>
      </c>
      <c r="J2430">
        <v>0</v>
      </c>
      <c r="O2430">
        <f t="shared" si="1275"/>
        <v>29256.67</v>
      </c>
      <c r="P2430">
        <f t="shared" si="1276"/>
        <v>29256.67</v>
      </c>
      <c r="Q2430">
        <f t="shared" si="1277"/>
        <v>0</v>
      </c>
      <c r="R2430">
        <f t="shared" si="1278"/>
        <v>0</v>
      </c>
      <c r="S2430">
        <f t="shared" si="1279"/>
        <v>0</v>
      </c>
      <c r="T2430">
        <f t="shared" si="1280"/>
        <v>0</v>
      </c>
      <c r="U2430">
        <f t="shared" si="1281"/>
        <v>0</v>
      </c>
      <c r="V2430">
        <f t="shared" si="1282"/>
        <v>0</v>
      </c>
      <c r="W2430">
        <f t="shared" si="1283"/>
        <v>0</v>
      </c>
      <c r="X2430">
        <f t="shared" si="1284"/>
        <v>0</v>
      </c>
      <c r="Y2430">
        <f t="shared" si="1285"/>
        <v>0</v>
      </c>
      <c r="AA2430">
        <v>55574044</v>
      </c>
      <c r="AB2430">
        <f t="shared" si="1286"/>
        <v>29256.67</v>
      </c>
      <c r="AC2430">
        <f t="shared" si="1287"/>
        <v>29256.67</v>
      </c>
      <c r="AD2430">
        <f t="shared" si="1288"/>
        <v>0</v>
      </c>
      <c r="AE2430">
        <f t="shared" si="1289"/>
        <v>0</v>
      </c>
      <c r="AF2430">
        <f t="shared" si="1290"/>
        <v>0</v>
      </c>
      <c r="AG2430">
        <f t="shared" si="1291"/>
        <v>0</v>
      </c>
      <c r="AH2430">
        <f t="shared" si="1292"/>
        <v>0</v>
      </c>
      <c r="AI2430">
        <f t="shared" si="1293"/>
        <v>0</v>
      </c>
      <c r="AJ2430">
        <f t="shared" si="1294"/>
        <v>0</v>
      </c>
      <c r="AK2430">
        <v>29256.67</v>
      </c>
      <c r="AL2430">
        <v>29256.67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1</v>
      </c>
      <c r="AW2430">
        <v>1</v>
      </c>
      <c r="AZ2430">
        <v>1</v>
      </c>
      <c r="BA2430">
        <v>1</v>
      </c>
      <c r="BB2430">
        <v>1</v>
      </c>
      <c r="BC2430">
        <v>1</v>
      </c>
      <c r="BD2430" t="s">
        <v>3</v>
      </c>
      <c r="BE2430" t="s">
        <v>3</v>
      </c>
      <c r="BF2430" t="s">
        <v>3</v>
      </c>
      <c r="BG2430" t="s">
        <v>3</v>
      </c>
      <c r="BH2430">
        <v>3</v>
      </c>
      <c r="BI2430">
        <v>1</v>
      </c>
      <c r="BJ2430" t="s">
        <v>3</v>
      </c>
      <c r="BM2430">
        <v>6001</v>
      </c>
      <c r="BN2430">
        <v>0</v>
      </c>
      <c r="BO2430" t="s">
        <v>3</v>
      </c>
      <c r="BP2430">
        <v>0</v>
      </c>
      <c r="BQ2430">
        <v>0</v>
      </c>
      <c r="BR2430">
        <v>0</v>
      </c>
      <c r="BS2430">
        <v>1</v>
      </c>
      <c r="BT2430">
        <v>1</v>
      </c>
      <c r="BU2430">
        <v>1</v>
      </c>
      <c r="BV2430">
        <v>1</v>
      </c>
      <c r="BW2430">
        <v>1</v>
      </c>
      <c r="BX2430">
        <v>1</v>
      </c>
      <c r="BY2430" t="s">
        <v>3</v>
      </c>
      <c r="BZ2430">
        <v>0</v>
      </c>
      <c r="CA2430">
        <v>0</v>
      </c>
      <c r="CE2430">
        <v>0</v>
      </c>
      <c r="CF2430">
        <v>0</v>
      </c>
      <c r="CG2430">
        <v>0</v>
      </c>
      <c r="CM2430">
        <v>0</v>
      </c>
      <c r="CN2430" t="s">
        <v>3</v>
      </c>
      <c r="CO2430">
        <v>0</v>
      </c>
      <c r="CP2430">
        <f t="shared" si="1295"/>
        <v>29256.67</v>
      </c>
      <c r="CQ2430">
        <f t="shared" si="1296"/>
        <v>29256.67</v>
      </c>
      <c r="CR2430">
        <f t="shared" si="1297"/>
        <v>0</v>
      </c>
      <c r="CS2430">
        <f t="shared" si="1298"/>
        <v>0</v>
      </c>
      <c r="CT2430">
        <f t="shared" si="1299"/>
        <v>0</v>
      </c>
      <c r="CU2430">
        <f t="shared" si="1300"/>
        <v>0</v>
      </c>
      <c r="CV2430">
        <f t="shared" si="1301"/>
        <v>0</v>
      </c>
      <c r="CW2430">
        <f t="shared" si="1302"/>
        <v>0</v>
      </c>
      <c r="CX2430">
        <f t="shared" si="1303"/>
        <v>0</v>
      </c>
      <c r="CY2430">
        <f t="shared" si="1304"/>
        <v>0</v>
      </c>
      <c r="CZ2430">
        <f t="shared" si="1305"/>
        <v>0</v>
      </c>
      <c r="DC2430" t="s">
        <v>3</v>
      </c>
      <c r="DD2430" t="s">
        <v>3</v>
      </c>
      <c r="DE2430" t="s">
        <v>3</v>
      </c>
      <c r="DF2430" t="s">
        <v>3</v>
      </c>
      <c r="DG2430" t="s">
        <v>3</v>
      </c>
      <c r="DH2430" t="s">
        <v>3</v>
      </c>
      <c r="DI2430" t="s">
        <v>3</v>
      </c>
      <c r="DJ2430" t="s">
        <v>3</v>
      </c>
      <c r="DK2430" t="s">
        <v>3</v>
      </c>
      <c r="DL2430" t="s">
        <v>3</v>
      </c>
      <c r="DM2430" t="s">
        <v>3</v>
      </c>
      <c r="DN2430">
        <v>0</v>
      </c>
      <c r="DO2430">
        <v>0</v>
      </c>
      <c r="DP2430">
        <v>1</v>
      </c>
      <c r="DQ2430">
        <v>1</v>
      </c>
      <c r="DU2430">
        <v>1010</v>
      </c>
      <c r="DV2430" t="s">
        <v>180</v>
      </c>
      <c r="DW2430" t="s">
        <v>180</v>
      </c>
      <c r="DX2430">
        <v>1</v>
      </c>
      <c r="EE2430">
        <v>55525620</v>
      </c>
      <c r="EF2430">
        <v>0</v>
      </c>
      <c r="EG2430" t="s">
        <v>220</v>
      </c>
      <c r="EH2430">
        <v>0</v>
      </c>
      <c r="EI2430" t="s">
        <v>3</v>
      </c>
      <c r="EJ2430">
        <v>1</v>
      </c>
      <c r="EK2430">
        <v>6001</v>
      </c>
      <c r="EL2430" t="s">
        <v>221</v>
      </c>
      <c r="EM2430" t="s">
        <v>220</v>
      </c>
      <c r="EO2430" t="s">
        <v>3</v>
      </c>
      <c r="EQ2430">
        <v>0</v>
      </c>
      <c r="ER2430">
        <v>29256.67</v>
      </c>
      <c r="ES2430">
        <v>29256.67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5</v>
      </c>
      <c r="FC2430">
        <v>1</v>
      </c>
      <c r="FD2430">
        <v>18</v>
      </c>
      <c r="FF2430">
        <v>35108</v>
      </c>
      <c r="FQ2430">
        <v>0</v>
      </c>
      <c r="FR2430">
        <f t="shared" si="1306"/>
        <v>0</v>
      </c>
      <c r="FS2430">
        <v>0</v>
      </c>
      <c r="FX2430">
        <v>0</v>
      </c>
      <c r="FY2430">
        <v>0</v>
      </c>
      <c r="GA2430" t="s">
        <v>475</v>
      </c>
      <c r="GD2430">
        <v>0</v>
      </c>
      <c r="GF2430">
        <v>-1255694418</v>
      </c>
      <c r="GG2430">
        <v>2</v>
      </c>
      <c r="GH2430">
        <v>3</v>
      </c>
      <c r="GI2430">
        <v>-2</v>
      </c>
      <c r="GJ2430">
        <v>0</v>
      </c>
      <c r="GK2430">
        <f>ROUND(R2430*(R12)/100,2)</f>
        <v>0</v>
      </c>
      <c r="GL2430">
        <f t="shared" si="1307"/>
        <v>0</v>
      </c>
      <c r="GM2430">
        <f t="shared" si="1308"/>
        <v>29256.67</v>
      </c>
      <c r="GN2430">
        <f t="shared" si="1309"/>
        <v>29256.67</v>
      </c>
      <c r="GO2430">
        <f t="shared" si="1310"/>
        <v>0</v>
      </c>
      <c r="GP2430">
        <f t="shared" si="1311"/>
        <v>0</v>
      </c>
      <c r="GR2430">
        <v>1</v>
      </c>
      <c r="GS2430">
        <v>1</v>
      </c>
      <c r="GT2430">
        <v>0</v>
      </c>
      <c r="GU2430" t="s">
        <v>3</v>
      </c>
      <c r="GV2430">
        <f t="shared" si="1312"/>
        <v>0</v>
      </c>
      <c r="GW2430">
        <v>1</v>
      </c>
      <c r="GX2430">
        <f t="shared" si="1313"/>
        <v>0</v>
      </c>
      <c r="HA2430">
        <v>0</v>
      </c>
      <c r="HB2430">
        <v>0</v>
      </c>
      <c r="HC2430">
        <f t="shared" si="1314"/>
        <v>0</v>
      </c>
      <c r="IK2430">
        <v>0</v>
      </c>
    </row>
    <row r="2432" spans="1:245" x14ac:dyDescent="0.2">
      <c r="A2432" s="2">
        <v>51</v>
      </c>
      <c r="B2432" s="2">
        <f>B2415</f>
        <v>1</v>
      </c>
      <c r="C2432" s="2">
        <f>A2415</f>
        <v>4</v>
      </c>
      <c r="D2432" s="2">
        <f>ROW(A2415)</f>
        <v>2415</v>
      </c>
      <c r="E2432" s="2"/>
      <c r="F2432" s="2" t="str">
        <f>IF(F2415&lt;&gt;"",F2415,"")</f>
        <v>Новый раздел</v>
      </c>
      <c r="G2432" s="2" t="str">
        <f>IF(G2415&lt;&gt;"",G2415,"")</f>
        <v>Установка МАФ</v>
      </c>
      <c r="H2432" s="2">
        <v>0</v>
      </c>
      <c r="I2432" s="2"/>
      <c r="J2432" s="2"/>
      <c r="K2432" s="2"/>
      <c r="L2432" s="2"/>
      <c r="M2432" s="2"/>
      <c r="N2432" s="2"/>
      <c r="O2432" s="2">
        <f t="shared" ref="O2432:T2432" si="1315">ROUND(AB2432,2)</f>
        <v>219630.49</v>
      </c>
      <c r="P2432" s="2">
        <f t="shared" si="1315"/>
        <v>218105.83</v>
      </c>
      <c r="Q2432" s="2">
        <f t="shared" si="1315"/>
        <v>0</v>
      </c>
      <c r="R2432" s="2">
        <f t="shared" si="1315"/>
        <v>0</v>
      </c>
      <c r="S2432" s="2">
        <f t="shared" si="1315"/>
        <v>1524.66</v>
      </c>
      <c r="T2432" s="2">
        <f t="shared" si="1315"/>
        <v>0</v>
      </c>
      <c r="U2432" s="2">
        <f>AH2432</f>
        <v>8.0860000000000003</v>
      </c>
      <c r="V2432" s="2">
        <f>AI2432</f>
        <v>0</v>
      </c>
      <c r="W2432" s="2">
        <f>ROUND(AJ2432,2)</f>
        <v>0</v>
      </c>
      <c r="X2432" s="2">
        <f>ROUND(AK2432,2)</f>
        <v>1067.27</v>
      </c>
      <c r="Y2432" s="2">
        <f>ROUND(AL2432,2)</f>
        <v>152.47</v>
      </c>
      <c r="Z2432" s="2"/>
      <c r="AA2432" s="2"/>
      <c r="AB2432" s="2">
        <f>ROUND(SUMIF(AA2419:AA2430,"=55574044",O2419:O2430),2)</f>
        <v>219630.49</v>
      </c>
      <c r="AC2432" s="2">
        <f>ROUND(SUMIF(AA2419:AA2430,"=55574044",P2419:P2430),2)</f>
        <v>218105.83</v>
      </c>
      <c r="AD2432" s="2">
        <f>ROUND(SUMIF(AA2419:AA2430,"=55574044",Q2419:Q2430),2)</f>
        <v>0</v>
      </c>
      <c r="AE2432" s="2">
        <f>ROUND(SUMIF(AA2419:AA2430,"=55574044",R2419:R2430),2)</f>
        <v>0</v>
      </c>
      <c r="AF2432" s="2">
        <f>ROUND(SUMIF(AA2419:AA2430,"=55574044",S2419:S2430),2)</f>
        <v>1524.66</v>
      </c>
      <c r="AG2432" s="2">
        <f>ROUND(SUMIF(AA2419:AA2430,"=55574044",T2419:T2430),2)</f>
        <v>0</v>
      </c>
      <c r="AH2432" s="2">
        <f>SUMIF(AA2419:AA2430,"=55574044",U2419:U2430)</f>
        <v>8.0860000000000003</v>
      </c>
      <c r="AI2432" s="2">
        <f>SUMIF(AA2419:AA2430,"=55574044",V2419:V2430)</f>
        <v>0</v>
      </c>
      <c r="AJ2432" s="2">
        <f>ROUND(SUMIF(AA2419:AA2430,"=55574044",W2419:W2430),2)</f>
        <v>0</v>
      </c>
      <c r="AK2432" s="2">
        <f>ROUND(SUMIF(AA2419:AA2430,"=55574044",X2419:X2430),2)</f>
        <v>1067.27</v>
      </c>
      <c r="AL2432" s="2">
        <f>ROUND(SUMIF(AA2419:AA2430,"=55574044",Y2419:Y2430),2)</f>
        <v>152.47</v>
      </c>
      <c r="AM2432" s="2"/>
      <c r="AN2432" s="2"/>
      <c r="AO2432" s="2">
        <f t="shared" ref="AO2432:BC2432" si="1316">ROUND(BX2432,2)</f>
        <v>0</v>
      </c>
      <c r="AP2432" s="2">
        <f t="shared" si="1316"/>
        <v>0</v>
      </c>
      <c r="AQ2432" s="2">
        <f t="shared" si="1316"/>
        <v>0</v>
      </c>
      <c r="AR2432" s="2">
        <f t="shared" si="1316"/>
        <v>220850.23</v>
      </c>
      <c r="AS2432" s="2">
        <f t="shared" si="1316"/>
        <v>214212.51</v>
      </c>
      <c r="AT2432" s="2">
        <f t="shared" si="1316"/>
        <v>0</v>
      </c>
      <c r="AU2432" s="2">
        <f t="shared" si="1316"/>
        <v>6637.72</v>
      </c>
      <c r="AV2432" s="2">
        <f t="shared" si="1316"/>
        <v>218105.83</v>
      </c>
      <c r="AW2432" s="2">
        <f t="shared" si="1316"/>
        <v>218105.83</v>
      </c>
      <c r="AX2432" s="2">
        <f t="shared" si="1316"/>
        <v>0</v>
      </c>
      <c r="AY2432" s="2">
        <f t="shared" si="1316"/>
        <v>218105.83</v>
      </c>
      <c r="AZ2432" s="2">
        <f t="shared" si="1316"/>
        <v>0</v>
      </c>
      <c r="BA2432" s="2">
        <f t="shared" si="1316"/>
        <v>0</v>
      </c>
      <c r="BB2432" s="2">
        <f t="shared" si="1316"/>
        <v>0</v>
      </c>
      <c r="BC2432" s="2">
        <f t="shared" si="1316"/>
        <v>0</v>
      </c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>
        <f>ROUND(SUMIF(AA2419:AA2430,"=55574044",FQ2419:FQ2430),2)</f>
        <v>0</v>
      </c>
      <c r="BY2432" s="2">
        <f>ROUND(SUMIF(AA2419:AA2430,"=55574044",FR2419:FR2430),2)</f>
        <v>0</v>
      </c>
      <c r="BZ2432" s="2">
        <f>ROUND(SUMIF(AA2419:AA2430,"=55574044",GL2419:GL2430),2)</f>
        <v>0</v>
      </c>
      <c r="CA2432" s="2">
        <f>ROUND(SUMIF(AA2419:AA2430,"=55574044",GM2419:GM2430),2)</f>
        <v>220850.23</v>
      </c>
      <c r="CB2432" s="2">
        <f>ROUND(SUMIF(AA2419:AA2430,"=55574044",GN2419:GN2430),2)</f>
        <v>214212.51</v>
      </c>
      <c r="CC2432" s="2">
        <f>ROUND(SUMIF(AA2419:AA2430,"=55574044",GO2419:GO2430),2)</f>
        <v>0</v>
      </c>
      <c r="CD2432" s="2">
        <f>ROUND(SUMIF(AA2419:AA2430,"=55574044",GP2419:GP2430),2)</f>
        <v>6637.72</v>
      </c>
      <c r="CE2432" s="2">
        <f>AC2432-BX2432</f>
        <v>218105.83</v>
      </c>
      <c r="CF2432" s="2">
        <f>AC2432-BY2432</f>
        <v>218105.83</v>
      </c>
      <c r="CG2432" s="2">
        <f>BX2432-BZ2432</f>
        <v>0</v>
      </c>
      <c r="CH2432" s="2">
        <f>AC2432-BX2432-BY2432+BZ2432</f>
        <v>218105.83</v>
      </c>
      <c r="CI2432" s="2">
        <f>BY2432-BZ2432</f>
        <v>0</v>
      </c>
      <c r="CJ2432" s="2">
        <f>ROUND(SUMIF(AA2419:AA2430,"=55574044",GX2419:GX2430),2)</f>
        <v>0</v>
      </c>
      <c r="CK2432" s="2">
        <f>ROUND(SUMIF(AA2419:AA2430,"=55574044",GY2419:GY2430),2)</f>
        <v>0</v>
      </c>
      <c r="CL2432" s="2">
        <f>ROUND(SUMIF(AA2419:AA2430,"=55574044",GZ2419:GZ2430),2)</f>
        <v>0</v>
      </c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3"/>
      <c r="DH2432" s="3"/>
      <c r="DI2432" s="3"/>
      <c r="DJ2432" s="3"/>
      <c r="DK2432" s="3"/>
      <c r="DL2432" s="3"/>
      <c r="DM2432" s="3"/>
      <c r="DN2432" s="3"/>
      <c r="DO2432" s="3"/>
      <c r="DP2432" s="3"/>
      <c r="DQ2432" s="3"/>
      <c r="DR2432" s="3"/>
      <c r="DS2432" s="3"/>
      <c r="DT2432" s="3"/>
      <c r="DU2432" s="3"/>
      <c r="DV2432" s="3"/>
      <c r="DW2432" s="3"/>
      <c r="DX2432" s="3"/>
      <c r="DY2432" s="3"/>
      <c r="DZ2432" s="3"/>
      <c r="EA2432" s="3"/>
      <c r="EB2432" s="3"/>
      <c r="EC2432" s="3"/>
      <c r="ED2432" s="3"/>
      <c r="EE2432" s="3"/>
      <c r="EF2432" s="3"/>
      <c r="EG2432" s="3"/>
      <c r="EH2432" s="3"/>
      <c r="EI2432" s="3"/>
      <c r="EJ2432" s="3"/>
      <c r="EK2432" s="3"/>
      <c r="EL2432" s="3"/>
      <c r="EM2432" s="3"/>
      <c r="EN2432" s="3"/>
      <c r="EO2432" s="3"/>
      <c r="EP2432" s="3"/>
      <c r="EQ2432" s="3"/>
      <c r="ER2432" s="3"/>
      <c r="ES2432" s="3"/>
      <c r="ET2432" s="3"/>
      <c r="EU2432" s="3"/>
      <c r="EV2432" s="3"/>
      <c r="EW2432" s="3"/>
      <c r="EX2432" s="3"/>
      <c r="EY2432" s="3"/>
      <c r="EZ2432" s="3"/>
      <c r="FA2432" s="3"/>
      <c r="FB2432" s="3"/>
      <c r="FC2432" s="3"/>
      <c r="FD2432" s="3"/>
      <c r="FE2432" s="3"/>
      <c r="FF2432" s="3"/>
      <c r="FG2432" s="3"/>
      <c r="FH2432" s="3"/>
      <c r="FI2432" s="3"/>
      <c r="FJ2432" s="3"/>
      <c r="FK2432" s="3"/>
      <c r="FL2432" s="3"/>
      <c r="FM2432" s="3"/>
      <c r="FN2432" s="3"/>
      <c r="FO2432" s="3"/>
      <c r="FP2432" s="3"/>
      <c r="FQ2432" s="3"/>
      <c r="FR2432" s="3"/>
      <c r="FS2432" s="3"/>
      <c r="FT2432" s="3"/>
      <c r="FU2432" s="3"/>
      <c r="FV2432" s="3"/>
      <c r="FW2432" s="3"/>
      <c r="FX2432" s="3"/>
      <c r="FY2432" s="3"/>
      <c r="FZ2432" s="3"/>
      <c r="GA2432" s="3"/>
      <c r="GB2432" s="3"/>
      <c r="GC2432" s="3"/>
      <c r="GD2432" s="3"/>
      <c r="GE2432" s="3"/>
      <c r="GF2432" s="3"/>
      <c r="GG2432" s="3"/>
      <c r="GH2432" s="3"/>
      <c r="GI2432" s="3"/>
      <c r="GJ2432" s="3"/>
      <c r="GK2432" s="3"/>
      <c r="GL2432" s="3"/>
      <c r="GM2432" s="3"/>
      <c r="GN2432" s="3"/>
      <c r="GO2432" s="3"/>
      <c r="GP2432" s="3"/>
      <c r="GQ2432" s="3"/>
      <c r="GR2432" s="3"/>
      <c r="GS2432" s="3"/>
      <c r="GT2432" s="3"/>
      <c r="GU2432" s="3"/>
      <c r="GV2432" s="3"/>
      <c r="GW2432" s="3"/>
      <c r="GX2432" s="3">
        <v>0</v>
      </c>
    </row>
    <row r="2434" spans="1:23" x14ac:dyDescent="0.2">
      <c r="A2434" s="4">
        <v>50</v>
      </c>
      <c r="B2434" s="4">
        <v>0</v>
      </c>
      <c r="C2434" s="4">
        <v>0</v>
      </c>
      <c r="D2434" s="4">
        <v>1</v>
      </c>
      <c r="E2434" s="4">
        <v>201</v>
      </c>
      <c r="F2434" s="4">
        <f>ROUND(Source!O2432,O2434)</f>
        <v>219630.49</v>
      </c>
      <c r="G2434" s="4" t="s">
        <v>34</v>
      </c>
      <c r="H2434" s="4" t="s">
        <v>35</v>
      </c>
      <c r="I2434" s="4"/>
      <c r="J2434" s="4"/>
      <c r="K2434" s="4">
        <v>201</v>
      </c>
      <c r="L2434" s="4">
        <v>1</v>
      </c>
      <c r="M2434" s="4">
        <v>3</v>
      </c>
      <c r="N2434" s="4" t="s">
        <v>3</v>
      </c>
      <c r="O2434" s="4">
        <v>2</v>
      </c>
      <c r="P2434" s="4"/>
      <c r="Q2434" s="4"/>
      <c r="R2434" s="4"/>
      <c r="S2434" s="4"/>
      <c r="T2434" s="4"/>
      <c r="U2434" s="4"/>
      <c r="V2434" s="4"/>
      <c r="W2434" s="4"/>
    </row>
    <row r="2435" spans="1:23" x14ac:dyDescent="0.2">
      <c r="A2435" s="4">
        <v>50</v>
      </c>
      <c r="B2435" s="4">
        <v>0</v>
      </c>
      <c r="C2435" s="4">
        <v>0</v>
      </c>
      <c r="D2435" s="4">
        <v>1</v>
      </c>
      <c r="E2435" s="4">
        <v>202</v>
      </c>
      <c r="F2435" s="4">
        <f>ROUND(Source!P2432,O2435)</f>
        <v>218105.83</v>
      </c>
      <c r="G2435" s="4" t="s">
        <v>36</v>
      </c>
      <c r="H2435" s="4" t="s">
        <v>37</v>
      </c>
      <c r="I2435" s="4"/>
      <c r="J2435" s="4"/>
      <c r="K2435" s="4">
        <v>202</v>
      </c>
      <c r="L2435" s="4">
        <v>2</v>
      </c>
      <c r="M2435" s="4">
        <v>3</v>
      </c>
      <c r="N2435" s="4" t="s">
        <v>3</v>
      </c>
      <c r="O2435" s="4">
        <v>2</v>
      </c>
      <c r="P2435" s="4"/>
      <c r="Q2435" s="4"/>
      <c r="R2435" s="4"/>
      <c r="S2435" s="4"/>
      <c r="T2435" s="4"/>
      <c r="U2435" s="4"/>
      <c r="V2435" s="4"/>
      <c r="W2435" s="4"/>
    </row>
    <row r="2436" spans="1:23" x14ac:dyDescent="0.2">
      <c r="A2436" s="4">
        <v>50</v>
      </c>
      <c r="B2436" s="4">
        <v>0</v>
      </c>
      <c r="C2436" s="4">
        <v>0</v>
      </c>
      <c r="D2436" s="4">
        <v>1</v>
      </c>
      <c r="E2436" s="4">
        <v>222</v>
      </c>
      <c r="F2436" s="4">
        <f>ROUND(Source!AO2432,O2436)</f>
        <v>0</v>
      </c>
      <c r="G2436" s="4" t="s">
        <v>38</v>
      </c>
      <c r="H2436" s="4" t="s">
        <v>39</v>
      </c>
      <c r="I2436" s="4"/>
      <c r="J2436" s="4"/>
      <c r="K2436" s="4">
        <v>222</v>
      </c>
      <c r="L2436" s="4">
        <v>3</v>
      </c>
      <c r="M2436" s="4">
        <v>3</v>
      </c>
      <c r="N2436" s="4" t="s">
        <v>3</v>
      </c>
      <c r="O2436" s="4">
        <v>2</v>
      </c>
      <c r="P2436" s="4"/>
      <c r="Q2436" s="4"/>
      <c r="R2436" s="4"/>
      <c r="S2436" s="4"/>
      <c r="T2436" s="4"/>
      <c r="U2436" s="4"/>
      <c r="V2436" s="4"/>
      <c r="W2436" s="4"/>
    </row>
    <row r="2437" spans="1:23" x14ac:dyDescent="0.2">
      <c r="A2437" s="4">
        <v>50</v>
      </c>
      <c r="B2437" s="4">
        <v>0</v>
      </c>
      <c r="C2437" s="4">
        <v>0</v>
      </c>
      <c r="D2437" s="4">
        <v>1</v>
      </c>
      <c r="E2437" s="4">
        <v>225</v>
      </c>
      <c r="F2437" s="4">
        <f>ROUND(Source!AV2432,O2437)</f>
        <v>218105.83</v>
      </c>
      <c r="G2437" s="4" t="s">
        <v>40</v>
      </c>
      <c r="H2437" s="4" t="s">
        <v>41</v>
      </c>
      <c r="I2437" s="4"/>
      <c r="J2437" s="4"/>
      <c r="K2437" s="4">
        <v>225</v>
      </c>
      <c r="L2437" s="4">
        <v>4</v>
      </c>
      <c r="M2437" s="4">
        <v>3</v>
      </c>
      <c r="N2437" s="4" t="s">
        <v>3</v>
      </c>
      <c r="O2437" s="4">
        <v>2</v>
      </c>
      <c r="P2437" s="4"/>
      <c r="Q2437" s="4"/>
      <c r="R2437" s="4"/>
      <c r="S2437" s="4"/>
      <c r="T2437" s="4"/>
      <c r="U2437" s="4"/>
      <c r="V2437" s="4"/>
      <c r="W2437" s="4"/>
    </row>
    <row r="2438" spans="1:23" x14ac:dyDescent="0.2">
      <c r="A2438" s="4">
        <v>50</v>
      </c>
      <c r="B2438" s="4">
        <v>0</v>
      </c>
      <c r="C2438" s="4">
        <v>0</v>
      </c>
      <c r="D2438" s="4">
        <v>1</v>
      </c>
      <c r="E2438" s="4">
        <v>226</v>
      </c>
      <c r="F2438" s="4">
        <f>ROUND(Source!AW2432,O2438)</f>
        <v>218105.83</v>
      </c>
      <c r="G2438" s="4" t="s">
        <v>42</v>
      </c>
      <c r="H2438" s="4" t="s">
        <v>43</v>
      </c>
      <c r="I2438" s="4"/>
      <c r="J2438" s="4"/>
      <c r="K2438" s="4">
        <v>226</v>
      </c>
      <c r="L2438" s="4">
        <v>5</v>
      </c>
      <c r="M2438" s="4">
        <v>3</v>
      </c>
      <c r="N2438" s="4" t="s">
        <v>3</v>
      </c>
      <c r="O2438" s="4">
        <v>2</v>
      </c>
      <c r="P2438" s="4"/>
      <c r="Q2438" s="4"/>
      <c r="R2438" s="4"/>
      <c r="S2438" s="4"/>
      <c r="T2438" s="4"/>
      <c r="U2438" s="4"/>
      <c r="V2438" s="4"/>
      <c r="W2438" s="4"/>
    </row>
    <row r="2439" spans="1:23" x14ac:dyDescent="0.2">
      <c r="A2439" s="4">
        <v>50</v>
      </c>
      <c r="B2439" s="4">
        <v>0</v>
      </c>
      <c r="C2439" s="4">
        <v>0</v>
      </c>
      <c r="D2439" s="4">
        <v>1</v>
      </c>
      <c r="E2439" s="4">
        <v>227</v>
      </c>
      <c r="F2439" s="4">
        <f>ROUND(Source!AX2432,O2439)</f>
        <v>0</v>
      </c>
      <c r="G2439" s="4" t="s">
        <v>44</v>
      </c>
      <c r="H2439" s="4" t="s">
        <v>45</v>
      </c>
      <c r="I2439" s="4"/>
      <c r="J2439" s="4"/>
      <c r="K2439" s="4">
        <v>227</v>
      </c>
      <c r="L2439" s="4">
        <v>6</v>
      </c>
      <c r="M2439" s="4">
        <v>3</v>
      </c>
      <c r="N2439" s="4" t="s">
        <v>3</v>
      </c>
      <c r="O2439" s="4">
        <v>2</v>
      </c>
      <c r="P2439" s="4"/>
      <c r="Q2439" s="4"/>
      <c r="R2439" s="4"/>
      <c r="S2439" s="4"/>
      <c r="T2439" s="4"/>
      <c r="U2439" s="4"/>
      <c r="V2439" s="4"/>
      <c r="W2439" s="4"/>
    </row>
    <row r="2440" spans="1:23" x14ac:dyDescent="0.2">
      <c r="A2440" s="4">
        <v>50</v>
      </c>
      <c r="B2440" s="4">
        <v>0</v>
      </c>
      <c r="C2440" s="4">
        <v>0</v>
      </c>
      <c r="D2440" s="4">
        <v>1</v>
      </c>
      <c r="E2440" s="4">
        <v>228</v>
      </c>
      <c r="F2440" s="4">
        <f>ROUND(Source!AY2432,O2440)</f>
        <v>218105.83</v>
      </c>
      <c r="G2440" s="4" t="s">
        <v>46</v>
      </c>
      <c r="H2440" s="4" t="s">
        <v>47</v>
      </c>
      <c r="I2440" s="4"/>
      <c r="J2440" s="4"/>
      <c r="K2440" s="4">
        <v>228</v>
      </c>
      <c r="L2440" s="4">
        <v>7</v>
      </c>
      <c r="M2440" s="4">
        <v>3</v>
      </c>
      <c r="N2440" s="4" t="s">
        <v>3</v>
      </c>
      <c r="O2440" s="4">
        <v>2</v>
      </c>
      <c r="P2440" s="4"/>
      <c r="Q2440" s="4"/>
      <c r="R2440" s="4"/>
      <c r="S2440" s="4"/>
      <c r="T2440" s="4"/>
      <c r="U2440" s="4"/>
      <c r="V2440" s="4"/>
      <c r="W2440" s="4"/>
    </row>
    <row r="2441" spans="1:23" x14ac:dyDescent="0.2">
      <c r="A2441" s="4">
        <v>50</v>
      </c>
      <c r="B2441" s="4">
        <v>0</v>
      </c>
      <c r="C2441" s="4">
        <v>0</v>
      </c>
      <c r="D2441" s="4">
        <v>1</v>
      </c>
      <c r="E2441" s="4">
        <v>216</v>
      </c>
      <c r="F2441" s="4">
        <f>ROUND(Source!AP2432,O2441)</f>
        <v>0</v>
      </c>
      <c r="G2441" s="4" t="s">
        <v>48</v>
      </c>
      <c r="H2441" s="4" t="s">
        <v>49</v>
      </c>
      <c r="I2441" s="4"/>
      <c r="J2441" s="4"/>
      <c r="K2441" s="4">
        <v>216</v>
      </c>
      <c r="L2441" s="4">
        <v>8</v>
      </c>
      <c r="M2441" s="4">
        <v>3</v>
      </c>
      <c r="N2441" s="4" t="s">
        <v>3</v>
      </c>
      <c r="O2441" s="4">
        <v>2</v>
      </c>
      <c r="P2441" s="4"/>
      <c r="Q2441" s="4"/>
      <c r="R2441" s="4"/>
      <c r="S2441" s="4"/>
      <c r="T2441" s="4"/>
      <c r="U2441" s="4"/>
      <c r="V2441" s="4"/>
      <c r="W2441" s="4"/>
    </row>
    <row r="2442" spans="1:23" x14ac:dyDescent="0.2">
      <c r="A2442" s="4">
        <v>50</v>
      </c>
      <c r="B2442" s="4">
        <v>0</v>
      </c>
      <c r="C2442" s="4">
        <v>0</v>
      </c>
      <c r="D2442" s="4">
        <v>1</v>
      </c>
      <c r="E2442" s="4">
        <v>223</v>
      </c>
      <c r="F2442" s="4">
        <f>ROUND(Source!AQ2432,O2442)</f>
        <v>0</v>
      </c>
      <c r="G2442" s="4" t="s">
        <v>50</v>
      </c>
      <c r="H2442" s="4" t="s">
        <v>51</v>
      </c>
      <c r="I2442" s="4"/>
      <c r="J2442" s="4"/>
      <c r="K2442" s="4">
        <v>223</v>
      </c>
      <c r="L2442" s="4">
        <v>9</v>
      </c>
      <c r="M2442" s="4">
        <v>3</v>
      </c>
      <c r="N2442" s="4" t="s">
        <v>3</v>
      </c>
      <c r="O2442" s="4">
        <v>2</v>
      </c>
      <c r="P2442" s="4"/>
      <c r="Q2442" s="4"/>
      <c r="R2442" s="4"/>
      <c r="S2442" s="4"/>
      <c r="T2442" s="4"/>
      <c r="U2442" s="4"/>
      <c r="V2442" s="4"/>
      <c r="W2442" s="4"/>
    </row>
    <row r="2443" spans="1:23" x14ac:dyDescent="0.2">
      <c r="A2443" s="4">
        <v>50</v>
      </c>
      <c r="B2443" s="4">
        <v>0</v>
      </c>
      <c r="C2443" s="4">
        <v>0</v>
      </c>
      <c r="D2443" s="4">
        <v>1</v>
      </c>
      <c r="E2443" s="4">
        <v>229</v>
      </c>
      <c r="F2443" s="4">
        <f>ROUND(Source!AZ2432,O2443)</f>
        <v>0</v>
      </c>
      <c r="G2443" s="4" t="s">
        <v>52</v>
      </c>
      <c r="H2443" s="4" t="s">
        <v>53</v>
      </c>
      <c r="I2443" s="4"/>
      <c r="J2443" s="4"/>
      <c r="K2443" s="4">
        <v>229</v>
      </c>
      <c r="L2443" s="4">
        <v>10</v>
      </c>
      <c r="M2443" s="4">
        <v>3</v>
      </c>
      <c r="N2443" s="4" t="s">
        <v>3</v>
      </c>
      <c r="O2443" s="4">
        <v>2</v>
      </c>
      <c r="P2443" s="4"/>
      <c r="Q2443" s="4"/>
      <c r="R2443" s="4"/>
      <c r="S2443" s="4"/>
      <c r="T2443" s="4"/>
      <c r="U2443" s="4"/>
      <c r="V2443" s="4"/>
      <c r="W2443" s="4"/>
    </row>
    <row r="2444" spans="1:23" x14ac:dyDescent="0.2">
      <c r="A2444" s="4">
        <v>50</v>
      </c>
      <c r="B2444" s="4">
        <v>0</v>
      </c>
      <c r="C2444" s="4">
        <v>0</v>
      </c>
      <c r="D2444" s="4">
        <v>1</v>
      </c>
      <c r="E2444" s="4">
        <v>203</v>
      </c>
      <c r="F2444" s="4">
        <f>ROUND(Source!Q2432,O2444)</f>
        <v>0</v>
      </c>
      <c r="G2444" s="4" t="s">
        <v>54</v>
      </c>
      <c r="H2444" s="4" t="s">
        <v>55</v>
      </c>
      <c r="I2444" s="4"/>
      <c r="J2444" s="4"/>
      <c r="K2444" s="4">
        <v>203</v>
      </c>
      <c r="L2444" s="4">
        <v>11</v>
      </c>
      <c r="M2444" s="4">
        <v>3</v>
      </c>
      <c r="N2444" s="4" t="s">
        <v>3</v>
      </c>
      <c r="O2444" s="4">
        <v>2</v>
      </c>
      <c r="P2444" s="4"/>
      <c r="Q2444" s="4"/>
      <c r="R2444" s="4"/>
      <c r="S2444" s="4"/>
      <c r="T2444" s="4"/>
      <c r="U2444" s="4"/>
      <c r="V2444" s="4"/>
      <c r="W2444" s="4"/>
    </row>
    <row r="2445" spans="1:23" x14ac:dyDescent="0.2">
      <c r="A2445" s="4">
        <v>50</v>
      </c>
      <c r="B2445" s="4">
        <v>0</v>
      </c>
      <c r="C2445" s="4">
        <v>0</v>
      </c>
      <c r="D2445" s="4">
        <v>1</v>
      </c>
      <c r="E2445" s="4">
        <v>231</v>
      </c>
      <c r="F2445" s="4">
        <f>ROUND(Source!BB2432,O2445)</f>
        <v>0</v>
      </c>
      <c r="G2445" s="4" t="s">
        <v>56</v>
      </c>
      <c r="H2445" s="4" t="s">
        <v>57</v>
      </c>
      <c r="I2445" s="4"/>
      <c r="J2445" s="4"/>
      <c r="K2445" s="4">
        <v>231</v>
      </c>
      <c r="L2445" s="4">
        <v>12</v>
      </c>
      <c r="M2445" s="4">
        <v>3</v>
      </c>
      <c r="N2445" s="4" t="s">
        <v>3</v>
      </c>
      <c r="O2445" s="4">
        <v>2</v>
      </c>
      <c r="P2445" s="4"/>
      <c r="Q2445" s="4"/>
      <c r="R2445" s="4"/>
      <c r="S2445" s="4"/>
      <c r="T2445" s="4"/>
      <c r="U2445" s="4"/>
      <c r="V2445" s="4"/>
      <c r="W2445" s="4"/>
    </row>
    <row r="2446" spans="1:23" x14ac:dyDescent="0.2">
      <c r="A2446" s="4">
        <v>50</v>
      </c>
      <c r="B2446" s="4">
        <v>0</v>
      </c>
      <c r="C2446" s="4">
        <v>0</v>
      </c>
      <c r="D2446" s="4">
        <v>1</v>
      </c>
      <c r="E2446" s="4">
        <v>204</v>
      </c>
      <c r="F2446" s="4">
        <f>ROUND(Source!R2432,O2446)</f>
        <v>0</v>
      </c>
      <c r="G2446" s="4" t="s">
        <v>58</v>
      </c>
      <c r="H2446" s="4" t="s">
        <v>59</v>
      </c>
      <c r="I2446" s="4"/>
      <c r="J2446" s="4"/>
      <c r="K2446" s="4">
        <v>204</v>
      </c>
      <c r="L2446" s="4">
        <v>13</v>
      </c>
      <c r="M2446" s="4">
        <v>3</v>
      </c>
      <c r="N2446" s="4" t="s">
        <v>3</v>
      </c>
      <c r="O2446" s="4">
        <v>2</v>
      </c>
      <c r="P2446" s="4"/>
      <c r="Q2446" s="4"/>
      <c r="R2446" s="4"/>
      <c r="S2446" s="4"/>
      <c r="T2446" s="4"/>
      <c r="U2446" s="4"/>
      <c r="V2446" s="4"/>
      <c r="W2446" s="4"/>
    </row>
    <row r="2447" spans="1:23" x14ac:dyDescent="0.2">
      <c r="A2447" s="4">
        <v>50</v>
      </c>
      <c r="B2447" s="4">
        <v>0</v>
      </c>
      <c r="C2447" s="4">
        <v>0</v>
      </c>
      <c r="D2447" s="4">
        <v>1</v>
      </c>
      <c r="E2447" s="4">
        <v>205</v>
      </c>
      <c r="F2447" s="4">
        <f>ROUND(Source!S2432,O2447)</f>
        <v>1524.66</v>
      </c>
      <c r="G2447" s="4" t="s">
        <v>60</v>
      </c>
      <c r="H2447" s="4" t="s">
        <v>61</v>
      </c>
      <c r="I2447" s="4"/>
      <c r="J2447" s="4"/>
      <c r="K2447" s="4">
        <v>205</v>
      </c>
      <c r="L2447" s="4">
        <v>14</v>
      </c>
      <c r="M2447" s="4">
        <v>3</v>
      </c>
      <c r="N2447" s="4" t="s">
        <v>3</v>
      </c>
      <c r="O2447" s="4">
        <v>2</v>
      </c>
      <c r="P2447" s="4"/>
      <c r="Q2447" s="4"/>
      <c r="R2447" s="4"/>
      <c r="S2447" s="4"/>
      <c r="T2447" s="4"/>
      <c r="U2447" s="4"/>
      <c r="V2447" s="4"/>
      <c r="W2447" s="4"/>
    </row>
    <row r="2448" spans="1:23" x14ac:dyDescent="0.2">
      <c r="A2448" s="4">
        <v>50</v>
      </c>
      <c r="B2448" s="4">
        <v>0</v>
      </c>
      <c r="C2448" s="4">
        <v>0</v>
      </c>
      <c r="D2448" s="4">
        <v>1</v>
      </c>
      <c r="E2448" s="4">
        <v>232</v>
      </c>
      <c r="F2448" s="4">
        <f>ROUND(Source!BC2432,O2448)</f>
        <v>0</v>
      </c>
      <c r="G2448" s="4" t="s">
        <v>62</v>
      </c>
      <c r="H2448" s="4" t="s">
        <v>63</v>
      </c>
      <c r="I2448" s="4"/>
      <c r="J2448" s="4"/>
      <c r="K2448" s="4">
        <v>232</v>
      </c>
      <c r="L2448" s="4">
        <v>15</v>
      </c>
      <c r="M2448" s="4">
        <v>3</v>
      </c>
      <c r="N2448" s="4" t="s">
        <v>3</v>
      </c>
      <c r="O2448" s="4">
        <v>2</v>
      </c>
      <c r="P2448" s="4"/>
      <c r="Q2448" s="4"/>
      <c r="R2448" s="4"/>
      <c r="S2448" s="4"/>
      <c r="T2448" s="4"/>
      <c r="U2448" s="4"/>
      <c r="V2448" s="4"/>
      <c r="W2448" s="4"/>
    </row>
    <row r="2449" spans="1:88" x14ac:dyDescent="0.2">
      <c r="A2449" s="4">
        <v>50</v>
      </c>
      <c r="B2449" s="4">
        <v>0</v>
      </c>
      <c r="C2449" s="4">
        <v>0</v>
      </c>
      <c r="D2449" s="4">
        <v>1</v>
      </c>
      <c r="E2449" s="4">
        <v>214</v>
      </c>
      <c r="F2449" s="4">
        <f>ROUND(Source!AS2432,O2449)</f>
        <v>214212.51</v>
      </c>
      <c r="G2449" s="4" t="s">
        <v>64</v>
      </c>
      <c r="H2449" s="4" t="s">
        <v>65</v>
      </c>
      <c r="I2449" s="4"/>
      <c r="J2449" s="4"/>
      <c r="K2449" s="4">
        <v>214</v>
      </c>
      <c r="L2449" s="4">
        <v>16</v>
      </c>
      <c r="M2449" s="4">
        <v>3</v>
      </c>
      <c r="N2449" s="4" t="s">
        <v>3</v>
      </c>
      <c r="O2449" s="4">
        <v>2</v>
      </c>
      <c r="P2449" s="4"/>
      <c r="Q2449" s="4"/>
      <c r="R2449" s="4"/>
      <c r="S2449" s="4"/>
      <c r="T2449" s="4"/>
      <c r="U2449" s="4"/>
      <c r="V2449" s="4"/>
      <c r="W2449" s="4"/>
    </row>
    <row r="2450" spans="1:88" x14ac:dyDescent="0.2">
      <c r="A2450" s="4">
        <v>50</v>
      </c>
      <c r="B2450" s="4">
        <v>0</v>
      </c>
      <c r="C2450" s="4">
        <v>0</v>
      </c>
      <c r="D2450" s="4">
        <v>1</v>
      </c>
      <c r="E2450" s="4">
        <v>215</v>
      </c>
      <c r="F2450" s="4">
        <f>ROUND(Source!AT2432,O2450)</f>
        <v>0</v>
      </c>
      <c r="G2450" s="4" t="s">
        <v>66</v>
      </c>
      <c r="H2450" s="4" t="s">
        <v>67</v>
      </c>
      <c r="I2450" s="4"/>
      <c r="J2450" s="4"/>
      <c r="K2450" s="4">
        <v>215</v>
      </c>
      <c r="L2450" s="4">
        <v>17</v>
      </c>
      <c r="M2450" s="4">
        <v>3</v>
      </c>
      <c r="N2450" s="4" t="s">
        <v>3</v>
      </c>
      <c r="O2450" s="4">
        <v>2</v>
      </c>
      <c r="P2450" s="4"/>
      <c r="Q2450" s="4"/>
      <c r="R2450" s="4"/>
      <c r="S2450" s="4"/>
      <c r="T2450" s="4"/>
      <c r="U2450" s="4"/>
      <c r="V2450" s="4"/>
      <c r="W2450" s="4"/>
    </row>
    <row r="2451" spans="1:88" x14ac:dyDescent="0.2">
      <c r="A2451" s="4">
        <v>50</v>
      </c>
      <c r="B2451" s="4">
        <v>0</v>
      </c>
      <c r="C2451" s="4">
        <v>0</v>
      </c>
      <c r="D2451" s="4">
        <v>1</v>
      </c>
      <c r="E2451" s="4">
        <v>217</v>
      </c>
      <c r="F2451" s="4">
        <f>ROUND(Source!AU2432,O2451)</f>
        <v>6637.72</v>
      </c>
      <c r="G2451" s="4" t="s">
        <v>68</v>
      </c>
      <c r="H2451" s="4" t="s">
        <v>69</v>
      </c>
      <c r="I2451" s="4"/>
      <c r="J2451" s="4"/>
      <c r="K2451" s="4">
        <v>217</v>
      </c>
      <c r="L2451" s="4">
        <v>18</v>
      </c>
      <c r="M2451" s="4">
        <v>3</v>
      </c>
      <c r="N2451" s="4" t="s">
        <v>3</v>
      </c>
      <c r="O2451" s="4">
        <v>2</v>
      </c>
      <c r="P2451" s="4"/>
      <c r="Q2451" s="4"/>
      <c r="R2451" s="4"/>
      <c r="S2451" s="4"/>
      <c r="T2451" s="4"/>
      <c r="U2451" s="4"/>
      <c r="V2451" s="4"/>
      <c r="W2451" s="4"/>
    </row>
    <row r="2452" spans="1:88" x14ac:dyDescent="0.2">
      <c r="A2452" s="4">
        <v>50</v>
      </c>
      <c r="B2452" s="4">
        <v>0</v>
      </c>
      <c r="C2452" s="4">
        <v>0</v>
      </c>
      <c r="D2452" s="4">
        <v>1</v>
      </c>
      <c r="E2452" s="4">
        <v>230</v>
      </c>
      <c r="F2452" s="4">
        <f>ROUND(Source!BA2432,O2452)</f>
        <v>0</v>
      </c>
      <c r="G2452" s="4" t="s">
        <v>70</v>
      </c>
      <c r="H2452" s="4" t="s">
        <v>71</v>
      </c>
      <c r="I2452" s="4"/>
      <c r="J2452" s="4"/>
      <c r="K2452" s="4">
        <v>230</v>
      </c>
      <c r="L2452" s="4">
        <v>19</v>
      </c>
      <c r="M2452" s="4">
        <v>3</v>
      </c>
      <c r="N2452" s="4" t="s">
        <v>3</v>
      </c>
      <c r="O2452" s="4">
        <v>2</v>
      </c>
      <c r="P2452" s="4"/>
      <c r="Q2452" s="4"/>
      <c r="R2452" s="4"/>
      <c r="S2452" s="4"/>
      <c r="T2452" s="4"/>
      <c r="U2452" s="4"/>
      <c r="V2452" s="4"/>
      <c r="W2452" s="4"/>
    </row>
    <row r="2453" spans="1:88" x14ac:dyDescent="0.2">
      <c r="A2453" s="4">
        <v>50</v>
      </c>
      <c r="B2453" s="4">
        <v>0</v>
      </c>
      <c r="C2453" s="4">
        <v>0</v>
      </c>
      <c r="D2453" s="4">
        <v>1</v>
      </c>
      <c r="E2453" s="4">
        <v>206</v>
      </c>
      <c r="F2453" s="4">
        <f>ROUND(Source!T2432,O2453)</f>
        <v>0</v>
      </c>
      <c r="G2453" s="4" t="s">
        <v>72</v>
      </c>
      <c r="H2453" s="4" t="s">
        <v>73</v>
      </c>
      <c r="I2453" s="4"/>
      <c r="J2453" s="4"/>
      <c r="K2453" s="4">
        <v>206</v>
      </c>
      <c r="L2453" s="4">
        <v>20</v>
      </c>
      <c r="M2453" s="4">
        <v>3</v>
      </c>
      <c r="N2453" s="4" t="s">
        <v>3</v>
      </c>
      <c r="O2453" s="4">
        <v>2</v>
      </c>
      <c r="P2453" s="4"/>
      <c r="Q2453" s="4"/>
      <c r="R2453" s="4"/>
      <c r="S2453" s="4"/>
      <c r="T2453" s="4"/>
      <c r="U2453" s="4"/>
      <c r="V2453" s="4"/>
      <c r="W2453" s="4"/>
    </row>
    <row r="2454" spans="1:88" x14ac:dyDescent="0.2">
      <c r="A2454" s="4">
        <v>50</v>
      </c>
      <c r="B2454" s="4">
        <v>0</v>
      </c>
      <c r="C2454" s="4">
        <v>0</v>
      </c>
      <c r="D2454" s="4">
        <v>1</v>
      </c>
      <c r="E2454" s="4">
        <v>207</v>
      </c>
      <c r="F2454" s="4">
        <f>Source!U2432</f>
        <v>8.0860000000000003</v>
      </c>
      <c r="G2454" s="4" t="s">
        <v>74</v>
      </c>
      <c r="H2454" s="4" t="s">
        <v>75</v>
      </c>
      <c r="I2454" s="4"/>
      <c r="J2454" s="4"/>
      <c r="K2454" s="4">
        <v>207</v>
      </c>
      <c r="L2454" s="4">
        <v>21</v>
      </c>
      <c r="M2454" s="4">
        <v>3</v>
      </c>
      <c r="N2454" s="4" t="s">
        <v>3</v>
      </c>
      <c r="O2454" s="4">
        <v>-1</v>
      </c>
      <c r="P2454" s="4"/>
      <c r="Q2454" s="4"/>
      <c r="R2454" s="4"/>
      <c r="S2454" s="4"/>
      <c r="T2454" s="4"/>
      <c r="U2454" s="4"/>
      <c r="V2454" s="4"/>
      <c r="W2454" s="4"/>
    </row>
    <row r="2455" spans="1:88" x14ac:dyDescent="0.2">
      <c r="A2455" s="4">
        <v>50</v>
      </c>
      <c r="B2455" s="4">
        <v>0</v>
      </c>
      <c r="C2455" s="4">
        <v>0</v>
      </c>
      <c r="D2455" s="4">
        <v>1</v>
      </c>
      <c r="E2455" s="4">
        <v>208</v>
      </c>
      <c r="F2455" s="4">
        <f>Source!V2432</f>
        <v>0</v>
      </c>
      <c r="G2455" s="4" t="s">
        <v>76</v>
      </c>
      <c r="H2455" s="4" t="s">
        <v>77</v>
      </c>
      <c r="I2455" s="4"/>
      <c r="J2455" s="4"/>
      <c r="K2455" s="4">
        <v>208</v>
      </c>
      <c r="L2455" s="4">
        <v>22</v>
      </c>
      <c r="M2455" s="4">
        <v>3</v>
      </c>
      <c r="N2455" s="4" t="s">
        <v>3</v>
      </c>
      <c r="O2455" s="4">
        <v>-1</v>
      </c>
      <c r="P2455" s="4"/>
      <c r="Q2455" s="4"/>
      <c r="R2455" s="4"/>
      <c r="S2455" s="4"/>
      <c r="T2455" s="4"/>
      <c r="U2455" s="4"/>
      <c r="V2455" s="4"/>
      <c r="W2455" s="4"/>
    </row>
    <row r="2456" spans="1:88" x14ac:dyDescent="0.2">
      <c r="A2456" s="4">
        <v>50</v>
      </c>
      <c r="B2456" s="4">
        <v>0</v>
      </c>
      <c r="C2456" s="4">
        <v>0</v>
      </c>
      <c r="D2456" s="4">
        <v>1</v>
      </c>
      <c r="E2456" s="4">
        <v>209</v>
      </c>
      <c r="F2456" s="4">
        <f>ROUND(Source!W2432,O2456)</f>
        <v>0</v>
      </c>
      <c r="G2456" s="4" t="s">
        <v>78</v>
      </c>
      <c r="H2456" s="4" t="s">
        <v>79</v>
      </c>
      <c r="I2456" s="4"/>
      <c r="J2456" s="4"/>
      <c r="K2456" s="4">
        <v>209</v>
      </c>
      <c r="L2456" s="4">
        <v>23</v>
      </c>
      <c r="M2456" s="4">
        <v>3</v>
      </c>
      <c r="N2456" s="4" t="s">
        <v>3</v>
      </c>
      <c r="O2456" s="4">
        <v>2</v>
      </c>
      <c r="P2456" s="4"/>
      <c r="Q2456" s="4"/>
      <c r="R2456" s="4"/>
      <c r="S2456" s="4"/>
      <c r="T2456" s="4"/>
      <c r="U2456" s="4"/>
      <c r="V2456" s="4"/>
      <c r="W2456" s="4"/>
    </row>
    <row r="2457" spans="1:88" x14ac:dyDescent="0.2">
      <c r="A2457" s="4">
        <v>50</v>
      </c>
      <c r="B2457" s="4">
        <v>0</v>
      </c>
      <c r="C2457" s="4">
        <v>0</v>
      </c>
      <c r="D2457" s="4">
        <v>1</v>
      </c>
      <c r="E2457" s="4">
        <v>210</v>
      </c>
      <c r="F2457" s="4">
        <f>ROUND(Source!X2432,O2457)</f>
        <v>1067.27</v>
      </c>
      <c r="G2457" s="4" t="s">
        <v>80</v>
      </c>
      <c r="H2457" s="4" t="s">
        <v>81</v>
      </c>
      <c r="I2457" s="4"/>
      <c r="J2457" s="4"/>
      <c r="K2457" s="4">
        <v>210</v>
      </c>
      <c r="L2457" s="4">
        <v>24</v>
      </c>
      <c r="M2457" s="4">
        <v>3</v>
      </c>
      <c r="N2457" s="4" t="s">
        <v>3</v>
      </c>
      <c r="O2457" s="4">
        <v>2</v>
      </c>
      <c r="P2457" s="4"/>
      <c r="Q2457" s="4"/>
      <c r="R2457" s="4"/>
      <c r="S2457" s="4"/>
      <c r="T2457" s="4"/>
      <c r="U2457" s="4"/>
      <c r="V2457" s="4"/>
      <c r="W2457" s="4"/>
    </row>
    <row r="2458" spans="1:88" x14ac:dyDescent="0.2">
      <c r="A2458" s="4">
        <v>50</v>
      </c>
      <c r="B2458" s="4">
        <v>0</v>
      </c>
      <c r="C2458" s="4">
        <v>0</v>
      </c>
      <c r="D2458" s="4">
        <v>1</v>
      </c>
      <c r="E2458" s="4">
        <v>211</v>
      </c>
      <c r="F2458" s="4">
        <f>ROUND(Source!Y2432,O2458)</f>
        <v>152.47</v>
      </c>
      <c r="G2458" s="4" t="s">
        <v>82</v>
      </c>
      <c r="H2458" s="4" t="s">
        <v>83</v>
      </c>
      <c r="I2458" s="4"/>
      <c r="J2458" s="4"/>
      <c r="K2458" s="4">
        <v>211</v>
      </c>
      <c r="L2458" s="4">
        <v>25</v>
      </c>
      <c r="M2458" s="4">
        <v>3</v>
      </c>
      <c r="N2458" s="4" t="s">
        <v>3</v>
      </c>
      <c r="O2458" s="4">
        <v>2</v>
      </c>
      <c r="P2458" s="4"/>
      <c r="Q2458" s="4"/>
      <c r="R2458" s="4"/>
      <c r="S2458" s="4"/>
      <c r="T2458" s="4"/>
      <c r="U2458" s="4"/>
      <c r="V2458" s="4"/>
      <c r="W2458" s="4"/>
    </row>
    <row r="2459" spans="1:88" x14ac:dyDescent="0.2">
      <c r="A2459" s="4">
        <v>50</v>
      </c>
      <c r="B2459" s="4">
        <v>0</v>
      </c>
      <c r="C2459" s="4">
        <v>0</v>
      </c>
      <c r="D2459" s="4">
        <v>1</v>
      </c>
      <c r="E2459" s="4">
        <v>224</v>
      </c>
      <c r="F2459" s="4">
        <f>ROUND(Source!AR2432,O2459)</f>
        <v>220850.23</v>
      </c>
      <c r="G2459" s="4" t="s">
        <v>84</v>
      </c>
      <c r="H2459" s="4" t="s">
        <v>85</v>
      </c>
      <c r="I2459" s="4"/>
      <c r="J2459" s="4"/>
      <c r="K2459" s="4">
        <v>224</v>
      </c>
      <c r="L2459" s="4">
        <v>26</v>
      </c>
      <c r="M2459" s="4">
        <v>3</v>
      </c>
      <c r="N2459" s="4" t="s">
        <v>3</v>
      </c>
      <c r="O2459" s="4">
        <v>2</v>
      </c>
      <c r="P2459" s="4"/>
      <c r="Q2459" s="4"/>
      <c r="R2459" s="4"/>
      <c r="S2459" s="4"/>
      <c r="T2459" s="4"/>
      <c r="U2459" s="4"/>
      <c r="V2459" s="4"/>
      <c r="W2459" s="4"/>
    </row>
    <row r="2460" spans="1:88" x14ac:dyDescent="0.2">
      <c r="A2460" s="4">
        <v>50</v>
      </c>
      <c r="B2460" s="4">
        <v>1</v>
      </c>
      <c r="C2460" s="4">
        <v>0</v>
      </c>
      <c r="D2460" s="4">
        <v>2</v>
      </c>
      <c r="E2460" s="4">
        <v>0</v>
      </c>
      <c r="F2460" s="4">
        <f>ROUND(F2459*0.2,O2460)</f>
        <v>44170.05</v>
      </c>
      <c r="G2460" s="4" t="s">
        <v>86</v>
      </c>
      <c r="H2460" s="4" t="s">
        <v>87</v>
      </c>
      <c r="I2460" s="4"/>
      <c r="J2460" s="4"/>
      <c r="K2460" s="4">
        <v>212</v>
      </c>
      <c r="L2460" s="4">
        <v>27</v>
      </c>
      <c r="M2460" s="4">
        <v>0</v>
      </c>
      <c r="N2460" s="4" t="s">
        <v>3</v>
      </c>
      <c r="O2460" s="4">
        <v>2</v>
      </c>
      <c r="P2460" s="4"/>
      <c r="Q2460" s="4"/>
      <c r="R2460" s="4"/>
      <c r="S2460" s="4"/>
      <c r="T2460" s="4"/>
      <c r="U2460" s="4"/>
      <c r="V2460" s="4"/>
      <c r="W2460" s="4"/>
    </row>
    <row r="2461" spans="1:88" x14ac:dyDescent="0.2">
      <c r="A2461" s="4">
        <v>50</v>
      </c>
      <c r="B2461" s="4">
        <v>1</v>
      </c>
      <c r="C2461" s="4">
        <v>0</v>
      </c>
      <c r="D2461" s="4">
        <v>2</v>
      </c>
      <c r="E2461" s="4">
        <v>0</v>
      </c>
      <c r="F2461" s="4">
        <f>ROUND(F2460+F2459,O2461)</f>
        <v>265020.28000000003</v>
      </c>
      <c r="G2461" s="4" t="s">
        <v>88</v>
      </c>
      <c r="H2461" s="4" t="s">
        <v>88</v>
      </c>
      <c r="I2461" s="4"/>
      <c r="J2461" s="4"/>
      <c r="K2461" s="4">
        <v>212</v>
      </c>
      <c r="L2461" s="4">
        <v>28</v>
      </c>
      <c r="M2461" s="4">
        <v>0</v>
      </c>
      <c r="N2461" s="4" t="s">
        <v>3</v>
      </c>
      <c r="O2461" s="4">
        <v>2</v>
      </c>
      <c r="P2461" s="4"/>
      <c r="Q2461" s="4"/>
      <c r="R2461" s="4"/>
      <c r="S2461" s="4"/>
      <c r="T2461" s="4"/>
      <c r="U2461" s="4"/>
      <c r="V2461" s="4"/>
      <c r="W2461" s="4"/>
    </row>
    <row r="2463" spans="1:88" x14ac:dyDescent="0.2">
      <c r="A2463" s="1">
        <v>4</v>
      </c>
      <c r="B2463" s="1">
        <v>1</v>
      </c>
      <c r="C2463" s="1"/>
      <c r="D2463" s="1">
        <f>ROW(A2470)</f>
        <v>2470</v>
      </c>
      <c r="E2463" s="1"/>
      <c r="F2463" s="1" t="s">
        <v>12</v>
      </c>
      <c r="G2463" s="1" t="s">
        <v>256</v>
      </c>
      <c r="H2463" s="1" t="s">
        <v>3</v>
      </c>
      <c r="I2463" s="1">
        <v>0</v>
      </c>
      <c r="J2463" s="1"/>
      <c r="K2463" s="1">
        <v>0</v>
      </c>
      <c r="L2463" s="1"/>
      <c r="M2463" s="1"/>
      <c r="N2463" s="1"/>
      <c r="O2463" s="1"/>
      <c r="P2463" s="1"/>
      <c r="Q2463" s="1"/>
      <c r="R2463" s="1"/>
      <c r="S2463" s="1"/>
      <c r="T2463" s="1"/>
      <c r="U2463" s="1" t="s">
        <v>3</v>
      </c>
      <c r="V2463" s="1">
        <v>0</v>
      </c>
      <c r="W2463" s="1"/>
      <c r="X2463" s="1"/>
      <c r="Y2463" s="1"/>
      <c r="Z2463" s="1"/>
      <c r="AA2463" s="1"/>
      <c r="AB2463" s="1" t="s">
        <v>3</v>
      </c>
      <c r="AC2463" s="1" t="s">
        <v>3</v>
      </c>
      <c r="AD2463" s="1" t="s">
        <v>3</v>
      </c>
      <c r="AE2463" s="1" t="s">
        <v>3</v>
      </c>
      <c r="AF2463" s="1" t="s">
        <v>3</v>
      </c>
      <c r="AG2463" s="1" t="s">
        <v>3</v>
      </c>
      <c r="AH2463" s="1"/>
      <c r="AI2463" s="1"/>
      <c r="AJ2463" s="1"/>
      <c r="AK2463" s="1"/>
      <c r="AL2463" s="1"/>
      <c r="AM2463" s="1"/>
      <c r="AN2463" s="1"/>
      <c r="AO2463" s="1"/>
      <c r="AP2463" s="1" t="s">
        <v>3</v>
      </c>
      <c r="AQ2463" s="1" t="s">
        <v>3</v>
      </c>
      <c r="AR2463" s="1" t="s">
        <v>3</v>
      </c>
      <c r="AS2463" s="1"/>
      <c r="AT2463" s="1"/>
      <c r="AU2463" s="1"/>
      <c r="AV2463" s="1"/>
      <c r="AW2463" s="1"/>
      <c r="AX2463" s="1"/>
      <c r="AY2463" s="1"/>
      <c r="AZ2463" s="1" t="s">
        <v>3</v>
      </c>
      <c r="BA2463" s="1"/>
      <c r="BB2463" s="1" t="s">
        <v>3</v>
      </c>
      <c r="BC2463" s="1" t="s">
        <v>3</v>
      </c>
      <c r="BD2463" s="1" t="s">
        <v>3</v>
      </c>
      <c r="BE2463" s="1" t="s">
        <v>3</v>
      </c>
      <c r="BF2463" s="1" t="s">
        <v>3</v>
      </c>
      <c r="BG2463" s="1" t="s">
        <v>3</v>
      </c>
      <c r="BH2463" s="1" t="s">
        <v>3</v>
      </c>
      <c r="BI2463" s="1" t="s">
        <v>3</v>
      </c>
      <c r="BJ2463" s="1" t="s">
        <v>3</v>
      </c>
      <c r="BK2463" s="1" t="s">
        <v>3</v>
      </c>
      <c r="BL2463" s="1" t="s">
        <v>3</v>
      </c>
      <c r="BM2463" s="1" t="s">
        <v>3</v>
      </c>
      <c r="BN2463" s="1" t="s">
        <v>3</v>
      </c>
      <c r="BO2463" s="1" t="s">
        <v>3</v>
      </c>
      <c r="BP2463" s="1" t="s">
        <v>3</v>
      </c>
      <c r="BQ2463" s="1"/>
      <c r="BR2463" s="1"/>
      <c r="BS2463" s="1"/>
      <c r="BT2463" s="1"/>
      <c r="BU2463" s="1"/>
      <c r="BV2463" s="1"/>
      <c r="BW2463" s="1"/>
      <c r="BX2463" s="1">
        <v>0</v>
      </c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>
        <v>0</v>
      </c>
    </row>
    <row r="2465" spans="1:245" x14ac:dyDescent="0.2">
      <c r="A2465" s="2">
        <v>52</v>
      </c>
      <c r="B2465" s="2">
        <f t="shared" ref="B2465:G2465" si="1317">B2470</f>
        <v>1</v>
      </c>
      <c r="C2465" s="2">
        <f t="shared" si="1317"/>
        <v>4</v>
      </c>
      <c r="D2465" s="2">
        <f t="shared" si="1317"/>
        <v>2463</v>
      </c>
      <c r="E2465" s="2">
        <f t="shared" si="1317"/>
        <v>0</v>
      </c>
      <c r="F2465" s="2" t="str">
        <f t="shared" si="1317"/>
        <v>Новый раздел</v>
      </c>
      <c r="G2465" s="2" t="str">
        <f t="shared" si="1317"/>
        <v>Установка лавочек</v>
      </c>
      <c r="H2465" s="2"/>
      <c r="I2465" s="2"/>
      <c r="J2465" s="2"/>
      <c r="K2465" s="2"/>
      <c r="L2465" s="2"/>
      <c r="M2465" s="2"/>
      <c r="N2465" s="2"/>
      <c r="O2465" s="2">
        <f t="shared" ref="O2465:AT2465" si="1318">O2470</f>
        <v>57210.36</v>
      </c>
      <c r="P2465" s="2">
        <f t="shared" si="1318"/>
        <v>54864.72</v>
      </c>
      <c r="Q2465" s="2">
        <f t="shared" si="1318"/>
        <v>0</v>
      </c>
      <c r="R2465" s="2">
        <f t="shared" si="1318"/>
        <v>0</v>
      </c>
      <c r="S2465" s="2">
        <f t="shared" si="1318"/>
        <v>2345.64</v>
      </c>
      <c r="T2465" s="2">
        <f t="shared" si="1318"/>
        <v>0</v>
      </c>
      <c r="U2465" s="2">
        <f t="shared" si="1318"/>
        <v>12.44</v>
      </c>
      <c r="V2465" s="2">
        <f t="shared" si="1318"/>
        <v>0</v>
      </c>
      <c r="W2465" s="2">
        <f t="shared" si="1318"/>
        <v>0</v>
      </c>
      <c r="X2465" s="2">
        <f t="shared" si="1318"/>
        <v>1641.95</v>
      </c>
      <c r="Y2465" s="2">
        <f t="shared" si="1318"/>
        <v>234.56</v>
      </c>
      <c r="Z2465" s="2">
        <f t="shared" si="1318"/>
        <v>0</v>
      </c>
      <c r="AA2465" s="2">
        <f t="shared" si="1318"/>
        <v>0</v>
      </c>
      <c r="AB2465" s="2">
        <f t="shared" si="1318"/>
        <v>57210.36</v>
      </c>
      <c r="AC2465" s="2">
        <f t="shared" si="1318"/>
        <v>54864.72</v>
      </c>
      <c r="AD2465" s="2">
        <f t="shared" si="1318"/>
        <v>0</v>
      </c>
      <c r="AE2465" s="2">
        <f t="shared" si="1318"/>
        <v>0</v>
      </c>
      <c r="AF2465" s="2">
        <f t="shared" si="1318"/>
        <v>2345.64</v>
      </c>
      <c r="AG2465" s="2">
        <f t="shared" si="1318"/>
        <v>0</v>
      </c>
      <c r="AH2465" s="2">
        <f t="shared" si="1318"/>
        <v>12.44</v>
      </c>
      <c r="AI2465" s="2">
        <f t="shared" si="1318"/>
        <v>0</v>
      </c>
      <c r="AJ2465" s="2">
        <f t="shared" si="1318"/>
        <v>0</v>
      </c>
      <c r="AK2465" s="2">
        <f t="shared" si="1318"/>
        <v>1641.95</v>
      </c>
      <c r="AL2465" s="2">
        <f t="shared" si="1318"/>
        <v>234.56</v>
      </c>
      <c r="AM2465" s="2">
        <f t="shared" si="1318"/>
        <v>0</v>
      </c>
      <c r="AN2465" s="2">
        <f t="shared" si="1318"/>
        <v>0</v>
      </c>
      <c r="AO2465" s="2">
        <f t="shared" si="1318"/>
        <v>0</v>
      </c>
      <c r="AP2465" s="2">
        <f t="shared" si="1318"/>
        <v>0</v>
      </c>
      <c r="AQ2465" s="2">
        <f t="shared" si="1318"/>
        <v>0</v>
      </c>
      <c r="AR2465" s="2">
        <f t="shared" si="1318"/>
        <v>59086.87</v>
      </c>
      <c r="AS2465" s="2">
        <f t="shared" si="1318"/>
        <v>48875</v>
      </c>
      <c r="AT2465" s="2">
        <f t="shared" si="1318"/>
        <v>0</v>
      </c>
      <c r="AU2465" s="2">
        <f t="shared" ref="AU2465:BZ2465" si="1319">AU2470</f>
        <v>10211.870000000001</v>
      </c>
      <c r="AV2465" s="2">
        <f t="shared" si="1319"/>
        <v>54864.72</v>
      </c>
      <c r="AW2465" s="2">
        <f t="shared" si="1319"/>
        <v>54864.72</v>
      </c>
      <c r="AX2465" s="2">
        <f t="shared" si="1319"/>
        <v>0</v>
      </c>
      <c r="AY2465" s="2">
        <f t="shared" si="1319"/>
        <v>54864.72</v>
      </c>
      <c r="AZ2465" s="2">
        <f t="shared" si="1319"/>
        <v>0</v>
      </c>
      <c r="BA2465" s="2">
        <f t="shared" si="1319"/>
        <v>0</v>
      </c>
      <c r="BB2465" s="2">
        <f t="shared" si="1319"/>
        <v>0</v>
      </c>
      <c r="BC2465" s="2">
        <f t="shared" si="1319"/>
        <v>0</v>
      </c>
      <c r="BD2465" s="2">
        <f t="shared" si="1319"/>
        <v>0</v>
      </c>
      <c r="BE2465" s="2">
        <f t="shared" si="1319"/>
        <v>0</v>
      </c>
      <c r="BF2465" s="2">
        <f t="shared" si="1319"/>
        <v>0</v>
      </c>
      <c r="BG2465" s="2">
        <f t="shared" si="1319"/>
        <v>0</v>
      </c>
      <c r="BH2465" s="2">
        <f t="shared" si="1319"/>
        <v>0</v>
      </c>
      <c r="BI2465" s="2">
        <f t="shared" si="1319"/>
        <v>0</v>
      </c>
      <c r="BJ2465" s="2">
        <f t="shared" si="1319"/>
        <v>0</v>
      </c>
      <c r="BK2465" s="2">
        <f t="shared" si="1319"/>
        <v>0</v>
      </c>
      <c r="BL2465" s="2">
        <f t="shared" si="1319"/>
        <v>0</v>
      </c>
      <c r="BM2465" s="2">
        <f t="shared" si="1319"/>
        <v>0</v>
      </c>
      <c r="BN2465" s="2">
        <f t="shared" si="1319"/>
        <v>0</v>
      </c>
      <c r="BO2465" s="2">
        <f t="shared" si="1319"/>
        <v>0</v>
      </c>
      <c r="BP2465" s="2">
        <f t="shared" si="1319"/>
        <v>0</v>
      </c>
      <c r="BQ2465" s="2">
        <f t="shared" si="1319"/>
        <v>0</v>
      </c>
      <c r="BR2465" s="2">
        <f t="shared" si="1319"/>
        <v>0</v>
      </c>
      <c r="BS2465" s="2">
        <f t="shared" si="1319"/>
        <v>0</v>
      </c>
      <c r="BT2465" s="2">
        <f t="shared" si="1319"/>
        <v>0</v>
      </c>
      <c r="BU2465" s="2">
        <f t="shared" si="1319"/>
        <v>0</v>
      </c>
      <c r="BV2465" s="2">
        <f t="shared" si="1319"/>
        <v>0</v>
      </c>
      <c r="BW2465" s="2">
        <f t="shared" si="1319"/>
        <v>0</v>
      </c>
      <c r="BX2465" s="2">
        <f t="shared" si="1319"/>
        <v>0</v>
      </c>
      <c r="BY2465" s="2">
        <f t="shared" si="1319"/>
        <v>0</v>
      </c>
      <c r="BZ2465" s="2">
        <f t="shared" si="1319"/>
        <v>0</v>
      </c>
      <c r="CA2465" s="2">
        <f t="shared" ref="CA2465:DF2465" si="1320">CA2470</f>
        <v>59086.87</v>
      </c>
      <c r="CB2465" s="2">
        <f t="shared" si="1320"/>
        <v>48875</v>
      </c>
      <c r="CC2465" s="2">
        <f t="shared" si="1320"/>
        <v>0</v>
      </c>
      <c r="CD2465" s="2">
        <f t="shared" si="1320"/>
        <v>10211.870000000001</v>
      </c>
      <c r="CE2465" s="2">
        <f t="shared" si="1320"/>
        <v>54864.72</v>
      </c>
      <c r="CF2465" s="2">
        <f t="shared" si="1320"/>
        <v>54864.72</v>
      </c>
      <c r="CG2465" s="2">
        <f t="shared" si="1320"/>
        <v>0</v>
      </c>
      <c r="CH2465" s="2">
        <f t="shared" si="1320"/>
        <v>54864.72</v>
      </c>
      <c r="CI2465" s="2">
        <f t="shared" si="1320"/>
        <v>0</v>
      </c>
      <c r="CJ2465" s="2">
        <f t="shared" si="1320"/>
        <v>0</v>
      </c>
      <c r="CK2465" s="2">
        <f t="shared" si="1320"/>
        <v>0</v>
      </c>
      <c r="CL2465" s="2">
        <f t="shared" si="1320"/>
        <v>0</v>
      </c>
      <c r="CM2465" s="2">
        <f t="shared" si="1320"/>
        <v>0</v>
      </c>
      <c r="CN2465" s="2">
        <f t="shared" si="1320"/>
        <v>0</v>
      </c>
      <c r="CO2465" s="2">
        <f t="shared" si="1320"/>
        <v>0</v>
      </c>
      <c r="CP2465" s="2">
        <f t="shared" si="1320"/>
        <v>0</v>
      </c>
      <c r="CQ2465" s="2">
        <f t="shared" si="1320"/>
        <v>0</v>
      </c>
      <c r="CR2465" s="2">
        <f t="shared" si="1320"/>
        <v>0</v>
      </c>
      <c r="CS2465" s="2">
        <f t="shared" si="1320"/>
        <v>0</v>
      </c>
      <c r="CT2465" s="2">
        <f t="shared" si="1320"/>
        <v>0</v>
      </c>
      <c r="CU2465" s="2">
        <f t="shared" si="1320"/>
        <v>0</v>
      </c>
      <c r="CV2465" s="2">
        <f t="shared" si="1320"/>
        <v>0</v>
      </c>
      <c r="CW2465" s="2">
        <f t="shared" si="1320"/>
        <v>0</v>
      </c>
      <c r="CX2465" s="2">
        <f t="shared" si="1320"/>
        <v>0</v>
      </c>
      <c r="CY2465" s="2">
        <f t="shared" si="1320"/>
        <v>0</v>
      </c>
      <c r="CZ2465" s="2">
        <f t="shared" si="1320"/>
        <v>0</v>
      </c>
      <c r="DA2465" s="2">
        <f t="shared" si="1320"/>
        <v>0</v>
      </c>
      <c r="DB2465" s="2">
        <f t="shared" si="1320"/>
        <v>0</v>
      </c>
      <c r="DC2465" s="2">
        <f t="shared" si="1320"/>
        <v>0</v>
      </c>
      <c r="DD2465" s="2">
        <f t="shared" si="1320"/>
        <v>0</v>
      </c>
      <c r="DE2465" s="2">
        <f t="shared" si="1320"/>
        <v>0</v>
      </c>
      <c r="DF2465" s="2">
        <f t="shared" si="1320"/>
        <v>0</v>
      </c>
      <c r="DG2465" s="3">
        <f t="shared" ref="DG2465:EL2465" si="1321">DG2470</f>
        <v>0</v>
      </c>
      <c r="DH2465" s="3">
        <f t="shared" si="1321"/>
        <v>0</v>
      </c>
      <c r="DI2465" s="3">
        <f t="shared" si="1321"/>
        <v>0</v>
      </c>
      <c r="DJ2465" s="3">
        <f t="shared" si="1321"/>
        <v>0</v>
      </c>
      <c r="DK2465" s="3">
        <f t="shared" si="1321"/>
        <v>0</v>
      </c>
      <c r="DL2465" s="3">
        <f t="shared" si="1321"/>
        <v>0</v>
      </c>
      <c r="DM2465" s="3">
        <f t="shared" si="1321"/>
        <v>0</v>
      </c>
      <c r="DN2465" s="3">
        <f t="shared" si="1321"/>
        <v>0</v>
      </c>
      <c r="DO2465" s="3">
        <f t="shared" si="1321"/>
        <v>0</v>
      </c>
      <c r="DP2465" s="3">
        <f t="shared" si="1321"/>
        <v>0</v>
      </c>
      <c r="DQ2465" s="3">
        <f t="shared" si="1321"/>
        <v>0</v>
      </c>
      <c r="DR2465" s="3">
        <f t="shared" si="1321"/>
        <v>0</v>
      </c>
      <c r="DS2465" s="3">
        <f t="shared" si="1321"/>
        <v>0</v>
      </c>
      <c r="DT2465" s="3">
        <f t="shared" si="1321"/>
        <v>0</v>
      </c>
      <c r="DU2465" s="3">
        <f t="shared" si="1321"/>
        <v>0</v>
      </c>
      <c r="DV2465" s="3">
        <f t="shared" si="1321"/>
        <v>0</v>
      </c>
      <c r="DW2465" s="3">
        <f t="shared" si="1321"/>
        <v>0</v>
      </c>
      <c r="DX2465" s="3">
        <f t="shared" si="1321"/>
        <v>0</v>
      </c>
      <c r="DY2465" s="3">
        <f t="shared" si="1321"/>
        <v>0</v>
      </c>
      <c r="DZ2465" s="3">
        <f t="shared" si="1321"/>
        <v>0</v>
      </c>
      <c r="EA2465" s="3">
        <f t="shared" si="1321"/>
        <v>0</v>
      </c>
      <c r="EB2465" s="3">
        <f t="shared" si="1321"/>
        <v>0</v>
      </c>
      <c r="EC2465" s="3">
        <f t="shared" si="1321"/>
        <v>0</v>
      </c>
      <c r="ED2465" s="3">
        <f t="shared" si="1321"/>
        <v>0</v>
      </c>
      <c r="EE2465" s="3">
        <f t="shared" si="1321"/>
        <v>0</v>
      </c>
      <c r="EF2465" s="3">
        <f t="shared" si="1321"/>
        <v>0</v>
      </c>
      <c r="EG2465" s="3">
        <f t="shared" si="1321"/>
        <v>0</v>
      </c>
      <c r="EH2465" s="3">
        <f t="shared" si="1321"/>
        <v>0</v>
      </c>
      <c r="EI2465" s="3">
        <f t="shared" si="1321"/>
        <v>0</v>
      </c>
      <c r="EJ2465" s="3">
        <f t="shared" si="1321"/>
        <v>0</v>
      </c>
      <c r="EK2465" s="3">
        <f t="shared" si="1321"/>
        <v>0</v>
      </c>
      <c r="EL2465" s="3">
        <f t="shared" si="1321"/>
        <v>0</v>
      </c>
      <c r="EM2465" s="3">
        <f t="shared" ref="EM2465:FR2465" si="1322">EM2470</f>
        <v>0</v>
      </c>
      <c r="EN2465" s="3">
        <f t="shared" si="1322"/>
        <v>0</v>
      </c>
      <c r="EO2465" s="3">
        <f t="shared" si="1322"/>
        <v>0</v>
      </c>
      <c r="EP2465" s="3">
        <f t="shared" si="1322"/>
        <v>0</v>
      </c>
      <c r="EQ2465" s="3">
        <f t="shared" si="1322"/>
        <v>0</v>
      </c>
      <c r="ER2465" s="3">
        <f t="shared" si="1322"/>
        <v>0</v>
      </c>
      <c r="ES2465" s="3">
        <f t="shared" si="1322"/>
        <v>0</v>
      </c>
      <c r="ET2465" s="3">
        <f t="shared" si="1322"/>
        <v>0</v>
      </c>
      <c r="EU2465" s="3">
        <f t="shared" si="1322"/>
        <v>0</v>
      </c>
      <c r="EV2465" s="3">
        <f t="shared" si="1322"/>
        <v>0</v>
      </c>
      <c r="EW2465" s="3">
        <f t="shared" si="1322"/>
        <v>0</v>
      </c>
      <c r="EX2465" s="3">
        <f t="shared" si="1322"/>
        <v>0</v>
      </c>
      <c r="EY2465" s="3">
        <f t="shared" si="1322"/>
        <v>0</v>
      </c>
      <c r="EZ2465" s="3">
        <f t="shared" si="1322"/>
        <v>0</v>
      </c>
      <c r="FA2465" s="3">
        <f t="shared" si="1322"/>
        <v>0</v>
      </c>
      <c r="FB2465" s="3">
        <f t="shared" si="1322"/>
        <v>0</v>
      </c>
      <c r="FC2465" s="3">
        <f t="shared" si="1322"/>
        <v>0</v>
      </c>
      <c r="FD2465" s="3">
        <f t="shared" si="1322"/>
        <v>0</v>
      </c>
      <c r="FE2465" s="3">
        <f t="shared" si="1322"/>
        <v>0</v>
      </c>
      <c r="FF2465" s="3">
        <f t="shared" si="1322"/>
        <v>0</v>
      </c>
      <c r="FG2465" s="3">
        <f t="shared" si="1322"/>
        <v>0</v>
      </c>
      <c r="FH2465" s="3">
        <f t="shared" si="1322"/>
        <v>0</v>
      </c>
      <c r="FI2465" s="3">
        <f t="shared" si="1322"/>
        <v>0</v>
      </c>
      <c r="FJ2465" s="3">
        <f t="shared" si="1322"/>
        <v>0</v>
      </c>
      <c r="FK2465" s="3">
        <f t="shared" si="1322"/>
        <v>0</v>
      </c>
      <c r="FL2465" s="3">
        <f t="shared" si="1322"/>
        <v>0</v>
      </c>
      <c r="FM2465" s="3">
        <f t="shared" si="1322"/>
        <v>0</v>
      </c>
      <c r="FN2465" s="3">
        <f t="shared" si="1322"/>
        <v>0</v>
      </c>
      <c r="FO2465" s="3">
        <f t="shared" si="1322"/>
        <v>0</v>
      </c>
      <c r="FP2465" s="3">
        <f t="shared" si="1322"/>
        <v>0</v>
      </c>
      <c r="FQ2465" s="3">
        <f t="shared" si="1322"/>
        <v>0</v>
      </c>
      <c r="FR2465" s="3">
        <f t="shared" si="1322"/>
        <v>0</v>
      </c>
      <c r="FS2465" s="3">
        <f t="shared" ref="FS2465:GX2465" si="1323">FS2470</f>
        <v>0</v>
      </c>
      <c r="FT2465" s="3">
        <f t="shared" si="1323"/>
        <v>0</v>
      </c>
      <c r="FU2465" s="3">
        <f t="shared" si="1323"/>
        <v>0</v>
      </c>
      <c r="FV2465" s="3">
        <f t="shared" si="1323"/>
        <v>0</v>
      </c>
      <c r="FW2465" s="3">
        <f t="shared" si="1323"/>
        <v>0</v>
      </c>
      <c r="FX2465" s="3">
        <f t="shared" si="1323"/>
        <v>0</v>
      </c>
      <c r="FY2465" s="3">
        <f t="shared" si="1323"/>
        <v>0</v>
      </c>
      <c r="FZ2465" s="3">
        <f t="shared" si="1323"/>
        <v>0</v>
      </c>
      <c r="GA2465" s="3">
        <f t="shared" si="1323"/>
        <v>0</v>
      </c>
      <c r="GB2465" s="3">
        <f t="shared" si="1323"/>
        <v>0</v>
      </c>
      <c r="GC2465" s="3">
        <f t="shared" si="1323"/>
        <v>0</v>
      </c>
      <c r="GD2465" s="3">
        <f t="shared" si="1323"/>
        <v>0</v>
      </c>
      <c r="GE2465" s="3">
        <f t="shared" si="1323"/>
        <v>0</v>
      </c>
      <c r="GF2465" s="3">
        <f t="shared" si="1323"/>
        <v>0</v>
      </c>
      <c r="GG2465" s="3">
        <f t="shared" si="1323"/>
        <v>0</v>
      </c>
      <c r="GH2465" s="3">
        <f t="shared" si="1323"/>
        <v>0</v>
      </c>
      <c r="GI2465" s="3">
        <f t="shared" si="1323"/>
        <v>0</v>
      </c>
      <c r="GJ2465" s="3">
        <f t="shared" si="1323"/>
        <v>0</v>
      </c>
      <c r="GK2465" s="3">
        <f t="shared" si="1323"/>
        <v>0</v>
      </c>
      <c r="GL2465" s="3">
        <f t="shared" si="1323"/>
        <v>0</v>
      </c>
      <c r="GM2465" s="3">
        <f t="shared" si="1323"/>
        <v>0</v>
      </c>
      <c r="GN2465" s="3">
        <f t="shared" si="1323"/>
        <v>0</v>
      </c>
      <c r="GO2465" s="3">
        <f t="shared" si="1323"/>
        <v>0</v>
      </c>
      <c r="GP2465" s="3">
        <f t="shared" si="1323"/>
        <v>0</v>
      </c>
      <c r="GQ2465" s="3">
        <f t="shared" si="1323"/>
        <v>0</v>
      </c>
      <c r="GR2465" s="3">
        <f t="shared" si="1323"/>
        <v>0</v>
      </c>
      <c r="GS2465" s="3">
        <f t="shared" si="1323"/>
        <v>0</v>
      </c>
      <c r="GT2465" s="3">
        <f t="shared" si="1323"/>
        <v>0</v>
      </c>
      <c r="GU2465" s="3">
        <f t="shared" si="1323"/>
        <v>0</v>
      </c>
      <c r="GV2465" s="3">
        <f t="shared" si="1323"/>
        <v>0</v>
      </c>
      <c r="GW2465" s="3">
        <f t="shared" si="1323"/>
        <v>0</v>
      </c>
      <c r="GX2465" s="3">
        <f t="shared" si="1323"/>
        <v>0</v>
      </c>
    </row>
    <row r="2467" spans="1:245" x14ac:dyDescent="0.2">
      <c r="A2467">
        <v>17</v>
      </c>
      <c r="B2467">
        <v>1</v>
      </c>
      <c r="C2467">
        <f>ROW(SmtRes!A759)</f>
        <v>759</v>
      </c>
      <c r="D2467">
        <f>ROW(EtalonRes!A731)</f>
        <v>731</v>
      </c>
      <c r="E2467" t="s">
        <v>245</v>
      </c>
      <c r="F2467" t="s">
        <v>91</v>
      </c>
      <c r="G2467" t="s">
        <v>92</v>
      </c>
      <c r="H2467" t="s">
        <v>93</v>
      </c>
      <c r="I2467">
        <f>ROUND(20/10,9)</f>
        <v>2</v>
      </c>
      <c r="J2467">
        <v>0</v>
      </c>
      <c r="O2467">
        <f>ROUND(CP2467,2)</f>
        <v>8335.36</v>
      </c>
      <c r="P2467">
        <f>ROUND(CQ2467*I2467,2)</f>
        <v>5989.72</v>
      </c>
      <c r="Q2467">
        <f>ROUND(CR2467*I2467,2)</f>
        <v>0</v>
      </c>
      <c r="R2467">
        <f>ROUND(CS2467*I2467,2)</f>
        <v>0</v>
      </c>
      <c r="S2467">
        <f>ROUND(CT2467*I2467,2)</f>
        <v>2345.64</v>
      </c>
      <c r="T2467">
        <f>ROUND(CU2467*I2467,2)</f>
        <v>0</v>
      </c>
      <c r="U2467">
        <f>CV2467*I2467</f>
        <v>12.44</v>
      </c>
      <c r="V2467">
        <f>CW2467*I2467</f>
        <v>0</v>
      </c>
      <c r="W2467">
        <f>ROUND(CX2467*I2467,2)</f>
        <v>0</v>
      </c>
      <c r="X2467">
        <f>ROUND(CY2467,2)</f>
        <v>1641.95</v>
      </c>
      <c r="Y2467">
        <f>ROUND(CZ2467,2)</f>
        <v>234.56</v>
      </c>
      <c r="AA2467">
        <v>55574044</v>
      </c>
      <c r="AB2467">
        <f>ROUND((AC2467+AD2467+AF2467),6)</f>
        <v>4167.68</v>
      </c>
      <c r="AC2467">
        <f>ROUND((ES2467),6)</f>
        <v>2994.86</v>
      </c>
      <c r="AD2467">
        <f>ROUND((((ET2467)-(EU2467))+AE2467),6)</f>
        <v>0</v>
      </c>
      <c r="AE2467">
        <f>ROUND((EU2467),6)</f>
        <v>0</v>
      </c>
      <c r="AF2467">
        <f>ROUND((EV2467),6)</f>
        <v>1172.82</v>
      </c>
      <c r="AG2467">
        <f>ROUND((AP2467),6)</f>
        <v>0</v>
      </c>
      <c r="AH2467">
        <f>(EW2467)</f>
        <v>6.22</v>
      </c>
      <c r="AI2467">
        <f>(EX2467)</f>
        <v>0</v>
      </c>
      <c r="AJ2467">
        <f>(AS2467)</f>
        <v>0</v>
      </c>
      <c r="AK2467">
        <v>4167.68</v>
      </c>
      <c r="AL2467">
        <v>2994.86</v>
      </c>
      <c r="AM2467">
        <v>0</v>
      </c>
      <c r="AN2467">
        <v>0</v>
      </c>
      <c r="AO2467">
        <v>1172.82</v>
      </c>
      <c r="AP2467">
        <v>0</v>
      </c>
      <c r="AQ2467">
        <v>6.22</v>
      </c>
      <c r="AR2467">
        <v>0</v>
      </c>
      <c r="AS2467">
        <v>0</v>
      </c>
      <c r="AT2467">
        <v>70</v>
      </c>
      <c r="AU2467">
        <v>10</v>
      </c>
      <c r="AV2467">
        <v>1</v>
      </c>
      <c r="AW2467">
        <v>1</v>
      </c>
      <c r="AZ2467">
        <v>1</v>
      </c>
      <c r="BA2467">
        <v>1</v>
      </c>
      <c r="BB2467">
        <v>1</v>
      </c>
      <c r="BC2467">
        <v>1</v>
      </c>
      <c r="BD2467" t="s">
        <v>3</v>
      </c>
      <c r="BE2467" t="s">
        <v>3</v>
      </c>
      <c r="BF2467" t="s">
        <v>3</v>
      </c>
      <c r="BG2467" t="s">
        <v>3</v>
      </c>
      <c r="BH2467">
        <v>0</v>
      </c>
      <c r="BI2467">
        <v>4</v>
      </c>
      <c r="BJ2467" t="s">
        <v>94</v>
      </c>
      <c r="BM2467">
        <v>0</v>
      </c>
      <c r="BN2467">
        <v>0</v>
      </c>
      <c r="BO2467" t="s">
        <v>3</v>
      </c>
      <c r="BP2467">
        <v>0</v>
      </c>
      <c r="BQ2467">
        <v>1</v>
      </c>
      <c r="BR2467">
        <v>0</v>
      </c>
      <c r="BS2467">
        <v>1</v>
      </c>
      <c r="BT2467">
        <v>1</v>
      </c>
      <c r="BU2467">
        <v>1</v>
      </c>
      <c r="BV2467">
        <v>1</v>
      </c>
      <c r="BW2467">
        <v>1</v>
      </c>
      <c r="BX2467">
        <v>1</v>
      </c>
      <c r="BY2467" t="s">
        <v>3</v>
      </c>
      <c r="BZ2467">
        <v>70</v>
      </c>
      <c r="CA2467">
        <v>10</v>
      </c>
      <c r="CE2467">
        <v>0</v>
      </c>
      <c r="CF2467">
        <v>0</v>
      </c>
      <c r="CG2467">
        <v>0</v>
      </c>
      <c r="CM2467">
        <v>0</v>
      </c>
      <c r="CN2467" t="s">
        <v>3</v>
      </c>
      <c r="CO2467">
        <v>0</v>
      </c>
      <c r="CP2467">
        <f>(P2467+Q2467+S2467)</f>
        <v>8335.36</v>
      </c>
      <c r="CQ2467">
        <f>(AC2467*BC2467*AW2467)</f>
        <v>2994.86</v>
      </c>
      <c r="CR2467">
        <f>((((ET2467)*BB2467-(EU2467)*BS2467)+AE2467*BS2467)*AV2467)</f>
        <v>0</v>
      </c>
      <c r="CS2467">
        <f>(AE2467*BS2467*AV2467)</f>
        <v>0</v>
      </c>
      <c r="CT2467">
        <f>(AF2467*BA2467*AV2467)</f>
        <v>1172.82</v>
      </c>
      <c r="CU2467">
        <f>AG2467</f>
        <v>0</v>
      </c>
      <c r="CV2467">
        <f>(AH2467*AV2467)</f>
        <v>6.22</v>
      </c>
      <c r="CW2467">
        <f>AI2467</f>
        <v>0</v>
      </c>
      <c r="CX2467">
        <f>AJ2467</f>
        <v>0</v>
      </c>
      <c r="CY2467">
        <f>((S2467*BZ2467)/100)</f>
        <v>1641.9479999999999</v>
      </c>
      <c r="CZ2467">
        <f>((S2467*CA2467)/100)</f>
        <v>234.56399999999996</v>
      </c>
      <c r="DC2467" t="s">
        <v>3</v>
      </c>
      <c r="DD2467" t="s">
        <v>3</v>
      </c>
      <c r="DE2467" t="s">
        <v>3</v>
      </c>
      <c r="DF2467" t="s">
        <v>3</v>
      </c>
      <c r="DG2467" t="s">
        <v>3</v>
      </c>
      <c r="DH2467" t="s">
        <v>3</v>
      </c>
      <c r="DI2467" t="s">
        <v>3</v>
      </c>
      <c r="DJ2467" t="s">
        <v>3</v>
      </c>
      <c r="DK2467" t="s">
        <v>3</v>
      </c>
      <c r="DL2467" t="s">
        <v>3</v>
      </c>
      <c r="DM2467" t="s">
        <v>3</v>
      </c>
      <c r="DN2467">
        <v>0</v>
      </c>
      <c r="DO2467">
        <v>0</v>
      </c>
      <c r="DP2467">
        <v>1</v>
      </c>
      <c r="DQ2467">
        <v>1</v>
      </c>
      <c r="DU2467">
        <v>1010</v>
      </c>
      <c r="DV2467" t="s">
        <v>93</v>
      </c>
      <c r="DW2467" t="s">
        <v>93</v>
      </c>
      <c r="DX2467">
        <v>10</v>
      </c>
      <c r="EE2467">
        <v>55317522</v>
      </c>
      <c r="EF2467">
        <v>1</v>
      </c>
      <c r="EG2467" t="s">
        <v>19</v>
      </c>
      <c r="EH2467">
        <v>0</v>
      </c>
      <c r="EI2467" t="s">
        <v>3</v>
      </c>
      <c r="EJ2467">
        <v>4</v>
      </c>
      <c r="EK2467">
        <v>0</v>
      </c>
      <c r="EL2467" t="s">
        <v>20</v>
      </c>
      <c r="EM2467" t="s">
        <v>21</v>
      </c>
      <c r="EO2467" t="s">
        <v>3</v>
      </c>
      <c r="EQ2467">
        <v>0</v>
      </c>
      <c r="ER2467">
        <v>4167.68</v>
      </c>
      <c r="ES2467">
        <v>2994.86</v>
      </c>
      <c r="ET2467">
        <v>0</v>
      </c>
      <c r="EU2467">
        <v>0</v>
      </c>
      <c r="EV2467">
        <v>1172.82</v>
      </c>
      <c r="EW2467">
        <v>6.22</v>
      </c>
      <c r="EX2467">
        <v>0</v>
      </c>
      <c r="EY2467">
        <v>0</v>
      </c>
      <c r="FQ2467">
        <v>0</v>
      </c>
      <c r="FR2467">
        <f>ROUND(IF(AND(BH2467=3,BI2467=3),P2467,0),2)</f>
        <v>0</v>
      </c>
      <c r="FS2467">
        <v>0</v>
      </c>
      <c r="FX2467">
        <v>70</v>
      </c>
      <c r="FY2467">
        <v>10</v>
      </c>
      <c r="GA2467" t="s">
        <v>3</v>
      </c>
      <c r="GD2467">
        <v>0</v>
      </c>
      <c r="GF2467">
        <v>1404583839</v>
      </c>
      <c r="GG2467">
        <v>2</v>
      </c>
      <c r="GH2467">
        <v>1</v>
      </c>
      <c r="GI2467">
        <v>-2</v>
      </c>
      <c r="GJ2467">
        <v>0</v>
      </c>
      <c r="GK2467">
        <f>ROUND(R2467*(R12)/100,2)</f>
        <v>0</v>
      </c>
      <c r="GL2467">
        <f>ROUND(IF(AND(BH2467=3,BI2467=3,FS2467&lt;&gt;0),P2467,0),2)</f>
        <v>0</v>
      </c>
      <c r="GM2467">
        <f>ROUND(O2467+X2467+Y2467+GK2467,2)+GX2467</f>
        <v>10211.870000000001</v>
      </c>
      <c r="GN2467">
        <f>IF(OR(BI2467=0,BI2467=1),ROUND(O2467+X2467+Y2467+GK2467,2),0)</f>
        <v>0</v>
      </c>
      <c r="GO2467">
        <f>IF(BI2467=2,ROUND(O2467+X2467+Y2467+GK2467,2),0)</f>
        <v>0</v>
      </c>
      <c r="GP2467">
        <f>IF(BI2467=4,ROUND(O2467+X2467+Y2467+GK2467,2)+GX2467,0)</f>
        <v>10211.870000000001</v>
      </c>
      <c r="GR2467">
        <v>0</v>
      </c>
      <c r="GS2467">
        <v>3</v>
      </c>
      <c r="GT2467">
        <v>0</v>
      </c>
      <c r="GU2467" t="s">
        <v>3</v>
      </c>
      <c r="GV2467">
        <f>ROUND((GT2467),6)</f>
        <v>0</v>
      </c>
      <c r="GW2467">
        <v>1</v>
      </c>
      <c r="GX2467">
        <f>ROUND(HC2467*I2467,2)</f>
        <v>0</v>
      </c>
      <c r="HA2467">
        <v>0</v>
      </c>
      <c r="HB2467">
        <v>0</v>
      </c>
      <c r="HC2467">
        <f>GV2467*GW2467</f>
        <v>0</v>
      </c>
      <c r="IK2467">
        <v>0</v>
      </c>
    </row>
    <row r="2468" spans="1:245" x14ac:dyDescent="0.2">
      <c r="A2468">
        <v>17</v>
      </c>
      <c r="B2468">
        <v>1</v>
      </c>
      <c r="E2468" t="s">
        <v>248</v>
      </c>
      <c r="F2468" t="s">
        <v>96</v>
      </c>
      <c r="G2468" t="s">
        <v>476</v>
      </c>
      <c r="H2468" t="s">
        <v>180</v>
      </c>
      <c r="I2468">
        <v>5</v>
      </c>
      <c r="J2468">
        <v>0</v>
      </c>
      <c r="O2468">
        <f>ROUND(CP2468,2)</f>
        <v>48875</v>
      </c>
      <c r="P2468">
        <f>ROUND(CQ2468*I2468,2)</f>
        <v>48875</v>
      </c>
      <c r="Q2468">
        <f>ROUND(CR2468*I2468,2)</f>
        <v>0</v>
      </c>
      <c r="R2468">
        <f>ROUND(CS2468*I2468,2)</f>
        <v>0</v>
      </c>
      <c r="S2468">
        <f>ROUND(CT2468*I2468,2)</f>
        <v>0</v>
      </c>
      <c r="T2468">
        <f>ROUND(CU2468*I2468,2)</f>
        <v>0</v>
      </c>
      <c r="U2468">
        <f>CV2468*I2468</f>
        <v>0</v>
      </c>
      <c r="V2468">
        <f>CW2468*I2468</f>
        <v>0</v>
      </c>
      <c r="W2468">
        <f>ROUND(CX2468*I2468,2)</f>
        <v>0</v>
      </c>
      <c r="X2468">
        <f>ROUND(CY2468,2)</f>
        <v>0</v>
      </c>
      <c r="Y2468">
        <f>ROUND(CZ2468,2)</f>
        <v>0</v>
      </c>
      <c r="AA2468">
        <v>55574044</v>
      </c>
      <c r="AB2468">
        <f>ROUND((AC2468+AD2468+AF2468),6)</f>
        <v>9775</v>
      </c>
      <c r="AC2468">
        <f>ROUND((ES2468),6)</f>
        <v>9775</v>
      </c>
      <c r="AD2468">
        <f>ROUND((((ET2468)-(EU2468))+AE2468),6)</f>
        <v>0</v>
      </c>
      <c r="AE2468">
        <f>ROUND((EU2468),6)</f>
        <v>0</v>
      </c>
      <c r="AF2468">
        <f>ROUND((EV2468),6)</f>
        <v>0</v>
      </c>
      <c r="AG2468">
        <f>ROUND((AP2468),6)</f>
        <v>0</v>
      </c>
      <c r="AH2468">
        <f>(EW2468)</f>
        <v>0</v>
      </c>
      <c r="AI2468">
        <f>(EX2468)</f>
        <v>0</v>
      </c>
      <c r="AJ2468">
        <f>(AS2468)</f>
        <v>0</v>
      </c>
      <c r="AK2468">
        <v>9775</v>
      </c>
      <c r="AL2468">
        <v>9775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</v>
      </c>
      <c r="AW2468">
        <v>1</v>
      </c>
      <c r="AZ2468">
        <v>1</v>
      </c>
      <c r="BA2468">
        <v>1</v>
      </c>
      <c r="BB2468">
        <v>1</v>
      </c>
      <c r="BC2468">
        <v>1</v>
      </c>
      <c r="BD2468" t="s">
        <v>3</v>
      </c>
      <c r="BE2468" t="s">
        <v>3</v>
      </c>
      <c r="BF2468" t="s">
        <v>3</v>
      </c>
      <c r="BG2468" t="s">
        <v>3</v>
      </c>
      <c r="BH2468">
        <v>3</v>
      </c>
      <c r="BI2468">
        <v>1</v>
      </c>
      <c r="BJ2468" t="s">
        <v>3</v>
      </c>
      <c r="BM2468">
        <v>6001</v>
      </c>
      <c r="BN2468">
        <v>0</v>
      </c>
      <c r="BO2468" t="s">
        <v>3</v>
      </c>
      <c r="BP2468">
        <v>0</v>
      </c>
      <c r="BQ2468">
        <v>0</v>
      </c>
      <c r="BR2468">
        <v>0</v>
      </c>
      <c r="BS2468">
        <v>1</v>
      </c>
      <c r="BT2468">
        <v>1</v>
      </c>
      <c r="BU2468">
        <v>1</v>
      </c>
      <c r="BV2468">
        <v>1</v>
      </c>
      <c r="BW2468">
        <v>1</v>
      </c>
      <c r="BX2468">
        <v>1</v>
      </c>
      <c r="BY2468" t="s">
        <v>3</v>
      </c>
      <c r="BZ2468">
        <v>0</v>
      </c>
      <c r="CA2468">
        <v>0</v>
      </c>
      <c r="CE2468">
        <v>0</v>
      </c>
      <c r="CF2468">
        <v>0</v>
      </c>
      <c r="CG2468">
        <v>0</v>
      </c>
      <c r="CM2468">
        <v>0</v>
      </c>
      <c r="CN2468" t="s">
        <v>3</v>
      </c>
      <c r="CO2468">
        <v>0</v>
      </c>
      <c r="CP2468">
        <f>(P2468+Q2468+S2468)</f>
        <v>48875</v>
      </c>
      <c r="CQ2468">
        <f>(AC2468*BC2468*AW2468)</f>
        <v>9775</v>
      </c>
      <c r="CR2468">
        <f>((((ET2468)*BB2468-(EU2468)*BS2468)+AE2468*BS2468)*AV2468)</f>
        <v>0</v>
      </c>
      <c r="CS2468">
        <f>(AE2468*BS2468*AV2468)</f>
        <v>0</v>
      </c>
      <c r="CT2468">
        <f>(AF2468*BA2468*AV2468)</f>
        <v>0</v>
      </c>
      <c r="CU2468">
        <f>AG2468</f>
        <v>0</v>
      </c>
      <c r="CV2468">
        <f>(AH2468*AV2468)</f>
        <v>0</v>
      </c>
      <c r="CW2468">
        <f>AI2468</f>
        <v>0</v>
      </c>
      <c r="CX2468">
        <f>AJ2468</f>
        <v>0</v>
      </c>
      <c r="CY2468">
        <f>((S2468*BZ2468)/100)</f>
        <v>0</v>
      </c>
      <c r="CZ2468">
        <f>((S2468*CA2468)/100)</f>
        <v>0</v>
      </c>
      <c r="DC2468" t="s">
        <v>3</v>
      </c>
      <c r="DD2468" t="s">
        <v>3</v>
      </c>
      <c r="DE2468" t="s">
        <v>3</v>
      </c>
      <c r="DF2468" t="s">
        <v>3</v>
      </c>
      <c r="DG2468" t="s">
        <v>3</v>
      </c>
      <c r="DH2468" t="s">
        <v>3</v>
      </c>
      <c r="DI2468" t="s">
        <v>3</v>
      </c>
      <c r="DJ2468" t="s">
        <v>3</v>
      </c>
      <c r="DK2468" t="s">
        <v>3</v>
      </c>
      <c r="DL2468" t="s">
        <v>3</v>
      </c>
      <c r="DM2468" t="s">
        <v>3</v>
      </c>
      <c r="DN2468">
        <v>0</v>
      </c>
      <c r="DO2468">
        <v>0</v>
      </c>
      <c r="DP2468">
        <v>1</v>
      </c>
      <c r="DQ2468">
        <v>1</v>
      </c>
      <c r="DU2468">
        <v>1010</v>
      </c>
      <c r="DV2468" t="s">
        <v>180</v>
      </c>
      <c r="DW2468" t="s">
        <v>180</v>
      </c>
      <c r="DX2468">
        <v>1</v>
      </c>
      <c r="EE2468">
        <v>55525620</v>
      </c>
      <c r="EF2468">
        <v>0</v>
      </c>
      <c r="EG2468" t="s">
        <v>220</v>
      </c>
      <c r="EH2468">
        <v>0</v>
      </c>
      <c r="EI2468" t="s">
        <v>3</v>
      </c>
      <c r="EJ2468">
        <v>1</v>
      </c>
      <c r="EK2468">
        <v>6001</v>
      </c>
      <c r="EL2468" t="s">
        <v>221</v>
      </c>
      <c r="EM2468" t="s">
        <v>220</v>
      </c>
      <c r="EO2468" t="s">
        <v>3</v>
      </c>
      <c r="EQ2468">
        <v>0</v>
      </c>
      <c r="ER2468">
        <v>9775</v>
      </c>
      <c r="ES2468">
        <v>9775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5</v>
      </c>
      <c r="FC2468">
        <v>1</v>
      </c>
      <c r="FD2468">
        <v>18</v>
      </c>
      <c r="FF2468">
        <v>11730</v>
      </c>
      <c r="FQ2468">
        <v>0</v>
      </c>
      <c r="FR2468">
        <f>ROUND(IF(AND(BH2468=3,BI2468=3),P2468,0),2)</f>
        <v>0</v>
      </c>
      <c r="FS2468">
        <v>0</v>
      </c>
      <c r="FX2468">
        <v>0</v>
      </c>
      <c r="FY2468">
        <v>0</v>
      </c>
      <c r="GA2468" t="s">
        <v>477</v>
      </c>
      <c r="GD2468">
        <v>0</v>
      </c>
      <c r="GF2468">
        <v>-2100481819</v>
      </c>
      <c r="GG2468">
        <v>2</v>
      </c>
      <c r="GH2468">
        <v>3</v>
      </c>
      <c r="GI2468">
        <v>-2</v>
      </c>
      <c r="GJ2468">
        <v>0</v>
      </c>
      <c r="GK2468">
        <f>ROUND(R2468*(R12)/100,2)</f>
        <v>0</v>
      </c>
      <c r="GL2468">
        <f>ROUND(IF(AND(BH2468=3,BI2468=3,FS2468&lt;&gt;0),P2468,0),2)</f>
        <v>0</v>
      </c>
      <c r="GM2468">
        <f>ROUND(O2468+X2468+Y2468+GK2468,2)+GX2468</f>
        <v>48875</v>
      </c>
      <c r="GN2468">
        <f>IF(OR(BI2468=0,BI2468=1),ROUND(O2468+X2468+Y2468+GK2468,2),0)</f>
        <v>48875</v>
      </c>
      <c r="GO2468">
        <f>IF(BI2468=2,ROUND(O2468+X2468+Y2468+GK2468,2),0)</f>
        <v>0</v>
      </c>
      <c r="GP2468">
        <f>IF(BI2468=4,ROUND(O2468+X2468+Y2468+GK2468,2)+GX2468,0)</f>
        <v>0</v>
      </c>
      <c r="GR2468">
        <v>1</v>
      </c>
      <c r="GS2468">
        <v>1</v>
      </c>
      <c r="GT2468">
        <v>0</v>
      </c>
      <c r="GU2468" t="s">
        <v>3</v>
      </c>
      <c r="GV2468">
        <f>ROUND((GT2468),6)</f>
        <v>0</v>
      </c>
      <c r="GW2468">
        <v>1</v>
      </c>
      <c r="GX2468">
        <f>ROUND(HC2468*I2468,2)</f>
        <v>0</v>
      </c>
      <c r="HA2468">
        <v>0</v>
      </c>
      <c r="HB2468">
        <v>0</v>
      </c>
      <c r="HC2468">
        <f>GV2468*GW2468</f>
        <v>0</v>
      </c>
      <c r="IK2468">
        <v>0</v>
      </c>
    </row>
    <row r="2470" spans="1:245" x14ac:dyDescent="0.2">
      <c r="A2470" s="2">
        <v>51</v>
      </c>
      <c r="B2470" s="2">
        <f>B2463</f>
        <v>1</v>
      </c>
      <c r="C2470" s="2">
        <f>A2463</f>
        <v>4</v>
      </c>
      <c r="D2470" s="2">
        <f>ROW(A2463)</f>
        <v>2463</v>
      </c>
      <c r="E2470" s="2"/>
      <c r="F2470" s="2" t="str">
        <f>IF(F2463&lt;&gt;"",F2463,"")</f>
        <v>Новый раздел</v>
      </c>
      <c r="G2470" s="2" t="str">
        <f>IF(G2463&lt;&gt;"",G2463,"")</f>
        <v>Установка лавочек</v>
      </c>
      <c r="H2470" s="2">
        <v>0</v>
      </c>
      <c r="I2470" s="2"/>
      <c r="J2470" s="2"/>
      <c r="K2470" s="2"/>
      <c r="L2470" s="2"/>
      <c r="M2470" s="2"/>
      <c r="N2470" s="2"/>
      <c r="O2470" s="2">
        <f t="shared" ref="O2470:T2470" si="1324">ROUND(AB2470,2)</f>
        <v>57210.36</v>
      </c>
      <c r="P2470" s="2">
        <f t="shared" si="1324"/>
        <v>54864.72</v>
      </c>
      <c r="Q2470" s="2">
        <f t="shared" si="1324"/>
        <v>0</v>
      </c>
      <c r="R2470" s="2">
        <f t="shared" si="1324"/>
        <v>0</v>
      </c>
      <c r="S2470" s="2">
        <f t="shared" si="1324"/>
        <v>2345.64</v>
      </c>
      <c r="T2470" s="2">
        <f t="shared" si="1324"/>
        <v>0</v>
      </c>
      <c r="U2470" s="2">
        <f>AH2470</f>
        <v>12.44</v>
      </c>
      <c r="V2470" s="2">
        <f>AI2470</f>
        <v>0</v>
      </c>
      <c r="W2470" s="2">
        <f>ROUND(AJ2470,2)</f>
        <v>0</v>
      </c>
      <c r="X2470" s="2">
        <f>ROUND(AK2470,2)</f>
        <v>1641.95</v>
      </c>
      <c r="Y2470" s="2">
        <f>ROUND(AL2470,2)</f>
        <v>234.56</v>
      </c>
      <c r="Z2470" s="2"/>
      <c r="AA2470" s="2"/>
      <c r="AB2470" s="2">
        <f>ROUND(SUMIF(AA2467:AA2468,"=55574044",O2467:O2468),2)</f>
        <v>57210.36</v>
      </c>
      <c r="AC2470" s="2">
        <f>ROUND(SUMIF(AA2467:AA2468,"=55574044",P2467:P2468),2)</f>
        <v>54864.72</v>
      </c>
      <c r="AD2470" s="2">
        <f>ROUND(SUMIF(AA2467:AA2468,"=55574044",Q2467:Q2468),2)</f>
        <v>0</v>
      </c>
      <c r="AE2470" s="2">
        <f>ROUND(SUMIF(AA2467:AA2468,"=55574044",R2467:R2468),2)</f>
        <v>0</v>
      </c>
      <c r="AF2470" s="2">
        <f>ROUND(SUMIF(AA2467:AA2468,"=55574044",S2467:S2468),2)</f>
        <v>2345.64</v>
      </c>
      <c r="AG2470" s="2">
        <f>ROUND(SUMIF(AA2467:AA2468,"=55574044",T2467:T2468),2)</f>
        <v>0</v>
      </c>
      <c r="AH2470" s="2">
        <f>SUMIF(AA2467:AA2468,"=55574044",U2467:U2468)</f>
        <v>12.44</v>
      </c>
      <c r="AI2470" s="2">
        <f>SUMIF(AA2467:AA2468,"=55574044",V2467:V2468)</f>
        <v>0</v>
      </c>
      <c r="AJ2470" s="2">
        <f>ROUND(SUMIF(AA2467:AA2468,"=55574044",W2467:W2468),2)</f>
        <v>0</v>
      </c>
      <c r="AK2470" s="2">
        <f>ROUND(SUMIF(AA2467:AA2468,"=55574044",X2467:X2468),2)</f>
        <v>1641.95</v>
      </c>
      <c r="AL2470" s="2">
        <f>ROUND(SUMIF(AA2467:AA2468,"=55574044",Y2467:Y2468),2)</f>
        <v>234.56</v>
      </c>
      <c r="AM2470" s="2"/>
      <c r="AN2470" s="2"/>
      <c r="AO2470" s="2">
        <f t="shared" ref="AO2470:BC2470" si="1325">ROUND(BX2470,2)</f>
        <v>0</v>
      </c>
      <c r="AP2470" s="2">
        <f t="shared" si="1325"/>
        <v>0</v>
      </c>
      <c r="AQ2470" s="2">
        <f t="shared" si="1325"/>
        <v>0</v>
      </c>
      <c r="AR2470" s="2">
        <f t="shared" si="1325"/>
        <v>59086.87</v>
      </c>
      <c r="AS2470" s="2">
        <f t="shared" si="1325"/>
        <v>48875</v>
      </c>
      <c r="AT2470" s="2">
        <f t="shared" si="1325"/>
        <v>0</v>
      </c>
      <c r="AU2470" s="2">
        <f t="shared" si="1325"/>
        <v>10211.870000000001</v>
      </c>
      <c r="AV2470" s="2">
        <f t="shared" si="1325"/>
        <v>54864.72</v>
      </c>
      <c r="AW2470" s="2">
        <f t="shared" si="1325"/>
        <v>54864.72</v>
      </c>
      <c r="AX2470" s="2">
        <f t="shared" si="1325"/>
        <v>0</v>
      </c>
      <c r="AY2470" s="2">
        <f t="shared" si="1325"/>
        <v>54864.72</v>
      </c>
      <c r="AZ2470" s="2">
        <f t="shared" si="1325"/>
        <v>0</v>
      </c>
      <c r="BA2470" s="2">
        <f t="shared" si="1325"/>
        <v>0</v>
      </c>
      <c r="BB2470" s="2">
        <f t="shared" si="1325"/>
        <v>0</v>
      </c>
      <c r="BC2470" s="2">
        <f t="shared" si="1325"/>
        <v>0</v>
      </c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>
        <f>ROUND(SUMIF(AA2467:AA2468,"=55574044",FQ2467:FQ2468),2)</f>
        <v>0</v>
      </c>
      <c r="BY2470" s="2">
        <f>ROUND(SUMIF(AA2467:AA2468,"=55574044",FR2467:FR2468),2)</f>
        <v>0</v>
      </c>
      <c r="BZ2470" s="2">
        <f>ROUND(SUMIF(AA2467:AA2468,"=55574044",GL2467:GL2468),2)</f>
        <v>0</v>
      </c>
      <c r="CA2470" s="2">
        <f>ROUND(SUMIF(AA2467:AA2468,"=55574044",GM2467:GM2468),2)</f>
        <v>59086.87</v>
      </c>
      <c r="CB2470" s="2">
        <f>ROUND(SUMIF(AA2467:AA2468,"=55574044",GN2467:GN2468),2)</f>
        <v>48875</v>
      </c>
      <c r="CC2470" s="2">
        <f>ROUND(SUMIF(AA2467:AA2468,"=55574044",GO2467:GO2468),2)</f>
        <v>0</v>
      </c>
      <c r="CD2470" s="2">
        <f>ROUND(SUMIF(AA2467:AA2468,"=55574044",GP2467:GP2468),2)</f>
        <v>10211.870000000001</v>
      </c>
      <c r="CE2470" s="2">
        <f>AC2470-BX2470</f>
        <v>54864.72</v>
      </c>
      <c r="CF2470" s="2">
        <f>AC2470-BY2470</f>
        <v>54864.72</v>
      </c>
      <c r="CG2470" s="2">
        <f>BX2470-BZ2470</f>
        <v>0</v>
      </c>
      <c r="CH2470" s="2">
        <f>AC2470-BX2470-BY2470+BZ2470</f>
        <v>54864.72</v>
      </c>
      <c r="CI2470" s="2">
        <f>BY2470-BZ2470</f>
        <v>0</v>
      </c>
      <c r="CJ2470" s="2">
        <f>ROUND(SUMIF(AA2467:AA2468,"=55574044",GX2467:GX2468),2)</f>
        <v>0</v>
      </c>
      <c r="CK2470" s="2">
        <f>ROUND(SUMIF(AA2467:AA2468,"=55574044",GY2467:GY2468),2)</f>
        <v>0</v>
      </c>
      <c r="CL2470" s="2">
        <f>ROUND(SUMIF(AA2467:AA2468,"=55574044",GZ2467:GZ2468),2)</f>
        <v>0</v>
      </c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3"/>
      <c r="DH2470" s="3"/>
      <c r="DI2470" s="3"/>
      <c r="DJ2470" s="3"/>
      <c r="DK2470" s="3"/>
      <c r="DL2470" s="3"/>
      <c r="DM2470" s="3"/>
      <c r="DN2470" s="3"/>
      <c r="DO2470" s="3"/>
      <c r="DP2470" s="3"/>
      <c r="DQ2470" s="3"/>
      <c r="DR2470" s="3"/>
      <c r="DS2470" s="3"/>
      <c r="DT2470" s="3"/>
      <c r="DU2470" s="3"/>
      <c r="DV2470" s="3"/>
      <c r="DW2470" s="3"/>
      <c r="DX2470" s="3"/>
      <c r="DY2470" s="3"/>
      <c r="DZ2470" s="3"/>
      <c r="EA2470" s="3"/>
      <c r="EB2470" s="3"/>
      <c r="EC2470" s="3"/>
      <c r="ED2470" s="3"/>
      <c r="EE2470" s="3"/>
      <c r="EF2470" s="3"/>
      <c r="EG2470" s="3"/>
      <c r="EH2470" s="3"/>
      <c r="EI2470" s="3"/>
      <c r="EJ2470" s="3"/>
      <c r="EK2470" s="3"/>
      <c r="EL2470" s="3"/>
      <c r="EM2470" s="3"/>
      <c r="EN2470" s="3"/>
      <c r="EO2470" s="3"/>
      <c r="EP2470" s="3"/>
      <c r="EQ2470" s="3"/>
      <c r="ER2470" s="3"/>
      <c r="ES2470" s="3"/>
      <c r="ET2470" s="3"/>
      <c r="EU2470" s="3"/>
      <c r="EV2470" s="3"/>
      <c r="EW2470" s="3"/>
      <c r="EX2470" s="3"/>
      <c r="EY2470" s="3"/>
      <c r="EZ2470" s="3"/>
      <c r="FA2470" s="3"/>
      <c r="FB2470" s="3"/>
      <c r="FC2470" s="3"/>
      <c r="FD2470" s="3"/>
      <c r="FE2470" s="3"/>
      <c r="FF2470" s="3"/>
      <c r="FG2470" s="3"/>
      <c r="FH2470" s="3"/>
      <c r="FI2470" s="3"/>
      <c r="FJ2470" s="3"/>
      <c r="FK2470" s="3"/>
      <c r="FL2470" s="3"/>
      <c r="FM2470" s="3"/>
      <c r="FN2470" s="3"/>
      <c r="FO2470" s="3"/>
      <c r="FP2470" s="3"/>
      <c r="FQ2470" s="3"/>
      <c r="FR2470" s="3"/>
      <c r="FS2470" s="3"/>
      <c r="FT2470" s="3"/>
      <c r="FU2470" s="3"/>
      <c r="FV2470" s="3"/>
      <c r="FW2470" s="3"/>
      <c r="FX2470" s="3"/>
      <c r="FY2470" s="3"/>
      <c r="FZ2470" s="3"/>
      <c r="GA2470" s="3"/>
      <c r="GB2470" s="3"/>
      <c r="GC2470" s="3"/>
      <c r="GD2470" s="3"/>
      <c r="GE2470" s="3"/>
      <c r="GF2470" s="3"/>
      <c r="GG2470" s="3"/>
      <c r="GH2470" s="3"/>
      <c r="GI2470" s="3"/>
      <c r="GJ2470" s="3"/>
      <c r="GK2470" s="3"/>
      <c r="GL2470" s="3"/>
      <c r="GM2470" s="3"/>
      <c r="GN2470" s="3"/>
      <c r="GO2470" s="3"/>
      <c r="GP2470" s="3"/>
      <c r="GQ2470" s="3"/>
      <c r="GR2470" s="3"/>
      <c r="GS2470" s="3"/>
      <c r="GT2470" s="3"/>
      <c r="GU2470" s="3"/>
      <c r="GV2470" s="3"/>
      <c r="GW2470" s="3"/>
      <c r="GX2470" s="3">
        <v>0</v>
      </c>
    </row>
    <row r="2472" spans="1:245" x14ac:dyDescent="0.2">
      <c r="A2472" s="4">
        <v>50</v>
      </c>
      <c r="B2472" s="4">
        <v>0</v>
      </c>
      <c r="C2472" s="4">
        <v>0</v>
      </c>
      <c r="D2472" s="4">
        <v>1</v>
      </c>
      <c r="E2472" s="4">
        <v>201</v>
      </c>
      <c r="F2472" s="4">
        <f>ROUND(Source!O2470,O2472)</f>
        <v>57210.36</v>
      </c>
      <c r="G2472" s="4" t="s">
        <v>34</v>
      </c>
      <c r="H2472" s="4" t="s">
        <v>35</v>
      </c>
      <c r="I2472" s="4"/>
      <c r="J2472" s="4"/>
      <c r="K2472" s="4">
        <v>201</v>
      </c>
      <c r="L2472" s="4">
        <v>1</v>
      </c>
      <c r="M2472" s="4">
        <v>3</v>
      </c>
      <c r="N2472" s="4" t="s">
        <v>3</v>
      </c>
      <c r="O2472" s="4">
        <v>2</v>
      </c>
      <c r="P2472" s="4"/>
      <c r="Q2472" s="4"/>
      <c r="R2472" s="4"/>
      <c r="S2472" s="4"/>
      <c r="T2472" s="4"/>
      <c r="U2472" s="4"/>
      <c r="V2472" s="4"/>
      <c r="W2472" s="4"/>
    </row>
    <row r="2473" spans="1:245" x14ac:dyDescent="0.2">
      <c r="A2473" s="4">
        <v>50</v>
      </c>
      <c r="B2473" s="4">
        <v>0</v>
      </c>
      <c r="C2473" s="4">
        <v>0</v>
      </c>
      <c r="D2473" s="4">
        <v>1</v>
      </c>
      <c r="E2473" s="4">
        <v>202</v>
      </c>
      <c r="F2473" s="4">
        <f>ROUND(Source!P2470,O2473)</f>
        <v>54864.72</v>
      </c>
      <c r="G2473" s="4" t="s">
        <v>36</v>
      </c>
      <c r="H2473" s="4" t="s">
        <v>37</v>
      </c>
      <c r="I2473" s="4"/>
      <c r="J2473" s="4"/>
      <c r="K2473" s="4">
        <v>202</v>
      </c>
      <c r="L2473" s="4">
        <v>2</v>
      </c>
      <c r="M2473" s="4">
        <v>3</v>
      </c>
      <c r="N2473" s="4" t="s">
        <v>3</v>
      </c>
      <c r="O2473" s="4">
        <v>2</v>
      </c>
      <c r="P2473" s="4"/>
      <c r="Q2473" s="4"/>
      <c r="R2473" s="4"/>
      <c r="S2473" s="4"/>
      <c r="T2473" s="4"/>
      <c r="U2473" s="4"/>
      <c r="V2473" s="4"/>
      <c r="W2473" s="4"/>
    </row>
    <row r="2474" spans="1:245" x14ac:dyDescent="0.2">
      <c r="A2474" s="4">
        <v>50</v>
      </c>
      <c r="B2474" s="4">
        <v>0</v>
      </c>
      <c r="C2474" s="4">
        <v>0</v>
      </c>
      <c r="D2474" s="4">
        <v>1</v>
      </c>
      <c r="E2474" s="4">
        <v>222</v>
      </c>
      <c r="F2474" s="4">
        <f>ROUND(Source!AO2470,O2474)</f>
        <v>0</v>
      </c>
      <c r="G2474" s="4" t="s">
        <v>38</v>
      </c>
      <c r="H2474" s="4" t="s">
        <v>39</v>
      </c>
      <c r="I2474" s="4"/>
      <c r="J2474" s="4"/>
      <c r="K2474" s="4">
        <v>222</v>
      </c>
      <c r="L2474" s="4">
        <v>3</v>
      </c>
      <c r="M2474" s="4">
        <v>3</v>
      </c>
      <c r="N2474" s="4" t="s">
        <v>3</v>
      </c>
      <c r="O2474" s="4">
        <v>2</v>
      </c>
      <c r="P2474" s="4"/>
      <c r="Q2474" s="4"/>
      <c r="R2474" s="4"/>
      <c r="S2474" s="4"/>
      <c r="T2474" s="4"/>
      <c r="U2474" s="4"/>
      <c r="V2474" s="4"/>
      <c r="W2474" s="4"/>
    </row>
    <row r="2475" spans="1:245" x14ac:dyDescent="0.2">
      <c r="A2475" s="4">
        <v>50</v>
      </c>
      <c r="B2475" s="4">
        <v>0</v>
      </c>
      <c r="C2475" s="4">
        <v>0</v>
      </c>
      <c r="D2475" s="4">
        <v>1</v>
      </c>
      <c r="E2475" s="4">
        <v>225</v>
      </c>
      <c r="F2475" s="4">
        <f>ROUND(Source!AV2470,O2475)</f>
        <v>54864.72</v>
      </c>
      <c r="G2475" s="4" t="s">
        <v>40</v>
      </c>
      <c r="H2475" s="4" t="s">
        <v>41</v>
      </c>
      <c r="I2475" s="4"/>
      <c r="J2475" s="4"/>
      <c r="K2475" s="4">
        <v>225</v>
      </c>
      <c r="L2475" s="4">
        <v>4</v>
      </c>
      <c r="M2475" s="4">
        <v>3</v>
      </c>
      <c r="N2475" s="4" t="s">
        <v>3</v>
      </c>
      <c r="O2475" s="4">
        <v>2</v>
      </c>
      <c r="P2475" s="4"/>
      <c r="Q2475" s="4"/>
      <c r="R2475" s="4"/>
      <c r="S2475" s="4"/>
      <c r="T2475" s="4"/>
      <c r="U2475" s="4"/>
      <c r="V2475" s="4"/>
      <c r="W2475" s="4"/>
    </row>
    <row r="2476" spans="1:245" x14ac:dyDescent="0.2">
      <c r="A2476" s="4">
        <v>50</v>
      </c>
      <c r="B2476" s="4">
        <v>0</v>
      </c>
      <c r="C2476" s="4">
        <v>0</v>
      </c>
      <c r="D2476" s="4">
        <v>1</v>
      </c>
      <c r="E2476" s="4">
        <v>226</v>
      </c>
      <c r="F2476" s="4">
        <f>ROUND(Source!AW2470,O2476)</f>
        <v>54864.72</v>
      </c>
      <c r="G2476" s="4" t="s">
        <v>42</v>
      </c>
      <c r="H2476" s="4" t="s">
        <v>43</v>
      </c>
      <c r="I2476" s="4"/>
      <c r="J2476" s="4"/>
      <c r="K2476" s="4">
        <v>226</v>
      </c>
      <c r="L2476" s="4">
        <v>5</v>
      </c>
      <c r="M2476" s="4">
        <v>3</v>
      </c>
      <c r="N2476" s="4" t="s">
        <v>3</v>
      </c>
      <c r="O2476" s="4">
        <v>2</v>
      </c>
      <c r="P2476" s="4"/>
      <c r="Q2476" s="4"/>
      <c r="R2476" s="4"/>
      <c r="S2476" s="4"/>
      <c r="T2476" s="4"/>
      <c r="U2476" s="4"/>
      <c r="V2476" s="4"/>
      <c r="W2476" s="4"/>
    </row>
    <row r="2477" spans="1:245" x14ac:dyDescent="0.2">
      <c r="A2477" s="4">
        <v>50</v>
      </c>
      <c r="B2477" s="4">
        <v>0</v>
      </c>
      <c r="C2477" s="4">
        <v>0</v>
      </c>
      <c r="D2477" s="4">
        <v>1</v>
      </c>
      <c r="E2477" s="4">
        <v>227</v>
      </c>
      <c r="F2477" s="4">
        <f>ROUND(Source!AX2470,O2477)</f>
        <v>0</v>
      </c>
      <c r="G2477" s="4" t="s">
        <v>44</v>
      </c>
      <c r="H2477" s="4" t="s">
        <v>45</v>
      </c>
      <c r="I2477" s="4"/>
      <c r="J2477" s="4"/>
      <c r="K2477" s="4">
        <v>227</v>
      </c>
      <c r="L2477" s="4">
        <v>6</v>
      </c>
      <c r="M2477" s="4">
        <v>3</v>
      </c>
      <c r="N2477" s="4" t="s">
        <v>3</v>
      </c>
      <c r="O2477" s="4">
        <v>2</v>
      </c>
      <c r="P2477" s="4"/>
      <c r="Q2477" s="4"/>
      <c r="R2477" s="4"/>
      <c r="S2477" s="4"/>
      <c r="T2477" s="4"/>
      <c r="U2477" s="4"/>
      <c r="V2477" s="4"/>
      <c r="W2477" s="4"/>
    </row>
    <row r="2478" spans="1:245" x14ac:dyDescent="0.2">
      <c r="A2478" s="4">
        <v>50</v>
      </c>
      <c r="B2478" s="4">
        <v>0</v>
      </c>
      <c r="C2478" s="4">
        <v>0</v>
      </c>
      <c r="D2478" s="4">
        <v>1</v>
      </c>
      <c r="E2478" s="4">
        <v>228</v>
      </c>
      <c r="F2478" s="4">
        <f>ROUND(Source!AY2470,O2478)</f>
        <v>54864.72</v>
      </c>
      <c r="G2478" s="4" t="s">
        <v>46</v>
      </c>
      <c r="H2478" s="4" t="s">
        <v>47</v>
      </c>
      <c r="I2478" s="4"/>
      <c r="J2478" s="4"/>
      <c r="K2478" s="4">
        <v>228</v>
      </c>
      <c r="L2478" s="4">
        <v>7</v>
      </c>
      <c r="M2478" s="4">
        <v>3</v>
      </c>
      <c r="N2478" s="4" t="s">
        <v>3</v>
      </c>
      <c r="O2478" s="4">
        <v>2</v>
      </c>
      <c r="P2478" s="4"/>
      <c r="Q2478" s="4"/>
      <c r="R2478" s="4"/>
      <c r="S2478" s="4"/>
      <c r="T2478" s="4"/>
      <c r="U2478" s="4"/>
      <c r="V2478" s="4"/>
      <c r="W2478" s="4"/>
    </row>
    <row r="2479" spans="1:245" x14ac:dyDescent="0.2">
      <c r="A2479" s="4">
        <v>50</v>
      </c>
      <c r="B2479" s="4">
        <v>0</v>
      </c>
      <c r="C2479" s="4">
        <v>0</v>
      </c>
      <c r="D2479" s="4">
        <v>1</v>
      </c>
      <c r="E2479" s="4">
        <v>216</v>
      </c>
      <c r="F2479" s="4">
        <f>ROUND(Source!AP2470,O2479)</f>
        <v>0</v>
      </c>
      <c r="G2479" s="4" t="s">
        <v>48</v>
      </c>
      <c r="H2479" s="4" t="s">
        <v>49</v>
      </c>
      <c r="I2479" s="4"/>
      <c r="J2479" s="4"/>
      <c r="K2479" s="4">
        <v>216</v>
      </c>
      <c r="L2479" s="4">
        <v>8</v>
      </c>
      <c r="M2479" s="4">
        <v>3</v>
      </c>
      <c r="N2479" s="4" t="s">
        <v>3</v>
      </c>
      <c r="O2479" s="4">
        <v>2</v>
      </c>
      <c r="P2479" s="4"/>
      <c r="Q2479" s="4"/>
      <c r="R2479" s="4"/>
      <c r="S2479" s="4"/>
      <c r="T2479" s="4"/>
      <c r="U2479" s="4"/>
      <c r="V2479" s="4"/>
      <c r="W2479" s="4"/>
    </row>
    <row r="2480" spans="1:245" x14ac:dyDescent="0.2">
      <c r="A2480" s="4">
        <v>50</v>
      </c>
      <c r="B2480" s="4">
        <v>0</v>
      </c>
      <c r="C2480" s="4">
        <v>0</v>
      </c>
      <c r="D2480" s="4">
        <v>1</v>
      </c>
      <c r="E2480" s="4">
        <v>223</v>
      </c>
      <c r="F2480" s="4">
        <f>ROUND(Source!AQ2470,O2480)</f>
        <v>0</v>
      </c>
      <c r="G2480" s="4" t="s">
        <v>50</v>
      </c>
      <c r="H2480" s="4" t="s">
        <v>51</v>
      </c>
      <c r="I2480" s="4"/>
      <c r="J2480" s="4"/>
      <c r="K2480" s="4">
        <v>223</v>
      </c>
      <c r="L2480" s="4">
        <v>9</v>
      </c>
      <c r="M2480" s="4">
        <v>3</v>
      </c>
      <c r="N2480" s="4" t="s">
        <v>3</v>
      </c>
      <c r="O2480" s="4">
        <v>2</v>
      </c>
      <c r="P2480" s="4"/>
      <c r="Q2480" s="4"/>
      <c r="R2480" s="4"/>
      <c r="S2480" s="4"/>
      <c r="T2480" s="4"/>
      <c r="U2480" s="4"/>
      <c r="V2480" s="4"/>
      <c r="W2480" s="4"/>
    </row>
    <row r="2481" spans="1:23" x14ac:dyDescent="0.2">
      <c r="A2481" s="4">
        <v>50</v>
      </c>
      <c r="B2481" s="4">
        <v>0</v>
      </c>
      <c r="C2481" s="4">
        <v>0</v>
      </c>
      <c r="D2481" s="4">
        <v>1</v>
      </c>
      <c r="E2481" s="4">
        <v>229</v>
      </c>
      <c r="F2481" s="4">
        <f>ROUND(Source!AZ2470,O2481)</f>
        <v>0</v>
      </c>
      <c r="G2481" s="4" t="s">
        <v>52</v>
      </c>
      <c r="H2481" s="4" t="s">
        <v>53</v>
      </c>
      <c r="I2481" s="4"/>
      <c r="J2481" s="4"/>
      <c r="K2481" s="4">
        <v>229</v>
      </c>
      <c r="L2481" s="4">
        <v>10</v>
      </c>
      <c r="M2481" s="4">
        <v>3</v>
      </c>
      <c r="N2481" s="4" t="s">
        <v>3</v>
      </c>
      <c r="O2481" s="4">
        <v>2</v>
      </c>
      <c r="P2481" s="4"/>
      <c r="Q2481" s="4"/>
      <c r="R2481" s="4"/>
      <c r="S2481" s="4"/>
      <c r="T2481" s="4"/>
      <c r="U2481" s="4"/>
      <c r="V2481" s="4"/>
      <c r="W2481" s="4"/>
    </row>
    <row r="2482" spans="1:23" x14ac:dyDescent="0.2">
      <c r="A2482" s="4">
        <v>50</v>
      </c>
      <c r="B2482" s="4">
        <v>0</v>
      </c>
      <c r="C2482" s="4">
        <v>0</v>
      </c>
      <c r="D2482" s="4">
        <v>1</v>
      </c>
      <c r="E2482" s="4">
        <v>203</v>
      </c>
      <c r="F2482" s="4">
        <f>ROUND(Source!Q2470,O2482)</f>
        <v>0</v>
      </c>
      <c r="G2482" s="4" t="s">
        <v>54</v>
      </c>
      <c r="H2482" s="4" t="s">
        <v>55</v>
      </c>
      <c r="I2482" s="4"/>
      <c r="J2482" s="4"/>
      <c r="K2482" s="4">
        <v>203</v>
      </c>
      <c r="L2482" s="4">
        <v>11</v>
      </c>
      <c r="M2482" s="4">
        <v>3</v>
      </c>
      <c r="N2482" s="4" t="s">
        <v>3</v>
      </c>
      <c r="O2482" s="4">
        <v>2</v>
      </c>
      <c r="P2482" s="4"/>
      <c r="Q2482" s="4"/>
      <c r="R2482" s="4"/>
      <c r="S2482" s="4"/>
      <c r="T2482" s="4"/>
      <c r="U2482" s="4"/>
      <c r="V2482" s="4"/>
      <c r="W2482" s="4"/>
    </row>
    <row r="2483" spans="1:23" x14ac:dyDescent="0.2">
      <c r="A2483" s="4">
        <v>50</v>
      </c>
      <c r="B2483" s="4">
        <v>0</v>
      </c>
      <c r="C2483" s="4">
        <v>0</v>
      </c>
      <c r="D2483" s="4">
        <v>1</v>
      </c>
      <c r="E2483" s="4">
        <v>231</v>
      </c>
      <c r="F2483" s="4">
        <f>ROUND(Source!BB2470,O2483)</f>
        <v>0</v>
      </c>
      <c r="G2483" s="4" t="s">
        <v>56</v>
      </c>
      <c r="H2483" s="4" t="s">
        <v>57</v>
      </c>
      <c r="I2483" s="4"/>
      <c r="J2483" s="4"/>
      <c r="K2483" s="4">
        <v>231</v>
      </c>
      <c r="L2483" s="4">
        <v>12</v>
      </c>
      <c r="M2483" s="4">
        <v>3</v>
      </c>
      <c r="N2483" s="4" t="s">
        <v>3</v>
      </c>
      <c r="O2483" s="4">
        <v>2</v>
      </c>
      <c r="P2483" s="4"/>
      <c r="Q2483" s="4"/>
      <c r="R2483" s="4"/>
      <c r="S2483" s="4"/>
      <c r="T2483" s="4"/>
      <c r="U2483" s="4"/>
      <c r="V2483" s="4"/>
      <c r="W2483" s="4"/>
    </row>
    <row r="2484" spans="1:23" x14ac:dyDescent="0.2">
      <c r="A2484" s="4">
        <v>50</v>
      </c>
      <c r="B2484" s="4">
        <v>0</v>
      </c>
      <c r="C2484" s="4">
        <v>0</v>
      </c>
      <c r="D2484" s="4">
        <v>1</v>
      </c>
      <c r="E2484" s="4">
        <v>204</v>
      </c>
      <c r="F2484" s="4">
        <f>ROUND(Source!R2470,O2484)</f>
        <v>0</v>
      </c>
      <c r="G2484" s="4" t="s">
        <v>58</v>
      </c>
      <c r="H2484" s="4" t="s">
        <v>59</v>
      </c>
      <c r="I2484" s="4"/>
      <c r="J2484" s="4"/>
      <c r="K2484" s="4">
        <v>204</v>
      </c>
      <c r="L2484" s="4">
        <v>13</v>
      </c>
      <c r="M2484" s="4">
        <v>3</v>
      </c>
      <c r="N2484" s="4" t="s">
        <v>3</v>
      </c>
      <c r="O2484" s="4">
        <v>2</v>
      </c>
      <c r="P2484" s="4"/>
      <c r="Q2484" s="4"/>
      <c r="R2484" s="4"/>
      <c r="S2484" s="4"/>
      <c r="T2484" s="4"/>
      <c r="U2484" s="4"/>
      <c r="V2484" s="4"/>
      <c r="W2484" s="4"/>
    </row>
    <row r="2485" spans="1:23" x14ac:dyDescent="0.2">
      <c r="A2485" s="4">
        <v>50</v>
      </c>
      <c r="B2485" s="4">
        <v>0</v>
      </c>
      <c r="C2485" s="4">
        <v>0</v>
      </c>
      <c r="D2485" s="4">
        <v>1</v>
      </c>
      <c r="E2485" s="4">
        <v>205</v>
      </c>
      <c r="F2485" s="4">
        <f>ROUND(Source!S2470,O2485)</f>
        <v>2345.64</v>
      </c>
      <c r="G2485" s="4" t="s">
        <v>60</v>
      </c>
      <c r="H2485" s="4" t="s">
        <v>61</v>
      </c>
      <c r="I2485" s="4"/>
      <c r="J2485" s="4"/>
      <c r="K2485" s="4">
        <v>205</v>
      </c>
      <c r="L2485" s="4">
        <v>14</v>
      </c>
      <c r="M2485" s="4">
        <v>3</v>
      </c>
      <c r="N2485" s="4" t="s">
        <v>3</v>
      </c>
      <c r="O2485" s="4">
        <v>2</v>
      </c>
      <c r="P2485" s="4"/>
      <c r="Q2485" s="4"/>
      <c r="R2485" s="4"/>
      <c r="S2485" s="4"/>
      <c r="T2485" s="4"/>
      <c r="U2485" s="4"/>
      <c r="V2485" s="4"/>
      <c r="W2485" s="4"/>
    </row>
    <row r="2486" spans="1:23" x14ac:dyDescent="0.2">
      <c r="A2486" s="4">
        <v>50</v>
      </c>
      <c r="B2486" s="4">
        <v>0</v>
      </c>
      <c r="C2486" s="4">
        <v>0</v>
      </c>
      <c r="D2486" s="4">
        <v>1</v>
      </c>
      <c r="E2486" s="4">
        <v>232</v>
      </c>
      <c r="F2486" s="4">
        <f>ROUND(Source!BC2470,O2486)</f>
        <v>0</v>
      </c>
      <c r="G2486" s="4" t="s">
        <v>62</v>
      </c>
      <c r="H2486" s="4" t="s">
        <v>63</v>
      </c>
      <c r="I2486" s="4"/>
      <c r="J2486" s="4"/>
      <c r="K2486" s="4">
        <v>232</v>
      </c>
      <c r="L2486" s="4">
        <v>15</v>
      </c>
      <c r="M2486" s="4">
        <v>3</v>
      </c>
      <c r="N2486" s="4" t="s">
        <v>3</v>
      </c>
      <c r="O2486" s="4">
        <v>2</v>
      </c>
      <c r="P2486" s="4"/>
      <c r="Q2486" s="4"/>
      <c r="R2486" s="4"/>
      <c r="S2486" s="4"/>
      <c r="T2486" s="4"/>
      <c r="U2486" s="4"/>
      <c r="V2486" s="4"/>
      <c r="W2486" s="4"/>
    </row>
    <row r="2487" spans="1:23" x14ac:dyDescent="0.2">
      <c r="A2487" s="4">
        <v>50</v>
      </c>
      <c r="B2487" s="4">
        <v>0</v>
      </c>
      <c r="C2487" s="4">
        <v>0</v>
      </c>
      <c r="D2487" s="4">
        <v>1</v>
      </c>
      <c r="E2487" s="4">
        <v>214</v>
      </c>
      <c r="F2487" s="4">
        <f>ROUND(Source!AS2470,O2487)</f>
        <v>48875</v>
      </c>
      <c r="G2487" s="4" t="s">
        <v>64</v>
      </c>
      <c r="H2487" s="4" t="s">
        <v>65</v>
      </c>
      <c r="I2487" s="4"/>
      <c r="J2487" s="4"/>
      <c r="K2487" s="4">
        <v>214</v>
      </c>
      <c r="L2487" s="4">
        <v>16</v>
      </c>
      <c r="M2487" s="4">
        <v>3</v>
      </c>
      <c r="N2487" s="4" t="s">
        <v>3</v>
      </c>
      <c r="O2487" s="4">
        <v>2</v>
      </c>
      <c r="P2487" s="4"/>
      <c r="Q2487" s="4"/>
      <c r="R2487" s="4"/>
      <c r="S2487" s="4"/>
      <c r="T2487" s="4"/>
      <c r="U2487" s="4"/>
      <c r="V2487" s="4"/>
      <c r="W2487" s="4"/>
    </row>
    <row r="2488" spans="1:23" x14ac:dyDescent="0.2">
      <c r="A2488" s="4">
        <v>50</v>
      </c>
      <c r="B2488" s="4">
        <v>0</v>
      </c>
      <c r="C2488" s="4">
        <v>0</v>
      </c>
      <c r="D2488" s="4">
        <v>1</v>
      </c>
      <c r="E2488" s="4">
        <v>215</v>
      </c>
      <c r="F2488" s="4">
        <f>ROUND(Source!AT2470,O2488)</f>
        <v>0</v>
      </c>
      <c r="G2488" s="4" t="s">
        <v>66</v>
      </c>
      <c r="H2488" s="4" t="s">
        <v>67</v>
      </c>
      <c r="I2488" s="4"/>
      <c r="J2488" s="4"/>
      <c r="K2488" s="4">
        <v>215</v>
      </c>
      <c r="L2488" s="4">
        <v>17</v>
      </c>
      <c r="M2488" s="4">
        <v>3</v>
      </c>
      <c r="N2488" s="4" t="s">
        <v>3</v>
      </c>
      <c r="O2488" s="4">
        <v>2</v>
      </c>
      <c r="P2488" s="4"/>
      <c r="Q2488" s="4"/>
      <c r="R2488" s="4"/>
      <c r="S2488" s="4"/>
      <c r="T2488" s="4"/>
      <c r="U2488" s="4"/>
      <c r="V2488" s="4"/>
      <c r="W2488" s="4"/>
    </row>
    <row r="2489" spans="1:23" x14ac:dyDescent="0.2">
      <c r="A2489" s="4">
        <v>50</v>
      </c>
      <c r="B2489" s="4">
        <v>0</v>
      </c>
      <c r="C2489" s="4">
        <v>0</v>
      </c>
      <c r="D2489" s="4">
        <v>1</v>
      </c>
      <c r="E2489" s="4">
        <v>217</v>
      </c>
      <c r="F2489" s="4">
        <f>ROUND(Source!AU2470,O2489)</f>
        <v>10211.870000000001</v>
      </c>
      <c r="G2489" s="4" t="s">
        <v>68</v>
      </c>
      <c r="H2489" s="4" t="s">
        <v>69</v>
      </c>
      <c r="I2489" s="4"/>
      <c r="J2489" s="4"/>
      <c r="K2489" s="4">
        <v>217</v>
      </c>
      <c r="L2489" s="4">
        <v>18</v>
      </c>
      <c r="M2489" s="4">
        <v>3</v>
      </c>
      <c r="N2489" s="4" t="s">
        <v>3</v>
      </c>
      <c r="O2489" s="4">
        <v>2</v>
      </c>
      <c r="P2489" s="4"/>
      <c r="Q2489" s="4"/>
      <c r="R2489" s="4"/>
      <c r="S2489" s="4"/>
      <c r="T2489" s="4"/>
      <c r="U2489" s="4"/>
      <c r="V2489" s="4"/>
      <c r="W2489" s="4"/>
    </row>
    <row r="2490" spans="1:23" x14ac:dyDescent="0.2">
      <c r="A2490" s="4">
        <v>50</v>
      </c>
      <c r="B2490" s="4">
        <v>0</v>
      </c>
      <c r="C2490" s="4">
        <v>0</v>
      </c>
      <c r="D2490" s="4">
        <v>1</v>
      </c>
      <c r="E2490" s="4">
        <v>230</v>
      </c>
      <c r="F2490" s="4">
        <f>ROUND(Source!BA2470,O2490)</f>
        <v>0</v>
      </c>
      <c r="G2490" s="4" t="s">
        <v>70</v>
      </c>
      <c r="H2490" s="4" t="s">
        <v>71</v>
      </c>
      <c r="I2490" s="4"/>
      <c r="J2490" s="4"/>
      <c r="K2490" s="4">
        <v>230</v>
      </c>
      <c r="L2490" s="4">
        <v>19</v>
      </c>
      <c r="M2490" s="4">
        <v>3</v>
      </c>
      <c r="N2490" s="4" t="s">
        <v>3</v>
      </c>
      <c r="O2490" s="4">
        <v>2</v>
      </c>
      <c r="P2490" s="4"/>
      <c r="Q2490" s="4"/>
      <c r="R2490" s="4"/>
      <c r="S2490" s="4"/>
      <c r="T2490" s="4"/>
      <c r="U2490" s="4"/>
      <c r="V2490" s="4"/>
      <c r="W2490" s="4"/>
    </row>
    <row r="2491" spans="1:23" x14ac:dyDescent="0.2">
      <c r="A2491" s="4">
        <v>50</v>
      </c>
      <c r="B2491" s="4">
        <v>0</v>
      </c>
      <c r="C2491" s="4">
        <v>0</v>
      </c>
      <c r="D2491" s="4">
        <v>1</v>
      </c>
      <c r="E2491" s="4">
        <v>206</v>
      </c>
      <c r="F2491" s="4">
        <f>ROUND(Source!T2470,O2491)</f>
        <v>0</v>
      </c>
      <c r="G2491" s="4" t="s">
        <v>72</v>
      </c>
      <c r="H2491" s="4" t="s">
        <v>73</v>
      </c>
      <c r="I2491" s="4"/>
      <c r="J2491" s="4"/>
      <c r="K2491" s="4">
        <v>206</v>
      </c>
      <c r="L2491" s="4">
        <v>20</v>
      </c>
      <c r="M2491" s="4">
        <v>3</v>
      </c>
      <c r="N2491" s="4" t="s">
        <v>3</v>
      </c>
      <c r="O2491" s="4">
        <v>2</v>
      </c>
      <c r="P2491" s="4"/>
      <c r="Q2491" s="4"/>
      <c r="R2491" s="4"/>
      <c r="S2491" s="4"/>
      <c r="T2491" s="4"/>
      <c r="U2491" s="4"/>
      <c r="V2491" s="4"/>
      <c r="W2491" s="4"/>
    </row>
    <row r="2492" spans="1:23" x14ac:dyDescent="0.2">
      <c r="A2492" s="4">
        <v>50</v>
      </c>
      <c r="B2492" s="4">
        <v>0</v>
      </c>
      <c r="C2492" s="4">
        <v>0</v>
      </c>
      <c r="D2492" s="4">
        <v>1</v>
      </c>
      <c r="E2492" s="4">
        <v>207</v>
      </c>
      <c r="F2492" s="4">
        <f>Source!U2470</f>
        <v>12.44</v>
      </c>
      <c r="G2492" s="4" t="s">
        <v>74</v>
      </c>
      <c r="H2492" s="4" t="s">
        <v>75</v>
      </c>
      <c r="I2492" s="4"/>
      <c r="J2492" s="4"/>
      <c r="K2492" s="4">
        <v>207</v>
      </c>
      <c r="L2492" s="4">
        <v>21</v>
      </c>
      <c r="M2492" s="4">
        <v>3</v>
      </c>
      <c r="N2492" s="4" t="s">
        <v>3</v>
      </c>
      <c r="O2492" s="4">
        <v>-1</v>
      </c>
      <c r="P2492" s="4"/>
      <c r="Q2492" s="4"/>
      <c r="R2492" s="4"/>
      <c r="S2492" s="4"/>
      <c r="T2492" s="4"/>
      <c r="U2492" s="4"/>
      <c r="V2492" s="4"/>
      <c r="W2492" s="4"/>
    </row>
    <row r="2493" spans="1:23" x14ac:dyDescent="0.2">
      <c r="A2493" s="4">
        <v>50</v>
      </c>
      <c r="B2493" s="4">
        <v>0</v>
      </c>
      <c r="C2493" s="4">
        <v>0</v>
      </c>
      <c r="D2493" s="4">
        <v>1</v>
      </c>
      <c r="E2493" s="4">
        <v>208</v>
      </c>
      <c r="F2493" s="4">
        <f>Source!V2470</f>
        <v>0</v>
      </c>
      <c r="G2493" s="4" t="s">
        <v>76</v>
      </c>
      <c r="H2493" s="4" t="s">
        <v>77</v>
      </c>
      <c r="I2493" s="4"/>
      <c r="J2493" s="4"/>
      <c r="K2493" s="4">
        <v>208</v>
      </c>
      <c r="L2493" s="4">
        <v>22</v>
      </c>
      <c r="M2493" s="4">
        <v>3</v>
      </c>
      <c r="N2493" s="4" t="s">
        <v>3</v>
      </c>
      <c r="O2493" s="4">
        <v>-1</v>
      </c>
      <c r="P2493" s="4"/>
      <c r="Q2493" s="4"/>
      <c r="R2493" s="4"/>
      <c r="S2493" s="4"/>
      <c r="T2493" s="4"/>
      <c r="U2493" s="4"/>
      <c r="V2493" s="4"/>
      <c r="W2493" s="4"/>
    </row>
    <row r="2494" spans="1:23" x14ac:dyDescent="0.2">
      <c r="A2494" s="4">
        <v>50</v>
      </c>
      <c r="B2494" s="4">
        <v>0</v>
      </c>
      <c r="C2494" s="4">
        <v>0</v>
      </c>
      <c r="D2494" s="4">
        <v>1</v>
      </c>
      <c r="E2494" s="4">
        <v>209</v>
      </c>
      <c r="F2494" s="4">
        <f>ROUND(Source!W2470,O2494)</f>
        <v>0</v>
      </c>
      <c r="G2494" s="4" t="s">
        <v>78</v>
      </c>
      <c r="H2494" s="4" t="s">
        <v>79</v>
      </c>
      <c r="I2494" s="4"/>
      <c r="J2494" s="4"/>
      <c r="K2494" s="4">
        <v>209</v>
      </c>
      <c r="L2494" s="4">
        <v>23</v>
      </c>
      <c r="M2494" s="4">
        <v>3</v>
      </c>
      <c r="N2494" s="4" t="s">
        <v>3</v>
      </c>
      <c r="O2494" s="4">
        <v>2</v>
      </c>
      <c r="P2494" s="4"/>
      <c r="Q2494" s="4"/>
      <c r="R2494" s="4"/>
      <c r="S2494" s="4"/>
      <c r="T2494" s="4"/>
      <c r="U2494" s="4"/>
      <c r="V2494" s="4"/>
      <c r="W2494" s="4"/>
    </row>
    <row r="2495" spans="1:23" x14ac:dyDescent="0.2">
      <c r="A2495" s="4">
        <v>50</v>
      </c>
      <c r="B2495" s="4">
        <v>0</v>
      </c>
      <c r="C2495" s="4">
        <v>0</v>
      </c>
      <c r="D2495" s="4">
        <v>1</v>
      </c>
      <c r="E2495" s="4">
        <v>210</v>
      </c>
      <c r="F2495" s="4">
        <f>ROUND(Source!X2470,O2495)</f>
        <v>1641.95</v>
      </c>
      <c r="G2495" s="4" t="s">
        <v>80</v>
      </c>
      <c r="H2495" s="4" t="s">
        <v>81</v>
      </c>
      <c r="I2495" s="4"/>
      <c r="J2495" s="4"/>
      <c r="K2495" s="4">
        <v>210</v>
      </c>
      <c r="L2495" s="4">
        <v>24</v>
      </c>
      <c r="M2495" s="4">
        <v>3</v>
      </c>
      <c r="N2495" s="4" t="s">
        <v>3</v>
      </c>
      <c r="O2495" s="4">
        <v>2</v>
      </c>
      <c r="P2495" s="4"/>
      <c r="Q2495" s="4"/>
      <c r="R2495" s="4"/>
      <c r="S2495" s="4"/>
      <c r="T2495" s="4"/>
      <c r="U2495" s="4"/>
      <c r="V2495" s="4"/>
      <c r="W2495" s="4"/>
    </row>
    <row r="2496" spans="1:23" x14ac:dyDescent="0.2">
      <c r="A2496" s="4">
        <v>50</v>
      </c>
      <c r="B2496" s="4">
        <v>0</v>
      </c>
      <c r="C2496" s="4">
        <v>0</v>
      </c>
      <c r="D2496" s="4">
        <v>1</v>
      </c>
      <c r="E2496" s="4">
        <v>211</v>
      </c>
      <c r="F2496" s="4">
        <f>ROUND(Source!Y2470,O2496)</f>
        <v>234.56</v>
      </c>
      <c r="G2496" s="4" t="s">
        <v>82</v>
      </c>
      <c r="H2496" s="4" t="s">
        <v>83</v>
      </c>
      <c r="I2496" s="4"/>
      <c r="J2496" s="4"/>
      <c r="K2496" s="4">
        <v>211</v>
      </c>
      <c r="L2496" s="4">
        <v>25</v>
      </c>
      <c r="M2496" s="4">
        <v>3</v>
      </c>
      <c r="N2496" s="4" t="s">
        <v>3</v>
      </c>
      <c r="O2496" s="4">
        <v>2</v>
      </c>
      <c r="P2496" s="4"/>
      <c r="Q2496" s="4"/>
      <c r="R2496" s="4"/>
      <c r="S2496" s="4"/>
      <c r="T2496" s="4"/>
      <c r="U2496" s="4"/>
      <c r="V2496" s="4"/>
      <c r="W2496" s="4"/>
    </row>
    <row r="2497" spans="1:245" x14ac:dyDescent="0.2">
      <c r="A2497" s="4">
        <v>50</v>
      </c>
      <c r="B2497" s="4">
        <v>0</v>
      </c>
      <c r="C2497" s="4">
        <v>0</v>
      </c>
      <c r="D2497" s="4">
        <v>1</v>
      </c>
      <c r="E2497" s="4">
        <v>224</v>
      </c>
      <c r="F2497" s="4">
        <f>ROUND(Source!AR2470,O2497)</f>
        <v>59086.87</v>
      </c>
      <c r="G2497" s="4" t="s">
        <v>84</v>
      </c>
      <c r="H2497" s="4" t="s">
        <v>85</v>
      </c>
      <c r="I2497" s="4"/>
      <c r="J2497" s="4"/>
      <c r="K2497" s="4">
        <v>224</v>
      </c>
      <c r="L2497" s="4">
        <v>26</v>
      </c>
      <c r="M2497" s="4">
        <v>3</v>
      </c>
      <c r="N2497" s="4" t="s">
        <v>3</v>
      </c>
      <c r="O2497" s="4">
        <v>2</v>
      </c>
      <c r="P2497" s="4"/>
      <c r="Q2497" s="4"/>
      <c r="R2497" s="4"/>
      <c r="S2497" s="4"/>
      <c r="T2497" s="4"/>
      <c r="U2497" s="4"/>
      <c r="V2497" s="4"/>
      <c r="W2497" s="4"/>
    </row>
    <row r="2498" spans="1:245" x14ac:dyDescent="0.2">
      <c r="A2498" s="4">
        <v>50</v>
      </c>
      <c r="B2498" s="4">
        <v>1</v>
      </c>
      <c r="C2498" s="4">
        <v>0</v>
      </c>
      <c r="D2498" s="4">
        <v>2</v>
      </c>
      <c r="E2498" s="4">
        <v>0</v>
      </c>
      <c r="F2498" s="4">
        <f>ROUND(F2497*0.2,O2498)</f>
        <v>11817.37</v>
      </c>
      <c r="G2498" s="4" t="s">
        <v>86</v>
      </c>
      <c r="H2498" s="4" t="s">
        <v>87</v>
      </c>
      <c r="I2498" s="4"/>
      <c r="J2498" s="4"/>
      <c r="K2498" s="4">
        <v>212</v>
      </c>
      <c r="L2498" s="4">
        <v>27</v>
      </c>
      <c r="M2498" s="4">
        <v>0</v>
      </c>
      <c r="N2498" s="4" t="s">
        <v>3</v>
      </c>
      <c r="O2498" s="4">
        <v>2</v>
      </c>
      <c r="P2498" s="4"/>
      <c r="Q2498" s="4"/>
      <c r="R2498" s="4"/>
      <c r="S2498" s="4"/>
      <c r="T2498" s="4"/>
      <c r="U2498" s="4"/>
      <c r="V2498" s="4"/>
      <c r="W2498" s="4"/>
    </row>
    <row r="2499" spans="1:245" x14ac:dyDescent="0.2">
      <c r="A2499" s="4">
        <v>50</v>
      </c>
      <c r="B2499" s="4">
        <v>1</v>
      </c>
      <c r="C2499" s="4">
        <v>0</v>
      </c>
      <c r="D2499" s="4">
        <v>2</v>
      </c>
      <c r="E2499" s="4">
        <v>0</v>
      </c>
      <c r="F2499" s="4">
        <f>ROUND(F2498+F2497,O2499)</f>
        <v>70904.240000000005</v>
      </c>
      <c r="G2499" s="4" t="s">
        <v>88</v>
      </c>
      <c r="H2499" s="4" t="s">
        <v>88</v>
      </c>
      <c r="I2499" s="4"/>
      <c r="J2499" s="4"/>
      <c r="K2499" s="4">
        <v>212</v>
      </c>
      <c r="L2499" s="4">
        <v>28</v>
      </c>
      <c r="M2499" s="4">
        <v>0</v>
      </c>
      <c r="N2499" s="4" t="s">
        <v>3</v>
      </c>
      <c r="O2499" s="4">
        <v>2</v>
      </c>
      <c r="P2499" s="4"/>
      <c r="Q2499" s="4"/>
      <c r="R2499" s="4"/>
      <c r="S2499" s="4"/>
      <c r="T2499" s="4"/>
      <c r="U2499" s="4"/>
      <c r="V2499" s="4"/>
      <c r="W2499" s="4"/>
    </row>
    <row r="2501" spans="1:245" x14ac:dyDescent="0.2">
      <c r="A2501" s="1">
        <v>4</v>
      </c>
      <c r="B2501" s="1">
        <v>1</v>
      </c>
      <c r="C2501" s="1"/>
      <c r="D2501" s="1">
        <f>ROW(A2508)</f>
        <v>2508</v>
      </c>
      <c r="E2501" s="1"/>
      <c r="F2501" s="1" t="s">
        <v>12</v>
      </c>
      <c r="G2501" s="1" t="s">
        <v>261</v>
      </c>
      <c r="H2501" s="1" t="s">
        <v>3</v>
      </c>
      <c r="I2501" s="1">
        <v>0</v>
      </c>
      <c r="J2501" s="1"/>
      <c r="K2501" s="1">
        <v>0</v>
      </c>
      <c r="L2501" s="1"/>
      <c r="M2501" s="1"/>
      <c r="N2501" s="1"/>
      <c r="O2501" s="1"/>
      <c r="P2501" s="1"/>
      <c r="Q2501" s="1"/>
      <c r="R2501" s="1"/>
      <c r="S2501" s="1"/>
      <c r="T2501" s="1"/>
      <c r="U2501" s="1" t="s">
        <v>3</v>
      </c>
      <c r="V2501" s="1">
        <v>0</v>
      </c>
      <c r="W2501" s="1"/>
      <c r="X2501" s="1"/>
      <c r="Y2501" s="1"/>
      <c r="Z2501" s="1"/>
      <c r="AA2501" s="1"/>
      <c r="AB2501" s="1" t="s">
        <v>3</v>
      </c>
      <c r="AC2501" s="1" t="s">
        <v>3</v>
      </c>
      <c r="AD2501" s="1" t="s">
        <v>3</v>
      </c>
      <c r="AE2501" s="1" t="s">
        <v>3</v>
      </c>
      <c r="AF2501" s="1" t="s">
        <v>3</v>
      </c>
      <c r="AG2501" s="1" t="s">
        <v>3</v>
      </c>
      <c r="AH2501" s="1"/>
      <c r="AI2501" s="1"/>
      <c r="AJ2501" s="1"/>
      <c r="AK2501" s="1"/>
      <c r="AL2501" s="1"/>
      <c r="AM2501" s="1"/>
      <c r="AN2501" s="1"/>
      <c r="AO2501" s="1"/>
      <c r="AP2501" s="1" t="s">
        <v>3</v>
      </c>
      <c r="AQ2501" s="1" t="s">
        <v>3</v>
      </c>
      <c r="AR2501" s="1" t="s">
        <v>3</v>
      </c>
      <c r="AS2501" s="1"/>
      <c r="AT2501" s="1"/>
      <c r="AU2501" s="1"/>
      <c r="AV2501" s="1"/>
      <c r="AW2501" s="1"/>
      <c r="AX2501" s="1"/>
      <c r="AY2501" s="1"/>
      <c r="AZ2501" s="1" t="s">
        <v>3</v>
      </c>
      <c r="BA2501" s="1"/>
      <c r="BB2501" s="1" t="s">
        <v>3</v>
      </c>
      <c r="BC2501" s="1" t="s">
        <v>3</v>
      </c>
      <c r="BD2501" s="1" t="s">
        <v>3</v>
      </c>
      <c r="BE2501" s="1" t="s">
        <v>3</v>
      </c>
      <c r="BF2501" s="1" t="s">
        <v>3</v>
      </c>
      <c r="BG2501" s="1" t="s">
        <v>3</v>
      </c>
      <c r="BH2501" s="1" t="s">
        <v>3</v>
      </c>
      <c r="BI2501" s="1" t="s">
        <v>3</v>
      </c>
      <c r="BJ2501" s="1" t="s">
        <v>3</v>
      </c>
      <c r="BK2501" s="1" t="s">
        <v>3</v>
      </c>
      <c r="BL2501" s="1" t="s">
        <v>3</v>
      </c>
      <c r="BM2501" s="1" t="s">
        <v>3</v>
      </c>
      <c r="BN2501" s="1" t="s">
        <v>3</v>
      </c>
      <c r="BO2501" s="1" t="s">
        <v>3</v>
      </c>
      <c r="BP2501" s="1" t="s">
        <v>3</v>
      </c>
      <c r="BQ2501" s="1"/>
      <c r="BR2501" s="1"/>
      <c r="BS2501" s="1"/>
      <c r="BT2501" s="1"/>
      <c r="BU2501" s="1"/>
      <c r="BV2501" s="1"/>
      <c r="BW2501" s="1"/>
      <c r="BX2501" s="1">
        <v>0</v>
      </c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>
        <v>0</v>
      </c>
    </row>
    <row r="2503" spans="1:245" x14ac:dyDescent="0.2">
      <c r="A2503" s="2">
        <v>52</v>
      </c>
      <c r="B2503" s="2">
        <f t="shared" ref="B2503:G2503" si="1326">B2508</f>
        <v>1</v>
      </c>
      <c r="C2503" s="2">
        <f t="shared" si="1326"/>
        <v>4</v>
      </c>
      <c r="D2503" s="2">
        <f t="shared" si="1326"/>
        <v>2501</v>
      </c>
      <c r="E2503" s="2">
        <f t="shared" si="1326"/>
        <v>0</v>
      </c>
      <c r="F2503" s="2" t="str">
        <f t="shared" si="1326"/>
        <v>Новый раздел</v>
      </c>
      <c r="G2503" s="2" t="str">
        <f t="shared" si="1326"/>
        <v>Установка урн</v>
      </c>
      <c r="H2503" s="2"/>
      <c r="I2503" s="2"/>
      <c r="J2503" s="2"/>
      <c r="K2503" s="2"/>
      <c r="L2503" s="2"/>
      <c r="M2503" s="2"/>
      <c r="N2503" s="2"/>
      <c r="O2503" s="2">
        <f t="shared" ref="O2503:AT2503" si="1327">O2508</f>
        <v>18751.03</v>
      </c>
      <c r="P2503" s="2">
        <f t="shared" si="1327"/>
        <v>17578.21</v>
      </c>
      <c r="Q2503" s="2">
        <f t="shared" si="1327"/>
        <v>0</v>
      </c>
      <c r="R2503" s="2">
        <f t="shared" si="1327"/>
        <v>0</v>
      </c>
      <c r="S2503" s="2">
        <f t="shared" si="1327"/>
        <v>1172.82</v>
      </c>
      <c r="T2503" s="2">
        <f t="shared" si="1327"/>
        <v>0</v>
      </c>
      <c r="U2503" s="2">
        <f t="shared" si="1327"/>
        <v>6.22</v>
      </c>
      <c r="V2503" s="2">
        <f t="shared" si="1327"/>
        <v>0</v>
      </c>
      <c r="W2503" s="2">
        <f t="shared" si="1327"/>
        <v>0</v>
      </c>
      <c r="X2503" s="2">
        <f t="shared" si="1327"/>
        <v>820.97</v>
      </c>
      <c r="Y2503" s="2">
        <f t="shared" si="1327"/>
        <v>117.28</v>
      </c>
      <c r="Z2503" s="2">
        <f t="shared" si="1327"/>
        <v>0</v>
      </c>
      <c r="AA2503" s="2">
        <f t="shared" si="1327"/>
        <v>0</v>
      </c>
      <c r="AB2503" s="2">
        <f t="shared" si="1327"/>
        <v>18751.03</v>
      </c>
      <c r="AC2503" s="2">
        <f t="shared" si="1327"/>
        <v>17578.21</v>
      </c>
      <c r="AD2503" s="2">
        <f t="shared" si="1327"/>
        <v>0</v>
      </c>
      <c r="AE2503" s="2">
        <f t="shared" si="1327"/>
        <v>0</v>
      </c>
      <c r="AF2503" s="2">
        <f t="shared" si="1327"/>
        <v>1172.82</v>
      </c>
      <c r="AG2503" s="2">
        <f t="shared" si="1327"/>
        <v>0</v>
      </c>
      <c r="AH2503" s="2">
        <f t="shared" si="1327"/>
        <v>6.22</v>
      </c>
      <c r="AI2503" s="2">
        <f t="shared" si="1327"/>
        <v>0</v>
      </c>
      <c r="AJ2503" s="2">
        <f t="shared" si="1327"/>
        <v>0</v>
      </c>
      <c r="AK2503" s="2">
        <f t="shared" si="1327"/>
        <v>820.97</v>
      </c>
      <c r="AL2503" s="2">
        <f t="shared" si="1327"/>
        <v>117.28</v>
      </c>
      <c r="AM2503" s="2">
        <f t="shared" si="1327"/>
        <v>0</v>
      </c>
      <c r="AN2503" s="2">
        <f t="shared" si="1327"/>
        <v>0</v>
      </c>
      <c r="AO2503" s="2">
        <f t="shared" si="1327"/>
        <v>0</v>
      </c>
      <c r="AP2503" s="2">
        <f t="shared" si="1327"/>
        <v>0</v>
      </c>
      <c r="AQ2503" s="2">
        <f t="shared" si="1327"/>
        <v>0</v>
      </c>
      <c r="AR2503" s="2">
        <f t="shared" si="1327"/>
        <v>19689.28</v>
      </c>
      <c r="AS2503" s="2">
        <f t="shared" si="1327"/>
        <v>14583.35</v>
      </c>
      <c r="AT2503" s="2">
        <f t="shared" si="1327"/>
        <v>0</v>
      </c>
      <c r="AU2503" s="2">
        <f t="shared" ref="AU2503:BZ2503" si="1328">AU2508</f>
        <v>5105.93</v>
      </c>
      <c r="AV2503" s="2">
        <f t="shared" si="1328"/>
        <v>17578.21</v>
      </c>
      <c r="AW2503" s="2">
        <f t="shared" si="1328"/>
        <v>17578.21</v>
      </c>
      <c r="AX2503" s="2">
        <f t="shared" si="1328"/>
        <v>0</v>
      </c>
      <c r="AY2503" s="2">
        <f t="shared" si="1328"/>
        <v>17578.21</v>
      </c>
      <c r="AZ2503" s="2">
        <f t="shared" si="1328"/>
        <v>0</v>
      </c>
      <c r="BA2503" s="2">
        <f t="shared" si="1328"/>
        <v>0</v>
      </c>
      <c r="BB2503" s="2">
        <f t="shared" si="1328"/>
        <v>0</v>
      </c>
      <c r="BC2503" s="2">
        <f t="shared" si="1328"/>
        <v>0</v>
      </c>
      <c r="BD2503" s="2">
        <f t="shared" si="1328"/>
        <v>0</v>
      </c>
      <c r="BE2503" s="2">
        <f t="shared" si="1328"/>
        <v>0</v>
      </c>
      <c r="BF2503" s="2">
        <f t="shared" si="1328"/>
        <v>0</v>
      </c>
      <c r="BG2503" s="2">
        <f t="shared" si="1328"/>
        <v>0</v>
      </c>
      <c r="BH2503" s="2">
        <f t="shared" si="1328"/>
        <v>0</v>
      </c>
      <c r="BI2503" s="2">
        <f t="shared" si="1328"/>
        <v>0</v>
      </c>
      <c r="BJ2503" s="2">
        <f t="shared" si="1328"/>
        <v>0</v>
      </c>
      <c r="BK2503" s="2">
        <f t="shared" si="1328"/>
        <v>0</v>
      </c>
      <c r="BL2503" s="2">
        <f t="shared" si="1328"/>
        <v>0</v>
      </c>
      <c r="BM2503" s="2">
        <f t="shared" si="1328"/>
        <v>0</v>
      </c>
      <c r="BN2503" s="2">
        <f t="shared" si="1328"/>
        <v>0</v>
      </c>
      <c r="BO2503" s="2">
        <f t="shared" si="1328"/>
        <v>0</v>
      </c>
      <c r="BP2503" s="2">
        <f t="shared" si="1328"/>
        <v>0</v>
      </c>
      <c r="BQ2503" s="2">
        <f t="shared" si="1328"/>
        <v>0</v>
      </c>
      <c r="BR2503" s="2">
        <f t="shared" si="1328"/>
        <v>0</v>
      </c>
      <c r="BS2503" s="2">
        <f t="shared" si="1328"/>
        <v>0</v>
      </c>
      <c r="BT2503" s="2">
        <f t="shared" si="1328"/>
        <v>0</v>
      </c>
      <c r="BU2503" s="2">
        <f t="shared" si="1328"/>
        <v>0</v>
      </c>
      <c r="BV2503" s="2">
        <f t="shared" si="1328"/>
        <v>0</v>
      </c>
      <c r="BW2503" s="2">
        <f t="shared" si="1328"/>
        <v>0</v>
      </c>
      <c r="BX2503" s="2">
        <f t="shared" si="1328"/>
        <v>0</v>
      </c>
      <c r="BY2503" s="2">
        <f t="shared" si="1328"/>
        <v>0</v>
      </c>
      <c r="BZ2503" s="2">
        <f t="shared" si="1328"/>
        <v>0</v>
      </c>
      <c r="CA2503" s="2">
        <f t="shared" ref="CA2503:DF2503" si="1329">CA2508</f>
        <v>19689.28</v>
      </c>
      <c r="CB2503" s="2">
        <f t="shared" si="1329"/>
        <v>14583.35</v>
      </c>
      <c r="CC2503" s="2">
        <f t="shared" si="1329"/>
        <v>0</v>
      </c>
      <c r="CD2503" s="2">
        <f t="shared" si="1329"/>
        <v>5105.93</v>
      </c>
      <c r="CE2503" s="2">
        <f t="shared" si="1329"/>
        <v>17578.21</v>
      </c>
      <c r="CF2503" s="2">
        <f t="shared" si="1329"/>
        <v>17578.21</v>
      </c>
      <c r="CG2503" s="2">
        <f t="shared" si="1329"/>
        <v>0</v>
      </c>
      <c r="CH2503" s="2">
        <f t="shared" si="1329"/>
        <v>17578.21</v>
      </c>
      <c r="CI2503" s="2">
        <f t="shared" si="1329"/>
        <v>0</v>
      </c>
      <c r="CJ2503" s="2">
        <f t="shared" si="1329"/>
        <v>0</v>
      </c>
      <c r="CK2503" s="2">
        <f t="shared" si="1329"/>
        <v>0</v>
      </c>
      <c r="CL2503" s="2">
        <f t="shared" si="1329"/>
        <v>0</v>
      </c>
      <c r="CM2503" s="2">
        <f t="shared" si="1329"/>
        <v>0</v>
      </c>
      <c r="CN2503" s="2">
        <f t="shared" si="1329"/>
        <v>0</v>
      </c>
      <c r="CO2503" s="2">
        <f t="shared" si="1329"/>
        <v>0</v>
      </c>
      <c r="CP2503" s="2">
        <f t="shared" si="1329"/>
        <v>0</v>
      </c>
      <c r="CQ2503" s="2">
        <f t="shared" si="1329"/>
        <v>0</v>
      </c>
      <c r="CR2503" s="2">
        <f t="shared" si="1329"/>
        <v>0</v>
      </c>
      <c r="CS2503" s="2">
        <f t="shared" si="1329"/>
        <v>0</v>
      </c>
      <c r="CT2503" s="2">
        <f t="shared" si="1329"/>
        <v>0</v>
      </c>
      <c r="CU2503" s="2">
        <f t="shared" si="1329"/>
        <v>0</v>
      </c>
      <c r="CV2503" s="2">
        <f t="shared" si="1329"/>
        <v>0</v>
      </c>
      <c r="CW2503" s="2">
        <f t="shared" si="1329"/>
        <v>0</v>
      </c>
      <c r="CX2503" s="2">
        <f t="shared" si="1329"/>
        <v>0</v>
      </c>
      <c r="CY2503" s="2">
        <f t="shared" si="1329"/>
        <v>0</v>
      </c>
      <c r="CZ2503" s="2">
        <f t="shared" si="1329"/>
        <v>0</v>
      </c>
      <c r="DA2503" s="2">
        <f t="shared" si="1329"/>
        <v>0</v>
      </c>
      <c r="DB2503" s="2">
        <f t="shared" si="1329"/>
        <v>0</v>
      </c>
      <c r="DC2503" s="2">
        <f t="shared" si="1329"/>
        <v>0</v>
      </c>
      <c r="DD2503" s="2">
        <f t="shared" si="1329"/>
        <v>0</v>
      </c>
      <c r="DE2503" s="2">
        <f t="shared" si="1329"/>
        <v>0</v>
      </c>
      <c r="DF2503" s="2">
        <f t="shared" si="1329"/>
        <v>0</v>
      </c>
      <c r="DG2503" s="3">
        <f t="shared" ref="DG2503:EL2503" si="1330">DG2508</f>
        <v>0</v>
      </c>
      <c r="DH2503" s="3">
        <f t="shared" si="1330"/>
        <v>0</v>
      </c>
      <c r="DI2503" s="3">
        <f t="shared" si="1330"/>
        <v>0</v>
      </c>
      <c r="DJ2503" s="3">
        <f t="shared" si="1330"/>
        <v>0</v>
      </c>
      <c r="DK2503" s="3">
        <f t="shared" si="1330"/>
        <v>0</v>
      </c>
      <c r="DL2503" s="3">
        <f t="shared" si="1330"/>
        <v>0</v>
      </c>
      <c r="DM2503" s="3">
        <f t="shared" si="1330"/>
        <v>0</v>
      </c>
      <c r="DN2503" s="3">
        <f t="shared" si="1330"/>
        <v>0</v>
      </c>
      <c r="DO2503" s="3">
        <f t="shared" si="1330"/>
        <v>0</v>
      </c>
      <c r="DP2503" s="3">
        <f t="shared" si="1330"/>
        <v>0</v>
      </c>
      <c r="DQ2503" s="3">
        <f t="shared" si="1330"/>
        <v>0</v>
      </c>
      <c r="DR2503" s="3">
        <f t="shared" si="1330"/>
        <v>0</v>
      </c>
      <c r="DS2503" s="3">
        <f t="shared" si="1330"/>
        <v>0</v>
      </c>
      <c r="DT2503" s="3">
        <f t="shared" si="1330"/>
        <v>0</v>
      </c>
      <c r="DU2503" s="3">
        <f t="shared" si="1330"/>
        <v>0</v>
      </c>
      <c r="DV2503" s="3">
        <f t="shared" si="1330"/>
        <v>0</v>
      </c>
      <c r="DW2503" s="3">
        <f t="shared" si="1330"/>
        <v>0</v>
      </c>
      <c r="DX2503" s="3">
        <f t="shared" si="1330"/>
        <v>0</v>
      </c>
      <c r="DY2503" s="3">
        <f t="shared" si="1330"/>
        <v>0</v>
      </c>
      <c r="DZ2503" s="3">
        <f t="shared" si="1330"/>
        <v>0</v>
      </c>
      <c r="EA2503" s="3">
        <f t="shared" si="1330"/>
        <v>0</v>
      </c>
      <c r="EB2503" s="3">
        <f t="shared" si="1330"/>
        <v>0</v>
      </c>
      <c r="EC2503" s="3">
        <f t="shared" si="1330"/>
        <v>0</v>
      </c>
      <c r="ED2503" s="3">
        <f t="shared" si="1330"/>
        <v>0</v>
      </c>
      <c r="EE2503" s="3">
        <f t="shared" si="1330"/>
        <v>0</v>
      </c>
      <c r="EF2503" s="3">
        <f t="shared" si="1330"/>
        <v>0</v>
      </c>
      <c r="EG2503" s="3">
        <f t="shared" si="1330"/>
        <v>0</v>
      </c>
      <c r="EH2503" s="3">
        <f t="shared" si="1330"/>
        <v>0</v>
      </c>
      <c r="EI2503" s="3">
        <f t="shared" si="1330"/>
        <v>0</v>
      </c>
      <c r="EJ2503" s="3">
        <f t="shared" si="1330"/>
        <v>0</v>
      </c>
      <c r="EK2503" s="3">
        <f t="shared" si="1330"/>
        <v>0</v>
      </c>
      <c r="EL2503" s="3">
        <f t="shared" si="1330"/>
        <v>0</v>
      </c>
      <c r="EM2503" s="3">
        <f t="shared" ref="EM2503:FR2503" si="1331">EM2508</f>
        <v>0</v>
      </c>
      <c r="EN2503" s="3">
        <f t="shared" si="1331"/>
        <v>0</v>
      </c>
      <c r="EO2503" s="3">
        <f t="shared" si="1331"/>
        <v>0</v>
      </c>
      <c r="EP2503" s="3">
        <f t="shared" si="1331"/>
        <v>0</v>
      </c>
      <c r="EQ2503" s="3">
        <f t="shared" si="1331"/>
        <v>0</v>
      </c>
      <c r="ER2503" s="3">
        <f t="shared" si="1331"/>
        <v>0</v>
      </c>
      <c r="ES2503" s="3">
        <f t="shared" si="1331"/>
        <v>0</v>
      </c>
      <c r="ET2503" s="3">
        <f t="shared" si="1331"/>
        <v>0</v>
      </c>
      <c r="EU2503" s="3">
        <f t="shared" si="1331"/>
        <v>0</v>
      </c>
      <c r="EV2503" s="3">
        <f t="shared" si="1331"/>
        <v>0</v>
      </c>
      <c r="EW2503" s="3">
        <f t="shared" si="1331"/>
        <v>0</v>
      </c>
      <c r="EX2503" s="3">
        <f t="shared" si="1331"/>
        <v>0</v>
      </c>
      <c r="EY2503" s="3">
        <f t="shared" si="1331"/>
        <v>0</v>
      </c>
      <c r="EZ2503" s="3">
        <f t="shared" si="1331"/>
        <v>0</v>
      </c>
      <c r="FA2503" s="3">
        <f t="shared" si="1331"/>
        <v>0</v>
      </c>
      <c r="FB2503" s="3">
        <f t="shared" si="1331"/>
        <v>0</v>
      </c>
      <c r="FC2503" s="3">
        <f t="shared" si="1331"/>
        <v>0</v>
      </c>
      <c r="FD2503" s="3">
        <f t="shared" si="1331"/>
        <v>0</v>
      </c>
      <c r="FE2503" s="3">
        <f t="shared" si="1331"/>
        <v>0</v>
      </c>
      <c r="FF2503" s="3">
        <f t="shared" si="1331"/>
        <v>0</v>
      </c>
      <c r="FG2503" s="3">
        <f t="shared" si="1331"/>
        <v>0</v>
      </c>
      <c r="FH2503" s="3">
        <f t="shared" si="1331"/>
        <v>0</v>
      </c>
      <c r="FI2503" s="3">
        <f t="shared" si="1331"/>
        <v>0</v>
      </c>
      <c r="FJ2503" s="3">
        <f t="shared" si="1331"/>
        <v>0</v>
      </c>
      <c r="FK2503" s="3">
        <f t="shared" si="1331"/>
        <v>0</v>
      </c>
      <c r="FL2503" s="3">
        <f t="shared" si="1331"/>
        <v>0</v>
      </c>
      <c r="FM2503" s="3">
        <f t="shared" si="1331"/>
        <v>0</v>
      </c>
      <c r="FN2503" s="3">
        <f t="shared" si="1331"/>
        <v>0</v>
      </c>
      <c r="FO2503" s="3">
        <f t="shared" si="1331"/>
        <v>0</v>
      </c>
      <c r="FP2503" s="3">
        <f t="shared" si="1331"/>
        <v>0</v>
      </c>
      <c r="FQ2503" s="3">
        <f t="shared" si="1331"/>
        <v>0</v>
      </c>
      <c r="FR2503" s="3">
        <f t="shared" si="1331"/>
        <v>0</v>
      </c>
      <c r="FS2503" s="3">
        <f t="shared" ref="FS2503:GX2503" si="1332">FS2508</f>
        <v>0</v>
      </c>
      <c r="FT2503" s="3">
        <f t="shared" si="1332"/>
        <v>0</v>
      </c>
      <c r="FU2503" s="3">
        <f t="shared" si="1332"/>
        <v>0</v>
      </c>
      <c r="FV2503" s="3">
        <f t="shared" si="1332"/>
        <v>0</v>
      </c>
      <c r="FW2503" s="3">
        <f t="shared" si="1332"/>
        <v>0</v>
      </c>
      <c r="FX2503" s="3">
        <f t="shared" si="1332"/>
        <v>0</v>
      </c>
      <c r="FY2503" s="3">
        <f t="shared" si="1332"/>
        <v>0</v>
      </c>
      <c r="FZ2503" s="3">
        <f t="shared" si="1332"/>
        <v>0</v>
      </c>
      <c r="GA2503" s="3">
        <f t="shared" si="1332"/>
        <v>0</v>
      </c>
      <c r="GB2503" s="3">
        <f t="shared" si="1332"/>
        <v>0</v>
      </c>
      <c r="GC2503" s="3">
        <f t="shared" si="1332"/>
        <v>0</v>
      </c>
      <c r="GD2503" s="3">
        <f t="shared" si="1332"/>
        <v>0</v>
      </c>
      <c r="GE2503" s="3">
        <f t="shared" si="1332"/>
        <v>0</v>
      </c>
      <c r="GF2503" s="3">
        <f t="shared" si="1332"/>
        <v>0</v>
      </c>
      <c r="GG2503" s="3">
        <f t="shared" si="1332"/>
        <v>0</v>
      </c>
      <c r="GH2503" s="3">
        <f t="shared" si="1332"/>
        <v>0</v>
      </c>
      <c r="GI2503" s="3">
        <f t="shared" si="1332"/>
        <v>0</v>
      </c>
      <c r="GJ2503" s="3">
        <f t="shared" si="1332"/>
        <v>0</v>
      </c>
      <c r="GK2503" s="3">
        <f t="shared" si="1332"/>
        <v>0</v>
      </c>
      <c r="GL2503" s="3">
        <f t="shared" si="1332"/>
        <v>0</v>
      </c>
      <c r="GM2503" s="3">
        <f t="shared" si="1332"/>
        <v>0</v>
      </c>
      <c r="GN2503" s="3">
        <f t="shared" si="1332"/>
        <v>0</v>
      </c>
      <c r="GO2503" s="3">
        <f t="shared" si="1332"/>
        <v>0</v>
      </c>
      <c r="GP2503" s="3">
        <f t="shared" si="1332"/>
        <v>0</v>
      </c>
      <c r="GQ2503" s="3">
        <f t="shared" si="1332"/>
        <v>0</v>
      </c>
      <c r="GR2503" s="3">
        <f t="shared" si="1332"/>
        <v>0</v>
      </c>
      <c r="GS2503" s="3">
        <f t="shared" si="1332"/>
        <v>0</v>
      </c>
      <c r="GT2503" s="3">
        <f t="shared" si="1332"/>
        <v>0</v>
      </c>
      <c r="GU2503" s="3">
        <f t="shared" si="1332"/>
        <v>0</v>
      </c>
      <c r="GV2503" s="3">
        <f t="shared" si="1332"/>
        <v>0</v>
      </c>
      <c r="GW2503" s="3">
        <f t="shared" si="1332"/>
        <v>0</v>
      </c>
      <c r="GX2503" s="3">
        <f t="shared" si="1332"/>
        <v>0</v>
      </c>
    </row>
    <row r="2505" spans="1:245" x14ac:dyDescent="0.2">
      <c r="A2505">
        <v>17</v>
      </c>
      <c r="B2505">
        <v>1</v>
      </c>
      <c r="C2505">
        <f>ROW(SmtRes!A764)</f>
        <v>764</v>
      </c>
      <c r="D2505">
        <f>ROW(EtalonRes!A736)</f>
        <v>736</v>
      </c>
      <c r="E2505" t="s">
        <v>249</v>
      </c>
      <c r="F2505" t="s">
        <v>91</v>
      </c>
      <c r="G2505" t="s">
        <v>92</v>
      </c>
      <c r="H2505" t="s">
        <v>93</v>
      </c>
      <c r="I2505">
        <f>ROUND(10/10,9)</f>
        <v>1</v>
      </c>
      <c r="J2505">
        <v>0</v>
      </c>
      <c r="O2505">
        <f>ROUND(CP2505,2)</f>
        <v>4167.68</v>
      </c>
      <c r="P2505">
        <f>ROUND(CQ2505*I2505,2)</f>
        <v>2994.86</v>
      </c>
      <c r="Q2505">
        <f>ROUND(CR2505*I2505,2)</f>
        <v>0</v>
      </c>
      <c r="R2505">
        <f>ROUND(CS2505*I2505,2)</f>
        <v>0</v>
      </c>
      <c r="S2505">
        <f>ROUND(CT2505*I2505,2)</f>
        <v>1172.82</v>
      </c>
      <c r="T2505">
        <f>ROUND(CU2505*I2505,2)</f>
        <v>0</v>
      </c>
      <c r="U2505">
        <f>CV2505*I2505</f>
        <v>6.22</v>
      </c>
      <c r="V2505">
        <f>CW2505*I2505</f>
        <v>0</v>
      </c>
      <c r="W2505">
        <f>ROUND(CX2505*I2505,2)</f>
        <v>0</v>
      </c>
      <c r="X2505">
        <f>ROUND(CY2505,2)</f>
        <v>820.97</v>
      </c>
      <c r="Y2505">
        <f>ROUND(CZ2505,2)</f>
        <v>117.28</v>
      </c>
      <c r="AA2505">
        <v>55574044</v>
      </c>
      <c r="AB2505">
        <f>ROUND((AC2505+AD2505+AF2505),6)</f>
        <v>4167.68</v>
      </c>
      <c r="AC2505">
        <f>ROUND((ES2505),6)</f>
        <v>2994.86</v>
      </c>
      <c r="AD2505">
        <f>ROUND((((ET2505)-(EU2505))+AE2505),6)</f>
        <v>0</v>
      </c>
      <c r="AE2505">
        <f>ROUND((EU2505),6)</f>
        <v>0</v>
      </c>
      <c r="AF2505">
        <f>ROUND((EV2505),6)</f>
        <v>1172.82</v>
      </c>
      <c r="AG2505">
        <f>ROUND((AP2505),6)</f>
        <v>0</v>
      </c>
      <c r="AH2505">
        <f>(EW2505)</f>
        <v>6.22</v>
      </c>
      <c r="AI2505">
        <f>(EX2505)</f>
        <v>0</v>
      </c>
      <c r="AJ2505">
        <f>(AS2505)</f>
        <v>0</v>
      </c>
      <c r="AK2505">
        <v>4167.68</v>
      </c>
      <c r="AL2505">
        <v>2994.86</v>
      </c>
      <c r="AM2505">
        <v>0</v>
      </c>
      <c r="AN2505">
        <v>0</v>
      </c>
      <c r="AO2505">
        <v>1172.82</v>
      </c>
      <c r="AP2505">
        <v>0</v>
      </c>
      <c r="AQ2505">
        <v>6.22</v>
      </c>
      <c r="AR2505">
        <v>0</v>
      </c>
      <c r="AS2505">
        <v>0</v>
      </c>
      <c r="AT2505">
        <v>70</v>
      </c>
      <c r="AU2505">
        <v>10</v>
      </c>
      <c r="AV2505">
        <v>1</v>
      </c>
      <c r="AW2505">
        <v>1</v>
      </c>
      <c r="AZ2505">
        <v>1</v>
      </c>
      <c r="BA2505">
        <v>1</v>
      </c>
      <c r="BB2505">
        <v>1</v>
      </c>
      <c r="BC2505">
        <v>1</v>
      </c>
      <c r="BD2505" t="s">
        <v>3</v>
      </c>
      <c r="BE2505" t="s">
        <v>3</v>
      </c>
      <c r="BF2505" t="s">
        <v>3</v>
      </c>
      <c r="BG2505" t="s">
        <v>3</v>
      </c>
      <c r="BH2505">
        <v>0</v>
      </c>
      <c r="BI2505">
        <v>4</v>
      </c>
      <c r="BJ2505" t="s">
        <v>94</v>
      </c>
      <c r="BM2505">
        <v>0</v>
      </c>
      <c r="BN2505">
        <v>0</v>
      </c>
      <c r="BO2505" t="s">
        <v>3</v>
      </c>
      <c r="BP2505">
        <v>0</v>
      </c>
      <c r="BQ2505">
        <v>1</v>
      </c>
      <c r="BR2505">
        <v>0</v>
      </c>
      <c r="BS2505">
        <v>1</v>
      </c>
      <c r="BT2505">
        <v>1</v>
      </c>
      <c r="BU2505">
        <v>1</v>
      </c>
      <c r="BV2505">
        <v>1</v>
      </c>
      <c r="BW2505">
        <v>1</v>
      </c>
      <c r="BX2505">
        <v>1</v>
      </c>
      <c r="BY2505" t="s">
        <v>3</v>
      </c>
      <c r="BZ2505">
        <v>70</v>
      </c>
      <c r="CA2505">
        <v>10</v>
      </c>
      <c r="CE2505">
        <v>0</v>
      </c>
      <c r="CF2505">
        <v>0</v>
      </c>
      <c r="CG2505">
        <v>0</v>
      </c>
      <c r="CM2505">
        <v>0</v>
      </c>
      <c r="CN2505" t="s">
        <v>3</v>
      </c>
      <c r="CO2505">
        <v>0</v>
      </c>
      <c r="CP2505">
        <f>(P2505+Q2505+S2505)</f>
        <v>4167.68</v>
      </c>
      <c r="CQ2505">
        <f>(AC2505*BC2505*AW2505)</f>
        <v>2994.86</v>
      </c>
      <c r="CR2505">
        <f>((((ET2505)*BB2505-(EU2505)*BS2505)+AE2505*BS2505)*AV2505)</f>
        <v>0</v>
      </c>
      <c r="CS2505">
        <f>(AE2505*BS2505*AV2505)</f>
        <v>0</v>
      </c>
      <c r="CT2505">
        <f>(AF2505*BA2505*AV2505)</f>
        <v>1172.82</v>
      </c>
      <c r="CU2505">
        <f>AG2505</f>
        <v>0</v>
      </c>
      <c r="CV2505">
        <f>(AH2505*AV2505)</f>
        <v>6.22</v>
      </c>
      <c r="CW2505">
        <f>AI2505</f>
        <v>0</v>
      </c>
      <c r="CX2505">
        <f>AJ2505</f>
        <v>0</v>
      </c>
      <c r="CY2505">
        <f>((S2505*BZ2505)/100)</f>
        <v>820.97399999999993</v>
      </c>
      <c r="CZ2505">
        <f>((S2505*CA2505)/100)</f>
        <v>117.28199999999998</v>
      </c>
      <c r="DC2505" t="s">
        <v>3</v>
      </c>
      <c r="DD2505" t="s">
        <v>3</v>
      </c>
      <c r="DE2505" t="s">
        <v>3</v>
      </c>
      <c r="DF2505" t="s">
        <v>3</v>
      </c>
      <c r="DG2505" t="s">
        <v>3</v>
      </c>
      <c r="DH2505" t="s">
        <v>3</v>
      </c>
      <c r="DI2505" t="s">
        <v>3</v>
      </c>
      <c r="DJ2505" t="s">
        <v>3</v>
      </c>
      <c r="DK2505" t="s">
        <v>3</v>
      </c>
      <c r="DL2505" t="s">
        <v>3</v>
      </c>
      <c r="DM2505" t="s">
        <v>3</v>
      </c>
      <c r="DN2505">
        <v>0</v>
      </c>
      <c r="DO2505">
        <v>0</v>
      </c>
      <c r="DP2505">
        <v>1</v>
      </c>
      <c r="DQ2505">
        <v>1</v>
      </c>
      <c r="DU2505">
        <v>1010</v>
      </c>
      <c r="DV2505" t="s">
        <v>93</v>
      </c>
      <c r="DW2505" t="s">
        <v>93</v>
      </c>
      <c r="DX2505">
        <v>10</v>
      </c>
      <c r="EE2505">
        <v>55317522</v>
      </c>
      <c r="EF2505">
        <v>1</v>
      </c>
      <c r="EG2505" t="s">
        <v>19</v>
      </c>
      <c r="EH2505">
        <v>0</v>
      </c>
      <c r="EI2505" t="s">
        <v>3</v>
      </c>
      <c r="EJ2505">
        <v>4</v>
      </c>
      <c r="EK2505">
        <v>0</v>
      </c>
      <c r="EL2505" t="s">
        <v>20</v>
      </c>
      <c r="EM2505" t="s">
        <v>21</v>
      </c>
      <c r="EO2505" t="s">
        <v>3</v>
      </c>
      <c r="EQ2505">
        <v>0</v>
      </c>
      <c r="ER2505">
        <v>4167.68</v>
      </c>
      <c r="ES2505">
        <v>2994.86</v>
      </c>
      <c r="ET2505">
        <v>0</v>
      </c>
      <c r="EU2505">
        <v>0</v>
      </c>
      <c r="EV2505">
        <v>1172.82</v>
      </c>
      <c r="EW2505">
        <v>6.22</v>
      </c>
      <c r="EX2505">
        <v>0</v>
      </c>
      <c r="EY2505">
        <v>0</v>
      </c>
      <c r="FQ2505">
        <v>0</v>
      </c>
      <c r="FR2505">
        <f>ROUND(IF(AND(BH2505=3,BI2505=3),P2505,0),2)</f>
        <v>0</v>
      </c>
      <c r="FS2505">
        <v>0</v>
      </c>
      <c r="FX2505">
        <v>70</v>
      </c>
      <c r="FY2505">
        <v>10</v>
      </c>
      <c r="GA2505" t="s">
        <v>3</v>
      </c>
      <c r="GD2505">
        <v>0</v>
      </c>
      <c r="GF2505">
        <v>1404583839</v>
      </c>
      <c r="GG2505">
        <v>2</v>
      </c>
      <c r="GH2505">
        <v>1</v>
      </c>
      <c r="GI2505">
        <v>-2</v>
      </c>
      <c r="GJ2505">
        <v>0</v>
      </c>
      <c r="GK2505">
        <f>ROUND(R2505*(R12)/100,2)</f>
        <v>0</v>
      </c>
      <c r="GL2505">
        <f>ROUND(IF(AND(BH2505=3,BI2505=3,FS2505&lt;&gt;0),P2505,0),2)</f>
        <v>0</v>
      </c>
      <c r="GM2505">
        <f>ROUND(O2505+X2505+Y2505+GK2505,2)+GX2505</f>
        <v>5105.93</v>
      </c>
      <c r="GN2505">
        <f>IF(OR(BI2505=0,BI2505=1),ROUND(O2505+X2505+Y2505+GK2505,2),0)</f>
        <v>0</v>
      </c>
      <c r="GO2505">
        <f>IF(BI2505=2,ROUND(O2505+X2505+Y2505+GK2505,2),0)</f>
        <v>0</v>
      </c>
      <c r="GP2505">
        <f>IF(BI2505=4,ROUND(O2505+X2505+Y2505+GK2505,2)+GX2505,0)</f>
        <v>5105.93</v>
      </c>
      <c r="GR2505">
        <v>0</v>
      </c>
      <c r="GS2505">
        <v>3</v>
      </c>
      <c r="GT2505">
        <v>0</v>
      </c>
      <c r="GU2505" t="s">
        <v>3</v>
      </c>
      <c r="GV2505">
        <f>ROUND((GT2505),6)</f>
        <v>0</v>
      </c>
      <c r="GW2505">
        <v>1</v>
      </c>
      <c r="GX2505">
        <f>ROUND(HC2505*I2505,2)</f>
        <v>0</v>
      </c>
      <c r="HA2505">
        <v>0</v>
      </c>
      <c r="HB2505">
        <v>0</v>
      </c>
      <c r="HC2505">
        <f>GV2505*GW2505</f>
        <v>0</v>
      </c>
      <c r="IK2505">
        <v>0</v>
      </c>
    </row>
    <row r="2506" spans="1:245" x14ac:dyDescent="0.2">
      <c r="A2506">
        <v>17</v>
      </c>
      <c r="B2506">
        <v>1</v>
      </c>
      <c r="E2506" t="s">
        <v>252</v>
      </c>
      <c r="F2506" t="s">
        <v>96</v>
      </c>
      <c r="G2506" t="s">
        <v>478</v>
      </c>
      <c r="H2506" t="s">
        <v>180</v>
      </c>
      <c r="I2506">
        <v>5</v>
      </c>
      <c r="J2506">
        <v>0</v>
      </c>
      <c r="O2506">
        <f>ROUND(CP2506,2)</f>
        <v>14583.35</v>
      </c>
      <c r="P2506">
        <f>ROUND(CQ2506*I2506,2)</f>
        <v>14583.35</v>
      </c>
      <c r="Q2506">
        <f>ROUND(CR2506*I2506,2)</f>
        <v>0</v>
      </c>
      <c r="R2506">
        <f>ROUND(CS2506*I2506,2)</f>
        <v>0</v>
      </c>
      <c r="S2506">
        <f>ROUND(CT2506*I2506,2)</f>
        <v>0</v>
      </c>
      <c r="T2506">
        <f>ROUND(CU2506*I2506,2)</f>
        <v>0</v>
      </c>
      <c r="U2506">
        <f>CV2506*I2506</f>
        <v>0</v>
      </c>
      <c r="V2506">
        <f>CW2506*I2506</f>
        <v>0</v>
      </c>
      <c r="W2506">
        <f>ROUND(CX2506*I2506,2)</f>
        <v>0</v>
      </c>
      <c r="X2506">
        <f>ROUND(CY2506,2)</f>
        <v>0</v>
      </c>
      <c r="Y2506">
        <f>ROUND(CZ2506,2)</f>
        <v>0</v>
      </c>
      <c r="AA2506">
        <v>55574044</v>
      </c>
      <c r="AB2506">
        <f>ROUND((AC2506+AD2506+AF2506),6)</f>
        <v>2916.67</v>
      </c>
      <c r="AC2506">
        <f>ROUND((ES2506),6)</f>
        <v>2916.67</v>
      </c>
      <c r="AD2506">
        <f>ROUND((((ET2506)-(EU2506))+AE2506),6)</f>
        <v>0</v>
      </c>
      <c r="AE2506">
        <f>ROUND((EU2506),6)</f>
        <v>0</v>
      </c>
      <c r="AF2506">
        <f>ROUND((EV2506),6)</f>
        <v>0</v>
      </c>
      <c r="AG2506">
        <f>ROUND((AP2506),6)</f>
        <v>0</v>
      </c>
      <c r="AH2506">
        <f>(EW2506)</f>
        <v>0</v>
      </c>
      <c r="AI2506">
        <f>(EX2506)</f>
        <v>0</v>
      </c>
      <c r="AJ2506">
        <f>(AS2506)</f>
        <v>0</v>
      </c>
      <c r="AK2506">
        <v>2916.67</v>
      </c>
      <c r="AL2506">
        <v>2916.67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1</v>
      </c>
      <c r="AW2506">
        <v>1</v>
      </c>
      <c r="AZ2506">
        <v>1</v>
      </c>
      <c r="BA2506">
        <v>1</v>
      </c>
      <c r="BB2506">
        <v>1</v>
      </c>
      <c r="BC2506">
        <v>1</v>
      </c>
      <c r="BD2506" t="s">
        <v>3</v>
      </c>
      <c r="BE2506" t="s">
        <v>3</v>
      </c>
      <c r="BF2506" t="s">
        <v>3</v>
      </c>
      <c r="BG2506" t="s">
        <v>3</v>
      </c>
      <c r="BH2506">
        <v>3</v>
      </c>
      <c r="BI2506">
        <v>1</v>
      </c>
      <c r="BJ2506" t="s">
        <v>3</v>
      </c>
      <c r="BM2506">
        <v>6001</v>
      </c>
      <c r="BN2506">
        <v>0</v>
      </c>
      <c r="BO2506" t="s">
        <v>3</v>
      </c>
      <c r="BP2506">
        <v>0</v>
      </c>
      <c r="BQ2506">
        <v>0</v>
      </c>
      <c r="BR2506">
        <v>0</v>
      </c>
      <c r="BS2506">
        <v>1</v>
      </c>
      <c r="BT2506">
        <v>1</v>
      </c>
      <c r="BU2506">
        <v>1</v>
      </c>
      <c r="BV2506">
        <v>1</v>
      </c>
      <c r="BW2506">
        <v>1</v>
      </c>
      <c r="BX2506">
        <v>1</v>
      </c>
      <c r="BY2506" t="s">
        <v>3</v>
      </c>
      <c r="BZ2506">
        <v>0</v>
      </c>
      <c r="CA2506">
        <v>0</v>
      </c>
      <c r="CE2506">
        <v>0</v>
      </c>
      <c r="CF2506">
        <v>0</v>
      </c>
      <c r="CG2506">
        <v>0</v>
      </c>
      <c r="CM2506">
        <v>0</v>
      </c>
      <c r="CN2506" t="s">
        <v>3</v>
      </c>
      <c r="CO2506">
        <v>0</v>
      </c>
      <c r="CP2506">
        <f>(P2506+Q2506+S2506)</f>
        <v>14583.35</v>
      </c>
      <c r="CQ2506">
        <f>(AC2506*BC2506*AW2506)</f>
        <v>2916.67</v>
      </c>
      <c r="CR2506">
        <f>((((ET2506)*BB2506-(EU2506)*BS2506)+AE2506*BS2506)*AV2506)</f>
        <v>0</v>
      </c>
      <c r="CS2506">
        <f>(AE2506*BS2506*AV2506)</f>
        <v>0</v>
      </c>
      <c r="CT2506">
        <f>(AF2506*BA2506*AV2506)</f>
        <v>0</v>
      </c>
      <c r="CU2506">
        <f>AG2506</f>
        <v>0</v>
      </c>
      <c r="CV2506">
        <f>(AH2506*AV2506)</f>
        <v>0</v>
      </c>
      <c r="CW2506">
        <f>AI2506</f>
        <v>0</v>
      </c>
      <c r="CX2506">
        <f>AJ2506</f>
        <v>0</v>
      </c>
      <c r="CY2506">
        <f>((S2506*BZ2506)/100)</f>
        <v>0</v>
      </c>
      <c r="CZ2506">
        <f>((S2506*CA2506)/100)</f>
        <v>0</v>
      </c>
      <c r="DC2506" t="s">
        <v>3</v>
      </c>
      <c r="DD2506" t="s">
        <v>3</v>
      </c>
      <c r="DE2506" t="s">
        <v>3</v>
      </c>
      <c r="DF2506" t="s">
        <v>3</v>
      </c>
      <c r="DG2506" t="s">
        <v>3</v>
      </c>
      <c r="DH2506" t="s">
        <v>3</v>
      </c>
      <c r="DI2506" t="s">
        <v>3</v>
      </c>
      <c r="DJ2506" t="s">
        <v>3</v>
      </c>
      <c r="DK2506" t="s">
        <v>3</v>
      </c>
      <c r="DL2506" t="s">
        <v>3</v>
      </c>
      <c r="DM2506" t="s">
        <v>3</v>
      </c>
      <c r="DN2506">
        <v>0</v>
      </c>
      <c r="DO2506">
        <v>0</v>
      </c>
      <c r="DP2506">
        <v>1</v>
      </c>
      <c r="DQ2506">
        <v>1</v>
      </c>
      <c r="DU2506">
        <v>1010</v>
      </c>
      <c r="DV2506" t="s">
        <v>180</v>
      </c>
      <c r="DW2506" t="s">
        <v>180</v>
      </c>
      <c r="DX2506">
        <v>1</v>
      </c>
      <c r="EE2506">
        <v>55525620</v>
      </c>
      <c r="EF2506">
        <v>0</v>
      </c>
      <c r="EG2506" t="s">
        <v>220</v>
      </c>
      <c r="EH2506">
        <v>0</v>
      </c>
      <c r="EI2506" t="s">
        <v>3</v>
      </c>
      <c r="EJ2506">
        <v>1</v>
      </c>
      <c r="EK2506">
        <v>6001</v>
      </c>
      <c r="EL2506" t="s">
        <v>221</v>
      </c>
      <c r="EM2506" t="s">
        <v>220</v>
      </c>
      <c r="EO2506" t="s">
        <v>3</v>
      </c>
      <c r="EQ2506">
        <v>0</v>
      </c>
      <c r="ER2506">
        <v>2916.67</v>
      </c>
      <c r="ES2506">
        <v>2916.67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5</v>
      </c>
      <c r="FC2506">
        <v>1</v>
      </c>
      <c r="FD2506">
        <v>18</v>
      </c>
      <c r="FF2506">
        <v>3500</v>
      </c>
      <c r="FQ2506">
        <v>0</v>
      </c>
      <c r="FR2506">
        <f>ROUND(IF(AND(BH2506=3,BI2506=3),P2506,0),2)</f>
        <v>0</v>
      </c>
      <c r="FS2506">
        <v>0</v>
      </c>
      <c r="FX2506">
        <v>0</v>
      </c>
      <c r="FY2506">
        <v>0</v>
      </c>
      <c r="GA2506" t="s">
        <v>265</v>
      </c>
      <c r="GD2506">
        <v>0</v>
      </c>
      <c r="GF2506">
        <v>1163616536</v>
      </c>
      <c r="GG2506">
        <v>2</v>
      </c>
      <c r="GH2506">
        <v>3</v>
      </c>
      <c r="GI2506">
        <v>-2</v>
      </c>
      <c r="GJ2506">
        <v>0</v>
      </c>
      <c r="GK2506">
        <f>ROUND(R2506*(R12)/100,2)</f>
        <v>0</v>
      </c>
      <c r="GL2506">
        <f>ROUND(IF(AND(BH2506=3,BI2506=3,FS2506&lt;&gt;0),P2506,0),2)</f>
        <v>0</v>
      </c>
      <c r="GM2506">
        <f>ROUND(O2506+X2506+Y2506+GK2506,2)+GX2506</f>
        <v>14583.35</v>
      </c>
      <c r="GN2506">
        <f>IF(OR(BI2506=0,BI2506=1),ROUND(O2506+X2506+Y2506+GK2506,2),0)</f>
        <v>14583.35</v>
      </c>
      <c r="GO2506">
        <f>IF(BI2506=2,ROUND(O2506+X2506+Y2506+GK2506,2),0)</f>
        <v>0</v>
      </c>
      <c r="GP2506">
        <f>IF(BI2506=4,ROUND(O2506+X2506+Y2506+GK2506,2)+GX2506,0)</f>
        <v>0</v>
      </c>
      <c r="GR2506">
        <v>1</v>
      </c>
      <c r="GS2506">
        <v>1</v>
      </c>
      <c r="GT2506">
        <v>0</v>
      </c>
      <c r="GU2506" t="s">
        <v>3</v>
      </c>
      <c r="GV2506">
        <f>ROUND((GT2506),6)</f>
        <v>0</v>
      </c>
      <c r="GW2506">
        <v>1</v>
      </c>
      <c r="GX2506">
        <f>ROUND(HC2506*I2506,2)</f>
        <v>0</v>
      </c>
      <c r="HA2506">
        <v>0</v>
      </c>
      <c r="HB2506">
        <v>0</v>
      </c>
      <c r="HC2506">
        <f>GV2506*GW2506</f>
        <v>0</v>
      </c>
      <c r="IK2506">
        <v>0</v>
      </c>
    </row>
    <row r="2508" spans="1:245" x14ac:dyDescent="0.2">
      <c r="A2508" s="2">
        <v>51</v>
      </c>
      <c r="B2508" s="2">
        <f>B2501</f>
        <v>1</v>
      </c>
      <c r="C2508" s="2">
        <f>A2501</f>
        <v>4</v>
      </c>
      <c r="D2508" s="2">
        <f>ROW(A2501)</f>
        <v>2501</v>
      </c>
      <c r="E2508" s="2"/>
      <c r="F2508" s="2" t="str">
        <f>IF(F2501&lt;&gt;"",F2501,"")</f>
        <v>Новый раздел</v>
      </c>
      <c r="G2508" s="2" t="str">
        <f>IF(G2501&lt;&gt;"",G2501,"")</f>
        <v>Установка урн</v>
      </c>
      <c r="H2508" s="2">
        <v>0</v>
      </c>
      <c r="I2508" s="2"/>
      <c r="J2508" s="2"/>
      <c r="K2508" s="2"/>
      <c r="L2508" s="2"/>
      <c r="M2508" s="2"/>
      <c r="N2508" s="2"/>
      <c r="O2508" s="2">
        <f t="shared" ref="O2508:T2508" si="1333">ROUND(AB2508,2)</f>
        <v>18751.03</v>
      </c>
      <c r="P2508" s="2">
        <f t="shared" si="1333"/>
        <v>17578.21</v>
      </c>
      <c r="Q2508" s="2">
        <f t="shared" si="1333"/>
        <v>0</v>
      </c>
      <c r="R2508" s="2">
        <f t="shared" si="1333"/>
        <v>0</v>
      </c>
      <c r="S2508" s="2">
        <f t="shared" si="1333"/>
        <v>1172.82</v>
      </c>
      <c r="T2508" s="2">
        <f t="shared" si="1333"/>
        <v>0</v>
      </c>
      <c r="U2508" s="2">
        <f>AH2508</f>
        <v>6.22</v>
      </c>
      <c r="V2508" s="2">
        <f>AI2508</f>
        <v>0</v>
      </c>
      <c r="W2508" s="2">
        <f>ROUND(AJ2508,2)</f>
        <v>0</v>
      </c>
      <c r="X2508" s="2">
        <f>ROUND(AK2508,2)</f>
        <v>820.97</v>
      </c>
      <c r="Y2508" s="2">
        <f>ROUND(AL2508,2)</f>
        <v>117.28</v>
      </c>
      <c r="Z2508" s="2"/>
      <c r="AA2508" s="2"/>
      <c r="AB2508" s="2">
        <f>ROUND(SUMIF(AA2505:AA2506,"=55574044",O2505:O2506),2)</f>
        <v>18751.03</v>
      </c>
      <c r="AC2508" s="2">
        <f>ROUND(SUMIF(AA2505:AA2506,"=55574044",P2505:P2506),2)</f>
        <v>17578.21</v>
      </c>
      <c r="AD2508" s="2">
        <f>ROUND(SUMIF(AA2505:AA2506,"=55574044",Q2505:Q2506),2)</f>
        <v>0</v>
      </c>
      <c r="AE2508" s="2">
        <f>ROUND(SUMIF(AA2505:AA2506,"=55574044",R2505:R2506),2)</f>
        <v>0</v>
      </c>
      <c r="AF2508" s="2">
        <f>ROUND(SUMIF(AA2505:AA2506,"=55574044",S2505:S2506),2)</f>
        <v>1172.82</v>
      </c>
      <c r="AG2508" s="2">
        <f>ROUND(SUMIF(AA2505:AA2506,"=55574044",T2505:T2506),2)</f>
        <v>0</v>
      </c>
      <c r="AH2508" s="2">
        <f>SUMIF(AA2505:AA2506,"=55574044",U2505:U2506)</f>
        <v>6.22</v>
      </c>
      <c r="AI2508" s="2">
        <f>SUMIF(AA2505:AA2506,"=55574044",V2505:V2506)</f>
        <v>0</v>
      </c>
      <c r="AJ2508" s="2">
        <f>ROUND(SUMIF(AA2505:AA2506,"=55574044",W2505:W2506),2)</f>
        <v>0</v>
      </c>
      <c r="AK2508" s="2">
        <f>ROUND(SUMIF(AA2505:AA2506,"=55574044",X2505:X2506),2)</f>
        <v>820.97</v>
      </c>
      <c r="AL2508" s="2">
        <f>ROUND(SUMIF(AA2505:AA2506,"=55574044",Y2505:Y2506),2)</f>
        <v>117.28</v>
      </c>
      <c r="AM2508" s="2"/>
      <c r="AN2508" s="2"/>
      <c r="AO2508" s="2">
        <f t="shared" ref="AO2508:BC2508" si="1334">ROUND(BX2508,2)</f>
        <v>0</v>
      </c>
      <c r="AP2508" s="2">
        <f t="shared" si="1334"/>
        <v>0</v>
      </c>
      <c r="AQ2508" s="2">
        <f t="shared" si="1334"/>
        <v>0</v>
      </c>
      <c r="AR2508" s="2">
        <f t="shared" si="1334"/>
        <v>19689.28</v>
      </c>
      <c r="AS2508" s="2">
        <f t="shared" si="1334"/>
        <v>14583.35</v>
      </c>
      <c r="AT2508" s="2">
        <f t="shared" si="1334"/>
        <v>0</v>
      </c>
      <c r="AU2508" s="2">
        <f t="shared" si="1334"/>
        <v>5105.93</v>
      </c>
      <c r="AV2508" s="2">
        <f t="shared" si="1334"/>
        <v>17578.21</v>
      </c>
      <c r="AW2508" s="2">
        <f t="shared" si="1334"/>
        <v>17578.21</v>
      </c>
      <c r="AX2508" s="2">
        <f t="shared" si="1334"/>
        <v>0</v>
      </c>
      <c r="AY2508" s="2">
        <f t="shared" si="1334"/>
        <v>17578.21</v>
      </c>
      <c r="AZ2508" s="2">
        <f t="shared" si="1334"/>
        <v>0</v>
      </c>
      <c r="BA2508" s="2">
        <f t="shared" si="1334"/>
        <v>0</v>
      </c>
      <c r="BB2508" s="2">
        <f t="shared" si="1334"/>
        <v>0</v>
      </c>
      <c r="BC2508" s="2">
        <f t="shared" si="1334"/>
        <v>0</v>
      </c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>
        <f>ROUND(SUMIF(AA2505:AA2506,"=55574044",FQ2505:FQ2506),2)</f>
        <v>0</v>
      </c>
      <c r="BY2508" s="2">
        <f>ROUND(SUMIF(AA2505:AA2506,"=55574044",FR2505:FR2506),2)</f>
        <v>0</v>
      </c>
      <c r="BZ2508" s="2">
        <f>ROUND(SUMIF(AA2505:AA2506,"=55574044",GL2505:GL2506),2)</f>
        <v>0</v>
      </c>
      <c r="CA2508" s="2">
        <f>ROUND(SUMIF(AA2505:AA2506,"=55574044",GM2505:GM2506),2)</f>
        <v>19689.28</v>
      </c>
      <c r="CB2508" s="2">
        <f>ROUND(SUMIF(AA2505:AA2506,"=55574044",GN2505:GN2506),2)</f>
        <v>14583.35</v>
      </c>
      <c r="CC2508" s="2">
        <f>ROUND(SUMIF(AA2505:AA2506,"=55574044",GO2505:GO2506),2)</f>
        <v>0</v>
      </c>
      <c r="CD2508" s="2">
        <f>ROUND(SUMIF(AA2505:AA2506,"=55574044",GP2505:GP2506),2)</f>
        <v>5105.93</v>
      </c>
      <c r="CE2508" s="2">
        <f>AC2508-BX2508</f>
        <v>17578.21</v>
      </c>
      <c r="CF2508" s="2">
        <f>AC2508-BY2508</f>
        <v>17578.21</v>
      </c>
      <c r="CG2508" s="2">
        <f>BX2508-BZ2508</f>
        <v>0</v>
      </c>
      <c r="CH2508" s="2">
        <f>AC2508-BX2508-BY2508+BZ2508</f>
        <v>17578.21</v>
      </c>
      <c r="CI2508" s="2">
        <f>BY2508-BZ2508</f>
        <v>0</v>
      </c>
      <c r="CJ2508" s="2">
        <f>ROUND(SUMIF(AA2505:AA2506,"=55574044",GX2505:GX2506),2)</f>
        <v>0</v>
      </c>
      <c r="CK2508" s="2">
        <f>ROUND(SUMIF(AA2505:AA2506,"=55574044",GY2505:GY2506),2)</f>
        <v>0</v>
      </c>
      <c r="CL2508" s="2">
        <f>ROUND(SUMIF(AA2505:AA2506,"=55574044",GZ2505:GZ2506),2)</f>
        <v>0</v>
      </c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3"/>
      <c r="DH2508" s="3"/>
      <c r="DI2508" s="3"/>
      <c r="DJ2508" s="3"/>
      <c r="DK2508" s="3"/>
      <c r="DL2508" s="3"/>
      <c r="DM2508" s="3"/>
      <c r="DN2508" s="3"/>
      <c r="DO2508" s="3"/>
      <c r="DP2508" s="3"/>
      <c r="DQ2508" s="3"/>
      <c r="DR2508" s="3"/>
      <c r="DS2508" s="3"/>
      <c r="DT2508" s="3"/>
      <c r="DU2508" s="3"/>
      <c r="DV2508" s="3"/>
      <c r="DW2508" s="3"/>
      <c r="DX2508" s="3"/>
      <c r="DY2508" s="3"/>
      <c r="DZ2508" s="3"/>
      <c r="EA2508" s="3"/>
      <c r="EB2508" s="3"/>
      <c r="EC2508" s="3"/>
      <c r="ED2508" s="3"/>
      <c r="EE2508" s="3"/>
      <c r="EF2508" s="3"/>
      <c r="EG2508" s="3"/>
      <c r="EH2508" s="3"/>
      <c r="EI2508" s="3"/>
      <c r="EJ2508" s="3"/>
      <c r="EK2508" s="3"/>
      <c r="EL2508" s="3"/>
      <c r="EM2508" s="3"/>
      <c r="EN2508" s="3"/>
      <c r="EO2508" s="3"/>
      <c r="EP2508" s="3"/>
      <c r="EQ2508" s="3"/>
      <c r="ER2508" s="3"/>
      <c r="ES2508" s="3"/>
      <c r="ET2508" s="3"/>
      <c r="EU2508" s="3"/>
      <c r="EV2508" s="3"/>
      <c r="EW2508" s="3"/>
      <c r="EX2508" s="3"/>
      <c r="EY2508" s="3"/>
      <c r="EZ2508" s="3"/>
      <c r="FA2508" s="3"/>
      <c r="FB2508" s="3"/>
      <c r="FC2508" s="3"/>
      <c r="FD2508" s="3"/>
      <c r="FE2508" s="3"/>
      <c r="FF2508" s="3"/>
      <c r="FG2508" s="3"/>
      <c r="FH2508" s="3"/>
      <c r="FI2508" s="3"/>
      <c r="FJ2508" s="3"/>
      <c r="FK2508" s="3"/>
      <c r="FL2508" s="3"/>
      <c r="FM2508" s="3"/>
      <c r="FN2508" s="3"/>
      <c r="FO2508" s="3"/>
      <c r="FP2508" s="3"/>
      <c r="FQ2508" s="3"/>
      <c r="FR2508" s="3"/>
      <c r="FS2508" s="3"/>
      <c r="FT2508" s="3"/>
      <c r="FU2508" s="3"/>
      <c r="FV2508" s="3"/>
      <c r="FW2508" s="3"/>
      <c r="FX2508" s="3"/>
      <c r="FY2508" s="3"/>
      <c r="FZ2508" s="3"/>
      <c r="GA2508" s="3"/>
      <c r="GB2508" s="3"/>
      <c r="GC2508" s="3"/>
      <c r="GD2508" s="3"/>
      <c r="GE2508" s="3"/>
      <c r="GF2508" s="3"/>
      <c r="GG2508" s="3"/>
      <c r="GH2508" s="3"/>
      <c r="GI2508" s="3"/>
      <c r="GJ2508" s="3"/>
      <c r="GK2508" s="3"/>
      <c r="GL2508" s="3"/>
      <c r="GM2508" s="3"/>
      <c r="GN2508" s="3"/>
      <c r="GO2508" s="3"/>
      <c r="GP2508" s="3"/>
      <c r="GQ2508" s="3"/>
      <c r="GR2508" s="3"/>
      <c r="GS2508" s="3"/>
      <c r="GT2508" s="3"/>
      <c r="GU2508" s="3"/>
      <c r="GV2508" s="3"/>
      <c r="GW2508" s="3"/>
      <c r="GX2508" s="3">
        <v>0</v>
      </c>
    </row>
    <row r="2510" spans="1:245" x14ac:dyDescent="0.2">
      <c r="A2510" s="4">
        <v>50</v>
      </c>
      <c r="B2510" s="4">
        <v>0</v>
      </c>
      <c r="C2510" s="4">
        <v>0</v>
      </c>
      <c r="D2510" s="4">
        <v>1</v>
      </c>
      <c r="E2510" s="4">
        <v>201</v>
      </c>
      <c r="F2510" s="4">
        <f>ROUND(Source!O2508,O2510)</f>
        <v>18751.03</v>
      </c>
      <c r="G2510" s="4" t="s">
        <v>34</v>
      </c>
      <c r="H2510" s="4" t="s">
        <v>35</v>
      </c>
      <c r="I2510" s="4"/>
      <c r="J2510" s="4"/>
      <c r="K2510" s="4">
        <v>201</v>
      </c>
      <c r="L2510" s="4">
        <v>1</v>
      </c>
      <c r="M2510" s="4">
        <v>3</v>
      </c>
      <c r="N2510" s="4" t="s">
        <v>3</v>
      </c>
      <c r="O2510" s="4">
        <v>2</v>
      </c>
      <c r="P2510" s="4"/>
      <c r="Q2510" s="4"/>
      <c r="R2510" s="4"/>
      <c r="S2510" s="4"/>
      <c r="T2510" s="4"/>
      <c r="U2510" s="4"/>
      <c r="V2510" s="4"/>
      <c r="W2510" s="4"/>
    </row>
    <row r="2511" spans="1:245" x14ac:dyDescent="0.2">
      <c r="A2511" s="4">
        <v>50</v>
      </c>
      <c r="B2511" s="4">
        <v>0</v>
      </c>
      <c r="C2511" s="4">
        <v>0</v>
      </c>
      <c r="D2511" s="4">
        <v>1</v>
      </c>
      <c r="E2511" s="4">
        <v>202</v>
      </c>
      <c r="F2511" s="4">
        <f>ROUND(Source!P2508,O2511)</f>
        <v>17578.21</v>
      </c>
      <c r="G2511" s="4" t="s">
        <v>36</v>
      </c>
      <c r="H2511" s="4" t="s">
        <v>37</v>
      </c>
      <c r="I2511" s="4"/>
      <c r="J2511" s="4"/>
      <c r="K2511" s="4">
        <v>202</v>
      </c>
      <c r="L2511" s="4">
        <v>2</v>
      </c>
      <c r="M2511" s="4">
        <v>3</v>
      </c>
      <c r="N2511" s="4" t="s">
        <v>3</v>
      </c>
      <c r="O2511" s="4">
        <v>2</v>
      </c>
      <c r="P2511" s="4"/>
      <c r="Q2511" s="4"/>
      <c r="R2511" s="4"/>
      <c r="S2511" s="4"/>
      <c r="T2511" s="4"/>
      <c r="U2511" s="4"/>
      <c r="V2511" s="4"/>
      <c r="W2511" s="4"/>
    </row>
    <row r="2512" spans="1:245" x14ac:dyDescent="0.2">
      <c r="A2512" s="4">
        <v>50</v>
      </c>
      <c r="B2512" s="4">
        <v>0</v>
      </c>
      <c r="C2512" s="4">
        <v>0</v>
      </c>
      <c r="D2512" s="4">
        <v>1</v>
      </c>
      <c r="E2512" s="4">
        <v>222</v>
      </c>
      <c r="F2512" s="4">
        <f>ROUND(Source!AO2508,O2512)</f>
        <v>0</v>
      </c>
      <c r="G2512" s="4" t="s">
        <v>38</v>
      </c>
      <c r="H2512" s="4" t="s">
        <v>39</v>
      </c>
      <c r="I2512" s="4"/>
      <c r="J2512" s="4"/>
      <c r="K2512" s="4">
        <v>222</v>
      </c>
      <c r="L2512" s="4">
        <v>3</v>
      </c>
      <c r="M2512" s="4">
        <v>3</v>
      </c>
      <c r="N2512" s="4" t="s">
        <v>3</v>
      </c>
      <c r="O2512" s="4">
        <v>2</v>
      </c>
      <c r="P2512" s="4"/>
      <c r="Q2512" s="4"/>
      <c r="R2512" s="4"/>
      <c r="S2512" s="4"/>
      <c r="T2512" s="4"/>
      <c r="U2512" s="4"/>
      <c r="V2512" s="4"/>
      <c r="W2512" s="4"/>
    </row>
    <row r="2513" spans="1:23" x14ac:dyDescent="0.2">
      <c r="A2513" s="4">
        <v>50</v>
      </c>
      <c r="B2513" s="4">
        <v>0</v>
      </c>
      <c r="C2513" s="4">
        <v>0</v>
      </c>
      <c r="D2513" s="4">
        <v>1</v>
      </c>
      <c r="E2513" s="4">
        <v>225</v>
      </c>
      <c r="F2513" s="4">
        <f>ROUND(Source!AV2508,O2513)</f>
        <v>17578.21</v>
      </c>
      <c r="G2513" s="4" t="s">
        <v>40</v>
      </c>
      <c r="H2513" s="4" t="s">
        <v>41</v>
      </c>
      <c r="I2513" s="4"/>
      <c r="J2513" s="4"/>
      <c r="K2513" s="4">
        <v>225</v>
      </c>
      <c r="L2513" s="4">
        <v>4</v>
      </c>
      <c r="M2513" s="4">
        <v>3</v>
      </c>
      <c r="N2513" s="4" t="s">
        <v>3</v>
      </c>
      <c r="O2513" s="4">
        <v>2</v>
      </c>
      <c r="P2513" s="4"/>
      <c r="Q2513" s="4"/>
      <c r="R2513" s="4"/>
      <c r="S2513" s="4"/>
      <c r="T2513" s="4"/>
      <c r="U2513" s="4"/>
      <c r="V2513" s="4"/>
      <c r="W2513" s="4"/>
    </row>
    <row r="2514" spans="1:23" x14ac:dyDescent="0.2">
      <c r="A2514" s="4">
        <v>50</v>
      </c>
      <c r="B2514" s="4">
        <v>0</v>
      </c>
      <c r="C2514" s="4">
        <v>0</v>
      </c>
      <c r="D2514" s="4">
        <v>1</v>
      </c>
      <c r="E2514" s="4">
        <v>226</v>
      </c>
      <c r="F2514" s="4">
        <f>ROUND(Source!AW2508,O2514)</f>
        <v>17578.21</v>
      </c>
      <c r="G2514" s="4" t="s">
        <v>42</v>
      </c>
      <c r="H2514" s="4" t="s">
        <v>43</v>
      </c>
      <c r="I2514" s="4"/>
      <c r="J2514" s="4"/>
      <c r="K2514" s="4">
        <v>226</v>
      </c>
      <c r="L2514" s="4">
        <v>5</v>
      </c>
      <c r="M2514" s="4">
        <v>3</v>
      </c>
      <c r="N2514" s="4" t="s">
        <v>3</v>
      </c>
      <c r="O2514" s="4">
        <v>2</v>
      </c>
      <c r="P2514" s="4"/>
      <c r="Q2514" s="4"/>
      <c r="R2514" s="4"/>
      <c r="S2514" s="4"/>
      <c r="T2514" s="4"/>
      <c r="U2514" s="4"/>
      <c r="V2514" s="4"/>
      <c r="W2514" s="4"/>
    </row>
    <row r="2515" spans="1:23" x14ac:dyDescent="0.2">
      <c r="A2515" s="4">
        <v>50</v>
      </c>
      <c r="B2515" s="4">
        <v>0</v>
      </c>
      <c r="C2515" s="4">
        <v>0</v>
      </c>
      <c r="D2515" s="4">
        <v>1</v>
      </c>
      <c r="E2515" s="4">
        <v>227</v>
      </c>
      <c r="F2515" s="4">
        <f>ROUND(Source!AX2508,O2515)</f>
        <v>0</v>
      </c>
      <c r="G2515" s="4" t="s">
        <v>44</v>
      </c>
      <c r="H2515" s="4" t="s">
        <v>45</v>
      </c>
      <c r="I2515" s="4"/>
      <c r="J2515" s="4"/>
      <c r="K2515" s="4">
        <v>227</v>
      </c>
      <c r="L2515" s="4">
        <v>6</v>
      </c>
      <c r="M2515" s="4">
        <v>3</v>
      </c>
      <c r="N2515" s="4" t="s">
        <v>3</v>
      </c>
      <c r="O2515" s="4">
        <v>2</v>
      </c>
      <c r="P2515" s="4"/>
      <c r="Q2515" s="4"/>
      <c r="R2515" s="4"/>
      <c r="S2515" s="4"/>
      <c r="T2515" s="4"/>
      <c r="U2515" s="4"/>
      <c r="V2515" s="4"/>
      <c r="W2515" s="4"/>
    </row>
    <row r="2516" spans="1:23" x14ac:dyDescent="0.2">
      <c r="A2516" s="4">
        <v>50</v>
      </c>
      <c r="B2516" s="4">
        <v>0</v>
      </c>
      <c r="C2516" s="4">
        <v>0</v>
      </c>
      <c r="D2516" s="4">
        <v>1</v>
      </c>
      <c r="E2516" s="4">
        <v>228</v>
      </c>
      <c r="F2516" s="4">
        <f>ROUND(Source!AY2508,O2516)</f>
        <v>17578.21</v>
      </c>
      <c r="G2516" s="4" t="s">
        <v>46</v>
      </c>
      <c r="H2516" s="4" t="s">
        <v>47</v>
      </c>
      <c r="I2516" s="4"/>
      <c r="J2516" s="4"/>
      <c r="K2516" s="4">
        <v>228</v>
      </c>
      <c r="L2516" s="4">
        <v>7</v>
      </c>
      <c r="M2516" s="4">
        <v>3</v>
      </c>
      <c r="N2516" s="4" t="s">
        <v>3</v>
      </c>
      <c r="O2516" s="4">
        <v>2</v>
      </c>
      <c r="P2516" s="4"/>
      <c r="Q2516" s="4"/>
      <c r="R2516" s="4"/>
      <c r="S2516" s="4"/>
      <c r="T2516" s="4"/>
      <c r="U2516" s="4"/>
      <c r="V2516" s="4"/>
      <c r="W2516" s="4"/>
    </row>
    <row r="2517" spans="1:23" x14ac:dyDescent="0.2">
      <c r="A2517" s="4">
        <v>50</v>
      </c>
      <c r="B2517" s="4">
        <v>0</v>
      </c>
      <c r="C2517" s="4">
        <v>0</v>
      </c>
      <c r="D2517" s="4">
        <v>1</v>
      </c>
      <c r="E2517" s="4">
        <v>216</v>
      </c>
      <c r="F2517" s="4">
        <f>ROUND(Source!AP2508,O2517)</f>
        <v>0</v>
      </c>
      <c r="G2517" s="4" t="s">
        <v>48</v>
      </c>
      <c r="H2517" s="4" t="s">
        <v>49</v>
      </c>
      <c r="I2517" s="4"/>
      <c r="J2517" s="4"/>
      <c r="K2517" s="4">
        <v>216</v>
      </c>
      <c r="L2517" s="4">
        <v>8</v>
      </c>
      <c r="M2517" s="4">
        <v>3</v>
      </c>
      <c r="N2517" s="4" t="s">
        <v>3</v>
      </c>
      <c r="O2517" s="4">
        <v>2</v>
      </c>
      <c r="P2517" s="4"/>
      <c r="Q2517" s="4"/>
      <c r="R2517" s="4"/>
      <c r="S2517" s="4"/>
      <c r="T2517" s="4"/>
      <c r="U2517" s="4"/>
      <c r="V2517" s="4"/>
      <c r="W2517" s="4"/>
    </row>
    <row r="2518" spans="1:23" x14ac:dyDescent="0.2">
      <c r="A2518" s="4">
        <v>50</v>
      </c>
      <c r="B2518" s="4">
        <v>0</v>
      </c>
      <c r="C2518" s="4">
        <v>0</v>
      </c>
      <c r="D2518" s="4">
        <v>1</v>
      </c>
      <c r="E2518" s="4">
        <v>223</v>
      </c>
      <c r="F2518" s="4">
        <f>ROUND(Source!AQ2508,O2518)</f>
        <v>0</v>
      </c>
      <c r="G2518" s="4" t="s">
        <v>50</v>
      </c>
      <c r="H2518" s="4" t="s">
        <v>51</v>
      </c>
      <c r="I2518" s="4"/>
      <c r="J2518" s="4"/>
      <c r="K2518" s="4">
        <v>223</v>
      </c>
      <c r="L2518" s="4">
        <v>9</v>
      </c>
      <c r="M2518" s="4">
        <v>3</v>
      </c>
      <c r="N2518" s="4" t="s">
        <v>3</v>
      </c>
      <c r="O2518" s="4">
        <v>2</v>
      </c>
      <c r="P2518" s="4"/>
      <c r="Q2518" s="4"/>
      <c r="R2518" s="4"/>
      <c r="S2518" s="4"/>
      <c r="T2518" s="4"/>
      <c r="U2518" s="4"/>
      <c r="V2518" s="4"/>
      <c r="W2518" s="4"/>
    </row>
    <row r="2519" spans="1:23" x14ac:dyDescent="0.2">
      <c r="A2519" s="4">
        <v>50</v>
      </c>
      <c r="B2519" s="4">
        <v>0</v>
      </c>
      <c r="C2519" s="4">
        <v>0</v>
      </c>
      <c r="D2519" s="4">
        <v>1</v>
      </c>
      <c r="E2519" s="4">
        <v>229</v>
      </c>
      <c r="F2519" s="4">
        <f>ROUND(Source!AZ2508,O2519)</f>
        <v>0</v>
      </c>
      <c r="G2519" s="4" t="s">
        <v>52</v>
      </c>
      <c r="H2519" s="4" t="s">
        <v>53</v>
      </c>
      <c r="I2519" s="4"/>
      <c r="J2519" s="4"/>
      <c r="K2519" s="4">
        <v>229</v>
      </c>
      <c r="L2519" s="4">
        <v>10</v>
      </c>
      <c r="M2519" s="4">
        <v>3</v>
      </c>
      <c r="N2519" s="4" t="s">
        <v>3</v>
      </c>
      <c r="O2519" s="4">
        <v>2</v>
      </c>
      <c r="P2519" s="4"/>
      <c r="Q2519" s="4"/>
      <c r="R2519" s="4"/>
      <c r="S2519" s="4"/>
      <c r="T2519" s="4"/>
      <c r="U2519" s="4"/>
      <c r="V2519" s="4"/>
      <c r="W2519" s="4"/>
    </row>
    <row r="2520" spans="1:23" x14ac:dyDescent="0.2">
      <c r="A2520" s="4">
        <v>50</v>
      </c>
      <c r="B2520" s="4">
        <v>0</v>
      </c>
      <c r="C2520" s="4">
        <v>0</v>
      </c>
      <c r="D2520" s="4">
        <v>1</v>
      </c>
      <c r="E2520" s="4">
        <v>203</v>
      </c>
      <c r="F2520" s="4">
        <f>ROUND(Source!Q2508,O2520)</f>
        <v>0</v>
      </c>
      <c r="G2520" s="4" t="s">
        <v>54</v>
      </c>
      <c r="H2520" s="4" t="s">
        <v>55</v>
      </c>
      <c r="I2520" s="4"/>
      <c r="J2520" s="4"/>
      <c r="K2520" s="4">
        <v>203</v>
      </c>
      <c r="L2520" s="4">
        <v>11</v>
      </c>
      <c r="M2520" s="4">
        <v>3</v>
      </c>
      <c r="N2520" s="4" t="s">
        <v>3</v>
      </c>
      <c r="O2520" s="4">
        <v>2</v>
      </c>
      <c r="P2520" s="4"/>
      <c r="Q2520" s="4"/>
      <c r="R2520" s="4"/>
      <c r="S2520" s="4"/>
      <c r="T2520" s="4"/>
      <c r="U2520" s="4"/>
      <c r="V2520" s="4"/>
      <c r="W2520" s="4"/>
    </row>
    <row r="2521" spans="1:23" x14ac:dyDescent="0.2">
      <c r="A2521" s="4">
        <v>50</v>
      </c>
      <c r="B2521" s="4">
        <v>0</v>
      </c>
      <c r="C2521" s="4">
        <v>0</v>
      </c>
      <c r="D2521" s="4">
        <v>1</v>
      </c>
      <c r="E2521" s="4">
        <v>231</v>
      </c>
      <c r="F2521" s="4">
        <f>ROUND(Source!BB2508,O2521)</f>
        <v>0</v>
      </c>
      <c r="G2521" s="4" t="s">
        <v>56</v>
      </c>
      <c r="H2521" s="4" t="s">
        <v>57</v>
      </c>
      <c r="I2521" s="4"/>
      <c r="J2521" s="4"/>
      <c r="K2521" s="4">
        <v>231</v>
      </c>
      <c r="L2521" s="4">
        <v>12</v>
      </c>
      <c r="M2521" s="4">
        <v>3</v>
      </c>
      <c r="N2521" s="4" t="s">
        <v>3</v>
      </c>
      <c r="O2521" s="4">
        <v>2</v>
      </c>
      <c r="P2521" s="4"/>
      <c r="Q2521" s="4"/>
      <c r="R2521" s="4"/>
      <c r="S2521" s="4"/>
      <c r="T2521" s="4"/>
      <c r="U2521" s="4"/>
      <c r="V2521" s="4"/>
      <c r="W2521" s="4"/>
    </row>
    <row r="2522" spans="1:23" x14ac:dyDescent="0.2">
      <c r="A2522" s="4">
        <v>50</v>
      </c>
      <c r="B2522" s="4">
        <v>0</v>
      </c>
      <c r="C2522" s="4">
        <v>0</v>
      </c>
      <c r="D2522" s="4">
        <v>1</v>
      </c>
      <c r="E2522" s="4">
        <v>204</v>
      </c>
      <c r="F2522" s="4">
        <f>ROUND(Source!R2508,O2522)</f>
        <v>0</v>
      </c>
      <c r="G2522" s="4" t="s">
        <v>58</v>
      </c>
      <c r="H2522" s="4" t="s">
        <v>59</v>
      </c>
      <c r="I2522" s="4"/>
      <c r="J2522" s="4"/>
      <c r="K2522" s="4">
        <v>204</v>
      </c>
      <c r="L2522" s="4">
        <v>13</v>
      </c>
      <c r="M2522" s="4">
        <v>3</v>
      </c>
      <c r="N2522" s="4" t="s">
        <v>3</v>
      </c>
      <c r="O2522" s="4">
        <v>2</v>
      </c>
      <c r="P2522" s="4"/>
      <c r="Q2522" s="4"/>
      <c r="R2522" s="4"/>
      <c r="S2522" s="4"/>
      <c r="T2522" s="4"/>
      <c r="U2522" s="4"/>
      <c r="V2522" s="4"/>
      <c r="W2522" s="4"/>
    </row>
    <row r="2523" spans="1:23" x14ac:dyDescent="0.2">
      <c r="A2523" s="4">
        <v>50</v>
      </c>
      <c r="B2523" s="4">
        <v>0</v>
      </c>
      <c r="C2523" s="4">
        <v>0</v>
      </c>
      <c r="D2523" s="4">
        <v>1</v>
      </c>
      <c r="E2523" s="4">
        <v>205</v>
      </c>
      <c r="F2523" s="4">
        <f>ROUND(Source!S2508,O2523)</f>
        <v>1172.82</v>
      </c>
      <c r="G2523" s="4" t="s">
        <v>60</v>
      </c>
      <c r="H2523" s="4" t="s">
        <v>61</v>
      </c>
      <c r="I2523" s="4"/>
      <c r="J2523" s="4"/>
      <c r="K2523" s="4">
        <v>205</v>
      </c>
      <c r="L2523" s="4">
        <v>14</v>
      </c>
      <c r="M2523" s="4">
        <v>3</v>
      </c>
      <c r="N2523" s="4" t="s">
        <v>3</v>
      </c>
      <c r="O2523" s="4">
        <v>2</v>
      </c>
      <c r="P2523" s="4"/>
      <c r="Q2523" s="4"/>
      <c r="R2523" s="4"/>
      <c r="S2523" s="4"/>
      <c r="T2523" s="4"/>
      <c r="U2523" s="4"/>
      <c r="V2523" s="4"/>
      <c r="W2523" s="4"/>
    </row>
    <row r="2524" spans="1:23" x14ac:dyDescent="0.2">
      <c r="A2524" s="4">
        <v>50</v>
      </c>
      <c r="B2524" s="4">
        <v>0</v>
      </c>
      <c r="C2524" s="4">
        <v>0</v>
      </c>
      <c r="D2524" s="4">
        <v>1</v>
      </c>
      <c r="E2524" s="4">
        <v>232</v>
      </c>
      <c r="F2524" s="4">
        <f>ROUND(Source!BC2508,O2524)</f>
        <v>0</v>
      </c>
      <c r="G2524" s="4" t="s">
        <v>62</v>
      </c>
      <c r="H2524" s="4" t="s">
        <v>63</v>
      </c>
      <c r="I2524" s="4"/>
      <c r="J2524" s="4"/>
      <c r="K2524" s="4">
        <v>232</v>
      </c>
      <c r="L2524" s="4">
        <v>15</v>
      </c>
      <c r="M2524" s="4">
        <v>3</v>
      </c>
      <c r="N2524" s="4" t="s">
        <v>3</v>
      </c>
      <c r="O2524" s="4">
        <v>2</v>
      </c>
      <c r="P2524" s="4"/>
      <c r="Q2524" s="4"/>
      <c r="R2524" s="4"/>
      <c r="S2524" s="4"/>
      <c r="T2524" s="4"/>
      <c r="U2524" s="4"/>
      <c r="V2524" s="4"/>
      <c r="W2524" s="4"/>
    </row>
    <row r="2525" spans="1:23" x14ac:dyDescent="0.2">
      <c r="A2525" s="4">
        <v>50</v>
      </c>
      <c r="B2525" s="4">
        <v>0</v>
      </c>
      <c r="C2525" s="4">
        <v>0</v>
      </c>
      <c r="D2525" s="4">
        <v>1</v>
      </c>
      <c r="E2525" s="4">
        <v>214</v>
      </c>
      <c r="F2525" s="4">
        <f>ROUND(Source!AS2508,O2525)</f>
        <v>14583.35</v>
      </c>
      <c r="G2525" s="4" t="s">
        <v>64</v>
      </c>
      <c r="H2525" s="4" t="s">
        <v>65</v>
      </c>
      <c r="I2525" s="4"/>
      <c r="J2525" s="4"/>
      <c r="K2525" s="4">
        <v>214</v>
      </c>
      <c r="L2525" s="4">
        <v>16</v>
      </c>
      <c r="M2525" s="4">
        <v>3</v>
      </c>
      <c r="N2525" s="4" t="s">
        <v>3</v>
      </c>
      <c r="O2525" s="4">
        <v>2</v>
      </c>
      <c r="P2525" s="4"/>
      <c r="Q2525" s="4"/>
      <c r="R2525" s="4"/>
      <c r="S2525" s="4"/>
      <c r="T2525" s="4"/>
      <c r="U2525" s="4"/>
      <c r="V2525" s="4"/>
      <c r="W2525" s="4"/>
    </row>
    <row r="2526" spans="1:23" x14ac:dyDescent="0.2">
      <c r="A2526" s="4">
        <v>50</v>
      </c>
      <c r="B2526" s="4">
        <v>0</v>
      </c>
      <c r="C2526" s="4">
        <v>0</v>
      </c>
      <c r="D2526" s="4">
        <v>1</v>
      </c>
      <c r="E2526" s="4">
        <v>215</v>
      </c>
      <c r="F2526" s="4">
        <f>ROUND(Source!AT2508,O2526)</f>
        <v>0</v>
      </c>
      <c r="G2526" s="4" t="s">
        <v>66</v>
      </c>
      <c r="H2526" s="4" t="s">
        <v>67</v>
      </c>
      <c r="I2526" s="4"/>
      <c r="J2526" s="4"/>
      <c r="K2526" s="4">
        <v>215</v>
      </c>
      <c r="L2526" s="4">
        <v>17</v>
      </c>
      <c r="M2526" s="4">
        <v>3</v>
      </c>
      <c r="N2526" s="4" t="s">
        <v>3</v>
      </c>
      <c r="O2526" s="4">
        <v>2</v>
      </c>
      <c r="P2526" s="4"/>
      <c r="Q2526" s="4"/>
      <c r="R2526" s="4"/>
      <c r="S2526" s="4"/>
      <c r="T2526" s="4"/>
      <c r="U2526" s="4"/>
      <c r="V2526" s="4"/>
      <c r="W2526" s="4"/>
    </row>
    <row r="2527" spans="1:23" x14ac:dyDescent="0.2">
      <c r="A2527" s="4">
        <v>50</v>
      </c>
      <c r="B2527" s="4">
        <v>0</v>
      </c>
      <c r="C2527" s="4">
        <v>0</v>
      </c>
      <c r="D2527" s="4">
        <v>1</v>
      </c>
      <c r="E2527" s="4">
        <v>217</v>
      </c>
      <c r="F2527" s="4">
        <f>ROUND(Source!AU2508,O2527)</f>
        <v>5105.93</v>
      </c>
      <c r="G2527" s="4" t="s">
        <v>68</v>
      </c>
      <c r="H2527" s="4" t="s">
        <v>69</v>
      </c>
      <c r="I2527" s="4"/>
      <c r="J2527" s="4"/>
      <c r="K2527" s="4">
        <v>217</v>
      </c>
      <c r="L2527" s="4">
        <v>18</v>
      </c>
      <c r="M2527" s="4">
        <v>3</v>
      </c>
      <c r="N2527" s="4" t="s">
        <v>3</v>
      </c>
      <c r="O2527" s="4">
        <v>2</v>
      </c>
      <c r="P2527" s="4"/>
      <c r="Q2527" s="4"/>
      <c r="R2527" s="4"/>
      <c r="S2527" s="4"/>
      <c r="T2527" s="4"/>
      <c r="U2527" s="4"/>
      <c r="V2527" s="4"/>
      <c r="W2527" s="4"/>
    </row>
    <row r="2528" spans="1:23" x14ac:dyDescent="0.2">
      <c r="A2528" s="4">
        <v>50</v>
      </c>
      <c r="B2528" s="4">
        <v>0</v>
      </c>
      <c r="C2528" s="4">
        <v>0</v>
      </c>
      <c r="D2528" s="4">
        <v>1</v>
      </c>
      <c r="E2528" s="4">
        <v>230</v>
      </c>
      <c r="F2528" s="4">
        <f>ROUND(Source!BA2508,O2528)</f>
        <v>0</v>
      </c>
      <c r="G2528" s="4" t="s">
        <v>70</v>
      </c>
      <c r="H2528" s="4" t="s">
        <v>71</v>
      </c>
      <c r="I2528" s="4"/>
      <c r="J2528" s="4"/>
      <c r="K2528" s="4">
        <v>230</v>
      </c>
      <c r="L2528" s="4">
        <v>19</v>
      </c>
      <c r="M2528" s="4">
        <v>3</v>
      </c>
      <c r="N2528" s="4" t="s">
        <v>3</v>
      </c>
      <c r="O2528" s="4">
        <v>2</v>
      </c>
      <c r="P2528" s="4"/>
      <c r="Q2528" s="4"/>
      <c r="R2528" s="4"/>
      <c r="S2528" s="4"/>
      <c r="T2528" s="4"/>
      <c r="U2528" s="4"/>
      <c r="V2528" s="4"/>
      <c r="W2528" s="4"/>
    </row>
    <row r="2529" spans="1:206" x14ac:dyDescent="0.2">
      <c r="A2529" s="4">
        <v>50</v>
      </c>
      <c r="B2529" s="4">
        <v>0</v>
      </c>
      <c r="C2529" s="4">
        <v>0</v>
      </c>
      <c r="D2529" s="4">
        <v>1</v>
      </c>
      <c r="E2529" s="4">
        <v>206</v>
      </c>
      <c r="F2529" s="4">
        <f>ROUND(Source!T2508,O2529)</f>
        <v>0</v>
      </c>
      <c r="G2529" s="4" t="s">
        <v>72</v>
      </c>
      <c r="H2529" s="4" t="s">
        <v>73</v>
      </c>
      <c r="I2529" s="4"/>
      <c r="J2529" s="4"/>
      <c r="K2529" s="4">
        <v>206</v>
      </c>
      <c r="L2529" s="4">
        <v>20</v>
      </c>
      <c r="M2529" s="4">
        <v>3</v>
      </c>
      <c r="N2529" s="4" t="s">
        <v>3</v>
      </c>
      <c r="O2529" s="4">
        <v>2</v>
      </c>
      <c r="P2529" s="4"/>
      <c r="Q2529" s="4"/>
      <c r="R2529" s="4"/>
      <c r="S2529" s="4"/>
      <c r="T2529" s="4"/>
      <c r="U2529" s="4"/>
      <c r="V2529" s="4"/>
      <c r="W2529" s="4"/>
    </row>
    <row r="2530" spans="1:206" x14ac:dyDescent="0.2">
      <c r="A2530" s="4">
        <v>50</v>
      </c>
      <c r="B2530" s="4">
        <v>0</v>
      </c>
      <c r="C2530" s="4">
        <v>0</v>
      </c>
      <c r="D2530" s="4">
        <v>1</v>
      </c>
      <c r="E2530" s="4">
        <v>207</v>
      </c>
      <c r="F2530" s="4">
        <f>Source!U2508</f>
        <v>6.22</v>
      </c>
      <c r="G2530" s="4" t="s">
        <v>74</v>
      </c>
      <c r="H2530" s="4" t="s">
        <v>75</v>
      </c>
      <c r="I2530" s="4"/>
      <c r="J2530" s="4"/>
      <c r="K2530" s="4">
        <v>207</v>
      </c>
      <c r="L2530" s="4">
        <v>21</v>
      </c>
      <c r="M2530" s="4">
        <v>3</v>
      </c>
      <c r="N2530" s="4" t="s">
        <v>3</v>
      </c>
      <c r="O2530" s="4">
        <v>-1</v>
      </c>
      <c r="P2530" s="4"/>
      <c r="Q2530" s="4"/>
      <c r="R2530" s="4"/>
      <c r="S2530" s="4"/>
      <c r="T2530" s="4"/>
      <c r="U2530" s="4"/>
      <c r="V2530" s="4"/>
      <c r="W2530" s="4"/>
    </row>
    <row r="2531" spans="1:206" x14ac:dyDescent="0.2">
      <c r="A2531" s="4">
        <v>50</v>
      </c>
      <c r="B2531" s="4">
        <v>0</v>
      </c>
      <c r="C2531" s="4">
        <v>0</v>
      </c>
      <c r="D2531" s="4">
        <v>1</v>
      </c>
      <c r="E2531" s="4">
        <v>208</v>
      </c>
      <c r="F2531" s="4">
        <f>Source!V2508</f>
        <v>0</v>
      </c>
      <c r="G2531" s="4" t="s">
        <v>76</v>
      </c>
      <c r="H2531" s="4" t="s">
        <v>77</v>
      </c>
      <c r="I2531" s="4"/>
      <c r="J2531" s="4"/>
      <c r="K2531" s="4">
        <v>208</v>
      </c>
      <c r="L2531" s="4">
        <v>22</v>
      </c>
      <c r="M2531" s="4">
        <v>3</v>
      </c>
      <c r="N2531" s="4" t="s">
        <v>3</v>
      </c>
      <c r="O2531" s="4">
        <v>-1</v>
      </c>
      <c r="P2531" s="4"/>
      <c r="Q2531" s="4"/>
      <c r="R2531" s="4"/>
      <c r="S2531" s="4"/>
      <c r="T2531" s="4"/>
      <c r="U2531" s="4"/>
      <c r="V2531" s="4"/>
      <c r="W2531" s="4"/>
    </row>
    <row r="2532" spans="1:206" x14ac:dyDescent="0.2">
      <c r="A2532" s="4">
        <v>50</v>
      </c>
      <c r="B2532" s="4">
        <v>0</v>
      </c>
      <c r="C2532" s="4">
        <v>0</v>
      </c>
      <c r="D2532" s="4">
        <v>1</v>
      </c>
      <c r="E2532" s="4">
        <v>209</v>
      </c>
      <c r="F2532" s="4">
        <f>ROUND(Source!W2508,O2532)</f>
        <v>0</v>
      </c>
      <c r="G2532" s="4" t="s">
        <v>78</v>
      </c>
      <c r="H2532" s="4" t="s">
        <v>79</v>
      </c>
      <c r="I2532" s="4"/>
      <c r="J2532" s="4"/>
      <c r="K2532" s="4">
        <v>209</v>
      </c>
      <c r="L2532" s="4">
        <v>23</v>
      </c>
      <c r="M2532" s="4">
        <v>3</v>
      </c>
      <c r="N2532" s="4" t="s">
        <v>3</v>
      </c>
      <c r="O2532" s="4">
        <v>2</v>
      </c>
      <c r="P2532" s="4"/>
      <c r="Q2532" s="4"/>
      <c r="R2532" s="4"/>
      <c r="S2532" s="4"/>
      <c r="T2532" s="4"/>
      <c r="U2532" s="4"/>
      <c r="V2532" s="4"/>
      <c r="W2532" s="4"/>
    </row>
    <row r="2533" spans="1:206" x14ac:dyDescent="0.2">
      <c r="A2533" s="4">
        <v>50</v>
      </c>
      <c r="B2533" s="4">
        <v>0</v>
      </c>
      <c r="C2533" s="4">
        <v>0</v>
      </c>
      <c r="D2533" s="4">
        <v>1</v>
      </c>
      <c r="E2533" s="4">
        <v>210</v>
      </c>
      <c r="F2533" s="4">
        <f>ROUND(Source!X2508,O2533)</f>
        <v>820.97</v>
      </c>
      <c r="G2533" s="4" t="s">
        <v>80</v>
      </c>
      <c r="H2533" s="4" t="s">
        <v>81</v>
      </c>
      <c r="I2533" s="4"/>
      <c r="J2533" s="4"/>
      <c r="K2533" s="4">
        <v>210</v>
      </c>
      <c r="L2533" s="4">
        <v>24</v>
      </c>
      <c r="M2533" s="4">
        <v>3</v>
      </c>
      <c r="N2533" s="4" t="s">
        <v>3</v>
      </c>
      <c r="O2533" s="4">
        <v>2</v>
      </c>
      <c r="P2533" s="4"/>
      <c r="Q2533" s="4"/>
      <c r="R2533" s="4"/>
      <c r="S2533" s="4"/>
      <c r="T2533" s="4"/>
      <c r="U2533" s="4"/>
      <c r="V2533" s="4"/>
      <c r="W2533" s="4"/>
    </row>
    <row r="2534" spans="1:206" x14ac:dyDescent="0.2">
      <c r="A2534" s="4">
        <v>50</v>
      </c>
      <c r="B2534" s="4">
        <v>0</v>
      </c>
      <c r="C2534" s="4">
        <v>0</v>
      </c>
      <c r="D2534" s="4">
        <v>1</v>
      </c>
      <c r="E2534" s="4">
        <v>211</v>
      </c>
      <c r="F2534" s="4">
        <f>ROUND(Source!Y2508,O2534)</f>
        <v>117.28</v>
      </c>
      <c r="G2534" s="4" t="s">
        <v>82</v>
      </c>
      <c r="H2534" s="4" t="s">
        <v>83</v>
      </c>
      <c r="I2534" s="4"/>
      <c r="J2534" s="4"/>
      <c r="K2534" s="4">
        <v>211</v>
      </c>
      <c r="L2534" s="4">
        <v>25</v>
      </c>
      <c r="M2534" s="4">
        <v>3</v>
      </c>
      <c r="N2534" s="4" t="s">
        <v>3</v>
      </c>
      <c r="O2534" s="4">
        <v>2</v>
      </c>
      <c r="P2534" s="4"/>
      <c r="Q2534" s="4"/>
      <c r="R2534" s="4"/>
      <c r="S2534" s="4"/>
      <c r="T2534" s="4"/>
      <c r="U2534" s="4"/>
      <c r="V2534" s="4"/>
      <c r="W2534" s="4"/>
    </row>
    <row r="2535" spans="1:206" x14ac:dyDescent="0.2">
      <c r="A2535" s="4">
        <v>50</v>
      </c>
      <c r="B2535" s="4">
        <v>0</v>
      </c>
      <c r="C2535" s="4">
        <v>0</v>
      </c>
      <c r="D2535" s="4">
        <v>1</v>
      </c>
      <c r="E2535" s="4">
        <v>224</v>
      </c>
      <c r="F2535" s="4">
        <f>ROUND(Source!AR2508,O2535)</f>
        <v>19689.28</v>
      </c>
      <c r="G2535" s="4" t="s">
        <v>84</v>
      </c>
      <c r="H2535" s="4" t="s">
        <v>85</v>
      </c>
      <c r="I2535" s="4"/>
      <c r="J2535" s="4"/>
      <c r="K2535" s="4">
        <v>224</v>
      </c>
      <c r="L2535" s="4">
        <v>26</v>
      </c>
      <c r="M2535" s="4">
        <v>3</v>
      </c>
      <c r="N2535" s="4" t="s">
        <v>3</v>
      </c>
      <c r="O2535" s="4">
        <v>2</v>
      </c>
      <c r="P2535" s="4"/>
      <c r="Q2535" s="4"/>
      <c r="R2535" s="4"/>
      <c r="S2535" s="4"/>
      <c r="T2535" s="4"/>
      <c r="U2535" s="4"/>
      <c r="V2535" s="4"/>
      <c r="W2535" s="4"/>
    </row>
    <row r="2536" spans="1:206" x14ac:dyDescent="0.2">
      <c r="A2536" s="4">
        <v>50</v>
      </c>
      <c r="B2536" s="4">
        <v>1</v>
      </c>
      <c r="C2536" s="4">
        <v>0</v>
      </c>
      <c r="D2536" s="4">
        <v>2</v>
      </c>
      <c r="E2536" s="4">
        <v>0</v>
      </c>
      <c r="F2536" s="4">
        <f>ROUND(F2535*0.2,O2536)</f>
        <v>3937.86</v>
      </c>
      <c r="G2536" s="4" t="s">
        <v>86</v>
      </c>
      <c r="H2536" s="4" t="s">
        <v>87</v>
      </c>
      <c r="I2536" s="4"/>
      <c r="J2536" s="4"/>
      <c r="K2536" s="4">
        <v>212</v>
      </c>
      <c r="L2536" s="4">
        <v>27</v>
      </c>
      <c r="M2536" s="4">
        <v>0</v>
      </c>
      <c r="N2536" s="4" t="s">
        <v>3</v>
      </c>
      <c r="O2536" s="4">
        <v>2</v>
      </c>
      <c r="P2536" s="4"/>
      <c r="Q2536" s="4"/>
      <c r="R2536" s="4"/>
      <c r="S2536" s="4"/>
      <c r="T2536" s="4"/>
      <c r="U2536" s="4"/>
      <c r="V2536" s="4"/>
      <c r="W2536" s="4"/>
    </row>
    <row r="2537" spans="1:206" x14ac:dyDescent="0.2">
      <c r="A2537" s="4">
        <v>50</v>
      </c>
      <c r="B2537" s="4">
        <v>1</v>
      </c>
      <c r="C2537" s="4">
        <v>0</v>
      </c>
      <c r="D2537" s="4">
        <v>2</v>
      </c>
      <c r="E2537" s="4">
        <v>0</v>
      </c>
      <c r="F2537" s="4">
        <f>ROUND(F2536+F2535,O2537)</f>
        <v>23627.14</v>
      </c>
      <c r="G2537" s="4" t="s">
        <v>88</v>
      </c>
      <c r="H2537" s="4" t="s">
        <v>88</v>
      </c>
      <c r="I2537" s="4"/>
      <c r="J2537" s="4"/>
      <c r="K2537" s="4">
        <v>212</v>
      </c>
      <c r="L2537" s="4">
        <v>28</v>
      </c>
      <c r="M2537" s="4">
        <v>0</v>
      </c>
      <c r="N2537" s="4" t="s">
        <v>3</v>
      </c>
      <c r="O2537" s="4">
        <v>2</v>
      </c>
      <c r="P2537" s="4"/>
      <c r="Q2537" s="4"/>
      <c r="R2537" s="4"/>
      <c r="S2537" s="4"/>
      <c r="T2537" s="4"/>
      <c r="U2537" s="4"/>
      <c r="V2537" s="4"/>
      <c r="W2537" s="4"/>
    </row>
    <row r="2539" spans="1:206" x14ac:dyDescent="0.2">
      <c r="A2539" s="2">
        <v>51</v>
      </c>
      <c r="B2539" s="2">
        <f>B2199</f>
        <v>1</v>
      </c>
      <c r="C2539" s="2">
        <f>A2199</f>
        <v>3</v>
      </c>
      <c r="D2539" s="2">
        <f>ROW(A2199)</f>
        <v>2199</v>
      </c>
      <c r="E2539" s="2"/>
      <c r="F2539" s="2" t="str">
        <f>IF(F2199&lt;&gt;"",F2199,"")</f>
        <v>Симоновский Вал ул., д. 10</v>
      </c>
      <c r="G2539" s="2" t="str">
        <f>IF(G2199&lt;&gt;"",G2199,"")</f>
        <v>Симоновский Вал ул., д. 10</v>
      </c>
      <c r="H2539" s="2">
        <v>0</v>
      </c>
      <c r="I2539" s="2"/>
      <c r="J2539" s="2"/>
      <c r="K2539" s="2"/>
      <c r="L2539" s="2"/>
      <c r="M2539" s="2"/>
      <c r="N2539" s="2"/>
      <c r="O2539" s="2">
        <f t="shared" ref="O2539:T2539" si="1335">ROUND(O2212+O2250+O2339+O2384+O2432+O2470+O2508+AB2539,2)</f>
        <v>2263437.7799999998</v>
      </c>
      <c r="P2539" s="2">
        <f t="shared" si="1335"/>
        <v>2025872.87</v>
      </c>
      <c r="Q2539" s="2">
        <f t="shared" si="1335"/>
        <v>61799.9</v>
      </c>
      <c r="R2539" s="2">
        <f t="shared" si="1335"/>
        <v>29555.27</v>
      </c>
      <c r="S2539" s="2">
        <f t="shared" si="1335"/>
        <v>175765.01</v>
      </c>
      <c r="T2539" s="2">
        <f t="shared" si="1335"/>
        <v>0</v>
      </c>
      <c r="U2539" s="2">
        <f>U2212+U2250+U2339+U2384+U2432+U2470+U2508+AH2539</f>
        <v>902.20249400000012</v>
      </c>
      <c r="V2539" s="2">
        <f>V2212+V2250+V2339+V2384+V2432+V2470+V2508+AI2539</f>
        <v>0</v>
      </c>
      <c r="W2539" s="2">
        <f>ROUND(W2212+W2250+W2339+W2384+W2432+W2470+W2508+AJ2539,2)</f>
        <v>0</v>
      </c>
      <c r="X2539" s="2">
        <f>ROUND(X2212+X2250+X2339+X2384+X2432+X2470+X2508+AK2539,2)</f>
        <v>123035.51</v>
      </c>
      <c r="Y2539" s="2">
        <f>ROUND(Y2212+Y2250+Y2339+Y2384+Y2432+Y2470+Y2508+AL2539,2)</f>
        <v>17576.490000000002</v>
      </c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>
        <f t="shared" ref="AO2539:BC2539" si="1336">ROUND(AO2212+AO2250+AO2339+AO2384+AO2432+AO2470+AO2508+BX2539,2)</f>
        <v>0</v>
      </c>
      <c r="AP2539" s="2">
        <f t="shared" si="1336"/>
        <v>0</v>
      </c>
      <c r="AQ2539" s="2">
        <f t="shared" si="1336"/>
        <v>0</v>
      </c>
      <c r="AR2539" s="2">
        <f t="shared" si="1336"/>
        <v>2435885.16</v>
      </c>
      <c r="AS2539" s="2">
        <f t="shared" si="1336"/>
        <v>636629.18999999994</v>
      </c>
      <c r="AT2539" s="2">
        <f t="shared" si="1336"/>
        <v>0</v>
      </c>
      <c r="AU2539" s="2">
        <f t="shared" si="1336"/>
        <v>1799255.97</v>
      </c>
      <c r="AV2539" s="2">
        <f t="shared" si="1336"/>
        <v>2025872.87</v>
      </c>
      <c r="AW2539" s="2">
        <f t="shared" si="1336"/>
        <v>2025872.87</v>
      </c>
      <c r="AX2539" s="2">
        <f t="shared" si="1336"/>
        <v>0</v>
      </c>
      <c r="AY2539" s="2">
        <f t="shared" si="1336"/>
        <v>2025872.87</v>
      </c>
      <c r="AZ2539" s="2">
        <f t="shared" si="1336"/>
        <v>0</v>
      </c>
      <c r="BA2539" s="2">
        <f t="shared" si="1336"/>
        <v>0</v>
      </c>
      <c r="BB2539" s="2">
        <f t="shared" si="1336"/>
        <v>0</v>
      </c>
      <c r="BC2539" s="2">
        <f t="shared" si="1336"/>
        <v>0</v>
      </c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  <c r="FH2539" s="3"/>
      <c r="FI2539" s="3"/>
      <c r="FJ2539" s="3"/>
      <c r="FK2539" s="3"/>
      <c r="FL2539" s="3"/>
      <c r="FM2539" s="3"/>
      <c r="FN2539" s="3"/>
      <c r="FO2539" s="3"/>
      <c r="FP2539" s="3"/>
      <c r="FQ2539" s="3"/>
      <c r="FR2539" s="3"/>
      <c r="FS2539" s="3"/>
      <c r="FT2539" s="3"/>
      <c r="FU2539" s="3"/>
      <c r="FV2539" s="3"/>
      <c r="FW2539" s="3"/>
      <c r="FX2539" s="3"/>
      <c r="FY2539" s="3"/>
      <c r="FZ2539" s="3"/>
      <c r="GA2539" s="3"/>
      <c r="GB2539" s="3"/>
      <c r="GC2539" s="3"/>
      <c r="GD2539" s="3"/>
      <c r="GE2539" s="3"/>
      <c r="GF2539" s="3"/>
      <c r="GG2539" s="3"/>
      <c r="GH2539" s="3"/>
      <c r="GI2539" s="3"/>
      <c r="GJ2539" s="3"/>
      <c r="GK2539" s="3"/>
      <c r="GL2539" s="3"/>
      <c r="GM2539" s="3"/>
      <c r="GN2539" s="3"/>
      <c r="GO2539" s="3"/>
      <c r="GP2539" s="3"/>
      <c r="GQ2539" s="3"/>
      <c r="GR2539" s="3"/>
      <c r="GS2539" s="3"/>
      <c r="GT2539" s="3"/>
      <c r="GU2539" s="3"/>
      <c r="GV2539" s="3"/>
      <c r="GW2539" s="3"/>
      <c r="GX2539" s="3">
        <v>0</v>
      </c>
    </row>
    <row r="2541" spans="1:206" x14ac:dyDescent="0.2">
      <c r="A2541" s="4">
        <v>50</v>
      </c>
      <c r="B2541" s="4">
        <v>0</v>
      </c>
      <c r="C2541" s="4">
        <v>0</v>
      </c>
      <c r="D2541" s="4">
        <v>1</v>
      </c>
      <c r="E2541" s="4">
        <v>201</v>
      </c>
      <c r="F2541" s="4">
        <f>ROUND(Source!O2539,O2541)</f>
        <v>2263437.7799999998</v>
      </c>
      <c r="G2541" s="4" t="s">
        <v>34</v>
      </c>
      <c r="H2541" s="4" t="s">
        <v>35</v>
      </c>
      <c r="I2541" s="4"/>
      <c r="J2541" s="4"/>
      <c r="K2541" s="4">
        <v>201</v>
      </c>
      <c r="L2541" s="4">
        <v>1</v>
      </c>
      <c r="M2541" s="4">
        <v>3</v>
      </c>
      <c r="N2541" s="4" t="s">
        <v>3</v>
      </c>
      <c r="O2541" s="4">
        <v>2</v>
      </c>
      <c r="P2541" s="4"/>
      <c r="Q2541" s="4"/>
      <c r="R2541" s="4"/>
      <c r="S2541" s="4"/>
      <c r="T2541" s="4"/>
      <c r="U2541" s="4"/>
      <c r="V2541" s="4"/>
      <c r="W2541" s="4"/>
    </row>
    <row r="2542" spans="1:206" x14ac:dyDescent="0.2">
      <c r="A2542" s="4">
        <v>50</v>
      </c>
      <c r="B2542" s="4">
        <v>0</v>
      </c>
      <c r="C2542" s="4">
        <v>0</v>
      </c>
      <c r="D2542" s="4">
        <v>1</v>
      </c>
      <c r="E2542" s="4">
        <v>202</v>
      </c>
      <c r="F2542" s="4">
        <f>ROUND(Source!P2539,O2542)</f>
        <v>2025872.87</v>
      </c>
      <c r="G2542" s="4" t="s">
        <v>36</v>
      </c>
      <c r="H2542" s="4" t="s">
        <v>37</v>
      </c>
      <c r="I2542" s="4"/>
      <c r="J2542" s="4"/>
      <c r="K2542" s="4">
        <v>202</v>
      </c>
      <c r="L2542" s="4">
        <v>2</v>
      </c>
      <c r="M2542" s="4">
        <v>3</v>
      </c>
      <c r="N2542" s="4" t="s">
        <v>3</v>
      </c>
      <c r="O2542" s="4">
        <v>2</v>
      </c>
      <c r="P2542" s="4"/>
      <c r="Q2542" s="4"/>
      <c r="R2542" s="4"/>
      <c r="S2542" s="4"/>
      <c r="T2542" s="4"/>
      <c r="U2542" s="4"/>
      <c r="V2542" s="4"/>
      <c r="W2542" s="4"/>
    </row>
    <row r="2543" spans="1:206" x14ac:dyDescent="0.2">
      <c r="A2543" s="4">
        <v>50</v>
      </c>
      <c r="B2543" s="4">
        <v>0</v>
      </c>
      <c r="C2543" s="4">
        <v>0</v>
      </c>
      <c r="D2543" s="4">
        <v>1</v>
      </c>
      <c r="E2543" s="4">
        <v>222</v>
      </c>
      <c r="F2543" s="4">
        <f>ROUND(Source!AO2539,O2543)</f>
        <v>0</v>
      </c>
      <c r="G2543" s="4" t="s">
        <v>38</v>
      </c>
      <c r="H2543" s="4" t="s">
        <v>39</v>
      </c>
      <c r="I2543" s="4"/>
      <c r="J2543" s="4"/>
      <c r="K2543" s="4">
        <v>222</v>
      </c>
      <c r="L2543" s="4">
        <v>3</v>
      </c>
      <c r="M2543" s="4">
        <v>3</v>
      </c>
      <c r="N2543" s="4" t="s">
        <v>3</v>
      </c>
      <c r="O2543" s="4">
        <v>2</v>
      </c>
      <c r="P2543" s="4"/>
      <c r="Q2543" s="4"/>
      <c r="R2543" s="4"/>
      <c r="S2543" s="4"/>
      <c r="T2543" s="4"/>
      <c r="U2543" s="4"/>
      <c r="V2543" s="4"/>
      <c r="W2543" s="4"/>
    </row>
    <row r="2544" spans="1:206" x14ac:dyDescent="0.2">
      <c r="A2544" s="4">
        <v>50</v>
      </c>
      <c r="B2544" s="4">
        <v>0</v>
      </c>
      <c r="C2544" s="4">
        <v>0</v>
      </c>
      <c r="D2544" s="4">
        <v>1</v>
      </c>
      <c r="E2544" s="4">
        <v>225</v>
      </c>
      <c r="F2544" s="4">
        <f>ROUND(Source!AV2539,O2544)</f>
        <v>2025872.87</v>
      </c>
      <c r="G2544" s="4" t="s">
        <v>40</v>
      </c>
      <c r="H2544" s="4" t="s">
        <v>41</v>
      </c>
      <c r="I2544" s="4"/>
      <c r="J2544" s="4"/>
      <c r="K2544" s="4">
        <v>225</v>
      </c>
      <c r="L2544" s="4">
        <v>4</v>
      </c>
      <c r="M2544" s="4">
        <v>3</v>
      </c>
      <c r="N2544" s="4" t="s">
        <v>3</v>
      </c>
      <c r="O2544" s="4">
        <v>2</v>
      </c>
      <c r="P2544" s="4"/>
      <c r="Q2544" s="4"/>
      <c r="R2544" s="4"/>
      <c r="S2544" s="4"/>
      <c r="T2544" s="4"/>
      <c r="U2544" s="4"/>
      <c r="V2544" s="4"/>
      <c r="W2544" s="4"/>
    </row>
    <row r="2545" spans="1:23" x14ac:dyDescent="0.2">
      <c r="A2545" s="4">
        <v>50</v>
      </c>
      <c r="B2545" s="4">
        <v>0</v>
      </c>
      <c r="C2545" s="4">
        <v>0</v>
      </c>
      <c r="D2545" s="4">
        <v>1</v>
      </c>
      <c r="E2545" s="4">
        <v>226</v>
      </c>
      <c r="F2545" s="4">
        <f>ROUND(Source!AW2539,O2545)</f>
        <v>2025872.87</v>
      </c>
      <c r="G2545" s="4" t="s">
        <v>42</v>
      </c>
      <c r="H2545" s="4" t="s">
        <v>43</v>
      </c>
      <c r="I2545" s="4"/>
      <c r="J2545" s="4"/>
      <c r="K2545" s="4">
        <v>226</v>
      </c>
      <c r="L2545" s="4">
        <v>5</v>
      </c>
      <c r="M2545" s="4">
        <v>3</v>
      </c>
      <c r="N2545" s="4" t="s">
        <v>3</v>
      </c>
      <c r="O2545" s="4">
        <v>2</v>
      </c>
      <c r="P2545" s="4"/>
      <c r="Q2545" s="4"/>
      <c r="R2545" s="4"/>
      <c r="S2545" s="4"/>
      <c r="T2545" s="4"/>
      <c r="U2545" s="4"/>
      <c r="V2545" s="4"/>
      <c r="W2545" s="4"/>
    </row>
    <row r="2546" spans="1:23" x14ac:dyDescent="0.2">
      <c r="A2546" s="4">
        <v>50</v>
      </c>
      <c r="B2546" s="4">
        <v>0</v>
      </c>
      <c r="C2546" s="4">
        <v>0</v>
      </c>
      <c r="D2546" s="4">
        <v>1</v>
      </c>
      <c r="E2546" s="4">
        <v>227</v>
      </c>
      <c r="F2546" s="4">
        <f>ROUND(Source!AX2539,O2546)</f>
        <v>0</v>
      </c>
      <c r="G2546" s="4" t="s">
        <v>44</v>
      </c>
      <c r="H2546" s="4" t="s">
        <v>45</v>
      </c>
      <c r="I2546" s="4"/>
      <c r="J2546" s="4"/>
      <c r="K2546" s="4">
        <v>227</v>
      </c>
      <c r="L2546" s="4">
        <v>6</v>
      </c>
      <c r="M2546" s="4">
        <v>3</v>
      </c>
      <c r="N2546" s="4" t="s">
        <v>3</v>
      </c>
      <c r="O2546" s="4">
        <v>2</v>
      </c>
      <c r="P2546" s="4"/>
      <c r="Q2546" s="4"/>
      <c r="R2546" s="4"/>
      <c r="S2546" s="4"/>
      <c r="T2546" s="4"/>
      <c r="U2546" s="4"/>
      <c r="V2546" s="4"/>
      <c r="W2546" s="4"/>
    </row>
    <row r="2547" spans="1:23" x14ac:dyDescent="0.2">
      <c r="A2547" s="4">
        <v>50</v>
      </c>
      <c r="B2547" s="4">
        <v>0</v>
      </c>
      <c r="C2547" s="4">
        <v>0</v>
      </c>
      <c r="D2547" s="4">
        <v>1</v>
      </c>
      <c r="E2547" s="4">
        <v>228</v>
      </c>
      <c r="F2547" s="4">
        <f>ROUND(Source!AY2539,O2547)</f>
        <v>2025872.87</v>
      </c>
      <c r="G2547" s="4" t="s">
        <v>46</v>
      </c>
      <c r="H2547" s="4" t="s">
        <v>47</v>
      </c>
      <c r="I2547" s="4"/>
      <c r="J2547" s="4"/>
      <c r="K2547" s="4">
        <v>228</v>
      </c>
      <c r="L2547" s="4">
        <v>7</v>
      </c>
      <c r="M2547" s="4">
        <v>3</v>
      </c>
      <c r="N2547" s="4" t="s">
        <v>3</v>
      </c>
      <c r="O2547" s="4">
        <v>2</v>
      </c>
      <c r="P2547" s="4"/>
      <c r="Q2547" s="4"/>
      <c r="R2547" s="4"/>
      <c r="S2547" s="4"/>
      <c r="T2547" s="4"/>
      <c r="U2547" s="4"/>
      <c r="V2547" s="4"/>
      <c r="W2547" s="4"/>
    </row>
    <row r="2548" spans="1:23" x14ac:dyDescent="0.2">
      <c r="A2548" s="4">
        <v>50</v>
      </c>
      <c r="B2548" s="4">
        <v>0</v>
      </c>
      <c r="C2548" s="4">
        <v>0</v>
      </c>
      <c r="D2548" s="4">
        <v>1</v>
      </c>
      <c r="E2548" s="4">
        <v>216</v>
      </c>
      <c r="F2548" s="4">
        <f>ROUND(Source!AP2539,O2548)</f>
        <v>0</v>
      </c>
      <c r="G2548" s="4" t="s">
        <v>48</v>
      </c>
      <c r="H2548" s="4" t="s">
        <v>49</v>
      </c>
      <c r="I2548" s="4"/>
      <c r="J2548" s="4"/>
      <c r="K2548" s="4">
        <v>216</v>
      </c>
      <c r="L2548" s="4">
        <v>8</v>
      </c>
      <c r="M2548" s="4">
        <v>3</v>
      </c>
      <c r="N2548" s="4" t="s">
        <v>3</v>
      </c>
      <c r="O2548" s="4">
        <v>2</v>
      </c>
      <c r="P2548" s="4"/>
      <c r="Q2548" s="4"/>
      <c r="R2548" s="4"/>
      <c r="S2548" s="4"/>
      <c r="T2548" s="4"/>
      <c r="U2548" s="4"/>
      <c r="V2548" s="4"/>
      <c r="W2548" s="4"/>
    </row>
    <row r="2549" spans="1:23" x14ac:dyDescent="0.2">
      <c r="A2549" s="4">
        <v>50</v>
      </c>
      <c r="B2549" s="4">
        <v>0</v>
      </c>
      <c r="C2549" s="4">
        <v>0</v>
      </c>
      <c r="D2549" s="4">
        <v>1</v>
      </c>
      <c r="E2549" s="4">
        <v>223</v>
      </c>
      <c r="F2549" s="4">
        <f>ROUND(Source!AQ2539,O2549)</f>
        <v>0</v>
      </c>
      <c r="G2549" s="4" t="s">
        <v>50</v>
      </c>
      <c r="H2549" s="4" t="s">
        <v>51</v>
      </c>
      <c r="I2549" s="4"/>
      <c r="J2549" s="4"/>
      <c r="K2549" s="4">
        <v>223</v>
      </c>
      <c r="L2549" s="4">
        <v>9</v>
      </c>
      <c r="M2549" s="4">
        <v>3</v>
      </c>
      <c r="N2549" s="4" t="s">
        <v>3</v>
      </c>
      <c r="O2549" s="4">
        <v>2</v>
      </c>
      <c r="P2549" s="4"/>
      <c r="Q2549" s="4"/>
      <c r="R2549" s="4"/>
      <c r="S2549" s="4"/>
      <c r="T2549" s="4"/>
      <c r="U2549" s="4"/>
      <c r="V2549" s="4"/>
      <c r="W2549" s="4"/>
    </row>
    <row r="2550" spans="1:23" x14ac:dyDescent="0.2">
      <c r="A2550" s="4">
        <v>50</v>
      </c>
      <c r="B2550" s="4">
        <v>0</v>
      </c>
      <c r="C2550" s="4">
        <v>0</v>
      </c>
      <c r="D2550" s="4">
        <v>1</v>
      </c>
      <c r="E2550" s="4">
        <v>229</v>
      </c>
      <c r="F2550" s="4">
        <f>ROUND(Source!AZ2539,O2550)</f>
        <v>0</v>
      </c>
      <c r="G2550" s="4" t="s">
        <v>52</v>
      </c>
      <c r="H2550" s="4" t="s">
        <v>53</v>
      </c>
      <c r="I2550" s="4"/>
      <c r="J2550" s="4"/>
      <c r="K2550" s="4">
        <v>229</v>
      </c>
      <c r="L2550" s="4">
        <v>10</v>
      </c>
      <c r="M2550" s="4">
        <v>3</v>
      </c>
      <c r="N2550" s="4" t="s">
        <v>3</v>
      </c>
      <c r="O2550" s="4">
        <v>2</v>
      </c>
      <c r="P2550" s="4"/>
      <c r="Q2550" s="4"/>
      <c r="R2550" s="4"/>
      <c r="S2550" s="4"/>
      <c r="T2550" s="4"/>
      <c r="U2550" s="4"/>
      <c r="V2550" s="4"/>
      <c r="W2550" s="4"/>
    </row>
    <row r="2551" spans="1:23" x14ac:dyDescent="0.2">
      <c r="A2551" s="4">
        <v>50</v>
      </c>
      <c r="B2551" s="4">
        <v>0</v>
      </c>
      <c r="C2551" s="4">
        <v>0</v>
      </c>
      <c r="D2551" s="4">
        <v>1</v>
      </c>
      <c r="E2551" s="4">
        <v>203</v>
      </c>
      <c r="F2551" s="4">
        <f>ROUND(Source!Q2539,O2551)</f>
        <v>61799.9</v>
      </c>
      <c r="G2551" s="4" t="s">
        <v>54</v>
      </c>
      <c r="H2551" s="4" t="s">
        <v>55</v>
      </c>
      <c r="I2551" s="4"/>
      <c r="J2551" s="4"/>
      <c r="K2551" s="4">
        <v>203</v>
      </c>
      <c r="L2551" s="4">
        <v>11</v>
      </c>
      <c r="M2551" s="4">
        <v>3</v>
      </c>
      <c r="N2551" s="4" t="s">
        <v>3</v>
      </c>
      <c r="O2551" s="4">
        <v>2</v>
      </c>
      <c r="P2551" s="4"/>
      <c r="Q2551" s="4"/>
      <c r="R2551" s="4"/>
      <c r="S2551" s="4"/>
      <c r="T2551" s="4"/>
      <c r="U2551" s="4"/>
      <c r="V2551" s="4"/>
      <c r="W2551" s="4"/>
    </row>
    <row r="2552" spans="1:23" x14ac:dyDescent="0.2">
      <c r="A2552" s="4">
        <v>50</v>
      </c>
      <c r="B2552" s="4">
        <v>0</v>
      </c>
      <c r="C2552" s="4">
        <v>0</v>
      </c>
      <c r="D2552" s="4">
        <v>1</v>
      </c>
      <c r="E2552" s="4">
        <v>231</v>
      </c>
      <c r="F2552" s="4">
        <f>ROUND(Source!BB2539,O2552)</f>
        <v>0</v>
      </c>
      <c r="G2552" s="4" t="s">
        <v>56</v>
      </c>
      <c r="H2552" s="4" t="s">
        <v>57</v>
      </c>
      <c r="I2552" s="4"/>
      <c r="J2552" s="4"/>
      <c r="K2552" s="4">
        <v>231</v>
      </c>
      <c r="L2552" s="4">
        <v>12</v>
      </c>
      <c r="M2552" s="4">
        <v>3</v>
      </c>
      <c r="N2552" s="4" t="s">
        <v>3</v>
      </c>
      <c r="O2552" s="4">
        <v>2</v>
      </c>
      <c r="P2552" s="4"/>
      <c r="Q2552" s="4"/>
      <c r="R2552" s="4"/>
      <c r="S2552" s="4"/>
      <c r="T2552" s="4"/>
      <c r="U2552" s="4"/>
      <c r="V2552" s="4"/>
      <c r="W2552" s="4"/>
    </row>
    <row r="2553" spans="1:23" x14ac:dyDescent="0.2">
      <c r="A2553" s="4">
        <v>50</v>
      </c>
      <c r="B2553" s="4">
        <v>0</v>
      </c>
      <c r="C2553" s="4">
        <v>0</v>
      </c>
      <c r="D2553" s="4">
        <v>1</v>
      </c>
      <c r="E2553" s="4">
        <v>204</v>
      </c>
      <c r="F2553" s="4">
        <f>ROUND(Source!R2539,O2553)</f>
        <v>29555.27</v>
      </c>
      <c r="G2553" s="4" t="s">
        <v>58</v>
      </c>
      <c r="H2553" s="4" t="s">
        <v>59</v>
      </c>
      <c r="I2553" s="4"/>
      <c r="J2553" s="4"/>
      <c r="K2553" s="4">
        <v>204</v>
      </c>
      <c r="L2553" s="4">
        <v>13</v>
      </c>
      <c r="M2553" s="4">
        <v>3</v>
      </c>
      <c r="N2553" s="4" t="s">
        <v>3</v>
      </c>
      <c r="O2553" s="4">
        <v>2</v>
      </c>
      <c r="P2553" s="4"/>
      <c r="Q2553" s="4"/>
      <c r="R2553" s="4"/>
      <c r="S2553" s="4"/>
      <c r="T2553" s="4"/>
      <c r="U2553" s="4"/>
      <c r="V2553" s="4"/>
      <c r="W2553" s="4"/>
    </row>
    <row r="2554" spans="1:23" x14ac:dyDescent="0.2">
      <c r="A2554" s="4">
        <v>50</v>
      </c>
      <c r="B2554" s="4">
        <v>0</v>
      </c>
      <c r="C2554" s="4">
        <v>0</v>
      </c>
      <c r="D2554" s="4">
        <v>1</v>
      </c>
      <c r="E2554" s="4">
        <v>205</v>
      </c>
      <c r="F2554" s="4">
        <f>ROUND(Source!S2539,O2554)</f>
        <v>175765.01</v>
      </c>
      <c r="G2554" s="4" t="s">
        <v>60</v>
      </c>
      <c r="H2554" s="4" t="s">
        <v>61</v>
      </c>
      <c r="I2554" s="4"/>
      <c r="J2554" s="4"/>
      <c r="K2554" s="4">
        <v>205</v>
      </c>
      <c r="L2554" s="4">
        <v>14</v>
      </c>
      <c r="M2554" s="4">
        <v>3</v>
      </c>
      <c r="N2554" s="4" t="s">
        <v>3</v>
      </c>
      <c r="O2554" s="4">
        <v>2</v>
      </c>
      <c r="P2554" s="4"/>
      <c r="Q2554" s="4"/>
      <c r="R2554" s="4"/>
      <c r="S2554" s="4"/>
      <c r="T2554" s="4"/>
      <c r="U2554" s="4"/>
      <c r="V2554" s="4"/>
      <c r="W2554" s="4"/>
    </row>
    <row r="2555" spans="1:23" x14ac:dyDescent="0.2">
      <c r="A2555" s="4">
        <v>50</v>
      </c>
      <c r="B2555" s="4">
        <v>0</v>
      </c>
      <c r="C2555" s="4">
        <v>0</v>
      </c>
      <c r="D2555" s="4">
        <v>1</v>
      </c>
      <c r="E2555" s="4">
        <v>232</v>
      </c>
      <c r="F2555" s="4">
        <f>ROUND(Source!BC2539,O2555)</f>
        <v>0</v>
      </c>
      <c r="G2555" s="4" t="s">
        <v>62</v>
      </c>
      <c r="H2555" s="4" t="s">
        <v>63</v>
      </c>
      <c r="I2555" s="4"/>
      <c r="J2555" s="4"/>
      <c r="K2555" s="4">
        <v>232</v>
      </c>
      <c r="L2555" s="4">
        <v>15</v>
      </c>
      <c r="M2555" s="4">
        <v>3</v>
      </c>
      <c r="N2555" s="4" t="s">
        <v>3</v>
      </c>
      <c r="O2555" s="4">
        <v>2</v>
      </c>
      <c r="P2555" s="4"/>
      <c r="Q2555" s="4"/>
      <c r="R2555" s="4"/>
      <c r="S2555" s="4"/>
      <c r="T2555" s="4"/>
      <c r="U2555" s="4"/>
      <c r="V2555" s="4"/>
      <c r="W2555" s="4"/>
    </row>
    <row r="2556" spans="1:23" x14ac:dyDescent="0.2">
      <c r="A2556" s="4">
        <v>50</v>
      </c>
      <c r="B2556" s="4">
        <v>0</v>
      </c>
      <c r="C2556" s="4">
        <v>0</v>
      </c>
      <c r="D2556" s="4">
        <v>1</v>
      </c>
      <c r="E2556" s="4">
        <v>214</v>
      </c>
      <c r="F2556" s="4">
        <f>ROUND(Source!AS2539,O2556)</f>
        <v>636629.18999999994</v>
      </c>
      <c r="G2556" s="4" t="s">
        <v>64</v>
      </c>
      <c r="H2556" s="4" t="s">
        <v>65</v>
      </c>
      <c r="I2556" s="4"/>
      <c r="J2556" s="4"/>
      <c r="K2556" s="4">
        <v>214</v>
      </c>
      <c r="L2556" s="4">
        <v>16</v>
      </c>
      <c r="M2556" s="4">
        <v>3</v>
      </c>
      <c r="N2556" s="4" t="s">
        <v>3</v>
      </c>
      <c r="O2556" s="4">
        <v>2</v>
      </c>
      <c r="P2556" s="4"/>
      <c r="Q2556" s="4"/>
      <c r="R2556" s="4"/>
      <c r="S2556" s="4"/>
      <c r="T2556" s="4"/>
      <c r="U2556" s="4"/>
      <c r="V2556" s="4"/>
      <c r="W2556" s="4"/>
    </row>
    <row r="2557" spans="1:23" x14ac:dyDescent="0.2">
      <c r="A2557" s="4">
        <v>50</v>
      </c>
      <c r="B2557" s="4">
        <v>0</v>
      </c>
      <c r="C2557" s="4">
        <v>0</v>
      </c>
      <c r="D2557" s="4">
        <v>1</v>
      </c>
      <c r="E2557" s="4">
        <v>215</v>
      </c>
      <c r="F2557" s="4">
        <f>ROUND(Source!AT2539,O2557)</f>
        <v>0</v>
      </c>
      <c r="G2557" s="4" t="s">
        <v>66</v>
      </c>
      <c r="H2557" s="4" t="s">
        <v>67</v>
      </c>
      <c r="I2557" s="4"/>
      <c r="J2557" s="4"/>
      <c r="K2557" s="4">
        <v>215</v>
      </c>
      <c r="L2557" s="4">
        <v>17</v>
      </c>
      <c r="M2557" s="4">
        <v>3</v>
      </c>
      <c r="N2557" s="4" t="s">
        <v>3</v>
      </c>
      <c r="O2557" s="4">
        <v>2</v>
      </c>
      <c r="P2557" s="4"/>
      <c r="Q2557" s="4"/>
      <c r="R2557" s="4"/>
      <c r="S2557" s="4"/>
      <c r="T2557" s="4"/>
      <c r="U2557" s="4"/>
      <c r="V2557" s="4"/>
      <c r="W2557" s="4"/>
    </row>
    <row r="2558" spans="1:23" x14ac:dyDescent="0.2">
      <c r="A2558" s="4">
        <v>50</v>
      </c>
      <c r="B2558" s="4">
        <v>0</v>
      </c>
      <c r="C2558" s="4">
        <v>0</v>
      </c>
      <c r="D2558" s="4">
        <v>1</v>
      </c>
      <c r="E2558" s="4">
        <v>217</v>
      </c>
      <c r="F2558" s="4">
        <f>ROUND(Source!AU2539,O2558)</f>
        <v>1799255.97</v>
      </c>
      <c r="G2558" s="4" t="s">
        <v>68</v>
      </c>
      <c r="H2558" s="4" t="s">
        <v>69</v>
      </c>
      <c r="I2558" s="4"/>
      <c r="J2558" s="4"/>
      <c r="K2558" s="4">
        <v>217</v>
      </c>
      <c r="L2558" s="4">
        <v>18</v>
      </c>
      <c r="M2558" s="4">
        <v>3</v>
      </c>
      <c r="N2558" s="4" t="s">
        <v>3</v>
      </c>
      <c r="O2558" s="4">
        <v>2</v>
      </c>
      <c r="P2558" s="4"/>
      <c r="Q2558" s="4"/>
      <c r="R2558" s="4"/>
      <c r="S2558" s="4"/>
      <c r="T2558" s="4"/>
      <c r="U2558" s="4"/>
      <c r="V2558" s="4"/>
      <c r="W2558" s="4"/>
    </row>
    <row r="2559" spans="1:23" x14ac:dyDescent="0.2">
      <c r="A2559" s="4">
        <v>50</v>
      </c>
      <c r="B2559" s="4">
        <v>0</v>
      </c>
      <c r="C2559" s="4">
        <v>0</v>
      </c>
      <c r="D2559" s="4">
        <v>1</v>
      </c>
      <c r="E2559" s="4">
        <v>230</v>
      </c>
      <c r="F2559" s="4">
        <f>ROUND(Source!BA2539,O2559)</f>
        <v>0</v>
      </c>
      <c r="G2559" s="4" t="s">
        <v>70</v>
      </c>
      <c r="H2559" s="4" t="s">
        <v>71</v>
      </c>
      <c r="I2559" s="4"/>
      <c r="J2559" s="4"/>
      <c r="K2559" s="4">
        <v>230</v>
      </c>
      <c r="L2559" s="4">
        <v>19</v>
      </c>
      <c r="M2559" s="4">
        <v>3</v>
      </c>
      <c r="N2559" s="4" t="s">
        <v>3</v>
      </c>
      <c r="O2559" s="4">
        <v>2</v>
      </c>
      <c r="P2559" s="4"/>
      <c r="Q2559" s="4"/>
      <c r="R2559" s="4"/>
      <c r="S2559" s="4"/>
      <c r="T2559" s="4"/>
      <c r="U2559" s="4"/>
      <c r="V2559" s="4"/>
      <c r="W2559" s="4"/>
    </row>
    <row r="2560" spans="1:23" x14ac:dyDescent="0.2">
      <c r="A2560" s="4">
        <v>50</v>
      </c>
      <c r="B2560" s="4">
        <v>0</v>
      </c>
      <c r="C2560" s="4">
        <v>0</v>
      </c>
      <c r="D2560" s="4">
        <v>1</v>
      </c>
      <c r="E2560" s="4">
        <v>206</v>
      </c>
      <c r="F2560" s="4">
        <f>ROUND(Source!T2539,O2560)</f>
        <v>0</v>
      </c>
      <c r="G2560" s="4" t="s">
        <v>72</v>
      </c>
      <c r="H2560" s="4" t="s">
        <v>73</v>
      </c>
      <c r="I2560" s="4"/>
      <c r="J2560" s="4"/>
      <c r="K2560" s="4">
        <v>206</v>
      </c>
      <c r="L2560" s="4">
        <v>20</v>
      </c>
      <c r="M2560" s="4">
        <v>3</v>
      </c>
      <c r="N2560" s="4" t="s">
        <v>3</v>
      </c>
      <c r="O2560" s="4">
        <v>2</v>
      </c>
      <c r="P2560" s="4"/>
      <c r="Q2560" s="4"/>
      <c r="R2560" s="4"/>
      <c r="S2560" s="4"/>
      <c r="T2560" s="4"/>
      <c r="U2560" s="4"/>
      <c r="V2560" s="4"/>
      <c r="W2560" s="4"/>
    </row>
    <row r="2561" spans="1:206" x14ac:dyDescent="0.2">
      <c r="A2561" s="4">
        <v>50</v>
      </c>
      <c r="B2561" s="4">
        <v>0</v>
      </c>
      <c r="C2561" s="4">
        <v>0</v>
      </c>
      <c r="D2561" s="4">
        <v>1</v>
      </c>
      <c r="E2561" s="4">
        <v>207</v>
      </c>
      <c r="F2561" s="4">
        <f>Source!U2539</f>
        <v>902.20249400000012</v>
      </c>
      <c r="G2561" s="4" t="s">
        <v>74</v>
      </c>
      <c r="H2561" s="4" t="s">
        <v>75</v>
      </c>
      <c r="I2561" s="4"/>
      <c r="J2561" s="4"/>
      <c r="K2561" s="4">
        <v>207</v>
      </c>
      <c r="L2561" s="4">
        <v>21</v>
      </c>
      <c r="M2561" s="4">
        <v>3</v>
      </c>
      <c r="N2561" s="4" t="s">
        <v>3</v>
      </c>
      <c r="O2561" s="4">
        <v>-1</v>
      </c>
      <c r="P2561" s="4"/>
      <c r="Q2561" s="4"/>
      <c r="R2561" s="4"/>
      <c r="S2561" s="4"/>
      <c r="T2561" s="4"/>
      <c r="U2561" s="4"/>
      <c r="V2561" s="4"/>
      <c r="W2561" s="4"/>
    </row>
    <row r="2562" spans="1:206" x14ac:dyDescent="0.2">
      <c r="A2562" s="4">
        <v>50</v>
      </c>
      <c r="B2562" s="4">
        <v>0</v>
      </c>
      <c r="C2562" s="4">
        <v>0</v>
      </c>
      <c r="D2562" s="4">
        <v>1</v>
      </c>
      <c r="E2562" s="4">
        <v>208</v>
      </c>
      <c r="F2562" s="4">
        <f>Source!V2539</f>
        <v>0</v>
      </c>
      <c r="G2562" s="4" t="s">
        <v>76</v>
      </c>
      <c r="H2562" s="4" t="s">
        <v>77</v>
      </c>
      <c r="I2562" s="4"/>
      <c r="J2562" s="4"/>
      <c r="K2562" s="4">
        <v>208</v>
      </c>
      <c r="L2562" s="4">
        <v>22</v>
      </c>
      <c r="M2562" s="4">
        <v>3</v>
      </c>
      <c r="N2562" s="4" t="s">
        <v>3</v>
      </c>
      <c r="O2562" s="4">
        <v>-1</v>
      </c>
      <c r="P2562" s="4"/>
      <c r="Q2562" s="4"/>
      <c r="R2562" s="4"/>
      <c r="S2562" s="4"/>
      <c r="T2562" s="4"/>
      <c r="U2562" s="4"/>
      <c r="V2562" s="4"/>
      <c r="W2562" s="4"/>
    </row>
    <row r="2563" spans="1:206" x14ac:dyDescent="0.2">
      <c r="A2563" s="4">
        <v>50</v>
      </c>
      <c r="B2563" s="4">
        <v>0</v>
      </c>
      <c r="C2563" s="4">
        <v>0</v>
      </c>
      <c r="D2563" s="4">
        <v>1</v>
      </c>
      <c r="E2563" s="4">
        <v>209</v>
      </c>
      <c r="F2563" s="4">
        <f>ROUND(Source!W2539,O2563)</f>
        <v>0</v>
      </c>
      <c r="G2563" s="4" t="s">
        <v>78</v>
      </c>
      <c r="H2563" s="4" t="s">
        <v>79</v>
      </c>
      <c r="I2563" s="4"/>
      <c r="J2563" s="4"/>
      <c r="K2563" s="4">
        <v>209</v>
      </c>
      <c r="L2563" s="4">
        <v>23</v>
      </c>
      <c r="M2563" s="4">
        <v>3</v>
      </c>
      <c r="N2563" s="4" t="s">
        <v>3</v>
      </c>
      <c r="O2563" s="4">
        <v>2</v>
      </c>
      <c r="P2563" s="4"/>
      <c r="Q2563" s="4"/>
      <c r="R2563" s="4"/>
      <c r="S2563" s="4"/>
      <c r="T2563" s="4"/>
      <c r="U2563" s="4"/>
      <c r="V2563" s="4"/>
      <c r="W2563" s="4"/>
    </row>
    <row r="2564" spans="1:206" x14ac:dyDescent="0.2">
      <c r="A2564" s="4">
        <v>50</v>
      </c>
      <c r="B2564" s="4">
        <v>0</v>
      </c>
      <c r="C2564" s="4">
        <v>0</v>
      </c>
      <c r="D2564" s="4">
        <v>1</v>
      </c>
      <c r="E2564" s="4">
        <v>210</v>
      </c>
      <c r="F2564" s="4">
        <f>ROUND(Source!X2539,O2564)</f>
        <v>123035.51</v>
      </c>
      <c r="G2564" s="4" t="s">
        <v>80</v>
      </c>
      <c r="H2564" s="4" t="s">
        <v>81</v>
      </c>
      <c r="I2564" s="4"/>
      <c r="J2564" s="4"/>
      <c r="K2564" s="4">
        <v>210</v>
      </c>
      <c r="L2564" s="4">
        <v>24</v>
      </c>
      <c r="M2564" s="4">
        <v>3</v>
      </c>
      <c r="N2564" s="4" t="s">
        <v>3</v>
      </c>
      <c r="O2564" s="4">
        <v>2</v>
      </c>
      <c r="P2564" s="4"/>
      <c r="Q2564" s="4"/>
      <c r="R2564" s="4"/>
      <c r="S2564" s="4"/>
      <c r="T2564" s="4"/>
      <c r="U2564" s="4"/>
      <c r="V2564" s="4"/>
      <c r="W2564" s="4"/>
    </row>
    <row r="2565" spans="1:206" x14ac:dyDescent="0.2">
      <c r="A2565" s="4">
        <v>50</v>
      </c>
      <c r="B2565" s="4">
        <v>0</v>
      </c>
      <c r="C2565" s="4">
        <v>0</v>
      </c>
      <c r="D2565" s="4">
        <v>1</v>
      </c>
      <c r="E2565" s="4">
        <v>211</v>
      </c>
      <c r="F2565" s="4">
        <f>ROUND(Source!Y2539,O2565)</f>
        <v>17576.490000000002</v>
      </c>
      <c r="G2565" s="4" t="s">
        <v>82</v>
      </c>
      <c r="H2565" s="4" t="s">
        <v>83</v>
      </c>
      <c r="I2565" s="4"/>
      <c r="J2565" s="4"/>
      <c r="K2565" s="4">
        <v>211</v>
      </c>
      <c r="L2565" s="4">
        <v>25</v>
      </c>
      <c r="M2565" s="4">
        <v>3</v>
      </c>
      <c r="N2565" s="4" t="s">
        <v>3</v>
      </c>
      <c r="O2565" s="4">
        <v>2</v>
      </c>
      <c r="P2565" s="4"/>
      <c r="Q2565" s="4"/>
      <c r="R2565" s="4"/>
      <c r="S2565" s="4"/>
      <c r="T2565" s="4"/>
      <c r="U2565" s="4"/>
      <c r="V2565" s="4"/>
      <c r="W2565" s="4"/>
    </row>
    <row r="2566" spans="1:206" x14ac:dyDescent="0.2">
      <c r="A2566" s="4">
        <v>50</v>
      </c>
      <c r="B2566" s="4">
        <v>0</v>
      </c>
      <c r="C2566" s="4">
        <v>0</v>
      </c>
      <c r="D2566" s="4">
        <v>1</v>
      </c>
      <c r="E2566" s="4">
        <v>224</v>
      </c>
      <c r="F2566" s="4">
        <f>ROUND(Source!AR2539,O2566)</f>
        <v>2435885.16</v>
      </c>
      <c r="G2566" s="4" t="s">
        <v>84</v>
      </c>
      <c r="H2566" s="4" t="s">
        <v>85</v>
      </c>
      <c r="I2566" s="4"/>
      <c r="J2566" s="4"/>
      <c r="K2566" s="4">
        <v>224</v>
      </c>
      <c r="L2566" s="4">
        <v>26</v>
      </c>
      <c r="M2566" s="4">
        <v>3</v>
      </c>
      <c r="N2566" s="4" t="s">
        <v>3</v>
      </c>
      <c r="O2566" s="4">
        <v>2</v>
      </c>
      <c r="P2566" s="4"/>
      <c r="Q2566" s="4"/>
      <c r="R2566" s="4"/>
      <c r="S2566" s="4"/>
      <c r="T2566" s="4"/>
      <c r="U2566" s="4"/>
      <c r="V2566" s="4"/>
      <c r="W2566" s="4"/>
    </row>
    <row r="2567" spans="1:206" x14ac:dyDescent="0.2">
      <c r="A2567" s="4">
        <v>50</v>
      </c>
      <c r="B2567" s="4">
        <v>1</v>
      </c>
      <c r="C2567" s="4">
        <v>0</v>
      </c>
      <c r="D2567" s="4">
        <v>2</v>
      </c>
      <c r="E2567" s="4">
        <v>0</v>
      </c>
      <c r="F2567" s="4">
        <f>ROUND(F2566*0.2,O2567)</f>
        <v>487177.03</v>
      </c>
      <c r="G2567" s="4" t="s">
        <v>86</v>
      </c>
      <c r="H2567" s="4" t="s">
        <v>87</v>
      </c>
      <c r="I2567" s="4"/>
      <c r="J2567" s="4"/>
      <c r="K2567" s="4">
        <v>212</v>
      </c>
      <c r="L2567" s="4">
        <v>27</v>
      </c>
      <c r="M2567" s="4">
        <v>0</v>
      </c>
      <c r="N2567" s="4" t="s">
        <v>3</v>
      </c>
      <c r="O2567" s="4">
        <v>2</v>
      </c>
      <c r="P2567" s="4"/>
      <c r="Q2567" s="4"/>
      <c r="R2567" s="4"/>
      <c r="S2567" s="4"/>
      <c r="T2567" s="4"/>
      <c r="U2567" s="4"/>
      <c r="V2567" s="4"/>
      <c r="W2567" s="4"/>
    </row>
    <row r="2568" spans="1:206" x14ac:dyDescent="0.2">
      <c r="A2568" s="4">
        <v>50</v>
      </c>
      <c r="B2568" s="4">
        <v>1</v>
      </c>
      <c r="C2568" s="4">
        <v>0</v>
      </c>
      <c r="D2568" s="4">
        <v>2</v>
      </c>
      <c r="E2568" s="4">
        <v>0</v>
      </c>
      <c r="F2568" s="4">
        <f>ROUND(F2567+F2566,O2568)</f>
        <v>2923062.19</v>
      </c>
      <c r="G2568" s="4" t="s">
        <v>88</v>
      </c>
      <c r="H2568" s="4" t="s">
        <v>88</v>
      </c>
      <c r="I2568" s="4"/>
      <c r="J2568" s="4"/>
      <c r="K2568" s="4">
        <v>212</v>
      </c>
      <c r="L2568" s="4">
        <v>28</v>
      </c>
      <c r="M2568" s="4">
        <v>0</v>
      </c>
      <c r="N2568" s="4" t="s">
        <v>3</v>
      </c>
      <c r="O2568" s="4">
        <v>2</v>
      </c>
      <c r="P2568" s="4"/>
      <c r="Q2568" s="4"/>
      <c r="R2568" s="4"/>
      <c r="S2568" s="4"/>
      <c r="T2568" s="4"/>
      <c r="U2568" s="4"/>
      <c r="V2568" s="4"/>
      <c r="W2568" s="4"/>
    </row>
    <row r="2570" spans="1:206" x14ac:dyDescent="0.2">
      <c r="A2570" s="1">
        <v>3</v>
      </c>
      <c r="B2570" s="1">
        <v>1</v>
      </c>
      <c r="C2570" s="1"/>
      <c r="D2570" s="1">
        <f>ROW(A2867)</f>
        <v>2867</v>
      </c>
      <c r="E2570" s="1"/>
      <c r="F2570" s="1" t="s">
        <v>479</v>
      </c>
      <c r="G2570" s="1" t="s">
        <v>479</v>
      </c>
      <c r="H2570" s="1" t="s">
        <v>3</v>
      </c>
      <c r="I2570" s="1">
        <v>0</v>
      </c>
      <c r="J2570" s="1" t="s">
        <v>3</v>
      </c>
      <c r="K2570" s="1">
        <v>-1</v>
      </c>
      <c r="L2570" s="1" t="s">
        <v>3</v>
      </c>
      <c r="M2570" s="1"/>
      <c r="N2570" s="1"/>
      <c r="O2570" s="1"/>
      <c r="P2570" s="1"/>
      <c r="Q2570" s="1"/>
      <c r="R2570" s="1"/>
      <c r="S2570" s="1"/>
      <c r="T2570" s="1"/>
      <c r="U2570" s="1" t="s">
        <v>3</v>
      </c>
      <c r="V2570" s="1">
        <v>0</v>
      </c>
      <c r="W2570" s="1"/>
      <c r="X2570" s="1"/>
      <c r="Y2570" s="1"/>
      <c r="Z2570" s="1"/>
      <c r="AA2570" s="1"/>
      <c r="AB2570" s="1" t="s">
        <v>3</v>
      </c>
      <c r="AC2570" s="1" t="s">
        <v>3</v>
      </c>
      <c r="AD2570" s="1" t="s">
        <v>3</v>
      </c>
      <c r="AE2570" s="1" t="s">
        <v>3</v>
      </c>
      <c r="AF2570" s="1" t="s">
        <v>3</v>
      </c>
      <c r="AG2570" s="1" t="s">
        <v>3</v>
      </c>
      <c r="AH2570" s="1"/>
      <c r="AI2570" s="1"/>
      <c r="AJ2570" s="1"/>
      <c r="AK2570" s="1"/>
      <c r="AL2570" s="1"/>
      <c r="AM2570" s="1"/>
      <c r="AN2570" s="1"/>
      <c r="AO2570" s="1"/>
      <c r="AP2570" s="1" t="s">
        <v>3</v>
      </c>
      <c r="AQ2570" s="1" t="s">
        <v>3</v>
      </c>
      <c r="AR2570" s="1" t="s">
        <v>3</v>
      </c>
      <c r="AS2570" s="1"/>
      <c r="AT2570" s="1"/>
      <c r="AU2570" s="1"/>
      <c r="AV2570" s="1"/>
      <c r="AW2570" s="1"/>
      <c r="AX2570" s="1"/>
      <c r="AY2570" s="1"/>
      <c r="AZ2570" s="1" t="s">
        <v>3</v>
      </c>
      <c r="BA2570" s="1"/>
      <c r="BB2570" s="1" t="s">
        <v>3</v>
      </c>
      <c r="BC2570" s="1" t="s">
        <v>3</v>
      </c>
      <c r="BD2570" s="1" t="s">
        <v>3</v>
      </c>
      <c r="BE2570" s="1" t="s">
        <v>3</v>
      </c>
      <c r="BF2570" s="1" t="s">
        <v>3</v>
      </c>
      <c r="BG2570" s="1" t="s">
        <v>3</v>
      </c>
      <c r="BH2570" s="1" t="s">
        <v>3</v>
      </c>
      <c r="BI2570" s="1" t="s">
        <v>3</v>
      </c>
      <c r="BJ2570" s="1" t="s">
        <v>3</v>
      </c>
      <c r="BK2570" s="1" t="s">
        <v>3</v>
      </c>
      <c r="BL2570" s="1" t="s">
        <v>3</v>
      </c>
      <c r="BM2570" s="1" t="s">
        <v>3</v>
      </c>
      <c r="BN2570" s="1" t="s">
        <v>3</v>
      </c>
      <c r="BO2570" s="1" t="s">
        <v>3</v>
      </c>
      <c r="BP2570" s="1" t="s">
        <v>3</v>
      </c>
      <c r="BQ2570" s="1"/>
      <c r="BR2570" s="1"/>
      <c r="BS2570" s="1"/>
      <c r="BT2570" s="1"/>
      <c r="BU2570" s="1"/>
      <c r="BV2570" s="1"/>
      <c r="BW2570" s="1"/>
      <c r="BX2570" s="1">
        <v>0</v>
      </c>
      <c r="BY2570" s="1"/>
      <c r="BZ2570" s="1"/>
      <c r="CA2570" s="1"/>
      <c r="CB2570" s="1"/>
      <c r="CC2570" s="1"/>
      <c r="CD2570" s="1"/>
      <c r="CE2570" s="1"/>
      <c r="CF2570" s="1">
        <v>0</v>
      </c>
      <c r="CG2570" s="1">
        <v>0</v>
      </c>
      <c r="CH2570" s="1"/>
      <c r="CI2570" s="1" t="s">
        <v>3</v>
      </c>
      <c r="CJ2570" s="1" t="s">
        <v>3</v>
      </c>
    </row>
    <row r="2572" spans="1:206" x14ac:dyDescent="0.2">
      <c r="A2572" s="2">
        <v>52</v>
      </c>
      <c r="B2572" s="2">
        <f t="shared" ref="B2572:G2572" si="1337">B2867</f>
        <v>1</v>
      </c>
      <c r="C2572" s="2">
        <f t="shared" si="1337"/>
        <v>3</v>
      </c>
      <c r="D2572" s="2">
        <f t="shared" si="1337"/>
        <v>2570</v>
      </c>
      <c r="E2572" s="2">
        <f t="shared" si="1337"/>
        <v>0</v>
      </c>
      <c r="F2572" s="2" t="str">
        <f t="shared" si="1337"/>
        <v>Трофимова ул. 4А</v>
      </c>
      <c r="G2572" s="2" t="str">
        <f t="shared" si="1337"/>
        <v>Трофимова ул. 4А</v>
      </c>
      <c r="H2572" s="2"/>
      <c r="I2572" s="2"/>
      <c r="J2572" s="2"/>
      <c r="K2572" s="2"/>
      <c r="L2572" s="2"/>
      <c r="M2572" s="2"/>
      <c r="N2572" s="2"/>
      <c r="O2572" s="2">
        <f t="shared" ref="O2572:AT2572" si="1338">O2867</f>
        <v>1462228.49</v>
      </c>
      <c r="P2572" s="2">
        <f t="shared" si="1338"/>
        <v>1359569.31</v>
      </c>
      <c r="Q2572" s="2">
        <f t="shared" si="1338"/>
        <v>26367.61</v>
      </c>
      <c r="R2572" s="2">
        <f t="shared" si="1338"/>
        <v>12207.69</v>
      </c>
      <c r="S2572" s="2">
        <f t="shared" si="1338"/>
        <v>76291.570000000007</v>
      </c>
      <c r="T2572" s="2">
        <f t="shared" si="1338"/>
        <v>0</v>
      </c>
      <c r="U2572" s="2">
        <f t="shared" si="1338"/>
        <v>385.44153600000004</v>
      </c>
      <c r="V2572" s="2">
        <f t="shared" si="1338"/>
        <v>0</v>
      </c>
      <c r="W2572" s="2">
        <f t="shared" si="1338"/>
        <v>0</v>
      </c>
      <c r="X2572" s="2">
        <f t="shared" si="1338"/>
        <v>53404.11</v>
      </c>
      <c r="Y2572" s="2">
        <f t="shared" si="1338"/>
        <v>7629.15</v>
      </c>
      <c r="Z2572" s="2">
        <f t="shared" si="1338"/>
        <v>0</v>
      </c>
      <c r="AA2572" s="2">
        <f t="shared" si="1338"/>
        <v>0</v>
      </c>
      <c r="AB2572" s="2">
        <f t="shared" si="1338"/>
        <v>0</v>
      </c>
      <c r="AC2572" s="2">
        <f t="shared" si="1338"/>
        <v>0</v>
      </c>
      <c r="AD2572" s="2">
        <f t="shared" si="1338"/>
        <v>0</v>
      </c>
      <c r="AE2572" s="2">
        <f t="shared" si="1338"/>
        <v>0</v>
      </c>
      <c r="AF2572" s="2">
        <f t="shared" si="1338"/>
        <v>0</v>
      </c>
      <c r="AG2572" s="2">
        <f t="shared" si="1338"/>
        <v>0</v>
      </c>
      <c r="AH2572" s="2">
        <f t="shared" si="1338"/>
        <v>0</v>
      </c>
      <c r="AI2572" s="2">
        <f t="shared" si="1338"/>
        <v>0</v>
      </c>
      <c r="AJ2572" s="2">
        <f t="shared" si="1338"/>
        <v>0</v>
      </c>
      <c r="AK2572" s="2">
        <f t="shared" si="1338"/>
        <v>0</v>
      </c>
      <c r="AL2572" s="2">
        <f t="shared" si="1338"/>
        <v>0</v>
      </c>
      <c r="AM2572" s="2">
        <f t="shared" si="1338"/>
        <v>0</v>
      </c>
      <c r="AN2572" s="2">
        <f t="shared" si="1338"/>
        <v>0</v>
      </c>
      <c r="AO2572" s="2">
        <f t="shared" si="1338"/>
        <v>0</v>
      </c>
      <c r="AP2572" s="2">
        <f t="shared" si="1338"/>
        <v>0</v>
      </c>
      <c r="AQ2572" s="2">
        <f t="shared" si="1338"/>
        <v>0</v>
      </c>
      <c r="AR2572" s="2">
        <f t="shared" si="1338"/>
        <v>1536330.22</v>
      </c>
      <c r="AS2572" s="2">
        <f t="shared" si="1338"/>
        <v>790722.53</v>
      </c>
      <c r="AT2572" s="2">
        <f t="shared" si="1338"/>
        <v>0</v>
      </c>
      <c r="AU2572" s="2">
        <f t="shared" ref="AU2572:BZ2572" si="1339">AU2867</f>
        <v>745607.69</v>
      </c>
      <c r="AV2572" s="2">
        <f t="shared" si="1339"/>
        <v>1359569.31</v>
      </c>
      <c r="AW2572" s="2">
        <f t="shared" si="1339"/>
        <v>1359569.31</v>
      </c>
      <c r="AX2572" s="2">
        <f t="shared" si="1339"/>
        <v>0</v>
      </c>
      <c r="AY2572" s="2">
        <f t="shared" si="1339"/>
        <v>1359569.31</v>
      </c>
      <c r="AZ2572" s="2">
        <f t="shared" si="1339"/>
        <v>0</v>
      </c>
      <c r="BA2572" s="2">
        <f t="shared" si="1339"/>
        <v>0</v>
      </c>
      <c r="BB2572" s="2">
        <f t="shared" si="1339"/>
        <v>0</v>
      </c>
      <c r="BC2572" s="2">
        <f t="shared" si="1339"/>
        <v>0</v>
      </c>
      <c r="BD2572" s="2">
        <f t="shared" si="1339"/>
        <v>0</v>
      </c>
      <c r="BE2572" s="2">
        <f t="shared" si="1339"/>
        <v>0</v>
      </c>
      <c r="BF2572" s="2">
        <f t="shared" si="1339"/>
        <v>0</v>
      </c>
      <c r="BG2572" s="2">
        <f t="shared" si="1339"/>
        <v>0</v>
      </c>
      <c r="BH2572" s="2">
        <f t="shared" si="1339"/>
        <v>0</v>
      </c>
      <c r="BI2572" s="2">
        <f t="shared" si="1339"/>
        <v>0</v>
      </c>
      <c r="BJ2572" s="2">
        <f t="shared" si="1339"/>
        <v>0</v>
      </c>
      <c r="BK2572" s="2">
        <f t="shared" si="1339"/>
        <v>0</v>
      </c>
      <c r="BL2572" s="2">
        <f t="shared" si="1339"/>
        <v>0</v>
      </c>
      <c r="BM2572" s="2">
        <f t="shared" si="1339"/>
        <v>0</v>
      </c>
      <c r="BN2572" s="2">
        <f t="shared" si="1339"/>
        <v>0</v>
      </c>
      <c r="BO2572" s="2">
        <f t="shared" si="1339"/>
        <v>0</v>
      </c>
      <c r="BP2572" s="2">
        <f t="shared" si="1339"/>
        <v>0</v>
      </c>
      <c r="BQ2572" s="2">
        <f t="shared" si="1339"/>
        <v>0</v>
      </c>
      <c r="BR2572" s="2">
        <f t="shared" si="1339"/>
        <v>0</v>
      </c>
      <c r="BS2572" s="2">
        <f t="shared" si="1339"/>
        <v>0</v>
      </c>
      <c r="BT2572" s="2">
        <f t="shared" si="1339"/>
        <v>0</v>
      </c>
      <c r="BU2572" s="2">
        <f t="shared" si="1339"/>
        <v>0</v>
      </c>
      <c r="BV2572" s="2">
        <f t="shared" si="1339"/>
        <v>0</v>
      </c>
      <c r="BW2572" s="2">
        <f t="shared" si="1339"/>
        <v>0</v>
      </c>
      <c r="BX2572" s="2">
        <f t="shared" si="1339"/>
        <v>0</v>
      </c>
      <c r="BY2572" s="2">
        <f t="shared" si="1339"/>
        <v>0</v>
      </c>
      <c r="BZ2572" s="2">
        <f t="shared" si="1339"/>
        <v>0</v>
      </c>
      <c r="CA2572" s="2">
        <f t="shared" ref="CA2572:DF2572" si="1340">CA2867</f>
        <v>0</v>
      </c>
      <c r="CB2572" s="2">
        <f t="shared" si="1340"/>
        <v>0</v>
      </c>
      <c r="CC2572" s="2">
        <f t="shared" si="1340"/>
        <v>0</v>
      </c>
      <c r="CD2572" s="2">
        <f t="shared" si="1340"/>
        <v>0</v>
      </c>
      <c r="CE2572" s="2">
        <f t="shared" si="1340"/>
        <v>0</v>
      </c>
      <c r="CF2572" s="2">
        <f t="shared" si="1340"/>
        <v>0</v>
      </c>
      <c r="CG2572" s="2">
        <f t="shared" si="1340"/>
        <v>0</v>
      </c>
      <c r="CH2572" s="2">
        <f t="shared" si="1340"/>
        <v>0</v>
      </c>
      <c r="CI2572" s="2">
        <f t="shared" si="1340"/>
        <v>0</v>
      </c>
      <c r="CJ2572" s="2">
        <f t="shared" si="1340"/>
        <v>0</v>
      </c>
      <c r="CK2572" s="2">
        <f t="shared" si="1340"/>
        <v>0</v>
      </c>
      <c r="CL2572" s="2">
        <f t="shared" si="1340"/>
        <v>0</v>
      </c>
      <c r="CM2572" s="2">
        <f t="shared" si="1340"/>
        <v>0</v>
      </c>
      <c r="CN2572" s="2">
        <f t="shared" si="1340"/>
        <v>0</v>
      </c>
      <c r="CO2572" s="2">
        <f t="shared" si="1340"/>
        <v>0</v>
      </c>
      <c r="CP2572" s="2">
        <f t="shared" si="1340"/>
        <v>0</v>
      </c>
      <c r="CQ2572" s="2">
        <f t="shared" si="1340"/>
        <v>0</v>
      </c>
      <c r="CR2572" s="2">
        <f t="shared" si="1340"/>
        <v>0</v>
      </c>
      <c r="CS2572" s="2">
        <f t="shared" si="1340"/>
        <v>0</v>
      </c>
      <c r="CT2572" s="2">
        <f t="shared" si="1340"/>
        <v>0</v>
      </c>
      <c r="CU2572" s="2">
        <f t="shared" si="1340"/>
        <v>0</v>
      </c>
      <c r="CV2572" s="2">
        <f t="shared" si="1340"/>
        <v>0</v>
      </c>
      <c r="CW2572" s="2">
        <f t="shared" si="1340"/>
        <v>0</v>
      </c>
      <c r="CX2572" s="2">
        <f t="shared" si="1340"/>
        <v>0</v>
      </c>
      <c r="CY2572" s="2">
        <f t="shared" si="1340"/>
        <v>0</v>
      </c>
      <c r="CZ2572" s="2">
        <f t="shared" si="1340"/>
        <v>0</v>
      </c>
      <c r="DA2572" s="2">
        <f t="shared" si="1340"/>
        <v>0</v>
      </c>
      <c r="DB2572" s="2">
        <f t="shared" si="1340"/>
        <v>0</v>
      </c>
      <c r="DC2572" s="2">
        <f t="shared" si="1340"/>
        <v>0</v>
      </c>
      <c r="DD2572" s="2">
        <f t="shared" si="1340"/>
        <v>0</v>
      </c>
      <c r="DE2572" s="2">
        <f t="shared" si="1340"/>
        <v>0</v>
      </c>
      <c r="DF2572" s="2">
        <f t="shared" si="1340"/>
        <v>0</v>
      </c>
      <c r="DG2572" s="3">
        <f t="shared" ref="DG2572:EL2572" si="1341">DG2867</f>
        <v>0</v>
      </c>
      <c r="DH2572" s="3">
        <f t="shared" si="1341"/>
        <v>0</v>
      </c>
      <c r="DI2572" s="3">
        <f t="shared" si="1341"/>
        <v>0</v>
      </c>
      <c r="DJ2572" s="3">
        <f t="shared" si="1341"/>
        <v>0</v>
      </c>
      <c r="DK2572" s="3">
        <f t="shared" si="1341"/>
        <v>0</v>
      </c>
      <c r="DL2572" s="3">
        <f t="shared" si="1341"/>
        <v>0</v>
      </c>
      <c r="DM2572" s="3">
        <f t="shared" si="1341"/>
        <v>0</v>
      </c>
      <c r="DN2572" s="3">
        <f t="shared" si="1341"/>
        <v>0</v>
      </c>
      <c r="DO2572" s="3">
        <f t="shared" si="1341"/>
        <v>0</v>
      </c>
      <c r="DP2572" s="3">
        <f t="shared" si="1341"/>
        <v>0</v>
      </c>
      <c r="DQ2572" s="3">
        <f t="shared" si="1341"/>
        <v>0</v>
      </c>
      <c r="DR2572" s="3">
        <f t="shared" si="1341"/>
        <v>0</v>
      </c>
      <c r="DS2572" s="3">
        <f t="shared" si="1341"/>
        <v>0</v>
      </c>
      <c r="DT2572" s="3">
        <f t="shared" si="1341"/>
        <v>0</v>
      </c>
      <c r="DU2572" s="3">
        <f t="shared" si="1341"/>
        <v>0</v>
      </c>
      <c r="DV2572" s="3">
        <f t="shared" si="1341"/>
        <v>0</v>
      </c>
      <c r="DW2572" s="3">
        <f t="shared" si="1341"/>
        <v>0</v>
      </c>
      <c r="DX2572" s="3">
        <f t="shared" si="1341"/>
        <v>0</v>
      </c>
      <c r="DY2572" s="3">
        <f t="shared" si="1341"/>
        <v>0</v>
      </c>
      <c r="DZ2572" s="3">
        <f t="shared" si="1341"/>
        <v>0</v>
      </c>
      <c r="EA2572" s="3">
        <f t="shared" si="1341"/>
        <v>0</v>
      </c>
      <c r="EB2572" s="3">
        <f t="shared" si="1341"/>
        <v>0</v>
      </c>
      <c r="EC2572" s="3">
        <f t="shared" si="1341"/>
        <v>0</v>
      </c>
      <c r="ED2572" s="3">
        <f t="shared" si="1341"/>
        <v>0</v>
      </c>
      <c r="EE2572" s="3">
        <f t="shared" si="1341"/>
        <v>0</v>
      </c>
      <c r="EF2572" s="3">
        <f t="shared" si="1341"/>
        <v>0</v>
      </c>
      <c r="EG2572" s="3">
        <f t="shared" si="1341"/>
        <v>0</v>
      </c>
      <c r="EH2572" s="3">
        <f t="shared" si="1341"/>
        <v>0</v>
      </c>
      <c r="EI2572" s="3">
        <f t="shared" si="1341"/>
        <v>0</v>
      </c>
      <c r="EJ2572" s="3">
        <f t="shared" si="1341"/>
        <v>0</v>
      </c>
      <c r="EK2572" s="3">
        <f t="shared" si="1341"/>
        <v>0</v>
      </c>
      <c r="EL2572" s="3">
        <f t="shared" si="1341"/>
        <v>0</v>
      </c>
      <c r="EM2572" s="3">
        <f t="shared" ref="EM2572:FR2572" si="1342">EM2867</f>
        <v>0</v>
      </c>
      <c r="EN2572" s="3">
        <f t="shared" si="1342"/>
        <v>0</v>
      </c>
      <c r="EO2572" s="3">
        <f t="shared" si="1342"/>
        <v>0</v>
      </c>
      <c r="EP2572" s="3">
        <f t="shared" si="1342"/>
        <v>0</v>
      </c>
      <c r="EQ2572" s="3">
        <f t="shared" si="1342"/>
        <v>0</v>
      </c>
      <c r="ER2572" s="3">
        <f t="shared" si="1342"/>
        <v>0</v>
      </c>
      <c r="ES2572" s="3">
        <f t="shared" si="1342"/>
        <v>0</v>
      </c>
      <c r="ET2572" s="3">
        <f t="shared" si="1342"/>
        <v>0</v>
      </c>
      <c r="EU2572" s="3">
        <f t="shared" si="1342"/>
        <v>0</v>
      </c>
      <c r="EV2572" s="3">
        <f t="shared" si="1342"/>
        <v>0</v>
      </c>
      <c r="EW2572" s="3">
        <f t="shared" si="1342"/>
        <v>0</v>
      </c>
      <c r="EX2572" s="3">
        <f t="shared" si="1342"/>
        <v>0</v>
      </c>
      <c r="EY2572" s="3">
        <f t="shared" si="1342"/>
        <v>0</v>
      </c>
      <c r="EZ2572" s="3">
        <f t="shared" si="1342"/>
        <v>0</v>
      </c>
      <c r="FA2572" s="3">
        <f t="shared" si="1342"/>
        <v>0</v>
      </c>
      <c r="FB2572" s="3">
        <f t="shared" si="1342"/>
        <v>0</v>
      </c>
      <c r="FC2572" s="3">
        <f t="shared" si="1342"/>
        <v>0</v>
      </c>
      <c r="FD2572" s="3">
        <f t="shared" si="1342"/>
        <v>0</v>
      </c>
      <c r="FE2572" s="3">
        <f t="shared" si="1342"/>
        <v>0</v>
      </c>
      <c r="FF2572" s="3">
        <f t="shared" si="1342"/>
        <v>0</v>
      </c>
      <c r="FG2572" s="3">
        <f t="shared" si="1342"/>
        <v>0</v>
      </c>
      <c r="FH2572" s="3">
        <f t="shared" si="1342"/>
        <v>0</v>
      </c>
      <c r="FI2572" s="3">
        <f t="shared" si="1342"/>
        <v>0</v>
      </c>
      <c r="FJ2572" s="3">
        <f t="shared" si="1342"/>
        <v>0</v>
      </c>
      <c r="FK2572" s="3">
        <f t="shared" si="1342"/>
        <v>0</v>
      </c>
      <c r="FL2572" s="3">
        <f t="shared" si="1342"/>
        <v>0</v>
      </c>
      <c r="FM2572" s="3">
        <f t="shared" si="1342"/>
        <v>0</v>
      </c>
      <c r="FN2572" s="3">
        <f t="shared" si="1342"/>
        <v>0</v>
      </c>
      <c r="FO2572" s="3">
        <f t="shared" si="1342"/>
        <v>0</v>
      </c>
      <c r="FP2572" s="3">
        <f t="shared" si="1342"/>
        <v>0</v>
      </c>
      <c r="FQ2572" s="3">
        <f t="shared" si="1342"/>
        <v>0</v>
      </c>
      <c r="FR2572" s="3">
        <f t="shared" si="1342"/>
        <v>0</v>
      </c>
      <c r="FS2572" s="3">
        <f t="shared" ref="FS2572:GX2572" si="1343">FS2867</f>
        <v>0</v>
      </c>
      <c r="FT2572" s="3">
        <f t="shared" si="1343"/>
        <v>0</v>
      </c>
      <c r="FU2572" s="3">
        <f t="shared" si="1343"/>
        <v>0</v>
      </c>
      <c r="FV2572" s="3">
        <f t="shared" si="1343"/>
        <v>0</v>
      </c>
      <c r="FW2572" s="3">
        <f t="shared" si="1343"/>
        <v>0</v>
      </c>
      <c r="FX2572" s="3">
        <f t="shared" si="1343"/>
        <v>0</v>
      </c>
      <c r="FY2572" s="3">
        <f t="shared" si="1343"/>
        <v>0</v>
      </c>
      <c r="FZ2572" s="3">
        <f t="shared" si="1343"/>
        <v>0</v>
      </c>
      <c r="GA2572" s="3">
        <f t="shared" si="1343"/>
        <v>0</v>
      </c>
      <c r="GB2572" s="3">
        <f t="shared" si="1343"/>
        <v>0</v>
      </c>
      <c r="GC2572" s="3">
        <f t="shared" si="1343"/>
        <v>0</v>
      </c>
      <c r="GD2572" s="3">
        <f t="shared" si="1343"/>
        <v>0</v>
      </c>
      <c r="GE2572" s="3">
        <f t="shared" si="1343"/>
        <v>0</v>
      </c>
      <c r="GF2572" s="3">
        <f t="shared" si="1343"/>
        <v>0</v>
      </c>
      <c r="GG2572" s="3">
        <f t="shared" si="1343"/>
        <v>0</v>
      </c>
      <c r="GH2572" s="3">
        <f t="shared" si="1343"/>
        <v>0</v>
      </c>
      <c r="GI2572" s="3">
        <f t="shared" si="1343"/>
        <v>0</v>
      </c>
      <c r="GJ2572" s="3">
        <f t="shared" si="1343"/>
        <v>0</v>
      </c>
      <c r="GK2572" s="3">
        <f t="shared" si="1343"/>
        <v>0</v>
      </c>
      <c r="GL2572" s="3">
        <f t="shared" si="1343"/>
        <v>0</v>
      </c>
      <c r="GM2572" s="3">
        <f t="shared" si="1343"/>
        <v>0</v>
      </c>
      <c r="GN2572" s="3">
        <f t="shared" si="1343"/>
        <v>0</v>
      </c>
      <c r="GO2572" s="3">
        <f t="shared" si="1343"/>
        <v>0</v>
      </c>
      <c r="GP2572" s="3">
        <f t="shared" si="1343"/>
        <v>0</v>
      </c>
      <c r="GQ2572" s="3">
        <f t="shared" si="1343"/>
        <v>0</v>
      </c>
      <c r="GR2572" s="3">
        <f t="shared" si="1343"/>
        <v>0</v>
      </c>
      <c r="GS2572" s="3">
        <f t="shared" si="1343"/>
        <v>0</v>
      </c>
      <c r="GT2572" s="3">
        <f t="shared" si="1343"/>
        <v>0</v>
      </c>
      <c r="GU2572" s="3">
        <f t="shared" si="1343"/>
        <v>0</v>
      </c>
      <c r="GV2572" s="3">
        <f t="shared" si="1343"/>
        <v>0</v>
      </c>
      <c r="GW2572" s="3">
        <f t="shared" si="1343"/>
        <v>0</v>
      </c>
      <c r="GX2572" s="3">
        <f t="shared" si="1343"/>
        <v>0</v>
      </c>
    </row>
    <row r="2574" spans="1:206" x14ac:dyDescent="0.2">
      <c r="A2574" s="1">
        <v>4</v>
      </c>
      <c r="B2574" s="1">
        <v>1</v>
      </c>
      <c r="C2574" s="1"/>
      <c r="D2574" s="1">
        <f>ROW(A2581)</f>
        <v>2581</v>
      </c>
      <c r="E2574" s="1"/>
      <c r="F2574" s="1" t="s">
        <v>12</v>
      </c>
      <c r="G2574" s="1" t="s">
        <v>480</v>
      </c>
      <c r="H2574" s="1" t="s">
        <v>3</v>
      </c>
      <c r="I2574" s="1">
        <v>0</v>
      </c>
      <c r="J2574" s="1"/>
      <c r="K2574" s="1">
        <v>-1</v>
      </c>
      <c r="L2574" s="1"/>
      <c r="M2574" s="1"/>
      <c r="N2574" s="1"/>
      <c r="O2574" s="1"/>
      <c r="P2574" s="1"/>
      <c r="Q2574" s="1"/>
      <c r="R2574" s="1"/>
      <c r="S2574" s="1"/>
      <c r="T2574" s="1"/>
      <c r="U2574" s="1" t="s">
        <v>3</v>
      </c>
      <c r="V2574" s="1">
        <v>0</v>
      </c>
      <c r="W2574" s="1"/>
      <c r="X2574" s="1"/>
      <c r="Y2574" s="1"/>
      <c r="Z2574" s="1"/>
      <c r="AA2574" s="1"/>
      <c r="AB2574" s="1" t="s">
        <v>3</v>
      </c>
      <c r="AC2574" s="1" t="s">
        <v>3</v>
      </c>
      <c r="AD2574" s="1" t="s">
        <v>3</v>
      </c>
      <c r="AE2574" s="1" t="s">
        <v>3</v>
      </c>
      <c r="AF2574" s="1" t="s">
        <v>3</v>
      </c>
      <c r="AG2574" s="1" t="s">
        <v>3</v>
      </c>
      <c r="AH2574" s="1"/>
      <c r="AI2574" s="1"/>
      <c r="AJ2574" s="1"/>
      <c r="AK2574" s="1"/>
      <c r="AL2574" s="1"/>
      <c r="AM2574" s="1"/>
      <c r="AN2574" s="1"/>
      <c r="AO2574" s="1"/>
      <c r="AP2574" s="1" t="s">
        <v>3</v>
      </c>
      <c r="AQ2574" s="1" t="s">
        <v>3</v>
      </c>
      <c r="AR2574" s="1" t="s">
        <v>3</v>
      </c>
      <c r="AS2574" s="1"/>
      <c r="AT2574" s="1"/>
      <c r="AU2574" s="1"/>
      <c r="AV2574" s="1"/>
      <c r="AW2574" s="1"/>
      <c r="AX2574" s="1"/>
      <c r="AY2574" s="1"/>
      <c r="AZ2574" s="1" t="s">
        <v>3</v>
      </c>
      <c r="BA2574" s="1"/>
      <c r="BB2574" s="1" t="s">
        <v>3</v>
      </c>
      <c r="BC2574" s="1" t="s">
        <v>3</v>
      </c>
      <c r="BD2574" s="1" t="s">
        <v>3</v>
      </c>
      <c r="BE2574" s="1" t="s">
        <v>3</v>
      </c>
      <c r="BF2574" s="1" t="s">
        <v>3</v>
      </c>
      <c r="BG2574" s="1" t="s">
        <v>3</v>
      </c>
      <c r="BH2574" s="1" t="s">
        <v>3</v>
      </c>
      <c r="BI2574" s="1" t="s">
        <v>3</v>
      </c>
      <c r="BJ2574" s="1" t="s">
        <v>3</v>
      </c>
      <c r="BK2574" s="1" t="s">
        <v>3</v>
      </c>
      <c r="BL2574" s="1" t="s">
        <v>3</v>
      </c>
      <c r="BM2574" s="1" t="s">
        <v>3</v>
      </c>
      <c r="BN2574" s="1" t="s">
        <v>3</v>
      </c>
      <c r="BO2574" s="1" t="s">
        <v>3</v>
      </c>
      <c r="BP2574" s="1" t="s">
        <v>3</v>
      </c>
      <c r="BQ2574" s="1"/>
      <c r="BR2574" s="1"/>
      <c r="BS2574" s="1"/>
      <c r="BT2574" s="1"/>
      <c r="BU2574" s="1"/>
      <c r="BV2574" s="1"/>
      <c r="BW2574" s="1"/>
      <c r="BX2574" s="1">
        <v>0</v>
      </c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>
        <v>0</v>
      </c>
    </row>
    <row r="2576" spans="1:206" x14ac:dyDescent="0.2">
      <c r="A2576" s="2">
        <v>52</v>
      </c>
      <c r="B2576" s="2">
        <f t="shared" ref="B2576:G2576" si="1344">B2581</f>
        <v>1</v>
      </c>
      <c r="C2576" s="2">
        <f t="shared" si="1344"/>
        <v>4</v>
      </c>
      <c r="D2576" s="2">
        <f t="shared" si="1344"/>
        <v>2574</v>
      </c>
      <c r="E2576" s="2">
        <f t="shared" si="1344"/>
        <v>0</v>
      </c>
      <c r="F2576" s="2" t="str">
        <f t="shared" si="1344"/>
        <v>Новый раздел</v>
      </c>
      <c r="G2576" s="2" t="str">
        <f t="shared" si="1344"/>
        <v>Установка ограждений -55п.м. Н-1м</v>
      </c>
      <c r="H2576" s="2"/>
      <c r="I2576" s="2"/>
      <c r="J2576" s="2"/>
      <c r="K2576" s="2"/>
      <c r="L2576" s="2"/>
      <c r="M2576" s="2"/>
      <c r="N2576" s="2"/>
      <c r="O2576" s="2">
        <f t="shared" ref="O2576:AT2576" si="1345">O2581</f>
        <v>197294.51</v>
      </c>
      <c r="P2576" s="2">
        <f t="shared" si="1345"/>
        <v>194010.61</v>
      </c>
      <c r="Q2576" s="2">
        <f t="shared" si="1345"/>
        <v>0</v>
      </c>
      <c r="R2576" s="2">
        <f t="shared" si="1345"/>
        <v>0</v>
      </c>
      <c r="S2576" s="2">
        <f t="shared" si="1345"/>
        <v>3283.9</v>
      </c>
      <c r="T2576" s="2">
        <f t="shared" si="1345"/>
        <v>0</v>
      </c>
      <c r="U2576" s="2">
        <f t="shared" si="1345"/>
        <v>17.415999999999997</v>
      </c>
      <c r="V2576" s="2">
        <f t="shared" si="1345"/>
        <v>0</v>
      </c>
      <c r="W2576" s="2">
        <f t="shared" si="1345"/>
        <v>0</v>
      </c>
      <c r="X2576" s="2">
        <f t="shared" si="1345"/>
        <v>2298.73</v>
      </c>
      <c r="Y2576" s="2">
        <f t="shared" si="1345"/>
        <v>328.39</v>
      </c>
      <c r="Z2576" s="2">
        <f t="shared" si="1345"/>
        <v>0</v>
      </c>
      <c r="AA2576" s="2">
        <f t="shared" si="1345"/>
        <v>0</v>
      </c>
      <c r="AB2576" s="2">
        <f t="shared" si="1345"/>
        <v>197294.51</v>
      </c>
      <c r="AC2576" s="2">
        <f t="shared" si="1345"/>
        <v>194010.61</v>
      </c>
      <c r="AD2576" s="2">
        <f t="shared" si="1345"/>
        <v>0</v>
      </c>
      <c r="AE2576" s="2">
        <f t="shared" si="1345"/>
        <v>0</v>
      </c>
      <c r="AF2576" s="2">
        <f t="shared" si="1345"/>
        <v>3283.9</v>
      </c>
      <c r="AG2576" s="2">
        <f t="shared" si="1345"/>
        <v>0</v>
      </c>
      <c r="AH2576" s="2">
        <f t="shared" si="1345"/>
        <v>17.415999999999997</v>
      </c>
      <c r="AI2576" s="2">
        <f t="shared" si="1345"/>
        <v>0</v>
      </c>
      <c r="AJ2576" s="2">
        <f t="shared" si="1345"/>
        <v>0</v>
      </c>
      <c r="AK2576" s="2">
        <f t="shared" si="1345"/>
        <v>2298.73</v>
      </c>
      <c r="AL2576" s="2">
        <f t="shared" si="1345"/>
        <v>328.39</v>
      </c>
      <c r="AM2576" s="2">
        <f t="shared" si="1345"/>
        <v>0</v>
      </c>
      <c r="AN2576" s="2">
        <f t="shared" si="1345"/>
        <v>0</v>
      </c>
      <c r="AO2576" s="2">
        <f t="shared" si="1345"/>
        <v>0</v>
      </c>
      <c r="AP2576" s="2">
        <f t="shared" si="1345"/>
        <v>0</v>
      </c>
      <c r="AQ2576" s="2">
        <f t="shared" si="1345"/>
        <v>0</v>
      </c>
      <c r="AR2576" s="2">
        <f t="shared" si="1345"/>
        <v>199921.63</v>
      </c>
      <c r="AS2576" s="2">
        <f t="shared" si="1345"/>
        <v>0</v>
      </c>
      <c r="AT2576" s="2">
        <f t="shared" si="1345"/>
        <v>0</v>
      </c>
      <c r="AU2576" s="2">
        <f t="shared" ref="AU2576:BZ2576" si="1346">AU2581</f>
        <v>199921.63</v>
      </c>
      <c r="AV2576" s="2">
        <f t="shared" si="1346"/>
        <v>194010.61</v>
      </c>
      <c r="AW2576" s="2">
        <f t="shared" si="1346"/>
        <v>194010.61</v>
      </c>
      <c r="AX2576" s="2">
        <f t="shared" si="1346"/>
        <v>0</v>
      </c>
      <c r="AY2576" s="2">
        <f t="shared" si="1346"/>
        <v>194010.61</v>
      </c>
      <c r="AZ2576" s="2">
        <f t="shared" si="1346"/>
        <v>0</v>
      </c>
      <c r="BA2576" s="2">
        <f t="shared" si="1346"/>
        <v>0</v>
      </c>
      <c r="BB2576" s="2">
        <f t="shared" si="1346"/>
        <v>0</v>
      </c>
      <c r="BC2576" s="2">
        <f t="shared" si="1346"/>
        <v>0</v>
      </c>
      <c r="BD2576" s="2">
        <f t="shared" si="1346"/>
        <v>0</v>
      </c>
      <c r="BE2576" s="2">
        <f t="shared" si="1346"/>
        <v>0</v>
      </c>
      <c r="BF2576" s="2">
        <f t="shared" si="1346"/>
        <v>0</v>
      </c>
      <c r="BG2576" s="2">
        <f t="shared" si="1346"/>
        <v>0</v>
      </c>
      <c r="BH2576" s="2">
        <f t="shared" si="1346"/>
        <v>0</v>
      </c>
      <c r="BI2576" s="2">
        <f t="shared" si="1346"/>
        <v>0</v>
      </c>
      <c r="BJ2576" s="2">
        <f t="shared" si="1346"/>
        <v>0</v>
      </c>
      <c r="BK2576" s="2">
        <f t="shared" si="1346"/>
        <v>0</v>
      </c>
      <c r="BL2576" s="2">
        <f t="shared" si="1346"/>
        <v>0</v>
      </c>
      <c r="BM2576" s="2">
        <f t="shared" si="1346"/>
        <v>0</v>
      </c>
      <c r="BN2576" s="2">
        <f t="shared" si="1346"/>
        <v>0</v>
      </c>
      <c r="BO2576" s="2">
        <f t="shared" si="1346"/>
        <v>0</v>
      </c>
      <c r="BP2576" s="2">
        <f t="shared" si="1346"/>
        <v>0</v>
      </c>
      <c r="BQ2576" s="2">
        <f t="shared" si="1346"/>
        <v>0</v>
      </c>
      <c r="BR2576" s="2">
        <f t="shared" si="1346"/>
        <v>0</v>
      </c>
      <c r="BS2576" s="2">
        <f t="shared" si="1346"/>
        <v>0</v>
      </c>
      <c r="BT2576" s="2">
        <f t="shared" si="1346"/>
        <v>0</v>
      </c>
      <c r="BU2576" s="2">
        <f t="shared" si="1346"/>
        <v>0</v>
      </c>
      <c r="BV2576" s="2">
        <f t="shared" si="1346"/>
        <v>0</v>
      </c>
      <c r="BW2576" s="2">
        <f t="shared" si="1346"/>
        <v>0</v>
      </c>
      <c r="BX2576" s="2">
        <f t="shared" si="1346"/>
        <v>0</v>
      </c>
      <c r="BY2576" s="2">
        <f t="shared" si="1346"/>
        <v>0</v>
      </c>
      <c r="BZ2576" s="2">
        <f t="shared" si="1346"/>
        <v>0</v>
      </c>
      <c r="CA2576" s="2">
        <f t="shared" ref="CA2576:DF2576" si="1347">CA2581</f>
        <v>199921.63</v>
      </c>
      <c r="CB2576" s="2">
        <f t="shared" si="1347"/>
        <v>0</v>
      </c>
      <c r="CC2576" s="2">
        <f t="shared" si="1347"/>
        <v>0</v>
      </c>
      <c r="CD2576" s="2">
        <f t="shared" si="1347"/>
        <v>199921.63</v>
      </c>
      <c r="CE2576" s="2">
        <f t="shared" si="1347"/>
        <v>194010.61</v>
      </c>
      <c r="CF2576" s="2">
        <f t="shared" si="1347"/>
        <v>194010.61</v>
      </c>
      <c r="CG2576" s="2">
        <f t="shared" si="1347"/>
        <v>0</v>
      </c>
      <c r="CH2576" s="2">
        <f t="shared" si="1347"/>
        <v>194010.61</v>
      </c>
      <c r="CI2576" s="2">
        <f t="shared" si="1347"/>
        <v>0</v>
      </c>
      <c r="CJ2576" s="2">
        <f t="shared" si="1347"/>
        <v>0</v>
      </c>
      <c r="CK2576" s="2">
        <f t="shared" si="1347"/>
        <v>0</v>
      </c>
      <c r="CL2576" s="2">
        <f t="shared" si="1347"/>
        <v>0</v>
      </c>
      <c r="CM2576" s="2">
        <f t="shared" si="1347"/>
        <v>0</v>
      </c>
      <c r="CN2576" s="2">
        <f t="shared" si="1347"/>
        <v>0</v>
      </c>
      <c r="CO2576" s="2">
        <f t="shared" si="1347"/>
        <v>0</v>
      </c>
      <c r="CP2576" s="2">
        <f t="shared" si="1347"/>
        <v>0</v>
      </c>
      <c r="CQ2576" s="2">
        <f t="shared" si="1347"/>
        <v>0</v>
      </c>
      <c r="CR2576" s="2">
        <f t="shared" si="1347"/>
        <v>0</v>
      </c>
      <c r="CS2576" s="2">
        <f t="shared" si="1347"/>
        <v>0</v>
      </c>
      <c r="CT2576" s="2">
        <f t="shared" si="1347"/>
        <v>0</v>
      </c>
      <c r="CU2576" s="2">
        <f t="shared" si="1347"/>
        <v>0</v>
      </c>
      <c r="CV2576" s="2">
        <f t="shared" si="1347"/>
        <v>0</v>
      </c>
      <c r="CW2576" s="2">
        <f t="shared" si="1347"/>
        <v>0</v>
      </c>
      <c r="CX2576" s="2">
        <f t="shared" si="1347"/>
        <v>0</v>
      </c>
      <c r="CY2576" s="2">
        <f t="shared" si="1347"/>
        <v>0</v>
      </c>
      <c r="CZ2576" s="2">
        <f t="shared" si="1347"/>
        <v>0</v>
      </c>
      <c r="DA2576" s="2">
        <f t="shared" si="1347"/>
        <v>0</v>
      </c>
      <c r="DB2576" s="2">
        <f t="shared" si="1347"/>
        <v>0</v>
      </c>
      <c r="DC2576" s="2">
        <f t="shared" si="1347"/>
        <v>0</v>
      </c>
      <c r="DD2576" s="2">
        <f t="shared" si="1347"/>
        <v>0</v>
      </c>
      <c r="DE2576" s="2">
        <f t="shared" si="1347"/>
        <v>0</v>
      </c>
      <c r="DF2576" s="2">
        <f t="shared" si="1347"/>
        <v>0</v>
      </c>
      <c r="DG2576" s="3">
        <f t="shared" ref="DG2576:EL2576" si="1348">DG2581</f>
        <v>0</v>
      </c>
      <c r="DH2576" s="3">
        <f t="shared" si="1348"/>
        <v>0</v>
      </c>
      <c r="DI2576" s="3">
        <f t="shared" si="1348"/>
        <v>0</v>
      </c>
      <c r="DJ2576" s="3">
        <f t="shared" si="1348"/>
        <v>0</v>
      </c>
      <c r="DK2576" s="3">
        <f t="shared" si="1348"/>
        <v>0</v>
      </c>
      <c r="DL2576" s="3">
        <f t="shared" si="1348"/>
        <v>0</v>
      </c>
      <c r="DM2576" s="3">
        <f t="shared" si="1348"/>
        <v>0</v>
      </c>
      <c r="DN2576" s="3">
        <f t="shared" si="1348"/>
        <v>0</v>
      </c>
      <c r="DO2576" s="3">
        <f t="shared" si="1348"/>
        <v>0</v>
      </c>
      <c r="DP2576" s="3">
        <f t="shared" si="1348"/>
        <v>0</v>
      </c>
      <c r="DQ2576" s="3">
        <f t="shared" si="1348"/>
        <v>0</v>
      </c>
      <c r="DR2576" s="3">
        <f t="shared" si="1348"/>
        <v>0</v>
      </c>
      <c r="DS2576" s="3">
        <f t="shared" si="1348"/>
        <v>0</v>
      </c>
      <c r="DT2576" s="3">
        <f t="shared" si="1348"/>
        <v>0</v>
      </c>
      <c r="DU2576" s="3">
        <f t="shared" si="1348"/>
        <v>0</v>
      </c>
      <c r="DV2576" s="3">
        <f t="shared" si="1348"/>
        <v>0</v>
      </c>
      <c r="DW2576" s="3">
        <f t="shared" si="1348"/>
        <v>0</v>
      </c>
      <c r="DX2576" s="3">
        <f t="shared" si="1348"/>
        <v>0</v>
      </c>
      <c r="DY2576" s="3">
        <f t="shared" si="1348"/>
        <v>0</v>
      </c>
      <c r="DZ2576" s="3">
        <f t="shared" si="1348"/>
        <v>0</v>
      </c>
      <c r="EA2576" s="3">
        <f t="shared" si="1348"/>
        <v>0</v>
      </c>
      <c r="EB2576" s="3">
        <f t="shared" si="1348"/>
        <v>0</v>
      </c>
      <c r="EC2576" s="3">
        <f t="shared" si="1348"/>
        <v>0</v>
      </c>
      <c r="ED2576" s="3">
        <f t="shared" si="1348"/>
        <v>0</v>
      </c>
      <c r="EE2576" s="3">
        <f t="shared" si="1348"/>
        <v>0</v>
      </c>
      <c r="EF2576" s="3">
        <f t="shared" si="1348"/>
        <v>0</v>
      </c>
      <c r="EG2576" s="3">
        <f t="shared" si="1348"/>
        <v>0</v>
      </c>
      <c r="EH2576" s="3">
        <f t="shared" si="1348"/>
        <v>0</v>
      </c>
      <c r="EI2576" s="3">
        <f t="shared" si="1348"/>
        <v>0</v>
      </c>
      <c r="EJ2576" s="3">
        <f t="shared" si="1348"/>
        <v>0</v>
      </c>
      <c r="EK2576" s="3">
        <f t="shared" si="1348"/>
        <v>0</v>
      </c>
      <c r="EL2576" s="3">
        <f t="shared" si="1348"/>
        <v>0</v>
      </c>
      <c r="EM2576" s="3">
        <f t="shared" ref="EM2576:FR2576" si="1349">EM2581</f>
        <v>0</v>
      </c>
      <c r="EN2576" s="3">
        <f t="shared" si="1349"/>
        <v>0</v>
      </c>
      <c r="EO2576" s="3">
        <f t="shared" si="1349"/>
        <v>0</v>
      </c>
      <c r="EP2576" s="3">
        <f t="shared" si="1349"/>
        <v>0</v>
      </c>
      <c r="EQ2576" s="3">
        <f t="shared" si="1349"/>
        <v>0</v>
      </c>
      <c r="ER2576" s="3">
        <f t="shared" si="1349"/>
        <v>0</v>
      </c>
      <c r="ES2576" s="3">
        <f t="shared" si="1349"/>
        <v>0</v>
      </c>
      <c r="ET2576" s="3">
        <f t="shared" si="1349"/>
        <v>0</v>
      </c>
      <c r="EU2576" s="3">
        <f t="shared" si="1349"/>
        <v>0</v>
      </c>
      <c r="EV2576" s="3">
        <f t="shared" si="1349"/>
        <v>0</v>
      </c>
      <c r="EW2576" s="3">
        <f t="shared" si="1349"/>
        <v>0</v>
      </c>
      <c r="EX2576" s="3">
        <f t="shared" si="1349"/>
        <v>0</v>
      </c>
      <c r="EY2576" s="3">
        <f t="shared" si="1349"/>
        <v>0</v>
      </c>
      <c r="EZ2576" s="3">
        <f t="shared" si="1349"/>
        <v>0</v>
      </c>
      <c r="FA2576" s="3">
        <f t="shared" si="1349"/>
        <v>0</v>
      </c>
      <c r="FB2576" s="3">
        <f t="shared" si="1349"/>
        <v>0</v>
      </c>
      <c r="FC2576" s="3">
        <f t="shared" si="1349"/>
        <v>0</v>
      </c>
      <c r="FD2576" s="3">
        <f t="shared" si="1349"/>
        <v>0</v>
      </c>
      <c r="FE2576" s="3">
        <f t="shared" si="1349"/>
        <v>0</v>
      </c>
      <c r="FF2576" s="3">
        <f t="shared" si="1349"/>
        <v>0</v>
      </c>
      <c r="FG2576" s="3">
        <f t="shared" si="1349"/>
        <v>0</v>
      </c>
      <c r="FH2576" s="3">
        <f t="shared" si="1349"/>
        <v>0</v>
      </c>
      <c r="FI2576" s="3">
        <f t="shared" si="1349"/>
        <v>0</v>
      </c>
      <c r="FJ2576" s="3">
        <f t="shared" si="1349"/>
        <v>0</v>
      </c>
      <c r="FK2576" s="3">
        <f t="shared" si="1349"/>
        <v>0</v>
      </c>
      <c r="FL2576" s="3">
        <f t="shared" si="1349"/>
        <v>0</v>
      </c>
      <c r="FM2576" s="3">
        <f t="shared" si="1349"/>
        <v>0</v>
      </c>
      <c r="FN2576" s="3">
        <f t="shared" si="1349"/>
        <v>0</v>
      </c>
      <c r="FO2576" s="3">
        <f t="shared" si="1349"/>
        <v>0</v>
      </c>
      <c r="FP2576" s="3">
        <f t="shared" si="1349"/>
        <v>0</v>
      </c>
      <c r="FQ2576" s="3">
        <f t="shared" si="1349"/>
        <v>0</v>
      </c>
      <c r="FR2576" s="3">
        <f t="shared" si="1349"/>
        <v>0</v>
      </c>
      <c r="FS2576" s="3">
        <f t="shared" ref="FS2576:GX2576" si="1350">FS2581</f>
        <v>0</v>
      </c>
      <c r="FT2576" s="3">
        <f t="shared" si="1350"/>
        <v>0</v>
      </c>
      <c r="FU2576" s="3">
        <f t="shared" si="1350"/>
        <v>0</v>
      </c>
      <c r="FV2576" s="3">
        <f t="shared" si="1350"/>
        <v>0</v>
      </c>
      <c r="FW2576" s="3">
        <f t="shared" si="1350"/>
        <v>0</v>
      </c>
      <c r="FX2576" s="3">
        <f t="shared" si="1350"/>
        <v>0</v>
      </c>
      <c r="FY2576" s="3">
        <f t="shared" si="1350"/>
        <v>0</v>
      </c>
      <c r="FZ2576" s="3">
        <f t="shared" si="1350"/>
        <v>0</v>
      </c>
      <c r="GA2576" s="3">
        <f t="shared" si="1350"/>
        <v>0</v>
      </c>
      <c r="GB2576" s="3">
        <f t="shared" si="1350"/>
        <v>0</v>
      </c>
      <c r="GC2576" s="3">
        <f t="shared" si="1350"/>
        <v>0</v>
      </c>
      <c r="GD2576" s="3">
        <f t="shared" si="1350"/>
        <v>0</v>
      </c>
      <c r="GE2576" s="3">
        <f t="shared" si="1350"/>
        <v>0</v>
      </c>
      <c r="GF2576" s="3">
        <f t="shared" si="1350"/>
        <v>0</v>
      </c>
      <c r="GG2576" s="3">
        <f t="shared" si="1350"/>
        <v>0</v>
      </c>
      <c r="GH2576" s="3">
        <f t="shared" si="1350"/>
        <v>0</v>
      </c>
      <c r="GI2576" s="3">
        <f t="shared" si="1350"/>
        <v>0</v>
      </c>
      <c r="GJ2576" s="3">
        <f t="shared" si="1350"/>
        <v>0</v>
      </c>
      <c r="GK2576" s="3">
        <f t="shared" si="1350"/>
        <v>0</v>
      </c>
      <c r="GL2576" s="3">
        <f t="shared" si="1350"/>
        <v>0</v>
      </c>
      <c r="GM2576" s="3">
        <f t="shared" si="1350"/>
        <v>0</v>
      </c>
      <c r="GN2576" s="3">
        <f t="shared" si="1350"/>
        <v>0</v>
      </c>
      <c r="GO2576" s="3">
        <f t="shared" si="1350"/>
        <v>0</v>
      </c>
      <c r="GP2576" s="3">
        <f t="shared" si="1350"/>
        <v>0</v>
      </c>
      <c r="GQ2576" s="3">
        <f t="shared" si="1350"/>
        <v>0</v>
      </c>
      <c r="GR2576" s="3">
        <f t="shared" si="1350"/>
        <v>0</v>
      </c>
      <c r="GS2576" s="3">
        <f t="shared" si="1350"/>
        <v>0</v>
      </c>
      <c r="GT2576" s="3">
        <f t="shared" si="1350"/>
        <v>0</v>
      </c>
      <c r="GU2576" s="3">
        <f t="shared" si="1350"/>
        <v>0</v>
      </c>
      <c r="GV2576" s="3">
        <f t="shared" si="1350"/>
        <v>0</v>
      </c>
      <c r="GW2576" s="3">
        <f t="shared" si="1350"/>
        <v>0</v>
      </c>
      <c r="GX2576" s="3">
        <f t="shared" si="1350"/>
        <v>0</v>
      </c>
    </row>
    <row r="2578" spans="1:245" x14ac:dyDescent="0.2">
      <c r="A2578">
        <v>17</v>
      </c>
      <c r="B2578">
        <v>1</v>
      </c>
      <c r="C2578">
        <f>ROW(SmtRes!A769)</f>
        <v>769</v>
      </c>
      <c r="D2578">
        <f>ROW(EtalonRes!A741)</f>
        <v>741</v>
      </c>
      <c r="E2578" t="s">
        <v>14</v>
      </c>
      <c r="F2578" t="s">
        <v>91</v>
      </c>
      <c r="G2578" t="s">
        <v>92</v>
      </c>
      <c r="H2578" t="s">
        <v>93</v>
      </c>
      <c r="I2578">
        <f>ROUND(28/10,9)</f>
        <v>2.8</v>
      </c>
      <c r="J2578">
        <v>0</v>
      </c>
      <c r="O2578">
        <f>ROUND(CP2578,2)</f>
        <v>11669.51</v>
      </c>
      <c r="P2578">
        <f>ROUND(CQ2578*I2578,2)</f>
        <v>8385.61</v>
      </c>
      <c r="Q2578">
        <f>ROUND(CR2578*I2578,2)</f>
        <v>0</v>
      </c>
      <c r="R2578">
        <f>ROUND(CS2578*I2578,2)</f>
        <v>0</v>
      </c>
      <c r="S2578">
        <f>ROUND(CT2578*I2578,2)</f>
        <v>3283.9</v>
      </c>
      <c r="T2578">
        <f>ROUND(CU2578*I2578,2)</f>
        <v>0</v>
      </c>
      <c r="U2578">
        <f>CV2578*I2578</f>
        <v>17.415999999999997</v>
      </c>
      <c r="V2578">
        <f>CW2578*I2578</f>
        <v>0</v>
      </c>
      <c r="W2578">
        <f>ROUND(CX2578*I2578,2)</f>
        <v>0</v>
      </c>
      <c r="X2578">
        <f>ROUND(CY2578,2)</f>
        <v>2298.73</v>
      </c>
      <c r="Y2578">
        <f>ROUND(CZ2578,2)</f>
        <v>328.39</v>
      </c>
      <c r="AA2578">
        <v>55574044</v>
      </c>
      <c r="AB2578">
        <f>ROUND((AC2578+AD2578+AF2578),6)</f>
        <v>4167.68</v>
      </c>
      <c r="AC2578">
        <f>ROUND((ES2578),6)</f>
        <v>2994.86</v>
      </c>
      <c r="AD2578">
        <f>ROUND((((ET2578)-(EU2578))+AE2578),6)</f>
        <v>0</v>
      </c>
      <c r="AE2578">
        <f>ROUND((EU2578),6)</f>
        <v>0</v>
      </c>
      <c r="AF2578">
        <f>ROUND((EV2578),6)</f>
        <v>1172.82</v>
      </c>
      <c r="AG2578">
        <f>ROUND((AP2578),6)</f>
        <v>0</v>
      </c>
      <c r="AH2578">
        <f>(EW2578)</f>
        <v>6.22</v>
      </c>
      <c r="AI2578">
        <f>(EX2578)</f>
        <v>0</v>
      </c>
      <c r="AJ2578">
        <f>(AS2578)</f>
        <v>0</v>
      </c>
      <c r="AK2578">
        <v>4167.68</v>
      </c>
      <c r="AL2578">
        <v>2994.86</v>
      </c>
      <c r="AM2578">
        <v>0</v>
      </c>
      <c r="AN2578">
        <v>0</v>
      </c>
      <c r="AO2578">
        <v>1172.82</v>
      </c>
      <c r="AP2578">
        <v>0</v>
      </c>
      <c r="AQ2578">
        <v>6.22</v>
      </c>
      <c r="AR2578">
        <v>0</v>
      </c>
      <c r="AS2578">
        <v>0</v>
      </c>
      <c r="AT2578">
        <v>70</v>
      </c>
      <c r="AU2578">
        <v>10</v>
      </c>
      <c r="AV2578">
        <v>1</v>
      </c>
      <c r="AW2578">
        <v>1</v>
      </c>
      <c r="AZ2578">
        <v>1</v>
      </c>
      <c r="BA2578">
        <v>1</v>
      </c>
      <c r="BB2578">
        <v>1</v>
      </c>
      <c r="BC2578">
        <v>1</v>
      </c>
      <c r="BD2578" t="s">
        <v>3</v>
      </c>
      <c r="BE2578" t="s">
        <v>3</v>
      </c>
      <c r="BF2578" t="s">
        <v>3</v>
      </c>
      <c r="BG2578" t="s">
        <v>3</v>
      </c>
      <c r="BH2578">
        <v>0</v>
      </c>
      <c r="BI2578">
        <v>4</v>
      </c>
      <c r="BJ2578" t="s">
        <v>94</v>
      </c>
      <c r="BM2578">
        <v>0</v>
      </c>
      <c r="BN2578">
        <v>0</v>
      </c>
      <c r="BO2578" t="s">
        <v>3</v>
      </c>
      <c r="BP2578">
        <v>0</v>
      </c>
      <c r="BQ2578">
        <v>1</v>
      </c>
      <c r="BR2578">
        <v>0</v>
      </c>
      <c r="BS2578">
        <v>1</v>
      </c>
      <c r="BT2578">
        <v>1</v>
      </c>
      <c r="BU2578">
        <v>1</v>
      </c>
      <c r="BV2578">
        <v>1</v>
      </c>
      <c r="BW2578">
        <v>1</v>
      </c>
      <c r="BX2578">
        <v>1</v>
      </c>
      <c r="BY2578" t="s">
        <v>3</v>
      </c>
      <c r="BZ2578">
        <v>70</v>
      </c>
      <c r="CA2578">
        <v>10</v>
      </c>
      <c r="CE2578">
        <v>0</v>
      </c>
      <c r="CF2578">
        <v>0</v>
      </c>
      <c r="CG2578">
        <v>0</v>
      </c>
      <c r="CM2578">
        <v>0</v>
      </c>
      <c r="CN2578" t="s">
        <v>3</v>
      </c>
      <c r="CO2578">
        <v>0</v>
      </c>
      <c r="CP2578">
        <f>(P2578+Q2578+S2578)</f>
        <v>11669.51</v>
      </c>
      <c r="CQ2578">
        <f>(AC2578*BC2578*AW2578)</f>
        <v>2994.86</v>
      </c>
      <c r="CR2578">
        <f>((((ET2578)*BB2578-(EU2578)*BS2578)+AE2578*BS2578)*AV2578)</f>
        <v>0</v>
      </c>
      <c r="CS2578">
        <f>(AE2578*BS2578*AV2578)</f>
        <v>0</v>
      </c>
      <c r="CT2578">
        <f>(AF2578*BA2578*AV2578)</f>
        <v>1172.82</v>
      </c>
      <c r="CU2578">
        <f>AG2578</f>
        <v>0</v>
      </c>
      <c r="CV2578">
        <f>(AH2578*AV2578)</f>
        <v>6.22</v>
      </c>
      <c r="CW2578">
        <f>AI2578</f>
        <v>0</v>
      </c>
      <c r="CX2578">
        <f>AJ2578</f>
        <v>0</v>
      </c>
      <c r="CY2578">
        <f>((S2578*BZ2578)/100)</f>
        <v>2298.73</v>
      </c>
      <c r="CZ2578">
        <f>((S2578*CA2578)/100)</f>
        <v>328.39</v>
      </c>
      <c r="DC2578" t="s">
        <v>3</v>
      </c>
      <c r="DD2578" t="s">
        <v>3</v>
      </c>
      <c r="DE2578" t="s">
        <v>3</v>
      </c>
      <c r="DF2578" t="s">
        <v>3</v>
      </c>
      <c r="DG2578" t="s">
        <v>3</v>
      </c>
      <c r="DH2578" t="s">
        <v>3</v>
      </c>
      <c r="DI2578" t="s">
        <v>3</v>
      </c>
      <c r="DJ2578" t="s">
        <v>3</v>
      </c>
      <c r="DK2578" t="s">
        <v>3</v>
      </c>
      <c r="DL2578" t="s">
        <v>3</v>
      </c>
      <c r="DM2578" t="s">
        <v>3</v>
      </c>
      <c r="DN2578">
        <v>0</v>
      </c>
      <c r="DO2578">
        <v>0</v>
      </c>
      <c r="DP2578">
        <v>1</v>
      </c>
      <c r="DQ2578">
        <v>1</v>
      </c>
      <c r="DU2578">
        <v>1010</v>
      </c>
      <c r="DV2578" t="s">
        <v>93</v>
      </c>
      <c r="DW2578" t="s">
        <v>93</v>
      </c>
      <c r="DX2578">
        <v>10</v>
      </c>
      <c r="EE2578">
        <v>55317522</v>
      </c>
      <c r="EF2578">
        <v>1</v>
      </c>
      <c r="EG2578" t="s">
        <v>19</v>
      </c>
      <c r="EH2578">
        <v>0</v>
      </c>
      <c r="EI2578" t="s">
        <v>3</v>
      </c>
      <c r="EJ2578">
        <v>4</v>
      </c>
      <c r="EK2578">
        <v>0</v>
      </c>
      <c r="EL2578" t="s">
        <v>20</v>
      </c>
      <c r="EM2578" t="s">
        <v>21</v>
      </c>
      <c r="EO2578" t="s">
        <v>3</v>
      </c>
      <c r="EQ2578">
        <v>0</v>
      </c>
      <c r="ER2578">
        <v>4167.68</v>
      </c>
      <c r="ES2578">
        <v>2994.86</v>
      </c>
      <c r="ET2578">
        <v>0</v>
      </c>
      <c r="EU2578">
        <v>0</v>
      </c>
      <c r="EV2578">
        <v>1172.82</v>
      </c>
      <c r="EW2578">
        <v>6.22</v>
      </c>
      <c r="EX2578">
        <v>0</v>
      </c>
      <c r="EY2578">
        <v>0</v>
      </c>
      <c r="FQ2578">
        <v>0</v>
      </c>
      <c r="FR2578">
        <f>ROUND(IF(AND(BH2578=3,BI2578=3),P2578,0),2)</f>
        <v>0</v>
      </c>
      <c r="FS2578">
        <v>0</v>
      </c>
      <c r="FX2578">
        <v>70</v>
      </c>
      <c r="FY2578">
        <v>10</v>
      </c>
      <c r="GA2578" t="s">
        <v>3</v>
      </c>
      <c r="GD2578">
        <v>0</v>
      </c>
      <c r="GF2578">
        <v>1404583839</v>
      </c>
      <c r="GG2578">
        <v>2</v>
      </c>
      <c r="GH2578">
        <v>1</v>
      </c>
      <c r="GI2578">
        <v>-2</v>
      </c>
      <c r="GJ2578">
        <v>0</v>
      </c>
      <c r="GK2578">
        <f>ROUND(R2578*(R12)/100,2)</f>
        <v>0</v>
      </c>
      <c r="GL2578">
        <f>ROUND(IF(AND(BH2578=3,BI2578=3,FS2578&lt;&gt;0),P2578,0),2)</f>
        <v>0</v>
      </c>
      <c r="GM2578">
        <f>ROUND(O2578+X2578+Y2578+GK2578,2)+GX2578</f>
        <v>14296.63</v>
      </c>
      <c r="GN2578">
        <f>IF(OR(BI2578=0,BI2578=1),ROUND(O2578+X2578+Y2578+GK2578,2),0)</f>
        <v>0</v>
      </c>
      <c r="GO2578">
        <f>IF(BI2578=2,ROUND(O2578+X2578+Y2578+GK2578,2),0)</f>
        <v>0</v>
      </c>
      <c r="GP2578">
        <f>IF(BI2578=4,ROUND(O2578+X2578+Y2578+GK2578,2)+GX2578,0)</f>
        <v>14296.63</v>
      </c>
      <c r="GR2578">
        <v>0</v>
      </c>
      <c r="GS2578">
        <v>3</v>
      </c>
      <c r="GT2578">
        <v>0</v>
      </c>
      <c r="GU2578" t="s">
        <v>3</v>
      </c>
      <c r="GV2578">
        <f>ROUND((GT2578),6)</f>
        <v>0</v>
      </c>
      <c r="GW2578">
        <v>1</v>
      </c>
      <c r="GX2578">
        <f>ROUND(HC2578*I2578,2)</f>
        <v>0</v>
      </c>
      <c r="HA2578">
        <v>0</v>
      </c>
      <c r="HB2578">
        <v>0</v>
      </c>
      <c r="HC2578">
        <f>GV2578*GW2578</f>
        <v>0</v>
      </c>
      <c r="IK2578">
        <v>0</v>
      </c>
    </row>
    <row r="2579" spans="1:245" x14ac:dyDescent="0.2">
      <c r="A2579">
        <v>17</v>
      </c>
      <c r="B2579">
        <v>1</v>
      </c>
      <c r="E2579" t="s">
        <v>22</v>
      </c>
      <c r="F2579" t="s">
        <v>96</v>
      </c>
      <c r="G2579" t="s">
        <v>481</v>
      </c>
      <c r="H2579" t="s">
        <v>98</v>
      </c>
      <c r="I2579">
        <v>55</v>
      </c>
      <c r="J2579">
        <v>0</v>
      </c>
      <c r="O2579">
        <f>ROUND(CP2579,2)</f>
        <v>185625</v>
      </c>
      <c r="P2579">
        <f>ROUND(CQ2579*I2579,2)</f>
        <v>185625</v>
      </c>
      <c r="Q2579">
        <f>ROUND(CR2579*I2579,2)</f>
        <v>0</v>
      </c>
      <c r="R2579">
        <f>ROUND(CS2579*I2579,2)</f>
        <v>0</v>
      </c>
      <c r="S2579">
        <f>ROUND(CT2579*I2579,2)</f>
        <v>0</v>
      </c>
      <c r="T2579">
        <f>ROUND(CU2579*I2579,2)</f>
        <v>0</v>
      </c>
      <c r="U2579">
        <f>CV2579*I2579</f>
        <v>0</v>
      </c>
      <c r="V2579">
        <f>CW2579*I2579</f>
        <v>0</v>
      </c>
      <c r="W2579">
        <f>ROUND(CX2579*I2579,2)</f>
        <v>0</v>
      </c>
      <c r="X2579">
        <f>ROUND(CY2579,2)</f>
        <v>0</v>
      </c>
      <c r="Y2579">
        <f>ROUND(CZ2579,2)</f>
        <v>0</v>
      </c>
      <c r="AA2579">
        <v>55574044</v>
      </c>
      <c r="AB2579">
        <f>ROUND((AC2579+AD2579+AF2579),6)</f>
        <v>3375</v>
      </c>
      <c r="AC2579">
        <f>ROUND((ES2579),6)</f>
        <v>3375</v>
      </c>
      <c r="AD2579">
        <f>ROUND((((ET2579)-(EU2579))+AE2579),6)</f>
        <v>0</v>
      </c>
      <c r="AE2579">
        <f>ROUND((EU2579),6)</f>
        <v>0</v>
      </c>
      <c r="AF2579">
        <f>ROUND((EV2579),6)</f>
        <v>0</v>
      </c>
      <c r="AG2579">
        <f>ROUND((AP2579),6)</f>
        <v>0</v>
      </c>
      <c r="AH2579">
        <f>(EW2579)</f>
        <v>0</v>
      </c>
      <c r="AI2579">
        <f>(EX2579)</f>
        <v>0</v>
      </c>
      <c r="AJ2579">
        <f>(AS2579)</f>
        <v>0</v>
      </c>
      <c r="AK2579">
        <v>3375</v>
      </c>
      <c r="AL2579">
        <v>3375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70</v>
      </c>
      <c r="AU2579">
        <v>10</v>
      </c>
      <c r="AV2579">
        <v>1</v>
      </c>
      <c r="AW2579">
        <v>1</v>
      </c>
      <c r="AZ2579">
        <v>1</v>
      </c>
      <c r="BA2579">
        <v>1</v>
      </c>
      <c r="BB2579">
        <v>1</v>
      </c>
      <c r="BC2579">
        <v>1</v>
      </c>
      <c r="BD2579" t="s">
        <v>3</v>
      </c>
      <c r="BE2579" t="s">
        <v>3</v>
      </c>
      <c r="BF2579" t="s">
        <v>3</v>
      </c>
      <c r="BG2579" t="s">
        <v>3</v>
      </c>
      <c r="BH2579">
        <v>3</v>
      </c>
      <c r="BI2579">
        <v>4</v>
      </c>
      <c r="BJ2579" t="s">
        <v>3</v>
      </c>
      <c r="BM2579">
        <v>0</v>
      </c>
      <c r="BN2579">
        <v>0</v>
      </c>
      <c r="BO2579" t="s">
        <v>3</v>
      </c>
      <c r="BP2579">
        <v>0</v>
      </c>
      <c r="BQ2579">
        <v>1</v>
      </c>
      <c r="BR2579">
        <v>0</v>
      </c>
      <c r="BS2579">
        <v>1</v>
      </c>
      <c r="BT2579">
        <v>1</v>
      </c>
      <c r="BU2579">
        <v>1</v>
      </c>
      <c r="BV2579">
        <v>1</v>
      </c>
      <c r="BW2579">
        <v>1</v>
      </c>
      <c r="BX2579">
        <v>1</v>
      </c>
      <c r="BY2579" t="s">
        <v>3</v>
      </c>
      <c r="BZ2579">
        <v>70</v>
      </c>
      <c r="CA2579">
        <v>10</v>
      </c>
      <c r="CE2579">
        <v>0</v>
      </c>
      <c r="CF2579">
        <v>0</v>
      </c>
      <c r="CG2579">
        <v>0</v>
      </c>
      <c r="CM2579">
        <v>0</v>
      </c>
      <c r="CN2579" t="s">
        <v>3</v>
      </c>
      <c r="CO2579">
        <v>0</v>
      </c>
      <c r="CP2579">
        <f>(P2579+Q2579+S2579)</f>
        <v>185625</v>
      </c>
      <c r="CQ2579">
        <f>(AC2579*BC2579*AW2579)</f>
        <v>3375</v>
      </c>
      <c r="CR2579">
        <f>((((ET2579)*BB2579-(EU2579)*BS2579)+AE2579*BS2579)*AV2579)</f>
        <v>0</v>
      </c>
      <c r="CS2579">
        <f>(AE2579*BS2579*AV2579)</f>
        <v>0</v>
      </c>
      <c r="CT2579">
        <f>(AF2579*BA2579*AV2579)</f>
        <v>0</v>
      </c>
      <c r="CU2579">
        <f>AG2579</f>
        <v>0</v>
      </c>
      <c r="CV2579">
        <f>(AH2579*AV2579)</f>
        <v>0</v>
      </c>
      <c r="CW2579">
        <f>AI2579</f>
        <v>0</v>
      </c>
      <c r="CX2579">
        <f>AJ2579</f>
        <v>0</v>
      </c>
      <c r="CY2579">
        <f>((S2579*BZ2579)/100)</f>
        <v>0</v>
      </c>
      <c r="CZ2579">
        <f>((S2579*CA2579)/100)</f>
        <v>0</v>
      </c>
      <c r="DC2579" t="s">
        <v>3</v>
      </c>
      <c r="DD2579" t="s">
        <v>3</v>
      </c>
      <c r="DE2579" t="s">
        <v>3</v>
      </c>
      <c r="DF2579" t="s">
        <v>3</v>
      </c>
      <c r="DG2579" t="s">
        <v>3</v>
      </c>
      <c r="DH2579" t="s">
        <v>3</v>
      </c>
      <c r="DI2579" t="s">
        <v>3</v>
      </c>
      <c r="DJ2579" t="s">
        <v>3</v>
      </c>
      <c r="DK2579" t="s">
        <v>3</v>
      </c>
      <c r="DL2579" t="s">
        <v>3</v>
      </c>
      <c r="DM2579" t="s">
        <v>3</v>
      </c>
      <c r="DN2579">
        <v>0</v>
      </c>
      <c r="DO2579">
        <v>0</v>
      </c>
      <c r="DP2579">
        <v>1</v>
      </c>
      <c r="DQ2579">
        <v>1</v>
      </c>
      <c r="DU2579">
        <v>1003</v>
      </c>
      <c r="DV2579" t="s">
        <v>98</v>
      </c>
      <c r="DW2579" t="s">
        <v>98</v>
      </c>
      <c r="DX2579">
        <v>1</v>
      </c>
      <c r="EE2579">
        <v>55317522</v>
      </c>
      <c r="EF2579">
        <v>1</v>
      </c>
      <c r="EG2579" t="s">
        <v>19</v>
      </c>
      <c r="EH2579">
        <v>0</v>
      </c>
      <c r="EI2579" t="s">
        <v>3</v>
      </c>
      <c r="EJ2579">
        <v>4</v>
      </c>
      <c r="EK2579">
        <v>0</v>
      </c>
      <c r="EL2579" t="s">
        <v>20</v>
      </c>
      <c r="EM2579" t="s">
        <v>21</v>
      </c>
      <c r="EO2579" t="s">
        <v>3</v>
      </c>
      <c r="EQ2579">
        <v>0</v>
      </c>
      <c r="ER2579">
        <v>3375</v>
      </c>
      <c r="ES2579">
        <v>3375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5</v>
      </c>
      <c r="FC2579">
        <v>1</v>
      </c>
      <c r="FD2579">
        <v>18</v>
      </c>
      <c r="FF2579">
        <v>4050</v>
      </c>
      <c r="FQ2579">
        <v>0</v>
      </c>
      <c r="FR2579">
        <f>ROUND(IF(AND(BH2579=3,BI2579=3),P2579,0),2)</f>
        <v>0</v>
      </c>
      <c r="FS2579">
        <v>0</v>
      </c>
      <c r="FX2579">
        <v>70</v>
      </c>
      <c r="FY2579">
        <v>10</v>
      </c>
      <c r="GA2579" t="s">
        <v>99</v>
      </c>
      <c r="GD2579">
        <v>0</v>
      </c>
      <c r="GF2579">
        <v>-1876339162</v>
      </c>
      <c r="GG2579">
        <v>2</v>
      </c>
      <c r="GH2579">
        <v>3</v>
      </c>
      <c r="GI2579">
        <v>-2</v>
      </c>
      <c r="GJ2579">
        <v>0</v>
      </c>
      <c r="GK2579">
        <f>ROUND(R2579*(R12)/100,2)</f>
        <v>0</v>
      </c>
      <c r="GL2579">
        <f>ROUND(IF(AND(BH2579=3,BI2579=3,FS2579&lt;&gt;0),P2579,0),2)</f>
        <v>0</v>
      </c>
      <c r="GM2579">
        <f>ROUND(O2579+X2579+Y2579+GK2579,2)+GX2579</f>
        <v>185625</v>
      </c>
      <c r="GN2579">
        <f>IF(OR(BI2579=0,BI2579=1),ROUND(O2579+X2579+Y2579+GK2579,2),0)</f>
        <v>0</v>
      </c>
      <c r="GO2579">
        <f>IF(BI2579=2,ROUND(O2579+X2579+Y2579+GK2579,2),0)</f>
        <v>0</v>
      </c>
      <c r="GP2579">
        <f>IF(BI2579=4,ROUND(O2579+X2579+Y2579+GK2579,2)+GX2579,0)</f>
        <v>185625</v>
      </c>
      <c r="GR2579">
        <v>1</v>
      </c>
      <c r="GS2579">
        <v>1</v>
      </c>
      <c r="GT2579">
        <v>0</v>
      </c>
      <c r="GU2579" t="s">
        <v>3</v>
      </c>
      <c r="GV2579">
        <f>ROUND((GT2579),6)</f>
        <v>0</v>
      </c>
      <c r="GW2579">
        <v>1</v>
      </c>
      <c r="GX2579">
        <f>ROUND(HC2579*I2579,2)</f>
        <v>0</v>
      </c>
      <c r="HA2579">
        <v>0</v>
      </c>
      <c r="HB2579">
        <v>0</v>
      </c>
      <c r="HC2579">
        <f>GV2579*GW2579</f>
        <v>0</v>
      </c>
      <c r="IK2579">
        <v>0</v>
      </c>
    </row>
    <row r="2581" spans="1:245" x14ac:dyDescent="0.2">
      <c r="A2581" s="2">
        <v>51</v>
      </c>
      <c r="B2581" s="2">
        <f>B2574</f>
        <v>1</v>
      </c>
      <c r="C2581" s="2">
        <f>A2574</f>
        <v>4</v>
      </c>
      <c r="D2581" s="2">
        <f>ROW(A2574)</f>
        <v>2574</v>
      </c>
      <c r="E2581" s="2"/>
      <c r="F2581" s="2" t="str">
        <f>IF(F2574&lt;&gt;"",F2574,"")</f>
        <v>Новый раздел</v>
      </c>
      <c r="G2581" s="2" t="str">
        <f>IF(G2574&lt;&gt;"",G2574,"")</f>
        <v>Установка ограждений -55п.м. Н-1м</v>
      </c>
      <c r="H2581" s="2">
        <v>0</v>
      </c>
      <c r="I2581" s="2"/>
      <c r="J2581" s="2"/>
      <c r="K2581" s="2"/>
      <c r="L2581" s="2"/>
      <c r="M2581" s="2"/>
      <c r="N2581" s="2"/>
      <c r="O2581" s="2">
        <f t="shared" ref="O2581:T2581" si="1351">ROUND(AB2581,2)</f>
        <v>197294.51</v>
      </c>
      <c r="P2581" s="2">
        <f t="shared" si="1351"/>
        <v>194010.61</v>
      </c>
      <c r="Q2581" s="2">
        <f t="shared" si="1351"/>
        <v>0</v>
      </c>
      <c r="R2581" s="2">
        <f t="shared" si="1351"/>
        <v>0</v>
      </c>
      <c r="S2581" s="2">
        <f t="shared" si="1351"/>
        <v>3283.9</v>
      </c>
      <c r="T2581" s="2">
        <f t="shared" si="1351"/>
        <v>0</v>
      </c>
      <c r="U2581" s="2">
        <f>AH2581</f>
        <v>17.415999999999997</v>
      </c>
      <c r="V2581" s="2">
        <f>AI2581</f>
        <v>0</v>
      </c>
      <c r="W2581" s="2">
        <f>ROUND(AJ2581,2)</f>
        <v>0</v>
      </c>
      <c r="X2581" s="2">
        <f>ROUND(AK2581,2)</f>
        <v>2298.73</v>
      </c>
      <c r="Y2581" s="2">
        <f>ROUND(AL2581,2)</f>
        <v>328.39</v>
      </c>
      <c r="Z2581" s="2"/>
      <c r="AA2581" s="2"/>
      <c r="AB2581" s="2">
        <f>ROUND(SUMIF(AA2578:AA2579,"=55574044",O2578:O2579),2)</f>
        <v>197294.51</v>
      </c>
      <c r="AC2581" s="2">
        <f>ROUND(SUMIF(AA2578:AA2579,"=55574044",P2578:P2579),2)</f>
        <v>194010.61</v>
      </c>
      <c r="AD2581" s="2">
        <f>ROUND(SUMIF(AA2578:AA2579,"=55574044",Q2578:Q2579),2)</f>
        <v>0</v>
      </c>
      <c r="AE2581" s="2">
        <f>ROUND(SUMIF(AA2578:AA2579,"=55574044",R2578:R2579),2)</f>
        <v>0</v>
      </c>
      <c r="AF2581" s="2">
        <f>ROUND(SUMIF(AA2578:AA2579,"=55574044",S2578:S2579),2)</f>
        <v>3283.9</v>
      </c>
      <c r="AG2581" s="2">
        <f>ROUND(SUMIF(AA2578:AA2579,"=55574044",T2578:T2579),2)</f>
        <v>0</v>
      </c>
      <c r="AH2581" s="2">
        <f>SUMIF(AA2578:AA2579,"=55574044",U2578:U2579)</f>
        <v>17.415999999999997</v>
      </c>
      <c r="AI2581" s="2">
        <f>SUMIF(AA2578:AA2579,"=55574044",V2578:V2579)</f>
        <v>0</v>
      </c>
      <c r="AJ2581" s="2">
        <f>ROUND(SUMIF(AA2578:AA2579,"=55574044",W2578:W2579),2)</f>
        <v>0</v>
      </c>
      <c r="AK2581" s="2">
        <f>ROUND(SUMIF(AA2578:AA2579,"=55574044",X2578:X2579),2)</f>
        <v>2298.73</v>
      </c>
      <c r="AL2581" s="2">
        <f>ROUND(SUMIF(AA2578:AA2579,"=55574044",Y2578:Y2579),2)</f>
        <v>328.39</v>
      </c>
      <c r="AM2581" s="2"/>
      <c r="AN2581" s="2"/>
      <c r="AO2581" s="2">
        <f t="shared" ref="AO2581:BC2581" si="1352">ROUND(BX2581,2)</f>
        <v>0</v>
      </c>
      <c r="AP2581" s="2">
        <f t="shared" si="1352"/>
        <v>0</v>
      </c>
      <c r="AQ2581" s="2">
        <f t="shared" si="1352"/>
        <v>0</v>
      </c>
      <c r="AR2581" s="2">
        <f t="shared" si="1352"/>
        <v>199921.63</v>
      </c>
      <c r="AS2581" s="2">
        <f t="shared" si="1352"/>
        <v>0</v>
      </c>
      <c r="AT2581" s="2">
        <f t="shared" si="1352"/>
        <v>0</v>
      </c>
      <c r="AU2581" s="2">
        <f t="shared" si="1352"/>
        <v>199921.63</v>
      </c>
      <c r="AV2581" s="2">
        <f t="shared" si="1352"/>
        <v>194010.61</v>
      </c>
      <c r="AW2581" s="2">
        <f t="shared" si="1352"/>
        <v>194010.61</v>
      </c>
      <c r="AX2581" s="2">
        <f t="shared" si="1352"/>
        <v>0</v>
      </c>
      <c r="AY2581" s="2">
        <f t="shared" si="1352"/>
        <v>194010.61</v>
      </c>
      <c r="AZ2581" s="2">
        <f t="shared" si="1352"/>
        <v>0</v>
      </c>
      <c r="BA2581" s="2">
        <f t="shared" si="1352"/>
        <v>0</v>
      </c>
      <c r="BB2581" s="2">
        <f t="shared" si="1352"/>
        <v>0</v>
      </c>
      <c r="BC2581" s="2">
        <f t="shared" si="1352"/>
        <v>0</v>
      </c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>
        <f>ROUND(SUMIF(AA2578:AA2579,"=55574044",FQ2578:FQ2579),2)</f>
        <v>0</v>
      </c>
      <c r="BY2581" s="2">
        <f>ROUND(SUMIF(AA2578:AA2579,"=55574044",FR2578:FR2579),2)</f>
        <v>0</v>
      </c>
      <c r="BZ2581" s="2">
        <f>ROUND(SUMIF(AA2578:AA2579,"=55574044",GL2578:GL2579),2)</f>
        <v>0</v>
      </c>
      <c r="CA2581" s="2">
        <f>ROUND(SUMIF(AA2578:AA2579,"=55574044",GM2578:GM2579),2)</f>
        <v>199921.63</v>
      </c>
      <c r="CB2581" s="2">
        <f>ROUND(SUMIF(AA2578:AA2579,"=55574044",GN2578:GN2579),2)</f>
        <v>0</v>
      </c>
      <c r="CC2581" s="2">
        <f>ROUND(SUMIF(AA2578:AA2579,"=55574044",GO2578:GO2579),2)</f>
        <v>0</v>
      </c>
      <c r="CD2581" s="2">
        <f>ROUND(SUMIF(AA2578:AA2579,"=55574044",GP2578:GP2579),2)</f>
        <v>199921.63</v>
      </c>
      <c r="CE2581" s="2">
        <f>AC2581-BX2581</f>
        <v>194010.61</v>
      </c>
      <c r="CF2581" s="2">
        <f>AC2581-BY2581</f>
        <v>194010.61</v>
      </c>
      <c r="CG2581" s="2">
        <f>BX2581-BZ2581</f>
        <v>0</v>
      </c>
      <c r="CH2581" s="2">
        <f>AC2581-BX2581-BY2581+BZ2581</f>
        <v>194010.61</v>
      </c>
      <c r="CI2581" s="2">
        <f>BY2581-BZ2581</f>
        <v>0</v>
      </c>
      <c r="CJ2581" s="2">
        <f>ROUND(SUMIF(AA2578:AA2579,"=55574044",GX2578:GX2579),2)</f>
        <v>0</v>
      </c>
      <c r="CK2581" s="2">
        <f>ROUND(SUMIF(AA2578:AA2579,"=55574044",GY2578:GY2579),2)</f>
        <v>0</v>
      </c>
      <c r="CL2581" s="2">
        <f>ROUND(SUMIF(AA2578:AA2579,"=55574044",GZ2578:GZ2579),2)</f>
        <v>0</v>
      </c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  <c r="FH2581" s="3"/>
      <c r="FI2581" s="3"/>
      <c r="FJ2581" s="3"/>
      <c r="FK2581" s="3"/>
      <c r="FL2581" s="3"/>
      <c r="FM2581" s="3"/>
      <c r="FN2581" s="3"/>
      <c r="FO2581" s="3"/>
      <c r="FP2581" s="3"/>
      <c r="FQ2581" s="3"/>
      <c r="FR2581" s="3"/>
      <c r="FS2581" s="3"/>
      <c r="FT2581" s="3"/>
      <c r="FU2581" s="3"/>
      <c r="FV2581" s="3"/>
      <c r="FW2581" s="3"/>
      <c r="FX2581" s="3"/>
      <c r="FY2581" s="3"/>
      <c r="FZ2581" s="3"/>
      <c r="GA2581" s="3"/>
      <c r="GB2581" s="3"/>
      <c r="GC2581" s="3"/>
      <c r="GD2581" s="3"/>
      <c r="GE2581" s="3"/>
      <c r="GF2581" s="3"/>
      <c r="GG2581" s="3"/>
      <c r="GH2581" s="3"/>
      <c r="GI2581" s="3"/>
      <c r="GJ2581" s="3"/>
      <c r="GK2581" s="3"/>
      <c r="GL2581" s="3"/>
      <c r="GM2581" s="3"/>
      <c r="GN2581" s="3"/>
      <c r="GO2581" s="3"/>
      <c r="GP2581" s="3"/>
      <c r="GQ2581" s="3"/>
      <c r="GR2581" s="3"/>
      <c r="GS2581" s="3"/>
      <c r="GT2581" s="3"/>
      <c r="GU2581" s="3"/>
      <c r="GV2581" s="3"/>
      <c r="GW2581" s="3"/>
      <c r="GX2581" s="3">
        <v>0</v>
      </c>
    </row>
    <row r="2583" spans="1:245" x14ac:dyDescent="0.2">
      <c r="A2583" s="4">
        <v>50</v>
      </c>
      <c r="B2583" s="4">
        <v>0</v>
      </c>
      <c r="C2583" s="4">
        <v>0</v>
      </c>
      <c r="D2583" s="4">
        <v>1</v>
      </c>
      <c r="E2583" s="4">
        <v>201</v>
      </c>
      <c r="F2583" s="4">
        <f>ROUND(Source!O2581,O2583)</f>
        <v>197294.51</v>
      </c>
      <c r="G2583" s="4" t="s">
        <v>34</v>
      </c>
      <c r="H2583" s="4" t="s">
        <v>35</v>
      </c>
      <c r="I2583" s="4"/>
      <c r="J2583" s="4"/>
      <c r="K2583" s="4">
        <v>201</v>
      </c>
      <c r="L2583" s="4">
        <v>1</v>
      </c>
      <c r="M2583" s="4">
        <v>3</v>
      </c>
      <c r="N2583" s="4" t="s">
        <v>3</v>
      </c>
      <c r="O2583" s="4">
        <v>2</v>
      </c>
      <c r="P2583" s="4"/>
      <c r="Q2583" s="4"/>
      <c r="R2583" s="4"/>
      <c r="S2583" s="4"/>
      <c r="T2583" s="4"/>
      <c r="U2583" s="4"/>
      <c r="V2583" s="4"/>
      <c r="W2583" s="4"/>
    </row>
    <row r="2584" spans="1:245" x14ac:dyDescent="0.2">
      <c r="A2584" s="4">
        <v>50</v>
      </c>
      <c r="B2584" s="4">
        <v>0</v>
      </c>
      <c r="C2584" s="4">
        <v>0</v>
      </c>
      <c r="D2584" s="4">
        <v>1</v>
      </c>
      <c r="E2584" s="4">
        <v>202</v>
      </c>
      <c r="F2584" s="4">
        <f>ROUND(Source!P2581,O2584)</f>
        <v>194010.61</v>
      </c>
      <c r="G2584" s="4" t="s">
        <v>36</v>
      </c>
      <c r="H2584" s="4" t="s">
        <v>37</v>
      </c>
      <c r="I2584" s="4"/>
      <c r="J2584" s="4"/>
      <c r="K2584" s="4">
        <v>202</v>
      </c>
      <c r="L2584" s="4">
        <v>2</v>
      </c>
      <c r="M2584" s="4">
        <v>3</v>
      </c>
      <c r="N2584" s="4" t="s">
        <v>3</v>
      </c>
      <c r="O2584" s="4">
        <v>2</v>
      </c>
      <c r="P2584" s="4"/>
      <c r="Q2584" s="4"/>
      <c r="R2584" s="4"/>
      <c r="S2584" s="4"/>
      <c r="T2584" s="4"/>
      <c r="U2584" s="4"/>
      <c r="V2584" s="4"/>
      <c r="W2584" s="4"/>
    </row>
    <row r="2585" spans="1:245" x14ac:dyDescent="0.2">
      <c r="A2585" s="4">
        <v>50</v>
      </c>
      <c r="B2585" s="4">
        <v>0</v>
      </c>
      <c r="C2585" s="4">
        <v>0</v>
      </c>
      <c r="D2585" s="4">
        <v>1</v>
      </c>
      <c r="E2585" s="4">
        <v>222</v>
      </c>
      <c r="F2585" s="4">
        <f>ROUND(Source!AO2581,O2585)</f>
        <v>0</v>
      </c>
      <c r="G2585" s="4" t="s">
        <v>38</v>
      </c>
      <c r="H2585" s="4" t="s">
        <v>39</v>
      </c>
      <c r="I2585" s="4"/>
      <c r="J2585" s="4"/>
      <c r="K2585" s="4">
        <v>222</v>
      </c>
      <c r="L2585" s="4">
        <v>3</v>
      </c>
      <c r="M2585" s="4">
        <v>3</v>
      </c>
      <c r="N2585" s="4" t="s">
        <v>3</v>
      </c>
      <c r="O2585" s="4">
        <v>2</v>
      </c>
      <c r="P2585" s="4"/>
      <c r="Q2585" s="4"/>
      <c r="R2585" s="4"/>
      <c r="S2585" s="4"/>
      <c r="T2585" s="4"/>
      <c r="U2585" s="4"/>
      <c r="V2585" s="4"/>
      <c r="W2585" s="4"/>
    </row>
    <row r="2586" spans="1:245" x14ac:dyDescent="0.2">
      <c r="A2586" s="4">
        <v>50</v>
      </c>
      <c r="B2586" s="4">
        <v>0</v>
      </c>
      <c r="C2586" s="4">
        <v>0</v>
      </c>
      <c r="D2586" s="4">
        <v>1</v>
      </c>
      <c r="E2586" s="4">
        <v>225</v>
      </c>
      <c r="F2586" s="4">
        <f>ROUND(Source!AV2581,O2586)</f>
        <v>194010.61</v>
      </c>
      <c r="G2586" s="4" t="s">
        <v>40</v>
      </c>
      <c r="H2586" s="4" t="s">
        <v>41</v>
      </c>
      <c r="I2586" s="4"/>
      <c r="J2586" s="4"/>
      <c r="K2586" s="4">
        <v>225</v>
      </c>
      <c r="L2586" s="4">
        <v>4</v>
      </c>
      <c r="M2586" s="4">
        <v>3</v>
      </c>
      <c r="N2586" s="4" t="s">
        <v>3</v>
      </c>
      <c r="O2586" s="4">
        <v>2</v>
      </c>
      <c r="P2586" s="4"/>
      <c r="Q2586" s="4"/>
      <c r="R2586" s="4"/>
      <c r="S2586" s="4"/>
      <c r="T2586" s="4"/>
      <c r="U2586" s="4"/>
      <c r="V2586" s="4"/>
      <c r="W2586" s="4"/>
    </row>
    <row r="2587" spans="1:245" x14ac:dyDescent="0.2">
      <c r="A2587" s="4">
        <v>50</v>
      </c>
      <c r="B2587" s="4">
        <v>0</v>
      </c>
      <c r="C2587" s="4">
        <v>0</v>
      </c>
      <c r="D2587" s="4">
        <v>1</v>
      </c>
      <c r="E2587" s="4">
        <v>226</v>
      </c>
      <c r="F2587" s="4">
        <f>ROUND(Source!AW2581,O2587)</f>
        <v>194010.61</v>
      </c>
      <c r="G2587" s="4" t="s">
        <v>42</v>
      </c>
      <c r="H2587" s="4" t="s">
        <v>43</v>
      </c>
      <c r="I2587" s="4"/>
      <c r="J2587" s="4"/>
      <c r="K2587" s="4">
        <v>226</v>
      </c>
      <c r="L2587" s="4">
        <v>5</v>
      </c>
      <c r="M2587" s="4">
        <v>3</v>
      </c>
      <c r="N2587" s="4" t="s">
        <v>3</v>
      </c>
      <c r="O2587" s="4">
        <v>2</v>
      </c>
      <c r="P2587" s="4"/>
      <c r="Q2587" s="4"/>
      <c r="R2587" s="4"/>
      <c r="S2587" s="4"/>
      <c r="T2587" s="4"/>
      <c r="U2587" s="4"/>
      <c r="V2587" s="4"/>
      <c r="W2587" s="4"/>
    </row>
    <row r="2588" spans="1:245" x14ac:dyDescent="0.2">
      <c r="A2588" s="4">
        <v>50</v>
      </c>
      <c r="B2588" s="4">
        <v>0</v>
      </c>
      <c r="C2588" s="4">
        <v>0</v>
      </c>
      <c r="D2588" s="4">
        <v>1</v>
      </c>
      <c r="E2588" s="4">
        <v>227</v>
      </c>
      <c r="F2588" s="4">
        <f>ROUND(Source!AX2581,O2588)</f>
        <v>0</v>
      </c>
      <c r="G2588" s="4" t="s">
        <v>44</v>
      </c>
      <c r="H2588" s="4" t="s">
        <v>45</v>
      </c>
      <c r="I2588" s="4"/>
      <c r="J2588" s="4"/>
      <c r="K2588" s="4">
        <v>227</v>
      </c>
      <c r="L2588" s="4">
        <v>6</v>
      </c>
      <c r="M2588" s="4">
        <v>3</v>
      </c>
      <c r="N2588" s="4" t="s">
        <v>3</v>
      </c>
      <c r="O2588" s="4">
        <v>2</v>
      </c>
      <c r="P2588" s="4"/>
      <c r="Q2588" s="4"/>
      <c r="R2588" s="4"/>
      <c r="S2588" s="4"/>
      <c r="T2588" s="4"/>
      <c r="U2588" s="4"/>
      <c r="V2588" s="4"/>
      <c r="W2588" s="4"/>
    </row>
    <row r="2589" spans="1:245" x14ac:dyDescent="0.2">
      <c r="A2589" s="4">
        <v>50</v>
      </c>
      <c r="B2589" s="4">
        <v>0</v>
      </c>
      <c r="C2589" s="4">
        <v>0</v>
      </c>
      <c r="D2589" s="4">
        <v>1</v>
      </c>
      <c r="E2589" s="4">
        <v>228</v>
      </c>
      <c r="F2589" s="4">
        <f>ROUND(Source!AY2581,O2589)</f>
        <v>194010.61</v>
      </c>
      <c r="G2589" s="4" t="s">
        <v>46</v>
      </c>
      <c r="H2589" s="4" t="s">
        <v>47</v>
      </c>
      <c r="I2589" s="4"/>
      <c r="J2589" s="4"/>
      <c r="K2589" s="4">
        <v>228</v>
      </c>
      <c r="L2589" s="4">
        <v>7</v>
      </c>
      <c r="M2589" s="4">
        <v>3</v>
      </c>
      <c r="N2589" s="4" t="s">
        <v>3</v>
      </c>
      <c r="O2589" s="4">
        <v>2</v>
      </c>
      <c r="P2589" s="4"/>
      <c r="Q2589" s="4"/>
      <c r="R2589" s="4"/>
      <c r="S2589" s="4"/>
      <c r="T2589" s="4"/>
      <c r="U2589" s="4"/>
      <c r="V2589" s="4"/>
      <c r="W2589" s="4"/>
    </row>
    <row r="2590" spans="1:245" x14ac:dyDescent="0.2">
      <c r="A2590" s="4">
        <v>50</v>
      </c>
      <c r="B2590" s="4">
        <v>0</v>
      </c>
      <c r="C2590" s="4">
        <v>0</v>
      </c>
      <c r="D2590" s="4">
        <v>1</v>
      </c>
      <c r="E2590" s="4">
        <v>216</v>
      </c>
      <c r="F2590" s="4">
        <f>ROUND(Source!AP2581,O2590)</f>
        <v>0</v>
      </c>
      <c r="G2590" s="4" t="s">
        <v>48</v>
      </c>
      <c r="H2590" s="4" t="s">
        <v>49</v>
      </c>
      <c r="I2590" s="4"/>
      <c r="J2590" s="4"/>
      <c r="K2590" s="4">
        <v>216</v>
      </c>
      <c r="L2590" s="4">
        <v>8</v>
      </c>
      <c r="M2590" s="4">
        <v>3</v>
      </c>
      <c r="N2590" s="4" t="s">
        <v>3</v>
      </c>
      <c r="O2590" s="4">
        <v>2</v>
      </c>
      <c r="P2590" s="4"/>
      <c r="Q2590" s="4"/>
      <c r="R2590" s="4"/>
      <c r="S2590" s="4"/>
      <c r="T2590" s="4"/>
      <c r="U2590" s="4"/>
      <c r="V2590" s="4"/>
      <c r="W2590" s="4"/>
    </row>
    <row r="2591" spans="1:245" x14ac:dyDescent="0.2">
      <c r="A2591" s="4">
        <v>50</v>
      </c>
      <c r="B2591" s="4">
        <v>0</v>
      </c>
      <c r="C2591" s="4">
        <v>0</v>
      </c>
      <c r="D2591" s="4">
        <v>1</v>
      </c>
      <c r="E2591" s="4">
        <v>223</v>
      </c>
      <c r="F2591" s="4">
        <f>ROUND(Source!AQ2581,O2591)</f>
        <v>0</v>
      </c>
      <c r="G2591" s="4" t="s">
        <v>50</v>
      </c>
      <c r="H2591" s="4" t="s">
        <v>51</v>
      </c>
      <c r="I2591" s="4"/>
      <c r="J2591" s="4"/>
      <c r="K2591" s="4">
        <v>223</v>
      </c>
      <c r="L2591" s="4">
        <v>9</v>
      </c>
      <c r="M2591" s="4">
        <v>3</v>
      </c>
      <c r="N2591" s="4" t="s">
        <v>3</v>
      </c>
      <c r="O2591" s="4">
        <v>2</v>
      </c>
      <c r="P2591" s="4"/>
      <c r="Q2591" s="4"/>
      <c r="R2591" s="4"/>
      <c r="S2591" s="4"/>
      <c r="T2591" s="4"/>
      <c r="U2591" s="4"/>
      <c r="V2591" s="4"/>
      <c r="W2591" s="4"/>
    </row>
    <row r="2592" spans="1:245" x14ac:dyDescent="0.2">
      <c r="A2592" s="4">
        <v>50</v>
      </c>
      <c r="B2592" s="4">
        <v>0</v>
      </c>
      <c r="C2592" s="4">
        <v>0</v>
      </c>
      <c r="D2592" s="4">
        <v>1</v>
      </c>
      <c r="E2592" s="4">
        <v>229</v>
      </c>
      <c r="F2592" s="4">
        <f>ROUND(Source!AZ2581,O2592)</f>
        <v>0</v>
      </c>
      <c r="G2592" s="4" t="s">
        <v>52</v>
      </c>
      <c r="H2592" s="4" t="s">
        <v>53</v>
      </c>
      <c r="I2592" s="4"/>
      <c r="J2592" s="4"/>
      <c r="K2592" s="4">
        <v>229</v>
      </c>
      <c r="L2592" s="4">
        <v>10</v>
      </c>
      <c r="M2592" s="4">
        <v>3</v>
      </c>
      <c r="N2592" s="4" t="s">
        <v>3</v>
      </c>
      <c r="O2592" s="4">
        <v>2</v>
      </c>
      <c r="P2592" s="4"/>
      <c r="Q2592" s="4"/>
      <c r="R2592" s="4"/>
      <c r="S2592" s="4"/>
      <c r="T2592" s="4"/>
      <c r="U2592" s="4"/>
      <c r="V2592" s="4"/>
      <c r="W2592" s="4"/>
    </row>
    <row r="2593" spans="1:23" x14ac:dyDescent="0.2">
      <c r="A2593" s="4">
        <v>50</v>
      </c>
      <c r="B2593" s="4">
        <v>0</v>
      </c>
      <c r="C2593" s="4">
        <v>0</v>
      </c>
      <c r="D2593" s="4">
        <v>1</v>
      </c>
      <c r="E2593" s="4">
        <v>203</v>
      </c>
      <c r="F2593" s="4">
        <f>ROUND(Source!Q2581,O2593)</f>
        <v>0</v>
      </c>
      <c r="G2593" s="4" t="s">
        <v>54</v>
      </c>
      <c r="H2593" s="4" t="s">
        <v>55</v>
      </c>
      <c r="I2593" s="4"/>
      <c r="J2593" s="4"/>
      <c r="K2593" s="4">
        <v>203</v>
      </c>
      <c r="L2593" s="4">
        <v>11</v>
      </c>
      <c r="M2593" s="4">
        <v>3</v>
      </c>
      <c r="N2593" s="4" t="s">
        <v>3</v>
      </c>
      <c r="O2593" s="4">
        <v>2</v>
      </c>
      <c r="P2593" s="4"/>
      <c r="Q2593" s="4"/>
      <c r="R2593" s="4"/>
      <c r="S2593" s="4"/>
      <c r="T2593" s="4"/>
      <c r="U2593" s="4"/>
      <c r="V2593" s="4"/>
      <c r="W2593" s="4"/>
    </row>
    <row r="2594" spans="1:23" x14ac:dyDescent="0.2">
      <c r="A2594" s="4">
        <v>50</v>
      </c>
      <c r="B2594" s="4">
        <v>0</v>
      </c>
      <c r="C2594" s="4">
        <v>0</v>
      </c>
      <c r="D2594" s="4">
        <v>1</v>
      </c>
      <c r="E2594" s="4">
        <v>231</v>
      </c>
      <c r="F2594" s="4">
        <f>ROUND(Source!BB2581,O2594)</f>
        <v>0</v>
      </c>
      <c r="G2594" s="4" t="s">
        <v>56</v>
      </c>
      <c r="H2594" s="4" t="s">
        <v>57</v>
      </c>
      <c r="I2594" s="4"/>
      <c r="J2594" s="4"/>
      <c r="K2594" s="4">
        <v>231</v>
      </c>
      <c r="L2594" s="4">
        <v>12</v>
      </c>
      <c r="M2594" s="4">
        <v>3</v>
      </c>
      <c r="N2594" s="4" t="s">
        <v>3</v>
      </c>
      <c r="O2594" s="4">
        <v>2</v>
      </c>
      <c r="P2594" s="4"/>
      <c r="Q2594" s="4"/>
      <c r="R2594" s="4"/>
      <c r="S2594" s="4"/>
      <c r="T2594" s="4"/>
      <c r="U2594" s="4"/>
      <c r="V2594" s="4"/>
      <c r="W2594" s="4"/>
    </row>
    <row r="2595" spans="1:23" x14ac:dyDescent="0.2">
      <c r="A2595" s="4">
        <v>50</v>
      </c>
      <c r="B2595" s="4">
        <v>0</v>
      </c>
      <c r="C2595" s="4">
        <v>0</v>
      </c>
      <c r="D2595" s="4">
        <v>1</v>
      </c>
      <c r="E2595" s="4">
        <v>204</v>
      </c>
      <c r="F2595" s="4">
        <f>ROUND(Source!R2581,O2595)</f>
        <v>0</v>
      </c>
      <c r="G2595" s="4" t="s">
        <v>58</v>
      </c>
      <c r="H2595" s="4" t="s">
        <v>59</v>
      </c>
      <c r="I2595" s="4"/>
      <c r="J2595" s="4"/>
      <c r="K2595" s="4">
        <v>204</v>
      </c>
      <c r="L2595" s="4">
        <v>13</v>
      </c>
      <c r="M2595" s="4">
        <v>3</v>
      </c>
      <c r="N2595" s="4" t="s">
        <v>3</v>
      </c>
      <c r="O2595" s="4">
        <v>2</v>
      </c>
      <c r="P2595" s="4"/>
      <c r="Q2595" s="4"/>
      <c r="R2595" s="4"/>
      <c r="S2595" s="4"/>
      <c r="T2595" s="4"/>
      <c r="U2595" s="4"/>
      <c r="V2595" s="4"/>
      <c r="W2595" s="4"/>
    </row>
    <row r="2596" spans="1:23" x14ac:dyDescent="0.2">
      <c r="A2596" s="4">
        <v>50</v>
      </c>
      <c r="B2596" s="4">
        <v>0</v>
      </c>
      <c r="C2596" s="4">
        <v>0</v>
      </c>
      <c r="D2596" s="4">
        <v>1</v>
      </c>
      <c r="E2596" s="4">
        <v>205</v>
      </c>
      <c r="F2596" s="4">
        <f>ROUND(Source!S2581,O2596)</f>
        <v>3283.9</v>
      </c>
      <c r="G2596" s="4" t="s">
        <v>60</v>
      </c>
      <c r="H2596" s="4" t="s">
        <v>61</v>
      </c>
      <c r="I2596" s="4"/>
      <c r="J2596" s="4"/>
      <c r="K2596" s="4">
        <v>205</v>
      </c>
      <c r="L2596" s="4">
        <v>14</v>
      </c>
      <c r="M2596" s="4">
        <v>3</v>
      </c>
      <c r="N2596" s="4" t="s">
        <v>3</v>
      </c>
      <c r="O2596" s="4">
        <v>2</v>
      </c>
      <c r="P2596" s="4"/>
      <c r="Q2596" s="4"/>
      <c r="R2596" s="4"/>
      <c r="S2596" s="4"/>
      <c r="T2596" s="4"/>
      <c r="U2596" s="4"/>
      <c r="V2596" s="4"/>
      <c r="W2596" s="4"/>
    </row>
    <row r="2597" spans="1:23" x14ac:dyDescent="0.2">
      <c r="A2597" s="4">
        <v>50</v>
      </c>
      <c r="B2597" s="4">
        <v>0</v>
      </c>
      <c r="C2597" s="4">
        <v>0</v>
      </c>
      <c r="D2597" s="4">
        <v>1</v>
      </c>
      <c r="E2597" s="4">
        <v>232</v>
      </c>
      <c r="F2597" s="4">
        <f>ROUND(Source!BC2581,O2597)</f>
        <v>0</v>
      </c>
      <c r="G2597" s="4" t="s">
        <v>62</v>
      </c>
      <c r="H2597" s="4" t="s">
        <v>63</v>
      </c>
      <c r="I2597" s="4"/>
      <c r="J2597" s="4"/>
      <c r="K2597" s="4">
        <v>232</v>
      </c>
      <c r="L2597" s="4">
        <v>15</v>
      </c>
      <c r="M2597" s="4">
        <v>3</v>
      </c>
      <c r="N2597" s="4" t="s">
        <v>3</v>
      </c>
      <c r="O2597" s="4">
        <v>2</v>
      </c>
      <c r="P2597" s="4"/>
      <c r="Q2597" s="4"/>
      <c r="R2597" s="4"/>
      <c r="S2597" s="4"/>
      <c r="T2597" s="4"/>
      <c r="U2597" s="4"/>
      <c r="V2597" s="4"/>
      <c r="W2597" s="4"/>
    </row>
    <row r="2598" spans="1:23" x14ac:dyDescent="0.2">
      <c r="A2598" s="4">
        <v>50</v>
      </c>
      <c r="B2598" s="4">
        <v>0</v>
      </c>
      <c r="C2598" s="4">
        <v>0</v>
      </c>
      <c r="D2598" s="4">
        <v>1</v>
      </c>
      <c r="E2598" s="4">
        <v>214</v>
      </c>
      <c r="F2598" s="4">
        <f>ROUND(Source!AS2581,O2598)</f>
        <v>0</v>
      </c>
      <c r="G2598" s="4" t="s">
        <v>64</v>
      </c>
      <c r="H2598" s="4" t="s">
        <v>65</v>
      </c>
      <c r="I2598" s="4"/>
      <c r="J2598" s="4"/>
      <c r="K2598" s="4">
        <v>214</v>
      </c>
      <c r="L2598" s="4">
        <v>16</v>
      </c>
      <c r="M2598" s="4">
        <v>3</v>
      </c>
      <c r="N2598" s="4" t="s">
        <v>3</v>
      </c>
      <c r="O2598" s="4">
        <v>2</v>
      </c>
      <c r="P2598" s="4"/>
      <c r="Q2598" s="4"/>
      <c r="R2598" s="4"/>
      <c r="S2598" s="4"/>
      <c r="T2598" s="4"/>
      <c r="U2598" s="4"/>
      <c r="V2598" s="4"/>
      <c r="W2598" s="4"/>
    </row>
    <row r="2599" spans="1:23" x14ac:dyDescent="0.2">
      <c r="A2599" s="4">
        <v>50</v>
      </c>
      <c r="B2599" s="4">
        <v>0</v>
      </c>
      <c r="C2599" s="4">
        <v>0</v>
      </c>
      <c r="D2599" s="4">
        <v>1</v>
      </c>
      <c r="E2599" s="4">
        <v>215</v>
      </c>
      <c r="F2599" s="4">
        <f>ROUND(Source!AT2581,O2599)</f>
        <v>0</v>
      </c>
      <c r="G2599" s="4" t="s">
        <v>66</v>
      </c>
      <c r="H2599" s="4" t="s">
        <v>67</v>
      </c>
      <c r="I2599" s="4"/>
      <c r="J2599" s="4"/>
      <c r="K2599" s="4">
        <v>215</v>
      </c>
      <c r="L2599" s="4">
        <v>17</v>
      </c>
      <c r="M2599" s="4">
        <v>3</v>
      </c>
      <c r="N2599" s="4" t="s">
        <v>3</v>
      </c>
      <c r="O2599" s="4">
        <v>2</v>
      </c>
      <c r="P2599" s="4"/>
      <c r="Q2599" s="4"/>
      <c r="R2599" s="4"/>
      <c r="S2599" s="4"/>
      <c r="T2599" s="4"/>
      <c r="U2599" s="4"/>
      <c r="V2599" s="4"/>
      <c r="W2599" s="4"/>
    </row>
    <row r="2600" spans="1:23" x14ac:dyDescent="0.2">
      <c r="A2600" s="4">
        <v>50</v>
      </c>
      <c r="B2600" s="4">
        <v>0</v>
      </c>
      <c r="C2600" s="4">
        <v>0</v>
      </c>
      <c r="D2600" s="4">
        <v>1</v>
      </c>
      <c r="E2600" s="4">
        <v>217</v>
      </c>
      <c r="F2600" s="4">
        <f>ROUND(Source!AU2581,O2600)</f>
        <v>199921.63</v>
      </c>
      <c r="G2600" s="4" t="s">
        <v>68</v>
      </c>
      <c r="H2600" s="4" t="s">
        <v>69</v>
      </c>
      <c r="I2600" s="4"/>
      <c r="J2600" s="4"/>
      <c r="K2600" s="4">
        <v>217</v>
      </c>
      <c r="L2600" s="4">
        <v>18</v>
      </c>
      <c r="M2600" s="4">
        <v>3</v>
      </c>
      <c r="N2600" s="4" t="s">
        <v>3</v>
      </c>
      <c r="O2600" s="4">
        <v>2</v>
      </c>
      <c r="P2600" s="4"/>
      <c r="Q2600" s="4"/>
      <c r="R2600" s="4"/>
      <c r="S2600" s="4"/>
      <c r="T2600" s="4"/>
      <c r="U2600" s="4"/>
      <c r="V2600" s="4"/>
      <c r="W2600" s="4"/>
    </row>
    <row r="2601" spans="1:23" x14ac:dyDescent="0.2">
      <c r="A2601" s="4">
        <v>50</v>
      </c>
      <c r="B2601" s="4">
        <v>0</v>
      </c>
      <c r="C2601" s="4">
        <v>0</v>
      </c>
      <c r="D2601" s="4">
        <v>1</v>
      </c>
      <c r="E2601" s="4">
        <v>230</v>
      </c>
      <c r="F2601" s="4">
        <f>ROUND(Source!BA2581,O2601)</f>
        <v>0</v>
      </c>
      <c r="G2601" s="4" t="s">
        <v>70</v>
      </c>
      <c r="H2601" s="4" t="s">
        <v>71</v>
      </c>
      <c r="I2601" s="4"/>
      <c r="J2601" s="4"/>
      <c r="K2601" s="4">
        <v>230</v>
      </c>
      <c r="L2601" s="4">
        <v>19</v>
      </c>
      <c r="M2601" s="4">
        <v>3</v>
      </c>
      <c r="N2601" s="4" t="s">
        <v>3</v>
      </c>
      <c r="O2601" s="4">
        <v>2</v>
      </c>
      <c r="P2601" s="4"/>
      <c r="Q2601" s="4"/>
      <c r="R2601" s="4"/>
      <c r="S2601" s="4"/>
      <c r="T2601" s="4"/>
      <c r="U2601" s="4"/>
      <c r="V2601" s="4"/>
      <c r="W2601" s="4"/>
    </row>
    <row r="2602" spans="1:23" x14ac:dyDescent="0.2">
      <c r="A2602" s="4">
        <v>50</v>
      </c>
      <c r="B2602" s="4">
        <v>0</v>
      </c>
      <c r="C2602" s="4">
        <v>0</v>
      </c>
      <c r="D2602" s="4">
        <v>1</v>
      </c>
      <c r="E2602" s="4">
        <v>206</v>
      </c>
      <c r="F2602" s="4">
        <f>ROUND(Source!T2581,O2602)</f>
        <v>0</v>
      </c>
      <c r="G2602" s="4" t="s">
        <v>72</v>
      </c>
      <c r="H2602" s="4" t="s">
        <v>73</v>
      </c>
      <c r="I2602" s="4"/>
      <c r="J2602" s="4"/>
      <c r="K2602" s="4">
        <v>206</v>
      </c>
      <c r="L2602" s="4">
        <v>20</v>
      </c>
      <c r="M2602" s="4">
        <v>3</v>
      </c>
      <c r="N2602" s="4" t="s">
        <v>3</v>
      </c>
      <c r="O2602" s="4">
        <v>2</v>
      </c>
      <c r="P2602" s="4"/>
      <c r="Q2602" s="4"/>
      <c r="R2602" s="4"/>
      <c r="S2602" s="4"/>
      <c r="T2602" s="4"/>
      <c r="U2602" s="4"/>
      <c r="V2602" s="4"/>
      <c r="W2602" s="4"/>
    </row>
    <row r="2603" spans="1:23" x14ac:dyDescent="0.2">
      <c r="A2603" s="4">
        <v>50</v>
      </c>
      <c r="B2603" s="4">
        <v>0</v>
      </c>
      <c r="C2603" s="4">
        <v>0</v>
      </c>
      <c r="D2603" s="4">
        <v>1</v>
      </c>
      <c r="E2603" s="4">
        <v>207</v>
      </c>
      <c r="F2603" s="4">
        <f>Source!U2581</f>
        <v>17.415999999999997</v>
      </c>
      <c r="G2603" s="4" t="s">
        <v>74</v>
      </c>
      <c r="H2603" s="4" t="s">
        <v>75</v>
      </c>
      <c r="I2603" s="4"/>
      <c r="J2603" s="4"/>
      <c r="K2603" s="4">
        <v>207</v>
      </c>
      <c r="L2603" s="4">
        <v>21</v>
      </c>
      <c r="M2603" s="4">
        <v>3</v>
      </c>
      <c r="N2603" s="4" t="s">
        <v>3</v>
      </c>
      <c r="O2603" s="4">
        <v>-1</v>
      </c>
      <c r="P2603" s="4"/>
      <c r="Q2603" s="4"/>
      <c r="R2603" s="4"/>
      <c r="S2603" s="4"/>
      <c r="T2603" s="4"/>
      <c r="U2603" s="4"/>
      <c r="V2603" s="4"/>
      <c r="W2603" s="4"/>
    </row>
    <row r="2604" spans="1:23" x14ac:dyDescent="0.2">
      <c r="A2604" s="4">
        <v>50</v>
      </c>
      <c r="B2604" s="4">
        <v>0</v>
      </c>
      <c r="C2604" s="4">
        <v>0</v>
      </c>
      <c r="D2604" s="4">
        <v>1</v>
      </c>
      <c r="E2604" s="4">
        <v>208</v>
      </c>
      <c r="F2604" s="4">
        <f>Source!V2581</f>
        <v>0</v>
      </c>
      <c r="G2604" s="4" t="s">
        <v>76</v>
      </c>
      <c r="H2604" s="4" t="s">
        <v>77</v>
      </c>
      <c r="I2604" s="4"/>
      <c r="J2604" s="4"/>
      <c r="K2604" s="4">
        <v>208</v>
      </c>
      <c r="L2604" s="4">
        <v>22</v>
      </c>
      <c r="M2604" s="4">
        <v>3</v>
      </c>
      <c r="N2604" s="4" t="s">
        <v>3</v>
      </c>
      <c r="O2604" s="4">
        <v>-1</v>
      </c>
      <c r="P2604" s="4"/>
      <c r="Q2604" s="4"/>
      <c r="R2604" s="4"/>
      <c r="S2604" s="4"/>
      <c r="T2604" s="4"/>
      <c r="U2604" s="4"/>
      <c r="V2604" s="4"/>
      <c r="W2604" s="4"/>
    </row>
    <row r="2605" spans="1:23" x14ac:dyDescent="0.2">
      <c r="A2605" s="4">
        <v>50</v>
      </c>
      <c r="B2605" s="4">
        <v>0</v>
      </c>
      <c r="C2605" s="4">
        <v>0</v>
      </c>
      <c r="D2605" s="4">
        <v>1</v>
      </c>
      <c r="E2605" s="4">
        <v>209</v>
      </c>
      <c r="F2605" s="4">
        <f>ROUND(Source!W2581,O2605)</f>
        <v>0</v>
      </c>
      <c r="G2605" s="4" t="s">
        <v>78</v>
      </c>
      <c r="H2605" s="4" t="s">
        <v>79</v>
      </c>
      <c r="I2605" s="4"/>
      <c r="J2605" s="4"/>
      <c r="K2605" s="4">
        <v>209</v>
      </c>
      <c r="L2605" s="4">
        <v>23</v>
      </c>
      <c r="M2605" s="4">
        <v>3</v>
      </c>
      <c r="N2605" s="4" t="s">
        <v>3</v>
      </c>
      <c r="O2605" s="4">
        <v>2</v>
      </c>
      <c r="P2605" s="4"/>
      <c r="Q2605" s="4"/>
      <c r="R2605" s="4"/>
      <c r="S2605" s="4"/>
      <c r="T2605" s="4"/>
      <c r="U2605" s="4"/>
      <c r="V2605" s="4"/>
      <c r="W2605" s="4"/>
    </row>
    <row r="2606" spans="1:23" x14ac:dyDescent="0.2">
      <c r="A2606" s="4">
        <v>50</v>
      </c>
      <c r="B2606" s="4">
        <v>0</v>
      </c>
      <c r="C2606" s="4">
        <v>0</v>
      </c>
      <c r="D2606" s="4">
        <v>1</v>
      </c>
      <c r="E2606" s="4">
        <v>210</v>
      </c>
      <c r="F2606" s="4">
        <f>ROUND(Source!X2581,O2606)</f>
        <v>2298.73</v>
      </c>
      <c r="G2606" s="4" t="s">
        <v>80</v>
      </c>
      <c r="H2606" s="4" t="s">
        <v>81</v>
      </c>
      <c r="I2606" s="4"/>
      <c r="J2606" s="4"/>
      <c r="K2606" s="4">
        <v>210</v>
      </c>
      <c r="L2606" s="4">
        <v>24</v>
      </c>
      <c r="M2606" s="4">
        <v>3</v>
      </c>
      <c r="N2606" s="4" t="s">
        <v>3</v>
      </c>
      <c r="O2606" s="4">
        <v>2</v>
      </c>
      <c r="P2606" s="4"/>
      <c r="Q2606" s="4"/>
      <c r="R2606" s="4"/>
      <c r="S2606" s="4"/>
      <c r="T2606" s="4"/>
      <c r="U2606" s="4"/>
      <c r="V2606" s="4"/>
      <c r="W2606" s="4"/>
    </row>
    <row r="2607" spans="1:23" x14ac:dyDescent="0.2">
      <c r="A2607" s="4">
        <v>50</v>
      </c>
      <c r="B2607" s="4">
        <v>0</v>
      </c>
      <c r="C2607" s="4">
        <v>0</v>
      </c>
      <c r="D2607" s="4">
        <v>1</v>
      </c>
      <c r="E2607" s="4">
        <v>211</v>
      </c>
      <c r="F2607" s="4">
        <f>ROUND(Source!Y2581,O2607)</f>
        <v>328.39</v>
      </c>
      <c r="G2607" s="4" t="s">
        <v>82</v>
      </c>
      <c r="H2607" s="4" t="s">
        <v>83</v>
      </c>
      <c r="I2607" s="4"/>
      <c r="J2607" s="4"/>
      <c r="K2607" s="4">
        <v>211</v>
      </c>
      <c r="L2607" s="4">
        <v>25</v>
      </c>
      <c r="M2607" s="4">
        <v>3</v>
      </c>
      <c r="N2607" s="4" t="s">
        <v>3</v>
      </c>
      <c r="O2607" s="4">
        <v>2</v>
      </c>
      <c r="P2607" s="4"/>
      <c r="Q2607" s="4"/>
      <c r="R2607" s="4"/>
      <c r="S2607" s="4"/>
      <c r="T2607" s="4"/>
      <c r="U2607" s="4"/>
      <c r="V2607" s="4"/>
      <c r="W2607" s="4"/>
    </row>
    <row r="2608" spans="1:23" x14ac:dyDescent="0.2">
      <c r="A2608" s="4">
        <v>50</v>
      </c>
      <c r="B2608" s="4">
        <v>0</v>
      </c>
      <c r="C2608" s="4">
        <v>0</v>
      </c>
      <c r="D2608" s="4">
        <v>1</v>
      </c>
      <c r="E2608" s="4">
        <v>224</v>
      </c>
      <c r="F2608" s="4">
        <f>ROUND(Source!AR2581,O2608)</f>
        <v>199921.63</v>
      </c>
      <c r="G2608" s="4" t="s">
        <v>84</v>
      </c>
      <c r="H2608" s="4" t="s">
        <v>85</v>
      </c>
      <c r="I2608" s="4"/>
      <c r="J2608" s="4"/>
      <c r="K2608" s="4">
        <v>224</v>
      </c>
      <c r="L2608" s="4">
        <v>26</v>
      </c>
      <c r="M2608" s="4">
        <v>3</v>
      </c>
      <c r="N2608" s="4" t="s">
        <v>3</v>
      </c>
      <c r="O2608" s="4">
        <v>2</v>
      </c>
      <c r="P2608" s="4"/>
      <c r="Q2608" s="4"/>
      <c r="R2608" s="4"/>
      <c r="S2608" s="4"/>
      <c r="T2608" s="4"/>
      <c r="U2608" s="4"/>
      <c r="V2608" s="4"/>
      <c r="W2608" s="4"/>
    </row>
    <row r="2609" spans="1:245" x14ac:dyDescent="0.2">
      <c r="A2609" s="4">
        <v>50</v>
      </c>
      <c r="B2609" s="4">
        <v>1</v>
      </c>
      <c r="C2609" s="4">
        <v>0</v>
      </c>
      <c r="D2609" s="4">
        <v>2</v>
      </c>
      <c r="E2609" s="4">
        <v>0</v>
      </c>
      <c r="F2609" s="4">
        <f>ROUND(F2608*0.2,O2609)</f>
        <v>39984.33</v>
      </c>
      <c r="G2609" s="4" t="s">
        <v>86</v>
      </c>
      <c r="H2609" s="4" t="s">
        <v>87</v>
      </c>
      <c r="I2609" s="4"/>
      <c r="J2609" s="4"/>
      <c r="K2609" s="4">
        <v>212</v>
      </c>
      <c r="L2609" s="4">
        <v>27</v>
      </c>
      <c r="M2609" s="4">
        <v>0</v>
      </c>
      <c r="N2609" s="4" t="s">
        <v>3</v>
      </c>
      <c r="O2609" s="4">
        <v>2</v>
      </c>
      <c r="P2609" s="4"/>
      <c r="Q2609" s="4"/>
      <c r="R2609" s="4"/>
      <c r="S2609" s="4"/>
      <c r="T2609" s="4"/>
      <c r="U2609" s="4"/>
      <c r="V2609" s="4"/>
      <c r="W2609" s="4"/>
    </row>
    <row r="2610" spans="1:245" x14ac:dyDescent="0.2">
      <c r="A2610" s="4">
        <v>50</v>
      </c>
      <c r="B2610" s="4">
        <v>1</v>
      </c>
      <c r="C2610" s="4">
        <v>0</v>
      </c>
      <c r="D2610" s="4">
        <v>2</v>
      </c>
      <c r="E2610" s="4">
        <v>0</v>
      </c>
      <c r="F2610" s="4">
        <f>ROUND(F2609+F2608,O2610)</f>
        <v>239905.96</v>
      </c>
      <c r="G2610" s="4" t="s">
        <v>88</v>
      </c>
      <c r="H2610" s="4" t="s">
        <v>88</v>
      </c>
      <c r="I2610" s="4"/>
      <c r="J2610" s="4"/>
      <c r="K2610" s="4">
        <v>212</v>
      </c>
      <c r="L2610" s="4">
        <v>28</v>
      </c>
      <c r="M2610" s="4">
        <v>0</v>
      </c>
      <c r="N2610" s="4" t="s">
        <v>3</v>
      </c>
      <c r="O2610" s="4">
        <v>2</v>
      </c>
      <c r="P2610" s="4"/>
      <c r="Q2610" s="4"/>
      <c r="R2610" s="4"/>
      <c r="S2610" s="4"/>
      <c r="T2610" s="4"/>
      <c r="U2610" s="4"/>
      <c r="V2610" s="4"/>
      <c r="W2610" s="4"/>
    </row>
    <row r="2612" spans="1:245" x14ac:dyDescent="0.2">
      <c r="A2612" s="1">
        <v>4</v>
      </c>
      <c r="B2612" s="1">
        <v>1</v>
      </c>
      <c r="C2612" s="1"/>
      <c r="D2612" s="1">
        <f>ROW(A2671)</f>
        <v>2671</v>
      </c>
      <c r="E2612" s="1"/>
      <c r="F2612" s="1" t="s">
        <v>12</v>
      </c>
      <c r="G2612" s="1" t="s">
        <v>350</v>
      </c>
      <c r="H2612" s="1" t="s">
        <v>3</v>
      </c>
      <c r="I2612" s="1">
        <v>0</v>
      </c>
      <c r="J2612" s="1"/>
      <c r="K2612" s="1">
        <v>0</v>
      </c>
      <c r="L2612" s="1"/>
      <c r="M2612" s="1"/>
      <c r="N2612" s="1"/>
      <c r="O2612" s="1"/>
      <c r="P2612" s="1"/>
      <c r="Q2612" s="1"/>
      <c r="R2612" s="1"/>
      <c r="S2612" s="1"/>
      <c r="T2612" s="1"/>
      <c r="U2612" s="1" t="s">
        <v>3</v>
      </c>
      <c r="V2612" s="1">
        <v>0</v>
      </c>
      <c r="W2612" s="1"/>
      <c r="X2612" s="1"/>
      <c r="Y2612" s="1"/>
      <c r="Z2612" s="1"/>
      <c r="AA2612" s="1"/>
      <c r="AB2612" s="1" t="s">
        <v>3</v>
      </c>
      <c r="AC2612" s="1" t="s">
        <v>3</v>
      </c>
      <c r="AD2612" s="1" t="s">
        <v>3</v>
      </c>
      <c r="AE2612" s="1" t="s">
        <v>3</v>
      </c>
      <c r="AF2612" s="1" t="s">
        <v>3</v>
      </c>
      <c r="AG2612" s="1" t="s">
        <v>3</v>
      </c>
      <c r="AH2612" s="1"/>
      <c r="AI2612" s="1"/>
      <c r="AJ2612" s="1"/>
      <c r="AK2612" s="1"/>
      <c r="AL2612" s="1"/>
      <c r="AM2612" s="1"/>
      <c r="AN2612" s="1"/>
      <c r="AO2612" s="1"/>
      <c r="AP2612" s="1" t="s">
        <v>3</v>
      </c>
      <c r="AQ2612" s="1" t="s">
        <v>3</v>
      </c>
      <c r="AR2612" s="1" t="s">
        <v>3</v>
      </c>
      <c r="AS2612" s="1"/>
      <c r="AT2612" s="1"/>
      <c r="AU2612" s="1"/>
      <c r="AV2612" s="1"/>
      <c r="AW2612" s="1"/>
      <c r="AX2612" s="1"/>
      <c r="AY2612" s="1"/>
      <c r="AZ2612" s="1" t="s">
        <v>3</v>
      </c>
      <c r="BA2612" s="1"/>
      <c r="BB2612" s="1" t="s">
        <v>3</v>
      </c>
      <c r="BC2612" s="1" t="s">
        <v>3</v>
      </c>
      <c r="BD2612" s="1" t="s">
        <v>3</v>
      </c>
      <c r="BE2612" s="1" t="s">
        <v>3</v>
      </c>
      <c r="BF2612" s="1" t="s">
        <v>3</v>
      </c>
      <c r="BG2612" s="1" t="s">
        <v>3</v>
      </c>
      <c r="BH2612" s="1" t="s">
        <v>3</v>
      </c>
      <c r="BI2612" s="1" t="s">
        <v>3</v>
      </c>
      <c r="BJ2612" s="1" t="s">
        <v>3</v>
      </c>
      <c r="BK2612" s="1" t="s">
        <v>3</v>
      </c>
      <c r="BL2612" s="1" t="s">
        <v>3</v>
      </c>
      <c r="BM2612" s="1" t="s">
        <v>3</v>
      </c>
      <c r="BN2612" s="1" t="s">
        <v>3</v>
      </c>
      <c r="BO2612" s="1" t="s">
        <v>3</v>
      </c>
      <c r="BP2612" s="1" t="s">
        <v>3</v>
      </c>
      <c r="BQ2612" s="1"/>
      <c r="BR2612" s="1"/>
      <c r="BS2612" s="1"/>
      <c r="BT2612" s="1"/>
      <c r="BU2612" s="1"/>
      <c r="BV2612" s="1"/>
      <c r="BW2612" s="1"/>
      <c r="BX2612" s="1">
        <v>0</v>
      </c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>
        <v>0</v>
      </c>
    </row>
    <row r="2614" spans="1:245" x14ac:dyDescent="0.2">
      <c r="A2614" s="2">
        <v>52</v>
      </c>
      <c r="B2614" s="2">
        <f t="shared" ref="B2614:G2614" si="1353">B2671</f>
        <v>1</v>
      </c>
      <c r="C2614" s="2">
        <f t="shared" si="1353"/>
        <v>4</v>
      </c>
      <c r="D2614" s="2">
        <f t="shared" si="1353"/>
        <v>2612</v>
      </c>
      <c r="E2614" s="2">
        <f t="shared" si="1353"/>
        <v>0</v>
      </c>
      <c r="F2614" s="2" t="str">
        <f t="shared" si="1353"/>
        <v>Новый раздел</v>
      </c>
      <c r="G2614" s="2" t="str">
        <f t="shared" si="1353"/>
        <v>Устройство/замена синтетического покрытия на детской/спортивной площадке с устройством основания и установкой садового бортового камня</v>
      </c>
      <c r="H2614" s="2"/>
      <c r="I2614" s="2"/>
      <c r="J2614" s="2"/>
      <c r="K2614" s="2"/>
      <c r="L2614" s="2"/>
      <c r="M2614" s="2"/>
      <c r="N2614" s="2"/>
      <c r="O2614" s="2">
        <f t="shared" ref="O2614:AT2614" si="1354">O2671</f>
        <v>402212.3</v>
      </c>
      <c r="P2614" s="2">
        <f t="shared" si="1354"/>
        <v>345950.97</v>
      </c>
      <c r="Q2614" s="2">
        <f t="shared" si="1354"/>
        <v>24828.080000000002</v>
      </c>
      <c r="R2614" s="2">
        <f t="shared" si="1354"/>
        <v>12099.21</v>
      </c>
      <c r="S2614" s="2">
        <f t="shared" si="1354"/>
        <v>31433.25</v>
      </c>
      <c r="T2614" s="2">
        <f t="shared" si="1354"/>
        <v>0</v>
      </c>
      <c r="U2614" s="2">
        <f t="shared" si="1354"/>
        <v>152.69403600000001</v>
      </c>
      <c r="V2614" s="2">
        <f t="shared" si="1354"/>
        <v>0</v>
      </c>
      <c r="W2614" s="2">
        <f t="shared" si="1354"/>
        <v>0</v>
      </c>
      <c r="X2614" s="2">
        <f t="shared" si="1354"/>
        <v>22003.29</v>
      </c>
      <c r="Y2614" s="2">
        <f t="shared" si="1354"/>
        <v>3143.32</v>
      </c>
      <c r="Z2614" s="2">
        <f t="shared" si="1354"/>
        <v>0</v>
      </c>
      <c r="AA2614" s="2">
        <f t="shared" si="1354"/>
        <v>0</v>
      </c>
      <c r="AB2614" s="2">
        <f t="shared" si="1354"/>
        <v>0</v>
      </c>
      <c r="AC2614" s="2">
        <f t="shared" si="1354"/>
        <v>0</v>
      </c>
      <c r="AD2614" s="2">
        <f t="shared" si="1354"/>
        <v>0</v>
      </c>
      <c r="AE2614" s="2">
        <f t="shared" si="1354"/>
        <v>0</v>
      </c>
      <c r="AF2614" s="2">
        <f t="shared" si="1354"/>
        <v>0</v>
      </c>
      <c r="AG2614" s="2">
        <f t="shared" si="1354"/>
        <v>0</v>
      </c>
      <c r="AH2614" s="2">
        <f t="shared" si="1354"/>
        <v>0</v>
      </c>
      <c r="AI2614" s="2">
        <f t="shared" si="1354"/>
        <v>0</v>
      </c>
      <c r="AJ2614" s="2">
        <f t="shared" si="1354"/>
        <v>0</v>
      </c>
      <c r="AK2614" s="2">
        <f t="shared" si="1354"/>
        <v>0</v>
      </c>
      <c r="AL2614" s="2">
        <f t="shared" si="1354"/>
        <v>0</v>
      </c>
      <c r="AM2614" s="2">
        <f t="shared" si="1354"/>
        <v>0</v>
      </c>
      <c r="AN2614" s="2">
        <f t="shared" si="1354"/>
        <v>0</v>
      </c>
      <c r="AO2614" s="2">
        <f t="shared" si="1354"/>
        <v>0</v>
      </c>
      <c r="AP2614" s="2">
        <f t="shared" si="1354"/>
        <v>0</v>
      </c>
      <c r="AQ2614" s="2">
        <f t="shared" si="1354"/>
        <v>0</v>
      </c>
      <c r="AR2614" s="2">
        <f t="shared" si="1354"/>
        <v>440426.05</v>
      </c>
      <c r="AS2614" s="2">
        <f t="shared" si="1354"/>
        <v>0</v>
      </c>
      <c r="AT2614" s="2">
        <f t="shared" si="1354"/>
        <v>0</v>
      </c>
      <c r="AU2614" s="2">
        <f t="shared" ref="AU2614:BZ2614" si="1355">AU2671</f>
        <v>440426.05</v>
      </c>
      <c r="AV2614" s="2">
        <f t="shared" si="1355"/>
        <v>345950.97</v>
      </c>
      <c r="AW2614" s="2">
        <f t="shared" si="1355"/>
        <v>345950.97</v>
      </c>
      <c r="AX2614" s="2">
        <f t="shared" si="1355"/>
        <v>0</v>
      </c>
      <c r="AY2614" s="2">
        <f t="shared" si="1355"/>
        <v>345950.97</v>
      </c>
      <c r="AZ2614" s="2">
        <f t="shared" si="1355"/>
        <v>0</v>
      </c>
      <c r="BA2614" s="2">
        <f t="shared" si="1355"/>
        <v>0</v>
      </c>
      <c r="BB2614" s="2">
        <f t="shared" si="1355"/>
        <v>0</v>
      </c>
      <c r="BC2614" s="2">
        <f t="shared" si="1355"/>
        <v>0</v>
      </c>
      <c r="BD2614" s="2">
        <f t="shared" si="1355"/>
        <v>0</v>
      </c>
      <c r="BE2614" s="2">
        <f t="shared" si="1355"/>
        <v>0</v>
      </c>
      <c r="BF2614" s="2">
        <f t="shared" si="1355"/>
        <v>0</v>
      </c>
      <c r="BG2614" s="2">
        <f t="shared" si="1355"/>
        <v>0</v>
      </c>
      <c r="BH2614" s="2">
        <f t="shared" si="1355"/>
        <v>0</v>
      </c>
      <c r="BI2614" s="2">
        <f t="shared" si="1355"/>
        <v>0</v>
      </c>
      <c r="BJ2614" s="2">
        <f t="shared" si="1355"/>
        <v>0</v>
      </c>
      <c r="BK2614" s="2">
        <f t="shared" si="1355"/>
        <v>0</v>
      </c>
      <c r="BL2614" s="2">
        <f t="shared" si="1355"/>
        <v>0</v>
      </c>
      <c r="BM2614" s="2">
        <f t="shared" si="1355"/>
        <v>0</v>
      </c>
      <c r="BN2614" s="2">
        <f t="shared" si="1355"/>
        <v>0</v>
      </c>
      <c r="BO2614" s="2">
        <f t="shared" si="1355"/>
        <v>0</v>
      </c>
      <c r="BP2614" s="2">
        <f t="shared" si="1355"/>
        <v>0</v>
      </c>
      <c r="BQ2614" s="2">
        <f t="shared" si="1355"/>
        <v>0</v>
      </c>
      <c r="BR2614" s="2">
        <f t="shared" si="1355"/>
        <v>0</v>
      </c>
      <c r="BS2614" s="2">
        <f t="shared" si="1355"/>
        <v>0</v>
      </c>
      <c r="BT2614" s="2">
        <f t="shared" si="1355"/>
        <v>0</v>
      </c>
      <c r="BU2614" s="2">
        <f t="shared" si="1355"/>
        <v>0</v>
      </c>
      <c r="BV2614" s="2">
        <f t="shared" si="1355"/>
        <v>0</v>
      </c>
      <c r="BW2614" s="2">
        <f t="shared" si="1355"/>
        <v>0</v>
      </c>
      <c r="BX2614" s="2">
        <f t="shared" si="1355"/>
        <v>0</v>
      </c>
      <c r="BY2614" s="2">
        <f t="shared" si="1355"/>
        <v>0</v>
      </c>
      <c r="BZ2614" s="2">
        <f t="shared" si="1355"/>
        <v>0</v>
      </c>
      <c r="CA2614" s="2">
        <f t="shared" ref="CA2614:DF2614" si="1356">CA2671</f>
        <v>0</v>
      </c>
      <c r="CB2614" s="2">
        <f t="shared" si="1356"/>
        <v>0</v>
      </c>
      <c r="CC2614" s="2">
        <f t="shared" si="1356"/>
        <v>0</v>
      </c>
      <c r="CD2614" s="2">
        <f t="shared" si="1356"/>
        <v>0</v>
      </c>
      <c r="CE2614" s="2">
        <f t="shared" si="1356"/>
        <v>0</v>
      </c>
      <c r="CF2614" s="2">
        <f t="shared" si="1356"/>
        <v>0</v>
      </c>
      <c r="CG2614" s="2">
        <f t="shared" si="1356"/>
        <v>0</v>
      </c>
      <c r="CH2614" s="2">
        <f t="shared" si="1356"/>
        <v>0</v>
      </c>
      <c r="CI2614" s="2">
        <f t="shared" si="1356"/>
        <v>0</v>
      </c>
      <c r="CJ2614" s="2">
        <f t="shared" si="1356"/>
        <v>0</v>
      </c>
      <c r="CK2614" s="2">
        <f t="shared" si="1356"/>
        <v>0</v>
      </c>
      <c r="CL2614" s="2">
        <f t="shared" si="1356"/>
        <v>0</v>
      </c>
      <c r="CM2614" s="2">
        <f t="shared" si="1356"/>
        <v>0</v>
      </c>
      <c r="CN2614" s="2">
        <f t="shared" si="1356"/>
        <v>0</v>
      </c>
      <c r="CO2614" s="2">
        <f t="shared" si="1356"/>
        <v>0</v>
      </c>
      <c r="CP2614" s="2">
        <f t="shared" si="1356"/>
        <v>0</v>
      </c>
      <c r="CQ2614" s="2">
        <f t="shared" si="1356"/>
        <v>0</v>
      </c>
      <c r="CR2614" s="2">
        <f t="shared" si="1356"/>
        <v>0</v>
      </c>
      <c r="CS2614" s="2">
        <f t="shared" si="1356"/>
        <v>0</v>
      </c>
      <c r="CT2614" s="2">
        <f t="shared" si="1356"/>
        <v>0</v>
      </c>
      <c r="CU2614" s="2">
        <f t="shared" si="1356"/>
        <v>0</v>
      </c>
      <c r="CV2614" s="2">
        <f t="shared" si="1356"/>
        <v>0</v>
      </c>
      <c r="CW2614" s="2">
        <f t="shared" si="1356"/>
        <v>0</v>
      </c>
      <c r="CX2614" s="2">
        <f t="shared" si="1356"/>
        <v>0</v>
      </c>
      <c r="CY2614" s="2">
        <f t="shared" si="1356"/>
        <v>0</v>
      </c>
      <c r="CZ2614" s="2">
        <f t="shared" si="1356"/>
        <v>0</v>
      </c>
      <c r="DA2614" s="2">
        <f t="shared" si="1356"/>
        <v>0</v>
      </c>
      <c r="DB2614" s="2">
        <f t="shared" si="1356"/>
        <v>0</v>
      </c>
      <c r="DC2614" s="2">
        <f t="shared" si="1356"/>
        <v>0</v>
      </c>
      <c r="DD2614" s="2">
        <f t="shared" si="1356"/>
        <v>0</v>
      </c>
      <c r="DE2614" s="2">
        <f t="shared" si="1356"/>
        <v>0</v>
      </c>
      <c r="DF2614" s="2">
        <f t="shared" si="1356"/>
        <v>0</v>
      </c>
      <c r="DG2614" s="3">
        <f t="shared" ref="DG2614:EL2614" si="1357">DG2671</f>
        <v>0</v>
      </c>
      <c r="DH2614" s="3">
        <f t="shared" si="1357"/>
        <v>0</v>
      </c>
      <c r="DI2614" s="3">
        <f t="shared" si="1357"/>
        <v>0</v>
      </c>
      <c r="DJ2614" s="3">
        <f t="shared" si="1357"/>
        <v>0</v>
      </c>
      <c r="DK2614" s="3">
        <f t="shared" si="1357"/>
        <v>0</v>
      </c>
      <c r="DL2614" s="3">
        <f t="shared" si="1357"/>
        <v>0</v>
      </c>
      <c r="DM2614" s="3">
        <f t="shared" si="1357"/>
        <v>0</v>
      </c>
      <c r="DN2614" s="3">
        <f t="shared" si="1357"/>
        <v>0</v>
      </c>
      <c r="DO2614" s="3">
        <f t="shared" si="1357"/>
        <v>0</v>
      </c>
      <c r="DP2614" s="3">
        <f t="shared" si="1357"/>
        <v>0</v>
      </c>
      <c r="DQ2614" s="3">
        <f t="shared" si="1357"/>
        <v>0</v>
      </c>
      <c r="DR2614" s="3">
        <f t="shared" si="1357"/>
        <v>0</v>
      </c>
      <c r="DS2614" s="3">
        <f t="shared" si="1357"/>
        <v>0</v>
      </c>
      <c r="DT2614" s="3">
        <f t="shared" si="1357"/>
        <v>0</v>
      </c>
      <c r="DU2614" s="3">
        <f t="shared" si="1357"/>
        <v>0</v>
      </c>
      <c r="DV2614" s="3">
        <f t="shared" si="1357"/>
        <v>0</v>
      </c>
      <c r="DW2614" s="3">
        <f t="shared" si="1357"/>
        <v>0</v>
      </c>
      <c r="DX2614" s="3">
        <f t="shared" si="1357"/>
        <v>0</v>
      </c>
      <c r="DY2614" s="3">
        <f t="shared" si="1357"/>
        <v>0</v>
      </c>
      <c r="DZ2614" s="3">
        <f t="shared" si="1357"/>
        <v>0</v>
      </c>
      <c r="EA2614" s="3">
        <f t="shared" si="1357"/>
        <v>0</v>
      </c>
      <c r="EB2614" s="3">
        <f t="shared" si="1357"/>
        <v>0</v>
      </c>
      <c r="EC2614" s="3">
        <f t="shared" si="1357"/>
        <v>0</v>
      </c>
      <c r="ED2614" s="3">
        <f t="shared" si="1357"/>
        <v>0</v>
      </c>
      <c r="EE2614" s="3">
        <f t="shared" si="1357"/>
        <v>0</v>
      </c>
      <c r="EF2614" s="3">
        <f t="shared" si="1357"/>
        <v>0</v>
      </c>
      <c r="EG2614" s="3">
        <f t="shared" si="1357"/>
        <v>0</v>
      </c>
      <c r="EH2614" s="3">
        <f t="shared" si="1357"/>
        <v>0</v>
      </c>
      <c r="EI2614" s="3">
        <f t="shared" si="1357"/>
        <v>0</v>
      </c>
      <c r="EJ2614" s="3">
        <f t="shared" si="1357"/>
        <v>0</v>
      </c>
      <c r="EK2614" s="3">
        <f t="shared" si="1357"/>
        <v>0</v>
      </c>
      <c r="EL2614" s="3">
        <f t="shared" si="1357"/>
        <v>0</v>
      </c>
      <c r="EM2614" s="3">
        <f t="shared" ref="EM2614:FR2614" si="1358">EM2671</f>
        <v>0</v>
      </c>
      <c r="EN2614" s="3">
        <f t="shared" si="1358"/>
        <v>0</v>
      </c>
      <c r="EO2614" s="3">
        <f t="shared" si="1358"/>
        <v>0</v>
      </c>
      <c r="EP2614" s="3">
        <f t="shared" si="1358"/>
        <v>0</v>
      </c>
      <c r="EQ2614" s="3">
        <f t="shared" si="1358"/>
        <v>0</v>
      </c>
      <c r="ER2614" s="3">
        <f t="shared" si="1358"/>
        <v>0</v>
      </c>
      <c r="ES2614" s="3">
        <f t="shared" si="1358"/>
        <v>0</v>
      </c>
      <c r="ET2614" s="3">
        <f t="shared" si="1358"/>
        <v>0</v>
      </c>
      <c r="EU2614" s="3">
        <f t="shared" si="1358"/>
        <v>0</v>
      </c>
      <c r="EV2614" s="3">
        <f t="shared" si="1358"/>
        <v>0</v>
      </c>
      <c r="EW2614" s="3">
        <f t="shared" si="1358"/>
        <v>0</v>
      </c>
      <c r="EX2614" s="3">
        <f t="shared" si="1358"/>
        <v>0</v>
      </c>
      <c r="EY2614" s="3">
        <f t="shared" si="1358"/>
        <v>0</v>
      </c>
      <c r="EZ2614" s="3">
        <f t="shared" si="1358"/>
        <v>0</v>
      </c>
      <c r="FA2614" s="3">
        <f t="shared" si="1358"/>
        <v>0</v>
      </c>
      <c r="FB2614" s="3">
        <f t="shared" si="1358"/>
        <v>0</v>
      </c>
      <c r="FC2614" s="3">
        <f t="shared" si="1358"/>
        <v>0</v>
      </c>
      <c r="FD2614" s="3">
        <f t="shared" si="1358"/>
        <v>0</v>
      </c>
      <c r="FE2614" s="3">
        <f t="shared" si="1358"/>
        <v>0</v>
      </c>
      <c r="FF2614" s="3">
        <f t="shared" si="1358"/>
        <v>0</v>
      </c>
      <c r="FG2614" s="3">
        <f t="shared" si="1358"/>
        <v>0</v>
      </c>
      <c r="FH2614" s="3">
        <f t="shared" si="1358"/>
        <v>0</v>
      </c>
      <c r="FI2614" s="3">
        <f t="shared" si="1358"/>
        <v>0</v>
      </c>
      <c r="FJ2614" s="3">
        <f t="shared" si="1358"/>
        <v>0</v>
      </c>
      <c r="FK2614" s="3">
        <f t="shared" si="1358"/>
        <v>0</v>
      </c>
      <c r="FL2614" s="3">
        <f t="shared" si="1358"/>
        <v>0</v>
      </c>
      <c r="FM2614" s="3">
        <f t="shared" si="1358"/>
        <v>0</v>
      </c>
      <c r="FN2614" s="3">
        <f t="shared" si="1358"/>
        <v>0</v>
      </c>
      <c r="FO2614" s="3">
        <f t="shared" si="1358"/>
        <v>0</v>
      </c>
      <c r="FP2614" s="3">
        <f t="shared" si="1358"/>
        <v>0</v>
      </c>
      <c r="FQ2614" s="3">
        <f t="shared" si="1358"/>
        <v>0</v>
      </c>
      <c r="FR2614" s="3">
        <f t="shared" si="1358"/>
        <v>0</v>
      </c>
      <c r="FS2614" s="3">
        <f t="shared" ref="FS2614:GX2614" si="1359">FS2671</f>
        <v>0</v>
      </c>
      <c r="FT2614" s="3">
        <f t="shared" si="1359"/>
        <v>0</v>
      </c>
      <c r="FU2614" s="3">
        <f t="shared" si="1359"/>
        <v>0</v>
      </c>
      <c r="FV2614" s="3">
        <f t="shared" si="1359"/>
        <v>0</v>
      </c>
      <c r="FW2614" s="3">
        <f t="shared" si="1359"/>
        <v>0</v>
      </c>
      <c r="FX2614" s="3">
        <f t="shared" si="1359"/>
        <v>0</v>
      </c>
      <c r="FY2614" s="3">
        <f t="shared" si="1359"/>
        <v>0</v>
      </c>
      <c r="FZ2614" s="3">
        <f t="shared" si="1359"/>
        <v>0</v>
      </c>
      <c r="GA2614" s="3">
        <f t="shared" si="1359"/>
        <v>0</v>
      </c>
      <c r="GB2614" s="3">
        <f t="shared" si="1359"/>
        <v>0</v>
      </c>
      <c r="GC2614" s="3">
        <f t="shared" si="1359"/>
        <v>0</v>
      </c>
      <c r="GD2614" s="3">
        <f t="shared" si="1359"/>
        <v>0</v>
      </c>
      <c r="GE2614" s="3">
        <f t="shared" si="1359"/>
        <v>0</v>
      </c>
      <c r="GF2614" s="3">
        <f t="shared" si="1359"/>
        <v>0</v>
      </c>
      <c r="GG2614" s="3">
        <f t="shared" si="1359"/>
        <v>0</v>
      </c>
      <c r="GH2614" s="3">
        <f t="shared" si="1359"/>
        <v>0</v>
      </c>
      <c r="GI2614" s="3">
        <f t="shared" si="1359"/>
        <v>0</v>
      </c>
      <c r="GJ2614" s="3">
        <f t="shared" si="1359"/>
        <v>0</v>
      </c>
      <c r="GK2614" s="3">
        <f t="shared" si="1359"/>
        <v>0</v>
      </c>
      <c r="GL2614" s="3">
        <f t="shared" si="1359"/>
        <v>0</v>
      </c>
      <c r="GM2614" s="3">
        <f t="shared" si="1359"/>
        <v>0</v>
      </c>
      <c r="GN2614" s="3">
        <f t="shared" si="1359"/>
        <v>0</v>
      </c>
      <c r="GO2614" s="3">
        <f t="shared" si="1359"/>
        <v>0</v>
      </c>
      <c r="GP2614" s="3">
        <f t="shared" si="1359"/>
        <v>0</v>
      </c>
      <c r="GQ2614" s="3">
        <f t="shared" si="1359"/>
        <v>0</v>
      </c>
      <c r="GR2614" s="3">
        <f t="shared" si="1359"/>
        <v>0</v>
      </c>
      <c r="GS2614" s="3">
        <f t="shared" si="1359"/>
        <v>0</v>
      </c>
      <c r="GT2614" s="3">
        <f t="shared" si="1359"/>
        <v>0</v>
      </c>
      <c r="GU2614" s="3">
        <f t="shared" si="1359"/>
        <v>0</v>
      </c>
      <c r="GV2614" s="3">
        <f t="shared" si="1359"/>
        <v>0</v>
      </c>
      <c r="GW2614" s="3">
        <f t="shared" si="1359"/>
        <v>0</v>
      </c>
      <c r="GX2614" s="3">
        <f t="shared" si="1359"/>
        <v>0</v>
      </c>
    </row>
    <row r="2616" spans="1:245" x14ac:dyDescent="0.2">
      <c r="A2616" s="1">
        <v>5</v>
      </c>
      <c r="B2616" s="1">
        <v>1</v>
      </c>
      <c r="C2616" s="1"/>
      <c r="D2616" s="1">
        <f>ROW(A2640)</f>
        <v>2640</v>
      </c>
      <c r="E2616" s="1"/>
      <c r="F2616" s="1" t="s">
        <v>101</v>
      </c>
      <c r="G2616" s="1" t="s">
        <v>482</v>
      </c>
      <c r="H2616" s="1" t="s">
        <v>3</v>
      </c>
      <c r="I2616" s="1">
        <v>0</v>
      </c>
      <c r="J2616" s="1"/>
      <c r="K2616" s="1">
        <v>-1</v>
      </c>
      <c r="L2616" s="1"/>
      <c r="M2616" s="1"/>
      <c r="N2616" s="1"/>
      <c r="O2616" s="1"/>
      <c r="P2616" s="1"/>
      <c r="Q2616" s="1"/>
      <c r="R2616" s="1"/>
      <c r="S2616" s="1"/>
      <c r="T2616" s="1"/>
      <c r="U2616" s="1" t="s">
        <v>3</v>
      </c>
      <c r="V2616" s="1">
        <v>0</v>
      </c>
      <c r="W2616" s="1"/>
      <c r="X2616" s="1"/>
      <c r="Y2616" s="1"/>
      <c r="Z2616" s="1"/>
      <c r="AA2616" s="1"/>
      <c r="AB2616" s="1" t="s">
        <v>3</v>
      </c>
      <c r="AC2616" s="1" t="s">
        <v>3</v>
      </c>
      <c r="AD2616" s="1" t="s">
        <v>3</v>
      </c>
      <c r="AE2616" s="1" t="s">
        <v>3</v>
      </c>
      <c r="AF2616" s="1" t="s">
        <v>3</v>
      </c>
      <c r="AG2616" s="1" t="s">
        <v>3</v>
      </c>
      <c r="AH2616" s="1"/>
      <c r="AI2616" s="1"/>
      <c r="AJ2616" s="1"/>
      <c r="AK2616" s="1"/>
      <c r="AL2616" s="1"/>
      <c r="AM2616" s="1"/>
      <c r="AN2616" s="1"/>
      <c r="AO2616" s="1"/>
      <c r="AP2616" s="1" t="s">
        <v>3</v>
      </c>
      <c r="AQ2616" s="1" t="s">
        <v>3</v>
      </c>
      <c r="AR2616" s="1" t="s">
        <v>3</v>
      </c>
      <c r="AS2616" s="1"/>
      <c r="AT2616" s="1"/>
      <c r="AU2616" s="1"/>
      <c r="AV2616" s="1"/>
      <c r="AW2616" s="1"/>
      <c r="AX2616" s="1"/>
      <c r="AY2616" s="1"/>
      <c r="AZ2616" s="1" t="s">
        <v>3</v>
      </c>
      <c r="BA2616" s="1"/>
      <c r="BB2616" s="1" t="s">
        <v>3</v>
      </c>
      <c r="BC2616" s="1" t="s">
        <v>3</v>
      </c>
      <c r="BD2616" s="1" t="s">
        <v>3</v>
      </c>
      <c r="BE2616" s="1" t="s">
        <v>3</v>
      </c>
      <c r="BF2616" s="1" t="s">
        <v>3</v>
      </c>
      <c r="BG2616" s="1" t="s">
        <v>3</v>
      </c>
      <c r="BH2616" s="1" t="s">
        <v>3</v>
      </c>
      <c r="BI2616" s="1" t="s">
        <v>3</v>
      </c>
      <c r="BJ2616" s="1" t="s">
        <v>3</v>
      </c>
      <c r="BK2616" s="1" t="s">
        <v>3</v>
      </c>
      <c r="BL2616" s="1" t="s">
        <v>3</v>
      </c>
      <c r="BM2616" s="1" t="s">
        <v>3</v>
      </c>
      <c r="BN2616" s="1" t="s">
        <v>3</v>
      </c>
      <c r="BO2616" s="1" t="s">
        <v>3</v>
      </c>
      <c r="BP2616" s="1" t="s">
        <v>3</v>
      </c>
      <c r="BQ2616" s="1"/>
      <c r="BR2616" s="1"/>
      <c r="BS2616" s="1"/>
      <c r="BT2616" s="1"/>
      <c r="BU2616" s="1"/>
      <c r="BV2616" s="1"/>
      <c r="BW2616" s="1"/>
      <c r="BX2616" s="1">
        <v>0</v>
      </c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>
        <v>0</v>
      </c>
    </row>
    <row r="2618" spans="1:245" x14ac:dyDescent="0.2">
      <c r="A2618" s="2">
        <v>52</v>
      </c>
      <c r="B2618" s="2">
        <f t="shared" ref="B2618:G2618" si="1360">B2640</f>
        <v>1</v>
      </c>
      <c r="C2618" s="2">
        <f t="shared" si="1360"/>
        <v>5</v>
      </c>
      <c r="D2618" s="2">
        <f t="shared" si="1360"/>
        <v>2616</v>
      </c>
      <c r="E2618" s="2">
        <f t="shared" si="1360"/>
        <v>0</v>
      </c>
      <c r="F2618" s="2" t="str">
        <f t="shared" si="1360"/>
        <v>Новый подраздел</v>
      </c>
      <c r="G2618" s="2" t="str">
        <f t="shared" si="1360"/>
        <v>Устройство резинового покрытия   на детской площадке -152м2</v>
      </c>
      <c r="H2618" s="2"/>
      <c r="I2618" s="2"/>
      <c r="J2618" s="2"/>
      <c r="K2618" s="2"/>
      <c r="L2618" s="2"/>
      <c r="M2618" s="2"/>
      <c r="N2618" s="2"/>
      <c r="O2618" s="2">
        <f t="shared" ref="O2618:AT2618" si="1361">O2640</f>
        <v>402212.3</v>
      </c>
      <c r="P2618" s="2">
        <f t="shared" si="1361"/>
        <v>345950.97</v>
      </c>
      <c r="Q2618" s="2">
        <f t="shared" si="1361"/>
        <v>24828.080000000002</v>
      </c>
      <c r="R2618" s="2">
        <f t="shared" si="1361"/>
        <v>12099.21</v>
      </c>
      <c r="S2618" s="2">
        <f t="shared" si="1361"/>
        <v>31433.25</v>
      </c>
      <c r="T2618" s="2">
        <f t="shared" si="1361"/>
        <v>0</v>
      </c>
      <c r="U2618" s="2">
        <f t="shared" si="1361"/>
        <v>152.69403600000001</v>
      </c>
      <c r="V2618" s="2">
        <f t="shared" si="1361"/>
        <v>0</v>
      </c>
      <c r="W2618" s="2">
        <f t="shared" si="1361"/>
        <v>0</v>
      </c>
      <c r="X2618" s="2">
        <f t="shared" si="1361"/>
        <v>22003.29</v>
      </c>
      <c r="Y2618" s="2">
        <f t="shared" si="1361"/>
        <v>3143.32</v>
      </c>
      <c r="Z2618" s="2">
        <f t="shared" si="1361"/>
        <v>0</v>
      </c>
      <c r="AA2618" s="2">
        <f t="shared" si="1361"/>
        <v>0</v>
      </c>
      <c r="AB2618" s="2">
        <f t="shared" si="1361"/>
        <v>402212.3</v>
      </c>
      <c r="AC2618" s="2">
        <f t="shared" si="1361"/>
        <v>345950.97</v>
      </c>
      <c r="AD2618" s="2">
        <f t="shared" si="1361"/>
        <v>24828.080000000002</v>
      </c>
      <c r="AE2618" s="2">
        <f t="shared" si="1361"/>
        <v>12099.21</v>
      </c>
      <c r="AF2618" s="2">
        <f t="shared" si="1361"/>
        <v>31433.25</v>
      </c>
      <c r="AG2618" s="2">
        <f t="shared" si="1361"/>
        <v>0</v>
      </c>
      <c r="AH2618" s="2">
        <f t="shared" si="1361"/>
        <v>152.69403600000001</v>
      </c>
      <c r="AI2618" s="2">
        <f t="shared" si="1361"/>
        <v>0</v>
      </c>
      <c r="AJ2618" s="2">
        <f t="shared" si="1361"/>
        <v>0</v>
      </c>
      <c r="AK2618" s="2">
        <f t="shared" si="1361"/>
        <v>22003.29</v>
      </c>
      <c r="AL2618" s="2">
        <f t="shared" si="1361"/>
        <v>3143.32</v>
      </c>
      <c r="AM2618" s="2">
        <f t="shared" si="1361"/>
        <v>0</v>
      </c>
      <c r="AN2618" s="2">
        <f t="shared" si="1361"/>
        <v>0</v>
      </c>
      <c r="AO2618" s="2">
        <f t="shared" si="1361"/>
        <v>0</v>
      </c>
      <c r="AP2618" s="2">
        <f t="shared" si="1361"/>
        <v>0</v>
      </c>
      <c r="AQ2618" s="2">
        <f t="shared" si="1361"/>
        <v>0</v>
      </c>
      <c r="AR2618" s="2">
        <f t="shared" si="1361"/>
        <v>440426.05</v>
      </c>
      <c r="AS2618" s="2">
        <f t="shared" si="1361"/>
        <v>0</v>
      </c>
      <c r="AT2618" s="2">
        <f t="shared" si="1361"/>
        <v>0</v>
      </c>
      <c r="AU2618" s="2">
        <f t="shared" ref="AU2618:BZ2618" si="1362">AU2640</f>
        <v>440426.05</v>
      </c>
      <c r="AV2618" s="2">
        <f t="shared" si="1362"/>
        <v>345950.97</v>
      </c>
      <c r="AW2618" s="2">
        <f t="shared" si="1362"/>
        <v>345950.97</v>
      </c>
      <c r="AX2618" s="2">
        <f t="shared" si="1362"/>
        <v>0</v>
      </c>
      <c r="AY2618" s="2">
        <f t="shared" si="1362"/>
        <v>345950.97</v>
      </c>
      <c r="AZ2618" s="2">
        <f t="shared" si="1362"/>
        <v>0</v>
      </c>
      <c r="BA2618" s="2">
        <f t="shared" si="1362"/>
        <v>0</v>
      </c>
      <c r="BB2618" s="2">
        <f t="shared" si="1362"/>
        <v>0</v>
      </c>
      <c r="BC2618" s="2">
        <f t="shared" si="1362"/>
        <v>0</v>
      </c>
      <c r="BD2618" s="2">
        <f t="shared" si="1362"/>
        <v>0</v>
      </c>
      <c r="BE2618" s="2">
        <f t="shared" si="1362"/>
        <v>0</v>
      </c>
      <c r="BF2618" s="2">
        <f t="shared" si="1362"/>
        <v>0</v>
      </c>
      <c r="BG2618" s="2">
        <f t="shared" si="1362"/>
        <v>0</v>
      </c>
      <c r="BH2618" s="2">
        <f t="shared" si="1362"/>
        <v>0</v>
      </c>
      <c r="BI2618" s="2">
        <f t="shared" si="1362"/>
        <v>0</v>
      </c>
      <c r="BJ2618" s="2">
        <f t="shared" si="1362"/>
        <v>0</v>
      </c>
      <c r="BK2618" s="2">
        <f t="shared" si="1362"/>
        <v>0</v>
      </c>
      <c r="BL2618" s="2">
        <f t="shared" si="1362"/>
        <v>0</v>
      </c>
      <c r="BM2618" s="2">
        <f t="shared" si="1362"/>
        <v>0</v>
      </c>
      <c r="BN2618" s="2">
        <f t="shared" si="1362"/>
        <v>0</v>
      </c>
      <c r="BO2618" s="2">
        <f t="shared" si="1362"/>
        <v>0</v>
      </c>
      <c r="BP2618" s="2">
        <f t="shared" si="1362"/>
        <v>0</v>
      </c>
      <c r="BQ2618" s="2">
        <f t="shared" si="1362"/>
        <v>0</v>
      </c>
      <c r="BR2618" s="2">
        <f t="shared" si="1362"/>
        <v>0</v>
      </c>
      <c r="BS2618" s="2">
        <f t="shared" si="1362"/>
        <v>0</v>
      </c>
      <c r="BT2618" s="2">
        <f t="shared" si="1362"/>
        <v>0</v>
      </c>
      <c r="BU2618" s="2">
        <f t="shared" si="1362"/>
        <v>0</v>
      </c>
      <c r="BV2618" s="2">
        <f t="shared" si="1362"/>
        <v>0</v>
      </c>
      <c r="BW2618" s="2">
        <f t="shared" si="1362"/>
        <v>0</v>
      </c>
      <c r="BX2618" s="2">
        <f t="shared" si="1362"/>
        <v>0</v>
      </c>
      <c r="BY2618" s="2">
        <f t="shared" si="1362"/>
        <v>0</v>
      </c>
      <c r="BZ2618" s="2">
        <f t="shared" si="1362"/>
        <v>0</v>
      </c>
      <c r="CA2618" s="2">
        <f t="shared" ref="CA2618:DF2618" si="1363">CA2640</f>
        <v>440426.05</v>
      </c>
      <c r="CB2618" s="2">
        <f t="shared" si="1363"/>
        <v>0</v>
      </c>
      <c r="CC2618" s="2">
        <f t="shared" si="1363"/>
        <v>0</v>
      </c>
      <c r="CD2618" s="2">
        <f t="shared" si="1363"/>
        <v>440426.05</v>
      </c>
      <c r="CE2618" s="2">
        <f t="shared" si="1363"/>
        <v>345950.97</v>
      </c>
      <c r="CF2618" s="2">
        <f t="shared" si="1363"/>
        <v>345950.97</v>
      </c>
      <c r="CG2618" s="2">
        <f t="shared" si="1363"/>
        <v>0</v>
      </c>
      <c r="CH2618" s="2">
        <f t="shared" si="1363"/>
        <v>345950.97</v>
      </c>
      <c r="CI2618" s="2">
        <f t="shared" si="1363"/>
        <v>0</v>
      </c>
      <c r="CJ2618" s="2">
        <f t="shared" si="1363"/>
        <v>0</v>
      </c>
      <c r="CK2618" s="2">
        <f t="shared" si="1363"/>
        <v>0</v>
      </c>
      <c r="CL2618" s="2">
        <f t="shared" si="1363"/>
        <v>0</v>
      </c>
      <c r="CM2618" s="2">
        <f t="shared" si="1363"/>
        <v>0</v>
      </c>
      <c r="CN2618" s="2">
        <f t="shared" si="1363"/>
        <v>0</v>
      </c>
      <c r="CO2618" s="2">
        <f t="shared" si="1363"/>
        <v>0</v>
      </c>
      <c r="CP2618" s="2">
        <f t="shared" si="1363"/>
        <v>0</v>
      </c>
      <c r="CQ2618" s="2">
        <f t="shared" si="1363"/>
        <v>0</v>
      </c>
      <c r="CR2618" s="2">
        <f t="shared" si="1363"/>
        <v>0</v>
      </c>
      <c r="CS2618" s="2">
        <f t="shared" si="1363"/>
        <v>0</v>
      </c>
      <c r="CT2618" s="2">
        <f t="shared" si="1363"/>
        <v>0</v>
      </c>
      <c r="CU2618" s="2">
        <f t="shared" si="1363"/>
        <v>0</v>
      </c>
      <c r="CV2618" s="2">
        <f t="shared" si="1363"/>
        <v>0</v>
      </c>
      <c r="CW2618" s="2">
        <f t="shared" si="1363"/>
        <v>0</v>
      </c>
      <c r="CX2618" s="2">
        <f t="shared" si="1363"/>
        <v>0</v>
      </c>
      <c r="CY2618" s="2">
        <f t="shared" si="1363"/>
        <v>0</v>
      </c>
      <c r="CZ2618" s="2">
        <f t="shared" si="1363"/>
        <v>0</v>
      </c>
      <c r="DA2618" s="2">
        <f t="shared" si="1363"/>
        <v>0</v>
      </c>
      <c r="DB2618" s="2">
        <f t="shared" si="1363"/>
        <v>0</v>
      </c>
      <c r="DC2618" s="2">
        <f t="shared" si="1363"/>
        <v>0</v>
      </c>
      <c r="DD2618" s="2">
        <f t="shared" si="1363"/>
        <v>0</v>
      </c>
      <c r="DE2618" s="2">
        <f t="shared" si="1363"/>
        <v>0</v>
      </c>
      <c r="DF2618" s="2">
        <f t="shared" si="1363"/>
        <v>0</v>
      </c>
      <c r="DG2618" s="3">
        <f t="shared" ref="DG2618:EL2618" si="1364">DG2640</f>
        <v>0</v>
      </c>
      <c r="DH2618" s="3">
        <f t="shared" si="1364"/>
        <v>0</v>
      </c>
      <c r="DI2618" s="3">
        <f t="shared" si="1364"/>
        <v>0</v>
      </c>
      <c r="DJ2618" s="3">
        <f t="shared" si="1364"/>
        <v>0</v>
      </c>
      <c r="DK2618" s="3">
        <f t="shared" si="1364"/>
        <v>0</v>
      </c>
      <c r="DL2618" s="3">
        <f t="shared" si="1364"/>
        <v>0</v>
      </c>
      <c r="DM2618" s="3">
        <f t="shared" si="1364"/>
        <v>0</v>
      </c>
      <c r="DN2618" s="3">
        <f t="shared" si="1364"/>
        <v>0</v>
      </c>
      <c r="DO2618" s="3">
        <f t="shared" si="1364"/>
        <v>0</v>
      </c>
      <c r="DP2618" s="3">
        <f t="shared" si="1364"/>
        <v>0</v>
      </c>
      <c r="DQ2618" s="3">
        <f t="shared" si="1364"/>
        <v>0</v>
      </c>
      <c r="DR2618" s="3">
        <f t="shared" si="1364"/>
        <v>0</v>
      </c>
      <c r="DS2618" s="3">
        <f t="shared" si="1364"/>
        <v>0</v>
      </c>
      <c r="DT2618" s="3">
        <f t="shared" si="1364"/>
        <v>0</v>
      </c>
      <c r="DU2618" s="3">
        <f t="shared" si="1364"/>
        <v>0</v>
      </c>
      <c r="DV2618" s="3">
        <f t="shared" si="1364"/>
        <v>0</v>
      </c>
      <c r="DW2618" s="3">
        <f t="shared" si="1364"/>
        <v>0</v>
      </c>
      <c r="DX2618" s="3">
        <f t="shared" si="1364"/>
        <v>0</v>
      </c>
      <c r="DY2618" s="3">
        <f t="shared" si="1364"/>
        <v>0</v>
      </c>
      <c r="DZ2618" s="3">
        <f t="shared" si="1364"/>
        <v>0</v>
      </c>
      <c r="EA2618" s="3">
        <f t="shared" si="1364"/>
        <v>0</v>
      </c>
      <c r="EB2618" s="3">
        <f t="shared" si="1364"/>
        <v>0</v>
      </c>
      <c r="EC2618" s="3">
        <f t="shared" si="1364"/>
        <v>0</v>
      </c>
      <c r="ED2618" s="3">
        <f t="shared" si="1364"/>
        <v>0</v>
      </c>
      <c r="EE2618" s="3">
        <f t="shared" si="1364"/>
        <v>0</v>
      </c>
      <c r="EF2618" s="3">
        <f t="shared" si="1364"/>
        <v>0</v>
      </c>
      <c r="EG2618" s="3">
        <f t="shared" si="1364"/>
        <v>0</v>
      </c>
      <c r="EH2618" s="3">
        <f t="shared" si="1364"/>
        <v>0</v>
      </c>
      <c r="EI2618" s="3">
        <f t="shared" si="1364"/>
        <v>0</v>
      </c>
      <c r="EJ2618" s="3">
        <f t="shared" si="1364"/>
        <v>0</v>
      </c>
      <c r="EK2618" s="3">
        <f t="shared" si="1364"/>
        <v>0</v>
      </c>
      <c r="EL2618" s="3">
        <f t="shared" si="1364"/>
        <v>0</v>
      </c>
      <c r="EM2618" s="3">
        <f t="shared" ref="EM2618:FR2618" si="1365">EM2640</f>
        <v>0</v>
      </c>
      <c r="EN2618" s="3">
        <f t="shared" si="1365"/>
        <v>0</v>
      </c>
      <c r="EO2618" s="3">
        <f t="shared" si="1365"/>
        <v>0</v>
      </c>
      <c r="EP2618" s="3">
        <f t="shared" si="1365"/>
        <v>0</v>
      </c>
      <c r="EQ2618" s="3">
        <f t="shared" si="1365"/>
        <v>0</v>
      </c>
      <c r="ER2618" s="3">
        <f t="shared" si="1365"/>
        <v>0</v>
      </c>
      <c r="ES2618" s="3">
        <f t="shared" si="1365"/>
        <v>0</v>
      </c>
      <c r="ET2618" s="3">
        <f t="shared" si="1365"/>
        <v>0</v>
      </c>
      <c r="EU2618" s="3">
        <f t="shared" si="1365"/>
        <v>0</v>
      </c>
      <c r="EV2618" s="3">
        <f t="shared" si="1365"/>
        <v>0</v>
      </c>
      <c r="EW2618" s="3">
        <f t="shared" si="1365"/>
        <v>0</v>
      </c>
      <c r="EX2618" s="3">
        <f t="shared" si="1365"/>
        <v>0</v>
      </c>
      <c r="EY2618" s="3">
        <f t="shared" si="1365"/>
        <v>0</v>
      </c>
      <c r="EZ2618" s="3">
        <f t="shared" si="1365"/>
        <v>0</v>
      </c>
      <c r="FA2618" s="3">
        <f t="shared" si="1365"/>
        <v>0</v>
      </c>
      <c r="FB2618" s="3">
        <f t="shared" si="1365"/>
        <v>0</v>
      </c>
      <c r="FC2618" s="3">
        <f t="shared" si="1365"/>
        <v>0</v>
      </c>
      <c r="FD2618" s="3">
        <f t="shared" si="1365"/>
        <v>0</v>
      </c>
      <c r="FE2618" s="3">
        <f t="shared" si="1365"/>
        <v>0</v>
      </c>
      <c r="FF2618" s="3">
        <f t="shared" si="1365"/>
        <v>0</v>
      </c>
      <c r="FG2618" s="3">
        <f t="shared" si="1365"/>
        <v>0</v>
      </c>
      <c r="FH2618" s="3">
        <f t="shared" si="1365"/>
        <v>0</v>
      </c>
      <c r="FI2618" s="3">
        <f t="shared" si="1365"/>
        <v>0</v>
      </c>
      <c r="FJ2618" s="3">
        <f t="shared" si="1365"/>
        <v>0</v>
      </c>
      <c r="FK2618" s="3">
        <f t="shared" si="1365"/>
        <v>0</v>
      </c>
      <c r="FL2618" s="3">
        <f t="shared" si="1365"/>
        <v>0</v>
      </c>
      <c r="FM2618" s="3">
        <f t="shared" si="1365"/>
        <v>0</v>
      </c>
      <c r="FN2618" s="3">
        <f t="shared" si="1365"/>
        <v>0</v>
      </c>
      <c r="FO2618" s="3">
        <f t="shared" si="1365"/>
        <v>0</v>
      </c>
      <c r="FP2618" s="3">
        <f t="shared" si="1365"/>
        <v>0</v>
      </c>
      <c r="FQ2618" s="3">
        <f t="shared" si="1365"/>
        <v>0</v>
      </c>
      <c r="FR2618" s="3">
        <f t="shared" si="1365"/>
        <v>0</v>
      </c>
      <c r="FS2618" s="3">
        <f t="shared" ref="FS2618:GX2618" si="1366">FS2640</f>
        <v>0</v>
      </c>
      <c r="FT2618" s="3">
        <f t="shared" si="1366"/>
        <v>0</v>
      </c>
      <c r="FU2618" s="3">
        <f t="shared" si="1366"/>
        <v>0</v>
      </c>
      <c r="FV2618" s="3">
        <f t="shared" si="1366"/>
        <v>0</v>
      </c>
      <c r="FW2618" s="3">
        <f t="shared" si="1366"/>
        <v>0</v>
      </c>
      <c r="FX2618" s="3">
        <f t="shared" si="1366"/>
        <v>0</v>
      </c>
      <c r="FY2618" s="3">
        <f t="shared" si="1366"/>
        <v>0</v>
      </c>
      <c r="FZ2618" s="3">
        <f t="shared" si="1366"/>
        <v>0</v>
      </c>
      <c r="GA2618" s="3">
        <f t="shared" si="1366"/>
        <v>0</v>
      </c>
      <c r="GB2618" s="3">
        <f t="shared" si="1366"/>
        <v>0</v>
      </c>
      <c r="GC2618" s="3">
        <f t="shared" si="1366"/>
        <v>0</v>
      </c>
      <c r="GD2618" s="3">
        <f t="shared" si="1366"/>
        <v>0</v>
      </c>
      <c r="GE2618" s="3">
        <f t="shared" si="1366"/>
        <v>0</v>
      </c>
      <c r="GF2618" s="3">
        <f t="shared" si="1366"/>
        <v>0</v>
      </c>
      <c r="GG2618" s="3">
        <f t="shared" si="1366"/>
        <v>0</v>
      </c>
      <c r="GH2618" s="3">
        <f t="shared" si="1366"/>
        <v>0</v>
      </c>
      <c r="GI2618" s="3">
        <f t="shared" si="1366"/>
        <v>0</v>
      </c>
      <c r="GJ2618" s="3">
        <f t="shared" si="1366"/>
        <v>0</v>
      </c>
      <c r="GK2618" s="3">
        <f t="shared" si="1366"/>
        <v>0</v>
      </c>
      <c r="GL2618" s="3">
        <f t="shared" si="1366"/>
        <v>0</v>
      </c>
      <c r="GM2618" s="3">
        <f t="shared" si="1366"/>
        <v>0</v>
      </c>
      <c r="GN2618" s="3">
        <f t="shared" si="1366"/>
        <v>0</v>
      </c>
      <c r="GO2618" s="3">
        <f t="shared" si="1366"/>
        <v>0</v>
      </c>
      <c r="GP2618" s="3">
        <f t="shared" si="1366"/>
        <v>0</v>
      </c>
      <c r="GQ2618" s="3">
        <f t="shared" si="1366"/>
        <v>0</v>
      </c>
      <c r="GR2618" s="3">
        <f t="shared" si="1366"/>
        <v>0</v>
      </c>
      <c r="GS2618" s="3">
        <f t="shared" si="1366"/>
        <v>0</v>
      </c>
      <c r="GT2618" s="3">
        <f t="shared" si="1366"/>
        <v>0</v>
      </c>
      <c r="GU2618" s="3">
        <f t="shared" si="1366"/>
        <v>0</v>
      </c>
      <c r="GV2618" s="3">
        <f t="shared" si="1366"/>
        <v>0</v>
      </c>
      <c r="GW2618" s="3">
        <f t="shared" si="1366"/>
        <v>0</v>
      </c>
      <c r="GX2618" s="3">
        <f t="shared" si="1366"/>
        <v>0</v>
      </c>
    </row>
    <row r="2620" spans="1:245" x14ac:dyDescent="0.2">
      <c r="A2620">
        <v>17</v>
      </c>
      <c r="B2620">
        <v>1</v>
      </c>
      <c r="C2620">
        <f>ROW(SmtRes!A772)</f>
        <v>772</v>
      </c>
      <c r="D2620">
        <f>ROW(EtalonRes!A744)</f>
        <v>744</v>
      </c>
      <c r="E2620" t="s">
        <v>26</v>
      </c>
      <c r="F2620" t="s">
        <v>290</v>
      </c>
      <c r="G2620" t="s">
        <v>483</v>
      </c>
      <c r="H2620" t="s">
        <v>191</v>
      </c>
      <c r="I2620">
        <f>ROUND(41.04/100,9)</f>
        <v>0.41039999999999999</v>
      </c>
      <c r="J2620">
        <v>0</v>
      </c>
      <c r="O2620">
        <f t="shared" ref="O2620:O2638" si="1367">ROUND(CP2620,2)</f>
        <v>3720.85</v>
      </c>
      <c r="P2620">
        <f t="shared" ref="P2620:P2638" si="1368">ROUND(CQ2620*I2620,2)</f>
        <v>0</v>
      </c>
      <c r="Q2620">
        <f t="shared" ref="Q2620:Q2638" si="1369">ROUND(CR2620*I2620,2)</f>
        <v>3602.91</v>
      </c>
      <c r="R2620">
        <f t="shared" ref="R2620:R2638" si="1370">ROUND(CS2620*I2620,2)</f>
        <v>1409.26</v>
      </c>
      <c r="S2620">
        <f t="shared" ref="S2620:S2638" si="1371">ROUND(CT2620*I2620,2)</f>
        <v>117.94</v>
      </c>
      <c r="T2620">
        <f t="shared" ref="T2620:T2638" si="1372">ROUND(CU2620*I2620,2)</f>
        <v>0</v>
      </c>
      <c r="U2620">
        <f t="shared" ref="U2620:U2638" si="1373">CV2620*I2620</f>
        <v>0.652536</v>
      </c>
      <c r="V2620">
        <f t="shared" ref="V2620:V2638" si="1374">CW2620*I2620</f>
        <v>0</v>
      </c>
      <c r="W2620">
        <f t="shared" ref="W2620:W2638" si="1375">ROUND(CX2620*I2620,2)</f>
        <v>0</v>
      </c>
      <c r="X2620">
        <f t="shared" ref="X2620:X2638" si="1376">ROUND(CY2620,2)</f>
        <v>82.56</v>
      </c>
      <c r="Y2620">
        <f t="shared" ref="Y2620:Y2638" si="1377">ROUND(CZ2620,2)</f>
        <v>11.79</v>
      </c>
      <c r="AA2620">
        <v>55574044</v>
      </c>
      <c r="AB2620">
        <f t="shared" ref="AB2620:AB2638" si="1378">ROUND((AC2620+AD2620+AF2620),6)</f>
        <v>9066.39</v>
      </c>
      <c r="AC2620">
        <f t="shared" ref="AC2620:AC2638" si="1379">ROUND((ES2620),6)</f>
        <v>0</v>
      </c>
      <c r="AD2620">
        <f t="shared" ref="AD2620:AD2638" si="1380">ROUND((((ET2620)-(EU2620))+AE2620),6)</f>
        <v>8779.01</v>
      </c>
      <c r="AE2620">
        <f t="shared" ref="AE2620:AE2638" si="1381">ROUND((EU2620),6)</f>
        <v>3433.88</v>
      </c>
      <c r="AF2620">
        <f t="shared" ref="AF2620:AF2638" si="1382">ROUND((EV2620),6)</f>
        <v>287.38</v>
      </c>
      <c r="AG2620">
        <f t="shared" ref="AG2620:AG2638" si="1383">ROUND((AP2620),6)</f>
        <v>0</v>
      </c>
      <c r="AH2620">
        <f t="shared" ref="AH2620:AH2638" si="1384">(EW2620)</f>
        <v>1.59</v>
      </c>
      <c r="AI2620">
        <f t="shared" ref="AI2620:AI2638" si="1385">(EX2620)</f>
        <v>0</v>
      </c>
      <c r="AJ2620">
        <f t="shared" ref="AJ2620:AJ2638" si="1386">(AS2620)</f>
        <v>0</v>
      </c>
      <c r="AK2620">
        <v>9066.39</v>
      </c>
      <c r="AL2620">
        <v>0</v>
      </c>
      <c r="AM2620">
        <v>8779.01</v>
      </c>
      <c r="AN2620">
        <v>3433.88</v>
      </c>
      <c r="AO2620">
        <v>287.38</v>
      </c>
      <c r="AP2620">
        <v>0</v>
      </c>
      <c r="AQ2620">
        <v>1.59</v>
      </c>
      <c r="AR2620">
        <v>0</v>
      </c>
      <c r="AS2620">
        <v>0</v>
      </c>
      <c r="AT2620">
        <v>70</v>
      </c>
      <c r="AU2620">
        <v>10</v>
      </c>
      <c r="AV2620">
        <v>1</v>
      </c>
      <c r="AW2620">
        <v>1</v>
      </c>
      <c r="AZ2620">
        <v>1</v>
      </c>
      <c r="BA2620">
        <v>1</v>
      </c>
      <c r="BB2620">
        <v>1</v>
      </c>
      <c r="BC2620">
        <v>1</v>
      </c>
      <c r="BD2620" t="s">
        <v>3</v>
      </c>
      <c r="BE2620" t="s">
        <v>3</v>
      </c>
      <c r="BF2620" t="s">
        <v>3</v>
      </c>
      <c r="BG2620" t="s">
        <v>3</v>
      </c>
      <c r="BH2620">
        <v>0</v>
      </c>
      <c r="BI2620">
        <v>4</v>
      </c>
      <c r="BJ2620" t="s">
        <v>292</v>
      </c>
      <c r="BM2620">
        <v>0</v>
      </c>
      <c r="BN2620">
        <v>0</v>
      </c>
      <c r="BO2620" t="s">
        <v>3</v>
      </c>
      <c r="BP2620">
        <v>0</v>
      </c>
      <c r="BQ2620">
        <v>1</v>
      </c>
      <c r="BR2620">
        <v>0</v>
      </c>
      <c r="BS2620">
        <v>1</v>
      </c>
      <c r="BT2620">
        <v>1</v>
      </c>
      <c r="BU2620">
        <v>1</v>
      </c>
      <c r="BV2620">
        <v>1</v>
      </c>
      <c r="BW2620">
        <v>1</v>
      </c>
      <c r="BX2620">
        <v>1</v>
      </c>
      <c r="BY2620" t="s">
        <v>3</v>
      </c>
      <c r="BZ2620">
        <v>70</v>
      </c>
      <c r="CA2620">
        <v>10</v>
      </c>
      <c r="CE2620">
        <v>0</v>
      </c>
      <c r="CF2620">
        <v>0</v>
      </c>
      <c r="CG2620">
        <v>0</v>
      </c>
      <c r="CM2620">
        <v>0</v>
      </c>
      <c r="CN2620" t="s">
        <v>3</v>
      </c>
      <c r="CO2620">
        <v>0</v>
      </c>
      <c r="CP2620">
        <f t="shared" ref="CP2620:CP2638" si="1387">(P2620+Q2620+S2620)</f>
        <v>3720.85</v>
      </c>
      <c r="CQ2620">
        <f t="shared" ref="CQ2620:CQ2638" si="1388">(AC2620*BC2620*AW2620)</f>
        <v>0</v>
      </c>
      <c r="CR2620">
        <f t="shared" ref="CR2620:CR2638" si="1389">((((ET2620)*BB2620-(EU2620)*BS2620)+AE2620*BS2620)*AV2620)</f>
        <v>8779.01</v>
      </c>
      <c r="CS2620">
        <f t="shared" ref="CS2620:CS2638" si="1390">(AE2620*BS2620*AV2620)</f>
        <v>3433.88</v>
      </c>
      <c r="CT2620">
        <f t="shared" ref="CT2620:CT2638" si="1391">(AF2620*BA2620*AV2620)</f>
        <v>287.38</v>
      </c>
      <c r="CU2620">
        <f t="shared" ref="CU2620:CU2638" si="1392">AG2620</f>
        <v>0</v>
      </c>
      <c r="CV2620">
        <f t="shared" ref="CV2620:CV2638" si="1393">(AH2620*AV2620)</f>
        <v>1.59</v>
      </c>
      <c r="CW2620">
        <f t="shared" ref="CW2620:CW2638" si="1394">AI2620</f>
        <v>0</v>
      </c>
      <c r="CX2620">
        <f t="shared" ref="CX2620:CX2638" si="1395">AJ2620</f>
        <v>0</v>
      </c>
      <c r="CY2620">
        <f t="shared" ref="CY2620:CY2638" si="1396">((S2620*BZ2620)/100)</f>
        <v>82.557999999999993</v>
      </c>
      <c r="CZ2620">
        <f t="shared" ref="CZ2620:CZ2638" si="1397">((S2620*CA2620)/100)</f>
        <v>11.794</v>
      </c>
      <c r="DC2620" t="s">
        <v>3</v>
      </c>
      <c r="DD2620" t="s">
        <v>3</v>
      </c>
      <c r="DE2620" t="s">
        <v>3</v>
      </c>
      <c r="DF2620" t="s">
        <v>3</v>
      </c>
      <c r="DG2620" t="s">
        <v>3</v>
      </c>
      <c r="DH2620" t="s">
        <v>3</v>
      </c>
      <c r="DI2620" t="s">
        <v>3</v>
      </c>
      <c r="DJ2620" t="s">
        <v>3</v>
      </c>
      <c r="DK2620" t="s">
        <v>3</v>
      </c>
      <c r="DL2620" t="s">
        <v>3</v>
      </c>
      <c r="DM2620" t="s">
        <v>3</v>
      </c>
      <c r="DN2620">
        <v>0</v>
      </c>
      <c r="DO2620">
        <v>0</v>
      </c>
      <c r="DP2620">
        <v>1</v>
      </c>
      <c r="DQ2620">
        <v>1</v>
      </c>
      <c r="DU2620">
        <v>1007</v>
      </c>
      <c r="DV2620" t="s">
        <v>191</v>
      </c>
      <c r="DW2620" t="s">
        <v>191</v>
      </c>
      <c r="DX2620">
        <v>100</v>
      </c>
      <c r="EE2620">
        <v>55317522</v>
      </c>
      <c r="EF2620">
        <v>1</v>
      </c>
      <c r="EG2620" t="s">
        <v>19</v>
      </c>
      <c r="EH2620">
        <v>0</v>
      </c>
      <c r="EI2620" t="s">
        <v>3</v>
      </c>
      <c r="EJ2620">
        <v>4</v>
      </c>
      <c r="EK2620">
        <v>0</v>
      </c>
      <c r="EL2620" t="s">
        <v>20</v>
      </c>
      <c r="EM2620" t="s">
        <v>21</v>
      </c>
      <c r="EO2620" t="s">
        <v>3</v>
      </c>
      <c r="EQ2620">
        <v>0</v>
      </c>
      <c r="ER2620">
        <v>9066.39</v>
      </c>
      <c r="ES2620">
        <v>0</v>
      </c>
      <c r="ET2620">
        <v>8779.01</v>
      </c>
      <c r="EU2620">
        <v>3433.88</v>
      </c>
      <c r="EV2620">
        <v>287.38</v>
      </c>
      <c r="EW2620">
        <v>1.59</v>
      </c>
      <c r="EX2620">
        <v>0</v>
      </c>
      <c r="EY2620">
        <v>0</v>
      </c>
      <c r="FQ2620">
        <v>0</v>
      </c>
      <c r="FR2620">
        <f t="shared" ref="FR2620:FR2638" si="1398">ROUND(IF(AND(BH2620=3,BI2620=3),P2620,0),2)</f>
        <v>0</v>
      </c>
      <c r="FS2620">
        <v>0</v>
      </c>
      <c r="FX2620">
        <v>70</v>
      </c>
      <c r="FY2620">
        <v>10</v>
      </c>
      <c r="GA2620" t="s">
        <v>3</v>
      </c>
      <c r="GD2620">
        <v>0</v>
      </c>
      <c r="GF2620">
        <v>-1850395256</v>
      </c>
      <c r="GG2620">
        <v>2</v>
      </c>
      <c r="GH2620">
        <v>1</v>
      </c>
      <c r="GI2620">
        <v>-2</v>
      </c>
      <c r="GJ2620">
        <v>0</v>
      </c>
      <c r="GK2620">
        <f>ROUND(R2620*(R12)/100,2)</f>
        <v>1522</v>
      </c>
      <c r="GL2620">
        <f t="shared" ref="GL2620:GL2638" si="1399">ROUND(IF(AND(BH2620=3,BI2620=3,FS2620&lt;&gt;0),P2620,0),2)</f>
        <v>0</v>
      </c>
      <c r="GM2620">
        <f t="shared" ref="GM2620:GM2638" si="1400">ROUND(O2620+X2620+Y2620+GK2620,2)+GX2620</f>
        <v>5337.2</v>
      </c>
      <c r="GN2620">
        <f t="shared" ref="GN2620:GN2638" si="1401">IF(OR(BI2620=0,BI2620=1),ROUND(O2620+X2620+Y2620+GK2620,2),0)</f>
        <v>0</v>
      </c>
      <c r="GO2620">
        <f t="shared" ref="GO2620:GO2638" si="1402">IF(BI2620=2,ROUND(O2620+X2620+Y2620+GK2620,2),0)</f>
        <v>0</v>
      </c>
      <c r="GP2620">
        <f t="shared" ref="GP2620:GP2638" si="1403">IF(BI2620=4,ROUND(O2620+X2620+Y2620+GK2620,2)+GX2620,0)</f>
        <v>5337.2</v>
      </c>
      <c r="GR2620">
        <v>0</v>
      </c>
      <c r="GS2620">
        <v>3</v>
      </c>
      <c r="GT2620">
        <v>0</v>
      </c>
      <c r="GU2620" t="s">
        <v>3</v>
      </c>
      <c r="GV2620">
        <f t="shared" ref="GV2620:GV2638" si="1404">ROUND((GT2620),6)</f>
        <v>0</v>
      </c>
      <c r="GW2620">
        <v>1</v>
      </c>
      <c r="GX2620">
        <f t="shared" ref="GX2620:GX2638" si="1405">ROUND(HC2620*I2620,2)</f>
        <v>0</v>
      </c>
      <c r="HA2620">
        <v>0</v>
      </c>
      <c r="HB2620">
        <v>0</v>
      </c>
      <c r="HC2620">
        <f t="shared" ref="HC2620:HC2638" si="1406">GV2620*GW2620</f>
        <v>0</v>
      </c>
      <c r="IK2620">
        <v>0</v>
      </c>
    </row>
    <row r="2621" spans="1:245" x14ac:dyDescent="0.2">
      <c r="A2621">
        <v>17</v>
      </c>
      <c r="B2621">
        <v>1</v>
      </c>
      <c r="C2621">
        <f>ROW(SmtRes!A773)</f>
        <v>773</v>
      </c>
      <c r="D2621">
        <f>ROW(EtalonRes!A745)</f>
        <v>745</v>
      </c>
      <c r="E2621" t="s">
        <v>30</v>
      </c>
      <c r="F2621" t="s">
        <v>293</v>
      </c>
      <c r="G2621" t="s">
        <v>484</v>
      </c>
      <c r="H2621" t="s">
        <v>191</v>
      </c>
      <c r="I2621">
        <f>ROUND(4.56/100,9)</f>
        <v>4.5600000000000002E-2</v>
      </c>
      <c r="J2621">
        <v>0</v>
      </c>
      <c r="O2621">
        <f t="shared" si="1367"/>
        <v>1912.97</v>
      </c>
      <c r="P2621">
        <f t="shared" si="1368"/>
        <v>0</v>
      </c>
      <c r="Q2621">
        <f t="shared" si="1369"/>
        <v>0</v>
      </c>
      <c r="R2621">
        <f t="shared" si="1370"/>
        <v>0</v>
      </c>
      <c r="S2621">
        <f t="shared" si="1371"/>
        <v>1912.97</v>
      </c>
      <c r="T2621">
        <f t="shared" si="1372"/>
        <v>0</v>
      </c>
      <c r="U2621">
        <f t="shared" si="1373"/>
        <v>10.10496</v>
      </c>
      <c r="V2621">
        <f t="shared" si="1374"/>
        <v>0</v>
      </c>
      <c r="W2621">
        <f t="shared" si="1375"/>
        <v>0</v>
      </c>
      <c r="X2621">
        <f t="shared" si="1376"/>
        <v>1339.08</v>
      </c>
      <c r="Y2621">
        <f t="shared" si="1377"/>
        <v>191.3</v>
      </c>
      <c r="AA2621">
        <v>55574044</v>
      </c>
      <c r="AB2621">
        <f t="shared" si="1378"/>
        <v>41951.1</v>
      </c>
      <c r="AC2621">
        <f t="shared" si="1379"/>
        <v>0</v>
      </c>
      <c r="AD2621">
        <f t="shared" si="1380"/>
        <v>0</v>
      </c>
      <c r="AE2621">
        <f t="shared" si="1381"/>
        <v>0</v>
      </c>
      <c r="AF2621">
        <f t="shared" si="1382"/>
        <v>41951.1</v>
      </c>
      <c r="AG2621">
        <f t="shared" si="1383"/>
        <v>0</v>
      </c>
      <c r="AH2621">
        <f t="shared" si="1384"/>
        <v>221.6</v>
      </c>
      <c r="AI2621">
        <f t="shared" si="1385"/>
        <v>0</v>
      </c>
      <c r="AJ2621">
        <f t="shared" si="1386"/>
        <v>0</v>
      </c>
      <c r="AK2621">
        <v>41951.1</v>
      </c>
      <c r="AL2621">
        <v>0</v>
      </c>
      <c r="AM2621">
        <v>0</v>
      </c>
      <c r="AN2621">
        <v>0</v>
      </c>
      <c r="AO2621">
        <v>41951.1</v>
      </c>
      <c r="AP2621">
        <v>0</v>
      </c>
      <c r="AQ2621">
        <v>221.6</v>
      </c>
      <c r="AR2621">
        <v>0</v>
      </c>
      <c r="AS2621">
        <v>0</v>
      </c>
      <c r="AT2621">
        <v>70</v>
      </c>
      <c r="AU2621">
        <v>10</v>
      </c>
      <c r="AV2621">
        <v>1</v>
      </c>
      <c r="AW2621">
        <v>1</v>
      </c>
      <c r="AZ2621">
        <v>1</v>
      </c>
      <c r="BA2621">
        <v>1</v>
      </c>
      <c r="BB2621">
        <v>1</v>
      </c>
      <c r="BC2621">
        <v>1</v>
      </c>
      <c r="BD2621" t="s">
        <v>3</v>
      </c>
      <c r="BE2621" t="s">
        <v>3</v>
      </c>
      <c r="BF2621" t="s">
        <v>3</v>
      </c>
      <c r="BG2621" t="s">
        <v>3</v>
      </c>
      <c r="BH2621">
        <v>0</v>
      </c>
      <c r="BI2621">
        <v>4</v>
      </c>
      <c r="BJ2621" t="s">
        <v>295</v>
      </c>
      <c r="BM2621">
        <v>0</v>
      </c>
      <c r="BN2621">
        <v>0</v>
      </c>
      <c r="BO2621" t="s">
        <v>3</v>
      </c>
      <c r="BP2621">
        <v>0</v>
      </c>
      <c r="BQ2621">
        <v>1</v>
      </c>
      <c r="BR2621">
        <v>0</v>
      </c>
      <c r="BS2621">
        <v>1</v>
      </c>
      <c r="BT2621">
        <v>1</v>
      </c>
      <c r="BU2621">
        <v>1</v>
      </c>
      <c r="BV2621">
        <v>1</v>
      </c>
      <c r="BW2621">
        <v>1</v>
      </c>
      <c r="BX2621">
        <v>1</v>
      </c>
      <c r="BY2621" t="s">
        <v>3</v>
      </c>
      <c r="BZ2621">
        <v>70</v>
      </c>
      <c r="CA2621">
        <v>10</v>
      </c>
      <c r="CE2621">
        <v>0</v>
      </c>
      <c r="CF2621">
        <v>0</v>
      </c>
      <c r="CG2621">
        <v>0</v>
      </c>
      <c r="CM2621">
        <v>0</v>
      </c>
      <c r="CN2621" t="s">
        <v>3</v>
      </c>
      <c r="CO2621">
        <v>0</v>
      </c>
      <c r="CP2621">
        <f t="shared" si="1387"/>
        <v>1912.97</v>
      </c>
      <c r="CQ2621">
        <f t="shared" si="1388"/>
        <v>0</v>
      </c>
      <c r="CR2621">
        <f t="shared" si="1389"/>
        <v>0</v>
      </c>
      <c r="CS2621">
        <f t="shared" si="1390"/>
        <v>0</v>
      </c>
      <c r="CT2621">
        <f t="shared" si="1391"/>
        <v>41951.1</v>
      </c>
      <c r="CU2621">
        <f t="shared" si="1392"/>
        <v>0</v>
      </c>
      <c r="CV2621">
        <f t="shared" si="1393"/>
        <v>221.6</v>
      </c>
      <c r="CW2621">
        <f t="shared" si="1394"/>
        <v>0</v>
      </c>
      <c r="CX2621">
        <f t="shared" si="1395"/>
        <v>0</v>
      </c>
      <c r="CY2621">
        <f t="shared" si="1396"/>
        <v>1339.079</v>
      </c>
      <c r="CZ2621">
        <f t="shared" si="1397"/>
        <v>191.297</v>
      </c>
      <c r="DC2621" t="s">
        <v>3</v>
      </c>
      <c r="DD2621" t="s">
        <v>3</v>
      </c>
      <c r="DE2621" t="s">
        <v>3</v>
      </c>
      <c r="DF2621" t="s">
        <v>3</v>
      </c>
      <c r="DG2621" t="s">
        <v>3</v>
      </c>
      <c r="DH2621" t="s">
        <v>3</v>
      </c>
      <c r="DI2621" t="s">
        <v>3</v>
      </c>
      <c r="DJ2621" t="s">
        <v>3</v>
      </c>
      <c r="DK2621" t="s">
        <v>3</v>
      </c>
      <c r="DL2621" t="s">
        <v>3</v>
      </c>
      <c r="DM2621" t="s">
        <v>3</v>
      </c>
      <c r="DN2621">
        <v>0</v>
      </c>
      <c r="DO2621">
        <v>0</v>
      </c>
      <c r="DP2621">
        <v>1</v>
      </c>
      <c r="DQ2621">
        <v>1</v>
      </c>
      <c r="DU2621">
        <v>1007</v>
      </c>
      <c r="DV2621" t="s">
        <v>191</v>
      </c>
      <c r="DW2621" t="s">
        <v>191</v>
      </c>
      <c r="DX2621">
        <v>100</v>
      </c>
      <c r="EE2621">
        <v>55317522</v>
      </c>
      <c r="EF2621">
        <v>1</v>
      </c>
      <c r="EG2621" t="s">
        <v>19</v>
      </c>
      <c r="EH2621">
        <v>0</v>
      </c>
      <c r="EI2621" t="s">
        <v>3</v>
      </c>
      <c r="EJ2621">
        <v>4</v>
      </c>
      <c r="EK2621">
        <v>0</v>
      </c>
      <c r="EL2621" t="s">
        <v>20</v>
      </c>
      <c r="EM2621" t="s">
        <v>21</v>
      </c>
      <c r="EO2621" t="s">
        <v>3</v>
      </c>
      <c r="EQ2621">
        <v>0</v>
      </c>
      <c r="ER2621">
        <v>41951.1</v>
      </c>
      <c r="ES2621">
        <v>0</v>
      </c>
      <c r="ET2621">
        <v>0</v>
      </c>
      <c r="EU2621">
        <v>0</v>
      </c>
      <c r="EV2621">
        <v>41951.1</v>
      </c>
      <c r="EW2621">
        <v>221.6</v>
      </c>
      <c r="EX2621">
        <v>0</v>
      </c>
      <c r="EY2621">
        <v>0</v>
      </c>
      <c r="FQ2621">
        <v>0</v>
      </c>
      <c r="FR2621">
        <f t="shared" si="1398"/>
        <v>0</v>
      </c>
      <c r="FS2621">
        <v>0</v>
      </c>
      <c r="FX2621">
        <v>70</v>
      </c>
      <c r="FY2621">
        <v>10</v>
      </c>
      <c r="GA2621" t="s">
        <v>3</v>
      </c>
      <c r="GD2621">
        <v>0</v>
      </c>
      <c r="GF2621">
        <v>1178055773</v>
      </c>
      <c r="GG2621">
        <v>2</v>
      </c>
      <c r="GH2621">
        <v>1</v>
      </c>
      <c r="GI2621">
        <v>-2</v>
      </c>
      <c r="GJ2621">
        <v>0</v>
      </c>
      <c r="GK2621">
        <f>ROUND(R2621*(R12)/100,2)</f>
        <v>0</v>
      </c>
      <c r="GL2621">
        <f t="shared" si="1399"/>
        <v>0</v>
      </c>
      <c r="GM2621">
        <f t="shared" si="1400"/>
        <v>3443.35</v>
      </c>
      <c r="GN2621">
        <f t="shared" si="1401"/>
        <v>0</v>
      </c>
      <c r="GO2621">
        <f t="shared" si="1402"/>
        <v>0</v>
      </c>
      <c r="GP2621">
        <f t="shared" si="1403"/>
        <v>3443.35</v>
      </c>
      <c r="GR2621">
        <v>0</v>
      </c>
      <c r="GS2621">
        <v>3</v>
      </c>
      <c r="GT2621">
        <v>0</v>
      </c>
      <c r="GU2621" t="s">
        <v>3</v>
      </c>
      <c r="GV2621">
        <f t="shared" si="1404"/>
        <v>0</v>
      </c>
      <c r="GW2621">
        <v>1</v>
      </c>
      <c r="GX2621">
        <f t="shared" si="1405"/>
        <v>0</v>
      </c>
      <c r="HA2621">
        <v>0</v>
      </c>
      <c r="HB2621">
        <v>0</v>
      </c>
      <c r="HC2621">
        <f t="shared" si="1406"/>
        <v>0</v>
      </c>
      <c r="IK2621">
        <v>0</v>
      </c>
    </row>
    <row r="2622" spans="1:245" x14ac:dyDescent="0.2">
      <c r="A2622">
        <v>17</v>
      </c>
      <c r="B2622">
        <v>1</v>
      </c>
      <c r="C2622">
        <f>ROW(SmtRes!A774)</f>
        <v>774</v>
      </c>
      <c r="D2622">
        <f>ROW(EtalonRes!A746)</f>
        <v>746</v>
      </c>
      <c r="E2622" t="s">
        <v>90</v>
      </c>
      <c r="F2622" t="s">
        <v>296</v>
      </c>
      <c r="G2622" t="s">
        <v>485</v>
      </c>
      <c r="H2622" t="s">
        <v>17</v>
      </c>
      <c r="I2622">
        <f>ROUND(205.2/100,9)</f>
        <v>2.052</v>
      </c>
      <c r="J2622">
        <v>0</v>
      </c>
      <c r="O2622">
        <f t="shared" si="1367"/>
        <v>608.62</v>
      </c>
      <c r="P2622">
        <f t="shared" si="1368"/>
        <v>0</v>
      </c>
      <c r="Q2622">
        <f t="shared" si="1369"/>
        <v>608.62</v>
      </c>
      <c r="R2622">
        <f t="shared" si="1370"/>
        <v>228.65</v>
      </c>
      <c r="S2622">
        <f t="shared" si="1371"/>
        <v>0</v>
      </c>
      <c r="T2622">
        <f t="shared" si="1372"/>
        <v>0</v>
      </c>
      <c r="U2622">
        <f t="shared" si="1373"/>
        <v>0</v>
      </c>
      <c r="V2622">
        <f t="shared" si="1374"/>
        <v>0</v>
      </c>
      <c r="W2622">
        <f t="shared" si="1375"/>
        <v>0</v>
      </c>
      <c r="X2622">
        <f t="shared" si="1376"/>
        <v>0</v>
      </c>
      <c r="Y2622">
        <f t="shared" si="1377"/>
        <v>0</v>
      </c>
      <c r="AA2622">
        <v>55574044</v>
      </c>
      <c r="AB2622">
        <f t="shared" si="1378"/>
        <v>296.60000000000002</v>
      </c>
      <c r="AC2622">
        <f t="shared" si="1379"/>
        <v>0</v>
      </c>
      <c r="AD2622">
        <f t="shared" si="1380"/>
        <v>296.60000000000002</v>
      </c>
      <c r="AE2622">
        <f t="shared" si="1381"/>
        <v>111.43</v>
      </c>
      <c r="AF2622">
        <f t="shared" si="1382"/>
        <v>0</v>
      </c>
      <c r="AG2622">
        <f t="shared" si="1383"/>
        <v>0</v>
      </c>
      <c r="AH2622">
        <f t="shared" si="1384"/>
        <v>0</v>
      </c>
      <c r="AI2622">
        <f t="shared" si="1385"/>
        <v>0</v>
      </c>
      <c r="AJ2622">
        <f t="shared" si="1386"/>
        <v>0</v>
      </c>
      <c r="AK2622">
        <v>296.60000000000002</v>
      </c>
      <c r="AL2622">
        <v>0</v>
      </c>
      <c r="AM2622">
        <v>296.60000000000002</v>
      </c>
      <c r="AN2622">
        <v>111.43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70</v>
      </c>
      <c r="AU2622">
        <v>10</v>
      </c>
      <c r="AV2622">
        <v>1</v>
      </c>
      <c r="AW2622">
        <v>1</v>
      </c>
      <c r="AZ2622">
        <v>1</v>
      </c>
      <c r="BA2622">
        <v>1</v>
      </c>
      <c r="BB2622">
        <v>1</v>
      </c>
      <c r="BC2622">
        <v>1</v>
      </c>
      <c r="BD2622" t="s">
        <v>3</v>
      </c>
      <c r="BE2622" t="s">
        <v>3</v>
      </c>
      <c r="BF2622" t="s">
        <v>3</v>
      </c>
      <c r="BG2622" t="s">
        <v>3</v>
      </c>
      <c r="BH2622">
        <v>0</v>
      </c>
      <c r="BI2622">
        <v>4</v>
      </c>
      <c r="BJ2622" t="s">
        <v>298</v>
      </c>
      <c r="BM2622">
        <v>0</v>
      </c>
      <c r="BN2622">
        <v>0</v>
      </c>
      <c r="BO2622" t="s">
        <v>3</v>
      </c>
      <c r="BP2622">
        <v>0</v>
      </c>
      <c r="BQ2622">
        <v>1</v>
      </c>
      <c r="BR2622">
        <v>0</v>
      </c>
      <c r="BS2622">
        <v>1</v>
      </c>
      <c r="BT2622">
        <v>1</v>
      </c>
      <c r="BU2622">
        <v>1</v>
      </c>
      <c r="BV2622">
        <v>1</v>
      </c>
      <c r="BW2622">
        <v>1</v>
      </c>
      <c r="BX2622">
        <v>1</v>
      </c>
      <c r="BY2622" t="s">
        <v>3</v>
      </c>
      <c r="BZ2622">
        <v>70</v>
      </c>
      <c r="CA2622">
        <v>10</v>
      </c>
      <c r="CE2622">
        <v>0</v>
      </c>
      <c r="CF2622">
        <v>0</v>
      </c>
      <c r="CG2622">
        <v>0</v>
      </c>
      <c r="CM2622">
        <v>0</v>
      </c>
      <c r="CN2622" t="s">
        <v>3</v>
      </c>
      <c r="CO2622">
        <v>0</v>
      </c>
      <c r="CP2622">
        <f t="shared" si="1387"/>
        <v>608.62</v>
      </c>
      <c r="CQ2622">
        <f t="shared" si="1388"/>
        <v>0</v>
      </c>
      <c r="CR2622">
        <f t="shared" si="1389"/>
        <v>296.60000000000002</v>
      </c>
      <c r="CS2622">
        <f t="shared" si="1390"/>
        <v>111.43</v>
      </c>
      <c r="CT2622">
        <f t="shared" si="1391"/>
        <v>0</v>
      </c>
      <c r="CU2622">
        <f t="shared" si="1392"/>
        <v>0</v>
      </c>
      <c r="CV2622">
        <f t="shared" si="1393"/>
        <v>0</v>
      </c>
      <c r="CW2622">
        <f t="shared" si="1394"/>
        <v>0</v>
      </c>
      <c r="CX2622">
        <f t="shared" si="1395"/>
        <v>0</v>
      </c>
      <c r="CY2622">
        <f t="shared" si="1396"/>
        <v>0</v>
      </c>
      <c r="CZ2622">
        <f t="shared" si="1397"/>
        <v>0</v>
      </c>
      <c r="DC2622" t="s">
        <v>3</v>
      </c>
      <c r="DD2622" t="s">
        <v>3</v>
      </c>
      <c r="DE2622" t="s">
        <v>3</v>
      </c>
      <c r="DF2622" t="s">
        <v>3</v>
      </c>
      <c r="DG2622" t="s">
        <v>3</v>
      </c>
      <c r="DH2622" t="s">
        <v>3</v>
      </c>
      <c r="DI2622" t="s">
        <v>3</v>
      </c>
      <c r="DJ2622" t="s">
        <v>3</v>
      </c>
      <c r="DK2622" t="s">
        <v>3</v>
      </c>
      <c r="DL2622" t="s">
        <v>3</v>
      </c>
      <c r="DM2622" t="s">
        <v>3</v>
      </c>
      <c r="DN2622">
        <v>0</v>
      </c>
      <c r="DO2622">
        <v>0</v>
      </c>
      <c r="DP2622">
        <v>1</v>
      </c>
      <c r="DQ2622">
        <v>1</v>
      </c>
      <c r="DU2622">
        <v>1005</v>
      </c>
      <c r="DV2622" t="s">
        <v>17</v>
      </c>
      <c r="DW2622" t="s">
        <v>17</v>
      </c>
      <c r="DX2622">
        <v>100</v>
      </c>
      <c r="EE2622">
        <v>55317522</v>
      </c>
      <c r="EF2622">
        <v>1</v>
      </c>
      <c r="EG2622" t="s">
        <v>19</v>
      </c>
      <c r="EH2622">
        <v>0</v>
      </c>
      <c r="EI2622" t="s">
        <v>3</v>
      </c>
      <c r="EJ2622">
        <v>4</v>
      </c>
      <c r="EK2622">
        <v>0</v>
      </c>
      <c r="EL2622" t="s">
        <v>20</v>
      </c>
      <c r="EM2622" t="s">
        <v>21</v>
      </c>
      <c r="EO2622" t="s">
        <v>3</v>
      </c>
      <c r="EQ2622">
        <v>0</v>
      </c>
      <c r="ER2622">
        <v>296.60000000000002</v>
      </c>
      <c r="ES2622">
        <v>0</v>
      </c>
      <c r="ET2622">
        <v>296.60000000000002</v>
      </c>
      <c r="EU2622">
        <v>111.43</v>
      </c>
      <c r="EV2622">
        <v>0</v>
      </c>
      <c r="EW2622">
        <v>0</v>
      </c>
      <c r="EX2622">
        <v>0</v>
      </c>
      <c r="EY2622">
        <v>0</v>
      </c>
      <c r="FQ2622">
        <v>0</v>
      </c>
      <c r="FR2622">
        <f t="shared" si="1398"/>
        <v>0</v>
      </c>
      <c r="FS2622">
        <v>0</v>
      </c>
      <c r="FX2622">
        <v>70</v>
      </c>
      <c r="FY2622">
        <v>10</v>
      </c>
      <c r="GA2622" t="s">
        <v>3</v>
      </c>
      <c r="GD2622">
        <v>0</v>
      </c>
      <c r="GF2622">
        <v>2019036799</v>
      </c>
      <c r="GG2622">
        <v>2</v>
      </c>
      <c r="GH2622">
        <v>1</v>
      </c>
      <c r="GI2622">
        <v>-2</v>
      </c>
      <c r="GJ2622">
        <v>0</v>
      </c>
      <c r="GK2622">
        <f>ROUND(R2622*(R12)/100,2)</f>
        <v>246.94</v>
      </c>
      <c r="GL2622">
        <f t="shared" si="1399"/>
        <v>0</v>
      </c>
      <c r="GM2622">
        <f t="shared" si="1400"/>
        <v>855.56</v>
      </c>
      <c r="GN2622">
        <f t="shared" si="1401"/>
        <v>0</v>
      </c>
      <c r="GO2622">
        <f t="shared" si="1402"/>
        <v>0</v>
      </c>
      <c r="GP2622">
        <f t="shared" si="1403"/>
        <v>855.56</v>
      </c>
      <c r="GR2622">
        <v>0</v>
      </c>
      <c r="GS2622">
        <v>3</v>
      </c>
      <c r="GT2622">
        <v>0</v>
      </c>
      <c r="GU2622" t="s">
        <v>3</v>
      </c>
      <c r="GV2622">
        <f t="shared" si="1404"/>
        <v>0</v>
      </c>
      <c r="GW2622">
        <v>1</v>
      </c>
      <c r="GX2622">
        <f t="shared" si="1405"/>
        <v>0</v>
      </c>
      <c r="HA2622">
        <v>0</v>
      </c>
      <c r="HB2622">
        <v>0</v>
      </c>
      <c r="HC2622">
        <f t="shared" si="1406"/>
        <v>0</v>
      </c>
      <c r="IK2622">
        <v>0</v>
      </c>
    </row>
    <row r="2623" spans="1:245" x14ac:dyDescent="0.2">
      <c r="A2623">
        <v>17</v>
      </c>
      <c r="B2623">
        <v>1</v>
      </c>
      <c r="C2623">
        <f>ROW(SmtRes!A782)</f>
        <v>782</v>
      </c>
      <c r="D2623">
        <f>ROW(EtalonRes!A754)</f>
        <v>754</v>
      </c>
      <c r="E2623" t="s">
        <v>95</v>
      </c>
      <c r="F2623" t="s">
        <v>299</v>
      </c>
      <c r="G2623" t="s">
        <v>300</v>
      </c>
      <c r="H2623" t="s">
        <v>191</v>
      </c>
      <c r="I2623">
        <f>ROUND(15.2/100,9)</f>
        <v>0.152</v>
      </c>
      <c r="J2623">
        <v>0</v>
      </c>
      <c r="O2623">
        <f t="shared" si="1367"/>
        <v>11531.3</v>
      </c>
      <c r="P2623">
        <f t="shared" si="1368"/>
        <v>9904.6299999999992</v>
      </c>
      <c r="Q2623">
        <f t="shared" si="1369"/>
        <v>1155.54</v>
      </c>
      <c r="R2623">
        <f t="shared" si="1370"/>
        <v>489.89</v>
      </c>
      <c r="S2623">
        <f t="shared" si="1371"/>
        <v>471.13</v>
      </c>
      <c r="T2623">
        <f t="shared" si="1372"/>
        <v>0</v>
      </c>
      <c r="U2623">
        <f t="shared" si="1373"/>
        <v>2.5171199999999998</v>
      </c>
      <c r="V2623">
        <f t="shared" si="1374"/>
        <v>0</v>
      </c>
      <c r="W2623">
        <f t="shared" si="1375"/>
        <v>0</v>
      </c>
      <c r="X2623">
        <f t="shared" si="1376"/>
        <v>329.79</v>
      </c>
      <c r="Y2623">
        <f t="shared" si="1377"/>
        <v>47.11</v>
      </c>
      <c r="AA2623">
        <v>55574044</v>
      </c>
      <c r="AB2623">
        <f t="shared" si="1378"/>
        <v>75863.820000000007</v>
      </c>
      <c r="AC2623">
        <f t="shared" si="1379"/>
        <v>65162.05</v>
      </c>
      <c r="AD2623">
        <f t="shared" si="1380"/>
        <v>7602.23</v>
      </c>
      <c r="AE2623">
        <f t="shared" si="1381"/>
        <v>3222.98</v>
      </c>
      <c r="AF2623">
        <f t="shared" si="1382"/>
        <v>3099.54</v>
      </c>
      <c r="AG2623">
        <f t="shared" si="1383"/>
        <v>0</v>
      </c>
      <c r="AH2623">
        <f t="shared" si="1384"/>
        <v>16.559999999999999</v>
      </c>
      <c r="AI2623">
        <f t="shared" si="1385"/>
        <v>0</v>
      </c>
      <c r="AJ2623">
        <f t="shared" si="1386"/>
        <v>0</v>
      </c>
      <c r="AK2623">
        <v>75863.820000000007</v>
      </c>
      <c r="AL2623">
        <v>65162.05</v>
      </c>
      <c r="AM2623">
        <v>7602.23</v>
      </c>
      <c r="AN2623">
        <v>3222.98</v>
      </c>
      <c r="AO2623">
        <v>3099.54</v>
      </c>
      <c r="AP2623">
        <v>0</v>
      </c>
      <c r="AQ2623">
        <v>16.559999999999999</v>
      </c>
      <c r="AR2623">
        <v>0</v>
      </c>
      <c r="AS2623">
        <v>0</v>
      </c>
      <c r="AT2623">
        <v>70</v>
      </c>
      <c r="AU2623">
        <v>10</v>
      </c>
      <c r="AV2623">
        <v>1</v>
      </c>
      <c r="AW2623">
        <v>1</v>
      </c>
      <c r="AZ2623">
        <v>1</v>
      </c>
      <c r="BA2623">
        <v>1</v>
      </c>
      <c r="BB2623">
        <v>1</v>
      </c>
      <c r="BC2623">
        <v>1</v>
      </c>
      <c r="BD2623" t="s">
        <v>3</v>
      </c>
      <c r="BE2623" t="s">
        <v>3</v>
      </c>
      <c r="BF2623" t="s">
        <v>3</v>
      </c>
      <c r="BG2623" t="s">
        <v>3</v>
      </c>
      <c r="BH2623">
        <v>0</v>
      </c>
      <c r="BI2623">
        <v>4</v>
      </c>
      <c r="BJ2623" t="s">
        <v>301</v>
      </c>
      <c r="BM2623">
        <v>0</v>
      </c>
      <c r="BN2623">
        <v>0</v>
      </c>
      <c r="BO2623" t="s">
        <v>3</v>
      </c>
      <c r="BP2623">
        <v>0</v>
      </c>
      <c r="BQ2623">
        <v>1</v>
      </c>
      <c r="BR2623">
        <v>0</v>
      </c>
      <c r="BS2623">
        <v>1</v>
      </c>
      <c r="BT2623">
        <v>1</v>
      </c>
      <c r="BU2623">
        <v>1</v>
      </c>
      <c r="BV2623">
        <v>1</v>
      </c>
      <c r="BW2623">
        <v>1</v>
      </c>
      <c r="BX2623">
        <v>1</v>
      </c>
      <c r="BY2623" t="s">
        <v>3</v>
      </c>
      <c r="BZ2623">
        <v>70</v>
      </c>
      <c r="CA2623">
        <v>10</v>
      </c>
      <c r="CE2623">
        <v>0</v>
      </c>
      <c r="CF2623">
        <v>0</v>
      </c>
      <c r="CG2623">
        <v>0</v>
      </c>
      <c r="CM2623">
        <v>0</v>
      </c>
      <c r="CN2623" t="s">
        <v>3</v>
      </c>
      <c r="CO2623">
        <v>0</v>
      </c>
      <c r="CP2623">
        <f t="shared" si="1387"/>
        <v>11531.299999999997</v>
      </c>
      <c r="CQ2623">
        <f t="shared" si="1388"/>
        <v>65162.05</v>
      </c>
      <c r="CR2623">
        <f t="shared" si="1389"/>
        <v>7602.23</v>
      </c>
      <c r="CS2623">
        <f t="shared" si="1390"/>
        <v>3222.98</v>
      </c>
      <c r="CT2623">
        <f t="shared" si="1391"/>
        <v>3099.54</v>
      </c>
      <c r="CU2623">
        <f t="shared" si="1392"/>
        <v>0</v>
      </c>
      <c r="CV2623">
        <f t="shared" si="1393"/>
        <v>16.559999999999999</v>
      </c>
      <c r="CW2623">
        <f t="shared" si="1394"/>
        <v>0</v>
      </c>
      <c r="CX2623">
        <f t="shared" si="1395"/>
        <v>0</v>
      </c>
      <c r="CY2623">
        <f t="shared" si="1396"/>
        <v>329.791</v>
      </c>
      <c r="CZ2623">
        <f t="shared" si="1397"/>
        <v>47.113</v>
      </c>
      <c r="DC2623" t="s">
        <v>3</v>
      </c>
      <c r="DD2623" t="s">
        <v>3</v>
      </c>
      <c r="DE2623" t="s">
        <v>3</v>
      </c>
      <c r="DF2623" t="s">
        <v>3</v>
      </c>
      <c r="DG2623" t="s">
        <v>3</v>
      </c>
      <c r="DH2623" t="s">
        <v>3</v>
      </c>
      <c r="DI2623" t="s">
        <v>3</v>
      </c>
      <c r="DJ2623" t="s">
        <v>3</v>
      </c>
      <c r="DK2623" t="s">
        <v>3</v>
      </c>
      <c r="DL2623" t="s">
        <v>3</v>
      </c>
      <c r="DM2623" t="s">
        <v>3</v>
      </c>
      <c r="DN2623">
        <v>0</v>
      </c>
      <c r="DO2623">
        <v>0</v>
      </c>
      <c r="DP2623">
        <v>1</v>
      </c>
      <c r="DQ2623">
        <v>1</v>
      </c>
      <c r="DU2623">
        <v>1007</v>
      </c>
      <c r="DV2623" t="s">
        <v>191</v>
      </c>
      <c r="DW2623" t="s">
        <v>191</v>
      </c>
      <c r="DX2623">
        <v>100</v>
      </c>
      <c r="EE2623">
        <v>55317522</v>
      </c>
      <c r="EF2623">
        <v>1</v>
      </c>
      <c r="EG2623" t="s">
        <v>19</v>
      </c>
      <c r="EH2623">
        <v>0</v>
      </c>
      <c r="EI2623" t="s">
        <v>3</v>
      </c>
      <c r="EJ2623">
        <v>4</v>
      </c>
      <c r="EK2623">
        <v>0</v>
      </c>
      <c r="EL2623" t="s">
        <v>20</v>
      </c>
      <c r="EM2623" t="s">
        <v>21</v>
      </c>
      <c r="EO2623" t="s">
        <v>3</v>
      </c>
      <c r="EQ2623">
        <v>0</v>
      </c>
      <c r="ER2623">
        <v>75863.820000000007</v>
      </c>
      <c r="ES2623">
        <v>65162.05</v>
      </c>
      <c r="ET2623">
        <v>7602.23</v>
      </c>
      <c r="EU2623">
        <v>3222.98</v>
      </c>
      <c r="EV2623">
        <v>3099.54</v>
      </c>
      <c r="EW2623">
        <v>16.559999999999999</v>
      </c>
      <c r="EX2623">
        <v>0</v>
      </c>
      <c r="EY2623">
        <v>0</v>
      </c>
      <c r="FQ2623">
        <v>0</v>
      </c>
      <c r="FR2623">
        <f t="shared" si="1398"/>
        <v>0</v>
      </c>
      <c r="FS2623">
        <v>0</v>
      </c>
      <c r="FX2623">
        <v>70</v>
      </c>
      <c r="FY2623">
        <v>10</v>
      </c>
      <c r="GA2623" t="s">
        <v>3</v>
      </c>
      <c r="GD2623">
        <v>0</v>
      </c>
      <c r="GF2623">
        <v>438481430</v>
      </c>
      <c r="GG2623">
        <v>2</v>
      </c>
      <c r="GH2623">
        <v>1</v>
      </c>
      <c r="GI2623">
        <v>-2</v>
      </c>
      <c r="GJ2623">
        <v>0</v>
      </c>
      <c r="GK2623">
        <f>ROUND(R2623*(R12)/100,2)</f>
        <v>529.08000000000004</v>
      </c>
      <c r="GL2623">
        <f t="shared" si="1399"/>
        <v>0</v>
      </c>
      <c r="GM2623">
        <f t="shared" si="1400"/>
        <v>12437.28</v>
      </c>
      <c r="GN2623">
        <f t="shared" si="1401"/>
        <v>0</v>
      </c>
      <c r="GO2623">
        <f t="shared" si="1402"/>
        <v>0</v>
      </c>
      <c r="GP2623">
        <f t="shared" si="1403"/>
        <v>12437.28</v>
      </c>
      <c r="GR2623">
        <v>0</v>
      </c>
      <c r="GS2623">
        <v>3</v>
      </c>
      <c r="GT2623">
        <v>0</v>
      </c>
      <c r="GU2623" t="s">
        <v>3</v>
      </c>
      <c r="GV2623">
        <f t="shared" si="1404"/>
        <v>0</v>
      </c>
      <c r="GW2623">
        <v>1</v>
      </c>
      <c r="GX2623">
        <f t="shared" si="1405"/>
        <v>0</v>
      </c>
      <c r="HA2623">
        <v>0</v>
      </c>
      <c r="HB2623">
        <v>0</v>
      </c>
      <c r="HC2623">
        <f t="shared" si="1406"/>
        <v>0</v>
      </c>
      <c r="IK2623">
        <v>0</v>
      </c>
    </row>
    <row r="2624" spans="1:245" x14ac:dyDescent="0.2">
      <c r="A2624">
        <v>17</v>
      </c>
      <c r="B2624">
        <v>1</v>
      </c>
      <c r="C2624">
        <f>ROW(SmtRes!A791)</f>
        <v>791</v>
      </c>
      <c r="D2624">
        <f>ROW(EtalonRes!A763)</f>
        <v>763</v>
      </c>
      <c r="E2624" t="s">
        <v>103</v>
      </c>
      <c r="F2624" t="s">
        <v>302</v>
      </c>
      <c r="G2624" t="s">
        <v>409</v>
      </c>
      <c r="H2624" t="s">
        <v>191</v>
      </c>
      <c r="I2624">
        <f>ROUND(22.8/100,9)</f>
        <v>0.22800000000000001</v>
      </c>
      <c r="J2624">
        <v>0</v>
      </c>
      <c r="O2624">
        <f t="shared" si="1367"/>
        <v>64037.120000000003</v>
      </c>
      <c r="P2624">
        <f t="shared" si="1368"/>
        <v>50725.27</v>
      </c>
      <c r="Q2624">
        <f t="shared" si="1369"/>
        <v>12251.81</v>
      </c>
      <c r="R2624">
        <f t="shared" si="1370"/>
        <v>4837.05</v>
      </c>
      <c r="S2624">
        <f t="shared" si="1371"/>
        <v>1060.04</v>
      </c>
      <c r="T2624">
        <f t="shared" si="1372"/>
        <v>0</v>
      </c>
      <c r="U2624">
        <f t="shared" si="1373"/>
        <v>5.6635200000000001</v>
      </c>
      <c r="V2624">
        <f t="shared" si="1374"/>
        <v>0</v>
      </c>
      <c r="W2624">
        <f t="shared" si="1375"/>
        <v>0</v>
      </c>
      <c r="X2624">
        <f t="shared" si="1376"/>
        <v>742.03</v>
      </c>
      <c r="Y2624">
        <f t="shared" si="1377"/>
        <v>106</v>
      </c>
      <c r="AA2624">
        <v>55574044</v>
      </c>
      <c r="AB2624">
        <f t="shared" si="1378"/>
        <v>280864.57</v>
      </c>
      <c r="AC2624">
        <f t="shared" si="1379"/>
        <v>222479.25</v>
      </c>
      <c r="AD2624">
        <f t="shared" si="1380"/>
        <v>53736.02</v>
      </c>
      <c r="AE2624">
        <f t="shared" si="1381"/>
        <v>21215.13</v>
      </c>
      <c r="AF2624">
        <f t="shared" si="1382"/>
        <v>4649.3</v>
      </c>
      <c r="AG2624">
        <f t="shared" si="1383"/>
        <v>0</v>
      </c>
      <c r="AH2624">
        <f t="shared" si="1384"/>
        <v>24.84</v>
      </c>
      <c r="AI2624">
        <f t="shared" si="1385"/>
        <v>0</v>
      </c>
      <c r="AJ2624">
        <f t="shared" si="1386"/>
        <v>0</v>
      </c>
      <c r="AK2624">
        <v>280864.57</v>
      </c>
      <c r="AL2624">
        <v>222479.25</v>
      </c>
      <c r="AM2624">
        <v>53736.02</v>
      </c>
      <c r="AN2624">
        <v>21215.13</v>
      </c>
      <c r="AO2624">
        <v>4649.3</v>
      </c>
      <c r="AP2624">
        <v>0</v>
      </c>
      <c r="AQ2624">
        <v>24.84</v>
      </c>
      <c r="AR2624">
        <v>0</v>
      </c>
      <c r="AS2624">
        <v>0</v>
      </c>
      <c r="AT2624">
        <v>70</v>
      </c>
      <c r="AU2624">
        <v>10</v>
      </c>
      <c r="AV2624">
        <v>1</v>
      </c>
      <c r="AW2624">
        <v>1</v>
      </c>
      <c r="AZ2624">
        <v>1</v>
      </c>
      <c r="BA2624">
        <v>1</v>
      </c>
      <c r="BB2624">
        <v>1</v>
      </c>
      <c r="BC2624">
        <v>1</v>
      </c>
      <c r="BD2624" t="s">
        <v>3</v>
      </c>
      <c r="BE2624" t="s">
        <v>3</v>
      </c>
      <c r="BF2624" t="s">
        <v>3</v>
      </c>
      <c r="BG2624" t="s">
        <v>3</v>
      </c>
      <c r="BH2624">
        <v>0</v>
      </c>
      <c r="BI2624">
        <v>4</v>
      </c>
      <c r="BJ2624" t="s">
        <v>304</v>
      </c>
      <c r="BM2624">
        <v>0</v>
      </c>
      <c r="BN2624">
        <v>0</v>
      </c>
      <c r="BO2624" t="s">
        <v>3</v>
      </c>
      <c r="BP2624">
        <v>0</v>
      </c>
      <c r="BQ2624">
        <v>1</v>
      </c>
      <c r="BR2624">
        <v>0</v>
      </c>
      <c r="BS2624">
        <v>1</v>
      </c>
      <c r="BT2624">
        <v>1</v>
      </c>
      <c r="BU2624">
        <v>1</v>
      </c>
      <c r="BV2624">
        <v>1</v>
      </c>
      <c r="BW2624">
        <v>1</v>
      </c>
      <c r="BX2624">
        <v>1</v>
      </c>
      <c r="BY2624" t="s">
        <v>3</v>
      </c>
      <c r="BZ2624">
        <v>70</v>
      </c>
      <c r="CA2624">
        <v>10</v>
      </c>
      <c r="CE2624">
        <v>0</v>
      </c>
      <c r="CF2624">
        <v>0</v>
      </c>
      <c r="CG2624">
        <v>0</v>
      </c>
      <c r="CM2624">
        <v>0</v>
      </c>
      <c r="CN2624" t="s">
        <v>3</v>
      </c>
      <c r="CO2624">
        <v>0</v>
      </c>
      <c r="CP2624">
        <f t="shared" si="1387"/>
        <v>64037.119999999995</v>
      </c>
      <c r="CQ2624">
        <f t="shared" si="1388"/>
        <v>222479.25</v>
      </c>
      <c r="CR2624">
        <f t="shared" si="1389"/>
        <v>53736.02</v>
      </c>
      <c r="CS2624">
        <f t="shared" si="1390"/>
        <v>21215.13</v>
      </c>
      <c r="CT2624">
        <f t="shared" si="1391"/>
        <v>4649.3</v>
      </c>
      <c r="CU2624">
        <f t="shared" si="1392"/>
        <v>0</v>
      </c>
      <c r="CV2624">
        <f t="shared" si="1393"/>
        <v>24.84</v>
      </c>
      <c r="CW2624">
        <f t="shared" si="1394"/>
        <v>0</v>
      </c>
      <c r="CX2624">
        <f t="shared" si="1395"/>
        <v>0</v>
      </c>
      <c r="CY2624">
        <f t="shared" si="1396"/>
        <v>742.02800000000002</v>
      </c>
      <c r="CZ2624">
        <f t="shared" si="1397"/>
        <v>106.00399999999999</v>
      </c>
      <c r="DC2624" t="s">
        <v>3</v>
      </c>
      <c r="DD2624" t="s">
        <v>3</v>
      </c>
      <c r="DE2624" t="s">
        <v>3</v>
      </c>
      <c r="DF2624" t="s">
        <v>3</v>
      </c>
      <c r="DG2624" t="s">
        <v>3</v>
      </c>
      <c r="DH2624" t="s">
        <v>3</v>
      </c>
      <c r="DI2624" t="s">
        <v>3</v>
      </c>
      <c r="DJ2624" t="s">
        <v>3</v>
      </c>
      <c r="DK2624" t="s">
        <v>3</v>
      </c>
      <c r="DL2624" t="s">
        <v>3</v>
      </c>
      <c r="DM2624" t="s">
        <v>3</v>
      </c>
      <c r="DN2624">
        <v>0</v>
      </c>
      <c r="DO2624">
        <v>0</v>
      </c>
      <c r="DP2624">
        <v>1</v>
      </c>
      <c r="DQ2624">
        <v>1</v>
      </c>
      <c r="DU2624">
        <v>1007</v>
      </c>
      <c r="DV2624" t="s">
        <v>191</v>
      </c>
      <c r="DW2624" t="s">
        <v>191</v>
      </c>
      <c r="DX2624">
        <v>100</v>
      </c>
      <c r="EE2624">
        <v>55317522</v>
      </c>
      <c r="EF2624">
        <v>1</v>
      </c>
      <c r="EG2624" t="s">
        <v>19</v>
      </c>
      <c r="EH2624">
        <v>0</v>
      </c>
      <c r="EI2624" t="s">
        <v>3</v>
      </c>
      <c r="EJ2624">
        <v>4</v>
      </c>
      <c r="EK2624">
        <v>0</v>
      </c>
      <c r="EL2624" t="s">
        <v>20</v>
      </c>
      <c r="EM2624" t="s">
        <v>21</v>
      </c>
      <c r="EO2624" t="s">
        <v>3</v>
      </c>
      <c r="EQ2624">
        <v>0</v>
      </c>
      <c r="ER2624">
        <v>280864.57</v>
      </c>
      <c r="ES2624">
        <v>222479.25</v>
      </c>
      <c r="ET2624">
        <v>53736.02</v>
      </c>
      <c r="EU2624">
        <v>21215.13</v>
      </c>
      <c r="EV2624">
        <v>4649.3</v>
      </c>
      <c r="EW2624">
        <v>24.84</v>
      </c>
      <c r="EX2624">
        <v>0</v>
      </c>
      <c r="EY2624">
        <v>0</v>
      </c>
      <c r="FQ2624">
        <v>0</v>
      </c>
      <c r="FR2624">
        <f t="shared" si="1398"/>
        <v>0</v>
      </c>
      <c r="FS2624">
        <v>0</v>
      </c>
      <c r="FX2624">
        <v>70</v>
      </c>
      <c r="FY2624">
        <v>10</v>
      </c>
      <c r="GA2624" t="s">
        <v>3</v>
      </c>
      <c r="GD2624">
        <v>0</v>
      </c>
      <c r="GF2624">
        <v>1754093871</v>
      </c>
      <c r="GG2624">
        <v>2</v>
      </c>
      <c r="GH2624">
        <v>1</v>
      </c>
      <c r="GI2624">
        <v>-2</v>
      </c>
      <c r="GJ2624">
        <v>0</v>
      </c>
      <c r="GK2624">
        <f>ROUND(R2624*(R12)/100,2)</f>
        <v>5224.01</v>
      </c>
      <c r="GL2624">
        <f t="shared" si="1399"/>
        <v>0</v>
      </c>
      <c r="GM2624">
        <f t="shared" si="1400"/>
        <v>70109.16</v>
      </c>
      <c r="GN2624">
        <f t="shared" si="1401"/>
        <v>0</v>
      </c>
      <c r="GO2624">
        <f t="shared" si="1402"/>
        <v>0</v>
      </c>
      <c r="GP2624">
        <f t="shared" si="1403"/>
        <v>70109.16</v>
      </c>
      <c r="GR2624">
        <v>0</v>
      </c>
      <c r="GS2624">
        <v>3</v>
      </c>
      <c r="GT2624">
        <v>0</v>
      </c>
      <c r="GU2624" t="s">
        <v>3</v>
      </c>
      <c r="GV2624">
        <f t="shared" si="1404"/>
        <v>0</v>
      </c>
      <c r="GW2624">
        <v>1</v>
      </c>
      <c r="GX2624">
        <f t="shared" si="1405"/>
        <v>0</v>
      </c>
      <c r="HA2624">
        <v>0</v>
      </c>
      <c r="HB2624">
        <v>0</v>
      </c>
      <c r="HC2624">
        <f t="shared" si="1406"/>
        <v>0</v>
      </c>
      <c r="IK2624">
        <v>0</v>
      </c>
    </row>
    <row r="2625" spans="1:245" x14ac:dyDescent="0.2">
      <c r="A2625">
        <v>17</v>
      </c>
      <c r="B2625">
        <v>1</v>
      </c>
      <c r="C2625">
        <f>ROW(SmtRes!A796)</f>
        <v>796</v>
      </c>
      <c r="D2625">
        <f>ROW(EtalonRes!A767)</f>
        <v>767</v>
      </c>
      <c r="E2625" t="s">
        <v>107</v>
      </c>
      <c r="F2625" t="s">
        <v>133</v>
      </c>
      <c r="G2625" t="s">
        <v>486</v>
      </c>
      <c r="H2625" t="s">
        <v>17</v>
      </c>
      <c r="I2625">
        <f>ROUND(152/100,9)</f>
        <v>1.52</v>
      </c>
      <c r="J2625">
        <v>0</v>
      </c>
      <c r="O2625">
        <f t="shared" si="1367"/>
        <v>46372.77</v>
      </c>
      <c r="P2625">
        <f t="shared" si="1368"/>
        <v>39174.93</v>
      </c>
      <c r="Q2625">
        <f t="shared" si="1369"/>
        <v>2481.83</v>
      </c>
      <c r="R2625">
        <f t="shared" si="1370"/>
        <v>1405.68</v>
      </c>
      <c r="S2625">
        <f t="shared" si="1371"/>
        <v>4716.01</v>
      </c>
      <c r="T2625">
        <f t="shared" si="1372"/>
        <v>0</v>
      </c>
      <c r="U2625">
        <f t="shared" si="1373"/>
        <v>20.6264</v>
      </c>
      <c r="V2625">
        <f t="shared" si="1374"/>
        <v>0</v>
      </c>
      <c r="W2625">
        <f t="shared" si="1375"/>
        <v>0</v>
      </c>
      <c r="X2625">
        <f t="shared" si="1376"/>
        <v>3301.21</v>
      </c>
      <c r="Y2625">
        <f t="shared" si="1377"/>
        <v>471.6</v>
      </c>
      <c r="AA2625">
        <v>55574044</v>
      </c>
      <c r="AB2625">
        <f t="shared" si="1378"/>
        <v>30508.400000000001</v>
      </c>
      <c r="AC2625">
        <f t="shared" si="1379"/>
        <v>25772.98</v>
      </c>
      <c r="AD2625">
        <f t="shared" si="1380"/>
        <v>1632.78</v>
      </c>
      <c r="AE2625">
        <f t="shared" si="1381"/>
        <v>924.79</v>
      </c>
      <c r="AF2625">
        <f t="shared" si="1382"/>
        <v>3102.64</v>
      </c>
      <c r="AG2625">
        <f t="shared" si="1383"/>
        <v>0</v>
      </c>
      <c r="AH2625">
        <f t="shared" si="1384"/>
        <v>13.57</v>
      </c>
      <c r="AI2625">
        <f t="shared" si="1385"/>
        <v>0</v>
      </c>
      <c r="AJ2625">
        <f t="shared" si="1386"/>
        <v>0</v>
      </c>
      <c r="AK2625">
        <v>30508.400000000001</v>
      </c>
      <c r="AL2625">
        <v>25772.98</v>
      </c>
      <c r="AM2625">
        <v>1632.78</v>
      </c>
      <c r="AN2625">
        <v>924.79</v>
      </c>
      <c r="AO2625">
        <v>3102.64</v>
      </c>
      <c r="AP2625">
        <v>0</v>
      </c>
      <c r="AQ2625">
        <v>13.57</v>
      </c>
      <c r="AR2625">
        <v>0</v>
      </c>
      <c r="AS2625">
        <v>0</v>
      </c>
      <c r="AT2625">
        <v>70</v>
      </c>
      <c r="AU2625">
        <v>10</v>
      </c>
      <c r="AV2625">
        <v>1</v>
      </c>
      <c r="AW2625">
        <v>1</v>
      </c>
      <c r="AZ2625">
        <v>1</v>
      </c>
      <c r="BA2625">
        <v>1</v>
      </c>
      <c r="BB2625">
        <v>1</v>
      </c>
      <c r="BC2625">
        <v>1</v>
      </c>
      <c r="BD2625" t="s">
        <v>3</v>
      </c>
      <c r="BE2625" t="s">
        <v>3</v>
      </c>
      <c r="BF2625" t="s">
        <v>3</v>
      </c>
      <c r="BG2625" t="s">
        <v>3</v>
      </c>
      <c r="BH2625">
        <v>0</v>
      </c>
      <c r="BI2625">
        <v>4</v>
      </c>
      <c r="BJ2625" t="s">
        <v>135</v>
      </c>
      <c r="BM2625">
        <v>0</v>
      </c>
      <c r="BN2625">
        <v>0</v>
      </c>
      <c r="BO2625" t="s">
        <v>3</v>
      </c>
      <c r="BP2625">
        <v>0</v>
      </c>
      <c r="BQ2625">
        <v>1</v>
      </c>
      <c r="BR2625">
        <v>0</v>
      </c>
      <c r="BS2625">
        <v>1</v>
      </c>
      <c r="BT2625">
        <v>1</v>
      </c>
      <c r="BU2625">
        <v>1</v>
      </c>
      <c r="BV2625">
        <v>1</v>
      </c>
      <c r="BW2625">
        <v>1</v>
      </c>
      <c r="BX2625">
        <v>1</v>
      </c>
      <c r="BY2625" t="s">
        <v>3</v>
      </c>
      <c r="BZ2625">
        <v>70</v>
      </c>
      <c r="CA2625">
        <v>10</v>
      </c>
      <c r="CE2625">
        <v>0</v>
      </c>
      <c r="CF2625">
        <v>0</v>
      </c>
      <c r="CG2625">
        <v>0</v>
      </c>
      <c r="CM2625">
        <v>0</v>
      </c>
      <c r="CN2625" t="s">
        <v>3</v>
      </c>
      <c r="CO2625">
        <v>0</v>
      </c>
      <c r="CP2625">
        <f t="shared" si="1387"/>
        <v>46372.770000000004</v>
      </c>
      <c r="CQ2625">
        <f t="shared" si="1388"/>
        <v>25772.98</v>
      </c>
      <c r="CR2625">
        <f t="shared" si="1389"/>
        <v>1632.78</v>
      </c>
      <c r="CS2625">
        <f t="shared" si="1390"/>
        <v>924.79</v>
      </c>
      <c r="CT2625">
        <f t="shared" si="1391"/>
        <v>3102.64</v>
      </c>
      <c r="CU2625">
        <f t="shared" si="1392"/>
        <v>0</v>
      </c>
      <c r="CV2625">
        <f t="shared" si="1393"/>
        <v>13.57</v>
      </c>
      <c r="CW2625">
        <f t="shared" si="1394"/>
        <v>0</v>
      </c>
      <c r="CX2625">
        <f t="shared" si="1395"/>
        <v>0</v>
      </c>
      <c r="CY2625">
        <f t="shared" si="1396"/>
        <v>3301.2070000000003</v>
      </c>
      <c r="CZ2625">
        <f t="shared" si="1397"/>
        <v>471.60100000000006</v>
      </c>
      <c r="DC2625" t="s">
        <v>3</v>
      </c>
      <c r="DD2625" t="s">
        <v>3</v>
      </c>
      <c r="DE2625" t="s">
        <v>3</v>
      </c>
      <c r="DF2625" t="s">
        <v>3</v>
      </c>
      <c r="DG2625" t="s">
        <v>3</v>
      </c>
      <c r="DH2625" t="s">
        <v>3</v>
      </c>
      <c r="DI2625" t="s">
        <v>3</v>
      </c>
      <c r="DJ2625" t="s">
        <v>3</v>
      </c>
      <c r="DK2625" t="s">
        <v>3</v>
      </c>
      <c r="DL2625" t="s">
        <v>3</v>
      </c>
      <c r="DM2625" t="s">
        <v>3</v>
      </c>
      <c r="DN2625">
        <v>0</v>
      </c>
      <c r="DO2625">
        <v>0</v>
      </c>
      <c r="DP2625">
        <v>1</v>
      </c>
      <c r="DQ2625">
        <v>1</v>
      </c>
      <c r="DU2625">
        <v>1005</v>
      </c>
      <c r="DV2625" t="s">
        <v>17</v>
      </c>
      <c r="DW2625" t="s">
        <v>17</v>
      </c>
      <c r="DX2625">
        <v>100</v>
      </c>
      <c r="EE2625">
        <v>55317522</v>
      </c>
      <c r="EF2625">
        <v>1</v>
      </c>
      <c r="EG2625" t="s">
        <v>19</v>
      </c>
      <c r="EH2625">
        <v>0</v>
      </c>
      <c r="EI2625" t="s">
        <v>3</v>
      </c>
      <c r="EJ2625">
        <v>4</v>
      </c>
      <c r="EK2625">
        <v>0</v>
      </c>
      <c r="EL2625" t="s">
        <v>20</v>
      </c>
      <c r="EM2625" t="s">
        <v>21</v>
      </c>
      <c r="EO2625" t="s">
        <v>3</v>
      </c>
      <c r="EQ2625">
        <v>0</v>
      </c>
      <c r="ER2625">
        <v>30508.400000000001</v>
      </c>
      <c r="ES2625">
        <v>25772.98</v>
      </c>
      <c r="ET2625">
        <v>1632.78</v>
      </c>
      <c r="EU2625">
        <v>924.79</v>
      </c>
      <c r="EV2625">
        <v>3102.64</v>
      </c>
      <c r="EW2625">
        <v>13.57</v>
      </c>
      <c r="EX2625">
        <v>0</v>
      </c>
      <c r="EY2625">
        <v>0</v>
      </c>
      <c r="FQ2625">
        <v>0</v>
      </c>
      <c r="FR2625">
        <f t="shared" si="1398"/>
        <v>0</v>
      </c>
      <c r="FS2625">
        <v>0</v>
      </c>
      <c r="FX2625">
        <v>70</v>
      </c>
      <c r="FY2625">
        <v>10</v>
      </c>
      <c r="GA2625" t="s">
        <v>3</v>
      </c>
      <c r="GD2625">
        <v>0</v>
      </c>
      <c r="GF2625">
        <v>-288098968</v>
      </c>
      <c r="GG2625">
        <v>2</v>
      </c>
      <c r="GH2625">
        <v>1</v>
      </c>
      <c r="GI2625">
        <v>-2</v>
      </c>
      <c r="GJ2625">
        <v>0</v>
      </c>
      <c r="GK2625">
        <f>ROUND(R2625*(R12)/100,2)</f>
        <v>1518.13</v>
      </c>
      <c r="GL2625">
        <f t="shared" si="1399"/>
        <v>0</v>
      </c>
      <c r="GM2625">
        <f t="shared" si="1400"/>
        <v>51663.71</v>
      </c>
      <c r="GN2625">
        <f t="shared" si="1401"/>
        <v>0</v>
      </c>
      <c r="GO2625">
        <f t="shared" si="1402"/>
        <v>0</v>
      </c>
      <c r="GP2625">
        <f t="shared" si="1403"/>
        <v>51663.71</v>
      </c>
      <c r="GR2625">
        <v>0</v>
      </c>
      <c r="GS2625">
        <v>3</v>
      </c>
      <c r="GT2625">
        <v>0</v>
      </c>
      <c r="GU2625" t="s">
        <v>3</v>
      </c>
      <c r="GV2625">
        <f t="shared" si="1404"/>
        <v>0</v>
      </c>
      <c r="GW2625">
        <v>1</v>
      </c>
      <c r="GX2625">
        <f t="shared" si="1405"/>
        <v>0</v>
      </c>
      <c r="HA2625">
        <v>0</v>
      </c>
      <c r="HB2625">
        <v>0</v>
      </c>
      <c r="HC2625">
        <f t="shared" si="1406"/>
        <v>0</v>
      </c>
      <c r="IK2625">
        <v>0</v>
      </c>
    </row>
    <row r="2626" spans="1:245" x14ac:dyDescent="0.2">
      <c r="A2626">
        <v>18</v>
      </c>
      <c r="B2626">
        <v>1</v>
      </c>
      <c r="C2626">
        <v>795</v>
      </c>
      <c r="E2626" t="s">
        <v>487</v>
      </c>
      <c r="F2626" t="s">
        <v>137</v>
      </c>
      <c r="G2626" t="s">
        <v>138</v>
      </c>
      <c r="H2626" t="s">
        <v>120</v>
      </c>
      <c r="I2626">
        <f>I2625*J2626</f>
        <v>-14.5616</v>
      </c>
      <c r="J2626">
        <v>-9.58</v>
      </c>
      <c r="O2626">
        <f t="shared" si="1367"/>
        <v>-39174.93</v>
      </c>
      <c r="P2626">
        <f t="shared" si="1368"/>
        <v>-39174.93</v>
      </c>
      <c r="Q2626">
        <f t="shared" si="1369"/>
        <v>0</v>
      </c>
      <c r="R2626">
        <f t="shared" si="1370"/>
        <v>0</v>
      </c>
      <c r="S2626">
        <f t="shared" si="1371"/>
        <v>0</v>
      </c>
      <c r="T2626">
        <f t="shared" si="1372"/>
        <v>0</v>
      </c>
      <c r="U2626">
        <f t="shared" si="1373"/>
        <v>0</v>
      </c>
      <c r="V2626">
        <f t="shared" si="1374"/>
        <v>0</v>
      </c>
      <c r="W2626">
        <f t="shared" si="1375"/>
        <v>0</v>
      </c>
      <c r="X2626">
        <f t="shared" si="1376"/>
        <v>0</v>
      </c>
      <c r="Y2626">
        <f t="shared" si="1377"/>
        <v>0</v>
      </c>
      <c r="AA2626">
        <v>55574044</v>
      </c>
      <c r="AB2626">
        <f t="shared" si="1378"/>
        <v>2690.29</v>
      </c>
      <c r="AC2626">
        <f t="shared" si="1379"/>
        <v>2690.29</v>
      </c>
      <c r="AD2626">
        <f t="shared" si="1380"/>
        <v>0</v>
      </c>
      <c r="AE2626">
        <f t="shared" si="1381"/>
        <v>0</v>
      </c>
      <c r="AF2626">
        <f t="shared" si="1382"/>
        <v>0</v>
      </c>
      <c r="AG2626">
        <f t="shared" si="1383"/>
        <v>0</v>
      </c>
      <c r="AH2626">
        <f t="shared" si="1384"/>
        <v>0</v>
      </c>
      <c r="AI2626">
        <f t="shared" si="1385"/>
        <v>0</v>
      </c>
      <c r="AJ2626">
        <f t="shared" si="1386"/>
        <v>0</v>
      </c>
      <c r="AK2626">
        <v>2690.29</v>
      </c>
      <c r="AL2626">
        <v>2690.29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70</v>
      </c>
      <c r="AU2626">
        <v>10</v>
      </c>
      <c r="AV2626">
        <v>1</v>
      </c>
      <c r="AW2626">
        <v>1</v>
      </c>
      <c r="AZ2626">
        <v>1</v>
      </c>
      <c r="BA2626">
        <v>1</v>
      </c>
      <c r="BB2626">
        <v>1</v>
      </c>
      <c r="BC2626">
        <v>1</v>
      </c>
      <c r="BD2626" t="s">
        <v>3</v>
      </c>
      <c r="BE2626" t="s">
        <v>3</v>
      </c>
      <c r="BF2626" t="s">
        <v>3</v>
      </c>
      <c r="BG2626" t="s">
        <v>3</v>
      </c>
      <c r="BH2626">
        <v>3</v>
      </c>
      <c r="BI2626">
        <v>4</v>
      </c>
      <c r="BJ2626" t="s">
        <v>139</v>
      </c>
      <c r="BM2626">
        <v>0</v>
      </c>
      <c r="BN2626">
        <v>0</v>
      </c>
      <c r="BO2626" t="s">
        <v>3</v>
      </c>
      <c r="BP2626">
        <v>0</v>
      </c>
      <c r="BQ2626">
        <v>1</v>
      </c>
      <c r="BR2626">
        <v>1</v>
      </c>
      <c r="BS2626">
        <v>1</v>
      </c>
      <c r="BT2626">
        <v>1</v>
      </c>
      <c r="BU2626">
        <v>1</v>
      </c>
      <c r="BV2626">
        <v>1</v>
      </c>
      <c r="BW2626">
        <v>1</v>
      </c>
      <c r="BX2626">
        <v>1</v>
      </c>
      <c r="BY2626" t="s">
        <v>3</v>
      </c>
      <c r="BZ2626">
        <v>70</v>
      </c>
      <c r="CA2626">
        <v>10</v>
      </c>
      <c r="CE2626">
        <v>0</v>
      </c>
      <c r="CF2626">
        <v>0</v>
      </c>
      <c r="CG2626">
        <v>0</v>
      </c>
      <c r="CM2626">
        <v>0</v>
      </c>
      <c r="CN2626" t="s">
        <v>3</v>
      </c>
      <c r="CO2626">
        <v>0</v>
      </c>
      <c r="CP2626">
        <f t="shared" si="1387"/>
        <v>-39174.93</v>
      </c>
      <c r="CQ2626">
        <f t="shared" si="1388"/>
        <v>2690.29</v>
      </c>
      <c r="CR2626">
        <f t="shared" si="1389"/>
        <v>0</v>
      </c>
      <c r="CS2626">
        <f t="shared" si="1390"/>
        <v>0</v>
      </c>
      <c r="CT2626">
        <f t="shared" si="1391"/>
        <v>0</v>
      </c>
      <c r="CU2626">
        <f t="shared" si="1392"/>
        <v>0</v>
      </c>
      <c r="CV2626">
        <f t="shared" si="1393"/>
        <v>0</v>
      </c>
      <c r="CW2626">
        <f t="shared" si="1394"/>
        <v>0</v>
      </c>
      <c r="CX2626">
        <f t="shared" si="1395"/>
        <v>0</v>
      </c>
      <c r="CY2626">
        <f t="shared" si="1396"/>
        <v>0</v>
      </c>
      <c r="CZ2626">
        <f t="shared" si="1397"/>
        <v>0</v>
      </c>
      <c r="DC2626" t="s">
        <v>3</v>
      </c>
      <c r="DD2626" t="s">
        <v>3</v>
      </c>
      <c r="DE2626" t="s">
        <v>3</v>
      </c>
      <c r="DF2626" t="s">
        <v>3</v>
      </c>
      <c r="DG2626" t="s">
        <v>3</v>
      </c>
      <c r="DH2626" t="s">
        <v>3</v>
      </c>
      <c r="DI2626" t="s">
        <v>3</v>
      </c>
      <c r="DJ2626" t="s">
        <v>3</v>
      </c>
      <c r="DK2626" t="s">
        <v>3</v>
      </c>
      <c r="DL2626" t="s">
        <v>3</v>
      </c>
      <c r="DM2626" t="s">
        <v>3</v>
      </c>
      <c r="DN2626">
        <v>0</v>
      </c>
      <c r="DO2626">
        <v>0</v>
      </c>
      <c r="DP2626">
        <v>1</v>
      </c>
      <c r="DQ2626">
        <v>1</v>
      </c>
      <c r="DU2626">
        <v>1009</v>
      </c>
      <c r="DV2626" t="s">
        <v>120</v>
      </c>
      <c r="DW2626" t="s">
        <v>120</v>
      </c>
      <c r="DX2626">
        <v>1000</v>
      </c>
      <c r="EE2626">
        <v>55317522</v>
      </c>
      <c r="EF2626">
        <v>1</v>
      </c>
      <c r="EG2626" t="s">
        <v>19</v>
      </c>
      <c r="EH2626">
        <v>0</v>
      </c>
      <c r="EI2626" t="s">
        <v>3</v>
      </c>
      <c r="EJ2626">
        <v>4</v>
      </c>
      <c r="EK2626">
        <v>0</v>
      </c>
      <c r="EL2626" t="s">
        <v>20</v>
      </c>
      <c r="EM2626" t="s">
        <v>21</v>
      </c>
      <c r="EO2626" t="s">
        <v>3</v>
      </c>
      <c r="EQ2626">
        <v>0</v>
      </c>
      <c r="ER2626">
        <v>2690.29</v>
      </c>
      <c r="ES2626">
        <v>2690.29</v>
      </c>
      <c r="ET2626">
        <v>0</v>
      </c>
      <c r="EU2626">
        <v>0</v>
      </c>
      <c r="EV2626">
        <v>0</v>
      </c>
      <c r="EW2626">
        <v>0</v>
      </c>
      <c r="EX2626">
        <v>0</v>
      </c>
      <c r="FQ2626">
        <v>0</v>
      </c>
      <c r="FR2626">
        <f t="shared" si="1398"/>
        <v>0</v>
      </c>
      <c r="FS2626">
        <v>0</v>
      </c>
      <c r="FX2626">
        <v>70</v>
      </c>
      <c r="FY2626">
        <v>10</v>
      </c>
      <c r="GA2626" t="s">
        <v>3</v>
      </c>
      <c r="GD2626">
        <v>0</v>
      </c>
      <c r="GF2626">
        <v>734291692</v>
      </c>
      <c r="GG2626">
        <v>2</v>
      </c>
      <c r="GH2626">
        <v>1</v>
      </c>
      <c r="GI2626">
        <v>-2</v>
      </c>
      <c r="GJ2626">
        <v>0</v>
      </c>
      <c r="GK2626">
        <f>ROUND(R2626*(R12)/100,2)</f>
        <v>0</v>
      </c>
      <c r="GL2626">
        <f t="shared" si="1399"/>
        <v>0</v>
      </c>
      <c r="GM2626">
        <f t="shared" si="1400"/>
        <v>-39174.93</v>
      </c>
      <c r="GN2626">
        <f t="shared" si="1401"/>
        <v>0</v>
      </c>
      <c r="GO2626">
        <f t="shared" si="1402"/>
        <v>0</v>
      </c>
      <c r="GP2626">
        <f t="shared" si="1403"/>
        <v>-39174.93</v>
      </c>
      <c r="GR2626">
        <v>0</v>
      </c>
      <c r="GS2626">
        <v>3</v>
      </c>
      <c r="GT2626">
        <v>0</v>
      </c>
      <c r="GU2626" t="s">
        <v>3</v>
      </c>
      <c r="GV2626">
        <f t="shared" si="1404"/>
        <v>0</v>
      </c>
      <c r="GW2626">
        <v>1</v>
      </c>
      <c r="GX2626">
        <f t="shared" si="1405"/>
        <v>0</v>
      </c>
      <c r="HA2626">
        <v>0</v>
      </c>
      <c r="HB2626">
        <v>0</v>
      </c>
      <c r="HC2626">
        <f t="shared" si="1406"/>
        <v>0</v>
      </c>
      <c r="IK2626">
        <v>0</v>
      </c>
    </row>
    <row r="2627" spans="1:245" x14ac:dyDescent="0.2">
      <c r="A2627">
        <v>18</v>
      </c>
      <c r="B2627">
        <v>1</v>
      </c>
      <c r="C2627">
        <v>796</v>
      </c>
      <c r="E2627" t="s">
        <v>488</v>
      </c>
      <c r="F2627" t="s">
        <v>141</v>
      </c>
      <c r="G2627" t="s">
        <v>142</v>
      </c>
      <c r="H2627" t="s">
        <v>120</v>
      </c>
      <c r="I2627">
        <f>I2625*J2627</f>
        <v>18.361599999999999</v>
      </c>
      <c r="J2627">
        <v>12.08</v>
      </c>
      <c r="O2627">
        <f t="shared" si="1367"/>
        <v>47056.92</v>
      </c>
      <c r="P2627">
        <f t="shared" si="1368"/>
        <v>47056.92</v>
      </c>
      <c r="Q2627">
        <f t="shared" si="1369"/>
        <v>0</v>
      </c>
      <c r="R2627">
        <f t="shared" si="1370"/>
        <v>0</v>
      </c>
      <c r="S2627">
        <f t="shared" si="1371"/>
        <v>0</v>
      </c>
      <c r="T2627">
        <f t="shared" si="1372"/>
        <v>0</v>
      </c>
      <c r="U2627">
        <f t="shared" si="1373"/>
        <v>0</v>
      </c>
      <c r="V2627">
        <f t="shared" si="1374"/>
        <v>0</v>
      </c>
      <c r="W2627">
        <f t="shared" si="1375"/>
        <v>0</v>
      </c>
      <c r="X2627">
        <f t="shared" si="1376"/>
        <v>0</v>
      </c>
      <c r="Y2627">
        <f t="shared" si="1377"/>
        <v>0</v>
      </c>
      <c r="AA2627">
        <v>55574044</v>
      </c>
      <c r="AB2627">
        <f t="shared" si="1378"/>
        <v>2562.79</v>
      </c>
      <c r="AC2627">
        <f t="shared" si="1379"/>
        <v>2562.79</v>
      </c>
      <c r="AD2627">
        <f t="shared" si="1380"/>
        <v>0</v>
      </c>
      <c r="AE2627">
        <f t="shared" si="1381"/>
        <v>0</v>
      </c>
      <c r="AF2627">
        <f t="shared" si="1382"/>
        <v>0</v>
      </c>
      <c r="AG2627">
        <f t="shared" si="1383"/>
        <v>0</v>
      </c>
      <c r="AH2627">
        <f t="shared" si="1384"/>
        <v>0</v>
      </c>
      <c r="AI2627">
        <f t="shared" si="1385"/>
        <v>0</v>
      </c>
      <c r="AJ2627">
        <f t="shared" si="1386"/>
        <v>0</v>
      </c>
      <c r="AK2627">
        <v>2562.79</v>
      </c>
      <c r="AL2627">
        <v>2562.79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70</v>
      </c>
      <c r="AU2627">
        <v>10</v>
      </c>
      <c r="AV2627">
        <v>1</v>
      </c>
      <c r="AW2627">
        <v>1</v>
      </c>
      <c r="AZ2627">
        <v>1</v>
      </c>
      <c r="BA2627">
        <v>1</v>
      </c>
      <c r="BB2627">
        <v>1</v>
      </c>
      <c r="BC2627">
        <v>1</v>
      </c>
      <c r="BD2627" t="s">
        <v>3</v>
      </c>
      <c r="BE2627" t="s">
        <v>3</v>
      </c>
      <c r="BF2627" t="s">
        <v>3</v>
      </c>
      <c r="BG2627" t="s">
        <v>3</v>
      </c>
      <c r="BH2627">
        <v>3</v>
      </c>
      <c r="BI2627">
        <v>4</v>
      </c>
      <c r="BJ2627" t="s">
        <v>143</v>
      </c>
      <c r="BM2627">
        <v>0</v>
      </c>
      <c r="BN2627">
        <v>0</v>
      </c>
      <c r="BO2627" t="s">
        <v>3</v>
      </c>
      <c r="BP2627">
        <v>0</v>
      </c>
      <c r="BQ2627">
        <v>1</v>
      </c>
      <c r="BR2627">
        <v>0</v>
      </c>
      <c r="BS2627">
        <v>1</v>
      </c>
      <c r="BT2627">
        <v>1</v>
      </c>
      <c r="BU2627">
        <v>1</v>
      </c>
      <c r="BV2627">
        <v>1</v>
      </c>
      <c r="BW2627">
        <v>1</v>
      </c>
      <c r="BX2627">
        <v>1</v>
      </c>
      <c r="BY2627" t="s">
        <v>3</v>
      </c>
      <c r="BZ2627">
        <v>70</v>
      </c>
      <c r="CA2627">
        <v>10</v>
      </c>
      <c r="CE2627">
        <v>0</v>
      </c>
      <c r="CF2627">
        <v>0</v>
      </c>
      <c r="CG2627">
        <v>0</v>
      </c>
      <c r="CM2627">
        <v>0</v>
      </c>
      <c r="CN2627" t="s">
        <v>3</v>
      </c>
      <c r="CO2627">
        <v>0</v>
      </c>
      <c r="CP2627">
        <f t="shared" si="1387"/>
        <v>47056.92</v>
      </c>
      <c r="CQ2627">
        <f t="shared" si="1388"/>
        <v>2562.79</v>
      </c>
      <c r="CR2627">
        <f t="shared" si="1389"/>
        <v>0</v>
      </c>
      <c r="CS2627">
        <f t="shared" si="1390"/>
        <v>0</v>
      </c>
      <c r="CT2627">
        <f t="shared" si="1391"/>
        <v>0</v>
      </c>
      <c r="CU2627">
        <f t="shared" si="1392"/>
        <v>0</v>
      </c>
      <c r="CV2627">
        <f t="shared" si="1393"/>
        <v>0</v>
      </c>
      <c r="CW2627">
        <f t="shared" si="1394"/>
        <v>0</v>
      </c>
      <c r="CX2627">
        <f t="shared" si="1395"/>
        <v>0</v>
      </c>
      <c r="CY2627">
        <f t="shared" si="1396"/>
        <v>0</v>
      </c>
      <c r="CZ2627">
        <f t="shared" si="1397"/>
        <v>0</v>
      </c>
      <c r="DC2627" t="s">
        <v>3</v>
      </c>
      <c r="DD2627" t="s">
        <v>3</v>
      </c>
      <c r="DE2627" t="s">
        <v>3</v>
      </c>
      <c r="DF2627" t="s">
        <v>3</v>
      </c>
      <c r="DG2627" t="s">
        <v>3</v>
      </c>
      <c r="DH2627" t="s">
        <v>3</v>
      </c>
      <c r="DI2627" t="s">
        <v>3</v>
      </c>
      <c r="DJ2627" t="s">
        <v>3</v>
      </c>
      <c r="DK2627" t="s">
        <v>3</v>
      </c>
      <c r="DL2627" t="s">
        <v>3</v>
      </c>
      <c r="DM2627" t="s">
        <v>3</v>
      </c>
      <c r="DN2627">
        <v>0</v>
      </c>
      <c r="DO2627">
        <v>0</v>
      </c>
      <c r="DP2627">
        <v>1</v>
      </c>
      <c r="DQ2627">
        <v>1</v>
      </c>
      <c r="DU2627">
        <v>1009</v>
      </c>
      <c r="DV2627" t="s">
        <v>120</v>
      </c>
      <c r="DW2627" t="s">
        <v>120</v>
      </c>
      <c r="DX2627">
        <v>1000</v>
      </c>
      <c r="EE2627">
        <v>55317522</v>
      </c>
      <c r="EF2627">
        <v>1</v>
      </c>
      <c r="EG2627" t="s">
        <v>19</v>
      </c>
      <c r="EH2627">
        <v>0</v>
      </c>
      <c r="EI2627" t="s">
        <v>3</v>
      </c>
      <c r="EJ2627">
        <v>4</v>
      </c>
      <c r="EK2627">
        <v>0</v>
      </c>
      <c r="EL2627" t="s">
        <v>20</v>
      </c>
      <c r="EM2627" t="s">
        <v>21</v>
      </c>
      <c r="EO2627" t="s">
        <v>3</v>
      </c>
      <c r="EQ2627">
        <v>0</v>
      </c>
      <c r="ER2627">
        <v>2562.79</v>
      </c>
      <c r="ES2627">
        <v>2562.79</v>
      </c>
      <c r="ET2627">
        <v>0</v>
      </c>
      <c r="EU2627">
        <v>0</v>
      </c>
      <c r="EV2627">
        <v>0</v>
      </c>
      <c r="EW2627">
        <v>0</v>
      </c>
      <c r="EX2627">
        <v>0</v>
      </c>
      <c r="FQ2627">
        <v>0</v>
      </c>
      <c r="FR2627">
        <f t="shared" si="1398"/>
        <v>0</v>
      </c>
      <c r="FS2627">
        <v>0</v>
      </c>
      <c r="FX2627">
        <v>70</v>
      </c>
      <c r="FY2627">
        <v>10</v>
      </c>
      <c r="GA2627" t="s">
        <v>3</v>
      </c>
      <c r="GD2627">
        <v>0</v>
      </c>
      <c r="GF2627">
        <v>1103439754</v>
      </c>
      <c r="GG2627">
        <v>2</v>
      </c>
      <c r="GH2627">
        <v>1</v>
      </c>
      <c r="GI2627">
        <v>-2</v>
      </c>
      <c r="GJ2627">
        <v>0</v>
      </c>
      <c r="GK2627">
        <f>ROUND(R2627*(R12)/100,2)</f>
        <v>0</v>
      </c>
      <c r="GL2627">
        <f t="shared" si="1399"/>
        <v>0</v>
      </c>
      <c r="GM2627">
        <f t="shared" si="1400"/>
        <v>47056.92</v>
      </c>
      <c r="GN2627">
        <f t="shared" si="1401"/>
        <v>0</v>
      </c>
      <c r="GO2627">
        <f t="shared" si="1402"/>
        <v>0</v>
      </c>
      <c r="GP2627">
        <f t="shared" si="1403"/>
        <v>47056.92</v>
      </c>
      <c r="GR2627">
        <v>0</v>
      </c>
      <c r="GS2627">
        <v>3</v>
      </c>
      <c r="GT2627">
        <v>0</v>
      </c>
      <c r="GU2627" t="s">
        <v>3</v>
      </c>
      <c r="GV2627">
        <f t="shared" si="1404"/>
        <v>0</v>
      </c>
      <c r="GW2627">
        <v>1</v>
      </c>
      <c r="GX2627">
        <f t="shared" si="1405"/>
        <v>0</v>
      </c>
      <c r="HA2627">
        <v>0</v>
      </c>
      <c r="HB2627">
        <v>0</v>
      </c>
      <c r="HC2627">
        <f t="shared" si="1406"/>
        <v>0</v>
      </c>
      <c r="IK2627">
        <v>0</v>
      </c>
    </row>
    <row r="2628" spans="1:245" x14ac:dyDescent="0.2">
      <c r="A2628">
        <v>17</v>
      </c>
      <c r="B2628">
        <v>1</v>
      </c>
      <c r="C2628">
        <f>ROW(SmtRes!A807)</f>
        <v>807</v>
      </c>
      <c r="D2628">
        <f>ROW(EtalonRes!A777)</f>
        <v>777</v>
      </c>
      <c r="E2628" t="s">
        <v>112</v>
      </c>
      <c r="F2628" t="s">
        <v>145</v>
      </c>
      <c r="G2628" t="s">
        <v>146</v>
      </c>
      <c r="H2628" t="s">
        <v>17</v>
      </c>
      <c r="I2628">
        <f>ROUND(152/100,9)</f>
        <v>1.52</v>
      </c>
      <c r="J2628">
        <v>0</v>
      </c>
      <c r="O2628">
        <f t="shared" si="1367"/>
        <v>165761.32</v>
      </c>
      <c r="P2628">
        <f t="shared" si="1368"/>
        <v>155586.62</v>
      </c>
      <c r="Q2628">
        <f t="shared" si="1369"/>
        <v>3978.22</v>
      </c>
      <c r="R2628">
        <f t="shared" si="1370"/>
        <v>3136.46</v>
      </c>
      <c r="S2628">
        <f t="shared" si="1371"/>
        <v>6196.48</v>
      </c>
      <c r="T2628">
        <f t="shared" si="1372"/>
        <v>0</v>
      </c>
      <c r="U2628">
        <f t="shared" si="1373"/>
        <v>28.028800000000004</v>
      </c>
      <c r="V2628">
        <f t="shared" si="1374"/>
        <v>0</v>
      </c>
      <c r="W2628">
        <f t="shared" si="1375"/>
        <v>0</v>
      </c>
      <c r="X2628">
        <f t="shared" si="1376"/>
        <v>4337.54</v>
      </c>
      <c r="Y2628">
        <f t="shared" si="1377"/>
        <v>619.65</v>
      </c>
      <c r="AA2628">
        <v>55574044</v>
      </c>
      <c r="AB2628">
        <f t="shared" si="1378"/>
        <v>109053.5</v>
      </c>
      <c r="AC2628">
        <f t="shared" si="1379"/>
        <v>102359.62</v>
      </c>
      <c r="AD2628">
        <f t="shared" si="1380"/>
        <v>2617.25</v>
      </c>
      <c r="AE2628">
        <f t="shared" si="1381"/>
        <v>2063.46</v>
      </c>
      <c r="AF2628">
        <f t="shared" si="1382"/>
        <v>4076.63</v>
      </c>
      <c r="AG2628">
        <f t="shared" si="1383"/>
        <v>0</v>
      </c>
      <c r="AH2628">
        <f t="shared" si="1384"/>
        <v>18.440000000000001</v>
      </c>
      <c r="AI2628">
        <f t="shared" si="1385"/>
        <v>0</v>
      </c>
      <c r="AJ2628">
        <f t="shared" si="1386"/>
        <v>0</v>
      </c>
      <c r="AK2628">
        <v>109053.5</v>
      </c>
      <c r="AL2628">
        <v>102359.62</v>
      </c>
      <c r="AM2628">
        <v>2617.25</v>
      </c>
      <c r="AN2628">
        <v>2063.46</v>
      </c>
      <c r="AO2628">
        <v>4076.63</v>
      </c>
      <c r="AP2628">
        <v>0</v>
      </c>
      <c r="AQ2628">
        <v>18.440000000000001</v>
      </c>
      <c r="AR2628">
        <v>0</v>
      </c>
      <c r="AS2628">
        <v>0</v>
      </c>
      <c r="AT2628">
        <v>70</v>
      </c>
      <c r="AU2628">
        <v>10</v>
      </c>
      <c r="AV2628">
        <v>1</v>
      </c>
      <c r="AW2628">
        <v>1</v>
      </c>
      <c r="AZ2628">
        <v>1</v>
      </c>
      <c r="BA2628">
        <v>1</v>
      </c>
      <c r="BB2628">
        <v>1</v>
      </c>
      <c r="BC2628">
        <v>1</v>
      </c>
      <c r="BD2628" t="s">
        <v>3</v>
      </c>
      <c r="BE2628" t="s">
        <v>3</v>
      </c>
      <c r="BF2628" t="s">
        <v>3</v>
      </c>
      <c r="BG2628" t="s">
        <v>3</v>
      </c>
      <c r="BH2628">
        <v>0</v>
      </c>
      <c r="BI2628">
        <v>4</v>
      </c>
      <c r="BJ2628" t="s">
        <v>147</v>
      </c>
      <c r="BM2628">
        <v>0</v>
      </c>
      <c r="BN2628">
        <v>0</v>
      </c>
      <c r="BO2628" t="s">
        <v>3</v>
      </c>
      <c r="BP2628">
        <v>0</v>
      </c>
      <c r="BQ2628">
        <v>1</v>
      </c>
      <c r="BR2628">
        <v>0</v>
      </c>
      <c r="BS2628">
        <v>1</v>
      </c>
      <c r="BT2628">
        <v>1</v>
      </c>
      <c r="BU2628">
        <v>1</v>
      </c>
      <c r="BV2628">
        <v>1</v>
      </c>
      <c r="BW2628">
        <v>1</v>
      </c>
      <c r="BX2628">
        <v>1</v>
      </c>
      <c r="BY2628" t="s">
        <v>3</v>
      </c>
      <c r="BZ2628">
        <v>70</v>
      </c>
      <c r="CA2628">
        <v>10</v>
      </c>
      <c r="CE2628">
        <v>0</v>
      </c>
      <c r="CF2628">
        <v>0</v>
      </c>
      <c r="CG2628">
        <v>0</v>
      </c>
      <c r="CM2628">
        <v>0</v>
      </c>
      <c r="CN2628" t="s">
        <v>3</v>
      </c>
      <c r="CO2628">
        <v>0</v>
      </c>
      <c r="CP2628">
        <f t="shared" si="1387"/>
        <v>165761.32</v>
      </c>
      <c r="CQ2628">
        <f t="shared" si="1388"/>
        <v>102359.62</v>
      </c>
      <c r="CR2628">
        <f t="shared" si="1389"/>
        <v>2617.25</v>
      </c>
      <c r="CS2628">
        <f t="shared" si="1390"/>
        <v>2063.46</v>
      </c>
      <c r="CT2628">
        <f t="shared" si="1391"/>
        <v>4076.63</v>
      </c>
      <c r="CU2628">
        <f t="shared" si="1392"/>
        <v>0</v>
      </c>
      <c r="CV2628">
        <f t="shared" si="1393"/>
        <v>18.440000000000001</v>
      </c>
      <c r="CW2628">
        <f t="shared" si="1394"/>
        <v>0</v>
      </c>
      <c r="CX2628">
        <f t="shared" si="1395"/>
        <v>0</v>
      </c>
      <c r="CY2628">
        <f t="shared" si="1396"/>
        <v>4337.5360000000001</v>
      </c>
      <c r="CZ2628">
        <f t="shared" si="1397"/>
        <v>619.64799999999991</v>
      </c>
      <c r="DC2628" t="s">
        <v>3</v>
      </c>
      <c r="DD2628" t="s">
        <v>3</v>
      </c>
      <c r="DE2628" t="s">
        <v>3</v>
      </c>
      <c r="DF2628" t="s">
        <v>3</v>
      </c>
      <c r="DG2628" t="s">
        <v>3</v>
      </c>
      <c r="DH2628" t="s">
        <v>3</v>
      </c>
      <c r="DI2628" t="s">
        <v>3</v>
      </c>
      <c r="DJ2628" t="s">
        <v>3</v>
      </c>
      <c r="DK2628" t="s">
        <v>3</v>
      </c>
      <c r="DL2628" t="s">
        <v>3</v>
      </c>
      <c r="DM2628" t="s">
        <v>3</v>
      </c>
      <c r="DN2628">
        <v>0</v>
      </c>
      <c r="DO2628">
        <v>0</v>
      </c>
      <c r="DP2628">
        <v>1</v>
      </c>
      <c r="DQ2628">
        <v>1</v>
      </c>
      <c r="DU2628">
        <v>1005</v>
      </c>
      <c r="DV2628" t="s">
        <v>17</v>
      </c>
      <c r="DW2628" t="s">
        <v>17</v>
      </c>
      <c r="DX2628">
        <v>100</v>
      </c>
      <c r="EE2628">
        <v>55317522</v>
      </c>
      <c r="EF2628">
        <v>1</v>
      </c>
      <c r="EG2628" t="s">
        <v>19</v>
      </c>
      <c r="EH2628">
        <v>0</v>
      </c>
      <c r="EI2628" t="s">
        <v>3</v>
      </c>
      <c r="EJ2628">
        <v>4</v>
      </c>
      <c r="EK2628">
        <v>0</v>
      </c>
      <c r="EL2628" t="s">
        <v>20</v>
      </c>
      <c r="EM2628" t="s">
        <v>21</v>
      </c>
      <c r="EO2628" t="s">
        <v>3</v>
      </c>
      <c r="EQ2628">
        <v>0</v>
      </c>
      <c r="ER2628">
        <v>109053.5</v>
      </c>
      <c r="ES2628">
        <v>102359.62</v>
      </c>
      <c r="ET2628">
        <v>2617.25</v>
      </c>
      <c r="EU2628">
        <v>2063.46</v>
      </c>
      <c r="EV2628">
        <v>4076.63</v>
      </c>
      <c r="EW2628">
        <v>18.440000000000001</v>
      </c>
      <c r="EX2628">
        <v>0</v>
      </c>
      <c r="EY2628">
        <v>0</v>
      </c>
      <c r="FQ2628">
        <v>0</v>
      </c>
      <c r="FR2628">
        <f t="shared" si="1398"/>
        <v>0</v>
      </c>
      <c r="FS2628">
        <v>0</v>
      </c>
      <c r="FX2628">
        <v>70</v>
      </c>
      <c r="FY2628">
        <v>10</v>
      </c>
      <c r="GA2628" t="s">
        <v>3</v>
      </c>
      <c r="GD2628">
        <v>0</v>
      </c>
      <c r="GF2628">
        <v>1018568157</v>
      </c>
      <c r="GG2628">
        <v>2</v>
      </c>
      <c r="GH2628">
        <v>1</v>
      </c>
      <c r="GI2628">
        <v>-2</v>
      </c>
      <c r="GJ2628">
        <v>0</v>
      </c>
      <c r="GK2628">
        <f>ROUND(R2628*(R12)/100,2)</f>
        <v>3387.38</v>
      </c>
      <c r="GL2628">
        <f t="shared" si="1399"/>
        <v>0</v>
      </c>
      <c r="GM2628">
        <f t="shared" si="1400"/>
        <v>174105.89</v>
      </c>
      <c r="GN2628">
        <f t="shared" si="1401"/>
        <v>0</v>
      </c>
      <c r="GO2628">
        <f t="shared" si="1402"/>
        <v>0</v>
      </c>
      <c r="GP2628">
        <f t="shared" si="1403"/>
        <v>174105.89</v>
      </c>
      <c r="GR2628">
        <v>0</v>
      </c>
      <c r="GS2628">
        <v>3</v>
      </c>
      <c r="GT2628">
        <v>0</v>
      </c>
      <c r="GU2628" t="s">
        <v>3</v>
      </c>
      <c r="GV2628">
        <f t="shared" si="1404"/>
        <v>0</v>
      </c>
      <c r="GW2628">
        <v>1</v>
      </c>
      <c r="GX2628">
        <f t="shared" si="1405"/>
        <v>0</v>
      </c>
      <c r="HA2628">
        <v>0</v>
      </c>
      <c r="HB2628">
        <v>0</v>
      </c>
      <c r="HC2628">
        <f t="shared" si="1406"/>
        <v>0</v>
      </c>
      <c r="IK2628">
        <v>0</v>
      </c>
    </row>
    <row r="2629" spans="1:245" x14ac:dyDescent="0.2">
      <c r="A2629">
        <v>18</v>
      </c>
      <c r="B2629">
        <v>1</v>
      </c>
      <c r="C2629">
        <v>804</v>
      </c>
      <c r="E2629" t="s">
        <v>489</v>
      </c>
      <c r="F2629" t="s">
        <v>149</v>
      </c>
      <c r="G2629" t="s">
        <v>150</v>
      </c>
      <c r="H2629" t="s">
        <v>151</v>
      </c>
      <c r="I2629">
        <f>I2628*J2629</f>
        <v>-1117.2</v>
      </c>
      <c r="J2629">
        <v>-735</v>
      </c>
      <c r="O2629">
        <f t="shared" si="1367"/>
        <v>-19852.64</v>
      </c>
      <c r="P2629">
        <f t="shared" si="1368"/>
        <v>-19852.64</v>
      </c>
      <c r="Q2629">
        <f t="shared" si="1369"/>
        <v>0</v>
      </c>
      <c r="R2629">
        <f t="shared" si="1370"/>
        <v>0</v>
      </c>
      <c r="S2629">
        <f t="shared" si="1371"/>
        <v>0</v>
      </c>
      <c r="T2629">
        <f t="shared" si="1372"/>
        <v>0</v>
      </c>
      <c r="U2629">
        <f t="shared" si="1373"/>
        <v>0</v>
      </c>
      <c r="V2629">
        <f t="shared" si="1374"/>
        <v>0</v>
      </c>
      <c r="W2629">
        <f t="shared" si="1375"/>
        <v>0</v>
      </c>
      <c r="X2629">
        <f t="shared" si="1376"/>
        <v>0</v>
      </c>
      <c r="Y2629">
        <f t="shared" si="1377"/>
        <v>0</v>
      </c>
      <c r="AA2629">
        <v>55574044</v>
      </c>
      <c r="AB2629">
        <f t="shared" si="1378"/>
        <v>17.77</v>
      </c>
      <c r="AC2629">
        <f t="shared" si="1379"/>
        <v>17.77</v>
      </c>
      <c r="AD2629">
        <f t="shared" si="1380"/>
        <v>0</v>
      </c>
      <c r="AE2629">
        <f t="shared" si="1381"/>
        <v>0</v>
      </c>
      <c r="AF2629">
        <f t="shared" si="1382"/>
        <v>0</v>
      </c>
      <c r="AG2629">
        <f t="shared" si="1383"/>
        <v>0</v>
      </c>
      <c r="AH2629">
        <f t="shared" si="1384"/>
        <v>0</v>
      </c>
      <c r="AI2629">
        <f t="shared" si="1385"/>
        <v>0</v>
      </c>
      <c r="AJ2629">
        <f t="shared" si="1386"/>
        <v>0</v>
      </c>
      <c r="AK2629">
        <v>17.77</v>
      </c>
      <c r="AL2629">
        <v>17.77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70</v>
      </c>
      <c r="AU2629">
        <v>10</v>
      </c>
      <c r="AV2629">
        <v>1</v>
      </c>
      <c r="AW2629">
        <v>1</v>
      </c>
      <c r="AZ2629">
        <v>1</v>
      </c>
      <c r="BA2629">
        <v>1</v>
      </c>
      <c r="BB2629">
        <v>1</v>
      </c>
      <c r="BC2629">
        <v>1</v>
      </c>
      <c r="BD2629" t="s">
        <v>3</v>
      </c>
      <c r="BE2629" t="s">
        <v>3</v>
      </c>
      <c r="BF2629" t="s">
        <v>3</v>
      </c>
      <c r="BG2629" t="s">
        <v>3</v>
      </c>
      <c r="BH2629">
        <v>3</v>
      </c>
      <c r="BI2629">
        <v>4</v>
      </c>
      <c r="BJ2629" t="s">
        <v>152</v>
      </c>
      <c r="BM2629">
        <v>0</v>
      </c>
      <c r="BN2629">
        <v>0</v>
      </c>
      <c r="BO2629" t="s">
        <v>3</v>
      </c>
      <c r="BP2629">
        <v>0</v>
      </c>
      <c r="BQ2629">
        <v>1</v>
      </c>
      <c r="BR2629">
        <v>1</v>
      </c>
      <c r="BS2629">
        <v>1</v>
      </c>
      <c r="BT2629">
        <v>1</v>
      </c>
      <c r="BU2629">
        <v>1</v>
      </c>
      <c r="BV2629">
        <v>1</v>
      </c>
      <c r="BW2629">
        <v>1</v>
      </c>
      <c r="BX2629">
        <v>1</v>
      </c>
      <c r="BY2629" t="s">
        <v>3</v>
      </c>
      <c r="BZ2629">
        <v>70</v>
      </c>
      <c r="CA2629">
        <v>10</v>
      </c>
      <c r="CE2629">
        <v>0</v>
      </c>
      <c r="CF2629">
        <v>0</v>
      </c>
      <c r="CG2629">
        <v>0</v>
      </c>
      <c r="CM2629">
        <v>0</v>
      </c>
      <c r="CN2629" t="s">
        <v>3</v>
      </c>
      <c r="CO2629">
        <v>0</v>
      </c>
      <c r="CP2629">
        <f t="shared" si="1387"/>
        <v>-19852.64</v>
      </c>
      <c r="CQ2629">
        <f t="shared" si="1388"/>
        <v>17.77</v>
      </c>
      <c r="CR2629">
        <f t="shared" si="1389"/>
        <v>0</v>
      </c>
      <c r="CS2629">
        <f t="shared" si="1390"/>
        <v>0</v>
      </c>
      <c r="CT2629">
        <f t="shared" si="1391"/>
        <v>0</v>
      </c>
      <c r="CU2629">
        <f t="shared" si="1392"/>
        <v>0</v>
      </c>
      <c r="CV2629">
        <f t="shared" si="1393"/>
        <v>0</v>
      </c>
      <c r="CW2629">
        <f t="shared" si="1394"/>
        <v>0</v>
      </c>
      <c r="CX2629">
        <f t="shared" si="1395"/>
        <v>0</v>
      </c>
      <c r="CY2629">
        <f t="shared" si="1396"/>
        <v>0</v>
      </c>
      <c r="CZ2629">
        <f t="shared" si="1397"/>
        <v>0</v>
      </c>
      <c r="DC2629" t="s">
        <v>3</v>
      </c>
      <c r="DD2629" t="s">
        <v>3</v>
      </c>
      <c r="DE2629" t="s">
        <v>3</v>
      </c>
      <c r="DF2629" t="s">
        <v>3</v>
      </c>
      <c r="DG2629" t="s">
        <v>3</v>
      </c>
      <c r="DH2629" t="s">
        <v>3</v>
      </c>
      <c r="DI2629" t="s">
        <v>3</v>
      </c>
      <c r="DJ2629" t="s">
        <v>3</v>
      </c>
      <c r="DK2629" t="s">
        <v>3</v>
      </c>
      <c r="DL2629" t="s">
        <v>3</v>
      </c>
      <c r="DM2629" t="s">
        <v>3</v>
      </c>
      <c r="DN2629">
        <v>0</v>
      </c>
      <c r="DO2629">
        <v>0</v>
      </c>
      <c r="DP2629">
        <v>1</v>
      </c>
      <c r="DQ2629">
        <v>1</v>
      </c>
      <c r="DU2629">
        <v>1009</v>
      </c>
      <c r="DV2629" t="s">
        <v>151</v>
      </c>
      <c r="DW2629" t="s">
        <v>151</v>
      </c>
      <c r="DX2629">
        <v>1</v>
      </c>
      <c r="EE2629">
        <v>55317522</v>
      </c>
      <c r="EF2629">
        <v>1</v>
      </c>
      <c r="EG2629" t="s">
        <v>19</v>
      </c>
      <c r="EH2629">
        <v>0</v>
      </c>
      <c r="EI2629" t="s">
        <v>3</v>
      </c>
      <c r="EJ2629">
        <v>4</v>
      </c>
      <c r="EK2629">
        <v>0</v>
      </c>
      <c r="EL2629" t="s">
        <v>20</v>
      </c>
      <c r="EM2629" t="s">
        <v>21</v>
      </c>
      <c r="EO2629" t="s">
        <v>3</v>
      </c>
      <c r="EQ2629">
        <v>0</v>
      </c>
      <c r="ER2629">
        <v>17.77</v>
      </c>
      <c r="ES2629">
        <v>17.77</v>
      </c>
      <c r="ET2629">
        <v>0</v>
      </c>
      <c r="EU2629">
        <v>0</v>
      </c>
      <c r="EV2629">
        <v>0</v>
      </c>
      <c r="EW2629">
        <v>0</v>
      </c>
      <c r="EX2629">
        <v>0</v>
      </c>
      <c r="FQ2629">
        <v>0</v>
      </c>
      <c r="FR2629">
        <f t="shared" si="1398"/>
        <v>0</v>
      </c>
      <c r="FS2629">
        <v>0</v>
      </c>
      <c r="FX2629">
        <v>70</v>
      </c>
      <c r="FY2629">
        <v>10</v>
      </c>
      <c r="GA2629" t="s">
        <v>3</v>
      </c>
      <c r="GD2629">
        <v>0</v>
      </c>
      <c r="GF2629">
        <v>-78256104</v>
      </c>
      <c r="GG2629">
        <v>2</v>
      </c>
      <c r="GH2629">
        <v>1</v>
      </c>
      <c r="GI2629">
        <v>-2</v>
      </c>
      <c r="GJ2629">
        <v>0</v>
      </c>
      <c r="GK2629">
        <f>ROUND(R2629*(R12)/100,2)</f>
        <v>0</v>
      </c>
      <c r="GL2629">
        <f t="shared" si="1399"/>
        <v>0</v>
      </c>
      <c r="GM2629">
        <f t="shared" si="1400"/>
        <v>-19852.64</v>
      </c>
      <c r="GN2629">
        <f t="shared" si="1401"/>
        <v>0</v>
      </c>
      <c r="GO2629">
        <f t="shared" si="1402"/>
        <v>0</v>
      </c>
      <c r="GP2629">
        <f t="shared" si="1403"/>
        <v>-19852.64</v>
      </c>
      <c r="GR2629">
        <v>0</v>
      </c>
      <c r="GS2629">
        <v>3</v>
      </c>
      <c r="GT2629">
        <v>0</v>
      </c>
      <c r="GU2629" t="s">
        <v>3</v>
      </c>
      <c r="GV2629">
        <f t="shared" si="1404"/>
        <v>0</v>
      </c>
      <c r="GW2629">
        <v>1</v>
      </c>
      <c r="GX2629">
        <f t="shared" si="1405"/>
        <v>0</v>
      </c>
      <c r="HA2629">
        <v>0</v>
      </c>
      <c r="HB2629">
        <v>0</v>
      </c>
      <c r="HC2629">
        <f t="shared" si="1406"/>
        <v>0</v>
      </c>
      <c r="IK2629">
        <v>0</v>
      </c>
    </row>
    <row r="2630" spans="1:245" x14ac:dyDescent="0.2">
      <c r="A2630">
        <v>18</v>
      </c>
      <c r="B2630">
        <v>1</v>
      </c>
      <c r="C2630">
        <v>807</v>
      </c>
      <c r="E2630" t="s">
        <v>490</v>
      </c>
      <c r="F2630" t="s">
        <v>154</v>
      </c>
      <c r="G2630" t="s">
        <v>155</v>
      </c>
      <c r="H2630" t="s">
        <v>120</v>
      </c>
      <c r="I2630">
        <f>I2628*J2630</f>
        <v>-7.9799999999999996E-2</v>
      </c>
      <c r="J2630">
        <v>-5.2499999999999998E-2</v>
      </c>
      <c r="O2630">
        <f t="shared" si="1367"/>
        <v>-59714.31</v>
      </c>
      <c r="P2630">
        <f t="shared" si="1368"/>
        <v>-59714.31</v>
      </c>
      <c r="Q2630">
        <f t="shared" si="1369"/>
        <v>0</v>
      </c>
      <c r="R2630">
        <f t="shared" si="1370"/>
        <v>0</v>
      </c>
      <c r="S2630">
        <f t="shared" si="1371"/>
        <v>0</v>
      </c>
      <c r="T2630">
        <f t="shared" si="1372"/>
        <v>0</v>
      </c>
      <c r="U2630">
        <f t="shared" si="1373"/>
        <v>0</v>
      </c>
      <c r="V2630">
        <f t="shared" si="1374"/>
        <v>0</v>
      </c>
      <c r="W2630">
        <f t="shared" si="1375"/>
        <v>0</v>
      </c>
      <c r="X2630">
        <f t="shared" si="1376"/>
        <v>0</v>
      </c>
      <c r="Y2630">
        <f t="shared" si="1377"/>
        <v>0</v>
      </c>
      <c r="AA2630">
        <v>55574044</v>
      </c>
      <c r="AB2630">
        <f t="shared" si="1378"/>
        <v>748299.67</v>
      </c>
      <c r="AC2630">
        <f t="shared" si="1379"/>
        <v>748299.67</v>
      </c>
      <c r="AD2630">
        <f t="shared" si="1380"/>
        <v>0</v>
      </c>
      <c r="AE2630">
        <f t="shared" si="1381"/>
        <v>0</v>
      </c>
      <c r="AF2630">
        <f t="shared" si="1382"/>
        <v>0</v>
      </c>
      <c r="AG2630">
        <f t="shared" si="1383"/>
        <v>0</v>
      </c>
      <c r="AH2630">
        <f t="shared" si="1384"/>
        <v>0</v>
      </c>
      <c r="AI2630">
        <f t="shared" si="1385"/>
        <v>0</v>
      </c>
      <c r="AJ2630">
        <f t="shared" si="1386"/>
        <v>0</v>
      </c>
      <c r="AK2630">
        <v>748299.67</v>
      </c>
      <c r="AL2630">
        <v>748299.67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70</v>
      </c>
      <c r="AU2630">
        <v>10</v>
      </c>
      <c r="AV2630">
        <v>1</v>
      </c>
      <c r="AW2630">
        <v>1</v>
      </c>
      <c r="AZ2630">
        <v>1</v>
      </c>
      <c r="BA2630">
        <v>1</v>
      </c>
      <c r="BB2630">
        <v>1</v>
      </c>
      <c r="BC2630">
        <v>1</v>
      </c>
      <c r="BD2630" t="s">
        <v>3</v>
      </c>
      <c r="BE2630" t="s">
        <v>3</v>
      </c>
      <c r="BF2630" t="s">
        <v>3</v>
      </c>
      <c r="BG2630" t="s">
        <v>3</v>
      </c>
      <c r="BH2630">
        <v>3</v>
      </c>
      <c r="BI2630">
        <v>4</v>
      </c>
      <c r="BJ2630" t="s">
        <v>156</v>
      </c>
      <c r="BM2630">
        <v>0</v>
      </c>
      <c r="BN2630">
        <v>0</v>
      </c>
      <c r="BO2630" t="s">
        <v>3</v>
      </c>
      <c r="BP2630">
        <v>0</v>
      </c>
      <c r="BQ2630">
        <v>1</v>
      </c>
      <c r="BR2630">
        <v>1</v>
      </c>
      <c r="BS2630">
        <v>1</v>
      </c>
      <c r="BT2630">
        <v>1</v>
      </c>
      <c r="BU2630">
        <v>1</v>
      </c>
      <c r="BV2630">
        <v>1</v>
      </c>
      <c r="BW2630">
        <v>1</v>
      </c>
      <c r="BX2630">
        <v>1</v>
      </c>
      <c r="BY2630" t="s">
        <v>3</v>
      </c>
      <c r="BZ2630">
        <v>70</v>
      </c>
      <c r="CA2630">
        <v>10</v>
      </c>
      <c r="CE2630">
        <v>0</v>
      </c>
      <c r="CF2630">
        <v>0</v>
      </c>
      <c r="CG2630">
        <v>0</v>
      </c>
      <c r="CM2630">
        <v>0</v>
      </c>
      <c r="CN2630" t="s">
        <v>3</v>
      </c>
      <c r="CO2630">
        <v>0</v>
      </c>
      <c r="CP2630">
        <f t="shared" si="1387"/>
        <v>-59714.31</v>
      </c>
      <c r="CQ2630">
        <f t="shared" si="1388"/>
        <v>748299.67</v>
      </c>
      <c r="CR2630">
        <f t="shared" si="1389"/>
        <v>0</v>
      </c>
      <c r="CS2630">
        <f t="shared" si="1390"/>
        <v>0</v>
      </c>
      <c r="CT2630">
        <f t="shared" si="1391"/>
        <v>0</v>
      </c>
      <c r="CU2630">
        <f t="shared" si="1392"/>
        <v>0</v>
      </c>
      <c r="CV2630">
        <f t="shared" si="1393"/>
        <v>0</v>
      </c>
      <c r="CW2630">
        <f t="shared" si="1394"/>
        <v>0</v>
      </c>
      <c r="CX2630">
        <f t="shared" si="1395"/>
        <v>0</v>
      </c>
      <c r="CY2630">
        <f t="shared" si="1396"/>
        <v>0</v>
      </c>
      <c r="CZ2630">
        <f t="shared" si="1397"/>
        <v>0</v>
      </c>
      <c r="DC2630" t="s">
        <v>3</v>
      </c>
      <c r="DD2630" t="s">
        <v>3</v>
      </c>
      <c r="DE2630" t="s">
        <v>3</v>
      </c>
      <c r="DF2630" t="s">
        <v>3</v>
      </c>
      <c r="DG2630" t="s">
        <v>3</v>
      </c>
      <c r="DH2630" t="s">
        <v>3</v>
      </c>
      <c r="DI2630" t="s">
        <v>3</v>
      </c>
      <c r="DJ2630" t="s">
        <v>3</v>
      </c>
      <c r="DK2630" t="s">
        <v>3</v>
      </c>
      <c r="DL2630" t="s">
        <v>3</v>
      </c>
      <c r="DM2630" t="s">
        <v>3</v>
      </c>
      <c r="DN2630">
        <v>0</v>
      </c>
      <c r="DO2630">
        <v>0</v>
      </c>
      <c r="DP2630">
        <v>1</v>
      </c>
      <c r="DQ2630">
        <v>1</v>
      </c>
      <c r="DU2630">
        <v>1009</v>
      </c>
      <c r="DV2630" t="s">
        <v>120</v>
      </c>
      <c r="DW2630" t="s">
        <v>120</v>
      </c>
      <c r="DX2630">
        <v>1000</v>
      </c>
      <c r="EE2630">
        <v>55317522</v>
      </c>
      <c r="EF2630">
        <v>1</v>
      </c>
      <c r="EG2630" t="s">
        <v>19</v>
      </c>
      <c r="EH2630">
        <v>0</v>
      </c>
      <c r="EI2630" t="s">
        <v>3</v>
      </c>
      <c r="EJ2630">
        <v>4</v>
      </c>
      <c r="EK2630">
        <v>0</v>
      </c>
      <c r="EL2630" t="s">
        <v>20</v>
      </c>
      <c r="EM2630" t="s">
        <v>21</v>
      </c>
      <c r="EO2630" t="s">
        <v>3</v>
      </c>
      <c r="EQ2630">
        <v>0</v>
      </c>
      <c r="ER2630">
        <v>748299.67</v>
      </c>
      <c r="ES2630">
        <v>748299.67</v>
      </c>
      <c r="ET2630">
        <v>0</v>
      </c>
      <c r="EU2630">
        <v>0</v>
      </c>
      <c r="EV2630">
        <v>0</v>
      </c>
      <c r="EW2630">
        <v>0</v>
      </c>
      <c r="EX2630">
        <v>0</v>
      </c>
      <c r="FQ2630">
        <v>0</v>
      </c>
      <c r="FR2630">
        <f t="shared" si="1398"/>
        <v>0</v>
      </c>
      <c r="FS2630">
        <v>0</v>
      </c>
      <c r="FX2630">
        <v>70</v>
      </c>
      <c r="FY2630">
        <v>10</v>
      </c>
      <c r="GA2630" t="s">
        <v>3</v>
      </c>
      <c r="GD2630">
        <v>0</v>
      </c>
      <c r="GF2630">
        <v>-629368275</v>
      </c>
      <c r="GG2630">
        <v>2</v>
      </c>
      <c r="GH2630">
        <v>1</v>
      </c>
      <c r="GI2630">
        <v>-2</v>
      </c>
      <c r="GJ2630">
        <v>0</v>
      </c>
      <c r="GK2630">
        <f>ROUND(R2630*(R12)/100,2)</f>
        <v>0</v>
      </c>
      <c r="GL2630">
        <f t="shared" si="1399"/>
        <v>0</v>
      </c>
      <c r="GM2630">
        <f t="shared" si="1400"/>
        <v>-59714.31</v>
      </c>
      <c r="GN2630">
        <f t="shared" si="1401"/>
        <v>0</v>
      </c>
      <c r="GO2630">
        <f t="shared" si="1402"/>
        <v>0</v>
      </c>
      <c r="GP2630">
        <f t="shared" si="1403"/>
        <v>-59714.31</v>
      </c>
      <c r="GR2630">
        <v>0</v>
      </c>
      <c r="GS2630">
        <v>3</v>
      </c>
      <c r="GT2630">
        <v>0</v>
      </c>
      <c r="GU2630" t="s">
        <v>3</v>
      </c>
      <c r="GV2630">
        <f t="shared" si="1404"/>
        <v>0</v>
      </c>
      <c r="GW2630">
        <v>1</v>
      </c>
      <c r="GX2630">
        <f t="shared" si="1405"/>
        <v>0</v>
      </c>
      <c r="HA2630">
        <v>0</v>
      </c>
      <c r="HB2630">
        <v>0</v>
      </c>
      <c r="HC2630">
        <f t="shared" si="1406"/>
        <v>0</v>
      </c>
      <c r="IK2630">
        <v>0</v>
      </c>
    </row>
    <row r="2631" spans="1:245" x14ac:dyDescent="0.2">
      <c r="A2631">
        <v>18</v>
      </c>
      <c r="B2631">
        <v>1</v>
      </c>
      <c r="C2631">
        <v>805</v>
      </c>
      <c r="E2631" t="s">
        <v>491</v>
      </c>
      <c r="F2631" t="s">
        <v>158</v>
      </c>
      <c r="G2631" t="s">
        <v>311</v>
      </c>
      <c r="H2631" t="s">
        <v>151</v>
      </c>
      <c r="I2631">
        <f>I2628*J2631</f>
        <v>1117.2</v>
      </c>
      <c r="J2631">
        <v>735</v>
      </c>
      <c r="O2631">
        <f t="shared" si="1367"/>
        <v>105821.18</v>
      </c>
      <c r="P2631">
        <f t="shared" si="1368"/>
        <v>105821.18</v>
      </c>
      <c r="Q2631">
        <f t="shared" si="1369"/>
        <v>0</v>
      </c>
      <c r="R2631">
        <f t="shared" si="1370"/>
        <v>0</v>
      </c>
      <c r="S2631">
        <f t="shared" si="1371"/>
        <v>0</v>
      </c>
      <c r="T2631">
        <f t="shared" si="1372"/>
        <v>0</v>
      </c>
      <c r="U2631">
        <f t="shared" si="1373"/>
        <v>0</v>
      </c>
      <c r="V2631">
        <f t="shared" si="1374"/>
        <v>0</v>
      </c>
      <c r="W2631">
        <f t="shared" si="1375"/>
        <v>0</v>
      </c>
      <c r="X2631">
        <f t="shared" si="1376"/>
        <v>0</v>
      </c>
      <c r="Y2631">
        <f t="shared" si="1377"/>
        <v>0</v>
      </c>
      <c r="AA2631">
        <v>55574044</v>
      </c>
      <c r="AB2631">
        <f t="shared" si="1378"/>
        <v>94.72</v>
      </c>
      <c r="AC2631">
        <f t="shared" si="1379"/>
        <v>94.72</v>
      </c>
      <c r="AD2631">
        <f t="shared" si="1380"/>
        <v>0</v>
      </c>
      <c r="AE2631">
        <f t="shared" si="1381"/>
        <v>0</v>
      </c>
      <c r="AF2631">
        <f t="shared" si="1382"/>
        <v>0</v>
      </c>
      <c r="AG2631">
        <f t="shared" si="1383"/>
        <v>0</v>
      </c>
      <c r="AH2631">
        <f t="shared" si="1384"/>
        <v>0</v>
      </c>
      <c r="AI2631">
        <f t="shared" si="1385"/>
        <v>0</v>
      </c>
      <c r="AJ2631">
        <f t="shared" si="1386"/>
        <v>0</v>
      </c>
      <c r="AK2631">
        <v>94.72</v>
      </c>
      <c r="AL2631">
        <v>94.72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70</v>
      </c>
      <c r="AU2631">
        <v>10</v>
      </c>
      <c r="AV2631">
        <v>1</v>
      </c>
      <c r="AW2631">
        <v>1</v>
      </c>
      <c r="AZ2631">
        <v>1</v>
      </c>
      <c r="BA2631">
        <v>1</v>
      </c>
      <c r="BB2631">
        <v>1</v>
      </c>
      <c r="BC2631">
        <v>1</v>
      </c>
      <c r="BD2631" t="s">
        <v>3</v>
      </c>
      <c r="BE2631" t="s">
        <v>3</v>
      </c>
      <c r="BF2631" t="s">
        <v>3</v>
      </c>
      <c r="BG2631" t="s">
        <v>3</v>
      </c>
      <c r="BH2631">
        <v>3</v>
      </c>
      <c r="BI2631">
        <v>4</v>
      </c>
      <c r="BJ2631" t="s">
        <v>160</v>
      </c>
      <c r="BM2631">
        <v>0</v>
      </c>
      <c r="BN2631">
        <v>0</v>
      </c>
      <c r="BO2631" t="s">
        <v>3</v>
      </c>
      <c r="BP2631">
        <v>0</v>
      </c>
      <c r="BQ2631">
        <v>1</v>
      </c>
      <c r="BR2631">
        <v>0</v>
      </c>
      <c r="BS2631">
        <v>1</v>
      </c>
      <c r="BT2631">
        <v>1</v>
      </c>
      <c r="BU2631">
        <v>1</v>
      </c>
      <c r="BV2631">
        <v>1</v>
      </c>
      <c r="BW2631">
        <v>1</v>
      </c>
      <c r="BX2631">
        <v>1</v>
      </c>
      <c r="BY2631" t="s">
        <v>3</v>
      </c>
      <c r="BZ2631">
        <v>70</v>
      </c>
      <c r="CA2631">
        <v>10</v>
      </c>
      <c r="CE2631">
        <v>0</v>
      </c>
      <c r="CF2631">
        <v>0</v>
      </c>
      <c r="CG2631">
        <v>0</v>
      </c>
      <c r="CM2631">
        <v>0</v>
      </c>
      <c r="CN2631" t="s">
        <v>3</v>
      </c>
      <c r="CO2631">
        <v>0</v>
      </c>
      <c r="CP2631">
        <f t="shared" si="1387"/>
        <v>105821.18</v>
      </c>
      <c r="CQ2631">
        <f t="shared" si="1388"/>
        <v>94.72</v>
      </c>
      <c r="CR2631">
        <f t="shared" si="1389"/>
        <v>0</v>
      </c>
      <c r="CS2631">
        <f t="shared" si="1390"/>
        <v>0</v>
      </c>
      <c r="CT2631">
        <f t="shared" si="1391"/>
        <v>0</v>
      </c>
      <c r="CU2631">
        <f t="shared" si="1392"/>
        <v>0</v>
      </c>
      <c r="CV2631">
        <f t="shared" si="1393"/>
        <v>0</v>
      </c>
      <c r="CW2631">
        <f t="shared" si="1394"/>
        <v>0</v>
      </c>
      <c r="CX2631">
        <f t="shared" si="1395"/>
        <v>0</v>
      </c>
      <c r="CY2631">
        <f t="shared" si="1396"/>
        <v>0</v>
      </c>
      <c r="CZ2631">
        <f t="shared" si="1397"/>
        <v>0</v>
      </c>
      <c r="DC2631" t="s">
        <v>3</v>
      </c>
      <c r="DD2631" t="s">
        <v>3</v>
      </c>
      <c r="DE2631" t="s">
        <v>3</v>
      </c>
      <c r="DF2631" t="s">
        <v>3</v>
      </c>
      <c r="DG2631" t="s">
        <v>3</v>
      </c>
      <c r="DH2631" t="s">
        <v>3</v>
      </c>
      <c r="DI2631" t="s">
        <v>3</v>
      </c>
      <c r="DJ2631" t="s">
        <v>3</v>
      </c>
      <c r="DK2631" t="s">
        <v>3</v>
      </c>
      <c r="DL2631" t="s">
        <v>3</v>
      </c>
      <c r="DM2631" t="s">
        <v>3</v>
      </c>
      <c r="DN2631">
        <v>0</v>
      </c>
      <c r="DO2631">
        <v>0</v>
      </c>
      <c r="DP2631">
        <v>1</v>
      </c>
      <c r="DQ2631">
        <v>1</v>
      </c>
      <c r="DU2631">
        <v>1009</v>
      </c>
      <c r="DV2631" t="s">
        <v>151</v>
      </c>
      <c r="DW2631" t="s">
        <v>151</v>
      </c>
      <c r="DX2631">
        <v>1</v>
      </c>
      <c r="EE2631">
        <v>55317522</v>
      </c>
      <c r="EF2631">
        <v>1</v>
      </c>
      <c r="EG2631" t="s">
        <v>19</v>
      </c>
      <c r="EH2631">
        <v>0</v>
      </c>
      <c r="EI2631" t="s">
        <v>3</v>
      </c>
      <c r="EJ2631">
        <v>4</v>
      </c>
      <c r="EK2631">
        <v>0</v>
      </c>
      <c r="EL2631" t="s">
        <v>20</v>
      </c>
      <c r="EM2631" t="s">
        <v>21</v>
      </c>
      <c r="EO2631" t="s">
        <v>3</v>
      </c>
      <c r="EQ2631">
        <v>0</v>
      </c>
      <c r="ER2631">
        <v>94.72</v>
      </c>
      <c r="ES2631">
        <v>94.72</v>
      </c>
      <c r="ET2631">
        <v>0</v>
      </c>
      <c r="EU2631">
        <v>0</v>
      </c>
      <c r="EV2631">
        <v>0</v>
      </c>
      <c r="EW2631">
        <v>0</v>
      </c>
      <c r="EX2631">
        <v>0</v>
      </c>
      <c r="FQ2631">
        <v>0</v>
      </c>
      <c r="FR2631">
        <f t="shared" si="1398"/>
        <v>0</v>
      </c>
      <c r="FS2631">
        <v>0</v>
      </c>
      <c r="FX2631">
        <v>70</v>
      </c>
      <c r="FY2631">
        <v>10</v>
      </c>
      <c r="GA2631" t="s">
        <v>3</v>
      </c>
      <c r="GD2631">
        <v>0</v>
      </c>
      <c r="GF2631">
        <v>1362637907</v>
      </c>
      <c r="GG2631">
        <v>2</v>
      </c>
      <c r="GH2631">
        <v>1</v>
      </c>
      <c r="GI2631">
        <v>-2</v>
      </c>
      <c r="GJ2631">
        <v>0</v>
      </c>
      <c r="GK2631">
        <f>ROUND(R2631*(R12)/100,2)</f>
        <v>0</v>
      </c>
      <c r="GL2631">
        <f t="shared" si="1399"/>
        <v>0</v>
      </c>
      <c r="GM2631">
        <f t="shared" si="1400"/>
        <v>105821.18</v>
      </c>
      <c r="GN2631">
        <f t="shared" si="1401"/>
        <v>0</v>
      </c>
      <c r="GO2631">
        <f t="shared" si="1402"/>
        <v>0</v>
      </c>
      <c r="GP2631">
        <f t="shared" si="1403"/>
        <v>105821.18</v>
      </c>
      <c r="GR2631">
        <v>0</v>
      </c>
      <c r="GS2631">
        <v>3</v>
      </c>
      <c r="GT2631">
        <v>0</v>
      </c>
      <c r="GU2631" t="s">
        <v>3</v>
      </c>
      <c r="GV2631">
        <f t="shared" si="1404"/>
        <v>0</v>
      </c>
      <c r="GW2631">
        <v>1</v>
      </c>
      <c r="GX2631">
        <f t="shared" si="1405"/>
        <v>0</v>
      </c>
      <c r="HA2631">
        <v>0</v>
      </c>
      <c r="HB2631">
        <v>0</v>
      </c>
      <c r="HC2631">
        <f t="shared" si="1406"/>
        <v>0</v>
      </c>
      <c r="IK2631">
        <v>0</v>
      </c>
    </row>
    <row r="2632" spans="1:245" x14ac:dyDescent="0.2">
      <c r="A2632">
        <v>17</v>
      </c>
      <c r="B2632">
        <v>1</v>
      </c>
      <c r="C2632">
        <f>ROW(SmtRes!A814)</f>
        <v>814</v>
      </c>
      <c r="D2632">
        <f>ROW(EtalonRes!A783)</f>
        <v>783</v>
      </c>
      <c r="E2632" t="s">
        <v>117</v>
      </c>
      <c r="F2632" t="s">
        <v>162</v>
      </c>
      <c r="G2632" t="s">
        <v>163</v>
      </c>
      <c r="H2632" t="s">
        <v>17</v>
      </c>
      <c r="I2632">
        <f>ROUND(152/100,9)</f>
        <v>1.52</v>
      </c>
      <c r="J2632">
        <v>0</v>
      </c>
      <c r="O2632">
        <f t="shared" si="1367"/>
        <v>30495.94</v>
      </c>
      <c r="P2632">
        <f t="shared" si="1368"/>
        <v>28830.78</v>
      </c>
      <c r="Q2632">
        <f t="shared" si="1369"/>
        <v>749.15</v>
      </c>
      <c r="R2632">
        <f t="shared" si="1370"/>
        <v>592.22</v>
      </c>
      <c r="S2632">
        <f t="shared" si="1371"/>
        <v>916.01</v>
      </c>
      <c r="T2632">
        <f t="shared" si="1372"/>
        <v>0</v>
      </c>
      <c r="U2632">
        <f t="shared" si="1373"/>
        <v>4.0279999999999996</v>
      </c>
      <c r="V2632">
        <f t="shared" si="1374"/>
        <v>0</v>
      </c>
      <c r="W2632">
        <f t="shared" si="1375"/>
        <v>0</v>
      </c>
      <c r="X2632">
        <f t="shared" si="1376"/>
        <v>641.21</v>
      </c>
      <c r="Y2632">
        <f t="shared" si="1377"/>
        <v>91.6</v>
      </c>
      <c r="AA2632">
        <v>55574044</v>
      </c>
      <c r="AB2632">
        <f t="shared" si="1378"/>
        <v>20063.12</v>
      </c>
      <c r="AC2632">
        <f t="shared" si="1379"/>
        <v>18967.62</v>
      </c>
      <c r="AD2632">
        <f t="shared" si="1380"/>
        <v>492.86</v>
      </c>
      <c r="AE2632">
        <f t="shared" si="1381"/>
        <v>389.62</v>
      </c>
      <c r="AF2632">
        <f t="shared" si="1382"/>
        <v>602.64</v>
      </c>
      <c r="AG2632">
        <f t="shared" si="1383"/>
        <v>0</v>
      </c>
      <c r="AH2632">
        <f t="shared" si="1384"/>
        <v>2.65</v>
      </c>
      <c r="AI2632">
        <f t="shared" si="1385"/>
        <v>0</v>
      </c>
      <c r="AJ2632">
        <f t="shared" si="1386"/>
        <v>0</v>
      </c>
      <c r="AK2632">
        <v>20063.12</v>
      </c>
      <c r="AL2632">
        <v>18967.62</v>
      </c>
      <c r="AM2632">
        <v>492.86</v>
      </c>
      <c r="AN2632">
        <v>389.62</v>
      </c>
      <c r="AO2632">
        <v>602.64</v>
      </c>
      <c r="AP2632">
        <v>0</v>
      </c>
      <c r="AQ2632">
        <v>2.65</v>
      </c>
      <c r="AR2632">
        <v>0</v>
      </c>
      <c r="AS2632">
        <v>0</v>
      </c>
      <c r="AT2632">
        <v>70</v>
      </c>
      <c r="AU2632">
        <v>10</v>
      </c>
      <c r="AV2632">
        <v>1</v>
      </c>
      <c r="AW2632">
        <v>1</v>
      </c>
      <c r="AZ2632">
        <v>1</v>
      </c>
      <c r="BA2632">
        <v>1</v>
      </c>
      <c r="BB2632">
        <v>1</v>
      </c>
      <c r="BC2632">
        <v>1</v>
      </c>
      <c r="BD2632" t="s">
        <v>3</v>
      </c>
      <c r="BE2632" t="s">
        <v>3</v>
      </c>
      <c r="BF2632" t="s">
        <v>3</v>
      </c>
      <c r="BG2632" t="s">
        <v>3</v>
      </c>
      <c r="BH2632">
        <v>0</v>
      </c>
      <c r="BI2632">
        <v>4</v>
      </c>
      <c r="BJ2632" t="s">
        <v>164</v>
      </c>
      <c r="BM2632">
        <v>0</v>
      </c>
      <c r="BN2632">
        <v>0</v>
      </c>
      <c r="BO2632" t="s">
        <v>3</v>
      </c>
      <c r="BP2632">
        <v>0</v>
      </c>
      <c r="BQ2632">
        <v>1</v>
      </c>
      <c r="BR2632">
        <v>0</v>
      </c>
      <c r="BS2632">
        <v>1</v>
      </c>
      <c r="BT2632">
        <v>1</v>
      </c>
      <c r="BU2632">
        <v>1</v>
      </c>
      <c r="BV2632">
        <v>1</v>
      </c>
      <c r="BW2632">
        <v>1</v>
      </c>
      <c r="BX2632">
        <v>1</v>
      </c>
      <c r="BY2632" t="s">
        <v>3</v>
      </c>
      <c r="BZ2632">
        <v>70</v>
      </c>
      <c r="CA2632">
        <v>10</v>
      </c>
      <c r="CE2632">
        <v>0</v>
      </c>
      <c r="CF2632">
        <v>0</v>
      </c>
      <c r="CG2632">
        <v>0</v>
      </c>
      <c r="CM2632">
        <v>0</v>
      </c>
      <c r="CN2632" t="s">
        <v>3</v>
      </c>
      <c r="CO2632">
        <v>0</v>
      </c>
      <c r="CP2632">
        <f t="shared" si="1387"/>
        <v>30495.94</v>
      </c>
      <c r="CQ2632">
        <f t="shared" si="1388"/>
        <v>18967.62</v>
      </c>
      <c r="CR2632">
        <f t="shared" si="1389"/>
        <v>492.86</v>
      </c>
      <c r="CS2632">
        <f t="shared" si="1390"/>
        <v>389.62</v>
      </c>
      <c r="CT2632">
        <f t="shared" si="1391"/>
        <v>602.64</v>
      </c>
      <c r="CU2632">
        <f t="shared" si="1392"/>
        <v>0</v>
      </c>
      <c r="CV2632">
        <f t="shared" si="1393"/>
        <v>2.65</v>
      </c>
      <c r="CW2632">
        <f t="shared" si="1394"/>
        <v>0</v>
      </c>
      <c r="CX2632">
        <f t="shared" si="1395"/>
        <v>0</v>
      </c>
      <c r="CY2632">
        <f t="shared" si="1396"/>
        <v>641.20699999999999</v>
      </c>
      <c r="CZ2632">
        <f t="shared" si="1397"/>
        <v>91.600999999999999</v>
      </c>
      <c r="DC2632" t="s">
        <v>3</v>
      </c>
      <c r="DD2632" t="s">
        <v>3</v>
      </c>
      <c r="DE2632" t="s">
        <v>3</v>
      </c>
      <c r="DF2632" t="s">
        <v>3</v>
      </c>
      <c r="DG2632" t="s">
        <v>3</v>
      </c>
      <c r="DH2632" t="s">
        <v>3</v>
      </c>
      <c r="DI2632" t="s">
        <v>3</v>
      </c>
      <c r="DJ2632" t="s">
        <v>3</v>
      </c>
      <c r="DK2632" t="s">
        <v>3</v>
      </c>
      <c r="DL2632" t="s">
        <v>3</v>
      </c>
      <c r="DM2632" t="s">
        <v>3</v>
      </c>
      <c r="DN2632">
        <v>0</v>
      </c>
      <c r="DO2632">
        <v>0</v>
      </c>
      <c r="DP2632">
        <v>1</v>
      </c>
      <c r="DQ2632">
        <v>1</v>
      </c>
      <c r="DU2632">
        <v>1005</v>
      </c>
      <c r="DV2632" t="s">
        <v>17</v>
      </c>
      <c r="DW2632" t="s">
        <v>17</v>
      </c>
      <c r="DX2632">
        <v>100</v>
      </c>
      <c r="EE2632">
        <v>55317522</v>
      </c>
      <c r="EF2632">
        <v>1</v>
      </c>
      <c r="EG2632" t="s">
        <v>19</v>
      </c>
      <c r="EH2632">
        <v>0</v>
      </c>
      <c r="EI2632" t="s">
        <v>3</v>
      </c>
      <c r="EJ2632">
        <v>4</v>
      </c>
      <c r="EK2632">
        <v>0</v>
      </c>
      <c r="EL2632" t="s">
        <v>20</v>
      </c>
      <c r="EM2632" t="s">
        <v>21</v>
      </c>
      <c r="EO2632" t="s">
        <v>3</v>
      </c>
      <c r="EQ2632">
        <v>0</v>
      </c>
      <c r="ER2632">
        <v>20063.12</v>
      </c>
      <c r="ES2632">
        <v>18967.62</v>
      </c>
      <c r="ET2632">
        <v>492.86</v>
      </c>
      <c r="EU2632">
        <v>389.62</v>
      </c>
      <c r="EV2632">
        <v>602.64</v>
      </c>
      <c r="EW2632">
        <v>2.65</v>
      </c>
      <c r="EX2632">
        <v>0</v>
      </c>
      <c r="EY2632">
        <v>0</v>
      </c>
      <c r="FQ2632">
        <v>0</v>
      </c>
      <c r="FR2632">
        <f t="shared" si="1398"/>
        <v>0</v>
      </c>
      <c r="FS2632">
        <v>0</v>
      </c>
      <c r="FX2632">
        <v>70</v>
      </c>
      <c r="FY2632">
        <v>10</v>
      </c>
      <c r="GA2632" t="s">
        <v>3</v>
      </c>
      <c r="GD2632">
        <v>0</v>
      </c>
      <c r="GF2632">
        <v>1004547679</v>
      </c>
      <c r="GG2632">
        <v>2</v>
      </c>
      <c r="GH2632">
        <v>1</v>
      </c>
      <c r="GI2632">
        <v>-2</v>
      </c>
      <c r="GJ2632">
        <v>0</v>
      </c>
      <c r="GK2632">
        <f>ROUND(R2632*(R12)/100,2)</f>
        <v>639.6</v>
      </c>
      <c r="GL2632">
        <f t="shared" si="1399"/>
        <v>0</v>
      </c>
      <c r="GM2632">
        <f t="shared" si="1400"/>
        <v>31868.35</v>
      </c>
      <c r="GN2632">
        <f t="shared" si="1401"/>
        <v>0</v>
      </c>
      <c r="GO2632">
        <f t="shared" si="1402"/>
        <v>0</v>
      </c>
      <c r="GP2632">
        <f t="shared" si="1403"/>
        <v>31868.35</v>
      </c>
      <c r="GR2632">
        <v>0</v>
      </c>
      <c r="GS2632">
        <v>3</v>
      </c>
      <c r="GT2632">
        <v>0</v>
      </c>
      <c r="GU2632" t="s">
        <v>3</v>
      </c>
      <c r="GV2632">
        <f t="shared" si="1404"/>
        <v>0</v>
      </c>
      <c r="GW2632">
        <v>1</v>
      </c>
      <c r="GX2632">
        <f t="shared" si="1405"/>
        <v>0</v>
      </c>
      <c r="HA2632">
        <v>0</v>
      </c>
      <c r="HB2632">
        <v>0</v>
      </c>
      <c r="HC2632">
        <f t="shared" si="1406"/>
        <v>0</v>
      </c>
      <c r="IK2632">
        <v>0</v>
      </c>
    </row>
    <row r="2633" spans="1:245" x14ac:dyDescent="0.2">
      <c r="A2633">
        <v>18</v>
      </c>
      <c r="B2633">
        <v>1</v>
      </c>
      <c r="C2633">
        <v>811</v>
      </c>
      <c r="E2633" t="s">
        <v>492</v>
      </c>
      <c r="F2633" t="s">
        <v>149</v>
      </c>
      <c r="G2633" t="s">
        <v>150</v>
      </c>
      <c r="H2633" t="s">
        <v>151</v>
      </c>
      <c r="I2633">
        <f>I2632*J2633</f>
        <v>-223.44</v>
      </c>
      <c r="J2633">
        <v>-147</v>
      </c>
      <c r="O2633">
        <f t="shared" si="1367"/>
        <v>-3970.53</v>
      </c>
      <c r="P2633">
        <f t="shared" si="1368"/>
        <v>-3970.53</v>
      </c>
      <c r="Q2633">
        <f t="shared" si="1369"/>
        <v>0</v>
      </c>
      <c r="R2633">
        <f t="shared" si="1370"/>
        <v>0</v>
      </c>
      <c r="S2633">
        <f t="shared" si="1371"/>
        <v>0</v>
      </c>
      <c r="T2633">
        <f t="shared" si="1372"/>
        <v>0</v>
      </c>
      <c r="U2633">
        <f t="shared" si="1373"/>
        <v>0</v>
      </c>
      <c r="V2633">
        <f t="shared" si="1374"/>
        <v>0</v>
      </c>
      <c r="W2633">
        <f t="shared" si="1375"/>
        <v>0</v>
      </c>
      <c r="X2633">
        <f t="shared" si="1376"/>
        <v>0</v>
      </c>
      <c r="Y2633">
        <f t="shared" si="1377"/>
        <v>0</v>
      </c>
      <c r="AA2633">
        <v>55574044</v>
      </c>
      <c r="AB2633">
        <f t="shared" si="1378"/>
        <v>17.77</v>
      </c>
      <c r="AC2633">
        <f t="shared" si="1379"/>
        <v>17.77</v>
      </c>
      <c r="AD2633">
        <f t="shared" si="1380"/>
        <v>0</v>
      </c>
      <c r="AE2633">
        <f t="shared" si="1381"/>
        <v>0</v>
      </c>
      <c r="AF2633">
        <f t="shared" si="1382"/>
        <v>0</v>
      </c>
      <c r="AG2633">
        <f t="shared" si="1383"/>
        <v>0</v>
      </c>
      <c r="AH2633">
        <f t="shared" si="1384"/>
        <v>0</v>
      </c>
      <c r="AI2633">
        <f t="shared" si="1385"/>
        <v>0</v>
      </c>
      <c r="AJ2633">
        <f t="shared" si="1386"/>
        <v>0</v>
      </c>
      <c r="AK2633">
        <v>17.77</v>
      </c>
      <c r="AL2633">
        <v>17.77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70</v>
      </c>
      <c r="AU2633">
        <v>10</v>
      </c>
      <c r="AV2633">
        <v>1</v>
      </c>
      <c r="AW2633">
        <v>1</v>
      </c>
      <c r="AZ2633">
        <v>1</v>
      </c>
      <c r="BA2633">
        <v>1</v>
      </c>
      <c r="BB2633">
        <v>1</v>
      </c>
      <c r="BC2633">
        <v>1</v>
      </c>
      <c r="BD2633" t="s">
        <v>3</v>
      </c>
      <c r="BE2633" t="s">
        <v>3</v>
      </c>
      <c r="BF2633" t="s">
        <v>3</v>
      </c>
      <c r="BG2633" t="s">
        <v>3</v>
      </c>
      <c r="BH2633">
        <v>3</v>
      </c>
      <c r="BI2633">
        <v>4</v>
      </c>
      <c r="BJ2633" t="s">
        <v>152</v>
      </c>
      <c r="BM2633">
        <v>0</v>
      </c>
      <c r="BN2633">
        <v>0</v>
      </c>
      <c r="BO2633" t="s">
        <v>3</v>
      </c>
      <c r="BP2633">
        <v>0</v>
      </c>
      <c r="BQ2633">
        <v>1</v>
      </c>
      <c r="BR2633">
        <v>1</v>
      </c>
      <c r="BS2633">
        <v>1</v>
      </c>
      <c r="BT2633">
        <v>1</v>
      </c>
      <c r="BU2633">
        <v>1</v>
      </c>
      <c r="BV2633">
        <v>1</v>
      </c>
      <c r="BW2633">
        <v>1</v>
      </c>
      <c r="BX2633">
        <v>1</v>
      </c>
      <c r="BY2633" t="s">
        <v>3</v>
      </c>
      <c r="BZ2633">
        <v>70</v>
      </c>
      <c r="CA2633">
        <v>10</v>
      </c>
      <c r="CE2633">
        <v>0</v>
      </c>
      <c r="CF2633">
        <v>0</v>
      </c>
      <c r="CG2633">
        <v>0</v>
      </c>
      <c r="CM2633">
        <v>0</v>
      </c>
      <c r="CN2633" t="s">
        <v>3</v>
      </c>
      <c r="CO2633">
        <v>0</v>
      </c>
      <c r="CP2633">
        <f t="shared" si="1387"/>
        <v>-3970.53</v>
      </c>
      <c r="CQ2633">
        <f t="shared" si="1388"/>
        <v>17.77</v>
      </c>
      <c r="CR2633">
        <f t="shared" si="1389"/>
        <v>0</v>
      </c>
      <c r="CS2633">
        <f t="shared" si="1390"/>
        <v>0</v>
      </c>
      <c r="CT2633">
        <f t="shared" si="1391"/>
        <v>0</v>
      </c>
      <c r="CU2633">
        <f t="shared" si="1392"/>
        <v>0</v>
      </c>
      <c r="CV2633">
        <f t="shared" si="1393"/>
        <v>0</v>
      </c>
      <c r="CW2633">
        <f t="shared" si="1394"/>
        <v>0</v>
      </c>
      <c r="CX2633">
        <f t="shared" si="1395"/>
        <v>0</v>
      </c>
      <c r="CY2633">
        <f t="shared" si="1396"/>
        <v>0</v>
      </c>
      <c r="CZ2633">
        <f t="shared" si="1397"/>
        <v>0</v>
      </c>
      <c r="DC2633" t="s">
        <v>3</v>
      </c>
      <c r="DD2633" t="s">
        <v>3</v>
      </c>
      <c r="DE2633" t="s">
        <v>3</v>
      </c>
      <c r="DF2633" t="s">
        <v>3</v>
      </c>
      <c r="DG2633" t="s">
        <v>3</v>
      </c>
      <c r="DH2633" t="s">
        <v>3</v>
      </c>
      <c r="DI2633" t="s">
        <v>3</v>
      </c>
      <c r="DJ2633" t="s">
        <v>3</v>
      </c>
      <c r="DK2633" t="s">
        <v>3</v>
      </c>
      <c r="DL2633" t="s">
        <v>3</v>
      </c>
      <c r="DM2633" t="s">
        <v>3</v>
      </c>
      <c r="DN2633">
        <v>0</v>
      </c>
      <c r="DO2633">
        <v>0</v>
      </c>
      <c r="DP2633">
        <v>1</v>
      </c>
      <c r="DQ2633">
        <v>1</v>
      </c>
      <c r="DU2633">
        <v>1009</v>
      </c>
      <c r="DV2633" t="s">
        <v>151</v>
      </c>
      <c r="DW2633" t="s">
        <v>151</v>
      </c>
      <c r="DX2633">
        <v>1</v>
      </c>
      <c r="EE2633">
        <v>55317522</v>
      </c>
      <c r="EF2633">
        <v>1</v>
      </c>
      <c r="EG2633" t="s">
        <v>19</v>
      </c>
      <c r="EH2633">
        <v>0</v>
      </c>
      <c r="EI2633" t="s">
        <v>3</v>
      </c>
      <c r="EJ2633">
        <v>4</v>
      </c>
      <c r="EK2633">
        <v>0</v>
      </c>
      <c r="EL2633" t="s">
        <v>20</v>
      </c>
      <c r="EM2633" t="s">
        <v>21</v>
      </c>
      <c r="EO2633" t="s">
        <v>3</v>
      </c>
      <c r="EQ2633">
        <v>0</v>
      </c>
      <c r="ER2633">
        <v>17.77</v>
      </c>
      <c r="ES2633">
        <v>17.77</v>
      </c>
      <c r="ET2633">
        <v>0</v>
      </c>
      <c r="EU2633">
        <v>0</v>
      </c>
      <c r="EV2633">
        <v>0</v>
      </c>
      <c r="EW2633">
        <v>0</v>
      </c>
      <c r="EX2633">
        <v>0</v>
      </c>
      <c r="FQ2633">
        <v>0</v>
      </c>
      <c r="FR2633">
        <f t="shared" si="1398"/>
        <v>0</v>
      </c>
      <c r="FS2633">
        <v>0</v>
      </c>
      <c r="FX2633">
        <v>70</v>
      </c>
      <c r="FY2633">
        <v>10</v>
      </c>
      <c r="GA2633" t="s">
        <v>3</v>
      </c>
      <c r="GD2633">
        <v>0</v>
      </c>
      <c r="GF2633">
        <v>-78256104</v>
      </c>
      <c r="GG2633">
        <v>2</v>
      </c>
      <c r="GH2633">
        <v>1</v>
      </c>
      <c r="GI2633">
        <v>-2</v>
      </c>
      <c r="GJ2633">
        <v>0</v>
      </c>
      <c r="GK2633">
        <f>ROUND(R2633*(R12)/100,2)</f>
        <v>0</v>
      </c>
      <c r="GL2633">
        <f t="shared" si="1399"/>
        <v>0</v>
      </c>
      <c r="GM2633">
        <f t="shared" si="1400"/>
        <v>-3970.53</v>
      </c>
      <c r="GN2633">
        <f t="shared" si="1401"/>
        <v>0</v>
      </c>
      <c r="GO2633">
        <f t="shared" si="1402"/>
        <v>0</v>
      </c>
      <c r="GP2633">
        <f t="shared" si="1403"/>
        <v>-3970.53</v>
      </c>
      <c r="GR2633">
        <v>0</v>
      </c>
      <c r="GS2633">
        <v>3</v>
      </c>
      <c r="GT2633">
        <v>0</v>
      </c>
      <c r="GU2633" t="s">
        <v>3</v>
      </c>
      <c r="GV2633">
        <f t="shared" si="1404"/>
        <v>0</v>
      </c>
      <c r="GW2633">
        <v>1</v>
      </c>
      <c r="GX2633">
        <f t="shared" si="1405"/>
        <v>0</v>
      </c>
      <c r="HA2633">
        <v>0</v>
      </c>
      <c r="HB2633">
        <v>0</v>
      </c>
      <c r="HC2633">
        <f t="shared" si="1406"/>
        <v>0</v>
      </c>
      <c r="IK2633">
        <v>0</v>
      </c>
    </row>
    <row r="2634" spans="1:245" x14ac:dyDescent="0.2">
      <c r="A2634">
        <v>18</v>
      </c>
      <c r="B2634">
        <v>1</v>
      </c>
      <c r="C2634">
        <v>814</v>
      </c>
      <c r="E2634" t="s">
        <v>493</v>
      </c>
      <c r="F2634" t="s">
        <v>154</v>
      </c>
      <c r="G2634" t="s">
        <v>155</v>
      </c>
      <c r="H2634" t="s">
        <v>120</v>
      </c>
      <c r="I2634">
        <f>I2632*J2634</f>
        <v>-1.5959999999999998E-2</v>
      </c>
      <c r="J2634">
        <v>-1.0499999999999999E-2</v>
      </c>
      <c r="O2634">
        <f t="shared" si="1367"/>
        <v>-11942.86</v>
      </c>
      <c r="P2634">
        <f t="shared" si="1368"/>
        <v>-11942.86</v>
      </c>
      <c r="Q2634">
        <f t="shared" si="1369"/>
        <v>0</v>
      </c>
      <c r="R2634">
        <f t="shared" si="1370"/>
        <v>0</v>
      </c>
      <c r="S2634">
        <f t="shared" si="1371"/>
        <v>0</v>
      </c>
      <c r="T2634">
        <f t="shared" si="1372"/>
        <v>0</v>
      </c>
      <c r="U2634">
        <f t="shared" si="1373"/>
        <v>0</v>
      </c>
      <c r="V2634">
        <f t="shared" si="1374"/>
        <v>0</v>
      </c>
      <c r="W2634">
        <f t="shared" si="1375"/>
        <v>0</v>
      </c>
      <c r="X2634">
        <f t="shared" si="1376"/>
        <v>0</v>
      </c>
      <c r="Y2634">
        <f t="shared" si="1377"/>
        <v>0</v>
      </c>
      <c r="AA2634">
        <v>55574044</v>
      </c>
      <c r="AB2634">
        <f t="shared" si="1378"/>
        <v>748299.67</v>
      </c>
      <c r="AC2634">
        <f t="shared" si="1379"/>
        <v>748299.67</v>
      </c>
      <c r="AD2634">
        <f t="shared" si="1380"/>
        <v>0</v>
      </c>
      <c r="AE2634">
        <f t="shared" si="1381"/>
        <v>0</v>
      </c>
      <c r="AF2634">
        <f t="shared" si="1382"/>
        <v>0</v>
      </c>
      <c r="AG2634">
        <f t="shared" si="1383"/>
        <v>0</v>
      </c>
      <c r="AH2634">
        <f t="shared" si="1384"/>
        <v>0</v>
      </c>
      <c r="AI2634">
        <f t="shared" si="1385"/>
        <v>0</v>
      </c>
      <c r="AJ2634">
        <f t="shared" si="1386"/>
        <v>0</v>
      </c>
      <c r="AK2634">
        <v>748299.67</v>
      </c>
      <c r="AL2634">
        <v>748299.67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70</v>
      </c>
      <c r="AU2634">
        <v>10</v>
      </c>
      <c r="AV2634">
        <v>1</v>
      </c>
      <c r="AW2634">
        <v>1</v>
      </c>
      <c r="AZ2634">
        <v>1</v>
      </c>
      <c r="BA2634">
        <v>1</v>
      </c>
      <c r="BB2634">
        <v>1</v>
      </c>
      <c r="BC2634">
        <v>1</v>
      </c>
      <c r="BD2634" t="s">
        <v>3</v>
      </c>
      <c r="BE2634" t="s">
        <v>3</v>
      </c>
      <c r="BF2634" t="s">
        <v>3</v>
      </c>
      <c r="BG2634" t="s">
        <v>3</v>
      </c>
      <c r="BH2634">
        <v>3</v>
      </c>
      <c r="BI2634">
        <v>4</v>
      </c>
      <c r="BJ2634" t="s">
        <v>156</v>
      </c>
      <c r="BM2634">
        <v>0</v>
      </c>
      <c r="BN2634">
        <v>0</v>
      </c>
      <c r="BO2634" t="s">
        <v>3</v>
      </c>
      <c r="BP2634">
        <v>0</v>
      </c>
      <c r="BQ2634">
        <v>1</v>
      </c>
      <c r="BR2634">
        <v>1</v>
      </c>
      <c r="BS2634">
        <v>1</v>
      </c>
      <c r="BT2634">
        <v>1</v>
      </c>
      <c r="BU2634">
        <v>1</v>
      </c>
      <c r="BV2634">
        <v>1</v>
      </c>
      <c r="BW2634">
        <v>1</v>
      </c>
      <c r="BX2634">
        <v>1</v>
      </c>
      <c r="BY2634" t="s">
        <v>3</v>
      </c>
      <c r="BZ2634">
        <v>70</v>
      </c>
      <c r="CA2634">
        <v>10</v>
      </c>
      <c r="CE2634">
        <v>0</v>
      </c>
      <c r="CF2634">
        <v>0</v>
      </c>
      <c r="CG2634">
        <v>0</v>
      </c>
      <c r="CM2634">
        <v>0</v>
      </c>
      <c r="CN2634" t="s">
        <v>3</v>
      </c>
      <c r="CO2634">
        <v>0</v>
      </c>
      <c r="CP2634">
        <f t="shared" si="1387"/>
        <v>-11942.86</v>
      </c>
      <c r="CQ2634">
        <f t="shared" si="1388"/>
        <v>748299.67</v>
      </c>
      <c r="CR2634">
        <f t="shared" si="1389"/>
        <v>0</v>
      </c>
      <c r="CS2634">
        <f t="shared" si="1390"/>
        <v>0</v>
      </c>
      <c r="CT2634">
        <f t="shared" si="1391"/>
        <v>0</v>
      </c>
      <c r="CU2634">
        <f t="shared" si="1392"/>
        <v>0</v>
      </c>
      <c r="CV2634">
        <f t="shared" si="1393"/>
        <v>0</v>
      </c>
      <c r="CW2634">
        <f t="shared" si="1394"/>
        <v>0</v>
      </c>
      <c r="CX2634">
        <f t="shared" si="1395"/>
        <v>0</v>
      </c>
      <c r="CY2634">
        <f t="shared" si="1396"/>
        <v>0</v>
      </c>
      <c r="CZ2634">
        <f t="shared" si="1397"/>
        <v>0</v>
      </c>
      <c r="DC2634" t="s">
        <v>3</v>
      </c>
      <c r="DD2634" t="s">
        <v>3</v>
      </c>
      <c r="DE2634" t="s">
        <v>3</v>
      </c>
      <c r="DF2634" t="s">
        <v>3</v>
      </c>
      <c r="DG2634" t="s">
        <v>3</v>
      </c>
      <c r="DH2634" t="s">
        <v>3</v>
      </c>
      <c r="DI2634" t="s">
        <v>3</v>
      </c>
      <c r="DJ2634" t="s">
        <v>3</v>
      </c>
      <c r="DK2634" t="s">
        <v>3</v>
      </c>
      <c r="DL2634" t="s">
        <v>3</v>
      </c>
      <c r="DM2634" t="s">
        <v>3</v>
      </c>
      <c r="DN2634">
        <v>0</v>
      </c>
      <c r="DO2634">
        <v>0</v>
      </c>
      <c r="DP2634">
        <v>1</v>
      </c>
      <c r="DQ2634">
        <v>1</v>
      </c>
      <c r="DU2634">
        <v>1009</v>
      </c>
      <c r="DV2634" t="s">
        <v>120</v>
      </c>
      <c r="DW2634" t="s">
        <v>120</v>
      </c>
      <c r="DX2634">
        <v>1000</v>
      </c>
      <c r="EE2634">
        <v>55317522</v>
      </c>
      <c r="EF2634">
        <v>1</v>
      </c>
      <c r="EG2634" t="s">
        <v>19</v>
      </c>
      <c r="EH2634">
        <v>0</v>
      </c>
      <c r="EI2634" t="s">
        <v>3</v>
      </c>
      <c r="EJ2634">
        <v>4</v>
      </c>
      <c r="EK2634">
        <v>0</v>
      </c>
      <c r="EL2634" t="s">
        <v>20</v>
      </c>
      <c r="EM2634" t="s">
        <v>21</v>
      </c>
      <c r="EO2634" t="s">
        <v>3</v>
      </c>
      <c r="EQ2634">
        <v>0</v>
      </c>
      <c r="ER2634">
        <v>748299.67</v>
      </c>
      <c r="ES2634">
        <v>748299.67</v>
      </c>
      <c r="ET2634">
        <v>0</v>
      </c>
      <c r="EU2634">
        <v>0</v>
      </c>
      <c r="EV2634">
        <v>0</v>
      </c>
      <c r="EW2634">
        <v>0</v>
      </c>
      <c r="EX2634">
        <v>0</v>
      </c>
      <c r="FQ2634">
        <v>0</v>
      </c>
      <c r="FR2634">
        <f t="shared" si="1398"/>
        <v>0</v>
      </c>
      <c r="FS2634">
        <v>0</v>
      </c>
      <c r="FX2634">
        <v>70</v>
      </c>
      <c r="FY2634">
        <v>10</v>
      </c>
      <c r="GA2634" t="s">
        <v>3</v>
      </c>
      <c r="GD2634">
        <v>0</v>
      </c>
      <c r="GF2634">
        <v>-629368275</v>
      </c>
      <c r="GG2634">
        <v>2</v>
      </c>
      <c r="GH2634">
        <v>1</v>
      </c>
      <c r="GI2634">
        <v>-2</v>
      </c>
      <c r="GJ2634">
        <v>0</v>
      </c>
      <c r="GK2634">
        <f>ROUND(R2634*(R12)/100,2)</f>
        <v>0</v>
      </c>
      <c r="GL2634">
        <f t="shared" si="1399"/>
        <v>0</v>
      </c>
      <c r="GM2634">
        <f t="shared" si="1400"/>
        <v>-11942.86</v>
      </c>
      <c r="GN2634">
        <f t="shared" si="1401"/>
        <v>0</v>
      </c>
      <c r="GO2634">
        <f t="shared" si="1402"/>
        <v>0</v>
      </c>
      <c r="GP2634">
        <f t="shared" si="1403"/>
        <v>-11942.86</v>
      </c>
      <c r="GR2634">
        <v>0</v>
      </c>
      <c r="GS2634">
        <v>3</v>
      </c>
      <c r="GT2634">
        <v>0</v>
      </c>
      <c r="GU2634" t="s">
        <v>3</v>
      </c>
      <c r="GV2634">
        <f t="shared" si="1404"/>
        <v>0</v>
      </c>
      <c r="GW2634">
        <v>1</v>
      </c>
      <c r="GX2634">
        <f t="shared" si="1405"/>
        <v>0</v>
      </c>
      <c r="HA2634">
        <v>0</v>
      </c>
      <c r="HB2634">
        <v>0</v>
      </c>
      <c r="HC2634">
        <f t="shared" si="1406"/>
        <v>0</v>
      </c>
      <c r="IK2634">
        <v>0</v>
      </c>
    </row>
    <row r="2635" spans="1:245" x14ac:dyDescent="0.2">
      <c r="A2635">
        <v>18</v>
      </c>
      <c r="B2635">
        <v>1</v>
      </c>
      <c r="C2635">
        <v>812</v>
      </c>
      <c r="E2635" t="s">
        <v>494</v>
      </c>
      <c r="F2635" t="s">
        <v>158</v>
      </c>
      <c r="G2635" t="s">
        <v>311</v>
      </c>
      <c r="H2635" t="s">
        <v>151</v>
      </c>
      <c r="I2635">
        <f>I2632*J2635</f>
        <v>223.44</v>
      </c>
      <c r="J2635">
        <v>147</v>
      </c>
      <c r="O2635">
        <f t="shared" si="1367"/>
        <v>21164.240000000002</v>
      </c>
      <c r="P2635">
        <f t="shared" si="1368"/>
        <v>21164.240000000002</v>
      </c>
      <c r="Q2635">
        <f t="shared" si="1369"/>
        <v>0</v>
      </c>
      <c r="R2635">
        <f t="shared" si="1370"/>
        <v>0</v>
      </c>
      <c r="S2635">
        <f t="shared" si="1371"/>
        <v>0</v>
      </c>
      <c r="T2635">
        <f t="shared" si="1372"/>
        <v>0</v>
      </c>
      <c r="U2635">
        <f t="shared" si="1373"/>
        <v>0</v>
      </c>
      <c r="V2635">
        <f t="shared" si="1374"/>
        <v>0</v>
      </c>
      <c r="W2635">
        <f t="shared" si="1375"/>
        <v>0</v>
      </c>
      <c r="X2635">
        <f t="shared" si="1376"/>
        <v>0</v>
      </c>
      <c r="Y2635">
        <f t="shared" si="1377"/>
        <v>0</v>
      </c>
      <c r="AA2635">
        <v>55574044</v>
      </c>
      <c r="AB2635">
        <f t="shared" si="1378"/>
        <v>94.72</v>
      </c>
      <c r="AC2635">
        <f t="shared" si="1379"/>
        <v>94.72</v>
      </c>
      <c r="AD2635">
        <f t="shared" si="1380"/>
        <v>0</v>
      </c>
      <c r="AE2635">
        <f t="shared" si="1381"/>
        <v>0</v>
      </c>
      <c r="AF2635">
        <f t="shared" si="1382"/>
        <v>0</v>
      </c>
      <c r="AG2635">
        <f t="shared" si="1383"/>
        <v>0</v>
      </c>
      <c r="AH2635">
        <f t="shared" si="1384"/>
        <v>0</v>
      </c>
      <c r="AI2635">
        <f t="shared" si="1385"/>
        <v>0</v>
      </c>
      <c r="AJ2635">
        <f t="shared" si="1386"/>
        <v>0</v>
      </c>
      <c r="AK2635">
        <v>94.72</v>
      </c>
      <c r="AL2635">
        <v>94.72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70</v>
      </c>
      <c r="AU2635">
        <v>10</v>
      </c>
      <c r="AV2635">
        <v>1</v>
      </c>
      <c r="AW2635">
        <v>1</v>
      </c>
      <c r="AZ2635">
        <v>1</v>
      </c>
      <c r="BA2635">
        <v>1</v>
      </c>
      <c r="BB2635">
        <v>1</v>
      </c>
      <c r="BC2635">
        <v>1</v>
      </c>
      <c r="BD2635" t="s">
        <v>3</v>
      </c>
      <c r="BE2635" t="s">
        <v>3</v>
      </c>
      <c r="BF2635" t="s">
        <v>3</v>
      </c>
      <c r="BG2635" t="s">
        <v>3</v>
      </c>
      <c r="BH2635">
        <v>3</v>
      </c>
      <c r="BI2635">
        <v>4</v>
      </c>
      <c r="BJ2635" t="s">
        <v>160</v>
      </c>
      <c r="BM2635">
        <v>0</v>
      </c>
      <c r="BN2635">
        <v>0</v>
      </c>
      <c r="BO2635" t="s">
        <v>3</v>
      </c>
      <c r="BP2635">
        <v>0</v>
      </c>
      <c r="BQ2635">
        <v>1</v>
      </c>
      <c r="BR2635">
        <v>0</v>
      </c>
      <c r="BS2635">
        <v>1</v>
      </c>
      <c r="BT2635">
        <v>1</v>
      </c>
      <c r="BU2635">
        <v>1</v>
      </c>
      <c r="BV2635">
        <v>1</v>
      </c>
      <c r="BW2635">
        <v>1</v>
      </c>
      <c r="BX2635">
        <v>1</v>
      </c>
      <c r="BY2635" t="s">
        <v>3</v>
      </c>
      <c r="BZ2635">
        <v>70</v>
      </c>
      <c r="CA2635">
        <v>10</v>
      </c>
      <c r="CE2635">
        <v>0</v>
      </c>
      <c r="CF2635">
        <v>0</v>
      </c>
      <c r="CG2635">
        <v>0</v>
      </c>
      <c r="CM2635">
        <v>0</v>
      </c>
      <c r="CN2635" t="s">
        <v>3</v>
      </c>
      <c r="CO2635">
        <v>0</v>
      </c>
      <c r="CP2635">
        <f t="shared" si="1387"/>
        <v>21164.240000000002</v>
      </c>
      <c r="CQ2635">
        <f t="shared" si="1388"/>
        <v>94.72</v>
      </c>
      <c r="CR2635">
        <f t="shared" si="1389"/>
        <v>0</v>
      </c>
      <c r="CS2635">
        <f t="shared" si="1390"/>
        <v>0</v>
      </c>
      <c r="CT2635">
        <f t="shared" si="1391"/>
        <v>0</v>
      </c>
      <c r="CU2635">
        <f t="shared" si="1392"/>
        <v>0</v>
      </c>
      <c r="CV2635">
        <f t="shared" si="1393"/>
        <v>0</v>
      </c>
      <c r="CW2635">
        <f t="shared" si="1394"/>
        <v>0</v>
      </c>
      <c r="CX2635">
        <f t="shared" si="1395"/>
        <v>0</v>
      </c>
      <c r="CY2635">
        <f t="shared" si="1396"/>
        <v>0</v>
      </c>
      <c r="CZ2635">
        <f t="shared" si="1397"/>
        <v>0</v>
      </c>
      <c r="DC2635" t="s">
        <v>3</v>
      </c>
      <c r="DD2635" t="s">
        <v>3</v>
      </c>
      <c r="DE2635" t="s">
        <v>3</v>
      </c>
      <c r="DF2635" t="s">
        <v>3</v>
      </c>
      <c r="DG2635" t="s">
        <v>3</v>
      </c>
      <c r="DH2635" t="s">
        <v>3</v>
      </c>
      <c r="DI2635" t="s">
        <v>3</v>
      </c>
      <c r="DJ2635" t="s">
        <v>3</v>
      </c>
      <c r="DK2635" t="s">
        <v>3</v>
      </c>
      <c r="DL2635" t="s">
        <v>3</v>
      </c>
      <c r="DM2635" t="s">
        <v>3</v>
      </c>
      <c r="DN2635">
        <v>0</v>
      </c>
      <c r="DO2635">
        <v>0</v>
      </c>
      <c r="DP2635">
        <v>1</v>
      </c>
      <c r="DQ2635">
        <v>1</v>
      </c>
      <c r="DU2635">
        <v>1009</v>
      </c>
      <c r="DV2635" t="s">
        <v>151</v>
      </c>
      <c r="DW2635" t="s">
        <v>151</v>
      </c>
      <c r="DX2635">
        <v>1</v>
      </c>
      <c r="EE2635">
        <v>55317522</v>
      </c>
      <c r="EF2635">
        <v>1</v>
      </c>
      <c r="EG2635" t="s">
        <v>19</v>
      </c>
      <c r="EH2635">
        <v>0</v>
      </c>
      <c r="EI2635" t="s">
        <v>3</v>
      </c>
      <c r="EJ2635">
        <v>4</v>
      </c>
      <c r="EK2635">
        <v>0</v>
      </c>
      <c r="EL2635" t="s">
        <v>20</v>
      </c>
      <c r="EM2635" t="s">
        <v>21</v>
      </c>
      <c r="EO2635" t="s">
        <v>3</v>
      </c>
      <c r="EQ2635">
        <v>0</v>
      </c>
      <c r="ER2635">
        <v>94.72</v>
      </c>
      <c r="ES2635">
        <v>94.72</v>
      </c>
      <c r="ET2635">
        <v>0</v>
      </c>
      <c r="EU2635">
        <v>0</v>
      </c>
      <c r="EV2635">
        <v>0</v>
      </c>
      <c r="EW2635">
        <v>0</v>
      </c>
      <c r="EX2635">
        <v>0</v>
      </c>
      <c r="FQ2635">
        <v>0</v>
      </c>
      <c r="FR2635">
        <f t="shared" si="1398"/>
        <v>0</v>
      </c>
      <c r="FS2635">
        <v>0</v>
      </c>
      <c r="FX2635">
        <v>70</v>
      </c>
      <c r="FY2635">
        <v>10</v>
      </c>
      <c r="GA2635" t="s">
        <v>3</v>
      </c>
      <c r="GD2635">
        <v>0</v>
      </c>
      <c r="GF2635">
        <v>1362637907</v>
      </c>
      <c r="GG2635">
        <v>2</v>
      </c>
      <c r="GH2635">
        <v>1</v>
      </c>
      <c r="GI2635">
        <v>-2</v>
      </c>
      <c r="GJ2635">
        <v>0</v>
      </c>
      <c r="GK2635">
        <f>ROUND(R2635*(R12)/100,2)</f>
        <v>0</v>
      </c>
      <c r="GL2635">
        <f t="shared" si="1399"/>
        <v>0</v>
      </c>
      <c r="GM2635">
        <f t="shared" si="1400"/>
        <v>21164.240000000002</v>
      </c>
      <c r="GN2635">
        <f t="shared" si="1401"/>
        <v>0</v>
      </c>
      <c r="GO2635">
        <f t="shared" si="1402"/>
        <v>0</v>
      </c>
      <c r="GP2635">
        <f t="shared" si="1403"/>
        <v>21164.240000000002</v>
      </c>
      <c r="GR2635">
        <v>0</v>
      </c>
      <c r="GS2635">
        <v>3</v>
      </c>
      <c r="GT2635">
        <v>0</v>
      </c>
      <c r="GU2635" t="s">
        <v>3</v>
      </c>
      <c r="GV2635">
        <f t="shared" si="1404"/>
        <v>0</v>
      </c>
      <c r="GW2635">
        <v>1</v>
      </c>
      <c r="GX2635">
        <f t="shared" si="1405"/>
        <v>0</v>
      </c>
      <c r="HA2635">
        <v>0</v>
      </c>
      <c r="HB2635">
        <v>0</v>
      </c>
      <c r="HC2635">
        <f t="shared" si="1406"/>
        <v>0</v>
      </c>
      <c r="IK2635">
        <v>0</v>
      </c>
    </row>
    <row r="2636" spans="1:245" x14ac:dyDescent="0.2">
      <c r="A2636">
        <v>17</v>
      </c>
      <c r="B2636">
        <v>1</v>
      </c>
      <c r="C2636">
        <f>ROW(SmtRes!A819)</f>
        <v>819</v>
      </c>
      <c r="D2636">
        <f>ROW(EtalonRes!A787)</f>
        <v>787</v>
      </c>
      <c r="E2636" t="s">
        <v>122</v>
      </c>
      <c r="F2636" t="s">
        <v>169</v>
      </c>
      <c r="G2636" t="s">
        <v>170</v>
      </c>
      <c r="H2636" t="s">
        <v>115</v>
      </c>
      <c r="I2636">
        <f>ROUND(101/100,9)</f>
        <v>1.01</v>
      </c>
      <c r="J2636">
        <v>0</v>
      </c>
      <c r="O2636">
        <f t="shared" si="1367"/>
        <v>72403.100000000006</v>
      </c>
      <c r="P2636">
        <f t="shared" si="1368"/>
        <v>56360.43</v>
      </c>
      <c r="Q2636">
        <f t="shared" si="1369"/>
        <v>0</v>
      </c>
      <c r="R2636">
        <f t="shared" si="1370"/>
        <v>0</v>
      </c>
      <c r="S2636">
        <f t="shared" si="1371"/>
        <v>16042.67</v>
      </c>
      <c r="T2636">
        <f t="shared" si="1372"/>
        <v>0</v>
      </c>
      <c r="U2636">
        <f t="shared" si="1373"/>
        <v>81.072699999999998</v>
      </c>
      <c r="V2636">
        <f t="shared" si="1374"/>
        <v>0</v>
      </c>
      <c r="W2636">
        <f t="shared" si="1375"/>
        <v>0</v>
      </c>
      <c r="X2636">
        <f t="shared" si="1376"/>
        <v>11229.87</v>
      </c>
      <c r="Y2636">
        <f t="shared" si="1377"/>
        <v>1604.27</v>
      </c>
      <c r="AA2636">
        <v>55574044</v>
      </c>
      <c r="AB2636">
        <f t="shared" si="1378"/>
        <v>71686.240000000005</v>
      </c>
      <c r="AC2636">
        <f t="shared" si="1379"/>
        <v>55802.41</v>
      </c>
      <c r="AD2636">
        <f t="shared" si="1380"/>
        <v>0</v>
      </c>
      <c r="AE2636">
        <f t="shared" si="1381"/>
        <v>0</v>
      </c>
      <c r="AF2636">
        <f t="shared" si="1382"/>
        <v>15883.83</v>
      </c>
      <c r="AG2636">
        <f t="shared" si="1383"/>
        <v>0</v>
      </c>
      <c r="AH2636">
        <f t="shared" si="1384"/>
        <v>80.27</v>
      </c>
      <c r="AI2636">
        <f t="shared" si="1385"/>
        <v>0</v>
      </c>
      <c r="AJ2636">
        <f t="shared" si="1386"/>
        <v>0</v>
      </c>
      <c r="AK2636">
        <v>71686.240000000005</v>
      </c>
      <c r="AL2636">
        <v>55802.41</v>
      </c>
      <c r="AM2636">
        <v>0</v>
      </c>
      <c r="AN2636">
        <v>0</v>
      </c>
      <c r="AO2636">
        <v>15883.83</v>
      </c>
      <c r="AP2636">
        <v>0</v>
      </c>
      <c r="AQ2636">
        <v>80.27</v>
      </c>
      <c r="AR2636">
        <v>0</v>
      </c>
      <c r="AS2636">
        <v>0</v>
      </c>
      <c r="AT2636">
        <v>70</v>
      </c>
      <c r="AU2636">
        <v>10</v>
      </c>
      <c r="AV2636">
        <v>1</v>
      </c>
      <c r="AW2636">
        <v>1</v>
      </c>
      <c r="AZ2636">
        <v>1</v>
      </c>
      <c r="BA2636">
        <v>1</v>
      </c>
      <c r="BB2636">
        <v>1</v>
      </c>
      <c r="BC2636">
        <v>1</v>
      </c>
      <c r="BD2636" t="s">
        <v>3</v>
      </c>
      <c r="BE2636" t="s">
        <v>3</v>
      </c>
      <c r="BF2636" t="s">
        <v>3</v>
      </c>
      <c r="BG2636" t="s">
        <v>3</v>
      </c>
      <c r="BH2636">
        <v>0</v>
      </c>
      <c r="BI2636">
        <v>4</v>
      </c>
      <c r="BJ2636" t="s">
        <v>171</v>
      </c>
      <c r="BM2636">
        <v>0</v>
      </c>
      <c r="BN2636">
        <v>0</v>
      </c>
      <c r="BO2636" t="s">
        <v>3</v>
      </c>
      <c r="BP2636">
        <v>0</v>
      </c>
      <c r="BQ2636">
        <v>1</v>
      </c>
      <c r="BR2636">
        <v>0</v>
      </c>
      <c r="BS2636">
        <v>1</v>
      </c>
      <c r="BT2636">
        <v>1</v>
      </c>
      <c r="BU2636">
        <v>1</v>
      </c>
      <c r="BV2636">
        <v>1</v>
      </c>
      <c r="BW2636">
        <v>1</v>
      </c>
      <c r="BX2636">
        <v>1</v>
      </c>
      <c r="BY2636" t="s">
        <v>3</v>
      </c>
      <c r="BZ2636">
        <v>70</v>
      </c>
      <c r="CA2636">
        <v>10</v>
      </c>
      <c r="CE2636">
        <v>0</v>
      </c>
      <c r="CF2636">
        <v>0</v>
      </c>
      <c r="CG2636">
        <v>0</v>
      </c>
      <c r="CM2636">
        <v>0</v>
      </c>
      <c r="CN2636" t="s">
        <v>3</v>
      </c>
      <c r="CO2636">
        <v>0</v>
      </c>
      <c r="CP2636">
        <f t="shared" si="1387"/>
        <v>72403.100000000006</v>
      </c>
      <c r="CQ2636">
        <f t="shared" si="1388"/>
        <v>55802.41</v>
      </c>
      <c r="CR2636">
        <f t="shared" si="1389"/>
        <v>0</v>
      </c>
      <c r="CS2636">
        <f t="shared" si="1390"/>
        <v>0</v>
      </c>
      <c r="CT2636">
        <f t="shared" si="1391"/>
        <v>15883.83</v>
      </c>
      <c r="CU2636">
        <f t="shared" si="1392"/>
        <v>0</v>
      </c>
      <c r="CV2636">
        <f t="shared" si="1393"/>
        <v>80.27</v>
      </c>
      <c r="CW2636">
        <f t="shared" si="1394"/>
        <v>0</v>
      </c>
      <c r="CX2636">
        <f t="shared" si="1395"/>
        <v>0</v>
      </c>
      <c r="CY2636">
        <f t="shared" si="1396"/>
        <v>11229.868999999999</v>
      </c>
      <c r="CZ2636">
        <f t="shared" si="1397"/>
        <v>1604.2670000000001</v>
      </c>
      <c r="DC2636" t="s">
        <v>3</v>
      </c>
      <c r="DD2636" t="s">
        <v>3</v>
      </c>
      <c r="DE2636" t="s">
        <v>3</v>
      </c>
      <c r="DF2636" t="s">
        <v>3</v>
      </c>
      <c r="DG2636" t="s">
        <v>3</v>
      </c>
      <c r="DH2636" t="s">
        <v>3</v>
      </c>
      <c r="DI2636" t="s">
        <v>3</v>
      </c>
      <c r="DJ2636" t="s">
        <v>3</v>
      </c>
      <c r="DK2636" t="s">
        <v>3</v>
      </c>
      <c r="DL2636" t="s">
        <v>3</v>
      </c>
      <c r="DM2636" t="s">
        <v>3</v>
      </c>
      <c r="DN2636">
        <v>0</v>
      </c>
      <c r="DO2636">
        <v>0</v>
      </c>
      <c r="DP2636">
        <v>1</v>
      </c>
      <c r="DQ2636">
        <v>1</v>
      </c>
      <c r="DU2636">
        <v>1003</v>
      </c>
      <c r="DV2636" t="s">
        <v>115</v>
      </c>
      <c r="DW2636" t="s">
        <v>115</v>
      </c>
      <c r="DX2636">
        <v>100</v>
      </c>
      <c r="EE2636">
        <v>55317522</v>
      </c>
      <c r="EF2636">
        <v>1</v>
      </c>
      <c r="EG2636" t="s">
        <v>19</v>
      </c>
      <c r="EH2636">
        <v>0</v>
      </c>
      <c r="EI2636" t="s">
        <v>3</v>
      </c>
      <c r="EJ2636">
        <v>4</v>
      </c>
      <c r="EK2636">
        <v>0</v>
      </c>
      <c r="EL2636" t="s">
        <v>20</v>
      </c>
      <c r="EM2636" t="s">
        <v>21</v>
      </c>
      <c r="EO2636" t="s">
        <v>3</v>
      </c>
      <c r="EQ2636">
        <v>0</v>
      </c>
      <c r="ER2636">
        <v>71686.240000000005</v>
      </c>
      <c r="ES2636">
        <v>55802.41</v>
      </c>
      <c r="ET2636">
        <v>0</v>
      </c>
      <c r="EU2636">
        <v>0</v>
      </c>
      <c r="EV2636">
        <v>15883.83</v>
      </c>
      <c r="EW2636">
        <v>80.27</v>
      </c>
      <c r="EX2636">
        <v>0</v>
      </c>
      <c r="EY2636">
        <v>0</v>
      </c>
      <c r="FQ2636">
        <v>0</v>
      </c>
      <c r="FR2636">
        <f t="shared" si="1398"/>
        <v>0</v>
      </c>
      <c r="FS2636">
        <v>0</v>
      </c>
      <c r="FX2636">
        <v>70</v>
      </c>
      <c r="FY2636">
        <v>10</v>
      </c>
      <c r="GA2636" t="s">
        <v>3</v>
      </c>
      <c r="GD2636">
        <v>0</v>
      </c>
      <c r="GF2636">
        <v>-1703792518</v>
      </c>
      <c r="GG2636">
        <v>2</v>
      </c>
      <c r="GH2636">
        <v>1</v>
      </c>
      <c r="GI2636">
        <v>-2</v>
      </c>
      <c r="GJ2636">
        <v>0</v>
      </c>
      <c r="GK2636">
        <f>ROUND(R2636*(R12)/100,2)</f>
        <v>0</v>
      </c>
      <c r="GL2636">
        <f t="shared" si="1399"/>
        <v>0</v>
      </c>
      <c r="GM2636">
        <f t="shared" si="1400"/>
        <v>85237.24</v>
      </c>
      <c r="GN2636">
        <f t="shared" si="1401"/>
        <v>0</v>
      </c>
      <c r="GO2636">
        <f t="shared" si="1402"/>
        <v>0</v>
      </c>
      <c r="GP2636">
        <f t="shared" si="1403"/>
        <v>85237.24</v>
      </c>
      <c r="GR2636">
        <v>0</v>
      </c>
      <c r="GS2636">
        <v>3</v>
      </c>
      <c r="GT2636">
        <v>0</v>
      </c>
      <c r="GU2636" t="s">
        <v>3</v>
      </c>
      <c r="GV2636">
        <f t="shared" si="1404"/>
        <v>0</v>
      </c>
      <c r="GW2636">
        <v>1</v>
      </c>
      <c r="GX2636">
        <f t="shared" si="1405"/>
        <v>0</v>
      </c>
      <c r="HA2636">
        <v>0</v>
      </c>
      <c r="HB2636">
        <v>0</v>
      </c>
      <c r="HC2636">
        <f t="shared" si="1406"/>
        <v>0</v>
      </c>
      <c r="IK2636">
        <v>0</v>
      </c>
    </row>
    <row r="2637" spans="1:245" x14ac:dyDescent="0.2">
      <c r="A2637">
        <v>18</v>
      </c>
      <c r="B2637">
        <v>1</v>
      </c>
      <c r="C2637">
        <v>818</v>
      </c>
      <c r="E2637" t="s">
        <v>370</v>
      </c>
      <c r="F2637" t="s">
        <v>173</v>
      </c>
      <c r="G2637" t="s">
        <v>174</v>
      </c>
      <c r="H2637" t="s">
        <v>175</v>
      </c>
      <c r="I2637">
        <f>I2636*J2637</f>
        <v>-4.343</v>
      </c>
      <c r="J2637">
        <v>-4.3</v>
      </c>
      <c r="O2637">
        <f t="shared" si="1367"/>
        <v>-34018.76</v>
      </c>
      <c r="P2637">
        <f t="shared" si="1368"/>
        <v>-34018.76</v>
      </c>
      <c r="Q2637">
        <f t="shared" si="1369"/>
        <v>0</v>
      </c>
      <c r="R2637">
        <f t="shared" si="1370"/>
        <v>0</v>
      </c>
      <c r="S2637">
        <f t="shared" si="1371"/>
        <v>0</v>
      </c>
      <c r="T2637">
        <f t="shared" si="1372"/>
        <v>0</v>
      </c>
      <c r="U2637">
        <f t="shared" si="1373"/>
        <v>0</v>
      </c>
      <c r="V2637">
        <f t="shared" si="1374"/>
        <v>0</v>
      </c>
      <c r="W2637">
        <f t="shared" si="1375"/>
        <v>0</v>
      </c>
      <c r="X2637">
        <f t="shared" si="1376"/>
        <v>0</v>
      </c>
      <c r="Y2637">
        <f t="shared" si="1377"/>
        <v>0</v>
      </c>
      <c r="AA2637">
        <v>55574044</v>
      </c>
      <c r="AB2637">
        <f t="shared" si="1378"/>
        <v>7833.01</v>
      </c>
      <c r="AC2637">
        <f t="shared" si="1379"/>
        <v>7833.01</v>
      </c>
      <c r="AD2637">
        <f t="shared" si="1380"/>
        <v>0</v>
      </c>
      <c r="AE2637">
        <f t="shared" si="1381"/>
        <v>0</v>
      </c>
      <c r="AF2637">
        <f t="shared" si="1382"/>
        <v>0</v>
      </c>
      <c r="AG2637">
        <f t="shared" si="1383"/>
        <v>0</v>
      </c>
      <c r="AH2637">
        <f t="shared" si="1384"/>
        <v>0</v>
      </c>
      <c r="AI2637">
        <f t="shared" si="1385"/>
        <v>0</v>
      </c>
      <c r="AJ2637">
        <f t="shared" si="1386"/>
        <v>0</v>
      </c>
      <c r="AK2637">
        <v>7833.01</v>
      </c>
      <c r="AL2637">
        <v>7833.01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70</v>
      </c>
      <c r="AU2637">
        <v>10</v>
      </c>
      <c r="AV2637">
        <v>1</v>
      </c>
      <c r="AW2637">
        <v>1</v>
      </c>
      <c r="AZ2637">
        <v>1</v>
      </c>
      <c r="BA2637">
        <v>1</v>
      </c>
      <c r="BB2637">
        <v>1</v>
      </c>
      <c r="BC2637">
        <v>1</v>
      </c>
      <c r="BD2637" t="s">
        <v>3</v>
      </c>
      <c r="BE2637" t="s">
        <v>3</v>
      </c>
      <c r="BF2637" t="s">
        <v>3</v>
      </c>
      <c r="BG2637" t="s">
        <v>3</v>
      </c>
      <c r="BH2637">
        <v>3</v>
      </c>
      <c r="BI2637">
        <v>4</v>
      </c>
      <c r="BJ2637" t="s">
        <v>176</v>
      </c>
      <c r="BM2637">
        <v>0</v>
      </c>
      <c r="BN2637">
        <v>0</v>
      </c>
      <c r="BO2637" t="s">
        <v>3</v>
      </c>
      <c r="BP2637">
        <v>0</v>
      </c>
      <c r="BQ2637">
        <v>1</v>
      </c>
      <c r="BR2637">
        <v>1</v>
      </c>
      <c r="BS2637">
        <v>1</v>
      </c>
      <c r="BT2637">
        <v>1</v>
      </c>
      <c r="BU2637">
        <v>1</v>
      </c>
      <c r="BV2637">
        <v>1</v>
      </c>
      <c r="BW2637">
        <v>1</v>
      </c>
      <c r="BX2637">
        <v>1</v>
      </c>
      <c r="BY2637" t="s">
        <v>3</v>
      </c>
      <c r="BZ2637">
        <v>70</v>
      </c>
      <c r="CA2637">
        <v>10</v>
      </c>
      <c r="CE2637">
        <v>0</v>
      </c>
      <c r="CF2637">
        <v>0</v>
      </c>
      <c r="CG2637">
        <v>0</v>
      </c>
      <c r="CM2637">
        <v>0</v>
      </c>
      <c r="CN2637" t="s">
        <v>3</v>
      </c>
      <c r="CO2637">
        <v>0</v>
      </c>
      <c r="CP2637">
        <f t="shared" si="1387"/>
        <v>-34018.76</v>
      </c>
      <c r="CQ2637">
        <f t="shared" si="1388"/>
        <v>7833.01</v>
      </c>
      <c r="CR2637">
        <f t="shared" si="1389"/>
        <v>0</v>
      </c>
      <c r="CS2637">
        <f t="shared" si="1390"/>
        <v>0</v>
      </c>
      <c r="CT2637">
        <f t="shared" si="1391"/>
        <v>0</v>
      </c>
      <c r="CU2637">
        <f t="shared" si="1392"/>
        <v>0</v>
      </c>
      <c r="CV2637">
        <f t="shared" si="1393"/>
        <v>0</v>
      </c>
      <c r="CW2637">
        <f t="shared" si="1394"/>
        <v>0</v>
      </c>
      <c r="CX2637">
        <f t="shared" si="1395"/>
        <v>0</v>
      </c>
      <c r="CY2637">
        <f t="shared" si="1396"/>
        <v>0</v>
      </c>
      <c r="CZ2637">
        <f t="shared" si="1397"/>
        <v>0</v>
      </c>
      <c r="DC2637" t="s">
        <v>3</v>
      </c>
      <c r="DD2637" t="s">
        <v>3</v>
      </c>
      <c r="DE2637" t="s">
        <v>3</v>
      </c>
      <c r="DF2637" t="s">
        <v>3</v>
      </c>
      <c r="DG2637" t="s">
        <v>3</v>
      </c>
      <c r="DH2637" t="s">
        <v>3</v>
      </c>
      <c r="DI2637" t="s">
        <v>3</v>
      </c>
      <c r="DJ2637" t="s">
        <v>3</v>
      </c>
      <c r="DK2637" t="s">
        <v>3</v>
      </c>
      <c r="DL2637" t="s">
        <v>3</v>
      </c>
      <c r="DM2637" t="s">
        <v>3</v>
      </c>
      <c r="DN2637">
        <v>0</v>
      </c>
      <c r="DO2637">
        <v>0</v>
      </c>
      <c r="DP2637">
        <v>1</v>
      </c>
      <c r="DQ2637">
        <v>1</v>
      </c>
      <c r="DU2637">
        <v>1007</v>
      </c>
      <c r="DV2637" t="s">
        <v>175</v>
      </c>
      <c r="DW2637" t="s">
        <v>175</v>
      </c>
      <c r="DX2637">
        <v>1</v>
      </c>
      <c r="EE2637">
        <v>55317522</v>
      </c>
      <c r="EF2637">
        <v>1</v>
      </c>
      <c r="EG2637" t="s">
        <v>19</v>
      </c>
      <c r="EH2637">
        <v>0</v>
      </c>
      <c r="EI2637" t="s">
        <v>3</v>
      </c>
      <c r="EJ2637">
        <v>4</v>
      </c>
      <c r="EK2637">
        <v>0</v>
      </c>
      <c r="EL2637" t="s">
        <v>20</v>
      </c>
      <c r="EM2637" t="s">
        <v>21</v>
      </c>
      <c r="EO2637" t="s">
        <v>3</v>
      </c>
      <c r="EQ2637">
        <v>0</v>
      </c>
      <c r="ER2637">
        <v>7833.01</v>
      </c>
      <c r="ES2637">
        <v>7833.01</v>
      </c>
      <c r="ET2637">
        <v>0</v>
      </c>
      <c r="EU2637">
        <v>0</v>
      </c>
      <c r="EV2637">
        <v>0</v>
      </c>
      <c r="EW2637">
        <v>0</v>
      </c>
      <c r="EX2637">
        <v>0</v>
      </c>
      <c r="FQ2637">
        <v>0</v>
      </c>
      <c r="FR2637">
        <f t="shared" si="1398"/>
        <v>0</v>
      </c>
      <c r="FS2637">
        <v>0</v>
      </c>
      <c r="FX2637">
        <v>70</v>
      </c>
      <c r="FY2637">
        <v>10</v>
      </c>
      <c r="GA2637" t="s">
        <v>3</v>
      </c>
      <c r="GD2637">
        <v>0</v>
      </c>
      <c r="GF2637">
        <v>1857369686</v>
      </c>
      <c r="GG2637">
        <v>2</v>
      </c>
      <c r="GH2637">
        <v>1</v>
      </c>
      <c r="GI2637">
        <v>-2</v>
      </c>
      <c r="GJ2637">
        <v>0</v>
      </c>
      <c r="GK2637">
        <f>ROUND(R2637*(R12)/100,2)</f>
        <v>0</v>
      </c>
      <c r="GL2637">
        <f t="shared" si="1399"/>
        <v>0</v>
      </c>
      <c r="GM2637">
        <f t="shared" si="1400"/>
        <v>-34018.76</v>
      </c>
      <c r="GN2637">
        <f t="shared" si="1401"/>
        <v>0</v>
      </c>
      <c r="GO2637">
        <f t="shared" si="1402"/>
        <v>0</v>
      </c>
      <c r="GP2637">
        <f t="shared" si="1403"/>
        <v>-34018.76</v>
      </c>
      <c r="GR2637">
        <v>0</v>
      </c>
      <c r="GS2637">
        <v>3</v>
      </c>
      <c r="GT2637">
        <v>0</v>
      </c>
      <c r="GU2637" t="s">
        <v>3</v>
      </c>
      <c r="GV2637">
        <f t="shared" si="1404"/>
        <v>0</v>
      </c>
      <c r="GW2637">
        <v>1</v>
      </c>
      <c r="GX2637">
        <f t="shared" si="1405"/>
        <v>0</v>
      </c>
      <c r="HA2637">
        <v>0</v>
      </c>
      <c r="HB2637">
        <v>0</v>
      </c>
      <c r="HC2637">
        <f t="shared" si="1406"/>
        <v>0</v>
      </c>
      <c r="IK2637">
        <v>0</v>
      </c>
    </row>
    <row r="2638" spans="1:245" x14ac:dyDescent="0.2">
      <c r="A2638">
        <v>18</v>
      </c>
      <c r="B2638">
        <v>1</v>
      </c>
      <c r="C2638">
        <v>819</v>
      </c>
      <c r="E2638" t="s">
        <v>495</v>
      </c>
      <c r="F2638" t="s">
        <v>178</v>
      </c>
      <c r="G2638" t="s">
        <v>317</v>
      </c>
      <c r="H2638" t="s">
        <v>180</v>
      </c>
      <c r="I2638">
        <f>I2636*J2638</f>
        <v>0</v>
      </c>
      <c r="J2638">
        <v>0</v>
      </c>
      <c r="O2638">
        <f t="shared" si="1367"/>
        <v>0</v>
      </c>
      <c r="P2638">
        <f t="shared" si="1368"/>
        <v>0</v>
      </c>
      <c r="Q2638">
        <f t="shared" si="1369"/>
        <v>0</v>
      </c>
      <c r="R2638">
        <f t="shared" si="1370"/>
        <v>0</v>
      </c>
      <c r="S2638">
        <f t="shared" si="1371"/>
        <v>0</v>
      </c>
      <c r="T2638">
        <f t="shared" si="1372"/>
        <v>0</v>
      </c>
      <c r="U2638">
        <f t="shared" si="1373"/>
        <v>0</v>
      </c>
      <c r="V2638">
        <f t="shared" si="1374"/>
        <v>0</v>
      </c>
      <c r="W2638">
        <f t="shared" si="1375"/>
        <v>0</v>
      </c>
      <c r="X2638">
        <f t="shared" si="1376"/>
        <v>0</v>
      </c>
      <c r="Y2638">
        <f t="shared" si="1377"/>
        <v>0</v>
      </c>
      <c r="AA2638">
        <v>55574044</v>
      </c>
      <c r="AB2638">
        <f t="shared" si="1378"/>
        <v>372.6</v>
      </c>
      <c r="AC2638">
        <f t="shared" si="1379"/>
        <v>372.6</v>
      </c>
      <c r="AD2638">
        <f t="shared" si="1380"/>
        <v>0</v>
      </c>
      <c r="AE2638">
        <f t="shared" si="1381"/>
        <v>0</v>
      </c>
      <c r="AF2638">
        <f t="shared" si="1382"/>
        <v>0</v>
      </c>
      <c r="AG2638">
        <f t="shared" si="1383"/>
        <v>0</v>
      </c>
      <c r="AH2638">
        <f t="shared" si="1384"/>
        <v>0</v>
      </c>
      <c r="AI2638">
        <f t="shared" si="1385"/>
        <v>0</v>
      </c>
      <c r="AJ2638">
        <f t="shared" si="1386"/>
        <v>0</v>
      </c>
      <c r="AK2638">
        <v>372.6</v>
      </c>
      <c r="AL2638">
        <v>372.6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70</v>
      </c>
      <c r="AU2638">
        <v>10</v>
      </c>
      <c r="AV2638">
        <v>1</v>
      </c>
      <c r="AW2638">
        <v>1</v>
      </c>
      <c r="AZ2638">
        <v>1</v>
      </c>
      <c r="BA2638">
        <v>1</v>
      </c>
      <c r="BB2638">
        <v>1</v>
      </c>
      <c r="BC2638">
        <v>1</v>
      </c>
      <c r="BD2638" t="s">
        <v>3</v>
      </c>
      <c r="BE2638" t="s">
        <v>3</v>
      </c>
      <c r="BF2638" t="s">
        <v>3</v>
      </c>
      <c r="BG2638" t="s">
        <v>3</v>
      </c>
      <c r="BH2638">
        <v>3</v>
      </c>
      <c r="BI2638">
        <v>4</v>
      </c>
      <c r="BJ2638" t="s">
        <v>3</v>
      </c>
      <c r="BM2638">
        <v>0</v>
      </c>
      <c r="BN2638">
        <v>0</v>
      </c>
      <c r="BO2638" t="s">
        <v>3</v>
      </c>
      <c r="BP2638">
        <v>0</v>
      </c>
      <c r="BQ2638">
        <v>1</v>
      </c>
      <c r="BR2638">
        <v>0</v>
      </c>
      <c r="BS2638">
        <v>1</v>
      </c>
      <c r="BT2638">
        <v>1</v>
      </c>
      <c r="BU2638">
        <v>1</v>
      </c>
      <c r="BV2638">
        <v>1</v>
      </c>
      <c r="BW2638">
        <v>1</v>
      </c>
      <c r="BX2638">
        <v>1</v>
      </c>
      <c r="BY2638" t="s">
        <v>3</v>
      </c>
      <c r="BZ2638">
        <v>70</v>
      </c>
      <c r="CA2638">
        <v>10</v>
      </c>
      <c r="CE2638">
        <v>0</v>
      </c>
      <c r="CF2638">
        <v>0</v>
      </c>
      <c r="CG2638">
        <v>0</v>
      </c>
      <c r="CM2638">
        <v>0</v>
      </c>
      <c r="CN2638" t="s">
        <v>3</v>
      </c>
      <c r="CO2638">
        <v>0</v>
      </c>
      <c r="CP2638">
        <f t="shared" si="1387"/>
        <v>0</v>
      </c>
      <c r="CQ2638">
        <f t="shared" si="1388"/>
        <v>372.6</v>
      </c>
      <c r="CR2638">
        <f t="shared" si="1389"/>
        <v>0</v>
      </c>
      <c r="CS2638">
        <f t="shared" si="1390"/>
        <v>0</v>
      </c>
      <c r="CT2638">
        <f t="shared" si="1391"/>
        <v>0</v>
      </c>
      <c r="CU2638">
        <f t="shared" si="1392"/>
        <v>0</v>
      </c>
      <c r="CV2638">
        <f t="shared" si="1393"/>
        <v>0</v>
      </c>
      <c r="CW2638">
        <f t="shared" si="1394"/>
        <v>0</v>
      </c>
      <c r="CX2638">
        <f t="shared" si="1395"/>
        <v>0</v>
      </c>
      <c r="CY2638">
        <f t="shared" si="1396"/>
        <v>0</v>
      </c>
      <c r="CZ2638">
        <f t="shared" si="1397"/>
        <v>0</v>
      </c>
      <c r="DC2638" t="s">
        <v>3</v>
      </c>
      <c r="DD2638" t="s">
        <v>3</v>
      </c>
      <c r="DE2638" t="s">
        <v>3</v>
      </c>
      <c r="DF2638" t="s">
        <v>3</v>
      </c>
      <c r="DG2638" t="s">
        <v>3</v>
      </c>
      <c r="DH2638" t="s">
        <v>3</v>
      </c>
      <c r="DI2638" t="s">
        <v>3</v>
      </c>
      <c r="DJ2638" t="s">
        <v>3</v>
      </c>
      <c r="DK2638" t="s">
        <v>3</v>
      </c>
      <c r="DL2638" t="s">
        <v>3</v>
      </c>
      <c r="DM2638" t="s">
        <v>3</v>
      </c>
      <c r="DN2638">
        <v>0</v>
      </c>
      <c r="DO2638">
        <v>0</v>
      </c>
      <c r="DP2638">
        <v>1</v>
      </c>
      <c r="DQ2638">
        <v>1</v>
      </c>
      <c r="DU2638">
        <v>1010</v>
      </c>
      <c r="DV2638" t="s">
        <v>180</v>
      </c>
      <c r="DW2638" t="s">
        <v>180</v>
      </c>
      <c r="DX2638">
        <v>1</v>
      </c>
      <c r="EE2638">
        <v>55317522</v>
      </c>
      <c r="EF2638">
        <v>1</v>
      </c>
      <c r="EG2638" t="s">
        <v>19</v>
      </c>
      <c r="EH2638">
        <v>0</v>
      </c>
      <c r="EI2638" t="s">
        <v>3</v>
      </c>
      <c r="EJ2638">
        <v>4</v>
      </c>
      <c r="EK2638">
        <v>0</v>
      </c>
      <c r="EL2638" t="s">
        <v>20</v>
      </c>
      <c r="EM2638" t="s">
        <v>21</v>
      </c>
      <c r="EO2638" t="s">
        <v>3</v>
      </c>
      <c r="EQ2638">
        <v>0</v>
      </c>
      <c r="ER2638">
        <v>372.6</v>
      </c>
      <c r="ES2638">
        <v>372.6</v>
      </c>
      <c r="ET2638">
        <v>0</v>
      </c>
      <c r="EU2638">
        <v>0</v>
      </c>
      <c r="EV2638">
        <v>0</v>
      </c>
      <c r="EW2638">
        <v>0</v>
      </c>
      <c r="EX2638">
        <v>0</v>
      </c>
      <c r="EZ2638">
        <v>5</v>
      </c>
      <c r="FC2638">
        <v>1</v>
      </c>
      <c r="FD2638">
        <v>18</v>
      </c>
      <c r="FF2638">
        <v>447.12</v>
      </c>
      <c r="FQ2638">
        <v>0</v>
      </c>
      <c r="FR2638">
        <f t="shared" si="1398"/>
        <v>0</v>
      </c>
      <c r="FS2638">
        <v>0</v>
      </c>
      <c r="FX2638">
        <v>70</v>
      </c>
      <c r="FY2638">
        <v>10</v>
      </c>
      <c r="GA2638" t="s">
        <v>181</v>
      </c>
      <c r="GD2638">
        <v>0</v>
      </c>
      <c r="GF2638">
        <v>-988600449</v>
      </c>
      <c r="GG2638">
        <v>2</v>
      </c>
      <c r="GH2638">
        <v>3</v>
      </c>
      <c r="GI2638">
        <v>-2</v>
      </c>
      <c r="GJ2638">
        <v>0</v>
      </c>
      <c r="GK2638">
        <f>ROUND(R2638*(R12)/100,2)</f>
        <v>0</v>
      </c>
      <c r="GL2638">
        <f t="shared" si="1399"/>
        <v>0</v>
      </c>
      <c r="GM2638">
        <f t="shared" si="1400"/>
        <v>0</v>
      </c>
      <c r="GN2638">
        <f t="shared" si="1401"/>
        <v>0</v>
      </c>
      <c r="GO2638">
        <f t="shared" si="1402"/>
        <v>0</v>
      </c>
      <c r="GP2638">
        <f t="shared" si="1403"/>
        <v>0</v>
      </c>
      <c r="GR2638">
        <v>1</v>
      </c>
      <c r="GS2638">
        <v>1</v>
      </c>
      <c r="GT2638">
        <v>0</v>
      </c>
      <c r="GU2638" t="s">
        <v>3</v>
      </c>
      <c r="GV2638">
        <f t="shared" si="1404"/>
        <v>0</v>
      </c>
      <c r="GW2638">
        <v>1</v>
      </c>
      <c r="GX2638">
        <f t="shared" si="1405"/>
        <v>0</v>
      </c>
      <c r="HA2638">
        <v>0</v>
      </c>
      <c r="HB2638">
        <v>0</v>
      </c>
      <c r="HC2638">
        <f t="shared" si="1406"/>
        <v>0</v>
      </c>
      <c r="IK2638">
        <v>0</v>
      </c>
    </row>
    <row r="2640" spans="1:245" x14ac:dyDescent="0.2">
      <c r="A2640" s="2">
        <v>51</v>
      </c>
      <c r="B2640" s="2">
        <f>B2616</f>
        <v>1</v>
      </c>
      <c r="C2640" s="2">
        <f>A2616</f>
        <v>5</v>
      </c>
      <c r="D2640" s="2">
        <f>ROW(A2616)</f>
        <v>2616</v>
      </c>
      <c r="E2640" s="2"/>
      <c r="F2640" s="2" t="str">
        <f>IF(F2616&lt;&gt;"",F2616,"")</f>
        <v>Новый подраздел</v>
      </c>
      <c r="G2640" s="2" t="str">
        <f>IF(G2616&lt;&gt;"",G2616,"")</f>
        <v>Устройство резинового покрытия   на детской площадке -152м2</v>
      </c>
      <c r="H2640" s="2">
        <v>0</v>
      </c>
      <c r="I2640" s="2"/>
      <c r="J2640" s="2"/>
      <c r="K2640" s="2"/>
      <c r="L2640" s="2"/>
      <c r="M2640" s="2"/>
      <c r="N2640" s="2"/>
      <c r="O2640" s="2">
        <f t="shared" ref="O2640:T2640" si="1407">ROUND(AB2640,2)</f>
        <v>402212.3</v>
      </c>
      <c r="P2640" s="2">
        <f t="shared" si="1407"/>
        <v>345950.97</v>
      </c>
      <c r="Q2640" s="2">
        <f t="shared" si="1407"/>
        <v>24828.080000000002</v>
      </c>
      <c r="R2640" s="2">
        <f t="shared" si="1407"/>
        <v>12099.21</v>
      </c>
      <c r="S2640" s="2">
        <f t="shared" si="1407"/>
        <v>31433.25</v>
      </c>
      <c r="T2640" s="2">
        <f t="shared" si="1407"/>
        <v>0</v>
      </c>
      <c r="U2640" s="2">
        <f>AH2640</f>
        <v>152.69403600000001</v>
      </c>
      <c r="V2640" s="2">
        <f>AI2640</f>
        <v>0</v>
      </c>
      <c r="W2640" s="2">
        <f>ROUND(AJ2640,2)</f>
        <v>0</v>
      </c>
      <c r="X2640" s="2">
        <f>ROUND(AK2640,2)</f>
        <v>22003.29</v>
      </c>
      <c r="Y2640" s="2">
        <f>ROUND(AL2640,2)</f>
        <v>3143.32</v>
      </c>
      <c r="Z2640" s="2"/>
      <c r="AA2640" s="2"/>
      <c r="AB2640" s="2">
        <f>ROUND(SUMIF(AA2620:AA2638,"=55574044",O2620:O2638),2)</f>
        <v>402212.3</v>
      </c>
      <c r="AC2640" s="2">
        <f>ROUND(SUMIF(AA2620:AA2638,"=55574044",P2620:P2638),2)</f>
        <v>345950.97</v>
      </c>
      <c r="AD2640" s="2">
        <f>ROUND(SUMIF(AA2620:AA2638,"=55574044",Q2620:Q2638),2)</f>
        <v>24828.080000000002</v>
      </c>
      <c r="AE2640" s="2">
        <f>ROUND(SUMIF(AA2620:AA2638,"=55574044",R2620:R2638),2)</f>
        <v>12099.21</v>
      </c>
      <c r="AF2640" s="2">
        <f>ROUND(SUMIF(AA2620:AA2638,"=55574044",S2620:S2638),2)</f>
        <v>31433.25</v>
      </c>
      <c r="AG2640" s="2">
        <f>ROUND(SUMIF(AA2620:AA2638,"=55574044",T2620:T2638),2)</f>
        <v>0</v>
      </c>
      <c r="AH2640" s="2">
        <f>SUMIF(AA2620:AA2638,"=55574044",U2620:U2638)</f>
        <v>152.69403600000001</v>
      </c>
      <c r="AI2640" s="2">
        <f>SUMIF(AA2620:AA2638,"=55574044",V2620:V2638)</f>
        <v>0</v>
      </c>
      <c r="AJ2640" s="2">
        <f>ROUND(SUMIF(AA2620:AA2638,"=55574044",W2620:W2638),2)</f>
        <v>0</v>
      </c>
      <c r="AK2640" s="2">
        <f>ROUND(SUMIF(AA2620:AA2638,"=55574044",X2620:X2638),2)</f>
        <v>22003.29</v>
      </c>
      <c r="AL2640" s="2">
        <f>ROUND(SUMIF(AA2620:AA2638,"=55574044",Y2620:Y2638),2)</f>
        <v>3143.32</v>
      </c>
      <c r="AM2640" s="2"/>
      <c r="AN2640" s="2"/>
      <c r="AO2640" s="2">
        <f t="shared" ref="AO2640:BC2640" si="1408">ROUND(BX2640,2)</f>
        <v>0</v>
      </c>
      <c r="AP2640" s="2">
        <f t="shared" si="1408"/>
        <v>0</v>
      </c>
      <c r="AQ2640" s="2">
        <f t="shared" si="1408"/>
        <v>0</v>
      </c>
      <c r="AR2640" s="2">
        <f t="shared" si="1408"/>
        <v>440426.05</v>
      </c>
      <c r="AS2640" s="2">
        <f t="shared" si="1408"/>
        <v>0</v>
      </c>
      <c r="AT2640" s="2">
        <f t="shared" si="1408"/>
        <v>0</v>
      </c>
      <c r="AU2640" s="2">
        <f t="shared" si="1408"/>
        <v>440426.05</v>
      </c>
      <c r="AV2640" s="2">
        <f t="shared" si="1408"/>
        <v>345950.97</v>
      </c>
      <c r="AW2640" s="2">
        <f t="shared" si="1408"/>
        <v>345950.97</v>
      </c>
      <c r="AX2640" s="2">
        <f t="shared" si="1408"/>
        <v>0</v>
      </c>
      <c r="AY2640" s="2">
        <f t="shared" si="1408"/>
        <v>345950.97</v>
      </c>
      <c r="AZ2640" s="2">
        <f t="shared" si="1408"/>
        <v>0</v>
      </c>
      <c r="BA2640" s="2">
        <f t="shared" si="1408"/>
        <v>0</v>
      </c>
      <c r="BB2640" s="2">
        <f t="shared" si="1408"/>
        <v>0</v>
      </c>
      <c r="BC2640" s="2">
        <f t="shared" si="1408"/>
        <v>0</v>
      </c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>
        <f>ROUND(SUMIF(AA2620:AA2638,"=55574044",FQ2620:FQ2638),2)</f>
        <v>0</v>
      </c>
      <c r="BY2640" s="2">
        <f>ROUND(SUMIF(AA2620:AA2638,"=55574044",FR2620:FR2638),2)</f>
        <v>0</v>
      </c>
      <c r="BZ2640" s="2">
        <f>ROUND(SUMIF(AA2620:AA2638,"=55574044",GL2620:GL2638),2)</f>
        <v>0</v>
      </c>
      <c r="CA2640" s="2">
        <f>ROUND(SUMIF(AA2620:AA2638,"=55574044",GM2620:GM2638),2)</f>
        <v>440426.05</v>
      </c>
      <c r="CB2640" s="2">
        <f>ROUND(SUMIF(AA2620:AA2638,"=55574044",GN2620:GN2638),2)</f>
        <v>0</v>
      </c>
      <c r="CC2640" s="2">
        <f>ROUND(SUMIF(AA2620:AA2638,"=55574044",GO2620:GO2638),2)</f>
        <v>0</v>
      </c>
      <c r="CD2640" s="2">
        <f>ROUND(SUMIF(AA2620:AA2638,"=55574044",GP2620:GP2638),2)</f>
        <v>440426.05</v>
      </c>
      <c r="CE2640" s="2">
        <f>AC2640-BX2640</f>
        <v>345950.97</v>
      </c>
      <c r="CF2640" s="2">
        <f>AC2640-BY2640</f>
        <v>345950.97</v>
      </c>
      <c r="CG2640" s="2">
        <f>BX2640-BZ2640</f>
        <v>0</v>
      </c>
      <c r="CH2640" s="2">
        <f>AC2640-BX2640-BY2640+BZ2640</f>
        <v>345950.97</v>
      </c>
      <c r="CI2640" s="2">
        <f>BY2640-BZ2640</f>
        <v>0</v>
      </c>
      <c r="CJ2640" s="2">
        <f>ROUND(SUMIF(AA2620:AA2638,"=55574044",GX2620:GX2638),2)</f>
        <v>0</v>
      </c>
      <c r="CK2640" s="2">
        <f>ROUND(SUMIF(AA2620:AA2638,"=55574044",GY2620:GY2638),2)</f>
        <v>0</v>
      </c>
      <c r="CL2640" s="2">
        <f>ROUND(SUMIF(AA2620:AA2638,"=55574044",GZ2620:GZ2638),2)</f>
        <v>0</v>
      </c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  <c r="FH2640" s="3"/>
      <c r="FI2640" s="3"/>
      <c r="FJ2640" s="3"/>
      <c r="FK2640" s="3"/>
      <c r="FL2640" s="3"/>
      <c r="FM2640" s="3"/>
      <c r="FN2640" s="3"/>
      <c r="FO2640" s="3"/>
      <c r="FP2640" s="3"/>
      <c r="FQ2640" s="3"/>
      <c r="FR2640" s="3"/>
      <c r="FS2640" s="3"/>
      <c r="FT2640" s="3"/>
      <c r="FU2640" s="3"/>
      <c r="FV2640" s="3"/>
      <c r="FW2640" s="3"/>
      <c r="FX2640" s="3"/>
      <c r="FY2640" s="3"/>
      <c r="FZ2640" s="3"/>
      <c r="GA2640" s="3"/>
      <c r="GB2640" s="3"/>
      <c r="GC2640" s="3"/>
      <c r="GD2640" s="3"/>
      <c r="GE2640" s="3"/>
      <c r="GF2640" s="3"/>
      <c r="GG2640" s="3"/>
      <c r="GH2640" s="3"/>
      <c r="GI2640" s="3"/>
      <c r="GJ2640" s="3"/>
      <c r="GK2640" s="3"/>
      <c r="GL2640" s="3"/>
      <c r="GM2640" s="3"/>
      <c r="GN2640" s="3"/>
      <c r="GO2640" s="3"/>
      <c r="GP2640" s="3"/>
      <c r="GQ2640" s="3"/>
      <c r="GR2640" s="3"/>
      <c r="GS2640" s="3"/>
      <c r="GT2640" s="3"/>
      <c r="GU2640" s="3"/>
      <c r="GV2640" s="3"/>
      <c r="GW2640" s="3"/>
      <c r="GX2640" s="3">
        <v>0</v>
      </c>
    </row>
    <row r="2642" spans="1:23" x14ac:dyDescent="0.2">
      <c r="A2642" s="4">
        <v>50</v>
      </c>
      <c r="B2642" s="4">
        <v>0</v>
      </c>
      <c r="C2642" s="4">
        <v>0</v>
      </c>
      <c r="D2642" s="4">
        <v>1</v>
      </c>
      <c r="E2642" s="4">
        <v>201</v>
      </c>
      <c r="F2642" s="4">
        <f>ROUND(Source!O2640,O2642)</f>
        <v>402212.3</v>
      </c>
      <c r="G2642" s="4" t="s">
        <v>34</v>
      </c>
      <c r="H2642" s="4" t="s">
        <v>35</v>
      </c>
      <c r="I2642" s="4"/>
      <c r="J2642" s="4"/>
      <c r="K2642" s="4">
        <v>201</v>
      </c>
      <c r="L2642" s="4">
        <v>1</v>
      </c>
      <c r="M2642" s="4">
        <v>3</v>
      </c>
      <c r="N2642" s="4" t="s">
        <v>3</v>
      </c>
      <c r="O2642" s="4">
        <v>2</v>
      </c>
      <c r="P2642" s="4"/>
      <c r="Q2642" s="4"/>
      <c r="R2642" s="4"/>
      <c r="S2642" s="4"/>
      <c r="T2642" s="4"/>
      <c r="U2642" s="4"/>
      <c r="V2642" s="4"/>
      <c r="W2642" s="4"/>
    </row>
    <row r="2643" spans="1:23" x14ac:dyDescent="0.2">
      <c r="A2643" s="4">
        <v>50</v>
      </c>
      <c r="B2643" s="4">
        <v>0</v>
      </c>
      <c r="C2643" s="4">
        <v>0</v>
      </c>
      <c r="D2643" s="4">
        <v>1</v>
      </c>
      <c r="E2643" s="4">
        <v>202</v>
      </c>
      <c r="F2643" s="4">
        <f>ROUND(Source!P2640,O2643)</f>
        <v>345950.97</v>
      </c>
      <c r="G2643" s="4" t="s">
        <v>36</v>
      </c>
      <c r="H2643" s="4" t="s">
        <v>37</v>
      </c>
      <c r="I2643" s="4"/>
      <c r="J2643" s="4"/>
      <c r="K2643" s="4">
        <v>202</v>
      </c>
      <c r="L2643" s="4">
        <v>2</v>
      </c>
      <c r="M2643" s="4">
        <v>3</v>
      </c>
      <c r="N2643" s="4" t="s">
        <v>3</v>
      </c>
      <c r="O2643" s="4">
        <v>2</v>
      </c>
      <c r="P2643" s="4"/>
      <c r="Q2643" s="4"/>
      <c r="R2643" s="4"/>
      <c r="S2643" s="4"/>
      <c r="T2643" s="4"/>
      <c r="U2643" s="4"/>
      <c r="V2643" s="4"/>
      <c r="W2643" s="4"/>
    </row>
    <row r="2644" spans="1:23" x14ac:dyDescent="0.2">
      <c r="A2644" s="4">
        <v>50</v>
      </c>
      <c r="B2644" s="4">
        <v>0</v>
      </c>
      <c r="C2644" s="4">
        <v>0</v>
      </c>
      <c r="D2644" s="4">
        <v>1</v>
      </c>
      <c r="E2644" s="4">
        <v>222</v>
      </c>
      <c r="F2644" s="4">
        <f>ROUND(Source!AO2640,O2644)</f>
        <v>0</v>
      </c>
      <c r="G2644" s="4" t="s">
        <v>38</v>
      </c>
      <c r="H2644" s="4" t="s">
        <v>39</v>
      </c>
      <c r="I2644" s="4"/>
      <c r="J2644" s="4"/>
      <c r="K2644" s="4">
        <v>222</v>
      </c>
      <c r="L2644" s="4">
        <v>3</v>
      </c>
      <c r="M2644" s="4">
        <v>3</v>
      </c>
      <c r="N2644" s="4" t="s">
        <v>3</v>
      </c>
      <c r="O2644" s="4">
        <v>2</v>
      </c>
      <c r="P2644" s="4"/>
      <c r="Q2644" s="4"/>
      <c r="R2644" s="4"/>
      <c r="S2644" s="4"/>
      <c r="T2644" s="4"/>
      <c r="U2644" s="4"/>
      <c r="V2644" s="4"/>
      <c r="W2644" s="4"/>
    </row>
    <row r="2645" spans="1:23" x14ac:dyDescent="0.2">
      <c r="A2645" s="4">
        <v>50</v>
      </c>
      <c r="B2645" s="4">
        <v>0</v>
      </c>
      <c r="C2645" s="4">
        <v>0</v>
      </c>
      <c r="D2645" s="4">
        <v>1</v>
      </c>
      <c r="E2645" s="4">
        <v>225</v>
      </c>
      <c r="F2645" s="4">
        <f>ROUND(Source!AV2640,O2645)</f>
        <v>345950.97</v>
      </c>
      <c r="G2645" s="4" t="s">
        <v>40</v>
      </c>
      <c r="H2645" s="4" t="s">
        <v>41</v>
      </c>
      <c r="I2645" s="4"/>
      <c r="J2645" s="4"/>
      <c r="K2645" s="4">
        <v>225</v>
      </c>
      <c r="L2645" s="4">
        <v>4</v>
      </c>
      <c r="M2645" s="4">
        <v>3</v>
      </c>
      <c r="N2645" s="4" t="s">
        <v>3</v>
      </c>
      <c r="O2645" s="4">
        <v>2</v>
      </c>
      <c r="P2645" s="4"/>
      <c r="Q2645" s="4"/>
      <c r="R2645" s="4"/>
      <c r="S2645" s="4"/>
      <c r="T2645" s="4"/>
      <c r="U2645" s="4"/>
      <c r="V2645" s="4"/>
      <c r="W2645" s="4"/>
    </row>
    <row r="2646" spans="1:23" x14ac:dyDescent="0.2">
      <c r="A2646" s="4">
        <v>50</v>
      </c>
      <c r="B2646" s="4">
        <v>0</v>
      </c>
      <c r="C2646" s="4">
        <v>0</v>
      </c>
      <c r="D2646" s="4">
        <v>1</v>
      </c>
      <c r="E2646" s="4">
        <v>226</v>
      </c>
      <c r="F2646" s="4">
        <f>ROUND(Source!AW2640,O2646)</f>
        <v>345950.97</v>
      </c>
      <c r="G2646" s="4" t="s">
        <v>42</v>
      </c>
      <c r="H2646" s="4" t="s">
        <v>43</v>
      </c>
      <c r="I2646" s="4"/>
      <c r="J2646" s="4"/>
      <c r="K2646" s="4">
        <v>226</v>
      </c>
      <c r="L2646" s="4">
        <v>5</v>
      </c>
      <c r="M2646" s="4">
        <v>3</v>
      </c>
      <c r="N2646" s="4" t="s">
        <v>3</v>
      </c>
      <c r="O2646" s="4">
        <v>2</v>
      </c>
      <c r="P2646" s="4"/>
      <c r="Q2646" s="4"/>
      <c r="R2646" s="4"/>
      <c r="S2646" s="4"/>
      <c r="T2646" s="4"/>
      <c r="U2646" s="4"/>
      <c r="V2646" s="4"/>
      <c r="W2646" s="4"/>
    </row>
    <row r="2647" spans="1:23" x14ac:dyDescent="0.2">
      <c r="A2647" s="4">
        <v>50</v>
      </c>
      <c r="B2647" s="4">
        <v>0</v>
      </c>
      <c r="C2647" s="4">
        <v>0</v>
      </c>
      <c r="D2647" s="4">
        <v>1</v>
      </c>
      <c r="E2647" s="4">
        <v>227</v>
      </c>
      <c r="F2647" s="4">
        <f>ROUND(Source!AX2640,O2647)</f>
        <v>0</v>
      </c>
      <c r="G2647" s="4" t="s">
        <v>44</v>
      </c>
      <c r="H2647" s="4" t="s">
        <v>45</v>
      </c>
      <c r="I2647" s="4"/>
      <c r="J2647" s="4"/>
      <c r="K2647" s="4">
        <v>227</v>
      </c>
      <c r="L2647" s="4">
        <v>6</v>
      </c>
      <c r="M2647" s="4">
        <v>3</v>
      </c>
      <c r="N2647" s="4" t="s">
        <v>3</v>
      </c>
      <c r="O2647" s="4">
        <v>2</v>
      </c>
      <c r="P2647" s="4"/>
      <c r="Q2647" s="4"/>
      <c r="R2647" s="4"/>
      <c r="S2647" s="4"/>
      <c r="T2647" s="4"/>
      <c r="U2647" s="4"/>
      <c r="V2647" s="4"/>
      <c r="W2647" s="4"/>
    </row>
    <row r="2648" spans="1:23" x14ac:dyDescent="0.2">
      <c r="A2648" s="4">
        <v>50</v>
      </c>
      <c r="B2648" s="4">
        <v>0</v>
      </c>
      <c r="C2648" s="4">
        <v>0</v>
      </c>
      <c r="D2648" s="4">
        <v>1</v>
      </c>
      <c r="E2648" s="4">
        <v>228</v>
      </c>
      <c r="F2648" s="4">
        <f>ROUND(Source!AY2640,O2648)</f>
        <v>345950.97</v>
      </c>
      <c r="G2648" s="4" t="s">
        <v>46</v>
      </c>
      <c r="H2648" s="4" t="s">
        <v>47</v>
      </c>
      <c r="I2648" s="4"/>
      <c r="J2648" s="4"/>
      <c r="K2648" s="4">
        <v>228</v>
      </c>
      <c r="L2648" s="4">
        <v>7</v>
      </c>
      <c r="M2648" s="4">
        <v>3</v>
      </c>
      <c r="N2648" s="4" t="s">
        <v>3</v>
      </c>
      <c r="O2648" s="4">
        <v>2</v>
      </c>
      <c r="P2648" s="4"/>
      <c r="Q2648" s="4"/>
      <c r="R2648" s="4"/>
      <c r="S2648" s="4"/>
      <c r="T2648" s="4"/>
      <c r="U2648" s="4"/>
      <c r="V2648" s="4"/>
      <c r="W2648" s="4"/>
    </row>
    <row r="2649" spans="1:23" x14ac:dyDescent="0.2">
      <c r="A2649" s="4">
        <v>50</v>
      </c>
      <c r="B2649" s="4">
        <v>0</v>
      </c>
      <c r="C2649" s="4">
        <v>0</v>
      </c>
      <c r="D2649" s="4">
        <v>1</v>
      </c>
      <c r="E2649" s="4">
        <v>216</v>
      </c>
      <c r="F2649" s="4">
        <f>ROUND(Source!AP2640,O2649)</f>
        <v>0</v>
      </c>
      <c r="G2649" s="4" t="s">
        <v>48</v>
      </c>
      <c r="H2649" s="4" t="s">
        <v>49</v>
      </c>
      <c r="I2649" s="4"/>
      <c r="J2649" s="4"/>
      <c r="K2649" s="4">
        <v>216</v>
      </c>
      <c r="L2649" s="4">
        <v>8</v>
      </c>
      <c r="M2649" s="4">
        <v>3</v>
      </c>
      <c r="N2649" s="4" t="s">
        <v>3</v>
      </c>
      <c r="O2649" s="4">
        <v>2</v>
      </c>
      <c r="P2649" s="4"/>
      <c r="Q2649" s="4"/>
      <c r="R2649" s="4"/>
      <c r="S2649" s="4"/>
      <c r="T2649" s="4"/>
      <c r="U2649" s="4"/>
      <c r="V2649" s="4"/>
      <c r="W2649" s="4"/>
    </row>
    <row r="2650" spans="1:23" x14ac:dyDescent="0.2">
      <c r="A2650" s="4">
        <v>50</v>
      </c>
      <c r="B2650" s="4">
        <v>0</v>
      </c>
      <c r="C2650" s="4">
        <v>0</v>
      </c>
      <c r="D2650" s="4">
        <v>1</v>
      </c>
      <c r="E2650" s="4">
        <v>223</v>
      </c>
      <c r="F2650" s="4">
        <f>ROUND(Source!AQ2640,O2650)</f>
        <v>0</v>
      </c>
      <c r="G2650" s="4" t="s">
        <v>50</v>
      </c>
      <c r="H2650" s="4" t="s">
        <v>51</v>
      </c>
      <c r="I2650" s="4"/>
      <c r="J2650" s="4"/>
      <c r="K2650" s="4">
        <v>223</v>
      </c>
      <c r="L2650" s="4">
        <v>9</v>
      </c>
      <c r="M2650" s="4">
        <v>3</v>
      </c>
      <c r="N2650" s="4" t="s">
        <v>3</v>
      </c>
      <c r="O2650" s="4">
        <v>2</v>
      </c>
      <c r="P2650" s="4"/>
      <c r="Q2650" s="4"/>
      <c r="R2650" s="4"/>
      <c r="S2650" s="4"/>
      <c r="T2650" s="4"/>
      <c r="U2650" s="4"/>
      <c r="V2650" s="4"/>
      <c r="W2650" s="4"/>
    </row>
    <row r="2651" spans="1:23" x14ac:dyDescent="0.2">
      <c r="A2651" s="4">
        <v>50</v>
      </c>
      <c r="B2651" s="4">
        <v>0</v>
      </c>
      <c r="C2651" s="4">
        <v>0</v>
      </c>
      <c r="D2651" s="4">
        <v>1</v>
      </c>
      <c r="E2651" s="4">
        <v>229</v>
      </c>
      <c r="F2651" s="4">
        <f>ROUND(Source!AZ2640,O2651)</f>
        <v>0</v>
      </c>
      <c r="G2651" s="4" t="s">
        <v>52</v>
      </c>
      <c r="H2651" s="4" t="s">
        <v>53</v>
      </c>
      <c r="I2651" s="4"/>
      <c r="J2651" s="4"/>
      <c r="K2651" s="4">
        <v>229</v>
      </c>
      <c r="L2651" s="4">
        <v>10</v>
      </c>
      <c r="M2651" s="4">
        <v>3</v>
      </c>
      <c r="N2651" s="4" t="s">
        <v>3</v>
      </c>
      <c r="O2651" s="4">
        <v>2</v>
      </c>
      <c r="P2651" s="4"/>
      <c r="Q2651" s="4"/>
      <c r="R2651" s="4"/>
      <c r="S2651" s="4"/>
      <c r="T2651" s="4"/>
      <c r="U2651" s="4"/>
      <c r="V2651" s="4"/>
      <c r="W2651" s="4"/>
    </row>
    <row r="2652" spans="1:23" x14ac:dyDescent="0.2">
      <c r="A2652" s="4">
        <v>50</v>
      </c>
      <c r="B2652" s="4">
        <v>0</v>
      </c>
      <c r="C2652" s="4">
        <v>0</v>
      </c>
      <c r="D2652" s="4">
        <v>1</v>
      </c>
      <c r="E2652" s="4">
        <v>203</v>
      </c>
      <c r="F2652" s="4">
        <f>ROUND(Source!Q2640,O2652)</f>
        <v>24828.080000000002</v>
      </c>
      <c r="G2652" s="4" t="s">
        <v>54</v>
      </c>
      <c r="H2652" s="4" t="s">
        <v>55</v>
      </c>
      <c r="I2652" s="4"/>
      <c r="J2652" s="4"/>
      <c r="K2652" s="4">
        <v>203</v>
      </c>
      <c r="L2652" s="4">
        <v>11</v>
      </c>
      <c r="M2652" s="4">
        <v>3</v>
      </c>
      <c r="N2652" s="4" t="s">
        <v>3</v>
      </c>
      <c r="O2652" s="4">
        <v>2</v>
      </c>
      <c r="P2652" s="4"/>
      <c r="Q2652" s="4"/>
      <c r="R2652" s="4"/>
      <c r="S2652" s="4"/>
      <c r="T2652" s="4"/>
      <c r="U2652" s="4"/>
      <c r="V2652" s="4"/>
      <c r="W2652" s="4"/>
    </row>
    <row r="2653" spans="1:23" x14ac:dyDescent="0.2">
      <c r="A2653" s="4">
        <v>50</v>
      </c>
      <c r="B2653" s="4">
        <v>0</v>
      </c>
      <c r="C2653" s="4">
        <v>0</v>
      </c>
      <c r="D2653" s="4">
        <v>1</v>
      </c>
      <c r="E2653" s="4">
        <v>231</v>
      </c>
      <c r="F2653" s="4">
        <f>ROUND(Source!BB2640,O2653)</f>
        <v>0</v>
      </c>
      <c r="G2653" s="4" t="s">
        <v>56</v>
      </c>
      <c r="H2653" s="4" t="s">
        <v>57</v>
      </c>
      <c r="I2653" s="4"/>
      <c r="J2653" s="4"/>
      <c r="K2653" s="4">
        <v>231</v>
      </c>
      <c r="L2653" s="4">
        <v>12</v>
      </c>
      <c r="M2653" s="4">
        <v>3</v>
      </c>
      <c r="N2653" s="4" t="s">
        <v>3</v>
      </c>
      <c r="O2653" s="4">
        <v>2</v>
      </c>
      <c r="P2653" s="4"/>
      <c r="Q2653" s="4"/>
      <c r="R2653" s="4"/>
      <c r="S2653" s="4"/>
      <c r="T2653" s="4"/>
      <c r="U2653" s="4"/>
      <c r="V2653" s="4"/>
      <c r="W2653" s="4"/>
    </row>
    <row r="2654" spans="1:23" x14ac:dyDescent="0.2">
      <c r="A2654" s="4">
        <v>50</v>
      </c>
      <c r="B2654" s="4">
        <v>0</v>
      </c>
      <c r="C2654" s="4">
        <v>0</v>
      </c>
      <c r="D2654" s="4">
        <v>1</v>
      </c>
      <c r="E2654" s="4">
        <v>204</v>
      </c>
      <c r="F2654" s="4">
        <f>ROUND(Source!R2640,O2654)</f>
        <v>12099.21</v>
      </c>
      <c r="G2654" s="4" t="s">
        <v>58</v>
      </c>
      <c r="H2654" s="4" t="s">
        <v>59</v>
      </c>
      <c r="I2654" s="4"/>
      <c r="J2654" s="4"/>
      <c r="K2654" s="4">
        <v>204</v>
      </c>
      <c r="L2654" s="4">
        <v>13</v>
      </c>
      <c r="M2654" s="4">
        <v>3</v>
      </c>
      <c r="N2654" s="4" t="s">
        <v>3</v>
      </c>
      <c r="O2654" s="4">
        <v>2</v>
      </c>
      <c r="P2654" s="4"/>
      <c r="Q2654" s="4"/>
      <c r="R2654" s="4"/>
      <c r="S2654" s="4"/>
      <c r="T2654" s="4"/>
      <c r="U2654" s="4"/>
      <c r="V2654" s="4"/>
      <c r="W2654" s="4"/>
    </row>
    <row r="2655" spans="1:23" x14ac:dyDescent="0.2">
      <c r="A2655" s="4">
        <v>50</v>
      </c>
      <c r="B2655" s="4">
        <v>0</v>
      </c>
      <c r="C2655" s="4">
        <v>0</v>
      </c>
      <c r="D2655" s="4">
        <v>1</v>
      </c>
      <c r="E2655" s="4">
        <v>205</v>
      </c>
      <c r="F2655" s="4">
        <f>ROUND(Source!S2640,O2655)</f>
        <v>31433.25</v>
      </c>
      <c r="G2655" s="4" t="s">
        <v>60</v>
      </c>
      <c r="H2655" s="4" t="s">
        <v>61</v>
      </c>
      <c r="I2655" s="4"/>
      <c r="J2655" s="4"/>
      <c r="K2655" s="4">
        <v>205</v>
      </c>
      <c r="L2655" s="4">
        <v>14</v>
      </c>
      <c r="M2655" s="4">
        <v>3</v>
      </c>
      <c r="N2655" s="4" t="s">
        <v>3</v>
      </c>
      <c r="O2655" s="4">
        <v>2</v>
      </c>
      <c r="P2655" s="4"/>
      <c r="Q2655" s="4"/>
      <c r="R2655" s="4"/>
      <c r="S2655" s="4"/>
      <c r="T2655" s="4"/>
      <c r="U2655" s="4"/>
      <c r="V2655" s="4"/>
      <c r="W2655" s="4"/>
    </row>
    <row r="2656" spans="1:23" x14ac:dyDescent="0.2">
      <c r="A2656" s="4">
        <v>50</v>
      </c>
      <c r="B2656" s="4">
        <v>0</v>
      </c>
      <c r="C2656" s="4">
        <v>0</v>
      </c>
      <c r="D2656" s="4">
        <v>1</v>
      </c>
      <c r="E2656" s="4">
        <v>232</v>
      </c>
      <c r="F2656" s="4">
        <f>ROUND(Source!BC2640,O2656)</f>
        <v>0</v>
      </c>
      <c r="G2656" s="4" t="s">
        <v>62</v>
      </c>
      <c r="H2656" s="4" t="s">
        <v>63</v>
      </c>
      <c r="I2656" s="4"/>
      <c r="J2656" s="4"/>
      <c r="K2656" s="4">
        <v>232</v>
      </c>
      <c r="L2656" s="4">
        <v>15</v>
      </c>
      <c r="M2656" s="4">
        <v>3</v>
      </c>
      <c r="N2656" s="4" t="s">
        <v>3</v>
      </c>
      <c r="O2656" s="4">
        <v>2</v>
      </c>
      <c r="P2656" s="4"/>
      <c r="Q2656" s="4"/>
      <c r="R2656" s="4"/>
      <c r="S2656" s="4"/>
      <c r="T2656" s="4"/>
      <c r="U2656" s="4"/>
      <c r="V2656" s="4"/>
      <c r="W2656" s="4"/>
    </row>
    <row r="2657" spans="1:206" x14ac:dyDescent="0.2">
      <c r="A2657" s="4">
        <v>50</v>
      </c>
      <c r="B2657" s="4">
        <v>0</v>
      </c>
      <c r="C2657" s="4">
        <v>0</v>
      </c>
      <c r="D2657" s="4">
        <v>1</v>
      </c>
      <c r="E2657" s="4">
        <v>214</v>
      </c>
      <c r="F2657" s="4">
        <f>ROUND(Source!AS2640,O2657)</f>
        <v>0</v>
      </c>
      <c r="G2657" s="4" t="s">
        <v>64</v>
      </c>
      <c r="H2657" s="4" t="s">
        <v>65</v>
      </c>
      <c r="I2657" s="4"/>
      <c r="J2657" s="4"/>
      <c r="K2657" s="4">
        <v>214</v>
      </c>
      <c r="L2657" s="4">
        <v>16</v>
      </c>
      <c r="M2657" s="4">
        <v>3</v>
      </c>
      <c r="N2657" s="4" t="s">
        <v>3</v>
      </c>
      <c r="O2657" s="4">
        <v>2</v>
      </c>
      <c r="P2657" s="4"/>
      <c r="Q2657" s="4"/>
      <c r="R2657" s="4"/>
      <c r="S2657" s="4"/>
      <c r="T2657" s="4"/>
      <c r="U2657" s="4"/>
      <c r="V2657" s="4"/>
      <c r="W2657" s="4"/>
    </row>
    <row r="2658" spans="1:206" x14ac:dyDescent="0.2">
      <c r="A2658" s="4">
        <v>50</v>
      </c>
      <c r="B2658" s="4">
        <v>0</v>
      </c>
      <c r="C2658" s="4">
        <v>0</v>
      </c>
      <c r="D2658" s="4">
        <v>1</v>
      </c>
      <c r="E2658" s="4">
        <v>215</v>
      </c>
      <c r="F2658" s="4">
        <f>ROUND(Source!AT2640,O2658)</f>
        <v>0</v>
      </c>
      <c r="G2658" s="4" t="s">
        <v>66</v>
      </c>
      <c r="H2658" s="4" t="s">
        <v>67</v>
      </c>
      <c r="I2658" s="4"/>
      <c r="J2658" s="4"/>
      <c r="K2658" s="4">
        <v>215</v>
      </c>
      <c r="L2658" s="4">
        <v>17</v>
      </c>
      <c r="M2658" s="4">
        <v>3</v>
      </c>
      <c r="N2658" s="4" t="s">
        <v>3</v>
      </c>
      <c r="O2658" s="4">
        <v>2</v>
      </c>
      <c r="P2658" s="4"/>
      <c r="Q2658" s="4"/>
      <c r="R2658" s="4"/>
      <c r="S2658" s="4"/>
      <c r="T2658" s="4"/>
      <c r="U2658" s="4"/>
      <c r="V2658" s="4"/>
      <c r="W2658" s="4"/>
    </row>
    <row r="2659" spans="1:206" x14ac:dyDescent="0.2">
      <c r="A2659" s="4">
        <v>50</v>
      </c>
      <c r="B2659" s="4">
        <v>0</v>
      </c>
      <c r="C2659" s="4">
        <v>0</v>
      </c>
      <c r="D2659" s="4">
        <v>1</v>
      </c>
      <c r="E2659" s="4">
        <v>217</v>
      </c>
      <c r="F2659" s="4">
        <f>ROUND(Source!AU2640,O2659)</f>
        <v>440426.05</v>
      </c>
      <c r="G2659" s="4" t="s">
        <v>68</v>
      </c>
      <c r="H2659" s="4" t="s">
        <v>69</v>
      </c>
      <c r="I2659" s="4"/>
      <c r="J2659" s="4"/>
      <c r="K2659" s="4">
        <v>217</v>
      </c>
      <c r="L2659" s="4">
        <v>18</v>
      </c>
      <c r="M2659" s="4">
        <v>3</v>
      </c>
      <c r="N2659" s="4" t="s">
        <v>3</v>
      </c>
      <c r="O2659" s="4">
        <v>2</v>
      </c>
      <c r="P2659" s="4"/>
      <c r="Q2659" s="4"/>
      <c r="R2659" s="4"/>
      <c r="S2659" s="4"/>
      <c r="T2659" s="4"/>
      <c r="U2659" s="4"/>
      <c r="V2659" s="4"/>
      <c r="W2659" s="4"/>
    </row>
    <row r="2660" spans="1:206" x14ac:dyDescent="0.2">
      <c r="A2660" s="4">
        <v>50</v>
      </c>
      <c r="B2660" s="4">
        <v>0</v>
      </c>
      <c r="C2660" s="4">
        <v>0</v>
      </c>
      <c r="D2660" s="4">
        <v>1</v>
      </c>
      <c r="E2660" s="4">
        <v>230</v>
      </c>
      <c r="F2660" s="4">
        <f>ROUND(Source!BA2640,O2660)</f>
        <v>0</v>
      </c>
      <c r="G2660" s="4" t="s">
        <v>70</v>
      </c>
      <c r="H2660" s="4" t="s">
        <v>71</v>
      </c>
      <c r="I2660" s="4"/>
      <c r="J2660" s="4"/>
      <c r="K2660" s="4">
        <v>230</v>
      </c>
      <c r="L2660" s="4">
        <v>19</v>
      </c>
      <c r="M2660" s="4">
        <v>3</v>
      </c>
      <c r="N2660" s="4" t="s">
        <v>3</v>
      </c>
      <c r="O2660" s="4">
        <v>2</v>
      </c>
      <c r="P2660" s="4"/>
      <c r="Q2660" s="4"/>
      <c r="R2660" s="4"/>
      <c r="S2660" s="4"/>
      <c r="T2660" s="4"/>
      <c r="U2660" s="4"/>
      <c r="V2660" s="4"/>
      <c r="W2660" s="4"/>
    </row>
    <row r="2661" spans="1:206" x14ac:dyDescent="0.2">
      <c r="A2661" s="4">
        <v>50</v>
      </c>
      <c r="B2661" s="4">
        <v>0</v>
      </c>
      <c r="C2661" s="4">
        <v>0</v>
      </c>
      <c r="D2661" s="4">
        <v>1</v>
      </c>
      <c r="E2661" s="4">
        <v>206</v>
      </c>
      <c r="F2661" s="4">
        <f>ROUND(Source!T2640,O2661)</f>
        <v>0</v>
      </c>
      <c r="G2661" s="4" t="s">
        <v>72</v>
      </c>
      <c r="H2661" s="4" t="s">
        <v>73</v>
      </c>
      <c r="I2661" s="4"/>
      <c r="J2661" s="4"/>
      <c r="K2661" s="4">
        <v>206</v>
      </c>
      <c r="L2661" s="4">
        <v>20</v>
      </c>
      <c r="M2661" s="4">
        <v>3</v>
      </c>
      <c r="N2661" s="4" t="s">
        <v>3</v>
      </c>
      <c r="O2661" s="4">
        <v>2</v>
      </c>
      <c r="P2661" s="4"/>
      <c r="Q2661" s="4"/>
      <c r="R2661" s="4"/>
      <c r="S2661" s="4"/>
      <c r="T2661" s="4"/>
      <c r="U2661" s="4"/>
      <c r="V2661" s="4"/>
      <c r="W2661" s="4"/>
    </row>
    <row r="2662" spans="1:206" x14ac:dyDescent="0.2">
      <c r="A2662" s="4">
        <v>50</v>
      </c>
      <c r="B2662" s="4">
        <v>0</v>
      </c>
      <c r="C2662" s="4">
        <v>0</v>
      </c>
      <c r="D2662" s="4">
        <v>1</v>
      </c>
      <c r="E2662" s="4">
        <v>207</v>
      </c>
      <c r="F2662" s="4">
        <f>Source!U2640</f>
        <v>152.69403600000001</v>
      </c>
      <c r="G2662" s="4" t="s">
        <v>74</v>
      </c>
      <c r="H2662" s="4" t="s">
        <v>75</v>
      </c>
      <c r="I2662" s="4"/>
      <c r="J2662" s="4"/>
      <c r="K2662" s="4">
        <v>207</v>
      </c>
      <c r="L2662" s="4">
        <v>21</v>
      </c>
      <c r="M2662" s="4">
        <v>3</v>
      </c>
      <c r="N2662" s="4" t="s">
        <v>3</v>
      </c>
      <c r="O2662" s="4">
        <v>-1</v>
      </c>
      <c r="P2662" s="4"/>
      <c r="Q2662" s="4"/>
      <c r="R2662" s="4"/>
      <c r="S2662" s="4"/>
      <c r="T2662" s="4"/>
      <c r="U2662" s="4"/>
      <c r="V2662" s="4"/>
      <c r="W2662" s="4"/>
    </row>
    <row r="2663" spans="1:206" x14ac:dyDescent="0.2">
      <c r="A2663" s="4">
        <v>50</v>
      </c>
      <c r="B2663" s="4">
        <v>0</v>
      </c>
      <c r="C2663" s="4">
        <v>0</v>
      </c>
      <c r="D2663" s="4">
        <v>1</v>
      </c>
      <c r="E2663" s="4">
        <v>208</v>
      </c>
      <c r="F2663" s="4">
        <f>Source!V2640</f>
        <v>0</v>
      </c>
      <c r="G2663" s="4" t="s">
        <v>76</v>
      </c>
      <c r="H2663" s="4" t="s">
        <v>77</v>
      </c>
      <c r="I2663" s="4"/>
      <c r="J2663" s="4"/>
      <c r="K2663" s="4">
        <v>208</v>
      </c>
      <c r="L2663" s="4">
        <v>22</v>
      </c>
      <c r="M2663" s="4">
        <v>3</v>
      </c>
      <c r="N2663" s="4" t="s">
        <v>3</v>
      </c>
      <c r="O2663" s="4">
        <v>-1</v>
      </c>
      <c r="P2663" s="4"/>
      <c r="Q2663" s="4"/>
      <c r="R2663" s="4"/>
      <c r="S2663" s="4"/>
      <c r="T2663" s="4"/>
      <c r="U2663" s="4"/>
      <c r="V2663" s="4"/>
      <c r="W2663" s="4"/>
    </row>
    <row r="2664" spans="1:206" x14ac:dyDescent="0.2">
      <c r="A2664" s="4">
        <v>50</v>
      </c>
      <c r="B2664" s="4">
        <v>0</v>
      </c>
      <c r="C2664" s="4">
        <v>0</v>
      </c>
      <c r="D2664" s="4">
        <v>1</v>
      </c>
      <c r="E2664" s="4">
        <v>209</v>
      </c>
      <c r="F2664" s="4">
        <f>ROUND(Source!W2640,O2664)</f>
        <v>0</v>
      </c>
      <c r="G2664" s="4" t="s">
        <v>78</v>
      </c>
      <c r="H2664" s="4" t="s">
        <v>79</v>
      </c>
      <c r="I2664" s="4"/>
      <c r="J2664" s="4"/>
      <c r="K2664" s="4">
        <v>209</v>
      </c>
      <c r="L2664" s="4">
        <v>23</v>
      </c>
      <c r="M2664" s="4">
        <v>3</v>
      </c>
      <c r="N2664" s="4" t="s">
        <v>3</v>
      </c>
      <c r="O2664" s="4">
        <v>2</v>
      </c>
      <c r="P2664" s="4"/>
      <c r="Q2664" s="4"/>
      <c r="R2664" s="4"/>
      <c r="S2664" s="4"/>
      <c r="T2664" s="4"/>
      <c r="U2664" s="4"/>
      <c r="V2664" s="4"/>
      <c r="W2664" s="4"/>
    </row>
    <row r="2665" spans="1:206" x14ac:dyDescent="0.2">
      <c r="A2665" s="4">
        <v>50</v>
      </c>
      <c r="B2665" s="4">
        <v>0</v>
      </c>
      <c r="C2665" s="4">
        <v>0</v>
      </c>
      <c r="D2665" s="4">
        <v>1</v>
      </c>
      <c r="E2665" s="4">
        <v>210</v>
      </c>
      <c r="F2665" s="4">
        <f>ROUND(Source!X2640,O2665)</f>
        <v>22003.29</v>
      </c>
      <c r="G2665" s="4" t="s">
        <v>80</v>
      </c>
      <c r="H2665" s="4" t="s">
        <v>81</v>
      </c>
      <c r="I2665" s="4"/>
      <c r="J2665" s="4"/>
      <c r="K2665" s="4">
        <v>210</v>
      </c>
      <c r="L2665" s="4">
        <v>24</v>
      </c>
      <c r="M2665" s="4">
        <v>3</v>
      </c>
      <c r="N2665" s="4" t="s">
        <v>3</v>
      </c>
      <c r="O2665" s="4">
        <v>2</v>
      </c>
      <c r="P2665" s="4"/>
      <c r="Q2665" s="4"/>
      <c r="R2665" s="4"/>
      <c r="S2665" s="4"/>
      <c r="T2665" s="4"/>
      <c r="U2665" s="4"/>
      <c r="V2665" s="4"/>
      <c r="W2665" s="4"/>
    </row>
    <row r="2666" spans="1:206" x14ac:dyDescent="0.2">
      <c r="A2666" s="4">
        <v>50</v>
      </c>
      <c r="B2666" s="4">
        <v>0</v>
      </c>
      <c r="C2666" s="4">
        <v>0</v>
      </c>
      <c r="D2666" s="4">
        <v>1</v>
      </c>
      <c r="E2666" s="4">
        <v>211</v>
      </c>
      <c r="F2666" s="4">
        <f>ROUND(Source!Y2640,O2666)</f>
        <v>3143.32</v>
      </c>
      <c r="G2666" s="4" t="s">
        <v>82</v>
      </c>
      <c r="H2666" s="4" t="s">
        <v>83</v>
      </c>
      <c r="I2666" s="4"/>
      <c r="J2666" s="4"/>
      <c r="K2666" s="4">
        <v>211</v>
      </c>
      <c r="L2666" s="4">
        <v>25</v>
      </c>
      <c r="M2666" s="4">
        <v>3</v>
      </c>
      <c r="N2666" s="4" t="s">
        <v>3</v>
      </c>
      <c r="O2666" s="4">
        <v>2</v>
      </c>
      <c r="P2666" s="4"/>
      <c r="Q2666" s="4"/>
      <c r="R2666" s="4"/>
      <c r="S2666" s="4"/>
      <c r="T2666" s="4"/>
      <c r="U2666" s="4"/>
      <c r="V2666" s="4"/>
      <c r="W2666" s="4"/>
    </row>
    <row r="2667" spans="1:206" x14ac:dyDescent="0.2">
      <c r="A2667" s="4">
        <v>50</v>
      </c>
      <c r="B2667" s="4">
        <v>0</v>
      </c>
      <c r="C2667" s="4">
        <v>0</v>
      </c>
      <c r="D2667" s="4">
        <v>1</v>
      </c>
      <c r="E2667" s="4">
        <v>224</v>
      </c>
      <c r="F2667" s="4">
        <f>ROUND(Source!AR2640,O2667)</f>
        <v>440426.05</v>
      </c>
      <c r="G2667" s="4" t="s">
        <v>84</v>
      </c>
      <c r="H2667" s="4" t="s">
        <v>85</v>
      </c>
      <c r="I2667" s="4"/>
      <c r="J2667" s="4"/>
      <c r="K2667" s="4">
        <v>224</v>
      </c>
      <c r="L2667" s="4">
        <v>26</v>
      </c>
      <c r="M2667" s="4">
        <v>3</v>
      </c>
      <c r="N2667" s="4" t="s">
        <v>3</v>
      </c>
      <c r="O2667" s="4">
        <v>2</v>
      </c>
      <c r="P2667" s="4"/>
      <c r="Q2667" s="4"/>
      <c r="R2667" s="4"/>
      <c r="S2667" s="4"/>
      <c r="T2667" s="4"/>
      <c r="U2667" s="4"/>
      <c r="V2667" s="4"/>
      <c r="W2667" s="4"/>
    </row>
    <row r="2668" spans="1:206" x14ac:dyDescent="0.2">
      <c r="A2668" s="4">
        <v>50</v>
      </c>
      <c r="B2668" s="4">
        <v>1</v>
      </c>
      <c r="C2668" s="4">
        <v>0</v>
      </c>
      <c r="D2668" s="4">
        <v>2</v>
      </c>
      <c r="E2668" s="4">
        <v>0</v>
      </c>
      <c r="F2668" s="4">
        <f>ROUND(F2667*0.2,O2668)</f>
        <v>88085.21</v>
      </c>
      <c r="G2668" s="4" t="s">
        <v>86</v>
      </c>
      <c r="H2668" s="4" t="s">
        <v>87</v>
      </c>
      <c r="I2668" s="4"/>
      <c r="J2668" s="4"/>
      <c r="K2668" s="4">
        <v>212</v>
      </c>
      <c r="L2668" s="4">
        <v>27</v>
      </c>
      <c r="M2668" s="4">
        <v>0</v>
      </c>
      <c r="N2668" s="4" t="s">
        <v>3</v>
      </c>
      <c r="O2668" s="4">
        <v>2</v>
      </c>
      <c r="P2668" s="4"/>
      <c r="Q2668" s="4"/>
      <c r="R2668" s="4"/>
      <c r="S2668" s="4"/>
      <c r="T2668" s="4"/>
      <c r="U2668" s="4"/>
      <c r="V2668" s="4"/>
      <c r="W2668" s="4"/>
    </row>
    <row r="2669" spans="1:206" x14ac:dyDescent="0.2">
      <c r="A2669" s="4">
        <v>50</v>
      </c>
      <c r="B2669" s="4">
        <v>1</v>
      </c>
      <c r="C2669" s="4">
        <v>0</v>
      </c>
      <c r="D2669" s="4">
        <v>2</v>
      </c>
      <c r="E2669" s="4">
        <v>0</v>
      </c>
      <c r="F2669" s="4">
        <f>ROUND(F2668+F2667,O2669)</f>
        <v>528511.26</v>
      </c>
      <c r="G2669" s="4" t="s">
        <v>88</v>
      </c>
      <c r="H2669" s="4" t="s">
        <v>88</v>
      </c>
      <c r="I2669" s="4"/>
      <c r="J2669" s="4"/>
      <c r="K2669" s="4">
        <v>212</v>
      </c>
      <c r="L2669" s="4">
        <v>28</v>
      </c>
      <c r="M2669" s="4">
        <v>0</v>
      </c>
      <c r="N2669" s="4" t="s">
        <v>3</v>
      </c>
      <c r="O2669" s="4">
        <v>2</v>
      </c>
      <c r="P2669" s="4"/>
      <c r="Q2669" s="4"/>
      <c r="R2669" s="4"/>
      <c r="S2669" s="4"/>
      <c r="T2669" s="4"/>
      <c r="U2669" s="4"/>
      <c r="V2669" s="4"/>
      <c r="W2669" s="4"/>
    </row>
    <row r="2671" spans="1:206" x14ac:dyDescent="0.2">
      <c r="A2671" s="2">
        <v>51</v>
      </c>
      <c r="B2671" s="2">
        <f>B2612</f>
        <v>1</v>
      </c>
      <c r="C2671" s="2">
        <f>A2612</f>
        <v>4</v>
      </c>
      <c r="D2671" s="2">
        <f>ROW(A2612)</f>
        <v>2612</v>
      </c>
      <c r="E2671" s="2"/>
      <c r="F2671" s="2" t="str">
        <f>IF(F2612&lt;&gt;"",F2612,"")</f>
        <v>Новый раздел</v>
      </c>
      <c r="G2671" s="2" t="str">
        <f>IF(G2612&lt;&gt;"",G2612,"")</f>
        <v>Устройство/замена синтетического покрытия на детской/спортивной площадке с устройством основания и установкой садового бортового камня</v>
      </c>
      <c r="H2671" s="2">
        <v>0</v>
      </c>
      <c r="I2671" s="2"/>
      <c r="J2671" s="2"/>
      <c r="K2671" s="2"/>
      <c r="L2671" s="2"/>
      <c r="M2671" s="2"/>
      <c r="N2671" s="2"/>
      <c r="O2671" s="2">
        <f t="shared" ref="O2671:T2671" si="1409">ROUND(O2640+AB2671,2)</f>
        <v>402212.3</v>
      </c>
      <c r="P2671" s="2">
        <f t="shared" si="1409"/>
        <v>345950.97</v>
      </c>
      <c r="Q2671" s="2">
        <f t="shared" si="1409"/>
        <v>24828.080000000002</v>
      </c>
      <c r="R2671" s="2">
        <f t="shared" si="1409"/>
        <v>12099.21</v>
      </c>
      <c r="S2671" s="2">
        <f t="shared" si="1409"/>
        <v>31433.25</v>
      </c>
      <c r="T2671" s="2">
        <f t="shared" si="1409"/>
        <v>0</v>
      </c>
      <c r="U2671" s="2">
        <f>U2640+AH2671</f>
        <v>152.69403600000001</v>
      </c>
      <c r="V2671" s="2">
        <f>V2640+AI2671</f>
        <v>0</v>
      </c>
      <c r="W2671" s="2">
        <f>ROUND(W2640+AJ2671,2)</f>
        <v>0</v>
      </c>
      <c r="X2671" s="2">
        <f>ROUND(X2640+AK2671,2)</f>
        <v>22003.29</v>
      </c>
      <c r="Y2671" s="2">
        <f>ROUND(Y2640+AL2671,2)</f>
        <v>3143.32</v>
      </c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>
        <f t="shared" ref="AO2671:BC2671" si="1410">ROUND(AO2640+BX2671,2)</f>
        <v>0</v>
      </c>
      <c r="AP2671" s="2">
        <f t="shared" si="1410"/>
        <v>0</v>
      </c>
      <c r="AQ2671" s="2">
        <f t="shared" si="1410"/>
        <v>0</v>
      </c>
      <c r="AR2671" s="2">
        <f t="shared" si="1410"/>
        <v>440426.05</v>
      </c>
      <c r="AS2671" s="2">
        <f t="shared" si="1410"/>
        <v>0</v>
      </c>
      <c r="AT2671" s="2">
        <f t="shared" si="1410"/>
        <v>0</v>
      </c>
      <c r="AU2671" s="2">
        <f t="shared" si="1410"/>
        <v>440426.05</v>
      </c>
      <c r="AV2671" s="2">
        <f t="shared" si="1410"/>
        <v>345950.97</v>
      </c>
      <c r="AW2671" s="2">
        <f t="shared" si="1410"/>
        <v>345950.97</v>
      </c>
      <c r="AX2671" s="2">
        <f t="shared" si="1410"/>
        <v>0</v>
      </c>
      <c r="AY2671" s="2">
        <f t="shared" si="1410"/>
        <v>345950.97</v>
      </c>
      <c r="AZ2671" s="2">
        <f t="shared" si="1410"/>
        <v>0</v>
      </c>
      <c r="BA2671" s="2">
        <f t="shared" si="1410"/>
        <v>0</v>
      </c>
      <c r="BB2671" s="2">
        <f t="shared" si="1410"/>
        <v>0</v>
      </c>
      <c r="BC2671" s="2">
        <f t="shared" si="1410"/>
        <v>0</v>
      </c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  <c r="FE2671" s="3"/>
      <c r="FF2671" s="3"/>
      <c r="FG2671" s="3"/>
      <c r="FH2671" s="3"/>
      <c r="FI2671" s="3"/>
      <c r="FJ2671" s="3"/>
      <c r="FK2671" s="3"/>
      <c r="FL2671" s="3"/>
      <c r="FM2671" s="3"/>
      <c r="FN2671" s="3"/>
      <c r="FO2671" s="3"/>
      <c r="FP2671" s="3"/>
      <c r="FQ2671" s="3"/>
      <c r="FR2671" s="3"/>
      <c r="FS2671" s="3"/>
      <c r="FT2671" s="3"/>
      <c r="FU2671" s="3"/>
      <c r="FV2671" s="3"/>
      <c r="FW2671" s="3"/>
      <c r="FX2671" s="3"/>
      <c r="FY2671" s="3"/>
      <c r="FZ2671" s="3"/>
      <c r="GA2671" s="3"/>
      <c r="GB2671" s="3"/>
      <c r="GC2671" s="3"/>
      <c r="GD2671" s="3"/>
      <c r="GE2671" s="3"/>
      <c r="GF2671" s="3"/>
      <c r="GG2671" s="3"/>
      <c r="GH2671" s="3"/>
      <c r="GI2671" s="3"/>
      <c r="GJ2671" s="3"/>
      <c r="GK2671" s="3"/>
      <c r="GL2671" s="3"/>
      <c r="GM2671" s="3"/>
      <c r="GN2671" s="3"/>
      <c r="GO2671" s="3"/>
      <c r="GP2671" s="3"/>
      <c r="GQ2671" s="3"/>
      <c r="GR2671" s="3"/>
      <c r="GS2671" s="3"/>
      <c r="GT2671" s="3"/>
      <c r="GU2671" s="3"/>
      <c r="GV2671" s="3"/>
      <c r="GW2671" s="3"/>
      <c r="GX2671" s="3">
        <v>0</v>
      </c>
    </row>
    <row r="2673" spans="1:23" x14ac:dyDescent="0.2">
      <c r="A2673" s="4">
        <v>50</v>
      </c>
      <c r="B2673" s="4">
        <v>0</v>
      </c>
      <c r="C2673" s="4">
        <v>0</v>
      </c>
      <c r="D2673" s="4">
        <v>1</v>
      </c>
      <c r="E2673" s="4">
        <v>201</v>
      </c>
      <c r="F2673" s="4">
        <f>ROUND(Source!O2671,O2673)</f>
        <v>402212.3</v>
      </c>
      <c r="G2673" s="4" t="s">
        <v>34</v>
      </c>
      <c r="H2673" s="4" t="s">
        <v>35</v>
      </c>
      <c r="I2673" s="4"/>
      <c r="J2673" s="4"/>
      <c r="K2673" s="4">
        <v>201</v>
      </c>
      <c r="L2673" s="4">
        <v>1</v>
      </c>
      <c r="M2673" s="4">
        <v>3</v>
      </c>
      <c r="N2673" s="4" t="s">
        <v>3</v>
      </c>
      <c r="O2673" s="4">
        <v>2</v>
      </c>
      <c r="P2673" s="4"/>
      <c r="Q2673" s="4"/>
      <c r="R2673" s="4"/>
      <c r="S2673" s="4"/>
      <c r="T2673" s="4"/>
      <c r="U2673" s="4"/>
      <c r="V2673" s="4"/>
      <c r="W2673" s="4"/>
    </row>
    <row r="2674" spans="1:23" x14ac:dyDescent="0.2">
      <c r="A2674" s="4">
        <v>50</v>
      </c>
      <c r="B2674" s="4">
        <v>0</v>
      </c>
      <c r="C2674" s="4">
        <v>0</v>
      </c>
      <c r="D2674" s="4">
        <v>1</v>
      </c>
      <c r="E2674" s="4">
        <v>202</v>
      </c>
      <c r="F2674" s="4">
        <f>ROUND(Source!P2671,O2674)</f>
        <v>345950.97</v>
      </c>
      <c r="G2674" s="4" t="s">
        <v>36</v>
      </c>
      <c r="H2674" s="4" t="s">
        <v>37</v>
      </c>
      <c r="I2674" s="4"/>
      <c r="J2674" s="4"/>
      <c r="K2674" s="4">
        <v>202</v>
      </c>
      <c r="L2674" s="4">
        <v>2</v>
      </c>
      <c r="M2674" s="4">
        <v>3</v>
      </c>
      <c r="N2674" s="4" t="s">
        <v>3</v>
      </c>
      <c r="O2674" s="4">
        <v>2</v>
      </c>
      <c r="P2674" s="4"/>
      <c r="Q2674" s="4"/>
      <c r="R2674" s="4"/>
      <c r="S2674" s="4"/>
      <c r="T2674" s="4"/>
      <c r="U2674" s="4"/>
      <c r="V2674" s="4"/>
      <c r="W2674" s="4"/>
    </row>
    <row r="2675" spans="1:23" x14ac:dyDescent="0.2">
      <c r="A2675" s="4">
        <v>50</v>
      </c>
      <c r="B2675" s="4">
        <v>0</v>
      </c>
      <c r="C2675" s="4">
        <v>0</v>
      </c>
      <c r="D2675" s="4">
        <v>1</v>
      </c>
      <c r="E2675" s="4">
        <v>222</v>
      </c>
      <c r="F2675" s="4">
        <f>ROUND(Source!AO2671,O2675)</f>
        <v>0</v>
      </c>
      <c r="G2675" s="4" t="s">
        <v>38</v>
      </c>
      <c r="H2675" s="4" t="s">
        <v>39</v>
      </c>
      <c r="I2675" s="4"/>
      <c r="J2675" s="4"/>
      <c r="K2675" s="4">
        <v>222</v>
      </c>
      <c r="L2675" s="4">
        <v>3</v>
      </c>
      <c r="M2675" s="4">
        <v>3</v>
      </c>
      <c r="N2675" s="4" t="s">
        <v>3</v>
      </c>
      <c r="O2675" s="4">
        <v>2</v>
      </c>
      <c r="P2675" s="4"/>
      <c r="Q2675" s="4"/>
      <c r="R2675" s="4"/>
      <c r="S2675" s="4"/>
      <c r="T2675" s="4"/>
      <c r="U2675" s="4"/>
      <c r="V2675" s="4"/>
      <c r="W2675" s="4"/>
    </row>
    <row r="2676" spans="1:23" x14ac:dyDescent="0.2">
      <c r="A2676" s="4">
        <v>50</v>
      </c>
      <c r="B2676" s="4">
        <v>0</v>
      </c>
      <c r="C2676" s="4">
        <v>0</v>
      </c>
      <c r="D2676" s="4">
        <v>1</v>
      </c>
      <c r="E2676" s="4">
        <v>225</v>
      </c>
      <c r="F2676" s="4">
        <f>ROUND(Source!AV2671,O2676)</f>
        <v>345950.97</v>
      </c>
      <c r="G2676" s="4" t="s">
        <v>40</v>
      </c>
      <c r="H2676" s="4" t="s">
        <v>41</v>
      </c>
      <c r="I2676" s="4"/>
      <c r="J2676" s="4"/>
      <c r="K2676" s="4">
        <v>225</v>
      </c>
      <c r="L2676" s="4">
        <v>4</v>
      </c>
      <c r="M2676" s="4">
        <v>3</v>
      </c>
      <c r="N2676" s="4" t="s">
        <v>3</v>
      </c>
      <c r="O2676" s="4">
        <v>2</v>
      </c>
      <c r="P2676" s="4"/>
      <c r="Q2676" s="4"/>
      <c r="R2676" s="4"/>
      <c r="S2676" s="4"/>
      <c r="T2676" s="4"/>
      <c r="U2676" s="4"/>
      <c r="V2676" s="4"/>
      <c r="W2676" s="4"/>
    </row>
    <row r="2677" spans="1:23" x14ac:dyDescent="0.2">
      <c r="A2677" s="4">
        <v>50</v>
      </c>
      <c r="B2677" s="4">
        <v>0</v>
      </c>
      <c r="C2677" s="4">
        <v>0</v>
      </c>
      <c r="D2677" s="4">
        <v>1</v>
      </c>
      <c r="E2677" s="4">
        <v>226</v>
      </c>
      <c r="F2677" s="4">
        <f>ROUND(Source!AW2671,O2677)</f>
        <v>345950.97</v>
      </c>
      <c r="G2677" s="4" t="s">
        <v>42</v>
      </c>
      <c r="H2677" s="4" t="s">
        <v>43</v>
      </c>
      <c r="I2677" s="4"/>
      <c r="J2677" s="4"/>
      <c r="K2677" s="4">
        <v>226</v>
      </c>
      <c r="L2677" s="4">
        <v>5</v>
      </c>
      <c r="M2677" s="4">
        <v>3</v>
      </c>
      <c r="N2677" s="4" t="s">
        <v>3</v>
      </c>
      <c r="O2677" s="4">
        <v>2</v>
      </c>
      <c r="P2677" s="4"/>
      <c r="Q2677" s="4"/>
      <c r="R2677" s="4"/>
      <c r="S2677" s="4"/>
      <c r="T2677" s="4"/>
      <c r="U2677" s="4"/>
      <c r="V2677" s="4"/>
      <c r="W2677" s="4"/>
    </row>
    <row r="2678" spans="1:23" x14ac:dyDescent="0.2">
      <c r="A2678" s="4">
        <v>50</v>
      </c>
      <c r="B2678" s="4">
        <v>0</v>
      </c>
      <c r="C2678" s="4">
        <v>0</v>
      </c>
      <c r="D2678" s="4">
        <v>1</v>
      </c>
      <c r="E2678" s="4">
        <v>227</v>
      </c>
      <c r="F2678" s="4">
        <f>ROUND(Source!AX2671,O2678)</f>
        <v>0</v>
      </c>
      <c r="G2678" s="4" t="s">
        <v>44</v>
      </c>
      <c r="H2678" s="4" t="s">
        <v>45</v>
      </c>
      <c r="I2678" s="4"/>
      <c r="J2678" s="4"/>
      <c r="K2678" s="4">
        <v>227</v>
      </c>
      <c r="L2678" s="4">
        <v>6</v>
      </c>
      <c r="M2678" s="4">
        <v>3</v>
      </c>
      <c r="N2678" s="4" t="s">
        <v>3</v>
      </c>
      <c r="O2678" s="4">
        <v>2</v>
      </c>
      <c r="P2678" s="4"/>
      <c r="Q2678" s="4"/>
      <c r="R2678" s="4"/>
      <c r="S2678" s="4"/>
      <c r="T2678" s="4"/>
      <c r="U2678" s="4"/>
      <c r="V2678" s="4"/>
      <c r="W2678" s="4"/>
    </row>
    <row r="2679" spans="1:23" x14ac:dyDescent="0.2">
      <c r="A2679" s="4">
        <v>50</v>
      </c>
      <c r="B2679" s="4">
        <v>0</v>
      </c>
      <c r="C2679" s="4">
        <v>0</v>
      </c>
      <c r="D2679" s="4">
        <v>1</v>
      </c>
      <c r="E2679" s="4">
        <v>228</v>
      </c>
      <c r="F2679" s="4">
        <f>ROUND(Source!AY2671,O2679)</f>
        <v>345950.97</v>
      </c>
      <c r="G2679" s="4" t="s">
        <v>46</v>
      </c>
      <c r="H2679" s="4" t="s">
        <v>47</v>
      </c>
      <c r="I2679" s="4"/>
      <c r="J2679" s="4"/>
      <c r="K2679" s="4">
        <v>228</v>
      </c>
      <c r="L2679" s="4">
        <v>7</v>
      </c>
      <c r="M2679" s="4">
        <v>3</v>
      </c>
      <c r="N2679" s="4" t="s">
        <v>3</v>
      </c>
      <c r="O2679" s="4">
        <v>2</v>
      </c>
      <c r="P2679" s="4"/>
      <c r="Q2679" s="4"/>
      <c r="R2679" s="4"/>
      <c r="S2679" s="4"/>
      <c r="T2679" s="4"/>
      <c r="U2679" s="4"/>
      <c r="V2679" s="4"/>
      <c r="W2679" s="4"/>
    </row>
    <row r="2680" spans="1:23" x14ac:dyDescent="0.2">
      <c r="A2680" s="4">
        <v>50</v>
      </c>
      <c r="B2680" s="4">
        <v>0</v>
      </c>
      <c r="C2680" s="4">
        <v>0</v>
      </c>
      <c r="D2680" s="4">
        <v>1</v>
      </c>
      <c r="E2680" s="4">
        <v>216</v>
      </c>
      <c r="F2680" s="4">
        <f>ROUND(Source!AP2671,O2680)</f>
        <v>0</v>
      </c>
      <c r="G2680" s="4" t="s">
        <v>48</v>
      </c>
      <c r="H2680" s="4" t="s">
        <v>49</v>
      </c>
      <c r="I2680" s="4"/>
      <c r="J2680" s="4"/>
      <c r="K2680" s="4">
        <v>216</v>
      </c>
      <c r="L2680" s="4">
        <v>8</v>
      </c>
      <c r="M2680" s="4">
        <v>3</v>
      </c>
      <c r="N2680" s="4" t="s">
        <v>3</v>
      </c>
      <c r="O2680" s="4">
        <v>2</v>
      </c>
      <c r="P2680" s="4"/>
      <c r="Q2680" s="4"/>
      <c r="R2680" s="4"/>
      <c r="S2680" s="4"/>
      <c r="T2680" s="4"/>
      <c r="U2680" s="4"/>
      <c r="V2680" s="4"/>
      <c r="W2680" s="4"/>
    </row>
    <row r="2681" spans="1:23" x14ac:dyDescent="0.2">
      <c r="A2681" s="4">
        <v>50</v>
      </c>
      <c r="B2681" s="4">
        <v>0</v>
      </c>
      <c r="C2681" s="4">
        <v>0</v>
      </c>
      <c r="D2681" s="4">
        <v>1</v>
      </c>
      <c r="E2681" s="4">
        <v>223</v>
      </c>
      <c r="F2681" s="4">
        <f>ROUND(Source!AQ2671,O2681)</f>
        <v>0</v>
      </c>
      <c r="G2681" s="4" t="s">
        <v>50</v>
      </c>
      <c r="H2681" s="4" t="s">
        <v>51</v>
      </c>
      <c r="I2681" s="4"/>
      <c r="J2681" s="4"/>
      <c r="K2681" s="4">
        <v>223</v>
      </c>
      <c r="L2681" s="4">
        <v>9</v>
      </c>
      <c r="M2681" s="4">
        <v>3</v>
      </c>
      <c r="N2681" s="4" t="s">
        <v>3</v>
      </c>
      <c r="O2681" s="4">
        <v>2</v>
      </c>
      <c r="P2681" s="4"/>
      <c r="Q2681" s="4"/>
      <c r="R2681" s="4"/>
      <c r="S2681" s="4"/>
      <c r="T2681" s="4"/>
      <c r="U2681" s="4"/>
      <c r="V2681" s="4"/>
      <c r="W2681" s="4"/>
    </row>
    <row r="2682" spans="1:23" x14ac:dyDescent="0.2">
      <c r="A2682" s="4">
        <v>50</v>
      </c>
      <c r="B2682" s="4">
        <v>0</v>
      </c>
      <c r="C2682" s="4">
        <v>0</v>
      </c>
      <c r="D2682" s="4">
        <v>1</v>
      </c>
      <c r="E2682" s="4">
        <v>229</v>
      </c>
      <c r="F2682" s="4">
        <f>ROUND(Source!AZ2671,O2682)</f>
        <v>0</v>
      </c>
      <c r="G2682" s="4" t="s">
        <v>52</v>
      </c>
      <c r="H2682" s="4" t="s">
        <v>53</v>
      </c>
      <c r="I2682" s="4"/>
      <c r="J2682" s="4"/>
      <c r="K2682" s="4">
        <v>229</v>
      </c>
      <c r="L2682" s="4">
        <v>10</v>
      </c>
      <c r="M2682" s="4">
        <v>3</v>
      </c>
      <c r="N2682" s="4" t="s">
        <v>3</v>
      </c>
      <c r="O2682" s="4">
        <v>2</v>
      </c>
      <c r="P2682" s="4"/>
      <c r="Q2682" s="4"/>
      <c r="R2682" s="4"/>
      <c r="S2682" s="4"/>
      <c r="T2682" s="4"/>
      <c r="U2682" s="4"/>
      <c r="V2682" s="4"/>
      <c r="W2682" s="4"/>
    </row>
    <row r="2683" spans="1:23" x14ac:dyDescent="0.2">
      <c r="A2683" s="4">
        <v>50</v>
      </c>
      <c r="B2683" s="4">
        <v>0</v>
      </c>
      <c r="C2683" s="4">
        <v>0</v>
      </c>
      <c r="D2683" s="4">
        <v>1</v>
      </c>
      <c r="E2683" s="4">
        <v>203</v>
      </c>
      <c r="F2683" s="4">
        <f>ROUND(Source!Q2671,O2683)</f>
        <v>24828.080000000002</v>
      </c>
      <c r="G2683" s="4" t="s">
        <v>54</v>
      </c>
      <c r="H2683" s="4" t="s">
        <v>55</v>
      </c>
      <c r="I2683" s="4"/>
      <c r="J2683" s="4"/>
      <c r="K2683" s="4">
        <v>203</v>
      </c>
      <c r="L2683" s="4">
        <v>11</v>
      </c>
      <c r="M2683" s="4">
        <v>3</v>
      </c>
      <c r="N2683" s="4" t="s">
        <v>3</v>
      </c>
      <c r="O2683" s="4">
        <v>2</v>
      </c>
      <c r="P2683" s="4"/>
      <c r="Q2683" s="4"/>
      <c r="R2683" s="4"/>
      <c r="S2683" s="4"/>
      <c r="T2683" s="4"/>
      <c r="U2683" s="4"/>
      <c r="V2683" s="4"/>
      <c r="W2683" s="4"/>
    </row>
    <row r="2684" spans="1:23" x14ac:dyDescent="0.2">
      <c r="A2684" s="4">
        <v>50</v>
      </c>
      <c r="B2684" s="4">
        <v>0</v>
      </c>
      <c r="C2684" s="4">
        <v>0</v>
      </c>
      <c r="D2684" s="4">
        <v>1</v>
      </c>
      <c r="E2684" s="4">
        <v>231</v>
      </c>
      <c r="F2684" s="4">
        <f>ROUND(Source!BB2671,O2684)</f>
        <v>0</v>
      </c>
      <c r="G2684" s="4" t="s">
        <v>56</v>
      </c>
      <c r="H2684" s="4" t="s">
        <v>57</v>
      </c>
      <c r="I2684" s="4"/>
      <c r="J2684" s="4"/>
      <c r="K2684" s="4">
        <v>231</v>
      </c>
      <c r="L2684" s="4">
        <v>12</v>
      </c>
      <c r="M2684" s="4">
        <v>3</v>
      </c>
      <c r="N2684" s="4" t="s">
        <v>3</v>
      </c>
      <c r="O2684" s="4">
        <v>2</v>
      </c>
      <c r="P2684" s="4"/>
      <c r="Q2684" s="4"/>
      <c r="R2684" s="4"/>
      <c r="S2684" s="4"/>
      <c r="T2684" s="4"/>
      <c r="U2684" s="4"/>
      <c r="V2684" s="4"/>
      <c r="W2684" s="4"/>
    </row>
    <row r="2685" spans="1:23" x14ac:dyDescent="0.2">
      <c r="A2685" s="4">
        <v>50</v>
      </c>
      <c r="B2685" s="4">
        <v>0</v>
      </c>
      <c r="C2685" s="4">
        <v>0</v>
      </c>
      <c r="D2685" s="4">
        <v>1</v>
      </c>
      <c r="E2685" s="4">
        <v>204</v>
      </c>
      <c r="F2685" s="4">
        <f>ROUND(Source!R2671,O2685)</f>
        <v>12099.21</v>
      </c>
      <c r="G2685" s="4" t="s">
        <v>58</v>
      </c>
      <c r="H2685" s="4" t="s">
        <v>59</v>
      </c>
      <c r="I2685" s="4"/>
      <c r="J2685" s="4"/>
      <c r="K2685" s="4">
        <v>204</v>
      </c>
      <c r="L2685" s="4">
        <v>13</v>
      </c>
      <c r="M2685" s="4">
        <v>3</v>
      </c>
      <c r="N2685" s="4" t="s">
        <v>3</v>
      </c>
      <c r="O2685" s="4">
        <v>2</v>
      </c>
      <c r="P2685" s="4"/>
      <c r="Q2685" s="4"/>
      <c r="R2685" s="4"/>
      <c r="S2685" s="4"/>
      <c r="T2685" s="4"/>
      <c r="U2685" s="4"/>
      <c r="V2685" s="4"/>
      <c r="W2685" s="4"/>
    </row>
    <row r="2686" spans="1:23" x14ac:dyDescent="0.2">
      <c r="A2686" s="4">
        <v>50</v>
      </c>
      <c r="B2686" s="4">
        <v>0</v>
      </c>
      <c r="C2686" s="4">
        <v>0</v>
      </c>
      <c r="D2686" s="4">
        <v>1</v>
      </c>
      <c r="E2686" s="4">
        <v>205</v>
      </c>
      <c r="F2686" s="4">
        <f>ROUND(Source!S2671,O2686)</f>
        <v>31433.25</v>
      </c>
      <c r="G2686" s="4" t="s">
        <v>60</v>
      </c>
      <c r="H2686" s="4" t="s">
        <v>61</v>
      </c>
      <c r="I2686" s="4"/>
      <c r="J2686" s="4"/>
      <c r="K2686" s="4">
        <v>205</v>
      </c>
      <c r="L2686" s="4">
        <v>14</v>
      </c>
      <c r="M2686" s="4">
        <v>3</v>
      </c>
      <c r="N2686" s="4" t="s">
        <v>3</v>
      </c>
      <c r="O2686" s="4">
        <v>2</v>
      </c>
      <c r="P2686" s="4"/>
      <c r="Q2686" s="4"/>
      <c r="R2686" s="4"/>
      <c r="S2686" s="4"/>
      <c r="T2686" s="4"/>
      <c r="U2686" s="4"/>
      <c r="V2686" s="4"/>
      <c r="W2686" s="4"/>
    </row>
    <row r="2687" spans="1:23" x14ac:dyDescent="0.2">
      <c r="A2687" s="4">
        <v>50</v>
      </c>
      <c r="B2687" s="4">
        <v>0</v>
      </c>
      <c r="C2687" s="4">
        <v>0</v>
      </c>
      <c r="D2687" s="4">
        <v>1</v>
      </c>
      <c r="E2687" s="4">
        <v>232</v>
      </c>
      <c r="F2687" s="4">
        <f>ROUND(Source!BC2671,O2687)</f>
        <v>0</v>
      </c>
      <c r="G2687" s="4" t="s">
        <v>62</v>
      </c>
      <c r="H2687" s="4" t="s">
        <v>63</v>
      </c>
      <c r="I2687" s="4"/>
      <c r="J2687" s="4"/>
      <c r="K2687" s="4">
        <v>232</v>
      </c>
      <c r="L2687" s="4">
        <v>15</v>
      </c>
      <c r="M2687" s="4">
        <v>3</v>
      </c>
      <c r="N2687" s="4" t="s">
        <v>3</v>
      </c>
      <c r="O2687" s="4">
        <v>2</v>
      </c>
      <c r="P2687" s="4"/>
      <c r="Q2687" s="4"/>
      <c r="R2687" s="4"/>
      <c r="S2687" s="4"/>
      <c r="T2687" s="4"/>
      <c r="U2687" s="4"/>
      <c r="V2687" s="4"/>
      <c r="W2687" s="4"/>
    </row>
    <row r="2688" spans="1:23" x14ac:dyDescent="0.2">
      <c r="A2688" s="4">
        <v>50</v>
      </c>
      <c r="B2688" s="4">
        <v>0</v>
      </c>
      <c r="C2688" s="4">
        <v>0</v>
      </c>
      <c r="D2688" s="4">
        <v>1</v>
      </c>
      <c r="E2688" s="4">
        <v>214</v>
      </c>
      <c r="F2688" s="4">
        <f>ROUND(Source!AS2671,O2688)</f>
        <v>0</v>
      </c>
      <c r="G2688" s="4" t="s">
        <v>64</v>
      </c>
      <c r="H2688" s="4" t="s">
        <v>65</v>
      </c>
      <c r="I2688" s="4"/>
      <c r="J2688" s="4"/>
      <c r="K2688" s="4">
        <v>214</v>
      </c>
      <c r="L2688" s="4">
        <v>16</v>
      </c>
      <c r="M2688" s="4">
        <v>3</v>
      </c>
      <c r="N2688" s="4" t="s">
        <v>3</v>
      </c>
      <c r="O2688" s="4">
        <v>2</v>
      </c>
      <c r="P2688" s="4"/>
      <c r="Q2688" s="4"/>
      <c r="R2688" s="4"/>
      <c r="S2688" s="4"/>
      <c r="T2688" s="4"/>
      <c r="U2688" s="4"/>
      <c r="V2688" s="4"/>
      <c r="W2688" s="4"/>
    </row>
    <row r="2689" spans="1:206" x14ac:dyDescent="0.2">
      <c r="A2689" s="4">
        <v>50</v>
      </c>
      <c r="B2689" s="4">
        <v>0</v>
      </c>
      <c r="C2689" s="4">
        <v>0</v>
      </c>
      <c r="D2689" s="4">
        <v>1</v>
      </c>
      <c r="E2689" s="4">
        <v>215</v>
      </c>
      <c r="F2689" s="4">
        <f>ROUND(Source!AT2671,O2689)</f>
        <v>0</v>
      </c>
      <c r="G2689" s="4" t="s">
        <v>66</v>
      </c>
      <c r="H2689" s="4" t="s">
        <v>67</v>
      </c>
      <c r="I2689" s="4"/>
      <c r="J2689" s="4"/>
      <c r="K2689" s="4">
        <v>215</v>
      </c>
      <c r="L2689" s="4">
        <v>17</v>
      </c>
      <c r="M2689" s="4">
        <v>3</v>
      </c>
      <c r="N2689" s="4" t="s">
        <v>3</v>
      </c>
      <c r="O2689" s="4">
        <v>2</v>
      </c>
      <c r="P2689" s="4"/>
      <c r="Q2689" s="4"/>
      <c r="R2689" s="4"/>
      <c r="S2689" s="4"/>
      <c r="T2689" s="4"/>
      <c r="U2689" s="4"/>
      <c r="V2689" s="4"/>
      <c r="W2689" s="4"/>
    </row>
    <row r="2690" spans="1:206" x14ac:dyDescent="0.2">
      <c r="A2690" s="4">
        <v>50</v>
      </c>
      <c r="B2690" s="4">
        <v>0</v>
      </c>
      <c r="C2690" s="4">
        <v>0</v>
      </c>
      <c r="D2690" s="4">
        <v>1</v>
      </c>
      <c r="E2690" s="4">
        <v>217</v>
      </c>
      <c r="F2690" s="4">
        <f>ROUND(Source!AU2671,O2690)</f>
        <v>440426.05</v>
      </c>
      <c r="G2690" s="4" t="s">
        <v>68</v>
      </c>
      <c r="H2690" s="4" t="s">
        <v>69</v>
      </c>
      <c r="I2690" s="4"/>
      <c r="J2690" s="4"/>
      <c r="K2690" s="4">
        <v>217</v>
      </c>
      <c r="L2690" s="4">
        <v>18</v>
      </c>
      <c r="M2690" s="4">
        <v>3</v>
      </c>
      <c r="N2690" s="4" t="s">
        <v>3</v>
      </c>
      <c r="O2690" s="4">
        <v>2</v>
      </c>
      <c r="P2690" s="4"/>
      <c r="Q2690" s="4"/>
      <c r="R2690" s="4"/>
      <c r="S2690" s="4"/>
      <c r="T2690" s="4"/>
      <c r="U2690" s="4"/>
      <c r="V2690" s="4"/>
      <c r="W2690" s="4"/>
    </row>
    <row r="2691" spans="1:206" x14ac:dyDescent="0.2">
      <c r="A2691" s="4">
        <v>50</v>
      </c>
      <c r="B2691" s="4">
        <v>0</v>
      </c>
      <c r="C2691" s="4">
        <v>0</v>
      </c>
      <c r="D2691" s="4">
        <v>1</v>
      </c>
      <c r="E2691" s="4">
        <v>230</v>
      </c>
      <c r="F2691" s="4">
        <f>ROUND(Source!BA2671,O2691)</f>
        <v>0</v>
      </c>
      <c r="G2691" s="4" t="s">
        <v>70</v>
      </c>
      <c r="H2691" s="4" t="s">
        <v>71</v>
      </c>
      <c r="I2691" s="4"/>
      <c r="J2691" s="4"/>
      <c r="K2691" s="4">
        <v>230</v>
      </c>
      <c r="L2691" s="4">
        <v>19</v>
      </c>
      <c r="M2691" s="4">
        <v>3</v>
      </c>
      <c r="N2691" s="4" t="s">
        <v>3</v>
      </c>
      <c r="O2691" s="4">
        <v>2</v>
      </c>
      <c r="P2691" s="4"/>
      <c r="Q2691" s="4"/>
      <c r="R2691" s="4"/>
      <c r="S2691" s="4"/>
      <c r="T2691" s="4"/>
      <c r="U2691" s="4"/>
      <c r="V2691" s="4"/>
      <c r="W2691" s="4"/>
    </row>
    <row r="2692" spans="1:206" x14ac:dyDescent="0.2">
      <c r="A2692" s="4">
        <v>50</v>
      </c>
      <c r="B2692" s="4">
        <v>0</v>
      </c>
      <c r="C2692" s="4">
        <v>0</v>
      </c>
      <c r="D2692" s="4">
        <v>1</v>
      </c>
      <c r="E2692" s="4">
        <v>206</v>
      </c>
      <c r="F2692" s="4">
        <f>ROUND(Source!T2671,O2692)</f>
        <v>0</v>
      </c>
      <c r="G2692" s="4" t="s">
        <v>72</v>
      </c>
      <c r="H2692" s="4" t="s">
        <v>73</v>
      </c>
      <c r="I2692" s="4"/>
      <c r="J2692" s="4"/>
      <c r="K2692" s="4">
        <v>206</v>
      </c>
      <c r="L2692" s="4">
        <v>20</v>
      </c>
      <c r="M2692" s="4">
        <v>3</v>
      </c>
      <c r="N2692" s="4" t="s">
        <v>3</v>
      </c>
      <c r="O2692" s="4">
        <v>2</v>
      </c>
      <c r="P2692" s="4"/>
      <c r="Q2692" s="4"/>
      <c r="R2692" s="4"/>
      <c r="S2692" s="4"/>
      <c r="T2692" s="4"/>
      <c r="U2692" s="4"/>
      <c r="V2692" s="4"/>
      <c r="W2692" s="4"/>
    </row>
    <row r="2693" spans="1:206" x14ac:dyDescent="0.2">
      <c r="A2693" s="4">
        <v>50</v>
      </c>
      <c r="B2693" s="4">
        <v>0</v>
      </c>
      <c r="C2693" s="4">
        <v>0</v>
      </c>
      <c r="D2693" s="4">
        <v>1</v>
      </c>
      <c r="E2693" s="4">
        <v>207</v>
      </c>
      <c r="F2693" s="4">
        <f>Source!U2671</f>
        <v>152.69403600000001</v>
      </c>
      <c r="G2693" s="4" t="s">
        <v>74</v>
      </c>
      <c r="H2693" s="4" t="s">
        <v>75</v>
      </c>
      <c r="I2693" s="4"/>
      <c r="J2693" s="4"/>
      <c r="K2693" s="4">
        <v>207</v>
      </c>
      <c r="L2693" s="4">
        <v>21</v>
      </c>
      <c r="M2693" s="4">
        <v>3</v>
      </c>
      <c r="N2693" s="4" t="s">
        <v>3</v>
      </c>
      <c r="O2693" s="4">
        <v>-1</v>
      </c>
      <c r="P2693" s="4"/>
      <c r="Q2693" s="4"/>
      <c r="R2693" s="4"/>
      <c r="S2693" s="4"/>
      <c r="T2693" s="4"/>
      <c r="U2693" s="4"/>
      <c r="V2693" s="4"/>
      <c r="W2693" s="4"/>
    </row>
    <row r="2694" spans="1:206" x14ac:dyDescent="0.2">
      <c r="A2694" s="4">
        <v>50</v>
      </c>
      <c r="B2694" s="4">
        <v>0</v>
      </c>
      <c r="C2694" s="4">
        <v>0</v>
      </c>
      <c r="D2694" s="4">
        <v>1</v>
      </c>
      <c r="E2694" s="4">
        <v>208</v>
      </c>
      <c r="F2694" s="4">
        <f>Source!V2671</f>
        <v>0</v>
      </c>
      <c r="G2694" s="4" t="s">
        <v>76</v>
      </c>
      <c r="H2694" s="4" t="s">
        <v>77</v>
      </c>
      <c r="I2694" s="4"/>
      <c r="J2694" s="4"/>
      <c r="K2694" s="4">
        <v>208</v>
      </c>
      <c r="L2694" s="4">
        <v>22</v>
      </c>
      <c r="M2694" s="4">
        <v>3</v>
      </c>
      <c r="N2694" s="4" t="s">
        <v>3</v>
      </c>
      <c r="O2694" s="4">
        <v>-1</v>
      </c>
      <c r="P2694" s="4"/>
      <c r="Q2694" s="4"/>
      <c r="R2694" s="4"/>
      <c r="S2694" s="4"/>
      <c r="T2694" s="4"/>
      <c r="U2694" s="4"/>
      <c r="V2694" s="4"/>
      <c r="W2694" s="4"/>
    </row>
    <row r="2695" spans="1:206" x14ac:dyDescent="0.2">
      <c r="A2695" s="4">
        <v>50</v>
      </c>
      <c r="B2695" s="4">
        <v>0</v>
      </c>
      <c r="C2695" s="4">
        <v>0</v>
      </c>
      <c r="D2695" s="4">
        <v>1</v>
      </c>
      <c r="E2695" s="4">
        <v>209</v>
      </c>
      <c r="F2695" s="4">
        <f>ROUND(Source!W2671,O2695)</f>
        <v>0</v>
      </c>
      <c r="G2695" s="4" t="s">
        <v>78</v>
      </c>
      <c r="H2695" s="4" t="s">
        <v>79</v>
      </c>
      <c r="I2695" s="4"/>
      <c r="J2695" s="4"/>
      <c r="K2695" s="4">
        <v>209</v>
      </c>
      <c r="L2695" s="4">
        <v>23</v>
      </c>
      <c r="M2695" s="4">
        <v>3</v>
      </c>
      <c r="N2695" s="4" t="s">
        <v>3</v>
      </c>
      <c r="O2695" s="4">
        <v>2</v>
      </c>
      <c r="P2695" s="4"/>
      <c r="Q2695" s="4"/>
      <c r="R2695" s="4"/>
      <c r="S2695" s="4"/>
      <c r="T2695" s="4"/>
      <c r="U2695" s="4"/>
      <c r="V2695" s="4"/>
      <c r="W2695" s="4"/>
    </row>
    <row r="2696" spans="1:206" x14ac:dyDescent="0.2">
      <c r="A2696" s="4">
        <v>50</v>
      </c>
      <c r="B2696" s="4">
        <v>0</v>
      </c>
      <c r="C2696" s="4">
        <v>0</v>
      </c>
      <c r="D2696" s="4">
        <v>1</v>
      </c>
      <c r="E2696" s="4">
        <v>210</v>
      </c>
      <c r="F2696" s="4">
        <f>ROUND(Source!X2671,O2696)</f>
        <v>22003.29</v>
      </c>
      <c r="G2696" s="4" t="s">
        <v>80</v>
      </c>
      <c r="H2696" s="4" t="s">
        <v>81</v>
      </c>
      <c r="I2696" s="4"/>
      <c r="J2696" s="4"/>
      <c r="K2696" s="4">
        <v>210</v>
      </c>
      <c r="L2696" s="4">
        <v>24</v>
      </c>
      <c r="M2696" s="4">
        <v>3</v>
      </c>
      <c r="N2696" s="4" t="s">
        <v>3</v>
      </c>
      <c r="O2696" s="4">
        <v>2</v>
      </c>
      <c r="P2696" s="4"/>
      <c r="Q2696" s="4"/>
      <c r="R2696" s="4"/>
      <c r="S2696" s="4"/>
      <c r="T2696" s="4"/>
      <c r="U2696" s="4"/>
      <c r="V2696" s="4"/>
      <c r="W2696" s="4"/>
    </row>
    <row r="2697" spans="1:206" x14ac:dyDescent="0.2">
      <c r="A2697" s="4">
        <v>50</v>
      </c>
      <c r="B2697" s="4">
        <v>0</v>
      </c>
      <c r="C2697" s="4">
        <v>0</v>
      </c>
      <c r="D2697" s="4">
        <v>1</v>
      </c>
      <c r="E2697" s="4">
        <v>211</v>
      </c>
      <c r="F2697" s="4">
        <f>ROUND(Source!Y2671,O2697)</f>
        <v>3143.32</v>
      </c>
      <c r="G2697" s="4" t="s">
        <v>82</v>
      </c>
      <c r="H2697" s="4" t="s">
        <v>83</v>
      </c>
      <c r="I2697" s="4"/>
      <c r="J2697" s="4"/>
      <c r="K2697" s="4">
        <v>211</v>
      </c>
      <c r="L2697" s="4">
        <v>25</v>
      </c>
      <c r="M2697" s="4">
        <v>3</v>
      </c>
      <c r="N2697" s="4" t="s">
        <v>3</v>
      </c>
      <c r="O2697" s="4">
        <v>2</v>
      </c>
      <c r="P2697" s="4"/>
      <c r="Q2697" s="4"/>
      <c r="R2697" s="4"/>
      <c r="S2697" s="4"/>
      <c r="T2697" s="4"/>
      <c r="U2697" s="4"/>
      <c r="V2697" s="4"/>
      <c r="W2697" s="4"/>
    </row>
    <row r="2698" spans="1:206" x14ac:dyDescent="0.2">
      <c r="A2698" s="4">
        <v>50</v>
      </c>
      <c r="B2698" s="4">
        <v>0</v>
      </c>
      <c r="C2698" s="4">
        <v>0</v>
      </c>
      <c r="D2698" s="4">
        <v>1</v>
      </c>
      <c r="E2698" s="4">
        <v>224</v>
      </c>
      <c r="F2698" s="4">
        <f>ROUND(Source!AR2671,O2698)</f>
        <v>440426.05</v>
      </c>
      <c r="G2698" s="4" t="s">
        <v>84</v>
      </c>
      <c r="H2698" s="4" t="s">
        <v>85</v>
      </c>
      <c r="I2698" s="4"/>
      <c r="J2698" s="4"/>
      <c r="K2698" s="4">
        <v>224</v>
      </c>
      <c r="L2698" s="4">
        <v>26</v>
      </c>
      <c r="M2698" s="4">
        <v>3</v>
      </c>
      <c r="N2698" s="4" t="s">
        <v>3</v>
      </c>
      <c r="O2698" s="4">
        <v>2</v>
      </c>
      <c r="P2698" s="4"/>
      <c r="Q2698" s="4"/>
      <c r="R2698" s="4"/>
      <c r="S2698" s="4"/>
      <c r="T2698" s="4"/>
      <c r="U2698" s="4"/>
      <c r="V2698" s="4"/>
      <c r="W2698" s="4"/>
    </row>
    <row r="2699" spans="1:206" x14ac:dyDescent="0.2">
      <c r="A2699" s="4">
        <v>50</v>
      </c>
      <c r="B2699" s="4">
        <v>1</v>
      </c>
      <c r="C2699" s="4">
        <v>0</v>
      </c>
      <c r="D2699" s="4">
        <v>2</v>
      </c>
      <c r="E2699" s="4">
        <v>0</v>
      </c>
      <c r="F2699" s="4">
        <f>ROUND(F2698*0.2,O2699)</f>
        <v>88085.21</v>
      </c>
      <c r="G2699" s="4" t="s">
        <v>86</v>
      </c>
      <c r="H2699" s="4" t="s">
        <v>87</v>
      </c>
      <c r="I2699" s="4"/>
      <c r="J2699" s="4"/>
      <c r="K2699" s="4">
        <v>212</v>
      </c>
      <c r="L2699" s="4">
        <v>27</v>
      </c>
      <c r="M2699" s="4">
        <v>0</v>
      </c>
      <c r="N2699" s="4" t="s">
        <v>3</v>
      </c>
      <c r="O2699" s="4">
        <v>2</v>
      </c>
      <c r="P2699" s="4"/>
      <c r="Q2699" s="4"/>
      <c r="R2699" s="4"/>
      <c r="S2699" s="4"/>
      <c r="T2699" s="4"/>
      <c r="U2699" s="4"/>
      <c r="V2699" s="4"/>
      <c r="W2699" s="4"/>
    </row>
    <row r="2700" spans="1:206" x14ac:dyDescent="0.2">
      <c r="A2700" s="4">
        <v>50</v>
      </c>
      <c r="B2700" s="4">
        <v>1</v>
      </c>
      <c r="C2700" s="4">
        <v>0</v>
      </c>
      <c r="D2700" s="4">
        <v>2</v>
      </c>
      <c r="E2700" s="4">
        <v>0</v>
      </c>
      <c r="F2700" s="4">
        <f>ROUND(F2699+F2698,O2700)</f>
        <v>528511.26</v>
      </c>
      <c r="G2700" s="4" t="s">
        <v>88</v>
      </c>
      <c r="H2700" s="4" t="s">
        <v>88</v>
      </c>
      <c r="I2700" s="4"/>
      <c r="J2700" s="4"/>
      <c r="K2700" s="4">
        <v>212</v>
      </c>
      <c r="L2700" s="4">
        <v>28</v>
      </c>
      <c r="M2700" s="4">
        <v>0</v>
      </c>
      <c r="N2700" s="4" t="s">
        <v>3</v>
      </c>
      <c r="O2700" s="4">
        <v>2</v>
      </c>
      <c r="P2700" s="4"/>
      <c r="Q2700" s="4"/>
      <c r="R2700" s="4"/>
      <c r="S2700" s="4"/>
      <c r="T2700" s="4"/>
      <c r="U2700" s="4"/>
      <c r="V2700" s="4"/>
      <c r="W2700" s="4"/>
    </row>
    <row r="2702" spans="1:206" x14ac:dyDescent="0.2">
      <c r="A2702" s="1">
        <v>4</v>
      </c>
      <c r="B2702" s="1">
        <v>1</v>
      </c>
      <c r="C2702" s="1"/>
      <c r="D2702" s="1">
        <f>ROW(A2716)</f>
        <v>2716</v>
      </c>
      <c r="E2702" s="1"/>
      <c r="F2702" s="1" t="s">
        <v>12</v>
      </c>
      <c r="G2702" s="1" t="s">
        <v>325</v>
      </c>
      <c r="H2702" s="1" t="s">
        <v>3</v>
      </c>
      <c r="I2702" s="1">
        <v>0</v>
      </c>
      <c r="J2702" s="1"/>
      <c r="K2702" s="1">
        <v>0</v>
      </c>
      <c r="L2702" s="1"/>
      <c r="M2702" s="1"/>
      <c r="N2702" s="1"/>
      <c r="O2702" s="1"/>
      <c r="P2702" s="1"/>
      <c r="Q2702" s="1"/>
      <c r="R2702" s="1"/>
      <c r="S2702" s="1"/>
      <c r="T2702" s="1"/>
      <c r="U2702" s="1" t="s">
        <v>3</v>
      </c>
      <c r="V2702" s="1">
        <v>0</v>
      </c>
      <c r="W2702" s="1"/>
      <c r="X2702" s="1"/>
      <c r="Y2702" s="1"/>
      <c r="Z2702" s="1"/>
      <c r="AA2702" s="1"/>
      <c r="AB2702" s="1" t="s">
        <v>3</v>
      </c>
      <c r="AC2702" s="1" t="s">
        <v>3</v>
      </c>
      <c r="AD2702" s="1" t="s">
        <v>3</v>
      </c>
      <c r="AE2702" s="1" t="s">
        <v>3</v>
      </c>
      <c r="AF2702" s="1" t="s">
        <v>3</v>
      </c>
      <c r="AG2702" s="1" t="s">
        <v>3</v>
      </c>
      <c r="AH2702" s="1"/>
      <c r="AI2702" s="1"/>
      <c r="AJ2702" s="1"/>
      <c r="AK2702" s="1"/>
      <c r="AL2702" s="1"/>
      <c r="AM2702" s="1"/>
      <c r="AN2702" s="1"/>
      <c r="AO2702" s="1"/>
      <c r="AP2702" s="1" t="s">
        <v>3</v>
      </c>
      <c r="AQ2702" s="1" t="s">
        <v>3</v>
      </c>
      <c r="AR2702" s="1" t="s">
        <v>3</v>
      </c>
      <c r="AS2702" s="1"/>
      <c r="AT2702" s="1"/>
      <c r="AU2702" s="1"/>
      <c r="AV2702" s="1"/>
      <c r="AW2702" s="1"/>
      <c r="AX2702" s="1"/>
      <c r="AY2702" s="1"/>
      <c r="AZ2702" s="1" t="s">
        <v>3</v>
      </c>
      <c r="BA2702" s="1"/>
      <c r="BB2702" s="1" t="s">
        <v>3</v>
      </c>
      <c r="BC2702" s="1" t="s">
        <v>3</v>
      </c>
      <c r="BD2702" s="1" t="s">
        <v>3</v>
      </c>
      <c r="BE2702" s="1" t="s">
        <v>3</v>
      </c>
      <c r="BF2702" s="1" t="s">
        <v>3</v>
      </c>
      <c r="BG2702" s="1" t="s">
        <v>3</v>
      </c>
      <c r="BH2702" s="1" t="s">
        <v>3</v>
      </c>
      <c r="BI2702" s="1" t="s">
        <v>3</v>
      </c>
      <c r="BJ2702" s="1" t="s">
        <v>3</v>
      </c>
      <c r="BK2702" s="1" t="s">
        <v>3</v>
      </c>
      <c r="BL2702" s="1" t="s">
        <v>3</v>
      </c>
      <c r="BM2702" s="1" t="s">
        <v>3</v>
      </c>
      <c r="BN2702" s="1" t="s">
        <v>3</v>
      </c>
      <c r="BO2702" s="1" t="s">
        <v>3</v>
      </c>
      <c r="BP2702" s="1" t="s">
        <v>3</v>
      </c>
      <c r="BQ2702" s="1"/>
      <c r="BR2702" s="1"/>
      <c r="BS2702" s="1"/>
      <c r="BT2702" s="1"/>
      <c r="BU2702" s="1"/>
      <c r="BV2702" s="1"/>
      <c r="BW2702" s="1"/>
      <c r="BX2702" s="1">
        <v>0</v>
      </c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>
        <v>0</v>
      </c>
    </row>
    <row r="2704" spans="1:206" x14ac:dyDescent="0.2">
      <c r="A2704" s="2">
        <v>52</v>
      </c>
      <c r="B2704" s="2">
        <f t="shared" ref="B2704:G2704" si="1411">B2716</f>
        <v>1</v>
      </c>
      <c r="C2704" s="2">
        <f t="shared" si="1411"/>
        <v>4</v>
      </c>
      <c r="D2704" s="2">
        <f t="shared" si="1411"/>
        <v>2702</v>
      </c>
      <c r="E2704" s="2">
        <f t="shared" si="1411"/>
        <v>0</v>
      </c>
      <c r="F2704" s="2" t="str">
        <f t="shared" si="1411"/>
        <v>Новый раздел</v>
      </c>
      <c r="G2704" s="2" t="str">
        <f t="shared" si="1411"/>
        <v>Устройство / ремонт игрового комплекса</v>
      </c>
      <c r="H2704" s="2"/>
      <c r="I2704" s="2"/>
      <c r="J2704" s="2"/>
      <c r="K2704" s="2"/>
      <c r="L2704" s="2"/>
      <c r="M2704" s="2"/>
      <c r="N2704" s="2"/>
      <c r="O2704" s="2">
        <f t="shared" ref="O2704:AT2704" si="1412">O2716</f>
        <v>692506.02</v>
      </c>
      <c r="P2704" s="2">
        <f t="shared" si="1412"/>
        <v>653027.81000000006</v>
      </c>
      <c r="Q2704" s="2">
        <f t="shared" si="1412"/>
        <v>1539.53</v>
      </c>
      <c r="R2704" s="2">
        <f t="shared" si="1412"/>
        <v>108.48</v>
      </c>
      <c r="S2704" s="2">
        <f t="shared" si="1412"/>
        <v>37938.68</v>
      </c>
      <c r="T2704" s="2">
        <f t="shared" si="1412"/>
        <v>0</v>
      </c>
      <c r="U2704" s="2">
        <f t="shared" si="1412"/>
        <v>196.04950000000002</v>
      </c>
      <c r="V2704" s="2">
        <f t="shared" si="1412"/>
        <v>0</v>
      </c>
      <c r="W2704" s="2">
        <f t="shared" si="1412"/>
        <v>0</v>
      </c>
      <c r="X2704" s="2">
        <f t="shared" si="1412"/>
        <v>26557.07</v>
      </c>
      <c r="Y2704" s="2">
        <f t="shared" si="1412"/>
        <v>3793.87</v>
      </c>
      <c r="Z2704" s="2">
        <f t="shared" si="1412"/>
        <v>0</v>
      </c>
      <c r="AA2704" s="2">
        <f t="shared" si="1412"/>
        <v>0</v>
      </c>
      <c r="AB2704" s="2">
        <f t="shared" si="1412"/>
        <v>692506.02</v>
      </c>
      <c r="AC2704" s="2">
        <f t="shared" si="1412"/>
        <v>653027.81000000006</v>
      </c>
      <c r="AD2704" s="2">
        <f t="shared" si="1412"/>
        <v>1539.53</v>
      </c>
      <c r="AE2704" s="2">
        <f t="shared" si="1412"/>
        <v>108.48</v>
      </c>
      <c r="AF2704" s="2">
        <f t="shared" si="1412"/>
        <v>37938.68</v>
      </c>
      <c r="AG2704" s="2">
        <f t="shared" si="1412"/>
        <v>0</v>
      </c>
      <c r="AH2704" s="2">
        <f t="shared" si="1412"/>
        <v>196.04950000000002</v>
      </c>
      <c r="AI2704" s="2">
        <f t="shared" si="1412"/>
        <v>0</v>
      </c>
      <c r="AJ2704" s="2">
        <f t="shared" si="1412"/>
        <v>0</v>
      </c>
      <c r="AK2704" s="2">
        <f t="shared" si="1412"/>
        <v>26557.07</v>
      </c>
      <c r="AL2704" s="2">
        <f t="shared" si="1412"/>
        <v>3793.87</v>
      </c>
      <c r="AM2704" s="2">
        <f t="shared" si="1412"/>
        <v>0</v>
      </c>
      <c r="AN2704" s="2">
        <f t="shared" si="1412"/>
        <v>0</v>
      </c>
      <c r="AO2704" s="2">
        <f t="shared" si="1412"/>
        <v>0</v>
      </c>
      <c r="AP2704" s="2">
        <f t="shared" si="1412"/>
        <v>0</v>
      </c>
      <c r="AQ2704" s="2">
        <f t="shared" si="1412"/>
        <v>0</v>
      </c>
      <c r="AR2704" s="2">
        <f t="shared" si="1412"/>
        <v>722858.29</v>
      </c>
      <c r="AS2704" s="2">
        <f t="shared" si="1412"/>
        <v>633426.67000000004</v>
      </c>
      <c r="AT2704" s="2">
        <f t="shared" si="1412"/>
        <v>0</v>
      </c>
      <c r="AU2704" s="2">
        <f t="shared" ref="AU2704:BZ2704" si="1413">AU2716</f>
        <v>89431.62</v>
      </c>
      <c r="AV2704" s="2">
        <f t="shared" si="1413"/>
        <v>653027.81000000006</v>
      </c>
      <c r="AW2704" s="2">
        <f t="shared" si="1413"/>
        <v>653027.81000000006</v>
      </c>
      <c r="AX2704" s="2">
        <f t="shared" si="1413"/>
        <v>0</v>
      </c>
      <c r="AY2704" s="2">
        <f t="shared" si="1413"/>
        <v>653027.81000000006</v>
      </c>
      <c r="AZ2704" s="2">
        <f t="shared" si="1413"/>
        <v>0</v>
      </c>
      <c r="BA2704" s="2">
        <f t="shared" si="1413"/>
        <v>0</v>
      </c>
      <c r="BB2704" s="2">
        <f t="shared" si="1413"/>
        <v>0</v>
      </c>
      <c r="BC2704" s="2">
        <f t="shared" si="1413"/>
        <v>0</v>
      </c>
      <c r="BD2704" s="2">
        <f t="shared" si="1413"/>
        <v>0</v>
      </c>
      <c r="BE2704" s="2">
        <f t="shared" si="1413"/>
        <v>0</v>
      </c>
      <c r="BF2704" s="2">
        <f t="shared" si="1413"/>
        <v>0</v>
      </c>
      <c r="BG2704" s="2">
        <f t="shared" si="1413"/>
        <v>0</v>
      </c>
      <c r="BH2704" s="2">
        <f t="shared" si="1413"/>
        <v>0</v>
      </c>
      <c r="BI2704" s="2">
        <f t="shared" si="1413"/>
        <v>0</v>
      </c>
      <c r="BJ2704" s="2">
        <f t="shared" si="1413"/>
        <v>0</v>
      </c>
      <c r="BK2704" s="2">
        <f t="shared" si="1413"/>
        <v>0</v>
      </c>
      <c r="BL2704" s="2">
        <f t="shared" si="1413"/>
        <v>0</v>
      </c>
      <c r="BM2704" s="2">
        <f t="shared" si="1413"/>
        <v>0</v>
      </c>
      <c r="BN2704" s="2">
        <f t="shared" si="1413"/>
        <v>0</v>
      </c>
      <c r="BO2704" s="2">
        <f t="shared" si="1413"/>
        <v>0</v>
      </c>
      <c r="BP2704" s="2">
        <f t="shared" si="1413"/>
        <v>0</v>
      </c>
      <c r="BQ2704" s="2">
        <f t="shared" si="1413"/>
        <v>0</v>
      </c>
      <c r="BR2704" s="2">
        <f t="shared" si="1413"/>
        <v>0</v>
      </c>
      <c r="BS2704" s="2">
        <f t="shared" si="1413"/>
        <v>0</v>
      </c>
      <c r="BT2704" s="2">
        <f t="shared" si="1413"/>
        <v>0</v>
      </c>
      <c r="BU2704" s="2">
        <f t="shared" si="1413"/>
        <v>0</v>
      </c>
      <c r="BV2704" s="2">
        <f t="shared" si="1413"/>
        <v>0</v>
      </c>
      <c r="BW2704" s="2">
        <f t="shared" si="1413"/>
        <v>0</v>
      </c>
      <c r="BX2704" s="2">
        <f t="shared" si="1413"/>
        <v>0</v>
      </c>
      <c r="BY2704" s="2">
        <f t="shared" si="1413"/>
        <v>0</v>
      </c>
      <c r="BZ2704" s="2">
        <f t="shared" si="1413"/>
        <v>0</v>
      </c>
      <c r="CA2704" s="2">
        <f t="shared" ref="CA2704:DF2704" si="1414">CA2716</f>
        <v>722858.29</v>
      </c>
      <c r="CB2704" s="2">
        <f t="shared" si="1414"/>
        <v>633426.67000000004</v>
      </c>
      <c r="CC2704" s="2">
        <f t="shared" si="1414"/>
        <v>0</v>
      </c>
      <c r="CD2704" s="2">
        <f t="shared" si="1414"/>
        <v>89431.62</v>
      </c>
      <c r="CE2704" s="2">
        <f t="shared" si="1414"/>
        <v>653027.81000000006</v>
      </c>
      <c r="CF2704" s="2">
        <f t="shared" si="1414"/>
        <v>653027.81000000006</v>
      </c>
      <c r="CG2704" s="2">
        <f t="shared" si="1414"/>
        <v>0</v>
      </c>
      <c r="CH2704" s="2">
        <f t="shared" si="1414"/>
        <v>653027.81000000006</v>
      </c>
      <c r="CI2704" s="2">
        <f t="shared" si="1414"/>
        <v>0</v>
      </c>
      <c r="CJ2704" s="2">
        <f t="shared" si="1414"/>
        <v>0</v>
      </c>
      <c r="CK2704" s="2">
        <f t="shared" si="1414"/>
        <v>0</v>
      </c>
      <c r="CL2704" s="2">
        <f t="shared" si="1414"/>
        <v>0</v>
      </c>
      <c r="CM2704" s="2">
        <f t="shared" si="1414"/>
        <v>0</v>
      </c>
      <c r="CN2704" s="2">
        <f t="shared" si="1414"/>
        <v>0</v>
      </c>
      <c r="CO2704" s="2">
        <f t="shared" si="1414"/>
        <v>0</v>
      </c>
      <c r="CP2704" s="2">
        <f t="shared" si="1414"/>
        <v>0</v>
      </c>
      <c r="CQ2704" s="2">
        <f t="shared" si="1414"/>
        <v>0</v>
      </c>
      <c r="CR2704" s="2">
        <f t="shared" si="1414"/>
        <v>0</v>
      </c>
      <c r="CS2704" s="2">
        <f t="shared" si="1414"/>
        <v>0</v>
      </c>
      <c r="CT2704" s="2">
        <f t="shared" si="1414"/>
        <v>0</v>
      </c>
      <c r="CU2704" s="2">
        <f t="shared" si="1414"/>
        <v>0</v>
      </c>
      <c r="CV2704" s="2">
        <f t="shared" si="1414"/>
        <v>0</v>
      </c>
      <c r="CW2704" s="2">
        <f t="shared" si="1414"/>
        <v>0</v>
      </c>
      <c r="CX2704" s="2">
        <f t="shared" si="1414"/>
        <v>0</v>
      </c>
      <c r="CY2704" s="2">
        <f t="shared" si="1414"/>
        <v>0</v>
      </c>
      <c r="CZ2704" s="2">
        <f t="shared" si="1414"/>
        <v>0</v>
      </c>
      <c r="DA2704" s="2">
        <f t="shared" si="1414"/>
        <v>0</v>
      </c>
      <c r="DB2704" s="2">
        <f t="shared" si="1414"/>
        <v>0</v>
      </c>
      <c r="DC2704" s="2">
        <f t="shared" si="1414"/>
        <v>0</v>
      </c>
      <c r="DD2704" s="2">
        <f t="shared" si="1414"/>
        <v>0</v>
      </c>
      <c r="DE2704" s="2">
        <f t="shared" si="1414"/>
        <v>0</v>
      </c>
      <c r="DF2704" s="2">
        <f t="shared" si="1414"/>
        <v>0</v>
      </c>
      <c r="DG2704" s="3">
        <f t="shared" ref="DG2704:EL2704" si="1415">DG2716</f>
        <v>0</v>
      </c>
      <c r="DH2704" s="3">
        <f t="shared" si="1415"/>
        <v>0</v>
      </c>
      <c r="DI2704" s="3">
        <f t="shared" si="1415"/>
        <v>0</v>
      </c>
      <c r="DJ2704" s="3">
        <f t="shared" si="1415"/>
        <v>0</v>
      </c>
      <c r="DK2704" s="3">
        <f t="shared" si="1415"/>
        <v>0</v>
      </c>
      <c r="DL2704" s="3">
        <f t="shared" si="1415"/>
        <v>0</v>
      </c>
      <c r="DM2704" s="3">
        <f t="shared" si="1415"/>
        <v>0</v>
      </c>
      <c r="DN2704" s="3">
        <f t="shared" si="1415"/>
        <v>0</v>
      </c>
      <c r="DO2704" s="3">
        <f t="shared" si="1415"/>
        <v>0</v>
      </c>
      <c r="DP2704" s="3">
        <f t="shared" si="1415"/>
        <v>0</v>
      </c>
      <c r="DQ2704" s="3">
        <f t="shared" si="1415"/>
        <v>0</v>
      </c>
      <c r="DR2704" s="3">
        <f t="shared" si="1415"/>
        <v>0</v>
      </c>
      <c r="DS2704" s="3">
        <f t="shared" si="1415"/>
        <v>0</v>
      </c>
      <c r="DT2704" s="3">
        <f t="shared" si="1415"/>
        <v>0</v>
      </c>
      <c r="DU2704" s="3">
        <f t="shared" si="1415"/>
        <v>0</v>
      </c>
      <c r="DV2704" s="3">
        <f t="shared" si="1415"/>
        <v>0</v>
      </c>
      <c r="DW2704" s="3">
        <f t="shared" si="1415"/>
        <v>0</v>
      </c>
      <c r="DX2704" s="3">
        <f t="shared" si="1415"/>
        <v>0</v>
      </c>
      <c r="DY2704" s="3">
        <f t="shared" si="1415"/>
        <v>0</v>
      </c>
      <c r="DZ2704" s="3">
        <f t="shared" si="1415"/>
        <v>0</v>
      </c>
      <c r="EA2704" s="3">
        <f t="shared" si="1415"/>
        <v>0</v>
      </c>
      <c r="EB2704" s="3">
        <f t="shared" si="1415"/>
        <v>0</v>
      </c>
      <c r="EC2704" s="3">
        <f t="shared" si="1415"/>
        <v>0</v>
      </c>
      <c r="ED2704" s="3">
        <f t="shared" si="1415"/>
        <v>0</v>
      </c>
      <c r="EE2704" s="3">
        <f t="shared" si="1415"/>
        <v>0</v>
      </c>
      <c r="EF2704" s="3">
        <f t="shared" si="1415"/>
        <v>0</v>
      </c>
      <c r="EG2704" s="3">
        <f t="shared" si="1415"/>
        <v>0</v>
      </c>
      <c r="EH2704" s="3">
        <f t="shared" si="1415"/>
        <v>0</v>
      </c>
      <c r="EI2704" s="3">
        <f t="shared" si="1415"/>
        <v>0</v>
      </c>
      <c r="EJ2704" s="3">
        <f t="shared" si="1415"/>
        <v>0</v>
      </c>
      <c r="EK2704" s="3">
        <f t="shared" si="1415"/>
        <v>0</v>
      </c>
      <c r="EL2704" s="3">
        <f t="shared" si="1415"/>
        <v>0</v>
      </c>
      <c r="EM2704" s="3">
        <f t="shared" ref="EM2704:FR2704" si="1416">EM2716</f>
        <v>0</v>
      </c>
      <c r="EN2704" s="3">
        <f t="shared" si="1416"/>
        <v>0</v>
      </c>
      <c r="EO2704" s="3">
        <f t="shared" si="1416"/>
        <v>0</v>
      </c>
      <c r="EP2704" s="3">
        <f t="shared" si="1416"/>
        <v>0</v>
      </c>
      <c r="EQ2704" s="3">
        <f t="shared" si="1416"/>
        <v>0</v>
      </c>
      <c r="ER2704" s="3">
        <f t="shared" si="1416"/>
        <v>0</v>
      </c>
      <c r="ES2704" s="3">
        <f t="shared" si="1416"/>
        <v>0</v>
      </c>
      <c r="ET2704" s="3">
        <f t="shared" si="1416"/>
        <v>0</v>
      </c>
      <c r="EU2704" s="3">
        <f t="shared" si="1416"/>
        <v>0</v>
      </c>
      <c r="EV2704" s="3">
        <f t="shared" si="1416"/>
        <v>0</v>
      </c>
      <c r="EW2704" s="3">
        <f t="shared" si="1416"/>
        <v>0</v>
      </c>
      <c r="EX2704" s="3">
        <f t="shared" si="1416"/>
        <v>0</v>
      </c>
      <c r="EY2704" s="3">
        <f t="shared" si="1416"/>
        <v>0</v>
      </c>
      <c r="EZ2704" s="3">
        <f t="shared" si="1416"/>
        <v>0</v>
      </c>
      <c r="FA2704" s="3">
        <f t="shared" si="1416"/>
        <v>0</v>
      </c>
      <c r="FB2704" s="3">
        <f t="shared" si="1416"/>
        <v>0</v>
      </c>
      <c r="FC2704" s="3">
        <f t="shared" si="1416"/>
        <v>0</v>
      </c>
      <c r="FD2704" s="3">
        <f t="shared" si="1416"/>
        <v>0</v>
      </c>
      <c r="FE2704" s="3">
        <f t="shared" si="1416"/>
        <v>0</v>
      </c>
      <c r="FF2704" s="3">
        <f t="shared" si="1416"/>
        <v>0</v>
      </c>
      <c r="FG2704" s="3">
        <f t="shared" si="1416"/>
        <v>0</v>
      </c>
      <c r="FH2704" s="3">
        <f t="shared" si="1416"/>
        <v>0</v>
      </c>
      <c r="FI2704" s="3">
        <f t="shared" si="1416"/>
        <v>0</v>
      </c>
      <c r="FJ2704" s="3">
        <f t="shared" si="1416"/>
        <v>0</v>
      </c>
      <c r="FK2704" s="3">
        <f t="shared" si="1416"/>
        <v>0</v>
      </c>
      <c r="FL2704" s="3">
        <f t="shared" si="1416"/>
        <v>0</v>
      </c>
      <c r="FM2704" s="3">
        <f t="shared" si="1416"/>
        <v>0</v>
      </c>
      <c r="FN2704" s="3">
        <f t="shared" si="1416"/>
        <v>0</v>
      </c>
      <c r="FO2704" s="3">
        <f t="shared" si="1416"/>
        <v>0</v>
      </c>
      <c r="FP2704" s="3">
        <f t="shared" si="1416"/>
        <v>0</v>
      </c>
      <c r="FQ2704" s="3">
        <f t="shared" si="1416"/>
        <v>0</v>
      </c>
      <c r="FR2704" s="3">
        <f t="shared" si="1416"/>
        <v>0</v>
      </c>
      <c r="FS2704" s="3">
        <f t="shared" ref="FS2704:GX2704" si="1417">FS2716</f>
        <v>0</v>
      </c>
      <c r="FT2704" s="3">
        <f t="shared" si="1417"/>
        <v>0</v>
      </c>
      <c r="FU2704" s="3">
        <f t="shared" si="1417"/>
        <v>0</v>
      </c>
      <c r="FV2704" s="3">
        <f t="shared" si="1417"/>
        <v>0</v>
      </c>
      <c r="FW2704" s="3">
        <f t="shared" si="1417"/>
        <v>0</v>
      </c>
      <c r="FX2704" s="3">
        <f t="shared" si="1417"/>
        <v>0</v>
      </c>
      <c r="FY2704" s="3">
        <f t="shared" si="1417"/>
        <v>0</v>
      </c>
      <c r="FZ2704" s="3">
        <f t="shared" si="1417"/>
        <v>0</v>
      </c>
      <c r="GA2704" s="3">
        <f t="shared" si="1417"/>
        <v>0</v>
      </c>
      <c r="GB2704" s="3">
        <f t="shared" si="1417"/>
        <v>0</v>
      </c>
      <c r="GC2704" s="3">
        <f t="shared" si="1417"/>
        <v>0</v>
      </c>
      <c r="GD2704" s="3">
        <f t="shared" si="1417"/>
        <v>0</v>
      </c>
      <c r="GE2704" s="3">
        <f t="shared" si="1417"/>
        <v>0</v>
      </c>
      <c r="GF2704" s="3">
        <f t="shared" si="1417"/>
        <v>0</v>
      </c>
      <c r="GG2704" s="3">
        <f t="shared" si="1417"/>
        <v>0</v>
      </c>
      <c r="GH2704" s="3">
        <f t="shared" si="1417"/>
        <v>0</v>
      </c>
      <c r="GI2704" s="3">
        <f t="shared" si="1417"/>
        <v>0</v>
      </c>
      <c r="GJ2704" s="3">
        <f t="shared" si="1417"/>
        <v>0</v>
      </c>
      <c r="GK2704" s="3">
        <f t="shared" si="1417"/>
        <v>0</v>
      </c>
      <c r="GL2704" s="3">
        <f t="shared" si="1417"/>
        <v>0</v>
      </c>
      <c r="GM2704" s="3">
        <f t="shared" si="1417"/>
        <v>0</v>
      </c>
      <c r="GN2704" s="3">
        <f t="shared" si="1417"/>
        <v>0</v>
      </c>
      <c r="GO2704" s="3">
        <f t="shared" si="1417"/>
        <v>0</v>
      </c>
      <c r="GP2704" s="3">
        <f t="shared" si="1417"/>
        <v>0</v>
      </c>
      <c r="GQ2704" s="3">
        <f t="shared" si="1417"/>
        <v>0</v>
      </c>
      <c r="GR2704" s="3">
        <f t="shared" si="1417"/>
        <v>0</v>
      </c>
      <c r="GS2704" s="3">
        <f t="shared" si="1417"/>
        <v>0</v>
      </c>
      <c r="GT2704" s="3">
        <f t="shared" si="1417"/>
        <v>0</v>
      </c>
      <c r="GU2704" s="3">
        <f t="shared" si="1417"/>
        <v>0</v>
      </c>
      <c r="GV2704" s="3">
        <f t="shared" si="1417"/>
        <v>0</v>
      </c>
      <c r="GW2704" s="3">
        <f t="shared" si="1417"/>
        <v>0</v>
      </c>
      <c r="GX2704" s="3">
        <f t="shared" si="1417"/>
        <v>0</v>
      </c>
    </row>
    <row r="2706" spans="1:245" x14ac:dyDescent="0.2">
      <c r="A2706">
        <v>17</v>
      </c>
      <c r="B2706">
        <v>1</v>
      </c>
      <c r="C2706">
        <f>ROW(SmtRes!A820)</f>
        <v>820</v>
      </c>
      <c r="D2706">
        <f>ROW(EtalonRes!A788)</f>
        <v>788</v>
      </c>
      <c r="E2706" t="s">
        <v>127</v>
      </c>
      <c r="F2706" t="s">
        <v>184</v>
      </c>
      <c r="G2706" t="s">
        <v>185</v>
      </c>
      <c r="H2706" t="s">
        <v>186</v>
      </c>
      <c r="I2706">
        <f>ROUND(22/100,9)</f>
        <v>0.22</v>
      </c>
      <c r="J2706">
        <v>0</v>
      </c>
      <c r="O2706">
        <f t="shared" ref="O2706:O2714" si="1418">ROUND(CP2706,2)</f>
        <v>21651.56</v>
      </c>
      <c r="P2706">
        <f t="shared" ref="P2706:P2714" si="1419">ROUND(CQ2706*I2706,2)</f>
        <v>0</v>
      </c>
      <c r="Q2706">
        <f t="shared" ref="Q2706:Q2714" si="1420">ROUND(CR2706*I2706,2)</f>
        <v>0</v>
      </c>
      <c r="R2706">
        <f t="shared" ref="R2706:R2714" si="1421">ROUND(CS2706*I2706,2)</f>
        <v>0</v>
      </c>
      <c r="S2706">
        <f t="shared" ref="S2706:S2714" si="1422">ROUND(CT2706*I2706,2)</f>
        <v>21651.56</v>
      </c>
      <c r="T2706">
        <f t="shared" ref="T2706:T2714" si="1423">ROUND(CU2706*I2706,2)</f>
        <v>0</v>
      </c>
      <c r="U2706">
        <f t="shared" ref="U2706:U2714" si="1424">CV2706*I2706</f>
        <v>128.04</v>
      </c>
      <c r="V2706">
        <f t="shared" ref="V2706:V2714" si="1425">CW2706*I2706</f>
        <v>0</v>
      </c>
      <c r="W2706">
        <f t="shared" ref="W2706:W2714" si="1426">ROUND(CX2706*I2706,2)</f>
        <v>0</v>
      </c>
      <c r="X2706">
        <f t="shared" ref="X2706:X2714" si="1427">ROUND(CY2706,2)</f>
        <v>15156.09</v>
      </c>
      <c r="Y2706">
        <f t="shared" ref="Y2706:Y2714" si="1428">ROUND(CZ2706,2)</f>
        <v>2165.16</v>
      </c>
      <c r="AA2706">
        <v>55574044</v>
      </c>
      <c r="AB2706">
        <f t="shared" ref="AB2706:AB2714" si="1429">ROUND((AC2706+AD2706+AF2706),6)</f>
        <v>98416.2</v>
      </c>
      <c r="AC2706">
        <f t="shared" ref="AC2706:AC2714" si="1430">ROUND((ES2706),6)</f>
        <v>0</v>
      </c>
      <c r="AD2706">
        <f t="shared" ref="AD2706:AD2714" si="1431">ROUND((((ET2706)-(EU2706))+AE2706),6)</f>
        <v>0</v>
      </c>
      <c r="AE2706">
        <f t="shared" ref="AE2706:AE2714" si="1432">ROUND((EU2706),6)</f>
        <v>0</v>
      </c>
      <c r="AF2706">
        <f t="shared" ref="AF2706:AF2714" si="1433">ROUND((EV2706),6)</f>
        <v>98416.2</v>
      </c>
      <c r="AG2706">
        <f t="shared" ref="AG2706:AG2714" si="1434">ROUND((AP2706),6)</f>
        <v>0</v>
      </c>
      <c r="AH2706">
        <f t="shared" ref="AH2706:AH2714" si="1435">(EW2706)</f>
        <v>582</v>
      </c>
      <c r="AI2706">
        <f t="shared" ref="AI2706:AI2714" si="1436">(EX2706)</f>
        <v>0</v>
      </c>
      <c r="AJ2706">
        <f t="shared" ref="AJ2706:AJ2714" si="1437">(AS2706)</f>
        <v>0</v>
      </c>
      <c r="AK2706">
        <v>98416.2</v>
      </c>
      <c r="AL2706">
        <v>0</v>
      </c>
      <c r="AM2706">
        <v>0</v>
      </c>
      <c r="AN2706">
        <v>0</v>
      </c>
      <c r="AO2706">
        <v>98416.2</v>
      </c>
      <c r="AP2706">
        <v>0</v>
      </c>
      <c r="AQ2706">
        <v>582</v>
      </c>
      <c r="AR2706">
        <v>0</v>
      </c>
      <c r="AS2706">
        <v>0</v>
      </c>
      <c r="AT2706">
        <v>70</v>
      </c>
      <c r="AU2706">
        <v>10</v>
      </c>
      <c r="AV2706">
        <v>1</v>
      </c>
      <c r="AW2706">
        <v>1</v>
      </c>
      <c r="AZ2706">
        <v>1</v>
      </c>
      <c r="BA2706">
        <v>1</v>
      </c>
      <c r="BB2706">
        <v>1</v>
      </c>
      <c r="BC2706">
        <v>1</v>
      </c>
      <c r="BD2706" t="s">
        <v>3</v>
      </c>
      <c r="BE2706" t="s">
        <v>3</v>
      </c>
      <c r="BF2706" t="s">
        <v>3</v>
      </c>
      <c r="BG2706" t="s">
        <v>3</v>
      </c>
      <c r="BH2706">
        <v>0</v>
      </c>
      <c r="BI2706">
        <v>4</v>
      </c>
      <c r="BJ2706" t="s">
        <v>187</v>
      </c>
      <c r="BM2706">
        <v>0</v>
      </c>
      <c r="BN2706">
        <v>0</v>
      </c>
      <c r="BO2706" t="s">
        <v>3</v>
      </c>
      <c r="BP2706">
        <v>0</v>
      </c>
      <c r="BQ2706">
        <v>1</v>
      </c>
      <c r="BR2706">
        <v>0</v>
      </c>
      <c r="BS2706">
        <v>1</v>
      </c>
      <c r="BT2706">
        <v>1</v>
      </c>
      <c r="BU2706">
        <v>1</v>
      </c>
      <c r="BV2706">
        <v>1</v>
      </c>
      <c r="BW2706">
        <v>1</v>
      </c>
      <c r="BX2706">
        <v>1</v>
      </c>
      <c r="BY2706" t="s">
        <v>3</v>
      </c>
      <c r="BZ2706">
        <v>70</v>
      </c>
      <c r="CA2706">
        <v>10</v>
      </c>
      <c r="CE2706">
        <v>0</v>
      </c>
      <c r="CF2706">
        <v>0</v>
      </c>
      <c r="CG2706">
        <v>0</v>
      </c>
      <c r="CM2706">
        <v>0</v>
      </c>
      <c r="CN2706" t="s">
        <v>3</v>
      </c>
      <c r="CO2706">
        <v>0</v>
      </c>
      <c r="CP2706">
        <f t="shared" ref="CP2706:CP2714" si="1438">(P2706+Q2706+S2706)</f>
        <v>21651.56</v>
      </c>
      <c r="CQ2706">
        <f t="shared" ref="CQ2706:CQ2714" si="1439">(AC2706*BC2706*AW2706)</f>
        <v>0</v>
      </c>
      <c r="CR2706">
        <f t="shared" ref="CR2706:CR2714" si="1440">((((ET2706)*BB2706-(EU2706)*BS2706)+AE2706*BS2706)*AV2706)</f>
        <v>0</v>
      </c>
      <c r="CS2706">
        <f t="shared" ref="CS2706:CS2714" si="1441">(AE2706*BS2706*AV2706)</f>
        <v>0</v>
      </c>
      <c r="CT2706">
        <f t="shared" ref="CT2706:CT2714" si="1442">(AF2706*BA2706*AV2706)</f>
        <v>98416.2</v>
      </c>
      <c r="CU2706">
        <f t="shared" ref="CU2706:CU2714" si="1443">AG2706</f>
        <v>0</v>
      </c>
      <c r="CV2706">
        <f t="shared" ref="CV2706:CV2714" si="1444">(AH2706*AV2706)</f>
        <v>582</v>
      </c>
      <c r="CW2706">
        <f t="shared" ref="CW2706:CW2714" si="1445">AI2706</f>
        <v>0</v>
      </c>
      <c r="CX2706">
        <f t="shared" ref="CX2706:CX2714" si="1446">AJ2706</f>
        <v>0</v>
      </c>
      <c r="CY2706">
        <f t="shared" ref="CY2706:CY2714" si="1447">((S2706*BZ2706)/100)</f>
        <v>15156.092000000002</v>
      </c>
      <c r="CZ2706">
        <f t="shared" ref="CZ2706:CZ2714" si="1448">((S2706*CA2706)/100)</f>
        <v>2165.1559999999999</v>
      </c>
      <c r="DC2706" t="s">
        <v>3</v>
      </c>
      <c r="DD2706" t="s">
        <v>3</v>
      </c>
      <c r="DE2706" t="s">
        <v>3</v>
      </c>
      <c r="DF2706" t="s">
        <v>3</v>
      </c>
      <c r="DG2706" t="s">
        <v>3</v>
      </c>
      <c r="DH2706" t="s">
        <v>3</v>
      </c>
      <c r="DI2706" t="s">
        <v>3</v>
      </c>
      <c r="DJ2706" t="s">
        <v>3</v>
      </c>
      <c r="DK2706" t="s">
        <v>3</v>
      </c>
      <c r="DL2706" t="s">
        <v>3</v>
      </c>
      <c r="DM2706" t="s">
        <v>3</v>
      </c>
      <c r="DN2706">
        <v>0</v>
      </c>
      <c r="DO2706">
        <v>0</v>
      </c>
      <c r="DP2706">
        <v>1</v>
      </c>
      <c r="DQ2706">
        <v>1</v>
      </c>
      <c r="DU2706">
        <v>1013</v>
      </c>
      <c r="DV2706" t="s">
        <v>186</v>
      </c>
      <c r="DW2706" t="s">
        <v>186</v>
      </c>
      <c r="DX2706">
        <v>1</v>
      </c>
      <c r="EE2706">
        <v>55317522</v>
      </c>
      <c r="EF2706">
        <v>1</v>
      </c>
      <c r="EG2706" t="s">
        <v>19</v>
      </c>
      <c r="EH2706">
        <v>0</v>
      </c>
      <c r="EI2706" t="s">
        <v>3</v>
      </c>
      <c r="EJ2706">
        <v>4</v>
      </c>
      <c r="EK2706">
        <v>0</v>
      </c>
      <c r="EL2706" t="s">
        <v>20</v>
      </c>
      <c r="EM2706" t="s">
        <v>21</v>
      </c>
      <c r="EO2706" t="s">
        <v>3</v>
      </c>
      <c r="EQ2706">
        <v>0</v>
      </c>
      <c r="ER2706">
        <v>98416.2</v>
      </c>
      <c r="ES2706">
        <v>0</v>
      </c>
      <c r="ET2706">
        <v>0</v>
      </c>
      <c r="EU2706">
        <v>0</v>
      </c>
      <c r="EV2706">
        <v>98416.2</v>
      </c>
      <c r="EW2706">
        <v>582</v>
      </c>
      <c r="EX2706">
        <v>0</v>
      </c>
      <c r="EY2706">
        <v>0</v>
      </c>
      <c r="FQ2706">
        <v>0</v>
      </c>
      <c r="FR2706">
        <f t="shared" ref="FR2706:FR2714" si="1449">ROUND(IF(AND(BH2706=3,BI2706=3),P2706,0),2)</f>
        <v>0</v>
      </c>
      <c r="FS2706">
        <v>0</v>
      </c>
      <c r="FX2706">
        <v>70</v>
      </c>
      <c r="FY2706">
        <v>10</v>
      </c>
      <c r="GA2706" t="s">
        <v>3</v>
      </c>
      <c r="GD2706">
        <v>0</v>
      </c>
      <c r="GF2706">
        <v>-2060657684</v>
      </c>
      <c r="GG2706">
        <v>2</v>
      </c>
      <c r="GH2706">
        <v>1</v>
      </c>
      <c r="GI2706">
        <v>-2</v>
      </c>
      <c r="GJ2706">
        <v>0</v>
      </c>
      <c r="GK2706">
        <f>ROUND(R2706*(R12)/100,2)</f>
        <v>0</v>
      </c>
      <c r="GL2706">
        <f t="shared" ref="GL2706:GL2714" si="1450">ROUND(IF(AND(BH2706=3,BI2706=3,FS2706&lt;&gt;0),P2706,0),2)</f>
        <v>0</v>
      </c>
      <c r="GM2706">
        <f>ROUND(O2706+X2706+Y2706+GK2706,2)+GX2706</f>
        <v>38972.81</v>
      </c>
      <c r="GN2706">
        <f>IF(OR(BI2706=0,BI2706=1),ROUND(O2706+X2706+Y2706+GK2706,2),0)</f>
        <v>0</v>
      </c>
      <c r="GO2706">
        <f>IF(BI2706=2,ROUND(O2706+X2706+Y2706+GK2706,2),0)</f>
        <v>0</v>
      </c>
      <c r="GP2706">
        <f>IF(BI2706=4,ROUND(O2706+X2706+Y2706+GK2706,2)+GX2706,0)</f>
        <v>38972.81</v>
      </c>
      <c r="GR2706">
        <v>0</v>
      </c>
      <c r="GS2706">
        <v>3</v>
      </c>
      <c r="GT2706">
        <v>0</v>
      </c>
      <c r="GU2706" t="s">
        <v>3</v>
      </c>
      <c r="GV2706">
        <f t="shared" ref="GV2706:GV2714" si="1451">ROUND((GT2706),6)</f>
        <v>0</v>
      </c>
      <c r="GW2706">
        <v>1</v>
      </c>
      <c r="GX2706">
        <f t="shared" ref="GX2706:GX2714" si="1452">ROUND(HC2706*I2706,2)</f>
        <v>0</v>
      </c>
      <c r="HA2706">
        <v>0</v>
      </c>
      <c r="HB2706">
        <v>0</v>
      </c>
      <c r="HC2706">
        <f t="shared" ref="HC2706:HC2714" si="1453">GV2706*GW2706</f>
        <v>0</v>
      </c>
      <c r="IK2706">
        <v>0</v>
      </c>
    </row>
    <row r="2707" spans="1:245" x14ac:dyDescent="0.2">
      <c r="A2707">
        <v>17</v>
      </c>
      <c r="B2707">
        <v>1</v>
      </c>
      <c r="C2707">
        <f>ROW(SmtRes!A821)</f>
        <v>821</v>
      </c>
      <c r="D2707">
        <f>ROW(EtalonRes!A789)</f>
        <v>789</v>
      </c>
      <c r="E2707" t="s">
        <v>132</v>
      </c>
      <c r="F2707" t="s">
        <v>189</v>
      </c>
      <c r="G2707" t="s">
        <v>496</v>
      </c>
      <c r="H2707" t="s">
        <v>191</v>
      </c>
      <c r="I2707">
        <f>ROUND(3.16/100,9)</f>
        <v>3.1600000000000003E-2</v>
      </c>
      <c r="J2707">
        <v>0</v>
      </c>
      <c r="O2707">
        <f t="shared" si="1418"/>
        <v>351.72</v>
      </c>
      <c r="P2707">
        <f t="shared" si="1419"/>
        <v>0</v>
      </c>
      <c r="Q2707">
        <f t="shared" si="1420"/>
        <v>0</v>
      </c>
      <c r="R2707">
        <f t="shared" si="1421"/>
        <v>0</v>
      </c>
      <c r="S2707">
        <f t="shared" si="1422"/>
        <v>351.72</v>
      </c>
      <c r="T2707">
        <f t="shared" si="1423"/>
        <v>0</v>
      </c>
      <c r="U2707">
        <f t="shared" si="1424"/>
        <v>2.6228000000000002</v>
      </c>
      <c r="V2707">
        <f t="shared" si="1425"/>
        <v>0</v>
      </c>
      <c r="W2707">
        <f t="shared" si="1426"/>
        <v>0</v>
      </c>
      <c r="X2707">
        <f t="shared" si="1427"/>
        <v>246.2</v>
      </c>
      <c r="Y2707">
        <f t="shared" si="1428"/>
        <v>35.17</v>
      </c>
      <c r="AA2707">
        <v>55574044</v>
      </c>
      <c r="AB2707">
        <f t="shared" si="1429"/>
        <v>11130.3</v>
      </c>
      <c r="AC2707">
        <f t="shared" si="1430"/>
        <v>0</v>
      </c>
      <c r="AD2707">
        <f t="shared" si="1431"/>
        <v>0</v>
      </c>
      <c r="AE2707">
        <f t="shared" si="1432"/>
        <v>0</v>
      </c>
      <c r="AF2707">
        <f t="shared" si="1433"/>
        <v>11130.3</v>
      </c>
      <c r="AG2707">
        <f t="shared" si="1434"/>
        <v>0</v>
      </c>
      <c r="AH2707">
        <f t="shared" si="1435"/>
        <v>83</v>
      </c>
      <c r="AI2707">
        <f t="shared" si="1436"/>
        <v>0</v>
      </c>
      <c r="AJ2707">
        <f t="shared" si="1437"/>
        <v>0</v>
      </c>
      <c r="AK2707">
        <v>11130.3</v>
      </c>
      <c r="AL2707">
        <v>0</v>
      </c>
      <c r="AM2707">
        <v>0</v>
      </c>
      <c r="AN2707">
        <v>0</v>
      </c>
      <c r="AO2707">
        <v>11130.3</v>
      </c>
      <c r="AP2707">
        <v>0</v>
      </c>
      <c r="AQ2707">
        <v>83</v>
      </c>
      <c r="AR2707">
        <v>0</v>
      </c>
      <c r="AS2707">
        <v>0</v>
      </c>
      <c r="AT2707">
        <v>70</v>
      </c>
      <c r="AU2707">
        <v>10</v>
      </c>
      <c r="AV2707">
        <v>1</v>
      </c>
      <c r="AW2707">
        <v>1</v>
      </c>
      <c r="AZ2707">
        <v>1</v>
      </c>
      <c r="BA2707">
        <v>1</v>
      </c>
      <c r="BB2707">
        <v>1</v>
      </c>
      <c r="BC2707">
        <v>1</v>
      </c>
      <c r="BD2707" t="s">
        <v>3</v>
      </c>
      <c r="BE2707" t="s">
        <v>3</v>
      </c>
      <c r="BF2707" t="s">
        <v>3</v>
      </c>
      <c r="BG2707" t="s">
        <v>3</v>
      </c>
      <c r="BH2707">
        <v>0</v>
      </c>
      <c r="BI2707">
        <v>4</v>
      </c>
      <c r="BJ2707" t="s">
        <v>192</v>
      </c>
      <c r="BM2707">
        <v>0</v>
      </c>
      <c r="BN2707">
        <v>0</v>
      </c>
      <c r="BO2707" t="s">
        <v>3</v>
      </c>
      <c r="BP2707">
        <v>0</v>
      </c>
      <c r="BQ2707">
        <v>1</v>
      </c>
      <c r="BR2707">
        <v>0</v>
      </c>
      <c r="BS2707">
        <v>1</v>
      </c>
      <c r="BT2707">
        <v>1</v>
      </c>
      <c r="BU2707">
        <v>1</v>
      </c>
      <c r="BV2707">
        <v>1</v>
      </c>
      <c r="BW2707">
        <v>1</v>
      </c>
      <c r="BX2707">
        <v>1</v>
      </c>
      <c r="BY2707" t="s">
        <v>3</v>
      </c>
      <c r="BZ2707">
        <v>70</v>
      </c>
      <c r="CA2707">
        <v>10</v>
      </c>
      <c r="CE2707">
        <v>0</v>
      </c>
      <c r="CF2707">
        <v>0</v>
      </c>
      <c r="CG2707">
        <v>0</v>
      </c>
      <c r="CM2707">
        <v>0</v>
      </c>
      <c r="CN2707" t="s">
        <v>3</v>
      </c>
      <c r="CO2707">
        <v>0</v>
      </c>
      <c r="CP2707">
        <f t="shared" si="1438"/>
        <v>351.72</v>
      </c>
      <c r="CQ2707">
        <f t="shared" si="1439"/>
        <v>0</v>
      </c>
      <c r="CR2707">
        <f t="shared" si="1440"/>
        <v>0</v>
      </c>
      <c r="CS2707">
        <f t="shared" si="1441"/>
        <v>0</v>
      </c>
      <c r="CT2707">
        <f t="shared" si="1442"/>
        <v>11130.3</v>
      </c>
      <c r="CU2707">
        <f t="shared" si="1443"/>
        <v>0</v>
      </c>
      <c r="CV2707">
        <f t="shared" si="1444"/>
        <v>83</v>
      </c>
      <c r="CW2707">
        <f t="shared" si="1445"/>
        <v>0</v>
      </c>
      <c r="CX2707">
        <f t="shared" si="1446"/>
        <v>0</v>
      </c>
      <c r="CY2707">
        <f t="shared" si="1447"/>
        <v>246.20400000000001</v>
      </c>
      <c r="CZ2707">
        <f t="shared" si="1448"/>
        <v>35.172000000000004</v>
      </c>
      <c r="DC2707" t="s">
        <v>3</v>
      </c>
      <c r="DD2707" t="s">
        <v>3</v>
      </c>
      <c r="DE2707" t="s">
        <v>3</v>
      </c>
      <c r="DF2707" t="s">
        <v>3</v>
      </c>
      <c r="DG2707" t="s">
        <v>3</v>
      </c>
      <c r="DH2707" t="s">
        <v>3</v>
      </c>
      <c r="DI2707" t="s">
        <v>3</v>
      </c>
      <c r="DJ2707" t="s">
        <v>3</v>
      </c>
      <c r="DK2707" t="s">
        <v>3</v>
      </c>
      <c r="DL2707" t="s">
        <v>3</v>
      </c>
      <c r="DM2707" t="s">
        <v>3</v>
      </c>
      <c r="DN2707">
        <v>0</v>
      </c>
      <c r="DO2707">
        <v>0</v>
      </c>
      <c r="DP2707">
        <v>1</v>
      </c>
      <c r="DQ2707">
        <v>1</v>
      </c>
      <c r="DU2707">
        <v>1007</v>
      </c>
      <c r="DV2707" t="s">
        <v>191</v>
      </c>
      <c r="DW2707" t="s">
        <v>191</v>
      </c>
      <c r="DX2707">
        <v>100</v>
      </c>
      <c r="EE2707">
        <v>55317522</v>
      </c>
      <c r="EF2707">
        <v>1</v>
      </c>
      <c r="EG2707" t="s">
        <v>19</v>
      </c>
      <c r="EH2707">
        <v>0</v>
      </c>
      <c r="EI2707" t="s">
        <v>3</v>
      </c>
      <c r="EJ2707">
        <v>4</v>
      </c>
      <c r="EK2707">
        <v>0</v>
      </c>
      <c r="EL2707" t="s">
        <v>20</v>
      </c>
      <c r="EM2707" t="s">
        <v>21</v>
      </c>
      <c r="EO2707" t="s">
        <v>3</v>
      </c>
      <c r="EQ2707">
        <v>0</v>
      </c>
      <c r="ER2707">
        <v>11130.3</v>
      </c>
      <c r="ES2707">
        <v>0</v>
      </c>
      <c r="ET2707">
        <v>0</v>
      </c>
      <c r="EU2707">
        <v>0</v>
      </c>
      <c r="EV2707">
        <v>11130.3</v>
      </c>
      <c r="EW2707">
        <v>83</v>
      </c>
      <c r="EX2707">
        <v>0</v>
      </c>
      <c r="EY2707">
        <v>0</v>
      </c>
      <c r="FQ2707">
        <v>0</v>
      </c>
      <c r="FR2707">
        <f t="shared" si="1449"/>
        <v>0</v>
      </c>
      <c r="FS2707">
        <v>0</v>
      </c>
      <c r="FX2707">
        <v>70</v>
      </c>
      <c r="FY2707">
        <v>10</v>
      </c>
      <c r="GA2707" t="s">
        <v>3</v>
      </c>
      <c r="GD2707">
        <v>0</v>
      </c>
      <c r="GF2707">
        <v>-1253962172</v>
      </c>
      <c r="GG2707">
        <v>2</v>
      </c>
      <c r="GH2707">
        <v>1</v>
      </c>
      <c r="GI2707">
        <v>-2</v>
      </c>
      <c r="GJ2707">
        <v>0</v>
      </c>
      <c r="GK2707">
        <f>ROUND(R2707*(R12)/100,2)</f>
        <v>0</v>
      </c>
      <c r="GL2707">
        <f t="shared" si="1450"/>
        <v>0</v>
      </c>
      <c r="GM2707">
        <f>ROUND(O2707+X2707+Y2707+GK2707,2)+GX2707</f>
        <v>633.09</v>
      </c>
      <c r="GN2707">
        <f>IF(OR(BI2707=0,BI2707=1),ROUND(O2707+X2707+Y2707+GK2707,2),0)</f>
        <v>0</v>
      </c>
      <c r="GO2707">
        <f>IF(BI2707=2,ROUND(O2707+X2707+Y2707+GK2707,2),0)</f>
        <v>0</v>
      </c>
      <c r="GP2707">
        <f>IF(BI2707=4,ROUND(O2707+X2707+Y2707+GK2707,2)+GX2707,0)</f>
        <v>633.09</v>
      </c>
      <c r="GR2707">
        <v>0</v>
      </c>
      <c r="GS2707">
        <v>3</v>
      </c>
      <c r="GT2707">
        <v>0</v>
      </c>
      <c r="GU2707" t="s">
        <v>3</v>
      </c>
      <c r="GV2707">
        <f t="shared" si="1451"/>
        <v>0</v>
      </c>
      <c r="GW2707">
        <v>1</v>
      </c>
      <c r="GX2707">
        <f t="shared" si="1452"/>
        <v>0</v>
      </c>
      <c r="HA2707">
        <v>0</v>
      </c>
      <c r="HB2707">
        <v>0</v>
      </c>
      <c r="HC2707">
        <f t="shared" si="1453"/>
        <v>0</v>
      </c>
      <c r="IK2707">
        <v>0</v>
      </c>
    </row>
    <row r="2708" spans="1:245" x14ac:dyDescent="0.2">
      <c r="A2708">
        <v>17</v>
      </c>
      <c r="B2708">
        <v>1</v>
      </c>
      <c r="C2708">
        <f>ROW(SmtRes!A822)</f>
        <v>822</v>
      </c>
      <c r="D2708">
        <f>ROW(EtalonRes!A790)</f>
        <v>790</v>
      </c>
      <c r="E2708" t="s">
        <v>144</v>
      </c>
      <c r="F2708" t="s">
        <v>194</v>
      </c>
      <c r="G2708" t="s">
        <v>195</v>
      </c>
      <c r="H2708" t="s">
        <v>175</v>
      </c>
      <c r="I2708">
        <v>3.16</v>
      </c>
      <c r="J2708">
        <v>0</v>
      </c>
      <c r="O2708">
        <f t="shared" si="1418"/>
        <v>149.37</v>
      </c>
      <c r="P2708">
        <f t="shared" si="1419"/>
        <v>0</v>
      </c>
      <c r="Q2708">
        <f t="shared" si="1420"/>
        <v>149.37</v>
      </c>
      <c r="R2708">
        <f t="shared" si="1421"/>
        <v>81.09</v>
      </c>
      <c r="S2708">
        <f t="shared" si="1422"/>
        <v>0</v>
      </c>
      <c r="T2708">
        <f t="shared" si="1423"/>
        <v>0</v>
      </c>
      <c r="U2708">
        <f t="shared" si="1424"/>
        <v>0</v>
      </c>
      <c r="V2708">
        <f t="shared" si="1425"/>
        <v>0</v>
      </c>
      <c r="W2708">
        <f t="shared" si="1426"/>
        <v>0</v>
      </c>
      <c r="X2708">
        <f t="shared" si="1427"/>
        <v>0</v>
      </c>
      <c r="Y2708">
        <f t="shared" si="1428"/>
        <v>0</v>
      </c>
      <c r="AA2708">
        <v>55574044</v>
      </c>
      <c r="AB2708">
        <f t="shared" si="1429"/>
        <v>47.27</v>
      </c>
      <c r="AC2708">
        <f t="shared" si="1430"/>
        <v>0</v>
      </c>
      <c r="AD2708">
        <f t="shared" si="1431"/>
        <v>47.27</v>
      </c>
      <c r="AE2708">
        <f t="shared" si="1432"/>
        <v>25.66</v>
      </c>
      <c r="AF2708">
        <f t="shared" si="1433"/>
        <v>0</v>
      </c>
      <c r="AG2708">
        <f t="shared" si="1434"/>
        <v>0</v>
      </c>
      <c r="AH2708">
        <f t="shared" si="1435"/>
        <v>0</v>
      </c>
      <c r="AI2708">
        <f t="shared" si="1436"/>
        <v>0</v>
      </c>
      <c r="AJ2708">
        <f t="shared" si="1437"/>
        <v>0</v>
      </c>
      <c r="AK2708">
        <v>47.27</v>
      </c>
      <c r="AL2708">
        <v>0</v>
      </c>
      <c r="AM2708">
        <v>47.27</v>
      </c>
      <c r="AN2708">
        <v>25.66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1</v>
      </c>
      <c r="AW2708">
        <v>1</v>
      </c>
      <c r="AZ2708">
        <v>1</v>
      </c>
      <c r="BA2708">
        <v>1</v>
      </c>
      <c r="BB2708">
        <v>1</v>
      </c>
      <c r="BC2708">
        <v>1</v>
      </c>
      <c r="BD2708" t="s">
        <v>3</v>
      </c>
      <c r="BE2708" t="s">
        <v>3</v>
      </c>
      <c r="BF2708" t="s">
        <v>3</v>
      </c>
      <c r="BG2708" t="s">
        <v>3</v>
      </c>
      <c r="BH2708">
        <v>0</v>
      </c>
      <c r="BI2708">
        <v>4</v>
      </c>
      <c r="BJ2708" t="s">
        <v>196</v>
      </c>
      <c r="BM2708">
        <v>1</v>
      </c>
      <c r="BN2708">
        <v>0</v>
      </c>
      <c r="BO2708" t="s">
        <v>3</v>
      </c>
      <c r="BP2708">
        <v>0</v>
      </c>
      <c r="BQ2708">
        <v>1</v>
      </c>
      <c r="BR2708">
        <v>0</v>
      </c>
      <c r="BS2708">
        <v>1</v>
      </c>
      <c r="BT2708">
        <v>1</v>
      </c>
      <c r="BU2708">
        <v>1</v>
      </c>
      <c r="BV2708">
        <v>1</v>
      </c>
      <c r="BW2708">
        <v>1</v>
      </c>
      <c r="BX2708">
        <v>1</v>
      </c>
      <c r="BY2708" t="s">
        <v>3</v>
      </c>
      <c r="BZ2708">
        <v>0</v>
      </c>
      <c r="CA2708">
        <v>0</v>
      </c>
      <c r="CE2708">
        <v>0</v>
      </c>
      <c r="CF2708">
        <v>0</v>
      </c>
      <c r="CG2708">
        <v>0</v>
      </c>
      <c r="CM2708">
        <v>0</v>
      </c>
      <c r="CN2708" t="s">
        <v>3</v>
      </c>
      <c r="CO2708">
        <v>0</v>
      </c>
      <c r="CP2708">
        <f t="shared" si="1438"/>
        <v>149.37</v>
      </c>
      <c r="CQ2708">
        <f t="shared" si="1439"/>
        <v>0</v>
      </c>
      <c r="CR2708">
        <f t="shared" si="1440"/>
        <v>47.27</v>
      </c>
      <c r="CS2708">
        <f t="shared" si="1441"/>
        <v>25.66</v>
      </c>
      <c r="CT2708">
        <f t="shared" si="1442"/>
        <v>0</v>
      </c>
      <c r="CU2708">
        <f t="shared" si="1443"/>
        <v>0</v>
      </c>
      <c r="CV2708">
        <f t="shared" si="1444"/>
        <v>0</v>
      </c>
      <c r="CW2708">
        <f t="shared" si="1445"/>
        <v>0</v>
      </c>
      <c r="CX2708">
        <f t="shared" si="1446"/>
        <v>0</v>
      </c>
      <c r="CY2708">
        <f t="shared" si="1447"/>
        <v>0</v>
      </c>
      <c r="CZ2708">
        <f t="shared" si="1448"/>
        <v>0</v>
      </c>
      <c r="DC2708" t="s">
        <v>3</v>
      </c>
      <c r="DD2708" t="s">
        <v>3</v>
      </c>
      <c r="DE2708" t="s">
        <v>3</v>
      </c>
      <c r="DF2708" t="s">
        <v>3</v>
      </c>
      <c r="DG2708" t="s">
        <v>3</v>
      </c>
      <c r="DH2708" t="s">
        <v>3</v>
      </c>
      <c r="DI2708" t="s">
        <v>3</v>
      </c>
      <c r="DJ2708" t="s">
        <v>3</v>
      </c>
      <c r="DK2708" t="s">
        <v>3</v>
      </c>
      <c r="DL2708" t="s">
        <v>3</v>
      </c>
      <c r="DM2708" t="s">
        <v>3</v>
      </c>
      <c r="DN2708">
        <v>0</v>
      </c>
      <c r="DO2708">
        <v>0</v>
      </c>
      <c r="DP2708">
        <v>1</v>
      </c>
      <c r="DQ2708">
        <v>1</v>
      </c>
      <c r="DU2708">
        <v>1007</v>
      </c>
      <c r="DV2708" t="s">
        <v>175</v>
      </c>
      <c r="DW2708" t="s">
        <v>175</v>
      </c>
      <c r="DX2708">
        <v>1</v>
      </c>
      <c r="EE2708">
        <v>55317524</v>
      </c>
      <c r="EF2708">
        <v>1</v>
      </c>
      <c r="EG2708" t="s">
        <v>19</v>
      </c>
      <c r="EH2708">
        <v>0</v>
      </c>
      <c r="EI2708" t="s">
        <v>3</v>
      </c>
      <c r="EJ2708">
        <v>4</v>
      </c>
      <c r="EK2708">
        <v>1</v>
      </c>
      <c r="EL2708" t="s">
        <v>126</v>
      </c>
      <c r="EM2708" t="s">
        <v>21</v>
      </c>
      <c r="EO2708" t="s">
        <v>3</v>
      </c>
      <c r="EQ2708">
        <v>0</v>
      </c>
      <c r="ER2708">
        <v>47.27</v>
      </c>
      <c r="ES2708">
        <v>0</v>
      </c>
      <c r="ET2708">
        <v>47.27</v>
      </c>
      <c r="EU2708">
        <v>25.66</v>
      </c>
      <c r="EV2708">
        <v>0</v>
      </c>
      <c r="EW2708">
        <v>0</v>
      </c>
      <c r="EX2708">
        <v>0</v>
      </c>
      <c r="EY2708">
        <v>0</v>
      </c>
      <c r="FQ2708">
        <v>0</v>
      </c>
      <c r="FR2708">
        <f t="shared" si="1449"/>
        <v>0</v>
      </c>
      <c r="FS2708">
        <v>0</v>
      </c>
      <c r="FX2708">
        <v>0</v>
      </c>
      <c r="FY2708">
        <v>0</v>
      </c>
      <c r="GA2708" t="s">
        <v>3</v>
      </c>
      <c r="GD2708">
        <v>1</v>
      </c>
      <c r="GF2708">
        <v>-1249335408</v>
      </c>
      <c r="GG2708">
        <v>2</v>
      </c>
      <c r="GH2708">
        <v>1</v>
      </c>
      <c r="GI2708">
        <v>-2</v>
      </c>
      <c r="GJ2708">
        <v>0</v>
      </c>
      <c r="GK2708">
        <v>0</v>
      </c>
      <c r="GL2708">
        <f t="shared" si="1450"/>
        <v>0</v>
      </c>
      <c r="GM2708">
        <f>ROUND(O2708+X2708+Y2708,2)+GX2708</f>
        <v>149.37</v>
      </c>
      <c r="GN2708">
        <f>IF(OR(BI2708=0,BI2708=1),ROUND(O2708+X2708+Y2708,2),0)</f>
        <v>0</v>
      </c>
      <c r="GO2708">
        <f>IF(BI2708=2,ROUND(O2708+X2708+Y2708,2),0)</f>
        <v>0</v>
      </c>
      <c r="GP2708">
        <f>IF(BI2708=4,ROUND(O2708+X2708+Y2708,2)+GX2708,0)</f>
        <v>149.37</v>
      </c>
      <c r="GR2708">
        <v>0</v>
      </c>
      <c r="GS2708">
        <v>3</v>
      </c>
      <c r="GT2708">
        <v>0</v>
      </c>
      <c r="GU2708" t="s">
        <v>3</v>
      </c>
      <c r="GV2708">
        <f t="shared" si="1451"/>
        <v>0</v>
      </c>
      <c r="GW2708">
        <v>1</v>
      </c>
      <c r="GX2708">
        <f t="shared" si="1452"/>
        <v>0</v>
      </c>
      <c r="HA2708">
        <v>0</v>
      </c>
      <c r="HB2708">
        <v>0</v>
      </c>
      <c r="HC2708">
        <f t="shared" si="1453"/>
        <v>0</v>
      </c>
      <c r="IK2708">
        <v>0</v>
      </c>
    </row>
    <row r="2709" spans="1:245" x14ac:dyDescent="0.2">
      <c r="A2709">
        <v>17</v>
      </c>
      <c r="B2709">
        <v>1</v>
      </c>
      <c r="C2709">
        <f>ROW(SmtRes!A823)</f>
        <v>823</v>
      </c>
      <c r="D2709">
        <f>ROW(EtalonRes!A791)</f>
        <v>791</v>
      </c>
      <c r="E2709" t="s">
        <v>161</v>
      </c>
      <c r="F2709" t="s">
        <v>198</v>
      </c>
      <c r="G2709" t="s">
        <v>199</v>
      </c>
      <c r="H2709" t="s">
        <v>175</v>
      </c>
      <c r="I2709">
        <v>3.16</v>
      </c>
      <c r="J2709">
        <v>0</v>
      </c>
      <c r="O2709">
        <f t="shared" si="1418"/>
        <v>48.19</v>
      </c>
      <c r="P2709">
        <f t="shared" si="1419"/>
        <v>0</v>
      </c>
      <c r="Q2709">
        <f t="shared" si="1420"/>
        <v>48.19</v>
      </c>
      <c r="R2709">
        <f t="shared" si="1421"/>
        <v>26.16</v>
      </c>
      <c r="S2709">
        <f t="shared" si="1422"/>
        <v>0</v>
      </c>
      <c r="T2709">
        <f t="shared" si="1423"/>
        <v>0</v>
      </c>
      <c r="U2709">
        <f t="shared" si="1424"/>
        <v>0</v>
      </c>
      <c r="V2709">
        <f t="shared" si="1425"/>
        <v>0</v>
      </c>
      <c r="W2709">
        <f t="shared" si="1426"/>
        <v>0</v>
      </c>
      <c r="X2709">
        <f t="shared" si="1427"/>
        <v>0</v>
      </c>
      <c r="Y2709">
        <f t="shared" si="1428"/>
        <v>0</v>
      </c>
      <c r="AA2709">
        <v>55574044</v>
      </c>
      <c r="AB2709">
        <f t="shared" si="1429"/>
        <v>15.25</v>
      </c>
      <c r="AC2709">
        <f t="shared" si="1430"/>
        <v>0</v>
      </c>
      <c r="AD2709">
        <f t="shared" si="1431"/>
        <v>15.25</v>
      </c>
      <c r="AE2709">
        <f t="shared" si="1432"/>
        <v>8.2799999999999994</v>
      </c>
      <c r="AF2709">
        <f t="shared" si="1433"/>
        <v>0</v>
      </c>
      <c r="AG2709">
        <f t="shared" si="1434"/>
        <v>0</v>
      </c>
      <c r="AH2709">
        <f t="shared" si="1435"/>
        <v>0</v>
      </c>
      <c r="AI2709">
        <f t="shared" si="1436"/>
        <v>0</v>
      </c>
      <c r="AJ2709">
        <f t="shared" si="1437"/>
        <v>0</v>
      </c>
      <c r="AK2709">
        <v>15.25</v>
      </c>
      <c r="AL2709">
        <v>0</v>
      </c>
      <c r="AM2709">
        <v>15.25</v>
      </c>
      <c r="AN2709">
        <v>8.2799999999999994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</v>
      </c>
      <c r="AW2709">
        <v>1</v>
      </c>
      <c r="AZ2709">
        <v>1</v>
      </c>
      <c r="BA2709">
        <v>1</v>
      </c>
      <c r="BB2709">
        <v>1</v>
      </c>
      <c r="BC2709">
        <v>1</v>
      </c>
      <c r="BD2709" t="s">
        <v>3</v>
      </c>
      <c r="BE2709" t="s">
        <v>3</v>
      </c>
      <c r="BF2709" t="s">
        <v>3</v>
      </c>
      <c r="BG2709" t="s">
        <v>3</v>
      </c>
      <c r="BH2709">
        <v>0</v>
      </c>
      <c r="BI2709">
        <v>4</v>
      </c>
      <c r="BJ2709" t="s">
        <v>200</v>
      </c>
      <c r="BM2709">
        <v>1</v>
      </c>
      <c r="BN2709">
        <v>0</v>
      </c>
      <c r="BO2709" t="s">
        <v>3</v>
      </c>
      <c r="BP2709">
        <v>0</v>
      </c>
      <c r="BQ2709">
        <v>1</v>
      </c>
      <c r="BR2709">
        <v>0</v>
      </c>
      <c r="BS2709">
        <v>1</v>
      </c>
      <c r="BT2709">
        <v>1</v>
      </c>
      <c r="BU2709">
        <v>1</v>
      </c>
      <c r="BV2709">
        <v>1</v>
      </c>
      <c r="BW2709">
        <v>1</v>
      </c>
      <c r="BX2709">
        <v>1</v>
      </c>
      <c r="BY2709" t="s">
        <v>3</v>
      </c>
      <c r="BZ2709">
        <v>0</v>
      </c>
      <c r="CA2709">
        <v>0</v>
      </c>
      <c r="CE2709">
        <v>0</v>
      </c>
      <c r="CF2709">
        <v>0</v>
      </c>
      <c r="CG2709">
        <v>0</v>
      </c>
      <c r="CM2709">
        <v>0</v>
      </c>
      <c r="CN2709" t="s">
        <v>3</v>
      </c>
      <c r="CO2709">
        <v>0</v>
      </c>
      <c r="CP2709">
        <f t="shared" si="1438"/>
        <v>48.19</v>
      </c>
      <c r="CQ2709">
        <f t="shared" si="1439"/>
        <v>0</v>
      </c>
      <c r="CR2709">
        <f t="shared" si="1440"/>
        <v>15.25</v>
      </c>
      <c r="CS2709">
        <f t="shared" si="1441"/>
        <v>8.2799999999999994</v>
      </c>
      <c r="CT2709">
        <f t="shared" si="1442"/>
        <v>0</v>
      </c>
      <c r="CU2709">
        <f t="shared" si="1443"/>
        <v>0</v>
      </c>
      <c r="CV2709">
        <f t="shared" si="1444"/>
        <v>0</v>
      </c>
      <c r="CW2709">
        <f t="shared" si="1445"/>
        <v>0</v>
      </c>
      <c r="CX2709">
        <f t="shared" si="1446"/>
        <v>0</v>
      </c>
      <c r="CY2709">
        <f t="shared" si="1447"/>
        <v>0</v>
      </c>
      <c r="CZ2709">
        <f t="shared" si="1448"/>
        <v>0</v>
      </c>
      <c r="DC2709" t="s">
        <v>3</v>
      </c>
      <c r="DD2709" t="s">
        <v>3</v>
      </c>
      <c r="DE2709" t="s">
        <v>3</v>
      </c>
      <c r="DF2709" t="s">
        <v>3</v>
      </c>
      <c r="DG2709" t="s">
        <v>3</v>
      </c>
      <c r="DH2709" t="s">
        <v>3</v>
      </c>
      <c r="DI2709" t="s">
        <v>3</v>
      </c>
      <c r="DJ2709" t="s">
        <v>3</v>
      </c>
      <c r="DK2709" t="s">
        <v>3</v>
      </c>
      <c r="DL2709" t="s">
        <v>3</v>
      </c>
      <c r="DM2709" t="s">
        <v>3</v>
      </c>
      <c r="DN2709">
        <v>0</v>
      </c>
      <c r="DO2709">
        <v>0</v>
      </c>
      <c r="DP2709">
        <v>1</v>
      </c>
      <c r="DQ2709">
        <v>1</v>
      </c>
      <c r="DU2709">
        <v>1007</v>
      </c>
      <c r="DV2709" t="s">
        <v>175</v>
      </c>
      <c r="DW2709" t="s">
        <v>175</v>
      </c>
      <c r="DX2709">
        <v>1</v>
      </c>
      <c r="EE2709">
        <v>55317524</v>
      </c>
      <c r="EF2709">
        <v>1</v>
      </c>
      <c r="EG2709" t="s">
        <v>19</v>
      </c>
      <c r="EH2709">
        <v>0</v>
      </c>
      <c r="EI2709" t="s">
        <v>3</v>
      </c>
      <c r="EJ2709">
        <v>4</v>
      </c>
      <c r="EK2709">
        <v>1</v>
      </c>
      <c r="EL2709" t="s">
        <v>126</v>
      </c>
      <c r="EM2709" t="s">
        <v>21</v>
      </c>
      <c r="EO2709" t="s">
        <v>3</v>
      </c>
      <c r="EQ2709">
        <v>0</v>
      </c>
      <c r="ER2709">
        <v>15.25</v>
      </c>
      <c r="ES2709">
        <v>0</v>
      </c>
      <c r="ET2709">
        <v>15.25</v>
      </c>
      <c r="EU2709">
        <v>8.2799999999999994</v>
      </c>
      <c r="EV2709">
        <v>0</v>
      </c>
      <c r="EW2709">
        <v>0</v>
      </c>
      <c r="EX2709">
        <v>0</v>
      </c>
      <c r="EY2709">
        <v>0</v>
      </c>
      <c r="FQ2709">
        <v>0</v>
      </c>
      <c r="FR2709">
        <f t="shared" si="1449"/>
        <v>0</v>
      </c>
      <c r="FS2709">
        <v>0</v>
      </c>
      <c r="FX2709">
        <v>0</v>
      </c>
      <c r="FY2709">
        <v>0</v>
      </c>
      <c r="GA2709" t="s">
        <v>3</v>
      </c>
      <c r="GD2709">
        <v>1</v>
      </c>
      <c r="GF2709">
        <v>1511999612</v>
      </c>
      <c r="GG2709">
        <v>2</v>
      </c>
      <c r="GH2709">
        <v>1</v>
      </c>
      <c r="GI2709">
        <v>-2</v>
      </c>
      <c r="GJ2709">
        <v>0</v>
      </c>
      <c r="GK2709">
        <v>0</v>
      </c>
      <c r="GL2709">
        <f t="shared" si="1450"/>
        <v>0</v>
      </c>
      <c r="GM2709">
        <f>ROUND(O2709+X2709+Y2709,2)+GX2709</f>
        <v>48.19</v>
      </c>
      <c r="GN2709">
        <f>IF(OR(BI2709=0,BI2709=1),ROUND(O2709+X2709+Y2709,2),0)</f>
        <v>0</v>
      </c>
      <c r="GO2709">
        <f>IF(BI2709=2,ROUND(O2709+X2709+Y2709,2),0)</f>
        <v>0</v>
      </c>
      <c r="GP2709">
        <f>IF(BI2709=4,ROUND(O2709+X2709+Y2709,2)+GX2709,0)</f>
        <v>48.19</v>
      </c>
      <c r="GR2709">
        <v>0</v>
      </c>
      <c r="GS2709">
        <v>3</v>
      </c>
      <c r="GT2709">
        <v>0</v>
      </c>
      <c r="GU2709" t="s">
        <v>3</v>
      </c>
      <c r="GV2709">
        <f t="shared" si="1451"/>
        <v>0</v>
      </c>
      <c r="GW2709">
        <v>1</v>
      </c>
      <c r="GX2709">
        <f t="shared" si="1452"/>
        <v>0</v>
      </c>
      <c r="HA2709">
        <v>0</v>
      </c>
      <c r="HB2709">
        <v>0</v>
      </c>
      <c r="HC2709">
        <f t="shared" si="1453"/>
        <v>0</v>
      </c>
      <c r="IK2709">
        <v>0</v>
      </c>
    </row>
    <row r="2710" spans="1:245" x14ac:dyDescent="0.2">
      <c r="A2710">
        <v>17</v>
      </c>
      <c r="B2710">
        <v>1</v>
      </c>
      <c r="C2710">
        <f>ROW(SmtRes!A828)</f>
        <v>828</v>
      </c>
      <c r="D2710">
        <f>ROW(EtalonRes!A796)</f>
        <v>796</v>
      </c>
      <c r="E2710" t="s">
        <v>168</v>
      </c>
      <c r="F2710" t="s">
        <v>202</v>
      </c>
      <c r="G2710" t="s">
        <v>203</v>
      </c>
      <c r="H2710" t="s">
        <v>191</v>
      </c>
      <c r="I2710">
        <f>ROUND(3.16/100,9)</f>
        <v>3.1600000000000003E-2</v>
      </c>
      <c r="J2710">
        <v>0</v>
      </c>
      <c r="O2710">
        <f t="shared" si="1418"/>
        <v>12081.94</v>
      </c>
      <c r="P2710">
        <f t="shared" si="1419"/>
        <v>11194.35</v>
      </c>
      <c r="Q2710">
        <f t="shared" si="1420"/>
        <v>0.9</v>
      </c>
      <c r="R2710">
        <f t="shared" si="1421"/>
        <v>0</v>
      </c>
      <c r="S2710">
        <f t="shared" si="1422"/>
        <v>886.69</v>
      </c>
      <c r="T2710">
        <f t="shared" si="1423"/>
        <v>0</v>
      </c>
      <c r="U2710">
        <f t="shared" si="1424"/>
        <v>4.9059000000000008</v>
      </c>
      <c r="V2710">
        <f t="shared" si="1425"/>
        <v>0</v>
      </c>
      <c r="W2710">
        <f t="shared" si="1426"/>
        <v>0</v>
      </c>
      <c r="X2710">
        <f t="shared" si="1427"/>
        <v>620.67999999999995</v>
      </c>
      <c r="Y2710">
        <f t="shared" si="1428"/>
        <v>88.67</v>
      </c>
      <c r="AA2710">
        <v>55574044</v>
      </c>
      <c r="AB2710">
        <f t="shared" si="1429"/>
        <v>382339.99</v>
      </c>
      <c r="AC2710">
        <f t="shared" si="1430"/>
        <v>354251.65</v>
      </c>
      <c r="AD2710">
        <f t="shared" si="1431"/>
        <v>28.45</v>
      </c>
      <c r="AE2710">
        <f t="shared" si="1432"/>
        <v>7.0000000000000007E-2</v>
      </c>
      <c r="AF2710">
        <f t="shared" si="1433"/>
        <v>28059.89</v>
      </c>
      <c r="AG2710">
        <f t="shared" si="1434"/>
        <v>0</v>
      </c>
      <c r="AH2710">
        <f t="shared" si="1435"/>
        <v>155.25</v>
      </c>
      <c r="AI2710">
        <f t="shared" si="1436"/>
        <v>0</v>
      </c>
      <c r="AJ2710">
        <f t="shared" si="1437"/>
        <v>0</v>
      </c>
      <c r="AK2710">
        <v>382339.99</v>
      </c>
      <c r="AL2710">
        <v>354251.65</v>
      </c>
      <c r="AM2710">
        <v>28.45</v>
      </c>
      <c r="AN2710">
        <v>7.0000000000000007E-2</v>
      </c>
      <c r="AO2710">
        <v>28059.89</v>
      </c>
      <c r="AP2710">
        <v>0</v>
      </c>
      <c r="AQ2710">
        <v>155.25</v>
      </c>
      <c r="AR2710">
        <v>0</v>
      </c>
      <c r="AS2710">
        <v>0</v>
      </c>
      <c r="AT2710">
        <v>70</v>
      </c>
      <c r="AU2710">
        <v>10</v>
      </c>
      <c r="AV2710">
        <v>1</v>
      </c>
      <c r="AW2710">
        <v>1</v>
      </c>
      <c r="AZ2710">
        <v>1</v>
      </c>
      <c r="BA2710">
        <v>1</v>
      </c>
      <c r="BB2710">
        <v>1</v>
      </c>
      <c r="BC2710">
        <v>1</v>
      </c>
      <c r="BD2710" t="s">
        <v>3</v>
      </c>
      <c r="BE2710" t="s">
        <v>3</v>
      </c>
      <c r="BF2710" t="s">
        <v>3</v>
      </c>
      <c r="BG2710" t="s">
        <v>3</v>
      </c>
      <c r="BH2710">
        <v>0</v>
      </c>
      <c r="BI2710">
        <v>4</v>
      </c>
      <c r="BJ2710" t="s">
        <v>204</v>
      </c>
      <c r="BM2710">
        <v>0</v>
      </c>
      <c r="BN2710">
        <v>0</v>
      </c>
      <c r="BO2710" t="s">
        <v>3</v>
      </c>
      <c r="BP2710">
        <v>0</v>
      </c>
      <c r="BQ2710">
        <v>1</v>
      </c>
      <c r="BR2710">
        <v>0</v>
      </c>
      <c r="BS2710">
        <v>1</v>
      </c>
      <c r="BT2710">
        <v>1</v>
      </c>
      <c r="BU2710">
        <v>1</v>
      </c>
      <c r="BV2710">
        <v>1</v>
      </c>
      <c r="BW2710">
        <v>1</v>
      </c>
      <c r="BX2710">
        <v>1</v>
      </c>
      <c r="BY2710" t="s">
        <v>3</v>
      </c>
      <c r="BZ2710">
        <v>70</v>
      </c>
      <c r="CA2710">
        <v>10</v>
      </c>
      <c r="CE2710">
        <v>0</v>
      </c>
      <c r="CF2710">
        <v>0</v>
      </c>
      <c r="CG2710">
        <v>0</v>
      </c>
      <c r="CM2710">
        <v>0</v>
      </c>
      <c r="CN2710" t="s">
        <v>3</v>
      </c>
      <c r="CO2710">
        <v>0</v>
      </c>
      <c r="CP2710">
        <f t="shared" si="1438"/>
        <v>12081.94</v>
      </c>
      <c r="CQ2710">
        <f t="shared" si="1439"/>
        <v>354251.65</v>
      </c>
      <c r="CR2710">
        <f t="shared" si="1440"/>
        <v>28.45</v>
      </c>
      <c r="CS2710">
        <f t="shared" si="1441"/>
        <v>7.0000000000000007E-2</v>
      </c>
      <c r="CT2710">
        <f t="shared" si="1442"/>
        <v>28059.89</v>
      </c>
      <c r="CU2710">
        <f t="shared" si="1443"/>
        <v>0</v>
      </c>
      <c r="CV2710">
        <f t="shared" si="1444"/>
        <v>155.25</v>
      </c>
      <c r="CW2710">
        <f t="shared" si="1445"/>
        <v>0</v>
      </c>
      <c r="CX2710">
        <f t="shared" si="1446"/>
        <v>0</v>
      </c>
      <c r="CY2710">
        <f t="shared" si="1447"/>
        <v>620.68299999999999</v>
      </c>
      <c r="CZ2710">
        <f t="shared" si="1448"/>
        <v>88.669000000000011</v>
      </c>
      <c r="DC2710" t="s">
        <v>3</v>
      </c>
      <c r="DD2710" t="s">
        <v>3</v>
      </c>
      <c r="DE2710" t="s">
        <v>3</v>
      </c>
      <c r="DF2710" t="s">
        <v>3</v>
      </c>
      <c r="DG2710" t="s">
        <v>3</v>
      </c>
      <c r="DH2710" t="s">
        <v>3</v>
      </c>
      <c r="DI2710" t="s">
        <v>3</v>
      </c>
      <c r="DJ2710" t="s">
        <v>3</v>
      </c>
      <c r="DK2710" t="s">
        <v>3</v>
      </c>
      <c r="DL2710" t="s">
        <v>3</v>
      </c>
      <c r="DM2710" t="s">
        <v>3</v>
      </c>
      <c r="DN2710">
        <v>0</v>
      </c>
      <c r="DO2710">
        <v>0</v>
      </c>
      <c r="DP2710">
        <v>1</v>
      </c>
      <c r="DQ2710">
        <v>1</v>
      </c>
      <c r="DU2710">
        <v>1007</v>
      </c>
      <c r="DV2710" t="s">
        <v>191</v>
      </c>
      <c r="DW2710" t="s">
        <v>191</v>
      </c>
      <c r="DX2710">
        <v>100</v>
      </c>
      <c r="EE2710">
        <v>55317522</v>
      </c>
      <c r="EF2710">
        <v>1</v>
      </c>
      <c r="EG2710" t="s">
        <v>19</v>
      </c>
      <c r="EH2710">
        <v>0</v>
      </c>
      <c r="EI2710" t="s">
        <v>3</v>
      </c>
      <c r="EJ2710">
        <v>4</v>
      </c>
      <c r="EK2710">
        <v>0</v>
      </c>
      <c r="EL2710" t="s">
        <v>20</v>
      </c>
      <c r="EM2710" t="s">
        <v>21</v>
      </c>
      <c r="EO2710" t="s">
        <v>3</v>
      </c>
      <c r="EQ2710">
        <v>0</v>
      </c>
      <c r="ER2710">
        <v>382339.99</v>
      </c>
      <c r="ES2710">
        <v>354251.65</v>
      </c>
      <c r="ET2710">
        <v>28.45</v>
      </c>
      <c r="EU2710">
        <v>7.0000000000000007E-2</v>
      </c>
      <c r="EV2710">
        <v>28059.89</v>
      </c>
      <c r="EW2710">
        <v>155.25</v>
      </c>
      <c r="EX2710">
        <v>0</v>
      </c>
      <c r="EY2710">
        <v>0</v>
      </c>
      <c r="FQ2710">
        <v>0</v>
      </c>
      <c r="FR2710">
        <f t="shared" si="1449"/>
        <v>0</v>
      </c>
      <c r="FS2710">
        <v>0</v>
      </c>
      <c r="FX2710">
        <v>70</v>
      </c>
      <c r="FY2710">
        <v>10</v>
      </c>
      <c r="GA2710" t="s">
        <v>3</v>
      </c>
      <c r="GD2710">
        <v>0</v>
      </c>
      <c r="GF2710">
        <v>-904643448</v>
      </c>
      <c r="GG2710">
        <v>2</v>
      </c>
      <c r="GH2710">
        <v>1</v>
      </c>
      <c r="GI2710">
        <v>-2</v>
      </c>
      <c r="GJ2710">
        <v>0</v>
      </c>
      <c r="GK2710">
        <f>ROUND(R2710*(R12)/100,2)</f>
        <v>0</v>
      </c>
      <c r="GL2710">
        <f t="shared" si="1450"/>
        <v>0</v>
      </c>
      <c r="GM2710">
        <f>ROUND(O2710+X2710+Y2710+GK2710,2)+GX2710</f>
        <v>12791.29</v>
      </c>
      <c r="GN2710">
        <f>IF(OR(BI2710=0,BI2710=1),ROUND(O2710+X2710+Y2710+GK2710,2),0)</f>
        <v>0</v>
      </c>
      <c r="GO2710">
        <f>IF(BI2710=2,ROUND(O2710+X2710+Y2710+GK2710,2),0)</f>
        <v>0</v>
      </c>
      <c r="GP2710">
        <f>IF(BI2710=4,ROUND(O2710+X2710+Y2710+GK2710,2)+GX2710,0)</f>
        <v>12791.29</v>
      </c>
      <c r="GR2710">
        <v>0</v>
      </c>
      <c r="GS2710">
        <v>3</v>
      </c>
      <c r="GT2710">
        <v>0</v>
      </c>
      <c r="GU2710" t="s">
        <v>3</v>
      </c>
      <c r="GV2710">
        <f t="shared" si="1451"/>
        <v>0</v>
      </c>
      <c r="GW2710">
        <v>1</v>
      </c>
      <c r="GX2710">
        <f t="shared" si="1452"/>
        <v>0</v>
      </c>
      <c r="HA2710">
        <v>0</v>
      </c>
      <c r="HB2710">
        <v>0</v>
      </c>
      <c r="HC2710">
        <f t="shared" si="1453"/>
        <v>0</v>
      </c>
      <c r="IK2710">
        <v>0</v>
      </c>
    </row>
    <row r="2711" spans="1:245" x14ac:dyDescent="0.2">
      <c r="A2711">
        <v>17</v>
      </c>
      <c r="B2711">
        <v>1</v>
      </c>
      <c r="C2711">
        <f>ROW(SmtRes!A830)</f>
        <v>830</v>
      </c>
      <c r="D2711">
        <f>ROW(EtalonRes!A798)</f>
        <v>798</v>
      </c>
      <c r="E2711" t="s">
        <v>183</v>
      </c>
      <c r="F2711" t="s">
        <v>206</v>
      </c>
      <c r="G2711" t="s">
        <v>497</v>
      </c>
      <c r="H2711" t="s">
        <v>120</v>
      </c>
      <c r="I2711">
        <v>8.7999999999999995E-2</v>
      </c>
      <c r="J2711">
        <v>0</v>
      </c>
      <c r="O2711">
        <f t="shared" si="1418"/>
        <v>9177.58</v>
      </c>
      <c r="P2711">
        <f t="shared" si="1419"/>
        <v>4684.55</v>
      </c>
      <c r="Q2711">
        <f t="shared" si="1420"/>
        <v>0</v>
      </c>
      <c r="R2711">
        <f t="shared" si="1421"/>
        <v>0</v>
      </c>
      <c r="S2711">
        <f t="shared" si="1422"/>
        <v>4493.03</v>
      </c>
      <c r="T2711">
        <f t="shared" si="1423"/>
        <v>0</v>
      </c>
      <c r="U2711">
        <f t="shared" si="1424"/>
        <v>20.037599999999998</v>
      </c>
      <c r="V2711">
        <f t="shared" si="1425"/>
        <v>0</v>
      </c>
      <c r="W2711">
        <f t="shared" si="1426"/>
        <v>0</v>
      </c>
      <c r="X2711">
        <f t="shared" si="1427"/>
        <v>3145.12</v>
      </c>
      <c r="Y2711">
        <f t="shared" si="1428"/>
        <v>449.3</v>
      </c>
      <c r="AA2711">
        <v>55574044</v>
      </c>
      <c r="AB2711">
        <f t="shared" si="1429"/>
        <v>104290.69</v>
      </c>
      <c r="AC2711">
        <f t="shared" si="1430"/>
        <v>53233.52</v>
      </c>
      <c r="AD2711">
        <f t="shared" si="1431"/>
        <v>0</v>
      </c>
      <c r="AE2711">
        <f t="shared" si="1432"/>
        <v>0</v>
      </c>
      <c r="AF2711">
        <f t="shared" si="1433"/>
        <v>51057.17</v>
      </c>
      <c r="AG2711">
        <f t="shared" si="1434"/>
        <v>0</v>
      </c>
      <c r="AH2711">
        <f t="shared" si="1435"/>
        <v>227.7</v>
      </c>
      <c r="AI2711">
        <f t="shared" si="1436"/>
        <v>0</v>
      </c>
      <c r="AJ2711">
        <f t="shared" si="1437"/>
        <v>0</v>
      </c>
      <c r="AK2711">
        <v>104290.69</v>
      </c>
      <c r="AL2711">
        <v>53233.52</v>
      </c>
      <c r="AM2711">
        <v>0</v>
      </c>
      <c r="AN2711">
        <v>0</v>
      </c>
      <c r="AO2711">
        <v>51057.17</v>
      </c>
      <c r="AP2711">
        <v>0</v>
      </c>
      <c r="AQ2711">
        <v>227.7</v>
      </c>
      <c r="AR2711">
        <v>0</v>
      </c>
      <c r="AS2711">
        <v>0</v>
      </c>
      <c r="AT2711">
        <v>70</v>
      </c>
      <c r="AU2711">
        <v>10</v>
      </c>
      <c r="AV2711">
        <v>1</v>
      </c>
      <c r="AW2711">
        <v>1</v>
      </c>
      <c r="AZ2711">
        <v>1</v>
      </c>
      <c r="BA2711">
        <v>1</v>
      </c>
      <c r="BB2711">
        <v>1</v>
      </c>
      <c r="BC2711">
        <v>1</v>
      </c>
      <c r="BD2711" t="s">
        <v>3</v>
      </c>
      <c r="BE2711" t="s">
        <v>3</v>
      </c>
      <c r="BF2711" t="s">
        <v>3</v>
      </c>
      <c r="BG2711" t="s">
        <v>3</v>
      </c>
      <c r="BH2711">
        <v>0</v>
      </c>
      <c r="BI2711">
        <v>4</v>
      </c>
      <c r="BJ2711" t="s">
        <v>208</v>
      </c>
      <c r="BM2711">
        <v>0</v>
      </c>
      <c r="BN2711">
        <v>0</v>
      </c>
      <c r="BO2711" t="s">
        <v>3</v>
      </c>
      <c r="BP2711">
        <v>0</v>
      </c>
      <c r="BQ2711">
        <v>1</v>
      </c>
      <c r="BR2711">
        <v>0</v>
      </c>
      <c r="BS2711">
        <v>1</v>
      </c>
      <c r="BT2711">
        <v>1</v>
      </c>
      <c r="BU2711">
        <v>1</v>
      </c>
      <c r="BV2711">
        <v>1</v>
      </c>
      <c r="BW2711">
        <v>1</v>
      </c>
      <c r="BX2711">
        <v>1</v>
      </c>
      <c r="BY2711" t="s">
        <v>3</v>
      </c>
      <c r="BZ2711">
        <v>70</v>
      </c>
      <c r="CA2711">
        <v>10</v>
      </c>
      <c r="CE2711">
        <v>0</v>
      </c>
      <c r="CF2711">
        <v>0</v>
      </c>
      <c r="CG2711">
        <v>0</v>
      </c>
      <c r="CM2711">
        <v>0</v>
      </c>
      <c r="CN2711" t="s">
        <v>3</v>
      </c>
      <c r="CO2711">
        <v>0</v>
      </c>
      <c r="CP2711">
        <f t="shared" si="1438"/>
        <v>9177.58</v>
      </c>
      <c r="CQ2711">
        <f t="shared" si="1439"/>
        <v>53233.52</v>
      </c>
      <c r="CR2711">
        <f t="shared" si="1440"/>
        <v>0</v>
      </c>
      <c r="CS2711">
        <f t="shared" si="1441"/>
        <v>0</v>
      </c>
      <c r="CT2711">
        <f t="shared" si="1442"/>
        <v>51057.17</v>
      </c>
      <c r="CU2711">
        <f t="shared" si="1443"/>
        <v>0</v>
      </c>
      <c r="CV2711">
        <f t="shared" si="1444"/>
        <v>227.7</v>
      </c>
      <c r="CW2711">
        <f t="shared" si="1445"/>
        <v>0</v>
      </c>
      <c r="CX2711">
        <f t="shared" si="1446"/>
        <v>0</v>
      </c>
      <c r="CY2711">
        <f t="shared" si="1447"/>
        <v>3145.1209999999996</v>
      </c>
      <c r="CZ2711">
        <f t="shared" si="1448"/>
        <v>449.30299999999994</v>
      </c>
      <c r="DC2711" t="s">
        <v>3</v>
      </c>
      <c r="DD2711" t="s">
        <v>3</v>
      </c>
      <c r="DE2711" t="s">
        <v>3</v>
      </c>
      <c r="DF2711" t="s">
        <v>3</v>
      </c>
      <c r="DG2711" t="s">
        <v>3</v>
      </c>
      <c r="DH2711" t="s">
        <v>3</v>
      </c>
      <c r="DI2711" t="s">
        <v>3</v>
      </c>
      <c r="DJ2711" t="s">
        <v>3</v>
      </c>
      <c r="DK2711" t="s">
        <v>3</v>
      </c>
      <c r="DL2711" t="s">
        <v>3</v>
      </c>
      <c r="DM2711" t="s">
        <v>3</v>
      </c>
      <c r="DN2711">
        <v>0</v>
      </c>
      <c r="DO2711">
        <v>0</v>
      </c>
      <c r="DP2711">
        <v>1</v>
      </c>
      <c r="DQ2711">
        <v>1</v>
      </c>
      <c r="DU2711">
        <v>1009</v>
      </c>
      <c r="DV2711" t="s">
        <v>120</v>
      </c>
      <c r="DW2711" t="s">
        <v>120</v>
      </c>
      <c r="DX2711">
        <v>1000</v>
      </c>
      <c r="EE2711">
        <v>55317522</v>
      </c>
      <c r="EF2711">
        <v>1</v>
      </c>
      <c r="EG2711" t="s">
        <v>19</v>
      </c>
      <c r="EH2711">
        <v>0</v>
      </c>
      <c r="EI2711" t="s">
        <v>3</v>
      </c>
      <c r="EJ2711">
        <v>4</v>
      </c>
      <c r="EK2711">
        <v>0</v>
      </c>
      <c r="EL2711" t="s">
        <v>20</v>
      </c>
      <c r="EM2711" t="s">
        <v>21</v>
      </c>
      <c r="EO2711" t="s">
        <v>3</v>
      </c>
      <c r="EQ2711">
        <v>0</v>
      </c>
      <c r="ER2711">
        <v>104290.69</v>
      </c>
      <c r="ES2711">
        <v>53233.52</v>
      </c>
      <c r="ET2711">
        <v>0</v>
      </c>
      <c r="EU2711">
        <v>0</v>
      </c>
      <c r="EV2711">
        <v>51057.17</v>
      </c>
      <c r="EW2711">
        <v>227.7</v>
      </c>
      <c r="EX2711">
        <v>0</v>
      </c>
      <c r="EY2711">
        <v>0</v>
      </c>
      <c r="FQ2711">
        <v>0</v>
      </c>
      <c r="FR2711">
        <f t="shared" si="1449"/>
        <v>0</v>
      </c>
      <c r="FS2711">
        <v>0</v>
      </c>
      <c r="FX2711">
        <v>70</v>
      </c>
      <c r="FY2711">
        <v>10</v>
      </c>
      <c r="GA2711" t="s">
        <v>3</v>
      </c>
      <c r="GD2711">
        <v>0</v>
      </c>
      <c r="GF2711">
        <v>462077851</v>
      </c>
      <c r="GG2711">
        <v>2</v>
      </c>
      <c r="GH2711">
        <v>1</v>
      </c>
      <c r="GI2711">
        <v>-2</v>
      </c>
      <c r="GJ2711">
        <v>0</v>
      </c>
      <c r="GK2711">
        <f>ROUND(R2711*(R12)/100,2)</f>
        <v>0</v>
      </c>
      <c r="GL2711">
        <f t="shared" si="1450"/>
        <v>0</v>
      </c>
      <c r="GM2711">
        <f>ROUND(O2711+X2711+Y2711+GK2711,2)+GX2711</f>
        <v>12772</v>
      </c>
      <c r="GN2711">
        <f>IF(OR(BI2711=0,BI2711=1),ROUND(O2711+X2711+Y2711+GK2711,2),0)</f>
        <v>0</v>
      </c>
      <c r="GO2711">
        <f>IF(BI2711=2,ROUND(O2711+X2711+Y2711+GK2711,2),0)</f>
        <v>0</v>
      </c>
      <c r="GP2711">
        <f>IF(BI2711=4,ROUND(O2711+X2711+Y2711+GK2711,2)+GX2711,0)</f>
        <v>12772</v>
      </c>
      <c r="GR2711">
        <v>0</v>
      </c>
      <c r="GS2711">
        <v>3</v>
      </c>
      <c r="GT2711">
        <v>0</v>
      </c>
      <c r="GU2711" t="s">
        <v>3</v>
      </c>
      <c r="GV2711">
        <f t="shared" si="1451"/>
        <v>0</v>
      </c>
      <c r="GW2711">
        <v>1</v>
      </c>
      <c r="GX2711">
        <f t="shared" si="1452"/>
        <v>0</v>
      </c>
      <c r="HA2711">
        <v>0</v>
      </c>
      <c r="HB2711">
        <v>0</v>
      </c>
      <c r="HC2711">
        <f t="shared" si="1453"/>
        <v>0</v>
      </c>
      <c r="IK2711">
        <v>0</v>
      </c>
    </row>
    <row r="2712" spans="1:245" x14ac:dyDescent="0.2">
      <c r="A2712">
        <v>17</v>
      </c>
      <c r="B2712">
        <v>1</v>
      </c>
      <c r="C2712">
        <f>ROW(SmtRes!A834)</f>
        <v>834</v>
      </c>
      <c r="D2712">
        <f>ROW(EtalonRes!A802)</f>
        <v>802</v>
      </c>
      <c r="E2712" t="s">
        <v>188</v>
      </c>
      <c r="F2712" t="s">
        <v>210</v>
      </c>
      <c r="G2712" t="s">
        <v>498</v>
      </c>
      <c r="H2712" t="s">
        <v>120</v>
      </c>
      <c r="I2712">
        <v>1.1200000000000001</v>
      </c>
      <c r="J2712">
        <v>0</v>
      </c>
      <c r="O2712">
        <f t="shared" si="1418"/>
        <v>75240.53</v>
      </c>
      <c r="P2712">
        <f t="shared" si="1419"/>
        <v>63343.78</v>
      </c>
      <c r="Q2712">
        <f t="shared" si="1420"/>
        <v>1341.07</v>
      </c>
      <c r="R2712">
        <f t="shared" si="1421"/>
        <v>1.23</v>
      </c>
      <c r="S2712">
        <f t="shared" si="1422"/>
        <v>10555.68</v>
      </c>
      <c r="T2712">
        <f t="shared" si="1423"/>
        <v>0</v>
      </c>
      <c r="U2712">
        <f t="shared" si="1424"/>
        <v>40.443200000000004</v>
      </c>
      <c r="V2712">
        <f t="shared" si="1425"/>
        <v>0</v>
      </c>
      <c r="W2712">
        <f t="shared" si="1426"/>
        <v>0</v>
      </c>
      <c r="X2712">
        <f t="shared" si="1427"/>
        <v>7388.98</v>
      </c>
      <c r="Y2712">
        <f t="shared" si="1428"/>
        <v>1055.57</v>
      </c>
      <c r="AA2712">
        <v>55574044</v>
      </c>
      <c r="AB2712">
        <f t="shared" si="1429"/>
        <v>67179.039999999994</v>
      </c>
      <c r="AC2712">
        <f t="shared" si="1430"/>
        <v>56556.95</v>
      </c>
      <c r="AD2712">
        <f t="shared" si="1431"/>
        <v>1197.3800000000001</v>
      </c>
      <c r="AE2712">
        <f t="shared" si="1432"/>
        <v>1.1000000000000001</v>
      </c>
      <c r="AF2712">
        <f t="shared" si="1433"/>
        <v>9424.7099999999991</v>
      </c>
      <c r="AG2712">
        <f t="shared" si="1434"/>
        <v>0</v>
      </c>
      <c r="AH2712">
        <f t="shared" si="1435"/>
        <v>36.11</v>
      </c>
      <c r="AI2712">
        <f t="shared" si="1436"/>
        <v>0</v>
      </c>
      <c r="AJ2712">
        <f t="shared" si="1437"/>
        <v>0</v>
      </c>
      <c r="AK2712">
        <v>67179.039999999994</v>
      </c>
      <c r="AL2712">
        <v>56556.95</v>
      </c>
      <c r="AM2712">
        <v>1197.3800000000001</v>
      </c>
      <c r="AN2712">
        <v>1.1000000000000001</v>
      </c>
      <c r="AO2712">
        <v>9424.7099999999991</v>
      </c>
      <c r="AP2712">
        <v>0</v>
      </c>
      <c r="AQ2712">
        <v>36.11</v>
      </c>
      <c r="AR2712">
        <v>0</v>
      </c>
      <c r="AS2712">
        <v>0</v>
      </c>
      <c r="AT2712">
        <v>70</v>
      </c>
      <c r="AU2712">
        <v>10</v>
      </c>
      <c r="AV2712">
        <v>1</v>
      </c>
      <c r="AW2712">
        <v>1</v>
      </c>
      <c r="AZ2712">
        <v>1</v>
      </c>
      <c r="BA2712">
        <v>1</v>
      </c>
      <c r="BB2712">
        <v>1</v>
      </c>
      <c r="BC2712">
        <v>1</v>
      </c>
      <c r="BD2712" t="s">
        <v>3</v>
      </c>
      <c r="BE2712" t="s">
        <v>3</v>
      </c>
      <c r="BF2712" t="s">
        <v>3</v>
      </c>
      <c r="BG2712" t="s">
        <v>3</v>
      </c>
      <c r="BH2712">
        <v>0</v>
      </c>
      <c r="BI2712">
        <v>4</v>
      </c>
      <c r="BJ2712" t="s">
        <v>212</v>
      </c>
      <c r="BM2712">
        <v>0</v>
      </c>
      <c r="BN2712">
        <v>0</v>
      </c>
      <c r="BO2712" t="s">
        <v>3</v>
      </c>
      <c r="BP2712">
        <v>0</v>
      </c>
      <c r="BQ2712">
        <v>1</v>
      </c>
      <c r="BR2712">
        <v>0</v>
      </c>
      <c r="BS2712">
        <v>1</v>
      </c>
      <c r="BT2712">
        <v>1</v>
      </c>
      <c r="BU2712">
        <v>1</v>
      </c>
      <c r="BV2712">
        <v>1</v>
      </c>
      <c r="BW2712">
        <v>1</v>
      </c>
      <c r="BX2712">
        <v>1</v>
      </c>
      <c r="BY2712" t="s">
        <v>3</v>
      </c>
      <c r="BZ2712">
        <v>70</v>
      </c>
      <c r="CA2712">
        <v>10</v>
      </c>
      <c r="CE2712">
        <v>0</v>
      </c>
      <c r="CF2712">
        <v>0</v>
      </c>
      <c r="CG2712">
        <v>0</v>
      </c>
      <c r="CM2712">
        <v>0</v>
      </c>
      <c r="CN2712" t="s">
        <v>3</v>
      </c>
      <c r="CO2712">
        <v>0</v>
      </c>
      <c r="CP2712">
        <f t="shared" si="1438"/>
        <v>75240.53</v>
      </c>
      <c r="CQ2712">
        <f t="shared" si="1439"/>
        <v>56556.95</v>
      </c>
      <c r="CR2712">
        <f t="shared" si="1440"/>
        <v>1197.3800000000001</v>
      </c>
      <c r="CS2712">
        <f t="shared" si="1441"/>
        <v>1.1000000000000001</v>
      </c>
      <c r="CT2712">
        <f t="shared" si="1442"/>
        <v>9424.7099999999991</v>
      </c>
      <c r="CU2712">
        <f t="shared" si="1443"/>
        <v>0</v>
      </c>
      <c r="CV2712">
        <f t="shared" si="1444"/>
        <v>36.11</v>
      </c>
      <c r="CW2712">
        <f t="shared" si="1445"/>
        <v>0</v>
      </c>
      <c r="CX2712">
        <f t="shared" si="1446"/>
        <v>0</v>
      </c>
      <c r="CY2712">
        <f t="shared" si="1447"/>
        <v>7388.9759999999997</v>
      </c>
      <c r="CZ2712">
        <f t="shared" si="1448"/>
        <v>1055.568</v>
      </c>
      <c r="DC2712" t="s">
        <v>3</v>
      </c>
      <c r="DD2712" t="s">
        <v>3</v>
      </c>
      <c r="DE2712" t="s">
        <v>3</v>
      </c>
      <c r="DF2712" t="s">
        <v>3</v>
      </c>
      <c r="DG2712" t="s">
        <v>3</v>
      </c>
      <c r="DH2712" t="s">
        <v>3</v>
      </c>
      <c r="DI2712" t="s">
        <v>3</v>
      </c>
      <c r="DJ2712" t="s">
        <v>3</v>
      </c>
      <c r="DK2712" t="s">
        <v>3</v>
      </c>
      <c r="DL2712" t="s">
        <v>3</v>
      </c>
      <c r="DM2712" t="s">
        <v>3</v>
      </c>
      <c r="DN2712">
        <v>0</v>
      </c>
      <c r="DO2712">
        <v>0</v>
      </c>
      <c r="DP2712">
        <v>1</v>
      </c>
      <c r="DQ2712">
        <v>1</v>
      </c>
      <c r="DU2712">
        <v>1009</v>
      </c>
      <c r="DV2712" t="s">
        <v>120</v>
      </c>
      <c r="DW2712" t="s">
        <v>120</v>
      </c>
      <c r="DX2712">
        <v>1000</v>
      </c>
      <c r="EE2712">
        <v>55317522</v>
      </c>
      <c r="EF2712">
        <v>1</v>
      </c>
      <c r="EG2712" t="s">
        <v>19</v>
      </c>
      <c r="EH2712">
        <v>0</v>
      </c>
      <c r="EI2712" t="s">
        <v>3</v>
      </c>
      <c r="EJ2712">
        <v>4</v>
      </c>
      <c r="EK2712">
        <v>0</v>
      </c>
      <c r="EL2712" t="s">
        <v>20</v>
      </c>
      <c r="EM2712" t="s">
        <v>21</v>
      </c>
      <c r="EO2712" t="s">
        <v>3</v>
      </c>
      <c r="EQ2712">
        <v>0</v>
      </c>
      <c r="ER2712">
        <v>67179.039999999994</v>
      </c>
      <c r="ES2712">
        <v>56556.95</v>
      </c>
      <c r="ET2712">
        <v>1197.3800000000001</v>
      </c>
      <c r="EU2712">
        <v>1.1000000000000001</v>
      </c>
      <c r="EV2712">
        <v>9424.7099999999991</v>
      </c>
      <c r="EW2712">
        <v>36.11</v>
      </c>
      <c r="EX2712">
        <v>0</v>
      </c>
      <c r="EY2712">
        <v>0</v>
      </c>
      <c r="FQ2712">
        <v>0</v>
      </c>
      <c r="FR2712">
        <f t="shared" si="1449"/>
        <v>0</v>
      </c>
      <c r="FS2712">
        <v>0</v>
      </c>
      <c r="FX2712">
        <v>70</v>
      </c>
      <c r="FY2712">
        <v>10</v>
      </c>
      <c r="GA2712" t="s">
        <v>3</v>
      </c>
      <c r="GD2712">
        <v>0</v>
      </c>
      <c r="GF2712">
        <v>-1778250302</v>
      </c>
      <c r="GG2712">
        <v>2</v>
      </c>
      <c r="GH2712">
        <v>1</v>
      </c>
      <c r="GI2712">
        <v>-2</v>
      </c>
      <c r="GJ2712">
        <v>0</v>
      </c>
      <c r="GK2712">
        <f>ROUND(R2712*(R12)/100,2)</f>
        <v>1.33</v>
      </c>
      <c r="GL2712">
        <f t="shared" si="1450"/>
        <v>0</v>
      </c>
      <c r="GM2712">
        <f>ROUND(O2712+X2712+Y2712+GK2712,2)+GX2712</f>
        <v>83686.41</v>
      </c>
      <c r="GN2712">
        <f>IF(OR(BI2712=0,BI2712=1),ROUND(O2712+X2712+Y2712+GK2712,2),0)</f>
        <v>0</v>
      </c>
      <c r="GO2712">
        <f>IF(BI2712=2,ROUND(O2712+X2712+Y2712+GK2712,2),0)</f>
        <v>0</v>
      </c>
      <c r="GP2712">
        <f>IF(BI2712=4,ROUND(O2712+X2712+Y2712+GK2712,2)+GX2712,0)</f>
        <v>83686.41</v>
      </c>
      <c r="GR2712">
        <v>0</v>
      </c>
      <c r="GS2712">
        <v>3</v>
      </c>
      <c r="GT2712">
        <v>0</v>
      </c>
      <c r="GU2712" t="s">
        <v>3</v>
      </c>
      <c r="GV2712">
        <f t="shared" si="1451"/>
        <v>0</v>
      </c>
      <c r="GW2712">
        <v>1</v>
      </c>
      <c r="GX2712">
        <f t="shared" si="1452"/>
        <v>0</v>
      </c>
      <c r="HA2712">
        <v>0</v>
      </c>
      <c r="HB2712">
        <v>0</v>
      </c>
      <c r="HC2712">
        <f t="shared" si="1453"/>
        <v>0</v>
      </c>
      <c r="IK2712">
        <v>0</v>
      </c>
    </row>
    <row r="2713" spans="1:245" x14ac:dyDescent="0.2">
      <c r="A2713">
        <v>18</v>
      </c>
      <c r="B2713">
        <v>1</v>
      </c>
      <c r="C2713">
        <v>834</v>
      </c>
      <c r="E2713" t="s">
        <v>499</v>
      </c>
      <c r="F2713" t="s">
        <v>214</v>
      </c>
      <c r="G2713" t="s">
        <v>215</v>
      </c>
      <c r="H2713" t="s">
        <v>120</v>
      </c>
      <c r="I2713">
        <f>I2712*J2713</f>
        <v>-1.1200000000000001</v>
      </c>
      <c r="J2713">
        <v>-1</v>
      </c>
      <c r="O2713">
        <f t="shared" si="1418"/>
        <v>-59621.54</v>
      </c>
      <c r="P2713">
        <f t="shared" si="1419"/>
        <v>-59621.54</v>
      </c>
      <c r="Q2713">
        <f t="shared" si="1420"/>
        <v>0</v>
      </c>
      <c r="R2713">
        <f t="shared" si="1421"/>
        <v>0</v>
      </c>
      <c r="S2713">
        <f t="shared" si="1422"/>
        <v>0</v>
      </c>
      <c r="T2713">
        <f t="shared" si="1423"/>
        <v>0</v>
      </c>
      <c r="U2713">
        <f t="shared" si="1424"/>
        <v>0</v>
      </c>
      <c r="V2713">
        <f t="shared" si="1425"/>
        <v>0</v>
      </c>
      <c r="W2713">
        <f t="shared" si="1426"/>
        <v>0</v>
      </c>
      <c r="X2713">
        <f t="shared" si="1427"/>
        <v>0</v>
      </c>
      <c r="Y2713">
        <f t="shared" si="1428"/>
        <v>0</v>
      </c>
      <c r="AA2713">
        <v>55574044</v>
      </c>
      <c r="AB2713">
        <f t="shared" si="1429"/>
        <v>53233.52</v>
      </c>
      <c r="AC2713">
        <f t="shared" si="1430"/>
        <v>53233.52</v>
      </c>
      <c r="AD2713">
        <f t="shared" si="1431"/>
        <v>0</v>
      </c>
      <c r="AE2713">
        <f t="shared" si="1432"/>
        <v>0</v>
      </c>
      <c r="AF2713">
        <f t="shared" si="1433"/>
        <v>0</v>
      </c>
      <c r="AG2713">
        <f t="shared" si="1434"/>
        <v>0</v>
      </c>
      <c r="AH2713">
        <f t="shared" si="1435"/>
        <v>0</v>
      </c>
      <c r="AI2713">
        <f t="shared" si="1436"/>
        <v>0</v>
      </c>
      <c r="AJ2713">
        <f t="shared" si="1437"/>
        <v>0</v>
      </c>
      <c r="AK2713">
        <v>53233.52</v>
      </c>
      <c r="AL2713">
        <v>53233.52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70</v>
      </c>
      <c r="AU2713">
        <v>10</v>
      </c>
      <c r="AV2713">
        <v>1</v>
      </c>
      <c r="AW2713">
        <v>1</v>
      </c>
      <c r="AZ2713">
        <v>1</v>
      </c>
      <c r="BA2713">
        <v>1</v>
      </c>
      <c r="BB2713">
        <v>1</v>
      </c>
      <c r="BC2713">
        <v>1</v>
      </c>
      <c r="BD2713" t="s">
        <v>3</v>
      </c>
      <c r="BE2713" t="s">
        <v>3</v>
      </c>
      <c r="BF2713" t="s">
        <v>3</v>
      </c>
      <c r="BG2713" t="s">
        <v>3</v>
      </c>
      <c r="BH2713">
        <v>3</v>
      </c>
      <c r="BI2713">
        <v>4</v>
      </c>
      <c r="BJ2713" t="s">
        <v>216</v>
      </c>
      <c r="BM2713">
        <v>0</v>
      </c>
      <c r="BN2713">
        <v>0</v>
      </c>
      <c r="BO2713" t="s">
        <v>3</v>
      </c>
      <c r="BP2713">
        <v>0</v>
      </c>
      <c r="BQ2713">
        <v>1</v>
      </c>
      <c r="BR2713">
        <v>1</v>
      </c>
      <c r="BS2713">
        <v>1</v>
      </c>
      <c r="BT2713">
        <v>1</v>
      </c>
      <c r="BU2713">
        <v>1</v>
      </c>
      <c r="BV2713">
        <v>1</v>
      </c>
      <c r="BW2713">
        <v>1</v>
      </c>
      <c r="BX2713">
        <v>1</v>
      </c>
      <c r="BY2713" t="s">
        <v>3</v>
      </c>
      <c r="BZ2713">
        <v>70</v>
      </c>
      <c r="CA2713">
        <v>10</v>
      </c>
      <c r="CE2713">
        <v>0</v>
      </c>
      <c r="CF2713">
        <v>0</v>
      </c>
      <c r="CG2713">
        <v>0</v>
      </c>
      <c r="CM2713">
        <v>0</v>
      </c>
      <c r="CN2713" t="s">
        <v>3</v>
      </c>
      <c r="CO2713">
        <v>0</v>
      </c>
      <c r="CP2713">
        <f t="shared" si="1438"/>
        <v>-59621.54</v>
      </c>
      <c r="CQ2713">
        <f t="shared" si="1439"/>
        <v>53233.52</v>
      </c>
      <c r="CR2713">
        <f t="shared" si="1440"/>
        <v>0</v>
      </c>
      <c r="CS2713">
        <f t="shared" si="1441"/>
        <v>0</v>
      </c>
      <c r="CT2713">
        <f t="shared" si="1442"/>
        <v>0</v>
      </c>
      <c r="CU2713">
        <f t="shared" si="1443"/>
        <v>0</v>
      </c>
      <c r="CV2713">
        <f t="shared" si="1444"/>
        <v>0</v>
      </c>
      <c r="CW2713">
        <f t="shared" si="1445"/>
        <v>0</v>
      </c>
      <c r="CX2713">
        <f t="shared" si="1446"/>
        <v>0</v>
      </c>
      <c r="CY2713">
        <f t="shared" si="1447"/>
        <v>0</v>
      </c>
      <c r="CZ2713">
        <f t="shared" si="1448"/>
        <v>0</v>
      </c>
      <c r="DC2713" t="s">
        <v>3</v>
      </c>
      <c r="DD2713" t="s">
        <v>3</v>
      </c>
      <c r="DE2713" t="s">
        <v>3</v>
      </c>
      <c r="DF2713" t="s">
        <v>3</v>
      </c>
      <c r="DG2713" t="s">
        <v>3</v>
      </c>
      <c r="DH2713" t="s">
        <v>3</v>
      </c>
      <c r="DI2713" t="s">
        <v>3</v>
      </c>
      <c r="DJ2713" t="s">
        <v>3</v>
      </c>
      <c r="DK2713" t="s">
        <v>3</v>
      </c>
      <c r="DL2713" t="s">
        <v>3</v>
      </c>
      <c r="DM2713" t="s">
        <v>3</v>
      </c>
      <c r="DN2713">
        <v>0</v>
      </c>
      <c r="DO2713">
        <v>0</v>
      </c>
      <c r="DP2713">
        <v>1</v>
      </c>
      <c r="DQ2713">
        <v>1</v>
      </c>
      <c r="DU2713">
        <v>1009</v>
      </c>
      <c r="DV2713" t="s">
        <v>120</v>
      </c>
      <c r="DW2713" t="s">
        <v>120</v>
      </c>
      <c r="DX2713">
        <v>1000</v>
      </c>
      <c r="EE2713">
        <v>55317522</v>
      </c>
      <c r="EF2713">
        <v>1</v>
      </c>
      <c r="EG2713" t="s">
        <v>19</v>
      </c>
      <c r="EH2713">
        <v>0</v>
      </c>
      <c r="EI2713" t="s">
        <v>3</v>
      </c>
      <c r="EJ2713">
        <v>4</v>
      </c>
      <c r="EK2713">
        <v>0</v>
      </c>
      <c r="EL2713" t="s">
        <v>20</v>
      </c>
      <c r="EM2713" t="s">
        <v>21</v>
      </c>
      <c r="EO2713" t="s">
        <v>3</v>
      </c>
      <c r="EQ2713">
        <v>32768</v>
      </c>
      <c r="ER2713">
        <v>53233.52</v>
      </c>
      <c r="ES2713">
        <v>53233.52</v>
      </c>
      <c r="ET2713">
        <v>0</v>
      </c>
      <c r="EU2713">
        <v>0</v>
      </c>
      <c r="EV2713">
        <v>0</v>
      </c>
      <c r="EW2713">
        <v>0</v>
      </c>
      <c r="EX2713">
        <v>0</v>
      </c>
      <c r="FQ2713">
        <v>0</v>
      </c>
      <c r="FR2713">
        <f t="shared" si="1449"/>
        <v>0</v>
      </c>
      <c r="FS2713">
        <v>0</v>
      </c>
      <c r="FX2713">
        <v>70</v>
      </c>
      <c r="FY2713">
        <v>10</v>
      </c>
      <c r="GA2713" t="s">
        <v>3</v>
      </c>
      <c r="GD2713">
        <v>0</v>
      </c>
      <c r="GF2713">
        <v>588667335</v>
      </c>
      <c r="GG2713">
        <v>2</v>
      </c>
      <c r="GH2713">
        <v>1</v>
      </c>
      <c r="GI2713">
        <v>-2</v>
      </c>
      <c r="GJ2713">
        <v>0</v>
      </c>
      <c r="GK2713">
        <f>ROUND(R2713*(R12)/100,2)</f>
        <v>0</v>
      </c>
      <c r="GL2713">
        <f t="shared" si="1450"/>
        <v>0</v>
      </c>
      <c r="GM2713">
        <f>ROUND(O2713+X2713+Y2713+GK2713,2)+GX2713</f>
        <v>-59621.54</v>
      </c>
      <c r="GN2713">
        <f>IF(OR(BI2713=0,BI2713=1),ROUND(O2713+X2713+Y2713+GK2713,2),0)</f>
        <v>0</v>
      </c>
      <c r="GO2713">
        <f>IF(BI2713=2,ROUND(O2713+X2713+Y2713+GK2713,2),0)</f>
        <v>0</v>
      </c>
      <c r="GP2713">
        <f>IF(BI2713=4,ROUND(O2713+X2713+Y2713+GK2713,2)+GX2713,0)</f>
        <v>-59621.54</v>
      </c>
      <c r="GR2713">
        <v>0</v>
      </c>
      <c r="GS2713">
        <v>3</v>
      </c>
      <c r="GT2713">
        <v>0</v>
      </c>
      <c r="GU2713" t="s">
        <v>3</v>
      </c>
      <c r="GV2713">
        <f t="shared" si="1451"/>
        <v>0</v>
      </c>
      <c r="GW2713">
        <v>1</v>
      </c>
      <c r="GX2713">
        <f t="shared" si="1452"/>
        <v>0</v>
      </c>
      <c r="HA2713">
        <v>0</v>
      </c>
      <c r="HB2713">
        <v>0</v>
      </c>
      <c r="HC2713">
        <f t="shared" si="1453"/>
        <v>0</v>
      </c>
      <c r="IK2713">
        <v>0</v>
      </c>
    </row>
    <row r="2714" spans="1:245" x14ac:dyDescent="0.2">
      <c r="A2714">
        <v>17</v>
      </c>
      <c r="B2714">
        <v>1</v>
      </c>
      <c r="E2714" t="s">
        <v>193</v>
      </c>
      <c r="F2714" t="s">
        <v>96</v>
      </c>
      <c r="G2714" t="s">
        <v>500</v>
      </c>
      <c r="H2714" t="s">
        <v>180</v>
      </c>
      <c r="I2714">
        <v>1</v>
      </c>
      <c r="J2714">
        <v>0</v>
      </c>
      <c r="O2714">
        <f t="shared" si="1418"/>
        <v>633426.67000000004</v>
      </c>
      <c r="P2714">
        <f t="shared" si="1419"/>
        <v>633426.67000000004</v>
      </c>
      <c r="Q2714">
        <f t="shared" si="1420"/>
        <v>0</v>
      </c>
      <c r="R2714">
        <f t="shared" si="1421"/>
        <v>0</v>
      </c>
      <c r="S2714">
        <f t="shared" si="1422"/>
        <v>0</v>
      </c>
      <c r="T2714">
        <f t="shared" si="1423"/>
        <v>0</v>
      </c>
      <c r="U2714">
        <f t="shared" si="1424"/>
        <v>0</v>
      </c>
      <c r="V2714">
        <f t="shared" si="1425"/>
        <v>0</v>
      </c>
      <c r="W2714">
        <f t="shared" si="1426"/>
        <v>0</v>
      </c>
      <c r="X2714">
        <f t="shared" si="1427"/>
        <v>0</v>
      </c>
      <c r="Y2714">
        <f t="shared" si="1428"/>
        <v>0</v>
      </c>
      <c r="AA2714">
        <v>55574044</v>
      </c>
      <c r="AB2714">
        <f t="shared" si="1429"/>
        <v>633426.67000000004</v>
      </c>
      <c r="AC2714">
        <f t="shared" si="1430"/>
        <v>633426.67000000004</v>
      </c>
      <c r="AD2714">
        <f t="shared" si="1431"/>
        <v>0</v>
      </c>
      <c r="AE2714">
        <f t="shared" si="1432"/>
        <v>0</v>
      </c>
      <c r="AF2714">
        <f t="shared" si="1433"/>
        <v>0</v>
      </c>
      <c r="AG2714">
        <f t="shared" si="1434"/>
        <v>0</v>
      </c>
      <c r="AH2714">
        <f t="shared" si="1435"/>
        <v>0</v>
      </c>
      <c r="AI2714">
        <f t="shared" si="1436"/>
        <v>0</v>
      </c>
      <c r="AJ2714">
        <f t="shared" si="1437"/>
        <v>0</v>
      </c>
      <c r="AK2714">
        <v>633426.67000000004</v>
      </c>
      <c r="AL2714">
        <v>633426.67000000004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1</v>
      </c>
      <c r="AW2714">
        <v>1</v>
      </c>
      <c r="AZ2714">
        <v>1</v>
      </c>
      <c r="BA2714">
        <v>1</v>
      </c>
      <c r="BB2714">
        <v>1</v>
      </c>
      <c r="BC2714">
        <v>1</v>
      </c>
      <c r="BD2714" t="s">
        <v>3</v>
      </c>
      <c r="BE2714" t="s">
        <v>3</v>
      </c>
      <c r="BF2714" t="s">
        <v>3</v>
      </c>
      <c r="BG2714" t="s">
        <v>3</v>
      </c>
      <c r="BH2714">
        <v>3</v>
      </c>
      <c r="BI2714">
        <v>1</v>
      </c>
      <c r="BJ2714" t="s">
        <v>3</v>
      </c>
      <c r="BM2714">
        <v>6001</v>
      </c>
      <c r="BN2714">
        <v>0</v>
      </c>
      <c r="BO2714" t="s">
        <v>3</v>
      </c>
      <c r="BP2714">
        <v>0</v>
      </c>
      <c r="BQ2714">
        <v>0</v>
      </c>
      <c r="BR2714">
        <v>0</v>
      </c>
      <c r="BS2714">
        <v>1</v>
      </c>
      <c r="BT2714">
        <v>1</v>
      </c>
      <c r="BU2714">
        <v>1</v>
      </c>
      <c r="BV2714">
        <v>1</v>
      </c>
      <c r="BW2714">
        <v>1</v>
      </c>
      <c r="BX2714">
        <v>1</v>
      </c>
      <c r="BY2714" t="s">
        <v>3</v>
      </c>
      <c r="BZ2714">
        <v>0</v>
      </c>
      <c r="CA2714">
        <v>0</v>
      </c>
      <c r="CE2714">
        <v>0</v>
      </c>
      <c r="CF2714">
        <v>0</v>
      </c>
      <c r="CG2714">
        <v>0</v>
      </c>
      <c r="CM2714">
        <v>0</v>
      </c>
      <c r="CN2714" t="s">
        <v>3</v>
      </c>
      <c r="CO2714">
        <v>0</v>
      </c>
      <c r="CP2714">
        <f t="shared" si="1438"/>
        <v>633426.67000000004</v>
      </c>
      <c r="CQ2714">
        <f t="shared" si="1439"/>
        <v>633426.67000000004</v>
      </c>
      <c r="CR2714">
        <f t="shared" si="1440"/>
        <v>0</v>
      </c>
      <c r="CS2714">
        <f t="shared" si="1441"/>
        <v>0</v>
      </c>
      <c r="CT2714">
        <f t="shared" si="1442"/>
        <v>0</v>
      </c>
      <c r="CU2714">
        <f t="shared" si="1443"/>
        <v>0</v>
      </c>
      <c r="CV2714">
        <f t="shared" si="1444"/>
        <v>0</v>
      </c>
      <c r="CW2714">
        <f t="shared" si="1445"/>
        <v>0</v>
      </c>
      <c r="CX2714">
        <f t="shared" si="1446"/>
        <v>0</v>
      </c>
      <c r="CY2714">
        <f t="shared" si="1447"/>
        <v>0</v>
      </c>
      <c r="CZ2714">
        <f t="shared" si="1448"/>
        <v>0</v>
      </c>
      <c r="DC2714" t="s">
        <v>3</v>
      </c>
      <c r="DD2714" t="s">
        <v>3</v>
      </c>
      <c r="DE2714" t="s">
        <v>3</v>
      </c>
      <c r="DF2714" t="s">
        <v>3</v>
      </c>
      <c r="DG2714" t="s">
        <v>3</v>
      </c>
      <c r="DH2714" t="s">
        <v>3</v>
      </c>
      <c r="DI2714" t="s">
        <v>3</v>
      </c>
      <c r="DJ2714" t="s">
        <v>3</v>
      </c>
      <c r="DK2714" t="s">
        <v>3</v>
      </c>
      <c r="DL2714" t="s">
        <v>3</v>
      </c>
      <c r="DM2714" t="s">
        <v>3</v>
      </c>
      <c r="DN2714">
        <v>0</v>
      </c>
      <c r="DO2714">
        <v>0</v>
      </c>
      <c r="DP2714">
        <v>1</v>
      </c>
      <c r="DQ2714">
        <v>1</v>
      </c>
      <c r="DU2714">
        <v>1010</v>
      </c>
      <c r="DV2714" t="s">
        <v>180</v>
      </c>
      <c r="DW2714" t="s">
        <v>180</v>
      </c>
      <c r="DX2714">
        <v>1</v>
      </c>
      <c r="EE2714">
        <v>55525620</v>
      </c>
      <c r="EF2714">
        <v>0</v>
      </c>
      <c r="EG2714" t="s">
        <v>220</v>
      </c>
      <c r="EH2714">
        <v>0</v>
      </c>
      <c r="EI2714" t="s">
        <v>3</v>
      </c>
      <c r="EJ2714">
        <v>1</v>
      </c>
      <c r="EK2714">
        <v>6001</v>
      </c>
      <c r="EL2714" t="s">
        <v>221</v>
      </c>
      <c r="EM2714" t="s">
        <v>220</v>
      </c>
      <c r="EO2714" t="s">
        <v>3</v>
      </c>
      <c r="EQ2714">
        <v>0</v>
      </c>
      <c r="ER2714">
        <v>633426.67000000004</v>
      </c>
      <c r="ES2714">
        <v>633426.67000000004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5</v>
      </c>
      <c r="FC2714">
        <v>1</v>
      </c>
      <c r="FD2714">
        <v>18</v>
      </c>
      <c r="FF2714">
        <v>760112</v>
      </c>
      <c r="FQ2714">
        <v>0</v>
      </c>
      <c r="FR2714">
        <f t="shared" si="1449"/>
        <v>0</v>
      </c>
      <c r="FS2714">
        <v>0</v>
      </c>
      <c r="FX2714">
        <v>0</v>
      </c>
      <c r="FY2714">
        <v>0</v>
      </c>
      <c r="GA2714" t="s">
        <v>501</v>
      </c>
      <c r="GD2714">
        <v>0</v>
      </c>
      <c r="GF2714">
        <v>1503483794</v>
      </c>
      <c r="GG2714">
        <v>2</v>
      </c>
      <c r="GH2714">
        <v>3</v>
      </c>
      <c r="GI2714">
        <v>-2</v>
      </c>
      <c r="GJ2714">
        <v>0</v>
      </c>
      <c r="GK2714">
        <f>ROUND(R2714*(R12)/100,2)</f>
        <v>0</v>
      </c>
      <c r="GL2714">
        <f t="shared" si="1450"/>
        <v>0</v>
      </c>
      <c r="GM2714">
        <f>ROUND(O2714+X2714+Y2714+GK2714,2)+GX2714</f>
        <v>633426.67000000004</v>
      </c>
      <c r="GN2714">
        <f>IF(OR(BI2714=0,BI2714=1),ROUND(O2714+X2714+Y2714+GK2714,2),0)</f>
        <v>633426.67000000004</v>
      </c>
      <c r="GO2714">
        <f>IF(BI2714=2,ROUND(O2714+X2714+Y2714+GK2714,2),0)</f>
        <v>0</v>
      </c>
      <c r="GP2714">
        <f>IF(BI2714=4,ROUND(O2714+X2714+Y2714+GK2714,2)+GX2714,0)</f>
        <v>0</v>
      </c>
      <c r="GR2714">
        <v>1</v>
      </c>
      <c r="GS2714">
        <v>1</v>
      </c>
      <c r="GT2714">
        <v>0</v>
      </c>
      <c r="GU2714" t="s">
        <v>3</v>
      </c>
      <c r="GV2714">
        <f t="shared" si="1451"/>
        <v>0</v>
      </c>
      <c r="GW2714">
        <v>1</v>
      </c>
      <c r="GX2714">
        <f t="shared" si="1452"/>
        <v>0</v>
      </c>
      <c r="HA2714">
        <v>0</v>
      </c>
      <c r="HB2714">
        <v>0</v>
      </c>
      <c r="HC2714">
        <f t="shared" si="1453"/>
        <v>0</v>
      </c>
      <c r="IK2714">
        <v>0</v>
      </c>
    </row>
    <row r="2716" spans="1:245" x14ac:dyDescent="0.2">
      <c r="A2716" s="2">
        <v>51</v>
      </c>
      <c r="B2716" s="2">
        <f>B2702</f>
        <v>1</v>
      </c>
      <c r="C2716" s="2">
        <f>A2702</f>
        <v>4</v>
      </c>
      <c r="D2716" s="2">
        <f>ROW(A2702)</f>
        <v>2702</v>
      </c>
      <c r="E2716" s="2"/>
      <c r="F2716" s="2" t="str">
        <f>IF(F2702&lt;&gt;"",F2702,"")</f>
        <v>Новый раздел</v>
      </c>
      <c r="G2716" s="2" t="str">
        <f>IF(G2702&lt;&gt;"",G2702,"")</f>
        <v>Устройство / ремонт игрового комплекса</v>
      </c>
      <c r="H2716" s="2">
        <v>0</v>
      </c>
      <c r="I2716" s="2"/>
      <c r="J2716" s="2"/>
      <c r="K2716" s="2"/>
      <c r="L2716" s="2"/>
      <c r="M2716" s="2"/>
      <c r="N2716" s="2"/>
      <c r="O2716" s="2">
        <f t="shared" ref="O2716:T2716" si="1454">ROUND(AB2716,2)</f>
        <v>692506.02</v>
      </c>
      <c r="P2716" s="2">
        <f t="shared" si="1454"/>
        <v>653027.81000000006</v>
      </c>
      <c r="Q2716" s="2">
        <f t="shared" si="1454"/>
        <v>1539.53</v>
      </c>
      <c r="R2716" s="2">
        <f t="shared" si="1454"/>
        <v>108.48</v>
      </c>
      <c r="S2716" s="2">
        <f t="shared" si="1454"/>
        <v>37938.68</v>
      </c>
      <c r="T2716" s="2">
        <f t="shared" si="1454"/>
        <v>0</v>
      </c>
      <c r="U2716" s="2">
        <f>AH2716</f>
        <v>196.04950000000002</v>
      </c>
      <c r="V2716" s="2">
        <f>AI2716</f>
        <v>0</v>
      </c>
      <c r="W2716" s="2">
        <f>ROUND(AJ2716,2)</f>
        <v>0</v>
      </c>
      <c r="X2716" s="2">
        <f>ROUND(AK2716,2)</f>
        <v>26557.07</v>
      </c>
      <c r="Y2716" s="2">
        <f>ROUND(AL2716,2)</f>
        <v>3793.87</v>
      </c>
      <c r="Z2716" s="2"/>
      <c r="AA2716" s="2"/>
      <c r="AB2716" s="2">
        <f>ROUND(SUMIF(AA2706:AA2714,"=55574044",O2706:O2714),2)</f>
        <v>692506.02</v>
      </c>
      <c r="AC2716" s="2">
        <f>ROUND(SUMIF(AA2706:AA2714,"=55574044",P2706:P2714),2)</f>
        <v>653027.81000000006</v>
      </c>
      <c r="AD2716" s="2">
        <f>ROUND(SUMIF(AA2706:AA2714,"=55574044",Q2706:Q2714),2)</f>
        <v>1539.53</v>
      </c>
      <c r="AE2716" s="2">
        <f>ROUND(SUMIF(AA2706:AA2714,"=55574044",R2706:R2714),2)</f>
        <v>108.48</v>
      </c>
      <c r="AF2716" s="2">
        <f>ROUND(SUMIF(AA2706:AA2714,"=55574044",S2706:S2714),2)</f>
        <v>37938.68</v>
      </c>
      <c r="AG2716" s="2">
        <f>ROUND(SUMIF(AA2706:AA2714,"=55574044",T2706:T2714),2)</f>
        <v>0</v>
      </c>
      <c r="AH2716" s="2">
        <f>SUMIF(AA2706:AA2714,"=55574044",U2706:U2714)</f>
        <v>196.04950000000002</v>
      </c>
      <c r="AI2716" s="2">
        <f>SUMIF(AA2706:AA2714,"=55574044",V2706:V2714)</f>
        <v>0</v>
      </c>
      <c r="AJ2716" s="2">
        <f>ROUND(SUMIF(AA2706:AA2714,"=55574044",W2706:W2714),2)</f>
        <v>0</v>
      </c>
      <c r="AK2716" s="2">
        <f>ROUND(SUMIF(AA2706:AA2714,"=55574044",X2706:X2714),2)</f>
        <v>26557.07</v>
      </c>
      <c r="AL2716" s="2">
        <f>ROUND(SUMIF(AA2706:AA2714,"=55574044",Y2706:Y2714),2)</f>
        <v>3793.87</v>
      </c>
      <c r="AM2716" s="2"/>
      <c r="AN2716" s="2"/>
      <c r="AO2716" s="2">
        <f t="shared" ref="AO2716:BC2716" si="1455">ROUND(BX2716,2)</f>
        <v>0</v>
      </c>
      <c r="AP2716" s="2">
        <f t="shared" si="1455"/>
        <v>0</v>
      </c>
      <c r="AQ2716" s="2">
        <f t="shared" si="1455"/>
        <v>0</v>
      </c>
      <c r="AR2716" s="2">
        <f t="shared" si="1455"/>
        <v>722858.29</v>
      </c>
      <c r="AS2716" s="2">
        <f t="shared" si="1455"/>
        <v>633426.67000000004</v>
      </c>
      <c r="AT2716" s="2">
        <f t="shared" si="1455"/>
        <v>0</v>
      </c>
      <c r="AU2716" s="2">
        <f t="shared" si="1455"/>
        <v>89431.62</v>
      </c>
      <c r="AV2716" s="2">
        <f t="shared" si="1455"/>
        <v>653027.81000000006</v>
      </c>
      <c r="AW2716" s="2">
        <f t="shared" si="1455"/>
        <v>653027.81000000006</v>
      </c>
      <c r="AX2716" s="2">
        <f t="shared" si="1455"/>
        <v>0</v>
      </c>
      <c r="AY2716" s="2">
        <f t="shared" si="1455"/>
        <v>653027.81000000006</v>
      </c>
      <c r="AZ2716" s="2">
        <f t="shared" si="1455"/>
        <v>0</v>
      </c>
      <c r="BA2716" s="2">
        <f t="shared" si="1455"/>
        <v>0</v>
      </c>
      <c r="BB2716" s="2">
        <f t="shared" si="1455"/>
        <v>0</v>
      </c>
      <c r="BC2716" s="2">
        <f t="shared" si="1455"/>
        <v>0</v>
      </c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>
        <f>ROUND(SUMIF(AA2706:AA2714,"=55574044",FQ2706:FQ2714),2)</f>
        <v>0</v>
      </c>
      <c r="BY2716" s="2">
        <f>ROUND(SUMIF(AA2706:AA2714,"=55574044",FR2706:FR2714),2)</f>
        <v>0</v>
      </c>
      <c r="BZ2716" s="2">
        <f>ROUND(SUMIF(AA2706:AA2714,"=55574044",GL2706:GL2714),2)</f>
        <v>0</v>
      </c>
      <c r="CA2716" s="2">
        <f>ROUND(SUMIF(AA2706:AA2714,"=55574044",GM2706:GM2714),2)</f>
        <v>722858.29</v>
      </c>
      <c r="CB2716" s="2">
        <f>ROUND(SUMIF(AA2706:AA2714,"=55574044",GN2706:GN2714),2)</f>
        <v>633426.67000000004</v>
      </c>
      <c r="CC2716" s="2">
        <f>ROUND(SUMIF(AA2706:AA2714,"=55574044",GO2706:GO2714),2)</f>
        <v>0</v>
      </c>
      <c r="CD2716" s="2">
        <f>ROUND(SUMIF(AA2706:AA2714,"=55574044",GP2706:GP2714),2)</f>
        <v>89431.62</v>
      </c>
      <c r="CE2716" s="2">
        <f>AC2716-BX2716</f>
        <v>653027.81000000006</v>
      </c>
      <c r="CF2716" s="2">
        <f>AC2716-BY2716</f>
        <v>653027.81000000006</v>
      </c>
      <c r="CG2716" s="2">
        <f>BX2716-BZ2716</f>
        <v>0</v>
      </c>
      <c r="CH2716" s="2">
        <f>AC2716-BX2716-BY2716+BZ2716</f>
        <v>653027.81000000006</v>
      </c>
      <c r="CI2716" s="2">
        <f>BY2716-BZ2716</f>
        <v>0</v>
      </c>
      <c r="CJ2716" s="2">
        <f>ROUND(SUMIF(AA2706:AA2714,"=55574044",GX2706:GX2714),2)</f>
        <v>0</v>
      </c>
      <c r="CK2716" s="2">
        <f>ROUND(SUMIF(AA2706:AA2714,"=55574044",GY2706:GY2714),2)</f>
        <v>0</v>
      </c>
      <c r="CL2716" s="2">
        <f>ROUND(SUMIF(AA2706:AA2714,"=55574044",GZ2706:GZ2714),2)</f>
        <v>0</v>
      </c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3"/>
      <c r="DT2716" s="3"/>
      <c r="DU2716" s="3"/>
      <c r="DV2716" s="3"/>
      <c r="DW2716" s="3"/>
      <c r="DX2716" s="3"/>
      <c r="DY2716" s="3"/>
      <c r="DZ2716" s="3"/>
      <c r="EA2716" s="3"/>
      <c r="EB2716" s="3"/>
      <c r="EC2716" s="3"/>
      <c r="ED2716" s="3"/>
      <c r="EE2716" s="3"/>
      <c r="EF2716" s="3"/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  <c r="FE2716" s="3"/>
      <c r="FF2716" s="3"/>
      <c r="FG2716" s="3"/>
      <c r="FH2716" s="3"/>
      <c r="FI2716" s="3"/>
      <c r="FJ2716" s="3"/>
      <c r="FK2716" s="3"/>
      <c r="FL2716" s="3"/>
      <c r="FM2716" s="3"/>
      <c r="FN2716" s="3"/>
      <c r="FO2716" s="3"/>
      <c r="FP2716" s="3"/>
      <c r="FQ2716" s="3"/>
      <c r="FR2716" s="3"/>
      <c r="FS2716" s="3"/>
      <c r="FT2716" s="3"/>
      <c r="FU2716" s="3"/>
      <c r="FV2716" s="3"/>
      <c r="FW2716" s="3"/>
      <c r="FX2716" s="3"/>
      <c r="FY2716" s="3"/>
      <c r="FZ2716" s="3"/>
      <c r="GA2716" s="3"/>
      <c r="GB2716" s="3"/>
      <c r="GC2716" s="3"/>
      <c r="GD2716" s="3"/>
      <c r="GE2716" s="3"/>
      <c r="GF2716" s="3"/>
      <c r="GG2716" s="3"/>
      <c r="GH2716" s="3"/>
      <c r="GI2716" s="3"/>
      <c r="GJ2716" s="3"/>
      <c r="GK2716" s="3"/>
      <c r="GL2716" s="3"/>
      <c r="GM2716" s="3"/>
      <c r="GN2716" s="3"/>
      <c r="GO2716" s="3"/>
      <c r="GP2716" s="3"/>
      <c r="GQ2716" s="3"/>
      <c r="GR2716" s="3"/>
      <c r="GS2716" s="3"/>
      <c r="GT2716" s="3"/>
      <c r="GU2716" s="3"/>
      <c r="GV2716" s="3"/>
      <c r="GW2716" s="3"/>
      <c r="GX2716" s="3">
        <v>0</v>
      </c>
    </row>
    <row r="2718" spans="1:245" x14ac:dyDescent="0.2">
      <c r="A2718" s="4">
        <v>50</v>
      </c>
      <c r="B2718" s="4">
        <v>0</v>
      </c>
      <c r="C2718" s="4">
        <v>0</v>
      </c>
      <c r="D2718" s="4">
        <v>1</v>
      </c>
      <c r="E2718" s="4">
        <v>201</v>
      </c>
      <c r="F2718" s="4">
        <f>ROUND(Source!O2716,O2718)</f>
        <v>692506.02</v>
      </c>
      <c r="G2718" s="4" t="s">
        <v>34</v>
      </c>
      <c r="H2718" s="4" t="s">
        <v>35</v>
      </c>
      <c r="I2718" s="4"/>
      <c r="J2718" s="4"/>
      <c r="K2718" s="4">
        <v>201</v>
      </c>
      <c r="L2718" s="4">
        <v>1</v>
      </c>
      <c r="M2718" s="4">
        <v>3</v>
      </c>
      <c r="N2718" s="4" t="s">
        <v>3</v>
      </c>
      <c r="O2718" s="4">
        <v>2</v>
      </c>
      <c r="P2718" s="4"/>
      <c r="Q2718" s="4"/>
      <c r="R2718" s="4"/>
      <c r="S2718" s="4"/>
      <c r="T2718" s="4"/>
      <c r="U2718" s="4"/>
      <c r="V2718" s="4"/>
      <c r="W2718" s="4"/>
    </row>
    <row r="2719" spans="1:245" x14ac:dyDescent="0.2">
      <c r="A2719" s="4">
        <v>50</v>
      </c>
      <c r="B2719" s="4">
        <v>0</v>
      </c>
      <c r="C2719" s="4">
        <v>0</v>
      </c>
      <c r="D2719" s="4">
        <v>1</v>
      </c>
      <c r="E2719" s="4">
        <v>202</v>
      </c>
      <c r="F2719" s="4">
        <f>ROUND(Source!P2716,O2719)</f>
        <v>653027.81000000006</v>
      </c>
      <c r="G2719" s="4" t="s">
        <v>36</v>
      </c>
      <c r="H2719" s="4" t="s">
        <v>37</v>
      </c>
      <c r="I2719" s="4"/>
      <c r="J2719" s="4"/>
      <c r="K2719" s="4">
        <v>202</v>
      </c>
      <c r="L2719" s="4">
        <v>2</v>
      </c>
      <c r="M2719" s="4">
        <v>3</v>
      </c>
      <c r="N2719" s="4" t="s">
        <v>3</v>
      </c>
      <c r="O2719" s="4">
        <v>2</v>
      </c>
      <c r="P2719" s="4"/>
      <c r="Q2719" s="4"/>
      <c r="R2719" s="4"/>
      <c r="S2719" s="4"/>
      <c r="T2719" s="4"/>
      <c r="U2719" s="4"/>
      <c r="V2719" s="4"/>
      <c r="W2719" s="4"/>
    </row>
    <row r="2720" spans="1:245" x14ac:dyDescent="0.2">
      <c r="A2720" s="4">
        <v>50</v>
      </c>
      <c r="B2720" s="4">
        <v>0</v>
      </c>
      <c r="C2720" s="4">
        <v>0</v>
      </c>
      <c r="D2720" s="4">
        <v>1</v>
      </c>
      <c r="E2720" s="4">
        <v>222</v>
      </c>
      <c r="F2720" s="4">
        <f>ROUND(Source!AO2716,O2720)</f>
        <v>0</v>
      </c>
      <c r="G2720" s="4" t="s">
        <v>38</v>
      </c>
      <c r="H2720" s="4" t="s">
        <v>39</v>
      </c>
      <c r="I2720" s="4"/>
      <c r="J2720" s="4"/>
      <c r="K2720" s="4">
        <v>222</v>
      </c>
      <c r="L2720" s="4">
        <v>3</v>
      </c>
      <c r="M2720" s="4">
        <v>3</v>
      </c>
      <c r="N2720" s="4" t="s">
        <v>3</v>
      </c>
      <c r="O2720" s="4">
        <v>2</v>
      </c>
      <c r="P2720" s="4"/>
      <c r="Q2720" s="4"/>
      <c r="R2720" s="4"/>
      <c r="S2720" s="4"/>
      <c r="T2720" s="4"/>
      <c r="U2720" s="4"/>
      <c r="V2720" s="4"/>
      <c r="W2720" s="4"/>
    </row>
    <row r="2721" spans="1:23" x14ac:dyDescent="0.2">
      <c r="A2721" s="4">
        <v>50</v>
      </c>
      <c r="B2721" s="4">
        <v>0</v>
      </c>
      <c r="C2721" s="4">
        <v>0</v>
      </c>
      <c r="D2721" s="4">
        <v>1</v>
      </c>
      <c r="E2721" s="4">
        <v>225</v>
      </c>
      <c r="F2721" s="4">
        <f>ROUND(Source!AV2716,O2721)</f>
        <v>653027.81000000006</v>
      </c>
      <c r="G2721" s="4" t="s">
        <v>40</v>
      </c>
      <c r="H2721" s="4" t="s">
        <v>41</v>
      </c>
      <c r="I2721" s="4"/>
      <c r="J2721" s="4"/>
      <c r="K2721" s="4">
        <v>225</v>
      </c>
      <c r="L2721" s="4">
        <v>4</v>
      </c>
      <c r="M2721" s="4">
        <v>3</v>
      </c>
      <c r="N2721" s="4" t="s">
        <v>3</v>
      </c>
      <c r="O2721" s="4">
        <v>2</v>
      </c>
      <c r="P2721" s="4"/>
      <c r="Q2721" s="4"/>
      <c r="R2721" s="4"/>
      <c r="S2721" s="4"/>
      <c r="T2721" s="4"/>
      <c r="U2721" s="4"/>
      <c r="V2721" s="4"/>
      <c r="W2721" s="4"/>
    </row>
    <row r="2722" spans="1:23" x14ac:dyDescent="0.2">
      <c r="A2722" s="4">
        <v>50</v>
      </c>
      <c r="B2722" s="4">
        <v>0</v>
      </c>
      <c r="C2722" s="4">
        <v>0</v>
      </c>
      <c r="D2722" s="4">
        <v>1</v>
      </c>
      <c r="E2722" s="4">
        <v>226</v>
      </c>
      <c r="F2722" s="4">
        <f>ROUND(Source!AW2716,O2722)</f>
        <v>653027.81000000006</v>
      </c>
      <c r="G2722" s="4" t="s">
        <v>42</v>
      </c>
      <c r="H2722" s="4" t="s">
        <v>43</v>
      </c>
      <c r="I2722" s="4"/>
      <c r="J2722" s="4"/>
      <c r="K2722" s="4">
        <v>226</v>
      </c>
      <c r="L2722" s="4">
        <v>5</v>
      </c>
      <c r="M2722" s="4">
        <v>3</v>
      </c>
      <c r="N2722" s="4" t="s">
        <v>3</v>
      </c>
      <c r="O2722" s="4">
        <v>2</v>
      </c>
      <c r="P2722" s="4"/>
      <c r="Q2722" s="4"/>
      <c r="R2722" s="4"/>
      <c r="S2722" s="4"/>
      <c r="T2722" s="4"/>
      <c r="U2722" s="4"/>
      <c r="V2722" s="4"/>
      <c r="W2722" s="4"/>
    </row>
    <row r="2723" spans="1:23" x14ac:dyDescent="0.2">
      <c r="A2723" s="4">
        <v>50</v>
      </c>
      <c r="B2723" s="4">
        <v>0</v>
      </c>
      <c r="C2723" s="4">
        <v>0</v>
      </c>
      <c r="D2723" s="4">
        <v>1</v>
      </c>
      <c r="E2723" s="4">
        <v>227</v>
      </c>
      <c r="F2723" s="4">
        <f>ROUND(Source!AX2716,O2723)</f>
        <v>0</v>
      </c>
      <c r="G2723" s="4" t="s">
        <v>44</v>
      </c>
      <c r="H2723" s="4" t="s">
        <v>45</v>
      </c>
      <c r="I2723" s="4"/>
      <c r="J2723" s="4"/>
      <c r="K2723" s="4">
        <v>227</v>
      </c>
      <c r="L2723" s="4">
        <v>6</v>
      </c>
      <c r="M2723" s="4">
        <v>3</v>
      </c>
      <c r="N2723" s="4" t="s">
        <v>3</v>
      </c>
      <c r="O2723" s="4">
        <v>2</v>
      </c>
      <c r="P2723" s="4"/>
      <c r="Q2723" s="4"/>
      <c r="R2723" s="4"/>
      <c r="S2723" s="4"/>
      <c r="T2723" s="4"/>
      <c r="U2723" s="4"/>
      <c r="V2723" s="4"/>
      <c r="W2723" s="4"/>
    </row>
    <row r="2724" spans="1:23" x14ac:dyDescent="0.2">
      <c r="A2724" s="4">
        <v>50</v>
      </c>
      <c r="B2724" s="4">
        <v>0</v>
      </c>
      <c r="C2724" s="4">
        <v>0</v>
      </c>
      <c r="D2724" s="4">
        <v>1</v>
      </c>
      <c r="E2724" s="4">
        <v>228</v>
      </c>
      <c r="F2724" s="4">
        <f>ROUND(Source!AY2716,O2724)</f>
        <v>653027.81000000006</v>
      </c>
      <c r="G2724" s="4" t="s">
        <v>46</v>
      </c>
      <c r="H2724" s="4" t="s">
        <v>47</v>
      </c>
      <c r="I2724" s="4"/>
      <c r="J2724" s="4"/>
      <c r="K2724" s="4">
        <v>228</v>
      </c>
      <c r="L2724" s="4">
        <v>7</v>
      </c>
      <c r="M2724" s="4">
        <v>3</v>
      </c>
      <c r="N2724" s="4" t="s">
        <v>3</v>
      </c>
      <c r="O2724" s="4">
        <v>2</v>
      </c>
      <c r="P2724" s="4"/>
      <c r="Q2724" s="4"/>
      <c r="R2724" s="4"/>
      <c r="S2724" s="4"/>
      <c r="T2724" s="4"/>
      <c r="U2724" s="4"/>
      <c r="V2724" s="4"/>
      <c r="W2724" s="4"/>
    </row>
    <row r="2725" spans="1:23" x14ac:dyDescent="0.2">
      <c r="A2725" s="4">
        <v>50</v>
      </c>
      <c r="B2725" s="4">
        <v>0</v>
      </c>
      <c r="C2725" s="4">
        <v>0</v>
      </c>
      <c r="D2725" s="4">
        <v>1</v>
      </c>
      <c r="E2725" s="4">
        <v>216</v>
      </c>
      <c r="F2725" s="4">
        <f>ROUND(Source!AP2716,O2725)</f>
        <v>0</v>
      </c>
      <c r="G2725" s="4" t="s">
        <v>48</v>
      </c>
      <c r="H2725" s="4" t="s">
        <v>49</v>
      </c>
      <c r="I2725" s="4"/>
      <c r="J2725" s="4"/>
      <c r="K2725" s="4">
        <v>216</v>
      </c>
      <c r="L2725" s="4">
        <v>8</v>
      </c>
      <c r="M2725" s="4">
        <v>3</v>
      </c>
      <c r="N2725" s="4" t="s">
        <v>3</v>
      </c>
      <c r="O2725" s="4">
        <v>2</v>
      </c>
      <c r="P2725" s="4"/>
      <c r="Q2725" s="4"/>
      <c r="R2725" s="4"/>
      <c r="S2725" s="4"/>
      <c r="T2725" s="4"/>
      <c r="U2725" s="4"/>
      <c r="V2725" s="4"/>
      <c r="W2725" s="4"/>
    </row>
    <row r="2726" spans="1:23" x14ac:dyDescent="0.2">
      <c r="A2726" s="4">
        <v>50</v>
      </c>
      <c r="B2726" s="4">
        <v>0</v>
      </c>
      <c r="C2726" s="4">
        <v>0</v>
      </c>
      <c r="D2726" s="4">
        <v>1</v>
      </c>
      <c r="E2726" s="4">
        <v>223</v>
      </c>
      <c r="F2726" s="4">
        <f>ROUND(Source!AQ2716,O2726)</f>
        <v>0</v>
      </c>
      <c r="G2726" s="4" t="s">
        <v>50</v>
      </c>
      <c r="H2726" s="4" t="s">
        <v>51</v>
      </c>
      <c r="I2726" s="4"/>
      <c r="J2726" s="4"/>
      <c r="K2726" s="4">
        <v>223</v>
      </c>
      <c r="L2726" s="4">
        <v>9</v>
      </c>
      <c r="M2726" s="4">
        <v>3</v>
      </c>
      <c r="N2726" s="4" t="s">
        <v>3</v>
      </c>
      <c r="O2726" s="4">
        <v>2</v>
      </c>
      <c r="P2726" s="4"/>
      <c r="Q2726" s="4"/>
      <c r="R2726" s="4"/>
      <c r="S2726" s="4"/>
      <c r="T2726" s="4"/>
      <c r="U2726" s="4"/>
      <c r="V2726" s="4"/>
      <c r="W2726" s="4"/>
    </row>
    <row r="2727" spans="1:23" x14ac:dyDescent="0.2">
      <c r="A2727" s="4">
        <v>50</v>
      </c>
      <c r="B2727" s="4">
        <v>0</v>
      </c>
      <c r="C2727" s="4">
        <v>0</v>
      </c>
      <c r="D2727" s="4">
        <v>1</v>
      </c>
      <c r="E2727" s="4">
        <v>229</v>
      </c>
      <c r="F2727" s="4">
        <f>ROUND(Source!AZ2716,O2727)</f>
        <v>0</v>
      </c>
      <c r="G2727" s="4" t="s">
        <v>52</v>
      </c>
      <c r="H2727" s="4" t="s">
        <v>53</v>
      </c>
      <c r="I2727" s="4"/>
      <c r="J2727" s="4"/>
      <c r="K2727" s="4">
        <v>229</v>
      </c>
      <c r="L2727" s="4">
        <v>10</v>
      </c>
      <c r="M2727" s="4">
        <v>3</v>
      </c>
      <c r="N2727" s="4" t="s">
        <v>3</v>
      </c>
      <c r="O2727" s="4">
        <v>2</v>
      </c>
      <c r="P2727" s="4"/>
      <c r="Q2727" s="4"/>
      <c r="R2727" s="4"/>
      <c r="S2727" s="4"/>
      <c r="T2727" s="4"/>
      <c r="U2727" s="4"/>
      <c r="V2727" s="4"/>
      <c r="W2727" s="4"/>
    </row>
    <row r="2728" spans="1:23" x14ac:dyDescent="0.2">
      <c r="A2728" s="4">
        <v>50</v>
      </c>
      <c r="B2728" s="4">
        <v>0</v>
      </c>
      <c r="C2728" s="4">
        <v>0</v>
      </c>
      <c r="D2728" s="4">
        <v>1</v>
      </c>
      <c r="E2728" s="4">
        <v>203</v>
      </c>
      <c r="F2728" s="4">
        <f>ROUND(Source!Q2716,O2728)</f>
        <v>1539.53</v>
      </c>
      <c r="G2728" s="4" t="s">
        <v>54</v>
      </c>
      <c r="H2728" s="4" t="s">
        <v>55</v>
      </c>
      <c r="I2728" s="4"/>
      <c r="J2728" s="4"/>
      <c r="K2728" s="4">
        <v>203</v>
      </c>
      <c r="L2728" s="4">
        <v>11</v>
      </c>
      <c r="M2728" s="4">
        <v>3</v>
      </c>
      <c r="N2728" s="4" t="s">
        <v>3</v>
      </c>
      <c r="O2728" s="4">
        <v>2</v>
      </c>
      <c r="P2728" s="4"/>
      <c r="Q2728" s="4"/>
      <c r="R2728" s="4"/>
      <c r="S2728" s="4"/>
      <c r="T2728" s="4"/>
      <c r="U2728" s="4"/>
      <c r="V2728" s="4"/>
      <c r="W2728" s="4"/>
    </row>
    <row r="2729" spans="1:23" x14ac:dyDescent="0.2">
      <c r="A2729" s="4">
        <v>50</v>
      </c>
      <c r="B2729" s="4">
        <v>0</v>
      </c>
      <c r="C2729" s="4">
        <v>0</v>
      </c>
      <c r="D2729" s="4">
        <v>1</v>
      </c>
      <c r="E2729" s="4">
        <v>231</v>
      </c>
      <c r="F2729" s="4">
        <f>ROUND(Source!BB2716,O2729)</f>
        <v>0</v>
      </c>
      <c r="G2729" s="4" t="s">
        <v>56</v>
      </c>
      <c r="H2729" s="4" t="s">
        <v>57</v>
      </c>
      <c r="I2729" s="4"/>
      <c r="J2729" s="4"/>
      <c r="K2729" s="4">
        <v>231</v>
      </c>
      <c r="L2729" s="4">
        <v>12</v>
      </c>
      <c r="M2729" s="4">
        <v>3</v>
      </c>
      <c r="N2729" s="4" t="s">
        <v>3</v>
      </c>
      <c r="O2729" s="4">
        <v>2</v>
      </c>
      <c r="P2729" s="4"/>
      <c r="Q2729" s="4"/>
      <c r="R2729" s="4"/>
      <c r="S2729" s="4"/>
      <c r="T2729" s="4"/>
      <c r="U2729" s="4"/>
      <c r="V2729" s="4"/>
      <c r="W2729" s="4"/>
    </row>
    <row r="2730" spans="1:23" x14ac:dyDescent="0.2">
      <c r="A2730" s="4">
        <v>50</v>
      </c>
      <c r="B2730" s="4">
        <v>0</v>
      </c>
      <c r="C2730" s="4">
        <v>0</v>
      </c>
      <c r="D2730" s="4">
        <v>1</v>
      </c>
      <c r="E2730" s="4">
        <v>204</v>
      </c>
      <c r="F2730" s="4">
        <f>ROUND(Source!R2716,O2730)</f>
        <v>108.48</v>
      </c>
      <c r="G2730" s="4" t="s">
        <v>58</v>
      </c>
      <c r="H2730" s="4" t="s">
        <v>59</v>
      </c>
      <c r="I2730" s="4"/>
      <c r="J2730" s="4"/>
      <c r="K2730" s="4">
        <v>204</v>
      </c>
      <c r="L2730" s="4">
        <v>13</v>
      </c>
      <c r="M2730" s="4">
        <v>3</v>
      </c>
      <c r="N2730" s="4" t="s">
        <v>3</v>
      </c>
      <c r="O2730" s="4">
        <v>2</v>
      </c>
      <c r="P2730" s="4"/>
      <c r="Q2730" s="4"/>
      <c r="R2730" s="4"/>
      <c r="S2730" s="4"/>
      <c r="T2730" s="4"/>
      <c r="U2730" s="4"/>
      <c r="V2730" s="4"/>
      <c r="W2730" s="4"/>
    </row>
    <row r="2731" spans="1:23" x14ac:dyDescent="0.2">
      <c r="A2731" s="4">
        <v>50</v>
      </c>
      <c r="B2731" s="4">
        <v>0</v>
      </c>
      <c r="C2731" s="4">
        <v>0</v>
      </c>
      <c r="D2731" s="4">
        <v>1</v>
      </c>
      <c r="E2731" s="4">
        <v>205</v>
      </c>
      <c r="F2731" s="4">
        <f>ROUND(Source!S2716,O2731)</f>
        <v>37938.68</v>
      </c>
      <c r="G2731" s="4" t="s">
        <v>60</v>
      </c>
      <c r="H2731" s="4" t="s">
        <v>61</v>
      </c>
      <c r="I2731" s="4"/>
      <c r="J2731" s="4"/>
      <c r="K2731" s="4">
        <v>205</v>
      </c>
      <c r="L2731" s="4">
        <v>14</v>
      </c>
      <c r="M2731" s="4">
        <v>3</v>
      </c>
      <c r="N2731" s="4" t="s">
        <v>3</v>
      </c>
      <c r="O2731" s="4">
        <v>2</v>
      </c>
      <c r="P2731" s="4"/>
      <c r="Q2731" s="4"/>
      <c r="R2731" s="4"/>
      <c r="S2731" s="4"/>
      <c r="T2731" s="4"/>
      <c r="U2731" s="4"/>
      <c r="V2731" s="4"/>
      <c r="W2731" s="4"/>
    </row>
    <row r="2732" spans="1:23" x14ac:dyDescent="0.2">
      <c r="A2732" s="4">
        <v>50</v>
      </c>
      <c r="B2732" s="4">
        <v>0</v>
      </c>
      <c r="C2732" s="4">
        <v>0</v>
      </c>
      <c r="D2732" s="4">
        <v>1</v>
      </c>
      <c r="E2732" s="4">
        <v>232</v>
      </c>
      <c r="F2732" s="4">
        <f>ROUND(Source!BC2716,O2732)</f>
        <v>0</v>
      </c>
      <c r="G2732" s="4" t="s">
        <v>62</v>
      </c>
      <c r="H2732" s="4" t="s">
        <v>63</v>
      </c>
      <c r="I2732" s="4"/>
      <c r="J2732" s="4"/>
      <c r="K2732" s="4">
        <v>232</v>
      </c>
      <c r="L2732" s="4">
        <v>15</v>
      </c>
      <c r="M2732" s="4">
        <v>3</v>
      </c>
      <c r="N2732" s="4" t="s">
        <v>3</v>
      </c>
      <c r="O2732" s="4">
        <v>2</v>
      </c>
      <c r="P2732" s="4"/>
      <c r="Q2732" s="4"/>
      <c r="R2732" s="4"/>
      <c r="S2732" s="4"/>
      <c r="T2732" s="4"/>
      <c r="U2732" s="4"/>
      <c r="V2732" s="4"/>
      <c r="W2732" s="4"/>
    </row>
    <row r="2733" spans="1:23" x14ac:dyDescent="0.2">
      <c r="A2733" s="4">
        <v>50</v>
      </c>
      <c r="B2733" s="4">
        <v>0</v>
      </c>
      <c r="C2733" s="4">
        <v>0</v>
      </c>
      <c r="D2733" s="4">
        <v>1</v>
      </c>
      <c r="E2733" s="4">
        <v>214</v>
      </c>
      <c r="F2733" s="4">
        <f>ROUND(Source!AS2716,O2733)</f>
        <v>633426.67000000004</v>
      </c>
      <c r="G2733" s="4" t="s">
        <v>64</v>
      </c>
      <c r="H2733" s="4" t="s">
        <v>65</v>
      </c>
      <c r="I2733" s="4"/>
      <c r="J2733" s="4"/>
      <c r="K2733" s="4">
        <v>214</v>
      </c>
      <c r="L2733" s="4">
        <v>16</v>
      </c>
      <c r="M2733" s="4">
        <v>3</v>
      </c>
      <c r="N2733" s="4" t="s">
        <v>3</v>
      </c>
      <c r="O2733" s="4">
        <v>2</v>
      </c>
      <c r="P2733" s="4"/>
      <c r="Q2733" s="4"/>
      <c r="R2733" s="4"/>
      <c r="S2733" s="4"/>
      <c r="T2733" s="4"/>
      <c r="U2733" s="4"/>
      <c r="V2733" s="4"/>
      <c r="W2733" s="4"/>
    </row>
    <row r="2734" spans="1:23" x14ac:dyDescent="0.2">
      <c r="A2734" s="4">
        <v>50</v>
      </c>
      <c r="B2734" s="4">
        <v>0</v>
      </c>
      <c r="C2734" s="4">
        <v>0</v>
      </c>
      <c r="D2734" s="4">
        <v>1</v>
      </c>
      <c r="E2734" s="4">
        <v>215</v>
      </c>
      <c r="F2734" s="4">
        <f>ROUND(Source!AT2716,O2734)</f>
        <v>0</v>
      </c>
      <c r="G2734" s="4" t="s">
        <v>66</v>
      </c>
      <c r="H2734" s="4" t="s">
        <v>67</v>
      </c>
      <c r="I2734" s="4"/>
      <c r="J2734" s="4"/>
      <c r="K2734" s="4">
        <v>215</v>
      </c>
      <c r="L2734" s="4">
        <v>17</v>
      </c>
      <c r="M2734" s="4">
        <v>3</v>
      </c>
      <c r="N2734" s="4" t="s">
        <v>3</v>
      </c>
      <c r="O2734" s="4">
        <v>2</v>
      </c>
      <c r="P2734" s="4"/>
      <c r="Q2734" s="4"/>
      <c r="R2734" s="4"/>
      <c r="S2734" s="4"/>
      <c r="T2734" s="4"/>
      <c r="U2734" s="4"/>
      <c r="V2734" s="4"/>
      <c r="W2734" s="4"/>
    </row>
    <row r="2735" spans="1:23" x14ac:dyDescent="0.2">
      <c r="A2735" s="4">
        <v>50</v>
      </c>
      <c r="B2735" s="4">
        <v>0</v>
      </c>
      <c r="C2735" s="4">
        <v>0</v>
      </c>
      <c r="D2735" s="4">
        <v>1</v>
      </c>
      <c r="E2735" s="4">
        <v>217</v>
      </c>
      <c r="F2735" s="4">
        <f>ROUND(Source!AU2716,O2735)</f>
        <v>89431.62</v>
      </c>
      <c r="G2735" s="4" t="s">
        <v>68</v>
      </c>
      <c r="H2735" s="4" t="s">
        <v>69</v>
      </c>
      <c r="I2735" s="4"/>
      <c r="J2735" s="4"/>
      <c r="K2735" s="4">
        <v>217</v>
      </c>
      <c r="L2735" s="4">
        <v>18</v>
      </c>
      <c r="M2735" s="4">
        <v>3</v>
      </c>
      <c r="N2735" s="4" t="s">
        <v>3</v>
      </c>
      <c r="O2735" s="4">
        <v>2</v>
      </c>
      <c r="P2735" s="4"/>
      <c r="Q2735" s="4"/>
      <c r="R2735" s="4"/>
      <c r="S2735" s="4"/>
      <c r="T2735" s="4"/>
      <c r="U2735" s="4"/>
      <c r="V2735" s="4"/>
      <c r="W2735" s="4"/>
    </row>
    <row r="2736" spans="1:23" x14ac:dyDescent="0.2">
      <c r="A2736" s="4">
        <v>50</v>
      </c>
      <c r="B2736" s="4">
        <v>0</v>
      </c>
      <c r="C2736" s="4">
        <v>0</v>
      </c>
      <c r="D2736" s="4">
        <v>1</v>
      </c>
      <c r="E2736" s="4">
        <v>230</v>
      </c>
      <c r="F2736" s="4">
        <f>ROUND(Source!BA2716,O2736)</f>
        <v>0</v>
      </c>
      <c r="G2736" s="4" t="s">
        <v>70</v>
      </c>
      <c r="H2736" s="4" t="s">
        <v>71</v>
      </c>
      <c r="I2736" s="4"/>
      <c r="J2736" s="4"/>
      <c r="K2736" s="4">
        <v>230</v>
      </c>
      <c r="L2736" s="4">
        <v>19</v>
      </c>
      <c r="M2736" s="4">
        <v>3</v>
      </c>
      <c r="N2736" s="4" t="s">
        <v>3</v>
      </c>
      <c r="O2736" s="4">
        <v>2</v>
      </c>
      <c r="P2736" s="4"/>
      <c r="Q2736" s="4"/>
      <c r="R2736" s="4"/>
      <c r="S2736" s="4"/>
      <c r="T2736" s="4"/>
      <c r="U2736" s="4"/>
      <c r="V2736" s="4"/>
      <c r="W2736" s="4"/>
    </row>
    <row r="2737" spans="1:245" x14ac:dyDescent="0.2">
      <c r="A2737" s="4">
        <v>50</v>
      </c>
      <c r="B2737" s="4">
        <v>0</v>
      </c>
      <c r="C2737" s="4">
        <v>0</v>
      </c>
      <c r="D2737" s="4">
        <v>1</v>
      </c>
      <c r="E2737" s="4">
        <v>206</v>
      </c>
      <c r="F2737" s="4">
        <f>ROUND(Source!T2716,O2737)</f>
        <v>0</v>
      </c>
      <c r="G2737" s="4" t="s">
        <v>72</v>
      </c>
      <c r="H2737" s="4" t="s">
        <v>73</v>
      </c>
      <c r="I2737" s="4"/>
      <c r="J2737" s="4"/>
      <c r="K2737" s="4">
        <v>206</v>
      </c>
      <c r="L2737" s="4">
        <v>20</v>
      </c>
      <c r="M2737" s="4">
        <v>3</v>
      </c>
      <c r="N2737" s="4" t="s">
        <v>3</v>
      </c>
      <c r="O2737" s="4">
        <v>2</v>
      </c>
      <c r="P2737" s="4"/>
      <c r="Q2737" s="4"/>
      <c r="R2737" s="4"/>
      <c r="S2737" s="4"/>
      <c r="T2737" s="4"/>
      <c r="U2737" s="4"/>
      <c r="V2737" s="4"/>
      <c r="W2737" s="4"/>
    </row>
    <row r="2738" spans="1:245" x14ac:dyDescent="0.2">
      <c r="A2738" s="4">
        <v>50</v>
      </c>
      <c r="B2738" s="4">
        <v>0</v>
      </c>
      <c r="C2738" s="4">
        <v>0</v>
      </c>
      <c r="D2738" s="4">
        <v>1</v>
      </c>
      <c r="E2738" s="4">
        <v>207</v>
      </c>
      <c r="F2738" s="4">
        <f>Source!U2716</f>
        <v>196.04950000000002</v>
      </c>
      <c r="G2738" s="4" t="s">
        <v>74</v>
      </c>
      <c r="H2738" s="4" t="s">
        <v>75</v>
      </c>
      <c r="I2738" s="4"/>
      <c r="J2738" s="4"/>
      <c r="K2738" s="4">
        <v>207</v>
      </c>
      <c r="L2738" s="4">
        <v>21</v>
      </c>
      <c r="M2738" s="4">
        <v>3</v>
      </c>
      <c r="N2738" s="4" t="s">
        <v>3</v>
      </c>
      <c r="O2738" s="4">
        <v>-1</v>
      </c>
      <c r="P2738" s="4"/>
      <c r="Q2738" s="4"/>
      <c r="R2738" s="4"/>
      <c r="S2738" s="4"/>
      <c r="T2738" s="4"/>
      <c r="U2738" s="4"/>
      <c r="V2738" s="4"/>
      <c r="W2738" s="4"/>
    </row>
    <row r="2739" spans="1:245" x14ac:dyDescent="0.2">
      <c r="A2739" s="4">
        <v>50</v>
      </c>
      <c r="B2739" s="4">
        <v>0</v>
      </c>
      <c r="C2739" s="4">
        <v>0</v>
      </c>
      <c r="D2739" s="4">
        <v>1</v>
      </c>
      <c r="E2739" s="4">
        <v>208</v>
      </c>
      <c r="F2739" s="4">
        <f>Source!V2716</f>
        <v>0</v>
      </c>
      <c r="G2739" s="4" t="s">
        <v>76</v>
      </c>
      <c r="H2739" s="4" t="s">
        <v>77</v>
      </c>
      <c r="I2739" s="4"/>
      <c r="J2739" s="4"/>
      <c r="K2739" s="4">
        <v>208</v>
      </c>
      <c r="L2739" s="4">
        <v>22</v>
      </c>
      <c r="M2739" s="4">
        <v>3</v>
      </c>
      <c r="N2739" s="4" t="s">
        <v>3</v>
      </c>
      <c r="O2739" s="4">
        <v>-1</v>
      </c>
      <c r="P2739" s="4"/>
      <c r="Q2739" s="4"/>
      <c r="R2739" s="4"/>
      <c r="S2739" s="4"/>
      <c r="T2739" s="4"/>
      <c r="U2739" s="4"/>
      <c r="V2739" s="4"/>
      <c r="W2739" s="4"/>
    </row>
    <row r="2740" spans="1:245" x14ac:dyDescent="0.2">
      <c r="A2740" s="4">
        <v>50</v>
      </c>
      <c r="B2740" s="4">
        <v>0</v>
      </c>
      <c r="C2740" s="4">
        <v>0</v>
      </c>
      <c r="D2740" s="4">
        <v>1</v>
      </c>
      <c r="E2740" s="4">
        <v>209</v>
      </c>
      <c r="F2740" s="4">
        <f>ROUND(Source!W2716,O2740)</f>
        <v>0</v>
      </c>
      <c r="G2740" s="4" t="s">
        <v>78</v>
      </c>
      <c r="H2740" s="4" t="s">
        <v>79</v>
      </c>
      <c r="I2740" s="4"/>
      <c r="J2740" s="4"/>
      <c r="K2740" s="4">
        <v>209</v>
      </c>
      <c r="L2740" s="4">
        <v>23</v>
      </c>
      <c r="M2740" s="4">
        <v>3</v>
      </c>
      <c r="N2740" s="4" t="s">
        <v>3</v>
      </c>
      <c r="O2740" s="4">
        <v>2</v>
      </c>
      <c r="P2740" s="4"/>
      <c r="Q2740" s="4"/>
      <c r="R2740" s="4"/>
      <c r="S2740" s="4"/>
      <c r="T2740" s="4"/>
      <c r="U2740" s="4"/>
      <c r="V2740" s="4"/>
      <c r="W2740" s="4"/>
    </row>
    <row r="2741" spans="1:245" x14ac:dyDescent="0.2">
      <c r="A2741" s="4">
        <v>50</v>
      </c>
      <c r="B2741" s="4">
        <v>0</v>
      </c>
      <c r="C2741" s="4">
        <v>0</v>
      </c>
      <c r="D2741" s="4">
        <v>1</v>
      </c>
      <c r="E2741" s="4">
        <v>210</v>
      </c>
      <c r="F2741" s="4">
        <f>ROUND(Source!X2716,O2741)</f>
        <v>26557.07</v>
      </c>
      <c r="G2741" s="4" t="s">
        <v>80</v>
      </c>
      <c r="H2741" s="4" t="s">
        <v>81</v>
      </c>
      <c r="I2741" s="4"/>
      <c r="J2741" s="4"/>
      <c r="K2741" s="4">
        <v>210</v>
      </c>
      <c r="L2741" s="4">
        <v>24</v>
      </c>
      <c r="M2741" s="4">
        <v>3</v>
      </c>
      <c r="N2741" s="4" t="s">
        <v>3</v>
      </c>
      <c r="O2741" s="4">
        <v>2</v>
      </c>
      <c r="P2741" s="4"/>
      <c r="Q2741" s="4"/>
      <c r="R2741" s="4"/>
      <c r="S2741" s="4"/>
      <c r="T2741" s="4"/>
      <c r="U2741" s="4"/>
      <c r="V2741" s="4"/>
      <c r="W2741" s="4"/>
    </row>
    <row r="2742" spans="1:245" x14ac:dyDescent="0.2">
      <c r="A2742" s="4">
        <v>50</v>
      </c>
      <c r="B2742" s="4">
        <v>0</v>
      </c>
      <c r="C2742" s="4">
        <v>0</v>
      </c>
      <c r="D2742" s="4">
        <v>1</v>
      </c>
      <c r="E2742" s="4">
        <v>211</v>
      </c>
      <c r="F2742" s="4">
        <f>ROUND(Source!Y2716,O2742)</f>
        <v>3793.87</v>
      </c>
      <c r="G2742" s="4" t="s">
        <v>82</v>
      </c>
      <c r="H2742" s="4" t="s">
        <v>83</v>
      </c>
      <c r="I2742" s="4"/>
      <c r="J2742" s="4"/>
      <c r="K2742" s="4">
        <v>211</v>
      </c>
      <c r="L2742" s="4">
        <v>25</v>
      </c>
      <c r="M2742" s="4">
        <v>3</v>
      </c>
      <c r="N2742" s="4" t="s">
        <v>3</v>
      </c>
      <c r="O2742" s="4">
        <v>2</v>
      </c>
      <c r="P2742" s="4"/>
      <c r="Q2742" s="4"/>
      <c r="R2742" s="4"/>
      <c r="S2742" s="4"/>
      <c r="T2742" s="4"/>
      <c r="U2742" s="4"/>
      <c r="V2742" s="4"/>
      <c r="W2742" s="4"/>
    </row>
    <row r="2743" spans="1:245" x14ac:dyDescent="0.2">
      <c r="A2743" s="4">
        <v>50</v>
      </c>
      <c r="B2743" s="4">
        <v>0</v>
      </c>
      <c r="C2743" s="4">
        <v>0</v>
      </c>
      <c r="D2743" s="4">
        <v>1</v>
      </c>
      <c r="E2743" s="4">
        <v>224</v>
      </c>
      <c r="F2743" s="4">
        <f>ROUND(Source!AR2716,O2743)</f>
        <v>722858.29</v>
      </c>
      <c r="G2743" s="4" t="s">
        <v>84</v>
      </c>
      <c r="H2743" s="4" t="s">
        <v>85</v>
      </c>
      <c r="I2743" s="4"/>
      <c r="J2743" s="4"/>
      <c r="K2743" s="4">
        <v>224</v>
      </c>
      <c r="L2743" s="4">
        <v>26</v>
      </c>
      <c r="M2743" s="4">
        <v>3</v>
      </c>
      <c r="N2743" s="4" t="s">
        <v>3</v>
      </c>
      <c r="O2743" s="4">
        <v>2</v>
      </c>
      <c r="P2743" s="4"/>
      <c r="Q2743" s="4"/>
      <c r="R2743" s="4"/>
      <c r="S2743" s="4"/>
      <c r="T2743" s="4"/>
      <c r="U2743" s="4"/>
      <c r="V2743" s="4"/>
      <c r="W2743" s="4"/>
    </row>
    <row r="2744" spans="1:245" x14ac:dyDescent="0.2">
      <c r="A2744" s="4">
        <v>50</v>
      </c>
      <c r="B2744" s="4">
        <v>1</v>
      </c>
      <c r="C2744" s="4">
        <v>0</v>
      </c>
      <c r="D2744" s="4">
        <v>2</v>
      </c>
      <c r="E2744" s="4">
        <v>0</v>
      </c>
      <c r="F2744" s="4">
        <f>ROUND(F2743*0.2,O2744)</f>
        <v>144571.66</v>
      </c>
      <c r="G2744" s="4" t="s">
        <v>86</v>
      </c>
      <c r="H2744" s="4" t="s">
        <v>87</v>
      </c>
      <c r="I2744" s="4"/>
      <c r="J2744" s="4"/>
      <c r="K2744" s="4">
        <v>212</v>
      </c>
      <c r="L2744" s="4">
        <v>27</v>
      </c>
      <c r="M2744" s="4">
        <v>0</v>
      </c>
      <c r="N2744" s="4" t="s">
        <v>3</v>
      </c>
      <c r="O2744" s="4">
        <v>2</v>
      </c>
      <c r="P2744" s="4"/>
      <c r="Q2744" s="4"/>
      <c r="R2744" s="4"/>
      <c r="S2744" s="4"/>
      <c r="T2744" s="4"/>
      <c r="U2744" s="4"/>
      <c r="V2744" s="4"/>
      <c r="W2744" s="4"/>
    </row>
    <row r="2745" spans="1:245" x14ac:dyDescent="0.2">
      <c r="A2745" s="4">
        <v>50</v>
      </c>
      <c r="B2745" s="4">
        <v>1</v>
      </c>
      <c r="C2745" s="4">
        <v>0</v>
      </c>
      <c r="D2745" s="4">
        <v>2</v>
      </c>
      <c r="E2745" s="4">
        <v>0</v>
      </c>
      <c r="F2745" s="4">
        <f>ROUND(F2744+F2743,O2745)</f>
        <v>867429.95</v>
      </c>
      <c r="G2745" s="4" t="s">
        <v>88</v>
      </c>
      <c r="H2745" s="4" t="s">
        <v>88</v>
      </c>
      <c r="I2745" s="4"/>
      <c r="J2745" s="4"/>
      <c r="K2745" s="4">
        <v>212</v>
      </c>
      <c r="L2745" s="4">
        <v>28</v>
      </c>
      <c r="M2745" s="4">
        <v>0</v>
      </c>
      <c r="N2745" s="4" t="s">
        <v>3</v>
      </c>
      <c r="O2745" s="4">
        <v>2</v>
      </c>
      <c r="P2745" s="4"/>
      <c r="Q2745" s="4"/>
      <c r="R2745" s="4"/>
      <c r="S2745" s="4"/>
      <c r="T2745" s="4"/>
      <c r="U2745" s="4"/>
      <c r="V2745" s="4"/>
      <c r="W2745" s="4"/>
    </row>
    <row r="2747" spans="1:245" x14ac:dyDescent="0.2">
      <c r="A2747" s="1">
        <v>4</v>
      </c>
      <c r="B2747" s="1">
        <v>1</v>
      </c>
      <c r="C2747" s="1"/>
      <c r="D2747" s="1">
        <f>ROW(A2760)</f>
        <v>2760</v>
      </c>
      <c r="E2747" s="1"/>
      <c r="F2747" s="1" t="s">
        <v>12</v>
      </c>
      <c r="G2747" s="1" t="s">
        <v>223</v>
      </c>
      <c r="H2747" s="1" t="s">
        <v>3</v>
      </c>
      <c r="I2747" s="1">
        <v>0</v>
      </c>
      <c r="J2747" s="1"/>
      <c r="K2747" s="1">
        <v>0</v>
      </c>
      <c r="L2747" s="1"/>
      <c r="M2747" s="1"/>
      <c r="N2747" s="1"/>
      <c r="O2747" s="1"/>
      <c r="P2747" s="1"/>
      <c r="Q2747" s="1"/>
      <c r="R2747" s="1"/>
      <c r="S2747" s="1"/>
      <c r="T2747" s="1"/>
      <c r="U2747" s="1" t="s">
        <v>3</v>
      </c>
      <c r="V2747" s="1">
        <v>0</v>
      </c>
      <c r="W2747" s="1"/>
      <c r="X2747" s="1"/>
      <c r="Y2747" s="1"/>
      <c r="Z2747" s="1"/>
      <c r="AA2747" s="1"/>
      <c r="AB2747" s="1" t="s">
        <v>3</v>
      </c>
      <c r="AC2747" s="1" t="s">
        <v>3</v>
      </c>
      <c r="AD2747" s="1" t="s">
        <v>3</v>
      </c>
      <c r="AE2747" s="1" t="s">
        <v>3</v>
      </c>
      <c r="AF2747" s="1" t="s">
        <v>3</v>
      </c>
      <c r="AG2747" s="1" t="s">
        <v>3</v>
      </c>
      <c r="AH2747" s="1"/>
      <c r="AI2747" s="1"/>
      <c r="AJ2747" s="1"/>
      <c r="AK2747" s="1"/>
      <c r="AL2747" s="1"/>
      <c r="AM2747" s="1"/>
      <c r="AN2747" s="1"/>
      <c r="AO2747" s="1"/>
      <c r="AP2747" s="1" t="s">
        <v>3</v>
      </c>
      <c r="AQ2747" s="1" t="s">
        <v>3</v>
      </c>
      <c r="AR2747" s="1" t="s">
        <v>3</v>
      </c>
      <c r="AS2747" s="1"/>
      <c r="AT2747" s="1"/>
      <c r="AU2747" s="1"/>
      <c r="AV2747" s="1"/>
      <c r="AW2747" s="1"/>
      <c r="AX2747" s="1"/>
      <c r="AY2747" s="1"/>
      <c r="AZ2747" s="1" t="s">
        <v>3</v>
      </c>
      <c r="BA2747" s="1"/>
      <c r="BB2747" s="1" t="s">
        <v>3</v>
      </c>
      <c r="BC2747" s="1" t="s">
        <v>3</v>
      </c>
      <c r="BD2747" s="1" t="s">
        <v>3</v>
      </c>
      <c r="BE2747" s="1" t="s">
        <v>3</v>
      </c>
      <c r="BF2747" s="1" t="s">
        <v>3</v>
      </c>
      <c r="BG2747" s="1" t="s">
        <v>3</v>
      </c>
      <c r="BH2747" s="1" t="s">
        <v>3</v>
      </c>
      <c r="BI2747" s="1" t="s">
        <v>3</v>
      </c>
      <c r="BJ2747" s="1" t="s">
        <v>3</v>
      </c>
      <c r="BK2747" s="1" t="s">
        <v>3</v>
      </c>
      <c r="BL2747" s="1" t="s">
        <v>3</v>
      </c>
      <c r="BM2747" s="1" t="s">
        <v>3</v>
      </c>
      <c r="BN2747" s="1" t="s">
        <v>3</v>
      </c>
      <c r="BO2747" s="1" t="s">
        <v>3</v>
      </c>
      <c r="BP2747" s="1" t="s">
        <v>3</v>
      </c>
      <c r="BQ2747" s="1"/>
      <c r="BR2747" s="1"/>
      <c r="BS2747" s="1"/>
      <c r="BT2747" s="1"/>
      <c r="BU2747" s="1"/>
      <c r="BV2747" s="1"/>
      <c r="BW2747" s="1"/>
      <c r="BX2747" s="1">
        <v>0</v>
      </c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>
        <v>0</v>
      </c>
    </row>
    <row r="2749" spans="1:245" x14ac:dyDescent="0.2">
      <c r="A2749" s="2">
        <v>52</v>
      </c>
      <c r="B2749" s="2">
        <f t="shared" ref="B2749:G2749" si="1456">B2760</f>
        <v>1</v>
      </c>
      <c r="C2749" s="2">
        <f t="shared" si="1456"/>
        <v>4</v>
      </c>
      <c r="D2749" s="2">
        <f t="shared" si="1456"/>
        <v>2747</v>
      </c>
      <c r="E2749" s="2">
        <f t="shared" si="1456"/>
        <v>0</v>
      </c>
      <c r="F2749" s="2" t="str">
        <f t="shared" si="1456"/>
        <v>Новый раздел</v>
      </c>
      <c r="G2749" s="2" t="str">
        <f t="shared" si="1456"/>
        <v>Установка МАФ</v>
      </c>
      <c r="H2749" s="2"/>
      <c r="I2749" s="2"/>
      <c r="J2749" s="2"/>
      <c r="K2749" s="2"/>
      <c r="L2749" s="2"/>
      <c r="M2749" s="2"/>
      <c r="N2749" s="2"/>
      <c r="O2749" s="2">
        <f t="shared" ref="O2749:AT2749" si="1457">O2760</f>
        <v>135801.32</v>
      </c>
      <c r="P2749" s="2">
        <f t="shared" si="1457"/>
        <v>134276.65</v>
      </c>
      <c r="Q2749" s="2">
        <f t="shared" si="1457"/>
        <v>0</v>
      </c>
      <c r="R2749" s="2">
        <f t="shared" si="1457"/>
        <v>0</v>
      </c>
      <c r="S2749" s="2">
        <f t="shared" si="1457"/>
        <v>1524.67</v>
      </c>
      <c r="T2749" s="2">
        <f t="shared" si="1457"/>
        <v>0</v>
      </c>
      <c r="U2749" s="2">
        <f t="shared" si="1457"/>
        <v>8.0860000000000003</v>
      </c>
      <c r="V2749" s="2">
        <f t="shared" si="1457"/>
        <v>0</v>
      </c>
      <c r="W2749" s="2">
        <f t="shared" si="1457"/>
        <v>0</v>
      </c>
      <c r="X2749" s="2">
        <f t="shared" si="1457"/>
        <v>1067.27</v>
      </c>
      <c r="Y2749" s="2">
        <f t="shared" si="1457"/>
        <v>152.46</v>
      </c>
      <c r="Z2749" s="2">
        <f t="shared" si="1457"/>
        <v>0</v>
      </c>
      <c r="AA2749" s="2">
        <f t="shared" si="1457"/>
        <v>0</v>
      </c>
      <c r="AB2749" s="2">
        <f t="shared" si="1457"/>
        <v>135801.32</v>
      </c>
      <c r="AC2749" s="2">
        <f t="shared" si="1457"/>
        <v>134276.65</v>
      </c>
      <c r="AD2749" s="2">
        <f t="shared" si="1457"/>
        <v>0</v>
      </c>
      <c r="AE2749" s="2">
        <f t="shared" si="1457"/>
        <v>0</v>
      </c>
      <c r="AF2749" s="2">
        <f t="shared" si="1457"/>
        <v>1524.67</v>
      </c>
      <c r="AG2749" s="2">
        <f t="shared" si="1457"/>
        <v>0</v>
      </c>
      <c r="AH2749" s="2">
        <f t="shared" si="1457"/>
        <v>8.0860000000000003</v>
      </c>
      <c r="AI2749" s="2">
        <f t="shared" si="1457"/>
        <v>0</v>
      </c>
      <c r="AJ2749" s="2">
        <f t="shared" si="1457"/>
        <v>0</v>
      </c>
      <c r="AK2749" s="2">
        <f t="shared" si="1457"/>
        <v>1067.27</v>
      </c>
      <c r="AL2749" s="2">
        <f t="shared" si="1457"/>
        <v>152.46</v>
      </c>
      <c r="AM2749" s="2">
        <f t="shared" si="1457"/>
        <v>0</v>
      </c>
      <c r="AN2749" s="2">
        <f t="shared" si="1457"/>
        <v>0</v>
      </c>
      <c r="AO2749" s="2">
        <f t="shared" si="1457"/>
        <v>0</v>
      </c>
      <c r="AP2749" s="2">
        <f t="shared" si="1457"/>
        <v>0</v>
      </c>
      <c r="AQ2749" s="2">
        <f t="shared" si="1457"/>
        <v>0</v>
      </c>
      <c r="AR2749" s="2">
        <f t="shared" si="1457"/>
        <v>137021.04999999999</v>
      </c>
      <c r="AS2749" s="2">
        <f t="shared" si="1457"/>
        <v>130383.34</v>
      </c>
      <c r="AT2749" s="2">
        <f t="shared" si="1457"/>
        <v>0</v>
      </c>
      <c r="AU2749" s="2">
        <f t="shared" ref="AU2749:BZ2749" si="1458">AU2760</f>
        <v>6637.71</v>
      </c>
      <c r="AV2749" s="2">
        <f t="shared" si="1458"/>
        <v>134276.65</v>
      </c>
      <c r="AW2749" s="2">
        <f t="shared" si="1458"/>
        <v>134276.65</v>
      </c>
      <c r="AX2749" s="2">
        <f t="shared" si="1458"/>
        <v>0</v>
      </c>
      <c r="AY2749" s="2">
        <f t="shared" si="1458"/>
        <v>134276.65</v>
      </c>
      <c r="AZ2749" s="2">
        <f t="shared" si="1458"/>
        <v>0</v>
      </c>
      <c r="BA2749" s="2">
        <f t="shared" si="1458"/>
        <v>0</v>
      </c>
      <c r="BB2749" s="2">
        <f t="shared" si="1458"/>
        <v>0</v>
      </c>
      <c r="BC2749" s="2">
        <f t="shared" si="1458"/>
        <v>0</v>
      </c>
      <c r="BD2749" s="2">
        <f t="shared" si="1458"/>
        <v>0</v>
      </c>
      <c r="BE2749" s="2">
        <f t="shared" si="1458"/>
        <v>0</v>
      </c>
      <c r="BF2749" s="2">
        <f t="shared" si="1458"/>
        <v>0</v>
      </c>
      <c r="BG2749" s="2">
        <f t="shared" si="1458"/>
        <v>0</v>
      </c>
      <c r="BH2749" s="2">
        <f t="shared" si="1458"/>
        <v>0</v>
      </c>
      <c r="BI2749" s="2">
        <f t="shared" si="1458"/>
        <v>0</v>
      </c>
      <c r="BJ2749" s="2">
        <f t="shared" si="1458"/>
        <v>0</v>
      </c>
      <c r="BK2749" s="2">
        <f t="shared" si="1458"/>
        <v>0</v>
      </c>
      <c r="BL2749" s="2">
        <f t="shared" si="1458"/>
        <v>0</v>
      </c>
      <c r="BM2749" s="2">
        <f t="shared" si="1458"/>
        <v>0</v>
      </c>
      <c r="BN2749" s="2">
        <f t="shared" si="1458"/>
        <v>0</v>
      </c>
      <c r="BO2749" s="2">
        <f t="shared" si="1458"/>
        <v>0</v>
      </c>
      <c r="BP2749" s="2">
        <f t="shared" si="1458"/>
        <v>0</v>
      </c>
      <c r="BQ2749" s="2">
        <f t="shared" si="1458"/>
        <v>0</v>
      </c>
      <c r="BR2749" s="2">
        <f t="shared" si="1458"/>
        <v>0</v>
      </c>
      <c r="BS2749" s="2">
        <f t="shared" si="1458"/>
        <v>0</v>
      </c>
      <c r="BT2749" s="2">
        <f t="shared" si="1458"/>
        <v>0</v>
      </c>
      <c r="BU2749" s="2">
        <f t="shared" si="1458"/>
        <v>0</v>
      </c>
      <c r="BV2749" s="2">
        <f t="shared" si="1458"/>
        <v>0</v>
      </c>
      <c r="BW2749" s="2">
        <f t="shared" si="1458"/>
        <v>0</v>
      </c>
      <c r="BX2749" s="2">
        <f t="shared" si="1458"/>
        <v>0</v>
      </c>
      <c r="BY2749" s="2">
        <f t="shared" si="1458"/>
        <v>0</v>
      </c>
      <c r="BZ2749" s="2">
        <f t="shared" si="1458"/>
        <v>0</v>
      </c>
      <c r="CA2749" s="2">
        <f t="shared" ref="CA2749:DF2749" si="1459">CA2760</f>
        <v>137021.04999999999</v>
      </c>
      <c r="CB2749" s="2">
        <f t="shared" si="1459"/>
        <v>130383.34</v>
      </c>
      <c r="CC2749" s="2">
        <f t="shared" si="1459"/>
        <v>0</v>
      </c>
      <c r="CD2749" s="2">
        <f t="shared" si="1459"/>
        <v>6637.71</v>
      </c>
      <c r="CE2749" s="2">
        <f t="shared" si="1459"/>
        <v>134276.65</v>
      </c>
      <c r="CF2749" s="2">
        <f t="shared" si="1459"/>
        <v>134276.65</v>
      </c>
      <c r="CG2749" s="2">
        <f t="shared" si="1459"/>
        <v>0</v>
      </c>
      <c r="CH2749" s="2">
        <f t="shared" si="1459"/>
        <v>134276.65</v>
      </c>
      <c r="CI2749" s="2">
        <f t="shared" si="1459"/>
        <v>0</v>
      </c>
      <c r="CJ2749" s="2">
        <f t="shared" si="1459"/>
        <v>0</v>
      </c>
      <c r="CK2749" s="2">
        <f t="shared" si="1459"/>
        <v>0</v>
      </c>
      <c r="CL2749" s="2">
        <f t="shared" si="1459"/>
        <v>0</v>
      </c>
      <c r="CM2749" s="2">
        <f t="shared" si="1459"/>
        <v>0</v>
      </c>
      <c r="CN2749" s="2">
        <f t="shared" si="1459"/>
        <v>0</v>
      </c>
      <c r="CO2749" s="2">
        <f t="shared" si="1459"/>
        <v>0</v>
      </c>
      <c r="CP2749" s="2">
        <f t="shared" si="1459"/>
        <v>0</v>
      </c>
      <c r="CQ2749" s="2">
        <f t="shared" si="1459"/>
        <v>0</v>
      </c>
      <c r="CR2749" s="2">
        <f t="shared" si="1459"/>
        <v>0</v>
      </c>
      <c r="CS2749" s="2">
        <f t="shared" si="1459"/>
        <v>0</v>
      </c>
      <c r="CT2749" s="2">
        <f t="shared" si="1459"/>
        <v>0</v>
      </c>
      <c r="CU2749" s="2">
        <f t="shared" si="1459"/>
        <v>0</v>
      </c>
      <c r="CV2749" s="2">
        <f t="shared" si="1459"/>
        <v>0</v>
      </c>
      <c r="CW2749" s="2">
        <f t="shared" si="1459"/>
        <v>0</v>
      </c>
      <c r="CX2749" s="2">
        <f t="shared" si="1459"/>
        <v>0</v>
      </c>
      <c r="CY2749" s="2">
        <f t="shared" si="1459"/>
        <v>0</v>
      </c>
      <c r="CZ2749" s="2">
        <f t="shared" si="1459"/>
        <v>0</v>
      </c>
      <c r="DA2749" s="2">
        <f t="shared" si="1459"/>
        <v>0</v>
      </c>
      <c r="DB2749" s="2">
        <f t="shared" si="1459"/>
        <v>0</v>
      </c>
      <c r="DC2749" s="2">
        <f t="shared" si="1459"/>
        <v>0</v>
      </c>
      <c r="DD2749" s="2">
        <f t="shared" si="1459"/>
        <v>0</v>
      </c>
      <c r="DE2749" s="2">
        <f t="shared" si="1459"/>
        <v>0</v>
      </c>
      <c r="DF2749" s="2">
        <f t="shared" si="1459"/>
        <v>0</v>
      </c>
      <c r="DG2749" s="3">
        <f t="shared" ref="DG2749:EL2749" si="1460">DG2760</f>
        <v>0</v>
      </c>
      <c r="DH2749" s="3">
        <f t="shared" si="1460"/>
        <v>0</v>
      </c>
      <c r="DI2749" s="3">
        <f t="shared" si="1460"/>
        <v>0</v>
      </c>
      <c r="DJ2749" s="3">
        <f t="shared" si="1460"/>
        <v>0</v>
      </c>
      <c r="DK2749" s="3">
        <f t="shared" si="1460"/>
        <v>0</v>
      </c>
      <c r="DL2749" s="3">
        <f t="shared" si="1460"/>
        <v>0</v>
      </c>
      <c r="DM2749" s="3">
        <f t="shared" si="1460"/>
        <v>0</v>
      </c>
      <c r="DN2749" s="3">
        <f t="shared" si="1460"/>
        <v>0</v>
      </c>
      <c r="DO2749" s="3">
        <f t="shared" si="1460"/>
        <v>0</v>
      </c>
      <c r="DP2749" s="3">
        <f t="shared" si="1460"/>
        <v>0</v>
      </c>
      <c r="DQ2749" s="3">
        <f t="shared" si="1460"/>
        <v>0</v>
      </c>
      <c r="DR2749" s="3">
        <f t="shared" si="1460"/>
        <v>0</v>
      </c>
      <c r="DS2749" s="3">
        <f t="shared" si="1460"/>
        <v>0</v>
      </c>
      <c r="DT2749" s="3">
        <f t="shared" si="1460"/>
        <v>0</v>
      </c>
      <c r="DU2749" s="3">
        <f t="shared" si="1460"/>
        <v>0</v>
      </c>
      <c r="DV2749" s="3">
        <f t="shared" si="1460"/>
        <v>0</v>
      </c>
      <c r="DW2749" s="3">
        <f t="shared" si="1460"/>
        <v>0</v>
      </c>
      <c r="DX2749" s="3">
        <f t="shared" si="1460"/>
        <v>0</v>
      </c>
      <c r="DY2749" s="3">
        <f t="shared" si="1460"/>
        <v>0</v>
      </c>
      <c r="DZ2749" s="3">
        <f t="shared" si="1460"/>
        <v>0</v>
      </c>
      <c r="EA2749" s="3">
        <f t="shared" si="1460"/>
        <v>0</v>
      </c>
      <c r="EB2749" s="3">
        <f t="shared" si="1460"/>
        <v>0</v>
      </c>
      <c r="EC2749" s="3">
        <f t="shared" si="1460"/>
        <v>0</v>
      </c>
      <c r="ED2749" s="3">
        <f t="shared" si="1460"/>
        <v>0</v>
      </c>
      <c r="EE2749" s="3">
        <f t="shared" si="1460"/>
        <v>0</v>
      </c>
      <c r="EF2749" s="3">
        <f t="shared" si="1460"/>
        <v>0</v>
      </c>
      <c r="EG2749" s="3">
        <f t="shared" si="1460"/>
        <v>0</v>
      </c>
      <c r="EH2749" s="3">
        <f t="shared" si="1460"/>
        <v>0</v>
      </c>
      <c r="EI2749" s="3">
        <f t="shared" si="1460"/>
        <v>0</v>
      </c>
      <c r="EJ2749" s="3">
        <f t="shared" si="1460"/>
        <v>0</v>
      </c>
      <c r="EK2749" s="3">
        <f t="shared" si="1460"/>
        <v>0</v>
      </c>
      <c r="EL2749" s="3">
        <f t="shared" si="1460"/>
        <v>0</v>
      </c>
      <c r="EM2749" s="3">
        <f t="shared" ref="EM2749:FR2749" si="1461">EM2760</f>
        <v>0</v>
      </c>
      <c r="EN2749" s="3">
        <f t="shared" si="1461"/>
        <v>0</v>
      </c>
      <c r="EO2749" s="3">
        <f t="shared" si="1461"/>
        <v>0</v>
      </c>
      <c r="EP2749" s="3">
        <f t="shared" si="1461"/>
        <v>0</v>
      </c>
      <c r="EQ2749" s="3">
        <f t="shared" si="1461"/>
        <v>0</v>
      </c>
      <c r="ER2749" s="3">
        <f t="shared" si="1461"/>
        <v>0</v>
      </c>
      <c r="ES2749" s="3">
        <f t="shared" si="1461"/>
        <v>0</v>
      </c>
      <c r="ET2749" s="3">
        <f t="shared" si="1461"/>
        <v>0</v>
      </c>
      <c r="EU2749" s="3">
        <f t="shared" si="1461"/>
        <v>0</v>
      </c>
      <c r="EV2749" s="3">
        <f t="shared" si="1461"/>
        <v>0</v>
      </c>
      <c r="EW2749" s="3">
        <f t="shared" si="1461"/>
        <v>0</v>
      </c>
      <c r="EX2749" s="3">
        <f t="shared" si="1461"/>
        <v>0</v>
      </c>
      <c r="EY2749" s="3">
        <f t="shared" si="1461"/>
        <v>0</v>
      </c>
      <c r="EZ2749" s="3">
        <f t="shared" si="1461"/>
        <v>0</v>
      </c>
      <c r="FA2749" s="3">
        <f t="shared" si="1461"/>
        <v>0</v>
      </c>
      <c r="FB2749" s="3">
        <f t="shared" si="1461"/>
        <v>0</v>
      </c>
      <c r="FC2749" s="3">
        <f t="shared" si="1461"/>
        <v>0</v>
      </c>
      <c r="FD2749" s="3">
        <f t="shared" si="1461"/>
        <v>0</v>
      </c>
      <c r="FE2749" s="3">
        <f t="shared" si="1461"/>
        <v>0</v>
      </c>
      <c r="FF2749" s="3">
        <f t="shared" si="1461"/>
        <v>0</v>
      </c>
      <c r="FG2749" s="3">
        <f t="shared" si="1461"/>
        <v>0</v>
      </c>
      <c r="FH2749" s="3">
        <f t="shared" si="1461"/>
        <v>0</v>
      </c>
      <c r="FI2749" s="3">
        <f t="shared" si="1461"/>
        <v>0</v>
      </c>
      <c r="FJ2749" s="3">
        <f t="shared" si="1461"/>
        <v>0</v>
      </c>
      <c r="FK2749" s="3">
        <f t="shared" si="1461"/>
        <v>0</v>
      </c>
      <c r="FL2749" s="3">
        <f t="shared" si="1461"/>
        <v>0</v>
      </c>
      <c r="FM2749" s="3">
        <f t="shared" si="1461"/>
        <v>0</v>
      </c>
      <c r="FN2749" s="3">
        <f t="shared" si="1461"/>
        <v>0</v>
      </c>
      <c r="FO2749" s="3">
        <f t="shared" si="1461"/>
        <v>0</v>
      </c>
      <c r="FP2749" s="3">
        <f t="shared" si="1461"/>
        <v>0</v>
      </c>
      <c r="FQ2749" s="3">
        <f t="shared" si="1461"/>
        <v>0</v>
      </c>
      <c r="FR2749" s="3">
        <f t="shared" si="1461"/>
        <v>0</v>
      </c>
      <c r="FS2749" s="3">
        <f t="shared" ref="FS2749:GX2749" si="1462">FS2760</f>
        <v>0</v>
      </c>
      <c r="FT2749" s="3">
        <f t="shared" si="1462"/>
        <v>0</v>
      </c>
      <c r="FU2749" s="3">
        <f t="shared" si="1462"/>
        <v>0</v>
      </c>
      <c r="FV2749" s="3">
        <f t="shared" si="1462"/>
        <v>0</v>
      </c>
      <c r="FW2749" s="3">
        <f t="shared" si="1462"/>
        <v>0</v>
      </c>
      <c r="FX2749" s="3">
        <f t="shared" si="1462"/>
        <v>0</v>
      </c>
      <c r="FY2749" s="3">
        <f t="shared" si="1462"/>
        <v>0</v>
      </c>
      <c r="FZ2749" s="3">
        <f t="shared" si="1462"/>
        <v>0</v>
      </c>
      <c r="GA2749" s="3">
        <f t="shared" si="1462"/>
        <v>0</v>
      </c>
      <c r="GB2749" s="3">
        <f t="shared" si="1462"/>
        <v>0</v>
      </c>
      <c r="GC2749" s="3">
        <f t="shared" si="1462"/>
        <v>0</v>
      </c>
      <c r="GD2749" s="3">
        <f t="shared" si="1462"/>
        <v>0</v>
      </c>
      <c r="GE2749" s="3">
        <f t="shared" si="1462"/>
        <v>0</v>
      </c>
      <c r="GF2749" s="3">
        <f t="shared" si="1462"/>
        <v>0</v>
      </c>
      <c r="GG2749" s="3">
        <f t="shared" si="1462"/>
        <v>0</v>
      </c>
      <c r="GH2749" s="3">
        <f t="shared" si="1462"/>
        <v>0</v>
      </c>
      <c r="GI2749" s="3">
        <f t="shared" si="1462"/>
        <v>0</v>
      </c>
      <c r="GJ2749" s="3">
        <f t="shared" si="1462"/>
        <v>0</v>
      </c>
      <c r="GK2749" s="3">
        <f t="shared" si="1462"/>
        <v>0</v>
      </c>
      <c r="GL2749" s="3">
        <f t="shared" si="1462"/>
        <v>0</v>
      </c>
      <c r="GM2749" s="3">
        <f t="shared" si="1462"/>
        <v>0</v>
      </c>
      <c r="GN2749" s="3">
        <f t="shared" si="1462"/>
        <v>0</v>
      </c>
      <c r="GO2749" s="3">
        <f t="shared" si="1462"/>
        <v>0</v>
      </c>
      <c r="GP2749" s="3">
        <f t="shared" si="1462"/>
        <v>0</v>
      </c>
      <c r="GQ2749" s="3">
        <f t="shared" si="1462"/>
        <v>0</v>
      </c>
      <c r="GR2749" s="3">
        <f t="shared" si="1462"/>
        <v>0</v>
      </c>
      <c r="GS2749" s="3">
        <f t="shared" si="1462"/>
        <v>0</v>
      </c>
      <c r="GT2749" s="3">
        <f t="shared" si="1462"/>
        <v>0</v>
      </c>
      <c r="GU2749" s="3">
        <f t="shared" si="1462"/>
        <v>0</v>
      </c>
      <c r="GV2749" s="3">
        <f t="shared" si="1462"/>
        <v>0</v>
      </c>
      <c r="GW2749" s="3">
        <f t="shared" si="1462"/>
        <v>0</v>
      </c>
      <c r="GX2749" s="3">
        <f t="shared" si="1462"/>
        <v>0</v>
      </c>
    </row>
    <row r="2751" spans="1:245" x14ac:dyDescent="0.2">
      <c r="A2751">
        <v>17</v>
      </c>
      <c r="B2751">
        <v>1</v>
      </c>
      <c r="C2751">
        <f>ROW(SmtRes!A839)</f>
        <v>839</v>
      </c>
      <c r="D2751">
        <f>ROW(EtalonRes!A807)</f>
        <v>807</v>
      </c>
      <c r="E2751" t="s">
        <v>197</v>
      </c>
      <c r="F2751" t="s">
        <v>91</v>
      </c>
      <c r="G2751" t="s">
        <v>92</v>
      </c>
      <c r="H2751" t="s">
        <v>93</v>
      </c>
      <c r="I2751">
        <f>ROUND(4/10,9)</f>
        <v>0.4</v>
      </c>
      <c r="J2751">
        <v>0</v>
      </c>
      <c r="O2751">
        <f t="shared" ref="O2751:O2758" si="1463">ROUND(CP2751,2)</f>
        <v>1667.07</v>
      </c>
      <c r="P2751">
        <f t="shared" ref="P2751:P2758" si="1464">ROUND(CQ2751*I2751,2)</f>
        <v>1197.94</v>
      </c>
      <c r="Q2751">
        <f t="shared" ref="Q2751:Q2758" si="1465">ROUND(CR2751*I2751,2)</f>
        <v>0</v>
      </c>
      <c r="R2751">
        <f t="shared" ref="R2751:R2758" si="1466">ROUND(CS2751*I2751,2)</f>
        <v>0</v>
      </c>
      <c r="S2751">
        <f t="shared" ref="S2751:S2758" si="1467">ROUND(CT2751*I2751,2)</f>
        <v>469.13</v>
      </c>
      <c r="T2751">
        <f t="shared" ref="T2751:T2758" si="1468">ROUND(CU2751*I2751,2)</f>
        <v>0</v>
      </c>
      <c r="U2751">
        <f t="shared" ref="U2751:U2758" si="1469">CV2751*I2751</f>
        <v>2.488</v>
      </c>
      <c r="V2751">
        <f t="shared" ref="V2751:V2758" si="1470">CW2751*I2751</f>
        <v>0</v>
      </c>
      <c r="W2751">
        <f t="shared" ref="W2751:W2758" si="1471">ROUND(CX2751*I2751,2)</f>
        <v>0</v>
      </c>
      <c r="X2751">
        <f t="shared" ref="X2751:Y2758" si="1472">ROUND(CY2751,2)</f>
        <v>328.39</v>
      </c>
      <c r="Y2751">
        <f t="shared" si="1472"/>
        <v>46.91</v>
      </c>
      <c r="AA2751">
        <v>55574044</v>
      </c>
      <c r="AB2751">
        <f t="shared" ref="AB2751:AB2758" si="1473">ROUND((AC2751+AD2751+AF2751),6)</f>
        <v>4167.68</v>
      </c>
      <c r="AC2751">
        <f t="shared" ref="AC2751:AC2758" si="1474">ROUND((ES2751),6)</f>
        <v>2994.86</v>
      </c>
      <c r="AD2751">
        <f t="shared" ref="AD2751:AD2758" si="1475">ROUND((((ET2751)-(EU2751))+AE2751),6)</f>
        <v>0</v>
      </c>
      <c r="AE2751">
        <f t="shared" ref="AE2751:AF2758" si="1476">ROUND((EU2751),6)</f>
        <v>0</v>
      </c>
      <c r="AF2751">
        <f t="shared" si="1476"/>
        <v>1172.82</v>
      </c>
      <c r="AG2751">
        <f t="shared" ref="AG2751:AG2758" si="1477">ROUND((AP2751),6)</f>
        <v>0</v>
      </c>
      <c r="AH2751">
        <f t="shared" ref="AH2751:AI2758" si="1478">(EW2751)</f>
        <v>6.22</v>
      </c>
      <c r="AI2751">
        <f t="shared" si="1478"/>
        <v>0</v>
      </c>
      <c r="AJ2751">
        <f t="shared" ref="AJ2751:AJ2758" si="1479">(AS2751)</f>
        <v>0</v>
      </c>
      <c r="AK2751">
        <v>4167.68</v>
      </c>
      <c r="AL2751">
        <v>2994.86</v>
      </c>
      <c r="AM2751">
        <v>0</v>
      </c>
      <c r="AN2751">
        <v>0</v>
      </c>
      <c r="AO2751">
        <v>1172.82</v>
      </c>
      <c r="AP2751">
        <v>0</v>
      </c>
      <c r="AQ2751">
        <v>6.22</v>
      </c>
      <c r="AR2751">
        <v>0</v>
      </c>
      <c r="AS2751">
        <v>0</v>
      </c>
      <c r="AT2751">
        <v>70</v>
      </c>
      <c r="AU2751">
        <v>10</v>
      </c>
      <c r="AV2751">
        <v>1</v>
      </c>
      <c r="AW2751">
        <v>1</v>
      </c>
      <c r="AZ2751">
        <v>1</v>
      </c>
      <c r="BA2751">
        <v>1</v>
      </c>
      <c r="BB2751">
        <v>1</v>
      </c>
      <c r="BC2751">
        <v>1</v>
      </c>
      <c r="BD2751" t="s">
        <v>3</v>
      </c>
      <c r="BE2751" t="s">
        <v>3</v>
      </c>
      <c r="BF2751" t="s">
        <v>3</v>
      </c>
      <c r="BG2751" t="s">
        <v>3</v>
      </c>
      <c r="BH2751">
        <v>0</v>
      </c>
      <c r="BI2751">
        <v>4</v>
      </c>
      <c r="BJ2751" t="s">
        <v>94</v>
      </c>
      <c r="BM2751">
        <v>0</v>
      </c>
      <c r="BN2751">
        <v>0</v>
      </c>
      <c r="BO2751" t="s">
        <v>3</v>
      </c>
      <c r="BP2751">
        <v>0</v>
      </c>
      <c r="BQ2751">
        <v>1</v>
      </c>
      <c r="BR2751">
        <v>0</v>
      </c>
      <c r="BS2751">
        <v>1</v>
      </c>
      <c r="BT2751">
        <v>1</v>
      </c>
      <c r="BU2751">
        <v>1</v>
      </c>
      <c r="BV2751">
        <v>1</v>
      </c>
      <c r="BW2751">
        <v>1</v>
      </c>
      <c r="BX2751">
        <v>1</v>
      </c>
      <c r="BY2751" t="s">
        <v>3</v>
      </c>
      <c r="BZ2751">
        <v>70</v>
      </c>
      <c r="CA2751">
        <v>10</v>
      </c>
      <c r="CE2751">
        <v>0</v>
      </c>
      <c r="CF2751">
        <v>0</v>
      </c>
      <c r="CG2751">
        <v>0</v>
      </c>
      <c r="CM2751">
        <v>0</v>
      </c>
      <c r="CN2751" t="s">
        <v>3</v>
      </c>
      <c r="CO2751">
        <v>0</v>
      </c>
      <c r="CP2751">
        <f t="shared" ref="CP2751:CP2758" si="1480">(P2751+Q2751+S2751)</f>
        <v>1667.0700000000002</v>
      </c>
      <c r="CQ2751">
        <f t="shared" ref="CQ2751:CQ2758" si="1481">(AC2751*BC2751*AW2751)</f>
        <v>2994.86</v>
      </c>
      <c r="CR2751">
        <f t="shared" ref="CR2751:CR2758" si="1482">((((ET2751)*BB2751-(EU2751)*BS2751)+AE2751*BS2751)*AV2751)</f>
        <v>0</v>
      </c>
      <c r="CS2751">
        <f t="shared" ref="CS2751:CS2758" si="1483">(AE2751*BS2751*AV2751)</f>
        <v>0</v>
      </c>
      <c r="CT2751">
        <f t="shared" ref="CT2751:CT2758" si="1484">(AF2751*BA2751*AV2751)</f>
        <v>1172.82</v>
      </c>
      <c r="CU2751">
        <f t="shared" ref="CU2751:CU2758" si="1485">AG2751</f>
        <v>0</v>
      </c>
      <c r="CV2751">
        <f t="shared" ref="CV2751:CV2758" si="1486">(AH2751*AV2751)</f>
        <v>6.22</v>
      </c>
      <c r="CW2751">
        <f t="shared" ref="CW2751:CX2758" si="1487">AI2751</f>
        <v>0</v>
      </c>
      <c r="CX2751">
        <f t="shared" si="1487"/>
        <v>0</v>
      </c>
      <c r="CY2751">
        <f t="shared" ref="CY2751:CY2758" si="1488">((S2751*BZ2751)/100)</f>
        <v>328.39099999999996</v>
      </c>
      <c r="CZ2751">
        <f t="shared" ref="CZ2751:CZ2758" si="1489">((S2751*CA2751)/100)</f>
        <v>46.913000000000004</v>
      </c>
      <c r="DC2751" t="s">
        <v>3</v>
      </c>
      <c r="DD2751" t="s">
        <v>3</v>
      </c>
      <c r="DE2751" t="s">
        <v>3</v>
      </c>
      <c r="DF2751" t="s">
        <v>3</v>
      </c>
      <c r="DG2751" t="s">
        <v>3</v>
      </c>
      <c r="DH2751" t="s">
        <v>3</v>
      </c>
      <c r="DI2751" t="s">
        <v>3</v>
      </c>
      <c r="DJ2751" t="s">
        <v>3</v>
      </c>
      <c r="DK2751" t="s">
        <v>3</v>
      </c>
      <c r="DL2751" t="s">
        <v>3</v>
      </c>
      <c r="DM2751" t="s">
        <v>3</v>
      </c>
      <c r="DN2751">
        <v>0</v>
      </c>
      <c r="DO2751">
        <v>0</v>
      </c>
      <c r="DP2751">
        <v>1</v>
      </c>
      <c r="DQ2751">
        <v>1</v>
      </c>
      <c r="DU2751">
        <v>1010</v>
      </c>
      <c r="DV2751" t="s">
        <v>93</v>
      </c>
      <c r="DW2751" t="s">
        <v>93</v>
      </c>
      <c r="DX2751">
        <v>10</v>
      </c>
      <c r="EE2751">
        <v>55317522</v>
      </c>
      <c r="EF2751">
        <v>1</v>
      </c>
      <c r="EG2751" t="s">
        <v>19</v>
      </c>
      <c r="EH2751">
        <v>0</v>
      </c>
      <c r="EI2751" t="s">
        <v>3</v>
      </c>
      <c r="EJ2751">
        <v>4</v>
      </c>
      <c r="EK2751">
        <v>0</v>
      </c>
      <c r="EL2751" t="s">
        <v>20</v>
      </c>
      <c r="EM2751" t="s">
        <v>21</v>
      </c>
      <c r="EO2751" t="s">
        <v>3</v>
      </c>
      <c r="EQ2751">
        <v>0</v>
      </c>
      <c r="ER2751">
        <v>4167.68</v>
      </c>
      <c r="ES2751">
        <v>2994.86</v>
      </c>
      <c r="ET2751">
        <v>0</v>
      </c>
      <c r="EU2751">
        <v>0</v>
      </c>
      <c r="EV2751">
        <v>1172.82</v>
      </c>
      <c r="EW2751">
        <v>6.22</v>
      </c>
      <c r="EX2751">
        <v>0</v>
      </c>
      <c r="EY2751">
        <v>0</v>
      </c>
      <c r="FQ2751">
        <v>0</v>
      </c>
      <c r="FR2751">
        <f t="shared" ref="FR2751:FR2758" si="1490">ROUND(IF(AND(BH2751=3,BI2751=3),P2751,0),2)</f>
        <v>0</v>
      </c>
      <c r="FS2751">
        <v>0</v>
      </c>
      <c r="FX2751">
        <v>70</v>
      </c>
      <c r="FY2751">
        <v>10</v>
      </c>
      <c r="GA2751" t="s">
        <v>3</v>
      </c>
      <c r="GD2751">
        <v>0</v>
      </c>
      <c r="GF2751">
        <v>1404583839</v>
      </c>
      <c r="GG2751">
        <v>2</v>
      </c>
      <c r="GH2751">
        <v>1</v>
      </c>
      <c r="GI2751">
        <v>-2</v>
      </c>
      <c r="GJ2751">
        <v>0</v>
      </c>
      <c r="GK2751">
        <f>ROUND(R2751*(R12)/100,2)</f>
        <v>0</v>
      </c>
      <c r="GL2751">
        <f t="shared" ref="GL2751:GL2758" si="1491">ROUND(IF(AND(BH2751=3,BI2751=3,FS2751&lt;&gt;0),P2751,0),2)</f>
        <v>0</v>
      </c>
      <c r="GM2751">
        <f t="shared" ref="GM2751:GM2758" si="1492">ROUND(O2751+X2751+Y2751+GK2751,2)+GX2751</f>
        <v>2042.37</v>
      </c>
      <c r="GN2751">
        <f t="shared" ref="GN2751:GN2758" si="1493">IF(OR(BI2751=0,BI2751=1),ROUND(O2751+X2751+Y2751+GK2751,2),0)</f>
        <v>0</v>
      </c>
      <c r="GO2751">
        <f t="shared" ref="GO2751:GO2758" si="1494">IF(BI2751=2,ROUND(O2751+X2751+Y2751+GK2751,2),0)</f>
        <v>0</v>
      </c>
      <c r="GP2751">
        <f t="shared" ref="GP2751:GP2758" si="1495">IF(BI2751=4,ROUND(O2751+X2751+Y2751+GK2751,2)+GX2751,0)</f>
        <v>2042.37</v>
      </c>
      <c r="GR2751">
        <v>0</v>
      </c>
      <c r="GS2751">
        <v>3</v>
      </c>
      <c r="GT2751">
        <v>0</v>
      </c>
      <c r="GU2751" t="s">
        <v>3</v>
      </c>
      <c r="GV2751">
        <f t="shared" ref="GV2751:GV2758" si="1496">ROUND((GT2751),6)</f>
        <v>0</v>
      </c>
      <c r="GW2751">
        <v>1</v>
      </c>
      <c r="GX2751">
        <f t="shared" ref="GX2751:GX2758" si="1497">ROUND(HC2751*I2751,2)</f>
        <v>0</v>
      </c>
      <c r="HA2751">
        <v>0</v>
      </c>
      <c r="HB2751">
        <v>0</v>
      </c>
      <c r="HC2751">
        <f t="shared" ref="HC2751:HC2758" si="1498">GV2751*GW2751</f>
        <v>0</v>
      </c>
      <c r="IK2751">
        <v>0</v>
      </c>
    </row>
    <row r="2752" spans="1:245" x14ac:dyDescent="0.2">
      <c r="A2752">
        <v>17</v>
      </c>
      <c r="B2752">
        <v>1</v>
      </c>
      <c r="E2752" t="s">
        <v>201</v>
      </c>
      <c r="F2752" t="s">
        <v>96</v>
      </c>
      <c r="G2752" t="s">
        <v>502</v>
      </c>
      <c r="H2752" t="s">
        <v>180</v>
      </c>
      <c r="I2752">
        <v>1</v>
      </c>
      <c r="J2752">
        <v>0</v>
      </c>
      <c r="O2752">
        <f t="shared" si="1463"/>
        <v>51776.67</v>
      </c>
      <c r="P2752">
        <f t="shared" si="1464"/>
        <v>51776.67</v>
      </c>
      <c r="Q2752">
        <f t="shared" si="1465"/>
        <v>0</v>
      </c>
      <c r="R2752">
        <f t="shared" si="1466"/>
        <v>0</v>
      </c>
      <c r="S2752">
        <f t="shared" si="1467"/>
        <v>0</v>
      </c>
      <c r="T2752">
        <f t="shared" si="1468"/>
        <v>0</v>
      </c>
      <c r="U2752">
        <f t="shared" si="1469"/>
        <v>0</v>
      </c>
      <c r="V2752">
        <f t="shared" si="1470"/>
        <v>0</v>
      </c>
      <c r="W2752">
        <f t="shared" si="1471"/>
        <v>0</v>
      </c>
      <c r="X2752">
        <f t="shared" si="1472"/>
        <v>0</v>
      </c>
      <c r="Y2752">
        <f t="shared" si="1472"/>
        <v>0</v>
      </c>
      <c r="AA2752">
        <v>55574044</v>
      </c>
      <c r="AB2752">
        <f t="shared" si="1473"/>
        <v>51776.67</v>
      </c>
      <c r="AC2752">
        <f t="shared" si="1474"/>
        <v>51776.67</v>
      </c>
      <c r="AD2752">
        <f t="shared" si="1475"/>
        <v>0</v>
      </c>
      <c r="AE2752">
        <f t="shared" si="1476"/>
        <v>0</v>
      </c>
      <c r="AF2752">
        <f t="shared" si="1476"/>
        <v>0</v>
      </c>
      <c r="AG2752">
        <f t="shared" si="1477"/>
        <v>0</v>
      </c>
      <c r="AH2752">
        <f t="shared" si="1478"/>
        <v>0</v>
      </c>
      <c r="AI2752">
        <f t="shared" si="1478"/>
        <v>0</v>
      </c>
      <c r="AJ2752">
        <f t="shared" si="1479"/>
        <v>0</v>
      </c>
      <c r="AK2752">
        <v>51776.67</v>
      </c>
      <c r="AL2752">
        <v>51776.67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1</v>
      </c>
      <c r="AW2752">
        <v>1</v>
      </c>
      <c r="AZ2752">
        <v>1</v>
      </c>
      <c r="BA2752">
        <v>1</v>
      </c>
      <c r="BB2752">
        <v>1</v>
      </c>
      <c r="BC2752">
        <v>1</v>
      </c>
      <c r="BD2752" t="s">
        <v>3</v>
      </c>
      <c r="BE2752" t="s">
        <v>3</v>
      </c>
      <c r="BF2752" t="s">
        <v>3</v>
      </c>
      <c r="BG2752" t="s">
        <v>3</v>
      </c>
      <c r="BH2752">
        <v>3</v>
      </c>
      <c r="BI2752">
        <v>1</v>
      </c>
      <c r="BJ2752" t="s">
        <v>3</v>
      </c>
      <c r="BM2752">
        <v>6001</v>
      </c>
      <c r="BN2752">
        <v>0</v>
      </c>
      <c r="BO2752" t="s">
        <v>3</v>
      </c>
      <c r="BP2752">
        <v>0</v>
      </c>
      <c r="BQ2752">
        <v>0</v>
      </c>
      <c r="BR2752">
        <v>0</v>
      </c>
      <c r="BS2752">
        <v>1</v>
      </c>
      <c r="BT2752">
        <v>1</v>
      </c>
      <c r="BU2752">
        <v>1</v>
      </c>
      <c r="BV2752">
        <v>1</v>
      </c>
      <c r="BW2752">
        <v>1</v>
      </c>
      <c r="BX2752">
        <v>1</v>
      </c>
      <c r="BY2752" t="s">
        <v>3</v>
      </c>
      <c r="BZ2752">
        <v>0</v>
      </c>
      <c r="CA2752">
        <v>0</v>
      </c>
      <c r="CE2752">
        <v>0</v>
      </c>
      <c r="CF2752">
        <v>0</v>
      </c>
      <c r="CG2752">
        <v>0</v>
      </c>
      <c r="CM2752">
        <v>0</v>
      </c>
      <c r="CN2752" t="s">
        <v>3</v>
      </c>
      <c r="CO2752">
        <v>0</v>
      </c>
      <c r="CP2752">
        <f t="shared" si="1480"/>
        <v>51776.67</v>
      </c>
      <c r="CQ2752">
        <f t="shared" si="1481"/>
        <v>51776.67</v>
      </c>
      <c r="CR2752">
        <f t="shared" si="1482"/>
        <v>0</v>
      </c>
      <c r="CS2752">
        <f t="shared" si="1483"/>
        <v>0</v>
      </c>
      <c r="CT2752">
        <f t="shared" si="1484"/>
        <v>0</v>
      </c>
      <c r="CU2752">
        <f t="shared" si="1485"/>
        <v>0</v>
      </c>
      <c r="CV2752">
        <f t="shared" si="1486"/>
        <v>0</v>
      </c>
      <c r="CW2752">
        <f t="shared" si="1487"/>
        <v>0</v>
      </c>
      <c r="CX2752">
        <f t="shared" si="1487"/>
        <v>0</v>
      </c>
      <c r="CY2752">
        <f t="shared" si="1488"/>
        <v>0</v>
      </c>
      <c r="CZ2752">
        <f t="shared" si="1489"/>
        <v>0</v>
      </c>
      <c r="DC2752" t="s">
        <v>3</v>
      </c>
      <c r="DD2752" t="s">
        <v>3</v>
      </c>
      <c r="DE2752" t="s">
        <v>3</v>
      </c>
      <c r="DF2752" t="s">
        <v>3</v>
      </c>
      <c r="DG2752" t="s">
        <v>3</v>
      </c>
      <c r="DH2752" t="s">
        <v>3</v>
      </c>
      <c r="DI2752" t="s">
        <v>3</v>
      </c>
      <c r="DJ2752" t="s">
        <v>3</v>
      </c>
      <c r="DK2752" t="s">
        <v>3</v>
      </c>
      <c r="DL2752" t="s">
        <v>3</v>
      </c>
      <c r="DM2752" t="s">
        <v>3</v>
      </c>
      <c r="DN2752">
        <v>0</v>
      </c>
      <c r="DO2752">
        <v>0</v>
      </c>
      <c r="DP2752">
        <v>1</v>
      </c>
      <c r="DQ2752">
        <v>1</v>
      </c>
      <c r="DU2752">
        <v>1010</v>
      </c>
      <c r="DV2752" t="s">
        <v>180</v>
      </c>
      <c r="DW2752" t="s">
        <v>180</v>
      </c>
      <c r="DX2752">
        <v>1</v>
      </c>
      <c r="EE2752">
        <v>55525620</v>
      </c>
      <c r="EF2752">
        <v>0</v>
      </c>
      <c r="EG2752" t="s">
        <v>220</v>
      </c>
      <c r="EH2752">
        <v>0</v>
      </c>
      <c r="EI2752" t="s">
        <v>3</v>
      </c>
      <c r="EJ2752">
        <v>1</v>
      </c>
      <c r="EK2752">
        <v>6001</v>
      </c>
      <c r="EL2752" t="s">
        <v>221</v>
      </c>
      <c r="EM2752" t="s">
        <v>220</v>
      </c>
      <c r="EO2752" t="s">
        <v>3</v>
      </c>
      <c r="EQ2752">
        <v>0</v>
      </c>
      <c r="ER2752">
        <v>51776.67</v>
      </c>
      <c r="ES2752">
        <v>51776.67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5</v>
      </c>
      <c r="FC2752">
        <v>1</v>
      </c>
      <c r="FD2752">
        <v>18</v>
      </c>
      <c r="FF2752">
        <v>62132</v>
      </c>
      <c r="FQ2752">
        <v>0</v>
      </c>
      <c r="FR2752">
        <f t="shared" si="1490"/>
        <v>0</v>
      </c>
      <c r="FS2752">
        <v>0</v>
      </c>
      <c r="FX2752">
        <v>0</v>
      </c>
      <c r="FY2752">
        <v>0</v>
      </c>
      <c r="GA2752" t="s">
        <v>243</v>
      </c>
      <c r="GD2752">
        <v>0</v>
      </c>
      <c r="GF2752">
        <v>80416227</v>
      </c>
      <c r="GG2752">
        <v>2</v>
      </c>
      <c r="GH2752">
        <v>3</v>
      </c>
      <c r="GI2752">
        <v>-2</v>
      </c>
      <c r="GJ2752">
        <v>0</v>
      </c>
      <c r="GK2752">
        <f>ROUND(R2752*(R12)/100,2)</f>
        <v>0</v>
      </c>
      <c r="GL2752">
        <f t="shared" si="1491"/>
        <v>0</v>
      </c>
      <c r="GM2752">
        <f t="shared" si="1492"/>
        <v>51776.67</v>
      </c>
      <c r="GN2752">
        <f t="shared" si="1493"/>
        <v>51776.67</v>
      </c>
      <c r="GO2752">
        <f t="shared" si="1494"/>
        <v>0</v>
      </c>
      <c r="GP2752">
        <f t="shared" si="1495"/>
        <v>0</v>
      </c>
      <c r="GR2752">
        <v>1</v>
      </c>
      <c r="GS2752">
        <v>1</v>
      </c>
      <c r="GT2752">
        <v>0</v>
      </c>
      <c r="GU2752" t="s">
        <v>3</v>
      </c>
      <c r="GV2752">
        <f t="shared" si="1496"/>
        <v>0</v>
      </c>
      <c r="GW2752">
        <v>1</v>
      </c>
      <c r="GX2752">
        <f t="shared" si="1497"/>
        <v>0</v>
      </c>
      <c r="HA2752">
        <v>0</v>
      </c>
      <c r="HB2752">
        <v>0</v>
      </c>
      <c r="HC2752">
        <f t="shared" si="1498"/>
        <v>0</v>
      </c>
      <c r="IK2752">
        <v>0</v>
      </c>
    </row>
    <row r="2753" spans="1:245" x14ac:dyDescent="0.2">
      <c r="A2753">
        <v>17</v>
      </c>
      <c r="B2753">
        <v>1</v>
      </c>
      <c r="C2753">
        <f>ROW(SmtRes!A844)</f>
        <v>844</v>
      </c>
      <c r="D2753">
        <f>ROW(EtalonRes!A812)</f>
        <v>812</v>
      </c>
      <c r="E2753" t="s">
        <v>205</v>
      </c>
      <c r="F2753" t="s">
        <v>91</v>
      </c>
      <c r="G2753" t="s">
        <v>92</v>
      </c>
      <c r="H2753" t="s">
        <v>93</v>
      </c>
      <c r="I2753">
        <f>ROUND(4/10,9)</f>
        <v>0.4</v>
      </c>
      <c r="J2753">
        <v>0</v>
      </c>
      <c r="O2753">
        <f t="shared" si="1463"/>
        <v>1667.07</v>
      </c>
      <c r="P2753">
        <f t="shared" si="1464"/>
        <v>1197.94</v>
      </c>
      <c r="Q2753">
        <f t="shared" si="1465"/>
        <v>0</v>
      </c>
      <c r="R2753">
        <f t="shared" si="1466"/>
        <v>0</v>
      </c>
      <c r="S2753">
        <f t="shared" si="1467"/>
        <v>469.13</v>
      </c>
      <c r="T2753">
        <f t="shared" si="1468"/>
        <v>0</v>
      </c>
      <c r="U2753">
        <f t="shared" si="1469"/>
        <v>2.488</v>
      </c>
      <c r="V2753">
        <f t="shared" si="1470"/>
        <v>0</v>
      </c>
      <c r="W2753">
        <f t="shared" si="1471"/>
        <v>0</v>
      </c>
      <c r="X2753">
        <f t="shared" si="1472"/>
        <v>328.39</v>
      </c>
      <c r="Y2753">
        <f t="shared" si="1472"/>
        <v>46.91</v>
      </c>
      <c r="AA2753">
        <v>55574044</v>
      </c>
      <c r="AB2753">
        <f t="shared" si="1473"/>
        <v>4167.68</v>
      </c>
      <c r="AC2753">
        <f t="shared" si="1474"/>
        <v>2994.86</v>
      </c>
      <c r="AD2753">
        <f t="shared" si="1475"/>
        <v>0</v>
      </c>
      <c r="AE2753">
        <f t="shared" si="1476"/>
        <v>0</v>
      </c>
      <c r="AF2753">
        <f t="shared" si="1476"/>
        <v>1172.82</v>
      </c>
      <c r="AG2753">
        <f t="shared" si="1477"/>
        <v>0</v>
      </c>
      <c r="AH2753">
        <f t="shared" si="1478"/>
        <v>6.22</v>
      </c>
      <c r="AI2753">
        <f t="shared" si="1478"/>
        <v>0</v>
      </c>
      <c r="AJ2753">
        <f t="shared" si="1479"/>
        <v>0</v>
      </c>
      <c r="AK2753">
        <v>4167.68</v>
      </c>
      <c r="AL2753">
        <v>2994.86</v>
      </c>
      <c r="AM2753">
        <v>0</v>
      </c>
      <c r="AN2753">
        <v>0</v>
      </c>
      <c r="AO2753">
        <v>1172.82</v>
      </c>
      <c r="AP2753">
        <v>0</v>
      </c>
      <c r="AQ2753">
        <v>6.22</v>
      </c>
      <c r="AR2753">
        <v>0</v>
      </c>
      <c r="AS2753">
        <v>0</v>
      </c>
      <c r="AT2753">
        <v>70</v>
      </c>
      <c r="AU2753">
        <v>10</v>
      </c>
      <c r="AV2753">
        <v>1</v>
      </c>
      <c r="AW2753">
        <v>1</v>
      </c>
      <c r="AZ2753">
        <v>1</v>
      </c>
      <c r="BA2753">
        <v>1</v>
      </c>
      <c r="BB2753">
        <v>1</v>
      </c>
      <c r="BC2753">
        <v>1</v>
      </c>
      <c r="BD2753" t="s">
        <v>3</v>
      </c>
      <c r="BE2753" t="s">
        <v>3</v>
      </c>
      <c r="BF2753" t="s">
        <v>3</v>
      </c>
      <c r="BG2753" t="s">
        <v>3</v>
      </c>
      <c r="BH2753">
        <v>0</v>
      </c>
      <c r="BI2753">
        <v>4</v>
      </c>
      <c r="BJ2753" t="s">
        <v>94</v>
      </c>
      <c r="BM2753">
        <v>0</v>
      </c>
      <c r="BN2753">
        <v>0</v>
      </c>
      <c r="BO2753" t="s">
        <v>3</v>
      </c>
      <c r="BP2753">
        <v>0</v>
      </c>
      <c r="BQ2753">
        <v>1</v>
      </c>
      <c r="BR2753">
        <v>0</v>
      </c>
      <c r="BS2753">
        <v>1</v>
      </c>
      <c r="BT2753">
        <v>1</v>
      </c>
      <c r="BU2753">
        <v>1</v>
      </c>
      <c r="BV2753">
        <v>1</v>
      </c>
      <c r="BW2753">
        <v>1</v>
      </c>
      <c r="BX2753">
        <v>1</v>
      </c>
      <c r="BY2753" t="s">
        <v>3</v>
      </c>
      <c r="BZ2753">
        <v>70</v>
      </c>
      <c r="CA2753">
        <v>10</v>
      </c>
      <c r="CE2753">
        <v>0</v>
      </c>
      <c r="CF2753">
        <v>0</v>
      </c>
      <c r="CG2753">
        <v>0</v>
      </c>
      <c r="CM2753">
        <v>0</v>
      </c>
      <c r="CN2753" t="s">
        <v>3</v>
      </c>
      <c r="CO2753">
        <v>0</v>
      </c>
      <c r="CP2753">
        <f t="shared" si="1480"/>
        <v>1667.0700000000002</v>
      </c>
      <c r="CQ2753">
        <f t="shared" si="1481"/>
        <v>2994.86</v>
      </c>
      <c r="CR2753">
        <f t="shared" si="1482"/>
        <v>0</v>
      </c>
      <c r="CS2753">
        <f t="shared" si="1483"/>
        <v>0</v>
      </c>
      <c r="CT2753">
        <f t="shared" si="1484"/>
        <v>1172.82</v>
      </c>
      <c r="CU2753">
        <f t="shared" si="1485"/>
        <v>0</v>
      </c>
      <c r="CV2753">
        <f t="shared" si="1486"/>
        <v>6.22</v>
      </c>
      <c r="CW2753">
        <f t="shared" si="1487"/>
        <v>0</v>
      </c>
      <c r="CX2753">
        <f t="shared" si="1487"/>
        <v>0</v>
      </c>
      <c r="CY2753">
        <f t="shared" si="1488"/>
        <v>328.39099999999996</v>
      </c>
      <c r="CZ2753">
        <f t="shared" si="1489"/>
        <v>46.913000000000004</v>
      </c>
      <c r="DC2753" t="s">
        <v>3</v>
      </c>
      <c r="DD2753" t="s">
        <v>3</v>
      </c>
      <c r="DE2753" t="s">
        <v>3</v>
      </c>
      <c r="DF2753" t="s">
        <v>3</v>
      </c>
      <c r="DG2753" t="s">
        <v>3</v>
      </c>
      <c r="DH2753" t="s">
        <v>3</v>
      </c>
      <c r="DI2753" t="s">
        <v>3</v>
      </c>
      <c r="DJ2753" t="s">
        <v>3</v>
      </c>
      <c r="DK2753" t="s">
        <v>3</v>
      </c>
      <c r="DL2753" t="s">
        <v>3</v>
      </c>
      <c r="DM2753" t="s">
        <v>3</v>
      </c>
      <c r="DN2753">
        <v>0</v>
      </c>
      <c r="DO2753">
        <v>0</v>
      </c>
      <c r="DP2753">
        <v>1</v>
      </c>
      <c r="DQ2753">
        <v>1</v>
      </c>
      <c r="DU2753">
        <v>1010</v>
      </c>
      <c r="DV2753" t="s">
        <v>93</v>
      </c>
      <c r="DW2753" t="s">
        <v>93</v>
      </c>
      <c r="DX2753">
        <v>10</v>
      </c>
      <c r="EE2753">
        <v>55317522</v>
      </c>
      <c r="EF2753">
        <v>1</v>
      </c>
      <c r="EG2753" t="s">
        <v>19</v>
      </c>
      <c r="EH2753">
        <v>0</v>
      </c>
      <c r="EI2753" t="s">
        <v>3</v>
      </c>
      <c r="EJ2753">
        <v>4</v>
      </c>
      <c r="EK2753">
        <v>0</v>
      </c>
      <c r="EL2753" t="s">
        <v>20</v>
      </c>
      <c r="EM2753" t="s">
        <v>21</v>
      </c>
      <c r="EO2753" t="s">
        <v>3</v>
      </c>
      <c r="EQ2753">
        <v>0</v>
      </c>
      <c r="ER2753">
        <v>4167.68</v>
      </c>
      <c r="ES2753">
        <v>2994.86</v>
      </c>
      <c r="ET2753">
        <v>0</v>
      </c>
      <c r="EU2753">
        <v>0</v>
      </c>
      <c r="EV2753">
        <v>1172.82</v>
      </c>
      <c r="EW2753">
        <v>6.22</v>
      </c>
      <c r="EX2753">
        <v>0</v>
      </c>
      <c r="EY2753">
        <v>0</v>
      </c>
      <c r="FQ2753">
        <v>0</v>
      </c>
      <c r="FR2753">
        <f t="shared" si="1490"/>
        <v>0</v>
      </c>
      <c r="FS2753">
        <v>0</v>
      </c>
      <c r="FX2753">
        <v>70</v>
      </c>
      <c r="FY2753">
        <v>10</v>
      </c>
      <c r="GA2753" t="s">
        <v>3</v>
      </c>
      <c r="GD2753">
        <v>0</v>
      </c>
      <c r="GF2753">
        <v>1404583839</v>
      </c>
      <c r="GG2753">
        <v>2</v>
      </c>
      <c r="GH2753">
        <v>1</v>
      </c>
      <c r="GI2753">
        <v>-2</v>
      </c>
      <c r="GJ2753">
        <v>0</v>
      </c>
      <c r="GK2753">
        <f>ROUND(R2753*(R12)/100,2)</f>
        <v>0</v>
      </c>
      <c r="GL2753">
        <f t="shared" si="1491"/>
        <v>0</v>
      </c>
      <c r="GM2753">
        <f t="shared" si="1492"/>
        <v>2042.37</v>
      </c>
      <c r="GN2753">
        <f t="shared" si="1493"/>
        <v>0</v>
      </c>
      <c r="GO2753">
        <f t="shared" si="1494"/>
        <v>0</v>
      </c>
      <c r="GP2753">
        <f t="shared" si="1495"/>
        <v>2042.37</v>
      </c>
      <c r="GR2753">
        <v>0</v>
      </c>
      <c r="GS2753">
        <v>3</v>
      </c>
      <c r="GT2753">
        <v>0</v>
      </c>
      <c r="GU2753" t="s">
        <v>3</v>
      </c>
      <c r="GV2753">
        <f t="shared" si="1496"/>
        <v>0</v>
      </c>
      <c r="GW2753">
        <v>1</v>
      </c>
      <c r="GX2753">
        <f t="shared" si="1497"/>
        <v>0</v>
      </c>
      <c r="HA2753">
        <v>0</v>
      </c>
      <c r="HB2753">
        <v>0</v>
      </c>
      <c r="HC2753">
        <f t="shared" si="1498"/>
        <v>0</v>
      </c>
      <c r="IK2753">
        <v>0</v>
      </c>
    </row>
    <row r="2754" spans="1:245" x14ac:dyDescent="0.2">
      <c r="A2754">
        <v>17</v>
      </c>
      <c r="B2754">
        <v>1</v>
      </c>
      <c r="E2754" t="s">
        <v>209</v>
      </c>
      <c r="F2754" t="s">
        <v>96</v>
      </c>
      <c r="G2754" t="s">
        <v>503</v>
      </c>
      <c r="H2754" t="s">
        <v>180</v>
      </c>
      <c r="I2754">
        <v>1</v>
      </c>
      <c r="J2754">
        <v>0</v>
      </c>
      <c r="O2754">
        <f t="shared" si="1463"/>
        <v>35312.5</v>
      </c>
      <c r="P2754">
        <f t="shared" si="1464"/>
        <v>35312.5</v>
      </c>
      <c r="Q2754">
        <f t="shared" si="1465"/>
        <v>0</v>
      </c>
      <c r="R2754">
        <f t="shared" si="1466"/>
        <v>0</v>
      </c>
      <c r="S2754">
        <f t="shared" si="1467"/>
        <v>0</v>
      </c>
      <c r="T2754">
        <f t="shared" si="1468"/>
        <v>0</v>
      </c>
      <c r="U2754">
        <f t="shared" si="1469"/>
        <v>0</v>
      </c>
      <c r="V2754">
        <f t="shared" si="1470"/>
        <v>0</v>
      </c>
      <c r="W2754">
        <f t="shared" si="1471"/>
        <v>0</v>
      </c>
      <c r="X2754">
        <f t="shared" si="1472"/>
        <v>0</v>
      </c>
      <c r="Y2754">
        <f t="shared" si="1472"/>
        <v>0</v>
      </c>
      <c r="AA2754">
        <v>55574044</v>
      </c>
      <c r="AB2754">
        <f t="shared" si="1473"/>
        <v>35312.5</v>
      </c>
      <c r="AC2754">
        <f t="shared" si="1474"/>
        <v>35312.5</v>
      </c>
      <c r="AD2754">
        <f t="shared" si="1475"/>
        <v>0</v>
      </c>
      <c r="AE2754">
        <f t="shared" si="1476"/>
        <v>0</v>
      </c>
      <c r="AF2754">
        <f t="shared" si="1476"/>
        <v>0</v>
      </c>
      <c r="AG2754">
        <f t="shared" si="1477"/>
        <v>0</v>
      </c>
      <c r="AH2754">
        <f t="shared" si="1478"/>
        <v>0</v>
      </c>
      <c r="AI2754">
        <f t="shared" si="1478"/>
        <v>0</v>
      </c>
      <c r="AJ2754">
        <f t="shared" si="1479"/>
        <v>0</v>
      </c>
      <c r="AK2754">
        <v>35312.5</v>
      </c>
      <c r="AL2754">
        <v>35312.5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1</v>
      </c>
      <c r="AW2754">
        <v>1</v>
      </c>
      <c r="AZ2754">
        <v>1</v>
      </c>
      <c r="BA2754">
        <v>1</v>
      </c>
      <c r="BB2754">
        <v>1</v>
      </c>
      <c r="BC2754">
        <v>1</v>
      </c>
      <c r="BD2754" t="s">
        <v>3</v>
      </c>
      <c r="BE2754" t="s">
        <v>3</v>
      </c>
      <c r="BF2754" t="s">
        <v>3</v>
      </c>
      <c r="BG2754" t="s">
        <v>3</v>
      </c>
      <c r="BH2754">
        <v>3</v>
      </c>
      <c r="BI2754">
        <v>1</v>
      </c>
      <c r="BJ2754" t="s">
        <v>3</v>
      </c>
      <c r="BM2754">
        <v>6001</v>
      </c>
      <c r="BN2754">
        <v>0</v>
      </c>
      <c r="BO2754" t="s">
        <v>3</v>
      </c>
      <c r="BP2754">
        <v>0</v>
      </c>
      <c r="BQ2754">
        <v>0</v>
      </c>
      <c r="BR2754">
        <v>0</v>
      </c>
      <c r="BS2754">
        <v>1</v>
      </c>
      <c r="BT2754">
        <v>1</v>
      </c>
      <c r="BU2754">
        <v>1</v>
      </c>
      <c r="BV2754">
        <v>1</v>
      </c>
      <c r="BW2754">
        <v>1</v>
      </c>
      <c r="BX2754">
        <v>1</v>
      </c>
      <c r="BY2754" t="s">
        <v>3</v>
      </c>
      <c r="BZ2754">
        <v>0</v>
      </c>
      <c r="CA2754">
        <v>0</v>
      </c>
      <c r="CE2754">
        <v>0</v>
      </c>
      <c r="CF2754">
        <v>0</v>
      </c>
      <c r="CG2754">
        <v>0</v>
      </c>
      <c r="CM2754">
        <v>0</v>
      </c>
      <c r="CN2754" t="s">
        <v>3</v>
      </c>
      <c r="CO2754">
        <v>0</v>
      </c>
      <c r="CP2754">
        <f t="shared" si="1480"/>
        <v>35312.5</v>
      </c>
      <c r="CQ2754">
        <f t="shared" si="1481"/>
        <v>35312.5</v>
      </c>
      <c r="CR2754">
        <f t="shared" si="1482"/>
        <v>0</v>
      </c>
      <c r="CS2754">
        <f t="shared" si="1483"/>
        <v>0</v>
      </c>
      <c r="CT2754">
        <f t="shared" si="1484"/>
        <v>0</v>
      </c>
      <c r="CU2754">
        <f t="shared" si="1485"/>
        <v>0</v>
      </c>
      <c r="CV2754">
        <f t="shared" si="1486"/>
        <v>0</v>
      </c>
      <c r="CW2754">
        <f t="shared" si="1487"/>
        <v>0</v>
      </c>
      <c r="CX2754">
        <f t="shared" si="1487"/>
        <v>0</v>
      </c>
      <c r="CY2754">
        <f t="shared" si="1488"/>
        <v>0</v>
      </c>
      <c r="CZ2754">
        <f t="shared" si="1489"/>
        <v>0</v>
      </c>
      <c r="DC2754" t="s">
        <v>3</v>
      </c>
      <c r="DD2754" t="s">
        <v>3</v>
      </c>
      <c r="DE2754" t="s">
        <v>3</v>
      </c>
      <c r="DF2754" t="s">
        <v>3</v>
      </c>
      <c r="DG2754" t="s">
        <v>3</v>
      </c>
      <c r="DH2754" t="s">
        <v>3</v>
      </c>
      <c r="DI2754" t="s">
        <v>3</v>
      </c>
      <c r="DJ2754" t="s">
        <v>3</v>
      </c>
      <c r="DK2754" t="s">
        <v>3</v>
      </c>
      <c r="DL2754" t="s">
        <v>3</v>
      </c>
      <c r="DM2754" t="s">
        <v>3</v>
      </c>
      <c r="DN2754">
        <v>0</v>
      </c>
      <c r="DO2754">
        <v>0</v>
      </c>
      <c r="DP2754">
        <v>1</v>
      </c>
      <c r="DQ2754">
        <v>1</v>
      </c>
      <c r="DU2754">
        <v>1010</v>
      </c>
      <c r="DV2754" t="s">
        <v>180</v>
      </c>
      <c r="DW2754" t="s">
        <v>180</v>
      </c>
      <c r="DX2754">
        <v>1</v>
      </c>
      <c r="EE2754">
        <v>55525620</v>
      </c>
      <c r="EF2754">
        <v>0</v>
      </c>
      <c r="EG2754" t="s">
        <v>220</v>
      </c>
      <c r="EH2754">
        <v>0</v>
      </c>
      <c r="EI2754" t="s">
        <v>3</v>
      </c>
      <c r="EJ2754">
        <v>1</v>
      </c>
      <c r="EK2754">
        <v>6001</v>
      </c>
      <c r="EL2754" t="s">
        <v>221</v>
      </c>
      <c r="EM2754" t="s">
        <v>220</v>
      </c>
      <c r="EO2754" t="s">
        <v>3</v>
      </c>
      <c r="EQ2754">
        <v>0</v>
      </c>
      <c r="ER2754">
        <v>35312.5</v>
      </c>
      <c r="ES2754">
        <v>35312.5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5</v>
      </c>
      <c r="FC2754">
        <v>1</v>
      </c>
      <c r="FD2754">
        <v>18</v>
      </c>
      <c r="FF2754">
        <v>42375</v>
      </c>
      <c r="FQ2754">
        <v>0</v>
      </c>
      <c r="FR2754">
        <f t="shared" si="1490"/>
        <v>0</v>
      </c>
      <c r="FS2754">
        <v>0</v>
      </c>
      <c r="FX2754">
        <v>0</v>
      </c>
      <c r="FY2754">
        <v>0</v>
      </c>
      <c r="GA2754" t="s">
        <v>231</v>
      </c>
      <c r="GD2754">
        <v>0</v>
      </c>
      <c r="GF2754">
        <v>-843771684</v>
      </c>
      <c r="GG2754">
        <v>2</v>
      </c>
      <c r="GH2754">
        <v>3</v>
      </c>
      <c r="GI2754">
        <v>-2</v>
      </c>
      <c r="GJ2754">
        <v>0</v>
      </c>
      <c r="GK2754">
        <f>ROUND(R2754*(R12)/100,2)</f>
        <v>0</v>
      </c>
      <c r="GL2754">
        <f t="shared" si="1491"/>
        <v>0</v>
      </c>
      <c r="GM2754">
        <f t="shared" si="1492"/>
        <v>35312.5</v>
      </c>
      <c r="GN2754">
        <f t="shared" si="1493"/>
        <v>35312.5</v>
      </c>
      <c r="GO2754">
        <f t="shared" si="1494"/>
        <v>0</v>
      </c>
      <c r="GP2754">
        <f t="shared" si="1495"/>
        <v>0</v>
      </c>
      <c r="GR2754">
        <v>1</v>
      </c>
      <c r="GS2754">
        <v>1</v>
      </c>
      <c r="GT2754">
        <v>0</v>
      </c>
      <c r="GU2754" t="s">
        <v>3</v>
      </c>
      <c r="GV2754">
        <f t="shared" si="1496"/>
        <v>0</v>
      </c>
      <c r="GW2754">
        <v>1</v>
      </c>
      <c r="GX2754">
        <f t="shared" si="1497"/>
        <v>0</v>
      </c>
      <c r="HA2754">
        <v>0</v>
      </c>
      <c r="HB2754">
        <v>0</v>
      </c>
      <c r="HC2754">
        <f t="shared" si="1498"/>
        <v>0</v>
      </c>
      <c r="IK2754">
        <v>0</v>
      </c>
    </row>
    <row r="2755" spans="1:245" x14ac:dyDescent="0.2">
      <c r="A2755">
        <v>17</v>
      </c>
      <c r="B2755">
        <v>1</v>
      </c>
      <c r="C2755">
        <f>ROW(SmtRes!A849)</f>
        <v>849</v>
      </c>
      <c r="D2755">
        <f>ROW(EtalonRes!A817)</f>
        <v>817</v>
      </c>
      <c r="E2755" t="s">
        <v>217</v>
      </c>
      <c r="F2755" t="s">
        <v>91</v>
      </c>
      <c r="G2755" t="s">
        <v>92</v>
      </c>
      <c r="H2755" t="s">
        <v>93</v>
      </c>
      <c r="I2755">
        <f>ROUND(1/10,9)</f>
        <v>0.1</v>
      </c>
      <c r="J2755">
        <v>0</v>
      </c>
      <c r="O2755">
        <f t="shared" si="1463"/>
        <v>416.77</v>
      </c>
      <c r="P2755">
        <f t="shared" si="1464"/>
        <v>299.49</v>
      </c>
      <c r="Q2755">
        <f t="shared" si="1465"/>
        <v>0</v>
      </c>
      <c r="R2755">
        <f t="shared" si="1466"/>
        <v>0</v>
      </c>
      <c r="S2755">
        <f t="shared" si="1467"/>
        <v>117.28</v>
      </c>
      <c r="T2755">
        <f t="shared" si="1468"/>
        <v>0</v>
      </c>
      <c r="U2755">
        <f t="shared" si="1469"/>
        <v>0.622</v>
      </c>
      <c r="V2755">
        <f t="shared" si="1470"/>
        <v>0</v>
      </c>
      <c r="W2755">
        <f t="shared" si="1471"/>
        <v>0</v>
      </c>
      <c r="X2755">
        <f t="shared" si="1472"/>
        <v>82.1</v>
      </c>
      <c r="Y2755">
        <f t="shared" si="1472"/>
        <v>11.73</v>
      </c>
      <c r="AA2755">
        <v>55574044</v>
      </c>
      <c r="AB2755">
        <f t="shared" si="1473"/>
        <v>4167.68</v>
      </c>
      <c r="AC2755">
        <f t="shared" si="1474"/>
        <v>2994.86</v>
      </c>
      <c r="AD2755">
        <f t="shared" si="1475"/>
        <v>0</v>
      </c>
      <c r="AE2755">
        <f t="shared" si="1476"/>
        <v>0</v>
      </c>
      <c r="AF2755">
        <f t="shared" si="1476"/>
        <v>1172.82</v>
      </c>
      <c r="AG2755">
        <f t="shared" si="1477"/>
        <v>0</v>
      </c>
      <c r="AH2755">
        <f t="shared" si="1478"/>
        <v>6.22</v>
      </c>
      <c r="AI2755">
        <f t="shared" si="1478"/>
        <v>0</v>
      </c>
      <c r="AJ2755">
        <f t="shared" si="1479"/>
        <v>0</v>
      </c>
      <c r="AK2755">
        <v>4167.68</v>
      </c>
      <c r="AL2755">
        <v>2994.86</v>
      </c>
      <c r="AM2755">
        <v>0</v>
      </c>
      <c r="AN2755">
        <v>0</v>
      </c>
      <c r="AO2755">
        <v>1172.82</v>
      </c>
      <c r="AP2755">
        <v>0</v>
      </c>
      <c r="AQ2755">
        <v>6.22</v>
      </c>
      <c r="AR2755">
        <v>0</v>
      </c>
      <c r="AS2755">
        <v>0</v>
      </c>
      <c r="AT2755">
        <v>70</v>
      </c>
      <c r="AU2755">
        <v>10</v>
      </c>
      <c r="AV2755">
        <v>1</v>
      </c>
      <c r="AW2755">
        <v>1</v>
      </c>
      <c r="AZ2755">
        <v>1</v>
      </c>
      <c r="BA2755">
        <v>1</v>
      </c>
      <c r="BB2755">
        <v>1</v>
      </c>
      <c r="BC2755">
        <v>1</v>
      </c>
      <c r="BD2755" t="s">
        <v>3</v>
      </c>
      <c r="BE2755" t="s">
        <v>3</v>
      </c>
      <c r="BF2755" t="s">
        <v>3</v>
      </c>
      <c r="BG2755" t="s">
        <v>3</v>
      </c>
      <c r="BH2755">
        <v>0</v>
      </c>
      <c r="BI2755">
        <v>4</v>
      </c>
      <c r="BJ2755" t="s">
        <v>94</v>
      </c>
      <c r="BM2755">
        <v>0</v>
      </c>
      <c r="BN2755">
        <v>0</v>
      </c>
      <c r="BO2755" t="s">
        <v>3</v>
      </c>
      <c r="BP2755">
        <v>0</v>
      </c>
      <c r="BQ2755">
        <v>1</v>
      </c>
      <c r="BR2755">
        <v>0</v>
      </c>
      <c r="BS2755">
        <v>1</v>
      </c>
      <c r="BT2755">
        <v>1</v>
      </c>
      <c r="BU2755">
        <v>1</v>
      </c>
      <c r="BV2755">
        <v>1</v>
      </c>
      <c r="BW2755">
        <v>1</v>
      </c>
      <c r="BX2755">
        <v>1</v>
      </c>
      <c r="BY2755" t="s">
        <v>3</v>
      </c>
      <c r="BZ2755">
        <v>70</v>
      </c>
      <c r="CA2755">
        <v>10</v>
      </c>
      <c r="CE2755">
        <v>0</v>
      </c>
      <c r="CF2755">
        <v>0</v>
      </c>
      <c r="CG2755">
        <v>0</v>
      </c>
      <c r="CM2755">
        <v>0</v>
      </c>
      <c r="CN2755" t="s">
        <v>3</v>
      </c>
      <c r="CO2755">
        <v>0</v>
      </c>
      <c r="CP2755">
        <f t="shared" si="1480"/>
        <v>416.77</v>
      </c>
      <c r="CQ2755">
        <f t="shared" si="1481"/>
        <v>2994.86</v>
      </c>
      <c r="CR2755">
        <f t="shared" si="1482"/>
        <v>0</v>
      </c>
      <c r="CS2755">
        <f t="shared" si="1483"/>
        <v>0</v>
      </c>
      <c r="CT2755">
        <f t="shared" si="1484"/>
        <v>1172.82</v>
      </c>
      <c r="CU2755">
        <f t="shared" si="1485"/>
        <v>0</v>
      </c>
      <c r="CV2755">
        <f t="shared" si="1486"/>
        <v>6.22</v>
      </c>
      <c r="CW2755">
        <f t="shared" si="1487"/>
        <v>0</v>
      </c>
      <c r="CX2755">
        <f t="shared" si="1487"/>
        <v>0</v>
      </c>
      <c r="CY2755">
        <f t="shared" si="1488"/>
        <v>82.096000000000004</v>
      </c>
      <c r="CZ2755">
        <f t="shared" si="1489"/>
        <v>11.728</v>
      </c>
      <c r="DC2755" t="s">
        <v>3</v>
      </c>
      <c r="DD2755" t="s">
        <v>3</v>
      </c>
      <c r="DE2755" t="s">
        <v>3</v>
      </c>
      <c r="DF2755" t="s">
        <v>3</v>
      </c>
      <c r="DG2755" t="s">
        <v>3</v>
      </c>
      <c r="DH2755" t="s">
        <v>3</v>
      </c>
      <c r="DI2755" t="s">
        <v>3</v>
      </c>
      <c r="DJ2755" t="s">
        <v>3</v>
      </c>
      <c r="DK2755" t="s">
        <v>3</v>
      </c>
      <c r="DL2755" t="s">
        <v>3</v>
      </c>
      <c r="DM2755" t="s">
        <v>3</v>
      </c>
      <c r="DN2755">
        <v>0</v>
      </c>
      <c r="DO2755">
        <v>0</v>
      </c>
      <c r="DP2755">
        <v>1</v>
      </c>
      <c r="DQ2755">
        <v>1</v>
      </c>
      <c r="DU2755">
        <v>1010</v>
      </c>
      <c r="DV2755" t="s">
        <v>93</v>
      </c>
      <c r="DW2755" t="s">
        <v>93</v>
      </c>
      <c r="DX2755">
        <v>10</v>
      </c>
      <c r="EE2755">
        <v>55317522</v>
      </c>
      <c r="EF2755">
        <v>1</v>
      </c>
      <c r="EG2755" t="s">
        <v>19</v>
      </c>
      <c r="EH2755">
        <v>0</v>
      </c>
      <c r="EI2755" t="s">
        <v>3</v>
      </c>
      <c r="EJ2755">
        <v>4</v>
      </c>
      <c r="EK2755">
        <v>0</v>
      </c>
      <c r="EL2755" t="s">
        <v>20</v>
      </c>
      <c r="EM2755" t="s">
        <v>21</v>
      </c>
      <c r="EO2755" t="s">
        <v>3</v>
      </c>
      <c r="EQ2755">
        <v>0</v>
      </c>
      <c r="ER2755">
        <v>4167.68</v>
      </c>
      <c r="ES2755">
        <v>2994.86</v>
      </c>
      <c r="ET2755">
        <v>0</v>
      </c>
      <c r="EU2755">
        <v>0</v>
      </c>
      <c r="EV2755">
        <v>1172.82</v>
      </c>
      <c r="EW2755">
        <v>6.22</v>
      </c>
      <c r="EX2755">
        <v>0</v>
      </c>
      <c r="EY2755">
        <v>0</v>
      </c>
      <c r="FQ2755">
        <v>0</v>
      </c>
      <c r="FR2755">
        <f t="shared" si="1490"/>
        <v>0</v>
      </c>
      <c r="FS2755">
        <v>0</v>
      </c>
      <c r="FX2755">
        <v>70</v>
      </c>
      <c r="FY2755">
        <v>10</v>
      </c>
      <c r="GA2755" t="s">
        <v>3</v>
      </c>
      <c r="GD2755">
        <v>0</v>
      </c>
      <c r="GF2755">
        <v>1404583839</v>
      </c>
      <c r="GG2755">
        <v>2</v>
      </c>
      <c r="GH2755">
        <v>1</v>
      </c>
      <c r="GI2755">
        <v>-2</v>
      </c>
      <c r="GJ2755">
        <v>0</v>
      </c>
      <c r="GK2755">
        <f>ROUND(R2755*(R12)/100,2)</f>
        <v>0</v>
      </c>
      <c r="GL2755">
        <f t="shared" si="1491"/>
        <v>0</v>
      </c>
      <c r="GM2755">
        <f t="shared" si="1492"/>
        <v>510.6</v>
      </c>
      <c r="GN2755">
        <f t="shared" si="1493"/>
        <v>0</v>
      </c>
      <c r="GO2755">
        <f t="shared" si="1494"/>
        <v>0</v>
      </c>
      <c r="GP2755">
        <f t="shared" si="1495"/>
        <v>510.6</v>
      </c>
      <c r="GR2755">
        <v>0</v>
      </c>
      <c r="GS2755">
        <v>3</v>
      </c>
      <c r="GT2755">
        <v>0</v>
      </c>
      <c r="GU2755" t="s">
        <v>3</v>
      </c>
      <c r="GV2755">
        <f t="shared" si="1496"/>
        <v>0</v>
      </c>
      <c r="GW2755">
        <v>1</v>
      </c>
      <c r="GX2755">
        <f t="shared" si="1497"/>
        <v>0</v>
      </c>
      <c r="HA2755">
        <v>0</v>
      </c>
      <c r="HB2755">
        <v>0</v>
      </c>
      <c r="HC2755">
        <f t="shared" si="1498"/>
        <v>0</v>
      </c>
      <c r="IK2755">
        <v>0</v>
      </c>
    </row>
    <row r="2756" spans="1:245" x14ac:dyDescent="0.2">
      <c r="A2756">
        <v>17</v>
      </c>
      <c r="B2756">
        <v>1</v>
      </c>
      <c r="E2756" t="s">
        <v>224</v>
      </c>
      <c r="F2756" t="s">
        <v>96</v>
      </c>
      <c r="G2756" t="s">
        <v>504</v>
      </c>
      <c r="H2756" t="s">
        <v>180</v>
      </c>
      <c r="I2756">
        <v>1</v>
      </c>
      <c r="J2756">
        <v>0</v>
      </c>
      <c r="O2756">
        <f t="shared" si="1463"/>
        <v>22910</v>
      </c>
      <c r="P2756">
        <f t="shared" si="1464"/>
        <v>22910</v>
      </c>
      <c r="Q2756">
        <f t="shared" si="1465"/>
        <v>0</v>
      </c>
      <c r="R2756">
        <f t="shared" si="1466"/>
        <v>0</v>
      </c>
      <c r="S2756">
        <f t="shared" si="1467"/>
        <v>0</v>
      </c>
      <c r="T2756">
        <f t="shared" si="1468"/>
        <v>0</v>
      </c>
      <c r="U2756">
        <f t="shared" si="1469"/>
        <v>0</v>
      </c>
      <c r="V2756">
        <f t="shared" si="1470"/>
        <v>0</v>
      </c>
      <c r="W2756">
        <f t="shared" si="1471"/>
        <v>0</v>
      </c>
      <c r="X2756">
        <f t="shared" si="1472"/>
        <v>0</v>
      </c>
      <c r="Y2756">
        <f t="shared" si="1472"/>
        <v>0</v>
      </c>
      <c r="AA2756">
        <v>55574044</v>
      </c>
      <c r="AB2756">
        <f t="shared" si="1473"/>
        <v>22910</v>
      </c>
      <c r="AC2756">
        <f t="shared" si="1474"/>
        <v>22910</v>
      </c>
      <c r="AD2756">
        <f t="shared" si="1475"/>
        <v>0</v>
      </c>
      <c r="AE2756">
        <f t="shared" si="1476"/>
        <v>0</v>
      </c>
      <c r="AF2756">
        <f t="shared" si="1476"/>
        <v>0</v>
      </c>
      <c r="AG2756">
        <f t="shared" si="1477"/>
        <v>0</v>
      </c>
      <c r="AH2756">
        <f t="shared" si="1478"/>
        <v>0</v>
      </c>
      <c r="AI2756">
        <f t="shared" si="1478"/>
        <v>0</v>
      </c>
      <c r="AJ2756">
        <f t="shared" si="1479"/>
        <v>0</v>
      </c>
      <c r="AK2756">
        <v>22910</v>
      </c>
      <c r="AL2756">
        <v>22910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1</v>
      </c>
      <c r="AW2756">
        <v>1</v>
      </c>
      <c r="AZ2756">
        <v>1</v>
      </c>
      <c r="BA2756">
        <v>1</v>
      </c>
      <c r="BB2756">
        <v>1</v>
      </c>
      <c r="BC2756">
        <v>1</v>
      </c>
      <c r="BD2756" t="s">
        <v>3</v>
      </c>
      <c r="BE2756" t="s">
        <v>3</v>
      </c>
      <c r="BF2756" t="s">
        <v>3</v>
      </c>
      <c r="BG2756" t="s">
        <v>3</v>
      </c>
      <c r="BH2756">
        <v>3</v>
      </c>
      <c r="BI2756">
        <v>1</v>
      </c>
      <c r="BJ2756" t="s">
        <v>3</v>
      </c>
      <c r="BM2756">
        <v>6001</v>
      </c>
      <c r="BN2756">
        <v>0</v>
      </c>
      <c r="BO2756" t="s">
        <v>3</v>
      </c>
      <c r="BP2756">
        <v>0</v>
      </c>
      <c r="BQ2756">
        <v>0</v>
      </c>
      <c r="BR2756">
        <v>0</v>
      </c>
      <c r="BS2756">
        <v>1</v>
      </c>
      <c r="BT2756">
        <v>1</v>
      </c>
      <c r="BU2756">
        <v>1</v>
      </c>
      <c r="BV2756">
        <v>1</v>
      </c>
      <c r="BW2756">
        <v>1</v>
      </c>
      <c r="BX2756">
        <v>1</v>
      </c>
      <c r="BY2756" t="s">
        <v>3</v>
      </c>
      <c r="BZ2756">
        <v>0</v>
      </c>
      <c r="CA2756">
        <v>0</v>
      </c>
      <c r="CE2756">
        <v>0</v>
      </c>
      <c r="CF2756">
        <v>0</v>
      </c>
      <c r="CG2756">
        <v>0</v>
      </c>
      <c r="CM2756">
        <v>0</v>
      </c>
      <c r="CN2756" t="s">
        <v>3</v>
      </c>
      <c r="CO2756">
        <v>0</v>
      </c>
      <c r="CP2756">
        <f t="shared" si="1480"/>
        <v>22910</v>
      </c>
      <c r="CQ2756">
        <f t="shared" si="1481"/>
        <v>22910</v>
      </c>
      <c r="CR2756">
        <f t="shared" si="1482"/>
        <v>0</v>
      </c>
      <c r="CS2756">
        <f t="shared" si="1483"/>
        <v>0</v>
      </c>
      <c r="CT2756">
        <f t="shared" si="1484"/>
        <v>0</v>
      </c>
      <c r="CU2756">
        <f t="shared" si="1485"/>
        <v>0</v>
      </c>
      <c r="CV2756">
        <f t="shared" si="1486"/>
        <v>0</v>
      </c>
      <c r="CW2756">
        <f t="shared" si="1487"/>
        <v>0</v>
      </c>
      <c r="CX2756">
        <f t="shared" si="1487"/>
        <v>0</v>
      </c>
      <c r="CY2756">
        <f t="shared" si="1488"/>
        <v>0</v>
      </c>
      <c r="CZ2756">
        <f t="shared" si="1489"/>
        <v>0</v>
      </c>
      <c r="DC2756" t="s">
        <v>3</v>
      </c>
      <c r="DD2756" t="s">
        <v>3</v>
      </c>
      <c r="DE2756" t="s">
        <v>3</v>
      </c>
      <c r="DF2756" t="s">
        <v>3</v>
      </c>
      <c r="DG2756" t="s">
        <v>3</v>
      </c>
      <c r="DH2756" t="s">
        <v>3</v>
      </c>
      <c r="DI2756" t="s">
        <v>3</v>
      </c>
      <c r="DJ2756" t="s">
        <v>3</v>
      </c>
      <c r="DK2756" t="s">
        <v>3</v>
      </c>
      <c r="DL2756" t="s">
        <v>3</v>
      </c>
      <c r="DM2756" t="s">
        <v>3</v>
      </c>
      <c r="DN2756">
        <v>0</v>
      </c>
      <c r="DO2756">
        <v>0</v>
      </c>
      <c r="DP2756">
        <v>1</v>
      </c>
      <c r="DQ2756">
        <v>1</v>
      </c>
      <c r="DU2756">
        <v>1010</v>
      </c>
      <c r="DV2756" t="s">
        <v>180</v>
      </c>
      <c r="DW2756" t="s">
        <v>180</v>
      </c>
      <c r="DX2756">
        <v>1</v>
      </c>
      <c r="EE2756">
        <v>55525620</v>
      </c>
      <c r="EF2756">
        <v>0</v>
      </c>
      <c r="EG2756" t="s">
        <v>220</v>
      </c>
      <c r="EH2756">
        <v>0</v>
      </c>
      <c r="EI2756" t="s">
        <v>3</v>
      </c>
      <c r="EJ2756">
        <v>1</v>
      </c>
      <c r="EK2756">
        <v>6001</v>
      </c>
      <c r="EL2756" t="s">
        <v>221</v>
      </c>
      <c r="EM2756" t="s">
        <v>220</v>
      </c>
      <c r="EO2756" t="s">
        <v>3</v>
      </c>
      <c r="EQ2756">
        <v>0</v>
      </c>
      <c r="ER2756">
        <v>22910</v>
      </c>
      <c r="ES2756">
        <v>22910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5</v>
      </c>
      <c r="FC2756">
        <v>1</v>
      </c>
      <c r="FD2756">
        <v>18</v>
      </c>
      <c r="FF2756">
        <v>27492</v>
      </c>
      <c r="FQ2756">
        <v>0</v>
      </c>
      <c r="FR2756">
        <f t="shared" si="1490"/>
        <v>0</v>
      </c>
      <c r="FS2756">
        <v>0</v>
      </c>
      <c r="FX2756">
        <v>0</v>
      </c>
      <c r="FY2756">
        <v>0</v>
      </c>
      <c r="GA2756" t="s">
        <v>505</v>
      </c>
      <c r="GD2756">
        <v>0</v>
      </c>
      <c r="GF2756">
        <v>538613913</v>
      </c>
      <c r="GG2756">
        <v>2</v>
      </c>
      <c r="GH2756">
        <v>3</v>
      </c>
      <c r="GI2756">
        <v>-2</v>
      </c>
      <c r="GJ2756">
        <v>0</v>
      </c>
      <c r="GK2756">
        <f>ROUND(R2756*(R12)/100,2)</f>
        <v>0</v>
      </c>
      <c r="GL2756">
        <f t="shared" si="1491"/>
        <v>0</v>
      </c>
      <c r="GM2756">
        <f t="shared" si="1492"/>
        <v>22910</v>
      </c>
      <c r="GN2756">
        <f t="shared" si="1493"/>
        <v>22910</v>
      </c>
      <c r="GO2756">
        <f t="shared" si="1494"/>
        <v>0</v>
      </c>
      <c r="GP2756">
        <f t="shared" si="1495"/>
        <v>0</v>
      </c>
      <c r="GR2756">
        <v>1</v>
      </c>
      <c r="GS2756">
        <v>1</v>
      </c>
      <c r="GT2756">
        <v>0</v>
      </c>
      <c r="GU2756" t="s">
        <v>3</v>
      </c>
      <c r="GV2756">
        <f t="shared" si="1496"/>
        <v>0</v>
      </c>
      <c r="GW2756">
        <v>1</v>
      </c>
      <c r="GX2756">
        <f t="shared" si="1497"/>
        <v>0</v>
      </c>
      <c r="HA2756">
        <v>0</v>
      </c>
      <c r="HB2756">
        <v>0</v>
      </c>
      <c r="HC2756">
        <f t="shared" si="1498"/>
        <v>0</v>
      </c>
      <c r="IK2756">
        <v>0</v>
      </c>
    </row>
    <row r="2757" spans="1:245" x14ac:dyDescent="0.2">
      <c r="A2757">
        <v>17</v>
      </c>
      <c r="B2757">
        <v>1</v>
      </c>
      <c r="C2757">
        <f>ROW(SmtRes!A854)</f>
        <v>854</v>
      </c>
      <c r="D2757">
        <f>ROW(EtalonRes!A822)</f>
        <v>822</v>
      </c>
      <c r="E2757" t="s">
        <v>225</v>
      </c>
      <c r="F2757" t="s">
        <v>91</v>
      </c>
      <c r="G2757" t="s">
        <v>92</v>
      </c>
      <c r="H2757" t="s">
        <v>93</v>
      </c>
      <c r="I2757">
        <f>ROUND(4/10,9)</f>
        <v>0.4</v>
      </c>
      <c r="J2757">
        <v>0</v>
      </c>
      <c r="O2757">
        <f t="shared" si="1463"/>
        <v>1667.07</v>
      </c>
      <c r="P2757">
        <f t="shared" si="1464"/>
        <v>1197.94</v>
      </c>
      <c r="Q2757">
        <f t="shared" si="1465"/>
        <v>0</v>
      </c>
      <c r="R2757">
        <f t="shared" si="1466"/>
        <v>0</v>
      </c>
      <c r="S2757">
        <f t="shared" si="1467"/>
        <v>469.13</v>
      </c>
      <c r="T2757">
        <f t="shared" si="1468"/>
        <v>0</v>
      </c>
      <c r="U2757">
        <f t="shared" si="1469"/>
        <v>2.488</v>
      </c>
      <c r="V2757">
        <f t="shared" si="1470"/>
        <v>0</v>
      </c>
      <c r="W2757">
        <f t="shared" si="1471"/>
        <v>0</v>
      </c>
      <c r="X2757">
        <f t="shared" si="1472"/>
        <v>328.39</v>
      </c>
      <c r="Y2757">
        <f t="shared" si="1472"/>
        <v>46.91</v>
      </c>
      <c r="AA2757">
        <v>55574044</v>
      </c>
      <c r="AB2757">
        <f t="shared" si="1473"/>
        <v>4167.68</v>
      </c>
      <c r="AC2757">
        <f t="shared" si="1474"/>
        <v>2994.86</v>
      </c>
      <c r="AD2757">
        <f t="shared" si="1475"/>
        <v>0</v>
      </c>
      <c r="AE2757">
        <f t="shared" si="1476"/>
        <v>0</v>
      </c>
      <c r="AF2757">
        <f t="shared" si="1476"/>
        <v>1172.82</v>
      </c>
      <c r="AG2757">
        <f t="shared" si="1477"/>
        <v>0</v>
      </c>
      <c r="AH2757">
        <f t="shared" si="1478"/>
        <v>6.22</v>
      </c>
      <c r="AI2757">
        <f t="shared" si="1478"/>
        <v>0</v>
      </c>
      <c r="AJ2757">
        <f t="shared" si="1479"/>
        <v>0</v>
      </c>
      <c r="AK2757">
        <v>4167.68</v>
      </c>
      <c r="AL2757">
        <v>2994.86</v>
      </c>
      <c r="AM2757">
        <v>0</v>
      </c>
      <c r="AN2757">
        <v>0</v>
      </c>
      <c r="AO2757">
        <v>1172.82</v>
      </c>
      <c r="AP2757">
        <v>0</v>
      </c>
      <c r="AQ2757">
        <v>6.22</v>
      </c>
      <c r="AR2757">
        <v>0</v>
      </c>
      <c r="AS2757">
        <v>0</v>
      </c>
      <c r="AT2757">
        <v>70</v>
      </c>
      <c r="AU2757">
        <v>10</v>
      </c>
      <c r="AV2757">
        <v>1</v>
      </c>
      <c r="AW2757">
        <v>1</v>
      </c>
      <c r="AZ2757">
        <v>1</v>
      </c>
      <c r="BA2757">
        <v>1</v>
      </c>
      <c r="BB2757">
        <v>1</v>
      </c>
      <c r="BC2757">
        <v>1</v>
      </c>
      <c r="BD2757" t="s">
        <v>3</v>
      </c>
      <c r="BE2757" t="s">
        <v>3</v>
      </c>
      <c r="BF2757" t="s">
        <v>3</v>
      </c>
      <c r="BG2757" t="s">
        <v>3</v>
      </c>
      <c r="BH2757">
        <v>0</v>
      </c>
      <c r="BI2757">
        <v>4</v>
      </c>
      <c r="BJ2757" t="s">
        <v>94</v>
      </c>
      <c r="BM2757">
        <v>0</v>
      </c>
      <c r="BN2757">
        <v>0</v>
      </c>
      <c r="BO2757" t="s">
        <v>3</v>
      </c>
      <c r="BP2757">
        <v>0</v>
      </c>
      <c r="BQ2757">
        <v>1</v>
      </c>
      <c r="BR2757">
        <v>0</v>
      </c>
      <c r="BS2757">
        <v>1</v>
      </c>
      <c r="BT2757">
        <v>1</v>
      </c>
      <c r="BU2757">
        <v>1</v>
      </c>
      <c r="BV2757">
        <v>1</v>
      </c>
      <c r="BW2757">
        <v>1</v>
      </c>
      <c r="BX2757">
        <v>1</v>
      </c>
      <c r="BY2757" t="s">
        <v>3</v>
      </c>
      <c r="BZ2757">
        <v>70</v>
      </c>
      <c r="CA2757">
        <v>10</v>
      </c>
      <c r="CE2757">
        <v>0</v>
      </c>
      <c r="CF2757">
        <v>0</v>
      </c>
      <c r="CG2757">
        <v>0</v>
      </c>
      <c r="CM2757">
        <v>0</v>
      </c>
      <c r="CN2757" t="s">
        <v>3</v>
      </c>
      <c r="CO2757">
        <v>0</v>
      </c>
      <c r="CP2757">
        <f t="shared" si="1480"/>
        <v>1667.0700000000002</v>
      </c>
      <c r="CQ2757">
        <f t="shared" si="1481"/>
        <v>2994.86</v>
      </c>
      <c r="CR2757">
        <f t="shared" si="1482"/>
        <v>0</v>
      </c>
      <c r="CS2757">
        <f t="shared" si="1483"/>
        <v>0</v>
      </c>
      <c r="CT2757">
        <f t="shared" si="1484"/>
        <v>1172.82</v>
      </c>
      <c r="CU2757">
        <f t="shared" si="1485"/>
        <v>0</v>
      </c>
      <c r="CV2757">
        <f t="shared" si="1486"/>
        <v>6.22</v>
      </c>
      <c r="CW2757">
        <f t="shared" si="1487"/>
        <v>0</v>
      </c>
      <c r="CX2757">
        <f t="shared" si="1487"/>
        <v>0</v>
      </c>
      <c r="CY2757">
        <f t="shared" si="1488"/>
        <v>328.39099999999996</v>
      </c>
      <c r="CZ2757">
        <f t="shared" si="1489"/>
        <v>46.913000000000004</v>
      </c>
      <c r="DC2757" t="s">
        <v>3</v>
      </c>
      <c r="DD2757" t="s">
        <v>3</v>
      </c>
      <c r="DE2757" t="s">
        <v>3</v>
      </c>
      <c r="DF2757" t="s">
        <v>3</v>
      </c>
      <c r="DG2757" t="s">
        <v>3</v>
      </c>
      <c r="DH2757" t="s">
        <v>3</v>
      </c>
      <c r="DI2757" t="s">
        <v>3</v>
      </c>
      <c r="DJ2757" t="s">
        <v>3</v>
      </c>
      <c r="DK2757" t="s">
        <v>3</v>
      </c>
      <c r="DL2757" t="s">
        <v>3</v>
      </c>
      <c r="DM2757" t="s">
        <v>3</v>
      </c>
      <c r="DN2757">
        <v>0</v>
      </c>
      <c r="DO2757">
        <v>0</v>
      </c>
      <c r="DP2757">
        <v>1</v>
      </c>
      <c r="DQ2757">
        <v>1</v>
      </c>
      <c r="DU2757">
        <v>1010</v>
      </c>
      <c r="DV2757" t="s">
        <v>93</v>
      </c>
      <c r="DW2757" t="s">
        <v>93</v>
      </c>
      <c r="DX2757">
        <v>10</v>
      </c>
      <c r="EE2757">
        <v>55317522</v>
      </c>
      <c r="EF2757">
        <v>1</v>
      </c>
      <c r="EG2757" t="s">
        <v>19</v>
      </c>
      <c r="EH2757">
        <v>0</v>
      </c>
      <c r="EI2757" t="s">
        <v>3</v>
      </c>
      <c r="EJ2757">
        <v>4</v>
      </c>
      <c r="EK2757">
        <v>0</v>
      </c>
      <c r="EL2757" t="s">
        <v>20</v>
      </c>
      <c r="EM2757" t="s">
        <v>21</v>
      </c>
      <c r="EO2757" t="s">
        <v>3</v>
      </c>
      <c r="EQ2757">
        <v>0</v>
      </c>
      <c r="ER2757">
        <v>4167.68</v>
      </c>
      <c r="ES2757">
        <v>2994.86</v>
      </c>
      <c r="ET2757">
        <v>0</v>
      </c>
      <c r="EU2757">
        <v>0</v>
      </c>
      <c r="EV2757">
        <v>1172.82</v>
      </c>
      <c r="EW2757">
        <v>6.22</v>
      </c>
      <c r="EX2757">
        <v>0</v>
      </c>
      <c r="EY2757">
        <v>0</v>
      </c>
      <c r="FQ2757">
        <v>0</v>
      </c>
      <c r="FR2757">
        <f t="shared" si="1490"/>
        <v>0</v>
      </c>
      <c r="FS2757">
        <v>0</v>
      </c>
      <c r="FX2757">
        <v>70</v>
      </c>
      <c r="FY2757">
        <v>10</v>
      </c>
      <c r="GA2757" t="s">
        <v>3</v>
      </c>
      <c r="GD2757">
        <v>0</v>
      </c>
      <c r="GF2757">
        <v>1404583839</v>
      </c>
      <c r="GG2757">
        <v>2</v>
      </c>
      <c r="GH2757">
        <v>1</v>
      </c>
      <c r="GI2757">
        <v>-2</v>
      </c>
      <c r="GJ2757">
        <v>0</v>
      </c>
      <c r="GK2757">
        <f>ROUND(R2757*(R12)/100,2)</f>
        <v>0</v>
      </c>
      <c r="GL2757">
        <f t="shared" si="1491"/>
        <v>0</v>
      </c>
      <c r="GM2757">
        <f t="shared" si="1492"/>
        <v>2042.37</v>
      </c>
      <c r="GN2757">
        <f t="shared" si="1493"/>
        <v>0</v>
      </c>
      <c r="GO2757">
        <f t="shared" si="1494"/>
        <v>0</v>
      </c>
      <c r="GP2757">
        <f t="shared" si="1495"/>
        <v>2042.37</v>
      </c>
      <c r="GR2757">
        <v>0</v>
      </c>
      <c r="GS2757">
        <v>3</v>
      </c>
      <c r="GT2757">
        <v>0</v>
      </c>
      <c r="GU2757" t="s">
        <v>3</v>
      </c>
      <c r="GV2757">
        <f t="shared" si="1496"/>
        <v>0</v>
      </c>
      <c r="GW2757">
        <v>1</v>
      </c>
      <c r="GX2757">
        <f t="shared" si="1497"/>
        <v>0</v>
      </c>
      <c r="HA2757">
        <v>0</v>
      </c>
      <c r="HB2757">
        <v>0</v>
      </c>
      <c r="HC2757">
        <f t="shared" si="1498"/>
        <v>0</v>
      </c>
      <c r="IK2757">
        <v>0</v>
      </c>
    </row>
    <row r="2758" spans="1:245" x14ac:dyDescent="0.2">
      <c r="A2758">
        <v>17</v>
      </c>
      <c r="B2758">
        <v>1</v>
      </c>
      <c r="E2758" t="s">
        <v>228</v>
      </c>
      <c r="F2758" t="s">
        <v>96</v>
      </c>
      <c r="G2758" t="s">
        <v>506</v>
      </c>
      <c r="H2758" t="s">
        <v>180</v>
      </c>
      <c r="I2758">
        <v>1</v>
      </c>
      <c r="J2758">
        <v>0</v>
      </c>
      <c r="O2758">
        <f t="shared" si="1463"/>
        <v>20384.169999999998</v>
      </c>
      <c r="P2758">
        <f t="shared" si="1464"/>
        <v>20384.169999999998</v>
      </c>
      <c r="Q2758">
        <f t="shared" si="1465"/>
        <v>0</v>
      </c>
      <c r="R2758">
        <f t="shared" si="1466"/>
        <v>0</v>
      </c>
      <c r="S2758">
        <f t="shared" si="1467"/>
        <v>0</v>
      </c>
      <c r="T2758">
        <f t="shared" si="1468"/>
        <v>0</v>
      </c>
      <c r="U2758">
        <f t="shared" si="1469"/>
        <v>0</v>
      </c>
      <c r="V2758">
        <f t="shared" si="1470"/>
        <v>0</v>
      </c>
      <c r="W2758">
        <f t="shared" si="1471"/>
        <v>0</v>
      </c>
      <c r="X2758">
        <f t="shared" si="1472"/>
        <v>0</v>
      </c>
      <c r="Y2758">
        <f t="shared" si="1472"/>
        <v>0</v>
      </c>
      <c r="AA2758">
        <v>55574044</v>
      </c>
      <c r="AB2758">
        <f t="shared" si="1473"/>
        <v>20384.169999999998</v>
      </c>
      <c r="AC2758">
        <f t="shared" si="1474"/>
        <v>20384.169999999998</v>
      </c>
      <c r="AD2758">
        <f t="shared" si="1475"/>
        <v>0</v>
      </c>
      <c r="AE2758">
        <f t="shared" si="1476"/>
        <v>0</v>
      </c>
      <c r="AF2758">
        <f t="shared" si="1476"/>
        <v>0</v>
      </c>
      <c r="AG2758">
        <f t="shared" si="1477"/>
        <v>0</v>
      </c>
      <c r="AH2758">
        <f t="shared" si="1478"/>
        <v>0</v>
      </c>
      <c r="AI2758">
        <f t="shared" si="1478"/>
        <v>0</v>
      </c>
      <c r="AJ2758">
        <f t="shared" si="1479"/>
        <v>0</v>
      </c>
      <c r="AK2758">
        <v>20384.169999999998</v>
      </c>
      <c r="AL2758">
        <v>20384.169999999998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1</v>
      </c>
      <c r="AW2758">
        <v>1</v>
      </c>
      <c r="AZ2758">
        <v>1</v>
      </c>
      <c r="BA2758">
        <v>1</v>
      </c>
      <c r="BB2758">
        <v>1</v>
      </c>
      <c r="BC2758">
        <v>1</v>
      </c>
      <c r="BD2758" t="s">
        <v>3</v>
      </c>
      <c r="BE2758" t="s">
        <v>3</v>
      </c>
      <c r="BF2758" t="s">
        <v>3</v>
      </c>
      <c r="BG2758" t="s">
        <v>3</v>
      </c>
      <c r="BH2758">
        <v>3</v>
      </c>
      <c r="BI2758">
        <v>1</v>
      </c>
      <c r="BJ2758" t="s">
        <v>3</v>
      </c>
      <c r="BM2758">
        <v>6001</v>
      </c>
      <c r="BN2758">
        <v>0</v>
      </c>
      <c r="BO2758" t="s">
        <v>3</v>
      </c>
      <c r="BP2758">
        <v>0</v>
      </c>
      <c r="BQ2758">
        <v>0</v>
      </c>
      <c r="BR2758">
        <v>0</v>
      </c>
      <c r="BS2758">
        <v>1</v>
      </c>
      <c r="BT2758">
        <v>1</v>
      </c>
      <c r="BU2758">
        <v>1</v>
      </c>
      <c r="BV2758">
        <v>1</v>
      </c>
      <c r="BW2758">
        <v>1</v>
      </c>
      <c r="BX2758">
        <v>1</v>
      </c>
      <c r="BY2758" t="s">
        <v>3</v>
      </c>
      <c r="BZ2758">
        <v>0</v>
      </c>
      <c r="CA2758">
        <v>0</v>
      </c>
      <c r="CE2758">
        <v>0</v>
      </c>
      <c r="CF2758">
        <v>0</v>
      </c>
      <c r="CG2758">
        <v>0</v>
      </c>
      <c r="CM2758">
        <v>0</v>
      </c>
      <c r="CN2758" t="s">
        <v>3</v>
      </c>
      <c r="CO2758">
        <v>0</v>
      </c>
      <c r="CP2758">
        <f t="shared" si="1480"/>
        <v>20384.169999999998</v>
      </c>
      <c r="CQ2758">
        <f t="shared" si="1481"/>
        <v>20384.169999999998</v>
      </c>
      <c r="CR2758">
        <f t="shared" si="1482"/>
        <v>0</v>
      </c>
      <c r="CS2758">
        <f t="shared" si="1483"/>
        <v>0</v>
      </c>
      <c r="CT2758">
        <f t="shared" si="1484"/>
        <v>0</v>
      </c>
      <c r="CU2758">
        <f t="shared" si="1485"/>
        <v>0</v>
      </c>
      <c r="CV2758">
        <f t="shared" si="1486"/>
        <v>0</v>
      </c>
      <c r="CW2758">
        <f t="shared" si="1487"/>
        <v>0</v>
      </c>
      <c r="CX2758">
        <f t="shared" si="1487"/>
        <v>0</v>
      </c>
      <c r="CY2758">
        <f t="shared" si="1488"/>
        <v>0</v>
      </c>
      <c r="CZ2758">
        <f t="shared" si="1489"/>
        <v>0</v>
      </c>
      <c r="DC2758" t="s">
        <v>3</v>
      </c>
      <c r="DD2758" t="s">
        <v>3</v>
      </c>
      <c r="DE2758" t="s">
        <v>3</v>
      </c>
      <c r="DF2758" t="s">
        <v>3</v>
      </c>
      <c r="DG2758" t="s">
        <v>3</v>
      </c>
      <c r="DH2758" t="s">
        <v>3</v>
      </c>
      <c r="DI2758" t="s">
        <v>3</v>
      </c>
      <c r="DJ2758" t="s">
        <v>3</v>
      </c>
      <c r="DK2758" t="s">
        <v>3</v>
      </c>
      <c r="DL2758" t="s">
        <v>3</v>
      </c>
      <c r="DM2758" t="s">
        <v>3</v>
      </c>
      <c r="DN2758">
        <v>0</v>
      </c>
      <c r="DO2758">
        <v>0</v>
      </c>
      <c r="DP2758">
        <v>1</v>
      </c>
      <c r="DQ2758">
        <v>1</v>
      </c>
      <c r="DU2758">
        <v>1010</v>
      </c>
      <c r="DV2758" t="s">
        <v>180</v>
      </c>
      <c r="DW2758" t="s">
        <v>180</v>
      </c>
      <c r="DX2758">
        <v>1</v>
      </c>
      <c r="EE2758">
        <v>55525620</v>
      </c>
      <c r="EF2758">
        <v>0</v>
      </c>
      <c r="EG2758" t="s">
        <v>220</v>
      </c>
      <c r="EH2758">
        <v>0</v>
      </c>
      <c r="EI2758" t="s">
        <v>3</v>
      </c>
      <c r="EJ2758">
        <v>1</v>
      </c>
      <c r="EK2758">
        <v>6001</v>
      </c>
      <c r="EL2758" t="s">
        <v>221</v>
      </c>
      <c r="EM2758" t="s">
        <v>220</v>
      </c>
      <c r="EO2758" t="s">
        <v>3</v>
      </c>
      <c r="EQ2758">
        <v>0</v>
      </c>
      <c r="ER2758">
        <v>20384.169999999998</v>
      </c>
      <c r="ES2758">
        <v>20384.169999999998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5</v>
      </c>
      <c r="FC2758">
        <v>1</v>
      </c>
      <c r="FD2758">
        <v>18</v>
      </c>
      <c r="FF2758">
        <v>24461</v>
      </c>
      <c r="FQ2758">
        <v>0</v>
      </c>
      <c r="FR2758">
        <f t="shared" si="1490"/>
        <v>0</v>
      </c>
      <c r="FS2758">
        <v>0</v>
      </c>
      <c r="FX2758">
        <v>0</v>
      </c>
      <c r="FY2758">
        <v>0</v>
      </c>
      <c r="GA2758" t="s">
        <v>239</v>
      </c>
      <c r="GD2758">
        <v>0</v>
      </c>
      <c r="GF2758">
        <v>-1607297624</v>
      </c>
      <c r="GG2758">
        <v>2</v>
      </c>
      <c r="GH2758">
        <v>3</v>
      </c>
      <c r="GI2758">
        <v>-2</v>
      </c>
      <c r="GJ2758">
        <v>0</v>
      </c>
      <c r="GK2758">
        <f>ROUND(R2758*(R12)/100,2)</f>
        <v>0</v>
      </c>
      <c r="GL2758">
        <f t="shared" si="1491"/>
        <v>0</v>
      </c>
      <c r="GM2758">
        <f t="shared" si="1492"/>
        <v>20384.169999999998</v>
      </c>
      <c r="GN2758">
        <f t="shared" si="1493"/>
        <v>20384.169999999998</v>
      </c>
      <c r="GO2758">
        <f t="shared" si="1494"/>
        <v>0</v>
      </c>
      <c r="GP2758">
        <f t="shared" si="1495"/>
        <v>0</v>
      </c>
      <c r="GR2758">
        <v>1</v>
      </c>
      <c r="GS2758">
        <v>1</v>
      </c>
      <c r="GT2758">
        <v>0</v>
      </c>
      <c r="GU2758" t="s">
        <v>3</v>
      </c>
      <c r="GV2758">
        <f t="shared" si="1496"/>
        <v>0</v>
      </c>
      <c r="GW2758">
        <v>1</v>
      </c>
      <c r="GX2758">
        <f t="shared" si="1497"/>
        <v>0</v>
      </c>
      <c r="HA2758">
        <v>0</v>
      </c>
      <c r="HB2758">
        <v>0</v>
      </c>
      <c r="HC2758">
        <f t="shared" si="1498"/>
        <v>0</v>
      </c>
      <c r="IK2758">
        <v>0</v>
      </c>
    </row>
    <row r="2760" spans="1:245" x14ac:dyDescent="0.2">
      <c r="A2760" s="2">
        <v>51</v>
      </c>
      <c r="B2760" s="2">
        <f>B2747</f>
        <v>1</v>
      </c>
      <c r="C2760" s="2">
        <f>A2747</f>
        <v>4</v>
      </c>
      <c r="D2760" s="2">
        <f>ROW(A2747)</f>
        <v>2747</v>
      </c>
      <c r="E2760" s="2"/>
      <c r="F2760" s="2" t="str">
        <f>IF(F2747&lt;&gt;"",F2747,"")</f>
        <v>Новый раздел</v>
      </c>
      <c r="G2760" s="2" t="str">
        <f>IF(G2747&lt;&gt;"",G2747,"")</f>
        <v>Установка МАФ</v>
      </c>
      <c r="H2760" s="2">
        <v>0</v>
      </c>
      <c r="I2760" s="2"/>
      <c r="J2760" s="2"/>
      <c r="K2760" s="2"/>
      <c r="L2760" s="2"/>
      <c r="M2760" s="2"/>
      <c r="N2760" s="2"/>
      <c r="O2760" s="2">
        <f t="shared" ref="O2760:T2760" si="1499">ROUND(AB2760,2)</f>
        <v>135801.32</v>
      </c>
      <c r="P2760" s="2">
        <f t="shared" si="1499"/>
        <v>134276.65</v>
      </c>
      <c r="Q2760" s="2">
        <f t="shared" si="1499"/>
        <v>0</v>
      </c>
      <c r="R2760" s="2">
        <f t="shared" si="1499"/>
        <v>0</v>
      </c>
      <c r="S2760" s="2">
        <f t="shared" si="1499"/>
        <v>1524.67</v>
      </c>
      <c r="T2760" s="2">
        <f t="shared" si="1499"/>
        <v>0</v>
      </c>
      <c r="U2760" s="2">
        <f>AH2760</f>
        <v>8.0860000000000003</v>
      </c>
      <c r="V2760" s="2">
        <f>AI2760</f>
        <v>0</v>
      </c>
      <c r="W2760" s="2">
        <f>ROUND(AJ2760,2)</f>
        <v>0</v>
      </c>
      <c r="X2760" s="2">
        <f>ROUND(AK2760,2)</f>
        <v>1067.27</v>
      </c>
      <c r="Y2760" s="2">
        <f>ROUND(AL2760,2)</f>
        <v>152.46</v>
      </c>
      <c r="Z2760" s="2"/>
      <c r="AA2760" s="2"/>
      <c r="AB2760" s="2">
        <f>ROUND(SUMIF(AA2751:AA2758,"=55574044",O2751:O2758),2)</f>
        <v>135801.32</v>
      </c>
      <c r="AC2760" s="2">
        <f>ROUND(SUMIF(AA2751:AA2758,"=55574044",P2751:P2758),2)</f>
        <v>134276.65</v>
      </c>
      <c r="AD2760" s="2">
        <f>ROUND(SUMIF(AA2751:AA2758,"=55574044",Q2751:Q2758),2)</f>
        <v>0</v>
      </c>
      <c r="AE2760" s="2">
        <f>ROUND(SUMIF(AA2751:AA2758,"=55574044",R2751:R2758),2)</f>
        <v>0</v>
      </c>
      <c r="AF2760" s="2">
        <f>ROUND(SUMIF(AA2751:AA2758,"=55574044",S2751:S2758),2)</f>
        <v>1524.67</v>
      </c>
      <c r="AG2760" s="2">
        <f>ROUND(SUMIF(AA2751:AA2758,"=55574044",T2751:T2758),2)</f>
        <v>0</v>
      </c>
      <c r="AH2760" s="2">
        <f>SUMIF(AA2751:AA2758,"=55574044",U2751:U2758)</f>
        <v>8.0860000000000003</v>
      </c>
      <c r="AI2760" s="2">
        <f>SUMIF(AA2751:AA2758,"=55574044",V2751:V2758)</f>
        <v>0</v>
      </c>
      <c r="AJ2760" s="2">
        <f>ROUND(SUMIF(AA2751:AA2758,"=55574044",W2751:W2758),2)</f>
        <v>0</v>
      </c>
      <c r="AK2760" s="2">
        <f>ROUND(SUMIF(AA2751:AA2758,"=55574044",X2751:X2758),2)</f>
        <v>1067.27</v>
      </c>
      <c r="AL2760" s="2">
        <f>ROUND(SUMIF(AA2751:AA2758,"=55574044",Y2751:Y2758),2)</f>
        <v>152.46</v>
      </c>
      <c r="AM2760" s="2"/>
      <c r="AN2760" s="2"/>
      <c r="AO2760" s="2">
        <f t="shared" ref="AO2760:BC2760" si="1500">ROUND(BX2760,2)</f>
        <v>0</v>
      </c>
      <c r="AP2760" s="2">
        <f t="shared" si="1500"/>
        <v>0</v>
      </c>
      <c r="AQ2760" s="2">
        <f t="shared" si="1500"/>
        <v>0</v>
      </c>
      <c r="AR2760" s="2">
        <f t="shared" si="1500"/>
        <v>137021.04999999999</v>
      </c>
      <c r="AS2760" s="2">
        <f t="shared" si="1500"/>
        <v>130383.34</v>
      </c>
      <c r="AT2760" s="2">
        <f t="shared" si="1500"/>
        <v>0</v>
      </c>
      <c r="AU2760" s="2">
        <f t="shared" si="1500"/>
        <v>6637.71</v>
      </c>
      <c r="AV2760" s="2">
        <f t="shared" si="1500"/>
        <v>134276.65</v>
      </c>
      <c r="AW2760" s="2">
        <f t="shared" si="1500"/>
        <v>134276.65</v>
      </c>
      <c r="AX2760" s="2">
        <f t="shared" si="1500"/>
        <v>0</v>
      </c>
      <c r="AY2760" s="2">
        <f t="shared" si="1500"/>
        <v>134276.65</v>
      </c>
      <c r="AZ2760" s="2">
        <f t="shared" si="1500"/>
        <v>0</v>
      </c>
      <c r="BA2760" s="2">
        <f t="shared" si="1500"/>
        <v>0</v>
      </c>
      <c r="BB2760" s="2">
        <f t="shared" si="1500"/>
        <v>0</v>
      </c>
      <c r="BC2760" s="2">
        <f t="shared" si="1500"/>
        <v>0</v>
      </c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>
        <f>ROUND(SUMIF(AA2751:AA2758,"=55574044",FQ2751:FQ2758),2)</f>
        <v>0</v>
      </c>
      <c r="BY2760" s="2">
        <f>ROUND(SUMIF(AA2751:AA2758,"=55574044",FR2751:FR2758),2)</f>
        <v>0</v>
      </c>
      <c r="BZ2760" s="2">
        <f>ROUND(SUMIF(AA2751:AA2758,"=55574044",GL2751:GL2758),2)</f>
        <v>0</v>
      </c>
      <c r="CA2760" s="2">
        <f>ROUND(SUMIF(AA2751:AA2758,"=55574044",GM2751:GM2758),2)</f>
        <v>137021.04999999999</v>
      </c>
      <c r="CB2760" s="2">
        <f>ROUND(SUMIF(AA2751:AA2758,"=55574044",GN2751:GN2758),2)</f>
        <v>130383.34</v>
      </c>
      <c r="CC2760" s="2">
        <f>ROUND(SUMIF(AA2751:AA2758,"=55574044",GO2751:GO2758),2)</f>
        <v>0</v>
      </c>
      <c r="CD2760" s="2">
        <f>ROUND(SUMIF(AA2751:AA2758,"=55574044",GP2751:GP2758),2)</f>
        <v>6637.71</v>
      </c>
      <c r="CE2760" s="2">
        <f>AC2760-BX2760</f>
        <v>134276.65</v>
      </c>
      <c r="CF2760" s="2">
        <f>AC2760-BY2760</f>
        <v>134276.65</v>
      </c>
      <c r="CG2760" s="2">
        <f>BX2760-BZ2760</f>
        <v>0</v>
      </c>
      <c r="CH2760" s="2">
        <f>AC2760-BX2760-BY2760+BZ2760</f>
        <v>134276.65</v>
      </c>
      <c r="CI2760" s="2">
        <f>BY2760-BZ2760</f>
        <v>0</v>
      </c>
      <c r="CJ2760" s="2">
        <f>ROUND(SUMIF(AA2751:AA2758,"=55574044",GX2751:GX2758),2)</f>
        <v>0</v>
      </c>
      <c r="CK2760" s="2">
        <f>ROUND(SUMIF(AA2751:AA2758,"=55574044",GY2751:GY2758),2)</f>
        <v>0</v>
      </c>
      <c r="CL2760" s="2">
        <f>ROUND(SUMIF(AA2751:AA2758,"=55574044",GZ2751:GZ2758),2)</f>
        <v>0</v>
      </c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  <c r="FH2760" s="3"/>
      <c r="FI2760" s="3"/>
      <c r="FJ2760" s="3"/>
      <c r="FK2760" s="3"/>
      <c r="FL2760" s="3"/>
      <c r="FM2760" s="3"/>
      <c r="FN2760" s="3"/>
      <c r="FO2760" s="3"/>
      <c r="FP2760" s="3"/>
      <c r="FQ2760" s="3"/>
      <c r="FR2760" s="3"/>
      <c r="FS2760" s="3"/>
      <c r="FT2760" s="3"/>
      <c r="FU2760" s="3"/>
      <c r="FV2760" s="3"/>
      <c r="FW2760" s="3"/>
      <c r="FX2760" s="3"/>
      <c r="FY2760" s="3"/>
      <c r="FZ2760" s="3"/>
      <c r="GA2760" s="3"/>
      <c r="GB2760" s="3"/>
      <c r="GC2760" s="3"/>
      <c r="GD2760" s="3"/>
      <c r="GE2760" s="3"/>
      <c r="GF2760" s="3"/>
      <c r="GG2760" s="3"/>
      <c r="GH2760" s="3"/>
      <c r="GI2760" s="3"/>
      <c r="GJ2760" s="3"/>
      <c r="GK2760" s="3"/>
      <c r="GL2760" s="3"/>
      <c r="GM2760" s="3"/>
      <c r="GN2760" s="3"/>
      <c r="GO2760" s="3"/>
      <c r="GP2760" s="3"/>
      <c r="GQ2760" s="3"/>
      <c r="GR2760" s="3"/>
      <c r="GS2760" s="3"/>
      <c r="GT2760" s="3"/>
      <c r="GU2760" s="3"/>
      <c r="GV2760" s="3"/>
      <c r="GW2760" s="3"/>
      <c r="GX2760" s="3">
        <v>0</v>
      </c>
    </row>
    <row r="2762" spans="1:245" x14ac:dyDescent="0.2">
      <c r="A2762" s="4">
        <v>50</v>
      </c>
      <c r="B2762" s="4">
        <v>0</v>
      </c>
      <c r="C2762" s="4">
        <v>0</v>
      </c>
      <c r="D2762" s="4">
        <v>1</v>
      </c>
      <c r="E2762" s="4">
        <v>201</v>
      </c>
      <c r="F2762" s="4">
        <f>ROUND(Source!O2760,O2762)</f>
        <v>135801.32</v>
      </c>
      <c r="G2762" s="4" t="s">
        <v>34</v>
      </c>
      <c r="H2762" s="4" t="s">
        <v>35</v>
      </c>
      <c r="I2762" s="4"/>
      <c r="J2762" s="4"/>
      <c r="K2762" s="4">
        <v>201</v>
      </c>
      <c r="L2762" s="4">
        <v>1</v>
      </c>
      <c r="M2762" s="4">
        <v>3</v>
      </c>
      <c r="N2762" s="4" t="s">
        <v>3</v>
      </c>
      <c r="O2762" s="4">
        <v>2</v>
      </c>
      <c r="P2762" s="4"/>
      <c r="Q2762" s="4"/>
      <c r="R2762" s="4"/>
      <c r="S2762" s="4"/>
      <c r="T2762" s="4"/>
      <c r="U2762" s="4"/>
      <c r="V2762" s="4"/>
      <c r="W2762" s="4"/>
    </row>
    <row r="2763" spans="1:245" x14ac:dyDescent="0.2">
      <c r="A2763" s="4">
        <v>50</v>
      </c>
      <c r="B2763" s="4">
        <v>0</v>
      </c>
      <c r="C2763" s="4">
        <v>0</v>
      </c>
      <c r="D2763" s="4">
        <v>1</v>
      </c>
      <c r="E2763" s="4">
        <v>202</v>
      </c>
      <c r="F2763" s="4">
        <f>ROUND(Source!P2760,O2763)</f>
        <v>134276.65</v>
      </c>
      <c r="G2763" s="4" t="s">
        <v>36</v>
      </c>
      <c r="H2763" s="4" t="s">
        <v>37</v>
      </c>
      <c r="I2763" s="4"/>
      <c r="J2763" s="4"/>
      <c r="K2763" s="4">
        <v>202</v>
      </c>
      <c r="L2763" s="4">
        <v>2</v>
      </c>
      <c r="M2763" s="4">
        <v>3</v>
      </c>
      <c r="N2763" s="4" t="s">
        <v>3</v>
      </c>
      <c r="O2763" s="4">
        <v>2</v>
      </c>
      <c r="P2763" s="4"/>
      <c r="Q2763" s="4"/>
      <c r="R2763" s="4"/>
      <c r="S2763" s="4"/>
      <c r="T2763" s="4"/>
      <c r="U2763" s="4"/>
      <c r="V2763" s="4"/>
      <c r="W2763" s="4"/>
    </row>
    <row r="2764" spans="1:245" x14ac:dyDescent="0.2">
      <c r="A2764" s="4">
        <v>50</v>
      </c>
      <c r="B2764" s="4">
        <v>0</v>
      </c>
      <c r="C2764" s="4">
        <v>0</v>
      </c>
      <c r="D2764" s="4">
        <v>1</v>
      </c>
      <c r="E2764" s="4">
        <v>222</v>
      </c>
      <c r="F2764" s="4">
        <f>ROUND(Source!AO2760,O2764)</f>
        <v>0</v>
      </c>
      <c r="G2764" s="4" t="s">
        <v>38</v>
      </c>
      <c r="H2764" s="4" t="s">
        <v>39</v>
      </c>
      <c r="I2764" s="4"/>
      <c r="J2764" s="4"/>
      <c r="K2764" s="4">
        <v>222</v>
      </c>
      <c r="L2764" s="4">
        <v>3</v>
      </c>
      <c r="M2764" s="4">
        <v>3</v>
      </c>
      <c r="N2764" s="4" t="s">
        <v>3</v>
      </c>
      <c r="O2764" s="4">
        <v>2</v>
      </c>
      <c r="P2764" s="4"/>
      <c r="Q2764" s="4"/>
      <c r="R2764" s="4"/>
      <c r="S2764" s="4"/>
      <c r="T2764" s="4"/>
      <c r="U2764" s="4"/>
      <c r="V2764" s="4"/>
      <c r="W2764" s="4"/>
    </row>
    <row r="2765" spans="1:245" x14ac:dyDescent="0.2">
      <c r="A2765" s="4">
        <v>50</v>
      </c>
      <c r="B2765" s="4">
        <v>0</v>
      </c>
      <c r="C2765" s="4">
        <v>0</v>
      </c>
      <c r="D2765" s="4">
        <v>1</v>
      </c>
      <c r="E2765" s="4">
        <v>225</v>
      </c>
      <c r="F2765" s="4">
        <f>ROUND(Source!AV2760,O2765)</f>
        <v>134276.65</v>
      </c>
      <c r="G2765" s="4" t="s">
        <v>40</v>
      </c>
      <c r="H2765" s="4" t="s">
        <v>41</v>
      </c>
      <c r="I2765" s="4"/>
      <c r="J2765" s="4"/>
      <c r="K2765" s="4">
        <v>225</v>
      </c>
      <c r="L2765" s="4">
        <v>4</v>
      </c>
      <c r="M2765" s="4">
        <v>3</v>
      </c>
      <c r="N2765" s="4" t="s">
        <v>3</v>
      </c>
      <c r="O2765" s="4">
        <v>2</v>
      </c>
      <c r="P2765" s="4"/>
      <c r="Q2765" s="4"/>
      <c r="R2765" s="4"/>
      <c r="S2765" s="4"/>
      <c r="T2765" s="4"/>
      <c r="U2765" s="4"/>
      <c r="V2765" s="4"/>
      <c r="W2765" s="4"/>
    </row>
    <row r="2766" spans="1:245" x14ac:dyDescent="0.2">
      <c r="A2766" s="4">
        <v>50</v>
      </c>
      <c r="B2766" s="4">
        <v>0</v>
      </c>
      <c r="C2766" s="4">
        <v>0</v>
      </c>
      <c r="D2766" s="4">
        <v>1</v>
      </c>
      <c r="E2766" s="4">
        <v>226</v>
      </c>
      <c r="F2766" s="4">
        <f>ROUND(Source!AW2760,O2766)</f>
        <v>134276.65</v>
      </c>
      <c r="G2766" s="4" t="s">
        <v>42</v>
      </c>
      <c r="H2766" s="4" t="s">
        <v>43</v>
      </c>
      <c r="I2766" s="4"/>
      <c r="J2766" s="4"/>
      <c r="K2766" s="4">
        <v>226</v>
      </c>
      <c r="L2766" s="4">
        <v>5</v>
      </c>
      <c r="M2766" s="4">
        <v>3</v>
      </c>
      <c r="N2766" s="4" t="s">
        <v>3</v>
      </c>
      <c r="O2766" s="4">
        <v>2</v>
      </c>
      <c r="P2766" s="4"/>
      <c r="Q2766" s="4"/>
      <c r="R2766" s="4"/>
      <c r="S2766" s="4"/>
      <c r="T2766" s="4"/>
      <c r="U2766" s="4"/>
      <c r="V2766" s="4"/>
      <c r="W2766" s="4"/>
    </row>
    <row r="2767" spans="1:245" x14ac:dyDescent="0.2">
      <c r="A2767" s="4">
        <v>50</v>
      </c>
      <c r="B2767" s="4">
        <v>0</v>
      </c>
      <c r="C2767" s="4">
        <v>0</v>
      </c>
      <c r="D2767" s="4">
        <v>1</v>
      </c>
      <c r="E2767" s="4">
        <v>227</v>
      </c>
      <c r="F2767" s="4">
        <f>ROUND(Source!AX2760,O2767)</f>
        <v>0</v>
      </c>
      <c r="G2767" s="4" t="s">
        <v>44</v>
      </c>
      <c r="H2767" s="4" t="s">
        <v>45</v>
      </c>
      <c r="I2767" s="4"/>
      <c r="J2767" s="4"/>
      <c r="K2767" s="4">
        <v>227</v>
      </c>
      <c r="L2767" s="4">
        <v>6</v>
      </c>
      <c r="M2767" s="4">
        <v>3</v>
      </c>
      <c r="N2767" s="4" t="s">
        <v>3</v>
      </c>
      <c r="O2767" s="4">
        <v>2</v>
      </c>
      <c r="P2767" s="4"/>
      <c r="Q2767" s="4"/>
      <c r="R2767" s="4"/>
      <c r="S2767" s="4"/>
      <c r="T2767" s="4"/>
      <c r="U2767" s="4"/>
      <c r="V2767" s="4"/>
      <c r="W2767" s="4"/>
    </row>
    <row r="2768" spans="1:245" x14ac:dyDescent="0.2">
      <c r="A2768" s="4">
        <v>50</v>
      </c>
      <c r="B2768" s="4">
        <v>0</v>
      </c>
      <c r="C2768" s="4">
        <v>0</v>
      </c>
      <c r="D2768" s="4">
        <v>1</v>
      </c>
      <c r="E2768" s="4">
        <v>228</v>
      </c>
      <c r="F2768" s="4">
        <f>ROUND(Source!AY2760,O2768)</f>
        <v>134276.65</v>
      </c>
      <c r="G2768" s="4" t="s">
        <v>46</v>
      </c>
      <c r="H2768" s="4" t="s">
        <v>47</v>
      </c>
      <c r="I2768" s="4"/>
      <c r="J2768" s="4"/>
      <c r="K2768" s="4">
        <v>228</v>
      </c>
      <c r="L2768" s="4">
        <v>7</v>
      </c>
      <c r="M2768" s="4">
        <v>3</v>
      </c>
      <c r="N2768" s="4" t="s">
        <v>3</v>
      </c>
      <c r="O2768" s="4">
        <v>2</v>
      </c>
      <c r="P2768" s="4"/>
      <c r="Q2768" s="4"/>
      <c r="R2768" s="4"/>
      <c r="S2768" s="4"/>
      <c r="T2768" s="4"/>
      <c r="U2768" s="4"/>
      <c r="V2768" s="4"/>
      <c r="W2768" s="4"/>
    </row>
    <row r="2769" spans="1:23" x14ac:dyDescent="0.2">
      <c r="A2769" s="4">
        <v>50</v>
      </c>
      <c r="B2769" s="4">
        <v>0</v>
      </c>
      <c r="C2769" s="4">
        <v>0</v>
      </c>
      <c r="D2769" s="4">
        <v>1</v>
      </c>
      <c r="E2769" s="4">
        <v>216</v>
      </c>
      <c r="F2769" s="4">
        <f>ROUND(Source!AP2760,O2769)</f>
        <v>0</v>
      </c>
      <c r="G2769" s="4" t="s">
        <v>48</v>
      </c>
      <c r="H2769" s="4" t="s">
        <v>49</v>
      </c>
      <c r="I2769" s="4"/>
      <c r="J2769" s="4"/>
      <c r="K2769" s="4">
        <v>216</v>
      </c>
      <c r="L2769" s="4">
        <v>8</v>
      </c>
      <c r="M2769" s="4">
        <v>3</v>
      </c>
      <c r="N2769" s="4" t="s">
        <v>3</v>
      </c>
      <c r="O2769" s="4">
        <v>2</v>
      </c>
      <c r="P2769" s="4"/>
      <c r="Q2769" s="4"/>
      <c r="R2769" s="4"/>
      <c r="S2769" s="4"/>
      <c r="T2769" s="4"/>
      <c r="U2769" s="4"/>
      <c r="V2769" s="4"/>
      <c r="W2769" s="4"/>
    </row>
    <row r="2770" spans="1:23" x14ac:dyDescent="0.2">
      <c r="A2770" s="4">
        <v>50</v>
      </c>
      <c r="B2770" s="4">
        <v>0</v>
      </c>
      <c r="C2770" s="4">
        <v>0</v>
      </c>
      <c r="D2770" s="4">
        <v>1</v>
      </c>
      <c r="E2770" s="4">
        <v>223</v>
      </c>
      <c r="F2770" s="4">
        <f>ROUND(Source!AQ2760,O2770)</f>
        <v>0</v>
      </c>
      <c r="G2770" s="4" t="s">
        <v>50</v>
      </c>
      <c r="H2770" s="4" t="s">
        <v>51</v>
      </c>
      <c r="I2770" s="4"/>
      <c r="J2770" s="4"/>
      <c r="K2770" s="4">
        <v>223</v>
      </c>
      <c r="L2770" s="4">
        <v>9</v>
      </c>
      <c r="M2770" s="4">
        <v>3</v>
      </c>
      <c r="N2770" s="4" t="s">
        <v>3</v>
      </c>
      <c r="O2770" s="4">
        <v>2</v>
      </c>
      <c r="P2770" s="4"/>
      <c r="Q2770" s="4"/>
      <c r="R2770" s="4"/>
      <c r="S2770" s="4"/>
      <c r="T2770" s="4"/>
      <c r="U2770" s="4"/>
      <c r="V2770" s="4"/>
      <c r="W2770" s="4"/>
    </row>
    <row r="2771" spans="1:23" x14ac:dyDescent="0.2">
      <c r="A2771" s="4">
        <v>50</v>
      </c>
      <c r="B2771" s="4">
        <v>0</v>
      </c>
      <c r="C2771" s="4">
        <v>0</v>
      </c>
      <c r="D2771" s="4">
        <v>1</v>
      </c>
      <c r="E2771" s="4">
        <v>229</v>
      </c>
      <c r="F2771" s="4">
        <f>ROUND(Source!AZ2760,O2771)</f>
        <v>0</v>
      </c>
      <c r="G2771" s="4" t="s">
        <v>52</v>
      </c>
      <c r="H2771" s="4" t="s">
        <v>53</v>
      </c>
      <c r="I2771" s="4"/>
      <c r="J2771" s="4"/>
      <c r="K2771" s="4">
        <v>229</v>
      </c>
      <c r="L2771" s="4">
        <v>10</v>
      </c>
      <c r="M2771" s="4">
        <v>3</v>
      </c>
      <c r="N2771" s="4" t="s">
        <v>3</v>
      </c>
      <c r="O2771" s="4">
        <v>2</v>
      </c>
      <c r="P2771" s="4"/>
      <c r="Q2771" s="4"/>
      <c r="R2771" s="4"/>
      <c r="S2771" s="4"/>
      <c r="T2771" s="4"/>
      <c r="U2771" s="4"/>
      <c r="V2771" s="4"/>
      <c r="W2771" s="4"/>
    </row>
    <row r="2772" spans="1:23" x14ac:dyDescent="0.2">
      <c r="A2772" s="4">
        <v>50</v>
      </c>
      <c r="B2772" s="4">
        <v>0</v>
      </c>
      <c r="C2772" s="4">
        <v>0</v>
      </c>
      <c r="D2772" s="4">
        <v>1</v>
      </c>
      <c r="E2772" s="4">
        <v>203</v>
      </c>
      <c r="F2772" s="4">
        <f>ROUND(Source!Q2760,O2772)</f>
        <v>0</v>
      </c>
      <c r="G2772" s="4" t="s">
        <v>54</v>
      </c>
      <c r="H2772" s="4" t="s">
        <v>55</v>
      </c>
      <c r="I2772" s="4"/>
      <c r="J2772" s="4"/>
      <c r="K2772" s="4">
        <v>203</v>
      </c>
      <c r="L2772" s="4">
        <v>11</v>
      </c>
      <c r="M2772" s="4">
        <v>3</v>
      </c>
      <c r="N2772" s="4" t="s">
        <v>3</v>
      </c>
      <c r="O2772" s="4">
        <v>2</v>
      </c>
      <c r="P2772" s="4"/>
      <c r="Q2772" s="4"/>
      <c r="R2772" s="4"/>
      <c r="S2772" s="4"/>
      <c r="T2772" s="4"/>
      <c r="U2772" s="4"/>
      <c r="V2772" s="4"/>
      <c r="W2772" s="4"/>
    </row>
    <row r="2773" spans="1:23" x14ac:dyDescent="0.2">
      <c r="A2773" s="4">
        <v>50</v>
      </c>
      <c r="B2773" s="4">
        <v>0</v>
      </c>
      <c r="C2773" s="4">
        <v>0</v>
      </c>
      <c r="D2773" s="4">
        <v>1</v>
      </c>
      <c r="E2773" s="4">
        <v>231</v>
      </c>
      <c r="F2773" s="4">
        <f>ROUND(Source!BB2760,O2773)</f>
        <v>0</v>
      </c>
      <c r="G2773" s="4" t="s">
        <v>56</v>
      </c>
      <c r="H2773" s="4" t="s">
        <v>57</v>
      </c>
      <c r="I2773" s="4"/>
      <c r="J2773" s="4"/>
      <c r="K2773" s="4">
        <v>231</v>
      </c>
      <c r="L2773" s="4">
        <v>12</v>
      </c>
      <c r="M2773" s="4">
        <v>3</v>
      </c>
      <c r="N2773" s="4" t="s">
        <v>3</v>
      </c>
      <c r="O2773" s="4">
        <v>2</v>
      </c>
      <c r="P2773" s="4"/>
      <c r="Q2773" s="4"/>
      <c r="R2773" s="4"/>
      <c r="S2773" s="4"/>
      <c r="T2773" s="4"/>
      <c r="U2773" s="4"/>
      <c r="V2773" s="4"/>
      <c r="W2773" s="4"/>
    </row>
    <row r="2774" spans="1:23" x14ac:dyDescent="0.2">
      <c r="A2774" s="4">
        <v>50</v>
      </c>
      <c r="B2774" s="4">
        <v>0</v>
      </c>
      <c r="C2774" s="4">
        <v>0</v>
      </c>
      <c r="D2774" s="4">
        <v>1</v>
      </c>
      <c r="E2774" s="4">
        <v>204</v>
      </c>
      <c r="F2774" s="4">
        <f>ROUND(Source!R2760,O2774)</f>
        <v>0</v>
      </c>
      <c r="G2774" s="4" t="s">
        <v>58</v>
      </c>
      <c r="H2774" s="4" t="s">
        <v>59</v>
      </c>
      <c r="I2774" s="4"/>
      <c r="J2774" s="4"/>
      <c r="K2774" s="4">
        <v>204</v>
      </c>
      <c r="L2774" s="4">
        <v>13</v>
      </c>
      <c r="M2774" s="4">
        <v>3</v>
      </c>
      <c r="N2774" s="4" t="s">
        <v>3</v>
      </c>
      <c r="O2774" s="4">
        <v>2</v>
      </c>
      <c r="P2774" s="4"/>
      <c r="Q2774" s="4"/>
      <c r="R2774" s="4"/>
      <c r="S2774" s="4"/>
      <c r="T2774" s="4"/>
      <c r="U2774" s="4"/>
      <c r="V2774" s="4"/>
      <c r="W2774" s="4"/>
    </row>
    <row r="2775" spans="1:23" x14ac:dyDescent="0.2">
      <c r="A2775" s="4">
        <v>50</v>
      </c>
      <c r="B2775" s="4">
        <v>0</v>
      </c>
      <c r="C2775" s="4">
        <v>0</v>
      </c>
      <c r="D2775" s="4">
        <v>1</v>
      </c>
      <c r="E2775" s="4">
        <v>205</v>
      </c>
      <c r="F2775" s="4">
        <f>ROUND(Source!S2760,O2775)</f>
        <v>1524.67</v>
      </c>
      <c r="G2775" s="4" t="s">
        <v>60</v>
      </c>
      <c r="H2775" s="4" t="s">
        <v>61</v>
      </c>
      <c r="I2775" s="4"/>
      <c r="J2775" s="4"/>
      <c r="K2775" s="4">
        <v>205</v>
      </c>
      <c r="L2775" s="4">
        <v>14</v>
      </c>
      <c r="M2775" s="4">
        <v>3</v>
      </c>
      <c r="N2775" s="4" t="s">
        <v>3</v>
      </c>
      <c r="O2775" s="4">
        <v>2</v>
      </c>
      <c r="P2775" s="4"/>
      <c r="Q2775" s="4"/>
      <c r="R2775" s="4"/>
      <c r="S2775" s="4"/>
      <c r="T2775" s="4"/>
      <c r="U2775" s="4"/>
      <c r="V2775" s="4"/>
      <c r="W2775" s="4"/>
    </row>
    <row r="2776" spans="1:23" x14ac:dyDescent="0.2">
      <c r="A2776" s="4">
        <v>50</v>
      </c>
      <c r="B2776" s="4">
        <v>0</v>
      </c>
      <c r="C2776" s="4">
        <v>0</v>
      </c>
      <c r="D2776" s="4">
        <v>1</v>
      </c>
      <c r="E2776" s="4">
        <v>232</v>
      </c>
      <c r="F2776" s="4">
        <f>ROUND(Source!BC2760,O2776)</f>
        <v>0</v>
      </c>
      <c r="G2776" s="4" t="s">
        <v>62</v>
      </c>
      <c r="H2776" s="4" t="s">
        <v>63</v>
      </c>
      <c r="I2776" s="4"/>
      <c r="J2776" s="4"/>
      <c r="K2776" s="4">
        <v>232</v>
      </c>
      <c r="L2776" s="4">
        <v>15</v>
      </c>
      <c r="M2776" s="4">
        <v>3</v>
      </c>
      <c r="N2776" s="4" t="s">
        <v>3</v>
      </c>
      <c r="O2776" s="4">
        <v>2</v>
      </c>
      <c r="P2776" s="4"/>
      <c r="Q2776" s="4"/>
      <c r="R2776" s="4"/>
      <c r="S2776" s="4"/>
      <c r="T2776" s="4"/>
      <c r="U2776" s="4"/>
      <c r="V2776" s="4"/>
      <c r="W2776" s="4"/>
    </row>
    <row r="2777" spans="1:23" x14ac:dyDescent="0.2">
      <c r="A2777" s="4">
        <v>50</v>
      </c>
      <c r="B2777" s="4">
        <v>0</v>
      </c>
      <c r="C2777" s="4">
        <v>0</v>
      </c>
      <c r="D2777" s="4">
        <v>1</v>
      </c>
      <c r="E2777" s="4">
        <v>214</v>
      </c>
      <c r="F2777" s="4">
        <f>ROUND(Source!AS2760,O2777)</f>
        <v>130383.34</v>
      </c>
      <c r="G2777" s="4" t="s">
        <v>64</v>
      </c>
      <c r="H2777" s="4" t="s">
        <v>65</v>
      </c>
      <c r="I2777" s="4"/>
      <c r="J2777" s="4"/>
      <c r="K2777" s="4">
        <v>214</v>
      </c>
      <c r="L2777" s="4">
        <v>16</v>
      </c>
      <c r="M2777" s="4">
        <v>3</v>
      </c>
      <c r="N2777" s="4" t="s">
        <v>3</v>
      </c>
      <c r="O2777" s="4">
        <v>2</v>
      </c>
      <c r="P2777" s="4"/>
      <c r="Q2777" s="4"/>
      <c r="R2777" s="4"/>
      <c r="S2777" s="4"/>
      <c r="T2777" s="4"/>
      <c r="U2777" s="4"/>
      <c r="V2777" s="4"/>
      <c r="W2777" s="4"/>
    </row>
    <row r="2778" spans="1:23" x14ac:dyDescent="0.2">
      <c r="A2778" s="4">
        <v>50</v>
      </c>
      <c r="B2778" s="4">
        <v>0</v>
      </c>
      <c r="C2778" s="4">
        <v>0</v>
      </c>
      <c r="D2778" s="4">
        <v>1</v>
      </c>
      <c r="E2778" s="4">
        <v>215</v>
      </c>
      <c r="F2778" s="4">
        <f>ROUND(Source!AT2760,O2778)</f>
        <v>0</v>
      </c>
      <c r="G2778" s="4" t="s">
        <v>66</v>
      </c>
      <c r="H2778" s="4" t="s">
        <v>67</v>
      </c>
      <c r="I2778" s="4"/>
      <c r="J2778" s="4"/>
      <c r="K2778" s="4">
        <v>215</v>
      </c>
      <c r="L2778" s="4">
        <v>17</v>
      </c>
      <c r="M2778" s="4">
        <v>3</v>
      </c>
      <c r="N2778" s="4" t="s">
        <v>3</v>
      </c>
      <c r="O2778" s="4">
        <v>2</v>
      </c>
      <c r="P2778" s="4"/>
      <c r="Q2778" s="4"/>
      <c r="R2778" s="4"/>
      <c r="S2778" s="4"/>
      <c r="T2778" s="4"/>
      <c r="U2778" s="4"/>
      <c r="V2778" s="4"/>
      <c r="W2778" s="4"/>
    </row>
    <row r="2779" spans="1:23" x14ac:dyDescent="0.2">
      <c r="A2779" s="4">
        <v>50</v>
      </c>
      <c r="B2779" s="4">
        <v>0</v>
      </c>
      <c r="C2779" s="4">
        <v>0</v>
      </c>
      <c r="D2779" s="4">
        <v>1</v>
      </c>
      <c r="E2779" s="4">
        <v>217</v>
      </c>
      <c r="F2779" s="4">
        <f>ROUND(Source!AU2760,O2779)</f>
        <v>6637.71</v>
      </c>
      <c r="G2779" s="4" t="s">
        <v>68</v>
      </c>
      <c r="H2779" s="4" t="s">
        <v>69</v>
      </c>
      <c r="I2779" s="4"/>
      <c r="J2779" s="4"/>
      <c r="K2779" s="4">
        <v>217</v>
      </c>
      <c r="L2779" s="4">
        <v>18</v>
      </c>
      <c r="M2779" s="4">
        <v>3</v>
      </c>
      <c r="N2779" s="4" t="s">
        <v>3</v>
      </c>
      <c r="O2779" s="4">
        <v>2</v>
      </c>
      <c r="P2779" s="4"/>
      <c r="Q2779" s="4"/>
      <c r="R2779" s="4"/>
      <c r="S2779" s="4"/>
      <c r="T2779" s="4"/>
      <c r="U2779" s="4"/>
      <c r="V2779" s="4"/>
      <c r="W2779" s="4"/>
    </row>
    <row r="2780" spans="1:23" x14ac:dyDescent="0.2">
      <c r="A2780" s="4">
        <v>50</v>
      </c>
      <c r="B2780" s="4">
        <v>0</v>
      </c>
      <c r="C2780" s="4">
        <v>0</v>
      </c>
      <c r="D2780" s="4">
        <v>1</v>
      </c>
      <c r="E2780" s="4">
        <v>230</v>
      </c>
      <c r="F2780" s="4">
        <f>ROUND(Source!BA2760,O2780)</f>
        <v>0</v>
      </c>
      <c r="G2780" s="4" t="s">
        <v>70</v>
      </c>
      <c r="H2780" s="4" t="s">
        <v>71</v>
      </c>
      <c r="I2780" s="4"/>
      <c r="J2780" s="4"/>
      <c r="K2780" s="4">
        <v>230</v>
      </c>
      <c r="L2780" s="4">
        <v>19</v>
      </c>
      <c r="M2780" s="4">
        <v>3</v>
      </c>
      <c r="N2780" s="4" t="s">
        <v>3</v>
      </c>
      <c r="O2780" s="4">
        <v>2</v>
      </c>
      <c r="P2780" s="4"/>
      <c r="Q2780" s="4"/>
      <c r="R2780" s="4"/>
      <c r="S2780" s="4"/>
      <c r="T2780" s="4"/>
      <c r="U2780" s="4"/>
      <c r="V2780" s="4"/>
      <c r="W2780" s="4"/>
    </row>
    <row r="2781" spans="1:23" x14ac:dyDescent="0.2">
      <c r="A2781" s="4">
        <v>50</v>
      </c>
      <c r="B2781" s="4">
        <v>0</v>
      </c>
      <c r="C2781" s="4">
        <v>0</v>
      </c>
      <c r="D2781" s="4">
        <v>1</v>
      </c>
      <c r="E2781" s="4">
        <v>206</v>
      </c>
      <c r="F2781" s="4">
        <f>ROUND(Source!T2760,O2781)</f>
        <v>0</v>
      </c>
      <c r="G2781" s="4" t="s">
        <v>72</v>
      </c>
      <c r="H2781" s="4" t="s">
        <v>73</v>
      </c>
      <c r="I2781" s="4"/>
      <c r="J2781" s="4"/>
      <c r="K2781" s="4">
        <v>206</v>
      </c>
      <c r="L2781" s="4">
        <v>20</v>
      </c>
      <c r="M2781" s="4">
        <v>3</v>
      </c>
      <c r="N2781" s="4" t="s">
        <v>3</v>
      </c>
      <c r="O2781" s="4">
        <v>2</v>
      </c>
      <c r="P2781" s="4"/>
      <c r="Q2781" s="4"/>
      <c r="R2781" s="4"/>
      <c r="S2781" s="4"/>
      <c r="T2781" s="4"/>
      <c r="U2781" s="4"/>
      <c r="V2781" s="4"/>
      <c r="W2781" s="4"/>
    </row>
    <row r="2782" spans="1:23" x14ac:dyDescent="0.2">
      <c r="A2782" s="4">
        <v>50</v>
      </c>
      <c r="B2782" s="4">
        <v>0</v>
      </c>
      <c r="C2782" s="4">
        <v>0</v>
      </c>
      <c r="D2782" s="4">
        <v>1</v>
      </c>
      <c r="E2782" s="4">
        <v>207</v>
      </c>
      <c r="F2782" s="4">
        <f>Source!U2760</f>
        <v>8.0860000000000003</v>
      </c>
      <c r="G2782" s="4" t="s">
        <v>74</v>
      </c>
      <c r="H2782" s="4" t="s">
        <v>75</v>
      </c>
      <c r="I2782" s="4"/>
      <c r="J2782" s="4"/>
      <c r="K2782" s="4">
        <v>207</v>
      </c>
      <c r="L2782" s="4">
        <v>21</v>
      </c>
      <c r="M2782" s="4">
        <v>3</v>
      </c>
      <c r="N2782" s="4" t="s">
        <v>3</v>
      </c>
      <c r="O2782" s="4">
        <v>-1</v>
      </c>
      <c r="P2782" s="4"/>
      <c r="Q2782" s="4"/>
      <c r="R2782" s="4"/>
      <c r="S2782" s="4"/>
      <c r="T2782" s="4"/>
      <c r="U2782" s="4"/>
      <c r="V2782" s="4"/>
      <c r="W2782" s="4"/>
    </row>
    <row r="2783" spans="1:23" x14ac:dyDescent="0.2">
      <c r="A2783" s="4">
        <v>50</v>
      </c>
      <c r="B2783" s="4">
        <v>0</v>
      </c>
      <c r="C2783" s="4">
        <v>0</v>
      </c>
      <c r="D2783" s="4">
        <v>1</v>
      </c>
      <c r="E2783" s="4">
        <v>208</v>
      </c>
      <c r="F2783" s="4">
        <f>Source!V2760</f>
        <v>0</v>
      </c>
      <c r="G2783" s="4" t="s">
        <v>76</v>
      </c>
      <c r="H2783" s="4" t="s">
        <v>77</v>
      </c>
      <c r="I2783" s="4"/>
      <c r="J2783" s="4"/>
      <c r="K2783" s="4">
        <v>208</v>
      </c>
      <c r="L2783" s="4">
        <v>22</v>
      </c>
      <c r="M2783" s="4">
        <v>3</v>
      </c>
      <c r="N2783" s="4" t="s">
        <v>3</v>
      </c>
      <c r="O2783" s="4">
        <v>-1</v>
      </c>
      <c r="P2783" s="4"/>
      <c r="Q2783" s="4"/>
      <c r="R2783" s="4"/>
      <c r="S2783" s="4"/>
      <c r="T2783" s="4"/>
      <c r="U2783" s="4"/>
      <c r="V2783" s="4"/>
      <c r="W2783" s="4"/>
    </row>
    <row r="2784" spans="1:23" x14ac:dyDescent="0.2">
      <c r="A2784" s="4">
        <v>50</v>
      </c>
      <c r="B2784" s="4">
        <v>0</v>
      </c>
      <c r="C2784" s="4">
        <v>0</v>
      </c>
      <c r="D2784" s="4">
        <v>1</v>
      </c>
      <c r="E2784" s="4">
        <v>209</v>
      </c>
      <c r="F2784" s="4">
        <f>ROUND(Source!W2760,O2784)</f>
        <v>0</v>
      </c>
      <c r="G2784" s="4" t="s">
        <v>78</v>
      </c>
      <c r="H2784" s="4" t="s">
        <v>79</v>
      </c>
      <c r="I2784" s="4"/>
      <c r="J2784" s="4"/>
      <c r="K2784" s="4">
        <v>209</v>
      </c>
      <c r="L2784" s="4">
        <v>23</v>
      </c>
      <c r="M2784" s="4">
        <v>3</v>
      </c>
      <c r="N2784" s="4" t="s">
        <v>3</v>
      </c>
      <c r="O2784" s="4">
        <v>2</v>
      </c>
      <c r="P2784" s="4"/>
      <c r="Q2784" s="4"/>
      <c r="R2784" s="4"/>
      <c r="S2784" s="4"/>
      <c r="T2784" s="4"/>
      <c r="U2784" s="4"/>
      <c r="V2784" s="4"/>
      <c r="W2784" s="4"/>
    </row>
    <row r="2785" spans="1:245" x14ac:dyDescent="0.2">
      <c r="A2785" s="4">
        <v>50</v>
      </c>
      <c r="B2785" s="4">
        <v>0</v>
      </c>
      <c r="C2785" s="4">
        <v>0</v>
      </c>
      <c r="D2785" s="4">
        <v>1</v>
      </c>
      <c r="E2785" s="4">
        <v>210</v>
      </c>
      <c r="F2785" s="4">
        <f>ROUND(Source!X2760,O2785)</f>
        <v>1067.27</v>
      </c>
      <c r="G2785" s="4" t="s">
        <v>80</v>
      </c>
      <c r="H2785" s="4" t="s">
        <v>81</v>
      </c>
      <c r="I2785" s="4"/>
      <c r="J2785" s="4"/>
      <c r="K2785" s="4">
        <v>210</v>
      </c>
      <c r="L2785" s="4">
        <v>24</v>
      </c>
      <c r="M2785" s="4">
        <v>3</v>
      </c>
      <c r="N2785" s="4" t="s">
        <v>3</v>
      </c>
      <c r="O2785" s="4">
        <v>2</v>
      </c>
      <c r="P2785" s="4"/>
      <c r="Q2785" s="4"/>
      <c r="R2785" s="4"/>
      <c r="S2785" s="4"/>
      <c r="T2785" s="4"/>
      <c r="U2785" s="4"/>
      <c r="V2785" s="4"/>
      <c r="W2785" s="4"/>
    </row>
    <row r="2786" spans="1:245" x14ac:dyDescent="0.2">
      <c r="A2786" s="4">
        <v>50</v>
      </c>
      <c r="B2786" s="4">
        <v>0</v>
      </c>
      <c r="C2786" s="4">
        <v>0</v>
      </c>
      <c r="D2786" s="4">
        <v>1</v>
      </c>
      <c r="E2786" s="4">
        <v>211</v>
      </c>
      <c r="F2786" s="4">
        <f>ROUND(Source!Y2760,O2786)</f>
        <v>152.46</v>
      </c>
      <c r="G2786" s="4" t="s">
        <v>82</v>
      </c>
      <c r="H2786" s="4" t="s">
        <v>83</v>
      </c>
      <c r="I2786" s="4"/>
      <c r="J2786" s="4"/>
      <c r="K2786" s="4">
        <v>211</v>
      </c>
      <c r="L2786" s="4">
        <v>25</v>
      </c>
      <c r="M2786" s="4">
        <v>3</v>
      </c>
      <c r="N2786" s="4" t="s">
        <v>3</v>
      </c>
      <c r="O2786" s="4">
        <v>2</v>
      </c>
      <c r="P2786" s="4"/>
      <c r="Q2786" s="4"/>
      <c r="R2786" s="4"/>
      <c r="S2786" s="4"/>
      <c r="T2786" s="4"/>
      <c r="U2786" s="4"/>
      <c r="V2786" s="4"/>
      <c r="W2786" s="4"/>
    </row>
    <row r="2787" spans="1:245" x14ac:dyDescent="0.2">
      <c r="A2787" s="4">
        <v>50</v>
      </c>
      <c r="B2787" s="4">
        <v>0</v>
      </c>
      <c r="C2787" s="4">
        <v>0</v>
      </c>
      <c r="D2787" s="4">
        <v>1</v>
      </c>
      <c r="E2787" s="4">
        <v>224</v>
      </c>
      <c r="F2787" s="4">
        <f>ROUND(Source!AR2760,O2787)</f>
        <v>137021.04999999999</v>
      </c>
      <c r="G2787" s="4" t="s">
        <v>84</v>
      </c>
      <c r="H2787" s="4" t="s">
        <v>85</v>
      </c>
      <c r="I2787" s="4"/>
      <c r="J2787" s="4"/>
      <c r="K2787" s="4">
        <v>224</v>
      </c>
      <c r="L2787" s="4">
        <v>26</v>
      </c>
      <c r="M2787" s="4">
        <v>3</v>
      </c>
      <c r="N2787" s="4" t="s">
        <v>3</v>
      </c>
      <c r="O2787" s="4">
        <v>2</v>
      </c>
      <c r="P2787" s="4"/>
      <c r="Q2787" s="4"/>
      <c r="R2787" s="4"/>
      <c r="S2787" s="4"/>
      <c r="T2787" s="4"/>
      <c r="U2787" s="4"/>
      <c r="V2787" s="4"/>
      <c r="W2787" s="4"/>
    </row>
    <row r="2788" spans="1:245" x14ac:dyDescent="0.2">
      <c r="A2788" s="4">
        <v>50</v>
      </c>
      <c r="B2788" s="4">
        <v>1</v>
      </c>
      <c r="C2788" s="4">
        <v>0</v>
      </c>
      <c r="D2788" s="4">
        <v>2</v>
      </c>
      <c r="E2788" s="4">
        <v>0</v>
      </c>
      <c r="F2788" s="4">
        <f>ROUND(F2787*0.2,O2788)</f>
        <v>27404.21</v>
      </c>
      <c r="G2788" s="4" t="s">
        <v>86</v>
      </c>
      <c r="H2788" s="4" t="s">
        <v>87</v>
      </c>
      <c r="I2788" s="4"/>
      <c r="J2788" s="4"/>
      <c r="K2788" s="4">
        <v>212</v>
      </c>
      <c r="L2788" s="4">
        <v>27</v>
      </c>
      <c r="M2788" s="4">
        <v>0</v>
      </c>
      <c r="N2788" s="4" t="s">
        <v>3</v>
      </c>
      <c r="O2788" s="4">
        <v>2</v>
      </c>
      <c r="P2788" s="4"/>
      <c r="Q2788" s="4"/>
      <c r="R2788" s="4"/>
      <c r="S2788" s="4"/>
      <c r="T2788" s="4"/>
      <c r="U2788" s="4"/>
      <c r="V2788" s="4"/>
      <c r="W2788" s="4"/>
    </row>
    <row r="2789" spans="1:245" x14ac:dyDescent="0.2">
      <c r="A2789" s="4">
        <v>50</v>
      </c>
      <c r="B2789" s="4">
        <v>1</v>
      </c>
      <c r="C2789" s="4">
        <v>0</v>
      </c>
      <c r="D2789" s="4">
        <v>2</v>
      </c>
      <c r="E2789" s="4">
        <v>0</v>
      </c>
      <c r="F2789" s="4">
        <f>ROUND(F2788+F2787,O2789)</f>
        <v>164425.26</v>
      </c>
      <c r="G2789" s="4" t="s">
        <v>88</v>
      </c>
      <c r="H2789" s="4" t="s">
        <v>88</v>
      </c>
      <c r="I2789" s="4"/>
      <c r="J2789" s="4"/>
      <c r="K2789" s="4">
        <v>212</v>
      </c>
      <c r="L2789" s="4">
        <v>28</v>
      </c>
      <c r="M2789" s="4">
        <v>0</v>
      </c>
      <c r="N2789" s="4" t="s">
        <v>3</v>
      </c>
      <c r="O2789" s="4">
        <v>2</v>
      </c>
      <c r="P2789" s="4"/>
      <c r="Q2789" s="4"/>
      <c r="R2789" s="4"/>
      <c r="S2789" s="4"/>
      <c r="T2789" s="4"/>
      <c r="U2789" s="4"/>
      <c r="V2789" s="4"/>
      <c r="W2789" s="4"/>
    </row>
    <row r="2791" spans="1:245" x14ac:dyDescent="0.2">
      <c r="A2791" s="1">
        <v>4</v>
      </c>
      <c r="B2791" s="1">
        <v>1</v>
      </c>
      <c r="C2791" s="1"/>
      <c r="D2791" s="1">
        <f>ROW(A2798)</f>
        <v>2798</v>
      </c>
      <c r="E2791" s="1"/>
      <c r="F2791" s="1" t="s">
        <v>12</v>
      </c>
      <c r="G2791" s="1" t="s">
        <v>256</v>
      </c>
      <c r="H2791" s="1" t="s">
        <v>3</v>
      </c>
      <c r="I2791" s="1">
        <v>0</v>
      </c>
      <c r="J2791" s="1"/>
      <c r="K2791" s="1">
        <v>0</v>
      </c>
      <c r="L2791" s="1"/>
      <c r="M2791" s="1"/>
      <c r="N2791" s="1"/>
      <c r="O2791" s="1"/>
      <c r="P2791" s="1"/>
      <c r="Q2791" s="1"/>
      <c r="R2791" s="1"/>
      <c r="S2791" s="1"/>
      <c r="T2791" s="1"/>
      <c r="U2791" s="1" t="s">
        <v>3</v>
      </c>
      <c r="V2791" s="1">
        <v>0</v>
      </c>
      <c r="W2791" s="1"/>
      <c r="X2791" s="1"/>
      <c r="Y2791" s="1"/>
      <c r="Z2791" s="1"/>
      <c r="AA2791" s="1"/>
      <c r="AB2791" s="1" t="s">
        <v>3</v>
      </c>
      <c r="AC2791" s="1" t="s">
        <v>3</v>
      </c>
      <c r="AD2791" s="1" t="s">
        <v>3</v>
      </c>
      <c r="AE2791" s="1" t="s">
        <v>3</v>
      </c>
      <c r="AF2791" s="1" t="s">
        <v>3</v>
      </c>
      <c r="AG2791" s="1" t="s">
        <v>3</v>
      </c>
      <c r="AH2791" s="1"/>
      <c r="AI2791" s="1"/>
      <c r="AJ2791" s="1"/>
      <c r="AK2791" s="1"/>
      <c r="AL2791" s="1"/>
      <c r="AM2791" s="1"/>
      <c r="AN2791" s="1"/>
      <c r="AO2791" s="1"/>
      <c r="AP2791" s="1" t="s">
        <v>3</v>
      </c>
      <c r="AQ2791" s="1" t="s">
        <v>3</v>
      </c>
      <c r="AR2791" s="1" t="s">
        <v>3</v>
      </c>
      <c r="AS2791" s="1"/>
      <c r="AT2791" s="1"/>
      <c r="AU2791" s="1"/>
      <c r="AV2791" s="1"/>
      <c r="AW2791" s="1"/>
      <c r="AX2791" s="1"/>
      <c r="AY2791" s="1"/>
      <c r="AZ2791" s="1" t="s">
        <v>3</v>
      </c>
      <c r="BA2791" s="1"/>
      <c r="BB2791" s="1" t="s">
        <v>3</v>
      </c>
      <c r="BC2791" s="1" t="s">
        <v>3</v>
      </c>
      <c r="BD2791" s="1" t="s">
        <v>3</v>
      </c>
      <c r="BE2791" s="1" t="s">
        <v>3</v>
      </c>
      <c r="BF2791" s="1" t="s">
        <v>3</v>
      </c>
      <c r="BG2791" s="1" t="s">
        <v>3</v>
      </c>
      <c r="BH2791" s="1" t="s">
        <v>3</v>
      </c>
      <c r="BI2791" s="1" t="s">
        <v>3</v>
      </c>
      <c r="BJ2791" s="1" t="s">
        <v>3</v>
      </c>
      <c r="BK2791" s="1" t="s">
        <v>3</v>
      </c>
      <c r="BL2791" s="1" t="s">
        <v>3</v>
      </c>
      <c r="BM2791" s="1" t="s">
        <v>3</v>
      </c>
      <c r="BN2791" s="1" t="s">
        <v>3</v>
      </c>
      <c r="BO2791" s="1" t="s">
        <v>3</v>
      </c>
      <c r="BP2791" s="1" t="s">
        <v>3</v>
      </c>
      <c r="BQ2791" s="1"/>
      <c r="BR2791" s="1"/>
      <c r="BS2791" s="1"/>
      <c r="BT2791" s="1"/>
      <c r="BU2791" s="1"/>
      <c r="BV2791" s="1"/>
      <c r="BW2791" s="1"/>
      <c r="BX2791" s="1">
        <v>0</v>
      </c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>
        <v>0</v>
      </c>
    </row>
    <row r="2793" spans="1:245" x14ac:dyDescent="0.2">
      <c r="A2793" s="2">
        <v>52</v>
      </c>
      <c r="B2793" s="2">
        <f t="shared" ref="B2793:G2793" si="1501">B2798</f>
        <v>1</v>
      </c>
      <c r="C2793" s="2">
        <f t="shared" si="1501"/>
        <v>4</v>
      </c>
      <c r="D2793" s="2">
        <f t="shared" si="1501"/>
        <v>2791</v>
      </c>
      <c r="E2793" s="2">
        <f t="shared" si="1501"/>
        <v>0</v>
      </c>
      <c r="F2793" s="2" t="str">
        <f t="shared" si="1501"/>
        <v>Новый раздел</v>
      </c>
      <c r="G2793" s="2" t="str">
        <f t="shared" si="1501"/>
        <v>Установка лавочек</v>
      </c>
      <c r="H2793" s="2"/>
      <c r="I2793" s="2"/>
      <c r="J2793" s="2"/>
      <c r="K2793" s="2"/>
      <c r="L2793" s="2"/>
      <c r="M2793" s="2"/>
      <c r="N2793" s="2"/>
      <c r="O2793" s="2">
        <f t="shared" ref="O2793:AT2793" si="1502">O2798</f>
        <v>23163.72</v>
      </c>
      <c r="P2793" s="2">
        <f t="shared" si="1502"/>
        <v>21756.34</v>
      </c>
      <c r="Q2793" s="2">
        <f t="shared" si="1502"/>
        <v>0</v>
      </c>
      <c r="R2793" s="2">
        <f t="shared" si="1502"/>
        <v>0</v>
      </c>
      <c r="S2793" s="2">
        <f t="shared" si="1502"/>
        <v>1407.38</v>
      </c>
      <c r="T2793" s="2">
        <f t="shared" si="1502"/>
        <v>0</v>
      </c>
      <c r="U2793" s="2">
        <f t="shared" si="1502"/>
        <v>7.4639999999999995</v>
      </c>
      <c r="V2793" s="2">
        <f t="shared" si="1502"/>
        <v>0</v>
      </c>
      <c r="W2793" s="2">
        <f t="shared" si="1502"/>
        <v>0</v>
      </c>
      <c r="X2793" s="2">
        <f t="shared" si="1502"/>
        <v>985.17</v>
      </c>
      <c r="Y2793" s="2">
        <f t="shared" si="1502"/>
        <v>140.74</v>
      </c>
      <c r="Z2793" s="2">
        <f t="shared" si="1502"/>
        <v>0</v>
      </c>
      <c r="AA2793" s="2">
        <f t="shared" si="1502"/>
        <v>0</v>
      </c>
      <c r="AB2793" s="2">
        <f t="shared" si="1502"/>
        <v>23163.72</v>
      </c>
      <c r="AC2793" s="2">
        <f t="shared" si="1502"/>
        <v>21756.34</v>
      </c>
      <c r="AD2793" s="2">
        <f t="shared" si="1502"/>
        <v>0</v>
      </c>
      <c r="AE2793" s="2">
        <f t="shared" si="1502"/>
        <v>0</v>
      </c>
      <c r="AF2793" s="2">
        <f t="shared" si="1502"/>
        <v>1407.38</v>
      </c>
      <c r="AG2793" s="2">
        <f t="shared" si="1502"/>
        <v>0</v>
      </c>
      <c r="AH2793" s="2">
        <f t="shared" si="1502"/>
        <v>7.4639999999999995</v>
      </c>
      <c r="AI2793" s="2">
        <f t="shared" si="1502"/>
        <v>0</v>
      </c>
      <c r="AJ2793" s="2">
        <f t="shared" si="1502"/>
        <v>0</v>
      </c>
      <c r="AK2793" s="2">
        <f t="shared" si="1502"/>
        <v>985.17</v>
      </c>
      <c r="AL2793" s="2">
        <f t="shared" si="1502"/>
        <v>140.74</v>
      </c>
      <c r="AM2793" s="2">
        <f t="shared" si="1502"/>
        <v>0</v>
      </c>
      <c r="AN2793" s="2">
        <f t="shared" si="1502"/>
        <v>0</v>
      </c>
      <c r="AO2793" s="2">
        <f t="shared" si="1502"/>
        <v>0</v>
      </c>
      <c r="AP2793" s="2">
        <f t="shared" si="1502"/>
        <v>0</v>
      </c>
      <c r="AQ2793" s="2">
        <f t="shared" si="1502"/>
        <v>0</v>
      </c>
      <c r="AR2793" s="2">
        <f t="shared" si="1502"/>
        <v>24289.63</v>
      </c>
      <c r="AS2793" s="2">
        <f t="shared" si="1502"/>
        <v>18162.509999999998</v>
      </c>
      <c r="AT2793" s="2">
        <f t="shared" si="1502"/>
        <v>0</v>
      </c>
      <c r="AU2793" s="2">
        <f t="shared" ref="AU2793:BZ2793" si="1503">AU2798</f>
        <v>6127.12</v>
      </c>
      <c r="AV2793" s="2">
        <f t="shared" si="1503"/>
        <v>21756.34</v>
      </c>
      <c r="AW2793" s="2">
        <f t="shared" si="1503"/>
        <v>21756.34</v>
      </c>
      <c r="AX2793" s="2">
        <f t="shared" si="1503"/>
        <v>0</v>
      </c>
      <c r="AY2793" s="2">
        <f t="shared" si="1503"/>
        <v>21756.34</v>
      </c>
      <c r="AZ2793" s="2">
        <f t="shared" si="1503"/>
        <v>0</v>
      </c>
      <c r="BA2793" s="2">
        <f t="shared" si="1503"/>
        <v>0</v>
      </c>
      <c r="BB2793" s="2">
        <f t="shared" si="1503"/>
        <v>0</v>
      </c>
      <c r="BC2793" s="2">
        <f t="shared" si="1503"/>
        <v>0</v>
      </c>
      <c r="BD2793" s="2">
        <f t="shared" si="1503"/>
        <v>0</v>
      </c>
      <c r="BE2793" s="2">
        <f t="shared" si="1503"/>
        <v>0</v>
      </c>
      <c r="BF2793" s="2">
        <f t="shared" si="1503"/>
        <v>0</v>
      </c>
      <c r="BG2793" s="2">
        <f t="shared" si="1503"/>
        <v>0</v>
      </c>
      <c r="BH2793" s="2">
        <f t="shared" si="1503"/>
        <v>0</v>
      </c>
      <c r="BI2793" s="2">
        <f t="shared" si="1503"/>
        <v>0</v>
      </c>
      <c r="BJ2793" s="2">
        <f t="shared" si="1503"/>
        <v>0</v>
      </c>
      <c r="BK2793" s="2">
        <f t="shared" si="1503"/>
        <v>0</v>
      </c>
      <c r="BL2793" s="2">
        <f t="shared" si="1503"/>
        <v>0</v>
      </c>
      <c r="BM2793" s="2">
        <f t="shared" si="1503"/>
        <v>0</v>
      </c>
      <c r="BN2793" s="2">
        <f t="shared" si="1503"/>
        <v>0</v>
      </c>
      <c r="BO2793" s="2">
        <f t="shared" si="1503"/>
        <v>0</v>
      </c>
      <c r="BP2793" s="2">
        <f t="shared" si="1503"/>
        <v>0</v>
      </c>
      <c r="BQ2793" s="2">
        <f t="shared" si="1503"/>
        <v>0</v>
      </c>
      <c r="BR2793" s="2">
        <f t="shared" si="1503"/>
        <v>0</v>
      </c>
      <c r="BS2793" s="2">
        <f t="shared" si="1503"/>
        <v>0</v>
      </c>
      <c r="BT2793" s="2">
        <f t="shared" si="1503"/>
        <v>0</v>
      </c>
      <c r="BU2793" s="2">
        <f t="shared" si="1503"/>
        <v>0</v>
      </c>
      <c r="BV2793" s="2">
        <f t="shared" si="1503"/>
        <v>0</v>
      </c>
      <c r="BW2793" s="2">
        <f t="shared" si="1503"/>
        <v>0</v>
      </c>
      <c r="BX2793" s="2">
        <f t="shared" si="1503"/>
        <v>0</v>
      </c>
      <c r="BY2793" s="2">
        <f t="shared" si="1503"/>
        <v>0</v>
      </c>
      <c r="BZ2793" s="2">
        <f t="shared" si="1503"/>
        <v>0</v>
      </c>
      <c r="CA2793" s="2">
        <f t="shared" ref="CA2793:DF2793" si="1504">CA2798</f>
        <v>24289.63</v>
      </c>
      <c r="CB2793" s="2">
        <f t="shared" si="1504"/>
        <v>18162.509999999998</v>
      </c>
      <c r="CC2793" s="2">
        <f t="shared" si="1504"/>
        <v>0</v>
      </c>
      <c r="CD2793" s="2">
        <f t="shared" si="1504"/>
        <v>6127.12</v>
      </c>
      <c r="CE2793" s="2">
        <f t="shared" si="1504"/>
        <v>21756.34</v>
      </c>
      <c r="CF2793" s="2">
        <f t="shared" si="1504"/>
        <v>21756.34</v>
      </c>
      <c r="CG2793" s="2">
        <f t="shared" si="1504"/>
        <v>0</v>
      </c>
      <c r="CH2793" s="2">
        <f t="shared" si="1504"/>
        <v>21756.34</v>
      </c>
      <c r="CI2793" s="2">
        <f t="shared" si="1504"/>
        <v>0</v>
      </c>
      <c r="CJ2793" s="2">
        <f t="shared" si="1504"/>
        <v>0</v>
      </c>
      <c r="CK2793" s="2">
        <f t="shared" si="1504"/>
        <v>0</v>
      </c>
      <c r="CL2793" s="2">
        <f t="shared" si="1504"/>
        <v>0</v>
      </c>
      <c r="CM2793" s="2">
        <f t="shared" si="1504"/>
        <v>0</v>
      </c>
      <c r="CN2793" s="2">
        <f t="shared" si="1504"/>
        <v>0</v>
      </c>
      <c r="CO2793" s="2">
        <f t="shared" si="1504"/>
        <v>0</v>
      </c>
      <c r="CP2793" s="2">
        <f t="shared" si="1504"/>
        <v>0</v>
      </c>
      <c r="CQ2793" s="2">
        <f t="shared" si="1504"/>
        <v>0</v>
      </c>
      <c r="CR2793" s="2">
        <f t="shared" si="1504"/>
        <v>0</v>
      </c>
      <c r="CS2793" s="2">
        <f t="shared" si="1504"/>
        <v>0</v>
      </c>
      <c r="CT2793" s="2">
        <f t="shared" si="1504"/>
        <v>0</v>
      </c>
      <c r="CU2793" s="2">
        <f t="shared" si="1504"/>
        <v>0</v>
      </c>
      <c r="CV2793" s="2">
        <f t="shared" si="1504"/>
        <v>0</v>
      </c>
      <c r="CW2793" s="2">
        <f t="shared" si="1504"/>
        <v>0</v>
      </c>
      <c r="CX2793" s="2">
        <f t="shared" si="1504"/>
        <v>0</v>
      </c>
      <c r="CY2793" s="2">
        <f t="shared" si="1504"/>
        <v>0</v>
      </c>
      <c r="CZ2793" s="2">
        <f t="shared" si="1504"/>
        <v>0</v>
      </c>
      <c r="DA2793" s="2">
        <f t="shared" si="1504"/>
        <v>0</v>
      </c>
      <c r="DB2793" s="2">
        <f t="shared" si="1504"/>
        <v>0</v>
      </c>
      <c r="DC2793" s="2">
        <f t="shared" si="1504"/>
        <v>0</v>
      </c>
      <c r="DD2793" s="2">
        <f t="shared" si="1504"/>
        <v>0</v>
      </c>
      <c r="DE2793" s="2">
        <f t="shared" si="1504"/>
        <v>0</v>
      </c>
      <c r="DF2793" s="2">
        <f t="shared" si="1504"/>
        <v>0</v>
      </c>
      <c r="DG2793" s="3">
        <f t="shared" ref="DG2793:EL2793" si="1505">DG2798</f>
        <v>0</v>
      </c>
      <c r="DH2793" s="3">
        <f t="shared" si="1505"/>
        <v>0</v>
      </c>
      <c r="DI2793" s="3">
        <f t="shared" si="1505"/>
        <v>0</v>
      </c>
      <c r="DJ2793" s="3">
        <f t="shared" si="1505"/>
        <v>0</v>
      </c>
      <c r="DK2793" s="3">
        <f t="shared" si="1505"/>
        <v>0</v>
      </c>
      <c r="DL2793" s="3">
        <f t="shared" si="1505"/>
        <v>0</v>
      </c>
      <c r="DM2793" s="3">
        <f t="shared" si="1505"/>
        <v>0</v>
      </c>
      <c r="DN2793" s="3">
        <f t="shared" si="1505"/>
        <v>0</v>
      </c>
      <c r="DO2793" s="3">
        <f t="shared" si="1505"/>
        <v>0</v>
      </c>
      <c r="DP2793" s="3">
        <f t="shared" si="1505"/>
        <v>0</v>
      </c>
      <c r="DQ2793" s="3">
        <f t="shared" si="1505"/>
        <v>0</v>
      </c>
      <c r="DR2793" s="3">
        <f t="shared" si="1505"/>
        <v>0</v>
      </c>
      <c r="DS2793" s="3">
        <f t="shared" si="1505"/>
        <v>0</v>
      </c>
      <c r="DT2793" s="3">
        <f t="shared" si="1505"/>
        <v>0</v>
      </c>
      <c r="DU2793" s="3">
        <f t="shared" si="1505"/>
        <v>0</v>
      </c>
      <c r="DV2793" s="3">
        <f t="shared" si="1505"/>
        <v>0</v>
      </c>
      <c r="DW2793" s="3">
        <f t="shared" si="1505"/>
        <v>0</v>
      </c>
      <c r="DX2793" s="3">
        <f t="shared" si="1505"/>
        <v>0</v>
      </c>
      <c r="DY2793" s="3">
        <f t="shared" si="1505"/>
        <v>0</v>
      </c>
      <c r="DZ2793" s="3">
        <f t="shared" si="1505"/>
        <v>0</v>
      </c>
      <c r="EA2793" s="3">
        <f t="shared" si="1505"/>
        <v>0</v>
      </c>
      <c r="EB2793" s="3">
        <f t="shared" si="1505"/>
        <v>0</v>
      </c>
      <c r="EC2793" s="3">
        <f t="shared" si="1505"/>
        <v>0</v>
      </c>
      <c r="ED2793" s="3">
        <f t="shared" si="1505"/>
        <v>0</v>
      </c>
      <c r="EE2793" s="3">
        <f t="shared" si="1505"/>
        <v>0</v>
      </c>
      <c r="EF2793" s="3">
        <f t="shared" si="1505"/>
        <v>0</v>
      </c>
      <c r="EG2793" s="3">
        <f t="shared" si="1505"/>
        <v>0</v>
      </c>
      <c r="EH2793" s="3">
        <f t="shared" si="1505"/>
        <v>0</v>
      </c>
      <c r="EI2793" s="3">
        <f t="shared" si="1505"/>
        <v>0</v>
      </c>
      <c r="EJ2793" s="3">
        <f t="shared" si="1505"/>
        <v>0</v>
      </c>
      <c r="EK2793" s="3">
        <f t="shared" si="1505"/>
        <v>0</v>
      </c>
      <c r="EL2793" s="3">
        <f t="shared" si="1505"/>
        <v>0</v>
      </c>
      <c r="EM2793" s="3">
        <f t="shared" ref="EM2793:FR2793" si="1506">EM2798</f>
        <v>0</v>
      </c>
      <c r="EN2793" s="3">
        <f t="shared" si="1506"/>
        <v>0</v>
      </c>
      <c r="EO2793" s="3">
        <f t="shared" si="1506"/>
        <v>0</v>
      </c>
      <c r="EP2793" s="3">
        <f t="shared" si="1506"/>
        <v>0</v>
      </c>
      <c r="EQ2793" s="3">
        <f t="shared" si="1506"/>
        <v>0</v>
      </c>
      <c r="ER2793" s="3">
        <f t="shared" si="1506"/>
        <v>0</v>
      </c>
      <c r="ES2793" s="3">
        <f t="shared" si="1506"/>
        <v>0</v>
      </c>
      <c r="ET2793" s="3">
        <f t="shared" si="1506"/>
        <v>0</v>
      </c>
      <c r="EU2793" s="3">
        <f t="shared" si="1506"/>
        <v>0</v>
      </c>
      <c r="EV2793" s="3">
        <f t="shared" si="1506"/>
        <v>0</v>
      </c>
      <c r="EW2793" s="3">
        <f t="shared" si="1506"/>
        <v>0</v>
      </c>
      <c r="EX2793" s="3">
        <f t="shared" si="1506"/>
        <v>0</v>
      </c>
      <c r="EY2793" s="3">
        <f t="shared" si="1506"/>
        <v>0</v>
      </c>
      <c r="EZ2793" s="3">
        <f t="shared" si="1506"/>
        <v>0</v>
      </c>
      <c r="FA2793" s="3">
        <f t="shared" si="1506"/>
        <v>0</v>
      </c>
      <c r="FB2793" s="3">
        <f t="shared" si="1506"/>
        <v>0</v>
      </c>
      <c r="FC2793" s="3">
        <f t="shared" si="1506"/>
        <v>0</v>
      </c>
      <c r="FD2793" s="3">
        <f t="shared" si="1506"/>
        <v>0</v>
      </c>
      <c r="FE2793" s="3">
        <f t="shared" si="1506"/>
        <v>0</v>
      </c>
      <c r="FF2793" s="3">
        <f t="shared" si="1506"/>
        <v>0</v>
      </c>
      <c r="FG2793" s="3">
        <f t="shared" si="1506"/>
        <v>0</v>
      </c>
      <c r="FH2793" s="3">
        <f t="shared" si="1506"/>
        <v>0</v>
      </c>
      <c r="FI2793" s="3">
        <f t="shared" si="1506"/>
        <v>0</v>
      </c>
      <c r="FJ2793" s="3">
        <f t="shared" si="1506"/>
        <v>0</v>
      </c>
      <c r="FK2793" s="3">
        <f t="shared" si="1506"/>
        <v>0</v>
      </c>
      <c r="FL2793" s="3">
        <f t="shared" si="1506"/>
        <v>0</v>
      </c>
      <c r="FM2793" s="3">
        <f t="shared" si="1506"/>
        <v>0</v>
      </c>
      <c r="FN2793" s="3">
        <f t="shared" si="1506"/>
        <v>0</v>
      </c>
      <c r="FO2793" s="3">
        <f t="shared" si="1506"/>
        <v>0</v>
      </c>
      <c r="FP2793" s="3">
        <f t="shared" si="1506"/>
        <v>0</v>
      </c>
      <c r="FQ2793" s="3">
        <f t="shared" si="1506"/>
        <v>0</v>
      </c>
      <c r="FR2793" s="3">
        <f t="shared" si="1506"/>
        <v>0</v>
      </c>
      <c r="FS2793" s="3">
        <f t="shared" ref="FS2793:GX2793" si="1507">FS2798</f>
        <v>0</v>
      </c>
      <c r="FT2793" s="3">
        <f t="shared" si="1507"/>
        <v>0</v>
      </c>
      <c r="FU2793" s="3">
        <f t="shared" si="1507"/>
        <v>0</v>
      </c>
      <c r="FV2793" s="3">
        <f t="shared" si="1507"/>
        <v>0</v>
      </c>
      <c r="FW2793" s="3">
        <f t="shared" si="1507"/>
        <v>0</v>
      </c>
      <c r="FX2793" s="3">
        <f t="shared" si="1507"/>
        <v>0</v>
      </c>
      <c r="FY2793" s="3">
        <f t="shared" si="1507"/>
        <v>0</v>
      </c>
      <c r="FZ2793" s="3">
        <f t="shared" si="1507"/>
        <v>0</v>
      </c>
      <c r="GA2793" s="3">
        <f t="shared" si="1507"/>
        <v>0</v>
      </c>
      <c r="GB2793" s="3">
        <f t="shared" si="1507"/>
        <v>0</v>
      </c>
      <c r="GC2793" s="3">
        <f t="shared" si="1507"/>
        <v>0</v>
      </c>
      <c r="GD2793" s="3">
        <f t="shared" si="1507"/>
        <v>0</v>
      </c>
      <c r="GE2793" s="3">
        <f t="shared" si="1507"/>
        <v>0</v>
      </c>
      <c r="GF2793" s="3">
        <f t="shared" si="1507"/>
        <v>0</v>
      </c>
      <c r="GG2793" s="3">
        <f t="shared" si="1507"/>
        <v>0</v>
      </c>
      <c r="GH2793" s="3">
        <f t="shared" si="1507"/>
        <v>0</v>
      </c>
      <c r="GI2793" s="3">
        <f t="shared" si="1507"/>
        <v>0</v>
      </c>
      <c r="GJ2793" s="3">
        <f t="shared" si="1507"/>
        <v>0</v>
      </c>
      <c r="GK2793" s="3">
        <f t="shared" si="1507"/>
        <v>0</v>
      </c>
      <c r="GL2793" s="3">
        <f t="shared" si="1507"/>
        <v>0</v>
      </c>
      <c r="GM2793" s="3">
        <f t="shared" si="1507"/>
        <v>0</v>
      </c>
      <c r="GN2793" s="3">
        <f t="shared" si="1507"/>
        <v>0</v>
      </c>
      <c r="GO2793" s="3">
        <f t="shared" si="1507"/>
        <v>0</v>
      </c>
      <c r="GP2793" s="3">
        <f t="shared" si="1507"/>
        <v>0</v>
      </c>
      <c r="GQ2793" s="3">
        <f t="shared" si="1507"/>
        <v>0</v>
      </c>
      <c r="GR2793" s="3">
        <f t="shared" si="1507"/>
        <v>0</v>
      </c>
      <c r="GS2793" s="3">
        <f t="shared" si="1507"/>
        <v>0</v>
      </c>
      <c r="GT2793" s="3">
        <f t="shared" si="1507"/>
        <v>0</v>
      </c>
      <c r="GU2793" s="3">
        <f t="shared" si="1507"/>
        <v>0</v>
      </c>
      <c r="GV2793" s="3">
        <f t="shared" si="1507"/>
        <v>0</v>
      </c>
      <c r="GW2793" s="3">
        <f t="shared" si="1507"/>
        <v>0</v>
      </c>
      <c r="GX2793" s="3">
        <f t="shared" si="1507"/>
        <v>0</v>
      </c>
    </row>
    <row r="2795" spans="1:245" x14ac:dyDescent="0.2">
      <c r="A2795">
        <v>17</v>
      </c>
      <c r="B2795">
        <v>1</v>
      </c>
      <c r="C2795">
        <f>ROW(SmtRes!A859)</f>
        <v>859</v>
      </c>
      <c r="D2795">
        <f>ROW(EtalonRes!A827)</f>
        <v>827</v>
      </c>
      <c r="E2795" t="s">
        <v>229</v>
      </c>
      <c r="F2795" t="s">
        <v>91</v>
      </c>
      <c r="G2795" t="s">
        <v>92</v>
      </c>
      <c r="H2795" t="s">
        <v>93</v>
      </c>
      <c r="I2795">
        <f>ROUND(12/10,9)</f>
        <v>1.2</v>
      </c>
      <c r="J2795">
        <v>0</v>
      </c>
      <c r="O2795">
        <f>ROUND(CP2795,2)</f>
        <v>5001.21</v>
      </c>
      <c r="P2795">
        <f>ROUND(CQ2795*I2795,2)</f>
        <v>3593.83</v>
      </c>
      <c r="Q2795">
        <f>ROUND(CR2795*I2795,2)</f>
        <v>0</v>
      </c>
      <c r="R2795">
        <f>ROUND(CS2795*I2795,2)</f>
        <v>0</v>
      </c>
      <c r="S2795">
        <f>ROUND(CT2795*I2795,2)</f>
        <v>1407.38</v>
      </c>
      <c r="T2795">
        <f>ROUND(CU2795*I2795,2)</f>
        <v>0</v>
      </c>
      <c r="U2795">
        <f>CV2795*I2795</f>
        <v>7.4639999999999995</v>
      </c>
      <c r="V2795">
        <f>CW2795*I2795</f>
        <v>0</v>
      </c>
      <c r="W2795">
        <f>ROUND(CX2795*I2795,2)</f>
        <v>0</v>
      </c>
      <c r="X2795">
        <f>ROUND(CY2795,2)</f>
        <v>985.17</v>
      </c>
      <c r="Y2795">
        <f>ROUND(CZ2795,2)</f>
        <v>140.74</v>
      </c>
      <c r="AA2795">
        <v>55574044</v>
      </c>
      <c r="AB2795">
        <f>ROUND((AC2795+AD2795+AF2795),6)</f>
        <v>4167.68</v>
      </c>
      <c r="AC2795">
        <f>ROUND((ES2795),6)</f>
        <v>2994.86</v>
      </c>
      <c r="AD2795">
        <f>ROUND((((ET2795)-(EU2795))+AE2795),6)</f>
        <v>0</v>
      </c>
      <c r="AE2795">
        <f>ROUND((EU2795),6)</f>
        <v>0</v>
      </c>
      <c r="AF2795">
        <f>ROUND((EV2795),6)</f>
        <v>1172.82</v>
      </c>
      <c r="AG2795">
        <f>ROUND((AP2795),6)</f>
        <v>0</v>
      </c>
      <c r="AH2795">
        <f>(EW2795)</f>
        <v>6.22</v>
      </c>
      <c r="AI2795">
        <f>(EX2795)</f>
        <v>0</v>
      </c>
      <c r="AJ2795">
        <f>(AS2795)</f>
        <v>0</v>
      </c>
      <c r="AK2795">
        <v>4167.68</v>
      </c>
      <c r="AL2795">
        <v>2994.86</v>
      </c>
      <c r="AM2795">
        <v>0</v>
      </c>
      <c r="AN2795">
        <v>0</v>
      </c>
      <c r="AO2795">
        <v>1172.82</v>
      </c>
      <c r="AP2795">
        <v>0</v>
      </c>
      <c r="AQ2795">
        <v>6.22</v>
      </c>
      <c r="AR2795">
        <v>0</v>
      </c>
      <c r="AS2795">
        <v>0</v>
      </c>
      <c r="AT2795">
        <v>70</v>
      </c>
      <c r="AU2795">
        <v>10</v>
      </c>
      <c r="AV2795">
        <v>1</v>
      </c>
      <c r="AW2795">
        <v>1</v>
      </c>
      <c r="AZ2795">
        <v>1</v>
      </c>
      <c r="BA2795">
        <v>1</v>
      </c>
      <c r="BB2795">
        <v>1</v>
      </c>
      <c r="BC2795">
        <v>1</v>
      </c>
      <c r="BD2795" t="s">
        <v>3</v>
      </c>
      <c r="BE2795" t="s">
        <v>3</v>
      </c>
      <c r="BF2795" t="s">
        <v>3</v>
      </c>
      <c r="BG2795" t="s">
        <v>3</v>
      </c>
      <c r="BH2795">
        <v>0</v>
      </c>
      <c r="BI2795">
        <v>4</v>
      </c>
      <c r="BJ2795" t="s">
        <v>94</v>
      </c>
      <c r="BM2795">
        <v>0</v>
      </c>
      <c r="BN2795">
        <v>0</v>
      </c>
      <c r="BO2795" t="s">
        <v>3</v>
      </c>
      <c r="BP2795">
        <v>0</v>
      </c>
      <c r="BQ2795">
        <v>1</v>
      </c>
      <c r="BR2795">
        <v>0</v>
      </c>
      <c r="BS2795">
        <v>1</v>
      </c>
      <c r="BT2795">
        <v>1</v>
      </c>
      <c r="BU2795">
        <v>1</v>
      </c>
      <c r="BV2795">
        <v>1</v>
      </c>
      <c r="BW2795">
        <v>1</v>
      </c>
      <c r="BX2795">
        <v>1</v>
      </c>
      <c r="BY2795" t="s">
        <v>3</v>
      </c>
      <c r="BZ2795">
        <v>70</v>
      </c>
      <c r="CA2795">
        <v>10</v>
      </c>
      <c r="CE2795">
        <v>0</v>
      </c>
      <c r="CF2795">
        <v>0</v>
      </c>
      <c r="CG2795">
        <v>0</v>
      </c>
      <c r="CM2795">
        <v>0</v>
      </c>
      <c r="CN2795" t="s">
        <v>3</v>
      </c>
      <c r="CO2795">
        <v>0</v>
      </c>
      <c r="CP2795">
        <f>(P2795+Q2795+S2795)</f>
        <v>5001.21</v>
      </c>
      <c r="CQ2795">
        <f>(AC2795*BC2795*AW2795)</f>
        <v>2994.86</v>
      </c>
      <c r="CR2795">
        <f>((((ET2795)*BB2795-(EU2795)*BS2795)+AE2795*BS2795)*AV2795)</f>
        <v>0</v>
      </c>
      <c r="CS2795">
        <f>(AE2795*BS2795*AV2795)</f>
        <v>0</v>
      </c>
      <c r="CT2795">
        <f>(AF2795*BA2795*AV2795)</f>
        <v>1172.82</v>
      </c>
      <c r="CU2795">
        <f>AG2795</f>
        <v>0</v>
      </c>
      <c r="CV2795">
        <f>(AH2795*AV2795)</f>
        <v>6.22</v>
      </c>
      <c r="CW2795">
        <f>AI2795</f>
        <v>0</v>
      </c>
      <c r="CX2795">
        <f>AJ2795</f>
        <v>0</v>
      </c>
      <c r="CY2795">
        <f>((S2795*BZ2795)/100)</f>
        <v>985.16600000000005</v>
      </c>
      <c r="CZ2795">
        <f>((S2795*CA2795)/100)</f>
        <v>140.738</v>
      </c>
      <c r="DC2795" t="s">
        <v>3</v>
      </c>
      <c r="DD2795" t="s">
        <v>3</v>
      </c>
      <c r="DE2795" t="s">
        <v>3</v>
      </c>
      <c r="DF2795" t="s">
        <v>3</v>
      </c>
      <c r="DG2795" t="s">
        <v>3</v>
      </c>
      <c r="DH2795" t="s">
        <v>3</v>
      </c>
      <c r="DI2795" t="s">
        <v>3</v>
      </c>
      <c r="DJ2795" t="s">
        <v>3</v>
      </c>
      <c r="DK2795" t="s">
        <v>3</v>
      </c>
      <c r="DL2795" t="s">
        <v>3</v>
      </c>
      <c r="DM2795" t="s">
        <v>3</v>
      </c>
      <c r="DN2795">
        <v>0</v>
      </c>
      <c r="DO2795">
        <v>0</v>
      </c>
      <c r="DP2795">
        <v>1</v>
      </c>
      <c r="DQ2795">
        <v>1</v>
      </c>
      <c r="DU2795">
        <v>1010</v>
      </c>
      <c r="DV2795" t="s">
        <v>93</v>
      </c>
      <c r="DW2795" t="s">
        <v>93</v>
      </c>
      <c r="DX2795">
        <v>10</v>
      </c>
      <c r="EE2795">
        <v>55317522</v>
      </c>
      <c r="EF2795">
        <v>1</v>
      </c>
      <c r="EG2795" t="s">
        <v>19</v>
      </c>
      <c r="EH2795">
        <v>0</v>
      </c>
      <c r="EI2795" t="s">
        <v>3</v>
      </c>
      <c r="EJ2795">
        <v>4</v>
      </c>
      <c r="EK2795">
        <v>0</v>
      </c>
      <c r="EL2795" t="s">
        <v>20</v>
      </c>
      <c r="EM2795" t="s">
        <v>21</v>
      </c>
      <c r="EO2795" t="s">
        <v>3</v>
      </c>
      <c r="EQ2795">
        <v>0</v>
      </c>
      <c r="ER2795">
        <v>4167.68</v>
      </c>
      <c r="ES2795">
        <v>2994.86</v>
      </c>
      <c r="ET2795">
        <v>0</v>
      </c>
      <c r="EU2795">
        <v>0</v>
      </c>
      <c r="EV2795">
        <v>1172.82</v>
      </c>
      <c r="EW2795">
        <v>6.22</v>
      </c>
      <c r="EX2795">
        <v>0</v>
      </c>
      <c r="EY2795">
        <v>0</v>
      </c>
      <c r="FQ2795">
        <v>0</v>
      </c>
      <c r="FR2795">
        <f>ROUND(IF(AND(BH2795=3,BI2795=3),P2795,0),2)</f>
        <v>0</v>
      </c>
      <c r="FS2795">
        <v>0</v>
      </c>
      <c r="FX2795">
        <v>70</v>
      </c>
      <c r="FY2795">
        <v>10</v>
      </c>
      <c r="GA2795" t="s">
        <v>3</v>
      </c>
      <c r="GD2795">
        <v>0</v>
      </c>
      <c r="GF2795">
        <v>1404583839</v>
      </c>
      <c r="GG2795">
        <v>2</v>
      </c>
      <c r="GH2795">
        <v>1</v>
      </c>
      <c r="GI2795">
        <v>-2</v>
      </c>
      <c r="GJ2795">
        <v>0</v>
      </c>
      <c r="GK2795">
        <f>ROUND(R2795*(R12)/100,2)</f>
        <v>0</v>
      </c>
      <c r="GL2795">
        <f>ROUND(IF(AND(BH2795=3,BI2795=3,FS2795&lt;&gt;0),P2795,0),2)</f>
        <v>0</v>
      </c>
      <c r="GM2795">
        <f>ROUND(O2795+X2795+Y2795+GK2795,2)+GX2795</f>
        <v>6127.12</v>
      </c>
      <c r="GN2795">
        <f>IF(OR(BI2795=0,BI2795=1),ROUND(O2795+X2795+Y2795+GK2795,2),0)</f>
        <v>0</v>
      </c>
      <c r="GO2795">
        <f>IF(BI2795=2,ROUND(O2795+X2795+Y2795+GK2795,2),0)</f>
        <v>0</v>
      </c>
      <c r="GP2795">
        <f>IF(BI2795=4,ROUND(O2795+X2795+Y2795+GK2795,2)+GX2795,0)</f>
        <v>6127.12</v>
      </c>
      <c r="GR2795">
        <v>0</v>
      </c>
      <c r="GS2795">
        <v>3</v>
      </c>
      <c r="GT2795">
        <v>0</v>
      </c>
      <c r="GU2795" t="s">
        <v>3</v>
      </c>
      <c r="GV2795">
        <f>ROUND((GT2795),6)</f>
        <v>0</v>
      </c>
      <c r="GW2795">
        <v>1</v>
      </c>
      <c r="GX2795">
        <f>ROUND(HC2795*I2795,2)</f>
        <v>0</v>
      </c>
      <c r="HA2795">
        <v>0</v>
      </c>
      <c r="HB2795">
        <v>0</v>
      </c>
      <c r="HC2795">
        <f>GV2795*GW2795</f>
        <v>0</v>
      </c>
      <c r="IK2795">
        <v>0</v>
      </c>
    </row>
    <row r="2796" spans="1:245" x14ac:dyDescent="0.2">
      <c r="A2796">
        <v>17</v>
      </c>
      <c r="B2796">
        <v>1</v>
      </c>
      <c r="E2796" t="s">
        <v>232</v>
      </c>
      <c r="F2796" t="s">
        <v>96</v>
      </c>
      <c r="G2796" t="s">
        <v>507</v>
      </c>
      <c r="H2796" t="s">
        <v>180</v>
      </c>
      <c r="I2796">
        <v>3</v>
      </c>
      <c r="J2796">
        <v>0</v>
      </c>
      <c r="O2796">
        <f>ROUND(CP2796,2)</f>
        <v>18162.509999999998</v>
      </c>
      <c r="P2796">
        <f>ROUND(CQ2796*I2796,2)</f>
        <v>18162.509999999998</v>
      </c>
      <c r="Q2796">
        <f>ROUND(CR2796*I2796,2)</f>
        <v>0</v>
      </c>
      <c r="R2796">
        <f>ROUND(CS2796*I2796,2)</f>
        <v>0</v>
      </c>
      <c r="S2796">
        <f>ROUND(CT2796*I2796,2)</f>
        <v>0</v>
      </c>
      <c r="T2796">
        <f>ROUND(CU2796*I2796,2)</f>
        <v>0</v>
      </c>
      <c r="U2796">
        <f>CV2796*I2796</f>
        <v>0</v>
      </c>
      <c r="V2796">
        <f>CW2796*I2796</f>
        <v>0</v>
      </c>
      <c r="W2796">
        <f>ROUND(CX2796*I2796,2)</f>
        <v>0</v>
      </c>
      <c r="X2796">
        <f>ROUND(CY2796,2)</f>
        <v>0</v>
      </c>
      <c r="Y2796">
        <f>ROUND(CZ2796,2)</f>
        <v>0</v>
      </c>
      <c r="AA2796">
        <v>55574044</v>
      </c>
      <c r="AB2796">
        <f>ROUND((AC2796+AD2796+AF2796),6)</f>
        <v>6054.17</v>
      </c>
      <c r="AC2796">
        <f>ROUND((ES2796),6)</f>
        <v>6054.17</v>
      </c>
      <c r="AD2796">
        <f>ROUND((((ET2796)-(EU2796))+AE2796),6)</f>
        <v>0</v>
      </c>
      <c r="AE2796">
        <f>ROUND((EU2796),6)</f>
        <v>0</v>
      </c>
      <c r="AF2796">
        <f>ROUND((EV2796),6)</f>
        <v>0</v>
      </c>
      <c r="AG2796">
        <f>ROUND((AP2796),6)</f>
        <v>0</v>
      </c>
      <c r="AH2796">
        <f>(EW2796)</f>
        <v>0</v>
      </c>
      <c r="AI2796">
        <f>(EX2796)</f>
        <v>0</v>
      </c>
      <c r="AJ2796">
        <f>(AS2796)</f>
        <v>0</v>
      </c>
      <c r="AK2796">
        <v>6054.17</v>
      </c>
      <c r="AL2796">
        <v>6054.17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1</v>
      </c>
      <c r="AW2796">
        <v>1</v>
      </c>
      <c r="AZ2796">
        <v>1</v>
      </c>
      <c r="BA2796">
        <v>1</v>
      </c>
      <c r="BB2796">
        <v>1</v>
      </c>
      <c r="BC2796">
        <v>1</v>
      </c>
      <c r="BD2796" t="s">
        <v>3</v>
      </c>
      <c r="BE2796" t="s">
        <v>3</v>
      </c>
      <c r="BF2796" t="s">
        <v>3</v>
      </c>
      <c r="BG2796" t="s">
        <v>3</v>
      </c>
      <c r="BH2796">
        <v>3</v>
      </c>
      <c r="BI2796">
        <v>1</v>
      </c>
      <c r="BJ2796" t="s">
        <v>3</v>
      </c>
      <c r="BM2796">
        <v>6001</v>
      </c>
      <c r="BN2796">
        <v>0</v>
      </c>
      <c r="BO2796" t="s">
        <v>3</v>
      </c>
      <c r="BP2796">
        <v>0</v>
      </c>
      <c r="BQ2796">
        <v>0</v>
      </c>
      <c r="BR2796">
        <v>0</v>
      </c>
      <c r="BS2796">
        <v>1</v>
      </c>
      <c r="BT2796">
        <v>1</v>
      </c>
      <c r="BU2796">
        <v>1</v>
      </c>
      <c r="BV2796">
        <v>1</v>
      </c>
      <c r="BW2796">
        <v>1</v>
      </c>
      <c r="BX2796">
        <v>1</v>
      </c>
      <c r="BY2796" t="s">
        <v>3</v>
      </c>
      <c r="BZ2796">
        <v>0</v>
      </c>
      <c r="CA2796">
        <v>0</v>
      </c>
      <c r="CE2796">
        <v>0</v>
      </c>
      <c r="CF2796">
        <v>0</v>
      </c>
      <c r="CG2796">
        <v>0</v>
      </c>
      <c r="CM2796">
        <v>0</v>
      </c>
      <c r="CN2796" t="s">
        <v>3</v>
      </c>
      <c r="CO2796">
        <v>0</v>
      </c>
      <c r="CP2796">
        <f>(P2796+Q2796+S2796)</f>
        <v>18162.509999999998</v>
      </c>
      <c r="CQ2796">
        <f>(AC2796*BC2796*AW2796)</f>
        <v>6054.17</v>
      </c>
      <c r="CR2796">
        <f>((((ET2796)*BB2796-(EU2796)*BS2796)+AE2796*BS2796)*AV2796)</f>
        <v>0</v>
      </c>
      <c r="CS2796">
        <f>(AE2796*BS2796*AV2796)</f>
        <v>0</v>
      </c>
      <c r="CT2796">
        <f>(AF2796*BA2796*AV2796)</f>
        <v>0</v>
      </c>
      <c r="CU2796">
        <f>AG2796</f>
        <v>0</v>
      </c>
      <c r="CV2796">
        <f>(AH2796*AV2796)</f>
        <v>0</v>
      </c>
      <c r="CW2796">
        <f>AI2796</f>
        <v>0</v>
      </c>
      <c r="CX2796">
        <f>AJ2796</f>
        <v>0</v>
      </c>
      <c r="CY2796">
        <f>((S2796*BZ2796)/100)</f>
        <v>0</v>
      </c>
      <c r="CZ2796">
        <f>((S2796*CA2796)/100)</f>
        <v>0</v>
      </c>
      <c r="DC2796" t="s">
        <v>3</v>
      </c>
      <c r="DD2796" t="s">
        <v>3</v>
      </c>
      <c r="DE2796" t="s">
        <v>3</v>
      </c>
      <c r="DF2796" t="s">
        <v>3</v>
      </c>
      <c r="DG2796" t="s">
        <v>3</v>
      </c>
      <c r="DH2796" t="s">
        <v>3</v>
      </c>
      <c r="DI2796" t="s">
        <v>3</v>
      </c>
      <c r="DJ2796" t="s">
        <v>3</v>
      </c>
      <c r="DK2796" t="s">
        <v>3</v>
      </c>
      <c r="DL2796" t="s">
        <v>3</v>
      </c>
      <c r="DM2796" t="s">
        <v>3</v>
      </c>
      <c r="DN2796">
        <v>0</v>
      </c>
      <c r="DO2796">
        <v>0</v>
      </c>
      <c r="DP2796">
        <v>1</v>
      </c>
      <c r="DQ2796">
        <v>1</v>
      </c>
      <c r="DU2796">
        <v>1010</v>
      </c>
      <c r="DV2796" t="s">
        <v>180</v>
      </c>
      <c r="DW2796" t="s">
        <v>180</v>
      </c>
      <c r="DX2796">
        <v>1</v>
      </c>
      <c r="EE2796">
        <v>55525620</v>
      </c>
      <c r="EF2796">
        <v>0</v>
      </c>
      <c r="EG2796" t="s">
        <v>220</v>
      </c>
      <c r="EH2796">
        <v>0</v>
      </c>
      <c r="EI2796" t="s">
        <v>3</v>
      </c>
      <c r="EJ2796">
        <v>1</v>
      </c>
      <c r="EK2796">
        <v>6001</v>
      </c>
      <c r="EL2796" t="s">
        <v>221</v>
      </c>
      <c r="EM2796" t="s">
        <v>220</v>
      </c>
      <c r="EO2796" t="s">
        <v>3</v>
      </c>
      <c r="EQ2796">
        <v>0</v>
      </c>
      <c r="ER2796">
        <v>6054.17</v>
      </c>
      <c r="ES2796">
        <v>6054.17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5</v>
      </c>
      <c r="FC2796">
        <v>1</v>
      </c>
      <c r="FD2796">
        <v>18</v>
      </c>
      <c r="FF2796">
        <v>7265</v>
      </c>
      <c r="FQ2796">
        <v>0</v>
      </c>
      <c r="FR2796">
        <f>ROUND(IF(AND(BH2796=3,BI2796=3),P2796,0),2)</f>
        <v>0</v>
      </c>
      <c r="FS2796">
        <v>0</v>
      </c>
      <c r="FX2796">
        <v>0</v>
      </c>
      <c r="FY2796">
        <v>0</v>
      </c>
      <c r="GA2796" t="s">
        <v>508</v>
      </c>
      <c r="GD2796">
        <v>0</v>
      </c>
      <c r="GF2796">
        <v>1797666129</v>
      </c>
      <c r="GG2796">
        <v>2</v>
      </c>
      <c r="GH2796">
        <v>3</v>
      </c>
      <c r="GI2796">
        <v>-2</v>
      </c>
      <c r="GJ2796">
        <v>0</v>
      </c>
      <c r="GK2796">
        <f>ROUND(R2796*(R12)/100,2)</f>
        <v>0</v>
      </c>
      <c r="GL2796">
        <f>ROUND(IF(AND(BH2796=3,BI2796=3,FS2796&lt;&gt;0),P2796,0),2)</f>
        <v>0</v>
      </c>
      <c r="GM2796">
        <f>ROUND(O2796+X2796+Y2796+GK2796,2)+GX2796</f>
        <v>18162.509999999998</v>
      </c>
      <c r="GN2796">
        <f>IF(OR(BI2796=0,BI2796=1),ROUND(O2796+X2796+Y2796+GK2796,2),0)</f>
        <v>18162.509999999998</v>
      </c>
      <c r="GO2796">
        <f>IF(BI2796=2,ROUND(O2796+X2796+Y2796+GK2796,2),0)</f>
        <v>0</v>
      </c>
      <c r="GP2796">
        <f>IF(BI2796=4,ROUND(O2796+X2796+Y2796+GK2796,2)+GX2796,0)</f>
        <v>0</v>
      </c>
      <c r="GR2796">
        <v>1</v>
      </c>
      <c r="GS2796">
        <v>1</v>
      </c>
      <c r="GT2796">
        <v>0</v>
      </c>
      <c r="GU2796" t="s">
        <v>3</v>
      </c>
      <c r="GV2796">
        <f>ROUND((GT2796),6)</f>
        <v>0</v>
      </c>
      <c r="GW2796">
        <v>1</v>
      </c>
      <c r="GX2796">
        <f>ROUND(HC2796*I2796,2)</f>
        <v>0</v>
      </c>
      <c r="HA2796">
        <v>0</v>
      </c>
      <c r="HB2796">
        <v>0</v>
      </c>
      <c r="HC2796">
        <f>GV2796*GW2796</f>
        <v>0</v>
      </c>
      <c r="IK2796">
        <v>0</v>
      </c>
    </row>
    <row r="2798" spans="1:245" x14ac:dyDescent="0.2">
      <c r="A2798" s="2">
        <v>51</v>
      </c>
      <c r="B2798" s="2">
        <f>B2791</f>
        <v>1</v>
      </c>
      <c r="C2798" s="2">
        <f>A2791</f>
        <v>4</v>
      </c>
      <c r="D2798" s="2">
        <f>ROW(A2791)</f>
        <v>2791</v>
      </c>
      <c r="E2798" s="2"/>
      <c r="F2798" s="2" t="str">
        <f>IF(F2791&lt;&gt;"",F2791,"")</f>
        <v>Новый раздел</v>
      </c>
      <c r="G2798" s="2" t="str">
        <f>IF(G2791&lt;&gt;"",G2791,"")</f>
        <v>Установка лавочек</v>
      </c>
      <c r="H2798" s="2">
        <v>0</v>
      </c>
      <c r="I2798" s="2"/>
      <c r="J2798" s="2"/>
      <c r="K2798" s="2"/>
      <c r="L2798" s="2"/>
      <c r="M2798" s="2"/>
      <c r="N2798" s="2"/>
      <c r="O2798" s="2">
        <f t="shared" ref="O2798:T2798" si="1508">ROUND(AB2798,2)</f>
        <v>23163.72</v>
      </c>
      <c r="P2798" s="2">
        <f t="shared" si="1508"/>
        <v>21756.34</v>
      </c>
      <c r="Q2798" s="2">
        <f t="shared" si="1508"/>
        <v>0</v>
      </c>
      <c r="R2798" s="2">
        <f t="shared" si="1508"/>
        <v>0</v>
      </c>
      <c r="S2798" s="2">
        <f t="shared" si="1508"/>
        <v>1407.38</v>
      </c>
      <c r="T2798" s="2">
        <f t="shared" si="1508"/>
        <v>0</v>
      </c>
      <c r="U2798" s="2">
        <f>AH2798</f>
        <v>7.4639999999999995</v>
      </c>
      <c r="V2798" s="2">
        <f>AI2798</f>
        <v>0</v>
      </c>
      <c r="W2798" s="2">
        <f>ROUND(AJ2798,2)</f>
        <v>0</v>
      </c>
      <c r="X2798" s="2">
        <f>ROUND(AK2798,2)</f>
        <v>985.17</v>
      </c>
      <c r="Y2798" s="2">
        <f>ROUND(AL2798,2)</f>
        <v>140.74</v>
      </c>
      <c r="Z2798" s="2"/>
      <c r="AA2798" s="2"/>
      <c r="AB2798" s="2">
        <f>ROUND(SUMIF(AA2795:AA2796,"=55574044",O2795:O2796),2)</f>
        <v>23163.72</v>
      </c>
      <c r="AC2798" s="2">
        <f>ROUND(SUMIF(AA2795:AA2796,"=55574044",P2795:P2796),2)</f>
        <v>21756.34</v>
      </c>
      <c r="AD2798" s="2">
        <f>ROUND(SUMIF(AA2795:AA2796,"=55574044",Q2795:Q2796),2)</f>
        <v>0</v>
      </c>
      <c r="AE2798" s="2">
        <f>ROUND(SUMIF(AA2795:AA2796,"=55574044",R2795:R2796),2)</f>
        <v>0</v>
      </c>
      <c r="AF2798" s="2">
        <f>ROUND(SUMIF(AA2795:AA2796,"=55574044",S2795:S2796),2)</f>
        <v>1407.38</v>
      </c>
      <c r="AG2798" s="2">
        <f>ROUND(SUMIF(AA2795:AA2796,"=55574044",T2795:T2796),2)</f>
        <v>0</v>
      </c>
      <c r="AH2798" s="2">
        <f>SUMIF(AA2795:AA2796,"=55574044",U2795:U2796)</f>
        <v>7.4639999999999995</v>
      </c>
      <c r="AI2798" s="2">
        <f>SUMIF(AA2795:AA2796,"=55574044",V2795:V2796)</f>
        <v>0</v>
      </c>
      <c r="AJ2798" s="2">
        <f>ROUND(SUMIF(AA2795:AA2796,"=55574044",W2795:W2796),2)</f>
        <v>0</v>
      </c>
      <c r="AK2798" s="2">
        <f>ROUND(SUMIF(AA2795:AA2796,"=55574044",X2795:X2796),2)</f>
        <v>985.17</v>
      </c>
      <c r="AL2798" s="2">
        <f>ROUND(SUMIF(AA2795:AA2796,"=55574044",Y2795:Y2796),2)</f>
        <v>140.74</v>
      </c>
      <c r="AM2798" s="2"/>
      <c r="AN2798" s="2"/>
      <c r="AO2798" s="2">
        <f t="shared" ref="AO2798:BC2798" si="1509">ROUND(BX2798,2)</f>
        <v>0</v>
      </c>
      <c r="AP2798" s="2">
        <f t="shared" si="1509"/>
        <v>0</v>
      </c>
      <c r="AQ2798" s="2">
        <f t="shared" si="1509"/>
        <v>0</v>
      </c>
      <c r="AR2798" s="2">
        <f t="shared" si="1509"/>
        <v>24289.63</v>
      </c>
      <c r="AS2798" s="2">
        <f t="shared" si="1509"/>
        <v>18162.509999999998</v>
      </c>
      <c r="AT2798" s="2">
        <f t="shared" si="1509"/>
        <v>0</v>
      </c>
      <c r="AU2798" s="2">
        <f t="shared" si="1509"/>
        <v>6127.12</v>
      </c>
      <c r="AV2798" s="2">
        <f t="shared" si="1509"/>
        <v>21756.34</v>
      </c>
      <c r="AW2798" s="2">
        <f t="shared" si="1509"/>
        <v>21756.34</v>
      </c>
      <c r="AX2798" s="2">
        <f t="shared" si="1509"/>
        <v>0</v>
      </c>
      <c r="AY2798" s="2">
        <f t="shared" si="1509"/>
        <v>21756.34</v>
      </c>
      <c r="AZ2798" s="2">
        <f t="shared" si="1509"/>
        <v>0</v>
      </c>
      <c r="BA2798" s="2">
        <f t="shared" si="1509"/>
        <v>0</v>
      </c>
      <c r="BB2798" s="2">
        <f t="shared" si="1509"/>
        <v>0</v>
      </c>
      <c r="BC2798" s="2">
        <f t="shared" si="1509"/>
        <v>0</v>
      </c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>
        <f>ROUND(SUMIF(AA2795:AA2796,"=55574044",FQ2795:FQ2796),2)</f>
        <v>0</v>
      </c>
      <c r="BY2798" s="2">
        <f>ROUND(SUMIF(AA2795:AA2796,"=55574044",FR2795:FR2796),2)</f>
        <v>0</v>
      </c>
      <c r="BZ2798" s="2">
        <f>ROUND(SUMIF(AA2795:AA2796,"=55574044",GL2795:GL2796),2)</f>
        <v>0</v>
      </c>
      <c r="CA2798" s="2">
        <f>ROUND(SUMIF(AA2795:AA2796,"=55574044",GM2795:GM2796),2)</f>
        <v>24289.63</v>
      </c>
      <c r="CB2798" s="2">
        <f>ROUND(SUMIF(AA2795:AA2796,"=55574044",GN2795:GN2796),2)</f>
        <v>18162.509999999998</v>
      </c>
      <c r="CC2798" s="2">
        <f>ROUND(SUMIF(AA2795:AA2796,"=55574044",GO2795:GO2796),2)</f>
        <v>0</v>
      </c>
      <c r="CD2798" s="2">
        <f>ROUND(SUMIF(AA2795:AA2796,"=55574044",GP2795:GP2796),2)</f>
        <v>6127.12</v>
      </c>
      <c r="CE2798" s="2">
        <f>AC2798-BX2798</f>
        <v>21756.34</v>
      </c>
      <c r="CF2798" s="2">
        <f>AC2798-BY2798</f>
        <v>21756.34</v>
      </c>
      <c r="CG2798" s="2">
        <f>BX2798-BZ2798</f>
        <v>0</v>
      </c>
      <c r="CH2798" s="2">
        <f>AC2798-BX2798-BY2798+BZ2798</f>
        <v>21756.34</v>
      </c>
      <c r="CI2798" s="2">
        <f>BY2798-BZ2798</f>
        <v>0</v>
      </c>
      <c r="CJ2798" s="2">
        <f>ROUND(SUMIF(AA2795:AA2796,"=55574044",GX2795:GX2796),2)</f>
        <v>0</v>
      </c>
      <c r="CK2798" s="2">
        <f>ROUND(SUMIF(AA2795:AA2796,"=55574044",GY2795:GY2796),2)</f>
        <v>0</v>
      </c>
      <c r="CL2798" s="2">
        <f>ROUND(SUMIF(AA2795:AA2796,"=55574044",GZ2795:GZ2796),2)</f>
        <v>0</v>
      </c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/>
      <c r="EB2798" s="3"/>
      <c r="EC2798" s="3"/>
      <c r="ED2798" s="3"/>
      <c r="EE2798" s="3"/>
      <c r="EF2798" s="3"/>
      <c r="EG2798" s="3"/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  <c r="FE2798" s="3"/>
      <c r="FF2798" s="3"/>
      <c r="FG2798" s="3"/>
      <c r="FH2798" s="3"/>
      <c r="FI2798" s="3"/>
      <c r="FJ2798" s="3"/>
      <c r="FK2798" s="3"/>
      <c r="FL2798" s="3"/>
      <c r="FM2798" s="3"/>
      <c r="FN2798" s="3"/>
      <c r="FO2798" s="3"/>
      <c r="FP2798" s="3"/>
      <c r="FQ2798" s="3"/>
      <c r="FR2798" s="3"/>
      <c r="FS2798" s="3"/>
      <c r="FT2798" s="3"/>
      <c r="FU2798" s="3"/>
      <c r="FV2798" s="3"/>
      <c r="FW2798" s="3"/>
      <c r="FX2798" s="3"/>
      <c r="FY2798" s="3"/>
      <c r="FZ2798" s="3"/>
      <c r="GA2798" s="3"/>
      <c r="GB2798" s="3"/>
      <c r="GC2798" s="3"/>
      <c r="GD2798" s="3"/>
      <c r="GE2798" s="3"/>
      <c r="GF2798" s="3"/>
      <c r="GG2798" s="3"/>
      <c r="GH2798" s="3"/>
      <c r="GI2798" s="3"/>
      <c r="GJ2798" s="3"/>
      <c r="GK2798" s="3"/>
      <c r="GL2798" s="3"/>
      <c r="GM2798" s="3"/>
      <c r="GN2798" s="3"/>
      <c r="GO2798" s="3"/>
      <c r="GP2798" s="3"/>
      <c r="GQ2798" s="3"/>
      <c r="GR2798" s="3"/>
      <c r="GS2798" s="3"/>
      <c r="GT2798" s="3"/>
      <c r="GU2798" s="3"/>
      <c r="GV2798" s="3"/>
      <c r="GW2798" s="3"/>
      <c r="GX2798" s="3">
        <v>0</v>
      </c>
    </row>
    <row r="2800" spans="1:245" x14ac:dyDescent="0.2">
      <c r="A2800" s="4">
        <v>50</v>
      </c>
      <c r="B2800" s="4">
        <v>0</v>
      </c>
      <c r="C2800" s="4">
        <v>0</v>
      </c>
      <c r="D2800" s="4">
        <v>1</v>
      </c>
      <c r="E2800" s="4">
        <v>201</v>
      </c>
      <c r="F2800" s="4">
        <f>ROUND(Source!O2798,O2800)</f>
        <v>23163.72</v>
      </c>
      <c r="G2800" s="4" t="s">
        <v>34</v>
      </c>
      <c r="H2800" s="4" t="s">
        <v>35</v>
      </c>
      <c r="I2800" s="4"/>
      <c r="J2800" s="4"/>
      <c r="K2800" s="4">
        <v>201</v>
      </c>
      <c r="L2800" s="4">
        <v>1</v>
      </c>
      <c r="M2800" s="4">
        <v>3</v>
      </c>
      <c r="N2800" s="4" t="s">
        <v>3</v>
      </c>
      <c r="O2800" s="4">
        <v>2</v>
      </c>
      <c r="P2800" s="4"/>
      <c r="Q2800" s="4"/>
      <c r="R2800" s="4"/>
      <c r="S2800" s="4"/>
      <c r="T2800" s="4"/>
      <c r="U2800" s="4"/>
      <c r="V2800" s="4"/>
      <c r="W2800" s="4"/>
    </row>
    <row r="2801" spans="1:23" x14ac:dyDescent="0.2">
      <c r="A2801" s="4">
        <v>50</v>
      </c>
      <c r="B2801" s="4">
        <v>0</v>
      </c>
      <c r="C2801" s="4">
        <v>0</v>
      </c>
      <c r="D2801" s="4">
        <v>1</v>
      </c>
      <c r="E2801" s="4">
        <v>202</v>
      </c>
      <c r="F2801" s="4">
        <f>ROUND(Source!P2798,O2801)</f>
        <v>21756.34</v>
      </c>
      <c r="G2801" s="4" t="s">
        <v>36</v>
      </c>
      <c r="H2801" s="4" t="s">
        <v>37</v>
      </c>
      <c r="I2801" s="4"/>
      <c r="J2801" s="4"/>
      <c r="K2801" s="4">
        <v>202</v>
      </c>
      <c r="L2801" s="4">
        <v>2</v>
      </c>
      <c r="M2801" s="4">
        <v>3</v>
      </c>
      <c r="N2801" s="4" t="s">
        <v>3</v>
      </c>
      <c r="O2801" s="4">
        <v>2</v>
      </c>
      <c r="P2801" s="4"/>
      <c r="Q2801" s="4"/>
      <c r="R2801" s="4"/>
      <c r="S2801" s="4"/>
      <c r="T2801" s="4"/>
      <c r="U2801" s="4"/>
      <c r="V2801" s="4"/>
      <c r="W2801" s="4"/>
    </row>
    <row r="2802" spans="1:23" x14ac:dyDescent="0.2">
      <c r="A2802" s="4">
        <v>50</v>
      </c>
      <c r="B2802" s="4">
        <v>0</v>
      </c>
      <c r="C2802" s="4">
        <v>0</v>
      </c>
      <c r="D2802" s="4">
        <v>1</v>
      </c>
      <c r="E2802" s="4">
        <v>222</v>
      </c>
      <c r="F2802" s="4">
        <f>ROUND(Source!AO2798,O2802)</f>
        <v>0</v>
      </c>
      <c r="G2802" s="4" t="s">
        <v>38</v>
      </c>
      <c r="H2802" s="4" t="s">
        <v>39</v>
      </c>
      <c r="I2802" s="4"/>
      <c r="J2802" s="4"/>
      <c r="K2802" s="4">
        <v>222</v>
      </c>
      <c r="L2802" s="4">
        <v>3</v>
      </c>
      <c r="M2802" s="4">
        <v>3</v>
      </c>
      <c r="N2802" s="4" t="s">
        <v>3</v>
      </c>
      <c r="O2802" s="4">
        <v>2</v>
      </c>
      <c r="P2802" s="4"/>
      <c r="Q2802" s="4"/>
      <c r="R2802" s="4"/>
      <c r="S2802" s="4"/>
      <c r="T2802" s="4"/>
      <c r="U2802" s="4"/>
      <c r="V2802" s="4"/>
      <c r="W2802" s="4"/>
    </row>
    <row r="2803" spans="1:23" x14ac:dyDescent="0.2">
      <c r="A2803" s="4">
        <v>50</v>
      </c>
      <c r="B2803" s="4">
        <v>0</v>
      </c>
      <c r="C2803" s="4">
        <v>0</v>
      </c>
      <c r="D2803" s="4">
        <v>1</v>
      </c>
      <c r="E2803" s="4">
        <v>225</v>
      </c>
      <c r="F2803" s="4">
        <f>ROUND(Source!AV2798,O2803)</f>
        <v>21756.34</v>
      </c>
      <c r="G2803" s="4" t="s">
        <v>40</v>
      </c>
      <c r="H2803" s="4" t="s">
        <v>41</v>
      </c>
      <c r="I2803" s="4"/>
      <c r="J2803" s="4"/>
      <c r="K2803" s="4">
        <v>225</v>
      </c>
      <c r="L2803" s="4">
        <v>4</v>
      </c>
      <c r="M2803" s="4">
        <v>3</v>
      </c>
      <c r="N2803" s="4" t="s">
        <v>3</v>
      </c>
      <c r="O2803" s="4">
        <v>2</v>
      </c>
      <c r="P2803" s="4"/>
      <c r="Q2803" s="4"/>
      <c r="R2803" s="4"/>
      <c r="S2803" s="4"/>
      <c r="T2803" s="4"/>
      <c r="U2803" s="4"/>
      <c r="V2803" s="4"/>
      <c r="W2803" s="4"/>
    </row>
    <row r="2804" spans="1:23" x14ac:dyDescent="0.2">
      <c r="A2804" s="4">
        <v>50</v>
      </c>
      <c r="B2804" s="4">
        <v>0</v>
      </c>
      <c r="C2804" s="4">
        <v>0</v>
      </c>
      <c r="D2804" s="4">
        <v>1</v>
      </c>
      <c r="E2804" s="4">
        <v>226</v>
      </c>
      <c r="F2804" s="4">
        <f>ROUND(Source!AW2798,O2804)</f>
        <v>21756.34</v>
      </c>
      <c r="G2804" s="4" t="s">
        <v>42</v>
      </c>
      <c r="H2804" s="4" t="s">
        <v>43</v>
      </c>
      <c r="I2804" s="4"/>
      <c r="J2804" s="4"/>
      <c r="K2804" s="4">
        <v>226</v>
      </c>
      <c r="L2804" s="4">
        <v>5</v>
      </c>
      <c r="M2804" s="4">
        <v>3</v>
      </c>
      <c r="N2804" s="4" t="s">
        <v>3</v>
      </c>
      <c r="O2804" s="4">
        <v>2</v>
      </c>
      <c r="P2804" s="4"/>
      <c r="Q2804" s="4"/>
      <c r="R2804" s="4"/>
      <c r="S2804" s="4"/>
      <c r="T2804" s="4"/>
      <c r="U2804" s="4"/>
      <c r="V2804" s="4"/>
      <c r="W2804" s="4"/>
    </row>
    <row r="2805" spans="1:23" x14ac:dyDescent="0.2">
      <c r="A2805" s="4">
        <v>50</v>
      </c>
      <c r="B2805" s="4">
        <v>0</v>
      </c>
      <c r="C2805" s="4">
        <v>0</v>
      </c>
      <c r="D2805" s="4">
        <v>1</v>
      </c>
      <c r="E2805" s="4">
        <v>227</v>
      </c>
      <c r="F2805" s="4">
        <f>ROUND(Source!AX2798,O2805)</f>
        <v>0</v>
      </c>
      <c r="G2805" s="4" t="s">
        <v>44</v>
      </c>
      <c r="H2805" s="4" t="s">
        <v>45</v>
      </c>
      <c r="I2805" s="4"/>
      <c r="J2805" s="4"/>
      <c r="K2805" s="4">
        <v>227</v>
      </c>
      <c r="L2805" s="4">
        <v>6</v>
      </c>
      <c r="M2805" s="4">
        <v>3</v>
      </c>
      <c r="N2805" s="4" t="s">
        <v>3</v>
      </c>
      <c r="O2805" s="4">
        <v>2</v>
      </c>
      <c r="P2805" s="4"/>
      <c r="Q2805" s="4"/>
      <c r="R2805" s="4"/>
      <c r="S2805" s="4"/>
      <c r="T2805" s="4"/>
      <c r="U2805" s="4"/>
      <c r="V2805" s="4"/>
      <c r="W2805" s="4"/>
    </row>
    <row r="2806" spans="1:23" x14ac:dyDescent="0.2">
      <c r="A2806" s="4">
        <v>50</v>
      </c>
      <c r="B2806" s="4">
        <v>0</v>
      </c>
      <c r="C2806" s="4">
        <v>0</v>
      </c>
      <c r="D2806" s="4">
        <v>1</v>
      </c>
      <c r="E2806" s="4">
        <v>228</v>
      </c>
      <c r="F2806" s="4">
        <f>ROUND(Source!AY2798,O2806)</f>
        <v>21756.34</v>
      </c>
      <c r="G2806" s="4" t="s">
        <v>46</v>
      </c>
      <c r="H2806" s="4" t="s">
        <v>47</v>
      </c>
      <c r="I2806" s="4"/>
      <c r="J2806" s="4"/>
      <c r="K2806" s="4">
        <v>228</v>
      </c>
      <c r="L2806" s="4">
        <v>7</v>
      </c>
      <c r="M2806" s="4">
        <v>3</v>
      </c>
      <c r="N2806" s="4" t="s">
        <v>3</v>
      </c>
      <c r="O2806" s="4">
        <v>2</v>
      </c>
      <c r="P2806" s="4"/>
      <c r="Q2806" s="4"/>
      <c r="R2806" s="4"/>
      <c r="S2806" s="4"/>
      <c r="T2806" s="4"/>
      <c r="U2806" s="4"/>
      <c r="V2806" s="4"/>
      <c r="W2806" s="4"/>
    </row>
    <row r="2807" spans="1:23" x14ac:dyDescent="0.2">
      <c r="A2807" s="4">
        <v>50</v>
      </c>
      <c r="B2807" s="4">
        <v>0</v>
      </c>
      <c r="C2807" s="4">
        <v>0</v>
      </c>
      <c r="D2807" s="4">
        <v>1</v>
      </c>
      <c r="E2807" s="4">
        <v>216</v>
      </c>
      <c r="F2807" s="4">
        <f>ROUND(Source!AP2798,O2807)</f>
        <v>0</v>
      </c>
      <c r="G2807" s="4" t="s">
        <v>48</v>
      </c>
      <c r="H2807" s="4" t="s">
        <v>49</v>
      </c>
      <c r="I2807" s="4"/>
      <c r="J2807" s="4"/>
      <c r="K2807" s="4">
        <v>216</v>
      </c>
      <c r="L2807" s="4">
        <v>8</v>
      </c>
      <c r="M2807" s="4">
        <v>3</v>
      </c>
      <c r="N2807" s="4" t="s">
        <v>3</v>
      </c>
      <c r="O2807" s="4">
        <v>2</v>
      </c>
      <c r="P2807" s="4"/>
      <c r="Q2807" s="4"/>
      <c r="R2807" s="4"/>
      <c r="S2807" s="4"/>
      <c r="T2807" s="4"/>
      <c r="U2807" s="4"/>
      <c r="V2807" s="4"/>
      <c r="W2807" s="4"/>
    </row>
    <row r="2808" spans="1:23" x14ac:dyDescent="0.2">
      <c r="A2808" s="4">
        <v>50</v>
      </c>
      <c r="B2808" s="4">
        <v>0</v>
      </c>
      <c r="C2808" s="4">
        <v>0</v>
      </c>
      <c r="D2808" s="4">
        <v>1</v>
      </c>
      <c r="E2808" s="4">
        <v>223</v>
      </c>
      <c r="F2808" s="4">
        <f>ROUND(Source!AQ2798,O2808)</f>
        <v>0</v>
      </c>
      <c r="G2808" s="4" t="s">
        <v>50</v>
      </c>
      <c r="H2808" s="4" t="s">
        <v>51</v>
      </c>
      <c r="I2808" s="4"/>
      <c r="J2808" s="4"/>
      <c r="K2808" s="4">
        <v>223</v>
      </c>
      <c r="L2808" s="4">
        <v>9</v>
      </c>
      <c r="M2808" s="4">
        <v>3</v>
      </c>
      <c r="N2808" s="4" t="s">
        <v>3</v>
      </c>
      <c r="O2808" s="4">
        <v>2</v>
      </c>
      <c r="P2808" s="4"/>
      <c r="Q2808" s="4"/>
      <c r="R2808" s="4"/>
      <c r="S2808" s="4"/>
      <c r="T2808" s="4"/>
      <c r="U2808" s="4"/>
      <c r="V2808" s="4"/>
      <c r="W2808" s="4"/>
    </row>
    <row r="2809" spans="1:23" x14ac:dyDescent="0.2">
      <c r="A2809" s="4">
        <v>50</v>
      </c>
      <c r="B2809" s="4">
        <v>0</v>
      </c>
      <c r="C2809" s="4">
        <v>0</v>
      </c>
      <c r="D2809" s="4">
        <v>1</v>
      </c>
      <c r="E2809" s="4">
        <v>229</v>
      </c>
      <c r="F2809" s="4">
        <f>ROUND(Source!AZ2798,O2809)</f>
        <v>0</v>
      </c>
      <c r="G2809" s="4" t="s">
        <v>52</v>
      </c>
      <c r="H2809" s="4" t="s">
        <v>53</v>
      </c>
      <c r="I2809" s="4"/>
      <c r="J2809" s="4"/>
      <c r="K2809" s="4">
        <v>229</v>
      </c>
      <c r="L2809" s="4">
        <v>10</v>
      </c>
      <c r="M2809" s="4">
        <v>3</v>
      </c>
      <c r="N2809" s="4" t="s">
        <v>3</v>
      </c>
      <c r="O2809" s="4">
        <v>2</v>
      </c>
      <c r="P2809" s="4"/>
      <c r="Q2809" s="4"/>
      <c r="R2809" s="4"/>
      <c r="S2809" s="4"/>
      <c r="T2809" s="4"/>
      <c r="U2809" s="4"/>
      <c r="V2809" s="4"/>
      <c r="W2809" s="4"/>
    </row>
    <row r="2810" spans="1:23" x14ac:dyDescent="0.2">
      <c r="A2810" s="4">
        <v>50</v>
      </c>
      <c r="B2810" s="4">
        <v>0</v>
      </c>
      <c r="C2810" s="4">
        <v>0</v>
      </c>
      <c r="D2810" s="4">
        <v>1</v>
      </c>
      <c r="E2810" s="4">
        <v>203</v>
      </c>
      <c r="F2810" s="4">
        <f>ROUND(Source!Q2798,O2810)</f>
        <v>0</v>
      </c>
      <c r="G2810" s="4" t="s">
        <v>54</v>
      </c>
      <c r="H2810" s="4" t="s">
        <v>55</v>
      </c>
      <c r="I2810" s="4"/>
      <c r="J2810" s="4"/>
      <c r="K2810" s="4">
        <v>203</v>
      </c>
      <c r="L2810" s="4">
        <v>11</v>
      </c>
      <c r="M2810" s="4">
        <v>3</v>
      </c>
      <c r="N2810" s="4" t="s">
        <v>3</v>
      </c>
      <c r="O2810" s="4">
        <v>2</v>
      </c>
      <c r="P2810" s="4"/>
      <c r="Q2810" s="4"/>
      <c r="R2810" s="4"/>
      <c r="S2810" s="4"/>
      <c r="T2810" s="4"/>
      <c r="U2810" s="4"/>
      <c r="V2810" s="4"/>
      <c r="W2810" s="4"/>
    </row>
    <row r="2811" spans="1:23" x14ac:dyDescent="0.2">
      <c r="A2811" s="4">
        <v>50</v>
      </c>
      <c r="B2811" s="4">
        <v>0</v>
      </c>
      <c r="C2811" s="4">
        <v>0</v>
      </c>
      <c r="D2811" s="4">
        <v>1</v>
      </c>
      <c r="E2811" s="4">
        <v>231</v>
      </c>
      <c r="F2811" s="4">
        <f>ROUND(Source!BB2798,O2811)</f>
        <v>0</v>
      </c>
      <c r="G2811" s="4" t="s">
        <v>56</v>
      </c>
      <c r="H2811" s="4" t="s">
        <v>57</v>
      </c>
      <c r="I2811" s="4"/>
      <c r="J2811" s="4"/>
      <c r="K2811" s="4">
        <v>231</v>
      </c>
      <c r="L2811" s="4">
        <v>12</v>
      </c>
      <c r="M2811" s="4">
        <v>3</v>
      </c>
      <c r="N2811" s="4" t="s">
        <v>3</v>
      </c>
      <c r="O2811" s="4">
        <v>2</v>
      </c>
      <c r="P2811" s="4"/>
      <c r="Q2811" s="4"/>
      <c r="R2811" s="4"/>
      <c r="S2811" s="4"/>
      <c r="T2811" s="4"/>
      <c r="U2811" s="4"/>
      <c r="V2811" s="4"/>
      <c r="W2811" s="4"/>
    </row>
    <row r="2812" spans="1:23" x14ac:dyDescent="0.2">
      <c r="A2812" s="4">
        <v>50</v>
      </c>
      <c r="B2812" s="4">
        <v>0</v>
      </c>
      <c r="C2812" s="4">
        <v>0</v>
      </c>
      <c r="D2812" s="4">
        <v>1</v>
      </c>
      <c r="E2812" s="4">
        <v>204</v>
      </c>
      <c r="F2812" s="4">
        <f>ROUND(Source!R2798,O2812)</f>
        <v>0</v>
      </c>
      <c r="G2812" s="4" t="s">
        <v>58</v>
      </c>
      <c r="H2812" s="4" t="s">
        <v>59</v>
      </c>
      <c r="I2812" s="4"/>
      <c r="J2812" s="4"/>
      <c r="K2812" s="4">
        <v>204</v>
      </c>
      <c r="L2812" s="4">
        <v>13</v>
      </c>
      <c r="M2812" s="4">
        <v>3</v>
      </c>
      <c r="N2812" s="4" t="s">
        <v>3</v>
      </c>
      <c r="O2812" s="4">
        <v>2</v>
      </c>
      <c r="P2812" s="4"/>
      <c r="Q2812" s="4"/>
      <c r="R2812" s="4"/>
      <c r="S2812" s="4"/>
      <c r="T2812" s="4"/>
      <c r="U2812" s="4"/>
      <c r="V2812" s="4"/>
      <c r="W2812" s="4"/>
    </row>
    <row r="2813" spans="1:23" x14ac:dyDescent="0.2">
      <c r="A2813" s="4">
        <v>50</v>
      </c>
      <c r="B2813" s="4">
        <v>0</v>
      </c>
      <c r="C2813" s="4">
        <v>0</v>
      </c>
      <c r="D2813" s="4">
        <v>1</v>
      </c>
      <c r="E2813" s="4">
        <v>205</v>
      </c>
      <c r="F2813" s="4">
        <f>ROUND(Source!S2798,O2813)</f>
        <v>1407.38</v>
      </c>
      <c r="G2813" s="4" t="s">
        <v>60</v>
      </c>
      <c r="H2813" s="4" t="s">
        <v>61</v>
      </c>
      <c r="I2813" s="4"/>
      <c r="J2813" s="4"/>
      <c r="K2813" s="4">
        <v>205</v>
      </c>
      <c r="L2813" s="4">
        <v>14</v>
      </c>
      <c r="M2813" s="4">
        <v>3</v>
      </c>
      <c r="N2813" s="4" t="s">
        <v>3</v>
      </c>
      <c r="O2813" s="4">
        <v>2</v>
      </c>
      <c r="P2813" s="4"/>
      <c r="Q2813" s="4"/>
      <c r="R2813" s="4"/>
      <c r="S2813" s="4"/>
      <c r="T2813" s="4"/>
      <c r="U2813" s="4"/>
      <c r="V2813" s="4"/>
      <c r="W2813" s="4"/>
    </row>
    <row r="2814" spans="1:23" x14ac:dyDescent="0.2">
      <c r="A2814" s="4">
        <v>50</v>
      </c>
      <c r="B2814" s="4">
        <v>0</v>
      </c>
      <c r="C2814" s="4">
        <v>0</v>
      </c>
      <c r="D2814" s="4">
        <v>1</v>
      </c>
      <c r="E2814" s="4">
        <v>232</v>
      </c>
      <c r="F2814" s="4">
        <f>ROUND(Source!BC2798,O2814)</f>
        <v>0</v>
      </c>
      <c r="G2814" s="4" t="s">
        <v>62</v>
      </c>
      <c r="H2814" s="4" t="s">
        <v>63</v>
      </c>
      <c r="I2814" s="4"/>
      <c r="J2814" s="4"/>
      <c r="K2814" s="4">
        <v>232</v>
      </c>
      <c r="L2814" s="4">
        <v>15</v>
      </c>
      <c r="M2814" s="4">
        <v>3</v>
      </c>
      <c r="N2814" s="4" t="s">
        <v>3</v>
      </c>
      <c r="O2814" s="4">
        <v>2</v>
      </c>
      <c r="P2814" s="4"/>
      <c r="Q2814" s="4"/>
      <c r="R2814" s="4"/>
      <c r="S2814" s="4"/>
      <c r="T2814" s="4"/>
      <c r="U2814" s="4"/>
      <c r="V2814" s="4"/>
      <c r="W2814" s="4"/>
    </row>
    <row r="2815" spans="1:23" x14ac:dyDescent="0.2">
      <c r="A2815" s="4">
        <v>50</v>
      </c>
      <c r="B2815" s="4">
        <v>0</v>
      </c>
      <c r="C2815" s="4">
        <v>0</v>
      </c>
      <c r="D2815" s="4">
        <v>1</v>
      </c>
      <c r="E2815" s="4">
        <v>214</v>
      </c>
      <c r="F2815" s="4">
        <f>ROUND(Source!AS2798,O2815)</f>
        <v>18162.509999999998</v>
      </c>
      <c r="G2815" s="4" t="s">
        <v>64</v>
      </c>
      <c r="H2815" s="4" t="s">
        <v>65</v>
      </c>
      <c r="I2815" s="4"/>
      <c r="J2815" s="4"/>
      <c r="K2815" s="4">
        <v>214</v>
      </c>
      <c r="L2815" s="4">
        <v>16</v>
      </c>
      <c r="M2815" s="4">
        <v>3</v>
      </c>
      <c r="N2815" s="4" t="s">
        <v>3</v>
      </c>
      <c r="O2815" s="4">
        <v>2</v>
      </c>
      <c r="P2815" s="4"/>
      <c r="Q2815" s="4"/>
      <c r="R2815" s="4"/>
      <c r="S2815" s="4"/>
      <c r="T2815" s="4"/>
      <c r="U2815" s="4"/>
      <c r="V2815" s="4"/>
      <c r="W2815" s="4"/>
    </row>
    <row r="2816" spans="1:23" x14ac:dyDescent="0.2">
      <c r="A2816" s="4">
        <v>50</v>
      </c>
      <c r="B2816" s="4">
        <v>0</v>
      </c>
      <c r="C2816" s="4">
        <v>0</v>
      </c>
      <c r="D2816" s="4">
        <v>1</v>
      </c>
      <c r="E2816" s="4">
        <v>215</v>
      </c>
      <c r="F2816" s="4">
        <f>ROUND(Source!AT2798,O2816)</f>
        <v>0</v>
      </c>
      <c r="G2816" s="4" t="s">
        <v>66</v>
      </c>
      <c r="H2816" s="4" t="s">
        <v>67</v>
      </c>
      <c r="I2816" s="4"/>
      <c r="J2816" s="4"/>
      <c r="K2816" s="4">
        <v>215</v>
      </c>
      <c r="L2816" s="4">
        <v>17</v>
      </c>
      <c r="M2816" s="4">
        <v>3</v>
      </c>
      <c r="N2816" s="4" t="s">
        <v>3</v>
      </c>
      <c r="O2816" s="4">
        <v>2</v>
      </c>
      <c r="P2816" s="4"/>
      <c r="Q2816" s="4"/>
      <c r="R2816" s="4"/>
      <c r="S2816" s="4"/>
      <c r="T2816" s="4"/>
      <c r="U2816" s="4"/>
      <c r="V2816" s="4"/>
      <c r="W2816" s="4"/>
    </row>
    <row r="2817" spans="1:206" x14ac:dyDescent="0.2">
      <c r="A2817" s="4">
        <v>50</v>
      </c>
      <c r="B2817" s="4">
        <v>0</v>
      </c>
      <c r="C2817" s="4">
        <v>0</v>
      </c>
      <c r="D2817" s="4">
        <v>1</v>
      </c>
      <c r="E2817" s="4">
        <v>217</v>
      </c>
      <c r="F2817" s="4">
        <f>ROUND(Source!AU2798,O2817)</f>
        <v>6127.12</v>
      </c>
      <c r="G2817" s="4" t="s">
        <v>68</v>
      </c>
      <c r="H2817" s="4" t="s">
        <v>69</v>
      </c>
      <c r="I2817" s="4"/>
      <c r="J2817" s="4"/>
      <c r="K2817" s="4">
        <v>217</v>
      </c>
      <c r="L2817" s="4">
        <v>18</v>
      </c>
      <c r="M2817" s="4">
        <v>3</v>
      </c>
      <c r="N2817" s="4" t="s">
        <v>3</v>
      </c>
      <c r="O2817" s="4">
        <v>2</v>
      </c>
      <c r="P2817" s="4"/>
      <c r="Q2817" s="4"/>
      <c r="R2817" s="4"/>
      <c r="S2817" s="4"/>
      <c r="T2817" s="4"/>
      <c r="U2817" s="4"/>
      <c r="V2817" s="4"/>
      <c r="W2817" s="4"/>
    </row>
    <row r="2818" spans="1:206" x14ac:dyDescent="0.2">
      <c r="A2818" s="4">
        <v>50</v>
      </c>
      <c r="B2818" s="4">
        <v>0</v>
      </c>
      <c r="C2818" s="4">
        <v>0</v>
      </c>
      <c r="D2818" s="4">
        <v>1</v>
      </c>
      <c r="E2818" s="4">
        <v>230</v>
      </c>
      <c r="F2818" s="4">
        <f>ROUND(Source!BA2798,O2818)</f>
        <v>0</v>
      </c>
      <c r="G2818" s="4" t="s">
        <v>70</v>
      </c>
      <c r="H2818" s="4" t="s">
        <v>71</v>
      </c>
      <c r="I2818" s="4"/>
      <c r="J2818" s="4"/>
      <c r="K2818" s="4">
        <v>230</v>
      </c>
      <c r="L2818" s="4">
        <v>19</v>
      </c>
      <c r="M2818" s="4">
        <v>3</v>
      </c>
      <c r="N2818" s="4" t="s">
        <v>3</v>
      </c>
      <c r="O2818" s="4">
        <v>2</v>
      </c>
      <c r="P2818" s="4"/>
      <c r="Q2818" s="4"/>
      <c r="R2818" s="4"/>
      <c r="S2818" s="4"/>
      <c r="T2818" s="4"/>
      <c r="U2818" s="4"/>
      <c r="V2818" s="4"/>
      <c r="W2818" s="4"/>
    </row>
    <row r="2819" spans="1:206" x14ac:dyDescent="0.2">
      <c r="A2819" s="4">
        <v>50</v>
      </c>
      <c r="B2819" s="4">
        <v>0</v>
      </c>
      <c r="C2819" s="4">
        <v>0</v>
      </c>
      <c r="D2819" s="4">
        <v>1</v>
      </c>
      <c r="E2819" s="4">
        <v>206</v>
      </c>
      <c r="F2819" s="4">
        <f>ROUND(Source!T2798,O2819)</f>
        <v>0</v>
      </c>
      <c r="G2819" s="4" t="s">
        <v>72</v>
      </c>
      <c r="H2819" s="4" t="s">
        <v>73</v>
      </c>
      <c r="I2819" s="4"/>
      <c r="J2819" s="4"/>
      <c r="K2819" s="4">
        <v>206</v>
      </c>
      <c r="L2819" s="4">
        <v>20</v>
      </c>
      <c r="M2819" s="4">
        <v>3</v>
      </c>
      <c r="N2819" s="4" t="s">
        <v>3</v>
      </c>
      <c r="O2819" s="4">
        <v>2</v>
      </c>
      <c r="P2819" s="4"/>
      <c r="Q2819" s="4"/>
      <c r="R2819" s="4"/>
      <c r="S2819" s="4"/>
      <c r="T2819" s="4"/>
      <c r="U2819" s="4"/>
      <c r="V2819" s="4"/>
      <c r="W2819" s="4"/>
    </row>
    <row r="2820" spans="1:206" x14ac:dyDescent="0.2">
      <c r="A2820" s="4">
        <v>50</v>
      </c>
      <c r="B2820" s="4">
        <v>0</v>
      </c>
      <c r="C2820" s="4">
        <v>0</v>
      </c>
      <c r="D2820" s="4">
        <v>1</v>
      </c>
      <c r="E2820" s="4">
        <v>207</v>
      </c>
      <c r="F2820" s="4">
        <f>Source!U2798</f>
        <v>7.4639999999999995</v>
      </c>
      <c r="G2820" s="4" t="s">
        <v>74</v>
      </c>
      <c r="H2820" s="4" t="s">
        <v>75</v>
      </c>
      <c r="I2820" s="4"/>
      <c r="J2820" s="4"/>
      <c r="K2820" s="4">
        <v>207</v>
      </c>
      <c r="L2820" s="4">
        <v>21</v>
      </c>
      <c r="M2820" s="4">
        <v>3</v>
      </c>
      <c r="N2820" s="4" t="s">
        <v>3</v>
      </c>
      <c r="O2820" s="4">
        <v>-1</v>
      </c>
      <c r="P2820" s="4"/>
      <c r="Q2820" s="4"/>
      <c r="R2820" s="4"/>
      <c r="S2820" s="4"/>
      <c r="T2820" s="4"/>
      <c r="U2820" s="4"/>
      <c r="V2820" s="4"/>
      <c r="W2820" s="4"/>
    </row>
    <row r="2821" spans="1:206" x14ac:dyDescent="0.2">
      <c r="A2821" s="4">
        <v>50</v>
      </c>
      <c r="B2821" s="4">
        <v>0</v>
      </c>
      <c r="C2821" s="4">
        <v>0</v>
      </c>
      <c r="D2821" s="4">
        <v>1</v>
      </c>
      <c r="E2821" s="4">
        <v>208</v>
      </c>
      <c r="F2821" s="4">
        <f>Source!V2798</f>
        <v>0</v>
      </c>
      <c r="G2821" s="4" t="s">
        <v>76</v>
      </c>
      <c r="H2821" s="4" t="s">
        <v>77</v>
      </c>
      <c r="I2821" s="4"/>
      <c r="J2821" s="4"/>
      <c r="K2821" s="4">
        <v>208</v>
      </c>
      <c r="L2821" s="4">
        <v>22</v>
      </c>
      <c r="M2821" s="4">
        <v>3</v>
      </c>
      <c r="N2821" s="4" t="s">
        <v>3</v>
      </c>
      <c r="O2821" s="4">
        <v>-1</v>
      </c>
      <c r="P2821" s="4"/>
      <c r="Q2821" s="4"/>
      <c r="R2821" s="4"/>
      <c r="S2821" s="4"/>
      <c r="T2821" s="4"/>
      <c r="U2821" s="4"/>
      <c r="V2821" s="4"/>
      <c r="W2821" s="4"/>
    </row>
    <row r="2822" spans="1:206" x14ac:dyDescent="0.2">
      <c r="A2822" s="4">
        <v>50</v>
      </c>
      <c r="B2822" s="4">
        <v>0</v>
      </c>
      <c r="C2822" s="4">
        <v>0</v>
      </c>
      <c r="D2822" s="4">
        <v>1</v>
      </c>
      <c r="E2822" s="4">
        <v>209</v>
      </c>
      <c r="F2822" s="4">
        <f>ROUND(Source!W2798,O2822)</f>
        <v>0</v>
      </c>
      <c r="G2822" s="4" t="s">
        <v>78</v>
      </c>
      <c r="H2822" s="4" t="s">
        <v>79</v>
      </c>
      <c r="I2822" s="4"/>
      <c r="J2822" s="4"/>
      <c r="K2822" s="4">
        <v>209</v>
      </c>
      <c r="L2822" s="4">
        <v>23</v>
      </c>
      <c r="M2822" s="4">
        <v>3</v>
      </c>
      <c r="N2822" s="4" t="s">
        <v>3</v>
      </c>
      <c r="O2822" s="4">
        <v>2</v>
      </c>
      <c r="P2822" s="4"/>
      <c r="Q2822" s="4"/>
      <c r="R2822" s="4"/>
      <c r="S2822" s="4"/>
      <c r="T2822" s="4"/>
      <c r="U2822" s="4"/>
      <c r="V2822" s="4"/>
      <c r="W2822" s="4"/>
    </row>
    <row r="2823" spans="1:206" x14ac:dyDescent="0.2">
      <c r="A2823" s="4">
        <v>50</v>
      </c>
      <c r="B2823" s="4">
        <v>0</v>
      </c>
      <c r="C2823" s="4">
        <v>0</v>
      </c>
      <c r="D2823" s="4">
        <v>1</v>
      </c>
      <c r="E2823" s="4">
        <v>210</v>
      </c>
      <c r="F2823" s="4">
        <f>ROUND(Source!X2798,O2823)</f>
        <v>985.17</v>
      </c>
      <c r="G2823" s="4" t="s">
        <v>80</v>
      </c>
      <c r="H2823" s="4" t="s">
        <v>81</v>
      </c>
      <c r="I2823" s="4"/>
      <c r="J2823" s="4"/>
      <c r="K2823" s="4">
        <v>210</v>
      </c>
      <c r="L2823" s="4">
        <v>24</v>
      </c>
      <c r="M2823" s="4">
        <v>3</v>
      </c>
      <c r="N2823" s="4" t="s">
        <v>3</v>
      </c>
      <c r="O2823" s="4">
        <v>2</v>
      </c>
      <c r="P2823" s="4"/>
      <c r="Q2823" s="4"/>
      <c r="R2823" s="4"/>
      <c r="S2823" s="4"/>
      <c r="T2823" s="4"/>
      <c r="U2823" s="4"/>
      <c r="V2823" s="4"/>
      <c r="W2823" s="4"/>
    </row>
    <row r="2824" spans="1:206" x14ac:dyDescent="0.2">
      <c r="A2824" s="4">
        <v>50</v>
      </c>
      <c r="B2824" s="4">
        <v>0</v>
      </c>
      <c r="C2824" s="4">
        <v>0</v>
      </c>
      <c r="D2824" s="4">
        <v>1</v>
      </c>
      <c r="E2824" s="4">
        <v>211</v>
      </c>
      <c r="F2824" s="4">
        <f>ROUND(Source!Y2798,O2824)</f>
        <v>140.74</v>
      </c>
      <c r="G2824" s="4" t="s">
        <v>82</v>
      </c>
      <c r="H2824" s="4" t="s">
        <v>83</v>
      </c>
      <c r="I2824" s="4"/>
      <c r="J2824" s="4"/>
      <c r="K2824" s="4">
        <v>211</v>
      </c>
      <c r="L2824" s="4">
        <v>25</v>
      </c>
      <c r="M2824" s="4">
        <v>3</v>
      </c>
      <c r="N2824" s="4" t="s">
        <v>3</v>
      </c>
      <c r="O2824" s="4">
        <v>2</v>
      </c>
      <c r="P2824" s="4"/>
      <c r="Q2824" s="4"/>
      <c r="R2824" s="4"/>
      <c r="S2824" s="4"/>
      <c r="T2824" s="4"/>
      <c r="U2824" s="4"/>
      <c r="V2824" s="4"/>
      <c r="W2824" s="4"/>
    </row>
    <row r="2825" spans="1:206" x14ac:dyDescent="0.2">
      <c r="A2825" s="4">
        <v>50</v>
      </c>
      <c r="B2825" s="4">
        <v>0</v>
      </c>
      <c r="C2825" s="4">
        <v>0</v>
      </c>
      <c r="D2825" s="4">
        <v>1</v>
      </c>
      <c r="E2825" s="4">
        <v>224</v>
      </c>
      <c r="F2825" s="4">
        <f>ROUND(Source!AR2798,O2825)</f>
        <v>24289.63</v>
      </c>
      <c r="G2825" s="4" t="s">
        <v>84</v>
      </c>
      <c r="H2825" s="4" t="s">
        <v>85</v>
      </c>
      <c r="I2825" s="4"/>
      <c r="J2825" s="4"/>
      <c r="K2825" s="4">
        <v>224</v>
      </c>
      <c r="L2825" s="4">
        <v>26</v>
      </c>
      <c r="M2825" s="4">
        <v>3</v>
      </c>
      <c r="N2825" s="4" t="s">
        <v>3</v>
      </c>
      <c r="O2825" s="4">
        <v>2</v>
      </c>
      <c r="P2825" s="4"/>
      <c r="Q2825" s="4"/>
      <c r="R2825" s="4"/>
      <c r="S2825" s="4"/>
      <c r="T2825" s="4"/>
      <c r="U2825" s="4"/>
      <c r="V2825" s="4"/>
      <c r="W2825" s="4"/>
    </row>
    <row r="2826" spans="1:206" x14ac:dyDescent="0.2">
      <c r="A2826" s="4">
        <v>50</v>
      </c>
      <c r="B2826" s="4">
        <v>1</v>
      </c>
      <c r="C2826" s="4">
        <v>0</v>
      </c>
      <c r="D2826" s="4">
        <v>2</v>
      </c>
      <c r="E2826" s="4">
        <v>0</v>
      </c>
      <c r="F2826" s="4">
        <f>ROUND(F2825*0.2,O2826)</f>
        <v>4857.93</v>
      </c>
      <c r="G2826" s="4" t="s">
        <v>86</v>
      </c>
      <c r="H2826" s="4" t="s">
        <v>87</v>
      </c>
      <c r="I2826" s="4"/>
      <c r="J2826" s="4"/>
      <c r="K2826" s="4">
        <v>212</v>
      </c>
      <c r="L2826" s="4">
        <v>27</v>
      </c>
      <c r="M2826" s="4">
        <v>0</v>
      </c>
      <c r="N2826" s="4" t="s">
        <v>3</v>
      </c>
      <c r="O2826" s="4">
        <v>2</v>
      </c>
      <c r="P2826" s="4"/>
      <c r="Q2826" s="4"/>
      <c r="R2826" s="4"/>
      <c r="S2826" s="4"/>
      <c r="T2826" s="4"/>
      <c r="U2826" s="4"/>
      <c r="V2826" s="4"/>
      <c r="W2826" s="4"/>
    </row>
    <row r="2827" spans="1:206" x14ac:dyDescent="0.2">
      <c r="A2827" s="4">
        <v>50</v>
      </c>
      <c r="B2827" s="4">
        <v>1</v>
      </c>
      <c r="C2827" s="4">
        <v>0</v>
      </c>
      <c r="D2827" s="4">
        <v>2</v>
      </c>
      <c r="E2827" s="4">
        <v>0</v>
      </c>
      <c r="F2827" s="4">
        <f>ROUND(F2826+F2825,O2827)</f>
        <v>29147.56</v>
      </c>
      <c r="G2827" s="4" t="s">
        <v>88</v>
      </c>
      <c r="H2827" s="4" t="s">
        <v>88</v>
      </c>
      <c r="I2827" s="4"/>
      <c r="J2827" s="4"/>
      <c r="K2827" s="4">
        <v>212</v>
      </c>
      <c r="L2827" s="4">
        <v>28</v>
      </c>
      <c r="M2827" s="4">
        <v>0</v>
      </c>
      <c r="N2827" s="4" t="s">
        <v>3</v>
      </c>
      <c r="O2827" s="4">
        <v>2</v>
      </c>
      <c r="P2827" s="4"/>
      <c r="Q2827" s="4"/>
      <c r="R2827" s="4"/>
      <c r="S2827" s="4"/>
      <c r="T2827" s="4"/>
      <c r="U2827" s="4"/>
      <c r="V2827" s="4"/>
      <c r="W2827" s="4"/>
    </row>
    <row r="2829" spans="1:206" x14ac:dyDescent="0.2">
      <c r="A2829" s="1">
        <v>4</v>
      </c>
      <c r="B2829" s="1">
        <v>1</v>
      </c>
      <c r="C2829" s="1"/>
      <c r="D2829" s="1">
        <f>ROW(A2836)</f>
        <v>2836</v>
      </c>
      <c r="E2829" s="1"/>
      <c r="F2829" s="1" t="s">
        <v>12</v>
      </c>
      <c r="G2829" s="1" t="s">
        <v>261</v>
      </c>
      <c r="H2829" s="1" t="s">
        <v>3</v>
      </c>
      <c r="I2829" s="1">
        <v>0</v>
      </c>
      <c r="J2829" s="1"/>
      <c r="K2829" s="1">
        <v>0</v>
      </c>
      <c r="L2829" s="1"/>
      <c r="M2829" s="1"/>
      <c r="N2829" s="1"/>
      <c r="O2829" s="1"/>
      <c r="P2829" s="1"/>
      <c r="Q2829" s="1"/>
      <c r="R2829" s="1"/>
      <c r="S2829" s="1"/>
      <c r="T2829" s="1"/>
      <c r="U2829" s="1" t="s">
        <v>3</v>
      </c>
      <c r="V2829" s="1">
        <v>0</v>
      </c>
      <c r="W2829" s="1"/>
      <c r="X2829" s="1"/>
      <c r="Y2829" s="1"/>
      <c r="Z2829" s="1"/>
      <c r="AA2829" s="1"/>
      <c r="AB2829" s="1" t="s">
        <v>3</v>
      </c>
      <c r="AC2829" s="1" t="s">
        <v>3</v>
      </c>
      <c r="AD2829" s="1" t="s">
        <v>3</v>
      </c>
      <c r="AE2829" s="1" t="s">
        <v>3</v>
      </c>
      <c r="AF2829" s="1" t="s">
        <v>3</v>
      </c>
      <c r="AG2829" s="1" t="s">
        <v>3</v>
      </c>
      <c r="AH2829" s="1"/>
      <c r="AI2829" s="1"/>
      <c r="AJ2829" s="1"/>
      <c r="AK2829" s="1"/>
      <c r="AL2829" s="1"/>
      <c r="AM2829" s="1"/>
      <c r="AN2829" s="1"/>
      <c r="AO2829" s="1"/>
      <c r="AP2829" s="1" t="s">
        <v>3</v>
      </c>
      <c r="AQ2829" s="1" t="s">
        <v>3</v>
      </c>
      <c r="AR2829" s="1" t="s">
        <v>3</v>
      </c>
      <c r="AS2829" s="1"/>
      <c r="AT2829" s="1"/>
      <c r="AU2829" s="1"/>
      <c r="AV2829" s="1"/>
      <c r="AW2829" s="1"/>
      <c r="AX2829" s="1"/>
      <c r="AY2829" s="1"/>
      <c r="AZ2829" s="1" t="s">
        <v>3</v>
      </c>
      <c r="BA2829" s="1"/>
      <c r="BB2829" s="1" t="s">
        <v>3</v>
      </c>
      <c r="BC2829" s="1" t="s">
        <v>3</v>
      </c>
      <c r="BD2829" s="1" t="s">
        <v>3</v>
      </c>
      <c r="BE2829" s="1" t="s">
        <v>3</v>
      </c>
      <c r="BF2829" s="1" t="s">
        <v>3</v>
      </c>
      <c r="BG2829" s="1" t="s">
        <v>3</v>
      </c>
      <c r="BH2829" s="1" t="s">
        <v>3</v>
      </c>
      <c r="BI2829" s="1" t="s">
        <v>3</v>
      </c>
      <c r="BJ2829" s="1" t="s">
        <v>3</v>
      </c>
      <c r="BK2829" s="1" t="s">
        <v>3</v>
      </c>
      <c r="BL2829" s="1" t="s">
        <v>3</v>
      </c>
      <c r="BM2829" s="1" t="s">
        <v>3</v>
      </c>
      <c r="BN2829" s="1" t="s">
        <v>3</v>
      </c>
      <c r="BO2829" s="1" t="s">
        <v>3</v>
      </c>
      <c r="BP2829" s="1" t="s">
        <v>3</v>
      </c>
      <c r="BQ2829" s="1"/>
      <c r="BR2829" s="1"/>
      <c r="BS2829" s="1"/>
      <c r="BT2829" s="1"/>
      <c r="BU2829" s="1"/>
      <c r="BV2829" s="1"/>
      <c r="BW2829" s="1"/>
      <c r="BX2829" s="1">
        <v>0</v>
      </c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>
        <v>0</v>
      </c>
    </row>
    <row r="2831" spans="1:206" x14ac:dyDescent="0.2">
      <c r="A2831" s="2">
        <v>52</v>
      </c>
      <c r="B2831" s="2">
        <f t="shared" ref="B2831:G2831" si="1510">B2836</f>
        <v>1</v>
      </c>
      <c r="C2831" s="2">
        <f t="shared" si="1510"/>
        <v>4</v>
      </c>
      <c r="D2831" s="2">
        <f t="shared" si="1510"/>
        <v>2829</v>
      </c>
      <c r="E2831" s="2">
        <f t="shared" si="1510"/>
        <v>0</v>
      </c>
      <c r="F2831" s="2" t="str">
        <f t="shared" si="1510"/>
        <v>Новый раздел</v>
      </c>
      <c r="G2831" s="2" t="str">
        <f t="shared" si="1510"/>
        <v>Установка урн</v>
      </c>
      <c r="H2831" s="2"/>
      <c r="I2831" s="2"/>
      <c r="J2831" s="2"/>
      <c r="K2831" s="2"/>
      <c r="L2831" s="2"/>
      <c r="M2831" s="2"/>
      <c r="N2831" s="2"/>
      <c r="O2831" s="2">
        <f t="shared" ref="O2831:AT2831" si="1511">O2836</f>
        <v>11250.62</v>
      </c>
      <c r="P2831" s="2">
        <f t="shared" si="1511"/>
        <v>10546.93</v>
      </c>
      <c r="Q2831" s="2">
        <f t="shared" si="1511"/>
        <v>0</v>
      </c>
      <c r="R2831" s="2">
        <f t="shared" si="1511"/>
        <v>0</v>
      </c>
      <c r="S2831" s="2">
        <f t="shared" si="1511"/>
        <v>703.69</v>
      </c>
      <c r="T2831" s="2">
        <f t="shared" si="1511"/>
        <v>0</v>
      </c>
      <c r="U2831" s="2">
        <f t="shared" si="1511"/>
        <v>3.7319999999999998</v>
      </c>
      <c r="V2831" s="2">
        <f t="shared" si="1511"/>
        <v>0</v>
      </c>
      <c r="W2831" s="2">
        <f t="shared" si="1511"/>
        <v>0</v>
      </c>
      <c r="X2831" s="2">
        <f t="shared" si="1511"/>
        <v>492.58</v>
      </c>
      <c r="Y2831" s="2">
        <f t="shared" si="1511"/>
        <v>70.37</v>
      </c>
      <c r="Z2831" s="2">
        <f t="shared" si="1511"/>
        <v>0</v>
      </c>
      <c r="AA2831" s="2">
        <f t="shared" si="1511"/>
        <v>0</v>
      </c>
      <c r="AB2831" s="2">
        <f t="shared" si="1511"/>
        <v>11250.62</v>
      </c>
      <c r="AC2831" s="2">
        <f t="shared" si="1511"/>
        <v>10546.93</v>
      </c>
      <c r="AD2831" s="2">
        <f t="shared" si="1511"/>
        <v>0</v>
      </c>
      <c r="AE2831" s="2">
        <f t="shared" si="1511"/>
        <v>0</v>
      </c>
      <c r="AF2831" s="2">
        <f t="shared" si="1511"/>
        <v>703.69</v>
      </c>
      <c r="AG2831" s="2">
        <f t="shared" si="1511"/>
        <v>0</v>
      </c>
      <c r="AH2831" s="2">
        <f t="shared" si="1511"/>
        <v>3.7319999999999998</v>
      </c>
      <c r="AI2831" s="2">
        <f t="shared" si="1511"/>
        <v>0</v>
      </c>
      <c r="AJ2831" s="2">
        <f t="shared" si="1511"/>
        <v>0</v>
      </c>
      <c r="AK2831" s="2">
        <f t="shared" si="1511"/>
        <v>492.58</v>
      </c>
      <c r="AL2831" s="2">
        <f t="shared" si="1511"/>
        <v>70.37</v>
      </c>
      <c r="AM2831" s="2">
        <f t="shared" si="1511"/>
        <v>0</v>
      </c>
      <c r="AN2831" s="2">
        <f t="shared" si="1511"/>
        <v>0</v>
      </c>
      <c r="AO2831" s="2">
        <f t="shared" si="1511"/>
        <v>0</v>
      </c>
      <c r="AP2831" s="2">
        <f t="shared" si="1511"/>
        <v>0</v>
      </c>
      <c r="AQ2831" s="2">
        <f t="shared" si="1511"/>
        <v>0</v>
      </c>
      <c r="AR2831" s="2">
        <f t="shared" si="1511"/>
        <v>11813.57</v>
      </c>
      <c r="AS2831" s="2">
        <f t="shared" si="1511"/>
        <v>8750.01</v>
      </c>
      <c r="AT2831" s="2">
        <f t="shared" si="1511"/>
        <v>0</v>
      </c>
      <c r="AU2831" s="2">
        <f t="shared" ref="AU2831:BZ2831" si="1512">AU2836</f>
        <v>3063.56</v>
      </c>
      <c r="AV2831" s="2">
        <f t="shared" si="1512"/>
        <v>10546.93</v>
      </c>
      <c r="AW2831" s="2">
        <f t="shared" si="1512"/>
        <v>10546.93</v>
      </c>
      <c r="AX2831" s="2">
        <f t="shared" si="1512"/>
        <v>0</v>
      </c>
      <c r="AY2831" s="2">
        <f t="shared" si="1512"/>
        <v>10546.93</v>
      </c>
      <c r="AZ2831" s="2">
        <f t="shared" si="1512"/>
        <v>0</v>
      </c>
      <c r="BA2831" s="2">
        <f t="shared" si="1512"/>
        <v>0</v>
      </c>
      <c r="BB2831" s="2">
        <f t="shared" si="1512"/>
        <v>0</v>
      </c>
      <c r="BC2831" s="2">
        <f t="shared" si="1512"/>
        <v>0</v>
      </c>
      <c r="BD2831" s="2">
        <f t="shared" si="1512"/>
        <v>0</v>
      </c>
      <c r="BE2831" s="2">
        <f t="shared" si="1512"/>
        <v>0</v>
      </c>
      <c r="BF2831" s="2">
        <f t="shared" si="1512"/>
        <v>0</v>
      </c>
      <c r="BG2831" s="2">
        <f t="shared" si="1512"/>
        <v>0</v>
      </c>
      <c r="BH2831" s="2">
        <f t="shared" si="1512"/>
        <v>0</v>
      </c>
      <c r="BI2831" s="2">
        <f t="shared" si="1512"/>
        <v>0</v>
      </c>
      <c r="BJ2831" s="2">
        <f t="shared" si="1512"/>
        <v>0</v>
      </c>
      <c r="BK2831" s="2">
        <f t="shared" si="1512"/>
        <v>0</v>
      </c>
      <c r="BL2831" s="2">
        <f t="shared" si="1512"/>
        <v>0</v>
      </c>
      <c r="BM2831" s="2">
        <f t="shared" si="1512"/>
        <v>0</v>
      </c>
      <c r="BN2831" s="2">
        <f t="shared" si="1512"/>
        <v>0</v>
      </c>
      <c r="BO2831" s="2">
        <f t="shared" si="1512"/>
        <v>0</v>
      </c>
      <c r="BP2831" s="2">
        <f t="shared" si="1512"/>
        <v>0</v>
      </c>
      <c r="BQ2831" s="2">
        <f t="shared" si="1512"/>
        <v>0</v>
      </c>
      <c r="BR2831" s="2">
        <f t="shared" si="1512"/>
        <v>0</v>
      </c>
      <c r="BS2831" s="2">
        <f t="shared" si="1512"/>
        <v>0</v>
      </c>
      <c r="BT2831" s="2">
        <f t="shared" si="1512"/>
        <v>0</v>
      </c>
      <c r="BU2831" s="2">
        <f t="shared" si="1512"/>
        <v>0</v>
      </c>
      <c r="BV2831" s="2">
        <f t="shared" si="1512"/>
        <v>0</v>
      </c>
      <c r="BW2831" s="2">
        <f t="shared" si="1512"/>
        <v>0</v>
      </c>
      <c r="BX2831" s="2">
        <f t="shared" si="1512"/>
        <v>0</v>
      </c>
      <c r="BY2831" s="2">
        <f t="shared" si="1512"/>
        <v>0</v>
      </c>
      <c r="BZ2831" s="2">
        <f t="shared" si="1512"/>
        <v>0</v>
      </c>
      <c r="CA2831" s="2">
        <f t="shared" ref="CA2831:DF2831" si="1513">CA2836</f>
        <v>11813.57</v>
      </c>
      <c r="CB2831" s="2">
        <f t="shared" si="1513"/>
        <v>8750.01</v>
      </c>
      <c r="CC2831" s="2">
        <f t="shared" si="1513"/>
        <v>0</v>
      </c>
      <c r="CD2831" s="2">
        <f t="shared" si="1513"/>
        <v>3063.56</v>
      </c>
      <c r="CE2831" s="2">
        <f t="shared" si="1513"/>
        <v>10546.93</v>
      </c>
      <c r="CF2831" s="2">
        <f t="shared" si="1513"/>
        <v>10546.93</v>
      </c>
      <c r="CG2831" s="2">
        <f t="shared" si="1513"/>
        <v>0</v>
      </c>
      <c r="CH2831" s="2">
        <f t="shared" si="1513"/>
        <v>10546.93</v>
      </c>
      <c r="CI2831" s="2">
        <f t="shared" si="1513"/>
        <v>0</v>
      </c>
      <c r="CJ2831" s="2">
        <f t="shared" si="1513"/>
        <v>0</v>
      </c>
      <c r="CK2831" s="2">
        <f t="shared" si="1513"/>
        <v>0</v>
      </c>
      <c r="CL2831" s="2">
        <f t="shared" si="1513"/>
        <v>0</v>
      </c>
      <c r="CM2831" s="2">
        <f t="shared" si="1513"/>
        <v>0</v>
      </c>
      <c r="CN2831" s="2">
        <f t="shared" si="1513"/>
        <v>0</v>
      </c>
      <c r="CO2831" s="2">
        <f t="shared" si="1513"/>
        <v>0</v>
      </c>
      <c r="CP2831" s="2">
        <f t="shared" si="1513"/>
        <v>0</v>
      </c>
      <c r="CQ2831" s="2">
        <f t="shared" si="1513"/>
        <v>0</v>
      </c>
      <c r="CR2831" s="2">
        <f t="shared" si="1513"/>
        <v>0</v>
      </c>
      <c r="CS2831" s="2">
        <f t="shared" si="1513"/>
        <v>0</v>
      </c>
      <c r="CT2831" s="2">
        <f t="shared" si="1513"/>
        <v>0</v>
      </c>
      <c r="CU2831" s="2">
        <f t="shared" si="1513"/>
        <v>0</v>
      </c>
      <c r="CV2831" s="2">
        <f t="shared" si="1513"/>
        <v>0</v>
      </c>
      <c r="CW2831" s="2">
        <f t="shared" si="1513"/>
        <v>0</v>
      </c>
      <c r="CX2831" s="2">
        <f t="shared" si="1513"/>
        <v>0</v>
      </c>
      <c r="CY2831" s="2">
        <f t="shared" si="1513"/>
        <v>0</v>
      </c>
      <c r="CZ2831" s="2">
        <f t="shared" si="1513"/>
        <v>0</v>
      </c>
      <c r="DA2831" s="2">
        <f t="shared" si="1513"/>
        <v>0</v>
      </c>
      <c r="DB2831" s="2">
        <f t="shared" si="1513"/>
        <v>0</v>
      </c>
      <c r="DC2831" s="2">
        <f t="shared" si="1513"/>
        <v>0</v>
      </c>
      <c r="DD2831" s="2">
        <f t="shared" si="1513"/>
        <v>0</v>
      </c>
      <c r="DE2831" s="2">
        <f t="shared" si="1513"/>
        <v>0</v>
      </c>
      <c r="DF2831" s="2">
        <f t="shared" si="1513"/>
        <v>0</v>
      </c>
      <c r="DG2831" s="3">
        <f t="shared" ref="DG2831:EL2831" si="1514">DG2836</f>
        <v>0</v>
      </c>
      <c r="DH2831" s="3">
        <f t="shared" si="1514"/>
        <v>0</v>
      </c>
      <c r="DI2831" s="3">
        <f t="shared" si="1514"/>
        <v>0</v>
      </c>
      <c r="DJ2831" s="3">
        <f t="shared" si="1514"/>
        <v>0</v>
      </c>
      <c r="DK2831" s="3">
        <f t="shared" si="1514"/>
        <v>0</v>
      </c>
      <c r="DL2831" s="3">
        <f t="shared" si="1514"/>
        <v>0</v>
      </c>
      <c r="DM2831" s="3">
        <f t="shared" si="1514"/>
        <v>0</v>
      </c>
      <c r="DN2831" s="3">
        <f t="shared" si="1514"/>
        <v>0</v>
      </c>
      <c r="DO2831" s="3">
        <f t="shared" si="1514"/>
        <v>0</v>
      </c>
      <c r="DP2831" s="3">
        <f t="shared" si="1514"/>
        <v>0</v>
      </c>
      <c r="DQ2831" s="3">
        <f t="shared" si="1514"/>
        <v>0</v>
      </c>
      <c r="DR2831" s="3">
        <f t="shared" si="1514"/>
        <v>0</v>
      </c>
      <c r="DS2831" s="3">
        <f t="shared" si="1514"/>
        <v>0</v>
      </c>
      <c r="DT2831" s="3">
        <f t="shared" si="1514"/>
        <v>0</v>
      </c>
      <c r="DU2831" s="3">
        <f t="shared" si="1514"/>
        <v>0</v>
      </c>
      <c r="DV2831" s="3">
        <f t="shared" si="1514"/>
        <v>0</v>
      </c>
      <c r="DW2831" s="3">
        <f t="shared" si="1514"/>
        <v>0</v>
      </c>
      <c r="DX2831" s="3">
        <f t="shared" si="1514"/>
        <v>0</v>
      </c>
      <c r="DY2831" s="3">
        <f t="shared" si="1514"/>
        <v>0</v>
      </c>
      <c r="DZ2831" s="3">
        <f t="shared" si="1514"/>
        <v>0</v>
      </c>
      <c r="EA2831" s="3">
        <f t="shared" si="1514"/>
        <v>0</v>
      </c>
      <c r="EB2831" s="3">
        <f t="shared" si="1514"/>
        <v>0</v>
      </c>
      <c r="EC2831" s="3">
        <f t="shared" si="1514"/>
        <v>0</v>
      </c>
      <c r="ED2831" s="3">
        <f t="shared" si="1514"/>
        <v>0</v>
      </c>
      <c r="EE2831" s="3">
        <f t="shared" si="1514"/>
        <v>0</v>
      </c>
      <c r="EF2831" s="3">
        <f t="shared" si="1514"/>
        <v>0</v>
      </c>
      <c r="EG2831" s="3">
        <f t="shared" si="1514"/>
        <v>0</v>
      </c>
      <c r="EH2831" s="3">
        <f t="shared" si="1514"/>
        <v>0</v>
      </c>
      <c r="EI2831" s="3">
        <f t="shared" si="1514"/>
        <v>0</v>
      </c>
      <c r="EJ2831" s="3">
        <f t="shared" si="1514"/>
        <v>0</v>
      </c>
      <c r="EK2831" s="3">
        <f t="shared" si="1514"/>
        <v>0</v>
      </c>
      <c r="EL2831" s="3">
        <f t="shared" si="1514"/>
        <v>0</v>
      </c>
      <c r="EM2831" s="3">
        <f t="shared" ref="EM2831:FR2831" si="1515">EM2836</f>
        <v>0</v>
      </c>
      <c r="EN2831" s="3">
        <f t="shared" si="1515"/>
        <v>0</v>
      </c>
      <c r="EO2831" s="3">
        <f t="shared" si="1515"/>
        <v>0</v>
      </c>
      <c r="EP2831" s="3">
        <f t="shared" si="1515"/>
        <v>0</v>
      </c>
      <c r="EQ2831" s="3">
        <f t="shared" si="1515"/>
        <v>0</v>
      </c>
      <c r="ER2831" s="3">
        <f t="shared" si="1515"/>
        <v>0</v>
      </c>
      <c r="ES2831" s="3">
        <f t="shared" si="1515"/>
        <v>0</v>
      </c>
      <c r="ET2831" s="3">
        <f t="shared" si="1515"/>
        <v>0</v>
      </c>
      <c r="EU2831" s="3">
        <f t="shared" si="1515"/>
        <v>0</v>
      </c>
      <c r="EV2831" s="3">
        <f t="shared" si="1515"/>
        <v>0</v>
      </c>
      <c r="EW2831" s="3">
        <f t="shared" si="1515"/>
        <v>0</v>
      </c>
      <c r="EX2831" s="3">
        <f t="shared" si="1515"/>
        <v>0</v>
      </c>
      <c r="EY2831" s="3">
        <f t="shared" si="1515"/>
        <v>0</v>
      </c>
      <c r="EZ2831" s="3">
        <f t="shared" si="1515"/>
        <v>0</v>
      </c>
      <c r="FA2831" s="3">
        <f t="shared" si="1515"/>
        <v>0</v>
      </c>
      <c r="FB2831" s="3">
        <f t="shared" si="1515"/>
        <v>0</v>
      </c>
      <c r="FC2831" s="3">
        <f t="shared" si="1515"/>
        <v>0</v>
      </c>
      <c r="FD2831" s="3">
        <f t="shared" si="1515"/>
        <v>0</v>
      </c>
      <c r="FE2831" s="3">
        <f t="shared" si="1515"/>
        <v>0</v>
      </c>
      <c r="FF2831" s="3">
        <f t="shared" si="1515"/>
        <v>0</v>
      </c>
      <c r="FG2831" s="3">
        <f t="shared" si="1515"/>
        <v>0</v>
      </c>
      <c r="FH2831" s="3">
        <f t="shared" si="1515"/>
        <v>0</v>
      </c>
      <c r="FI2831" s="3">
        <f t="shared" si="1515"/>
        <v>0</v>
      </c>
      <c r="FJ2831" s="3">
        <f t="shared" si="1515"/>
        <v>0</v>
      </c>
      <c r="FK2831" s="3">
        <f t="shared" si="1515"/>
        <v>0</v>
      </c>
      <c r="FL2831" s="3">
        <f t="shared" si="1515"/>
        <v>0</v>
      </c>
      <c r="FM2831" s="3">
        <f t="shared" si="1515"/>
        <v>0</v>
      </c>
      <c r="FN2831" s="3">
        <f t="shared" si="1515"/>
        <v>0</v>
      </c>
      <c r="FO2831" s="3">
        <f t="shared" si="1515"/>
        <v>0</v>
      </c>
      <c r="FP2831" s="3">
        <f t="shared" si="1515"/>
        <v>0</v>
      </c>
      <c r="FQ2831" s="3">
        <f t="shared" si="1515"/>
        <v>0</v>
      </c>
      <c r="FR2831" s="3">
        <f t="shared" si="1515"/>
        <v>0</v>
      </c>
      <c r="FS2831" s="3">
        <f t="shared" ref="FS2831:GX2831" si="1516">FS2836</f>
        <v>0</v>
      </c>
      <c r="FT2831" s="3">
        <f t="shared" si="1516"/>
        <v>0</v>
      </c>
      <c r="FU2831" s="3">
        <f t="shared" si="1516"/>
        <v>0</v>
      </c>
      <c r="FV2831" s="3">
        <f t="shared" si="1516"/>
        <v>0</v>
      </c>
      <c r="FW2831" s="3">
        <f t="shared" si="1516"/>
        <v>0</v>
      </c>
      <c r="FX2831" s="3">
        <f t="shared" si="1516"/>
        <v>0</v>
      </c>
      <c r="FY2831" s="3">
        <f t="shared" si="1516"/>
        <v>0</v>
      </c>
      <c r="FZ2831" s="3">
        <f t="shared" si="1516"/>
        <v>0</v>
      </c>
      <c r="GA2831" s="3">
        <f t="shared" si="1516"/>
        <v>0</v>
      </c>
      <c r="GB2831" s="3">
        <f t="shared" si="1516"/>
        <v>0</v>
      </c>
      <c r="GC2831" s="3">
        <f t="shared" si="1516"/>
        <v>0</v>
      </c>
      <c r="GD2831" s="3">
        <f t="shared" si="1516"/>
        <v>0</v>
      </c>
      <c r="GE2831" s="3">
        <f t="shared" si="1516"/>
        <v>0</v>
      </c>
      <c r="GF2831" s="3">
        <f t="shared" si="1516"/>
        <v>0</v>
      </c>
      <c r="GG2831" s="3">
        <f t="shared" si="1516"/>
        <v>0</v>
      </c>
      <c r="GH2831" s="3">
        <f t="shared" si="1516"/>
        <v>0</v>
      </c>
      <c r="GI2831" s="3">
        <f t="shared" si="1516"/>
        <v>0</v>
      </c>
      <c r="GJ2831" s="3">
        <f t="shared" si="1516"/>
        <v>0</v>
      </c>
      <c r="GK2831" s="3">
        <f t="shared" si="1516"/>
        <v>0</v>
      </c>
      <c r="GL2831" s="3">
        <f t="shared" si="1516"/>
        <v>0</v>
      </c>
      <c r="GM2831" s="3">
        <f t="shared" si="1516"/>
        <v>0</v>
      </c>
      <c r="GN2831" s="3">
        <f t="shared" si="1516"/>
        <v>0</v>
      </c>
      <c r="GO2831" s="3">
        <f t="shared" si="1516"/>
        <v>0</v>
      </c>
      <c r="GP2831" s="3">
        <f t="shared" si="1516"/>
        <v>0</v>
      </c>
      <c r="GQ2831" s="3">
        <f t="shared" si="1516"/>
        <v>0</v>
      </c>
      <c r="GR2831" s="3">
        <f t="shared" si="1516"/>
        <v>0</v>
      </c>
      <c r="GS2831" s="3">
        <f t="shared" si="1516"/>
        <v>0</v>
      </c>
      <c r="GT2831" s="3">
        <f t="shared" si="1516"/>
        <v>0</v>
      </c>
      <c r="GU2831" s="3">
        <f t="shared" si="1516"/>
        <v>0</v>
      </c>
      <c r="GV2831" s="3">
        <f t="shared" si="1516"/>
        <v>0</v>
      </c>
      <c r="GW2831" s="3">
        <f t="shared" si="1516"/>
        <v>0</v>
      </c>
      <c r="GX2831" s="3">
        <f t="shared" si="1516"/>
        <v>0</v>
      </c>
    </row>
    <row r="2833" spans="1:245" x14ac:dyDescent="0.2">
      <c r="A2833">
        <v>17</v>
      </c>
      <c r="B2833">
        <v>1</v>
      </c>
      <c r="C2833">
        <f>ROW(SmtRes!A864)</f>
        <v>864</v>
      </c>
      <c r="D2833">
        <f>ROW(EtalonRes!A832)</f>
        <v>832</v>
      </c>
      <c r="E2833" t="s">
        <v>233</v>
      </c>
      <c r="F2833" t="s">
        <v>91</v>
      </c>
      <c r="G2833" t="s">
        <v>92</v>
      </c>
      <c r="H2833" t="s">
        <v>93</v>
      </c>
      <c r="I2833">
        <f>ROUND(6/10,9)</f>
        <v>0.6</v>
      </c>
      <c r="J2833">
        <v>0</v>
      </c>
      <c r="O2833">
        <f>ROUND(CP2833,2)</f>
        <v>2500.61</v>
      </c>
      <c r="P2833">
        <f>ROUND(CQ2833*I2833,2)</f>
        <v>1796.92</v>
      </c>
      <c r="Q2833">
        <f>ROUND(CR2833*I2833,2)</f>
        <v>0</v>
      </c>
      <c r="R2833">
        <f>ROUND(CS2833*I2833,2)</f>
        <v>0</v>
      </c>
      <c r="S2833">
        <f>ROUND(CT2833*I2833,2)</f>
        <v>703.69</v>
      </c>
      <c r="T2833">
        <f>ROUND(CU2833*I2833,2)</f>
        <v>0</v>
      </c>
      <c r="U2833">
        <f>CV2833*I2833</f>
        <v>3.7319999999999998</v>
      </c>
      <c r="V2833">
        <f>CW2833*I2833</f>
        <v>0</v>
      </c>
      <c r="W2833">
        <f>ROUND(CX2833*I2833,2)</f>
        <v>0</v>
      </c>
      <c r="X2833">
        <f>ROUND(CY2833,2)</f>
        <v>492.58</v>
      </c>
      <c r="Y2833">
        <f>ROUND(CZ2833,2)</f>
        <v>70.37</v>
      </c>
      <c r="AA2833">
        <v>55574044</v>
      </c>
      <c r="AB2833">
        <f>ROUND((AC2833+AD2833+AF2833),6)</f>
        <v>4167.68</v>
      </c>
      <c r="AC2833">
        <f>ROUND((ES2833),6)</f>
        <v>2994.86</v>
      </c>
      <c r="AD2833">
        <f>ROUND((((ET2833)-(EU2833))+AE2833),6)</f>
        <v>0</v>
      </c>
      <c r="AE2833">
        <f>ROUND((EU2833),6)</f>
        <v>0</v>
      </c>
      <c r="AF2833">
        <f>ROUND((EV2833),6)</f>
        <v>1172.82</v>
      </c>
      <c r="AG2833">
        <f>ROUND((AP2833),6)</f>
        <v>0</v>
      </c>
      <c r="AH2833">
        <f>(EW2833)</f>
        <v>6.22</v>
      </c>
      <c r="AI2833">
        <f>(EX2833)</f>
        <v>0</v>
      </c>
      <c r="AJ2833">
        <f>(AS2833)</f>
        <v>0</v>
      </c>
      <c r="AK2833">
        <v>4167.68</v>
      </c>
      <c r="AL2833">
        <v>2994.86</v>
      </c>
      <c r="AM2833">
        <v>0</v>
      </c>
      <c r="AN2833">
        <v>0</v>
      </c>
      <c r="AO2833">
        <v>1172.82</v>
      </c>
      <c r="AP2833">
        <v>0</v>
      </c>
      <c r="AQ2833">
        <v>6.22</v>
      </c>
      <c r="AR2833">
        <v>0</v>
      </c>
      <c r="AS2833">
        <v>0</v>
      </c>
      <c r="AT2833">
        <v>70</v>
      </c>
      <c r="AU2833">
        <v>10</v>
      </c>
      <c r="AV2833">
        <v>1</v>
      </c>
      <c r="AW2833">
        <v>1</v>
      </c>
      <c r="AZ2833">
        <v>1</v>
      </c>
      <c r="BA2833">
        <v>1</v>
      </c>
      <c r="BB2833">
        <v>1</v>
      </c>
      <c r="BC2833">
        <v>1</v>
      </c>
      <c r="BD2833" t="s">
        <v>3</v>
      </c>
      <c r="BE2833" t="s">
        <v>3</v>
      </c>
      <c r="BF2833" t="s">
        <v>3</v>
      </c>
      <c r="BG2833" t="s">
        <v>3</v>
      </c>
      <c r="BH2833">
        <v>0</v>
      </c>
      <c r="BI2833">
        <v>4</v>
      </c>
      <c r="BJ2833" t="s">
        <v>94</v>
      </c>
      <c r="BM2833">
        <v>0</v>
      </c>
      <c r="BN2833">
        <v>0</v>
      </c>
      <c r="BO2833" t="s">
        <v>3</v>
      </c>
      <c r="BP2833">
        <v>0</v>
      </c>
      <c r="BQ2833">
        <v>1</v>
      </c>
      <c r="BR2833">
        <v>0</v>
      </c>
      <c r="BS2833">
        <v>1</v>
      </c>
      <c r="BT2833">
        <v>1</v>
      </c>
      <c r="BU2833">
        <v>1</v>
      </c>
      <c r="BV2833">
        <v>1</v>
      </c>
      <c r="BW2833">
        <v>1</v>
      </c>
      <c r="BX2833">
        <v>1</v>
      </c>
      <c r="BY2833" t="s">
        <v>3</v>
      </c>
      <c r="BZ2833">
        <v>70</v>
      </c>
      <c r="CA2833">
        <v>10</v>
      </c>
      <c r="CE2833">
        <v>0</v>
      </c>
      <c r="CF2833">
        <v>0</v>
      </c>
      <c r="CG2833">
        <v>0</v>
      </c>
      <c r="CM2833">
        <v>0</v>
      </c>
      <c r="CN2833" t="s">
        <v>3</v>
      </c>
      <c r="CO2833">
        <v>0</v>
      </c>
      <c r="CP2833">
        <f>(P2833+Q2833+S2833)</f>
        <v>2500.61</v>
      </c>
      <c r="CQ2833">
        <f>(AC2833*BC2833*AW2833)</f>
        <v>2994.86</v>
      </c>
      <c r="CR2833">
        <f>((((ET2833)*BB2833-(EU2833)*BS2833)+AE2833*BS2833)*AV2833)</f>
        <v>0</v>
      </c>
      <c r="CS2833">
        <f>(AE2833*BS2833*AV2833)</f>
        <v>0</v>
      </c>
      <c r="CT2833">
        <f>(AF2833*BA2833*AV2833)</f>
        <v>1172.82</v>
      </c>
      <c r="CU2833">
        <f>AG2833</f>
        <v>0</v>
      </c>
      <c r="CV2833">
        <f>(AH2833*AV2833)</f>
        <v>6.22</v>
      </c>
      <c r="CW2833">
        <f>AI2833</f>
        <v>0</v>
      </c>
      <c r="CX2833">
        <f>AJ2833</f>
        <v>0</v>
      </c>
      <c r="CY2833">
        <f>((S2833*BZ2833)/100)</f>
        <v>492.58300000000003</v>
      </c>
      <c r="CZ2833">
        <f>((S2833*CA2833)/100)</f>
        <v>70.369</v>
      </c>
      <c r="DC2833" t="s">
        <v>3</v>
      </c>
      <c r="DD2833" t="s">
        <v>3</v>
      </c>
      <c r="DE2833" t="s">
        <v>3</v>
      </c>
      <c r="DF2833" t="s">
        <v>3</v>
      </c>
      <c r="DG2833" t="s">
        <v>3</v>
      </c>
      <c r="DH2833" t="s">
        <v>3</v>
      </c>
      <c r="DI2833" t="s">
        <v>3</v>
      </c>
      <c r="DJ2833" t="s">
        <v>3</v>
      </c>
      <c r="DK2833" t="s">
        <v>3</v>
      </c>
      <c r="DL2833" t="s">
        <v>3</v>
      </c>
      <c r="DM2833" t="s">
        <v>3</v>
      </c>
      <c r="DN2833">
        <v>0</v>
      </c>
      <c r="DO2833">
        <v>0</v>
      </c>
      <c r="DP2833">
        <v>1</v>
      </c>
      <c r="DQ2833">
        <v>1</v>
      </c>
      <c r="DU2833">
        <v>1010</v>
      </c>
      <c r="DV2833" t="s">
        <v>93</v>
      </c>
      <c r="DW2833" t="s">
        <v>93</v>
      </c>
      <c r="DX2833">
        <v>10</v>
      </c>
      <c r="EE2833">
        <v>55317522</v>
      </c>
      <c r="EF2833">
        <v>1</v>
      </c>
      <c r="EG2833" t="s">
        <v>19</v>
      </c>
      <c r="EH2833">
        <v>0</v>
      </c>
      <c r="EI2833" t="s">
        <v>3</v>
      </c>
      <c r="EJ2833">
        <v>4</v>
      </c>
      <c r="EK2833">
        <v>0</v>
      </c>
      <c r="EL2833" t="s">
        <v>20</v>
      </c>
      <c r="EM2833" t="s">
        <v>21</v>
      </c>
      <c r="EO2833" t="s">
        <v>3</v>
      </c>
      <c r="EQ2833">
        <v>0</v>
      </c>
      <c r="ER2833">
        <v>4167.68</v>
      </c>
      <c r="ES2833">
        <v>2994.86</v>
      </c>
      <c r="ET2833">
        <v>0</v>
      </c>
      <c r="EU2833">
        <v>0</v>
      </c>
      <c r="EV2833">
        <v>1172.82</v>
      </c>
      <c r="EW2833">
        <v>6.22</v>
      </c>
      <c r="EX2833">
        <v>0</v>
      </c>
      <c r="EY2833">
        <v>0</v>
      </c>
      <c r="FQ2833">
        <v>0</v>
      </c>
      <c r="FR2833">
        <f>ROUND(IF(AND(BH2833=3,BI2833=3),P2833,0),2)</f>
        <v>0</v>
      </c>
      <c r="FS2833">
        <v>0</v>
      </c>
      <c r="FX2833">
        <v>70</v>
      </c>
      <c r="FY2833">
        <v>10</v>
      </c>
      <c r="GA2833" t="s">
        <v>3</v>
      </c>
      <c r="GD2833">
        <v>0</v>
      </c>
      <c r="GF2833">
        <v>1404583839</v>
      </c>
      <c r="GG2833">
        <v>2</v>
      </c>
      <c r="GH2833">
        <v>1</v>
      </c>
      <c r="GI2833">
        <v>-2</v>
      </c>
      <c r="GJ2833">
        <v>0</v>
      </c>
      <c r="GK2833">
        <f>ROUND(R2833*(R12)/100,2)</f>
        <v>0</v>
      </c>
      <c r="GL2833">
        <f>ROUND(IF(AND(BH2833=3,BI2833=3,FS2833&lt;&gt;0),P2833,0),2)</f>
        <v>0</v>
      </c>
      <c r="GM2833">
        <f>ROUND(O2833+X2833+Y2833+GK2833,2)+GX2833</f>
        <v>3063.56</v>
      </c>
      <c r="GN2833">
        <f>IF(OR(BI2833=0,BI2833=1),ROUND(O2833+X2833+Y2833+GK2833,2),0)</f>
        <v>0</v>
      </c>
      <c r="GO2833">
        <f>IF(BI2833=2,ROUND(O2833+X2833+Y2833+GK2833,2),0)</f>
        <v>0</v>
      </c>
      <c r="GP2833">
        <f>IF(BI2833=4,ROUND(O2833+X2833+Y2833+GK2833,2)+GX2833,0)</f>
        <v>3063.56</v>
      </c>
      <c r="GR2833">
        <v>0</v>
      </c>
      <c r="GS2833">
        <v>3</v>
      </c>
      <c r="GT2833">
        <v>0</v>
      </c>
      <c r="GU2833" t="s">
        <v>3</v>
      </c>
      <c r="GV2833">
        <f>ROUND((GT2833),6)</f>
        <v>0</v>
      </c>
      <c r="GW2833">
        <v>1</v>
      </c>
      <c r="GX2833">
        <f>ROUND(HC2833*I2833,2)</f>
        <v>0</v>
      </c>
      <c r="HA2833">
        <v>0</v>
      </c>
      <c r="HB2833">
        <v>0</v>
      </c>
      <c r="HC2833">
        <f>GV2833*GW2833</f>
        <v>0</v>
      </c>
      <c r="IK2833">
        <v>0</v>
      </c>
    </row>
    <row r="2834" spans="1:245" x14ac:dyDescent="0.2">
      <c r="A2834">
        <v>17</v>
      </c>
      <c r="B2834">
        <v>1</v>
      </c>
      <c r="E2834" t="s">
        <v>236</v>
      </c>
      <c r="F2834" t="s">
        <v>96</v>
      </c>
      <c r="G2834" t="s">
        <v>509</v>
      </c>
      <c r="H2834" t="s">
        <v>180</v>
      </c>
      <c r="I2834">
        <v>3</v>
      </c>
      <c r="J2834">
        <v>0</v>
      </c>
      <c r="O2834">
        <f>ROUND(CP2834,2)</f>
        <v>8750.01</v>
      </c>
      <c r="P2834">
        <f>ROUND(CQ2834*I2834,2)</f>
        <v>8750.01</v>
      </c>
      <c r="Q2834">
        <f>ROUND(CR2834*I2834,2)</f>
        <v>0</v>
      </c>
      <c r="R2834">
        <f>ROUND(CS2834*I2834,2)</f>
        <v>0</v>
      </c>
      <c r="S2834">
        <f>ROUND(CT2834*I2834,2)</f>
        <v>0</v>
      </c>
      <c r="T2834">
        <f>ROUND(CU2834*I2834,2)</f>
        <v>0</v>
      </c>
      <c r="U2834">
        <f>CV2834*I2834</f>
        <v>0</v>
      </c>
      <c r="V2834">
        <f>CW2834*I2834</f>
        <v>0</v>
      </c>
      <c r="W2834">
        <f>ROUND(CX2834*I2834,2)</f>
        <v>0</v>
      </c>
      <c r="X2834">
        <f>ROUND(CY2834,2)</f>
        <v>0</v>
      </c>
      <c r="Y2834">
        <f>ROUND(CZ2834,2)</f>
        <v>0</v>
      </c>
      <c r="AA2834">
        <v>55574044</v>
      </c>
      <c r="AB2834">
        <f>ROUND((AC2834+AD2834+AF2834),6)</f>
        <v>2916.67</v>
      </c>
      <c r="AC2834">
        <f>ROUND((ES2834),6)</f>
        <v>2916.67</v>
      </c>
      <c r="AD2834">
        <f>ROUND((((ET2834)-(EU2834))+AE2834),6)</f>
        <v>0</v>
      </c>
      <c r="AE2834">
        <f>ROUND((EU2834),6)</f>
        <v>0</v>
      </c>
      <c r="AF2834">
        <f>ROUND((EV2834),6)</f>
        <v>0</v>
      </c>
      <c r="AG2834">
        <f>ROUND((AP2834),6)</f>
        <v>0</v>
      </c>
      <c r="AH2834">
        <f>(EW2834)</f>
        <v>0</v>
      </c>
      <c r="AI2834">
        <f>(EX2834)</f>
        <v>0</v>
      </c>
      <c r="AJ2834">
        <f>(AS2834)</f>
        <v>0</v>
      </c>
      <c r="AK2834">
        <v>2916.67</v>
      </c>
      <c r="AL2834">
        <v>2916.67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1</v>
      </c>
      <c r="AW2834">
        <v>1</v>
      </c>
      <c r="AZ2834">
        <v>1</v>
      </c>
      <c r="BA2834">
        <v>1</v>
      </c>
      <c r="BB2834">
        <v>1</v>
      </c>
      <c r="BC2834">
        <v>1</v>
      </c>
      <c r="BD2834" t="s">
        <v>3</v>
      </c>
      <c r="BE2834" t="s">
        <v>3</v>
      </c>
      <c r="BF2834" t="s">
        <v>3</v>
      </c>
      <c r="BG2834" t="s">
        <v>3</v>
      </c>
      <c r="BH2834">
        <v>3</v>
      </c>
      <c r="BI2834">
        <v>1</v>
      </c>
      <c r="BJ2834" t="s">
        <v>3</v>
      </c>
      <c r="BM2834">
        <v>6001</v>
      </c>
      <c r="BN2834">
        <v>0</v>
      </c>
      <c r="BO2834" t="s">
        <v>3</v>
      </c>
      <c r="BP2834">
        <v>0</v>
      </c>
      <c r="BQ2834">
        <v>0</v>
      </c>
      <c r="BR2834">
        <v>0</v>
      </c>
      <c r="BS2834">
        <v>1</v>
      </c>
      <c r="BT2834">
        <v>1</v>
      </c>
      <c r="BU2834">
        <v>1</v>
      </c>
      <c r="BV2834">
        <v>1</v>
      </c>
      <c r="BW2834">
        <v>1</v>
      </c>
      <c r="BX2834">
        <v>1</v>
      </c>
      <c r="BY2834" t="s">
        <v>3</v>
      </c>
      <c r="BZ2834">
        <v>0</v>
      </c>
      <c r="CA2834">
        <v>0</v>
      </c>
      <c r="CE2834">
        <v>0</v>
      </c>
      <c r="CF2834">
        <v>0</v>
      </c>
      <c r="CG2834">
        <v>0</v>
      </c>
      <c r="CM2834">
        <v>0</v>
      </c>
      <c r="CN2834" t="s">
        <v>3</v>
      </c>
      <c r="CO2834">
        <v>0</v>
      </c>
      <c r="CP2834">
        <f>(P2834+Q2834+S2834)</f>
        <v>8750.01</v>
      </c>
      <c r="CQ2834">
        <f>(AC2834*BC2834*AW2834)</f>
        <v>2916.67</v>
      </c>
      <c r="CR2834">
        <f>((((ET2834)*BB2834-(EU2834)*BS2834)+AE2834*BS2834)*AV2834)</f>
        <v>0</v>
      </c>
      <c r="CS2834">
        <f>(AE2834*BS2834*AV2834)</f>
        <v>0</v>
      </c>
      <c r="CT2834">
        <f>(AF2834*BA2834*AV2834)</f>
        <v>0</v>
      </c>
      <c r="CU2834">
        <f>AG2834</f>
        <v>0</v>
      </c>
      <c r="CV2834">
        <f>(AH2834*AV2834)</f>
        <v>0</v>
      </c>
      <c r="CW2834">
        <f>AI2834</f>
        <v>0</v>
      </c>
      <c r="CX2834">
        <f>AJ2834</f>
        <v>0</v>
      </c>
      <c r="CY2834">
        <f>((S2834*BZ2834)/100)</f>
        <v>0</v>
      </c>
      <c r="CZ2834">
        <f>((S2834*CA2834)/100)</f>
        <v>0</v>
      </c>
      <c r="DC2834" t="s">
        <v>3</v>
      </c>
      <c r="DD2834" t="s">
        <v>3</v>
      </c>
      <c r="DE2834" t="s">
        <v>3</v>
      </c>
      <c r="DF2834" t="s">
        <v>3</v>
      </c>
      <c r="DG2834" t="s">
        <v>3</v>
      </c>
      <c r="DH2834" t="s">
        <v>3</v>
      </c>
      <c r="DI2834" t="s">
        <v>3</v>
      </c>
      <c r="DJ2834" t="s">
        <v>3</v>
      </c>
      <c r="DK2834" t="s">
        <v>3</v>
      </c>
      <c r="DL2834" t="s">
        <v>3</v>
      </c>
      <c r="DM2834" t="s">
        <v>3</v>
      </c>
      <c r="DN2834">
        <v>0</v>
      </c>
      <c r="DO2834">
        <v>0</v>
      </c>
      <c r="DP2834">
        <v>1</v>
      </c>
      <c r="DQ2834">
        <v>1</v>
      </c>
      <c r="DU2834">
        <v>1010</v>
      </c>
      <c r="DV2834" t="s">
        <v>180</v>
      </c>
      <c r="DW2834" t="s">
        <v>180</v>
      </c>
      <c r="DX2834">
        <v>1</v>
      </c>
      <c r="EE2834">
        <v>55525620</v>
      </c>
      <c r="EF2834">
        <v>0</v>
      </c>
      <c r="EG2834" t="s">
        <v>220</v>
      </c>
      <c r="EH2834">
        <v>0</v>
      </c>
      <c r="EI2834" t="s">
        <v>3</v>
      </c>
      <c r="EJ2834">
        <v>1</v>
      </c>
      <c r="EK2834">
        <v>6001</v>
      </c>
      <c r="EL2834" t="s">
        <v>221</v>
      </c>
      <c r="EM2834" t="s">
        <v>220</v>
      </c>
      <c r="EO2834" t="s">
        <v>3</v>
      </c>
      <c r="EQ2834">
        <v>0</v>
      </c>
      <c r="ER2834">
        <v>2916.67</v>
      </c>
      <c r="ES2834">
        <v>2916.67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5</v>
      </c>
      <c r="FC2834">
        <v>1</v>
      </c>
      <c r="FD2834">
        <v>18</v>
      </c>
      <c r="FF2834">
        <v>3500</v>
      </c>
      <c r="FQ2834">
        <v>0</v>
      </c>
      <c r="FR2834">
        <f>ROUND(IF(AND(BH2834=3,BI2834=3),P2834,0),2)</f>
        <v>0</v>
      </c>
      <c r="FS2834">
        <v>0</v>
      </c>
      <c r="FX2834">
        <v>0</v>
      </c>
      <c r="FY2834">
        <v>0</v>
      </c>
      <c r="GA2834" t="s">
        <v>265</v>
      </c>
      <c r="GD2834">
        <v>0</v>
      </c>
      <c r="GF2834">
        <v>-1300678350</v>
      </c>
      <c r="GG2834">
        <v>2</v>
      </c>
      <c r="GH2834">
        <v>3</v>
      </c>
      <c r="GI2834">
        <v>-2</v>
      </c>
      <c r="GJ2834">
        <v>0</v>
      </c>
      <c r="GK2834">
        <f>ROUND(R2834*(R12)/100,2)</f>
        <v>0</v>
      </c>
      <c r="GL2834">
        <f>ROUND(IF(AND(BH2834=3,BI2834=3,FS2834&lt;&gt;0),P2834,0),2)</f>
        <v>0</v>
      </c>
      <c r="GM2834">
        <f>ROUND(O2834+X2834+Y2834+GK2834,2)+GX2834</f>
        <v>8750.01</v>
      </c>
      <c r="GN2834">
        <f>IF(OR(BI2834=0,BI2834=1),ROUND(O2834+X2834+Y2834+GK2834,2),0)</f>
        <v>8750.01</v>
      </c>
      <c r="GO2834">
        <f>IF(BI2834=2,ROUND(O2834+X2834+Y2834+GK2834,2),0)</f>
        <v>0</v>
      </c>
      <c r="GP2834">
        <f>IF(BI2834=4,ROUND(O2834+X2834+Y2834+GK2834,2)+GX2834,0)</f>
        <v>0</v>
      </c>
      <c r="GR2834">
        <v>1</v>
      </c>
      <c r="GS2834">
        <v>1</v>
      </c>
      <c r="GT2834">
        <v>0</v>
      </c>
      <c r="GU2834" t="s">
        <v>3</v>
      </c>
      <c r="GV2834">
        <f>ROUND((GT2834),6)</f>
        <v>0</v>
      </c>
      <c r="GW2834">
        <v>1</v>
      </c>
      <c r="GX2834">
        <f>ROUND(HC2834*I2834,2)</f>
        <v>0</v>
      </c>
      <c r="HA2834">
        <v>0</v>
      </c>
      <c r="HB2834">
        <v>0</v>
      </c>
      <c r="HC2834">
        <f>GV2834*GW2834</f>
        <v>0</v>
      </c>
      <c r="IK2834">
        <v>0</v>
      </c>
    </row>
    <row r="2836" spans="1:245" x14ac:dyDescent="0.2">
      <c r="A2836" s="2">
        <v>51</v>
      </c>
      <c r="B2836" s="2">
        <f>B2829</f>
        <v>1</v>
      </c>
      <c r="C2836" s="2">
        <f>A2829</f>
        <v>4</v>
      </c>
      <c r="D2836" s="2">
        <f>ROW(A2829)</f>
        <v>2829</v>
      </c>
      <c r="E2836" s="2"/>
      <c r="F2836" s="2" t="str">
        <f>IF(F2829&lt;&gt;"",F2829,"")</f>
        <v>Новый раздел</v>
      </c>
      <c r="G2836" s="2" t="str">
        <f>IF(G2829&lt;&gt;"",G2829,"")</f>
        <v>Установка урн</v>
      </c>
      <c r="H2836" s="2">
        <v>0</v>
      </c>
      <c r="I2836" s="2"/>
      <c r="J2836" s="2"/>
      <c r="K2836" s="2"/>
      <c r="L2836" s="2"/>
      <c r="M2836" s="2"/>
      <c r="N2836" s="2"/>
      <c r="O2836" s="2">
        <f t="shared" ref="O2836:T2836" si="1517">ROUND(AB2836,2)</f>
        <v>11250.62</v>
      </c>
      <c r="P2836" s="2">
        <f t="shared" si="1517"/>
        <v>10546.93</v>
      </c>
      <c r="Q2836" s="2">
        <f t="shared" si="1517"/>
        <v>0</v>
      </c>
      <c r="R2836" s="2">
        <f t="shared" si="1517"/>
        <v>0</v>
      </c>
      <c r="S2836" s="2">
        <f t="shared" si="1517"/>
        <v>703.69</v>
      </c>
      <c r="T2836" s="2">
        <f t="shared" si="1517"/>
        <v>0</v>
      </c>
      <c r="U2836" s="2">
        <f>AH2836</f>
        <v>3.7319999999999998</v>
      </c>
      <c r="V2836" s="2">
        <f>AI2836</f>
        <v>0</v>
      </c>
      <c r="W2836" s="2">
        <f>ROUND(AJ2836,2)</f>
        <v>0</v>
      </c>
      <c r="X2836" s="2">
        <f>ROUND(AK2836,2)</f>
        <v>492.58</v>
      </c>
      <c r="Y2836" s="2">
        <f>ROUND(AL2836,2)</f>
        <v>70.37</v>
      </c>
      <c r="Z2836" s="2"/>
      <c r="AA2836" s="2"/>
      <c r="AB2836" s="2">
        <f>ROUND(SUMIF(AA2833:AA2834,"=55574044",O2833:O2834),2)</f>
        <v>11250.62</v>
      </c>
      <c r="AC2836" s="2">
        <f>ROUND(SUMIF(AA2833:AA2834,"=55574044",P2833:P2834),2)</f>
        <v>10546.93</v>
      </c>
      <c r="AD2836" s="2">
        <f>ROUND(SUMIF(AA2833:AA2834,"=55574044",Q2833:Q2834),2)</f>
        <v>0</v>
      </c>
      <c r="AE2836" s="2">
        <f>ROUND(SUMIF(AA2833:AA2834,"=55574044",R2833:R2834),2)</f>
        <v>0</v>
      </c>
      <c r="AF2836" s="2">
        <f>ROUND(SUMIF(AA2833:AA2834,"=55574044",S2833:S2834),2)</f>
        <v>703.69</v>
      </c>
      <c r="AG2836" s="2">
        <f>ROUND(SUMIF(AA2833:AA2834,"=55574044",T2833:T2834),2)</f>
        <v>0</v>
      </c>
      <c r="AH2836" s="2">
        <f>SUMIF(AA2833:AA2834,"=55574044",U2833:U2834)</f>
        <v>3.7319999999999998</v>
      </c>
      <c r="AI2836" s="2">
        <f>SUMIF(AA2833:AA2834,"=55574044",V2833:V2834)</f>
        <v>0</v>
      </c>
      <c r="AJ2836" s="2">
        <f>ROUND(SUMIF(AA2833:AA2834,"=55574044",W2833:W2834),2)</f>
        <v>0</v>
      </c>
      <c r="AK2836" s="2">
        <f>ROUND(SUMIF(AA2833:AA2834,"=55574044",X2833:X2834),2)</f>
        <v>492.58</v>
      </c>
      <c r="AL2836" s="2">
        <f>ROUND(SUMIF(AA2833:AA2834,"=55574044",Y2833:Y2834),2)</f>
        <v>70.37</v>
      </c>
      <c r="AM2836" s="2"/>
      <c r="AN2836" s="2"/>
      <c r="AO2836" s="2">
        <f t="shared" ref="AO2836:BC2836" si="1518">ROUND(BX2836,2)</f>
        <v>0</v>
      </c>
      <c r="AP2836" s="2">
        <f t="shared" si="1518"/>
        <v>0</v>
      </c>
      <c r="AQ2836" s="2">
        <f t="shared" si="1518"/>
        <v>0</v>
      </c>
      <c r="AR2836" s="2">
        <f t="shared" si="1518"/>
        <v>11813.57</v>
      </c>
      <c r="AS2836" s="2">
        <f t="shared" si="1518"/>
        <v>8750.01</v>
      </c>
      <c r="AT2836" s="2">
        <f t="shared" si="1518"/>
        <v>0</v>
      </c>
      <c r="AU2836" s="2">
        <f t="shared" si="1518"/>
        <v>3063.56</v>
      </c>
      <c r="AV2836" s="2">
        <f t="shared" si="1518"/>
        <v>10546.93</v>
      </c>
      <c r="AW2836" s="2">
        <f t="shared" si="1518"/>
        <v>10546.93</v>
      </c>
      <c r="AX2836" s="2">
        <f t="shared" si="1518"/>
        <v>0</v>
      </c>
      <c r="AY2836" s="2">
        <f t="shared" si="1518"/>
        <v>10546.93</v>
      </c>
      <c r="AZ2836" s="2">
        <f t="shared" si="1518"/>
        <v>0</v>
      </c>
      <c r="BA2836" s="2">
        <f t="shared" si="1518"/>
        <v>0</v>
      </c>
      <c r="BB2836" s="2">
        <f t="shared" si="1518"/>
        <v>0</v>
      </c>
      <c r="BC2836" s="2">
        <f t="shared" si="1518"/>
        <v>0</v>
      </c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>
        <f>ROUND(SUMIF(AA2833:AA2834,"=55574044",FQ2833:FQ2834),2)</f>
        <v>0</v>
      </c>
      <c r="BY2836" s="2">
        <f>ROUND(SUMIF(AA2833:AA2834,"=55574044",FR2833:FR2834),2)</f>
        <v>0</v>
      </c>
      <c r="BZ2836" s="2">
        <f>ROUND(SUMIF(AA2833:AA2834,"=55574044",GL2833:GL2834),2)</f>
        <v>0</v>
      </c>
      <c r="CA2836" s="2">
        <f>ROUND(SUMIF(AA2833:AA2834,"=55574044",GM2833:GM2834),2)</f>
        <v>11813.57</v>
      </c>
      <c r="CB2836" s="2">
        <f>ROUND(SUMIF(AA2833:AA2834,"=55574044",GN2833:GN2834),2)</f>
        <v>8750.01</v>
      </c>
      <c r="CC2836" s="2">
        <f>ROUND(SUMIF(AA2833:AA2834,"=55574044",GO2833:GO2834),2)</f>
        <v>0</v>
      </c>
      <c r="CD2836" s="2">
        <f>ROUND(SUMIF(AA2833:AA2834,"=55574044",GP2833:GP2834),2)</f>
        <v>3063.56</v>
      </c>
      <c r="CE2836" s="2">
        <f>AC2836-BX2836</f>
        <v>10546.93</v>
      </c>
      <c r="CF2836" s="2">
        <f>AC2836-BY2836</f>
        <v>10546.93</v>
      </c>
      <c r="CG2836" s="2">
        <f>BX2836-BZ2836</f>
        <v>0</v>
      </c>
      <c r="CH2836" s="2">
        <f>AC2836-BX2836-BY2836+BZ2836</f>
        <v>10546.93</v>
      </c>
      <c r="CI2836" s="2">
        <f>BY2836-BZ2836</f>
        <v>0</v>
      </c>
      <c r="CJ2836" s="2">
        <f>ROUND(SUMIF(AA2833:AA2834,"=55574044",GX2833:GX2834),2)</f>
        <v>0</v>
      </c>
      <c r="CK2836" s="2">
        <f>ROUND(SUMIF(AA2833:AA2834,"=55574044",GY2833:GY2834),2)</f>
        <v>0</v>
      </c>
      <c r="CL2836" s="2">
        <f>ROUND(SUMIF(AA2833:AA2834,"=55574044",GZ2833:GZ2834),2)</f>
        <v>0</v>
      </c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/>
      <c r="EB2836" s="3"/>
      <c r="EC2836" s="3"/>
      <c r="ED2836" s="3"/>
      <c r="EE2836" s="3"/>
      <c r="EF2836" s="3"/>
      <c r="EG2836" s="3"/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  <c r="FE2836" s="3"/>
      <c r="FF2836" s="3"/>
      <c r="FG2836" s="3"/>
      <c r="FH2836" s="3"/>
      <c r="FI2836" s="3"/>
      <c r="FJ2836" s="3"/>
      <c r="FK2836" s="3"/>
      <c r="FL2836" s="3"/>
      <c r="FM2836" s="3"/>
      <c r="FN2836" s="3"/>
      <c r="FO2836" s="3"/>
      <c r="FP2836" s="3"/>
      <c r="FQ2836" s="3"/>
      <c r="FR2836" s="3"/>
      <c r="FS2836" s="3"/>
      <c r="FT2836" s="3"/>
      <c r="FU2836" s="3"/>
      <c r="FV2836" s="3"/>
      <c r="FW2836" s="3"/>
      <c r="FX2836" s="3"/>
      <c r="FY2836" s="3"/>
      <c r="FZ2836" s="3"/>
      <c r="GA2836" s="3"/>
      <c r="GB2836" s="3"/>
      <c r="GC2836" s="3"/>
      <c r="GD2836" s="3"/>
      <c r="GE2836" s="3"/>
      <c r="GF2836" s="3"/>
      <c r="GG2836" s="3"/>
      <c r="GH2836" s="3"/>
      <c r="GI2836" s="3"/>
      <c r="GJ2836" s="3"/>
      <c r="GK2836" s="3"/>
      <c r="GL2836" s="3"/>
      <c r="GM2836" s="3"/>
      <c r="GN2836" s="3"/>
      <c r="GO2836" s="3"/>
      <c r="GP2836" s="3"/>
      <c r="GQ2836" s="3"/>
      <c r="GR2836" s="3"/>
      <c r="GS2836" s="3"/>
      <c r="GT2836" s="3"/>
      <c r="GU2836" s="3"/>
      <c r="GV2836" s="3"/>
      <c r="GW2836" s="3"/>
      <c r="GX2836" s="3">
        <v>0</v>
      </c>
    </row>
    <row r="2838" spans="1:245" x14ac:dyDescent="0.2">
      <c r="A2838" s="4">
        <v>50</v>
      </c>
      <c r="B2838" s="4">
        <v>0</v>
      </c>
      <c r="C2838" s="4">
        <v>0</v>
      </c>
      <c r="D2838" s="4">
        <v>1</v>
      </c>
      <c r="E2838" s="4">
        <v>201</v>
      </c>
      <c r="F2838" s="4">
        <f>ROUND(Source!O2836,O2838)</f>
        <v>11250.62</v>
      </c>
      <c r="G2838" s="4" t="s">
        <v>34</v>
      </c>
      <c r="H2838" s="4" t="s">
        <v>35</v>
      </c>
      <c r="I2838" s="4"/>
      <c r="J2838" s="4"/>
      <c r="K2838" s="4">
        <v>201</v>
      </c>
      <c r="L2838" s="4">
        <v>1</v>
      </c>
      <c r="M2838" s="4">
        <v>3</v>
      </c>
      <c r="N2838" s="4" t="s">
        <v>3</v>
      </c>
      <c r="O2838" s="4">
        <v>2</v>
      </c>
      <c r="P2838" s="4"/>
      <c r="Q2838" s="4"/>
      <c r="R2838" s="4"/>
      <c r="S2838" s="4"/>
      <c r="T2838" s="4"/>
      <c r="U2838" s="4"/>
      <c r="V2838" s="4"/>
      <c r="W2838" s="4"/>
    </row>
    <row r="2839" spans="1:245" x14ac:dyDescent="0.2">
      <c r="A2839" s="4">
        <v>50</v>
      </c>
      <c r="B2839" s="4">
        <v>0</v>
      </c>
      <c r="C2839" s="4">
        <v>0</v>
      </c>
      <c r="D2839" s="4">
        <v>1</v>
      </c>
      <c r="E2839" s="4">
        <v>202</v>
      </c>
      <c r="F2839" s="4">
        <f>ROUND(Source!P2836,O2839)</f>
        <v>10546.93</v>
      </c>
      <c r="G2839" s="4" t="s">
        <v>36</v>
      </c>
      <c r="H2839" s="4" t="s">
        <v>37</v>
      </c>
      <c r="I2839" s="4"/>
      <c r="J2839" s="4"/>
      <c r="K2839" s="4">
        <v>202</v>
      </c>
      <c r="L2839" s="4">
        <v>2</v>
      </c>
      <c r="M2839" s="4">
        <v>3</v>
      </c>
      <c r="N2839" s="4" t="s">
        <v>3</v>
      </c>
      <c r="O2839" s="4">
        <v>2</v>
      </c>
      <c r="P2839" s="4"/>
      <c r="Q2839" s="4"/>
      <c r="R2839" s="4"/>
      <c r="S2839" s="4"/>
      <c r="T2839" s="4"/>
      <c r="U2839" s="4"/>
      <c r="V2839" s="4"/>
      <c r="W2839" s="4"/>
    </row>
    <row r="2840" spans="1:245" x14ac:dyDescent="0.2">
      <c r="A2840" s="4">
        <v>50</v>
      </c>
      <c r="B2840" s="4">
        <v>0</v>
      </c>
      <c r="C2840" s="4">
        <v>0</v>
      </c>
      <c r="D2840" s="4">
        <v>1</v>
      </c>
      <c r="E2840" s="4">
        <v>222</v>
      </c>
      <c r="F2840" s="4">
        <f>ROUND(Source!AO2836,O2840)</f>
        <v>0</v>
      </c>
      <c r="G2840" s="4" t="s">
        <v>38</v>
      </c>
      <c r="H2840" s="4" t="s">
        <v>39</v>
      </c>
      <c r="I2840" s="4"/>
      <c r="J2840" s="4"/>
      <c r="K2840" s="4">
        <v>222</v>
      </c>
      <c r="L2840" s="4">
        <v>3</v>
      </c>
      <c r="M2840" s="4">
        <v>3</v>
      </c>
      <c r="N2840" s="4" t="s">
        <v>3</v>
      </c>
      <c r="O2840" s="4">
        <v>2</v>
      </c>
      <c r="P2840" s="4"/>
      <c r="Q2840" s="4"/>
      <c r="R2840" s="4"/>
      <c r="S2840" s="4"/>
      <c r="T2840" s="4"/>
      <c r="U2840" s="4"/>
      <c r="V2840" s="4"/>
      <c r="W2840" s="4"/>
    </row>
    <row r="2841" spans="1:245" x14ac:dyDescent="0.2">
      <c r="A2841" s="4">
        <v>50</v>
      </c>
      <c r="B2841" s="4">
        <v>0</v>
      </c>
      <c r="C2841" s="4">
        <v>0</v>
      </c>
      <c r="D2841" s="4">
        <v>1</v>
      </c>
      <c r="E2841" s="4">
        <v>225</v>
      </c>
      <c r="F2841" s="4">
        <f>ROUND(Source!AV2836,O2841)</f>
        <v>10546.93</v>
      </c>
      <c r="G2841" s="4" t="s">
        <v>40</v>
      </c>
      <c r="H2841" s="4" t="s">
        <v>41</v>
      </c>
      <c r="I2841" s="4"/>
      <c r="J2841" s="4"/>
      <c r="K2841" s="4">
        <v>225</v>
      </c>
      <c r="L2841" s="4">
        <v>4</v>
      </c>
      <c r="M2841" s="4">
        <v>3</v>
      </c>
      <c r="N2841" s="4" t="s">
        <v>3</v>
      </c>
      <c r="O2841" s="4">
        <v>2</v>
      </c>
      <c r="P2841" s="4"/>
      <c r="Q2841" s="4"/>
      <c r="R2841" s="4"/>
      <c r="S2841" s="4"/>
      <c r="T2841" s="4"/>
      <c r="U2841" s="4"/>
      <c r="V2841" s="4"/>
      <c r="W2841" s="4"/>
    </row>
    <row r="2842" spans="1:245" x14ac:dyDescent="0.2">
      <c r="A2842" s="4">
        <v>50</v>
      </c>
      <c r="B2842" s="4">
        <v>0</v>
      </c>
      <c r="C2842" s="4">
        <v>0</v>
      </c>
      <c r="D2842" s="4">
        <v>1</v>
      </c>
      <c r="E2842" s="4">
        <v>226</v>
      </c>
      <c r="F2842" s="4">
        <f>ROUND(Source!AW2836,O2842)</f>
        <v>10546.93</v>
      </c>
      <c r="G2842" s="4" t="s">
        <v>42</v>
      </c>
      <c r="H2842" s="4" t="s">
        <v>43</v>
      </c>
      <c r="I2842" s="4"/>
      <c r="J2842" s="4"/>
      <c r="K2842" s="4">
        <v>226</v>
      </c>
      <c r="L2842" s="4">
        <v>5</v>
      </c>
      <c r="M2842" s="4">
        <v>3</v>
      </c>
      <c r="N2842" s="4" t="s">
        <v>3</v>
      </c>
      <c r="O2842" s="4">
        <v>2</v>
      </c>
      <c r="P2842" s="4"/>
      <c r="Q2842" s="4"/>
      <c r="R2842" s="4"/>
      <c r="S2842" s="4"/>
      <c r="T2842" s="4"/>
      <c r="U2842" s="4"/>
      <c r="V2842" s="4"/>
      <c r="W2842" s="4"/>
    </row>
    <row r="2843" spans="1:245" x14ac:dyDescent="0.2">
      <c r="A2843" s="4">
        <v>50</v>
      </c>
      <c r="B2843" s="4">
        <v>0</v>
      </c>
      <c r="C2843" s="4">
        <v>0</v>
      </c>
      <c r="D2843" s="4">
        <v>1</v>
      </c>
      <c r="E2843" s="4">
        <v>227</v>
      </c>
      <c r="F2843" s="4">
        <f>ROUND(Source!AX2836,O2843)</f>
        <v>0</v>
      </c>
      <c r="G2843" s="4" t="s">
        <v>44</v>
      </c>
      <c r="H2843" s="4" t="s">
        <v>45</v>
      </c>
      <c r="I2843" s="4"/>
      <c r="J2843" s="4"/>
      <c r="K2843" s="4">
        <v>227</v>
      </c>
      <c r="L2843" s="4">
        <v>6</v>
      </c>
      <c r="M2843" s="4">
        <v>3</v>
      </c>
      <c r="N2843" s="4" t="s">
        <v>3</v>
      </c>
      <c r="O2843" s="4">
        <v>2</v>
      </c>
      <c r="P2843" s="4"/>
      <c r="Q2843" s="4"/>
      <c r="R2843" s="4"/>
      <c r="S2843" s="4"/>
      <c r="T2843" s="4"/>
      <c r="U2843" s="4"/>
      <c r="V2843" s="4"/>
      <c r="W2843" s="4"/>
    </row>
    <row r="2844" spans="1:245" x14ac:dyDescent="0.2">
      <c r="A2844" s="4">
        <v>50</v>
      </c>
      <c r="B2844" s="4">
        <v>0</v>
      </c>
      <c r="C2844" s="4">
        <v>0</v>
      </c>
      <c r="D2844" s="4">
        <v>1</v>
      </c>
      <c r="E2844" s="4">
        <v>228</v>
      </c>
      <c r="F2844" s="4">
        <f>ROUND(Source!AY2836,O2844)</f>
        <v>10546.93</v>
      </c>
      <c r="G2844" s="4" t="s">
        <v>46</v>
      </c>
      <c r="H2844" s="4" t="s">
        <v>47</v>
      </c>
      <c r="I2844" s="4"/>
      <c r="J2844" s="4"/>
      <c r="K2844" s="4">
        <v>228</v>
      </c>
      <c r="L2844" s="4">
        <v>7</v>
      </c>
      <c r="M2844" s="4">
        <v>3</v>
      </c>
      <c r="N2844" s="4" t="s">
        <v>3</v>
      </c>
      <c r="O2844" s="4">
        <v>2</v>
      </c>
      <c r="P2844" s="4"/>
      <c r="Q2844" s="4"/>
      <c r="R2844" s="4"/>
      <c r="S2844" s="4"/>
      <c r="T2844" s="4"/>
      <c r="U2844" s="4"/>
      <c r="V2844" s="4"/>
      <c r="W2844" s="4"/>
    </row>
    <row r="2845" spans="1:245" x14ac:dyDescent="0.2">
      <c r="A2845" s="4">
        <v>50</v>
      </c>
      <c r="B2845" s="4">
        <v>0</v>
      </c>
      <c r="C2845" s="4">
        <v>0</v>
      </c>
      <c r="D2845" s="4">
        <v>1</v>
      </c>
      <c r="E2845" s="4">
        <v>216</v>
      </c>
      <c r="F2845" s="4">
        <f>ROUND(Source!AP2836,O2845)</f>
        <v>0</v>
      </c>
      <c r="G2845" s="4" t="s">
        <v>48</v>
      </c>
      <c r="H2845" s="4" t="s">
        <v>49</v>
      </c>
      <c r="I2845" s="4"/>
      <c r="J2845" s="4"/>
      <c r="K2845" s="4">
        <v>216</v>
      </c>
      <c r="L2845" s="4">
        <v>8</v>
      </c>
      <c r="M2845" s="4">
        <v>3</v>
      </c>
      <c r="N2845" s="4" t="s">
        <v>3</v>
      </c>
      <c r="O2845" s="4">
        <v>2</v>
      </c>
      <c r="P2845" s="4"/>
      <c r="Q2845" s="4"/>
      <c r="R2845" s="4"/>
      <c r="S2845" s="4"/>
      <c r="T2845" s="4"/>
      <c r="U2845" s="4"/>
      <c r="V2845" s="4"/>
      <c r="W2845" s="4"/>
    </row>
    <row r="2846" spans="1:245" x14ac:dyDescent="0.2">
      <c r="A2846" s="4">
        <v>50</v>
      </c>
      <c r="B2846" s="4">
        <v>0</v>
      </c>
      <c r="C2846" s="4">
        <v>0</v>
      </c>
      <c r="D2846" s="4">
        <v>1</v>
      </c>
      <c r="E2846" s="4">
        <v>223</v>
      </c>
      <c r="F2846" s="4">
        <f>ROUND(Source!AQ2836,O2846)</f>
        <v>0</v>
      </c>
      <c r="G2846" s="4" t="s">
        <v>50</v>
      </c>
      <c r="H2846" s="4" t="s">
        <v>51</v>
      </c>
      <c r="I2846" s="4"/>
      <c r="J2846" s="4"/>
      <c r="K2846" s="4">
        <v>223</v>
      </c>
      <c r="L2846" s="4">
        <v>9</v>
      </c>
      <c r="M2846" s="4">
        <v>3</v>
      </c>
      <c r="N2846" s="4" t="s">
        <v>3</v>
      </c>
      <c r="O2846" s="4">
        <v>2</v>
      </c>
      <c r="P2846" s="4"/>
      <c r="Q2846" s="4"/>
      <c r="R2846" s="4"/>
      <c r="S2846" s="4"/>
      <c r="T2846" s="4"/>
      <c r="U2846" s="4"/>
      <c r="V2846" s="4"/>
      <c r="W2846" s="4"/>
    </row>
    <row r="2847" spans="1:245" x14ac:dyDescent="0.2">
      <c r="A2847" s="4">
        <v>50</v>
      </c>
      <c r="B2847" s="4">
        <v>0</v>
      </c>
      <c r="C2847" s="4">
        <v>0</v>
      </c>
      <c r="D2847" s="4">
        <v>1</v>
      </c>
      <c r="E2847" s="4">
        <v>229</v>
      </c>
      <c r="F2847" s="4">
        <f>ROUND(Source!AZ2836,O2847)</f>
        <v>0</v>
      </c>
      <c r="G2847" s="4" t="s">
        <v>52</v>
      </c>
      <c r="H2847" s="4" t="s">
        <v>53</v>
      </c>
      <c r="I2847" s="4"/>
      <c r="J2847" s="4"/>
      <c r="K2847" s="4">
        <v>229</v>
      </c>
      <c r="L2847" s="4">
        <v>10</v>
      </c>
      <c r="M2847" s="4">
        <v>3</v>
      </c>
      <c r="N2847" s="4" t="s">
        <v>3</v>
      </c>
      <c r="O2847" s="4">
        <v>2</v>
      </c>
      <c r="P2847" s="4"/>
      <c r="Q2847" s="4"/>
      <c r="R2847" s="4"/>
      <c r="S2847" s="4"/>
      <c r="T2847" s="4"/>
      <c r="U2847" s="4"/>
      <c r="V2847" s="4"/>
      <c r="W2847" s="4"/>
    </row>
    <row r="2848" spans="1:245" x14ac:dyDescent="0.2">
      <c r="A2848" s="4">
        <v>50</v>
      </c>
      <c r="B2848" s="4">
        <v>0</v>
      </c>
      <c r="C2848" s="4">
        <v>0</v>
      </c>
      <c r="D2848" s="4">
        <v>1</v>
      </c>
      <c r="E2848" s="4">
        <v>203</v>
      </c>
      <c r="F2848" s="4">
        <f>ROUND(Source!Q2836,O2848)</f>
        <v>0</v>
      </c>
      <c r="G2848" s="4" t="s">
        <v>54</v>
      </c>
      <c r="H2848" s="4" t="s">
        <v>55</v>
      </c>
      <c r="I2848" s="4"/>
      <c r="J2848" s="4"/>
      <c r="K2848" s="4">
        <v>203</v>
      </c>
      <c r="L2848" s="4">
        <v>11</v>
      </c>
      <c r="M2848" s="4">
        <v>3</v>
      </c>
      <c r="N2848" s="4" t="s">
        <v>3</v>
      </c>
      <c r="O2848" s="4">
        <v>2</v>
      </c>
      <c r="P2848" s="4"/>
      <c r="Q2848" s="4"/>
      <c r="R2848" s="4"/>
      <c r="S2848" s="4"/>
      <c r="T2848" s="4"/>
      <c r="U2848" s="4"/>
      <c r="V2848" s="4"/>
      <c r="W2848" s="4"/>
    </row>
    <row r="2849" spans="1:23" x14ac:dyDescent="0.2">
      <c r="A2849" s="4">
        <v>50</v>
      </c>
      <c r="B2849" s="4">
        <v>0</v>
      </c>
      <c r="C2849" s="4">
        <v>0</v>
      </c>
      <c r="D2849" s="4">
        <v>1</v>
      </c>
      <c r="E2849" s="4">
        <v>231</v>
      </c>
      <c r="F2849" s="4">
        <f>ROUND(Source!BB2836,O2849)</f>
        <v>0</v>
      </c>
      <c r="G2849" s="4" t="s">
        <v>56</v>
      </c>
      <c r="H2849" s="4" t="s">
        <v>57</v>
      </c>
      <c r="I2849" s="4"/>
      <c r="J2849" s="4"/>
      <c r="K2849" s="4">
        <v>231</v>
      </c>
      <c r="L2849" s="4">
        <v>12</v>
      </c>
      <c r="M2849" s="4">
        <v>3</v>
      </c>
      <c r="N2849" s="4" t="s">
        <v>3</v>
      </c>
      <c r="O2849" s="4">
        <v>2</v>
      </c>
      <c r="P2849" s="4"/>
      <c r="Q2849" s="4"/>
      <c r="R2849" s="4"/>
      <c r="S2849" s="4"/>
      <c r="T2849" s="4"/>
      <c r="U2849" s="4"/>
      <c r="V2849" s="4"/>
      <c r="W2849" s="4"/>
    </row>
    <row r="2850" spans="1:23" x14ac:dyDescent="0.2">
      <c r="A2850" s="4">
        <v>50</v>
      </c>
      <c r="B2850" s="4">
        <v>0</v>
      </c>
      <c r="C2850" s="4">
        <v>0</v>
      </c>
      <c r="D2850" s="4">
        <v>1</v>
      </c>
      <c r="E2850" s="4">
        <v>204</v>
      </c>
      <c r="F2850" s="4">
        <f>ROUND(Source!R2836,O2850)</f>
        <v>0</v>
      </c>
      <c r="G2850" s="4" t="s">
        <v>58</v>
      </c>
      <c r="H2850" s="4" t="s">
        <v>59</v>
      </c>
      <c r="I2850" s="4"/>
      <c r="J2850" s="4"/>
      <c r="K2850" s="4">
        <v>204</v>
      </c>
      <c r="L2850" s="4">
        <v>13</v>
      </c>
      <c r="M2850" s="4">
        <v>3</v>
      </c>
      <c r="N2850" s="4" t="s">
        <v>3</v>
      </c>
      <c r="O2850" s="4">
        <v>2</v>
      </c>
      <c r="P2850" s="4"/>
      <c r="Q2850" s="4"/>
      <c r="R2850" s="4"/>
      <c r="S2850" s="4"/>
      <c r="T2850" s="4"/>
      <c r="U2850" s="4"/>
      <c r="V2850" s="4"/>
      <c r="W2850" s="4"/>
    </row>
    <row r="2851" spans="1:23" x14ac:dyDescent="0.2">
      <c r="A2851" s="4">
        <v>50</v>
      </c>
      <c r="B2851" s="4">
        <v>0</v>
      </c>
      <c r="C2851" s="4">
        <v>0</v>
      </c>
      <c r="D2851" s="4">
        <v>1</v>
      </c>
      <c r="E2851" s="4">
        <v>205</v>
      </c>
      <c r="F2851" s="4">
        <f>ROUND(Source!S2836,O2851)</f>
        <v>703.69</v>
      </c>
      <c r="G2851" s="4" t="s">
        <v>60</v>
      </c>
      <c r="H2851" s="4" t="s">
        <v>61</v>
      </c>
      <c r="I2851" s="4"/>
      <c r="J2851" s="4"/>
      <c r="K2851" s="4">
        <v>205</v>
      </c>
      <c r="L2851" s="4">
        <v>14</v>
      </c>
      <c r="M2851" s="4">
        <v>3</v>
      </c>
      <c r="N2851" s="4" t="s">
        <v>3</v>
      </c>
      <c r="O2851" s="4">
        <v>2</v>
      </c>
      <c r="P2851" s="4"/>
      <c r="Q2851" s="4"/>
      <c r="R2851" s="4"/>
      <c r="S2851" s="4"/>
      <c r="T2851" s="4"/>
      <c r="U2851" s="4"/>
      <c r="V2851" s="4"/>
      <c r="W2851" s="4"/>
    </row>
    <row r="2852" spans="1:23" x14ac:dyDescent="0.2">
      <c r="A2852" s="4">
        <v>50</v>
      </c>
      <c r="B2852" s="4">
        <v>0</v>
      </c>
      <c r="C2852" s="4">
        <v>0</v>
      </c>
      <c r="D2852" s="4">
        <v>1</v>
      </c>
      <c r="E2852" s="4">
        <v>232</v>
      </c>
      <c r="F2852" s="4">
        <f>ROUND(Source!BC2836,O2852)</f>
        <v>0</v>
      </c>
      <c r="G2852" s="4" t="s">
        <v>62</v>
      </c>
      <c r="H2852" s="4" t="s">
        <v>63</v>
      </c>
      <c r="I2852" s="4"/>
      <c r="J2852" s="4"/>
      <c r="K2852" s="4">
        <v>232</v>
      </c>
      <c r="L2852" s="4">
        <v>15</v>
      </c>
      <c r="M2852" s="4">
        <v>3</v>
      </c>
      <c r="N2852" s="4" t="s">
        <v>3</v>
      </c>
      <c r="O2852" s="4">
        <v>2</v>
      </c>
      <c r="P2852" s="4"/>
      <c r="Q2852" s="4"/>
      <c r="R2852" s="4"/>
      <c r="S2852" s="4"/>
      <c r="T2852" s="4"/>
      <c r="U2852" s="4"/>
      <c r="V2852" s="4"/>
      <c r="W2852" s="4"/>
    </row>
    <row r="2853" spans="1:23" x14ac:dyDescent="0.2">
      <c r="A2853" s="4">
        <v>50</v>
      </c>
      <c r="B2853" s="4">
        <v>0</v>
      </c>
      <c r="C2853" s="4">
        <v>0</v>
      </c>
      <c r="D2853" s="4">
        <v>1</v>
      </c>
      <c r="E2853" s="4">
        <v>214</v>
      </c>
      <c r="F2853" s="4">
        <f>ROUND(Source!AS2836,O2853)</f>
        <v>8750.01</v>
      </c>
      <c r="G2853" s="4" t="s">
        <v>64</v>
      </c>
      <c r="H2853" s="4" t="s">
        <v>65</v>
      </c>
      <c r="I2853" s="4"/>
      <c r="J2853" s="4"/>
      <c r="K2853" s="4">
        <v>214</v>
      </c>
      <c r="L2853" s="4">
        <v>16</v>
      </c>
      <c r="M2853" s="4">
        <v>3</v>
      </c>
      <c r="N2853" s="4" t="s">
        <v>3</v>
      </c>
      <c r="O2853" s="4">
        <v>2</v>
      </c>
      <c r="P2853" s="4"/>
      <c r="Q2853" s="4"/>
      <c r="R2853" s="4"/>
      <c r="S2853" s="4"/>
      <c r="T2853" s="4"/>
      <c r="U2853" s="4"/>
      <c r="V2853" s="4"/>
      <c r="W2853" s="4"/>
    </row>
    <row r="2854" spans="1:23" x14ac:dyDescent="0.2">
      <c r="A2854" s="4">
        <v>50</v>
      </c>
      <c r="B2854" s="4">
        <v>0</v>
      </c>
      <c r="C2854" s="4">
        <v>0</v>
      </c>
      <c r="D2854" s="4">
        <v>1</v>
      </c>
      <c r="E2854" s="4">
        <v>215</v>
      </c>
      <c r="F2854" s="4">
        <f>ROUND(Source!AT2836,O2854)</f>
        <v>0</v>
      </c>
      <c r="G2854" s="4" t="s">
        <v>66</v>
      </c>
      <c r="H2854" s="4" t="s">
        <v>67</v>
      </c>
      <c r="I2854" s="4"/>
      <c r="J2854" s="4"/>
      <c r="K2854" s="4">
        <v>215</v>
      </c>
      <c r="L2854" s="4">
        <v>17</v>
      </c>
      <c r="M2854" s="4">
        <v>3</v>
      </c>
      <c r="N2854" s="4" t="s">
        <v>3</v>
      </c>
      <c r="O2854" s="4">
        <v>2</v>
      </c>
      <c r="P2854" s="4"/>
      <c r="Q2854" s="4"/>
      <c r="R2854" s="4"/>
      <c r="S2854" s="4"/>
      <c r="T2854" s="4"/>
      <c r="U2854" s="4"/>
      <c r="V2854" s="4"/>
      <c r="W2854" s="4"/>
    </row>
    <row r="2855" spans="1:23" x14ac:dyDescent="0.2">
      <c r="A2855" s="4">
        <v>50</v>
      </c>
      <c r="B2855" s="4">
        <v>0</v>
      </c>
      <c r="C2855" s="4">
        <v>0</v>
      </c>
      <c r="D2855" s="4">
        <v>1</v>
      </c>
      <c r="E2855" s="4">
        <v>217</v>
      </c>
      <c r="F2855" s="4">
        <f>ROUND(Source!AU2836,O2855)</f>
        <v>3063.56</v>
      </c>
      <c r="G2855" s="4" t="s">
        <v>68</v>
      </c>
      <c r="H2855" s="4" t="s">
        <v>69</v>
      </c>
      <c r="I2855" s="4"/>
      <c r="J2855" s="4"/>
      <c r="K2855" s="4">
        <v>217</v>
      </c>
      <c r="L2855" s="4">
        <v>18</v>
      </c>
      <c r="M2855" s="4">
        <v>3</v>
      </c>
      <c r="N2855" s="4" t="s">
        <v>3</v>
      </c>
      <c r="O2855" s="4">
        <v>2</v>
      </c>
      <c r="P2855" s="4"/>
      <c r="Q2855" s="4"/>
      <c r="R2855" s="4"/>
      <c r="S2855" s="4"/>
      <c r="T2855" s="4"/>
      <c r="U2855" s="4"/>
      <c r="V2855" s="4"/>
      <c r="W2855" s="4"/>
    </row>
    <row r="2856" spans="1:23" x14ac:dyDescent="0.2">
      <c r="A2856" s="4">
        <v>50</v>
      </c>
      <c r="B2856" s="4">
        <v>0</v>
      </c>
      <c r="C2856" s="4">
        <v>0</v>
      </c>
      <c r="D2856" s="4">
        <v>1</v>
      </c>
      <c r="E2856" s="4">
        <v>230</v>
      </c>
      <c r="F2856" s="4">
        <f>ROUND(Source!BA2836,O2856)</f>
        <v>0</v>
      </c>
      <c r="G2856" s="4" t="s">
        <v>70</v>
      </c>
      <c r="H2856" s="4" t="s">
        <v>71</v>
      </c>
      <c r="I2856" s="4"/>
      <c r="J2856" s="4"/>
      <c r="K2856" s="4">
        <v>230</v>
      </c>
      <c r="L2856" s="4">
        <v>19</v>
      </c>
      <c r="M2856" s="4">
        <v>3</v>
      </c>
      <c r="N2856" s="4" t="s">
        <v>3</v>
      </c>
      <c r="O2856" s="4">
        <v>2</v>
      </c>
      <c r="P2856" s="4"/>
      <c r="Q2856" s="4"/>
      <c r="R2856" s="4"/>
      <c r="S2856" s="4"/>
      <c r="T2856" s="4"/>
      <c r="U2856" s="4"/>
      <c r="V2856" s="4"/>
      <c r="W2856" s="4"/>
    </row>
    <row r="2857" spans="1:23" x14ac:dyDescent="0.2">
      <c r="A2857" s="4">
        <v>50</v>
      </c>
      <c r="B2857" s="4">
        <v>0</v>
      </c>
      <c r="C2857" s="4">
        <v>0</v>
      </c>
      <c r="D2857" s="4">
        <v>1</v>
      </c>
      <c r="E2857" s="4">
        <v>206</v>
      </c>
      <c r="F2857" s="4">
        <f>ROUND(Source!T2836,O2857)</f>
        <v>0</v>
      </c>
      <c r="G2857" s="4" t="s">
        <v>72</v>
      </c>
      <c r="H2857" s="4" t="s">
        <v>73</v>
      </c>
      <c r="I2857" s="4"/>
      <c r="J2857" s="4"/>
      <c r="K2857" s="4">
        <v>206</v>
      </c>
      <c r="L2857" s="4">
        <v>20</v>
      </c>
      <c r="M2857" s="4">
        <v>3</v>
      </c>
      <c r="N2857" s="4" t="s">
        <v>3</v>
      </c>
      <c r="O2857" s="4">
        <v>2</v>
      </c>
      <c r="P2857" s="4"/>
      <c r="Q2857" s="4"/>
      <c r="R2857" s="4"/>
      <c r="S2857" s="4"/>
      <c r="T2857" s="4"/>
      <c r="U2857" s="4"/>
      <c r="V2857" s="4"/>
      <c r="W2857" s="4"/>
    </row>
    <row r="2858" spans="1:23" x14ac:dyDescent="0.2">
      <c r="A2858" s="4">
        <v>50</v>
      </c>
      <c r="B2858" s="4">
        <v>0</v>
      </c>
      <c r="C2858" s="4">
        <v>0</v>
      </c>
      <c r="D2858" s="4">
        <v>1</v>
      </c>
      <c r="E2858" s="4">
        <v>207</v>
      </c>
      <c r="F2858" s="4">
        <f>Source!U2836</f>
        <v>3.7319999999999998</v>
      </c>
      <c r="G2858" s="4" t="s">
        <v>74</v>
      </c>
      <c r="H2858" s="4" t="s">
        <v>75</v>
      </c>
      <c r="I2858" s="4"/>
      <c r="J2858" s="4"/>
      <c r="K2858" s="4">
        <v>207</v>
      </c>
      <c r="L2858" s="4">
        <v>21</v>
      </c>
      <c r="M2858" s="4">
        <v>3</v>
      </c>
      <c r="N2858" s="4" t="s">
        <v>3</v>
      </c>
      <c r="O2858" s="4">
        <v>-1</v>
      </c>
      <c r="P2858" s="4"/>
      <c r="Q2858" s="4"/>
      <c r="R2858" s="4"/>
      <c r="S2858" s="4"/>
      <c r="T2858" s="4"/>
      <c r="U2858" s="4"/>
      <c r="V2858" s="4"/>
      <c r="W2858" s="4"/>
    </row>
    <row r="2859" spans="1:23" x14ac:dyDescent="0.2">
      <c r="A2859" s="4">
        <v>50</v>
      </c>
      <c r="B2859" s="4">
        <v>0</v>
      </c>
      <c r="C2859" s="4">
        <v>0</v>
      </c>
      <c r="D2859" s="4">
        <v>1</v>
      </c>
      <c r="E2859" s="4">
        <v>208</v>
      </c>
      <c r="F2859" s="4">
        <f>Source!V2836</f>
        <v>0</v>
      </c>
      <c r="G2859" s="4" t="s">
        <v>76</v>
      </c>
      <c r="H2859" s="4" t="s">
        <v>77</v>
      </c>
      <c r="I2859" s="4"/>
      <c r="J2859" s="4"/>
      <c r="K2859" s="4">
        <v>208</v>
      </c>
      <c r="L2859" s="4">
        <v>22</v>
      </c>
      <c r="M2859" s="4">
        <v>3</v>
      </c>
      <c r="N2859" s="4" t="s">
        <v>3</v>
      </c>
      <c r="O2859" s="4">
        <v>-1</v>
      </c>
      <c r="P2859" s="4"/>
      <c r="Q2859" s="4"/>
      <c r="R2859" s="4"/>
      <c r="S2859" s="4"/>
      <c r="T2859" s="4"/>
      <c r="U2859" s="4"/>
      <c r="V2859" s="4"/>
      <c r="W2859" s="4"/>
    </row>
    <row r="2860" spans="1:23" x14ac:dyDescent="0.2">
      <c r="A2860" s="4">
        <v>50</v>
      </c>
      <c r="B2860" s="4">
        <v>0</v>
      </c>
      <c r="C2860" s="4">
        <v>0</v>
      </c>
      <c r="D2860" s="4">
        <v>1</v>
      </c>
      <c r="E2860" s="4">
        <v>209</v>
      </c>
      <c r="F2860" s="4">
        <f>ROUND(Source!W2836,O2860)</f>
        <v>0</v>
      </c>
      <c r="G2860" s="4" t="s">
        <v>78</v>
      </c>
      <c r="H2860" s="4" t="s">
        <v>79</v>
      </c>
      <c r="I2860" s="4"/>
      <c r="J2860" s="4"/>
      <c r="K2860" s="4">
        <v>209</v>
      </c>
      <c r="L2860" s="4">
        <v>23</v>
      </c>
      <c r="M2860" s="4">
        <v>3</v>
      </c>
      <c r="N2860" s="4" t="s">
        <v>3</v>
      </c>
      <c r="O2860" s="4">
        <v>2</v>
      </c>
      <c r="P2860" s="4"/>
      <c r="Q2860" s="4"/>
      <c r="R2860" s="4"/>
      <c r="S2860" s="4"/>
      <c r="T2860" s="4"/>
      <c r="U2860" s="4"/>
      <c r="V2860" s="4"/>
      <c r="W2860" s="4"/>
    </row>
    <row r="2861" spans="1:23" x14ac:dyDescent="0.2">
      <c r="A2861" s="4">
        <v>50</v>
      </c>
      <c r="B2861" s="4">
        <v>0</v>
      </c>
      <c r="C2861" s="4">
        <v>0</v>
      </c>
      <c r="D2861" s="4">
        <v>1</v>
      </c>
      <c r="E2861" s="4">
        <v>210</v>
      </c>
      <c r="F2861" s="4">
        <f>ROUND(Source!X2836,O2861)</f>
        <v>492.58</v>
      </c>
      <c r="G2861" s="4" t="s">
        <v>80</v>
      </c>
      <c r="H2861" s="4" t="s">
        <v>81</v>
      </c>
      <c r="I2861" s="4"/>
      <c r="J2861" s="4"/>
      <c r="K2861" s="4">
        <v>210</v>
      </c>
      <c r="L2861" s="4">
        <v>24</v>
      </c>
      <c r="M2861" s="4">
        <v>3</v>
      </c>
      <c r="N2861" s="4" t="s">
        <v>3</v>
      </c>
      <c r="O2861" s="4">
        <v>2</v>
      </c>
      <c r="P2861" s="4"/>
      <c r="Q2861" s="4"/>
      <c r="R2861" s="4"/>
      <c r="S2861" s="4"/>
      <c r="T2861" s="4"/>
      <c r="U2861" s="4"/>
      <c r="V2861" s="4"/>
      <c r="W2861" s="4"/>
    </row>
    <row r="2862" spans="1:23" x14ac:dyDescent="0.2">
      <c r="A2862" s="4">
        <v>50</v>
      </c>
      <c r="B2862" s="4">
        <v>0</v>
      </c>
      <c r="C2862" s="4">
        <v>0</v>
      </c>
      <c r="D2862" s="4">
        <v>1</v>
      </c>
      <c r="E2862" s="4">
        <v>211</v>
      </c>
      <c r="F2862" s="4">
        <f>ROUND(Source!Y2836,O2862)</f>
        <v>70.37</v>
      </c>
      <c r="G2862" s="4" t="s">
        <v>82</v>
      </c>
      <c r="H2862" s="4" t="s">
        <v>83</v>
      </c>
      <c r="I2862" s="4"/>
      <c r="J2862" s="4"/>
      <c r="K2862" s="4">
        <v>211</v>
      </c>
      <c r="L2862" s="4">
        <v>25</v>
      </c>
      <c r="M2862" s="4">
        <v>3</v>
      </c>
      <c r="N2862" s="4" t="s">
        <v>3</v>
      </c>
      <c r="O2862" s="4">
        <v>2</v>
      </c>
      <c r="P2862" s="4"/>
      <c r="Q2862" s="4"/>
      <c r="R2862" s="4"/>
      <c r="S2862" s="4"/>
      <c r="T2862" s="4"/>
      <c r="U2862" s="4"/>
      <c r="V2862" s="4"/>
      <c r="W2862" s="4"/>
    </row>
    <row r="2863" spans="1:23" x14ac:dyDescent="0.2">
      <c r="A2863" s="4">
        <v>50</v>
      </c>
      <c r="B2863" s="4">
        <v>0</v>
      </c>
      <c r="C2863" s="4">
        <v>0</v>
      </c>
      <c r="D2863" s="4">
        <v>1</v>
      </c>
      <c r="E2863" s="4">
        <v>224</v>
      </c>
      <c r="F2863" s="4">
        <f>ROUND(Source!AR2836,O2863)</f>
        <v>11813.57</v>
      </c>
      <c r="G2863" s="4" t="s">
        <v>84</v>
      </c>
      <c r="H2863" s="4" t="s">
        <v>85</v>
      </c>
      <c r="I2863" s="4"/>
      <c r="J2863" s="4"/>
      <c r="K2863" s="4">
        <v>224</v>
      </c>
      <c r="L2863" s="4">
        <v>26</v>
      </c>
      <c r="M2863" s="4">
        <v>3</v>
      </c>
      <c r="N2863" s="4" t="s">
        <v>3</v>
      </c>
      <c r="O2863" s="4">
        <v>2</v>
      </c>
      <c r="P2863" s="4"/>
      <c r="Q2863" s="4"/>
      <c r="R2863" s="4"/>
      <c r="S2863" s="4"/>
      <c r="T2863" s="4"/>
      <c r="U2863" s="4"/>
      <c r="V2863" s="4"/>
      <c r="W2863" s="4"/>
    </row>
    <row r="2864" spans="1:23" x14ac:dyDescent="0.2">
      <c r="A2864" s="4">
        <v>50</v>
      </c>
      <c r="B2864" s="4">
        <v>1</v>
      </c>
      <c r="C2864" s="4">
        <v>0</v>
      </c>
      <c r="D2864" s="4">
        <v>2</v>
      </c>
      <c r="E2864" s="4">
        <v>0</v>
      </c>
      <c r="F2864" s="4">
        <f>ROUND(F2863*0.2,O2864)</f>
        <v>2362.71</v>
      </c>
      <c r="G2864" s="4" t="s">
        <v>86</v>
      </c>
      <c r="H2864" s="4" t="s">
        <v>87</v>
      </c>
      <c r="I2864" s="4"/>
      <c r="J2864" s="4"/>
      <c r="K2864" s="4">
        <v>212</v>
      </c>
      <c r="L2864" s="4">
        <v>27</v>
      </c>
      <c r="M2864" s="4">
        <v>0</v>
      </c>
      <c r="N2864" s="4" t="s">
        <v>3</v>
      </c>
      <c r="O2864" s="4">
        <v>2</v>
      </c>
      <c r="P2864" s="4"/>
      <c r="Q2864" s="4"/>
      <c r="R2864" s="4"/>
      <c r="S2864" s="4"/>
      <c r="T2864" s="4"/>
      <c r="U2864" s="4"/>
      <c r="V2864" s="4"/>
      <c r="W2864" s="4"/>
    </row>
    <row r="2865" spans="1:206" x14ac:dyDescent="0.2">
      <c r="A2865" s="4">
        <v>50</v>
      </c>
      <c r="B2865" s="4">
        <v>1</v>
      </c>
      <c r="C2865" s="4">
        <v>0</v>
      </c>
      <c r="D2865" s="4">
        <v>2</v>
      </c>
      <c r="E2865" s="4">
        <v>0</v>
      </c>
      <c r="F2865" s="4">
        <f>ROUND(F2864+F2863,O2865)</f>
        <v>14176.28</v>
      </c>
      <c r="G2865" s="4" t="s">
        <v>88</v>
      </c>
      <c r="H2865" s="4" t="s">
        <v>88</v>
      </c>
      <c r="I2865" s="4"/>
      <c r="J2865" s="4"/>
      <c r="K2865" s="4">
        <v>212</v>
      </c>
      <c r="L2865" s="4">
        <v>28</v>
      </c>
      <c r="M2865" s="4">
        <v>0</v>
      </c>
      <c r="N2865" s="4" t="s">
        <v>3</v>
      </c>
      <c r="O2865" s="4">
        <v>2</v>
      </c>
      <c r="P2865" s="4"/>
      <c r="Q2865" s="4"/>
      <c r="R2865" s="4"/>
      <c r="S2865" s="4"/>
      <c r="T2865" s="4"/>
      <c r="U2865" s="4"/>
      <c r="V2865" s="4"/>
      <c r="W2865" s="4"/>
    </row>
    <row r="2867" spans="1:206" x14ac:dyDescent="0.2">
      <c r="A2867" s="2">
        <v>51</v>
      </c>
      <c r="B2867" s="2">
        <f>B2570</f>
        <v>1</v>
      </c>
      <c r="C2867" s="2">
        <f>A2570</f>
        <v>3</v>
      </c>
      <c r="D2867" s="2">
        <f>ROW(A2570)</f>
        <v>2570</v>
      </c>
      <c r="E2867" s="2"/>
      <c r="F2867" s="2" t="str">
        <f>IF(F2570&lt;&gt;"",F2570,"")</f>
        <v>Трофимова ул. 4А</v>
      </c>
      <c r="G2867" s="2" t="str">
        <f>IF(G2570&lt;&gt;"",G2570,"")</f>
        <v>Трофимова ул. 4А</v>
      </c>
      <c r="H2867" s="2">
        <v>0</v>
      </c>
      <c r="I2867" s="2"/>
      <c r="J2867" s="2"/>
      <c r="K2867" s="2"/>
      <c r="L2867" s="2"/>
      <c r="M2867" s="2"/>
      <c r="N2867" s="2"/>
      <c r="O2867" s="2">
        <f t="shared" ref="O2867:T2867" si="1519">ROUND(O2581+O2671+O2716+O2760+O2798+O2836+AB2867,2)</f>
        <v>1462228.49</v>
      </c>
      <c r="P2867" s="2">
        <f t="shared" si="1519"/>
        <v>1359569.31</v>
      </c>
      <c r="Q2867" s="2">
        <f t="shared" si="1519"/>
        <v>26367.61</v>
      </c>
      <c r="R2867" s="2">
        <f t="shared" si="1519"/>
        <v>12207.69</v>
      </c>
      <c r="S2867" s="2">
        <f t="shared" si="1519"/>
        <v>76291.570000000007</v>
      </c>
      <c r="T2867" s="2">
        <f t="shared" si="1519"/>
        <v>0</v>
      </c>
      <c r="U2867" s="2">
        <f>U2581+U2671+U2716+U2760+U2798+U2836+AH2867</f>
        <v>385.44153600000004</v>
      </c>
      <c r="V2867" s="2">
        <f>V2581+V2671+V2716+V2760+V2798+V2836+AI2867</f>
        <v>0</v>
      </c>
      <c r="W2867" s="2">
        <f>ROUND(W2581+W2671+W2716+W2760+W2798+W2836+AJ2867,2)</f>
        <v>0</v>
      </c>
      <c r="X2867" s="2">
        <f>ROUND(X2581+X2671+X2716+X2760+X2798+X2836+AK2867,2)</f>
        <v>53404.11</v>
      </c>
      <c r="Y2867" s="2">
        <f>ROUND(Y2581+Y2671+Y2716+Y2760+Y2798+Y2836+AL2867,2)</f>
        <v>7629.15</v>
      </c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>
        <f t="shared" ref="AO2867:BC2867" si="1520">ROUND(AO2581+AO2671+AO2716+AO2760+AO2798+AO2836+BX2867,2)</f>
        <v>0</v>
      </c>
      <c r="AP2867" s="2">
        <f t="shared" si="1520"/>
        <v>0</v>
      </c>
      <c r="AQ2867" s="2">
        <f t="shared" si="1520"/>
        <v>0</v>
      </c>
      <c r="AR2867" s="2">
        <f t="shared" si="1520"/>
        <v>1536330.22</v>
      </c>
      <c r="AS2867" s="2">
        <f t="shared" si="1520"/>
        <v>790722.53</v>
      </c>
      <c r="AT2867" s="2">
        <f t="shared" si="1520"/>
        <v>0</v>
      </c>
      <c r="AU2867" s="2">
        <f t="shared" si="1520"/>
        <v>745607.69</v>
      </c>
      <c r="AV2867" s="2">
        <f t="shared" si="1520"/>
        <v>1359569.31</v>
      </c>
      <c r="AW2867" s="2">
        <f t="shared" si="1520"/>
        <v>1359569.31</v>
      </c>
      <c r="AX2867" s="2">
        <f t="shared" si="1520"/>
        <v>0</v>
      </c>
      <c r="AY2867" s="2">
        <f t="shared" si="1520"/>
        <v>1359569.31</v>
      </c>
      <c r="AZ2867" s="2">
        <f t="shared" si="1520"/>
        <v>0</v>
      </c>
      <c r="BA2867" s="2">
        <f t="shared" si="1520"/>
        <v>0</v>
      </c>
      <c r="BB2867" s="2">
        <f t="shared" si="1520"/>
        <v>0</v>
      </c>
      <c r="BC2867" s="2">
        <f t="shared" si="1520"/>
        <v>0</v>
      </c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/>
      <c r="ET2867" s="3"/>
      <c r="EU2867" s="3"/>
      <c r="EV2867" s="3"/>
      <c r="EW2867" s="3"/>
      <c r="EX2867" s="3"/>
      <c r="EY2867" s="3"/>
      <c r="EZ2867" s="3"/>
      <c r="FA2867" s="3"/>
      <c r="FB2867" s="3"/>
      <c r="FC2867" s="3"/>
      <c r="FD2867" s="3"/>
      <c r="FE2867" s="3"/>
      <c r="FF2867" s="3"/>
      <c r="FG2867" s="3"/>
      <c r="FH2867" s="3"/>
      <c r="FI2867" s="3"/>
      <c r="FJ2867" s="3"/>
      <c r="FK2867" s="3"/>
      <c r="FL2867" s="3"/>
      <c r="FM2867" s="3"/>
      <c r="FN2867" s="3"/>
      <c r="FO2867" s="3"/>
      <c r="FP2867" s="3"/>
      <c r="FQ2867" s="3"/>
      <c r="FR2867" s="3"/>
      <c r="FS2867" s="3"/>
      <c r="FT2867" s="3"/>
      <c r="FU2867" s="3"/>
      <c r="FV2867" s="3"/>
      <c r="FW2867" s="3"/>
      <c r="FX2867" s="3"/>
      <c r="FY2867" s="3"/>
      <c r="FZ2867" s="3"/>
      <c r="GA2867" s="3"/>
      <c r="GB2867" s="3"/>
      <c r="GC2867" s="3"/>
      <c r="GD2867" s="3"/>
      <c r="GE2867" s="3"/>
      <c r="GF2867" s="3"/>
      <c r="GG2867" s="3"/>
      <c r="GH2867" s="3"/>
      <c r="GI2867" s="3"/>
      <c r="GJ2867" s="3"/>
      <c r="GK2867" s="3"/>
      <c r="GL2867" s="3"/>
      <c r="GM2867" s="3"/>
      <c r="GN2867" s="3"/>
      <c r="GO2867" s="3"/>
      <c r="GP2867" s="3"/>
      <c r="GQ2867" s="3"/>
      <c r="GR2867" s="3"/>
      <c r="GS2867" s="3"/>
      <c r="GT2867" s="3"/>
      <c r="GU2867" s="3"/>
      <c r="GV2867" s="3"/>
      <c r="GW2867" s="3"/>
      <c r="GX2867" s="3">
        <v>0</v>
      </c>
    </row>
    <row r="2869" spans="1:206" x14ac:dyDescent="0.2">
      <c r="A2869" s="4">
        <v>50</v>
      </c>
      <c r="B2869" s="4">
        <v>0</v>
      </c>
      <c r="C2869" s="4">
        <v>0</v>
      </c>
      <c r="D2869" s="4">
        <v>1</v>
      </c>
      <c r="E2869" s="4">
        <v>201</v>
      </c>
      <c r="F2869" s="4">
        <f>ROUND(Source!O2867,O2869)</f>
        <v>1462228.49</v>
      </c>
      <c r="G2869" s="4" t="s">
        <v>34</v>
      </c>
      <c r="H2869" s="4" t="s">
        <v>35</v>
      </c>
      <c r="I2869" s="4"/>
      <c r="J2869" s="4"/>
      <c r="K2869" s="4">
        <v>201</v>
      </c>
      <c r="L2869" s="4">
        <v>1</v>
      </c>
      <c r="M2869" s="4">
        <v>3</v>
      </c>
      <c r="N2869" s="4" t="s">
        <v>3</v>
      </c>
      <c r="O2869" s="4">
        <v>2</v>
      </c>
      <c r="P2869" s="4"/>
      <c r="Q2869" s="4"/>
      <c r="R2869" s="4"/>
      <c r="S2869" s="4"/>
      <c r="T2869" s="4"/>
      <c r="U2869" s="4"/>
      <c r="V2869" s="4"/>
      <c r="W2869" s="4"/>
    </row>
    <row r="2870" spans="1:206" x14ac:dyDescent="0.2">
      <c r="A2870" s="4">
        <v>50</v>
      </c>
      <c r="B2870" s="4">
        <v>0</v>
      </c>
      <c r="C2870" s="4">
        <v>0</v>
      </c>
      <c r="D2870" s="4">
        <v>1</v>
      </c>
      <c r="E2870" s="4">
        <v>202</v>
      </c>
      <c r="F2870" s="4">
        <f>ROUND(Source!P2867,O2870)</f>
        <v>1359569.31</v>
      </c>
      <c r="G2870" s="4" t="s">
        <v>36</v>
      </c>
      <c r="H2870" s="4" t="s">
        <v>37</v>
      </c>
      <c r="I2870" s="4"/>
      <c r="J2870" s="4"/>
      <c r="K2870" s="4">
        <v>202</v>
      </c>
      <c r="L2870" s="4">
        <v>2</v>
      </c>
      <c r="M2870" s="4">
        <v>3</v>
      </c>
      <c r="N2870" s="4" t="s">
        <v>3</v>
      </c>
      <c r="O2870" s="4">
        <v>2</v>
      </c>
      <c r="P2870" s="4"/>
      <c r="Q2870" s="4"/>
      <c r="R2870" s="4"/>
      <c r="S2870" s="4"/>
      <c r="T2870" s="4"/>
      <c r="U2870" s="4"/>
      <c r="V2870" s="4"/>
      <c r="W2870" s="4"/>
    </row>
    <row r="2871" spans="1:206" x14ac:dyDescent="0.2">
      <c r="A2871" s="4">
        <v>50</v>
      </c>
      <c r="B2871" s="4">
        <v>0</v>
      </c>
      <c r="C2871" s="4">
        <v>0</v>
      </c>
      <c r="D2871" s="4">
        <v>1</v>
      </c>
      <c r="E2871" s="4">
        <v>222</v>
      </c>
      <c r="F2871" s="4">
        <f>ROUND(Source!AO2867,O2871)</f>
        <v>0</v>
      </c>
      <c r="G2871" s="4" t="s">
        <v>38</v>
      </c>
      <c r="H2871" s="4" t="s">
        <v>39</v>
      </c>
      <c r="I2871" s="4"/>
      <c r="J2871" s="4"/>
      <c r="K2871" s="4">
        <v>222</v>
      </c>
      <c r="L2871" s="4">
        <v>3</v>
      </c>
      <c r="M2871" s="4">
        <v>3</v>
      </c>
      <c r="N2871" s="4" t="s">
        <v>3</v>
      </c>
      <c r="O2871" s="4">
        <v>2</v>
      </c>
      <c r="P2871" s="4"/>
      <c r="Q2871" s="4"/>
      <c r="R2871" s="4"/>
      <c r="S2871" s="4"/>
      <c r="T2871" s="4"/>
      <c r="U2871" s="4"/>
      <c r="V2871" s="4"/>
      <c r="W2871" s="4"/>
    </row>
    <row r="2872" spans="1:206" x14ac:dyDescent="0.2">
      <c r="A2872" s="4">
        <v>50</v>
      </c>
      <c r="B2872" s="4">
        <v>0</v>
      </c>
      <c r="C2872" s="4">
        <v>0</v>
      </c>
      <c r="D2872" s="4">
        <v>1</v>
      </c>
      <c r="E2872" s="4">
        <v>225</v>
      </c>
      <c r="F2872" s="4">
        <f>ROUND(Source!AV2867,O2872)</f>
        <v>1359569.31</v>
      </c>
      <c r="G2872" s="4" t="s">
        <v>40</v>
      </c>
      <c r="H2872" s="4" t="s">
        <v>41</v>
      </c>
      <c r="I2872" s="4"/>
      <c r="J2872" s="4"/>
      <c r="K2872" s="4">
        <v>225</v>
      </c>
      <c r="L2872" s="4">
        <v>4</v>
      </c>
      <c r="M2872" s="4">
        <v>3</v>
      </c>
      <c r="N2872" s="4" t="s">
        <v>3</v>
      </c>
      <c r="O2872" s="4">
        <v>2</v>
      </c>
      <c r="P2872" s="4"/>
      <c r="Q2872" s="4"/>
      <c r="R2872" s="4"/>
      <c r="S2872" s="4"/>
      <c r="T2872" s="4"/>
      <c r="U2872" s="4"/>
      <c r="V2872" s="4"/>
      <c r="W2872" s="4"/>
    </row>
    <row r="2873" spans="1:206" x14ac:dyDescent="0.2">
      <c r="A2873" s="4">
        <v>50</v>
      </c>
      <c r="B2873" s="4">
        <v>0</v>
      </c>
      <c r="C2873" s="4">
        <v>0</v>
      </c>
      <c r="D2873" s="4">
        <v>1</v>
      </c>
      <c r="E2873" s="4">
        <v>226</v>
      </c>
      <c r="F2873" s="4">
        <f>ROUND(Source!AW2867,O2873)</f>
        <v>1359569.31</v>
      </c>
      <c r="G2873" s="4" t="s">
        <v>42</v>
      </c>
      <c r="H2873" s="4" t="s">
        <v>43</v>
      </c>
      <c r="I2873" s="4"/>
      <c r="J2873" s="4"/>
      <c r="K2873" s="4">
        <v>226</v>
      </c>
      <c r="L2873" s="4">
        <v>5</v>
      </c>
      <c r="M2873" s="4">
        <v>3</v>
      </c>
      <c r="N2873" s="4" t="s">
        <v>3</v>
      </c>
      <c r="O2873" s="4">
        <v>2</v>
      </c>
      <c r="P2873" s="4"/>
      <c r="Q2873" s="4"/>
      <c r="R2873" s="4"/>
      <c r="S2873" s="4"/>
      <c r="T2873" s="4"/>
      <c r="U2873" s="4"/>
      <c r="V2873" s="4"/>
      <c r="W2873" s="4"/>
    </row>
    <row r="2874" spans="1:206" x14ac:dyDescent="0.2">
      <c r="A2874" s="4">
        <v>50</v>
      </c>
      <c r="B2874" s="4">
        <v>0</v>
      </c>
      <c r="C2874" s="4">
        <v>0</v>
      </c>
      <c r="D2874" s="4">
        <v>1</v>
      </c>
      <c r="E2874" s="4">
        <v>227</v>
      </c>
      <c r="F2874" s="4">
        <f>ROUND(Source!AX2867,O2874)</f>
        <v>0</v>
      </c>
      <c r="G2874" s="4" t="s">
        <v>44</v>
      </c>
      <c r="H2874" s="4" t="s">
        <v>45</v>
      </c>
      <c r="I2874" s="4"/>
      <c r="J2874" s="4"/>
      <c r="K2874" s="4">
        <v>227</v>
      </c>
      <c r="L2874" s="4">
        <v>6</v>
      </c>
      <c r="M2874" s="4">
        <v>3</v>
      </c>
      <c r="N2874" s="4" t="s">
        <v>3</v>
      </c>
      <c r="O2874" s="4">
        <v>2</v>
      </c>
      <c r="P2874" s="4"/>
      <c r="Q2874" s="4"/>
      <c r="R2874" s="4"/>
      <c r="S2874" s="4"/>
      <c r="T2874" s="4"/>
      <c r="U2874" s="4"/>
      <c r="V2874" s="4"/>
      <c r="W2874" s="4"/>
    </row>
    <row r="2875" spans="1:206" x14ac:dyDescent="0.2">
      <c r="A2875" s="4">
        <v>50</v>
      </c>
      <c r="B2875" s="4">
        <v>0</v>
      </c>
      <c r="C2875" s="4">
        <v>0</v>
      </c>
      <c r="D2875" s="4">
        <v>1</v>
      </c>
      <c r="E2875" s="4">
        <v>228</v>
      </c>
      <c r="F2875" s="4">
        <f>ROUND(Source!AY2867,O2875)</f>
        <v>1359569.31</v>
      </c>
      <c r="G2875" s="4" t="s">
        <v>46</v>
      </c>
      <c r="H2875" s="4" t="s">
        <v>47</v>
      </c>
      <c r="I2875" s="4"/>
      <c r="J2875" s="4"/>
      <c r="K2875" s="4">
        <v>228</v>
      </c>
      <c r="L2875" s="4">
        <v>7</v>
      </c>
      <c r="M2875" s="4">
        <v>3</v>
      </c>
      <c r="N2875" s="4" t="s">
        <v>3</v>
      </c>
      <c r="O2875" s="4">
        <v>2</v>
      </c>
      <c r="P2875" s="4"/>
      <c r="Q2875" s="4"/>
      <c r="R2875" s="4"/>
      <c r="S2875" s="4"/>
      <c r="T2875" s="4"/>
      <c r="U2875" s="4"/>
      <c r="V2875" s="4"/>
      <c r="W2875" s="4"/>
    </row>
    <row r="2876" spans="1:206" x14ac:dyDescent="0.2">
      <c r="A2876" s="4">
        <v>50</v>
      </c>
      <c r="B2876" s="4">
        <v>0</v>
      </c>
      <c r="C2876" s="4">
        <v>0</v>
      </c>
      <c r="D2876" s="4">
        <v>1</v>
      </c>
      <c r="E2876" s="4">
        <v>216</v>
      </c>
      <c r="F2876" s="4">
        <f>ROUND(Source!AP2867,O2876)</f>
        <v>0</v>
      </c>
      <c r="G2876" s="4" t="s">
        <v>48</v>
      </c>
      <c r="H2876" s="4" t="s">
        <v>49</v>
      </c>
      <c r="I2876" s="4"/>
      <c r="J2876" s="4"/>
      <c r="K2876" s="4">
        <v>216</v>
      </c>
      <c r="L2876" s="4">
        <v>8</v>
      </c>
      <c r="M2876" s="4">
        <v>3</v>
      </c>
      <c r="N2876" s="4" t="s">
        <v>3</v>
      </c>
      <c r="O2876" s="4">
        <v>2</v>
      </c>
      <c r="P2876" s="4"/>
      <c r="Q2876" s="4"/>
      <c r="R2876" s="4"/>
      <c r="S2876" s="4"/>
      <c r="T2876" s="4"/>
      <c r="U2876" s="4"/>
      <c r="V2876" s="4"/>
      <c r="W2876" s="4"/>
    </row>
    <row r="2877" spans="1:206" x14ac:dyDescent="0.2">
      <c r="A2877" s="4">
        <v>50</v>
      </c>
      <c r="B2877" s="4">
        <v>0</v>
      </c>
      <c r="C2877" s="4">
        <v>0</v>
      </c>
      <c r="D2877" s="4">
        <v>1</v>
      </c>
      <c r="E2877" s="4">
        <v>223</v>
      </c>
      <c r="F2877" s="4">
        <f>ROUND(Source!AQ2867,O2877)</f>
        <v>0</v>
      </c>
      <c r="G2877" s="4" t="s">
        <v>50</v>
      </c>
      <c r="H2877" s="4" t="s">
        <v>51</v>
      </c>
      <c r="I2877" s="4"/>
      <c r="J2877" s="4"/>
      <c r="K2877" s="4">
        <v>223</v>
      </c>
      <c r="L2877" s="4">
        <v>9</v>
      </c>
      <c r="M2877" s="4">
        <v>3</v>
      </c>
      <c r="N2877" s="4" t="s">
        <v>3</v>
      </c>
      <c r="O2877" s="4">
        <v>2</v>
      </c>
      <c r="P2877" s="4"/>
      <c r="Q2877" s="4"/>
      <c r="R2877" s="4"/>
      <c r="S2877" s="4"/>
      <c r="T2877" s="4"/>
      <c r="U2877" s="4"/>
      <c r="V2877" s="4"/>
      <c r="W2877" s="4"/>
    </row>
    <row r="2878" spans="1:206" x14ac:dyDescent="0.2">
      <c r="A2878" s="4">
        <v>50</v>
      </c>
      <c r="B2878" s="4">
        <v>0</v>
      </c>
      <c r="C2878" s="4">
        <v>0</v>
      </c>
      <c r="D2878" s="4">
        <v>1</v>
      </c>
      <c r="E2878" s="4">
        <v>229</v>
      </c>
      <c r="F2878" s="4">
        <f>ROUND(Source!AZ2867,O2878)</f>
        <v>0</v>
      </c>
      <c r="G2878" s="4" t="s">
        <v>52</v>
      </c>
      <c r="H2878" s="4" t="s">
        <v>53</v>
      </c>
      <c r="I2878" s="4"/>
      <c r="J2878" s="4"/>
      <c r="K2878" s="4">
        <v>229</v>
      </c>
      <c r="L2878" s="4">
        <v>10</v>
      </c>
      <c r="M2878" s="4">
        <v>3</v>
      </c>
      <c r="N2878" s="4" t="s">
        <v>3</v>
      </c>
      <c r="O2878" s="4">
        <v>2</v>
      </c>
      <c r="P2878" s="4"/>
      <c r="Q2878" s="4"/>
      <c r="R2878" s="4"/>
      <c r="S2878" s="4"/>
      <c r="T2878" s="4"/>
      <c r="U2878" s="4"/>
      <c r="V2878" s="4"/>
      <c r="W2878" s="4"/>
    </row>
    <row r="2879" spans="1:206" x14ac:dyDescent="0.2">
      <c r="A2879" s="4">
        <v>50</v>
      </c>
      <c r="B2879" s="4">
        <v>0</v>
      </c>
      <c r="C2879" s="4">
        <v>0</v>
      </c>
      <c r="D2879" s="4">
        <v>1</v>
      </c>
      <c r="E2879" s="4">
        <v>203</v>
      </c>
      <c r="F2879" s="4">
        <f>ROUND(Source!Q2867,O2879)</f>
        <v>26367.61</v>
      </c>
      <c r="G2879" s="4" t="s">
        <v>54</v>
      </c>
      <c r="H2879" s="4" t="s">
        <v>55</v>
      </c>
      <c r="I2879" s="4"/>
      <c r="J2879" s="4"/>
      <c r="K2879" s="4">
        <v>203</v>
      </c>
      <c r="L2879" s="4">
        <v>11</v>
      </c>
      <c r="M2879" s="4">
        <v>3</v>
      </c>
      <c r="N2879" s="4" t="s">
        <v>3</v>
      </c>
      <c r="O2879" s="4">
        <v>2</v>
      </c>
      <c r="P2879" s="4"/>
      <c r="Q2879" s="4"/>
      <c r="R2879" s="4"/>
      <c r="S2879" s="4"/>
      <c r="T2879" s="4"/>
      <c r="U2879" s="4"/>
      <c r="V2879" s="4"/>
      <c r="W2879" s="4"/>
    </row>
    <row r="2880" spans="1:206" x14ac:dyDescent="0.2">
      <c r="A2880" s="4">
        <v>50</v>
      </c>
      <c r="B2880" s="4">
        <v>0</v>
      </c>
      <c r="C2880" s="4">
        <v>0</v>
      </c>
      <c r="D2880" s="4">
        <v>1</v>
      </c>
      <c r="E2880" s="4">
        <v>231</v>
      </c>
      <c r="F2880" s="4">
        <f>ROUND(Source!BB2867,O2880)</f>
        <v>0</v>
      </c>
      <c r="G2880" s="4" t="s">
        <v>56</v>
      </c>
      <c r="H2880" s="4" t="s">
        <v>57</v>
      </c>
      <c r="I2880" s="4"/>
      <c r="J2880" s="4"/>
      <c r="K2880" s="4">
        <v>231</v>
      </c>
      <c r="L2880" s="4">
        <v>12</v>
      </c>
      <c r="M2880" s="4">
        <v>3</v>
      </c>
      <c r="N2880" s="4" t="s">
        <v>3</v>
      </c>
      <c r="O2880" s="4">
        <v>2</v>
      </c>
      <c r="P2880" s="4"/>
      <c r="Q2880" s="4"/>
      <c r="R2880" s="4"/>
      <c r="S2880" s="4"/>
      <c r="T2880" s="4"/>
      <c r="U2880" s="4"/>
      <c r="V2880" s="4"/>
      <c r="W2880" s="4"/>
    </row>
    <row r="2881" spans="1:23" x14ac:dyDescent="0.2">
      <c r="A2881" s="4">
        <v>50</v>
      </c>
      <c r="B2881" s="4">
        <v>0</v>
      </c>
      <c r="C2881" s="4">
        <v>0</v>
      </c>
      <c r="D2881" s="4">
        <v>1</v>
      </c>
      <c r="E2881" s="4">
        <v>204</v>
      </c>
      <c r="F2881" s="4">
        <f>ROUND(Source!R2867,O2881)</f>
        <v>12207.69</v>
      </c>
      <c r="G2881" s="4" t="s">
        <v>58</v>
      </c>
      <c r="H2881" s="4" t="s">
        <v>59</v>
      </c>
      <c r="I2881" s="4"/>
      <c r="J2881" s="4"/>
      <c r="K2881" s="4">
        <v>204</v>
      </c>
      <c r="L2881" s="4">
        <v>13</v>
      </c>
      <c r="M2881" s="4">
        <v>3</v>
      </c>
      <c r="N2881" s="4" t="s">
        <v>3</v>
      </c>
      <c r="O2881" s="4">
        <v>2</v>
      </c>
      <c r="P2881" s="4"/>
      <c r="Q2881" s="4"/>
      <c r="R2881" s="4"/>
      <c r="S2881" s="4"/>
      <c r="T2881" s="4"/>
      <c r="U2881" s="4"/>
      <c r="V2881" s="4"/>
      <c r="W2881" s="4"/>
    </row>
    <row r="2882" spans="1:23" x14ac:dyDescent="0.2">
      <c r="A2882" s="4">
        <v>50</v>
      </c>
      <c r="B2882" s="4">
        <v>0</v>
      </c>
      <c r="C2882" s="4">
        <v>0</v>
      </c>
      <c r="D2882" s="4">
        <v>1</v>
      </c>
      <c r="E2882" s="4">
        <v>205</v>
      </c>
      <c r="F2882" s="4">
        <f>ROUND(Source!S2867,O2882)</f>
        <v>76291.570000000007</v>
      </c>
      <c r="G2882" s="4" t="s">
        <v>60</v>
      </c>
      <c r="H2882" s="4" t="s">
        <v>61</v>
      </c>
      <c r="I2882" s="4"/>
      <c r="J2882" s="4"/>
      <c r="K2882" s="4">
        <v>205</v>
      </c>
      <c r="L2882" s="4">
        <v>14</v>
      </c>
      <c r="M2882" s="4">
        <v>3</v>
      </c>
      <c r="N2882" s="4" t="s">
        <v>3</v>
      </c>
      <c r="O2882" s="4">
        <v>2</v>
      </c>
      <c r="P2882" s="4"/>
      <c r="Q2882" s="4"/>
      <c r="R2882" s="4"/>
      <c r="S2882" s="4"/>
      <c r="T2882" s="4"/>
      <c r="U2882" s="4"/>
      <c r="V2882" s="4"/>
      <c r="W2882" s="4"/>
    </row>
    <row r="2883" spans="1:23" x14ac:dyDescent="0.2">
      <c r="A2883" s="4">
        <v>50</v>
      </c>
      <c r="B2883" s="4">
        <v>0</v>
      </c>
      <c r="C2883" s="4">
        <v>0</v>
      </c>
      <c r="D2883" s="4">
        <v>1</v>
      </c>
      <c r="E2883" s="4">
        <v>232</v>
      </c>
      <c r="F2883" s="4">
        <f>ROUND(Source!BC2867,O2883)</f>
        <v>0</v>
      </c>
      <c r="G2883" s="4" t="s">
        <v>62</v>
      </c>
      <c r="H2883" s="4" t="s">
        <v>63</v>
      </c>
      <c r="I2883" s="4"/>
      <c r="J2883" s="4"/>
      <c r="K2883" s="4">
        <v>232</v>
      </c>
      <c r="L2883" s="4">
        <v>15</v>
      </c>
      <c r="M2883" s="4">
        <v>3</v>
      </c>
      <c r="N2883" s="4" t="s">
        <v>3</v>
      </c>
      <c r="O2883" s="4">
        <v>2</v>
      </c>
      <c r="P2883" s="4"/>
      <c r="Q2883" s="4"/>
      <c r="R2883" s="4"/>
      <c r="S2883" s="4"/>
      <c r="T2883" s="4"/>
      <c r="U2883" s="4"/>
      <c r="V2883" s="4"/>
      <c r="W2883" s="4"/>
    </row>
    <row r="2884" spans="1:23" x14ac:dyDescent="0.2">
      <c r="A2884" s="4">
        <v>50</v>
      </c>
      <c r="B2884" s="4">
        <v>0</v>
      </c>
      <c r="C2884" s="4">
        <v>0</v>
      </c>
      <c r="D2884" s="4">
        <v>1</v>
      </c>
      <c r="E2884" s="4">
        <v>214</v>
      </c>
      <c r="F2884" s="4">
        <f>ROUND(Source!AS2867,O2884)</f>
        <v>790722.53</v>
      </c>
      <c r="G2884" s="4" t="s">
        <v>64</v>
      </c>
      <c r="H2884" s="4" t="s">
        <v>65</v>
      </c>
      <c r="I2884" s="4"/>
      <c r="J2884" s="4"/>
      <c r="K2884" s="4">
        <v>214</v>
      </c>
      <c r="L2884" s="4">
        <v>16</v>
      </c>
      <c r="M2884" s="4">
        <v>3</v>
      </c>
      <c r="N2884" s="4" t="s">
        <v>3</v>
      </c>
      <c r="O2884" s="4">
        <v>2</v>
      </c>
      <c r="P2884" s="4"/>
      <c r="Q2884" s="4"/>
      <c r="R2884" s="4"/>
      <c r="S2884" s="4"/>
      <c r="T2884" s="4"/>
      <c r="U2884" s="4"/>
      <c r="V2884" s="4"/>
      <c r="W2884" s="4"/>
    </row>
    <row r="2885" spans="1:23" x14ac:dyDescent="0.2">
      <c r="A2885" s="4">
        <v>50</v>
      </c>
      <c r="B2885" s="4">
        <v>0</v>
      </c>
      <c r="C2885" s="4">
        <v>0</v>
      </c>
      <c r="D2885" s="4">
        <v>1</v>
      </c>
      <c r="E2885" s="4">
        <v>215</v>
      </c>
      <c r="F2885" s="4">
        <f>ROUND(Source!AT2867,O2885)</f>
        <v>0</v>
      </c>
      <c r="G2885" s="4" t="s">
        <v>66</v>
      </c>
      <c r="H2885" s="4" t="s">
        <v>67</v>
      </c>
      <c r="I2885" s="4"/>
      <c r="J2885" s="4"/>
      <c r="K2885" s="4">
        <v>215</v>
      </c>
      <c r="L2885" s="4">
        <v>17</v>
      </c>
      <c r="M2885" s="4">
        <v>3</v>
      </c>
      <c r="N2885" s="4" t="s">
        <v>3</v>
      </c>
      <c r="O2885" s="4">
        <v>2</v>
      </c>
      <c r="P2885" s="4"/>
      <c r="Q2885" s="4"/>
      <c r="R2885" s="4"/>
      <c r="S2885" s="4"/>
      <c r="T2885" s="4"/>
      <c r="U2885" s="4"/>
      <c r="V2885" s="4"/>
      <c r="W2885" s="4"/>
    </row>
    <row r="2886" spans="1:23" x14ac:dyDescent="0.2">
      <c r="A2886" s="4">
        <v>50</v>
      </c>
      <c r="B2886" s="4">
        <v>0</v>
      </c>
      <c r="C2886" s="4">
        <v>0</v>
      </c>
      <c r="D2886" s="4">
        <v>1</v>
      </c>
      <c r="E2886" s="4">
        <v>217</v>
      </c>
      <c r="F2886" s="4">
        <f>ROUND(Source!AU2867,O2886)</f>
        <v>745607.69</v>
      </c>
      <c r="G2886" s="4" t="s">
        <v>68</v>
      </c>
      <c r="H2886" s="4" t="s">
        <v>69</v>
      </c>
      <c r="I2886" s="4"/>
      <c r="J2886" s="4"/>
      <c r="K2886" s="4">
        <v>217</v>
      </c>
      <c r="L2886" s="4">
        <v>18</v>
      </c>
      <c r="M2886" s="4">
        <v>3</v>
      </c>
      <c r="N2886" s="4" t="s">
        <v>3</v>
      </c>
      <c r="O2886" s="4">
        <v>2</v>
      </c>
      <c r="P2886" s="4"/>
      <c r="Q2886" s="4"/>
      <c r="R2886" s="4"/>
      <c r="S2886" s="4"/>
      <c r="T2886" s="4"/>
      <c r="U2886" s="4"/>
      <c r="V2886" s="4"/>
      <c r="W2886" s="4"/>
    </row>
    <row r="2887" spans="1:23" x14ac:dyDescent="0.2">
      <c r="A2887" s="4">
        <v>50</v>
      </c>
      <c r="B2887" s="4">
        <v>0</v>
      </c>
      <c r="C2887" s="4">
        <v>0</v>
      </c>
      <c r="D2887" s="4">
        <v>1</v>
      </c>
      <c r="E2887" s="4">
        <v>230</v>
      </c>
      <c r="F2887" s="4">
        <f>ROUND(Source!BA2867,O2887)</f>
        <v>0</v>
      </c>
      <c r="G2887" s="4" t="s">
        <v>70</v>
      </c>
      <c r="H2887" s="4" t="s">
        <v>71</v>
      </c>
      <c r="I2887" s="4"/>
      <c r="J2887" s="4"/>
      <c r="K2887" s="4">
        <v>230</v>
      </c>
      <c r="L2887" s="4">
        <v>19</v>
      </c>
      <c r="M2887" s="4">
        <v>3</v>
      </c>
      <c r="N2887" s="4" t="s">
        <v>3</v>
      </c>
      <c r="O2887" s="4">
        <v>2</v>
      </c>
      <c r="P2887" s="4"/>
      <c r="Q2887" s="4"/>
      <c r="R2887" s="4"/>
      <c r="S2887" s="4"/>
      <c r="T2887" s="4"/>
      <c r="U2887" s="4"/>
      <c r="V2887" s="4"/>
      <c r="W2887" s="4"/>
    </row>
    <row r="2888" spans="1:23" x14ac:dyDescent="0.2">
      <c r="A2888" s="4">
        <v>50</v>
      </c>
      <c r="B2888" s="4">
        <v>0</v>
      </c>
      <c r="C2888" s="4">
        <v>0</v>
      </c>
      <c r="D2888" s="4">
        <v>1</v>
      </c>
      <c r="E2888" s="4">
        <v>206</v>
      </c>
      <c r="F2888" s="4">
        <f>ROUND(Source!T2867,O2888)</f>
        <v>0</v>
      </c>
      <c r="G2888" s="4" t="s">
        <v>72</v>
      </c>
      <c r="H2888" s="4" t="s">
        <v>73</v>
      </c>
      <c r="I2888" s="4"/>
      <c r="J2888" s="4"/>
      <c r="K2888" s="4">
        <v>206</v>
      </c>
      <c r="L2888" s="4">
        <v>20</v>
      </c>
      <c r="M2888" s="4">
        <v>3</v>
      </c>
      <c r="N2888" s="4" t="s">
        <v>3</v>
      </c>
      <c r="O2888" s="4">
        <v>2</v>
      </c>
      <c r="P2888" s="4"/>
      <c r="Q2888" s="4"/>
      <c r="R2888" s="4"/>
      <c r="S2888" s="4"/>
      <c r="T2888" s="4"/>
      <c r="U2888" s="4"/>
      <c r="V2888" s="4"/>
      <c r="W2888" s="4"/>
    </row>
    <row r="2889" spans="1:23" x14ac:dyDescent="0.2">
      <c r="A2889" s="4">
        <v>50</v>
      </c>
      <c r="B2889" s="4">
        <v>0</v>
      </c>
      <c r="C2889" s="4">
        <v>0</v>
      </c>
      <c r="D2889" s="4">
        <v>1</v>
      </c>
      <c r="E2889" s="4">
        <v>207</v>
      </c>
      <c r="F2889" s="4">
        <f>Source!U2867</f>
        <v>385.44153600000004</v>
      </c>
      <c r="G2889" s="4" t="s">
        <v>74</v>
      </c>
      <c r="H2889" s="4" t="s">
        <v>75</v>
      </c>
      <c r="I2889" s="4"/>
      <c r="J2889" s="4"/>
      <c r="K2889" s="4">
        <v>207</v>
      </c>
      <c r="L2889" s="4">
        <v>21</v>
      </c>
      <c r="M2889" s="4">
        <v>3</v>
      </c>
      <c r="N2889" s="4" t="s">
        <v>3</v>
      </c>
      <c r="O2889" s="4">
        <v>-1</v>
      </c>
      <c r="P2889" s="4"/>
      <c r="Q2889" s="4"/>
      <c r="R2889" s="4"/>
      <c r="S2889" s="4"/>
      <c r="T2889" s="4"/>
      <c r="U2889" s="4"/>
      <c r="V2889" s="4"/>
      <c r="W2889" s="4"/>
    </row>
    <row r="2890" spans="1:23" x14ac:dyDescent="0.2">
      <c r="A2890" s="4">
        <v>50</v>
      </c>
      <c r="B2890" s="4">
        <v>0</v>
      </c>
      <c r="C2890" s="4">
        <v>0</v>
      </c>
      <c r="D2890" s="4">
        <v>1</v>
      </c>
      <c r="E2890" s="4">
        <v>208</v>
      </c>
      <c r="F2890" s="4">
        <f>Source!V2867</f>
        <v>0</v>
      </c>
      <c r="G2890" s="4" t="s">
        <v>76</v>
      </c>
      <c r="H2890" s="4" t="s">
        <v>77</v>
      </c>
      <c r="I2890" s="4"/>
      <c r="J2890" s="4"/>
      <c r="K2890" s="4">
        <v>208</v>
      </c>
      <c r="L2890" s="4">
        <v>22</v>
      </c>
      <c r="M2890" s="4">
        <v>3</v>
      </c>
      <c r="N2890" s="4" t="s">
        <v>3</v>
      </c>
      <c r="O2890" s="4">
        <v>-1</v>
      </c>
      <c r="P2890" s="4"/>
      <c r="Q2890" s="4"/>
      <c r="R2890" s="4"/>
      <c r="S2890" s="4"/>
      <c r="T2890" s="4"/>
      <c r="U2890" s="4"/>
      <c r="V2890" s="4"/>
      <c r="W2890" s="4"/>
    </row>
    <row r="2891" spans="1:23" x14ac:dyDescent="0.2">
      <c r="A2891" s="4">
        <v>50</v>
      </c>
      <c r="B2891" s="4">
        <v>0</v>
      </c>
      <c r="C2891" s="4">
        <v>0</v>
      </c>
      <c r="D2891" s="4">
        <v>1</v>
      </c>
      <c r="E2891" s="4">
        <v>209</v>
      </c>
      <c r="F2891" s="4">
        <f>ROUND(Source!W2867,O2891)</f>
        <v>0</v>
      </c>
      <c r="G2891" s="4" t="s">
        <v>78</v>
      </c>
      <c r="H2891" s="4" t="s">
        <v>79</v>
      </c>
      <c r="I2891" s="4"/>
      <c r="J2891" s="4"/>
      <c r="K2891" s="4">
        <v>209</v>
      </c>
      <c r="L2891" s="4">
        <v>23</v>
      </c>
      <c r="M2891" s="4">
        <v>3</v>
      </c>
      <c r="N2891" s="4" t="s">
        <v>3</v>
      </c>
      <c r="O2891" s="4">
        <v>2</v>
      </c>
      <c r="P2891" s="4"/>
      <c r="Q2891" s="4"/>
      <c r="R2891" s="4"/>
      <c r="S2891" s="4"/>
      <c r="T2891" s="4"/>
      <c r="U2891" s="4"/>
      <c r="V2891" s="4"/>
      <c r="W2891" s="4"/>
    </row>
    <row r="2892" spans="1:23" x14ac:dyDescent="0.2">
      <c r="A2892" s="4">
        <v>50</v>
      </c>
      <c r="B2892" s="4">
        <v>0</v>
      </c>
      <c r="C2892" s="4">
        <v>0</v>
      </c>
      <c r="D2892" s="4">
        <v>1</v>
      </c>
      <c r="E2892" s="4">
        <v>210</v>
      </c>
      <c r="F2892" s="4">
        <f>ROUND(Source!X2867,O2892)</f>
        <v>53404.11</v>
      </c>
      <c r="G2892" s="4" t="s">
        <v>80</v>
      </c>
      <c r="H2892" s="4" t="s">
        <v>81</v>
      </c>
      <c r="I2892" s="4"/>
      <c r="J2892" s="4"/>
      <c r="K2892" s="4">
        <v>210</v>
      </c>
      <c r="L2892" s="4">
        <v>24</v>
      </c>
      <c r="M2892" s="4">
        <v>3</v>
      </c>
      <c r="N2892" s="4" t="s">
        <v>3</v>
      </c>
      <c r="O2892" s="4">
        <v>2</v>
      </c>
      <c r="P2892" s="4"/>
      <c r="Q2892" s="4"/>
      <c r="R2892" s="4"/>
      <c r="S2892" s="4"/>
      <c r="T2892" s="4"/>
      <c r="U2892" s="4"/>
      <c r="V2892" s="4"/>
      <c r="W2892" s="4"/>
    </row>
    <row r="2893" spans="1:23" x14ac:dyDescent="0.2">
      <c r="A2893" s="4">
        <v>50</v>
      </c>
      <c r="B2893" s="4">
        <v>0</v>
      </c>
      <c r="C2893" s="4">
        <v>0</v>
      </c>
      <c r="D2893" s="4">
        <v>1</v>
      </c>
      <c r="E2893" s="4">
        <v>211</v>
      </c>
      <c r="F2893" s="4">
        <f>ROUND(Source!Y2867,O2893)</f>
        <v>7629.15</v>
      </c>
      <c r="G2893" s="4" t="s">
        <v>82</v>
      </c>
      <c r="H2893" s="4" t="s">
        <v>83</v>
      </c>
      <c r="I2893" s="4"/>
      <c r="J2893" s="4"/>
      <c r="K2893" s="4">
        <v>211</v>
      </c>
      <c r="L2893" s="4">
        <v>25</v>
      </c>
      <c r="M2893" s="4">
        <v>3</v>
      </c>
      <c r="N2893" s="4" t="s">
        <v>3</v>
      </c>
      <c r="O2893" s="4">
        <v>2</v>
      </c>
      <c r="P2893" s="4"/>
      <c r="Q2893" s="4"/>
      <c r="R2893" s="4"/>
      <c r="S2893" s="4"/>
      <c r="T2893" s="4"/>
      <c r="U2893" s="4"/>
      <c r="V2893" s="4"/>
      <c r="W2893" s="4"/>
    </row>
    <row r="2894" spans="1:23" x14ac:dyDescent="0.2">
      <c r="A2894" s="4">
        <v>50</v>
      </c>
      <c r="B2894" s="4">
        <v>0</v>
      </c>
      <c r="C2894" s="4">
        <v>0</v>
      </c>
      <c r="D2894" s="4">
        <v>1</v>
      </c>
      <c r="E2894" s="4">
        <v>224</v>
      </c>
      <c r="F2894" s="4">
        <f>ROUND(Source!AR2867,O2894)</f>
        <v>1536330.22</v>
      </c>
      <c r="G2894" s="4" t="s">
        <v>84</v>
      </c>
      <c r="H2894" s="4" t="s">
        <v>85</v>
      </c>
      <c r="I2894" s="4"/>
      <c r="J2894" s="4"/>
      <c r="K2894" s="4">
        <v>224</v>
      </c>
      <c r="L2894" s="4">
        <v>26</v>
      </c>
      <c r="M2894" s="4">
        <v>3</v>
      </c>
      <c r="N2894" s="4" t="s">
        <v>3</v>
      </c>
      <c r="O2894" s="4">
        <v>2</v>
      </c>
      <c r="P2894" s="4"/>
      <c r="Q2894" s="4"/>
      <c r="R2894" s="4"/>
      <c r="S2894" s="4"/>
      <c r="T2894" s="4"/>
      <c r="U2894" s="4"/>
      <c r="V2894" s="4"/>
      <c r="W2894" s="4"/>
    </row>
    <row r="2895" spans="1:23" x14ac:dyDescent="0.2">
      <c r="A2895" s="4">
        <v>50</v>
      </c>
      <c r="B2895" s="4">
        <v>1</v>
      </c>
      <c r="C2895" s="4">
        <v>0</v>
      </c>
      <c r="D2895" s="4">
        <v>2</v>
      </c>
      <c r="E2895" s="4">
        <v>0</v>
      </c>
      <c r="F2895" s="4">
        <f>ROUND(F2894*0.2,O2895)</f>
        <v>307266.03999999998</v>
      </c>
      <c r="G2895" s="4" t="s">
        <v>86</v>
      </c>
      <c r="H2895" s="4" t="s">
        <v>87</v>
      </c>
      <c r="I2895" s="4"/>
      <c r="J2895" s="4"/>
      <c r="K2895" s="4">
        <v>212</v>
      </c>
      <c r="L2895" s="4">
        <v>27</v>
      </c>
      <c r="M2895" s="4">
        <v>0</v>
      </c>
      <c r="N2895" s="4" t="s">
        <v>3</v>
      </c>
      <c r="O2895" s="4">
        <v>2</v>
      </c>
      <c r="P2895" s="4"/>
      <c r="Q2895" s="4"/>
      <c r="R2895" s="4"/>
      <c r="S2895" s="4"/>
      <c r="T2895" s="4"/>
      <c r="U2895" s="4"/>
      <c r="V2895" s="4"/>
      <c r="W2895" s="4"/>
    </row>
    <row r="2896" spans="1:23" x14ac:dyDescent="0.2">
      <c r="A2896" s="4">
        <v>50</v>
      </c>
      <c r="B2896" s="4">
        <v>1</v>
      </c>
      <c r="C2896" s="4">
        <v>0</v>
      </c>
      <c r="D2896" s="4">
        <v>2</v>
      </c>
      <c r="E2896" s="4">
        <v>0</v>
      </c>
      <c r="F2896" s="4">
        <f>ROUND(F2895+F2894,O2896)</f>
        <v>1843596.26</v>
      </c>
      <c r="G2896" s="4" t="s">
        <v>88</v>
      </c>
      <c r="H2896" s="4" t="s">
        <v>88</v>
      </c>
      <c r="I2896" s="4"/>
      <c r="J2896" s="4"/>
      <c r="K2896" s="4">
        <v>212</v>
      </c>
      <c r="L2896" s="4">
        <v>28</v>
      </c>
      <c r="M2896" s="4">
        <v>0</v>
      </c>
      <c r="N2896" s="4" t="s">
        <v>3</v>
      </c>
      <c r="O2896" s="4">
        <v>2</v>
      </c>
      <c r="P2896" s="4"/>
      <c r="Q2896" s="4"/>
      <c r="R2896" s="4"/>
      <c r="S2896" s="4"/>
      <c r="T2896" s="4"/>
      <c r="U2896" s="4"/>
      <c r="V2896" s="4"/>
      <c r="W2896" s="4"/>
    </row>
    <row r="2898" spans="1:245" x14ac:dyDescent="0.2">
      <c r="A2898" s="1">
        <v>3</v>
      </c>
      <c r="B2898" s="1">
        <v>1</v>
      </c>
      <c r="C2898" s="1"/>
      <c r="D2898" s="1">
        <f>ROW(A3233)</f>
        <v>3233</v>
      </c>
      <c r="E2898" s="1"/>
      <c r="F2898" s="1" t="s">
        <v>510</v>
      </c>
      <c r="G2898" s="1" t="s">
        <v>510</v>
      </c>
      <c r="H2898" s="1" t="s">
        <v>3</v>
      </c>
      <c r="I2898" s="1">
        <v>0</v>
      </c>
      <c r="J2898" s="1" t="s">
        <v>3</v>
      </c>
      <c r="K2898" s="1">
        <v>-1</v>
      </c>
      <c r="L2898" s="1" t="s">
        <v>3</v>
      </c>
      <c r="M2898" s="1"/>
      <c r="N2898" s="1"/>
      <c r="O2898" s="1"/>
      <c r="P2898" s="1"/>
      <c r="Q2898" s="1"/>
      <c r="R2898" s="1"/>
      <c r="S2898" s="1"/>
      <c r="T2898" s="1"/>
      <c r="U2898" s="1" t="s">
        <v>3</v>
      </c>
      <c r="V2898" s="1">
        <v>0</v>
      </c>
      <c r="W2898" s="1"/>
      <c r="X2898" s="1"/>
      <c r="Y2898" s="1"/>
      <c r="Z2898" s="1"/>
      <c r="AA2898" s="1"/>
      <c r="AB2898" s="1" t="s">
        <v>3</v>
      </c>
      <c r="AC2898" s="1" t="s">
        <v>3</v>
      </c>
      <c r="AD2898" s="1" t="s">
        <v>3</v>
      </c>
      <c r="AE2898" s="1" t="s">
        <v>3</v>
      </c>
      <c r="AF2898" s="1" t="s">
        <v>3</v>
      </c>
      <c r="AG2898" s="1" t="s">
        <v>3</v>
      </c>
      <c r="AH2898" s="1"/>
      <c r="AI2898" s="1"/>
      <c r="AJ2898" s="1"/>
      <c r="AK2898" s="1"/>
      <c r="AL2898" s="1"/>
      <c r="AM2898" s="1"/>
      <c r="AN2898" s="1"/>
      <c r="AO2898" s="1"/>
      <c r="AP2898" s="1" t="s">
        <v>3</v>
      </c>
      <c r="AQ2898" s="1" t="s">
        <v>3</v>
      </c>
      <c r="AR2898" s="1" t="s">
        <v>3</v>
      </c>
      <c r="AS2898" s="1"/>
      <c r="AT2898" s="1"/>
      <c r="AU2898" s="1"/>
      <c r="AV2898" s="1"/>
      <c r="AW2898" s="1"/>
      <c r="AX2898" s="1"/>
      <c r="AY2898" s="1"/>
      <c r="AZ2898" s="1" t="s">
        <v>3</v>
      </c>
      <c r="BA2898" s="1"/>
      <c r="BB2898" s="1" t="s">
        <v>3</v>
      </c>
      <c r="BC2898" s="1" t="s">
        <v>3</v>
      </c>
      <c r="BD2898" s="1" t="s">
        <v>3</v>
      </c>
      <c r="BE2898" s="1" t="s">
        <v>3</v>
      </c>
      <c r="BF2898" s="1" t="s">
        <v>3</v>
      </c>
      <c r="BG2898" s="1" t="s">
        <v>3</v>
      </c>
      <c r="BH2898" s="1" t="s">
        <v>3</v>
      </c>
      <c r="BI2898" s="1" t="s">
        <v>3</v>
      </c>
      <c r="BJ2898" s="1" t="s">
        <v>3</v>
      </c>
      <c r="BK2898" s="1" t="s">
        <v>3</v>
      </c>
      <c r="BL2898" s="1" t="s">
        <v>3</v>
      </c>
      <c r="BM2898" s="1" t="s">
        <v>3</v>
      </c>
      <c r="BN2898" s="1" t="s">
        <v>3</v>
      </c>
      <c r="BO2898" s="1" t="s">
        <v>3</v>
      </c>
      <c r="BP2898" s="1" t="s">
        <v>3</v>
      </c>
      <c r="BQ2898" s="1"/>
      <c r="BR2898" s="1"/>
      <c r="BS2898" s="1"/>
      <c r="BT2898" s="1"/>
      <c r="BU2898" s="1"/>
      <c r="BV2898" s="1"/>
      <c r="BW2898" s="1"/>
      <c r="BX2898" s="1">
        <v>0</v>
      </c>
      <c r="BY2898" s="1"/>
      <c r="BZ2898" s="1"/>
      <c r="CA2898" s="1"/>
      <c r="CB2898" s="1"/>
      <c r="CC2898" s="1"/>
      <c r="CD2898" s="1"/>
      <c r="CE2898" s="1"/>
      <c r="CF2898" s="1">
        <v>0</v>
      </c>
      <c r="CG2898" s="1">
        <v>0</v>
      </c>
      <c r="CH2898" s="1"/>
      <c r="CI2898" s="1" t="s">
        <v>3</v>
      </c>
      <c r="CJ2898" s="1" t="s">
        <v>3</v>
      </c>
    </row>
    <row r="2900" spans="1:245" x14ac:dyDescent="0.2">
      <c r="A2900" s="2">
        <v>52</v>
      </c>
      <c r="B2900" s="2">
        <f t="shared" ref="B2900:G2900" si="1521">B3233</f>
        <v>1</v>
      </c>
      <c r="C2900" s="2">
        <f t="shared" si="1521"/>
        <v>3</v>
      </c>
      <c r="D2900" s="2">
        <f t="shared" si="1521"/>
        <v>2898</v>
      </c>
      <c r="E2900" s="2">
        <f t="shared" si="1521"/>
        <v>0</v>
      </c>
      <c r="F2900" s="2" t="str">
        <f t="shared" si="1521"/>
        <v>Трофимова ул. 5к. 2</v>
      </c>
      <c r="G2900" s="2" t="str">
        <f t="shared" si="1521"/>
        <v>Трофимова ул. 5к. 2</v>
      </c>
      <c r="H2900" s="2"/>
      <c r="I2900" s="2"/>
      <c r="J2900" s="2"/>
      <c r="K2900" s="2"/>
      <c r="L2900" s="2"/>
      <c r="M2900" s="2"/>
      <c r="N2900" s="2"/>
      <c r="O2900" s="2">
        <f t="shared" ref="O2900:AT2900" si="1522">O3233</f>
        <v>1590402.53</v>
      </c>
      <c r="P2900" s="2">
        <f t="shared" si="1522"/>
        <v>1464821.62</v>
      </c>
      <c r="Q2900" s="2">
        <f t="shared" si="1522"/>
        <v>25766.68</v>
      </c>
      <c r="R2900" s="2">
        <f t="shared" si="1522"/>
        <v>12092.45</v>
      </c>
      <c r="S2900" s="2">
        <f t="shared" si="1522"/>
        <v>99814.23</v>
      </c>
      <c r="T2900" s="2">
        <f t="shared" si="1522"/>
        <v>0</v>
      </c>
      <c r="U2900" s="2">
        <f t="shared" si="1522"/>
        <v>513.24418500000002</v>
      </c>
      <c r="V2900" s="2">
        <f t="shared" si="1522"/>
        <v>0</v>
      </c>
      <c r="W2900" s="2">
        <f t="shared" si="1522"/>
        <v>0</v>
      </c>
      <c r="X2900" s="2">
        <f t="shared" si="1522"/>
        <v>69869.960000000006</v>
      </c>
      <c r="Y2900" s="2">
        <f t="shared" si="1522"/>
        <v>9981.4500000000007</v>
      </c>
      <c r="Z2900" s="2">
        <f t="shared" si="1522"/>
        <v>0</v>
      </c>
      <c r="AA2900" s="2">
        <f t="shared" si="1522"/>
        <v>0</v>
      </c>
      <c r="AB2900" s="2">
        <f t="shared" si="1522"/>
        <v>0</v>
      </c>
      <c r="AC2900" s="2">
        <f t="shared" si="1522"/>
        <v>0</v>
      </c>
      <c r="AD2900" s="2">
        <f t="shared" si="1522"/>
        <v>0</v>
      </c>
      <c r="AE2900" s="2">
        <f t="shared" si="1522"/>
        <v>0</v>
      </c>
      <c r="AF2900" s="2">
        <f t="shared" si="1522"/>
        <v>0</v>
      </c>
      <c r="AG2900" s="2">
        <f t="shared" si="1522"/>
        <v>0</v>
      </c>
      <c r="AH2900" s="2">
        <f t="shared" si="1522"/>
        <v>0</v>
      </c>
      <c r="AI2900" s="2">
        <f t="shared" si="1522"/>
        <v>0</v>
      </c>
      <c r="AJ2900" s="2">
        <f t="shared" si="1522"/>
        <v>0</v>
      </c>
      <c r="AK2900" s="2">
        <f t="shared" si="1522"/>
        <v>0</v>
      </c>
      <c r="AL2900" s="2">
        <f t="shared" si="1522"/>
        <v>0</v>
      </c>
      <c r="AM2900" s="2">
        <f t="shared" si="1522"/>
        <v>0</v>
      </c>
      <c r="AN2900" s="2">
        <f t="shared" si="1522"/>
        <v>0</v>
      </c>
      <c r="AO2900" s="2">
        <f t="shared" si="1522"/>
        <v>0</v>
      </c>
      <c r="AP2900" s="2">
        <f t="shared" si="1522"/>
        <v>0</v>
      </c>
      <c r="AQ2900" s="2">
        <f t="shared" si="1522"/>
        <v>0</v>
      </c>
      <c r="AR2900" s="2">
        <f t="shared" si="1522"/>
        <v>1683240.12</v>
      </c>
      <c r="AS2900" s="2">
        <f t="shared" si="1522"/>
        <v>683732.51</v>
      </c>
      <c r="AT2900" s="2">
        <f t="shared" si="1522"/>
        <v>0</v>
      </c>
      <c r="AU2900" s="2">
        <f t="shared" ref="AU2900:BZ2900" si="1523">AU3233</f>
        <v>999507.61</v>
      </c>
      <c r="AV2900" s="2">
        <f t="shared" si="1523"/>
        <v>1464821.62</v>
      </c>
      <c r="AW2900" s="2">
        <f t="shared" si="1523"/>
        <v>1464821.62</v>
      </c>
      <c r="AX2900" s="2">
        <f t="shared" si="1523"/>
        <v>0</v>
      </c>
      <c r="AY2900" s="2">
        <f t="shared" si="1523"/>
        <v>1464821.62</v>
      </c>
      <c r="AZ2900" s="2">
        <f t="shared" si="1523"/>
        <v>0</v>
      </c>
      <c r="BA2900" s="2">
        <f t="shared" si="1523"/>
        <v>0</v>
      </c>
      <c r="BB2900" s="2">
        <f t="shared" si="1523"/>
        <v>0</v>
      </c>
      <c r="BC2900" s="2">
        <f t="shared" si="1523"/>
        <v>0</v>
      </c>
      <c r="BD2900" s="2">
        <f t="shared" si="1523"/>
        <v>0</v>
      </c>
      <c r="BE2900" s="2">
        <f t="shared" si="1523"/>
        <v>0</v>
      </c>
      <c r="BF2900" s="2">
        <f t="shared" si="1523"/>
        <v>0</v>
      </c>
      <c r="BG2900" s="2">
        <f t="shared" si="1523"/>
        <v>0</v>
      </c>
      <c r="BH2900" s="2">
        <f t="shared" si="1523"/>
        <v>0</v>
      </c>
      <c r="BI2900" s="2">
        <f t="shared" si="1523"/>
        <v>0</v>
      </c>
      <c r="BJ2900" s="2">
        <f t="shared" si="1523"/>
        <v>0</v>
      </c>
      <c r="BK2900" s="2">
        <f t="shared" si="1523"/>
        <v>0</v>
      </c>
      <c r="BL2900" s="2">
        <f t="shared" si="1523"/>
        <v>0</v>
      </c>
      <c r="BM2900" s="2">
        <f t="shared" si="1523"/>
        <v>0</v>
      </c>
      <c r="BN2900" s="2">
        <f t="shared" si="1523"/>
        <v>0</v>
      </c>
      <c r="BO2900" s="2">
        <f t="shared" si="1523"/>
        <v>0</v>
      </c>
      <c r="BP2900" s="2">
        <f t="shared" si="1523"/>
        <v>0</v>
      </c>
      <c r="BQ2900" s="2">
        <f t="shared" si="1523"/>
        <v>0</v>
      </c>
      <c r="BR2900" s="2">
        <f t="shared" si="1523"/>
        <v>0</v>
      </c>
      <c r="BS2900" s="2">
        <f t="shared" si="1523"/>
        <v>0</v>
      </c>
      <c r="BT2900" s="2">
        <f t="shared" si="1523"/>
        <v>0</v>
      </c>
      <c r="BU2900" s="2">
        <f t="shared" si="1523"/>
        <v>0</v>
      </c>
      <c r="BV2900" s="2">
        <f t="shared" si="1523"/>
        <v>0</v>
      </c>
      <c r="BW2900" s="2">
        <f t="shared" si="1523"/>
        <v>0</v>
      </c>
      <c r="BX2900" s="2">
        <f t="shared" si="1523"/>
        <v>0</v>
      </c>
      <c r="BY2900" s="2">
        <f t="shared" si="1523"/>
        <v>0</v>
      </c>
      <c r="BZ2900" s="2">
        <f t="shared" si="1523"/>
        <v>0</v>
      </c>
      <c r="CA2900" s="2">
        <f t="shared" ref="CA2900:DF2900" si="1524">CA3233</f>
        <v>0</v>
      </c>
      <c r="CB2900" s="2">
        <f t="shared" si="1524"/>
        <v>0</v>
      </c>
      <c r="CC2900" s="2">
        <f t="shared" si="1524"/>
        <v>0</v>
      </c>
      <c r="CD2900" s="2">
        <f t="shared" si="1524"/>
        <v>0</v>
      </c>
      <c r="CE2900" s="2">
        <f t="shared" si="1524"/>
        <v>0</v>
      </c>
      <c r="CF2900" s="2">
        <f t="shared" si="1524"/>
        <v>0</v>
      </c>
      <c r="CG2900" s="2">
        <f t="shared" si="1524"/>
        <v>0</v>
      </c>
      <c r="CH2900" s="2">
        <f t="shared" si="1524"/>
        <v>0</v>
      </c>
      <c r="CI2900" s="2">
        <f t="shared" si="1524"/>
        <v>0</v>
      </c>
      <c r="CJ2900" s="2">
        <f t="shared" si="1524"/>
        <v>0</v>
      </c>
      <c r="CK2900" s="2">
        <f t="shared" si="1524"/>
        <v>0</v>
      </c>
      <c r="CL2900" s="2">
        <f t="shared" si="1524"/>
        <v>0</v>
      </c>
      <c r="CM2900" s="2">
        <f t="shared" si="1524"/>
        <v>0</v>
      </c>
      <c r="CN2900" s="2">
        <f t="shared" si="1524"/>
        <v>0</v>
      </c>
      <c r="CO2900" s="2">
        <f t="shared" si="1524"/>
        <v>0</v>
      </c>
      <c r="CP2900" s="2">
        <f t="shared" si="1524"/>
        <v>0</v>
      </c>
      <c r="CQ2900" s="2">
        <f t="shared" si="1524"/>
        <v>0</v>
      </c>
      <c r="CR2900" s="2">
        <f t="shared" si="1524"/>
        <v>0</v>
      </c>
      <c r="CS2900" s="2">
        <f t="shared" si="1524"/>
        <v>0</v>
      </c>
      <c r="CT2900" s="2">
        <f t="shared" si="1524"/>
        <v>0</v>
      </c>
      <c r="CU2900" s="2">
        <f t="shared" si="1524"/>
        <v>0</v>
      </c>
      <c r="CV2900" s="2">
        <f t="shared" si="1524"/>
        <v>0</v>
      </c>
      <c r="CW2900" s="2">
        <f t="shared" si="1524"/>
        <v>0</v>
      </c>
      <c r="CX2900" s="2">
        <f t="shared" si="1524"/>
        <v>0</v>
      </c>
      <c r="CY2900" s="2">
        <f t="shared" si="1524"/>
        <v>0</v>
      </c>
      <c r="CZ2900" s="2">
        <f t="shared" si="1524"/>
        <v>0</v>
      </c>
      <c r="DA2900" s="2">
        <f t="shared" si="1524"/>
        <v>0</v>
      </c>
      <c r="DB2900" s="2">
        <f t="shared" si="1524"/>
        <v>0</v>
      </c>
      <c r="DC2900" s="2">
        <f t="shared" si="1524"/>
        <v>0</v>
      </c>
      <c r="DD2900" s="2">
        <f t="shared" si="1524"/>
        <v>0</v>
      </c>
      <c r="DE2900" s="2">
        <f t="shared" si="1524"/>
        <v>0</v>
      </c>
      <c r="DF2900" s="2">
        <f t="shared" si="1524"/>
        <v>0</v>
      </c>
      <c r="DG2900" s="3">
        <f t="shared" ref="DG2900:EL2900" si="1525">DG3233</f>
        <v>0</v>
      </c>
      <c r="DH2900" s="3">
        <f t="shared" si="1525"/>
        <v>0</v>
      </c>
      <c r="DI2900" s="3">
        <f t="shared" si="1525"/>
        <v>0</v>
      </c>
      <c r="DJ2900" s="3">
        <f t="shared" si="1525"/>
        <v>0</v>
      </c>
      <c r="DK2900" s="3">
        <f t="shared" si="1525"/>
        <v>0</v>
      </c>
      <c r="DL2900" s="3">
        <f t="shared" si="1525"/>
        <v>0</v>
      </c>
      <c r="DM2900" s="3">
        <f t="shared" si="1525"/>
        <v>0</v>
      </c>
      <c r="DN2900" s="3">
        <f t="shared" si="1525"/>
        <v>0</v>
      </c>
      <c r="DO2900" s="3">
        <f t="shared" si="1525"/>
        <v>0</v>
      </c>
      <c r="DP2900" s="3">
        <f t="shared" si="1525"/>
        <v>0</v>
      </c>
      <c r="DQ2900" s="3">
        <f t="shared" si="1525"/>
        <v>0</v>
      </c>
      <c r="DR2900" s="3">
        <f t="shared" si="1525"/>
        <v>0</v>
      </c>
      <c r="DS2900" s="3">
        <f t="shared" si="1525"/>
        <v>0</v>
      </c>
      <c r="DT2900" s="3">
        <f t="shared" si="1525"/>
        <v>0</v>
      </c>
      <c r="DU2900" s="3">
        <f t="shared" si="1525"/>
        <v>0</v>
      </c>
      <c r="DV2900" s="3">
        <f t="shared" si="1525"/>
        <v>0</v>
      </c>
      <c r="DW2900" s="3">
        <f t="shared" si="1525"/>
        <v>0</v>
      </c>
      <c r="DX2900" s="3">
        <f t="shared" si="1525"/>
        <v>0</v>
      </c>
      <c r="DY2900" s="3">
        <f t="shared" si="1525"/>
        <v>0</v>
      </c>
      <c r="DZ2900" s="3">
        <f t="shared" si="1525"/>
        <v>0</v>
      </c>
      <c r="EA2900" s="3">
        <f t="shared" si="1525"/>
        <v>0</v>
      </c>
      <c r="EB2900" s="3">
        <f t="shared" si="1525"/>
        <v>0</v>
      </c>
      <c r="EC2900" s="3">
        <f t="shared" si="1525"/>
        <v>0</v>
      </c>
      <c r="ED2900" s="3">
        <f t="shared" si="1525"/>
        <v>0</v>
      </c>
      <c r="EE2900" s="3">
        <f t="shared" si="1525"/>
        <v>0</v>
      </c>
      <c r="EF2900" s="3">
        <f t="shared" si="1525"/>
        <v>0</v>
      </c>
      <c r="EG2900" s="3">
        <f t="shared" si="1525"/>
        <v>0</v>
      </c>
      <c r="EH2900" s="3">
        <f t="shared" si="1525"/>
        <v>0</v>
      </c>
      <c r="EI2900" s="3">
        <f t="shared" si="1525"/>
        <v>0</v>
      </c>
      <c r="EJ2900" s="3">
        <f t="shared" si="1525"/>
        <v>0</v>
      </c>
      <c r="EK2900" s="3">
        <f t="shared" si="1525"/>
        <v>0</v>
      </c>
      <c r="EL2900" s="3">
        <f t="shared" si="1525"/>
        <v>0</v>
      </c>
      <c r="EM2900" s="3">
        <f t="shared" ref="EM2900:FR2900" si="1526">EM3233</f>
        <v>0</v>
      </c>
      <c r="EN2900" s="3">
        <f t="shared" si="1526"/>
        <v>0</v>
      </c>
      <c r="EO2900" s="3">
        <f t="shared" si="1526"/>
        <v>0</v>
      </c>
      <c r="EP2900" s="3">
        <f t="shared" si="1526"/>
        <v>0</v>
      </c>
      <c r="EQ2900" s="3">
        <f t="shared" si="1526"/>
        <v>0</v>
      </c>
      <c r="ER2900" s="3">
        <f t="shared" si="1526"/>
        <v>0</v>
      </c>
      <c r="ES2900" s="3">
        <f t="shared" si="1526"/>
        <v>0</v>
      </c>
      <c r="ET2900" s="3">
        <f t="shared" si="1526"/>
        <v>0</v>
      </c>
      <c r="EU2900" s="3">
        <f t="shared" si="1526"/>
        <v>0</v>
      </c>
      <c r="EV2900" s="3">
        <f t="shared" si="1526"/>
        <v>0</v>
      </c>
      <c r="EW2900" s="3">
        <f t="shared" si="1526"/>
        <v>0</v>
      </c>
      <c r="EX2900" s="3">
        <f t="shared" si="1526"/>
        <v>0</v>
      </c>
      <c r="EY2900" s="3">
        <f t="shared" si="1526"/>
        <v>0</v>
      </c>
      <c r="EZ2900" s="3">
        <f t="shared" si="1526"/>
        <v>0</v>
      </c>
      <c r="FA2900" s="3">
        <f t="shared" si="1526"/>
        <v>0</v>
      </c>
      <c r="FB2900" s="3">
        <f t="shared" si="1526"/>
        <v>0</v>
      </c>
      <c r="FC2900" s="3">
        <f t="shared" si="1526"/>
        <v>0</v>
      </c>
      <c r="FD2900" s="3">
        <f t="shared" si="1526"/>
        <v>0</v>
      </c>
      <c r="FE2900" s="3">
        <f t="shared" si="1526"/>
        <v>0</v>
      </c>
      <c r="FF2900" s="3">
        <f t="shared" si="1526"/>
        <v>0</v>
      </c>
      <c r="FG2900" s="3">
        <f t="shared" si="1526"/>
        <v>0</v>
      </c>
      <c r="FH2900" s="3">
        <f t="shared" si="1526"/>
        <v>0</v>
      </c>
      <c r="FI2900" s="3">
        <f t="shared" si="1526"/>
        <v>0</v>
      </c>
      <c r="FJ2900" s="3">
        <f t="shared" si="1526"/>
        <v>0</v>
      </c>
      <c r="FK2900" s="3">
        <f t="shared" si="1526"/>
        <v>0</v>
      </c>
      <c r="FL2900" s="3">
        <f t="shared" si="1526"/>
        <v>0</v>
      </c>
      <c r="FM2900" s="3">
        <f t="shared" si="1526"/>
        <v>0</v>
      </c>
      <c r="FN2900" s="3">
        <f t="shared" si="1526"/>
        <v>0</v>
      </c>
      <c r="FO2900" s="3">
        <f t="shared" si="1526"/>
        <v>0</v>
      </c>
      <c r="FP2900" s="3">
        <f t="shared" si="1526"/>
        <v>0</v>
      </c>
      <c r="FQ2900" s="3">
        <f t="shared" si="1526"/>
        <v>0</v>
      </c>
      <c r="FR2900" s="3">
        <f t="shared" si="1526"/>
        <v>0</v>
      </c>
      <c r="FS2900" s="3">
        <f t="shared" ref="FS2900:GX2900" si="1527">FS3233</f>
        <v>0</v>
      </c>
      <c r="FT2900" s="3">
        <f t="shared" si="1527"/>
        <v>0</v>
      </c>
      <c r="FU2900" s="3">
        <f t="shared" si="1527"/>
        <v>0</v>
      </c>
      <c r="FV2900" s="3">
        <f t="shared" si="1527"/>
        <v>0</v>
      </c>
      <c r="FW2900" s="3">
        <f t="shared" si="1527"/>
        <v>0</v>
      </c>
      <c r="FX2900" s="3">
        <f t="shared" si="1527"/>
        <v>0</v>
      </c>
      <c r="FY2900" s="3">
        <f t="shared" si="1527"/>
        <v>0</v>
      </c>
      <c r="FZ2900" s="3">
        <f t="shared" si="1527"/>
        <v>0</v>
      </c>
      <c r="GA2900" s="3">
        <f t="shared" si="1527"/>
        <v>0</v>
      </c>
      <c r="GB2900" s="3">
        <f t="shared" si="1527"/>
        <v>0</v>
      </c>
      <c r="GC2900" s="3">
        <f t="shared" si="1527"/>
        <v>0</v>
      </c>
      <c r="GD2900" s="3">
        <f t="shared" si="1527"/>
        <v>0</v>
      </c>
      <c r="GE2900" s="3">
        <f t="shared" si="1527"/>
        <v>0</v>
      </c>
      <c r="GF2900" s="3">
        <f t="shared" si="1527"/>
        <v>0</v>
      </c>
      <c r="GG2900" s="3">
        <f t="shared" si="1527"/>
        <v>0</v>
      </c>
      <c r="GH2900" s="3">
        <f t="shared" si="1527"/>
        <v>0</v>
      </c>
      <c r="GI2900" s="3">
        <f t="shared" si="1527"/>
        <v>0</v>
      </c>
      <c r="GJ2900" s="3">
        <f t="shared" si="1527"/>
        <v>0</v>
      </c>
      <c r="GK2900" s="3">
        <f t="shared" si="1527"/>
        <v>0</v>
      </c>
      <c r="GL2900" s="3">
        <f t="shared" si="1527"/>
        <v>0</v>
      </c>
      <c r="GM2900" s="3">
        <f t="shared" si="1527"/>
        <v>0</v>
      </c>
      <c r="GN2900" s="3">
        <f t="shared" si="1527"/>
        <v>0</v>
      </c>
      <c r="GO2900" s="3">
        <f t="shared" si="1527"/>
        <v>0</v>
      </c>
      <c r="GP2900" s="3">
        <f t="shared" si="1527"/>
        <v>0</v>
      </c>
      <c r="GQ2900" s="3">
        <f t="shared" si="1527"/>
        <v>0</v>
      </c>
      <c r="GR2900" s="3">
        <f t="shared" si="1527"/>
        <v>0</v>
      </c>
      <c r="GS2900" s="3">
        <f t="shared" si="1527"/>
        <v>0</v>
      </c>
      <c r="GT2900" s="3">
        <f t="shared" si="1527"/>
        <v>0</v>
      </c>
      <c r="GU2900" s="3">
        <f t="shared" si="1527"/>
        <v>0</v>
      </c>
      <c r="GV2900" s="3">
        <f t="shared" si="1527"/>
        <v>0</v>
      </c>
      <c r="GW2900" s="3">
        <f t="shared" si="1527"/>
        <v>0</v>
      </c>
      <c r="GX2900" s="3">
        <f t="shared" si="1527"/>
        <v>0</v>
      </c>
    </row>
    <row r="2902" spans="1:245" x14ac:dyDescent="0.2">
      <c r="A2902" s="1">
        <v>4</v>
      </c>
      <c r="B2902" s="1">
        <v>1</v>
      </c>
      <c r="C2902" s="1"/>
      <c r="D2902" s="1">
        <f>ROW(A2911)</f>
        <v>2911</v>
      </c>
      <c r="E2902" s="1"/>
      <c r="F2902" s="1" t="s">
        <v>12</v>
      </c>
      <c r="G2902" s="1" t="s">
        <v>511</v>
      </c>
      <c r="H2902" s="1" t="s">
        <v>3</v>
      </c>
      <c r="I2902" s="1">
        <v>0</v>
      </c>
      <c r="J2902" s="1"/>
      <c r="K2902" s="1">
        <v>-1</v>
      </c>
      <c r="L2902" s="1"/>
      <c r="M2902" s="1"/>
      <c r="N2902" s="1"/>
      <c r="O2902" s="1"/>
      <c r="P2902" s="1"/>
      <c r="Q2902" s="1"/>
      <c r="R2902" s="1"/>
      <c r="S2902" s="1"/>
      <c r="T2902" s="1"/>
      <c r="U2902" s="1" t="s">
        <v>3</v>
      </c>
      <c r="V2902" s="1">
        <v>0</v>
      </c>
      <c r="W2902" s="1"/>
      <c r="X2902" s="1"/>
      <c r="Y2902" s="1"/>
      <c r="Z2902" s="1"/>
      <c r="AA2902" s="1"/>
      <c r="AB2902" s="1" t="s">
        <v>3</v>
      </c>
      <c r="AC2902" s="1" t="s">
        <v>3</v>
      </c>
      <c r="AD2902" s="1" t="s">
        <v>3</v>
      </c>
      <c r="AE2902" s="1" t="s">
        <v>3</v>
      </c>
      <c r="AF2902" s="1" t="s">
        <v>3</v>
      </c>
      <c r="AG2902" s="1" t="s">
        <v>3</v>
      </c>
      <c r="AH2902" s="1"/>
      <c r="AI2902" s="1"/>
      <c r="AJ2902" s="1"/>
      <c r="AK2902" s="1"/>
      <c r="AL2902" s="1"/>
      <c r="AM2902" s="1"/>
      <c r="AN2902" s="1"/>
      <c r="AO2902" s="1"/>
      <c r="AP2902" s="1" t="s">
        <v>3</v>
      </c>
      <c r="AQ2902" s="1" t="s">
        <v>3</v>
      </c>
      <c r="AR2902" s="1" t="s">
        <v>3</v>
      </c>
      <c r="AS2902" s="1"/>
      <c r="AT2902" s="1"/>
      <c r="AU2902" s="1"/>
      <c r="AV2902" s="1"/>
      <c r="AW2902" s="1"/>
      <c r="AX2902" s="1"/>
      <c r="AY2902" s="1"/>
      <c r="AZ2902" s="1" t="s">
        <v>3</v>
      </c>
      <c r="BA2902" s="1"/>
      <c r="BB2902" s="1" t="s">
        <v>3</v>
      </c>
      <c r="BC2902" s="1" t="s">
        <v>3</v>
      </c>
      <c r="BD2902" s="1" t="s">
        <v>3</v>
      </c>
      <c r="BE2902" s="1" t="s">
        <v>3</v>
      </c>
      <c r="BF2902" s="1" t="s">
        <v>3</v>
      </c>
      <c r="BG2902" s="1" t="s">
        <v>3</v>
      </c>
      <c r="BH2902" s="1" t="s">
        <v>3</v>
      </c>
      <c r="BI2902" s="1" t="s">
        <v>3</v>
      </c>
      <c r="BJ2902" s="1" t="s">
        <v>3</v>
      </c>
      <c r="BK2902" s="1" t="s">
        <v>3</v>
      </c>
      <c r="BL2902" s="1" t="s">
        <v>3</v>
      </c>
      <c r="BM2902" s="1" t="s">
        <v>3</v>
      </c>
      <c r="BN2902" s="1" t="s">
        <v>3</v>
      </c>
      <c r="BO2902" s="1" t="s">
        <v>3</v>
      </c>
      <c r="BP2902" s="1" t="s">
        <v>3</v>
      </c>
      <c r="BQ2902" s="1"/>
      <c r="BR2902" s="1"/>
      <c r="BS2902" s="1"/>
      <c r="BT2902" s="1"/>
      <c r="BU2902" s="1"/>
      <c r="BV2902" s="1"/>
      <c r="BW2902" s="1"/>
      <c r="BX2902" s="1">
        <v>0</v>
      </c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>
        <v>0</v>
      </c>
    </row>
    <row r="2904" spans="1:245" x14ac:dyDescent="0.2">
      <c r="A2904" s="2">
        <v>52</v>
      </c>
      <c r="B2904" s="2">
        <f t="shared" ref="B2904:G2904" si="1528">B2911</f>
        <v>1</v>
      </c>
      <c r="C2904" s="2">
        <f t="shared" si="1528"/>
        <v>4</v>
      </c>
      <c r="D2904" s="2">
        <f t="shared" si="1528"/>
        <v>2902</v>
      </c>
      <c r="E2904" s="2">
        <f t="shared" si="1528"/>
        <v>0</v>
      </c>
      <c r="F2904" s="2" t="str">
        <f t="shared" si="1528"/>
        <v>Новый раздел</v>
      </c>
      <c r="G2904" s="2" t="str">
        <f t="shared" si="1528"/>
        <v>Ремонт газона (рулонный)-500м2</v>
      </c>
      <c r="H2904" s="2"/>
      <c r="I2904" s="2"/>
      <c r="J2904" s="2"/>
      <c r="K2904" s="2"/>
      <c r="L2904" s="2"/>
      <c r="M2904" s="2"/>
      <c r="N2904" s="2"/>
      <c r="O2904" s="2">
        <f t="shared" ref="O2904:AT2904" si="1529">O2911</f>
        <v>147053.73000000001</v>
      </c>
      <c r="P2904" s="2">
        <f t="shared" si="1529"/>
        <v>107687.15</v>
      </c>
      <c r="Q2904" s="2">
        <f t="shared" si="1529"/>
        <v>227.85</v>
      </c>
      <c r="R2904" s="2">
        <f t="shared" si="1529"/>
        <v>83.36</v>
      </c>
      <c r="S2904" s="2">
        <f t="shared" si="1529"/>
        <v>39138.730000000003</v>
      </c>
      <c r="T2904" s="2">
        <f t="shared" si="1529"/>
        <v>0</v>
      </c>
      <c r="U2904" s="2">
        <f t="shared" si="1529"/>
        <v>208.65</v>
      </c>
      <c r="V2904" s="2">
        <f t="shared" si="1529"/>
        <v>0</v>
      </c>
      <c r="W2904" s="2">
        <f t="shared" si="1529"/>
        <v>0</v>
      </c>
      <c r="X2904" s="2">
        <f t="shared" si="1529"/>
        <v>27397.119999999999</v>
      </c>
      <c r="Y2904" s="2">
        <f t="shared" si="1529"/>
        <v>3913.88</v>
      </c>
      <c r="Z2904" s="2">
        <f t="shared" si="1529"/>
        <v>0</v>
      </c>
      <c r="AA2904" s="2">
        <f t="shared" si="1529"/>
        <v>0</v>
      </c>
      <c r="AB2904" s="2">
        <f t="shared" si="1529"/>
        <v>147053.73000000001</v>
      </c>
      <c r="AC2904" s="2">
        <f t="shared" si="1529"/>
        <v>107687.15</v>
      </c>
      <c r="AD2904" s="2">
        <f t="shared" si="1529"/>
        <v>227.85</v>
      </c>
      <c r="AE2904" s="2">
        <f t="shared" si="1529"/>
        <v>83.36</v>
      </c>
      <c r="AF2904" s="2">
        <f t="shared" si="1529"/>
        <v>39138.730000000003</v>
      </c>
      <c r="AG2904" s="2">
        <f t="shared" si="1529"/>
        <v>0</v>
      </c>
      <c r="AH2904" s="2">
        <f t="shared" si="1529"/>
        <v>208.65</v>
      </c>
      <c r="AI2904" s="2">
        <f t="shared" si="1529"/>
        <v>0</v>
      </c>
      <c r="AJ2904" s="2">
        <f t="shared" si="1529"/>
        <v>0</v>
      </c>
      <c r="AK2904" s="2">
        <f t="shared" si="1529"/>
        <v>27397.119999999999</v>
      </c>
      <c r="AL2904" s="2">
        <f t="shared" si="1529"/>
        <v>3913.88</v>
      </c>
      <c r="AM2904" s="2">
        <f t="shared" si="1529"/>
        <v>0</v>
      </c>
      <c r="AN2904" s="2">
        <f t="shared" si="1529"/>
        <v>0</v>
      </c>
      <c r="AO2904" s="2">
        <f t="shared" si="1529"/>
        <v>0</v>
      </c>
      <c r="AP2904" s="2">
        <f t="shared" si="1529"/>
        <v>0</v>
      </c>
      <c r="AQ2904" s="2">
        <f t="shared" si="1529"/>
        <v>0</v>
      </c>
      <c r="AR2904" s="2">
        <f t="shared" si="1529"/>
        <v>178454.76</v>
      </c>
      <c r="AS2904" s="2">
        <f t="shared" si="1529"/>
        <v>0</v>
      </c>
      <c r="AT2904" s="2">
        <f t="shared" si="1529"/>
        <v>0</v>
      </c>
      <c r="AU2904" s="2">
        <f t="shared" ref="AU2904:BZ2904" si="1530">AU2911</f>
        <v>178454.76</v>
      </c>
      <c r="AV2904" s="2">
        <f t="shared" si="1530"/>
        <v>107687.15</v>
      </c>
      <c r="AW2904" s="2">
        <f t="shared" si="1530"/>
        <v>107687.15</v>
      </c>
      <c r="AX2904" s="2">
        <f t="shared" si="1530"/>
        <v>0</v>
      </c>
      <c r="AY2904" s="2">
        <f t="shared" si="1530"/>
        <v>107687.15</v>
      </c>
      <c r="AZ2904" s="2">
        <f t="shared" si="1530"/>
        <v>0</v>
      </c>
      <c r="BA2904" s="2">
        <f t="shared" si="1530"/>
        <v>0</v>
      </c>
      <c r="BB2904" s="2">
        <f t="shared" si="1530"/>
        <v>0</v>
      </c>
      <c r="BC2904" s="2">
        <f t="shared" si="1530"/>
        <v>0</v>
      </c>
      <c r="BD2904" s="2">
        <f t="shared" si="1530"/>
        <v>0</v>
      </c>
      <c r="BE2904" s="2">
        <f t="shared" si="1530"/>
        <v>0</v>
      </c>
      <c r="BF2904" s="2">
        <f t="shared" si="1530"/>
        <v>0</v>
      </c>
      <c r="BG2904" s="2">
        <f t="shared" si="1530"/>
        <v>0</v>
      </c>
      <c r="BH2904" s="2">
        <f t="shared" si="1530"/>
        <v>0</v>
      </c>
      <c r="BI2904" s="2">
        <f t="shared" si="1530"/>
        <v>0</v>
      </c>
      <c r="BJ2904" s="2">
        <f t="shared" si="1530"/>
        <v>0</v>
      </c>
      <c r="BK2904" s="2">
        <f t="shared" si="1530"/>
        <v>0</v>
      </c>
      <c r="BL2904" s="2">
        <f t="shared" si="1530"/>
        <v>0</v>
      </c>
      <c r="BM2904" s="2">
        <f t="shared" si="1530"/>
        <v>0</v>
      </c>
      <c r="BN2904" s="2">
        <f t="shared" si="1530"/>
        <v>0</v>
      </c>
      <c r="BO2904" s="2">
        <f t="shared" si="1530"/>
        <v>0</v>
      </c>
      <c r="BP2904" s="2">
        <f t="shared" si="1530"/>
        <v>0</v>
      </c>
      <c r="BQ2904" s="2">
        <f t="shared" si="1530"/>
        <v>0</v>
      </c>
      <c r="BR2904" s="2">
        <f t="shared" si="1530"/>
        <v>0</v>
      </c>
      <c r="BS2904" s="2">
        <f t="shared" si="1530"/>
        <v>0</v>
      </c>
      <c r="BT2904" s="2">
        <f t="shared" si="1530"/>
        <v>0</v>
      </c>
      <c r="BU2904" s="2">
        <f t="shared" si="1530"/>
        <v>0</v>
      </c>
      <c r="BV2904" s="2">
        <f t="shared" si="1530"/>
        <v>0</v>
      </c>
      <c r="BW2904" s="2">
        <f t="shared" si="1530"/>
        <v>0</v>
      </c>
      <c r="BX2904" s="2">
        <f t="shared" si="1530"/>
        <v>0</v>
      </c>
      <c r="BY2904" s="2">
        <f t="shared" si="1530"/>
        <v>0</v>
      </c>
      <c r="BZ2904" s="2">
        <f t="shared" si="1530"/>
        <v>0</v>
      </c>
      <c r="CA2904" s="2">
        <f t="shared" ref="CA2904:DF2904" si="1531">CA2911</f>
        <v>178454.76</v>
      </c>
      <c r="CB2904" s="2">
        <f t="shared" si="1531"/>
        <v>0</v>
      </c>
      <c r="CC2904" s="2">
        <f t="shared" si="1531"/>
        <v>0</v>
      </c>
      <c r="CD2904" s="2">
        <f t="shared" si="1531"/>
        <v>178454.76</v>
      </c>
      <c r="CE2904" s="2">
        <f t="shared" si="1531"/>
        <v>107687.15</v>
      </c>
      <c r="CF2904" s="2">
        <f t="shared" si="1531"/>
        <v>107687.15</v>
      </c>
      <c r="CG2904" s="2">
        <f t="shared" si="1531"/>
        <v>0</v>
      </c>
      <c r="CH2904" s="2">
        <f t="shared" si="1531"/>
        <v>107687.15</v>
      </c>
      <c r="CI2904" s="2">
        <f t="shared" si="1531"/>
        <v>0</v>
      </c>
      <c r="CJ2904" s="2">
        <f t="shared" si="1531"/>
        <v>0</v>
      </c>
      <c r="CK2904" s="2">
        <f t="shared" si="1531"/>
        <v>0</v>
      </c>
      <c r="CL2904" s="2">
        <f t="shared" si="1531"/>
        <v>0</v>
      </c>
      <c r="CM2904" s="2">
        <f t="shared" si="1531"/>
        <v>0</v>
      </c>
      <c r="CN2904" s="2">
        <f t="shared" si="1531"/>
        <v>0</v>
      </c>
      <c r="CO2904" s="2">
        <f t="shared" si="1531"/>
        <v>0</v>
      </c>
      <c r="CP2904" s="2">
        <f t="shared" si="1531"/>
        <v>0</v>
      </c>
      <c r="CQ2904" s="2">
        <f t="shared" si="1531"/>
        <v>0</v>
      </c>
      <c r="CR2904" s="2">
        <f t="shared" si="1531"/>
        <v>0</v>
      </c>
      <c r="CS2904" s="2">
        <f t="shared" si="1531"/>
        <v>0</v>
      </c>
      <c r="CT2904" s="2">
        <f t="shared" si="1531"/>
        <v>0</v>
      </c>
      <c r="CU2904" s="2">
        <f t="shared" si="1531"/>
        <v>0</v>
      </c>
      <c r="CV2904" s="2">
        <f t="shared" si="1531"/>
        <v>0</v>
      </c>
      <c r="CW2904" s="2">
        <f t="shared" si="1531"/>
        <v>0</v>
      </c>
      <c r="CX2904" s="2">
        <f t="shared" si="1531"/>
        <v>0</v>
      </c>
      <c r="CY2904" s="2">
        <f t="shared" si="1531"/>
        <v>0</v>
      </c>
      <c r="CZ2904" s="2">
        <f t="shared" si="1531"/>
        <v>0</v>
      </c>
      <c r="DA2904" s="2">
        <f t="shared" si="1531"/>
        <v>0</v>
      </c>
      <c r="DB2904" s="2">
        <f t="shared" si="1531"/>
        <v>0</v>
      </c>
      <c r="DC2904" s="2">
        <f t="shared" si="1531"/>
        <v>0</v>
      </c>
      <c r="DD2904" s="2">
        <f t="shared" si="1531"/>
        <v>0</v>
      </c>
      <c r="DE2904" s="2">
        <f t="shared" si="1531"/>
        <v>0</v>
      </c>
      <c r="DF2904" s="2">
        <f t="shared" si="1531"/>
        <v>0</v>
      </c>
      <c r="DG2904" s="3">
        <f t="shared" ref="DG2904:EL2904" si="1532">DG2911</f>
        <v>0</v>
      </c>
      <c r="DH2904" s="3">
        <f t="shared" si="1532"/>
        <v>0</v>
      </c>
      <c r="DI2904" s="3">
        <f t="shared" si="1532"/>
        <v>0</v>
      </c>
      <c r="DJ2904" s="3">
        <f t="shared" si="1532"/>
        <v>0</v>
      </c>
      <c r="DK2904" s="3">
        <f t="shared" si="1532"/>
        <v>0</v>
      </c>
      <c r="DL2904" s="3">
        <f t="shared" si="1532"/>
        <v>0</v>
      </c>
      <c r="DM2904" s="3">
        <f t="shared" si="1532"/>
        <v>0</v>
      </c>
      <c r="DN2904" s="3">
        <f t="shared" si="1532"/>
        <v>0</v>
      </c>
      <c r="DO2904" s="3">
        <f t="shared" si="1532"/>
        <v>0</v>
      </c>
      <c r="DP2904" s="3">
        <f t="shared" si="1532"/>
        <v>0</v>
      </c>
      <c r="DQ2904" s="3">
        <f t="shared" si="1532"/>
        <v>0</v>
      </c>
      <c r="DR2904" s="3">
        <f t="shared" si="1532"/>
        <v>0</v>
      </c>
      <c r="DS2904" s="3">
        <f t="shared" si="1532"/>
        <v>0</v>
      </c>
      <c r="DT2904" s="3">
        <f t="shared" si="1532"/>
        <v>0</v>
      </c>
      <c r="DU2904" s="3">
        <f t="shared" si="1532"/>
        <v>0</v>
      </c>
      <c r="DV2904" s="3">
        <f t="shared" si="1532"/>
        <v>0</v>
      </c>
      <c r="DW2904" s="3">
        <f t="shared" si="1532"/>
        <v>0</v>
      </c>
      <c r="DX2904" s="3">
        <f t="shared" si="1532"/>
        <v>0</v>
      </c>
      <c r="DY2904" s="3">
        <f t="shared" si="1532"/>
        <v>0</v>
      </c>
      <c r="DZ2904" s="3">
        <f t="shared" si="1532"/>
        <v>0</v>
      </c>
      <c r="EA2904" s="3">
        <f t="shared" si="1532"/>
        <v>0</v>
      </c>
      <c r="EB2904" s="3">
        <f t="shared" si="1532"/>
        <v>0</v>
      </c>
      <c r="EC2904" s="3">
        <f t="shared" si="1532"/>
        <v>0</v>
      </c>
      <c r="ED2904" s="3">
        <f t="shared" si="1532"/>
        <v>0</v>
      </c>
      <c r="EE2904" s="3">
        <f t="shared" si="1532"/>
        <v>0</v>
      </c>
      <c r="EF2904" s="3">
        <f t="shared" si="1532"/>
        <v>0</v>
      </c>
      <c r="EG2904" s="3">
        <f t="shared" si="1532"/>
        <v>0</v>
      </c>
      <c r="EH2904" s="3">
        <f t="shared" si="1532"/>
        <v>0</v>
      </c>
      <c r="EI2904" s="3">
        <f t="shared" si="1532"/>
        <v>0</v>
      </c>
      <c r="EJ2904" s="3">
        <f t="shared" si="1532"/>
        <v>0</v>
      </c>
      <c r="EK2904" s="3">
        <f t="shared" si="1532"/>
        <v>0</v>
      </c>
      <c r="EL2904" s="3">
        <f t="shared" si="1532"/>
        <v>0</v>
      </c>
      <c r="EM2904" s="3">
        <f t="shared" ref="EM2904:FR2904" si="1533">EM2911</f>
        <v>0</v>
      </c>
      <c r="EN2904" s="3">
        <f t="shared" si="1533"/>
        <v>0</v>
      </c>
      <c r="EO2904" s="3">
        <f t="shared" si="1533"/>
        <v>0</v>
      </c>
      <c r="EP2904" s="3">
        <f t="shared" si="1533"/>
        <v>0</v>
      </c>
      <c r="EQ2904" s="3">
        <f t="shared" si="1533"/>
        <v>0</v>
      </c>
      <c r="ER2904" s="3">
        <f t="shared" si="1533"/>
        <v>0</v>
      </c>
      <c r="ES2904" s="3">
        <f t="shared" si="1533"/>
        <v>0</v>
      </c>
      <c r="ET2904" s="3">
        <f t="shared" si="1533"/>
        <v>0</v>
      </c>
      <c r="EU2904" s="3">
        <f t="shared" si="1533"/>
        <v>0</v>
      </c>
      <c r="EV2904" s="3">
        <f t="shared" si="1533"/>
        <v>0</v>
      </c>
      <c r="EW2904" s="3">
        <f t="shared" si="1533"/>
        <v>0</v>
      </c>
      <c r="EX2904" s="3">
        <f t="shared" si="1533"/>
        <v>0</v>
      </c>
      <c r="EY2904" s="3">
        <f t="shared" si="1533"/>
        <v>0</v>
      </c>
      <c r="EZ2904" s="3">
        <f t="shared" si="1533"/>
        <v>0</v>
      </c>
      <c r="FA2904" s="3">
        <f t="shared" si="1533"/>
        <v>0</v>
      </c>
      <c r="FB2904" s="3">
        <f t="shared" si="1533"/>
        <v>0</v>
      </c>
      <c r="FC2904" s="3">
        <f t="shared" si="1533"/>
        <v>0</v>
      </c>
      <c r="FD2904" s="3">
        <f t="shared" si="1533"/>
        <v>0</v>
      </c>
      <c r="FE2904" s="3">
        <f t="shared" si="1533"/>
        <v>0</v>
      </c>
      <c r="FF2904" s="3">
        <f t="shared" si="1533"/>
        <v>0</v>
      </c>
      <c r="FG2904" s="3">
        <f t="shared" si="1533"/>
        <v>0</v>
      </c>
      <c r="FH2904" s="3">
        <f t="shared" si="1533"/>
        <v>0</v>
      </c>
      <c r="FI2904" s="3">
        <f t="shared" si="1533"/>
        <v>0</v>
      </c>
      <c r="FJ2904" s="3">
        <f t="shared" si="1533"/>
        <v>0</v>
      </c>
      <c r="FK2904" s="3">
        <f t="shared" si="1533"/>
        <v>0</v>
      </c>
      <c r="FL2904" s="3">
        <f t="shared" si="1533"/>
        <v>0</v>
      </c>
      <c r="FM2904" s="3">
        <f t="shared" si="1533"/>
        <v>0</v>
      </c>
      <c r="FN2904" s="3">
        <f t="shared" si="1533"/>
        <v>0</v>
      </c>
      <c r="FO2904" s="3">
        <f t="shared" si="1533"/>
        <v>0</v>
      </c>
      <c r="FP2904" s="3">
        <f t="shared" si="1533"/>
        <v>0</v>
      </c>
      <c r="FQ2904" s="3">
        <f t="shared" si="1533"/>
        <v>0</v>
      </c>
      <c r="FR2904" s="3">
        <f t="shared" si="1533"/>
        <v>0</v>
      </c>
      <c r="FS2904" s="3">
        <f t="shared" ref="FS2904:GX2904" si="1534">FS2911</f>
        <v>0</v>
      </c>
      <c r="FT2904" s="3">
        <f t="shared" si="1534"/>
        <v>0</v>
      </c>
      <c r="FU2904" s="3">
        <f t="shared" si="1534"/>
        <v>0</v>
      </c>
      <c r="FV2904" s="3">
        <f t="shared" si="1534"/>
        <v>0</v>
      </c>
      <c r="FW2904" s="3">
        <f t="shared" si="1534"/>
        <v>0</v>
      </c>
      <c r="FX2904" s="3">
        <f t="shared" si="1534"/>
        <v>0</v>
      </c>
      <c r="FY2904" s="3">
        <f t="shared" si="1534"/>
        <v>0</v>
      </c>
      <c r="FZ2904" s="3">
        <f t="shared" si="1534"/>
        <v>0</v>
      </c>
      <c r="GA2904" s="3">
        <f t="shared" si="1534"/>
        <v>0</v>
      </c>
      <c r="GB2904" s="3">
        <f t="shared" si="1534"/>
        <v>0</v>
      </c>
      <c r="GC2904" s="3">
        <f t="shared" si="1534"/>
        <v>0</v>
      </c>
      <c r="GD2904" s="3">
        <f t="shared" si="1534"/>
        <v>0</v>
      </c>
      <c r="GE2904" s="3">
        <f t="shared" si="1534"/>
        <v>0</v>
      </c>
      <c r="GF2904" s="3">
        <f t="shared" si="1534"/>
        <v>0</v>
      </c>
      <c r="GG2904" s="3">
        <f t="shared" si="1534"/>
        <v>0</v>
      </c>
      <c r="GH2904" s="3">
        <f t="shared" si="1534"/>
        <v>0</v>
      </c>
      <c r="GI2904" s="3">
        <f t="shared" si="1534"/>
        <v>0</v>
      </c>
      <c r="GJ2904" s="3">
        <f t="shared" si="1534"/>
        <v>0</v>
      </c>
      <c r="GK2904" s="3">
        <f t="shared" si="1534"/>
        <v>0</v>
      </c>
      <c r="GL2904" s="3">
        <f t="shared" si="1534"/>
        <v>0</v>
      </c>
      <c r="GM2904" s="3">
        <f t="shared" si="1534"/>
        <v>0</v>
      </c>
      <c r="GN2904" s="3">
        <f t="shared" si="1534"/>
        <v>0</v>
      </c>
      <c r="GO2904" s="3">
        <f t="shared" si="1534"/>
        <v>0</v>
      </c>
      <c r="GP2904" s="3">
        <f t="shared" si="1534"/>
        <v>0</v>
      </c>
      <c r="GQ2904" s="3">
        <f t="shared" si="1534"/>
        <v>0</v>
      </c>
      <c r="GR2904" s="3">
        <f t="shared" si="1534"/>
        <v>0</v>
      </c>
      <c r="GS2904" s="3">
        <f t="shared" si="1534"/>
        <v>0</v>
      </c>
      <c r="GT2904" s="3">
        <f t="shared" si="1534"/>
        <v>0</v>
      </c>
      <c r="GU2904" s="3">
        <f t="shared" si="1534"/>
        <v>0</v>
      </c>
      <c r="GV2904" s="3">
        <f t="shared" si="1534"/>
        <v>0</v>
      </c>
      <c r="GW2904" s="3">
        <f t="shared" si="1534"/>
        <v>0</v>
      </c>
      <c r="GX2904" s="3">
        <f t="shared" si="1534"/>
        <v>0</v>
      </c>
    </row>
    <row r="2906" spans="1:245" x14ac:dyDescent="0.2">
      <c r="A2906">
        <v>17</v>
      </c>
      <c r="B2906">
        <v>1</v>
      </c>
      <c r="C2906">
        <f>ROW(SmtRes!A868)</f>
        <v>868</v>
      </c>
      <c r="D2906">
        <f>ROW(EtalonRes!A836)</f>
        <v>836</v>
      </c>
      <c r="E2906" t="s">
        <v>14</v>
      </c>
      <c r="F2906" t="s">
        <v>15</v>
      </c>
      <c r="G2906" t="s">
        <v>16</v>
      </c>
      <c r="H2906" t="s">
        <v>17</v>
      </c>
      <c r="I2906">
        <f>ROUND(375/100,9)</f>
        <v>3.75</v>
      </c>
      <c r="J2906">
        <v>0</v>
      </c>
      <c r="O2906">
        <f>ROUND(CP2906,2)</f>
        <v>63991.62</v>
      </c>
      <c r="P2906">
        <f>ROUND(CQ2906*I2906,2)</f>
        <v>42393.94</v>
      </c>
      <c r="Q2906">
        <f>ROUND(CR2906*I2906,2)</f>
        <v>227.85</v>
      </c>
      <c r="R2906">
        <f>ROUND(CS2906*I2906,2)</f>
        <v>83.36</v>
      </c>
      <c r="S2906">
        <f>ROUND(CT2906*I2906,2)</f>
        <v>21369.83</v>
      </c>
      <c r="T2906">
        <f>ROUND(CU2906*I2906,2)</f>
        <v>0</v>
      </c>
      <c r="U2906">
        <f>CV2906*I2906</f>
        <v>115.5</v>
      </c>
      <c r="V2906">
        <f>CW2906*I2906</f>
        <v>0</v>
      </c>
      <c r="W2906">
        <f>ROUND(CX2906*I2906,2)</f>
        <v>0</v>
      </c>
      <c r="X2906">
        <f t="shared" ref="X2906:Y2909" si="1535">ROUND(CY2906,2)</f>
        <v>14958.88</v>
      </c>
      <c r="Y2906">
        <f t="shared" si="1535"/>
        <v>2136.98</v>
      </c>
      <c r="AA2906">
        <v>55574044</v>
      </c>
      <c r="AB2906">
        <f>ROUND((AC2906+AD2906+AF2906),6)</f>
        <v>17064.43</v>
      </c>
      <c r="AC2906">
        <f>ROUND((ES2906),6)</f>
        <v>11305.05</v>
      </c>
      <c r="AD2906">
        <f>ROUND((((ET2906)-(EU2906))+AE2906),6)</f>
        <v>60.76</v>
      </c>
      <c r="AE2906">
        <f t="shared" ref="AE2906:AF2909" si="1536">ROUND((EU2906),6)</f>
        <v>22.23</v>
      </c>
      <c r="AF2906">
        <f t="shared" si="1536"/>
        <v>5698.62</v>
      </c>
      <c r="AG2906">
        <f>ROUND((AP2906),6)</f>
        <v>0</v>
      </c>
      <c r="AH2906">
        <f t="shared" ref="AH2906:AI2909" si="1537">(EW2906)</f>
        <v>30.8</v>
      </c>
      <c r="AI2906">
        <f t="shared" si="1537"/>
        <v>0</v>
      </c>
      <c r="AJ2906">
        <f>(AS2906)</f>
        <v>0</v>
      </c>
      <c r="AK2906">
        <v>17064.43</v>
      </c>
      <c r="AL2906">
        <v>11305.05</v>
      </c>
      <c r="AM2906">
        <v>60.76</v>
      </c>
      <c r="AN2906">
        <v>22.23</v>
      </c>
      <c r="AO2906">
        <v>5698.62</v>
      </c>
      <c r="AP2906">
        <v>0</v>
      </c>
      <c r="AQ2906">
        <v>30.8</v>
      </c>
      <c r="AR2906">
        <v>0</v>
      </c>
      <c r="AS2906">
        <v>0</v>
      </c>
      <c r="AT2906">
        <v>70</v>
      </c>
      <c r="AU2906">
        <v>10</v>
      </c>
      <c r="AV2906">
        <v>1</v>
      </c>
      <c r="AW2906">
        <v>1</v>
      </c>
      <c r="AZ2906">
        <v>1</v>
      </c>
      <c r="BA2906">
        <v>1</v>
      </c>
      <c r="BB2906">
        <v>1</v>
      </c>
      <c r="BC2906">
        <v>1</v>
      </c>
      <c r="BD2906" t="s">
        <v>3</v>
      </c>
      <c r="BE2906" t="s">
        <v>3</v>
      </c>
      <c r="BF2906" t="s">
        <v>3</v>
      </c>
      <c r="BG2906" t="s">
        <v>3</v>
      </c>
      <c r="BH2906">
        <v>0</v>
      </c>
      <c r="BI2906">
        <v>4</v>
      </c>
      <c r="BJ2906" t="s">
        <v>18</v>
      </c>
      <c r="BM2906">
        <v>0</v>
      </c>
      <c r="BN2906">
        <v>0</v>
      </c>
      <c r="BO2906" t="s">
        <v>3</v>
      </c>
      <c r="BP2906">
        <v>0</v>
      </c>
      <c r="BQ2906">
        <v>1</v>
      </c>
      <c r="BR2906">
        <v>0</v>
      </c>
      <c r="BS2906">
        <v>1</v>
      </c>
      <c r="BT2906">
        <v>1</v>
      </c>
      <c r="BU2906">
        <v>1</v>
      </c>
      <c r="BV2906">
        <v>1</v>
      </c>
      <c r="BW2906">
        <v>1</v>
      </c>
      <c r="BX2906">
        <v>1</v>
      </c>
      <c r="BY2906" t="s">
        <v>3</v>
      </c>
      <c r="BZ2906">
        <v>70</v>
      </c>
      <c r="CA2906">
        <v>10</v>
      </c>
      <c r="CE2906">
        <v>0</v>
      </c>
      <c r="CF2906">
        <v>0</v>
      </c>
      <c r="CG2906">
        <v>0</v>
      </c>
      <c r="CM2906">
        <v>0</v>
      </c>
      <c r="CN2906" t="s">
        <v>3</v>
      </c>
      <c r="CO2906">
        <v>0</v>
      </c>
      <c r="CP2906">
        <f>(P2906+Q2906+S2906)</f>
        <v>63991.62</v>
      </c>
      <c r="CQ2906">
        <f>(AC2906*BC2906*AW2906)</f>
        <v>11305.05</v>
      </c>
      <c r="CR2906">
        <f>((((ET2906)*BB2906-(EU2906)*BS2906)+AE2906*BS2906)*AV2906)</f>
        <v>60.760000000000005</v>
      </c>
      <c r="CS2906">
        <f>(AE2906*BS2906*AV2906)</f>
        <v>22.23</v>
      </c>
      <c r="CT2906">
        <f>(AF2906*BA2906*AV2906)</f>
        <v>5698.62</v>
      </c>
      <c r="CU2906">
        <f>AG2906</f>
        <v>0</v>
      </c>
      <c r="CV2906">
        <f>(AH2906*AV2906)</f>
        <v>30.8</v>
      </c>
      <c r="CW2906">
        <f t="shared" ref="CW2906:CX2909" si="1538">AI2906</f>
        <v>0</v>
      </c>
      <c r="CX2906">
        <f t="shared" si="1538"/>
        <v>0</v>
      </c>
      <c r="CY2906">
        <f>((S2906*BZ2906)/100)</f>
        <v>14958.881000000001</v>
      </c>
      <c r="CZ2906">
        <f>((S2906*CA2906)/100)</f>
        <v>2136.9830000000002</v>
      </c>
      <c r="DC2906" t="s">
        <v>3</v>
      </c>
      <c r="DD2906" t="s">
        <v>3</v>
      </c>
      <c r="DE2906" t="s">
        <v>3</v>
      </c>
      <c r="DF2906" t="s">
        <v>3</v>
      </c>
      <c r="DG2906" t="s">
        <v>3</v>
      </c>
      <c r="DH2906" t="s">
        <v>3</v>
      </c>
      <c r="DI2906" t="s">
        <v>3</v>
      </c>
      <c r="DJ2906" t="s">
        <v>3</v>
      </c>
      <c r="DK2906" t="s">
        <v>3</v>
      </c>
      <c r="DL2906" t="s">
        <v>3</v>
      </c>
      <c r="DM2906" t="s">
        <v>3</v>
      </c>
      <c r="DN2906">
        <v>0</v>
      </c>
      <c r="DO2906">
        <v>0</v>
      </c>
      <c r="DP2906">
        <v>1</v>
      </c>
      <c r="DQ2906">
        <v>1</v>
      </c>
      <c r="DU2906">
        <v>1005</v>
      </c>
      <c r="DV2906" t="s">
        <v>17</v>
      </c>
      <c r="DW2906" t="s">
        <v>17</v>
      </c>
      <c r="DX2906">
        <v>100</v>
      </c>
      <c r="EE2906">
        <v>55317522</v>
      </c>
      <c r="EF2906">
        <v>1</v>
      </c>
      <c r="EG2906" t="s">
        <v>19</v>
      </c>
      <c r="EH2906">
        <v>0</v>
      </c>
      <c r="EI2906" t="s">
        <v>3</v>
      </c>
      <c r="EJ2906">
        <v>4</v>
      </c>
      <c r="EK2906">
        <v>0</v>
      </c>
      <c r="EL2906" t="s">
        <v>20</v>
      </c>
      <c r="EM2906" t="s">
        <v>21</v>
      </c>
      <c r="EO2906" t="s">
        <v>3</v>
      </c>
      <c r="EQ2906">
        <v>0</v>
      </c>
      <c r="ER2906">
        <v>17064.43</v>
      </c>
      <c r="ES2906">
        <v>11305.05</v>
      </c>
      <c r="ET2906">
        <v>60.76</v>
      </c>
      <c r="EU2906">
        <v>22.23</v>
      </c>
      <c r="EV2906">
        <v>5698.62</v>
      </c>
      <c r="EW2906">
        <v>30.8</v>
      </c>
      <c r="EX2906">
        <v>0</v>
      </c>
      <c r="EY2906">
        <v>0</v>
      </c>
      <c r="FQ2906">
        <v>0</v>
      </c>
      <c r="FR2906">
        <f>ROUND(IF(AND(BH2906=3,BI2906=3),P2906,0),2)</f>
        <v>0</v>
      </c>
      <c r="FS2906">
        <v>0</v>
      </c>
      <c r="FX2906">
        <v>70</v>
      </c>
      <c r="FY2906">
        <v>10</v>
      </c>
      <c r="GA2906" t="s">
        <v>3</v>
      </c>
      <c r="GD2906">
        <v>0</v>
      </c>
      <c r="GF2906">
        <v>-662659974</v>
      </c>
      <c r="GG2906">
        <v>2</v>
      </c>
      <c r="GH2906">
        <v>1</v>
      </c>
      <c r="GI2906">
        <v>-2</v>
      </c>
      <c r="GJ2906">
        <v>0</v>
      </c>
      <c r="GK2906">
        <f>ROUND(R2906*(R12)/100,2)</f>
        <v>90.03</v>
      </c>
      <c r="GL2906">
        <f>ROUND(IF(AND(BH2906=3,BI2906=3,FS2906&lt;&gt;0),P2906,0),2)</f>
        <v>0</v>
      </c>
      <c r="GM2906">
        <f>ROUND(O2906+X2906+Y2906+GK2906,2)+GX2906</f>
        <v>81177.509999999995</v>
      </c>
      <c r="GN2906">
        <f>IF(OR(BI2906=0,BI2906=1),ROUND(O2906+X2906+Y2906+GK2906,2),0)</f>
        <v>0</v>
      </c>
      <c r="GO2906">
        <f>IF(BI2906=2,ROUND(O2906+X2906+Y2906+GK2906,2),0)</f>
        <v>0</v>
      </c>
      <c r="GP2906">
        <f>IF(BI2906=4,ROUND(O2906+X2906+Y2906+GK2906,2)+GX2906,0)</f>
        <v>81177.509999999995</v>
      </c>
      <c r="GR2906">
        <v>0</v>
      </c>
      <c r="GS2906">
        <v>3</v>
      </c>
      <c r="GT2906">
        <v>0</v>
      </c>
      <c r="GU2906" t="s">
        <v>3</v>
      </c>
      <c r="GV2906">
        <f>ROUND((GT2906),6)</f>
        <v>0</v>
      </c>
      <c r="GW2906">
        <v>1</v>
      </c>
      <c r="GX2906">
        <f>ROUND(HC2906*I2906,2)</f>
        <v>0</v>
      </c>
      <c r="HA2906">
        <v>0</v>
      </c>
      <c r="HB2906">
        <v>0</v>
      </c>
      <c r="HC2906">
        <f>GV2906*GW2906</f>
        <v>0</v>
      </c>
      <c r="IK2906">
        <v>0</v>
      </c>
    </row>
    <row r="2907" spans="1:245" x14ac:dyDescent="0.2">
      <c r="A2907">
        <v>17</v>
      </c>
      <c r="B2907">
        <v>1</v>
      </c>
      <c r="C2907">
        <f>ROW(SmtRes!A870)</f>
        <v>870</v>
      </c>
      <c r="D2907">
        <f>ROW(EtalonRes!A838)</f>
        <v>838</v>
      </c>
      <c r="E2907" t="s">
        <v>22</v>
      </c>
      <c r="F2907" t="s">
        <v>23</v>
      </c>
      <c r="G2907" t="s">
        <v>24</v>
      </c>
      <c r="H2907" t="s">
        <v>17</v>
      </c>
      <c r="I2907">
        <f>ROUND(125/100,9)</f>
        <v>1.25</v>
      </c>
      <c r="J2907">
        <v>0</v>
      </c>
      <c r="O2907">
        <f>ROUND(CP2907,2)</f>
        <v>24769.96</v>
      </c>
      <c r="P2907">
        <f>ROUND(CQ2907*I2907,2)</f>
        <v>14131.31</v>
      </c>
      <c r="Q2907">
        <f>ROUND(CR2907*I2907,2)</f>
        <v>0</v>
      </c>
      <c r="R2907">
        <f>ROUND(CS2907*I2907,2)</f>
        <v>0</v>
      </c>
      <c r="S2907">
        <f>ROUND(CT2907*I2907,2)</f>
        <v>10638.65</v>
      </c>
      <c r="T2907">
        <f>ROUND(CU2907*I2907,2)</f>
        <v>0</v>
      </c>
      <c r="U2907">
        <f>CV2907*I2907</f>
        <v>57.5</v>
      </c>
      <c r="V2907">
        <f>CW2907*I2907</f>
        <v>0</v>
      </c>
      <c r="W2907">
        <f>ROUND(CX2907*I2907,2)</f>
        <v>0</v>
      </c>
      <c r="X2907">
        <f t="shared" si="1535"/>
        <v>7447.06</v>
      </c>
      <c r="Y2907">
        <f t="shared" si="1535"/>
        <v>1063.8699999999999</v>
      </c>
      <c r="AA2907">
        <v>55574044</v>
      </c>
      <c r="AB2907">
        <f>ROUND((AC2907+AD2907+AF2907),6)</f>
        <v>19815.97</v>
      </c>
      <c r="AC2907">
        <f>ROUND((ES2907),6)</f>
        <v>11305.05</v>
      </c>
      <c r="AD2907">
        <f>ROUND((((ET2907)-(EU2907))+AE2907),6)</f>
        <v>0</v>
      </c>
      <c r="AE2907">
        <f t="shared" si="1536"/>
        <v>0</v>
      </c>
      <c r="AF2907">
        <f t="shared" si="1536"/>
        <v>8510.92</v>
      </c>
      <c r="AG2907">
        <f>ROUND((AP2907),6)</f>
        <v>0</v>
      </c>
      <c r="AH2907">
        <f t="shared" si="1537"/>
        <v>46</v>
      </c>
      <c r="AI2907">
        <f t="shared" si="1537"/>
        <v>0</v>
      </c>
      <c r="AJ2907">
        <f>(AS2907)</f>
        <v>0</v>
      </c>
      <c r="AK2907">
        <v>19815.97</v>
      </c>
      <c r="AL2907">
        <v>11305.05</v>
      </c>
      <c r="AM2907">
        <v>0</v>
      </c>
      <c r="AN2907">
        <v>0</v>
      </c>
      <c r="AO2907">
        <v>8510.92</v>
      </c>
      <c r="AP2907">
        <v>0</v>
      </c>
      <c r="AQ2907">
        <v>46</v>
      </c>
      <c r="AR2907">
        <v>0</v>
      </c>
      <c r="AS2907">
        <v>0</v>
      </c>
      <c r="AT2907">
        <v>70</v>
      </c>
      <c r="AU2907">
        <v>10</v>
      </c>
      <c r="AV2907">
        <v>1</v>
      </c>
      <c r="AW2907">
        <v>1</v>
      </c>
      <c r="AZ2907">
        <v>1</v>
      </c>
      <c r="BA2907">
        <v>1</v>
      </c>
      <c r="BB2907">
        <v>1</v>
      </c>
      <c r="BC2907">
        <v>1</v>
      </c>
      <c r="BD2907" t="s">
        <v>3</v>
      </c>
      <c r="BE2907" t="s">
        <v>3</v>
      </c>
      <c r="BF2907" t="s">
        <v>3</v>
      </c>
      <c r="BG2907" t="s">
        <v>3</v>
      </c>
      <c r="BH2907">
        <v>0</v>
      </c>
      <c r="BI2907">
        <v>4</v>
      </c>
      <c r="BJ2907" t="s">
        <v>25</v>
      </c>
      <c r="BM2907">
        <v>0</v>
      </c>
      <c r="BN2907">
        <v>0</v>
      </c>
      <c r="BO2907" t="s">
        <v>3</v>
      </c>
      <c r="BP2907">
        <v>0</v>
      </c>
      <c r="BQ2907">
        <v>1</v>
      </c>
      <c r="BR2907">
        <v>0</v>
      </c>
      <c r="BS2907">
        <v>1</v>
      </c>
      <c r="BT2907">
        <v>1</v>
      </c>
      <c r="BU2907">
        <v>1</v>
      </c>
      <c r="BV2907">
        <v>1</v>
      </c>
      <c r="BW2907">
        <v>1</v>
      </c>
      <c r="BX2907">
        <v>1</v>
      </c>
      <c r="BY2907" t="s">
        <v>3</v>
      </c>
      <c r="BZ2907">
        <v>70</v>
      </c>
      <c r="CA2907">
        <v>10</v>
      </c>
      <c r="CE2907">
        <v>0</v>
      </c>
      <c r="CF2907">
        <v>0</v>
      </c>
      <c r="CG2907">
        <v>0</v>
      </c>
      <c r="CM2907">
        <v>0</v>
      </c>
      <c r="CN2907" t="s">
        <v>3</v>
      </c>
      <c r="CO2907">
        <v>0</v>
      </c>
      <c r="CP2907">
        <f>(P2907+Q2907+S2907)</f>
        <v>24769.96</v>
      </c>
      <c r="CQ2907">
        <f>(AC2907*BC2907*AW2907)</f>
        <v>11305.05</v>
      </c>
      <c r="CR2907">
        <f>((((ET2907)*BB2907-(EU2907)*BS2907)+AE2907*BS2907)*AV2907)</f>
        <v>0</v>
      </c>
      <c r="CS2907">
        <f>(AE2907*BS2907*AV2907)</f>
        <v>0</v>
      </c>
      <c r="CT2907">
        <f>(AF2907*BA2907*AV2907)</f>
        <v>8510.92</v>
      </c>
      <c r="CU2907">
        <f>AG2907</f>
        <v>0</v>
      </c>
      <c r="CV2907">
        <f>(AH2907*AV2907)</f>
        <v>46</v>
      </c>
      <c r="CW2907">
        <f t="shared" si="1538"/>
        <v>0</v>
      </c>
      <c r="CX2907">
        <f t="shared" si="1538"/>
        <v>0</v>
      </c>
      <c r="CY2907">
        <f>((S2907*BZ2907)/100)</f>
        <v>7447.0550000000003</v>
      </c>
      <c r="CZ2907">
        <f>((S2907*CA2907)/100)</f>
        <v>1063.865</v>
      </c>
      <c r="DC2907" t="s">
        <v>3</v>
      </c>
      <c r="DD2907" t="s">
        <v>3</v>
      </c>
      <c r="DE2907" t="s">
        <v>3</v>
      </c>
      <c r="DF2907" t="s">
        <v>3</v>
      </c>
      <c r="DG2907" t="s">
        <v>3</v>
      </c>
      <c r="DH2907" t="s">
        <v>3</v>
      </c>
      <c r="DI2907" t="s">
        <v>3</v>
      </c>
      <c r="DJ2907" t="s">
        <v>3</v>
      </c>
      <c r="DK2907" t="s">
        <v>3</v>
      </c>
      <c r="DL2907" t="s">
        <v>3</v>
      </c>
      <c r="DM2907" t="s">
        <v>3</v>
      </c>
      <c r="DN2907">
        <v>0</v>
      </c>
      <c r="DO2907">
        <v>0</v>
      </c>
      <c r="DP2907">
        <v>1</v>
      </c>
      <c r="DQ2907">
        <v>1</v>
      </c>
      <c r="DU2907">
        <v>1005</v>
      </c>
      <c r="DV2907" t="s">
        <v>17</v>
      </c>
      <c r="DW2907" t="s">
        <v>17</v>
      </c>
      <c r="DX2907">
        <v>100</v>
      </c>
      <c r="EE2907">
        <v>55317522</v>
      </c>
      <c r="EF2907">
        <v>1</v>
      </c>
      <c r="EG2907" t="s">
        <v>19</v>
      </c>
      <c r="EH2907">
        <v>0</v>
      </c>
      <c r="EI2907" t="s">
        <v>3</v>
      </c>
      <c r="EJ2907">
        <v>4</v>
      </c>
      <c r="EK2907">
        <v>0</v>
      </c>
      <c r="EL2907" t="s">
        <v>20</v>
      </c>
      <c r="EM2907" t="s">
        <v>21</v>
      </c>
      <c r="EO2907" t="s">
        <v>3</v>
      </c>
      <c r="EQ2907">
        <v>0</v>
      </c>
      <c r="ER2907">
        <v>19815.97</v>
      </c>
      <c r="ES2907">
        <v>11305.05</v>
      </c>
      <c r="ET2907">
        <v>0</v>
      </c>
      <c r="EU2907">
        <v>0</v>
      </c>
      <c r="EV2907">
        <v>8510.92</v>
      </c>
      <c r="EW2907">
        <v>46</v>
      </c>
      <c r="EX2907">
        <v>0</v>
      </c>
      <c r="EY2907">
        <v>0</v>
      </c>
      <c r="FQ2907">
        <v>0</v>
      </c>
      <c r="FR2907">
        <f>ROUND(IF(AND(BH2907=3,BI2907=3),P2907,0),2)</f>
        <v>0</v>
      </c>
      <c r="FS2907">
        <v>0</v>
      </c>
      <c r="FX2907">
        <v>70</v>
      </c>
      <c r="FY2907">
        <v>10</v>
      </c>
      <c r="GA2907" t="s">
        <v>3</v>
      </c>
      <c r="GD2907">
        <v>0</v>
      </c>
      <c r="GF2907">
        <v>1054913730</v>
      </c>
      <c r="GG2907">
        <v>2</v>
      </c>
      <c r="GH2907">
        <v>1</v>
      </c>
      <c r="GI2907">
        <v>-2</v>
      </c>
      <c r="GJ2907">
        <v>0</v>
      </c>
      <c r="GK2907">
        <f>ROUND(R2907*(R12)/100,2)</f>
        <v>0</v>
      </c>
      <c r="GL2907">
        <f>ROUND(IF(AND(BH2907=3,BI2907=3,FS2907&lt;&gt;0),P2907,0),2)</f>
        <v>0</v>
      </c>
      <c r="GM2907">
        <f>ROUND(O2907+X2907+Y2907+GK2907,2)+GX2907</f>
        <v>33280.89</v>
      </c>
      <c r="GN2907">
        <f>IF(OR(BI2907=0,BI2907=1),ROUND(O2907+X2907+Y2907+GK2907,2),0)</f>
        <v>0</v>
      </c>
      <c r="GO2907">
        <f>IF(BI2907=2,ROUND(O2907+X2907+Y2907+GK2907,2),0)</f>
        <v>0</v>
      </c>
      <c r="GP2907">
        <f>IF(BI2907=4,ROUND(O2907+X2907+Y2907+GK2907,2)+GX2907,0)</f>
        <v>33280.89</v>
      </c>
      <c r="GR2907">
        <v>0</v>
      </c>
      <c r="GS2907">
        <v>3</v>
      </c>
      <c r="GT2907">
        <v>0</v>
      </c>
      <c r="GU2907" t="s">
        <v>3</v>
      </c>
      <c r="GV2907">
        <f>ROUND((GT2907),6)</f>
        <v>0</v>
      </c>
      <c r="GW2907">
        <v>1</v>
      </c>
      <c r="GX2907">
        <f>ROUND(HC2907*I2907,2)</f>
        <v>0</v>
      </c>
      <c r="HA2907">
        <v>0</v>
      </c>
      <c r="HB2907">
        <v>0</v>
      </c>
      <c r="HC2907">
        <f>GV2907*GW2907</f>
        <v>0</v>
      </c>
      <c r="IK2907">
        <v>0</v>
      </c>
    </row>
    <row r="2908" spans="1:245" x14ac:dyDescent="0.2">
      <c r="A2908">
        <v>17</v>
      </c>
      <c r="B2908">
        <v>1</v>
      </c>
      <c r="C2908">
        <f>ROW(SmtRes!A872)</f>
        <v>872</v>
      </c>
      <c r="D2908">
        <f>ROW(EtalonRes!A840)</f>
        <v>840</v>
      </c>
      <c r="E2908" t="s">
        <v>26</v>
      </c>
      <c r="F2908" t="s">
        <v>27</v>
      </c>
      <c r="G2908" t="s">
        <v>28</v>
      </c>
      <c r="H2908" t="s">
        <v>17</v>
      </c>
      <c r="I2908">
        <f>ROUND(-500/100,9)</f>
        <v>-5</v>
      </c>
      <c r="J2908">
        <v>0</v>
      </c>
      <c r="O2908">
        <f>ROUND(CP2908,2)</f>
        <v>-24660.65</v>
      </c>
      <c r="P2908">
        <f>ROUND(CQ2908*I2908,2)</f>
        <v>-18841.75</v>
      </c>
      <c r="Q2908">
        <f>ROUND(CR2908*I2908,2)</f>
        <v>0</v>
      </c>
      <c r="R2908">
        <f>ROUND(CS2908*I2908,2)</f>
        <v>0</v>
      </c>
      <c r="S2908">
        <f>ROUND(CT2908*I2908,2)</f>
        <v>-5818.9</v>
      </c>
      <c r="T2908">
        <f>ROUND(CU2908*I2908,2)</f>
        <v>0</v>
      </c>
      <c r="U2908">
        <f>CV2908*I2908</f>
        <v>-31.45</v>
      </c>
      <c r="V2908">
        <f>CW2908*I2908</f>
        <v>0</v>
      </c>
      <c r="W2908">
        <f>ROUND(CX2908*I2908,2)</f>
        <v>0</v>
      </c>
      <c r="X2908">
        <f t="shared" si="1535"/>
        <v>-4073.23</v>
      </c>
      <c r="Y2908">
        <f t="shared" si="1535"/>
        <v>-581.89</v>
      </c>
      <c r="AA2908">
        <v>55574044</v>
      </c>
      <c r="AB2908">
        <f>ROUND((AC2908+AD2908+AF2908),6)</f>
        <v>4932.13</v>
      </c>
      <c r="AC2908">
        <f>ROUND((ES2908),6)</f>
        <v>3768.35</v>
      </c>
      <c r="AD2908">
        <f>ROUND((((ET2908)-(EU2908))+AE2908),6)</f>
        <v>0</v>
      </c>
      <c r="AE2908">
        <f t="shared" si="1536"/>
        <v>0</v>
      </c>
      <c r="AF2908">
        <f t="shared" si="1536"/>
        <v>1163.78</v>
      </c>
      <c r="AG2908">
        <f>ROUND((AP2908),6)</f>
        <v>0</v>
      </c>
      <c r="AH2908">
        <f t="shared" si="1537"/>
        <v>6.29</v>
      </c>
      <c r="AI2908">
        <f t="shared" si="1537"/>
        <v>0</v>
      </c>
      <c r="AJ2908">
        <f>(AS2908)</f>
        <v>0</v>
      </c>
      <c r="AK2908">
        <v>4932.13</v>
      </c>
      <c r="AL2908">
        <v>3768.35</v>
      </c>
      <c r="AM2908">
        <v>0</v>
      </c>
      <c r="AN2908">
        <v>0</v>
      </c>
      <c r="AO2908">
        <v>1163.78</v>
      </c>
      <c r="AP2908">
        <v>0</v>
      </c>
      <c r="AQ2908">
        <v>6.29</v>
      </c>
      <c r="AR2908">
        <v>0</v>
      </c>
      <c r="AS2908">
        <v>0</v>
      </c>
      <c r="AT2908">
        <v>70</v>
      </c>
      <c r="AU2908">
        <v>10</v>
      </c>
      <c r="AV2908">
        <v>1</v>
      </c>
      <c r="AW2908">
        <v>1</v>
      </c>
      <c r="AZ2908">
        <v>1</v>
      </c>
      <c r="BA2908">
        <v>1</v>
      </c>
      <c r="BB2908">
        <v>1</v>
      </c>
      <c r="BC2908">
        <v>1</v>
      </c>
      <c r="BD2908" t="s">
        <v>3</v>
      </c>
      <c r="BE2908" t="s">
        <v>3</v>
      </c>
      <c r="BF2908" t="s">
        <v>3</v>
      </c>
      <c r="BG2908" t="s">
        <v>3</v>
      </c>
      <c r="BH2908">
        <v>0</v>
      </c>
      <c r="BI2908">
        <v>4</v>
      </c>
      <c r="BJ2908" t="s">
        <v>29</v>
      </c>
      <c r="BM2908">
        <v>0</v>
      </c>
      <c r="BN2908">
        <v>0</v>
      </c>
      <c r="BO2908" t="s">
        <v>3</v>
      </c>
      <c r="BP2908">
        <v>0</v>
      </c>
      <c r="BQ2908">
        <v>1</v>
      </c>
      <c r="BR2908">
        <v>0</v>
      </c>
      <c r="BS2908">
        <v>1</v>
      </c>
      <c r="BT2908">
        <v>1</v>
      </c>
      <c r="BU2908">
        <v>1</v>
      </c>
      <c r="BV2908">
        <v>1</v>
      </c>
      <c r="BW2908">
        <v>1</v>
      </c>
      <c r="BX2908">
        <v>1</v>
      </c>
      <c r="BY2908" t="s">
        <v>3</v>
      </c>
      <c r="BZ2908">
        <v>70</v>
      </c>
      <c r="CA2908">
        <v>10</v>
      </c>
      <c r="CE2908">
        <v>0</v>
      </c>
      <c r="CF2908">
        <v>0</v>
      </c>
      <c r="CG2908">
        <v>0</v>
      </c>
      <c r="CM2908">
        <v>0</v>
      </c>
      <c r="CN2908" t="s">
        <v>3</v>
      </c>
      <c r="CO2908">
        <v>0</v>
      </c>
      <c r="CP2908">
        <f>(P2908+Q2908+S2908)</f>
        <v>-24660.65</v>
      </c>
      <c r="CQ2908">
        <f>(AC2908*BC2908*AW2908)</f>
        <v>3768.35</v>
      </c>
      <c r="CR2908">
        <f>((((ET2908)*BB2908-(EU2908)*BS2908)+AE2908*BS2908)*AV2908)</f>
        <v>0</v>
      </c>
      <c r="CS2908">
        <f>(AE2908*BS2908*AV2908)</f>
        <v>0</v>
      </c>
      <c r="CT2908">
        <f>(AF2908*BA2908*AV2908)</f>
        <v>1163.78</v>
      </c>
      <c r="CU2908">
        <f>AG2908</f>
        <v>0</v>
      </c>
      <c r="CV2908">
        <f>(AH2908*AV2908)</f>
        <v>6.29</v>
      </c>
      <c r="CW2908">
        <f t="shared" si="1538"/>
        <v>0</v>
      </c>
      <c r="CX2908">
        <f t="shared" si="1538"/>
        <v>0</v>
      </c>
      <c r="CY2908">
        <f>((S2908*BZ2908)/100)</f>
        <v>-4073.23</v>
      </c>
      <c r="CZ2908">
        <f>((S2908*CA2908)/100)</f>
        <v>-581.89</v>
      </c>
      <c r="DC2908" t="s">
        <v>3</v>
      </c>
      <c r="DD2908" t="s">
        <v>3</v>
      </c>
      <c r="DE2908" t="s">
        <v>3</v>
      </c>
      <c r="DF2908" t="s">
        <v>3</v>
      </c>
      <c r="DG2908" t="s">
        <v>3</v>
      </c>
      <c r="DH2908" t="s">
        <v>3</v>
      </c>
      <c r="DI2908" t="s">
        <v>3</v>
      </c>
      <c r="DJ2908" t="s">
        <v>3</v>
      </c>
      <c r="DK2908" t="s">
        <v>3</v>
      </c>
      <c r="DL2908" t="s">
        <v>3</v>
      </c>
      <c r="DM2908" t="s">
        <v>3</v>
      </c>
      <c r="DN2908">
        <v>0</v>
      </c>
      <c r="DO2908">
        <v>0</v>
      </c>
      <c r="DP2908">
        <v>1</v>
      </c>
      <c r="DQ2908">
        <v>1</v>
      </c>
      <c r="DU2908">
        <v>1005</v>
      </c>
      <c r="DV2908" t="s">
        <v>17</v>
      </c>
      <c r="DW2908" t="s">
        <v>17</v>
      </c>
      <c r="DX2908">
        <v>100</v>
      </c>
      <c r="EE2908">
        <v>55317522</v>
      </c>
      <c r="EF2908">
        <v>1</v>
      </c>
      <c r="EG2908" t="s">
        <v>19</v>
      </c>
      <c r="EH2908">
        <v>0</v>
      </c>
      <c r="EI2908" t="s">
        <v>3</v>
      </c>
      <c r="EJ2908">
        <v>4</v>
      </c>
      <c r="EK2908">
        <v>0</v>
      </c>
      <c r="EL2908" t="s">
        <v>20</v>
      </c>
      <c r="EM2908" t="s">
        <v>21</v>
      </c>
      <c r="EO2908" t="s">
        <v>3</v>
      </c>
      <c r="EQ2908">
        <v>0</v>
      </c>
      <c r="ER2908">
        <v>4932.13</v>
      </c>
      <c r="ES2908">
        <v>3768.35</v>
      </c>
      <c r="ET2908">
        <v>0</v>
      </c>
      <c r="EU2908">
        <v>0</v>
      </c>
      <c r="EV2908">
        <v>1163.78</v>
      </c>
      <c r="EW2908">
        <v>6.29</v>
      </c>
      <c r="EX2908">
        <v>0</v>
      </c>
      <c r="EY2908">
        <v>0</v>
      </c>
      <c r="FQ2908">
        <v>0</v>
      </c>
      <c r="FR2908">
        <f>ROUND(IF(AND(BH2908=3,BI2908=3),P2908,0),2)</f>
        <v>0</v>
      </c>
      <c r="FS2908">
        <v>0</v>
      </c>
      <c r="FX2908">
        <v>70</v>
      </c>
      <c r="FY2908">
        <v>10</v>
      </c>
      <c r="GA2908" t="s">
        <v>3</v>
      </c>
      <c r="GD2908">
        <v>0</v>
      </c>
      <c r="GF2908">
        <v>-1781441154</v>
      </c>
      <c r="GG2908">
        <v>2</v>
      </c>
      <c r="GH2908">
        <v>1</v>
      </c>
      <c r="GI2908">
        <v>-2</v>
      </c>
      <c r="GJ2908">
        <v>0</v>
      </c>
      <c r="GK2908">
        <f>ROUND(R2908*(R12)/100,2)</f>
        <v>0</v>
      </c>
      <c r="GL2908">
        <f>ROUND(IF(AND(BH2908=3,BI2908=3,FS2908&lt;&gt;0),P2908,0),2)</f>
        <v>0</v>
      </c>
      <c r="GM2908">
        <f>ROUND(O2908+X2908+Y2908+GK2908,2)+GX2908</f>
        <v>-29315.77</v>
      </c>
      <c r="GN2908">
        <f>IF(OR(BI2908=0,BI2908=1),ROUND(O2908+X2908+Y2908+GK2908,2),0)</f>
        <v>0</v>
      </c>
      <c r="GO2908">
        <f>IF(BI2908=2,ROUND(O2908+X2908+Y2908+GK2908,2),0)</f>
        <v>0</v>
      </c>
      <c r="GP2908">
        <f>IF(BI2908=4,ROUND(O2908+X2908+Y2908+GK2908,2)+GX2908,0)</f>
        <v>-29315.77</v>
      </c>
      <c r="GR2908">
        <v>0</v>
      </c>
      <c r="GS2908">
        <v>3</v>
      </c>
      <c r="GT2908">
        <v>0</v>
      </c>
      <c r="GU2908" t="s">
        <v>3</v>
      </c>
      <c r="GV2908">
        <f>ROUND((GT2908),6)</f>
        <v>0</v>
      </c>
      <c r="GW2908">
        <v>1</v>
      </c>
      <c r="GX2908">
        <f>ROUND(HC2908*I2908,2)</f>
        <v>0</v>
      </c>
      <c r="HA2908">
        <v>0</v>
      </c>
      <c r="HB2908">
        <v>0</v>
      </c>
      <c r="HC2908">
        <f>GV2908*GW2908</f>
        <v>0</v>
      </c>
      <c r="IK2908">
        <v>0</v>
      </c>
    </row>
    <row r="2909" spans="1:245" x14ac:dyDescent="0.2">
      <c r="A2909">
        <v>17</v>
      </c>
      <c r="B2909">
        <v>1</v>
      </c>
      <c r="C2909">
        <f>ROW(SmtRes!A875)</f>
        <v>875</v>
      </c>
      <c r="D2909">
        <f>ROW(EtalonRes!A843)</f>
        <v>843</v>
      </c>
      <c r="E2909" t="s">
        <v>30</v>
      </c>
      <c r="F2909" t="s">
        <v>31</v>
      </c>
      <c r="G2909" t="s">
        <v>32</v>
      </c>
      <c r="H2909" t="s">
        <v>17</v>
      </c>
      <c r="I2909">
        <f>ROUND(500/100,9)</f>
        <v>5</v>
      </c>
      <c r="J2909">
        <v>0</v>
      </c>
      <c r="O2909">
        <f>ROUND(CP2909,2)</f>
        <v>82952.800000000003</v>
      </c>
      <c r="P2909">
        <f>ROUND(CQ2909*I2909,2)</f>
        <v>70003.649999999994</v>
      </c>
      <c r="Q2909">
        <f>ROUND(CR2909*I2909,2)</f>
        <v>0</v>
      </c>
      <c r="R2909">
        <f>ROUND(CS2909*I2909,2)</f>
        <v>0</v>
      </c>
      <c r="S2909">
        <f>ROUND(CT2909*I2909,2)</f>
        <v>12949.15</v>
      </c>
      <c r="T2909">
        <f>ROUND(CU2909*I2909,2)</f>
        <v>0</v>
      </c>
      <c r="U2909">
        <f>CV2909*I2909</f>
        <v>67.099999999999994</v>
      </c>
      <c r="V2909">
        <f>CW2909*I2909</f>
        <v>0</v>
      </c>
      <c r="W2909">
        <f>ROUND(CX2909*I2909,2)</f>
        <v>0</v>
      </c>
      <c r="X2909">
        <f t="shared" si="1535"/>
        <v>9064.41</v>
      </c>
      <c r="Y2909">
        <f t="shared" si="1535"/>
        <v>1294.92</v>
      </c>
      <c r="AA2909">
        <v>55574044</v>
      </c>
      <c r="AB2909">
        <f>ROUND((AC2909+AD2909+AF2909),6)</f>
        <v>16590.560000000001</v>
      </c>
      <c r="AC2909">
        <f>ROUND((ES2909),6)</f>
        <v>14000.73</v>
      </c>
      <c r="AD2909">
        <f>ROUND((((ET2909)-(EU2909))+AE2909),6)</f>
        <v>0</v>
      </c>
      <c r="AE2909">
        <f t="shared" si="1536"/>
        <v>0</v>
      </c>
      <c r="AF2909">
        <f t="shared" si="1536"/>
        <v>2589.83</v>
      </c>
      <c r="AG2909">
        <f>ROUND((AP2909),6)</f>
        <v>0</v>
      </c>
      <c r="AH2909">
        <f t="shared" si="1537"/>
        <v>13.42</v>
      </c>
      <c r="AI2909">
        <f t="shared" si="1537"/>
        <v>0</v>
      </c>
      <c r="AJ2909">
        <f>(AS2909)</f>
        <v>0</v>
      </c>
      <c r="AK2909">
        <v>16590.560000000001</v>
      </c>
      <c r="AL2909">
        <v>14000.73</v>
      </c>
      <c r="AM2909">
        <v>0</v>
      </c>
      <c r="AN2909">
        <v>0</v>
      </c>
      <c r="AO2909">
        <v>2589.83</v>
      </c>
      <c r="AP2909">
        <v>0</v>
      </c>
      <c r="AQ2909">
        <v>13.42</v>
      </c>
      <c r="AR2909">
        <v>0</v>
      </c>
      <c r="AS2909">
        <v>0</v>
      </c>
      <c r="AT2909">
        <v>70</v>
      </c>
      <c r="AU2909">
        <v>10</v>
      </c>
      <c r="AV2909">
        <v>1</v>
      </c>
      <c r="AW2909">
        <v>1</v>
      </c>
      <c r="AZ2909">
        <v>1</v>
      </c>
      <c r="BA2909">
        <v>1</v>
      </c>
      <c r="BB2909">
        <v>1</v>
      </c>
      <c r="BC2909">
        <v>1</v>
      </c>
      <c r="BD2909" t="s">
        <v>3</v>
      </c>
      <c r="BE2909" t="s">
        <v>3</v>
      </c>
      <c r="BF2909" t="s">
        <v>3</v>
      </c>
      <c r="BG2909" t="s">
        <v>3</v>
      </c>
      <c r="BH2909">
        <v>0</v>
      </c>
      <c r="BI2909">
        <v>4</v>
      </c>
      <c r="BJ2909" t="s">
        <v>33</v>
      </c>
      <c r="BM2909">
        <v>0</v>
      </c>
      <c r="BN2909">
        <v>0</v>
      </c>
      <c r="BO2909" t="s">
        <v>3</v>
      </c>
      <c r="BP2909">
        <v>0</v>
      </c>
      <c r="BQ2909">
        <v>1</v>
      </c>
      <c r="BR2909">
        <v>0</v>
      </c>
      <c r="BS2909">
        <v>1</v>
      </c>
      <c r="BT2909">
        <v>1</v>
      </c>
      <c r="BU2909">
        <v>1</v>
      </c>
      <c r="BV2909">
        <v>1</v>
      </c>
      <c r="BW2909">
        <v>1</v>
      </c>
      <c r="BX2909">
        <v>1</v>
      </c>
      <c r="BY2909" t="s">
        <v>3</v>
      </c>
      <c r="BZ2909">
        <v>70</v>
      </c>
      <c r="CA2909">
        <v>10</v>
      </c>
      <c r="CE2909">
        <v>0</v>
      </c>
      <c r="CF2909">
        <v>0</v>
      </c>
      <c r="CG2909">
        <v>0</v>
      </c>
      <c r="CM2909">
        <v>0</v>
      </c>
      <c r="CN2909" t="s">
        <v>3</v>
      </c>
      <c r="CO2909">
        <v>0</v>
      </c>
      <c r="CP2909">
        <f>(P2909+Q2909+S2909)</f>
        <v>82952.799999999988</v>
      </c>
      <c r="CQ2909">
        <f>(AC2909*BC2909*AW2909)</f>
        <v>14000.73</v>
      </c>
      <c r="CR2909">
        <f>((((ET2909)*BB2909-(EU2909)*BS2909)+AE2909*BS2909)*AV2909)</f>
        <v>0</v>
      </c>
      <c r="CS2909">
        <f>(AE2909*BS2909*AV2909)</f>
        <v>0</v>
      </c>
      <c r="CT2909">
        <f>(AF2909*BA2909*AV2909)</f>
        <v>2589.83</v>
      </c>
      <c r="CU2909">
        <f>AG2909</f>
        <v>0</v>
      </c>
      <c r="CV2909">
        <f>(AH2909*AV2909)</f>
        <v>13.42</v>
      </c>
      <c r="CW2909">
        <f t="shared" si="1538"/>
        <v>0</v>
      </c>
      <c r="CX2909">
        <f t="shared" si="1538"/>
        <v>0</v>
      </c>
      <c r="CY2909">
        <f>((S2909*BZ2909)/100)</f>
        <v>9064.4050000000007</v>
      </c>
      <c r="CZ2909">
        <f>((S2909*CA2909)/100)</f>
        <v>1294.915</v>
      </c>
      <c r="DC2909" t="s">
        <v>3</v>
      </c>
      <c r="DD2909" t="s">
        <v>3</v>
      </c>
      <c r="DE2909" t="s">
        <v>3</v>
      </c>
      <c r="DF2909" t="s">
        <v>3</v>
      </c>
      <c r="DG2909" t="s">
        <v>3</v>
      </c>
      <c r="DH2909" t="s">
        <v>3</v>
      </c>
      <c r="DI2909" t="s">
        <v>3</v>
      </c>
      <c r="DJ2909" t="s">
        <v>3</v>
      </c>
      <c r="DK2909" t="s">
        <v>3</v>
      </c>
      <c r="DL2909" t="s">
        <v>3</v>
      </c>
      <c r="DM2909" t="s">
        <v>3</v>
      </c>
      <c r="DN2909">
        <v>0</v>
      </c>
      <c r="DO2909">
        <v>0</v>
      </c>
      <c r="DP2909">
        <v>1</v>
      </c>
      <c r="DQ2909">
        <v>1</v>
      </c>
      <c r="DU2909">
        <v>1005</v>
      </c>
      <c r="DV2909" t="s">
        <v>17</v>
      </c>
      <c r="DW2909" t="s">
        <v>17</v>
      </c>
      <c r="DX2909">
        <v>100</v>
      </c>
      <c r="EE2909">
        <v>55317522</v>
      </c>
      <c r="EF2909">
        <v>1</v>
      </c>
      <c r="EG2909" t="s">
        <v>19</v>
      </c>
      <c r="EH2909">
        <v>0</v>
      </c>
      <c r="EI2909" t="s">
        <v>3</v>
      </c>
      <c r="EJ2909">
        <v>4</v>
      </c>
      <c r="EK2909">
        <v>0</v>
      </c>
      <c r="EL2909" t="s">
        <v>20</v>
      </c>
      <c r="EM2909" t="s">
        <v>21</v>
      </c>
      <c r="EO2909" t="s">
        <v>3</v>
      </c>
      <c r="EQ2909">
        <v>0</v>
      </c>
      <c r="ER2909">
        <v>16590.560000000001</v>
      </c>
      <c r="ES2909">
        <v>14000.73</v>
      </c>
      <c r="ET2909">
        <v>0</v>
      </c>
      <c r="EU2909">
        <v>0</v>
      </c>
      <c r="EV2909">
        <v>2589.83</v>
      </c>
      <c r="EW2909">
        <v>13.42</v>
      </c>
      <c r="EX2909">
        <v>0</v>
      </c>
      <c r="EY2909">
        <v>0</v>
      </c>
      <c r="FQ2909">
        <v>0</v>
      </c>
      <c r="FR2909">
        <f>ROUND(IF(AND(BH2909=3,BI2909=3),P2909,0),2)</f>
        <v>0</v>
      </c>
      <c r="FS2909">
        <v>0</v>
      </c>
      <c r="FX2909">
        <v>70</v>
      </c>
      <c r="FY2909">
        <v>10</v>
      </c>
      <c r="GA2909" t="s">
        <v>3</v>
      </c>
      <c r="GD2909">
        <v>0</v>
      </c>
      <c r="GF2909">
        <v>1086158003</v>
      </c>
      <c r="GG2909">
        <v>2</v>
      </c>
      <c r="GH2909">
        <v>1</v>
      </c>
      <c r="GI2909">
        <v>-2</v>
      </c>
      <c r="GJ2909">
        <v>0</v>
      </c>
      <c r="GK2909">
        <f>ROUND(R2909*(R12)/100,2)</f>
        <v>0</v>
      </c>
      <c r="GL2909">
        <f>ROUND(IF(AND(BH2909=3,BI2909=3,FS2909&lt;&gt;0),P2909,0),2)</f>
        <v>0</v>
      </c>
      <c r="GM2909">
        <f>ROUND(O2909+X2909+Y2909+GK2909,2)+GX2909</f>
        <v>93312.13</v>
      </c>
      <c r="GN2909">
        <f>IF(OR(BI2909=0,BI2909=1),ROUND(O2909+X2909+Y2909+GK2909,2),0)</f>
        <v>0</v>
      </c>
      <c r="GO2909">
        <f>IF(BI2909=2,ROUND(O2909+X2909+Y2909+GK2909,2),0)</f>
        <v>0</v>
      </c>
      <c r="GP2909">
        <f>IF(BI2909=4,ROUND(O2909+X2909+Y2909+GK2909,2)+GX2909,0)</f>
        <v>93312.13</v>
      </c>
      <c r="GR2909">
        <v>0</v>
      </c>
      <c r="GS2909">
        <v>3</v>
      </c>
      <c r="GT2909">
        <v>0</v>
      </c>
      <c r="GU2909" t="s">
        <v>3</v>
      </c>
      <c r="GV2909">
        <f>ROUND((GT2909),6)</f>
        <v>0</v>
      </c>
      <c r="GW2909">
        <v>1</v>
      </c>
      <c r="GX2909">
        <f>ROUND(HC2909*I2909,2)</f>
        <v>0</v>
      </c>
      <c r="HA2909">
        <v>0</v>
      </c>
      <c r="HB2909">
        <v>0</v>
      </c>
      <c r="HC2909">
        <f>GV2909*GW2909</f>
        <v>0</v>
      </c>
      <c r="IK2909">
        <v>0</v>
      </c>
    </row>
    <row r="2911" spans="1:245" x14ac:dyDescent="0.2">
      <c r="A2911" s="2">
        <v>51</v>
      </c>
      <c r="B2911" s="2">
        <f>B2902</f>
        <v>1</v>
      </c>
      <c r="C2911" s="2">
        <f>A2902</f>
        <v>4</v>
      </c>
      <c r="D2911" s="2">
        <f>ROW(A2902)</f>
        <v>2902</v>
      </c>
      <c r="E2911" s="2"/>
      <c r="F2911" s="2" t="str">
        <f>IF(F2902&lt;&gt;"",F2902,"")</f>
        <v>Новый раздел</v>
      </c>
      <c r="G2911" s="2" t="str">
        <f>IF(G2902&lt;&gt;"",G2902,"")</f>
        <v>Ремонт газона (рулонный)-500м2</v>
      </c>
      <c r="H2911" s="2">
        <v>0</v>
      </c>
      <c r="I2911" s="2"/>
      <c r="J2911" s="2"/>
      <c r="K2911" s="2"/>
      <c r="L2911" s="2"/>
      <c r="M2911" s="2"/>
      <c r="N2911" s="2"/>
      <c r="O2911" s="2">
        <f t="shared" ref="O2911:T2911" si="1539">ROUND(AB2911,2)</f>
        <v>147053.73000000001</v>
      </c>
      <c r="P2911" s="2">
        <f t="shared" si="1539"/>
        <v>107687.15</v>
      </c>
      <c r="Q2911" s="2">
        <f t="shared" si="1539"/>
        <v>227.85</v>
      </c>
      <c r="R2911" s="2">
        <f t="shared" si="1539"/>
        <v>83.36</v>
      </c>
      <c r="S2911" s="2">
        <f t="shared" si="1539"/>
        <v>39138.730000000003</v>
      </c>
      <c r="T2911" s="2">
        <f t="shared" si="1539"/>
        <v>0</v>
      </c>
      <c r="U2911" s="2">
        <f>AH2911</f>
        <v>208.65</v>
      </c>
      <c r="V2911" s="2">
        <f>AI2911</f>
        <v>0</v>
      </c>
      <c r="W2911" s="2">
        <f>ROUND(AJ2911,2)</f>
        <v>0</v>
      </c>
      <c r="X2911" s="2">
        <f>ROUND(AK2911,2)</f>
        <v>27397.119999999999</v>
      </c>
      <c r="Y2911" s="2">
        <f>ROUND(AL2911,2)</f>
        <v>3913.88</v>
      </c>
      <c r="Z2911" s="2"/>
      <c r="AA2911" s="2"/>
      <c r="AB2911" s="2">
        <f>ROUND(SUMIF(AA2906:AA2909,"=55574044",O2906:O2909),2)</f>
        <v>147053.73000000001</v>
      </c>
      <c r="AC2911" s="2">
        <f>ROUND(SUMIF(AA2906:AA2909,"=55574044",P2906:P2909),2)</f>
        <v>107687.15</v>
      </c>
      <c r="AD2911" s="2">
        <f>ROUND(SUMIF(AA2906:AA2909,"=55574044",Q2906:Q2909),2)</f>
        <v>227.85</v>
      </c>
      <c r="AE2911" s="2">
        <f>ROUND(SUMIF(AA2906:AA2909,"=55574044",R2906:R2909),2)</f>
        <v>83.36</v>
      </c>
      <c r="AF2911" s="2">
        <f>ROUND(SUMIF(AA2906:AA2909,"=55574044",S2906:S2909),2)</f>
        <v>39138.730000000003</v>
      </c>
      <c r="AG2911" s="2">
        <f>ROUND(SUMIF(AA2906:AA2909,"=55574044",T2906:T2909),2)</f>
        <v>0</v>
      </c>
      <c r="AH2911" s="2">
        <f>SUMIF(AA2906:AA2909,"=55574044",U2906:U2909)</f>
        <v>208.65</v>
      </c>
      <c r="AI2911" s="2">
        <f>SUMIF(AA2906:AA2909,"=55574044",V2906:V2909)</f>
        <v>0</v>
      </c>
      <c r="AJ2911" s="2">
        <f>ROUND(SUMIF(AA2906:AA2909,"=55574044",W2906:W2909),2)</f>
        <v>0</v>
      </c>
      <c r="AK2911" s="2">
        <f>ROUND(SUMIF(AA2906:AA2909,"=55574044",X2906:X2909),2)</f>
        <v>27397.119999999999</v>
      </c>
      <c r="AL2911" s="2">
        <f>ROUND(SUMIF(AA2906:AA2909,"=55574044",Y2906:Y2909),2)</f>
        <v>3913.88</v>
      </c>
      <c r="AM2911" s="2"/>
      <c r="AN2911" s="2"/>
      <c r="AO2911" s="2">
        <f t="shared" ref="AO2911:BC2911" si="1540">ROUND(BX2911,2)</f>
        <v>0</v>
      </c>
      <c r="AP2911" s="2">
        <f t="shared" si="1540"/>
        <v>0</v>
      </c>
      <c r="AQ2911" s="2">
        <f t="shared" si="1540"/>
        <v>0</v>
      </c>
      <c r="AR2911" s="2">
        <f t="shared" si="1540"/>
        <v>178454.76</v>
      </c>
      <c r="AS2911" s="2">
        <f t="shared" si="1540"/>
        <v>0</v>
      </c>
      <c r="AT2911" s="2">
        <f t="shared" si="1540"/>
        <v>0</v>
      </c>
      <c r="AU2911" s="2">
        <f t="shared" si="1540"/>
        <v>178454.76</v>
      </c>
      <c r="AV2911" s="2">
        <f t="shared" si="1540"/>
        <v>107687.15</v>
      </c>
      <c r="AW2911" s="2">
        <f t="shared" si="1540"/>
        <v>107687.15</v>
      </c>
      <c r="AX2911" s="2">
        <f t="shared" si="1540"/>
        <v>0</v>
      </c>
      <c r="AY2911" s="2">
        <f t="shared" si="1540"/>
        <v>107687.15</v>
      </c>
      <c r="AZ2911" s="2">
        <f t="shared" si="1540"/>
        <v>0</v>
      </c>
      <c r="BA2911" s="2">
        <f t="shared" si="1540"/>
        <v>0</v>
      </c>
      <c r="BB2911" s="2">
        <f t="shared" si="1540"/>
        <v>0</v>
      </c>
      <c r="BC2911" s="2">
        <f t="shared" si="1540"/>
        <v>0</v>
      </c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>
        <f>ROUND(SUMIF(AA2906:AA2909,"=55574044",FQ2906:FQ2909),2)</f>
        <v>0</v>
      </c>
      <c r="BY2911" s="2">
        <f>ROUND(SUMIF(AA2906:AA2909,"=55574044",FR2906:FR2909),2)</f>
        <v>0</v>
      </c>
      <c r="BZ2911" s="2">
        <f>ROUND(SUMIF(AA2906:AA2909,"=55574044",GL2906:GL2909),2)</f>
        <v>0</v>
      </c>
      <c r="CA2911" s="2">
        <f>ROUND(SUMIF(AA2906:AA2909,"=55574044",GM2906:GM2909),2)</f>
        <v>178454.76</v>
      </c>
      <c r="CB2911" s="2">
        <f>ROUND(SUMIF(AA2906:AA2909,"=55574044",GN2906:GN2909),2)</f>
        <v>0</v>
      </c>
      <c r="CC2911" s="2">
        <f>ROUND(SUMIF(AA2906:AA2909,"=55574044",GO2906:GO2909),2)</f>
        <v>0</v>
      </c>
      <c r="CD2911" s="2">
        <f>ROUND(SUMIF(AA2906:AA2909,"=55574044",GP2906:GP2909),2)</f>
        <v>178454.76</v>
      </c>
      <c r="CE2911" s="2">
        <f>AC2911-BX2911</f>
        <v>107687.15</v>
      </c>
      <c r="CF2911" s="2">
        <f>AC2911-BY2911</f>
        <v>107687.15</v>
      </c>
      <c r="CG2911" s="2">
        <f>BX2911-BZ2911</f>
        <v>0</v>
      </c>
      <c r="CH2911" s="2">
        <f>AC2911-BX2911-BY2911+BZ2911</f>
        <v>107687.15</v>
      </c>
      <c r="CI2911" s="2">
        <f>BY2911-BZ2911</f>
        <v>0</v>
      </c>
      <c r="CJ2911" s="2">
        <f>ROUND(SUMIF(AA2906:AA2909,"=55574044",GX2906:GX2909),2)</f>
        <v>0</v>
      </c>
      <c r="CK2911" s="2">
        <f>ROUND(SUMIF(AA2906:AA2909,"=55574044",GY2906:GY2909),2)</f>
        <v>0</v>
      </c>
      <c r="CL2911" s="2">
        <f>ROUND(SUMIF(AA2906:AA2909,"=55574044",GZ2906:GZ2909),2)</f>
        <v>0</v>
      </c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  <c r="CX2911" s="2"/>
      <c r="CY2911" s="2"/>
      <c r="CZ2911" s="2"/>
      <c r="DA2911" s="2"/>
      <c r="DB2911" s="2"/>
      <c r="DC2911" s="2"/>
      <c r="DD2911" s="2"/>
      <c r="DE2911" s="2"/>
      <c r="DF2911" s="2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  <c r="FE2911" s="3"/>
      <c r="FF2911" s="3"/>
      <c r="FG2911" s="3"/>
      <c r="FH2911" s="3"/>
      <c r="FI2911" s="3"/>
      <c r="FJ2911" s="3"/>
      <c r="FK2911" s="3"/>
      <c r="FL2911" s="3"/>
      <c r="FM2911" s="3"/>
      <c r="FN2911" s="3"/>
      <c r="FO2911" s="3"/>
      <c r="FP2911" s="3"/>
      <c r="FQ2911" s="3"/>
      <c r="FR2911" s="3"/>
      <c r="FS2911" s="3"/>
      <c r="FT2911" s="3"/>
      <c r="FU2911" s="3"/>
      <c r="FV2911" s="3"/>
      <c r="FW2911" s="3"/>
      <c r="FX2911" s="3"/>
      <c r="FY2911" s="3"/>
      <c r="FZ2911" s="3"/>
      <c r="GA2911" s="3"/>
      <c r="GB2911" s="3"/>
      <c r="GC2911" s="3"/>
      <c r="GD2911" s="3"/>
      <c r="GE2911" s="3"/>
      <c r="GF2911" s="3"/>
      <c r="GG2911" s="3"/>
      <c r="GH2911" s="3"/>
      <c r="GI2911" s="3"/>
      <c r="GJ2911" s="3"/>
      <c r="GK2911" s="3"/>
      <c r="GL2911" s="3"/>
      <c r="GM2911" s="3"/>
      <c r="GN2911" s="3"/>
      <c r="GO2911" s="3"/>
      <c r="GP2911" s="3"/>
      <c r="GQ2911" s="3"/>
      <c r="GR2911" s="3"/>
      <c r="GS2911" s="3"/>
      <c r="GT2911" s="3"/>
      <c r="GU2911" s="3"/>
      <c r="GV2911" s="3"/>
      <c r="GW2911" s="3"/>
      <c r="GX2911" s="3">
        <v>0</v>
      </c>
    </row>
    <row r="2913" spans="1:23" x14ac:dyDescent="0.2">
      <c r="A2913" s="4">
        <v>50</v>
      </c>
      <c r="B2913" s="4">
        <v>0</v>
      </c>
      <c r="C2913" s="4">
        <v>0</v>
      </c>
      <c r="D2913" s="4">
        <v>1</v>
      </c>
      <c r="E2913" s="4">
        <v>201</v>
      </c>
      <c r="F2913" s="4">
        <f>ROUND(Source!O2911,O2913)</f>
        <v>147053.73000000001</v>
      </c>
      <c r="G2913" s="4" t="s">
        <v>34</v>
      </c>
      <c r="H2913" s="4" t="s">
        <v>35</v>
      </c>
      <c r="I2913" s="4"/>
      <c r="J2913" s="4"/>
      <c r="K2913" s="4">
        <v>201</v>
      </c>
      <c r="L2913" s="4">
        <v>1</v>
      </c>
      <c r="M2913" s="4">
        <v>3</v>
      </c>
      <c r="N2913" s="4" t="s">
        <v>3</v>
      </c>
      <c r="O2913" s="4">
        <v>2</v>
      </c>
      <c r="P2913" s="4"/>
      <c r="Q2913" s="4"/>
      <c r="R2913" s="4"/>
      <c r="S2913" s="4"/>
      <c r="T2913" s="4"/>
      <c r="U2913" s="4"/>
      <c r="V2913" s="4"/>
      <c r="W2913" s="4"/>
    </row>
    <row r="2914" spans="1:23" x14ac:dyDescent="0.2">
      <c r="A2914" s="4">
        <v>50</v>
      </c>
      <c r="B2914" s="4">
        <v>0</v>
      </c>
      <c r="C2914" s="4">
        <v>0</v>
      </c>
      <c r="D2914" s="4">
        <v>1</v>
      </c>
      <c r="E2914" s="4">
        <v>202</v>
      </c>
      <c r="F2914" s="4">
        <f>ROUND(Source!P2911,O2914)</f>
        <v>107687.15</v>
      </c>
      <c r="G2914" s="4" t="s">
        <v>36</v>
      </c>
      <c r="H2914" s="4" t="s">
        <v>37</v>
      </c>
      <c r="I2914" s="4"/>
      <c r="J2914" s="4"/>
      <c r="K2914" s="4">
        <v>202</v>
      </c>
      <c r="L2914" s="4">
        <v>2</v>
      </c>
      <c r="M2914" s="4">
        <v>3</v>
      </c>
      <c r="N2914" s="4" t="s">
        <v>3</v>
      </c>
      <c r="O2914" s="4">
        <v>2</v>
      </c>
      <c r="P2914" s="4"/>
      <c r="Q2914" s="4"/>
      <c r="R2914" s="4"/>
      <c r="S2914" s="4"/>
      <c r="T2914" s="4"/>
      <c r="U2914" s="4"/>
      <c r="V2914" s="4"/>
      <c r="W2914" s="4"/>
    </row>
    <row r="2915" spans="1:23" x14ac:dyDescent="0.2">
      <c r="A2915" s="4">
        <v>50</v>
      </c>
      <c r="B2915" s="4">
        <v>0</v>
      </c>
      <c r="C2915" s="4">
        <v>0</v>
      </c>
      <c r="D2915" s="4">
        <v>1</v>
      </c>
      <c r="E2915" s="4">
        <v>222</v>
      </c>
      <c r="F2915" s="4">
        <f>ROUND(Source!AO2911,O2915)</f>
        <v>0</v>
      </c>
      <c r="G2915" s="4" t="s">
        <v>38</v>
      </c>
      <c r="H2915" s="4" t="s">
        <v>39</v>
      </c>
      <c r="I2915" s="4"/>
      <c r="J2915" s="4"/>
      <c r="K2915" s="4">
        <v>222</v>
      </c>
      <c r="L2915" s="4">
        <v>3</v>
      </c>
      <c r="M2915" s="4">
        <v>3</v>
      </c>
      <c r="N2915" s="4" t="s">
        <v>3</v>
      </c>
      <c r="O2915" s="4">
        <v>2</v>
      </c>
      <c r="P2915" s="4"/>
      <c r="Q2915" s="4"/>
      <c r="R2915" s="4"/>
      <c r="S2915" s="4"/>
      <c r="T2915" s="4"/>
      <c r="U2915" s="4"/>
      <c r="V2915" s="4"/>
      <c r="W2915" s="4"/>
    </row>
    <row r="2916" spans="1:23" x14ac:dyDescent="0.2">
      <c r="A2916" s="4">
        <v>50</v>
      </c>
      <c r="B2916" s="4">
        <v>0</v>
      </c>
      <c r="C2916" s="4">
        <v>0</v>
      </c>
      <c r="D2916" s="4">
        <v>1</v>
      </c>
      <c r="E2916" s="4">
        <v>225</v>
      </c>
      <c r="F2916" s="4">
        <f>ROUND(Source!AV2911,O2916)</f>
        <v>107687.15</v>
      </c>
      <c r="G2916" s="4" t="s">
        <v>40</v>
      </c>
      <c r="H2916" s="4" t="s">
        <v>41</v>
      </c>
      <c r="I2916" s="4"/>
      <c r="J2916" s="4"/>
      <c r="K2916" s="4">
        <v>225</v>
      </c>
      <c r="L2916" s="4">
        <v>4</v>
      </c>
      <c r="M2916" s="4">
        <v>3</v>
      </c>
      <c r="N2916" s="4" t="s">
        <v>3</v>
      </c>
      <c r="O2916" s="4">
        <v>2</v>
      </c>
      <c r="P2916" s="4"/>
      <c r="Q2916" s="4"/>
      <c r="R2916" s="4"/>
      <c r="S2916" s="4"/>
      <c r="T2916" s="4"/>
      <c r="U2916" s="4"/>
      <c r="V2916" s="4"/>
      <c r="W2916" s="4"/>
    </row>
    <row r="2917" spans="1:23" x14ac:dyDescent="0.2">
      <c r="A2917" s="4">
        <v>50</v>
      </c>
      <c r="B2917" s="4">
        <v>0</v>
      </c>
      <c r="C2917" s="4">
        <v>0</v>
      </c>
      <c r="D2917" s="4">
        <v>1</v>
      </c>
      <c r="E2917" s="4">
        <v>226</v>
      </c>
      <c r="F2917" s="4">
        <f>ROUND(Source!AW2911,O2917)</f>
        <v>107687.15</v>
      </c>
      <c r="G2917" s="4" t="s">
        <v>42</v>
      </c>
      <c r="H2917" s="4" t="s">
        <v>43</v>
      </c>
      <c r="I2917" s="4"/>
      <c r="J2917" s="4"/>
      <c r="K2917" s="4">
        <v>226</v>
      </c>
      <c r="L2917" s="4">
        <v>5</v>
      </c>
      <c r="M2917" s="4">
        <v>3</v>
      </c>
      <c r="N2917" s="4" t="s">
        <v>3</v>
      </c>
      <c r="O2917" s="4">
        <v>2</v>
      </c>
      <c r="P2917" s="4"/>
      <c r="Q2917" s="4"/>
      <c r="R2917" s="4"/>
      <c r="S2917" s="4"/>
      <c r="T2917" s="4"/>
      <c r="U2917" s="4"/>
      <c r="V2917" s="4"/>
      <c r="W2917" s="4"/>
    </row>
    <row r="2918" spans="1:23" x14ac:dyDescent="0.2">
      <c r="A2918" s="4">
        <v>50</v>
      </c>
      <c r="B2918" s="4">
        <v>0</v>
      </c>
      <c r="C2918" s="4">
        <v>0</v>
      </c>
      <c r="D2918" s="4">
        <v>1</v>
      </c>
      <c r="E2918" s="4">
        <v>227</v>
      </c>
      <c r="F2918" s="4">
        <f>ROUND(Source!AX2911,O2918)</f>
        <v>0</v>
      </c>
      <c r="G2918" s="4" t="s">
        <v>44</v>
      </c>
      <c r="H2918" s="4" t="s">
        <v>45</v>
      </c>
      <c r="I2918" s="4"/>
      <c r="J2918" s="4"/>
      <c r="K2918" s="4">
        <v>227</v>
      </c>
      <c r="L2918" s="4">
        <v>6</v>
      </c>
      <c r="M2918" s="4">
        <v>3</v>
      </c>
      <c r="N2918" s="4" t="s">
        <v>3</v>
      </c>
      <c r="O2918" s="4">
        <v>2</v>
      </c>
      <c r="P2918" s="4"/>
      <c r="Q2918" s="4"/>
      <c r="R2918" s="4"/>
      <c r="S2918" s="4"/>
      <c r="T2918" s="4"/>
      <c r="U2918" s="4"/>
      <c r="V2918" s="4"/>
      <c r="W2918" s="4"/>
    </row>
    <row r="2919" spans="1:23" x14ac:dyDescent="0.2">
      <c r="A2919" s="4">
        <v>50</v>
      </c>
      <c r="B2919" s="4">
        <v>0</v>
      </c>
      <c r="C2919" s="4">
        <v>0</v>
      </c>
      <c r="D2919" s="4">
        <v>1</v>
      </c>
      <c r="E2919" s="4">
        <v>228</v>
      </c>
      <c r="F2919" s="4">
        <f>ROUND(Source!AY2911,O2919)</f>
        <v>107687.15</v>
      </c>
      <c r="G2919" s="4" t="s">
        <v>46</v>
      </c>
      <c r="H2919" s="4" t="s">
        <v>47</v>
      </c>
      <c r="I2919" s="4"/>
      <c r="J2919" s="4"/>
      <c r="K2919" s="4">
        <v>228</v>
      </c>
      <c r="L2919" s="4">
        <v>7</v>
      </c>
      <c r="M2919" s="4">
        <v>3</v>
      </c>
      <c r="N2919" s="4" t="s">
        <v>3</v>
      </c>
      <c r="O2919" s="4">
        <v>2</v>
      </c>
      <c r="P2919" s="4"/>
      <c r="Q2919" s="4"/>
      <c r="R2919" s="4"/>
      <c r="S2919" s="4"/>
      <c r="T2919" s="4"/>
      <c r="U2919" s="4"/>
      <c r="V2919" s="4"/>
      <c r="W2919" s="4"/>
    </row>
    <row r="2920" spans="1:23" x14ac:dyDescent="0.2">
      <c r="A2920" s="4">
        <v>50</v>
      </c>
      <c r="B2920" s="4">
        <v>0</v>
      </c>
      <c r="C2920" s="4">
        <v>0</v>
      </c>
      <c r="D2920" s="4">
        <v>1</v>
      </c>
      <c r="E2920" s="4">
        <v>216</v>
      </c>
      <c r="F2920" s="4">
        <f>ROUND(Source!AP2911,O2920)</f>
        <v>0</v>
      </c>
      <c r="G2920" s="4" t="s">
        <v>48</v>
      </c>
      <c r="H2920" s="4" t="s">
        <v>49</v>
      </c>
      <c r="I2920" s="4"/>
      <c r="J2920" s="4"/>
      <c r="K2920" s="4">
        <v>216</v>
      </c>
      <c r="L2920" s="4">
        <v>8</v>
      </c>
      <c r="M2920" s="4">
        <v>3</v>
      </c>
      <c r="N2920" s="4" t="s">
        <v>3</v>
      </c>
      <c r="O2920" s="4">
        <v>2</v>
      </c>
      <c r="P2920" s="4"/>
      <c r="Q2920" s="4"/>
      <c r="R2920" s="4"/>
      <c r="S2920" s="4"/>
      <c r="T2920" s="4"/>
      <c r="U2920" s="4"/>
      <c r="V2920" s="4"/>
      <c r="W2920" s="4"/>
    </row>
    <row r="2921" spans="1:23" x14ac:dyDescent="0.2">
      <c r="A2921" s="4">
        <v>50</v>
      </c>
      <c r="B2921" s="4">
        <v>0</v>
      </c>
      <c r="C2921" s="4">
        <v>0</v>
      </c>
      <c r="D2921" s="4">
        <v>1</v>
      </c>
      <c r="E2921" s="4">
        <v>223</v>
      </c>
      <c r="F2921" s="4">
        <f>ROUND(Source!AQ2911,O2921)</f>
        <v>0</v>
      </c>
      <c r="G2921" s="4" t="s">
        <v>50</v>
      </c>
      <c r="H2921" s="4" t="s">
        <v>51</v>
      </c>
      <c r="I2921" s="4"/>
      <c r="J2921" s="4"/>
      <c r="K2921" s="4">
        <v>223</v>
      </c>
      <c r="L2921" s="4">
        <v>9</v>
      </c>
      <c r="M2921" s="4">
        <v>3</v>
      </c>
      <c r="N2921" s="4" t="s">
        <v>3</v>
      </c>
      <c r="O2921" s="4">
        <v>2</v>
      </c>
      <c r="P2921" s="4"/>
      <c r="Q2921" s="4"/>
      <c r="R2921" s="4"/>
      <c r="S2921" s="4"/>
      <c r="T2921" s="4"/>
      <c r="U2921" s="4"/>
      <c r="V2921" s="4"/>
      <c r="W2921" s="4"/>
    </row>
    <row r="2922" spans="1:23" x14ac:dyDescent="0.2">
      <c r="A2922" s="4">
        <v>50</v>
      </c>
      <c r="B2922" s="4">
        <v>0</v>
      </c>
      <c r="C2922" s="4">
        <v>0</v>
      </c>
      <c r="D2922" s="4">
        <v>1</v>
      </c>
      <c r="E2922" s="4">
        <v>229</v>
      </c>
      <c r="F2922" s="4">
        <f>ROUND(Source!AZ2911,O2922)</f>
        <v>0</v>
      </c>
      <c r="G2922" s="4" t="s">
        <v>52</v>
      </c>
      <c r="H2922" s="4" t="s">
        <v>53</v>
      </c>
      <c r="I2922" s="4"/>
      <c r="J2922" s="4"/>
      <c r="K2922" s="4">
        <v>229</v>
      </c>
      <c r="L2922" s="4">
        <v>10</v>
      </c>
      <c r="M2922" s="4">
        <v>3</v>
      </c>
      <c r="N2922" s="4" t="s">
        <v>3</v>
      </c>
      <c r="O2922" s="4">
        <v>2</v>
      </c>
      <c r="P2922" s="4"/>
      <c r="Q2922" s="4"/>
      <c r="R2922" s="4"/>
      <c r="S2922" s="4"/>
      <c r="T2922" s="4"/>
      <c r="U2922" s="4"/>
      <c r="V2922" s="4"/>
      <c r="W2922" s="4"/>
    </row>
    <row r="2923" spans="1:23" x14ac:dyDescent="0.2">
      <c r="A2923" s="4">
        <v>50</v>
      </c>
      <c r="B2923" s="4">
        <v>0</v>
      </c>
      <c r="C2923" s="4">
        <v>0</v>
      </c>
      <c r="D2923" s="4">
        <v>1</v>
      </c>
      <c r="E2923" s="4">
        <v>203</v>
      </c>
      <c r="F2923" s="4">
        <f>ROUND(Source!Q2911,O2923)</f>
        <v>227.85</v>
      </c>
      <c r="G2923" s="4" t="s">
        <v>54</v>
      </c>
      <c r="H2923" s="4" t="s">
        <v>55</v>
      </c>
      <c r="I2923" s="4"/>
      <c r="J2923" s="4"/>
      <c r="K2923" s="4">
        <v>203</v>
      </c>
      <c r="L2923" s="4">
        <v>11</v>
      </c>
      <c r="M2923" s="4">
        <v>3</v>
      </c>
      <c r="N2923" s="4" t="s">
        <v>3</v>
      </c>
      <c r="O2923" s="4">
        <v>2</v>
      </c>
      <c r="P2923" s="4"/>
      <c r="Q2923" s="4"/>
      <c r="R2923" s="4"/>
      <c r="S2923" s="4"/>
      <c r="T2923" s="4"/>
      <c r="U2923" s="4"/>
      <c r="V2923" s="4"/>
      <c r="W2923" s="4"/>
    </row>
    <row r="2924" spans="1:23" x14ac:dyDescent="0.2">
      <c r="A2924" s="4">
        <v>50</v>
      </c>
      <c r="B2924" s="4">
        <v>0</v>
      </c>
      <c r="C2924" s="4">
        <v>0</v>
      </c>
      <c r="D2924" s="4">
        <v>1</v>
      </c>
      <c r="E2924" s="4">
        <v>231</v>
      </c>
      <c r="F2924" s="4">
        <f>ROUND(Source!BB2911,O2924)</f>
        <v>0</v>
      </c>
      <c r="G2924" s="4" t="s">
        <v>56</v>
      </c>
      <c r="H2924" s="4" t="s">
        <v>57</v>
      </c>
      <c r="I2924" s="4"/>
      <c r="J2924" s="4"/>
      <c r="K2924" s="4">
        <v>231</v>
      </c>
      <c r="L2924" s="4">
        <v>12</v>
      </c>
      <c r="M2924" s="4">
        <v>3</v>
      </c>
      <c r="N2924" s="4" t="s">
        <v>3</v>
      </c>
      <c r="O2924" s="4">
        <v>2</v>
      </c>
      <c r="P2924" s="4"/>
      <c r="Q2924" s="4"/>
      <c r="R2924" s="4"/>
      <c r="S2924" s="4"/>
      <c r="T2924" s="4"/>
      <c r="U2924" s="4"/>
      <c r="V2924" s="4"/>
      <c r="W2924" s="4"/>
    </row>
    <row r="2925" spans="1:23" x14ac:dyDescent="0.2">
      <c r="A2925" s="4">
        <v>50</v>
      </c>
      <c r="B2925" s="4">
        <v>0</v>
      </c>
      <c r="C2925" s="4">
        <v>0</v>
      </c>
      <c r="D2925" s="4">
        <v>1</v>
      </c>
      <c r="E2925" s="4">
        <v>204</v>
      </c>
      <c r="F2925" s="4">
        <f>ROUND(Source!R2911,O2925)</f>
        <v>83.36</v>
      </c>
      <c r="G2925" s="4" t="s">
        <v>58</v>
      </c>
      <c r="H2925" s="4" t="s">
        <v>59</v>
      </c>
      <c r="I2925" s="4"/>
      <c r="J2925" s="4"/>
      <c r="K2925" s="4">
        <v>204</v>
      </c>
      <c r="L2925" s="4">
        <v>13</v>
      </c>
      <c r="M2925" s="4">
        <v>3</v>
      </c>
      <c r="N2925" s="4" t="s">
        <v>3</v>
      </c>
      <c r="O2925" s="4">
        <v>2</v>
      </c>
      <c r="P2925" s="4"/>
      <c r="Q2925" s="4"/>
      <c r="R2925" s="4"/>
      <c r="S2925" s="4"/>
      <c r="T2925" s="4"/>
      <c r="U2925" s="4"/>
      <c r="V2925" s="4"/>
      <c r="W2925" s="4"/>
    </row>
    <row r="2926" spans="1:23" x14ac:dyDescent="0.2">
      <c r="A2926" s="4">
        <v>50</v>
      </c>
      <c r="B2926" s="4">
        <v>0</v>
      </c>
      <c r="C2926" s="4">
        <v>0</v>
      </c>
      <c r="D2926" s="4">
        <v>1</v>
      </c>
      <c r="E2926" s="4">
        <v>205</v>
      </c>
      <c r="F2926" s="4">
        <f>ROUND(Source!S2911,O2926)</f>
        <v>39138.730000000003</v>
      </c>
      <c r="G2926" s="4" t="s">
        <v>60</v>
      </c>
      <c r="H2926" s="4" t="s">
        <v>61</v>
      </c>
      <c r="I2926" s="4"/>
      <c r="J2926" s="4"/>
      <c r="K2926" s="4">
        <v>205</v>
      </c>
      <c r="L2926" s="4">
        <v>14</v>
      </c>
      <c r="M2926" s="4">
        <v>3</v>
      </c>
      <c r="N2926" s="4" t="s">
        <v>3</v>
      </c>
      <c r="O2926" s="4">
        <v>2</v>
      </c>
      <c r="P2926" s="4"/>
      <c r="Q2926" s="4"/>
      <c r="R2926" s="4"/>
      <c r="S2926" s="4"/>
      <c r="T2926" s="4"/>
      <c r="U2926" s="4"/>
      <c r="V2926" s="4"/>
      <c r="W2926" s="4"/>
    </row>
    <row r="2927" spans="1:23" x14ac:dyDescent="0.2">
      <c r="A2927" s="4">
        <v>50</v>
      </c>
      <c r="B2927" s="4">
        <v>0</v>
      </c>
      <c r="C2927" s="4">
        <v>0</v>
      </c>
      <c r="D2927" s="4">
        <v>1</v>
      </c>
      <c r="E2927" s="4">
        <v>232</v>
      </c>
      <c r="F2927" s="4">
        <f>ROUND(Source!BC2911,O2927)</f>
        <v>0</v>
      </c>
      <c r="G2927" s="4" t="s">
        <v>62</v>
      </c>
      <c r="H2927" s="4" t="s">
        <v>63</v>
      </c>
      <c r="I2927" s="4"/>
      <c r="J2927" s="4"/>
      <c r="K2927" s="4">
        <v>232</v>
      </c>
      <c r="L2927" s="4">
        <v>15</v>
      </c>
      <c r="M2927" s="4">
        <v>3</v>
      </c>
      <c r="N2927" s="4" t="s">
        <v>3</v>
      </c>
      <c r="O2927" s="4">
        <v>2</v>
      </c>
      <c r="P2927" s="4"/>
      <c r="Q2927" s="4"/>
      <c r="R2927" s="4"/>
      <c r="S2927" s="4"/>
      <c r="T2927" s="4"/>
      <c r="U2927" s="4"/>
      <c r="V2927" s="4"/>
      <c r="W2927" s="4"/>
    </row>
    <row r="2928" spans="1:23" x14ac:dyDescent="0.2">
      <c r="A2928" s="4">
        <v>50</v>
      </c>
      <c r="B2928" s="4">
        <v>0</v>
      </c>
      <c r="C2928" s="4">
        <v>0</v>
      </c>
      <c r="D2928" s="4">
        <v>1</v>
      </c>
      <c r="E2928" s="4">
        <v>214</v>
      </c>
      <c r="F2928" s="4">
        <f>ROUND(Source!AS2911,O2928)</f>
        <v>0</v>
      </c>
      <c r="G2928" s="4" t="s">
        <v>64</v>
      </c>
      <c r="H2928" s="4" t="s">
        <v>65</v>
      </c>
      <c r="I2928" s="4"/>
      <c r="J2928" s="4"/>
      <c r="K2928" s="4">
        <v>214</v>
      </c>
      <c r="L2928" s="4">
        <v>16</v>
      </c>
      <c r="M2928" s="4">
        <v>3</v>
      </c>
      <c r="N2928" s="4" t="s">
        <v>3</v>
      </c>
      <c r="O2928" s="4">
        <v>2</v>
      </c>
      <c r="P2928" s="4"/>
      <c r="Q2928" s="4"/>
      <c r="R2928" s="4"/>
      <c r="S2928" s="4"/>
      <c r="T2928" s="4"/>
      <c r="U2928" s="4"/>
      <c r="V2928" s="4"/>
      <c r="W2928" s="4"/>
    </row>
    <row r="2929" spans="1:206" x14ac:dyDescent="0.2">
      <c r="A2929" s="4">
        <v>50</v>
      </c>
      <c r="B2929" s="4">
        <v>0</v>
      </c>
      <c r="C2929" s="4">
        <v>0</v>
      </c>
      <c r="D2929" s="4">
        <v>1</v>
      </c>
      <c r="E2929" s="4">
        <v>215</v>
      </c>
      <c r="F2929" s="4">
        <f>ROUND(Source!AT2911,O2929)</f>
        <v>0</v>
      </c>
      <c r="G2929" s="4" t="s">
        <v>66</v>
      </c>
      <c r="H2929" s="4" t="s">
        <v>67</v>
      </c>
      <c r="I2929" s="4"/>
      <c r="J2929" s="4"/>
      <c r="K2929" s="4">
        <v>215</v>
      </c>
      <c r="L2929" s="4">
        <v>17</v>
      </c>
      <c r="M2929" s="4">
        <v>3</v>
      </c>
      <c r="N2929" s="4" t="s">
        <v>3</v>
      </c>
      <c r="O2929" s="4">
        <v>2</v>
      </c>
      <c r="P2929" s="4"/>
      <c r="Q2929" s="4"/>
      <c r="R2929" s="4"/>
      <c r="S2929" s="4"/>
      <c r="T2929" s="4"/>
      <c r="U2929" s="4"/>
      <c r="V2929" s="4"/>
      <c r="W2929" s="4"/>
    </row>
    <row r="2930" spans="1:206" x14ac:dyDescent="0.2">
      <c r="A2930" s="4">
        <v>50</v>
      </c>
      <c r="B2930" s="4">
        <v>0</v>
      </c>
      <c r="C2930" s="4">
        <v>0</v>
      </c>
      <c r="D2930" s="4">
        <v>1</v>
      </c>
      <c r="E2930" s="4">
        <v>217</v>
      </c>
      <c r="F2930" s="4">
        <f>ROUND(Source!AU2911,O2930)</f>
        <v>178454.76</v>
      </c>
      <c r="G2930" s="4" t="s">
        <v>68</v>
      </c>
      <c r="H2930" s="4" t="s">
        <v>69</v>
      </c>
      <c r="I2930" s="4"/>
      <c r="J2930" s="4"/>
      <c r="K2930" s="4">
        <v>217</v>
      </c>
      <c r="L2930" s="4">
        <v>18</v>
      </c>
      <c r="M2930" s="4">
        <v>3</v>
      </c>
      <c r="N2930" s="4" t="s">
        <v>3</v>
      </c>
      <c r="O2930" s="4">
        <v>2</v>
      </c>
      <c r="P2930" s="4"/>
      <c r="Q2930" s="4"/>
      <c r="R2930" s="4"/>
      <c r="S2930" s="4"/>
      <c r="T2930" s="4"/>
      <c r="U2930" s="4"/>
      <c r="V2930" s="4"/>
      <c r="W2930" s="4"/>
    </row>
    <row r="2931" spans="1:206" x14ac:dyDescent="0.2">
      <c r="A2931" s="4">
        <v>50</v>
      </c>
      <c r="B2931" s="4">
        <v>0</v>
      </c>
      <c r="C2931" s="4">
        <v>0</v>
      </c>
      <c r="D2931" s="4">
        <v>1</v>
      </c>
      <c r="E2931" s="4">
        <v>230</v>
      </c>
      <c r="F2931" s="4">
        <f>ROUND(Source!BA2911,O2931)</f>
        <v>0</v>
      </c>
      <c r="G2931" s="4" t="s">
        <v>70</v>
      </c>
      <c r="H2931" s="4" t="s">
        <v>71</v>
      </c>
      <c r="I2931" s="4"/>
      <c r="J2931" s="4"/>
      <c r="K2931" s="4">
        <v>230</v>
      </c>
      <c r="L2931" s="4">
        <v>19</v>
      </c>
      <c r="M2931" s="4">
        <v>3</v>
      </c>
      <c r="N2931" s="4" t="s">
        <v>3</v>
      </c>
      <c r="O2931" s="4">
        <v>2</v>
      </c>
      <c r="P2931" s="4"/>
      <c r="Q2931" s="4"/>
      <c r="R2931" s="4"/>
      <c r="S2931" s="4"/>
      <c r="T2931" s="4"/>
      <c r="U2931" s="4"/>
      <c r="V2931" s="4"/>
      <c r="W2931" s="4"/>
    </row>
    <row r="2932" spans="1:206" x14ac:dyDescent="0.2">
      <c r="A2932" s="4">
        <v>50</v>
      </c>
      <c r="B2932" s="4">
        <v>0</v>
      </c>
      <c r="C2932" s="4">
        <v>0</v>
      </c>
      <c r="D2932" s="4">
        <v>1</v>
      </c>
      <c r="E2932" s="4">
        <v>206</v>
      </c>
      <c r="F2932" s="4">
        <f>ROUND(Source!T2911,O2932)</f>
        <v>0</v>
      </c>
      <c r="G2932" s="4" t="s">
        <v>72</v>
      </c>
      <c r="H2932" s="4" t="s">
        <v>73</v>
      </c>
      <c r="I2932" s="4"/>
      <c r="J2932" s="4"/>
      <c r="K2932" s="4">
        <v>206</v>
      </c>
      <c r="L2932" s="4">
        <v>20</v>
      </c>
      <c r="M2932" s="4">
        <v>3</v>
      </c>
      <c r="N2932" s="4" t="s">
        <v>3</v>
      </c>
      <c r="O2932" s="4">
        <v>2</v>
      </c>
      <c r="P2932" s="4"/>
      <c r="Q2932" s="4"/>
      <c r="R2932" s="4"/>
      <c r="S2932" s="4"/>
      <c r="T2932" s="4"/>
      <c r="U2932" s="4"/>
      <c r="V2932" s="4"/>
      <c r="W2932" s="4"/>
    </row>
    <row r="2933" spans="1:206" x14ac:dyDescent="0.2">
      <c r="A2933" s="4">
        <v>50</v>
      </c>
      <c r="B2933" s="4">
        <v>0</v>
      </c>
      <c r="C2933" s="4">
        <v>0</v>
      </c>
      <c r="D2933" s="4">
        <v>1</v>
      </c>
      <c r="E2933" s="4">
        <v>207</v>
      </c>
      <c r="F2933" s="4">
        <f>Source!U2911</f>
        <v>208.65</v>
      </c>
      <c r="G2933" s="4" t="s">
        <v>74</v>
      </c>
      <c r="H2933" s="4" t="s">
        <v>75</v>
      </c>
      <c r="I2933" s="4"/>
      <c r="J2933" s="4"/>
      <c r="K2933" s="4">
        <v>207</v>
      </c>
      <c r="L2933" s="4">
        <v>21</v>
      </c>
      <c r="M2933" s="4">
        <v>3</v>
      </c>
      <c r="N2933" s="4" t="s">
        <v>3</v>
      </c>
      <c r="O2933" s="4">
        <v>-1</v>
      </c>
      <c r="P2933" s="4"/>
      <c r="Q2933" s="4"/>
      <c r="R2933" s="4"/>
      <c r="S2933" s="4"/>
      <c r="T2933" s="4"/>
      <c r="U2933" s="4"/>
      <c r="V2933" s="4"/>
      <c r="W2933" s="4"/>
    </row>
    <row r="2934" spans="1:206" x14ac:dyDescent="0.2">
      <c r="A2934" s="4">
        <v>50</v>
      </c>
      <c r="B2934" s="4">
        <v>0</v>
      </c>
      <c r="C2934" s="4">
        <v>0</v>
      </c>
      <c r="D2934" s="4">
        <v>1</v>
      </c>
      <c r="E2934" s="4">
        <v>208</v>
      </c>
      <c r="F2934" s="4">
        <f>Source!V2911</f>
        <v>0</v>
      </c>
      <c r="G2934" s="4" t="s">
        <v>76</v>
      </c>
      <c r="H2934" s="4" t="s">
        <v>77</v>
      </c>
      <c r="I2934" s="4"/>
      <c r="J2934" s="4"/>
      <c r="K2934" s="4">
        <v>208</v>
      </c>
      <c r="L2934" s="4">
        <v>22</v>
      </c>
      <c r="M2934" s="4">
        <v>3</v>
      </c>
      <c r="N2934" s="4" t="s">
        <v>3</v>
      </c>
      <c r="O2934" s="4">
        <v>-1</v>
      </c>
      <c r="P2934" s="4"/>
      <c r="Q2934" s="4"/>
      <c r="R2934" s="4"/>
      <c r="S2934" s="4"/>
      <c r="T2934" s="4"/>
      <c r="U2934" s="4"/>
      <c r="V2934" s="4"/>
      <c r="W2934" s="4"/>
    </row>
    <row r="2935" spans="1:206" x14ac:dyDescent="0.2">
      <c r="A2935" s="4">
        <v>50</v>
      </c>
      <c r="B2935" s="4">
        <v>0</v>
      </c>
      <c r="C2935" s="4">
        <v>0</v>
      </c>
      <c r="D2935" s="4">
        <v>1</v>
      </c>
      <c r="E2935" s="4">
        <v>209</v>
      </c>
      <c r="F2935" s="4">
        <f>ROUND(Source!W2911,O2935)</f>
        <v>0</v>
      </c>
      <c r="G2935" s="4" t="s">
        <v>78</v>
      </c>
      <c r="H2935" s="4" t="s">
        <v>79</v>
      </c>
      <c r="I2935" s="4"/>
      <c r="J2935" s="4"/>
      <c r="K2935" s="4">
        <v>209</v>
      </c>
      <c r="L2935" s="4">
        <v>23</v>
      </c>
      <c r="M2935" s="4">
        <v>3</v>
      </c>
      <c r="N2935" s="4" t="s">
        <v>3</v>
      </c>
      <c r="O2935" s="4">
        <v>2</v>
      </c>
      <c r="P2935" s="4"/>
      <c r="Q2935" s="4"/>
      <c r="R2935" s="4"/>
      <c r="S2935" s="4"/>
      <c r="T2935" s="4"/>
      <c r="U2935" s="4"/>
      <c r="V2935" s="4"/>
      <c r="W2935" s="4"/>
    </row>
    <row r="2936" spans="1:206" x14ac:dyDescent="0.2">
      <c r="A2936" s="4">
        <v>50</v>
      </c>
      <c r="B2936" s="4">
        <v>0</v>
      </c>
      <c r="C2936" s="4">
        <v>0</v>
      </c>
      <c r="D2936" s="4">
        <v>1</v>
      </c>
      <c r="E2936" s="4">
        <v>210</v>
      </c>
      <c r="F2936" s="4">
        <f>ROUND(Source!X2911,O2936)</f>
        <v>27397.119999999999</v>
      </c>
      <c r="G2936" s="4" t="s">
        <v>80</v>
      </c>
      <c r="H2936" s="4" t="s">
        <v>81</v>
      </c>
      <c r="I2936" s="4"/>
      <c r="J2936" s="4"/>
      <c r="K2936" s="4">
        <v>210</v>
      </c>
      <c r="L2936" s="4">
        <v>24</v>
      </c>
      <c r="M2936" s="4">
        <v>3</v>
      </c>
      <c r="N2936" s="4" t="s">
        <v>3</v>
      </c>
      <c r="O2936" s="4">
        <v>2</v>
      </c>
      <c r="P2936" s="4"/>
      <c r="Q2936" s="4"/>
      <c r="R2936" s="4"/>
      <c r="S2936" s="4"/>
      <c r="T2936" s="4"/>
      <c r="U2936" s="4"/>
      <c r="V2936" s="4"/>
      <c r="W2936" s="4"/>
    </row>
    <row r="2937" spans="1:206" x14ac:dyDescent="0.2">
      <c r="A2937" s="4">
        <v>50</v>
      </c>
      <c r="B2937" s="4">
        <v>0</v>
      </c>
      <c r="C2937" s="4">
        <v>0</v>
      </c>
      <c r="D2937" s="4">
        <v>1</v>
      </c>
      <c r="E2937" s="4">
        <v>211</v>
      </c>
      <c r="F2937" s="4">
        <f>ROUND(Source!Y2911,O2937)</f>
        <v>3913.88</v>
      </c>
      <c r="G2937" s="4" t="s">
        <v>82</v>
      </c>
      <c r="H2937" s="4" t="s">
        <v>83</v>
      </c>
      <c r="I2937" s="4"/>
      <c r="J2937" s="4"/>
      <c r="K2937" s="4">
        <v>211</v>
      </c>
      <c r="L2937" s="4">
        <v>25</v>
      </c>
      <c r="M2937" s="4">
        <v>3</v>
      </c>
      <c r="N2937" s="4" t="s">
        <v>3</v>
      </c>
      <c r="O2937" s="4">
        <v>2</v>
      </c>
      <c r="P2937" s="4"/>
      <c r="Q2937" s="4"/>
      <c r="R2937" s="4"/>
      <c r="S2937" s="4"/>
      <c r="T2937" s="4"/>
      <c r="U2937" s="4"/>
      <c r="V2937" s="4"/>
      <c r="W2937" s="4"/>
    </row>
    <row r="2938" spans="1:206" x14ac:dyDescent="0.2">
      <c r="A2938" s="4">
        <v>50</v>
      </c>
      <c r="B2938" s="4">
        <v>0</v>
      </c>
      <c r="C2938" s="4">
        <v>0</v>
      </c>
      <c r="D2938" s="4">
        <v>1</v>
      </c>
      <c r="E2938" s="4">
        <v>224</v>
      </c>
      <c r="F2938" s="4">
        <f>ROUND(Source!AR2911,O2938)</f>
        <v>178454.76</v>
      </c>
      <c r="G2938" s="4" t="s">
        <v>84</v>
      </c>
      <c r="H2938" s="4" t="s">
        <v>85</v>
      </c>
      <c r="I2938" s="4"/>
      <c r="J2938" s="4"/>
      <c r="K2938" s="4">
        <v>224</v>
      </c>
      <c r="L2938" s="4">
        <v>26</v>
      </c>
      <c r="M2938" s="4">
        <v>3</v>
      </c>
      <c r="N2938" s="4" t="s">
        <v>3</v>
      </c>
      <c r="O2938" s="4">
        <v>2</v>
      </c>
      <c r="P2938" s="4"/>
      <c r="Q2938" s="4"/>
      <c r="R2938" s="4"/>
      <c r="S2938" s="4"/>
      <c r="T2938" s="4"/>
      <c r="U2938" s="4"/>
      <c r="V2938" s="4"/>
      <c r="W2938" s="4"/>
    </row>
    <row r="2939" spans="1:206" x14ac:dyDescent="0.2">
      <c r="A2939" s="4">
        <v>50</v>
      </c>
      <c r="B2939" s="4">
        <v>1</v>
      </c>
      <c r="C2939" s="4">
        <v>0</v>
      </c>
      <c r="D2939" s="4">
        <v>2</v>
      </c>
      <c r="E2939" s="4">
        <v>0</v>
      </c>
      <c r="F2939" s="4">
        <f>ROUND(F2938*0.2,O2939)</f>
        <v>35690.949999999997</v>
      </c>
      <c r="G2939" s="4" t="s">
        <v>86</v>
      </c>
      <c r="H2939" s="4" t="s">
        <v>87</v>
      </c>
      <c r="I2939" s="4"/>
      <c r="J2939" s="4"/>
      <c r="K2939" s="4">
        <v>212</v>
      </c>
      <c r="L2939" s="4">
        <v>27</v>
      </c>
      <c r="M2939" s="4">
        <v>0</v>
      </c>
      <c r="N2939" s="4" t="s">
        <v>3</v>
      </c>
      <c r="O2939" s="4">
        <v>2</v>
      </c>
      <c r="P2939" s="4"/>
      <c r="Q2939" s="4"/>
      <c r="R2939" s="4"/>
      <c r="S2939" s="4"/>
      <c r="T2939" s="4"/>
      <c r="U2939" s="4"/>
      <c r="V2939" s="4"/>
      <c r="W2939" s="4"/>
    </row>
    <row r="2940" spans="1:206" x14ac:dyDescent="0.2">
      <c r="A2940" s="4">
        <v>50</v>
      </c>
      <c r="B2940" s="4">
        <v>1</v>
      </c>
      <c r="C2940" s="4">
        <v>0</v>
      </c>
      <c r="D2940" s="4">
        <v>2</v>
      </c>
      <c r="E2940" s="4">
        <v>0</v>
      </c>
      <c r="F2940" s="4">
        <f>ROUND(F2939+F2938,O2940)</f>
        <v>214145.71</v>
      </c>
      <c r="G2940" s="4" t="s">
        <v>88</v>
      </c>
      <c r="H2940" s="4" t="s">
        <v>88</v>
      </c>
      <c r="I2940" s="4"/>
      <c r="J2940" s="4"/>
      <c r="K2940" s="4">
        <v>212</v>
      </c>
      <c r="L2940" s="4">
        <v>28</v>
      </c>
      <c r="M2940" s="4">
        <v>0</v>
      </c>
      <c r="N2940" s="4" t="s">
        <v>3</v>
      </c>
      <c r="O2940" s="4">
        <v>2</v>
      </c>
      <c r="P2940" s="4"/>
      <c r="Q2940" s="4"/>
      <c r="R2940" s="4"/>
      <c r="S2940" s="4"/>
      <c r="T2940" s="4"/>
      <c r="U2940" s="4"/>
      <c r="V2940" s="4"/>
      <c r="W2940" s="4"/>
    </row>
    <row r="2942" spans="1:206" x14ac:dyDescent="0.2">
      <c r="A2942" s="1">
        <v>4</v>
      </c>
      <c r="B2942" s="1">
        <v>1</v>
      </c>
      <c r="C2942" s="1"/>
      <c r="D2942" s="1">
        <f>ROW(A2949)</f>
        <v>2949</v>
      </c>
      <c r="E2942" s="1"/>
      <c r="F2942" s="1" t="s">
        <v>12</v>
      </c>
      <c r="G2942" s="1" t="s">
        <v>512</v>
      </c>
      <c r="H2942" s="1" t="s">
        <v>3</v>
      </c>
      <c r="I2942" s="1">
        <v>0</v>
      </c>
      <c r="J2942" s="1"/>
      <c r="K2942" s="1">
        <v>-1</v>
      </c>
      <c r="L2942" s="1"/>
      <c r="M2942" s="1"/>
      <c r="N2942" s="1"/>
      <c r="O2942" s="1"/>
      <c r="P2942" s="1"/>
      <c r="Q2942" s="1"/>
      <c r="R2942" s="1"/>
      <c r="S2942" s="1"/>
      <c r="T2942" s="1"/>
      <c r="U2942" s="1" t="s">
        <v>3</v>
      </c>
      <c r="V2942" s="1">
        <v>0</v>
      </c>
      <c r="W2942" s="1"/>
      <c r="X2942" s="1"/>
      <c r="Y2942" s="1"/>
      <c r="Z2942" s="1"/>
      <c r="AA2942" s="1"/>
      <c r="AB2942" s="1" t="s">
        <v>3</v>
      </c>
      <c r="AC2942" s="1" t="s">
        <v>3</v>
      </c>
      <c r="AD2942" s="1" t="s">
        <v>3</v>
      </c>
      <c r="AE2942" s="1" t="s">
        <v>3</v>
      </c>
      <c r="AF2942" s="1" t="s">
        <v>3</v>
      </c>
      <c r="AG2942" s="1" t="s">
        <v>3</v>
      </c>
      <c r="AH2942" s="1"/>
      <c r="AI2942" s="1"/>
      <c r="AJ2942" s="1"/>
      <c r="AK2942" s="1"/>
      <c r="AL2942" s="1"/>
      <c r="AM2942" s="1"/>
      <c r="AN2942" s="1"/>
      <c r="AO2942" s="1"/>
      <c r="AP2942" s="1" t="s">
        <v>3</v>
      </c>
      <c r="AQ2942" s="1" t="s">
        <v>3</v>
      </c>
      <c r="AR2942" s="1" t="s">
        <v>3</v>
      </c>
      <c r="AS2942" s="1"/>
      <c r="AT2942" s="1"/>
      <c r="AU2942" s="1"/>
      <c r="AV2942" s="1"/>
      <c r="AW2942" s="1"/>
      <c r="AX2942" s="1"/>
      <c r="AY2942" s="1"/>
      <c r="AZ2942" s="1" t="s">
        <v>3</v>
      </c>
      <c r="BA2942" s="1"/>
      <c r="BB2942" s="1" t="s">
        <v>3</v>
      </c>
      <c r="BC2942" s="1" t="s">
        <v>3</v>
      </c>
      <c r="BD2942" s="1" t="s">
        <v>3</v>
      </c>
      <c r="BE2942" s="1" t="s">
        <v>3</v>
      </c>
      <c r="BF2942" s="1" t="s">
        <v>3</v>
      </c>
      <c r="BG2942" s="1" t="s">
        <v>3</v>
      </c>
      <c r="BH2942" s="1" t="s">
        <v>3</v>
      </c>
      <c r="BI2942" s="1" t="s">
        <v>3</v>
      </c>
      <c r="BJ2942" s="1" t="s">
        <v>3</v>
      </c>
      <c r="BK2942" s="1" t="s">
        <v>3</v>
      </c>
      <c r="BL2942" s="1" t="s">
        <v>3</v>
      </c>
      <c r="BM2942" s="1" t="s">
        <v>3</v>
      </c>
      <c r="BN2942" s="1" t="s">
        <v>3</v>
      </c>
      <c r="BO2942" s="1" t="s">
        <v>3</v>
      </c>
      <c r="BP2942" s="1" t="s">
        <v>3</v>
      </c>
      <c r="BQ2942" s="1"/>
      <c r="BR2942" s="1"/>
      <c r="BS2942" s="1"/>
      <c r="BT2942" s="1"/>
      <c r="BU2942" s="1"/>
      <c r="BV2942" s="1"/>
      <c r="BW2942" s="1"/>
      <c r="BX2942" s="1">
        <v>0</v>
      </c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>
        <v>0</v>
      </c>
    </row>
    <row r="2944" spans="1:206" x14ac:dyDescent="0.2">
      <c r="A2944" s="2">
        <v>52</v>
      </c>
      <c r="B2944" s="2">
        <f t="shared" ref="B2944:G2944" si="1541">B2949</f>
        <v>1</v>
      </c>
      <c r="C2944" s="2">
        <f t="shared" si="1541"/>
        <v>4</v>
      </c>
      <c r="D2944" s="2">
        <f t="shared" si="1541"/>
        <v>2942</v>
      </c>
      <c r="E2944" s="2">
        <f t="shared" si="1541"/>
        <v>0</v>
      </c>
      <c r="F2944" s="2" t="str">
        <f t="shared" si="1541"/>
        <v>Новый раздел</v>
      </c>
      <c r="G2944" s="2" t="str">
        <f t="shared" si="1541"/>
        <v>Установка ограждений -90п.м. Н-1м</v>
      </c>
      <c r="H2944" s="2"/>
      <c r="I2944" s="2"/>
      <c r="J2944" s="2"/>
      <c r="K2944" s="2"/>
      <c r="L2944" s="2"/>
      <c r="M2944" s="2"/>
      <c r="N2944" s="2"/>
      <c r="O2944" s="2">
        <f t="shared" ref="O2944:AT2944" si="1542">O2949</f>
        <v>322504.56</v>
      </c>
      <c r="P2944" s="2">
        <f t="shared" si="1542"/>
        <v>317226.87</v>
      </c>
      <c r="Q2944" s="2">
        <f t="shared" si="1542"/>
        <v>0</v>
      </c>
      <c r="R2944" s="2">
        <f t="shared" si="1542"/>
        <v>0</v>
      </c>
      <c r="S2944" s="2">
        <f t="shared" si="1542"/>
        <v>5277.69</v>
      </c>
      <c r="T2944" s="2">
        <f t="shared" si="1542"/>
        <v>0</v>
      </c>
      <c r="U2944" s="2">
        <f t="shared" si="1542"/>
        <v>27.99</v>
      </c>
      <c r="V2944" s="2">
        <f t="shared" si="1542"/>
        <v>0</v>
      </c>
      <c r="W2944" s="2">
        <f t="shared" si="1542"/>
        <v>0</v>
      </c>
      <c r="X2944" s="2">
        <f t="shared" si="1542"/>
        <v>3694.38</v>
      </c>
      <c r="Y2944" s="2">
        <f t="shared" si="1542"/>
        <v>527.77</v>
      </c>
      <c r="Z2944" s="2">
        <f t="shared" si="1542"/>
        <v>0</v>
      </c>
      <c r="AA2944" s="2">
        <f t="shared" si="1542"/>
        <v>0</v>
      </c>
      <c r="AB2944" s="2">
        <f t="shared" si="1542"/>
        <v>322504.56</v>
      </c>
      <c r="AC2944" s="2">
        <f t="shared" si="1542"/>
        <v>317226.87</v>
      </c>
      <c r="AD2944" s="2">
        <f t="shared" si="1542"/>
        <v>0</v>
      </c>
      <c r="AE2944" s="2">
        <f t="shared" si="1542"/>
        <v>0</v>
      </c>
      <c r="AF2944" s="2">
        <f t="shared" si="1542"/>
        <v>5277.69</v>
      </c>
      <c r="AG2944" s="2">
        <f t="shared" si="1542"/>
        <v>0</v>
      </c>
      <c r="AH2944" s="2">
        <f t="shared" si="1542"/>
        <v>27.99</v>
      </c>
      <c r="AI2944" s="2">
        <f t="shared" si="1542"/>
        <v>0</v>
      </c>
      <c r="AJ2944" s="2">
        <f t="shared" si="1542"/>
        <v>0</v>
      </c>
      <c r="AK2944" s="2">
        <f t="shared" si="1542"/>
        <v>3694.38</v>
      </c>
      <c r="AL2944" s="2">
        <f t="shared" si="1542"/>
        <v>527.77</v>
      </c>
      <c r="AM2944" s="2">
        <f t="shared" si="1542"/>
        <v>0</v>
      </c>
      <c r="AN2944" s="2">
        <f t="shared" si="1542"/>
        <v>0</v>
      </c>
      <c r="AO2944" s="2">
        <f t="shared" si="1542"/>
        <v>0</v>
      </c>
      <c r="AP2944" s="2">
        <f t="shared" si="1542"/>
        <v>0</v>
      </c>
      <c r="AQ2944" s="2">
        <f t="shared" si="1542"/>
        <v>0</v>
      </c>
      <c r="AR2944" s="2">
        <f t="shared" si="1542"/>
        <v>326726.71000000002</v>
      </c>
      <c r="AS2944" s="2">
        <f t="shared" si="1542"/>
        <v>0</v>
      </c>
      <c r="AT2944" s="2">
        <f t="shared" si="1542"/>
        <v>0</v>
      </c>
      <c r="AU2944" s="2">
        <f t="shared" ref="AU2944:BZ2944" si="1543">AU2949</f>
        <v>326726.71000000002</v>
      </c>
      <c r="AV2944" s="2">
        <f t="shared" si="1543"/>
        <v>317226.87</v>
      </c>
      <c r="AW2944" s="2">
        <f t="shared" si="1543"/>
        <v>317226.87</v>
      </c>
      <c r="AX2944" s="2">
        <f t="shared" si="1543"/>
        <v>0</v>
      </c>
      <c r="AY2944" s="2">
        <f t="shared" si="1543"/>
        <v>317226.87</v>
      </c>
      <c r="AZ2944" s="2">
        <f t="shared" si="1543"/>
        <v>0</v>
      </c>
      <c r="BA2944" s="2">
        <f t="shared" si="1543"/>
        <v>0</v>
      </c>
      <c r="BB2944" s="2">
        <f t="shared" si="1543"/>
        <v>0</v>
      </c>
      <c r="BC2944" s="2">
        <f t="shared" si="1543"/>
        <v>0</v>
      </c>
      <c r="BD2944" s="2">
        <f t="shared" si="1543"/>
        <v>0</v>
      </c>
      <c r="BE2944" s="2">
        <f t="shared" si="1543"/>
        <v>0</v>
      </c>
      <c r="BF2944" s="2">
        <f t="shared" si="1543"/>
        <v>0</v>
      </c>
      <c r="BG2944" s="2">
        <f t="shared" si="1543"/>
        <v>0</v>
      </c>
      <c r="BH2944" s="2">
        <f t="shared" si="1543"/>
        <v>0</v>
      </c>
      <c r="BI2944" s="2">
        <f t="shared" si="1543"/>
        <v>0</v>
      </c>
      <c r="BJ2944" s="2">
        <f t="shared" si="1543"/>
        <v>0</v>
      </c>
      <c r="BK2944" s="2">
        <f t="shared" si="1543"/>
        <v>0</v>
      </c>
      <c r="BL2944" s="2">
        <f t="shared" si="1543"/>
        <v>0</v>
      </c>
      <c r="BM2944" s="2">
        <f t="shared" si="1543"/>
        <v>0</v>
      </c>
      <c r="BN2944" s="2">
        <f t="shared" si="1543"/>
        <v>0</v>
      </c>
      <c r="BO2944" s="2">
        <f t="shared" si="1543"/>
        <v>0</v>
      </c>
      <c r="BP2944" s="2">
        <f t="shared" si="1543"/>
        <v>0</v>
      </c>
      <c r="BQ2944" s="2">
        <f t="shared" si="1543"/>
        <v>0</v>
      </c>
      <c r="BR2944" s="2">
        <f t="shared" si="1543"/>
        <v>0</v>
      </c>
      <c r="BS2944" s="2">
        <f t="shared" si="1543"/>
        <v>0</v>
      </c>
      <c r="BT2944" s="2">
        <f t="shared" si="1543"/>
        <v>0</v>
      </c>
      <c r="BU2944" s="2">
        <f t="shared" si="1543"/>
        <v>0</v>
      </c>
      <c r="BV2944" s="2">
        <f t="shared" si="1543"/>
        <v>0</v>
      </c>
      <c r="BW2944" s="2">
        <f t="shared" si="1543"/>
        <v>0</v>
      </c>
      <c r="BX2944" s="2">
        <f t="shared" si="1543"/>
        <v>0</v>
      </c>
      <c r="BY2944" s="2">
        <f t="shared" si="1543"/>
        <v>0</v>
      </c>
      <c r="BZ2944" s="2">
        <f t="shared" si="1543"/>
        <v>0</v>
      </c>
      <c r="CA2944" s="2">
        <f t="shared" ref="CA2944:DF2944" si="1544">CA2949</f>
        <v>326726.71000000002</v>
      </c>
      <c r="CB2944" s="2">
        <f t="shared" si="1544"/>
        <v>0</v>
      </c>
      <c r="CC2944" s="2">
        <f t="shared" si="1544"/>
        <v>0</v>
      </c>
      <c r="CD2944" s="2">
        <f t="shared" si="1544"/>
        <v>326726.71000000002</v>
      </c>
      <c r="CE2944" s="2">
        <f t="shared" si="1544"/>
        <v>317226.87</v>
      </c>
      <c r="CF2944" s="2">
        <f t="shared" si="1544"/>
        <v>317226.87</v>
      </c>
      <c r="CG2944" s="2">
        <f t="shared" si="1544"/>
        <v>0</v>
      </c>
      <c r="CH2944" s="2">
        <f t="shared" si="1544"/>
        <v>317226.87</v>
      </c>
      <c r="CI2944" s="2">
        <f t="shared" si="1544"/>
        <v>0</v>
      </c>
      <c r="CJ2944" s="2">
        <f t="shared" si="1544"/>
        <v>0</v>
      </c>
      <c r="CK2944" s="2">
        <f t="shared" si="1544"/>
        <v>0</v>
      </c>
      <c r="CL2944" s="2">
        <f t="shared" si="1544"/>
        <v>0</v>
      </c>
      <c r="CM2944" s="2">
        <f t="shared" si="1544"/>
        <v>0</v>
      </c>
      <c r="CN2944" s="2">
        <f t="shared" si="1544"/>
        <v>0</v>
      </c>
      <c r="CO2944" s="2">
        <f t="shared" si="1544"/>
        <v>0</v>
      </c>
      <c r="CP2944" s="2">
        <f t="shared" si="1544"/>
        <v>0</v>
      </c>
      <c r="CQ2944" s="2">
        <f t="shared" si="1544"/>
        <v>0</v>
      </c>
      <c r="CR2944" s="2">
        <f t="shared" si="1544"/>
        <v>0</v>
      </c>
      <c r="CS2944" s="2">
        <f t="shared" si="1544"/>
        <v>0</v>
      </c>
      <c r="CT2944" s="2">
        <f t="shared" si="1544"/>
        <v>0</v>
      </c>
      <c r="CU2944" s="2">
        <f t="shared" si="1544"/>
        <v>0</v>
      </c>
      <c r="CV2944" s="2">
        <f t="shared" si="1544"/>
        <v>0</v>
      </c>
      <c r="CW2944" s="2">
        <f t="shared" si="1544"/>
        <v>0</v>
      </c>
      <c r="CX2944" s="2">
        <f t="shared" si="1544"/>
        <v>0</v>
      </c>
      <c r="CY2944" s="2">
        <f t="shared" si="1544"/>
        <v>0</v>
      </c>
      <c r="CZ2944" s="2">
        <f t="shared" si="1544"/>
        <v>0</v>
      </c>
      <c r="DA2944" s="2">
        <f t="shared" si="1544"/>
        <v>0</v>
      </c>
      <c r="DB2944" s="2">
        <f t="shared" si="1544"/>
        <v>0</v>
      </c>
      <c r="DC2944" s="2">
        <f t="shared" si="1544"/>
        <v>0</v>
      </c>
      <c r="DD2944" s="2">
        <f t="shared" si="1544"/>
        <v>0</v>
      </c>
      <c r="DE2944" s="2">
        <f t="shared" si="1544"/>
        <v>0</v>
      </c>
      <c r="DF2944" s="2">
        <f t="shared" si="1544"/>
        <v>0</v>
      </c>
      <c r="DG2944" s="3">
        <f t="shared" ref="DG2944:EL2944" si="1545">DG2949</f>
        <v>0</v>
      </c>
      <c r="DH2944" s="3">
        <f t="shared" si="1545"/>
        <v>0</v>
      </c>
      <c r="DI2944" s="3">
        <f t="shared" si="1545"/>
        <v>0</v>
      </c>
      <c r="DJ2944" s="3">
        <f t="shared" si="1545"/>
        <v>0</v>
      </c>
      <c r="DK2944" s="3">
        <f t="shared" si="1545"/>
        <v>0</v>
      </c>
      <c r="DL2944" s="3">
        <f t="shared" si="1545"/>
        <v>0</v>
      </c>
      <c r="DM2944" s="3">
        <f t="shared" si="1545"/>
        <v>0</v>
      </c>
      <c r="DN2944" s="3">
        <f t="shared" si="1545"/>
        <v>0</v>
      </c>
      <c r="DO2944" s="3">
        <f t="shared" si="1545"/>
        <v>0</v>
      </c>
      <c r="DP2944" s="3">
        <f t="shared" si="1545"/>
        <v>0</v>
      </c>
      <c r="DQ2944" s="3">
        <f t="shared" si="1545"/>
        <v>0</v>
      </c>
      <c r="DR2944" s="3">
        <f t="shared" si="1545"/>
        <v>0</v>
      </c>
      <c r="DS2944" s="3">
        <f t="shared" si="1545"/>
        <v>0</v>
      </c>
      <c r="DT2944" s="3">
        <f t="shared" si="1545"/>
        <v>0</v>
      </c>
      <c r="DU2944" s="3">
        <f t="shared" si="1545"/>
        <v>0</v>
      </c>
      <c r="DV2944" s="3">
        <f t="shared" si="1545"/>
        <v>0</v>
      </c>
      <c r="DW2944" s="3">
        <f t="shared" si="1545"/>
        <v>0</v>
      </c>
      <c r="DX2944" s="3">
        <f t="shared" si="1545"/>
        <v>0</v>
      </c>
      <c r="DY2944" s="3">
        <f t="shared" si="1545"/>
        <v>0</v>
      </c>
      <c r="DZ2944" s="3">
        <f t="shared" si="1545"/>
        <v>0</v>
      </c>
      <c r="EA2944" s="3">
        <f t="shared" si="1545"/>
        <v>0</v>
      </c>
      <c r="EB2944" s="3">
        <f t="shared" si="1545"/>
        <v>0</v>
      </c>
      <c r="EC2944" s="3">
        <f t="shared" si="1545"/>
        <v>0</v>
      </c>
      <c r="ED2944" s="3">
        <f t="shared" si="1545"/>
        <v>0</v>
      </c>
      <c r="EE2944" s="3">
        <f t="shared" si="1545"/>
        <v>0</v>
      </c>
      <c r="EF2944" s="3">
        <f t="shared" si="1545"/>
        <v>0</v>
      </c>
      <c r="EG2944" s="3">
        <f t="shared" si="1545"/>
        <v>0</v>
      </c>
      <c r="EH2944" s="3">
        <f t="shared" si="1545"/>
        <v>0</v>
      </c>
      <c r="EI2944" s="3">
        <f t="shared" si="1545"/>
        <v>0</v>
      </c>
      <c r="EJ2944" s="3">
        <f t="shared" si="1545"/>
        <v>0</v>
      </c>
      <c r="EK2944" s="3">
        <f t="shared" si="1545"/>
        <v>0</v>
      </c>
      <c r="EL2944" s="3">
        <f t="shared" si="1545"/>
        <v>0</v>
      </c>
      <c r="EM2944" s="3">
        <f t="shared" ref="EM2944:FR2944" si="1546">EM2949</f>
        <v>0</v>
      </c>
      <c r="EN2944" s="3">
        <f t="shared" si="1546"/>
        <v>0</v>
      </c>
      <c r="EO2944" s="3">
        <f t="shared" si="1546"/>
        <v>0</v>
      </c>
      <c r="EP2944" s="3">
        <f t="shared" si="1546"/>
        <v>0</v>
      </c>
      <c r="EQ2944" s="3">
        <f t="shared" si="1546"/>
        <v>0</v>
      </c>
      <c r="ER2944" s="3">
        <f t="shared" si="1546"/>
        <v>0</v>
      </c>
      <c r="ES2944" s="3">
        <f t="shared" si="1546"/>
        <v>0</v>
      </c>
      <c r="ET2944" s="3">
        <f t="shared" si="1546"/>
        <v>0</v>
      </c>
      <c r="EU2944" s="3">
        <f t="shared" si="1546"/>
        <v>0</v>
      </c>
      <c r="EV2944" s="3">
        <f t="shared" si="1546"/>
        <v>0</v>
      </c>
      <c r="EW2944" s="3">
        <f t="shared" si="1546"/>
        <v>0</v>
      </c>
      <c r="EX2944" s="3">
        <f t="shared" si="1546"/>
        <v>0</v>
      </c>
      <c r="EY2944" s="3">
        <f t="shared" si="1546"/>
        <v>0</v>
      </c>
      <c r="EZ2944" s="3">
        <f t="shared" si="1546"/>
        <v>0</v>
      </c>
      <c r="FA2944" s="3">
        <f t="shared" si="1546"/>
        <v>0</v>
      </c>
      <c r="FB2944" s="3">
        <f t="shared" si="1546"/>
        <v>0</v>
      </c>
      <c r="FC2944" s="3">
        <f t="shared" si="1546"/>
        <v>0</v>
      </c>
      <c r="FD2944" s="3">
        <f t="shared" si="1546"/>
        <v>0</v>
      </c>
      <c r="FE2944" s="3">
        <f t="shared" si="1546"/>
        <v>0</v>
      </c>
      <c r="FF2944" s="3">
        <f t="shared" si="1546"/>
        <v>0</v>
      </c>
      <c r="FG2944" s="3">
        <f t="shared" si="1546"/>
        <v>0</v>
      </c>
      <c r="FH2944" s="3">
        <f t="shared" si="1546"/>
        <v>0</v>
      </c>
      <c r="FI2944" s="3">
        <f t="shared" si="1546"/>
        <v>0</v>
      </c>
      <c r="FJ2944" s="3">
        <f t="shared" si="1546"/>
        <v>0</v>
      </c>
      <c r="FK2944" s="3">
        <f t="shared" si="1546"/>
        <v>0</v>
      </c>
      <c r="FL2944" s="3">
        <f t="shared" si="1546"/>
        <v>0</v>
      </c>
      <c r="FM2944" s="3">
        <f t="shared" si="1546"/>
        <v>0</v>
      </c>
      <c r="FN2944" s="3">
        <f t="shared" si="1546"/>
        <v>0</v>
      </c>
      <c r="FO2944" s="3">
        <f t="shared" si="1546"/>
        <v>0</v>
      </c>
      <c r="FP2944" s="3">
        <f t="shared" si="1546"/>
        <v>0</v>
      </c>
      <c r="FQ2944" s="3">
        <f t="shared" si="1546"/>
        <v>0</v>
      </c>
      <c r="FR2944" s="3">
        <f t="shared" si="1546"/>
        <v>0</v>
      </c>
      <c r="FS2944" s="3">
        <f t="shared" ref="FS2944:GX2944" si="1547">FS2949</f>
        <v>0</v>
      </c>
      <c r="FT2944" s="3">
        <f t="shared" si="1547"/>
        <v>0</v>
      </c>
      <c r="FU2944" s="3">
        <f t="shared" si="1547"/>
        <v>0</v>
      </c>
      <c r="FV2944" s="3">
        <f t="shared" si="1547"/>
        <v>0</v>
      </c>
      <c r="FW2944" s="3">
        <f t="shared" si="1547"/>
        <v>0</v>
      </c>
      <c r="FX2944" s="3">
        <f t="shared" si="1547"/>
        <v>0</v>
      </c>
      <c r="FY2944" s="3">
        <f t="shared" si="1547"/>
        <v>0</v>
      </c>
      <c r="FZ2944" s="3">
        <f t="shared" si="1547"/>
        <v>0</v>
      </c>
      <c r="GA2944" s="3">
        <f t="shared" si="1547"/>
        <v>0</v>
      </c>
      <c r="GB2944" s="3">
        <f t="shared" si="1547"/>
        <v>0</v>
      </c>
      <c r="GC2944" s="3">
        <f t="shared" si="1547"/>
        <v>0</v>
      </c>
      <c r="GD2944" s="3">
        <f t="shared" si="1547"/>
        <v>0</v>
      </c>
      <c r="GE2944" s="3">
        <f t="shared" si="1547"/>
        <v>0</v>
      </c>
      <c r="GF2944" s="3">
        <f t="shared" si="1547"/>
        <v>0</v>
      </c>
      <c r="GG2944" s="3">
        <f t="shared" si="1547"/>
        <v>0</v>
      </c>
      <c r="GH2944" s="3">
        <f t="shared" si="1547"/>
        <v>0</v>
      </c>
      <c r="GI2944" s="3">
        <f t="shared" si="1547"/>
        <v>0</v>
      </c>
      <c r="GJ2944" s="3">
        <f t="shared" si="1547"/>
        <v>0</v>
      </c>
      <c r="GK2944" s="3">
        <f t="shared" si="1547"/>
        <v>0</v>
      </c>
      <c r="GL2944" s="3">
        <f t="shared" si="1547"/>
        <v>0</v>
      </c>
      <c r="GM2944" s="3">
        <f t="shared" si="1547"/>
        <v>0</v>
      </c>
      <c r="GN2944" s="3">
        <f t="shared" si="1547"/>
        <v>0</v>
      </c>
      <c r="GO2944" s="3">
        <f t="shared" si="1547"/>
        <v>0</v>
      </c>
      <c r="GP2944" s="3">
        <f t="shared" si="1547"/>
        <v>0</v>
      </c>
      <c r="GQ2944" s="3">
        <f t="shared" si="1547"/>
        <v>0</v>
      </c>
      <c r="GR2944" s="3">
        <f t="shared" si="1547"/>
        <v>0</v>
      </c>
      <c r="GS2944" s="3">
        <f t="shared" si="1547"/>
        <v>0</v>
      </c>
      <c r="GT2944" s="3">
        <f t="shared" si="1547"/>
        <v>0</v>
      </c>
      <c r="GU2944" s="3">
        <f t="shared" si="1547"/>
        <v>0</v>
      </c>
      <c r="GV2944" s="3">
        <f t="shared" si="1547"/>
        <v>0</v>
      </c>
      <c r="GW2944" s="3">
        <f t="shared" si="1547"/>
        <v>0</v>
      </c>
      <c r="GX2944" s="3">
        <f t="shared" si="1547"/>
        <v>0</v>
      </c>
    </row>
    <row r="2946" spans="1:245" x14ac:dyDescent="0.2">
      <c r="A2946">
        <v>17</v>
      </c>
      <c r="B2946">
        <v>1</v>
      </c>
      <c r="C2946">
        <f>ROW(SmtRes!A880)</f>
        <v>880</v>
      </c>
      <c r="D2946">
        <f>ROW(EtalonRes!A848)</f>
        <v>848</v>
      </c>
      <c r="E2946" t="s">
        <v>90</v>
      </c>
      <c r="F2946" t="s">
        <v>91</v>
      </c>
      <c r="G2946" t="s">
        <v>92</v>
      </c>
      <c r="H2946" t="s">
        <v>93</v>
      </c>
      <c r="I2946">
        <f>ROUND(45/10,9)</f>
        <v>4.5</v>
      </c>
      <c r="J2946">
        <v>0</v>
      </c>
      <c r="O2946">
        <f>ROUND(CP2946,2)</f>
        <v>18754.560000000001</v>
      </c>
      <c r="P2946">
        <f>ROUND(CQ2946*I2946,2)</f>
        <v>13476.87</v>
      </c>
      <c r="Q2946">
        <f>ROUND(CR2946*I2946,2)</f>
        <v>0</v>
      </c>
      <c r="R2946">
        <f>ROUND(CS2946*I2946,2)</f>
        <v>0</v>
      </c>
      <c r="S2946">
        <f>ROUND(CT2946*I2946,2)</f>
        <v>5277.69</v>
      </c>
      <c r="T2946">
        <f>ROUND(CU2946*I2946,2)</f>
        <v>0</v>
      </c>
      <c r="U2946">
        <f>CV2946*I2946</f>
        <v>27.99</v>
      </c>
      <c r="V2946">
        <f>CW2946*I2946</f>
        <v>0</v>
      </c>
      <c r="W2946">
        <f>ROUND(CX2946*I2946,2)</f>
        <v>0</v>
      </c>
      <c r="X2946">
        <f>ROUND(CY2946,2)</f>
        <v>3694.38</v>
      </c>
      <c r="Y2946">
        <f>ROUND(CZ2946,2)</f>
        <v>527.77</v>
      </c>
      <c r="AA2946">
        <v>55574044</v>
      </c>
      <c r="AB2946">
        <f>ROUND((AC2946+AD2946+AF2946),6)</f>
        <v>4167.68</v>
      </c>
      <c r="AC2946">
        <f>ROUND((ES2946),6)</f>
        <v>2994.86</v>
      </c>
      <c r="AD2946">
        <f>ROUND((((ET2946)-(EU2946))+AE2946),6)</f>
        <v>0</v>
      </c>
      <c r="AE2946">
        <f>ROUND((EU2946),6)</f>
        <v>0</v>
      </c>
      <c r="AF2946">
        <f>ROUND((EV2946),6)</f>
        <v>1172.82</v>
      </c>
      <c r="AG2946">
        <f>ROUND((AP2946),6)</f>
        <v>0</v>
      </c>
      <c r="AH2946">
        <f>(EW2946)</f>
        <v>6.22</v>
      </c>
      <c r="AI2946">
        <f>(EX2946)</f>
        <v>0</v>
      </c>
      <c r="AJ2946">
        <f>(AS2946)</f>
        <v>0</v>
      </c>
      <c r="AK2946">
        <v>4167.68</v>
      </c>
      <c r="AL2946">
        <v>2994.86</v>
      </c>
      <c r="AM2946">
        <v>0</v>
      </c>
      <c r="AN2946">
        <v>0</v>
      </c>
      <c r="AO2946">
        <v>1172.82</v>
      </c>
      <c r="AP2946">
        <v>0</v>
      </c>
      <c r="AQ2946">
        <v>6.22</v>
      </c>
      <c r="AR2946">
        <v>0</v>
      </c>
      <c r="AS2946">
        <v>0</v>
      </c>
      <c r="AT2946">
        <v>70</v>
      </c>
      <c r="AU2946">
        <v>10</v>
      </c>
      <c r="AV2946">
        <v>1</v>
      </c>
      <c r="AW2946">
        <v>1</v>
      </c>
      <c r="AZ2946">
        <v>1</v>
      </c>
      <c r="BA2946">
        <v>1</v>
      </c>
      <c r="BB2946">
        <v>1</v>
      </c>
      <c r="BC2946">
        <v>1</v>
      </c>
      <c r="BD2946" t="s">
        <v>3</v>
      </c>
      <c r="BE2946" t="s">
        <v>3</v>
      </c>
      <c r="BF2946" t="s">
        <v>3</v>
      </c>
      <c r="BG2946" t="s">
        <v>3</v>
      </c>
      <c r="BH2946">
        <v>0</v>
      </c>
      <c r="BI2946">
        <v>4</v>
      </c>
      <c r="BJ2946" t="s">
        <v>94</v>
      </c>
      <c r="BM2946">
        <v>0</v>
      </c>
      <c r="BN2946">
        <v>0</v>
      </c>
      <c r="BO2946" t="s">
        <v>3</v>
      </c>
      <c r="BP2946">
        <v>0</v>
      </c>
      <c r="BQ2946">
        <v>1</v>
      </c>
      <c r="BR2946">
        <v>0</v>
      </c>
      <c r="BS2946">
        <v>1</v>
      </c>
      <c r="BT2946">
        <v>1</v>
      </c>
      <c r="BU2946">
        <v>1</v>
      </c>
      <c r="BV2946">
        <v>1</v>
      </c>
      <c r="BW2946">
        <v>1</v>
      </c>
      <c r="BX2946">
        <v>1</v>
      </c>
      <c r="BY2946" t="s">
        <v>3</v>
      </c>
      <c r="BZ2946">
        <v>70</v>
      </c>
      <c r="CA2946">
        <v>10</v>
      </c>
      <c r="CE2946">
        <v>0</v>
      </c>
      <c r="CF2946">
        <v>0</v>
      </c>
      <c r="CG2946">
        <v>0</v>
      </c>
      <c r="CM2946">
        <v>0</v>
      </c>
      <c r="CN2946" t="s">
        <v>3</v>
      </c>
      <c r="CO2946">
        <v>0</v>
      </c>
      <c r="CP2946">
        <f>(P2946+Q2946+S2946)</f>
        <v>18754.560000000001</v>
      </c>
      <c r="CQ2946">
        <f>(AC2946*BC2946*AW2946)</f>
        <v>2994.86</v>
      </c>
      <c r="CR2946">
        <f>((((ET2946)*BB2946-(EU2946)*BS2946)+AE2946*BS2946)*AV2946)</f>
        <v>0</v>
      </c>
      <c r="CS2946">
        <f>(AE2946*BS2946*AV2946)</f>
        <v>0</v>
      </c>
      <c r="CT2946">
        <f>(AF2946*BA2946*AV2946)</f>
        <v>1172.82</v>
      </c>
      <c r="CU2946">
        <f>AG2946</f>
        <v>0</v>
      </c>
      <c r="CV2946">
        <f>(AH2946*AV2946)</f>
        <v>6.22</v>
      </c>
      <c r="CW2946">
        <f>AI2946</f>
        <v>0</v>
      </c>
      <c r="CX2946">
        <f>AJ2946</f>
        <v>0</v>
      </c>
      <c r="CY2946">
        <f>((S2946*BZ2946)/100)</f>
        <v>3694.3829999999998</v>
      </c>
      <c r="CZ2946">
        <f>((S2946*CA2946)/100)</f>
        <v>527.76899999999989</v>
      </c>
      <c r="DC2946" t="s">
        <v>3</v>
      </c>
      <c r="DD2946" t="s">
        <v>3</v>
      </c>
      <c r="DE2946" t="s">
        <v>3</v>
      </c>
      <c r="DF2946" t="s">
        <v>3</v>
      </c>
      <c r="DG2946" t="s">
        <v>3</v>
      </c>
      <c r="DH2946" t="s">
        <v>3</v>
      </c>
      <c r="DI2946" t="s">
        <v>3</v>
      </c>
      <c r="DJ2946" t="s">
        <v>3</v>
      </c>
      <c r="DK2946" t="s">
        <v>3</v>
      </c>
      <c r="DL2946" t="s">
        <v>3</v>
      </c>
      <c r="DM2946" t="s">
        <v>3</v>
      </c>
      <c r="DN2946">
        <v>0</v>
      </c>
      <c r="DO2946">
        <v>0</v>
      </c>
      <c r="DP2946">
        <v>1</v>
      </c>
      <c r="DQ2946">
        <v>1</v>
      </c>
      <c r="DU2946">
        <v>1010</v>
      </c>
      <c r="DV2946" t="s">
        <v>93</v>
      </c>
      <c r="DW2946" t="s">
        <v>93</v>
      </c>
      <c r="DX2946">
        <v>10</v>
      </c>
      <c r="EE2946">
        <v>55317522</v>
      </c>
      <c r="EF2946">
        <v>1</v>
      </c>
      <c r="EG2946" t="s">
        <v>19</v>
      </c>
      <c r="EH2946">
        <v>0</v>
      </c>
      <c r="EI2946" t="s">
        <v>3</v>
      </c>
      <c r="EJ2946">
        <v>4</v>
      </c>
      <c r="EK2946">
        <v>0</v>
      </c>
      <c r="EL2946" t="s">
        <v>20</v>
      </c>
      <c r="EM2946" t="s">
        <v>21</v>
      </c>
      <c r="EO2946" t="s">
        <v>3</v>
      </c>
      <c r="EQ2946">
        <v>0</v>
      </c>
      <c r="ER2946">
        <v>4167.68</v>
      </c>
      <c r="ES2946">
        <v>2994.86</v>
      </c>
      <c r="ET2946">
        <v>0</v>
      </c>
      <c r="EU2946">
        <v>0</v>
      </c>
      <c r="EV2946">
        <v>1172.82</v>
      </c>
      <c r="EW2946">
        <v>6.22</v>
      </c>
      <c r="EX2946">
        <v>0</v>
      </c>
      <c r="EY2946">
        <v>0</v>
      </c>
      <c r="FQ2946">
        <v>0</v>
      </c>
      <c r="FR2946">
        <f>ROUND(IF(AND(BH2946=3,BI2946=3),P2946,0),2)</f>
        <v>0</v>
      </c>
      <c r="FS2946">
        <v>0</v>
      </c>
      <c r="FX2946">
        <v>70</v>
      </c>
      <c r="FY2946">
        <v>10</v>
      </c>
      <c r="GA2946" t="s">
        <v>3</v>
      </c>
      <c r="GD2946">
        <v>0</v>
      </c>
      <c r="GF2946">
        <v>1404583839</v>
      </c>
      <c r="GG2946">
        <v>2</v>
      </c>
      <c r="GH2946">
        <v>1</v>
      </c>
      <c r="GI2946">
        <v>-2</v>
      </c>
      <c r="GJ2946">
        <v>0</v>
      </c>
      <c r="GK2946">
        <f>ROUND(R2946*(R12)/100,2)</f>
        <v>0</v>
      </c>
      <c r="GL2946">
        <f>ROUND(IF(AND(BH2946=3,BI2946=3,FS2946&lt;&gt;0),P2946,0),2)</f>
        <v>0</v>
      </c>
      <c r="GM2946">
        <f>ROUND(O2946+X2946+Y2946+GK2946,2)+GX2946</f>
        <v>22976.71</v>
      </c>
      <c r="GN2946">
        <f>IF(OR(BI2946=0,BI2946=1),ROUND(O2946+X2946+Y2946+GK2946,2),0)</f>
        <v>0</v>
      </c>
      <c r="GO2946">
        <f>IF(BI2946=2,ROUND(O2946+X2946+Y2946+GK2946,2),0)</f>
        <v>0</v>
      </c>
      <c r="GP2946">
        <f>IF(BI2946=4,ROUND(O2946+X2946+Y2946+GK2946,2)+GX2946,0)</f>
        <v>22976.71</v>
      </c>
      <c r="GR2946">
        <v>0</v>
      </c>
      <c r="GS2946">
        <v>3</v>
      </c>
      <c r="GT2946">
        <v>0</v>
      </c>
      <c r="GU2946" t="s">
        <v>3</v>
      </c>
      <c r="GV2946">
        <f>ROUND((GT2946),6)</f>
        <v>0</v>
      </c>
      <c r="GW2946">
        <v>1</v>
      </c>
      <c r="GX2946">
        <f>ROUND(HC2946*I2946,2)</f>
        <v>0</v>
      </c>
      <c r="HA2946">
        <v>0</v>
      </c>
      <c r="HB2946">
        <v>0</v>
      </c>
      <c r="HC2946">
        <f>GV2946*GW2946</f>
        <v>0</v>
      </c>
      <c r="IK2946">
        <v>0</v>
      </c>
    </row>
    <row r="2947" spans="1:245" x14ac:dyDescent="0.2">
      <c r="A2947">
        <v>17</v>
      </c>
      <c r="B2947">
        <v>1</v>
      </c>
      <c r="E2947" t="s">
        <v>95</v>
      </c>
      <c r="F2947" t="s">
        <v>96</v>
      </c>
      <c r="G2947" t="s">
        <v>513</v>
      </c>
      <c r="H2947" t="s">
        <v>98</v>
      </c>
      <c r="I2947">
        <v>90</v>
      </c>
      <c r="J2947">
        <v>0</v>
      </c>
      <c r="O2947">
        <f>ROUND(CP2947,2)</f>
        <v>303750</v>
      </c>
      <c r="P2947">
        <f>ROUND(CQ2947*I2947,2)</f>
        <v>303750</v>
      </c>
      <c r="Q2947">
        <f>ROUND(CR2947*I2947,2)</f>
        <v>0</v>
      </c>
      <c r="R2947">
        <f>ROUND(CS2947*I2947,2)</f>
        <v>0</v>
      </c>
      <c r="S2947">
        <f>ROUND(CT2947*I2947,2)</f>
        <v>0</v>
      </c>
      <c r="T2947">
        <f>ROUND(CU2947*I2947,2)</f>
        <v>0</v>
      </c>
      <c r="U2947">
        <f>CV2947*I2947</f>
        <v>0</v>
      </c>
      <c r="V2947">
        <f>CW2947*I2947</f>
        <v>0</v>
      </c>
      <c r="W2947">
        <f>ROUND(CX2947*I2947,2)</f>
        <v>0</v>
      </c>
      <c r="X2947">
        <f>ROUND(CY2947,2)</f>
        <v>0</v>
      </c>
      <c r="Y2947">
        <f>ROUND(CZ2947,2)</f>
        <v>0</v>
      </c>
      <c r="AA2947">
        <v>55574044</v>
      </c>
      <c r="AB2947">
        <f>ROUND((AC2947+AD2947+AF2947),6)</f>
        <v>3375</v>
      </c>
      <c r="AC2947">
        <f>ROUND((ES2947),6)</f>
        <v>3375</v>
      </c>
      <c r="AD2947">
        <f>ROUND((((ET2947)-(EU2947))+AE2947),6)</f>
        <v>0</v>
      </c>
      <c r="AE2947">
        <f>ROUND((EU2947),6)</f>
        <v>0</v>
      </c>
      <c r="AF2947">
        <f>ROUND((EV2947),6)</f>
        <v>0</v>
      </c>
      <c r="AG2947">
        <f>ROUND((AP2947),6)</f>
        <v>0</v>
      </c>
      <c r="AH2947">
        <f>(EW2947)</f>
        <v>0</v>
      </c>
      <c r="AI2947">
        <f>(EX2947)</f>
        <v>0</v>
      </c>
      <c r="AJ2947">
        <f>(AS2947)</f>
        <v>0</v>
      </c>
      <c r="AK2947">
        <v>3375</v>
      </c>
      <c r="AL2947">
        <v>3375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70</v>
      </c>
      <c r="AU2947">
        <v>10</v>
      </c>
      <c r="AV2947">
        <v>1</v>
      </c>
      <c r="AW2947">
        <v>1</v>
      </c>
      <c r="AZ2947">
        <v>1</v>
      </c>
      <c r="BA2947">
        <v>1</v>
      </c>
      <c r="BB2947">
        <v>1</v>
      </c>
      <c r="BC2947">
        <v>1</v>
      </c>
      <c r="BD2947" t="s">
        <v>3</v>
      </c>
      <c r="BE2947" t="s">
        <v>3</v>
      </c>
      <c r="BF2947" t="s">
        <v>3</v>
      </c>
      <c r="BG2947" t="s">
        <v>3</v>
      </c>
      <c r="BH2947">
        <v>3</v>
      </c>
      <c r="BI2947">
        <v>4</v>
      </c>
      <c r="BJ2947" t="s">
        <v>3</v>
      </c>
      <c r="BM2947">
        <v>0</v>
      </c>
      <c r="BN2947">
        <v>0</v>
      </c>
      <c r="BO2947" t="s">
        <v>3</v>
      </c>
      <c r="BP2947">
        <v>0</v>
      </c>
      <c r="BQ2947">
        <v>1</v>
      </c>
      <c r="BR2947">
        <v>0</v>
      </c>
      <c r="BS2947">
        <v>1</v>
      </c>
      <c r="BT2947">
        <v>1</v>
      </c>
      <c r="BU2947">
        <v>1</v>
      </c>
      <c r="BV2947">
        <v>1</v>
      </c>
      <c r="BW2947">
        <v>1</v>
      </c>
      <c r="BX2947">
        <v>1</v>
      </c>
      <c r="BY2947" t="s">
        <v>3</v>
      </c>
      <c r="BZ2947">
        <v>70</v>
      </c>
      <c r="CA2947">
        <v>10</v>
      </c>
      <c r="CE2947">
        <v>0</v>
      </c>
      <c r="CF2947">
        <v>0</v>
      </c>
      <c r="CG2947">
        <v>0</v>
      </c>
      <c r="CM2947">
        <v>0</v>
      </c>
      <c r="CN2947" t="s">
        <v>3</v>
      </c>
      <c r="CO2947">
        <v>0</v>
      </c>
      <c r="CP2947">
        <f>(P2947+Q2947+S2947)</f>
        <v>303750</v>
      </c>
      <c r="CQ2947">
        <f>(AC2947*BC2947*AW2947)</f>
        <v>3375</v>
      </c>
      <c r="CR2947">
        <f>((((ET2947)*BB2947-(EU2947)*BS2947)+AE2947*BS2947)*AV2947)</f>
        <v>0</v>
      </c>
      <c r="CS2947">
        <f>(AE2947*BS2947*AV2947)</f>
        <v>0</v>
      </c>
      <c r="CT2947">
        <f>(AF2947*BA2947*AV2947)</f>
        <v>0</v>
      </c>
      <c r="CU2947">
        <f>AG2947</f>
        <v>0</v>
      </c>
      <c r="CV2947">
        <f>(AH2947*AV2947)</f>
        <v>0</v>
      </c>
      <c r="CW2947">
        <f>AI2947</f>
        <v>0</v>
      </c>
      <c r="CX2947">
        <f>AJ2947</f>
        <v>0</v>
      </c>
      <c r="CY2947">
        <f>((S2947*BZ2947)/100)</f>
        <v>0</v>
      </c>
      <c r="CZ2947">
        <f>((S2947*CA2947)/100)</f>
        <v>0</v>
      </c>
      <c r="DC2947" t="s">
        <v>3</v>
      </c>
      <c r="DD2947" t="s">
        <v>3</v>
      </c>
      <c r="DE2947" t="s">
        <v>3</v>
      </c>
      <c r="DF2947" t="s">
        <v>3</v>
      </c>
      <c r="DG2947" t="s">
        <v>3</v>
      </c>
      <c r="DH2947" t="s">
        <v>3</v>
      </c>
      <c r="DI2947" t="s">
        <v>3</v>
      </c>
      <c r="DJ2947" t="s">
        <v>3</v>
      </c>
      <c r="DK2947" t="s">
        <v>3</v>
      </c>
      <c r="DL2947" t="s">
        <v>3</v>
      </c>
      <c r="DM2947" t="s">
        <v>3</v>
      </c>
      <c r="DN2947">
        <v>0</v>
      </c>
      <c r="DO2947">
        <v>0</v>
      </c>
      <c r="DP2947">
        <v>1</v>
      </c>
      <c r="DQ2947">
        <v>1</v>
      </c>
      <c r="DU2947">
        <v>1003</v>
      </c>
      <c r="DV2947" t="s">
        <v>98</v>
      </c>
      <c r="DW2947" t="s">
        <v>98</v>
      </c>
      <c r="DX2947">
        <v>1</v>
      </c>
      <c r="EE2947">
        <v>55317522</v>
      </c>
      <c r="EF2947">
        <v>1</v>
      </c>
      <c r="EG2947" t="s">
        <v>19</v>
      </c>
      <c r="EH2947">
        <v>0</v>
      </c>
      <c r="EI2947" t="s">
        <v>3</v>
      </c>
      <c r="EJ2947">
        <v>4</v>
      </c>
      <c r="EK2947">
        <v>0</v>
      </c>
      <c r="EL2947" t="s">
        <v>20</v>
      </c>
      <c r="EM2947" t="s">
        <v>21</v>
      </c>
      <c r="EO2947" t="s">
        <v>3</v>
      </c>
      <c r="EQ2947">
        <v>0</v>
      </c>
      <c r="ER2947">
        <v>3375</v>
      </c>
      <c r="ES2947">
        <v>3375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5</v>
      </c>
      <c r="FC2947">
        <v>1</v>
      </c>
      <c r="FD2947">
        <v>18</v>
      </c>
      <c r="FF2947">
        <v>4050</v>
      </c>
      <c r="FQ2947">
        <v>0</v>
      </c>
      <c r="FR2947">
        <f>ROUND(IF(AND(BH2947=3,BI2947=3),P2947,0),2)</f>
        <v>0</v>
      </c>
      <c r="FS2947">
        <v>0</v>
      </c>
      <c r="FX2947">
        <v>70</v>
      </c>
      <c r="FY2947">
        <v>10</v>
      </c>
      <c r="GA2947" t="s">
        <v>99</v>
      </c>
      <c r="GD2947">
        <v>0</v>
      </c>
      <c r="GF2947">
        <v>-2021667497</v>
      </c>
      <c r="GG2947">
        <v>2</v>
      </c>
      <c r="GH2947">
        <v>3</v>
      </c>
      <c r="GI2947">
        <v>-2</v>
      </c>
      <c r="GJ2947">
        <v>0</v>
      </c>
      <c r="GK2947">
        <f>ROUND(R2947*(R12)/100,2)</f>
        <v>0</v>
      </c>
      <c r="GL2947">
        <f>ROUND(IF(AND(BH2947=3,BI2947=3,FS2947&lt;&gt;0),P2947,0),2)</f>
        <v>0</v>
      </c>
      <c r="GM2947">
        <f>ROUND(O2947+X2947+Y2947+GK2947,2)+GX2947</f>
        <v>303750</v>
      </c>
      <c r="GN2947">
        <f>IF(OR(BI2947=0,BI2947=1),ROUND(O2947+X2947+Y2947+GK2947,2),0)</f>
        <v>0</v>
      </c>
      <c r="GO2947">
        <f>IF(BI2947=2,ROUND(O2947+X2947+Y2947+GK2947,2),0)</f>
        <v>0</v>
      </c>
      <c r="GP2947">
        <f>IF(BI2947=4,ROUND(O2947+X2947+Y2947+GK2947,2)+GX2947,0)</f>
        <v>303750</v>
      </c>
      <c r="GR2947">
        <v>1</v>
      </c>
      <c r="GS2947">
        <v>1</v>
      </c>
      <c r="GT2947">
        <v>0</v>
      </c>
      <c r="GU2947" t="s">
        <v>3</v>
      </c>
      <c r="GV2947">
        <f>ROUND((GT2947),6)</f>
        <v>0</v>
      </c>
      <c r="GW2947">
        <v>1</v>
      </c>
      <c r="GX2947">
        <f>ROUND(HC2947*I2947,2)</f>
        <v>0</v>
      </c>
      <c r="HA2947">
        <v>0</v>
      </c>
      <c r="HB2947">
        <v>0</v>
      </c>
      <c r="HC2947">
        <f>GV2947*GW2947</f>
        <v>0</v>
      </c>
      <c r="IK2947">
        <v>0</v>
      </c>
    </row>
    <row r="2949" spans="1:245" x14ac:dyDescent="0.2">
      <c r="A2949" s="2">
        <v>51</v>
      </c>
      <c r="B2949" s="2">
        <f>B2942</f>
        <v>1</v>
      </c>
      <c r="C2949" s="2">
        <f>A2942</f>
        <v>4</v>
      </c>
      <c r="D2949" s="2">
        <f>ROW(A2942)</f>
        <v>2942</v>
      </c>
      <c r="E2949" s="2"/>
      <c r="F2949" s="2" t="str">
        <f>IF(F2942&lt;&gt;"",F2942,"")</f>
        <v>Новый раздел</v>
      </c>
      <c r="G2949" s="2" t="str">
        <f>IF(G2942&lt;&gt;"",G2942,"")</f>
        <v>Установка ограждений -90п.м. Н-1м</v>
      </c>
      <c r="H2949" s="2">
        <v>0</v>
      </c>
      <c r="I2949" s="2"/>
      <c r="J2949" s="2"/>
      <c r="K2949" s="2"/>
      <c r="L2949" s="2"/>
      <c r="M2949" s="2"/>
      <c r="N2949" s="2"/>
      <c r="O2949" s="2">
        <f t="shared" ref="O2949:T2949" si="1548">ROUND(AB2949,2)</f>
        <v>322504.56</v>
      </c>
      <c r="P2949" s="2">
        <f t="shared" si="1548"/>
        <v>317226.87</v>
      </c>
      <c r="Q2949" s="2">
        <f t="shared" si="1548"/>
        <v>0</v>
      </c>
      <c r="R2949" s="2">
        <f t="shared" si="1548"/>
        <v>0</v>
      </c>
      <c r="S2949" s="2">
        <f t="shared" si="1548"/>
        <v>5277.69</v>
      </c>
      <c r="T2949" s="2">
        <f t="shared" si="1548"/>
        <v>0</v>
      </c>
      <c r="U2949" s="2">
        <f>AH2949</f>
        <v>27.99</v>
      </c>
      <c r="V2949" s="2">
        <f>AI2949</f>
        <v>0</v>
      </c>
      <c r="W2949" s="2">
        <f>ROUND(AJ2949,2)</f>
        <v>0</v>
      </c>
      <c r="X2949" s="2">
        <f>ROUND(AK2949,2)</f>
        <v>3694.38</v>
      </c>
      <c r="Y2949" s="2">
        <f>ROUND(AL2949,2)</f>
        <v>527.77</v>
      </c>
      <c r="Z2949" s="2"/>
      <c r="AA2949" s="2"/>
      <c r="AB2949" s="2">
        <f>ROUND(SUMIF(AA2946:AA2947,"=55574044",O2946:O2947),2)</f>
        <v>322504.56</v>
      </c>
      <c r="AC2949" s="2">
        <f>ROUND(SUMIF(AA2946:AA2947,"=55574044",P2946:P2947),2)</f>
        <v>317226.87</v>
      </c>
      <c r="AD2949" s="2">
        <f>ROUND(SUMIF(AA2946:AA2947,"=55574044",Q2946:Q2947),2)</f>
        <v>0</v>
      </c>
      <c r="AE2949" s="2">
        <f>ROUND(SUMIF(AA2946:AA2947,"=55574044",R2946:R2947),2)</f>
        <v>0</v>
      </c>
      <c r="AF2949" s="2">
        <f>ROUND(SUMIF(AA2946:AA2947,"=55574044",S2946:S2947),2)</f>
        <v>5277.69</v>
      </c>
      <c r="AG2949" s="2">
        <f>ROUND(SUMIF(AA2946:AA2947,"=55574044",T2946:T2947),2)</f>
        <v>0</v>
      </c>
      <c r="AH2949" s="2">
        <f>SUMIF(AA2946:AA2947,"=55574044",U2946:U2947)</f>
        <v>27.99</v>
      </c>
      <c r="AI2949" s="2">
        <f>SUMIF(AA2946:AA2947,"=55574044",V2946:V2947)</f>
        <v>0</v>
      </c>
      <c r="AJ2949" s="2">
        <f>ROUND(SUMIF(AA2946:AA2947,"=55574044",W2946:W2947),2)</f>
        <v>0</v>
      </c>
      <c r="AK2949" s="2">
        <f>ROUND(SUMIF(AA2946:AA2947,"=55574044",X2946:X2947),2)</f>
        <v>3694.38</v>
      </c>
      <c r="AL2949" s="2">
        <f>ROUND(SUMIF(AA2946:AA2947,"=55574044",Y2946:Y2947),2)</f>
        <v>527.77</v>
      </c>
      <c r="AM2949" s="2"/>
      <c r="AN2949" s="2"/>
      <c r="AO2949" s="2">
        <f t="shared" ref="AO2949:BC2949" si="1549">ROUND(BX2949,2)</f>
        <v>0</v>
      </c>
      <c r="AP2949" s="2">
        <f t="shared" si="1549"/>
        <v>0</v>
      </c>
      <c r="AQ2949" s="2">
        <f t="shared" si="1549"/>
        <v>0</v>
      </c>
      <c r="AR2949" s="2">
        <f t="shared" si="1549"/>
        <v>326726.71000000002</v>
      </c>
      <c r="AS2949" s="2">
        <f t="shared" si="1549"/>
        <v>0</v>
      </c>
      <c r="AT2949" s="2">
        <f t="shared" si="1549"/>
        <v>0</v>
      </c>
      <c r="AU2949" s="2">
        <f t="shared" si="1549"/>
        <v>326726.71000000002</v>
      </c>
      <c r="AV2949" s="2">
        <f t="shared" si="1549"/>
        <v>317226.87</v>
      </c>
      <c r="AW2949" s="2">
        <f t="shared" si="1549"/>
        <v>317226.87</v>
      </c>
      <c r="AX2949" s="2">
        <f t="shared" si="1549"/>
        <v>0</v>
      </c>
      <c r="AY2949" s="2">
        <f t="shared" si="1549"/>
        <v>317226.87</v>
      </c>
      <c r="AZ2949" s="2">
        <f t="shared" si="1549"/>
        <v>0</v>
      </c>
      <c r="BA2949" s="2">
        <f t="shared" si="1549"/>
        <v>0</v>
      </c>
      <c r="BB2949" s="2">
        <f t="shared" si="1549"/>
        <v>0</v>
      </c>
      <c r="BC2949" s="2">
        <f t="shared" si="1549"/>
        <v>0</v>
      </c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>
        <f>ROUND(SUMIF(AA2946:AA2947,"=55574044",FQ2946:FQ2947),2)</f>
        <v>0</v>
      </c>
      <c r="BY2949" s="2">
        <f>ROUND(SUMIF(AA2946:AA2947,"=55574044",FR2946:FR2947),2)</f>
        <v>0</v>
      </c>
      <c r="BZ2949" s="2">
        <f>ROUND(SUMIF(AA2946:AA2947,"=55574044",GL2946:GL2947),2)</f>
        <v>0</v>
      </c>
      <c r="CA2949" s="2">
        <f>ROUND(SUMIF(AA2946:AA2947,"=55574044",GM2946:GM2947),2)</f>
        <v>326726.71000000002</v>
      </c>
      <c r="CB2949" s="2">
        <f>ROUND(SUMIF(AA2946:AA2947,"=55574044",GN2946:GN2947),2)</f>
        <v>0</v>
      </c>
      <c r="CC2949" s="2">
        <f>ROUND(SUMIF(AA2946:AA2947,"=55574044",GO2946:GO2947),2)</f>
        <v>0</v>
      </c>
      <c r="CD2949" s="2">
        <f>ROUND(SUMIF(AA2946:AA2947,"=55574044",GP2946:GP2947),2)</f>
        <v>326726.71000000002</v>
      </c>
      <c r="CE2949" s="2">
        <f>AC2949-BX2949</f>
        <v>317226.87</v>
      </c>
      <c r="CF2949" s="2">
        <f>AC2949-BY2949</f>
        <v>317226.87</v>
      </c>
      <c r="CG2949" s="2">
        <f>BX2949-BZ2949</f>
        <v>0</v>
      </c>
      <c r="CH2949" s="2">
        <f>AC2949-BX2949-BY2949+BZ2949</f>
        <v>317226.87</v>
      </c>
      <c r="CI2949" s="2">
        <f>BY2949-BZ2949</f>
        <v>0</v>
      </c>
      <c r="CJ2949" s="2">
        <f>ROUND(SUMIF(AA2946:AA2947,"=55574044",GX2946:GX2947),2)</f>
        <v>0</v>
      </c>
      <c r="CK2949" s="2">
        <f>ROUND(SUMIF(AA2946:AA2947,"=55574044",GY2946:GY2947),2)</f>
        <v>0</v>
      </c>
      <c r="CL2949" s="2">
        <f>ROUND(SUMIF(AA2946:AA2947,"=55574044",GZ2946:GZ2947),2)</f>
        <v>0</v>
      </c>
      <c r="CM2949" s="2"/>
      <c r="CN2949" s="2"/>
      <c r="CO2949" s="2"/>
      <c r="CP2949" s="2"/>
      <c r="CQ2949" s="2"/>
      <c r="CR2949" s="2"/>
      <c r="CS2949" s="2"/>
      <c r="CT2949" s="2"/>
      <c r="CU2949" s="2"/>
      <c r="CV2949" s="2"/>
      <c r="CW2949" s="2"/>
      <c r="CX2949" s="2"/>
      <c r="CY2949" s="2"/>
      <c r="CZ2949" s="2"/>
      <c r="DA2949" s="2"/>
      <c r="DB2949" s="2"/>
      <c r="DC2949" s="2"/>
      <c r="DD2949" s="2"/>
      <c r="DE2949" s="2"/>
      <c r="DF2949" s="2"/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/>
      <c r="EB2949" s="3"/>
      <c r="EC2949" s="3"/>
      <c r="ED2949" s="3"/>
      <c r="EE2949" s="3"/>
      <c r="EF2949" s="3"/>
      <c r="EG2949" s="3"/>
      <c r="EH2949" s="3"/>
      <c r="EI2949" s="3"/>
      <c r="EJ2949" s="3"/>
      <c r="EK2949" s="3"/>
      <c r="EL2949" s="3"/>
      <c r="EM2949" s="3"/>
      <c r="EN2949" s="3"/>
      <c r="EO2949" s="3"/>
      <c r="EP2949" s="3"/>
      <c r="EQ2949" s="3"/>
      <c r="ER2949" s="3"/>
      <c r="ES2949" s="3"/>
      <c r="ET2949" s="3"/>
      <c r="EU2949" s="3"/>
      <c r="EV2949" s="3"/>
      <c r="EW2949" s="3"/>
      <c r="EX2949" s="3"/>
      <c r="EY2949" s="3"/>
      <c r="EZ2949" s="3"/>
      <c r="FA2949" s="3"/>
      <c r="FB2949" s="3"/>
      <c r="FC2949" s="3"/>
      <c r="FD2949" s="3"/>
      <c r="FE2949" s="3"/>
      <c r="FF2949" s="3"/>
      <c r="FG2949" s="3"/>
      <c r="FH2949" s="3"/>
      <c r="FI2949" s="3"/>
      <c r="FJ2949" s="3"/>
      <c r="FK2949" s="3"/>
      <c r="FL2949" s="3"/>
      <c r="FM2949" s="3"/>
      <c r="FN2949" s="3"/>
      <c r="FO2949" s="3"/>
      <c r="FP2949" s="3"/>
      <c r="FQ2949" s="3"/>
      <c r="FR2949" s="3"/>
      <c r="FS2949" s="3"/>
      <c r="FT2949" s="3"/>
      <c r="FU2949" s="3"/>
      <c r="FV2949" s="3"/>
      <c r="FW2949" s="3"/>
      <c r="FX2949" s="3"/>
      <c r="FY2949" s="3"/>
      <c r="FZ2949" s="3"/>
      <c r="GA2949" s="3"/>
      <c r="GB2949" s="3"/>
      <c r="GC2949" s="3"/>
      <c r="GD2949" s="3"/>
      <c r="GE2949" s="3"/>
      <c r="GF2949" s="3"/>
      <c r="GG2949" s="3"/>
      <c r="GH2949" s="3"/>
      <c r="GI2949" s="3"/>
      <c r="GJ2949" s="3"/>
      <c r="GK2949" s="3"/>
      <c r="GL2949" s="3"/>
      <c r="GM2949" s="3"/>
      <c r="GN2949" s="3"/>
      <c r="GO2949" s="3"/>
      <c r="GP2949" s="3"/>
      <c r="GQ2949" s="3"/>
      <c r="GR2949" s="3"/>
      <c r="GS2949" s="3"/>
      <c r="GT2949" s="3"/>
      <c r="GU2949" s="3"/>
      <c r="GV2949" s="3"/>
      <c r="GW2949" s="3"/>
      <c r="GX2949" s="3">
        <v>0</v>
      </c>
    </row>
    <row r="2951" spans="1:245" x14ac:dyDescent="0.2">
      <c r="A2951" s="4">
        <v>50</v>
      </c>
      <c r="B2951" s="4">
        <v>0</v>
      </c>
      <c r="C2951" s="4">
        <v>0</v>
      </c>
      <c r="D2951" s="4">
        <v>1</v>
      </c>
      <c r="E2951" s="4">
        <v>201</v>
      </c>
      <c r="F2951" s="4">
        <f>ROUND(Source!O2949,O2951)</f>
        <v>322504.56</v>
      </c>
      <c r="G2951" s="4" t="s">
        <v>34</v>
      </c>
      <c r="H2951" s="4" t="s">
        <v>35</v>
      </c>
      <c r="I2951" s="4"/>
      <c r="J2951" s="4"/>
      <c r="K2951" s="4">
        <v>201</v>
      </c>
      <c r="L2951" s="4">
        <v>1</v>
      </c>
      <c r="M2951" s="4">
        <v>3</v>
      </c>
      <c r="N2951" s="4" t="s">
        <v>3</v>
      </c>
      <c r="O2951" s="4">
        <v>2</v>
      </c>
      <c r="P2951" s="4"/>
      <c r="Q2951" s="4"/>
      <c r="R2951" s="4"/>
      <c r="S2951" s="4"/>
      <c r="T2951" s="4"/>
      <c r="U2951" s="4"/>
      <c r="V2951" s="4"/>
      <c r="W2951" s="4"/>
    </row>
    <row r="2952" spans="1:245" x14ac:dyDescent="0.2">
      <c r="A2952" s="4">
        <v>50</v>
      </c>
      <c r="B2952" s="4">
        <v>0</v>
      </c>
      <c r="C2952" s="4">
        <v>0</v>
      </c>
      <c r="D2952" s="4">
        <v>1</v>
      </c>
      <c r="E2952" s="4">
        <v>202</v>
      </c>
      <c r="F2952" s="4">
        <f>ROUND(Source!P2949,O2952)</f>
        <v>317226.87</v>
      </c>
      <c r="G2952" s="4" t="s">
        <v>36</v>
      </c>
      <c r="H2952" s="4" t="s">
        <v>37</v>
      </c>
      <c r="I2952" s="4"/>
      <c r="J2952" s="4"/>
      <c r="K2952" s="4">
        <v>202</v>
      </c>
      <c r="L2952" s="4">
        <v>2</v>
      </c>
      <c r="M2952" s="4">
        <v>3</v>
      </c>
      <c r="N2952" s="4" t="s">
        <v>3</v>
      </c>
      <c r="O2952" s="4">
        <v>2</v>
      </c>
      <c r="P2952" s="4"/>
      <c r="Q2952" s="4"/>
      <c r="R2952" s="4"/>
      <c r="S2952" s="4"/>
      <c r="T2952" s="4"/>
      <c r="U2952" s="4"/>
      <c r="V2952" s="4"/>
      <c r="W2952" s="4"/>
    </row>
    <row r="2953" spans="1:245" x14ac:dyDescent="0.2">
      <c r="A2953" s="4">
        <v>50</v>
      </c>
      <c r="B2953" s="4">
        <v>0</v>
      </c>
      <c r="C2953" s="4">
        <v>0</v>
      </c>
      <c r="D2953" s="4">
        <v>1</v>
      </c>
      <c r="E2953" s="4">
        <v>222</v>
      </c>
      <c r="F2953" s="4">
        <f>ROUND(Source!AO2949,O2953)</f>
        <v>0</v>
      </c>
      <c r="G2953" s="4" t="s">
        <v>38</v>
      </c>
      <c r="H2953" s="4" t="s">
        <v>39</v>
      </c>
      <c r="I2953" s="4"/>
      <c r="J2953" s="4"/>
      <c r="K2953" s="4">
        <v>222</v>
      </c>
      <c r="L2953" s="4">
        <v>3</v>
      </c>
      <c r="M2953" s="4">
        <v>3</v>
      </c>
      <c r="N2953" s="4" t="s">
        <v>3</v>
      </c>
      <c r="O2953" s="4">
        <v>2</v>
      </c>
      <c r="P2953" s="4"/>
      <c r="Q2953" s="4"/>
      <c r="R2953" s="4"/>
      <c r="S2953" s="4"/>
      <c r="T2953" s="4"/>
      <c r="U2953" s="4"/>
      <c r="V2953" s="4"/>
      <c r="W2953" s="4"/>
    </row>
    <row r="2954" spans="1:245" x14ac:dyDescent="0.2">
      <c r="A2954" s="4">
        <v>50</v>
      </c>
      <c r="B2954" s="4">
        <v>0</v>
      </c>
      <c r="C2954" s="4">
        <v>0</v>
      </c>
      <c r="D2954" s="4">
        <v>1</v>
      </c>
      <c r="E2954" s="4">
        <v>225</v>
      </c>
      <c r="F2954" s="4">
        <f>ROUND(Source!AV2949,O2954)</f>
        <v>317226.87</v>
      </c>
      <c r="G2954" s="4" t="s">
        <v>40</v>
      </c>
      <c r="H2954" s="4" t="s">
        <v>41</v>
      </c>
      <c r="I2954" s="4"/>
      <c r="J2954" s="4"/>
      <c r="K2954" s="4">
        <v>225</v>
      </c>
      <c r="L2954" s="4">
        <v>4</v>
      </c>
      <c r="M2954" s="4">
        <v>3</v>
      </c>
      <c r="N2954" s="4" t="s">
        <v>3</v>
      </c>
      <c r="O2954" s="4">
        <v>2</v>
      </c>
      <c r="P2954" s="4"/>
      <c r="Q2954" s="4"/>
      <c r="R2954" s="4"/>
      <c r="S2954" s="4"/>
      <c r="T2954" s="4"/>
      <c r="U2954" s="4"/>
      <c r="V2954" s="4"/>
      <c r="W2954" s="4"/>
    </row>
    <row r="2955" spans="1:245" x14ac:dyDescent="0.2">
      <c r="A2955" s="4">
        <v>50</v>
      </c>
      <c r="B2955" s="4">
        <v>0</v>
      </c>
      <c r="C2955" s="4">
        <v>0</v>
      </c>
      <c r="D2955" s="4">
        <v>1</v>
      </c>
      <c r="E2955" s="4">
        <v>226</v>
      </c>
      <c r="F2955" s="4">
        <f>ROUND(Source!AW2949,O2955)</f>
        <v>317226.87</v>
      </c>
      <c r="G2955" s="4" t="s">
        <v>42</v>
      </c>
      <c r="H2955" s="4" t="s">
        <v>43</v>
      </c>
      <c r="I2955" s="4"/>
      <c r="J2955" s="4"/>
      <c r="K2955" s="4">
        <v>226</v>
      </c>
      <c r="L2955" s="4">
        <v>5</v>
      </c>
      <c r="M2955" s="4">
        <v>3</v>
      </c>
      <c r="N2955" s="4" t="s">
        <v>3</v>
      </c>
      <c r="O2955" s="4">
        <v>2</v>
      </c>
      <c r="P2955" s="4"/>
      <c r="Q2955" s="4"/>
      <c r="R2955" s="4"/>
      <c r="S2955" s="4"/>
      <c r="T2955" s="4"/>
      <c r="U2955" s="4"/>
      <c r="V2955" s="4"/>
      <c r="W2955" s="4"/>
    </row>
    <row r="2956" spans="1:245" x14ac:dyDescent="0.2">
      <c r="A2956" s="4">
        <v>50</v>
      </c>
      <c r="B2956" s="4">
        <v>0</v>
      </c>
      <c r="C2956" s="4">
        <v>0</v>
      </c>
      <c r="D2956" s="4">
        <v>1</v>
      </c>
      <c r="E2956" s="4">
        <v>227</v>
      </c>
      <c r="F2956" s="4">
        <f>ROUND(Source!AX2949,O2956)</f>
        <v>0</v>
      </c>
      <c r="G2956" s="4" t="s">
        <v>44</v>
      </c>
      <c r="H2956" s="4" t="s">
        <v>45</v>
      </c>
      <c r="I2956" s="4"/>
      <c r="J2956" s="4"/>
      <c r="K2956" s="4">
        <v>227</v>
      </c>
      <c r="L2956" s="4">
        <v>6</v>
      </c>
      <c r="M2956" s="4">
        <v>3</v>
      </c>
      <c r="N2956" s="4" t="s">
        <v>3</v>
      </c>
      <c r="O2956" s="4">
        <v>2</v>
      </c>
      <c r="P2956" s="4"/>
      <c r="Q2956" s="4"/>
      <c r="R2956" s="4"/>
      <c r="S2956" s="4"/>
      <c r="T2956" s="4"/>
      <c r="U2956" s="4"/>
      <c r="V2956" s="4"/>
      <c r="W2956" s="4"/>
    </row>
    <row r="2957" spans="1:245" x14ac:dyDescent="0.2">
      <c r="A2957" s="4">
        <v>50</v>
      </c>
      <c r="B2957" s="4">
        <v>0</v>
      </c>
      <c r="C2957" s="4">
        <v>0</v>
      </c>
      <c r="D2957" s="4">
        <v>1</v>
      </c>
      <c r="E2957" s="4">
        <v>228</v>
      </c>
      <c r="F2957" s="4">
        <f>ROUND(Source!AY2949,O2957)</f>
        <v>317226.87</v>
      </c>
      <c r="G2957" s="4" t="s">
        <v>46</v>
      </c>
      <c r="H2957" s="4" t="s">
        <v>47</v>
      </c>
      <c r="I2957" s="4"/>
      <c r="J2957" s="4"/>
      <c r="K2957" s="4">
        <v>228</v>
      </c>
      <c r="L2957" s="4">
        <v>7</v>
      </c>
      <c r="M2957" s="4">
        <v>3</v>
      </c>
      <c r="N2957" s="4" t="s">
        <v>3</v>
      </c>
      <c r="O2957" s="4">
        <v>2</v>
      </c>
      <c r="P2957" s="4"/>
      <c r="Q2957" s="4"/>
      <c r="R2957" s="4"/>
      <c r="S2957" s="4"/>
      <c r="T2957" s="4"/>
      <c r="U2957" s="4"/>
      <c r="V2957" s="4"/>
      <c r="W2957" s="4"/>
    </row>
    <row r="2958" spans="1:245" x14ac:dyDescent="0.2">
      <c r="A2958" s="4">
        <v>50</v>
      </c>
      <c r="B2958" s="4">
        <v>0</v>
      </c>
      <c r="C2958" s="4">
        <v>0</v>
      </c>
      <c r="D2958" s="4">
        <v>1</v>
      </c>
      <c r="E2958" s="4">
        <v>216</v>
      </c>
      <c r="F2958" s="4">
        <f>ROUND(Source!AP2949,O2958)</f>
        <v>0</v>
      </c>
      <c r="G2958" s="4" t="s">
        <v>48</v>
      </c>
      <c r="H2958" s="4" t="s">
        <v>49</v>
      </c>
      <c r="I2958" s="4"/>
      <c r="J2958" s="4"/>
      <c r="K2958" s="4">
        <v>216</v>
      </c>
      <c r="L2958" s="4">
        <v>8</v>
      </c>
      <c r="M2958" s="4">
        <v>3</v>
      </c>
      <c r="N2958" s="4" t="s">
        <v>3</v>
      </c>
      <c r="O2958" s="4">
        <v>2</v>
      </c>
      <c r="P2958" s="4"/>
      <c r="Q2958" s="4"/>
      <c r="R2958" s="4"/>
      <c r="S2958" s="4"/>
      <c r="T2958" s="4"/>
      <c r="U2958" s="4"/>
      <c r="V2958" s="4"/>
      <c r="W2958" s="4"/>
    </row>
    <row r="2959" spans="1:245" x14ac:dyDescent="0.2">
      <c r="A2959" s="4">
        <v>50</v>
      </c>
      <c r="B2959" s="4">
        <v>0</v>
      </c>
      <c r="C2959" s="4">
        <v>0</v>
      </c>
      <c r="D2959" s="4">
        <v>1</v>
      </c>
      <c r="E2959" s="4">
        <v>223</v>
      </c>
      <c r="F2959" s="4">
        <f>ROUND(Source!AQ2949,O2959)</f>
        <v>0</v>
      </c>
      <c r="G2959" s="4" t="s">
        <v>50</v>
      </c>
      <c r="H2959" s="4" t="s">
        <v>51</v>
      </c>
      <c r="I2959" s="4"/>
      <c r="J2959" s="4"/>
      <c r="K2959" s="4">
        <v>223</v>
      </c>
      <c r="L2959" s="4">
        <v>9</v>
      </c>
      <c r="M2959" s="4">
        <v>3</v>
      </c>
      <c r="N2959" s="4" t="s">
        <v>3</v>
      </c>
      <c r="O2959" s="4">
        <v>2</v>
      </c>
      <c r="P2959" s="4"/>
      <c r="Q2959" s="4"/>
      <c r="R2959" s="4"/>
      <c r="S2959" s="4"/>
      <c r="T2959" s="4"/>
      <c r="U2959" s="4"/>
      <c r="V2959" s="4"/>
      <c r="W2959" s="4"/>
    </row>
    <row r="2960" spans="1:245" x14ac:dyDescent="0.2">
      <c r="A2960" s="4">
        <v>50</v>
      </c>
      <c r="B2960" s="4">
        <v>0</v>
      </c>
      <c r="C2960" s="4">
        <v>0</v>
      </c>
      <c r="D2960" s="4">
        <v>1</v>
      </c>
      <c r="E2960" s="4">
        <v>229</v>
      </c>
      <c r="F2960" s="4">
        <f>ROUND(Source!AZ2949,O2960)</f>
        <v>0</v>
      </c>
      <c r="G2960" s="4" t="s">
        <v>52</v>
      </c>
      <c r="H2960" s="4" t="s">
        <v>53</v>
      </c>
      <c r="I2960" s="4"/>
      <c r="J2960" s="4"/>
      <c r="K2960" s="4">
        <v>229</v>
      </c>
      <c r="L2960" s="4">
        <v>10</v>
      </c>
      <c r="M2960" s="4">
        <v>3</v>
      </c>
      <c r="N2960" s="4" t="s">
        <v>3</v>
      </c>
      <c r="O2960" s="4">
        <v>2</v>
      </c>
      <c r="P2960" s="4"/>
      <c r="Q2960" s="4"/>
      <c r="R2960" s="4"/>
      <c r="S2960" s="4"/>
      <c r="T2960" s="4"/>
      <c r="U2960" s="4"/>
      <c r="V2960" s="4"/>
      <c r="W2960" s="4"/>
    </row>
    <row r="2961" spans="1:23" x14ac:dyDescent="0.2">
      <c r="A2961" s="4">
        <v>50</v>
      </c>
      <c r="B2961" s="4">
        <v>0</v>
      </c>
      <c r="C2961" s="4">
        <v>0</v>
      </c>
      <c r="D2961" s="4">
        <v>1</v>
      </c>
      <c r="E2961" s="4">
        <v>203</v>
      </c>
      <c r="F2961" s="4">
        <f>ROUND(Source!Q2949,O2961)</f>
        <v>0</v>
      </c>
      <c r="G2961" s="4" t="s">
        <v>54</v>
      </c>
      <c r="H2961" s="4" t="s">
        <v>55</v>
      </c>
      <c r="I2961" s="4"/>
      <c r="J2961" s="4"/>
      <c r="K2961" s="4">
        <v>203</v>
      </c>
      <c r="L2961" s="4">
        <v>11</v>
      </c>
      <c r="M2961" s="4">
        <v>3</v>
      </c>
      <c r="N2961" s="4" t="s">
        <v>3</v>
      </c>
      <c r="O2961" s="4">
        <v>2</v>
      </c>
      <c r="P2961" s="4"/>
      <c r="Q2961" s="4"/>
      <c r="R2961" s="4"/>
      <c r="S2961" s="4"/>
      <c r="T2961" s="4"/>
      <c r="U2961" s="4"/>
      <c r="V2961" s="4"/>
      <c r="W2961" s="4"/>
    </row>
    <row r="2962" spans="1:23" x14ac:dyDescent="0.2">
      <c r="A2962" s="4">
        <v>50</v>
      </c>
      <c r="B2962" s="4">
        <v>0</v>
      </c>
      <c r="C2962" s="4">
        <v>0</v>
      </c>
      <c r="D2962" s="4">
        <v>1</v>
      </c>
      <c r="E2962" s="4">
        <v>231</v>
      </c>
      <c r="F2962" s="4">
        <f>ROUND(Source!BB2949,O2962)</f>
        <v>0</v>
      </c>
      <c r="G2962" s="4" t="s">
        <v>56</v>
      </c>
      <c r="H2962" s="4" t="s">
        <v>57</v>
      </c>
      <c r="I2962" s="4"/>
      <c r="J2962" s="4"/>
      <c r="K2962" s="4">
        <v>231</v>
      </c>
      <c r="L2962" s="4">
        <v>12</v>
      </c>
      <c r="M2962" s="4">
        <v>3</v>
      </c>
      <c r="N2962" s="4" t="s">
        <v>3</v>
      </c>
      <c r="O2962" s="4">
        <v>2</v>
      </c>
      <c r="P2962" s="4"/>
      <c r="Q2962" s="4"/>
      <c r="R2962" s="4"/>
      <c r="S2962" s="4"/>
      <c r="T2962" s="4"/>
      <c r="U2962" s="4"/>
      <c r="V2962" s="4"/>
      <c r="W2962" s="4"/>
    </row>
    <row r="2963" spans="1:23" x14ac:dyDescent="0.2">
      <c r="A2963" s="4">
        <v>50</v>
      </c>
      <c r="B2963" s="4">
        <v>0</v>
      </c>
      <c r="C2963" s="4">
        <v>0</v>
      </c>
      <c r="D2963" s="4">
        <v>1</v>
      </c>
      <c r="E2963" s="4">
        <v>204</v>
      </c>
      <c r="F2963" s="4">
        <f>ROUND(Source!R2949,O2963)</f>
        <v>0</v>
      </c>
      <c r="G2963" s="4" t="s">
        <v>58</v>
      </c>
      <c r="H2963" s="4" t="s">
        <v>59</v>
      </c>
      <c r="I2963" s="4"/>
      <c r="J2963" s="4"/>
      <c r="K2963" s="4">
        <v>204</v>
      </c>
      <c r="L2963" s="4">
        <v>13</v>
      </c>
      <c r="M2963" s="4">
        <v>3</v>
      </c>
      <c r="N2963" s="4" t="s">
        <v>3</v>
      </c>
      <c r="O2963" s="4">
        <v>2</v>
      </c>
      <c r="P2963" s="4"/>
      <c r="Q2963" s="4"/>
      <c r="R2963" s="4"/>
      <c r="S2963" s="4"/>
      <c r="T2963" s="4"/>
      <c r="U2963" s="4"/>
      <c r="V2963" s="4"/>
      <c r="W2963" s="4"/>
    </row>
    <row r="2964" spans="1:23" x14ac:dyDescent="0.2">
      <c r="A2964" s="4">
        <v>50</v>
      </c>
      <c r="B2964" s="4">
        <v>0</v>
      </c>
      <c r="C2964" s="4">
        <v>0</v>
      </c>
      <c r="D2964" s="4">
        <v>1</v>
      </c>
      <c r="E2964" s="4">
        <v>205</v>
      </c>
      <c r="F2964" s="4">
        <f>ROUND(Source!S2949,O2964)</f>
        <v>5277.69</v>
      </c>
      <c r="G2964" s="4" t="s">
        <v>60</v>
      </c>
      <c r="H2964" s="4" t="s">
        <v>61</v>
      </c>
      <c r="I2964" s="4"/>
      <c r="J2964" s="4"/>
      <c r="K2964" s="4">
        <v>205</v>
      </c>
      <c r="L2964" s="4">
        <v>14</v>
      </c>
      <c r="M2964" s="4">
        <v>3</v>
      </c>
      <c r="N2964" s="4" t="s">
        <v>3</v>
      </c>
      <c r="O2964" s="4">
        <v>2</v>
      </c>
      <c r="P2964" s="4"/>
      <c r="Q2964" s="4"/>
      <c r="R2964" s="4"/>
      <c r="S2964" s="4"/>
      <c r="T2964" s="4"/>
      <c r="U2964" s="4"/>
      <c r="V2964" s="4"/>
      <c r="W2964" s="4"/>
    </row>
    <row r="2965" spans="1:23" x14ac:dyDescent="0.2">
      <c r="A2965" s="4">
        <v>50</v>
      </c>
      <c r="B2965" s="4">
        <v>0</v>
      </c>
      <c r="C2965" s="4">
        <v>0</v>
      </c>
      <c r="D2965" s="4">
        <v>1</v>
      </c>
      <c r="E2965" s="4">
        <v>232</v>
      </c>
      <c r="F2965" s="4">
        <f>ROUND(Source!BC2949,O2965)</f>
        <v>0</v>
      </c>
      <c r="G2965" s="4" t="s">
        <v>62</v>
      </c>
      <c r="H2965" s="4" t="s">
        <v>63</v>
      </c>
      <c r="I2965" s="4"/>
      <c r="J2965" s="4"/>
      <c r="K2965" s="4">
        <v>232</v>
      </c>
      <c r="L2965" s="4">
        <v>15</v>
      </c>
      <c r="M2965" s="4">
        <v>3</v>
      </c>
      <c r="N2965" s="4" t="s">
        <v>3</v>
      </c>
      <c r="O2965" s="4">
        <v>2</v>
      </c>
      <c r="P2965" s="4"/>
      <c r="Q2965" s="4"/>
      <c r="R2965" s="4"/>
      <c r="S2965" s="4"/>
      <c r="T2965" s="4"/>
      <c r="U2965" s="4"/>
      <c r="V2965" s="4"/>
      <c r="W2965" s="4"/>
    </row>
    <row r="2966" spans="1:23" x14ac:dyDescent="0.2">
      <c r="A2966" s="4">
        <v>50</v>
      </c>
      <c r="B2966" s="4">
        <v>0</v>
      </c>
      <c r="C2966" s="4">
        <v>0</v>
      </c>
      <c r="D2966" s="4">
        <v>1</v>
      </c>
      <c r="E2966" s="4">
        <v>214</v>
      </c>
      <c r="F2966" s="4">
        <f>ROUND(Source!AS2949,O2966)</f>
        <v>0</v>
      </c>
      <c r="G2966" s="4" t="s">
        <v>64</v>
      </c>
      <c r="H2966" s="4" t="s">
        <v>65</v>
      </c>
      <c r="I2966" s="4"/>
      <c r="J2966" s="4"/>
      <c r="K2966" s="4">
        <v>214</v>
      </c>
      <c r="L2966" s="4">
        <v>16</v>
      </c>
      <c r="M2966" s="4">
        <v>3</v>
      </c>
      <c r="N2966" s="4" t="s">
        <v>3</v>
      </c>
      <c r="O2966" s="4">
        <v>2</v>
      </c>
      <c r="P2966" s="4"/>
      <c r="Q2966" s="4"/>
      <c r="R2966" s="4"/>
      <c r="S2966" s="4"/>
      <c r="T2966" s="4"/>
      <c r="U2966" s="4"/>
      <c r="V2966" s="4"/>
      <c r="W2966" s="4"/>
    </row>
    <row r="2967" spans="1:23" x14ac:dyDescent="0.2">
      <c r="A2967" s="4">
        <v>50</v>
      </c>
      <c r="B2967" s="4">
        <v>0</v>
      </c>
      <c r="C2967" s="4">
        <v>0</v>
      </c>
      <c r="D2967" s="4">
        <v>1</v>
      </c>
      <c r="E2967" s="4">
        <v>215</v>
      </c>
      <c r="F2967" s="4">
        <f>ROUND(Source!AT2949,O2967)</f>
        <v>0</v>
      </c>
      <c r="G2967" s="4" t="s">
        <v>66</v>
      </c>
      <c r="H2967" s="4" t="s">
        <v>67</v>
      </c>
      <c r="I2967" s="4"/>
      <c r="J2967" s="4"/>
      <c r="K2967" s="4">
        <v>215</v>
      </c>
      <c r="L2967" s="4">
        <v>17</v>
      </c>
      <c r="M2967" s="4">
        <v>3</v>
      </c>
      <c r="N2967" s="4" t="s">
        <v>3</v>
      </c>
      <c r="O2967" s="4">
        <v>2</v>
      </c>
      <c r="P2967" s="4"/>
      <c r="Q2967" s="4"/>
      <c r="R2967" s="4"/>
      <c r="S2967" s="4"/>
      <c r="T2967" s="4"/>
      <c r="U2967" s="4"/>
      <c r="V2967" s="4"/>
      <c r="W2967" s="4"/>
    </row>
    <row r="2968" spans="1:23" x14ac:dyDescent="0.2">
      <c r="A2968" s="4">
        <v>50</v>
      </c>
      <c r="B2968" s="4">
        <v>0</v>
      </c>
      <c r="C2968" s="4">
        <v>0</v>
      </c>
      <c r="D2968" s="4">
        <v>1</v>
      </c>
      <c r="E2968" s="4">
        <v>217</v>
      </c>
      <c r="F2968" s="4">
        <f>ROUND(Source!AU2949,O2968)</f>
        <v>326726.71000000002</v>
      </c>
      <c r="G2968" s="4" t="s">
        <v>68</v>
      </c>
      <c r="H2968" s="4" t="s">
        <v>69</v>
      </c>
      <c r="I2968" s="4"/>
      <c r="J2968" s="4"/>
      <c r="K2968" s="4">
        <v>217</v>
      </c>
      <c r="L2968" s="4">
        <v>18</v>
      </c>
      <c r="M2968" s="4">
        <v>3</v>
      </c>
      <c r="N2968" s="4" t="s">
        <v>3</v>
      </c>
      <c r="O2968" s="4">
        <v>2</v>
      </c>
      <c r="P2968" s="4"/>
      <c r="Q2968" s="4"/>
      <c r="R2968" s="4"/>
      <c r="S2968" s="4"/>
      <c r="T2968" s="4"/>
      <c r="U2968" s="4"/>
      <c r="V2968" s="4"/>
      <c r="W2968" s="4"/>
    </row>
    <row r="2969" spans="1:23" x14ac:dyDescent="0.2">
      <c r="A2969" s="4">
        <v>50</v>
      </c>
      <c r="B2969" s="4">
        <v>0</v>
      </c>
      <c r="C2969" s="4">
        <v>0</v>
      </c>
      <c r="D2969" s="4">
        <v>1</v>
      </c>
      <c r="E2969" s="4">
        <v>230</v>
      </c>
      <c r="F2969" s="4">
        <f>ROUND(Source!BA2949,O2969)</f>
        <v>0</v>
      </c>
      <c r="G2969" s="4" t="s">
        <v>70</v>
      </c>
      <c r="H2969" s="4" t="s">
        <v>71</v>
      </c>
      <c r="I2969" s="4"/>
      <c r="J2969" s="4"/>
      <c r="K2969" s="4">
        <v>230</v>
      </c>
      <c r="L2969" s="4">
        <v>19</v>
      </c>
      <c r="M2969" s="4">
        <v>3</v>
      </c>
      <c r="N2969" s="4" t="s">
        <v>3</v>
      </c>
      <c r="O2969" s="4">
        <v>2</v>
      </c>
      <c r="P2969" s="4"/>
      <c r="Q2969" s="4"/>
      <c r="R2969" s="4"/>
      <c r="S2969" s="4"/>
      <c r="T2969" s="4"/>
      <c r="U2969" s="4"/>
      <c r="V2969" s="4"/>
      <c r="W2969" s="4"/>
    </row>
    <row r="2970" spans="1:23" x14ac:dyDescent="0.2">
      <c r="A2970" s="4">
        <v>50</v>
      </c>
      <c r="B2970" s="4">
        <v>0</v>
      </c>
      <c r="C2970" s="4">
        <v>0</v>
      </c>
      <c r="D2970" s="4">
        <v>1</v>
      </c>
      <c r="E2970" s="4">
        <v>206</v>
      </c>
      <c r="F2970" s="4">
        <f>ROUND(Source!T2949,O2970)</f>
        <v>0</v>
      </c>
      <c r="G2970" s="4" t="s">
        <v>72</v>
      </c>
      <c r="H2970" s="4" t="s">
        <v>73</v>
      </c>
      <c r="I2970" s="4"/>
      <c r="J2970" s="4"/>
      <c r="K2970" s="4">
        <v>206</v>
      </c>
      <c r="L2970" s="4">
        <v>20</v>
      </c>
      <c r="M2970" s="4">
        <v>3</v>
      </c>
      <c r="N2970" s="4" t="s">
        <v>3</v>
      </c>
      <c r="O2970" s="4">
        <v>2</v>
      </c>
      <c r="P2970" s="4"/>
      <c r="Q2970" s="4"/>
      <c r="R2970" s="4"/>
      <c r="S2970" s="4"/>
      <c r="T2970" s="4"/>
      <c r="U2970" s="4"/>
      <c r="V2970" s="4"/>
      <c r="W2970" s="4"/>
    </row>
    <row r="2971" spans="1:23" x14ac:dyDescent="0.2">
      <c r="A2971" s="4">
        <v>50</v>
      </c>
      <c r="B2971" s="4">
        <v>0</v>
      </c>
      <c r="C2971" s="4">
        <v>0</v>
      </c>
      <c r="D2971" s="4">
        <v>1</v>
      </c>
      <c r="E2971" s="4">
        <v>207</v>
      </c>
      <c r="F2971" s="4">
        <f>Source!U2949</f>
        <v>27.99</v>
      </c>
      <c r="G2971" s="4" t="s">
        <v>74</v>
      </c>
      <c r="H2971" s="4" t="s">
        <v>75</v>
      </c>
      <c r="I2971" s="4"/>
      <c r="J2971" s="4"/>
      <c r="K2971" s="4">
        <v>207</v>
      </c>
      <c r="L2971" s="4">
        <v>21</v>
      </c>
      <c r="M2971" s="4">
        <v>3</v>
      </c>
      <c r="N2971" s="4" t="s">
        <v>3</v>
      </c>
      <c r="O2971" s="4">
        <v>-1</v>
      </c>
      <c r="P2971" s="4"/>
      <c r="Q2971" s="4"/>
      <c r="R2971" s="4"/>
      <c r="S2971" s="4"/>
      <c r="T2971" s="4"/>
      <c r="U2971" s="4"/>
      <c r="V2971" s="4"/>
      <c r="W2971" s="4"/>
    </row>
    <row r="2972" spans="1:23" x14ac:dyDescent="0.2">
      <c r="A2972" s="4">
        <v>50</v>
      </c>
      <c r="B2972" s="4">
        <v>0</v>
      </c>
      <c r="C2972" s="4">
        <v>0</v>
      </c>
      <c r="D2972" s="4">
        <v>1</v>
      </c>
      <c r="E2972" s="4">
        <v>208</v>
      </c>
      <c r="F2972" s="4">
        <f>Source!V2949</f>
        <v>0</v>
      </c>
      <c r="G2972" s="4" t="s">
        <v>76</v>
      </c>
      <c r="H2972" s="4" t="s">
        <v>77</v>
      </c>
      <c r="I2972" s="4"/>
      <c r="J2972" s="4"/>
      <c r="K2972" s="4">
        <v>208</v>
      </c>
      <c r="L2972" s="4">
        <v>22</v>
      </c>
      <c r="M2972" s="4">
        <v>3</v>
      </c>
      <c r="N2972" s="4" t="s">
        <v>3</v>
      </c>
      <c r="O2972" s="4">
        <v>-1</v>
      </c>
      <c r="P2972" s="4"/>
      <c r="Q2972" s="4"/>
      <c r="R2972" s="4"/>
      <c r="S2972" s="4"/>
      <c r="T2972" s="4"/>
      <c r="U2972" s="4"/>
      <c r="V2972" s="4"/>
      <c r="W2972" s="4"/>
    </row>
    <row r="2973" spans="1:23" x14ac:dyDescent="0.2">
      <c r="A2973" s="4">
        <v>50</v>
      </c>
      <c r="B2973" s="4">
        <v>0</v>
      </c>
      <c r="C2973" s="4">
        <v>0</v>
      </c>
      <c r="D2973" s="4">
        <v>1</v>
      </c>
      <c r="E2973" s="4">
        <v>209</v>
      </c>
      <c r="F2973" s="4">
        <f>ROUND(Source!W2949,O2973)</f>
        <v>0</v>
      </c>
      <c r="G2973" s="4" t="s">
        <v>78</v>
      </c>
      <c r="H2973" s="4" t="s">
        <v>79</v>
      </c>
      <c r="I2973" s="4"/>
      <c r="J2973" s="4"/>
      <c r="K2973" s="4">
        <v>209</v>
      </c>
      <c r="L2973" s="4">
        <v>23</v>
      </c>
      <c r="M2973" s="4">
        <v>3</v>
      </c>
      <c r="N2973" s="4" t="s">
        <v>3</v>
      </c>
      <c r="O2973" s="4">
        <v>2</v>
      </c>
      <c r="P2973" s="4"/>
      <c r="Q2973" s="4"/>
      <c r="R2973" s="4"/>
      <c r="S2973" s="4"/>
      <c r="T2973" s="4"/>
      <c r="U2973" s="4"/>
      <c r="V2973" s="4"/>
      <c r="W2973" s="4"/>
    </row>
    <row r="2974" spans="1:23" x14ac:dyDescent="0.2">
      <c r="A2974" s="4">
        <v>50</v>
      </c>
      <c r="B2974" s="4">
        <v>0</v>
      </c>
      <c r="C2974" s="4">
        <v>0</v>
      </c>
      <c r="D2974" s="4">
        <v>1</v>
      </c>
      <c r="E2974" s="4">
        <v>210</v>
      </c>
      <c r="F2974" s="4">
        <f>ROUND(Source!X2949,O2974)</f>
        <v>3694.38</v>
      </c>
      <c r="G2974" s="4" t="s">
        <v>80</v>
      </c>
      <c r="H2974" s="4" t="s">
        <v>81</v>
      </c>
      <c r="I2974" s="4"/>
      <c r="J2974" s="4"/>
      <c r="K2974" s="4">
        <v>210</v>
      </c>
      <c r="L2974" s="4">
        <v>24</v>
      </c>
      <c r="M2974" s="4">
        <v>3</v>
      </c>
      <c r="N2974" s="4" t="s">
        <v>3</v>
      </c>
      <c r="O2974" s="4">
        <v>2</v>
      </c>
      <c r="P2974" s="4"/>
      <c r="Q2974" s="4"/>
      <c r="R2974" s="4"/>
      <c r="S2974" s="4"/>
      <c r="T2974" s="4"/>
      <c r="U2974" s="4"/>
      <c r="V2974" s="4"/>
      <c r="W2974" s="4"/>
    </row>
    <row r="2975" spans="1:23" x14ac:dyDescent="0.2">
      <c r="A2975" s="4">
        <v>50</v>
      </c>
      <c r="B2975" s="4">
        <v>0</v>
      </c>
      <c r="C2975" s="4">
        <v>0</v>
      </c>
      <c r="D2975" s="4">
        <v>1</v>
      </c>
      <c r="E2975" s="4">
        <v>211</v>
      </c>
      <c r="F2975" s="4">
        <f>ROUND(Source!Y2949,O2975)</f>
        <v>527.77</v>
      </c>
      <c r="G2975" s="4" t="s">
        <v>82</v>
      </c>
      <c r="H2975" s="4" t="s">
        <v>83</v>
      </c>
      <c r="I2975" s="4"/>
      <c r="J2975" s="4"/>
      <c r="K2975" s="4">
        <v>211</v>
      </c>
      <c r="L2975" s="4">
        <v>25</v>
      </c>
      <c r="M2975" s="4">
        <v>3</v>
      </c>
      <c r="N2975" s="4" t="s">
        <v>3</v>
      </c>
      <c r="O2975" s="4">
        <v>2</v>
      </c>
      <c r="P2975" s="4"/>
      <c r="Q2975" s="4"/>
      <c r="R2975" s="4"/>
      <c r="S2975" s="4"/>
      <c r="T2975" s="4"/>
      <c r="U2975" s="4"/>
      <c r="V2975" s="4"/>
      <c r="W2975" s="4"/>
    </row>
    <row r="2976" spans="1:23" x14ac:dyDescent="0.2">
      <c r="A2976" s="4">
        <v>50</v>
      </c>
      <c r="B2976" s="4">
        <v>0</v>
      </c>
      <c r="C2976" s="4">
        <v>0</v>
      </c>
      <c r="D2976" s="4">
        <v>1</v>
      </c>
      <c r="E2976" s="4">
        <v>224</v>
      </c>
      <c r="F2976" s="4">
        <f>ROUND(Source!AR2949,O2976)</f>
        <v>326726.71000000002</v>
      </c>
      <c r="G2976" s="4" t="s">
        <v>84</v>
      </c>
      <c r="H2976" s="4" t="s">
        <v>85</v>
      </c>
      <c r="I2976" s="4"/>
      <c r="J2976" s="4"/>
      <c r="K2976" s="4">
        <v>224</v>
      </c>
      <c r="L2976" s="4">
        <v>26</v>
      </c>
      <c r="M2976" s="4">
        <v>3</v>
      </c>
      <c r="N2976" s="4" t="s">
        <v>3</v>
      </c>
      <c r="O2976" s="4">
        <v>2</v>
      </c>
      <c r="P2976" s="4"/>
      <c r="Q2976" s="4"/>
      <c r="R2976" s="4"/>
      <c r="S2976" s="4"/>
      <c r="T2976" s="4"/>
      <c r="U2976" s="4"/>
      <c r="V2976" s="4"/>
      <c r="W2976" s="4"/>
    </row>
    <row r="2977" spans="1:245" x14ac:dyDescent="0.2">
      <c r="A2977" s="4">
        <v>50</v>
      </c>
      <c r="B2977" s="4">
        <v>1</v>
      </c>
      <c r="C2977" s="4">
        <v>0</v>
      </c>
      <c r="D2977" s="4">
        <v>2</v>
      </c>
      <c r="E2977" s="4">
        <v>0</v>
      </c>
      <c r="F2977" s="4">
        <f>ROUND(F2976*0.2,O2977)</f>
        <v>65345.34</v>
      </c>
      <c r="G2977" s="4" t="s">
        <v>86</v>
      </c>
      <c r="H2977" s="4" t="s">
        <v>87</v>
      </c>
      <c r="I2977" s="4"/>
      <c r="J2977" s="4"/>
      <c r="K2977" s="4">
        <v>212</v>
      </c>
      <c r="L2977" s="4">
        <v>27</v>
      </c>
      <c r="M2977" s="4">
        <v>0</v>
      </c>
      <c r="N2977" s="4" t="s">
        <v>3</v>
      </c>
      <c r="O2977" s="4">
        <v>2</v>
      </c>
      <c r="P2977" s="4"/>
      <c r="Q2977" s="4"/>
      <c r="R2977" s="4"/>
      <c r="S2977" s="4"/>
      <c r="T2977" s="4"/>
      <c r="U2977" s="4"/>
      <c r="V2977" s="4"/>
      <c r="W2977" s="4"/>
    </row>
    <row r="2978" spans="1:245" x14ac:dyDescent="0.2">
      <c r="A2978" s="4">
        <v>50</v>
      </c>
      <c r="B2978" s="4">
        <v>1</v>
      </c>
      <c r="C2978" s="4">
        <v>0</v>
      </c>
      <c r="D2978" s="4">
        <v>2</v>
      </c>
      <c r="E2978" s="4">
        <v>0</v>
      </c>
      <c r="F2978" s="4">
        <f>ROUND(F2977+F2976,O2978)</f>
        <v>392072.05</v>
      </c>
      <c r="G2978" s="4" t="s">
        <v>88</v>
      </c>
      <c r="H2978" s="4" t="s">
        <v>88</v>
      </c>
      <c r="I2978" s="4"/>
      <c r="J2978" s="4"/>
      <c r="K2978" s="4">
        <v>212</v>
      </c>
      <c r="L2978" s="4">
        <v>28</v>
      </c>
      <c r="M2978" s="4">
        <v>0</v>
      </c>
      <c r="N2978" s="4" t="s">
        <v>3</v>
      </c>
      <c r="O2978" s="4">
        <v>2</v>
      </c>
      <c r="P2978" s="4"/>
      <c r="Q2978" s="4"/>
      <c r="R2978" s="4"/>
      <c r="S2978" s="4"/>
      <c r="T2978" s="4"/>
      <c r="U2978" s="4"/>
      <c r="V2978" s="4"/>
      <c r="W2978" s="4"/>
    </row>
    <row r="2980" spans="1:245" x14ac:dyDescent="0.2">
      <c r="A2980" s="1">
        <v>4</v>
      </c>
      <c r="B2980" s="1">
        <v>1</v>
      </c>
      <c r="C2980" s="1"/>
      <c r="D2980" s="1">
        <f>ROW(A3039)</f>
        <v>3039</v>
      </c>
      <c r="E2980" s="1"/>
      <c r="F2980" s="1" t="s">
        <v>12</v>
      </c>
      <c r="G2980" s="1" t="s">
        <v>350</v>
      </c>
      <c r="H2980" s="1" t="s">
        <v>3</v>
      </c>
      <c r="I2980" s="1">
        <v>0</v>
      </c>
      <c r="J2980" s="1"/>
      <c r="K2980" s="1">
        <v>0</v>
      </c>
      <c r="L2980" s="1"/>
      <c r="M2980" s="1"/>
      <c r="N2980" s="1"/>
      <c r="O2980" s="1"/>
      <c r="P2980" s="1"/>
      <c r="Q2980" s="1"/>
      <c r="R2980" s="1"/>
      <c r="S2980" s="1"/>
      <c r="T2980" s="1"/>
      <c r="U2980" s="1" t="s">
        <v>3</v>
      </c>
      <c r="V2980" s="1">
        <v>0</v>
      </c>
      <c r="W2980" s="1"/>
      <c r="X2980" s="1"/>
      <c r="Y2980" s="1"/>
      <c r="Z2980" s="1"/>
      <c r="AA2980" s="1"/>
      <c r="AB2980" s="1" t="s">
        <v>3</v>
      </c>
      <c r="AC2980" s="1" t="s">
        <v>3</v>
      </c>
      <c r="AD2980" s="1" t="s">
        <v>3</v>
      </c>
      <c r="AE2980" s="1" t="s">
        <v>3</v>
      </c>
      <c r="AF2980" s="1" t="s">
        <v>3</v>
      </c>
      <c r="AG2980" s="1" t="s">
        <v>3</v>
      </c>
      <c r="AH2980" s="1"/>
      <c r="AI2980" s="1"/>
      <c r="AJ2980" s="1"/>
      <c r="AK2980" s="1"/>
      <c r="AL2980" s="1"/>
      <c r="AM2980" s="1"/>
      <c r="AN2980" s="1"/>
      <c r="AO2980" s="1"/>
      <c r="AP2980" s="1" t="s">
        <v>3</v>
      </c>
      <c r="AQ2980" s="1" t="s">
        <v>3</v>
      </c>
      <c r="AR2980" s="1" t="s">
        <v>3</v>
      </c>
      <c r="AS2980" s="1"/>
      <c r="AT2980" s="1"/>
      <c r="AU2980" s="1"/>
      <c r="AV2980" s="1"/>
      <c r="AW2980" s="1"/>
      <c r="AX2980" s="1"/>
      <c r="AY2980" s="1"/>
      <c r="AZ2980" s="1" t="s">
        <v>3</v>
      </c>
      <c r="BA2980" s="1"/>
      <c r="BB2980" s="1" t="s">
        <v>3</v>
      </c>
      <c r="BC2980" s="1" t="s">
        <v>3</v>
      </c>
      <c r="BD2980" s="1" t="s">
        <v>3</v>
      </c>
      <c r="BE2980" s="1" t="s">
        <v>3</v>
      </c>
      <c r="BF2980" s="1" t="s">
        <v>3</v>
      </c>
      <c r="BG2980" s="1" t="s">
        <v>3</v>
      </c>
      <c r="BH2980" s="1" t="s">
        <v>3</v>
      </c>
      <c r="BI2980" s="1" t="s">
        <v>3</v>
      </c>
      <c r="BJ2980" s="1" t="s">
        <v>3</v>
      </c>
      <c r="BK2980" s="1" t="s">
        <v>3</v>
      </c>
      <c r="BL2980" s="1" t="s">
        <v>3</v>
      </c>
      <c r="BM2980" s="1" t="s">
        <v>3</v>
      </c>
      <c r="BN2980" s="1" t="s">
        <v>3</v>
      </c>
      <c r="BO2980" s="1" t="s">
        <v>3</v>
      </c>
      <c r="BP2980" s="1" t="s">
        <v>3</v>
      </c>
      <c r="BQ2980" s="1"/>
      <c r="BR2980" s="1"/>
      <c r="BS2980" s="1"/>
      <c r="BT2980" s="1"/>
      <c r="BU2980" s="1"/>
      <c r="BV2980" s="1"/>
      <c r="BW2980" s="1"/>
      <c r="BX2980" s="1">
        <v>0</v>
      </c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>
        <v>0</v>
      </c>
    </row>
    <row r="2982" spans="1:245" x14ac:dyDescent="0.2">
      <c r="A2982" s="2">
        <v>52</v>
      </c>
      <c r="B2982" s="2">
        <f t="shared" ref="B2982:G2982" si="1550">B3039</f>
        <v>1</v>
      </c>
      <c r="C2982" s="2">
        <f t="shared" si="1550"/>
        <v>4</v>
      </c>
      <c r="D2982" s="2">
        <f t="shared" si="1550"/>
        <v>2980</v>
      </c>
      <c r="E2982" s="2">
        <f t="shared" si="1550"/>
        <v>0</v>
      </c>
      <c r="F2982" s="2" t="str">
        <f t="shared" si="1550"/>
        <v>Новый раздел</v>
      </c>
      <c r="G2982" s="2" t="str">
        <f t="shared" si="1550"/>
        <v>Устройство/замена синтетического покрытия на детской/спортивной площадке с устройством основания и установкой садового бортового камня</v>
      </c>
      <c r="H2982" s="2"/>
      <c r="I2982" s="2"/>
      <c r="J2982" s="2"/>
      <c r="K2982" s="2"/>
      <c r="L2982" s="2"/>
      <c r="M2982" s="2"/>
      <c r="N2982" s="2"/>
      <c r="O2982" s="2">
        <f t="shared" ref="O2982:AT2982" si="1551">O3039</f>
        <v>391344.4</v>
      </c>
      <c r="P2982" s="2">
        <f t="shared" si="1551"/>
        <v>338153.67</v>
      </c>
      <c r="Q2982" s="2">
        <f t="shared" si="1551"/>
        <v>24501.39</v>
      </c>
      <c r="R2982" s="2">
        <f t="shared" si="1551"/>
        <v>11940.03</v>
      </c>
      <c r="S2982" s="2">
        <f t="shared" si="1551"/>
        <v>28689.34</v>
      </c>
      <c r="T2982" s="2">
        <f t="shared" si="1551"/>
        <v>0</v>
      </c>
      <c r="U2982" s="2">
        <f t="shared" si="1551"/>
        <v>138.90844999999999</v>
      </c>
      <c r="V2982" s="2">
        <f t="shared" si="1551"/>
        <v>0</v>
      </c>
      <c r="W2982" s="2">
        <f t="shared" si="1551"/>
        <v>0</v>
      </c>
      <c r="X2982" s="2">
        <f t="shared" si="1551"/>
        <v>20082.53</v>
      </c>
      <c r="Y2982" s="2">
        <f t="shared" si="1551"/>
        <v>2868.95</v>
      </c>
      <c r="Z2982" s="2">
        <f t="shared" si="1551"/>
        <v>0</v>
      </c>
      <c r="AA2982" s="2">
        <f t="shared" si="1551"/>
        <v>0</v>
      </c>
      <c r="AB2982" s="2">
        <f t="shared" si="1551"/>
        <v>0</v>
      </c>
      <c r="AC2982" s="2">
        <f t="shared" si="1551"/>
        <v>0</v>
      </c>
      <c r="AD2982" s="2">
        <f t="shared" si="1551"/>
        <v>0</v>
      </c>
      <c r="AE2982" s="2">
        <f t="shared" si="1551"/>
        <v>0</v>
      </c>
      <c r="AF2982" s="2">
        <f t="shared" si="1551"/>
        <v>0</v>
      </c>
      <c r="AG2982" s="2">
        <f t="shared" si="1551"/>
        <v>0</v>
      </c>
      <c r="AH2982" s="2">
        <f t="shared" si="1551"/>
        <v>0</v>
      </c>
      <c r="AI2982" s="2">
        <f t="shared" si="1551"/>
        <v>0</v>
      </c>
      <c r="AJ2982" s="2">
        <f t="shared" si="1551"/>
        <v>0</v>
      </c>
      <c r="AK2982" s="2">
        <f t="shared" si="1551"/>
        <v>0</v>
      </c>
      <c r="AL2982" s="2">
        <f t="shared" si="1551"/>
        <v>0</v>
      </c>
      <c r="AM2982" s="2">
        <f t="shared" si="1551"/>
        <v>0</v>
      </c>
      <c r="AN2982" s="2">
        <f t="shared" si="1551"/>
        <v>0</v>
      </c>
      <c r="AO2982" s="2">
        <f t="shared" si="1551"/>
        <v>0</v>
      </c>
      <c r="AP2982" s="2">
        <f t="shared" si="1551"/>
        <v>0</v>
      </c>
      <c r="AQ2982" s="2">
        <f t="shared" si="1551"/>
        <v>0</v>
      </c>
      <c r="AR2982" s="2">
        <f t="shared" si="1551"/>
        <v>427191.12</v>
      </c>
      <c r="AS2982" s="2">
        <f t="shared" si="1551"/>
        <v>0</v>
      </c>
      <c r="AT2982" s="2">
        <f t="shared" si="1551"/>
        <v>0</v>
      </c>
      <c r="AU2982" s="2">
        <f t="shared" ref="AU2982:BZ2982" si="1552">AU3039</f>
        <v>427191.12</v>
      </c>
      <c r="AV2982" s="2">
        <f t="shared" si="1552"/>
        <v>338153.67</v>
      </c>
      <c r="AW2982" s="2">
        <f t="shared" si="1552"/>
        <v>338153.67</v>
      </c>
      <c r="AX2982" s="2">
        <f t="shared" si="1552"/>
        <v>0</v>
      </c>
      <c r="AY2982" s="2">
        <f t="shared" si="1552"/>
        <v>338153.67</v>
      </c>
      <c r="AZ2982" s="2">
        <f t="shared" si="1552"/>
        <v>0</v>
      </c>
      <c r="BA2982" s="2">
        <f t="shared" si="1552"/>
        <v>0</v>
      </c>
      <c r="BB2982" s="2">
        <f t="shared" si="1552"/>
        <v>0</v>
      </c>
      <c r="BC2982" s="2">
        <f t="shared" si="1552"/>
        <v>0</v>
      </c>
      <c r="BD2982" s="2">
        <f t="shared" si="1552"/>
        <v>0</v>
      </c>
      <c r="BE2982" s="2">
        <f t="shared" si="1552"/>
        <v>0</v>
      </c>
      <c r="BF2982" s="2">
        <f t="shared" si="1552"/>
        <v>0</v>
      </c>
      <c r="BG2982" s="2">
        <f t="shared" si="1552"/>
        <v>0</v>
      </c>
      <c r="BH2982" s="2">
        <f t="shared" si="1552"/>
        <v>0</v>
      </c>
      <c r="BI2982" s="2">
        <f t="shared" si="1552"/>
        <v>0</v>
      </c>
      <c r="BJ2982" s="2">
        <f t="shared" si="1552"/>
        <v>0</v>
      </c>
      <c r="BK2982" s="2">
        <f t="shared" si="1552"/>
        <v>0</v>
      </c>
      <c r="BL2982" s="2">
        <f t="shared" si="1552"/>
        <v>0</v>
      </c>
      <c r="BM2982" s="2">
        <f t="shared" si="1552"/>
        <v>0</v>
      </c>
      <c r="BN2982" s="2">
        <f t="shared" si="1552"/>
        <v>0</v>
      </c>
      <c r="BO2982" s="2">
        <f t="shared" si="1552"/>
        <v>0</v>
      </c>
      <c r="BP2982" s="2">
        <f t="shared" si="1552"/>
        <v>0</v>
      </c>
      <c r="BQ2982" s="2">
        <f t="shared" si="1552"/>
        <v>0</v>
      </c>
      <c r="BR2982" s="2">
        <f t="shared" si="1552"/>
        <v>0</v>
      </c>
      <c r="BS2982" s="2">
        <f t="shared" si="1552"/>
        <v>0</v>
      </c>
      <c r="BT2982" s="2">
        <f t="shared" si="1552"/>
        <v>0</v>
      </c>
      <c r="BU2982" s="2">
        <f t="shared" si="1552"/>
        <v>0</v>
      </c>
      <c r="BV2982" s="2">
        <f t="shared" si="1552"/>
        <v>0</v>
      </c>
      <c r="BW2982" s="2">
        <f t="shared" si="1552"/>
        <v>0</v>
      </c>
      <c r="BX2982" s="2">
        <f t="shared" si="1552"/>
        <v>0</v>
      </c>
      <c r="BY2982" s="2">
        <f t="shared" si="1552"/>
        <v>0</v>
      </c>
      <c r="BZ2982" s="2">
        <f t="shared" si="1552"/>
        <v>0</v>
      </c>
      <c r="CA2982" s="2">
        <f t="shared" ref="CA2982:DF2982" si="1553">CA3039</f>
        <v>0</v>
      </c>
      <c r="CB2982" s="2">
        <f t="shared" si="1553"/>
        <v>0</v>
      </c>
      <c r="CC2982" s="2">
        <f t="shared" si="1553"/>
        <v>0</v>
      </c>
      <c r="CD2982" s="2">
        <f t="shared" si="1553"/>
        <v>0</v>
      </c>
      <c r="CE2982" s="2">
        <f t="shared" si="1553"/>
        <v>0</v>
      </c>
      <c r="CF2982" s="2">
        <f t="shared" si="1553"/>
        <v>0</v>
      </c>
      <c r="CG2982" s="2">
        <f t="shared" si="1553"/>
        <v>0</v>
      </c>
      <c r="CH2982" s="2">
        <f t="shared" si="1553"/>
        <v>0</v>
      </c>
      <c r="CI2982" s="2">
        <f t="shared" si="1553"/>
        <v>0</v>
      </c>
      <c r="CJ2982" s="2">
        <f t="shared" si="1553"/>
        <v>0</v>
      </c>
      <c r="CK2982" s="2">
        <f t="shared" si="1553"/>
        <v>0</v>
      </c>
      <c r="CL2982" s="2">
        <f t="shared" si="1553"/>
        <v>0</v>
      </c>
      <c r="CM2982" s="2">
        <f t="shared" si="1553"/>
        <v>0</v>
      </c>
      <c r="CN2982" s="2">
        <f t="shared" si="1553"/>
        <v>0</v>
      </c>
      <c r="CO2982" s="2">
        <f t="shared" si="1553"/>
        <v>0</v>
      </c>
      <c r="CP2982" s="2">
        <f t="shared" si="1553"/>
        <v>0</v>
      </c>
      <c r="CQ2982" s="2">
        <f t="shared" si="1553"/>
        <v>0</v>
      </c>
      <c r="CR2982" s="2">
        <f t="shared" si="1553"/>
        <v>0</v>
      </c>
      <c r="CS2982" s="2">
        <f t="shared" si="1553"/>
        <v>0</v>
      </c>
      <c r="CT2982" s="2">
        <f t="shared" si="1553"/>
        <v>0</v>
      </c>
      <c r="CU2982" s="2">
        <f t="shared" si="1553"/>
        <v>0</v>
      </c>
      <c r="CV2982" s="2">
        <f t="shared" si="1553"/>
        <v>0</v>
      </c>
      <c r="CW2982" s="2">
        <f t="shared" si="1553"/>
        <v>0</v>
      </c>
      <c r="CX2982" s="2">
        <f t="shared" si="1553"/>
        <v>0</v>
      </c>
      <c r="CY2982" s="2">
        <f t="shared" si="1553"/>
        <v>0</v>
      </c>
      <c r="CZ2982" s="2">
        <f t="shared" si="1553"/>
        <v>0</v>
      </c>
      <c r="DA2982" s="2">
        <f t="shared" si="1553"/>
        <v>0</v>
      </c>
      <c r="DB2982" s="2">
        <f t="shared" si="1553"/>
        <v>0</v>
      </c>
      <c r="DC2982" s="2">
        <f t="shared" si="1553"/>
        <v>0</v>
      </c>
      <c r="DD2982" s="2">
        <f t="shared" si="1553"/>
        <v>0</v>
      </c>
      <c r="DE2982" s="2">
        <f t="shared" si="1553"/>
        <v>0</v>
      </c>
      <c r="DF2982" s="2">
        <f t="shared" si="1553"/>
        <v>0</v>
      </c>
      <c r="DG2982" s="3">
        <f t="shared" ref="DG2982:EL2982" si="1554">DG3039</f>
        <v>0</v>
      </c>
      <c r="DH2982" s="3">
        <f t="shared" si="1554"/>
        <v>0</v>
      </c>
      <c r="DI2982" s="3">
        <f t="shared" si="1554"/>
        <v>0</v>
      </c>
      <c r="DJ2982" s="3">
        <f t="shared" si="1554"/>
        <v>0</v>
      </c>
      <c r="DK2982" s="3">
        <f t="shared" si="1554"/>
        <v>0</v>
      </c>
      <c r="DL2982" s="3">
        <f t="shared" si="1554"/>
        <v>0</v>
      </c>
      <c r="DM2982" s="3">
        <f t="shared" si="1554"/>
        <v>0</v>
      </c>
      <c r="DN2982" s="3">
        <f t="shared" si="1554"/>
        <v>0</v>
      </c>
      <c r="DO2982" s="3">
        <f t="shared" si="1554"/>
        <v>0</v>
      </c>
      <c r="DP2982" s="3">
        <f t="shared" si="1554"/>
        <v>0</v>
      </c>
      <c r="DQ2982" s="3">
        <f t="shared" si="1554"/>
        <v>0</v>
      </c>
      <c r="DR2982" s="3">
        <f t="shared" si="1554"/>
        <v>0</v>
      </c>
      <c r="DS2982" s="3">
        <f t="shared" si="1554"/>
        <v>0</v>
      </c>
      <c r="DT2982" s="3">
        <f t="shared" si="1554"/>
        <v>0</v>
      </c>
      <c r="DU2982" s="3">
        <f t="shared" si="1554"/>
        <v>0</v>
      </c>
      <c r="DV2982" s="3">
        <f t="shared" si="1554"/>
        <v>0</v>
      </c>
      <c r="DW2982" s="3">
        <f t="shared" si="1554"/>
        <v>0</v>
      </c>
      <c r="DX2982" s="3">
        <f t="shared" si="1554"/>
        <v>0</v>
      </c>
      <c r="DY2982" s="3">
        <f t="shared" si="1554"/>
        <v>0</v>
      </c>
      <c r="DZ2982" s="3">
        <f t="shared" si="1554"/>
        <v>0</v>
      </c>
      <c r="EA2982" s="3">
        <f t="shared" si="1554"/>
        <v>0</v>
      </c>
      <c r="EB2982" s="3">
        <f t="shared" si="1554"/>
        <v>0</v>
      </c>
      <c r="EC2982" s="3">
        <f t="shared" si="1554"/>
        <v>0</v>
      </c>
      <c r="ED2982" s="3">
        <f t="shared" si="1554"/>
        <v>0</v>
      </c>
      <c r="EE2982" s="3">
        <f t="shared" si="1554"/>
        <v>0</v>
      </c>
      <c r="EF2982" s="3">
        <f t="shared" si="1554"/>
        <v>0</v>
      </c>
      <c r="EG2982" s="3">
        <f t="shared" si="1554"/>
        <v>0</v>
      </c>
      <c r="EH2982" s="3">
        <f t="shared" si="1554"/>
        <v>0</v>
      </c>
      <c r="EI2982" s="3">
        <f t="shared" si="1554"/>
        <v>0</v>
      </c>
      <c r="EJ2982" s="3">
        <f t="shared" si="1554"/>
        <v>0</v>
      </c>
      <c r="EK2982" s="3">
        <f t="shared" si="1554"/>
        <v>0</v>
      </c>
      <c r="EL2982" s="3">
        <f t="shared" si="1554"/>
        <v>0</v>
      </c>
      <c r="EM2982" s="3">
        <f t="shared" ref="EM2982:FR2982" si="1555">EM3039</f>
        <v>0</v>
      </c>
      <c r="EN2982" s="3">
        <f t="shared" si="1555"/>
        <v>0</v>
      </c>
      <c r="EO2982" s="3">
        <f t="shared" si="1555"/>
        <v>0</v>
      </c>
      <c r="EP2982" s="3">
        <f t="shared" si="1555"/>
        <v>0</v>
      </c>
      <c r="EQ2982" s="3">
        <f t="shared" si="1555"/>
        <v>0</v>
      </c>
      <c r="ER2982" s="3">
        <f t="shared" si="1555"/>
        <v>0</v>
      </c>
      <c r="ES2982" s="3">
        <f t="shared" si="1555"/>
        <v>0</v>
      </c>
      <c r="ET2982" s="3">
        <f t="shared" si="1555"/>
        <v>0</v>
      </c>
      <c r="EU2982" s="3">
        <f t="shared" si="1555"/>
        <v>0</v>
      </c>
      <c r="EV2982" s="3">
        <f t="shared" si="1555"/>
        <v>0</v>
      </c>
      <c r="EW2982" s="3">
        <f t="shared" si="1555"/>
        <v>0</v>
      </c>
      <c r="EX2982" s="3">
        <f t="shared" si="1555"/>
        <v>0</v>
      </c>
      <c r="EY2982" s="3">
        <f t="shared" si="1555"/>
        <v>0</v>
      </c>
      <c r="EZ2982" s="3">
        <f t="shared" si="1555"/>
        <v>0</v>
      </c>
      <c r="FA2982" s="3">
        <f t="shared" si="1555"/>
        <v>0</v>
      </c>
      <c r="FB2982" s="3">
        <f t="shared" si="1555"/>
        <v>0</v>
      </c>
      <c r="FC2982" s="3">
        <f t="shared" si="1555"/>
        <v>0</v>
      </c>
      <c r="FD2982" s="3">
        <f t="shared" si="1555"/>
        <v>0</v>
      </c>
      <c r="FE2982" s="3">
        <f t="shared" si="1555"/>
        <v>0</v>
      </c>
      <c r="FF2982" s="3">
        <f t="shared" si="1555"/>
        <v>0</v>
      </c>
      <c r="FG2982" s="3">
        <f t="shared" si="1555"/>
        <v>0</v>
      </c>
      <c r="FH2982" s="3">
        <f t="shared" si="1555"/>
        <v>0</v>
      </c>
      <c r="FI2982" s="3">
        <f t="shared" si="1555"/>
        <v>0</v>
      </c>
      <c r="FJ2982" s="3">
        <f t="shared" si="1555"/>
        <v>0</v>
      </c>
      <c r="FK2982" s="3">
        <f t="shared" si="1555"/>
        <v>0</v>
      </c>
      <c r="FL2982" s="3">
        <f t="shared" si="1555"/>
        <v>0</v>
      </c>
      <c r="FM2982" s="3">
        <f t="shared" si="1555"/>
        <v>0</v>
      </c>
      <c r="FN2982" s="3">
        <f t="shared" si="1555"/>
        <v>0</v>
      </c>
      <c r="FO2982" s="3">
        <f t="shared" si="1555"/>
        <v>0</v>
      </c>
      <c r="FP2982" s="3">
        <f t="shared" si="1555"/>
        <v>0</v>
      </c>
      <c r="FQ2982" s="3">
        <f t="shared" si="1555"/>
        <v>0</v>
      </c>
      <c r="FR2982" s="3">
        <f t="shared" si="1555"/>
        <v>0</v>
      </c>
      <c r="FS2982" s="3">
        <f t="shared" ref="FS2982:GX2982" si="1556">FS3039</f>
        <v>0</v>
      </c>
      <c r="FT2982" s="3">
        <f t="shared" si="1556"/>
        <v>0</v>
      </c>
      <c r="FU2982" s="3">
        <f t="shared" si="1556"/>
        <v>0</v>
      </c>
      <c r="FV2982" s="3">
        <f t="shared" si="1556"/>
        <v>0</v>
      </c>
      <c r="FW2982" s="3">
        <f t="shared" si="1556"/>
        <v>0</v>
      </c>
      <c r="FX2982" s="3">
        <f t="shared" si="1556"/>
        <v>0</v>
      </c>
      <c r="FY2982" s="3">
        <f t="shared" si="1556"/>
        <v>0</v>
      </c>
      <c r="FZ2982" s="3">
        <f t="shared" si="1556"/>
        <v>0</v>
      </c>
      <c r="GA2982" s="3">
        <f t="shared" si="1556"/>
        <v>0</v>
      </c>
      <c r="GB2982" s="3">
        <f t="shared" si="1556"/>
        <v>0</v>
      </c>
      <c r="GC2982" s="3">
        <f t="shared" si="1556"/>
        <v>0</v>
      </c>
      <c r="GD2982" s="3">
        <f t="shared" si="1556"/>
        <v>0</v>
      </c>
      <c r="GE2982" s="3">
        <f t="shared" si="1556"/>
        <v>0</v>
      </c>
      <c r="GF2982" s="3">
        <f t="shared" si="1556"/>
        <v>0</v>
      </c>
      <c r="GG2982" s="3">
        <f t="shared" si="1556"/>
        <v>0</v>
      </c>
      <c r="GH2982" s="3">
        <f t="shared" si="1556"/>
        <v>0</v>
      </c>
      <c r="GI2982" s="3">
        <f t="shared" si="1556"/>
        <v>0</v>
      </c>
      <c r="GJ2982" s="3">
        <f t="shared" si="1556"/>
        <v>0</v>
      </c>
      <c r="GK2982" s="3">
        <f t="shared" si="1556"/>
        <v>0</v>
      </c>
      <c r="GL2982" s="3">
        <f t="shared" si="1556"/>
        <v>0</v>
      </c>
      <c r="GM2982" s="3">
        <f t="shared" si="1556"/>
        <v>0</v>
      </c>
      <c r="GN2982" s="3">
        <f t="shared" si="1556"/>
        <v>0</v>
      </c>
      <c r="GO2982" s="3">
        <f t="shared" si="1556"/>
        <v>0</v>
      </c>
      <c r="GP2982" s="3">
        <f t="shared" si="1556"/>
        <v>0</v>
      </c>
      <c r="GQ2982" s="3">
        <f t="shared" si="1556"/>
        <v>0</v>
      </c>
      <c r="GR2982" s="3">
        <f t="shared" si="1556"/>
        <v>0</v>
      </c>
      <c r="GS2982" s="3">
        <f t="shared" si="1556"/>
        <v>0</v>
      </c>
      <c r="GT2982" s="3">
        <f t="shared" si="1556"/>
        <v>0</v>
      </c>
      <c r="GU2982" s="3">
        <f t="shared" si="1556"/>
        <v>0</v>
      </c>
      <c r="GV2982" s="3">
        <f t="shared" si="1556"/>
        <v>0</v>
      </c>
      <c r="GW2982" s="3">
        <f t="shared" si="1556"/>
        <v>0</v>
      </c>
      <c r="GX2982" s="3">
        <f t="shared" si="1556"/>
        <v>0</v>
      </c>
    </row>
    <row r="2984" spans="1:245" x14ac:dyDescent="0.2">
      <c r="A2984" s="1">
        <v>5</v>
      </c>
      <c r="B2984" s="1">
        <v>1</v>
      </c>
      <c r="C2984" s="1"/>
      <c r="D2984" s="1">
        <f>ROW(A3008)</f>
        <v>3008</v>
      </c>
      <c r="E2984" s="1"/>
      <c r="F2984" s="1" t="s">
        <v>101</v>
      </c>
      <c r="G2984" s="1" t="s">
        <v>514</v>
      </c>
      <c r="H2984" s="1" t="s">
        <v>3</v>
      </c>
      <c r="I2984" s="1">
        <v>0</v>
      </c>
      <c r="J2984" s="1"/>
      <c r="K2984" s="1">
        <v>0</v>
      </c>
      <c r="L2984" s="1"/>
      <c r="M2984" s="1"/>
      <c r="N2984" s="1"/>
      <c r="O2984" s="1"/>
      <c r="P2984" s="1"/>
      <c r="Q2984" s="1"/>
      <c r="R2984" s="1"/>
      <c r="S2984" s="1"/>
      <c r="T2984" s="1"/>
      <c r="U2984" s="1" t="s">
        <v>3</v>
      </c>
      <c r="V2984" s="1">
        <v>0</v>
      </c>
      <c r="W2984" s="1"/>
      <c r="X2984" s="1"/>
      <c r="Y2984" s="1"/>
      <c r="Z2984" s="1"/>
      <c r="AA2984" s="1"/>
      <c r="AB2984" s="1" t="s">
        <v>3</v>
      </c>
      <c r="AC2984" s="1" t="s">
        <v>3</v>
      </c>
      <c r="AD2984" s="1" t="s">
        <v>3</v>
      </c>
      <c r="AE2984" s="1" t="s">
        <v>3</v>
      </c>
      <c r="AF2984" s="1" t="s">
        <v>3</v>
      </c>
      <c r="AG2984" s="1" t="s">
        <v>3</v>
      </c>
      <c r="AH2984" s="1"/>
      <c r="AI2984" s="1"/>
      <c r="AJ2984" s="1"/>
      <c r="AK2984" s="1"/>
      <c r="AL2984" s="1"/>
      <c r="AM2984" s="1"/>
      <c r="AN2984" s="1"/>
      <c r="AO2984" s="1"/>
      <c r="AP2984" s="1" t="s">
        <v>3</v>
      </c>
      <c r="AQ2984" s="1" t="s">
        <v>3</v>
      </c>
      <c r="AR2984" s="1" t="s">
        <v>3</v>
      </c>
      <c r="AS2984" s="1"/>
      <c r="AT2984" s="1"/>
      <c r="AU2984" s="1"/>
      <c r="AV2984" s="1"/>
      <c r="AW2984" s="1"/>
      <c r="AX2984" s="1"/>
      <c r="AY2984" s="1"/>
      <c r="AZ2984" s="1" t="s">
        <v>3</v>
      </c>
      <c r="BA2984" s="1"/>
      <c r="BB2984" s="1" t="s">
        <v>3</v>
      </c>
      <c r="BC2984" s="1" t="s">
        <v>3</v>
      </c>
      <c r="BD2984" s="1" t="s">
        <v>3</v>
      </c>
      <c r="BE2984" s="1" t="s">
        <v>3</v>
      </c>
      <c r="BF2984" s="1" t="s">
        <v>3</v>
      </c>
      <c r="BG2984" s="1" t="s">
        <v>3</v>
      </c>
      <c r="BH2984" s="1" t="s">
        <v>3</v>
      </c>
      <c r="BI2984" s="1" t="s">
        <v>3</v>
      </c>
      <c r="BJ2984" s="1" t="s">
        <v>3</v>
      </c>
      <c r="BK2984" s="1" t="s">
        <v>3</v>
      </c>
      <c r="BL2984" s="1" t="s">
        <v>3</v>
      </c>
      <c r="BM2984" s="1" t="s">
        <v>3</v>
      </c>
      <c r="BN2984" s="1" t="s">
        <v>3</v>
      </c>
      <c r="BO2984" s="1" t="s">
        <v>3</v>
      </c>
      <c r="BP2984" s="1" t="s">
        <v>3</v>
      </c>
      <c r="BQ2984" s="1"/>
      <c r="BR2984" s="1"/>
      <c r="BS2984" s="1"/>
      <c r="BT2984" s="1"/>
      <c r="BU2984" s="1"/>
      <c r="BV2984" s="1"/>
      <c r="BW2984" s="1"/>
      <c r="BX2984" s="1">
        <v>0</v>
      </c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>
        <v>0</v>
      </c>
    </row>
    <row r="2986" spans="1:245" x14ac:dyDescent="0.2">
      <c r="A2986" s="2">
        <v>52</v>
      </c>
      <c r="B2986" s="2">
        <f t="shared" ref="B2986:G2986" si="1557">B3008</f>
        <v>1</v>
      </c>
      <c r="C2986" s="2">
        <f t="shared" si="1557"/>
        <v>5</v>
      </c>
      <c r="D2986" s="2">
        <f t="shared" si="1557"/>
        <v>2984</v>
      </c>
      <c r="E2986" s="2">
        <f t="shared" si="1557"/>
        <v>0</v>
      </c>
      <c r="F2986" s="2" t="str">
        <f t="shared" si="1557"/>
        <v>Новый подраздел</v>
      </c>
      <c r="G2986" s="2" t="str">
        <f t="shared" si="1557"/>
        <v>Устройство резинового покрытия   на детской площадке -150м2</v>
      </c>
      <c r="H2986" s="2"/>
      <c r="I2986" s="2"/>
      <c r="J2986" s="2"/>
      <c r="K2986" s="2"/>
      <c r="L2986" s="2"/>
      <c r="M2986" s="2"/>
      <c r="N2986" s="2"/>
      <c r="O2986" s="2">
        <f t="shared" ref="O2986:AT2986" si="1558">O3008</f>
        <v>391344.4</v>
      </c>
      <c r="P2986" s="2">
        <f t="shared" si="1558"/>
        <v>338153.67</v>
      </c>
      <c r="Q2986" s="2">
        <f t="shared" si="1558"/>
        <v>24501.39</v>
      </c>
      <c r="R2986" s="2">
        <f t="shared" si="1558"/>
        <v>11940.03</v>
      </c>
      <c r="S2986" s="2">
        <f t="shared" si="1558"/>
        <v>28689.34</v>
      </c>
      <c r="T2986" s="2">
        <f t="shared" si="1558"/>
        <v>0</v>
      </c>
      <c r="U2986" s="2">
        <f t="shared" si="1558"/>
        <v>138.90844999999999</v>
      </c>
      <c r="V2986" s="2">
        <f t="shared" si="1558"/>
        <v>0</v>
      </c>
      <c r="W2986" s="2">
        <f t="shared" si="1558"/>
        <v>0</v>
      </c>
      <c r="X2986" s="2">
        <f t="shared" si="1558"/>
        <v>20082.53</v>
      </c>
      <c r="Y2986" s="2">
        <f t="shared" si="1558"/>
        <v>2868.95</v>
      </c>
      <c r="Z2986" s="2">
        <f t="shared" si="1558"/>
        <v>0</v>
      </c>
      <c r="AA2986" s="2">
        <f t="shared" si="1558"/>
        <v>0</v>
      </c>
      <c r="AB2986" s="2">
        <f t="shared" si="1558"/>
        <v>391344.4</v>
      </c>
      <c r="AC2986" s="2">
        <f t="shared" si="1558"/>
        <v>338153.67</v>
      </c>
      <c r="AD2986" s="2">
        <f t="shared" si="1558"/>
        <v>24501.39</v>
      </c>
      <c r="AE2986" s="2">
        <f t="shared" si="1558"/>
        <v>11940.03</v>
      </c>
      <c r="AF2986" s="2">
        <f t="shared" si="1558"/>
        <v>28689.34</v>
      </c>
      <c r="AG2986" s="2">
        <f t="shared" si="1558"/>
        <v>0</v>
      </c>
      <c r="AH2986" s="2">
        <f t="shared" si="1558"/>
        <v>138.90844999999999</v>
      </c>
      <c r="AI2986" s="2">
        <f t="shared" si="1558"/>
        <v>0</v>
      </c>
      <c r="AJ2986" s="2">
        <f t="shared" si="1558"/>
        <v>0</v>
      </c>
      <c r="AK2986" s="2">
        <f t="shared" si="1558"/>
        <v>20082.53</v>
      </c>
      <c r="AL2986" s="2">
        <f t="shared" si="1558"/>
        <v>2868.95</v>
      </c>
      <c r="AM2986" s="2">
        <f t="shared" si="1558"/>
        <v>0</v>
      </c>
      <c r="AN2986" s="2">
        <f t="shared" si="1558"/>
        <v>0</v>
      </c>
      <c r="AO2986" s="2">
        <f t="shared" si="1558"/>
        <v>0</v>
      </c>
      <c r="AP2986" s="2">
        <f t="shared" si="1558"/>
        <v>0</v>
      </c>
      <c r="AQ2986" s="2">
        <f t="shared" si="1558"/>
        <v>0</v>
      </c>
      <c r="AR2986" s="2">
        <f t="shared" si="1558"/>
        <v>427191.12</v>
      </c>
      <c r="AS2986" s="2">
        <f t="shared" si="1558"/>
        <v>0</v>
      </c>
      <c r="AT2986" s="2">
        <f t="shared" si="1558"/>
        <v>0</v>
      </c>
      <c r="AU2986" s="2">
        <f t="shared" ref="AU2986:BZ2986" si="1559">AU3008</f>
        <v>427191.12</v>
      </c>
      <c r="AV2986" s="2">
        <f t="shared" si="1559"/>
        <v>338153.67</v>
      </c>
      <c r="AW2986" s="2">
        <f t="shared" si="1559"/>
        <v>338153.67</v>
      </c>
      <c r="AX2986" s="2">
        <f t="shared" si="1559"/>
        <v>0</v>
      </c>
      <c r="AY2986" s="2">
        <f t="shared" si="1559"/>
        <v>338153.67</v>
      </c>
      <c r="AZ2986" s="2">
        <f t="shared" si="1559"/>
        <v>0</v>
      </c>
      <c r="BA2986" s="2">
        <f t="shared" si="1559"/>
        <v>0</v>
      </c>
      <c r="BB2986" s="2">
        <f t="shared" si="1559"/>
        <v>0</v>
      </c>
      <c r="BC2986" s="2">
        <f t="shared" si="1559"/>
        <v>0</v>
      </c>
      <c r="BD2986" s="2">
        <f t="shared" si="1559"/>
        <v>0</v>
      </c>
      <c r="BE2986" s="2">
        <f t="shared" si="1559"/>
        <v>0</v>
      </c>
      <c r="BF2986" s="2">
        <f t="shared" si="1559"/>
        <v>0</v>
      </c>
      <c r="BG2986" s="2">
        <f t="shared" si="1559"/>
        <v>0</v>
      </c>
      <c r="BH2986" s="2">
        <f t="shared" si="1559"/>
        <v>0</v>
      </c>
      <c r="BI2986" s="2">
        <f t="shared" si="1559"/>
        <v>0</v>
      </c>
      <c r="BJ2986" s="2">
        <f t="shared" si="1559"/>
        <v>0</v>
      </c>
      <c r="BK2986" s="2">
        <f t="shared" si="1559"/>
        <v>0</v>
      </c>
      <c r="BL2986" s="2">
        <f t="shared" si="1559"/>
        <v>0</v>
      </c>
      <c r="BM2986" s="2">
        <f t="shared" si="1559"/>
        <v>0</v>
      </c>
      <c r="BN2986" s="2">
        <f t="shared" si="1559"/>
        <v>0</v>
      </c>
      <c r="BO2986" s="2">
        <f t="shared" si="1559"/>
        <v>0</v>
      </c>
      <c r="BP2986" s="2">
        <f t="shared" si="1559"/>
        <v>0</v>
      </c>
      <c r="BQ2986" s="2">
        <f t="shared" si="1559"/>
        <v>0</v>
      </c>
      <c r="BR2986" s="2">
        <f t="shared" si="1559"/>
        <v>0</v>
      </c>
      <c r="BS2986" s="2">
        <f t="shared" si="1559"/>
        <v>0</v>
      </c>
      <c r="BT2986" s="2">
        <f t="shared" si="1559"/>
        <v>0</v>
      </c>
      <c r="BU2986" s="2">
        <f t="shared" si="1559"/>
        <v>0</v>
      </c>
      <c r="BV2986" s="2">
        <f t="shared" si="1559"/>
        <v>0</v>
      </c>
      <c r="BW2986" s="2">
        <f t="shared" si="1559"/>
        <v>0</v>
      </c>
      <c r="BX2986" s="2">
        <f t="shared" si="1559"/>
        <v>0</v>
      </c>
      <c r="BY2986" s="2">
        <f t="shared" si="1559"/>
        <v>0</v>
      </c>
      <c r="BZ2986" s="2">
        <f t="shared" si="1559"/>
        <v>0</v>
      </c>
      <c r="CA2986" s="2">
        <f t="shared" ref="CA2986:DF2986" si="1560">CA3008</f>
        <v>427191.12</v>
      </c>
      <c r="CB2986" s="2">
        <f t="shared" si="1560"/>
        <v>0</v>
      </c>
      <c r="CC2986" s="2">
        <f t="shared" si="1560"/>
        <v>0</v>
      </c>
      <c r="CD2986" s="2">
        <f t="shared" si="1560"/>
        <v>427191.12</v>
      </c>
      <c r="CE2986" s="2">
        <f t="shared" si="1560"/>
        <v>338153.67</v>
      </c>
      <c r="CF2986" s="2">
        <f t="shared" si="1560"/>
        <v>338153.67</v>
      </c>
      <c r="CG2986" s="2">
        <f t="shared" si="1560"/>
        <v>0</v>
      </c>
      <c r="CH2986" s="2">
        <f t="shared" si="1560"/>
        <v>338153.67</v>
      </c>
      <c r="CI2986" s="2">
        <f t="shared" si="1560"/>
        <v>0</v>
      </c>
      <c r="CJ2986" s="2">
        <f t="shared" si="1560"/>
        <v>0</v>
      </c>
      <c r="CK2986" s="2">
        <f t="shared" si="1560"/>
        <v>0</v>
      </c>
      <c r="CL2986" s="2">
        <f t="shared" si="1560"/>
        <v>0</v>
      </c>
      <c r="CM2986" s="2">
        <f t="shared" si="1560"/>
        <v>0</v>
      </c>
      <c r="CN2986" s="2">
        <f t="shared" si="1560"/>
        <v>0</v>
      </c>
      <c r="CO2986" s="2">
        <f t="shared" si="1560"/>
        <v>0</v>
      </c>
      <c r="CP2986" s="2">
        <f t="shared" si="1560"/>
        <v>0</v>
      </c>
      <c r="CQ2986" s="2">
        <f t="shared" si="1560"/>
        <v>0</v>
      </c>
      <c r="CR2986" s="2">
        <f t="shared" si="1560"/>
        <v>0</v>
      </c>
      <c r="CS2986" s="2">
        <f t="shared" si="1560"/>
        <v>0</v>
      </c>
      <c r="CT2986" s="2">
        <f t="shared" si="1560"/>
        <v>0</v>
      </c>
      <c r="CU2986" s="2">
        <f t="shared" si="1560"/>
        <v>0</v>
      </c>
      <c r="CV2986" s="2">
        <f t="shared" si="1560"/>
        <v>0</v>
      </c>
      <c r="CW2986" s="2">
        <f t="shared" si="1560"/>
        <v>0</v>
      </c>
      <c r="CX2986" s="2">
        <f t="shared" si="1560"/>
        <v>0</v>
      </c>
      <c r="CY2986" s="2">
        <f t="shared" si="1560"/>
        <v>0</v>
      </c>
      <c r="CZ2986" s="2">
        <f t="shared" si="1560"/>
        <v>0</v>
      </c>
      <c r="DA2986" s="2">
        <f t="shared" si="1560"/>
        <v>0</v>
      </c>
      <c r="DB2986" s="2">
        <f t="shared" si="1560"/>
        <v>0</v>
      </c>
      <c r="DC2986" s="2">
        <f t="shared" si="1560"/>
        <v>0</v>
      </c>
      <c r="DD2986" s="2">
        <f t="shared" si="1560"/>
        <v>0</v>
      </c>
      <c r="DE2986" s="2">
        <f t="shared" si="1560"/>
        <v>0</v>
      </c>
      <c r="DF2986" s="2">
        <f t="shared" si="1560"/>
        <v>0</v>
      </c>
      <c r="DG2986" s="3">
        <f t="shared" ref="DG2986:EL2986" si="1561">DG3008</f>
        <v>0</v>
      </c>
      <c r="DH2986" s="3">
        <f t="shared" si="1561"/>
        <v>0</v>
      </c>
      <c r="DI2986" s="3">
        <f t="shared" si="1561"/>
        <v>0</v>
      </c>
      <c r="DJ2986" s="3">
        <f t="shared" si="1561"/>
        <v>0</v>
      </c>
      <c r="DK2986" s="3">
        <f t="shared" si="1561"/>
        <v>0</v>
      </c>
      <c r="DL2986" s="3">
        <f t="shared" si="1561"/>
        <v>0</v>
      </c>
      <c r="DM2986" s="3">
        <f t="shared" si="1561"/>
        <v>0</v>
      </c>
      <c r="DN2986" s="3">
        <f t="shared" si="1561"/>
        <v>0</v>
      </c>
      <c r="DO2986" s="3">
        <f t="shared" si="1561"/>
        <v>0</v>
      </c>
      <c r="DP2986" s="3">
        <f t="shared" si="1561"/>
        <v>0</v>
      </c>
      <c r="DQ2986" s="3">
        <f t="shared" si="1561"/>
        <v>0</v>
      </c>
      <c r="DR2986" s="3">
        <f t="shared" si="1561"/>
        <v>0</v>
      </c>
      <c r="DS2986" s="3">
        <f t="shared" si="1561"/>
        <v>0</v>
      </c>
      <c r="DT2986" s="3">
        <f t="shared" si="1561"/>
        <v>0</v>
      </c>
      <c r="DU2986" s="3">
        <f t="shared" si="1561"/>
        <v>0</v>
      </c>
      <c r="DV2986" s="3">
        <f t="shared" si="1561"/>
        <v>0</v>
      </c>
      <c r="DW2986" s="3">
        <f t="shared" si="1561"/>
        <v>0</v>
      </c>
      <c r="DX2986" s="3">
        <f t="shared" si="1561"/>
        <v>0</v>
      </c>
      <c r="DY2986" s="3">
        <f t="shared" si="1561"/>
        <v>0</v>
      </c>
      <c r="DZ2986" s="3">
        <f t="shared" si="1561"/>
        <v>0</v>
      </c>
      <c r="EA2986" s="3">
        <f t="shared" si="1561"/>
        <v>0</v>
      </c>
      <c r="EB2986" s="3">
        <f t="shared" si="1561"/>
        <v>0</v>
      </c>
      <c r="EC2986" s="3">
        <f t="shared" si="1561"/>
        <v>0</v>
      </c>
      <c r="ED2986" s="3">
        <f t="shared" si="1561"/>
        <v>0</v>
      </c>
      <c r="EE2986" s="3">
        <f t="shared" si="1561"/>
        <v>0</v>
      </c>
      <c r="EF2986" s="3">
        <f t="shared" si="1561"/>
        <v>0</v>
      </c>
      <c r="EG2986" s="3">
        <f t="shared" si="1561"/>
        <v>0</v>
      </c>
      <c r="EH2986" s="3">
        <f t="shared" si="1561"/>
        <v>0</v>
      </c>
      <c r="EI2986" s="3">
        <f t="shared" si="1561"/>
        <v>0</v>
      </c>
      <c r="EJ2986" s="3">
        <f t="shared" si="1561"/>
        <v>0</v>
      </c>
      <c r="EK2986" s="3">
        <f t="shared" si="1561"/>
        <v>0</v>
      </c>
      <c r="EL2986" s="3">
        <f t="shared" si="1561"/>
        <v>0</v>
      </c>
      <c r="EM2986" s="3">
        <f t="shared" ref="EM2986:FR2986" si="1562">EM3008</f>
        <v>0</v>
      </c>
      <c r="EN2986" s="3">
        <f t="shared" si="1562"/>
        <v>0</v>
      </c>
      <c r="EO2986" s="3">
        <f t="shared" si="1562"/>
        <v>0</v>
      </c>
      <c r="EP2986" s="3">
        <f t="shared" si="1562"/>
        <v>0</v>
      </c>
      <c r="EQ2986" s="3">
        <f t="shared" si="1562"/>
        <v>0</v>
      </c>
      <c r="ER2986" s="3">
        <f t="shared" si="1562"/>
        <v>0</v>
      </c>
      <c r="ES2986" s="3">
        <f t="shared" si="1562"/>
        <v>0</v>
      </c>
      <c r="ET2986" s="3">
        <f t="shared" si="1562"/>
        <v>0</v>
      </c>
      <c r="EU2986" s="3">
        <f t="shared" si="1562"/>
        <v>0</v>
      </c>
      <c r="EV2986" s="3">
        <f t="shared" si="1562"/>
        <v>0</v>
      </c>
      <c r="EW2986" s="3">
        <f t="shared" si="1562"/>
        <v>0</v>
      </c>
      <c r="EX2986" s="3">
        <f t="shared" si="1562"/>
        <v>0</v>
      </c>
      <c r="EY2986" s="3">
        <f t="shared" si="1562"/>
        <v>0</v>
      </c>
      <c r="EZ2986" s="3">
        <f t="shared" si="1562"/>
        <v>0</v>
      </c>
      <c r="FA2986" s="3">
        <f t="shared" si="1562"/>
        <v>0</v>
      </c>
      <c r="FB2986" s="3">
        <f t="shared" si="1562"/>
        <v>0</v>
      </c>
      <c r="FC2986" s="3">
        <f t="shared" si="1562"/>
        <v>0</v>
      </c>
      <c r="FD2986" s="3">
        <f t="shared" si="1562"/>
        <v>0</v>
      </c>
      <c r="FE2986" s="3">
        <f t="shared" si="1562"/>
        <v>0</v>
      </c>
      <c r="FF2986" s="3">
        <f t="shared" si="1562"/>
        <v>0</v>
      </c>
      <c r="FG2986" s="3">
        <f t="shared" si="1562"/>
        <v>0</v>
      </c>
      <c r="FH2986" s="3">
        <f t="shared" si="1562"/>
        <v>0</v>
      </c>
      <c r="FI2986" s="3">
        <f t="shared" si="1562"/>
        <v>0</v>
      </c>
      <c r="FJ2986" s="3">
        <f t="shared" si="1562"/>
        <v>0</v>
      </c>
      <c r="FK2986" s="3">
        <f t="shared" si="1562"/>
        <v>0</v>
      </c>
      <c r="FL2986" s="3">
        <f t="shared" si="1562"/>
        <v>0</v>
      </c>
      <c r="FM2986" s="3">
        <f t="shared" si="1562"/>
        <v>0</v>
      </c>
      <c r="FN2986" s="3">
        <f t="shared" si="1562"/>
        <v>0</v>
      </c>
      <c r="FO2986" s="3">
        <f t="shared" si="1562"/>
        <v>0</v>
      </c>
      <c r="FP2986" s="3">
        <f t="shared" si="1562"/>
        <v>0</v>
      </c>
      <c r="FQ2986" s="3">
        <f t="shared" si="1562"/>
        <v>0</v>
      </c>
      <c r="FR2986" s="3">
        <f t="shared" si="1562"/>
        <v>0</v>
      </c>
      <c r="FS2986" s="3">
        <f t="shared" ref="FS2986:GX2986" si="1563">FS3008</f>
        <v>0</v>
      </c>
      <c r="FT2986" s="3">
        <f t="shared" si="1563"/>
        <v>0</v>
      </c>
      <c r="FU2986" s="3">
        <f t="shared" si="1563"/>
        <v>0</v>
      </c>
      <c r="FV2986" s="3">
        <f t="shared" si="1563"/>
        <v>0</v>
      </c>
      <c r="FW2986" s="3">
        <f t="shared" si="1563"/>
        <v>0</v>
      </c>
      <c r="FX2986" s="3">
        <f t="shared" si="1563"/>
        <v>0</v>
      </c>
      <c r="FY2986" s="3">
        <f t="shared" si="1563"/>
        <v>0</v>
      </c>
      <c r="FZ2986" s="3">
        <f t="shared" si="1563"/>
        <v>0</v>
      </c>
      <c r="GA2986" s="3">
        <f t="shared" si="1563"/>
        <v>0</v>
      </c>
      <c r="GB2986" s="3">
        <f t="shared" si="1563"/>
        <v>0</v>
      </c>
      <c r="GC2986" s="3">
        <f t="shared" si="1563"/>
        <v>0</v>
      </c>
      <c r="GD2986" s="3">
        <f t="shared" si="1563"/>
        <v>0</v>
      </c>
      <c r="GE2986" s="3">
        <f t="shared" si="1563"/>
        <v>0</v>
      </c>
      <c r="GF2986" s="3">
        <f t="shared" si="1563"/>
        <v>0</v>
      </c>
      <c r="GG2986" s="3">
        <f t="shared" si="1563"/>
        <v>0</v>
      </c>
      <c r="GH2986" s="3">
        <f t="shared" si="1563"/>
        <v>0</v>
      </c>
      <c r="GI2986" s="3">
        <f t="shared" si="1563"/>
        <v>0</v>
      </c>
      <c r="GJ2986" s="3">
        <f t="shared" si="1563"/>
        <v>0</v>
      </c>
      <c r="GK2986" s="3">
        <f t="shared" si="1563"/>
        <v>0</v>
      </c>
      <c r="GL2986" s="3">
        <f t="shared" si="1563"/>
        <v>0</v>
      </c>
      <c r="GM2986" s="3">
        <f t="shared" si="1563"/>
        <v>0</v>
      </c>
      <c r="GN2986" s="3">
        <f t="shared" si="1563"/>
        <v>0</v>
      </c>
      <c r="GO2986" s="3">
        <f t="shared" si="1563"/>
        <v>0</v>
      </c>
      <c r="GP2986" s="3">
        <f t="shared" si="1563"/>
        <v>0</v>
      </c>
      <c r="GQ2986" s="3">
        <f t="shared" si="1563"/>
        <v>0</v>
      </c>
      <c r="GR2986" s="3">
        <f t="shared" si="1563"/>
        <v>0</v>
      </c>
      <c r="GS2986" s="3">
        <f t="shared" si="1563"/>
        <v>0</v>
      </c>
      <c r="GT2986" s="3">
        <f t="shared" si="1563"/>
        <v>0</v>
      </c>
      <c r="GU2986" s="3">
        <f t="shared" si="1563"/>
        <v>0</v>
      </c>
      <c r="GV2986" s="3">
        <f t="shared" si="1563"/>
        <v>0</v>
      </c>
      <c r="GW2986" s="3">
        <f t="shared" si="1563"/>
        <v>0</v>
      </c>
      <c r="GX2986" s="3">
        <f t="shared" si="1563"/>
        <v>0</v>
      </c>
    </row>
    <row r="2988" spans="1:245" x14ac:dyDescent="0.2">
      <c r="A2988">
        <v>17</v>
      </c>
      <c r="B2988">
        <v>1</v>
      </c>
      <c r="C2988">
        <f>ROW(SmtRes!A883)</f>
        <v>883</v>
      </c>
      <c r="D2988">
        <f>ROW(EtalonRes!A851)</f>
        <v>851</v>
      </c>
      <c r="E2988" t="s">
        <v>103</v>
      </c>
      <c r="F2988" t="s">
        <v>290</v>
      </c>
      <c r="G2988" t="s">
        <v>515</v>
      </c>
      <c r="H2988" t="s">
        <v>191</v>
      </c>
      <c r="I2988">
        <f>ROUND(40.5/100,9)</f>
        <v>0.40500000000000003</v>
      </c>
      <c r="J2988">
        <v>0</v>
      </c>
      <c r="O2988">
        <f t="shared" ref="O2988:O3006" si="1564">ROUND(CP2988,2)</f>
        <v>3671.89</v>
      </c>
      <c r="P2988">
        <f t="shared" ref="P2988:P3006" si="1565">ROUND(CQ2988*I2988,2)</f>
        <v>0</v>
      </c>
      <c r="Q2988">
        <f t="shared" ref="Q2988:Q3006" si="1566">ROUND(CR2988*I2988,2)</f>
        <v>3555.5</v>
      </c>
      <c r="R2988">
        <f t="shared" ref="R2988:R3006" si="1567">ROUND(CS2988*I2988,2)</f>
        <v>1390.72</v>
      </c>
      <c r="S2988">
        <f t="shared" ref="S2988:S3006" si="1568">ROUND(CT2988*I2988,2)</f>
        <v>116.39</v>
      </c>
      <c r="T2988">
        <f t="shared" ref="T2988:T3006" si="1569">ROUND(CU2988*I2988,2)</f>
        <v>0</v>
      </c>
      <c r="U2988">
        <f t="shared" ref="U2988:U3006" si="1570">CV2988*I2988</f>
        <v>0.64395000000000002</v>
      </c>
      <c r="V2988">
        <f t="shared" ref="V2988:V3006" si="1571">CW2988*I2988</f>
        <v>0</v>
      </c>
      <c r="W2988">
        <f t="shared" ref="W2988:W3006" si="1572">ROUND(CX2988*I2988,2)</f>
        <v>0</v>
      </c>
      <c r="X2988">
        <f t="shared" ref="X2988:X3006" si="1573">ROUND(CY2988,2)</f>
        <v>81.47</v>
      </c>
      <c r="Y2988">
        <f t="shared" ref="Y2988:Y3006" si="1574">ROUND(CZ2988,2)</f>
        <v>11.64</v>
      </c>
      <c r="AA2988">
        <v>55574044</v>
      </c>
      <c r="AB2988">
        <f t="shared" ref="AB2988:AB3006" si="1575">ROUND((AC2988+AD2988+AF2988),6)</f>
        <v>9066.39</v>
      </c>
      <c r="AC2988">
        <f t="shared" ref="AC2988:AC3006" si="1576">ROUND((ES2988),6)</f>
        <v>0</v>
      </c>
      <c r="AD2988">
        <f t="shared" ref="AD2988:AD3006" si="1577">ROUND((((ET2988)-(EU2988))+AE2988),6)</f>
        <v>8779.01</v>
      </c>
      <c r="AE2988">
        <f t="shared" ref="AE2988:AE3006" si="1578">ROUND((EU2988),6)</f>
        <v>3433.88</v>
      </c>
      <c r="AF2988">
        <f t="shared" ref="AF2988:AF3006" si="1579">ROUND((EV2988),6)</f>
        <v>287.38</v>
      </c>
      <c r="AG2988">
        <f t="shared" ref="AG2988:AG3006" si="1580">ROUND((AP2988),6)</f>
        <v>0</v>
      </c>
      <c r="AH2988">
        <f t="shared" ref="AH2988:AH3006" si="1581">(EW2988)</f>
        <v>1.59</v>
      </c>
      <c r="AI2988">
        <f t="shared" ref="AI2988:AI3006" si="1582">(EX2988)</f>
        <v>0</v>
      </c>
      <c r="AJ2988">
        <f t="shared" ref="AJ2988:AJ3006" si="1583">(AS2988)</f>
        <v>0</v>
      </c>
      <c r="AK2988">
        <v>9066.39</v>
      </c>
      <c r="AL2988">
        <v>0</v>
      </c>
      <c r="AM2988">
        <v>8779.01</v>
      </c>
      <c r="AN2988">
        <v>3433.88</v>
      </c>
      <c r="AO2988">
        <v>287.38</v>
      </c>
      <c r="AP2988">
        <v>0</v>
      </c>
      <c r="AQ2988">
        <v>1.59</v>
      </c>
      <c r="AR2988">
        <v>0</v>
      </c>
      <c r="AS2988">
        <v>0</v>
      </c>
      <c r="AT2988">
        <v>70</v>
      </c>
      <c r="AU2988">
        <v>10</v>
      </c>
      <c r="AV2988">
        <v>1</v>
      </c>
      <c r="AW2988">
        <v>1</v>
      </c>
      <c r="AZ2988">
        <v>1</v>
      </c>
      <c r="BA2988">
        <v>1</v>
      </c>
      <c r="BB2988">
        <v>1</v>
      </c>
      <c r="BC2988">
        <v>1</v>
      </c>
      <c r="BD2988" t="s">
        <v>3</v>
      </c>
      <c r="BE2988" t="s">
        <v>3</v>
      </c>
      <c r="BF2988" t="s">
        <v>3</v>
      </c>
      <c r="BG2988" t="s">
        <v>3</v>
      </c>
      <c r="BH2988">
        <v>0</v>
      </c>
      <c r="BI2988">
        <v>4</v>
      </c>
      <c r="BJ2988" t="s">
        <v>292</v>
      </c>
      <c r="BM2988">
        <v>0</v>
      </c>
      <c r="BN2988">
        <v>0</v>
      </c>
      <c r="BO2988" t="s">
        <v>3</v>
      </c>
      <c r="BP2988">
        <v>0</v>
      </c>
      <c r="BQ2988">
        <v>1</v>
      </c>
      <c r="BR2988">
        <v>0</v>
      </c>
      <c r="BS2988">
        <v>1</v>
      </c>
      <c r="BT2988">
        <v>1</v>
      </c>
      <c r="BU2988">
        <v>1</v>
      </c>
      <c r="BV2988">
        <v>1</v>
      </c>
      <c r="BW2988">
        <v>1</v>
      </c>
      <c r="BX2988">
        <v>1</v>
      </c>
      <c r="BY2988" t="s">
        <v>3</v>
      </c>
      <c r="BZ2988">
        <v>70</v>
      </c>
      <c r="CA2988">
        <v>10</v>
      </c>
      <c r="CE2988">
        <v>0</v>
      </c>
      <c r="CF2988">
        <v>0</v>
      </c>
      <c r="CG2988">
        <v>0</v>
      </c>
      <c r="CM2988">
        <v>0</v>
      </c>
      <c r="CN2988" t="s">
        <v>3</v>
      </c>
      <c r="CO2988">
        <v>0</v>
      </c>
      <c r="CP2988">
        <f t="shared" ref="CP2988:CP3006" si="1584">(P2988+Q2988+S2988)</f>
        <v>3671.89</v>
      </c>
      <c r="CQ2988">
        <f t="shared" ref="CQ2988:CQ3006" si="1585">(AC2988*BC2988*AW2988)</f>
        <v>0</v>
      </c>
      <c r="CR2988">
        <f t="shared" ref="CR2988:CR3006" si="1586">((((ET2988)*BB2988-(EU2988)*BS2988)+AE2988*BS2988)*AV2988)</f>
        <v>8779.01</v>
      </c>
      <c r="CS2988">
        <f t="shared" ref="CS2988:CS3006" si="1587">(AE2988*BS2988*AV2988)</f>
        <v>3433.88</v>
      </c>
      <c r="CT2988">
        <f t="shared" ref="CT2988:CT3006" si="1588">(AF2988*BA2988*AV2988)</f>
        <v>287.38</v>
      </c>
      <c r="CU2988">
        <f t="shared" ref="CU2988:CU3006" si="1589">AG2988</f>
        <v>0</v>
      </c>
      <c r="CV2988">
        <f t="shared" ref="CV2988:CV3006" si="1590">(AH2988*AV2988)</f>
        <v>1.59</v>
      </c>
      <c r="CW2988">
        <f t="shared" ref="CW2988:CW3006" si="1591">AI2988</f>
        <v>0</v>
      </c>
      <c r="CX2988">
        <f t="shared" ref="CX2988:CX3006" si="1592">AJ2988</f>
        <v>0</v>
      </c>
      <c r="CY2988">
        <f t="shared" ref="CY2988:CY3006" si="1593">((S2988*BZ2988)/100)</f>
        <v>81.472999999999999</v>
      </c>
      <c r="CZ2988">
        <f t="shared" ref="CZ2988:CZ3006" si="1594">((S2988*CA2988)/100)</f>
        <v>11.639000000000001</v>
      </c>
      <c r="DC2988" t="s">
        <v>3</v>
      </c>
      <c r="DD2988" t="s">
        <v>3</v>
      </c>
      <c r="DE2988" t="s">
        <v>3</v>
      </c>
      <c r="DF2988" t="s">
        <v>3</v>
      </c>
      <c r="DG2988" t="s">
        <v>3</v>
      </c>
      <c r="DH2988" t="s">
        <v>3</v>
      </c>
      <c r="DI2988" t="s">
        <v>3</v>
      </c>
      <c r="DJ2988" t="s">
        <v>3</v>
      </c>
      <c r="DK2988" t="s">
        <v>3</v>
      </c>
      <c r="DL2988" t="s">
        <v>3</v>
      </c>
      <c r="DM2988" t="s">
        <v>3</v>
      </c>
      <c r="DN2988">
        <v>0</v>
      </c>
      <c r="DO2988">
        <v>0</v>
      </c>
      <c r="DP2988">
        <v>1</v>
      </c>
      <c r="DQ2988">
        <v>1</v>
      </c>
      <c r="DU2988">
        <v>1007</v>
      </c>
      <c r="DV2988" t="s">
        <v>191</v>
      </c>
      <c r="DW2988" t="s">
        <v>191</v>
      </c>
      <c r="DX2988">
        <v>100</v>
      </c>
      <c r="EE2988">
        <v>55317522</v>
      </c>
      <c r="EF2988">
        <v>1</v>
      </c>
      <c r="EG2988" t="s">
        <v>19</v>
      </c>
      <c r="EH2988">
        <v>0</v>
      </c>
      <c r="EI2988" t="s">
        <v>3</v>
      </c>
      <c r="EJ2988">
        <v>4</v>
      </c>
      <c r="EK2988">
        <v>0</v>
      </c>
      <c r="EL2988" t="s">
        <v>20</v>
      </c>
      <c r="EM2988" t="s">
        <v>21</v>
      </c>
      <c r="EO2988" t="s">
        <v>3</v>
      </c>
      <c r="EQ2988">
        <v>0</v>
      </c>
      <c r="ER2988">
        <v>9066.39</v>
      </c>
      <c r="ES2988">
        <v>0</v>
      </c>
      <c r="ET2988">
        <v>8779.01</v>
      </c>
      <c r="EU2988">
        <v>3433.88</v>
      </c>
      <c r="EV2988">
        <v>287.38</v>
      </c>
      <c r="EW2988">
        <v>1.59</v>
      </c>
      <c r="EX2988">
        <v>0</v>
      </c>
      <c r="EY2988">
        <v>0</v>
      </c>
      <c r="FQ2988">
        <v>0</v>
      </c>
      <c r="FR2988">
        <f t="shared" ref="FR2988:FR3006" si="1595">ROUND(IF(AND(BH2988=3,BI2988=3),P2988,0),2)</f>
        <v>0</v>
      </c>
      <c r="FS2988">
        <v>0</v>
      </c>
      <c r="FX2988">
        <v>70</v>
      </c>
      <c r="FY2988">
        <v>10</v>
      </c>
      <c r="GA2988" t="s">
        <v>3</v>
      </c>
      <c r="GD2988">
        <v>0</v>
      </c>
      <c r="GF2988">
        <v>-1598157785</v>
      </c>
      <c r="GG2988">
        <v>2</v>
      </c>
      <c r="GH2988">
        <v>1</v>
      </c>
      <c r="GI2988">
        <v>-2</v>
      </c>
      <c r="GJ2988">
        <v>0</v>
      </c>
      <c r="GK2988">
        <f>ROUND(R2988*(R12)/100,2)</f>
        <v>1501.98</v>
      </c>
      <c r="GL2988">
        <f t="shared" ref="GL2988:GL3006" si="1596">ROUND(IF(AND(BH2988=3,BI2988=3,FS2988&lt;&gt;0),P2988,0),2)</f>
        <v>0</v>
      </c>
      <c r="GM2988">
        <f t="shared" ref="GM2988:GM3006" si="1597">ROUND(O2988+X2988+Y2988+GK2988,2)+GX2988</f>
        <v>5266.98</v>
      </c>
      <c r="GN2988">
        <f t="shared" ref="GN2988:GN3006" si="1598">IF(OR(BI2988=0,BI2988=1),ROUND(O2988+X2988+Y2988+GK2988,2),0)</f>
        <v>0</v>
      </c>
      <c r="GO2988">
        <f t="shared" ref="GO2988:GO3006" si="1599">IF(BI2988=2,ROUND(O2988+X2988+Y2988+GK2988,2),0)</f>
        <v>0</v>
      </c>
      <c r="GP2988">
        <f t="shared" ref="GP2988:GP3006" si="1600">IF(BI2988=4,ROUND(O2988+X2988+Y2988+GK2988,2)+GX2988,0)</f>
        <v>5266.98</v>
      </c>
      <c r="GR2988">
        <v>0</v>
      </c>
      <c r="GS2988">
        <v>3</v>
      </c>
      <c r="GT2988">
        <v>0</v>
      </c>
      <c r="GU2988" t="s">
        <v>3</v>
      </c>
      <c r="GV2988">
        <f t="shared" ref="GV2988:GV3006" si="1601">ROUND((GT2988),6)</f>
        <v>0</v>
      </c>
      <c r="GW2988">
        <v>1</v>
      </c>
      <c r="GX2988">
        <f t="shared" ref="GX2988:GX3006" si="1602">ROUND(HC2988*I2988,2)</f>
        <v>0</v>
      </c>
      <c r="HA2988">
        <v>0</v>
      </c>
      <c r="HB2988">
        <v>0</v>
      </c>
      <c r="HC2988">
        <f t="shared" ref="HC2988:HC3006" si="1603">GV2988*GW2988</f>
        <v>0</v>
      </c>
      <c r="IK2988">
        <v>0</v>
      </c>
    </row>
    <row r="2989" spans="1:245" x14ac:dyDescent="0.2">
      <c r="A2989">
        <v>17</v>
      </c>
      <c r="B2989">
        <v>1</v>
      </c>
      <c r="C2989">
        <f>ROW(SmtRes!A884)</f>
        <v>884</v>
      </c>
      <c r="D2989">
        <f>ROW(EtalonRes!A852)</f>
        <v>852</v>
      </c>
      <c r="E2989" t="s">
        <v>107</v>
      </c>
      <c r="F2989" t="s">
        <v>293</v>
      </c>
      <c r="G2989" t="s">
        <v>516</v>
      </c>
      <c r="H2989" t="s">
        <v>191</v>
      </c>
      <c r="I2989">
        <f>ROUND(4.5/100,9)</f>
        <v>4.4999999999999998E-2</v>
      </c>
      <c r="J2989">
        <v>0</v>
      </c>
      <c r="O2989">
        <f t="shared" si="1564"/>
        <v>1887.8</v>
      </c>
      <c r="P2989">
        <f t="shared" si="1565"/>
        <v>0</v>
      </c>
      <c r="Q2989">
        <f t="shared" si="1566"/>
        <v>0</v>
      </c>
      <c r="R2989">
        <f t="shared" si="1567"/>
        <v>0</v>
      </c>
      <c r="S2989">
        <f t="shared" si="1568"/>
        <v>1887.8</v>
      </c>
      <c r="T2989">
        <f t="shared" si="1569"/>
        <v>0</v>
      </c>
      <c r="U2989">
        <f t="shared" si="1570"/>
        <v>9.9719999999999995</v>
      </c>
      <c r="V2989">
        <f t="shared" si="1571"/>
        <v>0</v>
      </c>
      <c r="W2989">
        <f t="shared" si="1572"/>
        <v>0</v>
      </c>
      <c r="X2989">
        <f t="shared" si="1573"/>
        <v>1321.46</v>
      </c>
      <c r="Y2989">
        <f t="shared" si="1574"/>
        <v>188.78</v>
      </c>
      <c r="AA2989">
        <v>55574044</v>
      </c>
      <c r="AB2989">
        <f t="shared" si="1575"/>
        <v>41951.1</v>
      </c>
      <c r="AC2989">
        <f t="shared" si="1576"/>
        <v>0</v>
      </c>
      <c r="AD2989">
        <f t="shared" si="1577"/>
        <v>0</v>
      </c>
      <c r="AE2989">
        <f t="shared" si="1578"/>
        <v>0</v>
      </c>
      <c r="AF2989">
        <f t="shared" si="1579"/>
        <v>41951.1</v>
      </c>
      <c r="AG2989">
        <f t="shared" si="1580"/>
        <v>0</v>
      </c>
      <c r="AH2989">
        <f t="shared" si="1581"/>
        <v>221.6</v>
      </c>
      <c r="AI2989">
        <f t="shared" si="1582"/>
        <v>0</v>
      </c>
      <c r="AJ2989">
        <f t="shared" si="1583"/>
        <v>0</v>
      </c>
      <c r="AK2989">
        <v>41951.1</v>
      </c>
      <c r="AL2989">
        <v>0</v>
      </c>
      <c r="AM2989">
        <v>0</v>
      </c>
      <c r="AN2989">
        <v>0</v>
      </c>
      <c r="AO2989">
        <v>41951.1</v>
      </c>
      <c r="AP2989">
        <v>0</v>
      </c>
      <c r="AQ2989">
        <v>221.6</v>
      </c>
      <c r="AR2989">
        <v>0</v>
      </c>
      <c r="AS2989">
        <v>0</v>
      </c>
      <c r="AT2989">
        <v>70</v>
      </c>
      <c r="AU2989">
        <v>10</v>
      </c>
      <c r="AV2989">
        <v>1</v>
      </c>
      <c r="AW2989">
        <v>1</v>
      </c>
      <c r="AZ2989">
        <v>1</v>
      </c>
      <c r="BA2989">
        <v>1</v>
      </c>
      <c r="BB2989">
        <v>1</v>
      </c>
      <c r="BC2989">
        <v>1</v>
      </c>
      <c r="BD2989" t="s">
        <v>3</v>
      </c>
      <c r="BE2989" t="s">
        <v>3</v>
      </c>
      <c r="BF2989" t="s">
        <v>3</v>
      </c>
      <c r="BG2989" t="s">
        <v>3</v>
      </c>
      <c r="BH2989">
        <v>0</v>
      </c>
      <c r="BI2989">
        <v>4</v>
      </c>
      <c r="BJ2989" t="s">
        <v>295</v>
      </c>
      <c r="BM2989">
        <v>0</v>
      </c>
      <c r="BN2989">
        <v>0</v>
      </c>
      <c r="BO2989" t="s">
        <v>3</v>
      </c>
      <c r="BP2989">
        <v>0</v>
      </c>
      <c r="BQ2989">
        <v>1</v>
      </c>
      <c r="BR2989">
        <v>0</v>
      </c>
      <c r="BS2989">
        <v>1</v>
      </c>
      <c r="BT2989">
        <v>1</v>
      </c>
      <c r="BU2989">
        <v>1</v>
      </c>
      <c r="BV2989">
        <v>1</v>
      </c>
      <c r="BW2989">
        <v>1</v>
      </c>
      <c r="BX2989">
        <v>1</v>
      </c>
      <c r="BY2989" t="s">
        <v>3</v>
      </c>
      <c r="BZ2989">
        <v>70</v>
      </c>
      <c r="CA2989">
        <v>10</v>
      </c>
      <c r="CE2989">
        <v>0</v>
      </c>
      <c r="CF2989">
        <v>0</v>
      </c>
      <c r="CG2989">
        <v>0</v>
      </c>
      <c r="CM2989">
        <v>0</v>
      </c>
      <c r="CN2989" t="s">
        <v>3</v>
      </c>
      <c r="CO2989">
        <v>0</v>
      </c>
      <c r="CP2989">
        <f t="shared" si="1584"/>
        <v>1887.8</v>
      </c>
      <c r="CQ2989">
        <f t="shared" si="1585"/>
        <v>0</v>
      </c>
      <c r="CR2989">
        <f t="shared" si="1586"/>
        <v>0</v>
      </c>
      <c r="CS2989">
        <f t="shared" si="1587"/>
        <v>0</v>
      </c>
      <c r="CT2989">
        <f t="shared" si="1588"/>
        <v>41951.1</v>
      </c>
      <c r="CU2989">
        <f t="shared" si="1589"/>
        <v>0</v>
      </c>
      <c r="CV2989">
        <f t="shared" si="1590"/>
        <v>221.6</v>
      </c>
      <c r="CW2989">
        <f t="shared" si="1591"/>
        <v>0</v>
      </c>
      <c r="CX2989">
        <f t="shared" si="1592"/>
        <v>0</v>
      </c>
      <c r="CY2989">
        <f t="shared" si="1593"/>
        <v>1321.46</v>
      </c>
      <c r="CZ2989">
        <f t="shared" si="1594"/>
        <v>188.78</v>
      </c>
      <c r="DC2989" t="s">
        <v>3</v>
      </c>
      <c r="DD2989" t="s">
        <v>3</v>
      </c>
      <c r="DE2989" t="s">
        <v>3</v>
      </c>
      <c r="DF2989" t="s">
        <v>3</v>
      </c>
      <c r="DG2989" t="s">
        <v>3</v>
      </c>
      <c r="DH2989" t="s">
        <v>3</v>
      </c>
      <c r="DI2989" t="s">
        <v>3</v>
      </c>
      <c r="DJ2989" t="s">
        <v>3</v>
      </c>
      <c r="DK2989" t="s">
        <v>3</v>
      </c>
      <c r="DL2989" t="s">
        <v>3</v>
      </c>
      <c r="DM2989" t="s">
        <v>3</v>
      </c>
      <c r="DN2989">
        <v>0</v>
      </c>
      <c r="DO2989">
        <v>0</v>
      </c>
      <c r="DP2989">
        <v>1</v>
      </c>
      <c r="DQ2989">
        <v>1</v>
      </c>
      <c r="DU2989">
        <v>1007</v>
      </c>
      <c r="DV2989" t="s">
        <v>191</v>
      </c>
      <c r="DW2989" t="s">
        <v>191</v>
      </c>
      <c r="DX2989">
        <v>100</v>
      </c>
      <c r="EE2989">
        <v>55317522</v>
      </c>
      <c r="EF2989">
        <v>1</v>
      </c>
      <c r="EG2989" t="s">
        <v>19</v>
      </c>
      <c r="EH2989">
        <v>0</v>
      </c>
      <c r="EI2989" t="s">
        <v>3</v>
      </c>
      <c r="EJ2989">
        <v>4</v>
      </c>
      <c r="EK2989">
        <v>0</v>
      </c>
      <c r="EL2989" t="s">
        <v>20</v>
      </c>
      <c r="EM2989" t="s">
        <v>21</v>
      </c>
      <c r="EO2989" t="s">
        <v>3</v>
      </c>
      <c r="EQ2989">
        <v>0</v>
      </c>
      <c r="ER2989">
        <v>41951.1</v>
      </c>
      <c r="ES2989">
        <v>0</v>
      </c>
      <c r="ET2989">
        <v>0</v>
      </c>
      <c r="EU2989">
        <v>0</v>
      </c>
      <c r="EV2989">
        <v>41951.1</v>
      </c>
      <c r="EW2989">
        <v>221.6</v>
      </c>
      <c r="EX2989">
        <v>0</v>
      </c>
      <c r="EY2989">
        <v>0</v>
      </c>
      <c r="FQ2989">
        <v>0</v>
      </c>
      <c r="FR2989">
        <f t="shared" si="1595"/>
        <v>0</v>
      </c>
      <c r="FS2989">
        <v>0</v>
      </c>
      <c r="FX2989">
        <v>70</v>
      </c>
      <c r="FY2989">
        <v>10</v>
      </c>
      <c r="GA2989" t="s">
        <v>3</v>
      </c>
      <c r="GD2989">
        <v>0</v>
      </c>
      <c r="GF2989">
        <v>1142254255</v>
      </c>
      <c r="GG2989">
        <v>2</v>
      </c>
      <c r="GH2989">
        <v>1</v>
      </c>
      <c r="GI2989">
        <v>-2</v>
      </c>
      <c r="GJ2989">
        <v>0</v>
      </c>
      <c r="GK2989">
        <f>ROUND(R2989*(R12)/100,2)</f>
        <v>0</v>
      </c>
      <c r="GL2989">
        <f t="shared" si="1596"/>
        <v>0</v>
      </c>
      <c r="GM2989">
        <f t="shared" si="1597"/>
        <v>3398.04</v>
      </c>
      <c r="GN2989">
        <f t="shared" si="1598"/>
        <v>0</v>
      </c>
      <c r="GO2989">
        <f t="shared" si="1599"/>
        <v>0</v>
      </c>
      <c r="GP2989">
        <f t="shared" si="1600"/>
        <v>3398.04</v>
      </c>
      <c r="GR2989">
        <v>0</v>
      </c>
      <c r="GS2989">
        <v>3</v>
      </c>
      <c r="GT2989">
        <v>0</v>
      </c>
      <c r="GU2989" t="s">
        <v>3</v>
      </c>
      <c r="GV2989">
        <f t="shared" si="1601"/>
        <v>0</v>
      </c>
      <c r="GW2989">
        <v>1</v>
      </c>
      <c r="GX2989">
        <f t="shared" si="1602"/>
        <v>0</v>
      </c>
      <c r="HA2989">
        <v>0</v>
      </c>
      <c r="HB2989">
        <v>0</v>
      </c>
      <c r="HC2989">
        <f t="shared" si="1603"/>
        <v>0</v>
      </c>
      <c r="IK2989">
        <v>0</v>
      </c>
    </row>
    <row r="2990" spans="1:245" x14ac:dyDescent="0.2">
      <c r="A2990">
        <v>17</v>
      </c>
      <c r="B2990">
        <v>1</v>
      </c>
      <c r="C2990">
        <f>ROW(SmtRes!A885)</f>
        <v>885</v>
      </c>
      <c r="D2990">
        <f>ROW(EtalonRes!A853)</f>
        <v>853</v>
      </c>
      <c r="E2990" t="s">
        <v>112</v>
      </c>
      <c r="F2990" t="s">
        <v>296</v>
      </c>
      <c r="G2990" t="s">
        <v>517</v>
      </c>
      <c r="H2990" t="s">
        <v>17</v>
      </c>
      <c r="I2990">
        <f>ROUND(202.5/100,9)</f>
        <v>2.0249999999999999</v>
      </c>
      <c r="J2990">
        <v>0</v>
      </c>
      <c r="O2990">
        <f t="shared" si="1564"/>
        <v>600.62</v>
      </c>
      <c r="P2990">
        <f t="shared" si="1565"/>
        <v>0</v>
      </c>
      <c r="Q2990">
        <f t="shared" si="1566"/>
        <v>600.62</v>
      </c>
      <c r="R2990">
        <f t="shared" si="1567"/>
        <v>225.65</v>
      </c>
      <c r="S2990">
        <f t="shared" si="1568"/>
        <v>0</v>
      </c>
      <c r="T2990">
        <f t="shared" si="1569"/>
        <v>0</v>
      </c>
      <c r="U2990">
        <f t="shared" si="1570"/>
        <v>0</v>
      </c>
      <c r="V2990">
        <f t="shared" si="1571"/>
        <v>0</v>
      </c>
      <c r="W2990">
        <f t="shared" si="1572"/>
        <v>0</v>
      </c>
      <c r="X2990">
        <f t="shared" si="1573"/>
        <v>0</v>
      </c>
      <c r="Y2990">
        <f t="shared" si="1574"/>
        <v>0</v>
      </c>
      <c r="AA2990">
        <v>55574044</v>
      </c>
      <c r="AB2990">
        <f t="shared" si="1575"/>
        <v>296.60000000000002</v>
      </c>
      <c r="AC2990">
        <f t="shared" si="1576"/>
        <v>0</v>
      </c>
      <c r="AD2990">
        <f t="shared" si="1577"/>
        <v>296.60000000000002</v>
      </c>
      <c r="AE2990">
        <f t="shared" si="1578"/>
        <v>111.43</v>
      </c>
      <c r="AF2990">
        <f t="shared" si="1579"/>
        <v>0</v>
      </c>
      <c r="AG2990">
        <f t="shared" si="1580"/>
        <v>0</v>
      </c>
      <c r="AH2990">
        <f t="shared" si="1581"/>
        <v>0</v>
      </c>
      <c r="AI2990">
        <f t="shared" si="1582"/>
        <v>0</v>
      </c>
      <c r="AJ2990">
        <f t="shared" si="1583"/>
        <v>0</v>
      </c>
      <c r="AK2990">
        <v>296.60000000000002</v>
      </c>
      <c r="AL2990">
        <v>0</v>
      </c>
      <c r="AM2990">
        <v>296.60000000000002</v>
      </c>
      <c r="AN2990">
        <v>111.43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70</v>
      </c>
      <c r="AU2990">
        <v>10</v>
      </c>
      <c r="AV2990">
        <v>1</v>
      </c>
      <c r="AW2990">
        <v>1</v>
      </c>
      <c r="AZ2990">
        <v>1</v>
      </c>
      <c r="BA2990">
        <v>1</v>
      </c>
      <c r="BB2990">
        <v>1</v>
      </c>
      <c r="BC2990">
        <v>1</v>
      </c>
      <c r="BD2990" t="s">
        <v>3</v>
      </c>
      <c r="BE2990" t="s">
        <v>3</v>
      </c>
      <c r="BF2990" t="s">
        <v>3</v>
      </c>
      <c r="BG2990" t="s">
        <v>3</v>
      </c>
      <c r="BH2990">
        <v>0</v>
      </c>
      <c r="BI2990">
        <v>4</v>
      </c>
      <c r="BJ2990" t="s">
        <v>298</v>
      </c>
      <c r="BM2990">
        <v>0</v>
      </c>
      <c r="BN2990">
        <v>0</v>
      </c>
      <c r="BO2990" t="s">
        <v>3</v>
      </c>
      <c r="BP2990">
        <v>0</v>
      </c>
      <c r="BQ2990">
        <v>1</v>
      </c>
      <c r="BR2990">
        <v>0</v>
      </c>
      <c r="BS2990">
        <v>1</v>
      </c>
      <c r="BT2990">
        <v>1</v>
      </c>
      <c r="BU2990">
        <v>1</v>
      </c>
      <c r="BV2990">
        <v>1</v>
      </c>
      <c r="BW2990">
        <v>1</v>
      </c>
      <c r="BX2990">
        <v>1</v>
      </c>
      <c r="BY2990" t="s">
        <v>3</v>
      </c>
      <c r="BZ2990">
        <v>70</v>
      </c>
      <c r="CA2990">
        <v>10</v>
      </c>
      <c r="CE2990">
        <v>0</v>
      </c>
      <c r="CF2990">
        <v>0</v>
      </c>
      <c r="CG2990">
        <v>0</v>
      </c>
      <c r="CM2990">
        <v>0</v>
      </c>
      <c r="CN2990" t="s">
        <v>3</v>
      </c>
      <c r="CO2990">
        <v>0</v>
      </c>
      <c r="CP2990">
        <f t="shared" si="1584"/>
        <v>600.62</v>
      </c>
      <c r="CQ2990">
        <f t="shared" si="1585"/>
        <v>0</v>
      </c>
      <c r="CR2990">
        <f t="shared" si="1586"/>
        <v>296.60000000000002</v>
      </c>
      <c r="CS2990">
        <f t="shared" si="1587"/>
        <v>111.43</v>
      </c>
      <c r="CT2990">
        <f t="shared" si="1588"/>
        <v>0</v>
      </c>
      <c r="CU2990">
        <f t="shared" si="1589"/>
        <v>0</v>
      </c>
      <c r="CV2990">
        <f t="shared" si="1590"/>
        <v>0</v>
      </c>
      <c r="CW2990">
        <f t="shared" si="1591"/>
        <v>0</v>
      </c>
      <c r="CX2990">
        <f t="shared" si="1592"/>
        <v>0</v>
      </c>
      <c r="CY2990">
        <f t="shared" si="1593"/>
        <v>0</v>
      </c>
      <c r="CZ2990">
        <f t="shared" si="1594"/>
        <v>0</v>
      </c>
      <c r="DC2990" t="s">
        <v>3</v>
      </c>
      <c r="DD2990" t="s">
        <v>3</v>
      </c>
      <c r="DE2990" t="s">
        <v>3</v>
      </c>
      <c r="DF2990" t="s">
        <v>3</v>
      </c>
      <c r="DG2990" t="s">
        <v>3</v>
      </c>
      <c r="DH2990" t="s">
        <v>3</v>
      </c>
      <c r="DI2990" t="s">
        <v>3</v>
      </c>
      <c r="DJ2990" t="s">
        <v>3</v>
      </c>
      <c r="DK2990" t="s">
        <v>3</v>
      </c>
      <c r="DL2990" t="s">
        <v>3</v>
      </c>
      <c r="DM2990" t="s">
        <v>3</v>
      </c>
      <c r="DN2990">
        <v>0</v>
      </c>
      <c r="DO2990">
        <v>0</v>
      </c>
      <c r="DP2990">
        <v>1</v>
      </c>
      <c r="DQ2990">
        <v>1</v>
      </c>
      <c r="DU2990">
        <v>1005</v>
      </c>
      <c r="DV2990" t="s">
        <v>17</v>
      </c>
      <c r="DW2990" t="s">
        <v>17</v>
      </c>
      <c r="DX2990">
        <v>100</v>
      </c>
      <c r="EE2990">
        <v>55317522</v>
      </c>
      <c r="EF2990">
        <v>1</v>
      </c>
      <c r="EG2990" t="s">
        <v>19</v>
      </c>
      <c r="EH2990">
        <v>0</v>
      </c>
      <c r="EI2990" t="s">
        <v>3</v>
      </c>
      <c r="EJ2990">
        <v>4</v>
      </c>
      <c r="EK2990">
        <v>0</v>
      </c>
      <c r="EL2990" t="s">
        <v>20</v>
      </c>
      <c r="EM2990" t="s">
        <v>21</v>
      </c>
      <c r="EO2990" t="s">
        <v>3</v>
      </c>
      <c r="EQ2990">
        <v>0</v>
      </c>
      <c r="ER2990">
        <v>296.60000000000002</v>
      </c>
      <c r="ES2990">
        <v>0</v>
      </c>
      <c r="ET2990">
        <v>296.60000000000002</v>
      </c>
      <c r="EU2990">
        <v>111.43</v>
      </c>
      <c r="EV2990">
        <v>0</v>
      </c>
      <c r="EW2990">
        <v>0</v>
      </c>
      <c r="EX2990">
        <v>0</v>
      </c>
      <c r="EY2990">
        <v>0</v>
      </c>
      <c r="FQ2990">
        <v>0</v>
      </c>
      <c r="FR2990">
        <f t="shared" si="1595"/>
        <v>0</v>
      </c>
      <c r="FS2990">
        <v>0</v>
      </c>
      <c r="FX2990">
        <v>70</v>
      </c>
      <c r="FY2990">
        <v>10</v>
      </c>
      <c r="GA2990" t="s">
        <v>3</v>
      </c>
      <c r="GD2990">
        <v>0</v>
      </c>
      <c r="GF2990">
        <v>-1351934002</v>
      </c>
      <c r="GG2990">
        <v>2</v>
      </c>
      <c r="GH2990">
        <v>1</v>
      </c>
      <c r="GI2990">
        <v>-2</v>
      </c>
      <c r="GJ2990">
        <v>0</v>
      </c>
      <c r="GK2990">
        <f>ROUND(R2990*(R12)/100,2)</f>
        <v>243.7</v>
      </c>
      <c r="GL2990">
        <f t="shared" si="1596"/>
        <v>0</v>
      </c>
      <c r="GM2990">
        <f t="shared" si="1597"/>
        <v>844.32</v>
      </c>
      <c r="GN2990">
        <f t="shared" si="1598"/>
        <v>0</v>
      </c>
      <c r="GO2990">
        <f t="shared" si="1599"/>
        <v>0</v>
      </c>
      <c r="GP2990">
        <f t="shared" si="1600"/>
        <v>844.32</v>
      </c>
      <c r="GR2990">
        <v>0</v>
      </c>
      <c r="GS2990">
        <v>3</v>
      </c>
      <c r="GT2990">
        <v>0</v>
      </c>
      <c r="GU2990" t="s">
        <v>3</v>
      </c>
      <c r="GV2990">
        <f t="shared" si="1601"/>
        <v>0</v>
      </c>
      <c r="GW2990">
        <v>1</v>
      </c>
      <c r="GX2990">
        <f t="shared" si="1602"/>
        <v>0</v>
      </c>
      <c r="HA2990">
        <v>0</v>
      </c>
      <c r="HB2990">
        <v>0</v>
      </c>
      <c r="HC2990">
        <f t="shared" si="1603"/>
        <v>0</v>
      </c>
      <c r="IK2990">
        <v>0</v>
      </c>
    </row>
    <row r="2991" spans="1:245" x14ac:dyDescent="0.2">
      <c r="A2991">
        <v>17</v>
      </c>
      <c r="B2991">
        <v>1</v>
      </c>
      <c r="C2991">
        <f>ROW(SmtRes!A893)</f>
        <v>893</v>
      </c>
      <c r="D2991">
        <f>ROW(EtalonRes!A861)</f>
        <v>861</v>
      </c>
      <c r="E2991" t="s">
        <v>117</v>
      </c>
      <c r="F2991" t="s">
        <v>299</v>
      </c>
      <c r="G2991" t="s">
        <v>300</v>
      </c>
      <c r="H2991" t="s">
        <v>191</v>
      </c>
      <c r="I2991">
        <f>ROUND(15/100,9)</f>
        <v>0.15</v>
      </c>
      <c r="J2991">
        <v>0</v>
      </c>
      <c r="O2991">
        <f t="shared" si="1564"/>
        <v>11379.57</v>
      </c>
      <c r="P2991">
        <f t="shared" si="1565"/>
        <v>9774.31</v>
      </c>
      <c r="Q2991">
        <f t="shared" si="1566"/>
        <v>1140.33</v>
      </c>
      <c r="R2991">
        <f t="shared" si="1567"/>
        <v>483.45</v>
      </c>
      <c r="S2991">
        <f t="shared" si="1568"/>
        <v>464.93</v>
      </c>
      <c r="T2991">
        <f t="shared" si="1569"/>
        <v>0</v>
      </c>
      <c r="U2991">
        <f t="shared" si="1570"/>
        <v>2.4839999999999995</v>
      </c>
      <c r="V2991">
        <f t="shared" si="1571"/>
        <v>0</v>
      </c>
      <c r="W2991">
        <f t="shared" si="1572"/>
        <v>0</v>
      </c>
      <c r="X2991">
        <f t="shared" si="1573"/>
        <v>325.45</v>
      </c>
      <c r="Y2991">
        <f t="shared" si="1574"/>
        <v>46.49</v>
      </c>
      <c r="AA2991">
        <v>55574044</v>
      </c>
      <c r="AB2991">
        <f t="shared" si="1575"/>
        <v>75863.820000000007</v>
      </c>
      <c r="AC2991">
        <f t="shared" si="1576"/>
        <v>65162.05</v>
      </c>
      <c r="AD2991">
        <f t="shared" si="1577"/>
        <v>7602.23</v>
      </c>
      <c r="AE2991">
        <f t="shared" si="1578"/>
        <v>3222.98</v>
      </c>
      <c r="AF2991">
        <f t="shared" si="1579"/>
        <v>3099.54</v>
      </c>
      <c r="AG2991">
        <f t="shared" si="1580"/>
        <v>0</v>
      </c>
      <c r="AH2991">
        <f t="shared" si="1581"/>
        <v>16.559999999999999</v>
      </c>
      <c r="AI2991">
        <f t="shared" si="1582"/>
        <v>0</v>
      </c>
      <c r="AJ2991">
        <f t="shared" si="1583"/>
        <v>0</v>
      </c>
      <c r="AK2991">
        <v>75863.820000000007</v>
      </c>
      <c r="AL2991">
        <v>65162.05</v>
      </c>
      <c r="AM2991">
        <v>7602.23</v>
      </c>
      <c r="AN2991">
        <v>3222.98</v>
      </c>
      <c r="AO2991">
        <v>3099.54</v>
      </c>
      <c r="AP2991">
        <v>0</v>
      </c>
      <c r="AQ2991">
        <v>16.559999999999999</v>
      </c>
      <c r="AR2991">
        <v>0</v>
      </c>
      <c r="AS2991">
        <v>0</v>
      </c>
      <c r="AT2991">
        <v>70</v>
      </c>
      <c r="AU2991">
        <v>10</v>
      </c>
      <c r="AV2991">
        <v>1</v>
      </c>
      <c r="AW2991">
        <v>1</v>
      </c>
      <c r="AZ2991">
        <v>1</v>
      </c>
      <c r="BA2991">
        <v>1</v>
      </c>
      <c r="BB2991">
        <v>1</v>
      </c>
      <c r="BC2991">
        <v>1</v>
      </c>
      <c r="BD2991" t="s">
        <v>3</v>
      </c>
      <c r="BE2991" t="s">
        <v>3</v>
      </c>
      <c r="BF2991" t="s">
        <v>3</v>
      </c>
      <c r="BG2991" t="s">
        <v>3</v>
      </c>
      <c r="BH2991">
        <v>0</v>
      </c>
      <c r="BI2991">
        <v>4</v>
      </c>
      <c r="BJ2991" t="s">
        <v>301</v>
      </c>
      <c r="BM2991">
        <v>0</v>
      </c>
      <c r="BN2991">
        <v>0</v>
      </c>
      <c r="BO2991" t="s">
        <v>3</v>
      </c>
      <c r="BP2991">
        <v>0</v>
      </c>
      <c r="BQ2991">
        <v>1</v>
      </c>
      <c r="BR2991">
        <v>0</v>
      </c>
      <c r="BS2991">
        <v>1</v>
      </c>
      <c r="BT2991">
        <v>1</v>
      </c>
      <c r="BU2991">
        <v>1</v>
      </c>
      <c r="BV2991">
        <v>1</v>
      </c>
      <c r="BW2991">
        <v>1</v>
      </c>
      <c r="BX2991">
        <v>1</v>
      </c>
      <c r="BY2991" t="s">
        <v>3</v>
      </c>
      <c r="BZ2991">
        <v>70</v>
      </c>
      <c r="CA2991">
        <v>10</v>
      </c>
      <c r="CE2991">
        <v>0</v>
      </c>
      <c r="CF2991">
        <v>0</v>
      </c>
      <c r="CG2991">
        <v>0</v>
      </c>
      <c r="CM2991">
        <v>0</v>
      </c>
      <c r="CN2991" t="s">
        <v>3</v>
      </c>
      <c r="CO2991">
        <v>0</v>
      </c>
      <c r="CP2991">
        <f t="shared" si="1584"/>
        <v>11379.57</v>
      </c>
      <c r="CQ2991">
        <f t="shared" si="1585"/>
        <v>65162.05</v>
      </c>
      <c r="CR2991">
        <f t="shared" si="1586"/>
        <v>7602.23</v>
      </c>
      <c r="CS2991">
        <f t="shared" si="1587"/>
        <v>3222.98</v>
      </c>
      <c r="CT2991">
        <f t="shared" si="1588"/>
        <v>3099.54</v>
      </c>
      <c r="CU2991">
        <f t="shared" si="1589"/>
        <v>0</v>
      </c>
      <c r="CV2991">
        <f t="shared" si="1590"/>
        <v>16.559999999999999</v>
      </c>
      <c r="CW2991">
        <f t="shared" si="1591"/>
        <v>0</v>
      </c>
      <c r="CX2991">
        <f t="shared" si="1592"/>
        <v>0</v>
      </c>
      <c r="CY2991">
        <f t="shared" si="1593"/>
        <v>325.45100000000002</v>
      </c>
      <c r="CZ2991">
        <f t="shared" si="1594"/>
        <v>46.493000000000002</v>
      </c>
      <c r="DC2991" t="s">
        <v>3</v>
      </c>
      <c r="DD2991" t="s">
        <v>3</v>
      </c>
      <c r="DE2991" t="s">
        <v>3</v>
      </c>
      <c r="DF2991" t="s">
        <v>3</v>
      </c>
      <c r="DG2991" t="s">
        <v>3</v>
      </c>
      <c r="DH2991" t="s">
        <v>3</v>
      </c>
      <c r="DI2991" t="s">
        <v>3</v>
      </c>
      <c r="DJ2991" t="s">
        <v>3</v>
      </c>
      <c r="DK2991" t="s">
        <v>3</v>
      </c>
      <c r="DL2991" t="s">
        <v>3</v>
      </c>
      <c r="DM2991" t="s">
        <v>3</v>
      </c>
      <c r="DN2991">
        <v>0</v>
      </c>
      <c r="DO2991">
        <v>0</v>
      </c>
      <c r="DP2991">
        <v>1</v>
      </c>
      <c r="DQ2991">
        <v>1</v>
      </c>
      <c r="DU2991">
        <v>1007</v>
      </c>
      <c r="DV2991" t="s">
        <v>191</v>
      </c>
      <c r="DW2991" t="s">
        <v>191</v>
      </c>
      <c r="DX2991">
        <v>100</v>
      </c>
      <c r="EE2991">
        <v>55317522</v>
      </c>
      <c r="EF2991">
        <v>1</v>
      </c>
      <c r="EG2991" t="s">
        <v>19</v>
      </c>
      <c r="EH2991">
        <v>0</v>
      </c>
      <c r="EI2991" t="s">
        <v>3</v>
      </c>
      <c r="EJ2991">
        <v>4</v>
      </c>
      <c r="EK2991">
        <v>0</v>
      </c>
      <c r="EL2991" t="s">
        <v>20</v>
      </c>
      <c r="EM2991" t="s">
        <v>21</v>
      </c>
      <c r="EO2991" t="s">
        <v>3</v>
      </c>
      <c r="EQ2991">
        <v>0</v>
      </c>
      <c r="ER2991">
        <v>75863.820000000007</v>
      </c>
      <c r="ES2991">
        <v>65162.05</v>
      </c>
      <c r="ET2991">
        <v>7602.23</v>
      </c>
      <c r="EU2991">
        <v>3222.98</v>
      </c>
      <c r="EV2991">
        <v>3099.54</v>
      </c>
      <c r="EW2991">
        <v>16.559999999999999</v>
      </c>
      <c r="EX2991">
        <v>0</v>
      </c>
      <c r="EY2991">
        <v>0</v>
      </c>
      <c r="FQ2991">
        <v>0</v>
      </c>
      <c r="FR2991">
        <f t="shared" si="1595"/>
        <v>0</v>
      </c>
      <c r="FS2991">
        <v>0</v>
      </c>
      <c r="FX2991">
        <v>70</v>
      </c>
      <c r="FY2991">
        <v>10</v>
      </c>
      <c r="GA2991" t="s">
        <v>3</v>
      </c>
      <c r="GD2991">
        <v>0</v>
      </c>
      <c r="GF2991">
        <v>438481430</v>
      </c>
      <c r="GG2991">
        <v>2</v>
      </c>
      <c r="GH2991">
        <v>1</v>
      </c>
      <c r="GI2991">
        <v>-2</v>
      </c>
      <c r="GJ2991">
        <v>0</v>
      </c>
      <c r="GK2991">
        <f>ROUND(R2991*(R12)/100,2)</f>
        <v>522.13</v>
      </c>
      <c r="GL2991">
        <f t="shared" si="1596"/>
        <v>0</v>
      </c>
      <c r="GM2991">
        <f t="shared" si="1597"/>
        <v>12273.64</v>
      </c>
      <c r="GN2991">
        <f t="shared" si="1598"/>
        <v>0</v>
      </c>
      <c r="GO2991">
        <f t="shared" si="1599"/>
        <v>0</v>
      </c>
      <c r="GP2991">
        <f t="shared" si="1600"/>
        <v>12273.64</v>
      </c>
      <c r="GR2991">
        <v>0</v>
      </c>
      <c r="GS2991">
        <v>3</v>
      </c>
      <c r="GT2991">
        <v>0</v>
      </c>
      <c r="GU2991" t="s">
        <v>3</v>
      </c>
      <c r="GV2991">
        <f t="shared" si="1601"/>
        <v>0</v>
      </c>
      <c r="GW2991">
        <v>1</v>
      </c>
      <c r="GX2991">
        <f t="shared" si="1602"/>
        <v>0</v>
      </c>
      <c r="HA2991">
        <v>0</v>
      </c>
      <c r="HB2991">
        <v>0</v>
      </c>
      <c r="HC2991">
        <f t="shared" si="1603"/>
        <v>0</v>
      </c>
      <c r="IK2991">
        <v>0</v>
      </c>
    </row>
    <row r="2992" spans="1:245" x14ac:dyDescent="0.2">
      <c r="A2992">
        <v>17</v>
      </c>
      <c r="B2992">
        <v>1</v>
      </c>
      <c r="C2992">
        <f>ROW(SmtRes!A902)</f>
        <v>902</v>
      </c>
      <c r="D2992">
        <f>ROW(EtalonRes!A870)</f>
        <v>870</v>
      </c>
      <c r="E2992" t="s">
        <v>122</v>
      </c>
      <c r="F2992" t="s">
        <v>302</v>
      </c>
      <c r="G2992" t="s">
        <v>409</v>
      </c>
      <c r="H2992" t="s">
        <v>191</v>
      </c>
      <c r="I2992">
        <f>ROUND(22.5/100,9)</f>
        <v>0.22500000000000001</v>
      </c>
      <c r="J2992">
        <v>0</v>
      </c>
      <c r="O2992">
        <f t="shared" si="1564"/>
        <v>63194.52</v>
      </c>
      <c r="P2992">
        <f t="shared" si="1565"/>
        <v>50057.83</v>
      </c>
      <c r="Q2992">
        <f t="shared" si="1566"/>
        <v>12090.6</v>
      </c>
      <c r="R2992">
        <f t="shared" si="1567"/>
        <v>4773.3999999999996</v>
      </c>
      <c r="S2992">
        <f t="shared" si="1568"/>
        <v>1046.0899999999999</v>
      </c>
      <c r="T2992">
        <f t="shared" si="1569"/>
        <v>0</v>
      </c>
      <c r="U2992">
        <f t="shared" si="1570"/>
        <v>5.5890000000000004</v>
      </c>
      <c r="V2992">
        <f t="shared" si="1571"/>
        <v>0</v>
      </c>
      <c r="W2992">
        <f t="shared" si="1572"/>
        <v>0</v>
      </c>
      <c r="X2992">
        <f t="shared" si="1573"/>
        <v>732.26</v>
      </c>
      <c r="Y2992">
        <f t="shared" si="1574"/>
        <v>104.61</v>
      </c>
      <c r="AA2992">
        <v>55574044</v>
      </c>
      <c r="AB2992">
        <f t="shared" si="1575"/>
        <v>280864.57</v>
      </c>
      <c r="AC2992">
        <f t="shared" si="1576"/>
        <v>222479.25</v>
      </c>
      <c r="AD2992">
        <f t="shared" si="1577"/>
        <v>53736.02</v>
      </c>
      <c r="AE2992">
        <f t="shared" si="1578"/>
        <v>21215.13</v>
      </c>
      <c r="AF2992">
        <f t="shared" si="1579"/>
        <v>4649.3</v>
      </c>
      <c r="AG2992">
        <f t="shared" si="1580"/>
        <v>0</v>
      </c>
      <c r="AH2992">
        <f t="shared" si="1581"/>
        <v>24.84</v>
      </c>
      <c r="AI2992">
        <f t="shared" si="1582"/>
        <v>0</v>
      </c>
      <c r="AJ2992">
        <f t="shared" si="1583"/>
        <v>0</v>
      </c>
      <c r="AK2992">
        <v>280864.57</v>
      </c>
      <c r="AL2992">
        <v>222479.25</v>
      </c>
      <c r="AM2992">
        <v>53736.02</v>
      </c>
      <c r="AN2992">
        <v>21215.13</v>
      </c>
      <c r="AO2992">
        <v>4649.3</v>
      </c>
      <c r="AP2992">
        <v>0</v>
      </c>
      <c r="AQ2992">
        <v>24.84</v>
      </c>
      <c r="AR2992">
        <v>0</v>
      </c>
      <c r="AS2992">
        <v>0</v>
      </c>
      <c r="AT2992">
        <v>70</v>
      </c>
      <c r="AU2992">
        <v>10</v>
      </c>
      <c r="AV2992">
        <v>1</v>
      </c>
      <c r="AW2992">
        <v>1</v>
      </c>
      <c r="AZ2992">
        <v>1</v>
      </c>
      <c r="BA2992">
        <v>1</v>
      </c>
      <c r="BB2992">
        <v>1</v>
      </c>
      <c r="BC2992">
        <v>1</v>
      </c>
      <c r="BD2992" t="s">
        <v>3</v>
      </c>
      <c r="BE2992" t="s">
        <v>3</v>
      </c>
      <c r="BF2992" t="s">
        <v>3</v>
      </c>
      <c r="BG2992" t="s">
        <v>3</v>
      </c>
      <c r="BH2992">
        <v>0</v>
      </c>
      <c r="BI2992">
        <v>4</v>
      </c>
      <c r="BJ2992" t="s">
        <v>304</v>
      </c>
      <c r="BM2992">
        <v>0</v>
      </c>
      <c r="BN2992">
        <v>0</v>
      </c>
      <c r="BO2992" t="s">
        <v>3</v>
      </c>
      <c r="BP2992">
        <v>0</v>
      </c>
      <c r="BQ2992">
        <v>1</v>
      </c>
      <c r="BR2992">
        <v>0</v>
      </c>
      <c r="BS2992">
        <v>1</v>
      </c>
      <c r="BT2992">
        <v>1</v>
      </c>
      <c r="BU2992">
        <v>1</v>
      </c>
      <c r="BV2992">
        <v>1</v>
      </c>
      <c r="BW2992">
        <v>1</v>
      </c>
      <c r="BX2992">
        <v>1</v>
      </c>
      <c r="BY2992" t="s">
        <v>3</v>
      </c>
      <c r="BZ2992">
        <v>70</v>
      </c>
      <c r="CA2992">
        <v>10</v>
      </c>
      <c r="CE2992">
        <v>0</v>
      </c>
      <c r="CF2992">
        <v>0</v>
      </c>
      <c r="CG2992">
        <v>0</v>
      </c>
      <c r="CM2992">
        <v>0</v>
      </c>
      <c r="CN2992" t="s">
        <v>3</v>
      </c>
      <c r="CO2992">
        <v>0</v>
      </c>
      <c r="CP2992">
        <f t="shared" si="1584"/>
        <v>63194.52</v>
      </c>
      <c r="CQ2992">
        <f t="shared" si="1585"/>
        <v>222479.25</v>
      </c>
      <c r="CR2992">
        <f t="shared" si="1586"/>
        <v>53736.02</v>
      </c>
      <c r="CS2992">
        <f t="shared" si="1587"/>
        <v>21215.13</v>
      </c>
      <c r="CT2992">
        <f t="shared" si="1588"/>
        <v>4649.3</v>
      </c>
      <c r="CU2992">
        <f t="shared" si="1589"/>
        <v>0</v>
      </c>
      <c r="CV2992">
        <f t="shared" si="1590"/>
        <v>24.84</v>
      </c>
      <c r="CW2992">
        <f t="shared" si="1591"/>
        <v>0</v>
      </c>
      <c r="CX2992">
        <f t="shared" si="1592"/>
        <v>0</v>
      </c>
      <c r="CY2992">
        <f t="shared" si="1593"/>
        <v>732.26299999999992</v>
      </c>
      <c r="CZ2992">
        <f t="shared" si="1594"/>
        <v>104.60899999999999</v>
      </c>
      <c r="DC2992" t="s">
        <v>3</v>
      </c>
      <c r="DD2992" t="s">
        <v>3</v>
      </c>
      <c r="DE2992" t="s">
        <v>3</v>
      </c>
      <c r="DF2992" t="s">
        <v>3</v>
      </c>
      <c r="DG2992" t="s">
        <v>3</v>
      </c>
      <c r="DH2992" t="s">
        <v>3</v>
      </c>
      <c r="DI2992" t="s">
        <v>3</v>
      </c>
      <c r="DJ2992" t="s">
        <v>3</v>
      </c>
      <c r="DK2992" t="s">
        <v>3</v>
      </c>
      <c r="DL2992" t="s">
        <v>3</v>
      </c>
      <c r="DM2992" t="s">
        <v>3</v>
      </c>
      <c r="DN2992">
        <v>0</v>
      </c>
      <c r="DO2992">
        <v>0</v>
      </c>
      <c r="DP2992">
        <v>1</v>
      </c>
      <c r="DQ2992">
        <v>1</v>
      </c>
      <c r="DU2992">
        <v>1007</v>
      </c>
      <c r="DV2992" t="s">
        <v>191</v>
      </c>
      <c r="DW2992" t="s">
        <v>191</v>
      </c>
      <c r="DX2992">
        <v>100</v>
      </c>
      <c r="EE2992">
        <v>55317522</v>
      </c>
      <c r="EF2992">
        <v>1</v>
      </c>
      <c r="EG2992" t="s">
        <v>19</v>
      </c>
      <c r="EH2992">
        <v>0</v>
      </c>
      <c r="EI2992" t="s">
        <v>3</v>
      </c>
      <c r="EJ2992">
        <v>4</v>
      </c>
      <c r="EK2992">
        <v>0</v>
      </c>
      <c r="EL2992" t="s">
        <v>20</v>
      </c>
      <c r="EM2992" t="s">
        <v>21</v>
      </c>
      <c r="EO2992" t="s">
        <v>3</v>
      </c>
      <c r="EQ2992">
        <v>0</v>
      </c>
      <c r="ER2992">
        <v>280864.57</v>
      </c>
      <c r="ES2992">
        <v>222479.25</v>
      </c>
      <c r="ET2992">
        <v>53736.02</v>
      </c>
      <c r="EU2992">
        <v>21215.13</v>
      </c>
      <c r="EV2992">
        <v>4649.3</v>
      </c>
      <c r="EW2992">
        <v>24.84</v>
      </c>
      <c r="EX2992">
        <v>0</v>
      </c>
      <c r="EY2992">
        <v>0</v>
      </c>
      <c r="FQ2992">
        <v>0</v>
      </c>
      <c r="FR2992">
        <f t="shared" si="1595"/>
        <v>0</v>
      </c>
      <c r="FS2992">
        <v>0</v>
      </c>
      <c r="FX2992">
        <v>70</v>
      </c>
      <c r="FY2992">
        <v>10</v>
      </c>
      <c r="GA2992" t="s">
        <v>3</v>
      </c>
      <c r="GD2992">
        <v>0</v>
      </c>
      <c r="GF2992">
        <v>1754093871</v>
      </c>
      <c r="GG2992">
        <v>2</v>
      </c>
      <c r="GH2992">
        <v>1</v>
      </c>
      <c r="GI2992">
        <v>-2</v>
      </c>
      <c r="GJ2992">
        <v>0</v>
      </c>
      <c r="GK2992">
        <f>ROUND(R2992*(R12)/100,2)</f>
        <v>5155.2700000000004</v>
      </c>
      <c r="GL2992">
        <f t="shared" si="1596"/>
        <v>0</v>
      </c>
      <c r="GM2992">
        <f t="shared" si="1597"/>
        <v>69186.66</v>
      </c>
      <c r="GN2992">
        <f t="shared" si="1598"/>
        <v>0</v>
      </c>
      <c r="GO2992">
        <f t="shared" si="1599"/>
        <v>0</v>
      </c>
      <c r="GP2992">
        <f t="shared" si="1600"/>
        <v>69186.66</v>
      </c>
      <c r="GR2992">
        <v>0</v>
      </c>
      <c r="GS2992">
        <v>3</v>
      </c>
      <c r="GT2992">
        <v>0</v>
      </c>
      <c r="GU2992" t="s">
        <v>3</v>
      </c>
      <c r="GV2992">
        <f t="shared" si="1601"/>
        <v>0</v>
      </c>
      <c r="GW2992">
        <v>1</v>
      </c>
      <c r="GX2992">
        <f t="shared" si="1602"/>
        <v>0</v>
      </c>
      <c r="HA2992">
        <v>0</v>
      </c>
      <c r="HB2992">
        <v>0</v>
      </c>
      <c r="HC2992">
        <f t="shared" si="1603"/>
        <v>0</v>
      </c>
      <c r="IK2992">
        <v>0</v>
      </c>
    </row>
    <row r="2993" spans="1:245" x14ac:dyDescent="0.2">
      <c r="A2993">
        <v>17</v>
      </c>
      <c r="B2993">
        <v>1</v>
      </c>
      <c r="C2993">
        <f>ROW(SmtRes!A907)</f>
        <v>907</v>
      </c>
      <c r="D2993">
        <f>ROW(EtalonRes!A874)</f>
        <v>874</v>
      </c>
      <c r="E2993" t="s">
        <v>127</v>
      </c>
      <c r="F2993" t="s">
        <v>133</v>
      </c>
      <c r="G2993" t="s">
        <v>486</v>
      </c>
      <c r="H2993" t="s">
        <v>17</v>
      </c>
      <c r="I2993">
        <f>ROUND(150/100,9)</f>
        <v>1.5</v>
      </c>
      <c r="J2993">
        <v>0</v>
      </c>
      <c r="O2993">
        <f t="shared" si="1564"/>
        <v>45762.6</v>
      </c>
      <c r="P2993">
        <f t="shared" si="1565"/>
        <v>38659.47</v>
      </c>
      <c r="Q2993">
        <f t="shared" si="1566"/>
        <v>2449.17</v>
      </c>
      <c r="R2993">
        <f t="shared" si="1567"/>
        <v>1387.19</v>
      </c>
      <c r="S2993">
        <f t="shared" si="1568"/>
        <v>4653.96</v>
      </c>
      <c r="T2993">
        <f t="shared" si="1569"/>
        <v>0</v>
      </c>
      <c r="U2993">
        <f t="shared" si="1570"/>
        <v>20.355</v>
      </c>
      <c r="V2993">
        <f t="shared" si="1571"/>
        <v>0</v>
      </c>
      <c r="W2993">
        <f t="shared" si="1572"/>
        <v>0</v>
      </c>
      <c r="X2993">
        <f t="shared" si="1573"/>
        <v>3257.77</v>
      </c>
      <c r="Y2993">
        <f t="shared" si="1574"/>
        <v>465.4</v>
      </c>
      <c r="AA2993">
        <v>55574044</v>
      </c>
      <c r="AB2993">
        <f t="shared" si="1575"/>
        <v>30508.400000000001</v>
      </c>
      <c r="AC2993">
        <f t="shared" si="1576"/>
        <v>25772.98</v>
      </c>
      <c r="AD2993">
        <f t="shared" si="1577"/>
        <v>1632.78</v>
      </c>
      <c r="AE2993">
        <f t="shared" si="1578"/>
        <v>924.79</v>
      </c>
      <c r="AF2993">
        <f t="shared" si="1579"/>
        <v>3102.64</v>
      </c>
      <c r="AG2993">
        <f t="shared" si="1580"/>
        <v>0</v>
      </c>
      <c r="AH2993">
        <f t="shared" si="1581"/>
        <v>13.57</v>
      </c>
      <c r="AI2993">
        <f t="shared" si="1582"/>
        <v>0</v>
      </c>
      <c r="AJ2993">
        <f t="shared" si="1583"/>
        <v>0</v>
      </c>
      <c r="AK2993">
        <v>30508.400000000001</v>
      </c>
      <c r="AL2993">
        <v>25772.98</v>
      </c>
      <c r="AM2993">
        <v>1632.78</v>
      </c>
      <c r="AN2993">
        <v>924.79</v>
      </c>
      <c r="AO2993">
        <v>3102.64</v>
      </c>
      <c r="AP2993">
        <v>0</v>
      </c>
      <c r="AQ2993">
        <v>13.57</v>
      </c>
      <c r="AR2993">
        <v>0</v>
      </c>
      <c r="AS2993">
        <v>0</v>
      </c>
      <c r="AT2993">
        <v>70</v>
      </c>
      <c r="AU2993">
        <v>10</v>
      </c>
      <c r="AV2993">
        <v>1</v>
      </c>
      <c r="AW2993">
        <v>1</v>
      </c>
      <c r="AZ2993">
        <v>1</v>
      </c>
      <c r="BA2993">
        <v>1</v>
      </c>
      <c r="BB2993">
        <v>1</v>
      </c>
      <c r="BC2993">
        <v>1</v>
      </c>
      <c r="BD2993" t="s">
        <v>3</v>
      </c>
      <c r="BE2993" t="s">
        <v>3</v>
      </c>
      <c r="BF2993" t="s">
        <v>3</v>
      </c>
      <c r="BG2993" t="s">
        <v>3</v>
      </c>
      <c r="BH2993">
        <v>0</v>
      </c>
      <c r="BI2993">
        <v>4</v>
      </c>
      <c r="BJ2993" t="s">
        <v>135</v>
      </c>
      <c r="BM2993">
        <v>0</v>
      </c>
      <c r="BN2993">
        <v>0</v>
      </c>
      <c r="BO2993" t="s">
        <v>3</v>
      </c>
      <c r="BP2993">
        <v>0</v>
      </c>
      <c r="BQ2993">
        <v>1</v>
      </c>
      <c r="BR2993">
        <v>0</v>
      </c>
      <c r="BS2993">
        <v>1</v>
      </c>
      <c r="BT2993">
        <v>1</v>
      </c>
      <c r="BU2993">
        <v>1</v>
      </c>
      <c r="BV2993">
        <v>1</v>
      </c>
      <c r="BW2993">
        <v>1</v>
      </c>
      <c r="BX2993">
        <v>1</v>
      </c>
      <c r="BY2993" t="s">
        <v>3</v>
      </c>
      <c r="BZ2993">
        <v>70</v>
      </c>
      <c r="CA2993">
        <v>10</v>
      </c>
      <c r="CE2993">
        <v>0</v>
      </c>
      <c r="CF2993">
        <v>0</v>
      </c>
      <c r="CG2993">
        <v>0</v>
      </c>
      <c r="CM2993">
        <v>0</v>
      </c>
      <c r="CN2993" t="s">
        <v>3</v>
      </c>
      <c r="CO2993">
        <v>0</v>
      </c>
      <c r="CP2993">
        <f t="shared" si="1584"/>
        <v>45762.6</v>
      </c>
      <c r="CQ2993">
        <f t="shared" si="1585"/>
        <v>25772.98</v>
      </c>
      <c r="CR2993">
        <f t="shared" si="1586"/>
        <v>1632.78</v>
      </c>
      <c r="CS2993">
        <f t="shared" si="1587"/>
        <v>924.79</v>
      </c>
      <c r="CT2993">
        <f t="shared" si="1588"/>
        <v>3102.64</v>
      </c>
      <c r="CU2993">
        <f t="shared" si="1589"/>
        <v>0</v>
      </c>
      <c r="CV2993">
        <f t="shared" si="1590"/>
        <v>13.57</v>
      </c>
      <c r="CW2993">
        <f t="shared" si="1591"/>
        <v>0</v>
      </c>
      <c r="CX2993">
        <f t="shared" si="1592"/>
        <v>0</v>
      </c>
      <c r="CY2993">
        <f t="shared" si="1593"/>
        <v>3257.7719999999999</v>
      </c>
      <c r="CZ2993">
        <f t="shared" si="1594"/>
        <v>465.39599999999996</v>
      </c>
      <c r="DC2993" t="s">
        <v>3</v>
      </c>
      <c r="DD2993" t="s">
        <v>3</v>
      </c>
      <c r="DE2993" t="s">
        <v>3</v>
      </c>
      <c r="DF2993" t="s">
        <v>3</v>
      </c>
      <c r="DG2993" t="s">
        <v>3</v>
      </c>
      <c r="DH2993" t="s">
        <v>3</v>
      </c>
      <c r="DI2993" t="s">
        <v>3</v>
      </c>
      <c r="DJ2993" t="s">
        <v>3</v>
      </c>
      <c r="DK2993" t="s">
        <v>3</v>
      </c>
      <c r="DL2993" t="s">
        <v>3</v>
      </c>
      <c r="DM2993" t="s">
        <v>3</v>
      </c>
      <c r="DN2993">
        <v>0</v>
      </c>
      <c r="DO2993">
        <v>0</v>
      </c>
      <c r="DP2993">
        <v>1</v>
      </c>
      <c r="DQ2993">
        <v>1</v>
      </c>
      <c r="DU2993">
        <v>1005</v>
      </c>
      <c r="DV2993" t="s">
        <v>17</v>
      </c>
      <c r="DW2993" t="s">
        <v>17</v>
      </c>
      <c r="DX2993">
        <v>100</v>
      </c>
      <c r="EE2993">
        <v>55317522</v>
      </c>
      <c r="EF2993">
        <v>1</v>
      </c>
      <c r="EG2993" t="s">
        <v>19</v>
      </c>
      <c r="EH2993">
        <v>0</v>
      </c>
      <c r="EI2993" t="s">
        <v>3</v>
      </c>
      <c r="EJ2993">
        <v>4</v>
      </c>
      <c r="EK2993">
        <v>0</v>
      </c>
      <c r="EL2993" t="s">
        <v>20</v>
      </c>
      <c r="EM2993" t="s">
        <v>21</v>
      </c>
      <c r="EO2993" t="s">
        <v>3</v>
      </c>
      <c r="EQ2993">
        <v>2359296</v>
      </c>
      <c r="ER2993">
        <v>30508.400000000001</v>
      </c>
      <c r="ES2993">
        <v>25772.98</v>
      </c>
      <c r="ET2993">
        <v>1632.78</v>
      </c>
      <c r="EU2993">
        <v>924.79</v>
      </c>
      <c r="EV2993">
        <v>3102.64</v>
      </c>
      <c r="EW2993">
        <v>13.57</v>
      </c>
      <c r="EX2993">
        <v>0</v>
      </c>
      <c r="EY2993">
        <v>0</v>
      </c>
      <c r="FQ2993">
        <v>0</v>
      </c>
      <c r="FR2993">
        <f t="shared" si="1595"/>
        <v>0</v>
      </c>
      <c r="FS2993">
        <v>0</v>
      </c>
      <c r="FX2993">
        <v>70</v>
      </c>
      <c r="FY2993">
        <v>10</v>
      </c>
      <c r="GA2993" t="s">
        <v>3</v>
      </c>
      <c r="GD2993">
        <v>0</v>
      </c>
      <c r="GF2993">
        <v>-288098968</v>
      </c>
      <c r="GG2993">
        <v>2</v>
      </c>
      <c r="GH2993">
        <v>1</v>
      </c>
      <c r="GI2993">
        <v>-2</v>
      </c>
      <c r="GJ2993">
        <v>0</v>
      </c>
      <c r="GK2993">
        <f>ROUND(R2993*(R12)/100,2)</f>
        <v>1498.17</v>
      </c>
      <c r="GL2993">
        <f t="shared" si="1596"/>
        <v>0</v>
      </c>
      <c r="GM2993">
        <f t="shared" si="1597"/>
        <v>50983.94</v>
      </c>
      <c r="GN2993">
        <f t="shared" si="1598"/>
        <v>0</v>
      </c>
      <c r="GO2993">
        <f t="shared" si="1599"/>
        <v>0</v>
      </c>
      <c r="GP2993">
        <f t="shared" si="1600"/>
        <v>50983.94</v>
      </c>
      <c r="GR2993">
        <v>0</v>
      </c>
      <c r="GS2993">
        <v>3</v>
      </c>
      <c r="GT2993">
        <v>0</v>
      </c>
      <c r="GU2993" t="s">
        <v>3</v>
      </c>
      <c r="GV2993">
        <f t="shared" si="1601"/>
        <v>0</v>
      </c>
      <c r="GW2993">
        <v>1</v>
      </c>
      <c r="GX2993">
        <f t="shared" si="1602"/>
        <v>0</v>
      </c>
      <c r="HA2993">
        <v>0</v>
      </c>
      <c r="HB2993">
        <v>0</v>
      </c>
      <c r="HC2993">
        <f t="shared" si="1603"/>
        <v>0</v>
      </c>
      <c r="IK2993">
        <v>0</v>
      </c>
    </row>
    <row r="2994" spans="1:245" x14ac:dyDescent="0.2">
      <c r="A2994">
        <v>18</v>
      </c>
      <c r="B2994">
        <v>1</v>
      </c>
      <c r="C2994">
        <v>906</v>
      </c>
      <c r="E2994" t="s">
        <v>457</v>
      </c>
      <c r="F2994" t="s">
        <v>137</v>
      </c>
      <c r="G2994" t="s">
        <v>138</v>
      </c>
      <c r="H2994" t="s">
        <v>120</v>
      </c>
      <c r="I2994">
        <f>I2993*J2994</f>
        <v>-14.370000000000001</v>
      </c>
      <c r="J2994">
        <v>-9.58</v>
      </c>
      <c r="O2994">
        <f t="shared" si="1564"/>
        <v>-38659.47</v>
      </c>
      <c r="P2994">
        <f t="shared" si="1565"/>
        <v>-38659.47</v>
      </c>
      <c r="Q2994">
        <f t="shared" si="1566"/>
        <v>0</v>
      </c>
      <c r="R2994">
        <f t="shared" si="1567"/>
        <v>0</v>
      </c>
      <c r="S2994">
        <f t="shared" si="1568"/>
        <v>0</v>
      </c>
      <c r="T2994">
        <f t="shared" si="1569"/>
        <v>0</v>
      </c>
      <c r="U2994">
        <f t="shared" si="1570"/>
        <v>0</v>
      </c>
      <c r="V2994">
        <f t="shared" si="1571"/>
        <v>0</v>
      </c>
      <c r="W2994">
        <f t="shared" si="1572"/>
        <v>0</v>
      </c>
      <c r="X2994">
        <f t="shared" si="1573"/>
        <v>0</v>
      </c>
      <c r="Y2994">
        <f t="shared" si="1574"/>
        <v>0</v>
      </c>
      <c r="AA2994">
        <v>55574044</v>
      </c>
      <c r="AB2994">
        <f t="shared" si="1575"/>
        <v>2690.29</v>
      </c>
      <c r="AC2994">
        <f t="shared" si="1576"/>
        <v>2690.29</v>
      </c>
      <c r="AD2994">
        <f t="shared" si="1577"/>
        <v>0</v>
      </c>
      <c r="AE2994">
        <f t="shared" si="1578"/>
        <v>0</v>
      </c>
      <c r="AF2994">
        <f t="shared" si="1579"/>
        <v>0</v>
      </c>
      <c r="AG2994">
        <f t="shared" si="1580"/>
        <v>0</v>
      </c>
      <c r="AH2994">
        <f t="shared" si="1581"/>
        <v>0</v>
      </c>
      <c r="AI2994">
        <f t="shared" si="1582"/>
        <v>0</v>
      </c>
      <c r="AJ2994">
        <f t="shared" si="1583"/>
        <v>0</v>
      </c>
      <c r="AK2994">
        <v>2690.29</v>
      </c>
      <c r="AL2994">
        <v>2690.29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70</v>
      </c>
      <c r="AU2994">
        <v>10</v>
      </c>
      <c r="AV2994">
        <v>1</v>
      </c>
      <c r="AW2994">
        <v>1</v>
      </c>
      <c r="AZ2994">
        <v>1</v>
      </c>
      <c r="BA2994">
        <v>1</v>
      </c>
      <c r="BB2994">
        <v>1</v>
      </c>
      <c r="BC2994">
        <v>1</v>
      </c>
      <c r="BD2994" t="s">
        <v>3</v>
      </c>
      <c r="BE2994" t="s">
        <v>3</v>
      </c>
      <c r="BF2994" t="s">
        <v>3</v>
      </c>
      <c r="BG2994" t="s">
        <v>3</v>
      </c>
      <c r="BH2994">
        <v>3</v>
      </c>
      <c r="BI2994">
        <v>4</v>
      </c>
      <c r="BJ2994" t="s">
        <v>139</v>
      </c>
      <c r="BM2994">
        <v>0</v>
      </c>
      <c r="BN2994">
        <v>0</v>
      </c>
      <c r="BO2994" t="s">
        <v>3</v>
      </c>
      <c r="BP2994">
        <v>0</v>
      </c>
      <c r="BQ2994">
        <v>1</v>
      </c>
      <c r="BR2994">
        <v>1</v>
      </c>
      <c r="BS2994">
        <v>1</v>
      </c>
      <c r="BT2994">
        <v>1</v>
      </c>
      <c r="BU2994">
        <v>1</v>
      </c>
      <c r="BV2994">
        <v>1</v>
      </c>
      <c r="BW2994">
        <v>1</v>
      </c>
      <c r="BX2994">
        <v>1</v>
      </c>
      <c r="BY2994" t="s">
        <v>3</v>
      </c>
      <c r="BZ2994">
        <v>70</v>
      </c>
      <c r="CA2994">
        <v>10</v>
      </c>
      <c r="CE2994">
        <v>0</v>
      </c>
      <c r="CF2994">
        <v>0</v>
      </c>
      <c r="CG2994">
        <v>0</v>
      </c>
      <c r="CM2994">
        <v>0</v>
      </c>
      <c r="CN2994" t="s">
        <v>3</v>
      </c>
      <c r="CO2994">
        <v>0</v>
      </c>
      <c r="CP2994">
        <f t="shared" si="1584"/>
        <v>-38659.47</v>
      </c>
      <c r="CQ2994">
        <f t="shared" si="1585"/>
        <v>2690.29</v>
      </c>
      <c r="CR2994">
        <f t="shared" si="1586"/>
        <v>0</v>
      </c>
      <c r="CS2994">
        <f t="shared" si="1587"/>
        <v>0</v>
      </c>
      <c r="CT2994">
        <f t="shared" si="1588"/>
        <v>0</v>
      </c>
      <c r="CU2994">
        <f t="shared" si="1589"/>
        <v>0</v>
      </c>
      <c r="CV2994">
        <f t="shared" si="1590"/>
        <v>0</v>
      </c>
      <c r="CW2994">
        <f t="shared" si="1591"/>
        <v>0</v>
      </c>
      <c r="CX2994">
        <f t="shared" si="1592"/>
        <v>0</v>
      </c>
      <c r="CY2994">
        <f t="shared" si="1593"/>
        <v>0</v>
      </c>
      <c r="CZ2994">
        <f t="shared" si="1594"/>
        <v>0</v>
      </c>
      <c r="DC2994" t="s">
        <v>3</v>
      </c>
      <c r="DD2994" t="s">
        <v>3</v>
      </c>
      <c r="DE2994" t="s">
        <v>3</v>
      </c>
      <c r="DF2994" t="s">
        <v>3</v>
      </c>
      <c r="DG2994" t="s">
        <v>3</v>
      </c>
      <c r="DH2994" t="s">
        <v>3</v>
      </c>
      <c r="DI2994" t="s">
        <v>3</v>
      </c>
      <c r="DJ2994" t="s">
        <v>3</v>
      </c>
      <c r="DK2994" t="s">
        <v>3</v>
      </c>
      <c r="DL2994" t="s">
        <v>3</v>
      </c>
      <c r="DM2994" t="s">
        <v>3</v>
      </c>
      <c r="DN2994">
        <v>0</v>
      </c>
      <c r="DO2994">
        <v>0</v>
      </c>
      <c r="DP2994">
        <v>1</v>
      </c>
      <c r="DQ2994">
        <v>1</v>
      </c>
      <c r="DU2994">
        <v>1009</v>
      </c>
      <c r="DV2994" t="s">
        <v>120</v>
      </c>
      <c r="DW2994" t="s">
        <v>120</v>
      </c>
      <c r="DX2994">
        <v>1000</v>
      </c>
      <c r="EE2994">
        <v>55317522</v>
      </c>
      <c r="EF2994">
        <v>1</v>
      </c>
      <c r="EG2994" t="s">
        <v>19</v>
      </c>
      <c r="EH2994">
        <v>0</v>
      </c>
      <c r="EI2994" t="s">
        <v>3</v>
      </c>
      <c r="EJ2994">
        <v>4</v>
      </c>
      <c r="EK2994">
        <v>0</v>
      </c>
      <c r="EL2994" t="s">
        <v>20</v>
      </c>
      <c r="EM2994" t="s">
        <v>21</v>
      </c>
      <c r="EO2994" t="s">
        <v>3</v>
      </c>
      <c r="EQ2994">
        <v>0</v>
      </c>
      <c r="ER2994">
        <v>2690.29</v>
      </c>
      <c r="ES2994">
        <v>2690.29</v>
      </c>
      <c r="ET2994">
        <v>0</v>
      </c>
      <c r="EU2994">
        <v>0</v>
      </c>
      <c r="EV2994">
        <v>0</v>
      </c>
      <c r="EW2994">
        <v>0</v>
      </c>
      <c r="EX2994">
        <v>0</v>
      </c>
      <c r="FQ2994">
        <v>0</v>
      </c>
      <c r="FR2994">
        <f t="shared" si="1595"/>
        <v>0</v>
      </c>
      <c r="FS2994">
        <v>0</v>
      </c>
      <c r="FX2994">
        <v>70</v>
      </c>
      <c r="FY2994">
        <v>10</v>
      </c>
      <c r="GA2994" t="s">
        <v>3</v>
      </c>
      <c r="GD2994">
        <v>0</v>
      </c>
      <c r="GF2994">
        <v>734291692</v>
      </c>
      <c r="GG2994">
        <v>2</v>
      </c>
      <c r="GH2994">
        <v>1</v>
      </c>
      <c r="GI2994">
        <v>-2</v>
      </c>
      <c r="GJ2994">
        <v>0</v>
      </c>
      <c r="GK2994">
        <f>ROUND(R2994*(R12)/100,2)</f>
        <v>0</v>
      </c>
      <c r="GL2994">
        <f t="shared" si="1596"/>
        <v>0</v>
      </c>
      <c r="GM2994">
        <f t="shared" si="1597"/>
        <v>-38659.47</v>
      </c>
      <c r="GN2994">
        <f t="shared" si="1598"/>
        <v>0</v>
      </c>
      <c r="GO2994">
        <f t="shared" si="1599"/>
        <v>0</v>
      </c>
      <c r="GP2994">
        <f t="shared" si="1600"/>
        <v>-38659.47</v>
      </c>
      <c r="GR2994">
        <v>0</v>
      </c>
      <c r="GS2994">
        <v>3</v>
      </c>
      <c r="GT2994">
        <v>0</v>
      </c>
      <c r="GU2994" t="s">
        <v>3</v>
      </c>
      <c r="GV2994">
        <f t="shared" si="1601"/>
        <v>0</v>
      </c>
      <c r="GW2994">
        <v>1</v>
      </c>
      <c r="GX2994">
        <f t="shared" si="1602"/>
        <v>0</v>
      </c>
      <c r="HA2994">
        <v>0</v>
      </c>
      <c r="HB2994">
        <v>0</v>
      </c>
      <c r="HC2994">
        <f t="shared" si="1603"/>
        <v>0</v>
      </c>
      <c r="IK2994">
        <v>0</v>
      </c>
    </row>
    <row r="2995" spans="1:245" x14ac:dyDescent="0.2">
      <c r="A2995">
        <v>18</v>
      </c>
      <c r="B2995">
        <v>1</v>
      </c>
      <c r="C2995">
        <v>907</v>
      </c>
      <c r="E2995" t="s">
        <v>458</v>
      </c>
      <c r="F2995" t="s">
        <v>141</v>
      </c>
      <c r="G2995" t="s">
        <v>142</v>
      </c>
      <c r="H2995" t="s">
        <v>120</v>
      </c>
      <c r="I2995">
        <f>I2993*J2995</f>
        <v>18.12</v>
      </c>
      <c r="J2995">
        <v>12.08</v>
      </c>
      <c r="O2995">
        <f t="shared" si="1564"/>
        <v>46437.75</v>
      </c>
      <c r="P2995">
        <f t="shared" si="1565"/>
        <v>46437.75</v>
      </c>
      <c r="Q2995">
        <f t="shared" si="1566"/>
        <v>0</v>
      </c>
      <c r="R2995">
        <f t="shared" si="1567"/>
        <v>0</v>
      </c>
      <c r="S2995">
        <f t="shared" si="1568"/>
        <v>0</v>
      </c>
      <c r="T2995">
        <f t="shared" si="1569"/>
        <v>0</v>
      </c>
      <c r="U2995">
        <f t="shared" si="1570"/>
        <v>0</v>
      </c>
      <c r="V2995">
        <f t="shared" si="1571"/>
        <v>0</v>
      </c>
      <c r="W2995">
        <f t="shared" si="1572"/>
        <v>0</v>
      </c>
      <c r="X2995">
        <f t="shared" si="1573"/>
        <v>0</v>
      </c>
      <c r="Y2995">
        <f t="shared" si="1574"/>
        <v>0</v>
      </c>
      <c r="AA2995">
        <v>55574044</v>
      </c>
      <c r="AB2995">
        <f t="shared" si="1575"/>
        <v>2562.79</v>
      </c>
      <c r="AC2995">
        <f t="shared" si="1576"/>
        <v>2562.79</v>
      </c>
      <c r="AD2995">
        <f t="shared" si="1577"/>
        <v>0</v>
      </c>
      <c r="AE2995">
        <f t="shared" si="1578"/>
        <v>0</v>
      </c>
      <c r="AF2995">
        <f t="shared" si="1579"/>
        <v>0</v>
      </c>
      <c r="AG2995">
        <f t="shared" si="1580"/>
        <v>0</v>
      </c>
      <c r="AH2995">
        <f t="shared" si="1581"/>
        <v>0</v>
      </c>
      <c r="AI2995">
        <f t="shared" si="1582"/>
        <v>0</v>
      </c>
      <c r="AJ2995">
        <f t="shared" si="1583"/>
        <v>0</v>
      </c>
      <c r="AK2995">
        <v>2562.79</v>
      </c>
      <c r="AL2995">
        <v>2562.79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70</v>
      </c>
      <c r="AU2995">
        <v>10</v>
      </c>
      <c r="AV2995">
        <v>1</v>
      </c>
      <c r="AW2995">
        <v>1</v>
      </c>
      <c r="AZ2995">
        <v>1</v>
      </c>
      <c r="BA2995">
        <v>1</v>
      </c>
      <c r="BB2995">
        <v>1</v>
      </c>
      <c r="BC2995">
        <v>1</v>
      </c>
      <c r="BD2995" t="s">
        <v>3</v>
      </c>
      <c r="BE2995" t="s">
        <v>3</v>
      </c>
      <c r="BF2995" t="s">
        <v>3</v>
      </c>
      <c r="BG2995" t="s">
        <v>3</v>
      </c>
      <c r="BH2995">
        <v>3</v>
      </c>
      <c r="BI2995">
        <v>4</v>
      </c>
      <c r="BJ2995" t="s">
        <v>143</v>
      </c>
      <c r="BM2995">
        <v>0</v>
      </c>
      <c r="BN2995">
        <v>0</v>
      </c>
      <c r="BO2995" t="s">
        <v>3</v>
      </c>
      <c r="BP2995">
        <v>0</v>
      </c>
      <c r="BQ2995">
        <v>1</v>
      </c>
      <c r="BR2995">
        <v>0</v>
      </c>
      <c r="BS2995">
        <v>1</v>
      </c>
      <c r="BT2995">
        <v>1</v>
      </c>
      <c r="BU2995">
        <v>1</v>
      </c>
      <c r="BV2995">
        <v>1</v>
      </c>
      <c r="BW2995">
        <v>1</v>
      </c>
      <c r="BX2995">
        <v>1</v>
      </c>
      <c r="BY2995" t="s">
        <v>3</v>
      </c>
      <c r="BZ2995">
        <v>70</v>
      </c>
      <c r="CA2995">
        <v>10</v>
      </c>
      <c r="CE2995">
        <v>0</v>
      </c>
      <c r="CF2995">
        <v>0</v>
      </c>
      <c r="CG2995">
        <v>0</v>
      </c>
      <c r="CM2995">
        <v>0</v>
      </c>
      <c r="CN2995" t="s">
        <v>3</v>
      </c>
      <c r="CO2995">
        <v>0</v>
      </c>
      <c r="CP2995">
        <f t="shared" si="1584"/>
        <v>46437.75</v>
      </c>
      <c r="CQ2995">
        <f t="shared" si="1585"/>
        <v>2562.79</v>
      </c>
      <c r="CR2995">
        <f t="shared" si="1586"/>
        <v>0</v>
      </c>
      <c r="CS2995">
        <f t="shared" si="1587"/>
        <v>0</v>
      </c>
      <c r="CT2995">
        <f t="shared" si="1588"/>
        <v>0</v>
      </c>
      <c r="CU2995">
        <f t="shared" si="1589"/>
        <v>0</v>
      </c>
      <c r="CV2995">
        <f t="shared" si="1590"/>
        <v>0</v>
      </c>
      <c r="CW2995">
        <f t="shared" si="1591"/>
        <v>0</v>
      </c>
      <c r="CX2995">
        <f t="shared" si="1592"/>
        <v>0</v>
      </c>
      <c r="CY2995">
        <f t="shared" si="1593"/>
        <v>0</v>
      </c>
      <c r="CZ2995">
        <f t="shared" si="1594"/>
        <v>0</v>
      </c>
      <c r="DC2995" t="s">
        <v>3</v>
      </c>
      <c r="DD2995" t="s">
        <v>3</v>
      </c>
      <c r="DE2995" t="s">
        <v>3</v>
      </c>
      <c r="DF2995" t="s">
        <v>3</v>
      </c>
      <c r="DG2995" t="s">
        <v>3</v>
      </c>
      <c r="DH2995" t="s">
        <v>3</v>
      </c>
      <c r="DI2995" t="s">
        <v>3</v>
      </c>
      <c r="DJ2995" t="s">
        <v>3</v>
      </c>
      <c r="DK2995" t="s">
        <v>3</v>
      </c>
      <c r="DL2995" t="s">
        <v>3</v>
      </c>
      <c r="DM2995" t="s">
        <v>3</v>
      </c>
      <c r="DN2995">
        <v>0</v>
      </c>
      <c r="DO2995">
        <v>0</v>
      </c>
      <c r="DP2995">
        <v>1</v>
      </c>
      <c r="DQ2995">
        <v>1</v>
      </c>
      <c r="DU2995">
        <v>1009</v>
      </c>
      <c r="DV2995" t="s">
        <v>120</v>
      </c>
      <c r="DW2995" t="s">
        <v>120</v>
      </c>
      <c r="DX2995">
        <v>1000</v>
      </c>
      <c r="EE2995">
        <v>55317522</v>
      </c>
      <c r="EF2995">
        <v>1</v>
      </c>
      <c r="EG2995" t="s">
        <v>19</v>
      </c>
      <c r="EH2995">
        <v>0</v>
      </c>
      <c r="EI2995" t="s">
        <v>3</v>
      </c>
      <c r="EJ2995">
        <v>4</v>
      </c>
      <c r="EK2995">
        <v>0</v>
      </c>
      <c r="EL2995" t="s">
        <v>20</v>
      </c>
      <c r="EM2995" t="s">
        <v>21</v>
      </c>
      <c r="EO2995" t="s">
        <v>3</v>
      </c>
      <c r="EQ2995">
        <v>0</v>
      </c>
      <c r="ER2995">
        <v>2562.79</v>
      </c>
      <c r="ES2995">
        <v>2562.79</v>
      </c>
      <c r="ET2995">
        <v>0</v>
      </c>
      <c r="EU2995">
        <v>0</v>
      </c>
      <c r="EV2995">
        <v>0</v>
      </c>
      <c r="EW2995">
        <v>0</v>
      </c>
      <c r="EX2995">
        <v>0</v>
      </c>
      <c r="FQ2995">
        <v>0</v>
      </c>
      <c r="FR2995">
        <f t="shared" si="1595"/>
        <v>0</v>
      </c>
      <c r="FS2995">
        <v>0</v>
      </c>
      <c r="FX2995">
        <v>70</v>
      </c>
      <c r="FY2995">
        <v>10</v>
      </c>
      <c r="GA2995" t="s">
        <v>3</v>
      </c>
      <c r="GD2995">
        <v>0</v>
      </c>
      <c r="GF2995">
        <v>1103439754</v>
      </c>
      <c r="GG2995">
        <v>2</v>
      </c>
      <c r="GH2995">
        <v>1</v>
      </c>
      <c r="GI2995">
        <v>-2</v>
      </c>
      <c r="GJ2995">
        <v>0</v>
      </c>
      <c r="GK2995">
        <f>ROUND(R2995*(R12)/100,2)</f>
        <v>0</v>
      </c>
      <c r="GL2995">
        <f t="shared" si="1596"/>
        <v>0</v>
      </c>
      <c r="GM2995">
        <f t="shared" si="1597"/>
        <v>46437.75</v>
      </c>
      <c r="GN2995">
        <f t="shared" si="1598"/>
        <v>0</v>
      </c>
      <c r="GO2995">
        <f t="shared" si="1599"/>
        <v>0</v>
      </c>
      <c r="GP2995">
        <f t="shared" si="1600"/>
        <v>46437.75</v>
      </c>
      <c r="GR2995">
        <v>0</v>
      </c>
      <c r="GS2995">
        <v>3</v>
      </c>
      <c r="GT2995">
        <v>0</v>
      </c>
      <c r="GU2995" t="s">
        <v>3</v>
      </c>
      <c r="GV2995">
        <f t="shared" si="1601"/>
        <v>0</v>
      </c>
      <c r="GW2995">
        <v>1</v>
      </c>
      <c r="GX2995">
        <f t="shared" si="1602"/>
        <v>0</v>
      </c>
      <c r="HA2995">
        <v>0</v>
      </c>
      <c r="HB2995">
        <v>0</v>
      </c>
      <c r="HC2995">
        <f t="shared" si="1603"/>
        <v>0</v>
      </c>
      <c r="IK2995">
        <v>0</v>
      </c>
    </row>
    <row r="2996" spans="1:245" x14ac:dyDescent="0.2">
      <c r="A2996">
        <v>17</v>
      </c>
      <c r="B2996">
        <v>1</v>
      </c>
      <c r="C2996">
        <f>ROW(SmtRes!A918)</f>
        <v>918</v>
      </c>
      <c r="D2996">
        <f>ROW(EtalonRes!A884)</f>
        <v>884</v>
      </c>
      <c r="E2996" t="s">
        <v>132</v>
      </c>
      <c r="F2996" t="s">
        <v>145</v>
      </c>
      <c r="G2996" t="s">
        <v>146</v>
      </c>
      <c r="H2996" t="s">
        <v>17</v>
      </c>
      <c r="I2996">
        <f>ROUND(150/100,9)</f>
        <v>1.5</v>
      </c>
      <c r="J2996">
        <v>0</v>
      </c>
      <c r="O2996">
        <f t="shared" si="1564"/>
        <v>163580.26</v>
      </c>
      <c r="P2996">
        <f t="shared" si="1565"/>
        <v>153539.43</v>
      </c>
      <c r="Q2996">
        <f t="shared" si="1566"/>
        <v>3925.88</v>
      </c>
      <c r="R2996">
        <f t="shared" si="1567"/>
        <v>3095.19</v>
      </c>
      <c r="S2996">
        <f t="shared" si="1568"/>
        <v>6114.95</v>
      </c>
      <c r="T2996">
        <f t="shared" si="1569"/>
        <v>0</v>
      </c>
      <c r="U2996">
        <f t="shared" si="1570"/>
        <v>27.660000000000004</v>
      </c>
      <c r="V2996">
        <f t="shared" si="1571"/>
        <v>0</v>
      </c>
      <c r="W2996">
        <f t="shared" si="1572"/>
        <v>0</v>
      </c>
      <c r="X2996">
        <f t="shared" si="1573"/>
        <v>4280.47</v>
      </c>
      <c r="Y2996">
        <f t="shared" si="1574"/>
        <v>611.5</v>
      </c>
      <c r="AA2996">
        <v>55574044</v>
      </c>
      <c r="AB2996">
        <f t="shared" si="1575"/>
        <v>109053.5</v>
      </c>
      <c r="AC2996">
        <f t="shared" si="1576"/>
        <v>102359.62</v>
      </c>
      <c r="AD2996">
        <f t="shared" si="1577"/>
        <v>2617.25</v>
      </c>
      <c r="AE2996">
        <f t="shared" si="1578"/>
        <v>2063.46</v>
      </c>
      <c r="AF2996">
        <f t="shared" si="1579"/>
        <v>4076.63</v>
      </c>
      <c r="AG2996">
        <f t="shared" si="1580"/>
        <v>0</v>
      </c>
      <c r="AH2996">
        <f t="shared" si="1581"/>
        <v>18.440000000000001</v>
      </c>
      <c r="AI2996">
        <f t="shared" si="1582"/>
        <v>0</v>
      </c>
      <c r="AJ2996">
        <f t="shared" si="1583"/>
        <v>0</v>
      </c>
      <c r="AK2996">
        <v>109053.5</v>
      </c>
      <c r="AL2996">
        <v>102359.62</v>
      </c>
      <c r="AM2996">
        <v>2617.25</v>
      </c>
      <c r="AN2996">
        <v>2063.46</v>
      </c>
      <c r="AO2996">
        <v>4076.63</v>
      </c>
      <c r="AP2996">
        <v>0</v>
      </c>
      <c r="AQ2996">
        <v>18.440000000000001</v>
      </c>
      <c r="AR2996">
        <v>0</v>
      </c>
      <c r="AS2996">
        <v>0</v>
      </c>
      <c r="AT2996">
        <v>70</v>
      </c>
      <c r="AU2996">
        <v>10</v>
      </c>
      <c r="AV2996">
        <v>1</v>
      </c>
      <c r="AW2996">
        <v>1</v>
      </c>
      <c r="AZ2996">
        <v>1</v>
      </c>
      <c r="BA2996">
        <v>1</v>
      </c>
      <c r="BB2996">
        <v>1</v>
      </c>
      <c r="BC2996">
        <v>1</v>
      </c>
      <c r="BD2996" t="s">
        <v>3</v>
      </c>
      <c r="BE2996" t="s">
        <v>3</v>
      </c>
      <c r="BF2996" t="s">
        <v>3</v>
      </c>
      <c r="BG2996" t="s">
        <v>3</v>
      </c>
      <c r="BH2996">
        <v>0</v>
      </c>
      <c r="BI2996">
        <v>4</v>
      </c>
      <c r="BJ2996" t="s">
        <v>147</v>
      </c>
      <c r="BM2996">
        <v>0</v>
      </c>
      <c r="BN2996">
        <v>0</v>
      </c>
      <c r="BO2996" t="s">
        <v>3</v>
      </c>
      <c r="BP2996">
        <v>0</v>
      </c>
      <c r="BQ2996">
        <v>1</v>
      </c>
      <c r="BR2996">
        <v>0</v>
      </c>
      <c r="BS2996">
        <v>1</v>
      </c>
      <c r="BT2996">
        <v>1</v>
      </c>
      <c r="BU2996">
        <v>1</v>
      </c>
      <c r="BV2996">
        <v>1</v>
      </c>
      <c r="BW2996">
        <v>1</v>
      </c>
      <c r="BX2996">
        <v>1</v>
      </c>
      <c r="BY2996" t="s">
        <v>3</v>
      </c>
      <c r="BZ2996">
        <v>70</v>
      </c>
      <c r="CA2996">
        <v>10</v>
      </c>
      <c r="CE2996">
        <v>0</v>
      </c>
      <c r="CF2996">
        <v>0</v>
      </c>
      <c r="CG2996">
        <v>0</v>
      </c>
      <c r="CM2996">
        <v>0</v>
      </c>
      <c r="CN2996" t="s">
        <v>3</v>
      </c>
      <c r="CO2996">
        <v>0</v>
      </c>
      <c r="CP2996">
        <f t="shared" si="1584"/>
        <v>163580.26</v>
      </c>
      <c r="CQ2996">
        <f t="shared" si="1585"/>
        <v>102359.62</v>
      </c>
      <c r="CR2996">
        <f t="shared" si="1586"/>
        <v>2617.25</v>
      </c>
      <c r="CS2996">
        <f t="shared" si="1587"/>
        <v>2063.46</v>
      </c>
      <c r="CT2996">
        <f t="shared" si="1588"/>
        <v>4076.63</v>
      </c>
      <c r="CU2996">
        <f t="shared" si="1589"/>
        <v>0</v>
      </c>
      <c r="CV2996">
        <f t="shared" si="1590"/>
        <v>18.440000000000001</v>
      </c>
      <c r="CW2996">
        <f t="shared" si="1591"/>
        <v>0</v>
      </c>
      <c r="CX2996">
        <f t="shared" si="1592"/>
        <v>0</v>
      </c>
      <c r="CY2996">
        <f t="shared" si="1593"/>
        <v>4280.4650000000001</v>
      </c>
      <c r="CZ2996">
        <f t="shared" si="1594"/>
        <v>611.495</v>
      </c>
      <c r="DC2996" t="s">
        <v>3</v>
      </c>
      <c r="DD2996" t="s">
        <v>3</v>
      </c>
      <c r="DE2996" t="s">
        <v>3</v>
      </c>
      <c r="DF2996" t="s">
        <v>3</v>
      </c>
      <c r="DG2996" t="s">
        <v>3</v>
      </c>
      <c r="DH2996" t="s">
        <v>3</v>
      </c>
      <c r="DI2996" t="s">
        <v>3</v>
      </c>
      <c r="DJ2996" t="s">
        <v>3</v>
      </c>
      <c r="DK2996" t="s">
        <v>3</v>
      </c>
      <c r="DL2996" t="s">
        <v>3</v>
      </c>
      <c r="DM2996" t="s">
        <v>3</v>
      </c>
      <c r="DN2996">
        <v>0</v>
      </c>
      <c r="DO2996">
        <v>0</v>
      </c>
      <c r="DP2996">
        <v>1</v>
      </c>
      <c r="DQ2996">
        <v>1</v>
      </c>
      <c r="DU2996">
        <v>1005</v>
      </c>
      <c r="DV2996" t="s">
        <v>17</v>
      </c>
      <c r="DW2996" t="s">
        <v>17</v>
      </c>
      <c r="DX2996">
        <v>100</v>
      </c>
      <c r="EE2996">
        <v>55317522</v>
      </c>
      <c r="EF2996">
        <v>1</v>
      </c>
      <c r="EG2996" t="s">
        <v>19</v>
      </c>
      <c r="EH2996">
        <v>0</v>
      </c>
      <c r="EI2996" t="s">
        <v>3</v>
      </c>
      <c r="EJ2996">
        <v>4</v>
      </c>
      <c r="EK2996">
        <v>0</v>
      </c>
      <c r="EL2996" t="s">
        <v>20</v>
      </c>
      <c r="EM2996" t="s">
        <v>21</v>
      </c>
      <c r="EO2996" t="s">
        <v>3</v>
      </c>
      <c r="EQ2996">
        <v>0</v>
      </c>
      <c r="ER2996">
        <v>109053.5</v>
      </c>
      <c r="ES2996">
        <v>102359.62</v>
      </c>
      <c r="ET2996">
        <v>2617.25</v>
      </c>
      <c r="EU2996">
        <v>2063.46</v>
      </c>
      <c r="EV2996">
        <v>4076.63</v>
      </c>
      <c r="EW2996">
        <v>18.440000000000001</v>
      </c>
      <c r="EX2996">
        <v>0</v>
      </c>
      <c r="EY2996">
        <v>0</v>
      </c>
      <c r="FQ2996">
        <v>0</v>
      </c>
      <c r="FR2996">
        <f t="shared" si="1595"/>
        <v>0</v>
      </c>
      <c r="FS2996">
        <v>0</v>
      </c>
      <c r="FX2996">
        <v>70</v>
      </c>
      <c r="FY2996">
        <v>10</v>
      </c>
      <c r="GA2996" t="s">
        <v>3</v>
      </c>
      <c r="GD2996">
        <v>0</v>
      </c>
      <c r="GF2996">
        <v>1018568157</v>
      </c>
      <c r="GG2996">
        <v>2</v>
      </c>
      <c r="GH2996">
        <v>1</v>
      </c>
      <c r="GI2996">
        <v>-2</v>
      </c>
      <c r="GJ2996">
        <v>0</v>
      </c>
      <c r="GK2996">
        <f>ROUND(R2996*(R12)/100,2)</f>
        <v>3342.81</v>
      </c>
      <c r="GL2996">
        <f t="shared" si="1596"/>
        <v>0</v>
      </c>
      <c r="GM2996">
        <f t="shared" si="1597"/>
        <v>171815.04000000001</v>
      </c>
      <c r="GN2996">
        <f t="shared" si="1598"/>
        <v>0</v>
      </c>
      <c r="GO2996">
        <f t="shared" si="1599"/>
        <v>0</v>
      </c>
      <c r="GP2996">
        <f t="shared" si="1600"/>
        <v>171815.04000000001</v>
      </c>
      <c r="GR2996">
        <v>0</v>
      </c>
      <c r="GS2996">
        <v>3</v>
      </c>
      <c r="GT2996">
        <v>0</v>
      </c>
      <c r="GU2996" t="s">
        <v>3</v>
      </c>
      <c r="GV2996">
        <f t="shared" si="1601"/>
        <v>0</v>
      </c>
      <c r="GW2996">
        <v>1</v>
      </c>
      <c r="GX2996">
        <f t="shared" si="1602"/>
        <v>0</v>
      </c>
      <c r="HA2996">
        <v>0</v>
      </c>
      <c r="HB2996">
        <v>0</v>
      </c>
      <c r="HC2996">
        <f t="shared" si="1603"/>
        <v>0</v>
      </c>
      <c r="IK2996">
        <v>0</v>
      </c>
    </row>
    <row r="2997" spans="1:245" x14ac:dyDescent="0.2">
      <c r="A2997">
        <v>18</v>
      </c>
      <c r="B2997">
        <v>1</v>
      </c>
      <c r="C2997">
        <v>915</v>
      </c>
      <c r="E2997" t="s">
        <v>136</v>
      </c>
      <c r="F2997" t="s">
        <v>149</v>
      </c>
      <c r="G2997" t="s">
        <v>150</v>
      </c>
      <c r="H2997" t="s">
        <v>151</v>
      </c>
      <c r="I2997">
        <f>I2996*J2997</f>
        <v>-1102.5</v>
      </c>
      <c r="J2997">
        <v>-735</v>
      </c>
      <c r="O2997">
        <f t="shared" si="1564"/>
        <v>-19591.43</v>
      </c>
      <c r="P2997">
        <f t="shared" si="1565"/>
        <v>-19591.43</v>
      </c>
      <c r="Q2997">
        <f t="shared" si="1566"/>
        <v>0</v>
      </c>
      <c r="R2997">
        <f t="shared" si="1567"/>
        <v>0</v>
      </c>
      <c r="S2997">
        <f t="shared" si="1568"/>
        <v>0</v>
      </c>
      <c r="T2997">
        <f t="shared" si="1569"/>
        <v>0</v>
      </c>
      <c r="U2997">
        <f t="shared" si="1570"/>
        <v>0</v>
      </c>
      <c r="V2997">
        <f t="shared" si="1571"/>
        <v>0</v>
      </c>
      <c r="W2997">
        <f t="shared" si="1572"/>
        <v>0</v>
      </c>
      <c r="X2997">
        <f t="shared" si="1573"/>
        <v>0</v>
      </c>
      <c r="Y2997">
        <f t="shared" si="1574"/>
        <v>0</v>
      </c>
      <c r="AA2997">
        <v>55574044</v>
      </c>
      <c r="AB2997">
        <f t="shared" si="1575"/>
        <v>17.77</v>
      </c>
      <c r="AC2997">
        <f t="shared" si="1576"/>
        <v>17.77</v>
      </c>
      <c r="AD2997">
        <f t="shared" si="1577"/>
        <v>0</v>
      </c>
      <c r="AE2997">
        <f t="shared" si="1578"/>
        <v>0</v>
      </c>
      <c r="AF2997">
        <f t="shared" si="1579"/>
        <v>0</v>
      </c>
      <c r="AG2997">
        <f t="shared" si="1580"/>
        <v>0</v>
      </c>
      <c r="AH2997">
        <f t="shared" si="1581"/>
        <v>0</v>
      </c>
      <c r="AI2997">
        <f t="shared" si="1582"/>
        <v>0</v>
      </c>
      <c r="AJ2997">
        <f t="shared" si="1583"/>
        <v>0</v>
      </c>
      <c r="AK2997">
        <v>17.77</v>
      </c>
      <c r="AL2997">
        <v>17.77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70</v>
      </c>
      <c r="AU2997">
        <v>10</v>
      </c>
      <c r="AV2997">
        <v>1</v>
      </c>
      <c r="AW2997">
        <v>1</v>
      </c>
      <c r="AZ2997">
        <v>1</v>
      </c>
      <c r="BA2997">
        <v>1</v>
      </c>
      <c r="BB2997">
        <v>1</v>
      </c>
      <c r="BC2997">
        <v>1</v>
      </c>
      <c r="BD2997" t="s">
        <v>3</v>
      </c>
      <c r="BE2997" t="s">
        <v>3</v>
      </c>
      <c r="BF2997" t="s">
        <v>3</v>
      </c>
      <c r="BG2997" t="s">
        <v>3</v>
      </c>
      <c r="BH2997">
        <v>3</v>
      </c>
      <c r="BI2997">
        <v>4</v>
      </c>
      <c r="BJ2997" t="s">
        <v>152</v>
      </c>
      <c r="BM2997">
        <v>0</v>
      </c>
      <c r="BN2997">
        <v>0</v>
      </c>
      <c r="BO2997" t="s">
        <v>3</v>
      </c>
      <c r="BP2997">
        <v>0</v>
      </c>
      <c r="BQ2997">
        <v>1</v>
      </c>
      <c r="BR2997">
        <v>1</v>
      </c>
      <c r="BS2997">
        <v>1</v>
      </c>
      <c r="BT2997">
        <v>1</v>
      </c>
      <c r="BU2997">
        <v>1</v>
      </c>
      <c r="BV2997">
        <v>1</v>
      </c>
      <c r="BW2997">
        <v>1</v>
      </c>
      <c r="BX2997">
        <v>1</v>
      </c>
      <c r="BY2997" t="s">
        <v>3</v>
      </c>
      <c r="BZ2997">
        <v>70</v>
      </c>
      <c r="CA2997">
        <v>10</v>
      </c>
      <c r="CE2997">
        <v>0</v>
      </c>
      <c r="CF2997">
        <v>0</v>
      </c>
      <c r="CG2997">
        <v>0</v>
      </c>
      <c r="CM2997">
        <v>0</v>
      </c>
      <c r="CN2997" t="s">
        <v>3</v>
      </c>
      <c r="CO2997">
        <v>0</v>
      </c>
      <c r="CP2997">
        <f t="shared" si="1584"/>
        <v>-19591.43</v>
      </c>
      <c r="CQ2997">
        <f t="shared" si="1585"/>
        <v>17.77</v>
      </c>
      <c r="CR2997">
        <f t="shared" si="1586"/>
        <v>0</v>
      </c>
      <c r="CS2997">
        <f t="shared" si="1587"/>
        <v>0</v>
      </c>
      <c r="CT2997">
        <f t="shared" si="1588"/>
        <v>0</v>
      </c>
      <c r="CU2997">
        <f t="shared" si="1589"/>
        <v>0</v>
      </c>
      <c r="CV2997">
        <f t="shared" si="1590"/>
        <v>0</v>
      </c>
      <c r="CW2997">
        <f t="shared" si="1591"/>
        <v>0</v>
      </c>
      <c r="CX2997">
        <f t="shared" si="1592"/>
        <v>0</v>
      </c>
      <c r="CY2997">
        <f t="shared" si="1593"/>
        <v>0</v>
      </c>
      <c r="CZ2997">
        <f t="shared" si="1594"/>
        <v>0</v>
      </c>
      <c r="DC2997" t="s">
        <v>3</v>
      </c>
      <c r="DD2997" t="s">
        <v>3</v>
      </c>
      <c r="DE2997" t="s">
        <v>3</v>
      </c>
      <c r="DF2997" t="s">
        <v>3</v>
      </c>
      <c r="DG2997" t="s">
        <v>3</v>
      </c>
      <c r="DH2997" t="s">
        <v>3</v>
      </c>
      <c r="DI2997" t="s">
        <v>3</v>
      </c>
      <c r="DJ2997" t="s">
        <v>3</v>
      </c>
      <c r="DK2997" t="s">
        <v>3</v>
      </c>
      <c r="DL2997" t="s">
        <v>3</v>
      </c>
      <c r="DM2997" t="s">
        <v>3</v>
      </c>
      <c r="DN2997">
        <v>0</v>
      </c>
      <c r="DO2997">
        <v>0</v>
      </c>
      <c r="DP2997">
        <v>1</v>
      </c>
      <c r="DQ2997">
        <v>1</v>
      </c>
      <c r="DU2997">
        <v>1009</v>
      </c>
      <c r="DV2997" t="s">
        <v>151</v>
      </c>
      <c r="DW2997" t="s">
        <v>151</v>
      </c>
      <c r="DX2997">
        <v>1</v>
      </c>
      <c r="EE2997">
        <v>55317522</v>
      </c>
      <c r="EF2997">
        <v>1</v>
      </c>
      <c r="EG2997" t="s">
        <v>19</v>
      </c>
      <c r="EH2997">
        <v>0</v>
      </c>
      <c r="EI2997" t="s">
        <v>3</v>
      </c>
      <c r="EJ2997">
        <v>4</v>
      </c>
      <c r="EK2997">
        <v>0</v>
      </c>
      <c r="EL2997" t="s">
        <v>20</v>
      </c>
      <c r="EM2997" t="s">
        <v>21</v>
      </c>
      <c r="EO2997" t="s">
        <v>3</v>
      </c>
      <c r="EQ2997">
        <v>0</v>
      </c>
      <c r="ER2997">
        <v>17.77</v>
      </c>
      <c r="ES2997">
        <v>17.77</v>
      </c>
      <c r="ET2997">
        <v>0</v>
      </c>
      <c r="EU2997">
        <v>0</v>
      </c>
      <c r="EV2997">
        <v>0</v>
      </c>
      <c r="EW2997">
        <v>0</v>
      </c>
      <c r="EX2997">
        <v>0</v>
      </c>
      <c r="FQ2997">
        <v>0</v>
      </c>
      <c r="FR2997">
        <f t="shared" si="1595"/>
        <v>0</v>
      </c>
      <c r="FS2997">
        <v>0</v>
      </c>
      <c r="FX2997">
        <v>70</v>
      </c>
      <c r="FY2997">
        <v>10</v>
      </c>
      <c r="GA2997" t="s">
        <v>3</v>
      </c>
      <c r="GD2997">
        <v>0</v>
      </c>
      <c r="GF2997">
        <v>-78256104</v>
      </c>
      <c r="GG2997">
        <v>2</v>
      </c>
      <c r="GH2997">
        <v>1</v>
      </c>
      <c r="GI2997">
        <v>-2</v>
      </c>
      <c r="GJ2997">
        <v>0</v>
      </c>
      <c r="GK2997">
        <f>ROUND(R2997*(R12)/100,2)</f>
        <v>0</v>
      </c>
      <c r="GL2997">
        <f t="shared" si="1596"/>
        <v>0</v>
      </c>
      <c r="GM2997">
        <f t="shared" si="1597"/>
        <v>-19591.43</v>
      </c>
      <c r="GN2997">
        <f t="shared" si="1598"/>
        <v>0</v>
      </c>
      <c r="GO2997">
        <f t="shared" si="1599"/>
        <v>0</v>
      </c>
      <c r="GP2997">
        <f t="shared" si="1600"/>
        <v>-19591.43</v>
      </c>
      <c r="GR2997">
        <v>0</v>
      </c>
      <c r="GS2997">
        <v>3</v>
      </c>
      <c r="GT2997">
        <v>0</v>
      </c>
      <c r="GU2997" t="s">
        <v>3</v>
      </c>
      <c r="GV2997">
        <f t="shared" si="1601"/>
        <v>0</v>
      </c>
      <c r="GW2997">
        <v>1</v>
      </c>
      <c r="GX2997">
        <f t="shared" si="1602"/>
        <v>0</v>
      </c>
      <c r="HA2997">
        <v>0</v>
      </c>
      <c r="HB2997">
        <v>0</v>
      </c>
      <c r="HC2997">
        <f t="shared" si="1603"/>
        <v>0</v>
      </c>
      <c r="IK2997">
        <v>0</v>
      </c>
    </row>
    <row r="2998" spans="1:245" x14ac:dyDescent="0.2">
      <c r="A2998">
        <v>18</v>
      </c>
      <c r="B2998">
        <v>1</v>
      </c>
      <c r="C2998">
        <v>918</v>
      </c>
      <c r="E2998" t="s">
        <v>140</v>
      </c>
      <c r="F2998" t="s">
        <v>154</v>
      </c>
      <c r="G2998" t="s">
        <v>155</v>
      </c>
      <c r="H2998" t="s">
        <v>120</v>
      </c>
      <c r="I2998">
        <f>I2996*J2998</f>
        <v>-7.8750000000000001E-2</v>
      </c>
      <c r="J2998">
        <v>-5.2499999999999998E-2</v>
      </c>
      <c r="O2998">
        <f t="shared" si="1564"/>
        <v>-58928.6</v>
      </c>
      <c r="P2998">
        <f t="shared" si="1565"/>
        <v>-58928.6</v>
      </c>
      <c r="Q2998">
        <f t="shared" si="1566"/>
        <v>0</v>
      </c>
      <c r="R2998">
        <f t="shared" si="1567"/>
        <v>0</v>
      </c>
      <c r="S2998">
        <f t="shared" si="1568"/>
        <v>0</v>
      </c>
      <c r="T2998">
        <f t="shared" si="1569"/>
        <v>0</v>
      </c>
      <c r="U2998">
        <f t="shared" si="1570"/>
        <v>0</v>
      </c>
      <c r="V2998">
        <f t="shared" si="1571"/>
        <v>0</v>
      </c>
      <c r="W2998">
        <f t="shared" si="1572"/>
        <v>0</v>
      </c>
      <c r="X2998">
        <f t="shared" si="1573"/>
        <v>0</v>
      </c>
      <c r="Y2998">
        <f t="shared" si="1574"/>
        <v>0</v>
      </c>
      <c r="AA2998">
        <v>55574044</v>
      </c>
      <c r="AB2998">
        <f t="shared" si="1575"/>
        <v>748299.67</v>
      </c>
      <c r="AC2998">
        <f t="shared" si="1576"/>
        <v>748299.67</v>
      </c>
      <c r="AD2998">
        <f t="shared" si="1577"/>
        <v>0</v>
      </c>
      <c r="AE2998">
        <f t="shared" si="1578"/>
        <v>0</v>
      </c>
      <c r="AF2998">
        <f t="shared" si="1579"/>
        <v>0</v>
      </c>
      <c r="AG2998">
        <f t="shared" si="1580"/>
        <v>0</v>
      </c>
      <c r="AH2998">
        <f t="shared" si="1581"/>
        <v>0</v>
      </c>
      <c r="AI2998">
        <f t="shared" si="1582"/>
        <v>0</v>
      </c>
      <c r="AJ2998">
        <f t="shared" si="1583"/>
        <v>0</v>
      </c>
      <c r="AK2998">
        <v>748299.67</v>
      </c>
      <c r="AL2998">
        <v>748299.67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70</v>
      </c>
      <c r="AU2998">
        <v>10</v>
      </c>
      <c r="AV2998">
        <v>1</v>
      </c>
      <c r="AW2998">
        <v>1</v>
      </c>
      <c r="AZ2998">
        <v>1</v>
      </c>
      <c r="BA2998">
        <v>1</v>
      </c>
      <c r="BB2998">
        <v>1</v>
      </c>
      <c r="BC2998">
        <v>1</v>
      </c>
      <c r="BD2998" t="s">
        <v>3</v>
      </c>
      <c r="BE2998" t="s">
        <v>3</v>
      </c>
      <c r="BF2998" t="s">
        <v>3</v>
      </c>
      <c r="BG2998" t="s">
        <v>3</v>
      </c>
      <c r="BH2998">
        <v>3</v>
      </c>
      <c r="BI2998">
        <v>4</v>
      </c>
      <c r="BJ2998" t="s">
        <v>156</v>
      </c>
      <c r="BM2998">
        <v>0</v>
      </c>
      <c r="BN2998">
        <v>0</v>
      </c>
      <c r="BO2998" t="s">
        <v>3</v>
      </c>
      <c r="BP2998">
        <v>0</v>
      </c>
      <c r="BQ2998">
        <v>1</v>
      </c>
      <c r="BR2998">
        <v>1</v>
      </c>
      <c r="BS2998">
        <v>1</v>
      </c>
      <c r="BT2998">
        <v>1</v>
      </c>
      <c r="BU2998">
        <v>1</v>
      </c>
      <c r="BV2998">
        <v>1</v>
      </c>
      <c r="BW2998">
        <v>1</v>
      </c>
      <c r="BX2998">
        <v>1</v>
      </c>
      <c r="BY2998" t="s">
        <v>3</v>
      </c>
      <c r="BZ2998">
        <v>70</v>
      </c>
      <c r="CA2998">
        <v>10</v>
      </c>
      <c r="CE2998">
        <v>0</v>
      </c>
      <c r="CF2998">
        <v>0</v>
      </c>
      <c r="CG2998">
        <v>0</v>
      </c>
      <c r="CM2998">
        <v>0</v>
      </c>
      <c r="CN2998" t="s">
        <v>3</v>
      </c>
      <c r="CO2998">
        <v>0</v>
      </c>
      <c r="CP2998">
        <f t="shared" si="1584"/>
        <v>-58928.6</v>
      </c>
      <c r="CQ2998">
        <f t="shared" si="1585"/>
        <v>748299.67</v>
      </c>
      <c r="CR2998">
        <f t="shared" si="1586"/>
        <v>0</v>
      </c>
      <c r="CS2998">
        <f t="shared" si="1587"/>
        <v>0</v>
      </c>
      <c r="CT2998">
        <f t="shared" si="1588"/>
        <v>0</v>
      </c>
      <c r="CU2998">
        <f t="shared" si="1589"/>
        <v>0</v>
      </c>
      <c r="CV2998">
        <f t="shared" si="1590"/>
        <v>0</v>
      </c>
      <c r="CW2998">
        <f t="shared" si="1591"/>
        <v>0</v>
      </c>
      <c r="CX2998">
        <f t="shared" si="1592"/>
        <v>0</v>
      </c>
      <c r="CY2998">
        <f t="shared" si="1593"/>
        <v>0</v>
      </c>
      <c r="CZ2998">
        <f t="shared" si="1594"/>
        <v>0</v>
      </c>
      <c r="DC2998" t="s">
        <v>3</v>
      </c>
      <c r="DD2998" t="s">
        <v>3</v>
      </c>
      <c r="DE2998" t="s">
        <v>3</v>
      </c>
      <c r="DF2998" t="s">
        <v>3</v>
      </c>
      <c r="DG2998" t="s">
        <v>3</v>
      </c>
      <c r="DH2998" t="s">
        <v>3</v>
      </c>
      <c r="DI2998" t="s">
        <v>3</v>
      </c>
      <c r="DJ2998" t="s">
        <v>3</v>
      </c>
      <c r="DK2998" t="s">
        <v>3</v>
      </c>
      <c r="DL2998" t="s">
        <v>3</v>
      </c>
      <c r="DM2998" t="s">
        <v>3</v>
      </c>
      <c r="DN2998">
        <v>0</v>
      </c>
      <c r="DO2998">
        <v>0</v>
      </c>
      <c r="DP2998">
        <v>1</v>
      </c>
      <c r="DQ2998">
        <v>1</v>
      </c>
      <c r="DU2998">
        <v>1009</v>
      </c>
      <c r="DV2998" t="s">
        <v>120</v>
      </c>
      <c r="DW2998" t="s">
        <v>120</v>
      </c>
      <c r="DX2998">
        <v>1000</v>
      </c>
      <c r="EE2998">
        <v>55317522</v>
      </c>
      <c r="EF2998">
        <v>1</v>
      </c>
      <c r="EG2998" t="s">
        <v>19</v>
      </c>
      <c r="EH2998">
        <v>0</v>
      </c>
      <c r="EI2998" t="s">
        <v>3</v>
      </c>
      <c r="EJ2998">
        <v>4</v>
      </c>
      <c r="EK2998">
        <v>0</v>
      </c>
      <c r="EL2998" t="s">
        <v>20</v>
      </c>
      <c r="EM2998" t="s">
        <v>21</v>
      </c>
      <c r="EO2998" t="s">
        <v>3</v>
      </c>
      <c r="EQ2998">
        <v>0</v>
      </c>
      <c r="ER2998">
        <v>748299.67</v>
      </c>
      <c r="ES2998">
        <v>748299.67</v>
      </c>
      <c r="ET2998">
        <v>0</v>
      </c>
      <c r="EU2998">
        <v>0</v>
      </c>
      <c r="EV2998">
        <v>0</v>
      </c>
      <c r="EW2998">
        <v>0</v>
      </c>
      <c r="EX2998">
        <v>0</v>
      </c>
      <c r="FQ2998">
        <v>0</v>
      </c>
      <c r="FR2998">
        <f t="shared" si="1595"/>
        <v>0</v>
      </c>
      <c r="FS2998">
        <v>0</v>
      </c>
      <c r="FX2998">
        <v>70</v>
      </c>
      <c r="FY2998">
        <v>10</v>
      </c>
      <c r="GA2998" t="s">
        <v>3</v>
      </c>
      <c r="GD2998">
        <v>0</v>
      </c>
      <c r="GF2998">
        <v>-629368275</v>
      </c>
      <c r="GG2998">
        <v>2</v>
      </c>
      <c r="GH2998">
        <v>1</v>
      </c>
      <c r="GI2998">
        <v>-2</v>
      </c>
      <c r="GJ2998">
        <v>0</v>
      </c>
      <c r="GK2998">
        <f>ROUND(R2998*(R12)/100,2)</f>
        <v>0</v>
      </c>
      <c r="GL2998">
        <f t="shared" si="1596"/>
        <v>0</v>
      </c>
      <c r="GM2998">
        <f t="shared" si="1597"/>
        <v>-58928.6</v>
      </c>
      <c r="GN2998">
        <f t="shared" si="1598"/>
        <v>0</v>
      </c>
      <c r="GO2998">
        <f t="shared" si="1599"/>
        <v>0</v>
      </c>
      <c r="GP2998">
        <f t="shared" si="1600"/>
        <v>-58928.6</v>
      </c>
      <c r="GR2998">
        <v>0</v>
      </c>
      <c r="GS2998">
        <v>3</v>
      </c>
      <c r="GT2998">
        <v>0</v>
      </c>
      <c r="GU2998" t="s">
        <v>3</v>
      </c>
      <c r="GV2998">
        <f t="shared" si="1601"/>
        <v>0</v>
      </c>
      <c r="GW2998">
        <v>1</v>
      </c>
      <c r="GX2998">
        <f t="shared" si="1602"/>
        <v>0</v>
      </c>
      <c r="HA2998">
        <v>0</v>
      </c>
      <c r="HB2998">
        <v>0</v>
      </c>
      <c r="HC2998">
        <f t="shared" si="1603"/>
        <v>0</v>
      </c>
      <c r="IK2998">
        <v>0</v>
      </c>
    </row>
    <row r="2999" spans="1:245" x14ac:dyDescent="0.2">
      <c r="A2999">
        <v>18</v>
      </c>
      <c r="B2999">
        <v>1</v>
      </c>
      <c r="C2999">
        <v>916</v>
      </c>
      <c r="E2999" t="s">
        <v>459</v>
      </c>
      <c r="F2999" t="s">
        <v>158</v>
      </c>
      <c r="G2999" t="s">
        <v>311</v>
      </c>
      <c r="H2999" t="s">
        <v>151</v>
      </c>
      <c r="I2999">
        <f>I2996*J2999</f>
        <v>1102.5</v>
      </c>
      <c r="J2999">
        <v>735</v>
      </c>
      <c r="O2999">
        <f t="shared" si="1564"/>
        <v>104428.8</v>
      </c>
      <c r="P2999">
        <f t="shared" si="1565"/>
        <v>104428.8</v>
      </c>
      <c r="Q2999">
        <f t="shared" si="1566"/>
        <v>0</v>
      </c>
      <c r="R2999">
        <f t="shared" si="1567"/>
        <v>0</v>
      </c>
      <c r="S2999">
        <f t="shared" si="1568"/>
        <v>0</v>
      </c>
      <c r="T2999">
        <f t="shared" si="1569"/>
        <v>0</v>
      </c>
      <c r="U2999">
        <f t="shared" si="1570"/>
        <v>0</v>
      </c>
      <c r="V2999">
        <f t="shared" si="1571"/>
        <v>0</v>
      </c>
      <c r="W2999">
        <f t="shared" si="1572"/>
        <v>0</v>
      </c>
      <c r="X2999">
        <f t="shared" si="1573"/>
        <v>0</v>
      </c>
      <c r="Y2999">
        <f t="shared" si="1574"/>
        <v>0</v>
      </c>
      <c r="AA2999">
        <v>55574044</v>
      </c>
      <c r="AB2999">
        <f t="shared" si="1575"/>
        <v>94.72</v>
      </c>
      <c r="AC2999">
        <f t="shared" si="1576"/>
        <v>94.72</v>
      </c>
      <c r="AD2999">
        <f t="shared" si="1577"/>
        <v>0</v>
      </c>
      <c r="AE2999">
        <f t="shared" si="1578"/>
        <v>0</v>
      </c>
      <c r="AF2999">
        <f t="shared" si="1579"/>
        <v>0</v>
      </c>
      <c r="AG2999">
        <f t="shared" si="1580"/>
        <v>0</v>
      </c>
      <c r="AH2999">
        <f t="shared" si="1581"/>
        <v>0</v>
      </c>
      <c r="AI2999">
        <f t="shared" si="1582"/>
        <v>0</v>
      </c>
      <c r="AJ2999">
        <f t="shared" si="1583"/>
        <v>0</v>
      </c>
      <c r="AK2999">
        <v>94.72</v>
      </c>
      <c r="AL2999">
        <v>94.72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70</v>
      </c>
      <c r="AU2999">
        <v>10</v>
      </c>
      <c r="AV2999">
        <v>1</v>
      </c>
      <c r="AW2999">
        <v>1</v>
      </c>
      <c r="AZ2999">
        <v>1</v>
      </c>
      <c r="BA2999">
        <v>1</v>
      </c>
      <c r="BB2999">
        <v>1</v>
      </c>
      <c r="BC2999">
        <v>1</v>
      </c>
      <c r="BD2999" t="s">
        <v>3</v>
      </c>
      <c r="BE2999" t="s">
        <v>3</v>
      </c>
      <c r="BF2999" t="s">
        <v>3</v>
      </c>
      <c r="BG2999" t="s">
        <v>3</v>
      </c>
      <c r="BH2999">
        <v>3</v>
      </c>
      <c r="BI2999">
        <v>4</v>
      </c>
      <c r="BJ2999" t="s">
        <v>160</v>
      </c>
      <c r="BM2999">
        <v>0</v>
      </c>
      <c r="BN2999">
        <v>0</v>
      </c>
      <c r="BO2999" t="s">
        <v>3</v>
      </c>
      <c r="BP2999">
        <v>0</v>
      </c>
      <c r="BQ2999">
        <v>1</v>
      </c>
      <c r="BR2999">
        <v>0</v>
      </c>
      <c r="BS2999">
        <v>1</v>
      </c>
      <c r="BT2999">
        <v>1</v>
      </c>
      <c r="BU2999">
        <v>1</v>
      </c>
      <c r="BV2999">
        <v>1</v>
      </c>
      <c r="BW2999">
        <v>1</v>
      </c>
      <c r="BX2999">
        <v>1</v>
      </c>
      <c r="BY2999" t="s">
        <v>3</v>
      </c>
      <c r="BZ2999">
        <v>70</v>
      </c>
      <c r="CA2999">
        <v>10</v>
      </c>
      <c r="CE2999">
        <v>0</v>
      </c>
      <c r="CF2999">
        <v>0</v>
      </c>
      <c r="CG2999">
        <v>0</v>
      </c>
      <c r="CM2999">
        <v>0</v>
      </c>
      <c r="CN2999" t="s">
        <v>3</v>
      </c>
      <c r="CO2999">
        <v>0</v>
      </c>
      <c r="CP2999">
        <f t="shared" si="1584"/>
        <v>104428.8</v>
      </c>
      <c r="CQ2999">
        <f t="shared" si="1585"/>
        <v>94.72</v>
      </c>
      <c r="CR2999">
        <f t="shared" si="1586"/>
        <v>0</v>
      </c>
      <c r="CS2999">
        <f t="shared" si="1587"/>
        <v>0</v>
      </c>
      <c r="CT2999">
        <f t="shared" si="1588"/>
        <v>0</v>
      </c>
      <c r="CU2999">
        <f t="shared" si="1589"/>
        <v>0</v>
      </c>
      <c r="CV2999">
        <f t="shared" si="1590"/>
        <v>0</v>
      </c>
      <c r="CW2999">
        <f t="shared" si="1591"/>
        <v>0</v>
      </c>
      <c r="CX2999">
        <f t="shared" si="1592"/>
        <v>0</v>
      </c>
      <c r="CY2999">
        <f t="shared" si="1593"/>
        <v>0</v>
      </c>
      <c r="CZ2999">
        <f t="shared" si="1594"/>
        <v>0</v>
      </c>
      <c r="DC2999" t="s">
        <v>3</v>
      </c>
      <c r="DD2999" t="s">
        <v>3</v>
      </c>
      <c r="DE2999" t="s">
        <v>3</v>
      </c>
      <c r="DF2999" t="s">
        <v>3</v>
      </c>
      <c r="DG2999" t="s">
        <v>3</v>
      </c>
      <c r="DH2999" t="s">
        <v>3</v>
      </c>
      <c r="DI2999" t="s">
        <v>3</v>
      </c>
      <c r="DJ2999" t="s">
        <v>3</v>
      </c>
      <c r="DK2999" t="s">
        <v>3</v>
      </c>
      <c r="DL2999" t="s">
        <v>3</v>
      </c>
      <c r="DM2999" t="s">
        <v>3</v>
      </c>
      <c r="DN2999">
        <v>0</v>
      </c>
      <c r="DO2999">
        <v>0</v>
      </c>
      <c r="DP2999">
        <v>1</v>
      </c>
      <c r="DQ2999">
        <v>1</v>
      </c>
      <c r="DU2999">
        <v>1009</v>
      </c>
      <c r="DV2999" t="s">
        <v>151</v>
      </c>
      <c r="DW2999" t="s">
        <v>151</v>
      </c>
      <c r="DX2999">
        <v>1</v>
      </c>
      <c r="EE2999">
        <v>55317522</v>
      </c>
      <c r="EF2999">
        <v>1</v>
      </c>
      <c r="EG2999" t="s">
        <v>19</v>
      </c>
      <c r="EH2999">
        <v>0</v>
      </c>
      <c r="EI2999" t="s">
        <v>3</v>
      </c>
      <c r="EJ2999">
        <v>4</v>
      </c>
      <c r="EK2999">
        <v>0</v>
      </c>
      <c r="EL2999" t="s">
        <v>20</v>
      </c>
      <c r="EM2999" t="s">
        <v>21</v>
      </c>
      <c r="EO2999" t="s">
        <v>3</v>
      </c>
      <c r="EQ2999">
        <v>0</v>
      </c>
      <c r="ER2999">
        <v>94.72</v>
      </c>
      <c r="ES2999">
        <v>94.72</v>
      </c>
      <c r="ET2999">
        <v>0</v>
      </c>
      <c r="EU2999">
        <v>0</v>
      </c>
      <c r="EV2999">
        <v>0</v>
      </c>
      <c r="EW2999">
        <v>0</v>
      </c>
      <c r="EX2999">
        <v>0</v>
      </c>
      <c r="FQ2999">
        <v>0</v>
      </c>
      <c r="FR2999">
        <f t="shared" si="1595"/>
        <v>0</v>
      </c>
      <c r="FS2999">
        <v>0</v>
      </c>
      <c r="FX2999">
        <v>70</v>
      </c>
      <c r="FY2999">
        <v>10</v>
      </c>
      <c r="GA2999" t="s">
        <v>3</v>
      </c>
      <c r="GD2999">
        <v>0</v>
      </c>
      <c r="GF2999">
        <v>1362637907</v>
      </c>
      <c r="GG2999">
        <v>2</v>
      </c>
      <c r="GH2999">
        <v>1</v>
      </c>
      <c r="GI2999">
        <v>-2</v>
      </c>
      <c r="GJ2999">
        <v>0</v>
      </c>
      <c r="GK2999">
        <f>ROUND(R2999*(R12)/100,2)</f>
        <v>0</v>
      </c>
      <c r="GL2999">
        <f t="shared" si="1596"/>
        <v>0</v>
      </c>
      <c r="GM2999">
        <f t="shared" si="1597"/>
        <v>104428.8</v>
      </c>
      <c r="GN2999">
        <f t="shared" si="1598"/>
        <v>0</v>
      </c>
      <c r="GO2999">
        <f t="shared" si="1599"/>
        <v>0</v>
      </c>
      <c r="GP2999">
        <f t="shared" si="1600"/>
        <v>104428.8</v>
      </c>
      <c r="GR2999">
        <v>0</v>
      </c>
      <c r="GS2999">
        <v>3</v>
      </c>
      <c r="GT2999">
        <v>0</v>
      </c>
      <c r="GU2999" t="s">
        <v>3</v>
      </c>
      <c r="GV2999">
        <f t="shared" si="1601"/>
        <v>0</v>
      </c>
      <c r="GW2999">
        <v>1</v>
      </c>
      <c r="GX2999">
        <f t="shared" si="1602"/>
        <v>0</v>
      </c>
      <c r="HA2999">
        <v>0</v>
      </c>
      <c r="HB2999">
        <v>0</v>
      </c>
      <c r="HC2999">
        <f t="shared" si="1603"/>
        <v>0</v>
      </c>
      <c r="IK2999">
        <v>0</v>
      </c>
    </row>
    <row r="3000" spans="1:245" x14ac:dyDescent="0.2">
      <c r="A3000">
        <v>17</v>
      </c>
      <c r="B3000">
        <v>1</v>
      </c>
      <c r="C3000">
        <f>ROW(SmtRes!A925)</f>
        <v>925</v>
      </c>
      <c r="D3000">
        <f>ROW(EtalonRes!A890)</f>
        <v>890</v>
      </c>
      <c r="E3000" t="s">
        <v>144</v>
      </c>
      <c r="F3000" t="s">
        <v>162</v>
      </c>
      <c r="G3000" t="s">
        <v>163</v>
      </c>
      <c r="H3000" t="s">
        <v>17</v>
      </c>
      <c r="I3000">
        <f>ROUND(150/100,9)</f>
        <v>1.5</v>
      </c>
      <c r="J3000">
        <v>0</v>
      </c>
      <c r="O3000">
        <f t="shared" si="1564"/>
        <v>30094.68</v>
      </c>
      <c r="P3000">
        <f t="shared" si="1565"/>
        <v>28451.43</v>
      </c>
      <c r="Q3000">
        <f t="shared" si="1566"/>
        <v>739.29</v>
      </c>
      <c r="R3000">
        <f t="shared" si="1567"/>
        <v>584.42999999999995</v>
      </c>
      <c r="S3000">
        <f t="shared" si="1568"/>
        <v>903.96</v>
      </c>
      <c r="T3000">
        <f t="shared" si="1569"/>
        <v>0</v>
      </c>
      <c r="U3000">
        <f t="shared" si="1570"/>
        <v>3.9749999999999996</v>
      </c>
      <c r="V3000">
        <f t="shared" si="1571"/>
        <v>0</v>
      </c>
      <c r="W3000">
        <f t="shared" si="1572"/>
        <v>0</v>
      </c>
      <c r="X3000">
        <f t="shared" si="1573"/>
        <v>632.77</v>
      </c>
      <c r="Y3000">
        <f t="shared" si="1574"/>
        <v>90.4</v>
      </c>
      <c r="AA3000">
        <v>55574044</v>
      </c>
      <c r="AB3000">
        <f t="shared" si="1575"/>
        <v>20063.12</v>
      </c>
      <c r="AC3000">
        <f t="shared" si="1576"/>
        <v>18967.62</v>
      </c>
      <c r="AD3000">
        <f t="shared" si="1577"/>
        <v>492.86</v>
      </c>
      <c r="AE3000">
        <f t="shared" si="1578"/>
        <v>389.62</v>
      </c>
      <c r="AF3000">
        <f t="shared" si="1579"/>
        <v>602.64</v>
      </c>
      <c r="AG3000">
        <f t="shared" si="1580"/>
        <v>0</v>
      </c>
      <c r="AH3000">
        <f t="shared" si="1581"/>
        <v>2.65</v>
      </c>
      <c r="AI3000">
        <f t="shared" si="1582"/>
        <v>0</v>
      </c>
      <c r="AJ3000">
        <f t="shared" si="1583"/>
        <v>0</v>
      </c>
      <c r="AK3000">
        <v>20063.12</v>
      </c>
      <c r="AL3000">
        <v>18967.62</v>
      </c>
      <c r="AM3000">
        <v>492.86</v>
      </c>
      <c r="AN3000">
        <v>389.62</v>
      </c>
      <c r="AO3000">
        <v>602.64</v>
      </c>
      <c r="AP3000">
        <v>0</v>
      </c>
      <c r="AQ3000">
        <v>2.65</v>
      </c>
      <c r="AR3000">
        <v>0</v>
      </c>
      <c r="AS3000">
        <v>0</v>
      </c>
      <c r="AT3000">
        <v>70</v>
      </c>
      <c r="AU3000">
        <v>10</v>
      </c>
      <c r="AV3000">
        <v>1</v>
      </c>
      <c r="AW3000">
        <v>1</v>
      </c>
      <c r="AZ3000">
        <v>1</v>
      </c>
      <c r="BA3000">
        <v>1</v>
      </c>
      <c r="BB3000">
        <v>1</v>
      </c>
      <c r="BC3000">
        <v>1</v>
      </c>
      <c r="BD3000" t="s">
        <v>3</v>
      </c>
      <c r="BE3000" t="s">
        <v>3</v>
      </c>
      <c r="BF3000" t="s">
        <v>3</v>
      </c>
      <c r="BG3000" t="s">
        <v>3</v>
      </c>
      <c r="BH3000">
        <v>0</v>
      </c>
      <c r="BI3000">
        <v>4</v>
      </c>
      <c r="BJ3000" t="s">
        <v>164</v>
      </c>
      <c r="BM3000">
        <v>0</v>
      </c>
      <c r="BN3000">
        <v>0</v>
      </c>
      <c r="BO3000" t="s">
        <v>3</v>
      </c>
      <c r="BP3000">
        <v>0</v>
      </c>
      <c r="BQ3000">
        <v>1</v>
      </c>
      <c r="BR3000">
        <v>0</v>
      </c>
      <c r="BS3000">
        <v>1</v>
      </c>
      <c r="BT3000">
        <v>1</v>
      </c>
      <c r="BU3000">
        <v>1</v>
      </c>
      <c r="BV3000">
        <v>1</v>
      </c>
      <c r="BW3000">
        <v>1</v>
      </c>
      <c r="BX3000">
        <v>1</v>
      </c>
      <c r="BY3000" t="s">
        <v>3</v>
      </c>
      <c r="BZ3000">
        <v>70</v>
      </c>
      <c r="CA3000">
        <v>10</v>
      </c>
      <c r="CE3000">
        <v>0</v>
      </c>
      <c r="CF3000">
        <v>0</v>
      </c>
      <c r="CG3000">
        <v>0</v>
      </c>
      <c r="CM3000">
        <v>0</v>
      </c>
      <c r="CN3000" t="s">
        <v>3</v>
      </c>
      <c r="CO3000">
        <v>0</v>
      </c>
      <c r="CP3000">
        <f t="shared" si="1584"/>
        <v>30094.68</v>
      </c>
      <c r="CQ3000">
        <f t="shared" si="1585"/>
        <v>18967.62</v>
      </c>
      <c r="CR3000">
        <f t="shared" si="1586"/>
        <v>492.86</v>
      </c>
      <c r="CS3000">
        <f t="shared" si="1587"/>
        <v>389.62</v>
      </c>
      <c r="CT3000">
        <f t="shared" si="1588"/>
        <v>602.64</v>
      </c>
      <c r="CU3000">
        <f t="shared" si="1589"/>
        <v>0</v>
      </c>
      <c r="CV3000">
        <f t="shared" si="1590"/>
        <v>2.65</v>
      </c>
      <c r="CW3000">
        <f t="shared" si="1591"/>
        <v>0</v>
      </c>
      <c r="CX3000">
        <f t="shared" si="1592"/>
        <v>0</v>
      </c>
      <c r="CY3000">
        <f t="shared" si="1593"/>
        <v>632.77200000000005</v>
      </c>
      <c r="CZ3000">
        <f t="shared" si="1594"/>
        <v>90.396000000000001</v>
      </c>
      <c r="DC3000" t="s">
        <v>3</v>
      </c>
      <c r="DD3000" t="s">
        <v>3</v>
      </c>
      <c r="DE3000" t="s">
        <v>3</v>
      </c>
      <c r="DF3000" t="s">
        <v>3</v>
      </c>
      <c r="DG3000" t="s">
        <v>3</v>
      </c>
      <c r="DH3000" t="s">
        <v>3</v>
      </c>
      <c r="DI3000" t="s">
        <v>3</v>
      </c>
      <c r="DJ3000" t="s">
        <v>3</v>
      </c>
      <c r="DK3000" t="s">
        <v>3</v>
      </c>
      <c r="DL3000" t="s">
        <v>3</v>
      </c>
      <c r="DM3000" t="s">
        <v>3</v>
      </c>
      <c r="DN3000">
        <v>0</v>
      </c>
      <c r="DO3000">
        <v>0</v>
      </c>
      <c r="DP3000">
        <v>1</v>
      </c>
      <c r="DQ3000">
        <v>1</v>
      </c>
      <c r="DU3000">
        <v>1005</v>
      </c>
      <c r="DV3000" t="s">
        <v>17</v>
      </c>
      <c r="DW3000" t="s">
        <v>17</v>
      </c>
      <c r="DX3000">
        <v>100</v>
      </c>
      <c r="EE3000">
        <v>55317522</v>
      </c>
      <c r="EF3000">
        <v>1</v>
      </c>
      <c r="EG3000" t="s">
        <v>19</v>
      </c>
      <c r="EH3000">
        <v>0</v>
      </c>
      <c r="EI3000" t="s">
        <v>3</v>
      </c>
      <c r="EJ3000">
        <v>4</v>
      </c>
      <c r="EK3000">
        <v>0</v>
      </c>
      <c r="EL3000" t="s">
        <v>20</v>
      </c>
      <c r="EM3000" t="s">
        <v>21</v>
      </c>
      <c r="EO3000" t="s">
        <v>3</v>
      </c>
      <c r="EQ3000">
        <v>0</v>
      </c>
      <c r="ER3000">
        <v>20063.12</v>
      </c>
      <c r="ES3000">
        <v>18967.62</v>
      </c>
      <c r="ET3000">
        <v>492.86</v>
      </c>
      <c r="EU3000">
        <v>389.62</v>
      </c>
      <c r="EV3000">
        <v>602.64</v>
      </c>
      <c r="EW3000">
        <v>2.65</v>
      </c>
      <c r="EX3000">
        <v>0</v>
      </c>
      <c r="EY3000">
        <v>0</v>
      </c>
      <c r="FQ3000">
        <v>0</v>
      </c>
      <c r="FR3000">
        <f t="shared" si="1595"/>
        <v>0</v>
      </c>
      <c r="FS3000">
        <v>0</v>
      </c>
      <c r="FX3000">
        <v>70</v>
      </c>
      <c r="FY3000">
        <v>10</v>
      </c>
      <c r="GA3000" t="s">
        <v>3</v>
      </c>
      <c r="GD3000">
        <v>0</v>
      </c>
      <c r="GF3000">
        <v>1004547679</v>
      </c>
      <c r="GG3000">
        <v>2</v>
      </c>
      <c r="GH3000">
        <v>1</v>
      </c>
      <c r="GI3000">
        <v>-2</v>
      </c>
      <c r="GJ3000">
        <v>0</v>
      </c>
      <c r="GK3000">
        <f>ROUND(R3000*(R12)/100,2)</f>
        <v>631.17999999999995</v>
      </c>
      <c r="GL3000">
        <f t="shared" si="1596"/>
        <v>0</v>
      </c>
      <c r="GM3000">
        <f t="shared" si="1597"/>
        <v>31449.03</v>
      </c>
      <c r="GN3000">
        <f t="shared" si="1598"/>
        <v>0</v>
      </c>
      <c r="GO3000">
        <f t="shared" si="1599"/>
        <v>0</v>
      </c>
      <c r="GP3000">
        <f t="shared" si="1600"/>
        <v>31449.03</v>
      </c>
      <c r="GR3000">
        <v>0</v>
      </c>
      <c r="GS3000">
        <v>3</v>
      </c>
      <c r="GT3000">
        <v>0</v>
      </c>
      <c r="GU3000" t="s">
        <v>3</v>
      </c>
      <c r="GV3000">
        <f t="shared" si="1601"/>
        <v>0</v>
      </c>
      <c r="GW3000">
        <v>1</v>
      </c>
      <c r="GX3000">
        <f t="shared" si="1602"/>
        <v>0</v>
      </c>
      <c r="HA3000">
        <v>0</v>
      </c>
      <c r="HB3000">
        <v>0</v>
      </c>
      <c r="HC3000">
        <f t="shared" si="1603"/>
        <v>0</v>
      </c>
      <c r="IK3000">
        <v>0</v>
      </c>
    </row>
    <row r="3001" spans="1:245" x14ac:dyDescent="0.2">
      <c r="A3001">
        <v>18</v>
      </c>
      <c r="B3001">
        <v>1</v>
      </c>
      <c r="C3001">
        <v>922</v>
      </c>
      <c r="E3001" t="s">
        <v>148</v>
      </c>
      <c r="F3001" t="s">
        <v>149</v>
      </c>
      <c r="G3001" t="s">
        <v>150</v>
      </c>
      <c r="H3001" t="s">
        <v>151</v>
      </c>
      <c r="I3001">
        <f>I3000*J3001</f>
        <v>-220.5</v>
      </c>
      <c r="J3001">
        <v>-147</v>
      </c>
      <c r="O3001">
        <f t="shared" si="1564"/>
        <v>-3918.29</v>
      </c>
      <c r="P3001">
        <f t="shared" si="1565"/>
        <v>-3918.29</v>
      </c>
      <c r="Q3001">
        <f t="shared" si="1566"/>
        <v>0</v>
      </c>
      <c r="R3001">
        <f t="shared" si="1567"/>
        <v>0</v>
      </c>
      <c r="S3001">
        <f t="shared" si="1568"/>
        <v>0</v>
      </c>
      <c r="T3001">
        <f t="shared" si="1569"/>
        <v>0</v>
      </c>
      <c r="U3001">
        <f t="shared" si="1570"/>
        <v>0</v>
      </c>
      <c r="V3001">
        <f t="shared" si="1571"/>
        <v>0</v>
      </c>
      <c r="W3001">
        <f t="shared" si="1572"/>
        <v>0</v>
      </c>
      <c r="X3001">
        <f t="shared" si="1573"/>
        <v>0</v>
      </c>
      <c r="Y3001">
        <f t="shared" si="1574"/>
        <v>0</v>
      </c>
      <c r="AA3001">
        <v>55574044</v>
      </c>
      <c r="AB3001">
        <f t="shared" si="1575"/>
        <v>17.77</v>
      </c>
      <c r="AC3001">
        <f t="shared" si="1576"/>
        <v>17.77</v>
      </c>
      <c r="AD3001">
        <f t="shared" si="1577"/>
        <v>0</v>
      </c>
      <c r="AE3001">
        <f t="shared" si="1578"/>
        <v>0</v>
      </c>
      <c r="AF3001">
        <f t="shared" si="1579"/>
        <v>0</v>
      </c>
      <c r="AG3001">
        <f t="shared" si="1580"/>
        <v>0</v>
      </c>
      <c r="AH3001">
        <f t="shared" si="1581"/>
        <v>0</v>
      </c>
      <c r="AI3001">
        <f t="shared" si="1582"/>
        <v>0</v>
      </c>
      <c r="AJ3001">
        <f t="shared" si="1583"/>
        <v>0</v>
      </c>
      <c r="AK3001">
        <v>17.77</v>
      </c>
      <c r="AL3001">
        <v>17.77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70</v>
      </c>
      <c r="AU3001">
        <v>10</v>
      </c>
      <c r="AV3001">
        <v>1</v>
      </c>
      <c r="AW3001">
        <v>1</v>
      </c>
      <c r="AZ3001">
        <v>1</v>
      </c>
      <c r="BA3001">
        <v>1</v>
      </c>
      <c r="BB3001">
        <v>1</v>
      </c>
      <c r="BC3001">
        <v>1</v>
      </c>
      <c r="BD3001" t="s">
        <v>3</v>
      </c>
      <c r="BE3001" t="s">
        <v>3</v>
      </c>
      <c r="BF3001" t="s">
        <v>3</v>
      </c>
      <c r="BG3001" t="s">
        <v>3</v>
      </c>
      <c r="BH3001">
        <v>3</v>
      </c>
      <c r="BI3001">
        <v>4</v>
      </c>
      <c r="BJ3001" t="s">
        <v>152</v>
      </c>
      <c r="BM3001">
        <v>0</v>
      </c>
      <c r="BN3001">
        <v>0</v>
      </c>
      <c r="BO3001" t="s">
        <v>3</v>
      </c>
      <c r="BP3001">
        <v>0</v>
      </c>
      <c r="BQ3001">
        <v>1</v>
      </c>
      <c r="BR3001">
        <v>1</v>
      </c>
      <c r="BS3001">
        <v>1</v>
      </c>
      <c r="BT3001">
        <v>1</v>
      </c>
      <c r="BU3001">
        <v>1</v>
      </c>
      <c r="BV3001">
        <v>1</v>
      </c>
      <c r="BW3001">
        <v>1</v>
      </c>
      <c r="BX3001">
        <v>1</v>
      </c>
      <c r="BY3001" t="s">
        <v>3</v>
      </c>
      <c r="BZ3001">
        <v>70</v>
      </c>
      <c r="CA3001">
        <v>10</v>
      </c>
      <c r="CE3001">
        <v>0</v>
      </c>
      <c r="CF3001">
        <v>0</v>
      </c>
      <c r="CG3001">
        <v>0</v>
      </c>
      <c r="CM3001">
        <v>0</v>
      </c>
      <c r="CN3001" t="s">
        <v>3</v>
      </c>
      <c r="CO3001">
        <v>0</v>
      </c>
      <c r="CP3001">
        <f t="shared" si="1584"/>
        <v>-3918.29</v>
      </c>
      <c r="CQ3001">
        <f t="shared" si="1585"/>
        <v>17.77</v>
      </c>
      <c r="CR3001">
        <f t="shared" si="1586"/>
        <v>0</v>
      </c>
      <c r="CS3001">
        <f t="shared" si="1587"/>
        <v>0</v>
      </c>
      <c r="CT3001">
        <f t="shared" si="1588"/>
        <v>0</v>
      </c>
      <c r="CU3001">
        <f t="shared" si="1589"/>
        <v>0</v>
      </c>
      <c r="CV3001">
        <f t="shared" si="1590"/>
        <v>0</v>
      </c>
      <c r="CW3001">
        <f t="shared" si="1591"/>
        <v>0</v>
      </c>
      <c r="CX3001">
        <f t="shared" si="1592"/>
        <v>0</v>
      </c>
      <c r="CY3001">
        <f t="shared" si="1593"/>
        <v>0</v>
      </c>
      <c r="CZ3001">
        <f t="shared" si="1594"/>
        <v>0</v>
      </c>
      <c r="DC3001" t="s">
        <v>3</v>
      </c>
      <c r="DD3001" t="s">
        <v>3</v>
      </c>
      <c r="DE3001" t="s">
        <v>3</v>
      </c>
      <c r="DF3001" t="s">
        <v>3</v>
      </c>
      <c r="DG3001" t="s">
        <v>3</v>
      </c>
      <c r="DH3001" t="s">
        <v>3</v>
      </c>
      <c r="DI3001" t="s">
        <v>3</v>
      </c>
      <c r="DJ3001" t="s">
        <v>3</v>
      </c>
      <c r="DK3001" t="s">
        <v>3</v>
      </c>
      <c r="DL3001" t="s">
        <v>3</v>
      </c>
      <c r="DM3001" t="s">
        <v>3</v>
      </c>
      <c r="DN3001">
        <v>0</v>
      </c>
      <c r="DO3001">
        <v>0</v>
      </c>
      <c r="DP3001">
        <v>1</v>
      </c>
      <c r="DQ3001">
        <v>1</v>
      </c>
      <c r="DU3001">
        <v>1009</v>
      </c>
      <c r="DV3001" t="s">
        <v>151</v>
      </c>
      <c r="DW3001" t="s">
        <v>151</v>
      </c>
      <c r="DX3001">
        <v>1</v>
      </c>
      <c r="EE3001">
        <v>55317522</v>
      </c>
      <c r="EF3001">
        <v>1</v>
      </c>
      <c r="EG3001" t="s">
        <v>19</v>
      </c>
      <c r="EH3001">
        <v>0</v>
      </c>
      <c r="EI3001" t="s">
        <v>3</v>
      </c>
      <c r="EJ3001">
        <v>4</v>
      </c>
      <c r="EK3001">
        <v>0</v>
      </c>
      <c r="EL3001" t="s">
        <v>20</v>
      </c>
      <c r="EM3001" t="s">
        <v>21</v>
      </c>
      <c r="EO3001" t="s">
        <v>3</v>
      </c>
      <c r="EQ3001">
        <v>0</v>
      </c>
      <c r="ER3001">
        <v>17.77</v>
      </c>
      <c r="ES3001">
        <v>17.77</v>
      </c>
      <c r="ET3001">
        <v>0</v>
      </c>
      <c r="EU3001">
        <v>0</v>
      </c>
      <c r="EV3001">
        <v>0</v>
      </c>
      <c r="EW3001">
        <v>0</v>
      </c>
      <c r="EX3001">
        <v>0</v>
      </c>
      <c r="FQ3001">
        <v>0</v>
      </c>
      <c r="FR3001">
        <f t="shared" si="1595"/>
        <v>0</v>
      </c>
      <c r="FS3001">
        <v>0</v>
      </c>
      <c r="FX3001">
        <v>70</v>
      </c>
      <c r="FY3001">
        <v>10</v>
      </c>
      <c r="GA3001" t="s">
        <v>3</v>
      </c>
      <c r="GD3001">
        <v>0</v>
      </c>
      <c r="GF3001">
        <v>-78256104</v>
      </c>
      <c r="GG3001">
        <v>2</v>
      </c>
      <c r="GH3001">
        <v>1</v>
      </c>
      <c r="GI3001">
        <v>-2</v>
      </c>
      <c r="GJ3001">
        <v>0</v>
      </c>
      <c r="GK3001">
        <f>ROUND(R3001*(R12)/100,2)</f>
        <v>0</v>
      </c>
      <c r="GL3001">
        <f t="shared" si="1596"/>
        <v>0</v>
      </c>
      <c r="GM3001">
        <f t="shared" si="1597"/>
        <v>-3918.29</v>
      </c>
      <c r="GN3001">
        <f t="shared" si="1598"/>
        <v>0</v>
      </c>
      <c r="GO3001">
        <f t="shared" si="1599"/>
        <v>0</v>
      </c>
      <c r="GP3001">
        <f t="shared" si="1600"/>
        <v>-3918.29</v>
      </c>
      <c r="GR3001">
        <v>0</v>
      </c>
      <c r="GS3001">
        <v>3</v>
      </c>
      <c r="GT3001">
        <v>0</v>
      </c>
      <c r="GU3001" t="s">
        <v>3</v>
      </c>
      <c r="GV3001">
        <f t="shared" si="1601"/>
        <v>0</v>
      </c>
      <c r="GW3001">
        <v>1</v>
      </c>
      <c r="GX3001">
        <f t="shared" si="1602"/>
        <v>0</v>
      </c>
      <c r="HA3001">
        <v>0</v>
      </c>
      <c r="HB3001">
        <v>0</v>
      </c>
      <c r="HC3001">
        <f t="shared" si="1603"/>
        <v>0</v>
      </c>
      <c r="IK3001">
        <v>0</v>
      </c>
    </row>
    <row r="3002" spans="1:245" x14ac:dyDescent="0.2">
      <c r="A3002">
        <v>18</v>
      </c>
      <c r="B3002">
        <v>1</v>
      </c>
      <c r="C3002">
        <v>925</v>
      </c>
      <c r="E3002" t="s">
        <v>153</v>
      </c>
      <c r="F3002" t="s">
        <v>154</v>
      </c>
      <c r="G3002" t="s">
        <v>155</v>
      </c>
      <c r="H3002" t="s">
        <v>120</v>
      </c>
      <c r="I3002">
        <f>I3000*J3002</f>
        <v>-1.575E-2</v>
      </c>
      <c r="J3002">
        <v>-1.0500000000000001E-2</v>
      </c>
      <c r="O3002">
        <f t="shared" si="1564"/>
        <v>-11785.72</v>
      </c>
      <c r="P3002">
        <f t="shared" si="1565"/>
        <v>-11785.72</v>
      </c>
      <c r="Q3002">
        <f t="shared" si="1566"/>
        <v>0</v>
      </c>
      <c r="R3002">
        <f t="shared" si="1567"/>
        <v>0</v>
      </c>
      <c r="S3002">
        <f t="shared" si="1568"/>
        <v>0</v>
      </c>
      <c r="T3002">
        <f t="shared" si="1569"/>
        <v>0</v>
      </c>
      <c r="U3002">
        <f t="shared" si="1570"/>
        <v>0</v>
      </c>
      <c r="V3002">
        <f t="shared" si="1571"/>
        <v>0</v>
      </c>
      <c r="W3002">
        <f t="shared" si="1572"/>
        <v>0</v>
      </c>
      <c r="X3002">
        <f t="shared" si="1573"/>
        <v>0</v>
      </c>
      <c r="Y3002">
        <f t="shared" si="1574"/>
        <v>0</v>
      </c>
      <c r="AA3002">
        <v>55574044</v>
      </c>
      <c r="AB3002">
        <f t="shared" si="1575"/>
        <v>748299.67</v>
      </c>
      <c r="AC3002">
        <f t="shared" si="1576"/>
        <v>748299.67</v>
      </c>
      <c r="AD3002">
        <f t="shared" si="1577"/>
        <v>0</v>
      </c>
      <c r="AE3002">
        <f t="shared" si="1578"/>
        <v>0</v>
      </c>
      <c r="AF3002">
        <f t="shared" si="1579"/>
        <v>0</v>
      </c>
      <c r="AG3002">
        <f t="shared" si="1580"/>
        <v>0</v>
      </c>
      <c r="AH3002">
        <f t="shared" si="1581"/>
        <v>0</v>
      </c>
      <c r="AI3002">
        <f t="shared" si="1582"/>
        <v>0</v>
      </c>
      <c r="AJ3002">
        <f t="shared" si="1583"/>
        <v>0</v>
      </c>
      <c r="AK3002">
        <v>748299.67</v>
      </c>
      <c r="AL3002">
        <v>748299.67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70</v>
      </c>
      <c r="AU3002">
        <v>10</v>
      </c>
      <c r="AV3002">
        <v>1</v>
      </c>
      <c r="AW3002">
        <v>1</v>
      </c>
      <c r="AZ3002">
        <v>1</v>
      </c>
      <c r="BA3002">
        <v>1</v>
      </c>
      <c r="BB3002">
        <v>1</v>
      </c>
      <c r="BC3002">
        <v>1</v>
      </c>
      <c r="BD3002" t="s">
        <v>3</v>
      </c>
      <c r="BE3002" t="s">
        <v>3</v>
      </c>
      <c r="BF3002" t="s">
        <v>3</v>
      </c>
      <c r="BG3002" t="s">
        <v>3</v>
      </c>
      <c r="BH3002">
        <v>3</v>
      </c>
      <c r="BI3002">
        <v>4</v>
      </c>
      <c r="BJ3002" t="s">
        <v>156</v>
      </c>
      <c r="BM3002">
        <v>0</v>
      </c>
      <c r="BN3002">
        <v>0</v>
      </c>
      <c r="BO3002" t="s">
        <v>3</v>
      </c>
      <c r="BP3002">
        <v>0</v>
      </c>
      <c r="BQ3002">
        <v>1</v>
      </c>
      <c r="BR3002">
        <v>1</v>
      </c>
      <c r="BS3002">
        <v>1</v>
      </c>
      <c r="BT3002">
        <v>1</v>
      </c>
      <c r="BU3002">
        <v>1</v>
      </c>
      <c r="BV3002">
        <v>1</v>
      </c>
      <c r="BW3002">
        <v>1</v>
      </c>
      <c r="BX3002">
        <v>1</v>
      </c>
      <c r="BY3002" t="s">
        <v>3</v>
      </c>
      <c r="BZ3002">
        <v>70</v>
      </c>
      <c r="CA3002">
        <v>10</v>
      </c>
      <c r="CE3002">
        <v>0</v>
      </c>
      <c r="CF3002">
        <v>0</v>
      </c>
      <c r="CG3002">
        <v>0</v>
      </c>
      <c r="CM3002">
        <v>0</v>
      </c>
      <c r="CN3002" t="s">
        <v>3</v>
      </c>
      <c r="CO3002">
        <v>0</v>
      </c>
      <c r="CP3002">
        <f t="shared" si="1584"/>
        <v>-11785.72</v>
      </c>
      <c r="CQ3002">
        <f t="shared" si="1585"/>
        <v>748299.67</v>
      </c>
      <c r="CR3002">
        <f t="shared" si="1586"/>
        <v>0</v>
      </c>
      <c r="CS3002">
        <f t="shared" si="1587"/>
        <v>0</v>
      </c>
      <c r="CT3002">
        <f t="shared" si="1588"/>
        <v>0</v>
      </c>
      <c r="CU3002">
        <f t="shared" si="1589"/>
        <v>0</v>
      </c>
      <c r="CV3002">
        <f t="shared" si="1590"/>
        <v>0</v>
      </c>
      <c r="CW3002">
        <f t="shared" si="1591"/>
        <v>0</v>
      </c>
      <c r="CX3002">
        <f t="shared" si="1592"/>
        <v>0</v>
      </c>
      <c r="CY3002">
        <f t="shared" si="1593"/>
        <v>0</v>
      </c>
      <c r="CZ3002">
        <f t="shared" si="1594"/>
        <v>0</v>
      </c>
      <c r="DC3002" t="s">
        <v>3</v>
      </c>
      <c r="DD3002" t="s">
        <v>3</v>
      </c>
      <c r="DE3002" t="s">
        <v>3</v>
      </c>
      <c r="DF3002" t="s">
        <v>3</v>
      </c>
      <c r="DG3002" t="s">
        <v>3</v>
      </c>
      <c r="DH3002" t="s">
        <v>3</v>
      </c>
      <c r="DI3002" t="s">
        <v>3</v>
      </c>
      <c r="DJ3002" t="s">
        <v>3</v>
      </c>
      <c r="DK3002" t="s">
        <v>3</v>
      </c>
      <c r="DL3002" t="s">
        <v>3</v>
      </c>
      <c r="DM3002" t="s">
        <v>3</v>
      </c>
      <c r="DN3002">
        <v>0</v>
      </c>
      <c r="DO3002">
        <v>0</v>
      </c>
      <c r="DP3002">
        <v>1</v>
      </c>
      <c r="DQ3002">
        <v>1</v>
      </c>
      <c r="DU3002">
        <v>1009</v>
      </c>
      <c r="DV3002" t="s">
        <v>120</v>
      </c>
      <c r="DW3002" t="s">
        <v>120</v>
      </c>
      <c r="DX3002">
        <v>1000</v>
      </c>
      <c r="EE3002">
        <v>55317522</v>
      </c>
      <c r="EF3002">
        <v>1</v>
      </c>
      <c r="EG3002" t="s">
        <v>19</v>
      </c>
      <c r="EH3002">
        <v>0</v>
      </c>
      <c r="EI3002" t="s">
        <v>3</v>
      </c>
      <c r="EJ3002">
        <v>4</v>
      </c>
      <c r="EK3002">
        <v>0</v>
      </c>
      <c r="EL3002" t="s">
        <v>20</v>
      </c>
      <c r="EM3002" t="s">
        <v>21</v>
      </c>
      <c r="EO3002" t="s">
        <v>3</v>
      </c>
      <c r="EQ3002">
        <v>0</v>
      </c>
      <c r="ER3002">
        <v>748299.67</v>
      </c>
      <c r="ES3002">
        <v>748299.67</v>
      </c>
      <c r="ET3002">
        <v>0</v>
      </c>
      <c r="EU3002">
        <v>0</v>
      </c>
      <c r="EV3002">
        <v>0</v>
      </c>
      <c r="EW3002">
        <v>0</v>
      </c>
      <c r="EX3002">
        <v>0</v>
      </c>
      <c r="FQ3002">
        <v>0</v>
      </c>
      <c r="FR3002">
        <f t="shared" si="1595"/>
        <v>0</v>
      </c>
      <c r="FS3002">
        <v>0</v>
      </c>
      <c r="FX3002">
        <v>70</v>
      </c>
      <c r="FY3002">
        <v>10</v>
      </c>
      <c r="GA3002" t="s">
        <v>3</v>
      </c>
      <c r="GD3002">
        <v>0</v>
      </c>
      <c r="GF3002">
        <v>-629368275</v>
      </c>
      <c r="GG3002">
        <v>2</v>
      </c>
      <c r="GH3002">
        <v>1</v>
      </c>
      <c r="GI3002">
        <v>-2</v>
      </c>
      <c r="GJ3002">
        <v>0</v>
      </c>
      <c r="GK3002">
        <f>ROUND(R3002*(R12)/100,2)</f>
        <v>0</v>
      </c>
      <c r="GL3002">
        <f t="shared" si="1596"/>
        <v>0</v>
      </c>
      <c r="GM3002">
        <f t="shared" si="1597"/>
        <v>-11785.72</v>
      </c>
      <c r="GN3002">
        <f t="shared" si="1598"/>
        <v>0</v>
      </c>
      <c r="GO3002">
        <f t="shared" si="1599"/>
        <v>0</v>
      </c>
      <c r="GP3002">
        <f t="shared" si="1600"/>
        <v>-11785.72</v>
      </c>
      <c r="GR3002">
        <v>0</v>
      </c>
      <c r="GS3002">
        <v>3</v>
      </c>
      <c r="GT3002">
        <v>0</v>
      </c>
      <c r="GU3002" t="s">
        <v>3</v>
      </c>
      <c r="GV3002">
        <f t="shared" si="1601"/>
        <v>0</v>
      </c>
      <c r="GW3002">
        <v>1</v>
      </c>
      <c r="GX3002">
        <f t="shared" si="1602"/>
        <v>0</v>
      </c>
      <c r="HA3002">
        <v>0</v>
      </c>
      <c r="HB3002">
        <v>0</v>
      </c>
      <c r="HC3002">
        <f t="shared" si="1603"/>
        <v>0</v>
      </c>
      <c r="IK3002">
        <v>0</v>
      </c>
    </row>
    <row r="3003" spans="1:245" x14ac:dyDescent="0.2">
      <c r="A3003">
        <v>18</v>
      </c>
      <c r="B3003">
        <v>1</v>
      </c>
      <c r="C3003">
        <v>923</v>
      </c>
      <c r="E3003" t="s">
        <v>157</v>
      </c>
      <c r="F3003" t="s">
        <v>158</v>
      </c>
      <c r="G3003" t="s">
        <v>311</v>
      </c>
      <c r="H3003" t="s">
        <v>151</v>
      </c>
      <c r="I3003">
        <f>I3000*J3003</f>
        <v>220.5</v>
      </c>
      <c r="J3003">
        <v>147</v>
      </c>
      <c r="O3003">
        <f t="shared" si="1564"/>
        <v>20885.759999999998</v>
      </c>
      <c r="P3003">
        <f t="shared" si="1565"/>
        <v>20885.759999999998</v>
      </c>
      <c r="Q3003">
        <f t="shared" si="1566"/>
        <v>0</v>
      </c>
      <c r="R3003">
        <f t="shared" si="1567"/>
        <v>0</v>
      </c>
      <c r="S3003">
        <f t="shared" si="1568"/>
        <v>0</v>
      </c>
      <c r="T3003">
        <f t="shared" si="1569"/>
        <v>0</v>
      </c>
      <c r="U3003">
        <f t="shared" si="1570"/>
        <v>0</v>
      </c>
      <c r="V3003">
        <f t="shared" si="1571"/>
        <v>0</v>
      </c>
      <c r="W3003">
        <f t="shared" si="1572"/>
        <v>0</v>
      </c>
      <c r="X3003">
        <f t="shared" si="1573"/>
        <v>0</v>
      </c>
      <c r="Y3003">
        <f t="shared" si="1574"/>
        <v>0</v>
      </c>
      <c r="AA3003">
        <v>55574044</v>
      </c>
      <c r="AB3003">
        <f t="shared" si="1575"/>
        <v>94.72</v>
      </c>
      <c r="AC3003">
        <f t="shared" si="1576"/>
        <v>94.72</v>
      </c>
      <c r="AD3003">
        <f t="shared" si="1577"/>
        <v>0</v>
      </c>
      <c r="AE3003">
        <f t="shared" si="1578"/>
        <v>0</v>
      </c>
      <c r="AF3003">
        <f t="shared" si="1579"/>
        <v>0</v>
      </c>
      <c r="AG3003">
        <f t="shared" si="1580"/>
        <v>0</v>
      </c>
      <c r="AH3003">
        <f t="shared" si="1581"/>
        <v>0</v>
      </c>
      <c r="AI3003">
        <f t="shared" si="1582"/>
        <v>0</v>
      </c>
      <c r="AJ3003">
        <f t="shared" si="1583"/>
        <v>0</v>
      </c>
      <c r="AK3003">
        <v>94.72</v>
      </c>
      <c r="AL3003">
        <v>94.72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70</v>
      </c>
      <c r="AU3003">
        <v>10</v>
      </c>
      <c r="AV3003">
        <v>1</v>
      </c>
      <c r="AW3003">
        <v>1</v>
      </c>
      <c r="AZ3003">
        <v>1</v>
      </c>
      <c r="BA3003">
        <v>1</v>
      </c>
      <c r="BB3003">
        <v>1</v>
      </c>
      <c r="BC3003">
        <v>1</v>
      </c>
      <c r="BD3003" t="s">
        <v>3</v>
      </c>
      <c r="BE3003" t="s">
        <v>3</v>
      </c>
      <c r="BF3003" t="s">
        <v>3</v>
      </c>
      <c r="BG3003" t="s">
        <v>3</v>
      </c>
      <c r="BH3003">
        <v>3</v>
      </c>
      <c r="BI3003">
        <v>4</v>
      </c>
      <c r="BJ3003" t="s">
        <v>160</v>
      </c>
      <c r="BM3003">
        <v>0</v>
      </c>
      <c r="BN3003">
        <v>0</v>
      </c>
      <c r="BO3003" t="s">
        <v>3</v>
      </c>
      <c r="BP3003">
        <v>0</v>
      </c>
      <c r="BQ3003">
        <v>1</v>
      </c>
      <c r="BR3003">
        <v>0</v>
      </c>
      <c r="BS3003">
        <v>1</v>
      </c>
      <c r="BT3003">
        <v>1</v>
      </c>
      <c r="BU3003">
        <v>1</v>
      </c>
      <c r="BV3003">
        <v>1</v>
      </c>
      <c r="BW3003">
        <v>1</v>
      </c>
      <c r="BX3003">
        <v>1</v>
      </c>
      <c r="BY3003" t="s">
        <v>3</v>
      </c>
      <c r="BZ3003">
        <v>70</v>
      </c>
      <c r="CA3003">
        <v>10</v>
      </c>
      <c r="CE3003">
        <v>0</v>
      </c>
      <c r="CF3003">
        <v>0</v>
      </c>
      <c r="CG3003">
        <v>0</v>
      </c>
      <c r="CM3003">
        <v>0</v>
      </c>
      <c r="CN3003" t="s">
        <v>3</v>
      </c>
      <c r="CO3003">
        <v>0</v>
      </c>
      <c r="CP3003">
        <f t="shared" si="1584"/>
        <v>20885.759999999998</v>
      </c>
      <c r="CQ3003">
        <f t="shared" si="1585"/>
        <v>94.72</v>
      </c>
      <c r="CR3003">
        <f t="shared" si="1586"/>
        <v>0</v>
      </c>
      <c r="CS3003">
        <f t="shared" si="1587"/>
        <v>0</v>
      </c>
      <c r="CT3003">
        <f t="shared" si="1588"/>
        <v>0</v>
      </c>
      <c r="CU3003">
        <f t="shared" si="1589"/>
        <v>0</v>
      </c>
      <c r="CV3003">
        <f t="shared" si="1590"/>
        <v>0</v>
      </c>
      <c r="CW3003">
        <f t="shared" si="1591"/>
        <v>0</v>
      </c>
      <c r="CX3003">
        <f t="shared" si="1592"/>
        <v>0</v>
      </c>
      <c r="CY3003">
        <f t="shared" si="1593"/>
        <v>0</v>
      </c>
      <c r="CZ3003">
        <f t="shared" si="1594"/>
        <v>0</v>
      </c>
      <c r="DC3003" t="s">
        <v>3</v>
      </c>
      <c r="DD3003" t="s">
        <v>3</v>
      </c>
      <c r="DE3003" t="s">
        <v>3</v>
      </c>
      <c r="DF3003" t="s">
        <v>3</v>
      </c>
      <c r="DG3003" t="s">
        <v>3</v>
      </c>
      <c r="DH3003" t="s">
        <v>3</v>
      </c>
      <c r="DI3003" t="s">
        <v>3</v>
      </c>
      <c r="DJ3003" t="s">
        <v>3</v>
      </c>
      <c r="DK3003" t="s">
        <v>3</v>
      </c>
      <c r="DL3003" t="s">
        <v>3</v>
      </c>
      <c r="DM3003" t="s">
        <v>3</v>
      </c>
      <c r="DN3003">
        <v>0</v>
      </c>
      <c r="DO3003">
        <v>0</v>
      </c>
      <c r="DP3003">
        <v>1</v>
      </c>
      <c r="DQ3003">
        <v>1</v>
      </c>
      <c r="DU3003">
        <v>1009</v>
      </c>
      <c r="DV3003" t="s">
        <v>151</v>
      </c>
      <c r="DW3003" t="s">
        <v>151</v>
      </c>
      <c r="DX3003">
        <v>1</v>
      </c>
      <c r="EE3003">
        <v>55317522</v>
      </c>
      <c r="EF3003">
        <v>1</v>
      </c>
      <c r="EG3003" t="s">
        <v>19</v>
      </c>
      <c r="EH3003">
        <v>0</v>
      </c>
      <c r="EI3003" t="s">
        <v>3</v>
      </c>
      <c r="EJ3003">
        <v>4</v>
      </c>
      <c r="EK3003">
        <v>0</v>
      </c>
      <c r="EL3003" t="s">
        <v>20</v>
      </c>
      <c r="EM3003" t="s">
        <v>21</v>
      </c>
      <c r="EO3003" t="s">
        <v>3</v>
      </c>
      <c r="EQ3003">
        <v>0</v>
      </c>
      <c r="ER3003">
        <v>94.72</v>
      </c>
      <c r="ES3003">
        <v>94.72</v>
      </c>
      <c r="ET3003">
        <v>0</v>
      </c>
      <c r="EU3003">
        <v>0</v>
      </c>
      <c r="EV3003">
        <v>0</v>
      </c>
      <c r="EW3003">
        <v>0</v>
      </c>
      <c r="EX3003">
        <v>0</v>
      </c>
      <c r="FQ3003">
        <v>0</v>
      </c>
      <c r="FR3003">
        <f t="shared" si="1595"/>
        <v>0</v>
      </c>
      <c r="FS3003">
        <v>0</v>
      </c>
      <c r="FX3003">
        <v>70</v>
      </c>
      <c r="FY3003">
        <v>10</v>
      </c>
      <c r="GA3003" t="s">
        <v>3</v>
      </c>
      <c r="GD3003">
        <v>0</v>
      </c>
      <c r="GF3003">
        <v>1362637907</v>
      </c>
      <c r="GG3003">
        <v>2</v>
      </c>
      <c r="GH3003">
        <v>1</v>
      </c>
      <c r="GI3003">
        <v>-2</v>
      </c>
      <c r="GJ3003">
        <v>0</v>
      </c>
      <c r="GK3003">
        <f>ROUND(R3003*(R12)/100,2)</f>
        <v>0</v>
      </c>
      <c r="GL3003">
        <f t="shared" si="1596"/>
        <v>0</v>
      </c>
      <c r="GM3003">
        <f t="shared" si="1597"/>
        <v>20885.759999999998</v>
      </c>
      <c r="GN3003">
        <f t="shared" si="1598"/>
        <v>0</v>
      </c>
      <c r="GO3003">
        <f t="shared" si="1599"/>
        <v>0</v>
      </c>
      <c r="GP3003">
        <f t="shared" si="1600"/>
        <v>20885.759999999998</v>
      </c>
      <c r="GR3003">
        <v>0</v>
      </c>
      <c r="GS3003">
        <v>3</v>
      </c>
      <c r="GT3003">
        <v>0</v>
      </c>
      <c r="GU3003" t="s">
        <v>3</v>
      </c>
      <c r="GV3003">
        <f t="shared" si="1601"/>
        <v>0</v>
      </c>
      <c r="GW3003">
        <v>1</v>
      </c>
      <c r="GX3003">
        <f t="shared" si="1602"/>
        <v>0</v>
      </c>
      <c r="HA3003">
        <v>0</v>
      </c>
      <c r="HB3003">
        <v>0</v>
      </c>
      <c r="HC3003">
        <f t="shared" si="1603"/>
        <v>0</v>
      </c>
      <c r="IK3003">
        <v>0</v>
      </c>
    </row>
    <row r="3004" spans="1:245" x14ac:dyDescent="0.2">
      <c r="A3004">
        <v>17</v>
      </c>
      <c r="B3004">
        <v>1</v>
      </c>
      <c r="C3004">
        <f>ROW(SmtRes!A930)</f>
        <v>930</v>
      </c>
      <c r="D3004">
        <f>ROW(EtalonRes!A894)</f>
        <v>894</v>
      </c>
      <c r="E3004" t="s">
        <v>161</v>
      </c>
      <c r="F3004" t="s">
        <v>169</v>
      </c>
      <c r="G3004" t="s">
        <v>170</v>
      </c>
      <c r="H3004" t="s">
        <v>115</v>
      </c>
      <c r="I3004">
        <f>ROUND(85/100,9)</f>
        <v>0.85</v>
      </c>
      <c r="J3004">
        <v>0</v>
      </c>
      <c r="O3004">
        <f t="shared" si="1564"/>
        <v>60933.31</v>
      </c>
      <c r="P3004">
        <f t="shared" si="1565"/>
        <v>47432.05</v>
      </c>
      <c r="Q3004">
        <f t="shared" si="1566"/>
        <v>0</v>
      </c>
      <c r="R3004">
        <f t="shared" si="1567"/>
        <v>0</v>
      </c>
      <c r="S3004">
        <f t="shared" si="1568"/>
        <v>13501.26</v>
      </c>
      <c r="T3004">
        <f t="shared" si="1569"/>
        <v>0</v>
      </c>
      <c r="U3004">
        <f t="shared" si="1570"/>
        <v>68.229500000000002</v>
      </c>
      <c r="V3004">
        <f t="shared" si="1571"/>
        <v>0</v>
      </c>
      <c r="W3004">
        <f t="shared" si="1572"/>
        <v>0</v>
      </c>
      <c r="X3004">
        <f t="shared" si="1573"/>
        <v>9450.8799999999992</v>
      </c>
      <c r="Y3004">
        <f t="shared" si="1574"/>
        <v>1350.13</v>
      </c>
      <c r="AA3004">
        <v>55574044</v>
      </c>
      <c r="AB3004">
        <f t="shared" si="1575"/>
        <v>71686.240000000005</v>
      </c>
      <c r="AC3004">
        <f t="shared" si="1576"/>
        <v>55802.41</v>
      </c>
      <c r="AD3004">
        <f t="shared" si="1577"/>
        <v>0</v>
      </c>
      <c r="AE3004">
        <f t="shared" si="1578"/>
        <v>0</v>
      </c>
      <c r="AF3004">
        <f t="shared" si="1579"/>
        <v>15883.83</v>
      </c>
      <c r="AG3004">
        <f t="shared" si="1580"/>
        <v>0</v>
      </c>
      <c r="AH3004">
        <f t="shared" si="1581"/>
        <v>80.27</v>
      </c>
      <c r="AI3004">
        <f t="shared" si="1582"/>
        <v>0</v>
      </c>
      <c r="AJ3004">
        <f t="shared" si="1583"/>
        <v>0</v>
      </c>
      <c r="AK3004">
        <v>71686.240000000005</v>
      </c>
      <c r="AL3004">
        <v>55802.41</v>
      </c>
      <c r="AM3004">
        <v>0</v>
      </c>
      <c r="AN3004">
        <v>0</v>
      </c>
      <c r="AO3004">
        <v>15883.83</v>
      </c>
      <c r="AP3004">
        <v>0</v>
      </c>
      <c r="AQ3004">
        <v>80.27</v>
      </c>
      <c r="AR3004">
        <v>0</v>
      </c>
      <c r="AS3004">
        <v>0</v>
      </c>
      <c r="AT3004">
        <v>70</v>
      </c>
      <c r="AU3004">
        <v>10</v>
      </c>
      <c r="AV3004">
        <v>1</v>
      </c>
      <c r="AW3004">
        <v>1</v>
      </c>
      <c r="AZ3004">
        <v>1</v>
      </c>
      <c r="BA3004">
        <v>1</v>
      </c>
      <c r="BB3004">
        <v>1</v>
      </c>
      <c r="BC3004">
        <v>1</v>
      </c>
      <c r="BD3004" t="s">
        <v>3</v>
      </c>
      <c r="BE3004" t="s">
        <v>3</v>
      </c>
      <c r="BF3004" t="s">
        <v>3</v>
      </c>
      <c r="BG3004" t="s">
        <v>3</v>
      </c>
      <c r="BH3004">
        <v>0</v>
      </c>
      <c r="BI3004">
        <v>4</v>
      </c>
      <c r="BJ3004" t="s">
        <v>171</v>
      </c>
      <c r="BM3004">
        <v>0</v>
      </c>
      <c r="BN3004">
        <v>0</v>
      </c>
      <c r="BO3004" t="s">
        <v>3</v>
      </c>
      <c r="BP3004">
        <v>0</v>
      </c>
      <c r="BQ3004">
        <v>1</v>
      </c>
      <c r="BR3004">
        <v>0</v>
      </c>
      <c r="BS3004">
        <v>1</v>
      </c>
      <c r="BT3004">
        <v>1</v>
      </c>
      <c r="BU3004">
        <v>1</v>
      </c>
      <c r="BV3004">
        <v>1</v>
      </c>
      <c r="BW3004">
        <v>1</v>
      </c>
      <c r="BX3004">
        <v>1</v>
      </c>
      <c r="BY3004" t="s">
        <v>3</v>
      </c>
      <c r="BZ3004">
        <v>70</v>
      </c>
      <c r="CA3004">
        <v>10</v>
      </c>
      <c r="CE3004">
        <v>0</v>
      </c>
      <c r="CF3004">
        <v>0</v>
      </c>
      <c r="CG3004">
        <v>0</v>
      </c>
      <c r="CM3004">
        <v>0</v>
      </c>
      <c r="CN3004" t="s">
        <v>3</v>
      </c>
      <c r="CO3004">
        <v>0</v>
      </c>
      <c r="CP3004">
        <f t="shared" si="1584"/>
        <v>60933.310000000005</v>
      </c>
      <c r="CQ3004">
        <f t="shared" si="1585"/>
        <v>55802.41</v>
      </c>
      <c r="CR3004">
        <f t="shared" si="1586"/>
        <v>0</v>
      </c>
      <c r="CS3004">
        <f t="shared" si="1587"/>
        <v>0</v>
      </c>
      <c r="CT3004">
        <f t="shared" si="1588"/>
        <v>15883.83</v>
      </c>
      <c r="CU3004">
        <f t="shared" si="1589"/>
        <v>0</v>
      </c>
      <c r="CV3004">
        <f t="shared" si="1590"/>
        <v>80.27</v>
      </c>
      <c r="CW3004">
        <f t="shared" si="1591"/>
        <v>0</v>
      </c>
      <c r="CX3004">
        <f t="shared" si="1592"/>
        <v>0</v>
      </c>
      <c r="CY3004">
        <f t="shared" si="1593"/>
        <v>9450.8820000000014</v>
      </c>
      <c r="CZ3004">
        <f t="shared" si="1594"/>
        <v>1350.126</v>
      </c>
      <c r="DC3004" t="s">
        <v>3</v>
      </c>
      <c r="DD3004" t="s">
        <v>3</v>
      </c>
      <c r="DE3004" t="s">
        <v>3</v>
      </c>
      <c r="DF3004" t="s">
        <v>3</v>
      </c>
      <c r="DG3004" t="s">
        <v>3</v>
      </c>
      <c r="DH3004" t="s">
        <v>3</v>
      </c>
      <c r="DI3004" t="s">
        <v>3</v>
      </c>
      <c r="DJ3004" t="s">
        <v>3</v>
      </c>
      <c r="DK3004" t="s">
        <v>3</v>
      </c>
      <c r="DL3004" t="s">
        <v>3</v>
      </c>
      <c r="DM3004" t="s">
        <v>3</v>
      </c>
      <c r="DN3004">
        <v>0</v>
      </c>
      <c r="DO3004">
        <v>0</v>
      </c>
      <c r="DP3004">
        <v>1</v>
      </c>
      <c r="DQ3004">
        <v>1</v>
      </c>
      <c r="DU3004">
        <v>1003</v>
      </c>
      <c r="DV3004" t="s">
        <v>115</v>
      </c>
      <c r="DW3004" t="s">
        <v>115</v>
      </c>
      <c r="DX3004">
        <v>100</v>
      </c>
      <c r="EE3004">
        <v>55317522</v>
      </c>
      <c r="EF3004">
        <v>1</v>
      </c>
      <c r="EG3004" t="s">
        <v>19</v>
      </c>
      <c r="EH3004">
        <v>0</v>
      </c>
      <c r="EI3004" t="s">
        <v>3</v>
      </c>
      <c r="EJ3004">
        <v>4</v>
      </c>
      <c r="EK3004">
        <v>0</v>
      </c>
      <c r="EL3004" t="s">
        <v>20</v>
      </c>
      <c r="EM3004" t="s">
        <v>21</v>
      </c>
      <c r="EO3004" t="s">
        <v>3</v>
      </c>
      <c r="EQ3004">
        <v>0</v>
      </c>
      <c r="ER3004">
        <v>71686.240000000005</v>
      </c>
      <c r="ES3004">
        <v>55802.41</v>
      </c>
      <c r="ET3004">
        <v>0</v>
      </c>
      <c r="EU3004">
        <v>0</v>
      </c>
      <c r="EV3004">
        <v>15883.83</v>
      </c>
      <c r="EW3004">
        <v>80.27</v>
      </c>
      <c r="EX3004">
        <v>0</v>
      </c>
      <c r="EY3004">
        <v>0</v>
      </c>
      <c r="FQ3004">
        <v>0</v>
      </c>
      <c r="FR3004">
        <f t="shared" si="1595"/>
        <v>0</v>
      </c>
      <c r="FS3004">
        <v>0</v>
      </c>
      <c r="FX3004">
        <v>70</v>
      </c>
      <c r="FY3004">
        <v>10</v>
      </c>
      <c r="GA3004" t="s">
        <v>3</v>
      </c>
      <c r="GD3004">
        <v>0</v>
      </c>
      <c r="GF3004">
        <v>-1703792518</v>
      </c>
      <c r="GG3004">
        <v>2</v>
      </c>
      <c r="GH3004">
        <v>1</v>
      </c>
      <c r="GI3004">
        <v>-2</v>
      </c>
      <c r="GJ3004">
        <v>0</v>
      </c>
      <c r="GK3004">
        <f>ROUND(R3004*(R12)/100,2)</f>
        <v>0</v>
      </c>
      <c r="GL3004">
        <f t="shared" si="1596"/>
        <v>0</v>
      </c>
      <c r="GM3004">
        <f t="shared" si="1597"/>
        <v>71734.320000000007</v>
      </c>
      <c r="GN3004">
        <f t="shared" si="1598"/>
        <v>0</v>
      </c>
      <c r="GO3004">
        <f t="shared" si="1599"/>
        <v>0</v>
      </c>
      <c r="GP3004">
        <f t="shared" si="1600"/>
        <v>71734.320000000007</v>
      </c>
      <c r="GR3004">
        <v>0</v>
      </c>
      <c r="GS3004">
        <v>3</v>
      </c>
      <c r="GT3004">
        <v>0</v>
      </c>
      <c r="GU3004" t="s">
        <v>3</v>
      </c>
      <c r="GV3004">
        <f t="shared" si="1601"/>
        <v>0</v>
      </c>
      <c r="GW3004">
        <v>1</v>
      </c>
      <c r="GX3004">
        <f t="shared" si="1602"/>
        <v>0</v>
      </c>
      <c r="HA3004">
        <v>0</v>
      </c>
      <c r="HB3004">
        <v>0</v>
      </c>
      <c r="HC3004">
        <f t="shared" si="1603"/>
        <v>0</v>
      </c>
      <c r="IK3004">
        <v>0</v>
      </c>
    </row>
    <row r="3005" spans="1:245" x14ac:dyDescent="0.2">
      <c r="A3005">
        <v>18</v>
      </c>
      <c r="B3005">
        <v>1</v>
      </c>
      <c r="C3005">
        <v>929</v>
      </c>
      <c r="E3005" t="s">
        <v>165</v>
      </c>
      <c r="F3005" t="s">
        <v>173</v>
      </c>
      <c r="G3005" t="s">
        <v>174</v>
      </c>
      <c r="H3005" t="s">
        <v>175</v>
      </c>
      <c r="I3005">
        <f>I3004*J3005</f>
        <v>-3.6549999999999998</v>
      </c>
      <c r="J3005">
        <v>-4.3</v>
      </c>
      <c r="O3005">
        <f t="shared" si="1564"/>
        <v>-28629.65</v>
      </c>
      <c r="P3005">
        <f t="shared" si="1565"/>
        <v>-28629.65</v>
      </c>
      <c r="Q3005">
        <f t="shared" si="1566"/>
        <v>0</v>
      </c>
      <c r="R3005">
        <f t="shared" si="1567"/>
        <v>0</v>
      </c>
      <c r="S3005">
        <f t="shared" si="1568"/>
        <v>0</v>
      </c>
      <c r="T3005">
        <f t="shared" si="1569"/>
        <v>0</v>
      </c>
      <c r="U3005">
        <f t="shared" si="1570"/>
        <v>0</v>
      </c>
      <c r="V3005">
        <f t="shared" si="1571"/>
        <v>0</v>
      </c>
      <c r="W3005">
        <f t="shared" si="1572"/>
        <v>0</v>
      </c>
      <c r="X3005">
        <f t="shared" si="1573"/>
        <v>0</v>
      </c>
      <c r="Y3005">
        <f t="shared" si="1574"/>
        <v>0</v>
      </c>
      <c r="AA3005">
        <v>55574044</v>
      </c>
      <c r="AB3005">
        <f t="shared" si="1575"/>
        <v>7833.01</v>
      </c>
      <c r="AC3005">
        <f t="shared" si="1576"/>
        <v>7833.01</v>
      </c>
      <c r="AD3005">
        <f t="shared" si="1577"/>
        <v>0</v>
      </c>
      <c r="AE3005">
        <f t="shared" si="1578"/>
        <v>0</v>
      </c>
      <c r="AF3005">
        <f t="shared" si="1579"/>
        <v>0</v>
      </c>
      <c r="AG3005">
        <f t="shared" si="1580"/>
        <v>0</v>
      </c>
      <c r="AH3005">
        <f t="shared" si="1581"/>
        <v>0</v>
      </c>
      <c r="AI3005">
        <f t="shared" si="1582"/>
        <v>0</v>
      </c>
      <c r="AJ3005">
        <f t="shared" si="1583"/>
        <v>0</v>
      </c>
      <c r="AK3005">
        <v>7833.01</v>
      </c>
      <c r="AL3005">
        <v>7833.01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70</v>
      </c>
      <c r="AU3005">
        <v>10</v>
      </c>
      <c r="AV3005">
        <v>1</v>
      </c>
      <c r="AW3005">
        <v>1</v>
      </c>
      <c r="AZ3005">
        <v>1</v>
      </c>
      <c r="BA3005">
        <v>1</v>
      </c>
      <c r="BB3005">
        <v>1</v>
      </c>
      <c r="BC3005">
        <v>1</v>
      </c>
      <c r="BD3005" t="s">
        <v>3</v>
      </c>
      <c r="BE3005" t="s">
        <v>3</v>
      </c>
      <c r="BF3005" t="s">
        <v>3</v>
      </c>
      <c r="BG3005" t="s">
        <v>3</v>
      </c>
      <c r="BH3005">
        <v>3</v>
      </c>
      <c r="BI3005">
        <v>4</v>
      </c>
      <c r="BJ3005" t="s">
        <v>176</v>
      </c>
      <c r="BM3005">
        <v>0</v>
      </c>
      <c r="BN3005">
        <v>0</v>
      </c>
      <c r="BO3005" t="s">
        <v>3</v>
      </c>
      <c r="BP3005">
        <v>0</v>
      </c>
      <c r="BQ3005">
        <v>1</v>
      </c>
      <c r="BR3005">
        <v>1</v>
      </c>
      <c r="BS3005">
        <v>1</v>
      </c>
      <c r="BT3005">
        <v>1</v>
      </c>
      <c r="BU3005">
        <v>1</v>
      </c>
      <c r="BV3005">
        <v>1</v>
      </c>
      <c r="BW3005">
        <v>1</v>
      </c>
      <c r="BX3005">
        <v>1</v>
      </c>
      <c r="BY3005" t="s">
        <v>3</v>
      </c>
      <c r="BZ3005">
        <v>70</v>
      </c>
      <c r="CA3005">
        <v>10</v>
      </c>
      <c r="CE3005">
        <v>0</v>
      </c>
      <c r="CF3005">
        <v>0</v>
      </c>
      <c r="CG3005">
        <v>0</v>
      </c>
      <c r="CM3005">
        <v>0</v>
      </c>
      <c r="CN3005" t="s">
        <v>3</v>
      </c>
      <c r="CO3005">
        <v>0</v>
      </c>
      <c r="CP3005">
        <f t="shared" si="1584"/>
        <v>-28629.65</v>
      </c>
      <c r="CQ3005">
        <f t="shared" si="1585"/>
        <v>7833.01</v>
      </c>
      <c r="CR3005">
        <f t="shared" si="1586"/>
        <v>0</v>
      </c>
      <c r="CS3005">
        <f t="shared" si="1587"/>
        <v>0</v>
      </c>
      <c r="CT3005">
        <f t="shared" si="1588"/>
        <v>0</v>
      </c>
      <c r="CU3005">
        <f t="shared" si="1589"/>
        <v>0</v>
      </c>
      <c r="CV3005">
        <f t="shared" si="1590"/>
        <v>0</v>
      </c>
      <c r="CW3005">
        <f t="shared" si="1591"/>
        <v>0</v>
      </c>
      <c r="CX3005">
        <f t="shared" si="1592"/>
        <v>0</v>
      </c>
      <c r="CY3005">
        <f t="shared" si="1593"/>
        <v>0</v>
      </c>
      <c r="CZ3005">
        <f t="shared" si="1594"/>
        <v>0</v>
      </c>
      <c r="DC3005" t="s">
        <v>3</v>
      </c>
      <c r="DD3005" t="s">
        <v>3</v>
      </c>
      <c r="DE3005" t="s">
        <v>3</v>
      </c>
      <c r="DF3005" t="s">
        <v>3</v>
      </c>
      <c r="DG3005" t="s">
        <v>3</v>
      </c>
      <c r="DH3005" t="s">
        <v>3</v>
      </c>
      <c r="DI3005" t="s">
        <v>3</v>
      </c>
      <c r="DJ3005" t="s">
        <v>3</v>
      </c>
      <c r="DK3005" t="s">
        <v>3</v>
      </c>
      <c r="DL3005" t="s">
        <v>3</v>
      </c>
      <c r="DM3005" t="s">
        <v>3</v>
      </c>
      <c r="DN3005">
        <v>0</v>
      </c>
      <c r="DO3005">
        <v>0</v>
      </c>
      <c r="DP3005">
        <v>1</v>
      </c>
      <c r="DQ3005">
        <v>1</v>
      </c>
      <c r="DU3005">
        <v>1007</v>
      </c>
      <c r="DV3005" t="s">
        <v>175</v>
      </c>
      <c r="DW3005" t="s">
        <v>175</v>
      </c>
      <c r="DX3005">
        <v>1</v>
      </c>
      <c r="EE3005">
        <v>55317522</v>
      </c>
      <c r="EF3005">
        <v>1</v>
      </c>
      <c r="EG3005" t="s">
        <v>19</v>
      </c>
      <c r="EH3005">
        <v>0</v>
      </c>
      <c r="EI3005" t="s">
        <v>3</v>
      </c>
      <c r="EJ3005">
        <v>4</v>
      </c>
      <c r="EK3005">
        <v>0</v>
      </c>
      <c r="EL3005" t="s">
        <v>20</v>
      </c>
      <c r="EM3005" t="s">
        <v>21</v>
      </c>
      <c r="EO3005" t="s">
        <v>3</v>
      </c>
      <c r="EQ3005">
        <v>0</v>
      </c>
      <c r="ER3005">
        <v>7833.01</v>
      </c>
      <c r="ES3005">
        <v>7833.01</v>
      </c>
      <c r="ET3005">
        <v>0</v>
      </c>
      <c r="EU3005">
        <v>0</v>
      </c>
      <c r="EV3005">
        <v>0</v>
      </c>
      <c r="EW3005">
        <v>0</v>
      </c>
      <c r="EX3005">
        <v>0</v>
      </c>
      <c r="FQ3005">
        <v>0</v>
      </c>
      <c r="FR3005">
        <f t="shared" si="1595"/>
        <v>0</v>
      </c>
      <c r="FS3005">
        <v>0</v>
      </c>
      <c r="FX3005">
        <v>70</v>
      </c>
      <c r="FY3005">
        <v>10</v>
      </c>
      <c r="GA3005" t="s">
        <v>3</v>
      </c>
      <c r="GD3005">
        <v>0</v>
      </c>
      <c r="GF3005">
        <v>1857369686</v>
      </c>
      <c r="GG3005">
        <v>2</v>
      </c>
      <c r="GH3005">
        <v>1</v>
      </c>
      <c r="GI3005">
        <v>-2</v>
      </c>
      <c r="GJ3005">
        <v>0</v>
      </c>
      <c r="GK3005">
        <f>ROUND(R3005*(R12)/100,2)</f>
        <v>0</v>
      </c>
      <c r="GL3005">
        <f t="shared" si="1596"/>
        <v>0</v>
      </c>
      <c r="GM3005">
        <f t="shared" si="1597"/>
        <v>-28629.65</v>
      </c>
      <c r="GN3005">
        <f t="shared" si="1598"/>
        <v>0</v>
      </c>
      <c r="GO3005">
        <f t="shared" si="1599"/>
        <v>0</v>
      </c>
      <c r="GP3005">
        <f t="shared" si="1600"/>
        <v>-28629.65</v>
      </c>
      <c r="GR3005">
        <v>0</v>
      </c>
      <c r="GS3005">
        <v>3</v>
      </c>
      <c r="GT3005">
        <v>0</v>
      </c>
      <c r="GU3005" t="s">
        <v>3</v>
      </c>
      <c r="GV3005">
        <f t="shared" si="1601"/>
        <v>0</v>
      </c>
      <c r="GW3005">
        <v>1</v>
      </c>
      <c r="GX3005">
        <f t="shared" si="1602"/>
        <v>0</v>
      </c>
      <c r="HA3005">
        <v>0</v>
      </c>
      <c r="HB3005">
        <v>0</v>
      </c>
      <c r="HC3005">
        <f t="shared" si="1603"/>
        <v>0</v>
      </c>
      <c r="IK3005">
        <v>0</v>
      </c>
    </row>
    <row r="3006" spans="1:245" x14ac:dyDescent="0.2">
      <c r="A3006">
        <v>18</v>
      </c>
      <c r="B3006">
        <v>1</v>
      </c>
      <c r="C3006">
        <v>930</v>
      </c>
      <c r="E3006" t="s">
        <v>166</v>
      </c>
      <c r="F3006" t="s">
        <v>178</v>
      </c>
      <c r="G3006" t="s">
        <v>317</v>
      </c>
      <c r="H3006" t="s">
        <v>180</v>
      </c>
      <c r="I3006">
        <f>I3004*J3006</f>
        <v>0</v>
      </c>
      <c r="J3006">
        <v>0</v>
      </c>
      <c r="O3006">
        <f t="shared" si="1564"/>
        <v>0</v>
      </c>
      <c r="P3006">
        <f t="shared" si="1565"/>
        <v>0</v>
      </c>
      <c r="Q3006">
        <f t="shared" si="1566"/>
        <v>0</v>
      </c>
      <c r="R3006">
        <f t="shared" si="1567"/>
        <v>0</v>
      </c>
      <c r="S3006">
        <f t="shared" si="1568"/>
        <v>0</v>
      </c>
      <c r="T3006">
        <f t="shared" si="1569"/>
        <v>0</v>
      </c>
      <c r="U3006">
        <f t="shared" si="1570"/>
        <v>0</v>
      </c>
      <c r="V3006">
        <f t="shared" si="1571"/>
        <v>0</v>
      </c>
      <c r="W3006">
        <f t="shared" si="1572"/>
        <v>0</v>
      </c>
      <c r="X3006">
        <f t="shared" si="1573"/>
        <v>0</v>
      </c>
      <c r="Y3006">
        <f t="shared" si="1574"/>
        <v>0</v>
      </c>
      <c r="AA3006">
        <v>55574044</v>
      </c>
      <c r="AB3006">
        <f t="shared" si="1575"/>
        <v>372.6</v>
      </c>
      <c r="AC3006">
        <f t="shared" si="1576"/>
        <v>372.6</v>
      </c>
      <c r="AD3006">
        <f t="shared" si="1577"/>
        <v>0</v>
      </c>
      <c r="AE3006">
        <f t="shared" si="1578"/>
        <v>0</v>
      </c>
      <c r="AF3006">
        <f t="shared" si="1579"/>
        <v>0</v>
      </c>
      <c r="AG3006">
        <f t="shared" si="1580"/>
        <v>0</v>
      </c>
      <c r="AH3006">
        <f t="shared" si="1581"/>
        <v>0</v>
      </c>
      <c r="AI3006">
        <f t="shared" si="1582"/>
        <v>0</v>
      </c>
      <c r="AJ3006">
        <f t="shared" si="1583"/>
        <v>0</v>
      </c>
      <c r="AK3006">
        <v>372.6</v>
      </c>
      <c r="AL3006">
        <v>372.6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70</v>
      </c>
      <c r="AU3006">
        <v>10</v>
      </c>
      <c r="AV3006">
        <v>1</v>
      </c>
      <c r="AW3006">
        <v>1</v>
      </c>
      <c r="AZ3006">
        <v>1</v>
      </c>
      <c r="BA3006">
        <v>1</v>
      </c>
      <c r="BB3006">
        <v>1</v>
      </c>
      <c r="BC3006">
        <v>1</v>
      </c>
      <c r="BD3006" t="s">
        <v>3</v>
      </c>
      <c r="BE3006" t="s">
        <v>3</v>
      </c>
      <c r="BF3006" t="s">
        <v>3</v>
      </c>
      <c r="BG3006" t="s">
        <v>3</v>
      </c>
      <c r="BH3006">
        <v>3</v>
      </c>
      <c r="BI3006">
        <v>4</v>
      </c>
      <c r="BJ3006" t="s">
        <v>3</v>
      </c>
      <c r="BM3006">
        <v>0</v>
      </c>
      <c r="BN3006">
        <v>0</v>
      </c>
      <c r="BO3006" t="s">
        <v>3</v>
      </c>
      <c r="BP3006">
        <v>0</v>
      </c>
      <c r="BQ3006">
        <v>1</v>
      </c>
      <c r="BR3006">
        <v>0</v>
      </c>
      <c r="BS3006">
        <v>1</v>
      </c>
      <c r="BT3006">
        <v>1</v>
      </c>
      <c r="BU3006">
        <v>1</v>
      </c>
      <c r="BV3006">
        <v>1</v>
      </c>
      <c r="BW3006">
        <v>1</v>
      </c>
      <c r="BX3006">
        <v>1</v>
      </c>
      <c r="BY3006" t="s">
        <v>3</v>
      </c>
      <c r="BZ3006">
        <v>70</v>
      </c>
      <c r="CA3006">
        <v>10</v>
      </c>
      <c r="CE3006">
        <v>0</v>
      </c>
      <c r="CF3006">
        <v>0</v>
      </c>
      <c r="CG3006">
        <v>0</v>
      </c>
      <c r="CM3006">
        <v>0</v>
      </c>
      <c r="CN3006" t="s">
        <v>3</v>
      </c>
      <c r="CO3006">
        <v>0</v>
      </c>
      <c r="CP3006">
        <f t="shared" si="1584"/>
        <v>0</v>
      </c>
      <c r="CQ3006">
        <f t="shared" si="1585"/>
        <v>372.6</v>
      </c>
      <c r="CR3006">
        <f t="shared" si="1586"/>
        <v>0</v>
      </c>
      <c r="CS3006">
        <f t="shared" si="1587"/>
        <v>0</v>
      </c>
      <c r="CT3006">
        <f t="shared" si="1588"/>
        <v>0</v>
      </c>
      <c r="CU3006">
        <f t="shared" si="1589"/>
        <v>0</v>
      </c>
      <c r="CV3006">
        <f t="shared" si="1590"/>
        <v>0</v>
      </c>
      <c r="CW3006">
        <f t="shared" si="1591"/>
        <v>0</v>
      </c>
      <c r="CX3006">
        <f t="shared" si="1592"/>
        <v>0</v>
      </c>
      <c r="CY3006">
        <f t="shared" si="1593"/>
        <v>0</v>
      </c>
      <c r="CZ3006">
        <f t="shared" si="1594"/>
        <v>0</v>
      </c>
      <c r="DC3006" t="s">
        <v>3</v>
      </c>
      <c r="DD3006" t="s">
        <v>3</v>
      </c>
      <c r="DE3006" t="s">
        <v>3</v>
      </c>
      <c r="DF3006" t="s">
        <v>3</v>
      </c>
      <c r="DG3006" t="s">
        <v>3</v>
      </c>
      <c r="DH3006" t="s">
        <v>3</v>
      </c>
      <c r="DI3006" t="s">
        <v>3</v>
      </c>
      <c r="DJ3006" t="s">
        <v>3</v>
      </c>
      <c r="DK3006" t="s">
        <v>3</v>
      </c>
      <c r="DL3006" t="s">
        <v>3</v>
      </c>
      <c r="DM3006" t="s">
        <v>3</v>
      </c>
      <c r="DN3006">
        <v>0</v>
      </c>
      <c r="DO3006">
        <v>0</v>
      </c>
      <c r="DP3006">
        <v>1</v>
      </c>
      <c r="DQ3006">
        <v>1</v>
      </c>
      <c r="DU3006">
        <v>1010</v>
      </c>
      <c r="DV3006" t="s">
        <v>180</v>
      </c>
      <c r="DW3006" t="s">
        <v>180</v>
      </c>
      <c r="DX3006">
        <v>1</v>
      </c>
      <c r="EE3006">
        <v>55317522</v>
      </c>
      <c r="EF3006">
        <v>1</v>
      </c>
      <c r="EG3006" t="s">
        <v>19</v>
      </c>
      <c r="EH3006">
        <v>0</v>
      </c>
      <c r="EI3006" t="s">
        <v>3</v>
      </c>
      <c r="EJ3006">
        <v>4</v>
      </c>
      <c r="EK3006">
        <v>0</v>
      </c>
      <c r="EL3006" t="s">
        <v>20</v>
      </c>
      <c r="EM3006" t="s">
        <v>21</v>
      </c>
      <c r="EO3006" t="s">
        <v>3</v>
      </c>
      <c r="EQ3006">
        <v>0</v>
      </c>
      <c r="ER3006">
        <v>372.6</v>
      </c>
      <c r="ES3006">
        <v>372.6</v>
      </c>
      <c r="ET3006">
        <v>0</v>
      </c>
      <c r="EU3006">
        <v>0</v>
      </c>
      <c r="EV3006">
        <v>0</v>
      </c>
      <c r="EW3006">
        <v>0</v>
      </c>
      <c r="EX3006">
        <v>0</v>
      </c>
      <c r="EZ3006">
        <v>5</v>
      </c>
      <c r="FC3006">
        <v>1</v>
      </c>
      <c r="FD3006">
        <v>18</v>
      </c>
      <c r="FF3006">
        <v>447.12</v>
      </c>
      <c r="FQ3006">
        <v>0</v>
      </c>
      <c r="FR3006">
        <f t="shared" si="1595"/>
        <v>0</v>
      </c>
      <c r="FS3006">
        <v>0</v>
      </c>
      <c r="FX3006">
        <v>70</v>
      </c>
      <c r="FY3006">
        <v>10</v>
      </c>
      <c r="GA3006" t="s">
        <v>181</v>
      </c>
      <c r="GD3006">
        <v>0</v>
      </c>
      <c r="GF3006">
        <v>-988600449</v>
      </c>
      <c r="GG3006">
        <v>2</v>
      </c>
      <c r="GH3006">
        <v>3</v>
      </c>
      <c r="GI3006">
        <v>-2</v>
      </c>
      <c r="GJ3006">
        <v>0</v>
      </c>
      <c r="GK3006">
        <f>ROUND(R3006*(R12)/100,2)</f>
        <v>0</v>
      </c>
      <c r="GL3006">
        <f t="shared" si="1596"/>
        <v>0</v>
      </c>
      <c r="GM3006">
        <f t="shared" si="1597"/>
        <v>0</v>
      </c>
      <c r="GN3006">
        <f t="shared" si="1598"/>
        <v>0</v>
      </c>
      <c r="GO3006">
        <f t="shared" si="1599"/>
        <v>0</v>
      </c>
      <c r="GP3006">
        <f t="shared" si="1600"/>
        <v>0</v>
      </c>
      <c r="GR3006">
        <v>1</v>
      </c>
      <c r="GS3006">
        <v>1</v>
      </c>
      <c r="GT3006">
        <v>0</v>
      </c>
      <c r="GU3006" t="s">
        <v>3</v>
      </c>
      <c r="GV3006">
        <f t="shared" si="1601"/>
        <v>0</v>
      </c>
      <c r="GW3006">
        <v>1</v>
      </c>
      <c r="GX3006">
        <f t="shared" si="1602"/>
        <v>0</v>
      </c>
      <c r="HA3006">
        <v>0</v>
      </c>
      <c r="HB3006">
        <v>0</v>
      </c>
      <c r="HC3006">
        <f t="shared" si="1603"/>
        <v>0</v>
      </c>
      <c r="IK3006">
        <v>0</v>
      </c>
    </row>
    <row r="3008" spans="1:245" x14ac:dyDescent="0.2">
      <c r="A3008" s="2">
        <v>51</v>
      </c>
      <c r="B3008" s="2">
        <f>B2984</f>
        <v>1</v>
      </c>
      <c r="C3008" s="2">
        <f>A2984</f>
        <v>5</v>
      </c>
      <c r="D3008" s="2">
        <f>ROW(A2984)</f>
        <v>2984</v>
      </c>
      <c r="E3008" s="2"/>
      <c r="F3008" s="2" t="str">
        <f>IF(F2984&lt;&gt;"",F2984,"")</f>
        <v>Новый подраздел</v>
      </c>
      <c r="G3008" s="2" t="str">
        <f>IF(G2984&lt;&gt;"",G2984,"")</f>
        <v>Устройство резинового покрытия   на детской площадке -150м2</v>
      </c>
      <c r="H3008" s="2">
        <v>0</v>
      </c>
      <c r="I3008" s="2"/>
      <c r="J3008" s="2"/>
      <c r="K3008" s="2"/>
      <c r="L3008" s="2"/>
      <c r="M3008" s="2"/>
      <c r="N3008" s="2"/>
      <c r="O3008" s="2">
        <f t="shared" ref="O3008:T3008" si="1604">ROUND(AB3008,2)</f>
        <v>391344.4</v>
      </c>
      <c r="P3008" s="2">
        <f t="shared" si="1604"/>
        <v>338153.67</v>
      </c>
      <c r="Q3008" s="2">
        <f t="shared" si="1604"/>
        <v>24501.39</v>
      </c>
      <c r="R3008" s="2">
        <f t="shared" si="1604"/>
        <v>11940.03</v>
      </c>
      <c r="S3008" s="2">
        <f t="shared" si="1604"/>
        <v>28689.34</v>
      </c>
      <c r="T3008" s="2">
        <f t="shared" si="1604"/>
        <v>0</v>
      </c>
      <c r="U3008" s="2">
        <f>AH3008</f>
        <v>138.90844999999999</v>
      </c>
      <c r="V3008" s="2">
        <f>AI3008</f>
        <v>0</v>
      </c>
      <c r="W3008" s="2">
        <f>ROUND(AJ3008,2)</f>
        <v>0</v>
      </c>
      <c r="X3008" s="2">
        <f>ROUND(AK3008,2)</f>
        <v>20082.53</v>
      </c>
      <c r="Y3008" s="2">
        <f>ROUND(AL3008,2)</f>
        <v>2868.95</v>
      </c>
      <c r="Z3008" s="2"/>
      <c r="AA3008" s="2"/>
      <c r="AB3008" s="2">
        <f>ROUND(SUMIF(AA2988:AA3006,"=55574044",O2988:O3006),2)</f>
        <v>391344.4</v>
      </c>
      <c r="AC3008" s="2">
        <f>ROUND(SUMIF(AA2988:AA3006,"=55574044",P2988:P3006),2)</f>
        <v>338153.67</v>
      </c>
      <c r="AD3008" s="2">
        <f>ROUND(SUMIF(AA2988:AA3006,"=55574044",Q2988:Q3006),2)</f>
        <v>24501.39</v>
      </c>
      <c r="AE3008" s="2">
        <f>ROUND(SUMIF(AA2988:AA3006,"=55574044",R2988:R3006),2)</f>
        <v>11940.03</v>
      </c>
      <c r="AF3008" s="2">
        <f>ROUND(SUMIF(AA2988:AA3006,"=55574044",S2988:S3006),2)</f>
        <v>28689.34</v>
      </c>
      <c r="AG3008" s="2">
        <f>ROUND(SUMIF(AA2988:AA3006,"=55574044",T2988:T3006),2)</f>
        <v>0</v>
      </c>
      <c r="AH3008" s="2">
        <f>SUMIF(AA2988:AA3006,"=55574044",U2988:U3006)</f>
        <v>138.90844999999999</v>
      </c>
      <c r="AI3008" s="2">
        <f>SUMIF(AA2988:AA3006,"=55574044",V2988:V3006)</f>
        <v>0</v>
      </c>
      <c r="AJ3008" s="2">
        <f>ROUND(SUMIF(AA2988:AA3006,"=55574044",W2988:W3006),2)</f>
        <v>0</v>
      </c>
      <c r="AK3008" s="2">
        <f>ROUND(SUMIF(AA2988:AA3006,"=55574044",X2988:X3006),2)</f>
        <v>20082.53</v>
      </c>
      <c r="AL3008" s="2">
        <f>ROUND(SUMIF(AA2988:AA3006,"=55574044",Y2988:Y3006),2)</f>
        <v>2868.95</v>
      </c>
      <c r="AM3008" s="2"/>
      <c r="AN3008" s="2"/>
      <c r="AO3008" s="2">
        <f t="shared" ref="AO3008:BC3008" si="1605">ROUND(BX3008,2)</f>
        <v>0</v>
      </c>
      <c r="AP3008" s="2">
        <f t="shared" si="1605"/>
        <v>0</v>
      </c>
      <c r="AQ3008" s="2">
        <f t="shared" si="1605"/>
        <v>0</v>
      </c>
      <c r="AR3008" s="2">
        <f t="shared" si="1605"/>
        <v>427191.12</v>
      </c>
      <c r="AS3008" s="2">
        <f t="shared" si="1605"/>
        <v>0</v>
      </c>
      <c r="AT3008" s="2">
        <f t="shared" si="1605"/>
        <v>0</v>
      </c>
      <c r="AU3008" s="2">
        <f t="shared" si="1605"/>
        <v>427191.12</v>
      </c>
      <c r="AV3008" s="2">
        <f t="shared" si="1605"/>
        <v>338153.67</v>
      </c>
      <c r="AW3008" s="2">
        <f t="shared" si="1605"/>
        <v>338153.67</v>
      </c>
      <c r="AX3008" s="2">
        <f t="shared" si="1605"/>
        <v>0</v>
      </c>
      <c r="AY3008" s="2">
        <f t="shared" si="1605"/>
        <v>338153.67</v>
      </c>
      <c r="AZ3008" s="2">
        <f t="shared" si="1605"/>
        <v>0</v>
      </c>
      <c r="BA3008" s="2">
        <f t="shared" si="1605"/>
        <v>0</v>
      </c>
      <c r="BB3008" s="2">
        <f t="shared" si="1605"/>
        <v>0</v>
      </c>
      <c r="BC3008" s="2">
        <f t="shared" si="1605"/>
        <v>0</v>
      </c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>
        <f>ROUND(SUMIF(AA2988:AA3006,"=55574044",FQ2988:FQ3006),2)</f>
        <v>0</v>
      </c>
      <c r="BY3008" s="2">
        <f>ROUND(SUMIF(AA2988:AA3006,"=55574044",FR2988:FR3006),2)</f>
        <v>0</v>
      </c>
      <c r="BZ3008" s="2">
        <f>ROUND(SUMIF(AA2988:AA3006,"=55574044",GL2988:GL3006),2)</f>
        <v>0</v>
      </c>
      <c r="CA3008" s="2">
        <f>ROUND(SUMIF(AA2988:AA3006,"=55574044",GM2988:GM3006),2)</f>
        <v>427191.12</v>
      </c>
      <c r="CB3008" s="2">
        <f>ROUND(SUMIF(AA2988:AA3006,"=55574044",GN2988:GN3006),2)</f>
        <v>0</v>
      </c>
      <c r="CC3008" s="2">
        <f>ROUND(SUMIF(AA2988:AA3006,"=55574044",GO2988:GO3006),2)</f>
        <v>0</v>
      </c>
      <c r="CD3008" s="2">
        <f>ROUND(SUMIF(AA2988:AA3006,"=55574044",GP2988:GP3006),2)</f>
        <v>427191.12</v>
      </c>
      <c r="CE3008" s="2">
        <f>AC3008-BX3008</f>
        <v>338153.67</v>
      </c>
      <c r="CF3008" s="2">
        <f>AC3008-BY3008</f>
        <v>338153.67</v>
      </c>
      <c r="CG3008" s="2">
        <f>BX3008-BZ3008</f>
        <v>0</v>
      </c>
      <c r="CH3008" s="2">
        <f>AC3008-BX3008-BY3008+BZ3008</f>
        <v>338153.67</v>
      </c>
      <c r="CI3008" s="2">
        <f>BY3008-BZ3008</f>
        <v>0</v>
      </c>
      <c r="CJ3008" s="2">
        <f>ROUND(SUMIF(AA2988:AA3006,"=55574044",GX2988:GX3006),2)</f>
        <v>0</v>
      </c>
      <c r="CK3008" s="2">
        <f>ROUND(SUMIF(AA2988:AA3006,"=55574044",GY2988:GY3006),2)</f>
        <v>0</v>
      </c>
      <c r="CL3008" s="2">
        <f>ROUND(SUMIF(AA2988:AA3006,"=55574044",GZ2988:GZ3006),2)</f>
        <v>0</v>
      </c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  <c r="CW3008" s="2"/>
      <c r="CX3008" s="2"/>
      <c r="CY3008" s="2"/>
      <c r="CZ3008" s="2"/>
      <c r="DA3008" s="2"/>
      <c r="DB3008" s="2"/>
      <c r="DC3008" s="2"/>
      <c r="DD3008" s="2"/>
      <c r="DE3008" s="2"/>
      <c r="DF3008" s="2"/>
      <c r="DG3008" s="3"/>
      <c r="DH3008" s="3"/>
      <c r="DI3008" s="3"/>
      <c r="DJ3008" s="3"/>
      <c r="DK3008" s="3"/>
      <c r="DL3008" s="3"/>
      <c r="DM3008" s="3"/>
      <c r="DN3008" s="3"/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/>
      <c r="EB3008" s="3"/>
      <c r="EC3008" s="3"/>
      <c r="ED3008" s="3"/>
      <c r="EE3008" s="3"/>
      <c r="EF3008" s="3"/>
      <c r="EG3008" s="3"/>
      <c r="EH3008" s="3"/>
      <c r="EI3008" s="3"/>
      <c r="EJ3008" s="3"/>
      <c r="EK3008" s="3"/>
      <c r="EL3008" s="3"/>
      <c r="EM3008" s="3"/>
      <c r="EN3008" s="3"/>
      <c r="EO3008" s="3"/>
      <c r="EP3008" s="3"/>
      <c r="EQ3008" s="3"/>
      <c r="ER3008" s="3"/>
      <c r="ES3008" s="3"/>
      <c r="ET3008" s="3"/>
      <c r="EU3008" s="3"/>
      <c r="EV3008" s="3"/>
      <c r="EW3008" s="3"/>
      <c r="EX3008" s="3"/>
      <c r="EY3008" s="3"/>
      <c r="EZ3008" s="3"/>
      <c r="FA3008" s="3"/>
      <c r="FB3008" s="3"/>
      <c r="FC3008" s="3"/>
      <c r="FD3008" s="3"/>
      <c r="FE3008" s="3"/>
      <c r="FF3008" s="3"/>
      <c r="FG3008" s="3"/>
      <c r="FH3008" s="3"/>
      <c r="FI3008" s="3"/>
      <c r="FJ3008" s="3"/>
      <c r="FK3008" s="3"/>
      <c r="FL3008" s="3"/>
      <c r="FM3008" s="3"/>
      <c r="FN3008" s="3"/>
      <c r="FO3008" s="3"/>
      <c r="FP3008" s="3"/>
      <c r="FQ3008" s="3"/>
      <c r="FR3008" s="3"/>
      <c r="FS3008" s="3"/>
      <c r="FT3008" s="3"/>
      <c r="FU3008" s="3"/>
      <c r="FV3008" s="3"/>
      <c r="FW3008" s="3"/>
      <c r="FX3008" s="3"/>
      <c r="FY3008" s="3"/>
      <c r="FZ3008" s="3"/>
      <c r="GA3008" s="3"/>
      <c r="GB3008" s="3"/>
      <c r="GC3008" s="3"/>
      <c r="GD3008" s="3"/>
      <c r="GE3008" s="3"/>
      <c r="GF3008" s="3"/>
      <c r="GG3008" s="3"/>
      <c r="GH3008" s="3"/>
      <c r="GI3008" s="3"/>
      <c r="GJ3008" s="3"/>
      <c r="GK3008" s="3"/>
      <c r="GL3008" s="3"/>
      <c r="GM3008" s="3"/>
      <c r="GN3008" s="3"/>
      <c r="GO3008" s="3"/>
      <c r="GP3008" s="3"/>
      <c r="GQ3008" s="3"/>
      <c r="GR3008" s="3"/>
      <c r="GS3008" s="3"/>
      <c r="GT3008" s="3"/>
      <c r="GU3008" s="3"/>
      <c r="GV3008" s="3"/>
      <c r="GW3008" s="3"/>
      <c r="GX3008" s="3">
        <v>0</v>
      </c>
    </row>
    <row r="3010" spans="1:23" x14ac:dyDescent="0.2">
      <c r="A3010" s="4">
        <v>50</v>
      </c>
      <c r="B3010" s="4">
        <v>0</v>
      </c>
      <c r="C3010" s="4">
        <v>0</v>
      </c>
      <c r="D3010" s="4">
        <v>1</v>
      </c>
      <c r="E3010" s="4">
        <v>201</v>
      </c>
      <c r="F3010" s="4">
        <f>ROUND(Source!O3008,O3010)</f>
        <v>391344.4</v>
      </c>
      <c r="G3010" s="4" t="s">
        <v>34</v>
      </c>
      <c r="H3010" s="4" t="s">
        <v>35</v>
      </c>
      <c r="I3010" s="4"/>
      <c r="J3010" s="4"/>
      <c r="K3010" s="4">
        <v>201</v>
      </c>
      <c r="L3010" s="4">
        <v>1</v>
      </c>
      <c r="M3010" s="4">
        <v>3</v>
      </c>
      <c r="N3010" s="4" t="s">
        <v>3</v>
      </c>
      <c r="O3010" s="4">
        <v>2</v>
      </c>
      <c r="P3010" s="4"/>
      <c r="Q3010" s="4"/>
      <c r="R3010" s="4"/>
      <c r="S3010" s="4"/>
      <c r="T3010" s="4"/>
      <c r="U3010" s="4"/>
      <c r="V3010" s="4"/>
      <c r="W3010" s="4"/>
    </row>
    <row r="3011" spans="1:23" x14ac:dyDescent="0.2">
      <c r="A3011" s="4">
        <v>50</v>
      </c>
      <c r="B3011" s="4">
        <v>0</v>
      </c>
      <c r="C3011" s="4">
        <v>0</v>
      </c>
      <c r="D3011" s="4">
        <v>1</v>
      </c>
      <c r="E3011" s="4">
        <v>202</v>
      </c>
      <c r="F3011" s="4">
        <f>ROUND(Source!P3008,O3011)</f>
        <v>338153.67</v>
      </c>
      <c r="G3011" s="4" t="s">
        <v>36</v>
      </c>
      <c r="H3011" s="4" t="s">
        <v>37</v>
      </c>
      <c r="I3011" s="4"/>
      <c r="J3011" s="4"/>
      <c r="K3011" s="4">
        <v>202</v>
      </c>
      <c r="L3011" s="4">
        <v>2</v>
      </c>
      <c r="M3011" s="4">
        <v>3</v>
      </c>
      <c r="N3011" s="4" t="s">
        <v>3</v>
      </c>
      <c r="O3011" s="4">
        <v>2</v>
      </c>
      <c r="P3011" s="4"/>
      <c r="Q3011" s="4"/>
      <c r="R3011" s="4"/>
      <c r="S3011" s="4"/>
      <c r="T3011" s="4"/>
      <c r="U3011" s="4"/>
      <c r="V3011" s="4"/>
      <c r="W3011" s="4"/>
    </row>
    <row r="3012" spans="1:23" x14ac:dyDescent="0.2">
      <c r="A3012" s="4">
        <v>50</v>
      </c>
      <c r="B3012" s="4">
        <v>0</v>
      </c>
      <c r="C3012" s="4">
        <v>0</v>
      </c>
      <c r="D3012" s="4">
        <v>1</v>
      </c>
      <c r="E3012" s="4">
        <v>222</v>
      </c>
      <c r="F3012" s="4">
        <f>ROUND(Source!AO3008,O3012)</f>
        <v>0</v>
      </c>
      <c r="G3012" s="4" t="s">
        <v>38</v>
      </c>
      <c r="H3012" s="4" t="s">
        <v>39</v>
      </c>
      <c r="I3012" s="4"/>
      <c r="J3012" s="4"/>
      <c r="K3012" s="4">
        <v>222</v>
      </c>
      <c r="L3012" s="4">
        <v>3</v>
      </c>
      <c r="M3012" s="4">
        <v>3</v>
      </c>
      <c r="N3012" s="4" t="s">
        <v>3</v>
      </c>
      <c r="O3012" s="4">
        <v>2</v>
      </c>
      <c r="P3012" s="4"/>
      <c r="Q3012" s="4"/>
      <c r="R3012" s="4"/>
      <c r="S3012" s="4"/>
      <c r="T3012" s="4"/>
      <c r="U3012" s="4"/>
      <c r="V3012" s="4"/>
      <c r="W3012" s="4"/>
    </row>
    <row r="3013" spans="1:23" x14ac:dyDescent="0.2">
      <c r="A3013" s="4">
        <v>50</v>
      </c>
      <c r="B3013" s="4">
        <v>0</v>
      </c>
      <c r="C3013" s="4">
        <v>0</v>
      </c>
      <c r="D3013" s="4">
        <v>1</v>
      </c>
      <c r="E3013" s="4">
        <v>225</v>
      </c>
      <c r="F3013" s="4">
        <f>ROUND(Source!AV3008,O3013)</f>
        <v>338153.67</v>
      </c>
      <c r="G3013" s="4" t="s">
        <v>40</v>
      </c>
      <c r="H3013" s="4" t="s">
        <v>41</v>
      </c>
      <c r="I3013" s="4"/>
      <c r="J3013" s="4"/>
      <c r="K3013" s="4">
        <v>225</v>
      </c>
      <c r="L3013" s="4">
        <v>4</v>
      </c>
      <c r="M3013" s="4">
        <v>3</v>
      </c>
      <c r="N3013" s="4" t="s">
        <v>3</v>
      </c>
      <c r="O3013" s="4">
        <v>2</v>
      </c>
      <c r="P3013" s="4"/>
      <c r="Q3013" s="4"/>
      <c r="R3013" s="4"/>
      <c r="S3013" s="4"/>
      <c r="T3013" s="4"/>
      <c r="U3013" s="4"/>
      <c r="V3013" s="4"/>
      <c r="W3013" s="4"/>
    </row>
    <row r="3014" spans="1:23" x14ac:dyDescent="0.2">
      <c r="A3014" s="4">
        <v>50</v>
      </c>
      <c r="B3014" s="4">
        <v>0</v>
      </c>
      <c r="C3014" s="4">
        <v>0</v>
      </c>
      <c r="D3014" s="4">
        <v>1</v>
      </c>
      <c r="E3014" s="4">
        <v>226</v>
      </c>
      <c r="F3014" s="4">
        <f>ROUND(Source!AW3008,O3014)</f>
        <v>338153.67</v>
      </c>
      <c r="G3014" s="4" t="s">
        <v>42</v>
      </c>
      <c r="H3014" s="4" t="s">
        <v>43</v>
      </c>
      <c r="I3014" s="4"/>
      <c r="J3014" s="4"/>
      <c r="K3014" s="4">
        <v>226</v>
      </c>
      <c r="L3014" s="4">
        <v>5</v>
      </c>
      <c r="M3014" s="4">
        <v>3</v>
      </c>
      <c r="N3014" s="4" t="s">
        <v>3</v>
      </c>
      <c r="O3014" s="4">
        <v>2</v>
      </c>
      <c r="P3014" s="4"/>
      <c r="Q3014" s="4"/>
      <c r="R3014" s="4"/>
      <c r="S3014" s="4"/>
      <c r="T3014" s="4"/>
      <c r="U3014" s="4"/>
      <c r="V3014" s="4"/>
      <c r="W3014" s="4"/>
    </row>
    <row r="3015" spans="1:23" x14ac:dyDescent="0.2">
      <c r="A3015" s="4">
        <v>50</v>
      </c>
      <c r="B3015" s="4">
        <v>0</v>
      </c>
      <c r="C3015" s="4">
        <v>0</v>
      </c>
      <c r="D3015" s="4">
        <v>1</v>
      </c>
      <c r="E3015" s="4">
        <v>227</v>
      </c>
      <c r="F3015" s="4">
        <f>ROUND(Source!AX3008,O3015)</f>
        <v>0</v>
      </c>
      <c r="G3015" s="4" t="s">
        <v>44</v>
      </c>
      <c r="H3015" s="4" t="s">
        <v>45</v>
      </c>
      <c r="I3015" s="4"/>
      <c r="J3015" s="4"/>
      <c r="K3015" s="4">
        <v>227</v>
      </c>
      <c r="L3015" s="4">
        <v>6</v>
      </c>
      <c r="M3015" s="4">
        <v>3</v>
      </c>
      <c r="N3015" s="4" t="s">
        <v>3</v>
      </c>
      <c r="O3015" s="4">
        <v>2</v>
      </c>
      <c r="P3015" s="4"/>
      <c r="Q3015" s="4"/>
      <c r="R3015" s="4"/>
      <c r="S3015" s="4"/>
      <c r="T3015" s="4"/>
      <c r="U3015" s="4"/>
      <c r="V3015" s="4"/>
      <c r="W3015" s="4"/>
    </row>
    <row r="3016" spans="1:23" x14ac:dyDescent="0.2">
      <c r="A3016" s="4">
        <v>50</v>
      </c>
      <c r="B3016" s="4">
        <v>0</v>
      </c>
      <c r="C3016" s="4">
        <v>0</v>
      </c>
      <c r="D3016" s="4">
        <v>1</v>
      </c>
      <c r="E3016" s="4">
        <v>228</v>
      </c>
      <c r="F3016" s="4">
        <f>ROUND(Source!AY3008,O3016)</f>
        <v>338153.67</v>
      </c>
      <c r="G3016" s="4" t="s">
        <v>46</v>
      </c>
      <c r="H3016" s="4" t="s">
        <v>47</v>
      </c>
      <c r="I3016" s="4"/>
      <c r="J3016" s="4"/>
      <c r="K3016" s="4">
        <v>228</v>
      </c>
      <c r="L3016" s="4">
        <v>7</v>
      </c>
      <c r="M3016" s="4">
        <v>3</v>
      </c>
      <c r="N3016" s="4" t="s">
        <v>3</v>
      </c>
      <c r="O3016" s="4">
        <v>2</v>
      </c>
      <c r="P3016" s="4"/>
      <c r="Q3016" s="4"/>
      <c r="R3016" s="4"/>
      <c r="S3016" s="4"/>
      <c r="T3016" s="4"/>
      <c r="U3016" s="4"/>
      <c r="V3016" s="4"/>
      <c r="W3016" s="4"/>
    </row>
    <row r="3017" spans="1:23" x14ac:dyDescent="0.2">
      <c r="A3017" s="4">
        <v>50</v>
      </c>
      <c r="B3017" s="4">
        <v>0</v>
      </c>
      <c r="C3017" s="4">
        <v>0</v>
      </c>
      <c r="D3017" s="4">
        <v>1</v>
      </c>
      <c r="E3017" s="4">
        <v>216</v>
      </c>
      <c r="F3017" s="4">
        <f>ROUND(Source!AP3008,O3017)</f>
        <v>0</v>
      </c>
      <c r="G3017" s="4" t="s">
        <v>48</v>
      </c>
      <c r="H3017" s="4" t="s">
        <v>49</v>
      </c>
      <c r="I3017" s="4"/>
      <c r="J3017" s="4"/>
      <c r="K3017" s="4">
        <v>216</v>
      </c>
      <c r="L3017" s="4">
        <v>8</v>
      </c>
      <c r="M3017" s="4">
        <v>3</v>
      </c>
      <c r="N3017" s="4" t="s">
        <v>3</v>
      </c>
      <c r="O3017" s="4">
        <v>2</v>
      </c>
      <c r="P3017" s="4"/>
      <c r="Q3017" s="4"/>
      <c r="R3017" s="4"/>
      <c r="S3017" s="4"/>
      <c r="T3017" s="4"/>
      <c r="U3017" s="4"/>
      <c r="V3017" s="4"/>
      <c r="W3017" s="4"/>
    </row>
    <row r="3018" spans="1:23" x14ac:dyDescent="0.2">
      <c r="A3018" s="4">
        <v>50</v>
      </c>
      <c r="B3018" s="4">
        <v>0</v>
      </c>
      <c r="C3018" s="4">
        <v>0</v>
      </c>
      <c r="D3018" s="4">
        <v>1</v>
      </c>
      <c r="E3018" s="4">
        <v>223</v>
      </c>
      <c r="F3018" s="4">
        <f>ROUND(Source!AQ3008,O3018)</f>
        <v>0</v>
      </c>
      <c r="G3018" s="4" t="s">
        <v>50</v>
      </c>
      <c r="H3018" s="4" t="s">
        <v>51</v>
      </c>
      <c r="I3018" s="4"/>
      <c r="J3018" s="4"/>
      <c r="K3018" s="4">
        <v>223</v>
      </c>
      <c r="L3018" s="4">
        <v>9</v>
      </c>
      <c r="M3018" s="4">
        <v>3</v>
      </c>
      <c r="N3018" s="4" t="s">
        <v>3</v>
      </c>
      <c r="O3018" s="4">
        <v>2</v>
      </c>
      <c r="P3018" s="4"/>
      <c r="Q3018" s="4"/>
      <c r="R3018" s="4"/>
      <c r="S3018" s="4"/>
      <c r="T3018" s="4"/>
      <c r="U3018" s="4"/>
      <c r="V3018" s="4"/>
      <c r="W3018" s="4"/>
    </row>
    <row r="3019" spans="1:23" x14ac:dyDescent="0.2">
      <c r="A3019" s="4">
        <v>50</v>
      </c>
      <c r="B3019" s="4">
        <v>0</v>
      </c>
      <c r="C3019" s="4">
        <v>0</v>
      </c>
      <c r="D3019" s="4">
        <v>1</v>
      </c>
      <c r="E3019" s="4">
        <v>229</v>
      </c>
      <c r="F3019" s="4">
        <f>ROUND(Source!AZ3008,O3019)</f>
        <v>0</v>
      </c>
      <c r="G3019" s="4" t="s">
        <v>52</v>
      </c>
      <c r="H3019" s="4" t="s">
        <v>53</v>
      </c>
      <c r="I3019" s="4"/>
      <c r="J3019" s="4"/>
      <c r="K3019" s="4">
        <v>229</v>
      </c>
      <c r="L3019" s="4">
        <v>10</v>
      </c>
      <c r="M3019" s="4">
        <v>3</v>
      </c>
      <c r="N3019" s="4" t="s">
        <v>3</v>
      </c>
      <c r="O3019" s="4">
        <v>2</v>
      </c>
      <c r="P3019" s="4"/>
      <c r="Q3019" s="4"/>
      <c r="R3019" s="4"/>
      <c r="S3019" s="4"/>
      <c r="T3019" s="4"/>
      <c r="U3019" s="4"/>
      <c r="V3019" s="4"/>
      <c r="W3019" s="4"/>
    </row>
    <row r="3020" spans="1:23" x14ac:dyDescent="0.2">
      <c r="A3020" s="4">
        <v>50</v>
      </c>
      <c r="B3020" s="4">
        <v>0</v>
      </c>
      <c r="C3020" s="4">
        <v>0</v>
      </c>
      <c r="D3020" s="4">
        <v>1</v>
      </c>
      <c r="E3020" s="4">
        <v>203</v>
      </c>
      <c r="F3020" s="4">
        <f>ROUND(Source!Q3008,O3020)</f>
        <v>24501.39</v>
      </c>
      <c r="G3020" s="4" t="s">
        <v>54</v>
      </c>
      <c r="H3020" s="4" t="s">
        <v>55</v>
      </c>
      <c r="I3020" s="4"/>
      <c r="J3020" s="4"/>
      <c r="K3020" s="4">
        <v>203</v>
      </c>
      <c r="L3020" s="4">
        <v>11</v>
      </c>
      <c r="M3020" s="4">
        <v>3</v>
      </c>
      <c r="N3020" s="4" t="s">
        <v>3</v>
      </c>
      <c r="O3020" s="4">
        <v>2</v>
      </c>
      <c r="P3020" s="4"/>
      <c r="Q3020" s="4"/>
      <c r="R3020" s="4"/>
      <c r="S3020" s="4"/>
      <c r="T3020" s="4"/>
      <c r="U3020" s="4"/>
      <c r="V3020" s="4"/>
      <c r="W3020" s="4"/>
    </row>
    <row r="3021" spans="1:23" x14ac:dyDescent="0.2">
      <c r="A3021" s="4">
        <v>50</v>
      </c>
      <c r="B3021" s="4">
        <v>0</v>
      </c>
      <c r="C3021" s="4">
        <v>0</v>
      </c>
      <c r="D3021" s="4">
        <v>1</v>
      </c>
      <c r="E3021" s="4">
        <v>231</v>
      </c>
      <c r="F3021" s="4">
        <f>ROUND(Source!BB3008,O3021)</f>
        <v>0</v>
      </c>
      <c r="G3021" s="4" t="s">
        <v>56</v>
      </c>
      <c r="H3021" s="4" t="s">
        <v>57</v>
      </c>
      <c r="I3021" s="4"/>
      <c r="J3021" s="4"/>
      <c r="K3021" s="4">
        <v>231</v>
      </c>
      <c r="L3021" s="4">
        <v>12</v>
      </c>
      <c r="M3021" s="4">
        <v>3</v>
      </c>
      <c r="N3021" s="4" t="s">
        <v>3</v>
      </c>
      <c r="O3021" s="4">
        <v>2</v>
      </c>
      <c r="P3021" s="4"/>
      <c r="Q3021" s="4"/>
      <c r="R3021" s="4"/>
      <c r="S3021" s="4"/>
      <c r="T3021" s="4"/>
      <c r="U3021" s="4"/>
      <c r="V3021" s="4"/>
      <c r="W3021" s="4"/>
    </row>
    <row r="3022" spans="1:23" x14ac:dyDescent="0.2">
      <c r="A3022" s="4">
        <v>50</v>
      </c>
      <c r="B3022" s="4">
        <v>0</v>
      </c>
      <c r="C3022" s="4">
        <v>0</v>
      </c>
      <c r="D3022" s="4">
        <v>1</v>
      </c>
      <c r="E3022" s="4">
        <v>204</v>
      </c>
      <c r="F3022" s="4">
        <f>ROUND(Source!R3008,O3022)</f>
        <v>11940.03</v>
      </c>
      <c r="G3022" s="4" t="s">
        <v>58</v>
      </c>
      <c r="H3022" s="4" t="s">
        <v>59</v>
      </c>
      <c r="I3022" s="4"/>
      <c r="J3022" s="4"/>
      <c r="K3022" s="4">
        <v>204</v>
      </c>
      <c r="L3022" s="4">
        <v>13</v>
      </c>
      <c r="M3022" s="4">
        <v>3</v>
      </c>
      <c r="N3022" s="4" t="s">
        <v>3</v>
      </c>
      <c r="O3022" s="4">
        <v>2</v>
      </c>
      <c r="P3022" s="4"/>
      <c r="Q3022" s="4"/>
      <c r="R3022" s="4"/>
      <c r="S3022" s="4"/>
      <c r="T3022" s="4"/>
      <c r="U3022" s="4"/>
      <c r="V3022" s="4"/>
      <c r="W3022" s="4"/>
    </row>
    <row r="3023" spans="1:23" x14ac:dyDescent="0.2">
      <c r="A3023" s="4">
        <v>50</v>
      </c>
      <c r="B3023" s="4">
        <v>0</v>
      </c>
      <c r="C3023" s="4">
        <v>0</v>
      </c>
      <c r="D3023" s="4">
        <v>1</v>
      </c>
      <c r="E3023" s="4">
        <v>205</v>
      </c>
      <c r="F3023" s="4">
        <f>ROUND(Source!S3008,O3023)</f>
        <v>28689.34</v>
      </c>
      <c r="G3023" s="4" t="s">
        <v>60</v>
      </c>
      <c r="H3023" s="4" t="s">
        <v>61</v>
      </c>
      <c r="I3023" s="4"/>
      <c r="J3023" s="4"/>
      <c r="K3023" s="4">
        <v>205</v>
      </c>
      <c r="L3023" s="4">
        <v>14</v>
      </c>
      <c r="M3023" s="4">
        <v>3</v>
      </c>
      <c r="N3023" s="4" t="s">
        <v>3</v>
      </c>
      <c r="O3023" s="4">
        <v>2</v>
      </c>
      <c r="P3023" s="4"/>
      <c r="Q3023" s="4"/>
      <c r="R3023" s="4"/>
      <c r="S3023" s="4"/>
      <c r="T3023" s="4"/>
      <c r="U3023" s="4"/>
      <c r="V3023" s="4"/>
      <c r="W3023" s="4"/>
    </row>
    <row r="3024" spans="1:23" x14ac:dyDescent="0.2">
      <c r="A3024" s="4">
        <v>50</v>
      </c>
      <c r="B3024" s="4">
        <v>0</v>
      </c>
      <c r="C3024" s="4">
        <v>0</v>
      </c>
      <c r="D3024" s="4">
        <v>1</v>
      </c>
      <c r="E3024" s="4">
        <v>232</v>
      </c>
      <c r="F3024" s="4">
        <f>ROUND(Source!BC3008,O3024)</f>
        <v>0</v>
      </c>
      <c r="G3024" s="4" t="s">
        <v>62</v>
      </c>
      <c r="H3024" s="4" t="s">
        <v>63</v>
      </c>
      <c r="I3024" s="4"/>
      <c r="J3024" s="4"/>
      <c r="K3024" s="4">
        <v>232</v>
      </c>
      <c r="L3024" s="4">
        <v>15</v>
      </c>
      <c r="M3024" s="4">
        <v>3</v>
      </c>
      <c r="N3024" s="4" t="s">
        <v>3</v>
      </c>
      <c r="O3024" s="4">
        <v>2</v>
      </c>
      <c r="P3024" s="4"/>
      <c r="Q3024" s="4"/>
      <c r="R3024" s="4"/>
      <c r="S3024" s="4"/>
      <c r="T3024" s="4"/>
      <c r="U3024" s="4"/>
      <c r="V3024" s="4"/>
      <c r="W3024" s="4"/>
    </row>
    <row r="3025" spans="1:206" x14ac:dyDescent="0.2">
      <c r="A3025" s="4">
        <v>50</v>
      </c>
      <c r="B3025" s="4">
        <v>0</v>
      </c>
      <c r="C3025" s="4">
        <v>0</v>
      </c>
      <c r="D3025" s="4">
        <v>1</v>
      </c>
      <c r="E3025" s="4">
        <v>214</v>
      </c>
      <c r="F3025" s="4">
        <f>ROUND(Source!AS3008,O3025)</f>
        <v>0</v>
      </c>
      <c r="G3025" s="4" t="s">
        <v>64</v>
      </c>
      <c r="H3025" s="4" t="s">
        <v>65</v>
      </c>
      <c r="I3025" s="4"/>
      <c r="J3025" s="4"/>
      <c r="K3025" s="4">
        <v>214</v>
      </c>
      <c r="L3025" s="4">
        <v>16</v>
      </c>
      <c r="M3025" s="4">
        <v>3</v>
      </c>
      <c r="N3025" s="4" t="s">
        <v>3</v>
      </c>
      <c r="O3025" s="4">
        <v>2</v>
      </c>
      <c r="P3025" s="4"/>
      <c r="Q3025" s="4"/>
      <c r="R3025" s="4"/>
      <c r="S3025" s="4"/>
      <c r="T3025" s="4"/>
      <c r="U3025" s="4"/>
      <c r="V3025" s="4"/>
      <c r="W3025" s="4"/>
    </row>
    <row r="3026" spans="1:206" x14ac:dyDescent="0.2">
      <c r="A3026" s="4">
        <v>50</v>
      </c>
      <c r="B3026" s="4">
        <v>0</v>
      </c>
      <c r="C3026" s="4">
        <v>0</v>
      </c>
      <c r="D3026" s="4">
        <v>1</v>
      </c>
      <c r="E3026" s="4">
        <v>215</v>
      </c>
      <c r="F3026" s="4">
        <f>ROUND(Source!AT3008,O3026)</f>
        <v>0</v>
      </c>
      <c r="G3026" s="4" t="s">
        <v>66</v>
      </c>
      <c r="H3026" s="4" t="s">
        <v>67</v>
      </c>
      <c r="I3026" s="4"/>
      <c r="J3026" s="4"/>
      <c r="K3026" s="4">
        <v>215</v>
      </c>
      <c r="L3026" s="4">
        <v>17</v>
      </c>
      <c r="M3026" s="4">
        <v>3</v>
      </c>
      <c r="N3026" s="4" t="s">
        <v>3</v>
      </c>
      <c r="O3026" s="4">
        <v>2</v>
      </c>
      <c r="P3026" s="4"/>
      <c r="Q3026" s="4"/>
      <c r="R3026" s="4"/>
      <c r="S3026" s="4"/>
      <c r="T3026" s="4"/>
      <c r="U3026" s="4"/>
      <c r="V3026" s="4"/>
      <c r="W3026" s="4"/>
    </row>
    <row r="3027" spans="1:206" x14ac:dyDescent="0.2">
      <c r="A3027" s="4">
        <v>50</v>
      </c>
      <c r="B3027" s="4">
        <v>0</v>
      </c>
      <c r="C3027" s="4">
        <v>0</v>
      </c>
      <c r="D3027" s="4">
        <v>1</v>
      </c>
      <c r="E3027" s="4">
        <v>217</v>
      </c>
      <c r="F3027" s="4">
        <f>ROUND(Source!AU3008,O3027)</f>
        <v>427191.12</v>
      </c>
      <c r="G3027" s="4" t="s">
        <v>68</v>
      </c>
      <c r="H3027" s="4" t="s">
        <v>69</v>
      </c>
      <c r="I3027" s="4"/>
      <c r="J3027" s="4"/>
      <c r="K3027" s="4">
        <v>217</v>
      </c>
      <c r="L3027" s="4">
        <v>18</v>
      </c>
      <c r="M3027" s="4">
        <v>3</v>
      </c>
      <c r="N3027" s="4" t="s">
        <v>3</v>
      </c>
      <c r="O3027" s="4">
        <v>2</v>
      </c>
      <c r="P3027" s="4"/>
      <c r="Q3027" s="4"/>
      <c r="R3027" s="4"/>
      <c r="S3027" s="4"/>
      <c r="T3027" s="4"/>
      <c r="U3027" s="4"/>
      <c r="V3027" s="4"/>
      <c r="W3027" s="4"/>
    </row>
    <row r="3028" spans="1:206" x14ac:dyDescent="0.2">
      <c r="A3028" s="4">
        <v>50</v>
      </c>
      <c r="B3028" s="4">
        <v>0</v>
      </c>
      <c r="C3028" s="4">
        <v>0</v>
      </c>
      <c r="D3028" s="4">
        <v>1</v>
      </c>
      <c r="E3028" s="4">
        <v>230</v>
      </c>
      <c r="F3028" s="4">
        <f>ROUND(Source!BA3008,O3028)</f>
        <v>0</v>
      </c>
      <c r="G3028" s="4" t="s">
        <v>70</v>
      </c>
      <c r="H3028" s="4" t="s">
        <v>71</v>
      </c>
      <c r="I3028" s="4"/>
      <c r="J3028" s="4"/>
      <c r="K3028" s="4">
        <v>230</v>
      </c>
      <c r="L3028" s="4">
        <v>19</v>
      </c>
      <c r="M3028" s="4">
        <v>3</v>
      </c>
      <c r="N3028" s="4" t="s">
        <v>3</v>
      </c>
      <c r="O3028" s="4">
        <v>2</v>
      </c>
      <c r="P3028" s="4"/>
      <c r="Q3028" s="4"/>
      <c r="R3028" s="4"/>
      <c r="S3028" s="4"/>
      <c r="T3028" s="4"/>
      <c r="U3028" s="4"/>
      <c r="V3028" s="4"/>
      <c r="W3028" s="4"/>
    </row>
    <row r="3029" spans="1:206" x14ac:dyDescent="0.2">
      <c r="A3029" s="4">
        <v>50</v>
      </c>
      <c r="B3029" s="4">
        <v>0</v>
      </c>
      <c r="C3029" s="4">
        <v>0</v>
      </c>
      <c r="D3029" s="4">
        <v>1</v>
      </c>
      <c r="E3029" s="4">
        <v>206</v>
      </c>
      <c r="F3029" s="4">
        <f>ROUND(Source!T3008,O3029)</f>
        <v>0</v>
      </c>
      <c r="G3029" s="4" t="s">
        <v>72</v>
      </c>
      <c r="H3029" s="4" t="s">
        <v>73</v>
      </c>
      <c r="I3029" s="4"/>
      <c r="J3029" s="4"/>
      <c r="K3029" s="4">
        <v>206</v>
      </c>
      <c r="L3029" s="4">
        <v>20</v>
      </c>
      <c r="M3029" s="4">
        <v>3</v>
      </c>
      <c r="N3029" s="4" t="s">
        <v>3</v>
      </c>
      <c r="O3029" s="4">
        <v>2</v>
      </c>
      <c r="P3029" s="4"/>
      <c r="Q3029" s="4"/>
      <c r="R3029" s="4"/>
      <c r="S3029" s="4"/>
      <c r="T3029" s="4"/>
      <c r="U3029" s="4"/>
      <c r="V3029" s="4"/>
      <c r="W3029" s="4"/>
    </row>
    <row r="3030" spans="1:206" x14ac:dyDescent="0.2">
      <c r="A3030" s="4">
        <v>50</v>
      </c>
      <c r="B3030" s="4">
        <v>0</v>
      </c>
      <c r="C3030" s="4">
        <v>0</v>
      </c>
      <c r="D3030" s="4">
        <v>1</v>
      </c>
      <c r="E3030" s="4">
        <v>207</v>
      </c>
      <c r="F3030" s="4">
        <f>Source!U3008</f>
        <v>138.90844999999999</v>
      </c>
      <c r="G3030" s="4" t="s">
        <v>74</v>
      </c>
      <c r="H3030" s="4" t="s">
        <v>75</v>
      </c>
      <c r="I3030" s="4"/>
      <c r="J3030" s="4"/>
      <c r="K3030" s="4">
        <v>207</v>
      </c>
      <c r="L3030" s="4">
        <v>21</v>
      </c>
      <c r="M3030" s="4">
        <v>3</v>
      </c>
      <c r="N3030" s="4" t="s">
        <v>3</v>
      </c>
      <c r="O3030" s="4">
        <v>-1</v>
      </c>
      <c r="P3030" s="4"/>
      <c r="Q3030" s="4"/>
      <c r="R3030" s="4"/>
      <c r="S3030" s="4"/>
      <c r="T3030" s="4"/>
      <c r="U3030" s="4"/>
      <c r="V3030" s="4"/>
      <c r="W3030" s="4"/>
    </row>
    <row r="3031" spans="1:206" x14ac:dyDescent="0.2">
      <c r="A3031" s="4">
        <v>50</v>
      </c>
      <c r="B3031" s="4">
        <v>0</v>
      </c>
      <c r="C3031" s="4">
        <v>0</v>
      </c>
      <c r="D3031" s="4">
        <v>1</v>
      </c>
      <c r="E3031" s="4">
        <v>208</v>
      </c>
      <c r="F3031" s="4">
        <f>Source!V3008</f>
        <v>0</v>
      </c>
      <c r="G3031" s="4" t="s">
        <v>76</v>
      </c>
      <c r="H3031" s="4" t="s">
        <v>77</v>
      </c>
      <c r="I3031" s="4"/>
      <c r="J3031" s="4"/>
      <c r="K3031" s="4">
        <v>208</v>
      </c>
      <c r="L3031" s="4">
        <v>22</v>
      </c>
      <c r="M3031" s="4">
        <v>3</v>
      </c>
      <c r="N3031" s="4" t="s">
        <v>3</v>
      </c>
      <c r="O3031" s="4">
        <v>-1</v>
      </c>
      <c r="P3031" s="4"/>
      <c r="Q3031" s="4"/>
      <c r="R3031" s="4"/>
      <c r="S3031" s="4"/>
      <c r="T3031" s="4"/>
      <c r="U3031" s="4"/>
      <c r="V3031" s="4"/>
      <c r="W3031" s="4"/>
    </row>
    <row r="3032" spans="1:206" x14ac:dyDescent="0.2">
      <c r="A3032" s="4">
        <v>50</v>
      </c>
      <c r="B3032" s="4">
        <v>0</v>
      </c>
      <c r="C3032" s="4">
        <v>0</v>
      </c>
      <c r="D3032" s="4">
        <v>1</v>
      </c>
      <c r="E3032" s="4">
        <v>209</v>
      </c>
      <c r="F3032" s="4">
        <f>ROUND(Source!W3008,O3032)</f>
        <v>0</v>
      </c>
      <c r="G3032" s="4" t="s">
        <v>78</v>
      </c>
      <c r="H3032" s="4" t="s">
        <v>79</v>
      </c>
      <c r="I3032" s="4"/>
      <c r="J3032" s="4"/>
      <c r="K3032" s="4">
        <v>209</v>
      </c>
      <c r="L3032" s="4">
        <v>23</v>
      </c>
      <c r="M3032" s="4">
        <v>3</v>
      </c>
      <c r="N3032" s="4" t="s">
        <v>3</v>
      </c>
      <c r="O3032" s="4">
        <v>2</v>
      </c>
      <c r="P3032" s="4"/>
      <c r="Q3032" s="4"/>
      <c r="R3032" s="4"/>
      <c r="S3032" s="4"/>
      <c r="T3032" s="4"/>
      <c r="U3032" s="4"/>
      <c r="V3032" s="4"/>
      <c r="W3032" s="4"/>
    </row>
    <row r="3033" spans="1:206" x14ac:dyDescent="0.2">
      <c r="A3033" s="4">
        <v>50</v>
      </c>
      <c r="B3033" s="4">
        <v>0</v>
      </c>
      <c r="C3033" s="4">
        <v>0</v>
      </c>
      <c r="D3033" s="4">
        <v>1</v>
      </c>
      <c r="E3033" s="4">
        <v>210</v>
      </c>
      <c r="F3033" s="4">
        <f>ROUND(Source!X3008,O3033)</f>
        <v>20082.53</v>
      </c>
      <c r="G3033" s="4" t="s">
        <v>80</v>
      </c>
      <c r="H3033" s="4" t="s">
        <v>81</v>
      </c>
      <c r="I3033" s="4"/>
      <c r="J3033" s="4"/>
      <c r="K3033" s="4">
        <v>210</v>
      </c>
      <c r="L3033" s="4">
        <v>24</v>
      </c>
      <c r="M3033" s="4">
        <v>3</v>
      </c>
      <c r="N3033" s="4" t="s">
        <v>3</v>
      </c>
      <c r="O3033" s="4">
        <v>2</v>
      </c>
      <c r="P3033" s="4"/>
      <c r="Q3033" s="4"/>
      <c r="R3033" s="4"/>
      <c r="S3033" s="4"/>
      <c r="T3033" s="4"/>
      <c r="U3033" s="4"/>
      <c r="V3033" s="4"/>
      <c r="W3033" s="4"/>
    </row>
    <row r="3034" spans="1:206" x14ac:dyDescent="0.2">
      <c r="A3034" s="4">
        <v>50</v>
      </c>
      <c r="B3034" s="4">
        <v>0</v>
      </c>
      <c r="C3034" s="4">
        <v>0</v>
      </c>
      <c r="D3034" s="4">
        <v>1</v>
      </c>
      <c r="E3034" s="4">
        <v>211</v>
      </c>
      <c r="F3034" s="4">
        <f>ROUND(Source!Y3008,O3034)</f>
        <v>2868.95</v>
      </c>
      <c r="G3034" s="4" t="s">
        <v>82</v>
      </c>
      <c r="H3034" s="4" t="s">
        <v>83</v>
      </c>
      <c r="I3034" s="4"/>
      <c r="J3034" s="4"/>
      <c r="K3034" s="4">
        <v>211</v>
      </c>
      <c r="L3034" s="4">
        <v>25</v>
      </c>
      <c r="M3034" s="4">
        <v>3</v>
      </c>
      <c r="N3034" s="4" t="s">
        <v>3</v>
      </c>
      <c r="O3034" s="4">
        <v>2</v>
      </c>
      <c r="P3034" s="4"/>
      <c r="Q3034" s="4"/>
      <c r="R3034" s="4"/>
      <c r="S3034" s="4"/>
      <c r="T3034" s="4"/>
      <c r="U3034" s="4"/>
      <c r="V3034" s="4"/>
      <c r="W3034" s="4"/>
    </row>
    <row r="3035" spans="1:206" x14ac:dyDescent="0.2">
      <c r="A3035" s="4">
        <v>50</v>
      </c>
      <c r="B3035" s="4">
        <v>0</v>
      </c>
      <c r="C3035" s="4">
        <v>0</v>
      </c>
      <c r="D3035" s="4">
        <v>1</v>
      </c>
      <c r="E3035" s="4">
        <v>224</v>
      </c>
      <c r="F3035" s="4">
        <f>ROUND(Source!AR3008,O3035)</f>
        <v>427191.12</v>
      </c>
      <c r="G3035" s="4" t="s">
        <v>84</v>
      </c>
      <c r="H3035" s="4" t="s">
        <v>85</v>
      </c>
      <c r="I3035" s="4"/>
      <c r="J3035" s="4"/>
      <c r="K3035" s="4">
        <v>224</v>
      </c>
      <c r="L3035" s="4">
        <v>26</v>
      </c>
      <c r="M3035" s="4">
        <v>3</v>
      </c>
      <c r="N3035" s="4" t="s">
        <v>3</v>
      </c>
      <c r="O3035" s="4">
        <v>2</v>
      </c>
      <c r="P3035" s="4"/>
      <c r="Q3035" s="4"/>
      <c r="R3035" s="4"/>
      <c r="S3035" s="4"/>
      <c r="T3035" s="4"/>
      <c r="U3035" s="4"/>
      <c r="V3035" s="4"/>
      <c r="W3035" s="4"/>
    </row>
    <row r="3036" spans="1:206" x14ac:dyDescent="0.2">
      <c r="A3036" s="4">
        <v>50</v>
      </c>
      <c r="B3036" s="4">
        <v>1</v>
      </c>
      <c r="C3036" s="4">
        <v>0</v>
      </c>
      <c r="D3036" s="4">
        <v>2</v>
      </c>
      <c r="E3036" s="4">
        <v>0</v>
      </c>
      <c r="F3036" s="4">
        <f>ROUND(F3035*0.2,O3036)</f>
        <v>85438.22</v>
      </c>
      <c r="G3036" s="4" t="s">
        <v>86</v>
      </c>
      <c r="H3036" s="4" t="s">
        <v>87</v>
      </c>
      <c r="I3036" s="4"/>
      <c r="J3036" s="4"/>
      <c r="K3036" s="4">
        <v>212</v>
      </c>
      <c r="L3036" s="4">
        <v>27</v>
      </c>
      <c r="M3036" s="4">
        <v>0</v>
      </c>
      <c r="N3036" s="4" t="s">
        <v>3</v>
      </c>
      <c r="O3036" s="4">
        <v>2</v>
      </c>
      <c r="P3036" s="4"/>
      <c r="Q3036" s="4"/>
      <c r="R3036" s="4"/>
      <c r="S3036" s="4"/>
      <c r="T3036" s="4"/>
      <c r="U3036" s="4"/>
      <c r="V3036" s="4"/>
      <c r="W3036" s="4"/>
    </row>
    <row r="3037" spans="1:206" x14ac:dyDescent="0.2">
      <c r="A3037" s="4">
        <v>50</v>
      </c>
      <c r="B3037" s="4">
        <v>1</v>
      </c>
      <c r="C3037" s="4">
        <v>0</v>
      </c>
      <c r="D3037" s="4">
        <v>2</v>
      </c>
      <c r="E3037" s="4">
        <v>0</v>
      </c>
      <c r="F3037" s="4">
        <f>ROUND(F3036+F3035,O3037)</f>
        <v>512629.34</v>
      </c>
      <c r="G3037" s="4" t="s">
        <v>88</v>
      </c>
      <c r="H3037" s="4" t="s">
        <v>88</v>
      </c>
      <c r="I3037" s="4"/>
      <c r="J3037" s="4"/>
      <c r="K3037" s="4">
        <v>212</v>
      </c>
      <c r="L3037" s="4">
        <v>28</v>
      </c>
      <c r="M3037" s="4">
        <v>0</v>
      </c>
      <c r="N3037" s="4" t="s">
        <v>3</v>
      </c>
      <c r="O3037" s="4">
        <v>2</v>
      </c>
      <c r="P3037" s="4"/>
      <c r="Q3037" s="4"/>
      <c r="R3037" s="4"/>
      <c r="S3037" s="4"/>
      <c r="T3037" s="4"/>
      <c r="U3037" s="4"/>
      <c r="V3037" s="4"/>
      <c r="W3037" s="4"/>
    </row>
    <row r="3039" spans="1:206" x14ac:dyDescent="0.2">
      <c r="A3039" s="2">
        <v>51</v>
      </c>
      <c r="B3039" s="2">
        <f>B2980</f>
        <v>1</v>
      </c>
      <c r="C3039" s="2">
        <f>A2980</f>
        <v>4</v>
      </c>
      <c r="D3039" s="2">
        <f>ROW(A2980)</f>
        <v>2980</v>
      </c>
      <c r="E3039" s="2"/>
      <c r="F3039" s="2" t="str">
        <f>IF(F2980&lt;&gt;"",F2980,"")</f>
        <v>Новый раздел</v>
      </c>
      <c r="G3039" s="2" t="str">
        <f>IF(G2980&lt;&gt;"",G2980,"")</f>
        <v>Устройство/замена синтетического покрытия на детской/спортивной площадке с устройством основания и установкой садового бортового камня</v>
      </c>
      <c r="H3039" s="2">
        <v>0</v>
      </c>
      <c r="I3039" s="2"/>
      <c r="J3039" s="2"/>
      <c r="K3039" s="2"/>
      <c r="L3039" s="2"/>
      <c r="M3039" s="2"/>
      <c r="N3039" s="2"/>
      <c r="O3039" s="2">
        <f t="shared" ref="O3039:T3039" si="1606">ROUND(O3008+AB3039,2)</f>
        <v>391344.4</v>
      </c>
      <c r="P3039" s="2">
        <f t="shared" si="1606"/>
        <v>338153.67</v>
      </c>
      <c r="Q3039" s="2">
        <f t="shared" si="1606"/>
        <v>24501.39</v>
      </c>
      <c r="R3039" s="2">
        <f t="shared" si="1606"/>
        <v>11940.03</v>
      </c>
      <c r="S3039" s="2">
        <f t="shared" si="1606"/>
        <v>28689.34</v>
      </c>
      <c r="T3039" s="2">
        <f t="shared" si="1606"/>
        <v>0</v>
      </c>
      <c r="U3039" s="2">
        <f>U3008+AH3039</f>
        <v>138.90844999999999</v>
      </c>
      <c r="V3039" s="2">
        <f>V3008+AI3039</f>
        <v>0</v>
      </c>
      <c r="W3039" s="2">
        <f>ROUND(W3008+AJ3039,2)</f>
        <v>0</v>
      </c>
      <c r="X3039" s="2">
        <f>ROUND(X3008+AK3039,2)</f>
        <v>20082.53</v>
      </c>
      <c r="Y3039" s="2">
        <f>ROUND(Y3008+AL3039,2)</f>
        <v>2868.95</v>
      </c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>
        <f t="shared" ref="AO3039:BC3039" si="1607">ROUND(AO3008+BX3039,2)</f>
        <v>0</v>
      </c>
      <c r="AP3039" s="2">
        <f t="shared" si="1607"/>
        <v>0</v>
      </c>
      <c r="AQ3039" s="2">
        <f t="shared" si="1607"/>
        <v>0</v>
      </c>
      <c r="AR3039" s="2">
        <f t="shared" si="1607"/>
        <v>427191.12</v>
      </c>
      <c r="AS3039" s="2">
        <f t="shared" si="1607"/>
        <v>0</v>
      </c>
      <c r="AT3039" s="2">
        <f t="shared" si="1607"/>
        <v>0</v>
      </c>
      <c r="AU3039" s="2">
        <f t="shared" si="1607"/>
        <v>427191.12</v>
      </c>
      <c r="AV3039" s="2">
        <f t="shared" si="1607"/>
        <v>338153.67</v>
      </c>
      <c r="AW3039" s="2">
        <f t="shared" si="1607"/>
        <v>338153.67</v>
      </c>
      <c r="AX3039" s="2">
        <f t="shared" si="1607"/>
        <v>0</v>
      </c>
      <c r="AY3039" s="2">
        <f t="shared" si="1607"/>
        <v>338153.67</v>
      </c>
      <c r="AZ3039" s="2">
        <f t="shared" si="1607"/>
        <v>0</v>
      </c>
      <c r="BA3039" s="2">
        <f t="shared" si="1607"/>
        <v>0</v>
      </c>
      <c r="BB3039" s="2">
        <f t="shared" si="1607"/>
        <v>0</v>
      </c>
      <c r="BC3039" s="2">
        <f t="shared" si="1607"/>
        <v>0</v>
      </c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2"/>
      <c r="CW3039" s="2"/>
      <c r="CX3039" s="2"/>
      <c r="CY3039" s="2"/>
      <c r="CZ3039" s="2"/>
      <c r="DA3039" s="2"/>
      <c r="DB3039" s="2"/>
      <c r="DC3039" s="2"/>
      <c r="DD3039" s="2"/>
      <c r="DE3039" s="2"/>
      <c r="DF3039" s="2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/>
      <c r="EB3039" s="3"/>
      <c r="EC3039" s="3"/>
      <c r="ED3039" s="3"/>
      <c r="EE3039" s="3"/>
      <c r="EF3039" s="3"/>
      <c r="EG3039" s="3"/>
      <c r="EH3039" s="3"/>
      <c r="EI3039" s="3"/>
      <c r="EJ3039" s="3"/>
      <c r="EK3039" s="3"/>
      <c r="EL3039" s="3"/>
      <c r="EM3039" s="3"/>
      <c r="EN3039" s="3"/>
      <c r="EO3039" s="3"/>
      <c r="EP3039" s="3"/>
      <c r="EQ3039" s="3"/>
      <c r="ER3039" s="3"/>
      <c r="ES3039" s="3"/>
      <c r="ET3039" s="3"/>
      <c r="EU3039" s="3"/>
      <c r="EV3039" s="3"/>
      <c r="EW3039" s="3"/>
      <c r="EX3039" s="3"/>
      <c r="EY3039" s="3"/>
      <c r="EZ3039" s="3"/>
      <c r="FA3039" s="3"/>
      <c r="FB3039" s="3"/>
      <c r="FC3039" s="3"/>
      <c r="FD3039" s="3"/>
      <c r="FE3039" s="3"/>
      <c r="FF3039" s="3"/>
      <c r="FG3039" s="3"/>
      <c r="FH3039" s="3"/>
      <c r="FI3039" s="3"/>
      <c r="FJ3039" s="3"/>
      <c r="FK3039" s="3"/>
      <c r="FL3039" s="3"/>
      <c r="FM3039" s="3"/>
      <c r="FN3039" s="3"/>
      <c r="FO3039" s="3"/>
      <c r="FP3039" s="3"/>
      <c r="FQ3039" s="3"/>
      <c r="FR3039" s="3"/>
      <c r="FS3039" s="3"/>
      <c r="FT3039" s="3"/>
      <c r="FU3039" s="3"/>
      <c r="FV3039" s="3"/>
      <c r="FW3039" s="3"/>
      <c r="FX3039" s="3"/>
      <c r="FY3039" s="3"/>
      <c r="FZ3039" s="3"/>
      <c r="GA3039" s="3"/>
      <c r="GB3039" s="3"/>
      <c r="GC3039" s="3"/>
      <c r="GD3039" s="3"/>
      <c r="GE3039" s="3"/>
      <c r="GF3039" s="3"/>
      <c r="GG3039" s="3"/>
      <c r="GH3039" s="3"/>
      <c r="GI3039" s="3"/>
      <c r="GJ3039" s="3"/>
      <c r="GK3039" s="3"/>
      <c r="GL3039" s="3"/>
      <c r="GM3039" s="3"/>
      <c r="GN3039" s="3"/>
      <c r="GO3039" s="3"/>
      <c r="GP3039" s="3"/>
      <c r="GQ3039" s="3"/>
      <c r="GR3039" s="3"/>
      <c r="GS3039" s="3"/>
      <c r="GT3039" s="3"/>
      <c r="GU3039" s="3"/>
      <c r="GV3039" s="3"/>
      <c r="GW3039" s="3"/>
      <c r="GX3039" s="3">
        <v>0</v>
      </c>
    </row>
    <row r="3041" spans="1:23" x14ac:dyDescent="0.2">
      <c r="A3041" s="4">
        <v>50</v>
      </c>
      <c r="B3041" s="4">
        <v>0</v>
      </c>
      <c r="C3041" s="4">
        <v>0</v>
      </c>
      <c r="D3041" s="4">
        <v>1</v>
      </c>
      <c r="E3041" s="4">
        <v>201</v>
      </c>
      <c r="F3041" s="4">
        <f>ROUND(Source!O3039,O3041)</f>
        <v>391344.4</v>
      </c>
      <c r="G3041" s="4" t="s">
        <v>34</v>
      </c>
      <c r="H3041" s="4" t="s">
        <v>35</v>
      </c>
      <c r="I3041" s="4"/>
      <c r="J3041" s="4"/>
      <c r="K3041" s="4">
        <v>201</v>
      </c>
      <c r="L3041" s="4">
        <v>1</v>
      </c>
      <c r="M3041" s="4">
        <v>3</v>
      </c>
      <c r="N3041" s="4" t="s">
        <v>3</v>
      </c>
      <c r="O3041" s="4">
        <v>2</v>
      </c>
      <c r="P3041" s="4"/>
      <c r="Q3041" s="4"/>
      <c r="R3041" s="4"/>
      <c r="S3041" s="4"/>
      <c r="T3041" s="4"/>
      <c r="U3041" s="4"/>
      <c r="V3041" s="4"/>
      <c r="W3041" s="4"/>
    </row>
    <row r="3042" spans="1:23" x14ac:dyDescent="0.2">
      <c r="A3042" s="4">
        <v>50</v>
      </c>
      <c r="B3042" s="4">
        <v>0</v>
      </c>
      <c r="C3042" s="4">
        <v>0</v>
      </c>
      <c r="D3042" s="4">
        <v>1</v>
      </c>
      <c r="E3042" s="4">
        <v>202</v>
      </c>
      <c r="F3042" s="4">
        <f>ROUND(Source!P3039,O3042)</f>
        <v>338153.67</v>
      </c>
      <c r="G3042" s="4" t="s">
        <v>36</v>
      </c>
      <c r="H3042" s="4" t="s">
        <v>37</v>
      </c>
      <c r="I3042" s="4"/>
      <c r="J3042" s="4"/>
      <c r="K3042" s="4">
        <v>202</v>
      </c>
      <c r="L3042" s="4">
        <v>2</v>
      </c>
      <c r="M3042" s="4">
        <v>3</v>
      </c>
      <c r="N3042" s="4" t="s">
        <v>3</v>
      </c>
      <c r="O3042" s="4">
        <v>2</v>
      </c>
      <c r="P3042" s="4"/>
      <c r="Q3042" s="4"/>
      <c r="R3042" s="4"/>
      <c r="S3042" s="4"/>
      <c r="T3042" s="4"/>
      <c r="U3042" s="4"/>
      <c r="V3042" s="4"/>
      <c r="W3042" s="4"/>
    </row>
    <row r="3043" spans="1:23" x14ac:dyDescent="0.2">
      <c r="A3043" s="4">
        <v>50</v>
      </c>
      <c r="B3043" s="4">
        <v>0</v>
      </c>
      <c r="C3043" s="4">
        <v>0</v>
      </c>
      <c r="D3043" s="4">
        <v>1</v>
      </c>
      <c r="E3043" s="4">
        <v>222</v>
      </c>
      <c r="F3043" s="4">
        <f>ROUND(Source!AO3039,O3043)</f>
        <v>0</v>
      </c>
      <c r="G3043" s="4" t="s">
        <v>38</v>
      </c>
      <c r="H3043" s="4" t="s">
        <v>39</v>
      </c>
      <c r="I3043" s="4"/>
      <c r="J3043" s="4"/>
      <c r="K3043" s="4">
        <v>222</v>
      </c>
      <c r="L3043" s="4">
        <v>3</v>
      </c>
      <c r="M3043" s="4">
        <v>3</v>
      </c>
      <c r="N3043" s="4" t="s">
        <v>3</v>
      </c>
      <c r="O3043" s="4">
        <v>2</v>
      </c>
      <c r="P3043" s="4"/>
      <c r="Q3043" s="4"/>
      <c r="R3043" s="4"/>
      <c r="S3043" s="4"/>
      <c r="T3043" s="4"/>
      <c r="U3043" s="4"/>
      <c r="V3043" s="4"/>
      <c r="W3043" s="4"/>
    </row>
    <row r="3044" spans="1:23" x14ac:dyDescent="0.2">
      <c r="A3044" s="4">
        <v>50</v>
      </c>
      <c r="B3044" s="4">
        <v>0</v>
      </c>
      <c r="C3044" s="4">
        <v>0</v>
      </c>
      <c r="D3044" s="4">
        <v>1</v>
      </c>
      <c r="E3044" s="4">
        <v>225</v>
      </c>
      <c r="F3044" s="4">
        <f>ROUND(Source!AV3039,O3044)</f>
        <v>338153.67</v>
      </c>
      <c r="G3044" s="4" t="s">
        <v>40</v>
      </c>
      <c r="H3044" s="4" t="s">
        <v>41</v>
      </c>
      <c r="I3044" s="4"/>
      <c r="J3044" s="4"/>
      <c r="K3044" s="4">
        <v>225</v>
      </c>
      <c r="L3044" s="4">
        <v>4</v>
      </c>
      <c r="M3044" s="4">
        <v>3</v>
      </c>
      <c r="N3044" s="4" t="s">
        <v>3</v>
      </c>
      <c r="O3044" s="4">
        <v>2</v>
      </c>
      <c r="P3044" s="4"/>
      <c r="Q3044" s="4"/>
      <c r="R3044" s="4"/>
      <c r="S3044" s="4"/>
      <c r="T3044" s="4"/>
      <c r="U3044" s="4"/>
      <c r="V3044" s="4"/>
      <c r="W3044" s="4"/>
    </row>
    <row r="3045" spans="1:23" x14ac:dyDescent="0.2">
      <c r="A3045" s="4">
        <v>50</v>
      </c>
      <c r="B3045" s="4">
        <v>0</v>
      </c>
      <c r="C3045" s="4">
        <v>0</v>
      </c>
      <c r="D3045" s="4">
        <v>1</v>
      </c>
      <c r="E3045" s="4">
        <v>226</v>
      </c>
      <c r="F3045" s="4">
        <f>ROUND(Source!AW3039,O3045)</f>
        <v>338153.67</v>
      </c>
      <c r="G3045" s="4" t="s">
        <v>42</v>
      </c>
      <c r="H3045" s="4" t="s">
        <v>43</v>
      </c>
      <c r="I3045" s="4"/>
      <c r="J3045" s="4"/>
      <c r="K3045" s="4">
        <v>226</v>
      </c>
      <c r="L3045" s="4">
        <v>5</v>
      </c>
      <c r="M3045" s="4">
        <v>3</v>
      </c>
      <c r="N3045" s="4" t="s">
        <v>3</v>
      </c>
      <c r="O3045" s="4">
        <v>2</v>
      </c>
      <c r="P3045" s="4"/>
      <c r="Q3045" s="4"/>
      <c r="R3045" s="4"/>
      <c r="S3045" s="4"/>
      <c r="T3045" s="4"/>
      <c r="U3045" s="4"/>
      <c r="V3045" s="4"/>
      <c r="W3045" s="4"/>
    </row>
    <row r="3046" spans="1:23" x14ac:dyDescent="0.2">
      <c r="A3046" s="4">
        <v>50</v>
      </c>
      <c r="B3046" s="4">
        <v>0</v>
      </c>
      <c r="C3046" s="4">
        <v>0</v>
      </c>
      <c r="D3046" s="4">
        <v>1</v>
      </c>
      <c r="E3046" s="4">
        <v>227</v>
      </c>
      <c r="F3046" s="4">
        <f>ROUND(Source!AX3039,O3046)</f>
        <v>0</v>
      </c>
      <c r="G3046" s="4" t="s">
        <v>44</v>
      </c>
      <c r="H3046" s="4" t="s">
        <v>45</v>
      </c>
      <c r="I3046" s="4"/>
      <c r="J3046" s="4"/>
      <c r="K3046" s="4">
        <v>227</v>
      </c>
      <c r="L3046" s="4">
        <v>6</v>
      </c>
      <c r="M3046" s="4">
        <v>3</v>
      </c>
      <c r="N3046" s="4" t="s">
        <v>3</v>
      </c>
      <c r="O3046" s="4">
        <v>2</v>
      </c>
      <c r="P3046" s="4"/>
      <c r="Q3046" s="4"/>
      <c r="R3046" s="4"/>
      <c r="S3046" s="4"/>
      <c r="T3046" s="4"/>
      <c r="U3046" s="4"/>
      <c r="V3046" s="4"/>
      <c r="W3046" s="4"/>
    </row>
    <row r="3047" spans="1:23" x14ac:dyDescent="0.2">
      <c r="A3047" s="4">
        <v>50</v>
      </c>
      <c r="B3047" s="4">
        <v>0</v>
      </c>
      <c r="C3047" s="4">
        <v>0</v>
      </c>
      <c r="D3047" s="4">
        <v>1</v>
      </c>
      <c r="E3047" s="4">
        <v>228</v>
      </c>
      <c r="F3047" s="4">
        <f>ROUND(Source!AY3039,O3047)</f>
        <v>338153.67</v>
      </c>
      <c r="G3047" s="4" t="s">
        <v>46</v>
      </c>
      <c r="H3047" s="4" t="s">
        <v>47</v>
      </c>
      <c r="I3047" s="4"/>
      <c r="J3047" s="4"/>
      <c r="K3047" s="4">
        <v>228</v>
      </c>
      <c r="L3047" s="4">
        <v>7</v>
      </c>
      <c r="M3047" s="4">
        <v>3</v>
      </c>
      <c r="N3047" s="4" t="s">
        <v>3</v>
      </c>
      <c r="O3047" s="4">
        <v>2</v>
      </c>
      <c r="P3047" s="4"/>
      <c r="Q3047" s="4"/>
      <c r="R3047" s="4"/>
      <c r="S3047" s="4"/>
      <c r="T3047" s="4"/>
      <c r="U3047" s="4"/>
      <c r="V3047" s="4"/>
      <c r="W3047" s="4"/>
    </row>
    <row r="3048" spans="1:23" x14ac:dyDescent="0.2">
      <c r="A3048" s="4">
        <v>50</v>
      </c>
      <c r="B3048" s="4">
        <v>0</v>
      </c>
      <c r="C3048" s="4">
        <v>0</v>
      </c>
      <c r="D3048" s="4">
        <v>1</v>
      </c>
      <c r="E3048" s="4">
        <v>216</v>
      </c>
      <c r="F3048" s="4">
        <f>ROUND(Source!AP3039,O3048)</f>
        <v>0</v>
      </c>
      <c r="G3048" s="4" t="s">
        <v>48</v>
      </c>
      <c r="H3048" s="4" t="s">
        <v>49</v>
      </c>
      <c r="I3048" s="4"/>
      <c r="J3048" s="4"/>
      <c r="K3048" s="4">
        <v>216</v>
      </c>
      <c r="L3048" s="4">
        <v>8</v>
      </c>
      <c r="M3048" s="4">
        <v>3</v>
      </c>
      <c r="N3048" s="4" t="s">
        <v>3</v>
      </c>
      <c r="O3048" s="4">
        <v>2</v>
      </c>
      <c r="P3048" s="4"/>
      <c r="Q3048" s="4"/>
      <c r="R3048" s="4"/>
      <c r="S3048" s="4"/>
      <c r="T3048" s="4"/>
      <c r="U3048" s="4"/>
      <c r="V3048" s="4"/>
      <c r="W3048" s="4"/>
    </row>
    <row r="3049" spans="1:23" x14ac:dyDescent="0.2">
      <c r="A3049" s="4">
        <v>50</v>
      </c>
      <c r="B3049" s="4">
        <v>0</v>
      </c>
      <c r="C3049" s="4">
        <v>0</v>
      </c>
      <c r="D3049" s="4">
        <v>1</v>
      </c>
      <c r="E3049" s="4">
        <v>223</v>
      </c>
      <c r="F3049" s="4">
        <f>ROUND(Source!AQ3039,O3049)</f>
        <v>0</v>
      </c>
      <c r="G3049" s="4" t="s">
        <v>50</v>
      </c>
      <c r="H3049" s="4" t="s">
        <v>51</v>
      </c>
      <c r="I3049" s="4"/>
      <c r="J3049" s="4"/>
      <c r="K3049" s="4">
        <v>223</v>
      </c>
      <c r="L3049" s="4">
        <v>9</v>
      </c>
      <c r="M3049" s="4">
        <v>3</v>
      </c>
      <c r="N3049" s="4" t="s">
        <v>3</v>
      </c>
      <c r="O3049" s="4">
        <v>2</v>
      </c>
      <c r="P3049" s="4"/>
      <c r="Q3049" s="4"/>
      <c r="R3049" s="4"/>
      <c r="S3049" s="4"/>
      <c r="T3049" s="4"/>
      <c r="U3049" s="4"/>
      <c r="V3049" s="4"/>
      <c r="W3049" s="4"/>
    </row>
    <row r="3050" spans="1:23" x14ac:dyDescent="0.2">
      <c r="A3050" s="4">
        <v>50</v>
      </c>
      <c r="B3050" s="4">
        <v>0</v>
      </c>
      <c r="C3050" s="4">
        <v>0</v>
      </c>
      <c r="D3050" s="4">
        <v>1</v>
      </c>
      <c r="E3050" s="4">
        <v>229</v>
      </c>
      <c r="F3050" s="4">
        <f>ROUND(Source!AZ3039,O3050)</f>
        <v>0</v>
      </c>
      <c r="G3050" s="4" t="s">
        <v>52</v>
      </c>
      <c r="H3050" s="4" t="s">
        <v>53</v>
      </c>
      <c r="I3050" s="4"/>
      <c r="J3050" s="4"/>
      <c r="K3050" s="4">
        <v>229</v>
      </c>
      <c r="L3050" s="4">
        <v>10</v>
      </c>
      <c r="M3050" s="4">
        <v>3</v>
      </c>
      <c r="N3050" s="4" t="s">
        <v>3</v>
      </c>
      <c r="O3050" s="4">
        <v>2</v>
      </c>
      <c r="P3050" s="4"/>
      <c r="Q3050" s="4"/>
      <c r="R3050" s="4"/>
      <c r="S3050" s="4"/>
      <c r="T3050" s="4"/>
      <c r="U3050" s="4"/>
      <c r="V3050" s="4"/>
      <c r="W3050" s="4"/>
    </row>
    <row r="3051" spans="1:23" x14ac:dyDescent="0.2">
      <c r="A3051" s="4">
        <v>50</v>
      </c>
      <c r="B3051" s="4">
        <v>0</v>
      </c>
      <c r="C3051" s="4">
        <v>0</v>
      </c>
      <c r="D3051" s="4">
        <v>1</v>
      </c>
      <c r="E3051" s="4">
        <v>203</v>
      </c>
      <c r="F3051" s="4">
        <f>ROUND(Source!Q3039,O3051)</f>
        <v>24501.39</v>
      </c>
      <c r="G3051" s="4" t="s">
        <v>54</v>
      </c>
      <c r="H3051" s="4" t="s">
        <v>55</v>
      </c>
      <c r="I3051" s="4"/>
      <c r="J3051" s="4"/>
      <c r="K3051" s="4">
        <v>203</v>
      </c>
      <c r="L3051" s="4">
        <v>11</v>
      </c>
      <c r="M3051" s="4">
        <v>3</v>
      </c>
      <c r="N3051" s="4" t="s">
        <v>3</v>
      </c>
      <c r="O3051" s="4">
        <v>2</v>
      </c>
      <c r="P3051" s="4"/>
      <c r="Q3051" s="4"/>
      <c r="R3051" s="4"/>
      <c r="S3051" s="4"/>
      <c r="T3051" s="4"/>
      <c r="U3051" s="4"/>
      <c r="V3051" s="4"/>
      <c r="W3051" s="4"/>
    </row>
    <row r="3052" spans="1:23" x14ac:dyDescent="0.2">
      <c r="A3052" s="4">
        <v>50</v>
      </c>
      <c r="B3052" s="4">
        <v>0</v>
      </c>
      <c r="C3052" s="4">
        <v>0</v>
      </c>
      <c r="D3052" s="4">
        <v>1</v>
      </c>
      <c r="E3052" s="4">
        <v>231</v>
      </c>
      <c r="F3052" s="4">
        <f>ROUND(Source!BB3039,O3052)</f>
        <v>0</v>
      </c>
      <c r="G3052" s="4" t="s">
        <v>56</v>
      </c>
      <c r="H3052" s="4" t="s">
        <v>57</v>
      </c>
      <c r="I3052" s="4"/>
      <c r="J3052" s="4"/>
      <c r="K3052" s="4">
        <v>231</v>
      </c>
      <c r="L3052" s="4">
        <v>12</v>
      </c>
      <c r="M3052" s="4">
        <v>3</v>
      </c>
      <c r="N3052" s="4" t="s">
        <v>3</v>
      </c>
      <c r="O3052" s="4">
        <v>2</v>
      </c>
      <c r="P3052" s="4"/>
      <c r="Q3052" s="4"/>
      <c r="R3052" s="4"/>
      <c r="S3052" s="4"/>
      <c r="T3052" s="4"/>
      <c r="U3052" s="4"/>
      <c r="V3052" s="4"/>
      <c r="W3052" s="4"/>
    </row>
    <row r="3053" spans="1:23" x14ac:dyDescent="0.2">
      <c r="A3053" s="4">
        <v>50</v>
      </c>
      <c r="B3053" s="4">
        <v>0</v>
      </c>
      <c r="C3053" s="4">
        <v>0</v>
      </c>
      <c r="D3053" s="4">
        <v>1</v>
      </c>
      <c r="E3053" s="4">
        <v>204</v>
      </c>
      <c r="F3053" s="4">
        <f>ROUND(Source!R3039,O3053)</f>
        <v>11940.03</v>
      </c>
      <c r="G3053" s="4" t="s">
        <v>58</v>
      </c>
      <c r="H3053" s="4" t="s">
        <v>59</v>
      </c>
      <c r="I3053" s="4"/>
      <c r="J3053" s="4"/>
      <c r="K3053" s="4">
        <v>204</v>
      </c>
      <c r="L3053" s="4">
        <v>13</v>
      </c>
      <c r="M3053" s="4">
        <v>3</v>
      </c>
      <c r="N3053" s="4" t="s">
        <v>3</v>
      </c>
      <c r="O3053" s="4">
        <v>2</v>
      </c>
      <c r="P3053" s="4"/>
      <c r="Q3053" s="4"/>
      <c r="R3053" s="4"/>
      <c r="S3053" s="4"/>
      <c r="T3053" s="4"/>
      <c r="U3053" s="4"/>
      <c r="V3053" s="4"/>
      <c r="W3053" s="4"/>
    </row>
    <row r="3054" spans="1:23" x14ac:dyDescent="0.2">
      <c r="A3054" s="4">
        <v>50</v>
      </c>
      <c r="B3054" s="4">
        <v>0</v>
      </c>
      <c r="C3054" s="4">
        <v>0</v>
      </c>
      <c r="D3054" s="4">
        <v>1</v>
      </c>
      <c r="E3054" s="4">
        <v>205</v>
      </c>
      <c r="F3054" s="4">
        <f>ROUND(Source!S3039,O3054)</f>
        <v>28689.34</v>
      </c>
      <c r="G3054" s="4" t="s">
        <v>60</v>
      </c>
      <c r="H3054" s="4" t="s">
        <v>61</v>
      </c>
      <c r="I3054" s="4"/>
      <c r="J3054" s="4"/>
      <c r="K3054" s="4">
        <v>205</v>
      </c>
      <c r="L3054" s="4">
        <v>14</v>
      </c>
      <c r="M3054" s="4">
        <v>3</v>
      </c>
      <c r="N3054" s="4" t="s">
        <v>3</v>
      </c>
      <c r="O3054" s="4">
        <v>2</v>
      </c>
      <c r="P3054" s="4"/>
      <c r="Q3054" s="4"/>
      <c r="R3054" s="4"/>
      <c r="S3054" s="4"/>
      <c r="T3054" s="4"/>
      <c r="U3054" s="4"/>
      <c r="V3054" s="4"/>
      <c r="W3054" s="4"/>
    </row>
    <row r="3055" spans="1:23" x14ac:dyDescent="0.2">
      <c r="A3055" s="4">
        <v>50</v>
      </c>
      <c r="B3055" s="4">
        <v>0</v>
      </c>
      <c r="C3055" s="4">
        <v>0</v>
      </c>
      <c r="D3055" s="4">
        <v>1</v>
      </c>
      <c r="E3055" s="4">
        <v>232</v>
      </c>
      <c r="F3055" s="4">
        <f>ROUND(Source!BC3039,O3055)</f>
        <v>0</v>
      </c>
      <c r="G3055" s="4" t="s">
        <v>62</v>
      </c>
      <c r="H3055" s="4" t="s">
        <v>63</v>
      </c>
      <c r="I3055" s="4"/>
      <c r="J3055" s="4"/>
      <c r="K3055" s="4">
        <v>232</v>
      </c>
      <c r="L3055" s="4">
        <v>15</v>
      </c>
      <c r="M3055" s="4">
        <v>3</v>
      </c>
      <c r="N3055" s="4" t="s">
        <v>3</v>
      </c>
      <c r="O3055" s="4">
        <v>2</v>
      </c>
      <c r="P3055" s="4"/>
      <c r="Q3055" s="4"/>
      <c r="R3055" s="4"/>
      <c r="S3055" s="4"/>
      <c r="T3055" s="4"/>
      <c r="U3055" s="4"/>
      <c r="V3055" s="4"/>
      <c r="W3055" s="4"/>
    </row>
    <row r="3056" spans="1:23" x14ac:dyDescent="0.2">
      <c r="A3056" s="4">
        <v>50</v>
      </c>
      <c r="B3056" s="4">
        <v>0</v>
      </c>
      <c r="C3056" s="4">
        <v>0</v>
      </c>
      <c r="D3056" s="4">
        <v>1</v>
      </c>
      <c r="E3056" s="4">
        <v>214</v>
      </c>
      <c r="F3056" s="4">
        <f>ROUND(Source!AS3039,O3056)</f>
        <v>0</v>
      </c>
      <c r="G3056" s="4" t="s">
        <v>64</v>
      </c>
      <c r="H3056" s="4" t="s">
        <v>65</v>
      </c>
      <c r="I3056" s="4"/>
      <c r="J3056" s="4"/>
      <c r="K3056" s="4">
        <v>214</v>
      </c>
      <c r="L3056" s="4">
        <v>16</v>
      </c>
      <c r="M3056" s="4">
        <v>3</v>
      </c>
      <c r="N3056" s="4" t="s">
        <v>3</v>
      </c>
      <c r="O3056" s="4">
        <v>2</v>
      </c>
      <c r="P3056" s="4"/>
      <c r="Q3056" s="4"/>
      <c r="R3056" s="4"/>
      <c r="S3056" s="4"/>
      <c r="T3056" s="4"/>
      <c r="U3056" s="4"/>
      <c r="V3056" s="4"/>
      <c r="W3056" s="4"/>
    </row>
    <row r="3057" spans="1:206" x14ac:dyDescent="0.2">
      <c r="A3057" s="4">
        <v>50</v>
      </c>
      <c r="B3057" s="4">
        <v>0</v>
      </c>
      <c r="C3057" s="4">
        <v>0</v>
      </c>
      <c r="D3057" s="4">
        <v>1</v>
      </c>
      <c r="E3057" s="4">
        <v>215</v>
      </c>
      <c r="F3057" s="4">
        <f>ROUND(Source!AT3039,O3057)</f>
        <v>0</v>
      </c>
      <c r="G3057" s="4" t="s">
        <v>66</v>
      </c>
      <c r="H3057" s="4" t="s">
        <v>67</v>
      </c>
      <c r="I3057" s="4"/>
      <c r="J3057" s="4"/>
      <c r="K3057" s="4">
        <v>215</v>
      </c>
      <c r="L3057" s="4">
        <v>17</v>
      </c>
      <c r="M3057" s="4">
        <v>3</v>
      </c>
      <c r="N3057" s="4" t="s">
        <v>3</v>
      </c>
      <c r="O3057" s="4">
        <v>2</v>
      </c>
      <c r="P3057" s="4"/>
      <c r="Q3057" s="4"/>
      <c r="R3057" s="4"/>
      <c r="S3057" s="4"/>
      <c r="T3057" s="4"/>
      <c r="U3057" s="4"/>
      <c r="V3057" s="4"/>
      <c r="W3057" s="4"/>
    </row>
    <row r="3058" spans="1:206" x14ac:dyDescent="0.2">
      <c r="A3058" s="4">
        <v>50</v>
      </c>
      <c r="B3058" s="4">
        <v>0</v>
      </c>
      <c r="C3058" s="4">
        <v>0</v>
      </c>
      <c r="D3058" s="4">
        <v>1</v>
      </c>
      <c r="E3058" s="4">
        <v>217</v>
      </c>
      <c r="F3058" s="4">
        <f>ROUND(Source!AU3039,O3058)</f>
        <v>427191.12</v>
      </c>
      <c r="G3058" s="4" t="s">
        <v>68</v>
      </c>
      <c r="H3058" s="4" t="s">
        <v>69</v>
      </c>
      <c r="I3058" s="4"/>
      <c r="J3058" s="4"/>
      <c r="K3058" s="4">
        <v>217</v>
      </c>
      <c r="L3058" s="4">
        <v>18</v>
      </c>
      <c r="M3058" s="4">
        <v>3</v>
      </c>
      <c r="N3058" s="4" t="s">
        <v>3</v>
      </c>
      <c r="O3058" s="4">
        <v>2</v>
      </c>
      <c r="P3058" s="4"/>
      <c r="Q3058" s="4"/>
      <c r="R3058" s="4"/>
      <c r="S3058" s="4"/>
      <c r="T3058" s="4"/>
      <c r="U3058" s="4"/>
      <c r="V3058" s="4"/>
      <c r="W3058" s="4"/>
    </row>
    <row r="3059" spans="1:206" x14ac:dyDescent="0.2">
      <c r="A3059" s="4">
        <v>50</v>
      </c>
      <c r="B3059" s="4">
        <v>0</v>
      </c>
      <c r="C3059" s="4">
        <v>0</v>
      </c>
      <c r="D3059" s="4">
        <v>1</v>
      </c>
      <c r="E3059" s="4">
        <v>230</v>
      </c>
      <c r="F3059" s="4">
        <f>ROUND(Source!BA3039,O3059)</f>
        <v>0</v>
      </c>
      <c r="G3059" s="4" t="s">
        <v>70</v>
      </c>
      <c r="H3059" s="4" t="s">
        <v>71</v>
      </c>
      <c r="I3059" s="4"/>
      <c r="J3059" s="4"/>
      <c r="K3059" s="4">
        <v>230</v>
      </c>
      <c r="L3059" s="4">
        <v>19</v>
      </c>
      <c r="M3059" s="4">
        <v>3</v>
      </c>
      <c r="N3059" s="4" t="s">
        <v>3</v>
      </c>
      <c r="O3059" s="4">
        <v>2</v>
      </c>
      <c r="P3059" s="4"/>
      <c r="Q3059" s="4"/>
      <c r="R3059" s="4"/>
      <c r="S3059" s="4"/>
      <c r="T3059" s="4"/>
      <c r="U3059" s="4"/>
      <c r="V3059" s="4"/>
      <c r="W3059" s="4"/>
    </row>
    <row r="3060" spans="1:206" x14ac:dyDescent="0.2">
      <c r="A3060" s="4">
        <v>50</v>
      </c>
      <c r="B3060" s="4">
        <v>0</v>
      </c>
      <c r="C3060" s="4">
        <v>0</v>
      </c>
      <c r="D3060" s="4">
        <v>1</v>
      </c>
      <c r="E3060" s="4">
        <v>206</v>
      </c>
      <c r="F3060" s="4">
        <f>ROUND(Source!T3039,O3060)</f>
        <v>0</v>
      </c>
      <c r="G3060" s="4" t="s">
        <v>72</v>
      </c>
      <c r="H3060" s="4" t="s">
        <v>73</v>
      </c>
      <c r="I3060" s="4"/>
      <c r="J3060" s="4"/>
      <c r="K3060" s="4">
        <v>206</v>
      </c>
      <c r="L3060" s="4">
        <v>20</v>
      </c>
      <c r="M3060" s="4">
        <v>3</v>
      </c>
      <c r="N3060" s="4" t="s">
        <v>3</v>
      </c>
      <c r="O3060" s="4">
        <v>2</v>
      </c>
      <c r="P3060" s="4"/>
      <c r="Q3060" s="4"/>
      <c r="R3060" s="4"/>
      <c r="S3060" s="4"/>
      <c r="T3060" s="4"/>
      <c r="U3060" s="4"/>
      <c r="V3060" s="4"/>
      <c r="W3060" s="4"/>
    </row>
    <row r="3061" spans="1:206" x14ac:dyDescent="0.2">
      <c r="A3061" s="4">
        <v>50</v>
      </c>
      <c r="B3061" s="4">
        <v>0</v>
      </c>
      <c r="C3061" s="4">
        <v>0</v>
      </c>
      <c r="D3061" s="4">
        <v>1</v>
      </c>
      <c r="E3061" s="4">
        <v>207</v>
      </c>
      <c r="F3061" s="4">
        <f>Source!U3039</f>
        <v>138.90844999999999</v>
      </c>
      <c r="G3061" s="4" t="s">
        <v>74</v>
      </c>
      <c r="H3061" s="4" t="s">
        <v>75</v>
      </c>
      <c r="I3061" s="4"/>
      <c r="J3061" s="4"/>
      <c r="K3061" s="4">
        <v>207</v>
      </c>
      <c r="L3061" s="4">
        <v>21</v>
      </c>
      <c r="M3061" s="4">
        <v>3</v>
      </c>
      <c r="N3061" s="4" t="s">
        <v>3</v>
      </c>
      <c r="O3061" s="4">
        <v>-1</v>
      </c>
      <c r="P3061" s="4"/>
      <c r="Q3061" s="4"/>
      <c r="R3061" s="4"/>
      <c r="S3061" s="4"/>
      <c r="T3061" s="4"/>
      <c r="U3061" s="4"/>
      <c r="V3061" s="4"/>
      <c r="W3061" s="4"/>
    </row>
    <row r="3062" spans="1:206" x14ac:dyDescent="0.2">
      <c r="A3062" s="4">
        <v>50</v>
      </c>
      <c r="B3062" s="4">
        <v>0</v>
      </c>
      <c r="C3062" s="4">
        <v>0</v>
      </c>
      <c r="D3062" s="4">
        <v>1</v>
      </c>
      <c r="E3062" s="4">
        <v>208</v>
      </c>
      <c r="F3062" s="4">
        <f>Source!V3039</f>
        <v>0</v>
      </c>
      <c r="G3062" s="4" t="s">
        <v>76</v>
      </c>
      <c r="H3062" s="4" t="s">
        <v>77</v>
      </c>
      <c r="I3062" s="4"/>
      <c r="J3062" s="4"/>
      <c r="K3062" s="4">
        <v>208</v>
      </c>
      <c r="L3062" s="4">
        <v>22</v>
      </c>
      <c r="M3062" s="4">
        <v>3</v>
      </c>
      <c r="N3062" s="4" t="s">
        <v>3</v>
      </c>
      <c r="O3062" s="4">
        <v>-1</v>
      </c>
      <c r="P3062" s="4"/>
      <c r="Q3062" s="4"/>
      <c r="R3062" s="4"/>
      <c r="S3062" s="4"/>
      <c r="T3062" s="4"/>
      <c r="U3062" s="4"/>
      <c r="V3062" s="4"/>
      <c r="W3062" s="4"/>
    </row>
    <row r="3063" spans="1:206" x14ac:dyDescent="0.2">
      <c r="A3063" s="4">
        <v>50</v>
      </c>
      <c r="B3063" s="4">
        <v>0</v>
      </c>
      <c r="C3063" s="4">
        <v>0</v>
      </c>
      <c r="D3063" s="4">
        <v>1</v>
      </c>
      <c r="E3063" s="4">
        <v>209</v>
      </c>
      <c r="F3063" s="4">
        <f>ROUND(Source!W3039,O3063)</f>
        <v>0</v>
      </c>
      <c r="G3063" s="4" t="s">
        <v>78</v>
      </c>
      <c r="H3063" s="4" t="s">
        <v>79</v>
      </c>
      <c r="I3063" s="4"/>
      <c r="J3063" s="4"/>
      <c r="K3063" s="4">
        <v>209</v>
      </c>
      <c r="L3063" s="4">
        <v>23</v>
      </c>
      <c r="M3063" s="4">
        <v>3</v>
      </c>
      <c r="N3063" s="4" t="s">
        <v>3</v>
      </c>
      <c r="O3063" s="4">
        <v>2</v>
      </c>
      <c r="P3063" s="4"/>
      <c r="Q3063" s="4"/>
      <c r="R3063" s="4"/>
      <c r="S3063" s="4"/>
      <c r="T3063" s="4"/>
      <c r="U3063" s="4"/>
      <c r="V3063" s="4"/>
      <c r="W3063" s="4"/>
    </row>
    <row r="3064" spans="1:206" x14ac:dyDescent="0.2">
      <c r="A3064" s="4">
        <v>50</v>
      </c>
      <c r="B3064" s="4">
        <v>0</v>
      </c>
      <c r="C3064" s="4">
        <v>0</v>
      </c>
      <c r="D3064" s="4">
        <v>1</v>
      </c>
      <c r="E3064" s="4">
        <v>210</v>
      </c>
      <c r="F3064" s="4">
        <f>ROUND(Source!X3039,O3064)</f>
        <v>20082.53</v>
      </c>
      <c r="G3064" s="4" t="s">
        <v>80</v>
      </c>
      <c r="H3064" s="4" t="s">
        <v>81</v>
      </c>
      <c r="I3064" s="4"/>
      <c r="J3064" s="4"/>
      <c r="K3064" s="4">
        <v>210</v>
      </c>
      <c r="L3064" s="4">
        <v>24</v>
      </c>
      <c r="M3064" s="4">
        <v>3</v>
      </c>
      <c r="N3064" s="4" t="s">
        <v>3</v>
      </c>
      <c r="O3064" s="4">
        <v>2</v>
      </c>
      <c r="P3064" s="4"/>
      <c r="Q3064" s="4"/>
      <c r="R3064" s="4"/>
      <c r="S3064" s="4"/>
      <c r="T3064" s="4"/>
      <c r="U3064" s="4"/>
      <c r="V3064" s="4"/>
      <c r="W3064" s="4"/>
    </row>
    <row r="3065" spans="1:206" x14ac:dyDescent="0.2">
      <c r="A3065" s="4">
        <v>50</v>
      </c>
      <c r="B3065" s="4">
        <v>0</v>
      </c>
      <c r="C3065" s="4">
        <v>0</v>
      </c>
      <c r="D3065" s="4">
        <v>1</v>
      </c>
      <c r="E3065" s="4">
        <v>211</v>
      </c>
      <c r="F3065" s="4">
        <f>ROUND(Source!Y3039,O3065)</f>
        <v>2868.95</v>
      </c>
      <c r="G3065" s="4" t="s">
        <v>82</v>
      </c>
      <c r="H3065" s="4" t="s">
        <v>83</v>
      </c>
      <c r="I3065" s="4"/>
      <c r="J3065" s="4"/>
      <c r="K3065" s="4">
        <v>211</v>
      </c>
      <c r="L3065" s="4">
        <v>25</v>
      </c>
      <c r="M3065" s="4">
        <v>3</v>
      </c>
      <c r="N3065" s="4" t="s">
        <v>3</v>
      </c>
      <c r="O3065" s="4">
        <v>2</v>
      </c>
      <c r="P3065" s="4"/>
      <c r="Q3065" s="4"/>
      <c r="R3065" s="4"/>
      <c r="S3065" s="4"/>
      <c r="T3065" s="4"/>
      <c r="U3065" s="4"/>
      <c r="V3065" s="4"/>
      <c r="W3065" s="4"/>
    </row>
    <row r="3066" spans="1:206" x14ac:dyDescent="0.2">
      <c r="A3066" s="4">
        <v>50</v>
      </c>
      <c r="B3066" s="4">
        <v>0</v>
      </c>
      <c r="C3066" s="4">
        <v>0</v>
      </c>
      <c r="D3066" s="4">
        <v>1</v>
      </c>
      <c r="E3066" s="4">
        <v>224</v>
      </c>
      <c r="F3066" s="4">
        <f>ROUND(Source!AR3039,O3066)</f>
        <v>427191.12</v>
      </c>
      <c r="G3066" s="4" t="s">
        <v>84</v>
      </c>
      <c r="H3066" s="4" t="s">
        <v>85</v>
      </c>
      <c r="I3066" s="4"/>
      <c r="J3066" s="4"/>
      <c r="K3066" s="4">
        <v>224</v>
      </c>
      <c r="L3066" s="4">
        <v>26</v>
      </c>
      <c r="M3066" s="4">
        <v>3</v>
      </c>
      <c r="N3066" s="4" t="s">
        <v>3</v>
      </c>
      <c r="O3066" s="4">
        <v>2</v>
      </c>
      <c r="P3066" s="4"/>
      <c r="Q3066" s="4"/>
      <c r="R3066" s="4"/>
      <c r="S3066" s="4"/>
      <c r="T3066" s="4"/>
      <c r="U3066" s="4"/>
      <c r="V3066" s="4"/>
      <c r="W3066" s="4"/>
    </row>
    <row r="3067" spans="1:206" x14ac:dyDescent="0.2">
      <c r="A3067" s="4">
        <v>50</v>
      </c>
      <c r="B3067" s="4">
        <v>1</v>
      </c>
      <c r="C3067" s="4">
        <v>0</v>
      </c>
      <c r="D3067" s="4">
        <v>2</v>
      </c>
      <c r="E3067" s="4">
        <v>0</v>
      </c>
      <c r="F3067" s="4">
        <f>ROUND(F3066*0.2,O3067)</f>
        <v>85438.22</v>
      </c>
      <c r="G3067" s="4" t="s">
        <v>86</v>
      </c>
      <c r="H3067" s="4" t="s">
        <v>87</v>
      </c>
      <c r="I3067" s="4"/>
      <c r="J3067" s="4"/>
      <c r="K3067" s="4">
        <v>212</v>
      </c>
      <c r="L3067" s="4">
        <v>27</v>
      </c>
      <c r="M3067" s="4">
        <v>0</v>
      </c>
      <c r="N3067" s="4" t="s">
        <v>3</v>
      </c>
      <c r="O3067" s="4">
        <v>2</v>
      </c>
      <c r="P3067" s="4"/>
      <c r="Q3067" s="4"/>
      <c r="R3067" s="4"/>
      <c r="S3067" s="4"/>
      <c r="T3067" s="4"/>
      <c r="U3067" s="4"/>
      <c r="V3067" s="4"/>
      <c r="W3067" s="4"/>
    </row>
    <row r="3068" spans="1:206" x14ac:dyDescent="0.2">
      <c r="A3068" s="4">
        <v>50</v>
      </c>
      <c r="B3068" s="4">
        <v>1</v>
      </c>
      <c r="C3068" s="4">
        <v>0</v>
      </c>
      <c r="D3068" s="4">
        <v>2</v>
      </c>
      <c r="E3068" s="4">
        <v>0</v>
      </c>
      <c r="F3068" s="4">
        <f>ROUND(F3067+F3066,O3068)</f>
        <v>512629.34</v>
      </c>
      <c r="G3068" s="4" t="s">
        <v>88</v>
      </c>
      <c r="H3068" s="4" t="s">
        <v>88</v>
      </c>
      <c r="I3068" s="4"/>
      <c r="J3068" s="4"/>
      <c r="K3068" s="4">
        <v>212</v>
      </c>
      <c r="L3068" s="4">
        <v>28</v>
      </c>
      <c r="M3068" s="4">
        <v>0</v>
      </c>
      <c r="N3068" s="4" t="s">
        <v>3</v>
      </c>
      <c r="O3068" s="4">
        <v>2</v>
      </c>
      <c r="P3068" s="4"/>
      <c r="Q3068" s="4"/>
      <c r="R3068" s="4"/>
      <c r="S3068" s="4"/>
      <c r="T3068" s="4"/>
      <c r="U3068" s="4"/>
      <c r="V3068" s="4"/>
      <c r="W3068" s="4"/>
    </row>
    <row r="3070" spans="1:206" x14ac:dyDescent="0.2">
      <c r="A3070" s="1">
        <v>4</v>
      </c>
      <c r="B3070" s="1">
        <v>1</v>
      </c>
      <c r="C3070" s="1"/>
      <c r="D3070" s="1">
        <f>ROW(A3084)</f>
        <v>3084</v>
      </c>
      <c r="E3070" s="1"/>
      <c r="F3070" s="1" t="s">
        <v>12</v>
      </c>
      <c r="G3070" s="1" t="s">
        <v>325</v>
      </c>
      <c r="H3070" s="1" t="s">
        <v>3</v>
      </c>
      <c r="I3070" s="1">
        <v>0</v>
      </c>
      <c r="J3070" s="1"/>
      <c r="K3070" s="1">
        <v>0</v>
      </c>
      <c r="L3070" s="1"/>
      <c r="M3070" s="1"/>
      <c r="N3070" s="1"/>
      <c r="O3070" s="1"/>
      <c r="P3070" s="1"/>
      <c r="Q3070" s="1"/>
      <c r="R3070" s="1"/>
      <c r="S3070" s="1"/>
      <c r="T3070" s="1"/>
      <c r="U3070" s="1" t="s">
        <v>3</v>
      </c>
      <c r="V3070" s="1">
        <v>0</v>
      </c>
      <c r="W3070" s="1"/>
      <c r="X3070" s="1"/>
      <c r="Y3070" s="1"/>
      <c r="Z3070" s="1"/>
      <c r="AA3070" s="1"/>
      <c r="AB3070" s="1" t="s">
        <v>3</v>
      </c>
      <c r="AC3070" s="1" t="s">
        <v>3</v>
      </c>
      <c r="AD3070" s="1" t="s">
        <v>3</v>
      </c>
      <c r="AE3070" s="1" t="s">
        <v>3</v>
      </c>
      <c r="AF3070" s="1" t="s">
        <v>3</v>
      </c>
      <c r="AG3070" s="1" t="s">
        <v>3</v>
      </c>
      <c r="AH3070" s="1"/>
      <c r="AI3070" s="1"/>
      <c r="AJ3070" s="1"/>
      <c r="AK3070" s="1"/>
      <c r="AL3070" s="1"/>
      <c r="AM3070" s="1"/>
      <c r="AN3070" s="1"/>
      <c r="AO3070" s="1"/>
      <c r="AP3070" s="1" t="s">
        <v>3</v>
      </c>
      <c r="AQ3070" s="1" t="s">
        <v>3</v>
      </c>
      <c r="AR3070" s="1" t="s">
        <v>3</v>
      </c>
      <c r="AS3070" s="1"/>
      <c r="AT3070" s="1"/>
      <c r="AU3070" s="1"/>
      <c r="AV3070" s="1"/>
      <c r="AW3070" s="1"/>
      <c r="AX3070" s="1"/>
      <c r="AY3070" s="1"/>
      <c r="AZ3070" s="1" t="s">
        <v>3</v>
      </c>
      <c r="BA3070" s="1"/>
      <c r="BB3070" s="1" t="s">
        <v>3</v>
      </c>
      <c r="BC3070" s="1" t="s">
        <v>3</v>
      </c>
      <c r="BD3070" s="1" t="s">
        <v>3</v>
      </c>
      <c r="BE3070" s="1" t="s">
        <v>3</v>
      </c>
      <c r="BF3070" s="1" t="s">
        <v>3</v>
      </c>
      <c r="BG3070" s="1" t="s">
        <v>3</v>
      </c>
      <c r="BH3070" s="1" t="s">
        <v>3</v>
      </c>
      <c r="BI3070" s="1" t="s">
        <v>3</v>
      </c>
      <c r="BJ3070" s="1" t="s">
        <v>3</v>
      </c>
      <c r="BK3070" s="1" t="s">
        <v>3</v>
      </c>
      <c r="BL3070" s="1" t="s">
        <v>3</v>
      </c>
      <c r="BM3070" s="1" t="s">
        <v>3</v>
      </c>
      <c r="BN3070" s="1" t="s">
        <v>3</v>
      </c>
      <c r="BO3070" s="1" t="s">
        <v>3</v>
      </c>
      <c r="BP3070" s="1" t="s">
        <v>3</v>
      </c>
      <c r="BQ3070" s="1"/>
      <c r="BR3070" s="1"/>
      <c r="BS3070" s="1"/>
      <c r="BT3070" s="1"/>
      <c r="BU3070" s="1"/>
      <c r="BV3070" s="1"/>
      <c r="BW3070" s="1"/>
      <c r="BX3070" s="1">
        <v>0</v>
      </c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>
        <v>0</v>
      </c>
    </row>
    <row r="3072" spans="1:206" x14ac:dyDescent="0.2">
      <c r="A3072" s="2">
        <v>52</v>
      </c>
      <c r="B3072" s="2">
        <f t="shared" ref="B3072:G3072" si="1608">B3084</f>
        <v>1</v>
      </c>
      <c r="C3072" s="2">
        <f t="shared" si="1608"/>
        <v>4</v>
      </c>
      <c r="D3072" s="2">
        <f t="shared" si="1608"/>
        <v>3070</v>
      </c>
      <c r="E3072" s="2">
        <f t="shared" si="1608"/>
        <v>0</v>
      </c>
      <c r="F3072" s="2" t="str">
        <f t="shared" si="1608"/>
        <v>Новый раздел</v>
      </c>
      <c r="G3072" s="2" t="str">
        <f t="shared" si="1608"/>
        <v>Устройство / ремонт игрового комплекса</v>
      </c>
      <c r="H3072" s="2"/>
      <c r="I3072" s="2"/>
      <c r="J3072" s="2"/>
      <c r="K3072" s="2"/>
      <c r="L3072" s="2"/>
      <c r="M3072" s="2"/>
      <c r="N3072" s="2"/>
      <c r="O3072" s="2">
        <f t="shared" ref="O3072:AT3072" si="1609">O3084</f>
        <v>550765.5</v>
      </c>
      <c r="P3072" s="2">
        <f t="shared" si="1609"/>
        <v>525130.67000000004</v>
      </c>
      <c r="Q3072" s="2">
        <f t="shared" si="1609"/>
        <v>1037.44</v>
      </c>
      <c r="R3072" s="2">
        <f t="shared" si="1609"/>
        <v>69.06</v>
      </c>
      <c r="S3072" s="2">
        <f t="shared" si="1609"/>
        <v>24597.39</v>
      </c>
      <c r="T3072" s="2">
        <f t="shared" si="1609"/>
        <v>0</v>
      </c>
      <c r="U3072" s="2">
        <f t="shared" si="1609"/>
        <v>126.499735</v>
      </c>
      <c r="V3072" s="2">
        <f t="shared" si="1609"/>
        <v>0</v>
      </c>
      <c r="W3072" s="2">
        <f t="shared" si="1609"/>
        <v>0</v>
      </c>
      <c r="X3072" s="2">
        <f t="shared" si="1609"/>
        <v>17218.169999999998</v>
      </c>
      <c r="Y3072" s="2">
        <f t="shared" si="1609"/>
        <v>2459.7399999999998</v>
      </c>
      <c r="Z3072" s="2">
        <f t="shared" si="1609"/>
        <v>0</v>
      </c>
      <c r="AA3072" s="2">
        <f t="shared" si="1609"/>
        <v>0</v>
      </c>
      <c r="AB3072" s="2">
        <f t="shared" si="1609"/>
        <v>550765.5</v>
      </c>
      <c r="AC3072" s="2">
        <f t="shared" si="1609"/>
        <v>525130.67000000004</v>
      </c>
      <c r="AD3072" s="2">
        <f t="shared" si="1609"/>
        <v>1037.44</v>
      </c>
      <c r="AE3072" s="2">
        <f t="shared" si="1609"/>
        <v>69.06</v>
      </c>
      <c r="AF3072" s="2">
        <f t="shared" si="1609"/>
        <v>24597.39</v>
      </c>
      <c r="AG3072" s="2">
        <f t="shared" si="1609"/>
        <v>0</v>
      </c>
      <c r="AH3072" s="2">
        <f t="shared" si="1609"/>
        <v>126.499735</v>
      </c>
      <c r="AI3072" s="2">
        <f t="shared" si="1609"/>
        <v>0</v>
      </c>
      <c r="AJ3072" s="2">
        <f t="shared" si="1609"/>
        <v>0</v>
      </c>
      <c r="AK3072" s="2">
        <f t="shared" si="1609"/>
        <v>17218.169999999998</v>
      </c>
      <c r="AL3072" s="2">
        <f t="shared" si="1609"/>
        <v>2459.7399999999998</v>
      </c>
      <c r="AM3072" s="2">
        <f t="shared" si="1609"/>
        <v>0</v>
      </c>
      <c r="AN3072" s="2">
        <f t="shared" si="1609"/>
        <v>0</v>
      </c>
      <c r="AO3072" s="2">
        <f t="shared" si="1609"/>
        <v>0</v>
      </c>
      <c r="AP3072" s="2">
        <f t="shared" si="1609"/>
        <v>0</v>
      </c>
      <c r="AQ3072" s="2">
        <f t="shared" si="1609"/>
        <v>0</v>
      </c>
      <c r="AR3072" s="2">
        <f t="shared" si="1609"/>
        <v>570444.31999999995</v>
      </c>
      <c r="AS3072" s="2">
        <f t="shared" si="1609"/>
        <v>512500</v>
      </c>
      <c r="AT3072" s="2">
        <f t="shared" si="1609"/>
        <v>0</v>
      </c>
      <c r="AU3072" s="2">
        <f t="shared" ref="AU3072:BZ3072" si="1610">AU3084</f>
        <v>57944.32</v>
      </c>
      <c r="AV3072" s="2">
        <f t="shared" si="1610"/>
        <v>525130.67000000004</v>
      </c>
      <c r="AW3072" s="2">
        <f t="shared" si="1610"/>
        <v>525130.67000000004</v>
      </c>
      <c r="AX3072" s="2">
        <f t="shared" si="1610"/>
        <v>0</v>
      </c>
      <c r="AY3072" s="2">
        <f t="shared" si="1610"/>
        <v>525130.67000000004</v>
      </c>
      <c r="AZ3072" s="2">
        <f t="shared" si="1610"/>
        <v>0</v>
      </c>
      <c r="BA3072" s="2">
        <f t="shared" si="1610"/>
        <v>0</v>
      </c>
      <c r="BB3072" s="2">
        <f t="shared" si="1610"/>
        <v>0</v>
      </c>
      <c r="BC3072" s="2">
        <f t="shared" si="1610"/>
        <v>0</v>
      </c>
      <c r="BD3072" s="2">
        <f t="shared" si="1610"/>
        <v>0</v>
      </c>
      <c r="BE3072" s="2">
        <f t="shared" si="1610"/>
        <v>0</v>
      </c>
      <c r="BF3072" s="2">
        <f t="shared" si="1610"/>
        <v>0</v>
      </c>
      <c r="BG3072" s="2">
        <f t="shared" si="1610"/>
        <v>0</v>
      </c>
      <c r="BH3072" s="2">
        <f t="shared" si="1610"/>
        <v>0</v>
      </c>
      <c r="BI3072" s="2">
        <f t="shared" si="1610"/>
        <v>0</v>
      </c>
      <c r="BJ3072" s="2">
        <f t="shared" si="1610"/>
        <v>0</v>
      </c>
      <c r="BK3072" s="2">
        <f t="shared" si="1610"/>
        <v>0</v>
      </c>
      <c r="BL3072" s="2">
        <f t="shared" si="1610"/>
        <v>0</v>
      </c>
      <c r="BM3072" s="2">
        <f t="shared" si="1610"/>
        <v>0</v>
      </c>
      <c r="BN3072" s="2">
        <f t="shared" si="1610"/>
        <v>0</v>
      </c>
      <c r="BO3072" s="2">
        <f t="shared" si="1610"/>
        <v>0</v>
      </c>
      <c r="BP3072" s="2">
        <f t="shared" si="1610"/>
        <v>0</v>
      </c>
      <c r="BQ3072" s="2">
        <f t="shared" si="1610"/>
        <v>0</v>
      </c>
      <c r="BR3072" s="2">
        <f t="shared" si="1610"/>
        <v>0</v>
      </c>
      <c r="BS3072" s="2">
        <f t="shared" si="1610"/>
        <v>0</v>
      </c>
      <c r="BT3072" s="2">
        <f t="shared" si="1610"/>
        <v>0</v>
      </c>
      <c r="BU3072" s="2">
        <f t="shared" si="1610"/>
        <v>0</v>
      </c>
      <c r="BV3072" s="2">
        <f t="shared" si="1610"/>
        <v>0</v>
      </c>
      <c r="BW3072" s="2">
        <f t="shared" si="1610"/>
        <v>0</v>
      </c>
      <c r="BX3072" s="2">
        <f t="shared" si="1610"/>
        <v>0</v>
      </c>
      <c r="BY3072" s="2">
        <f t="shared" si="1610"/>
        <v>0</v>
      </c>
      <c r="BZ3072" s="2">
        <f t="shared" si="1610"/>
        <v>0</v>
      </c>
      <c r="CA3072" s="2">
        <f t="shared" ref="CA3072:DF3072" si="1611">CA3084</f>
        <v>570444.31999999995</v>
      </c>
      <c r="CB3072" s="2">
        <f t="shared" si="1611"/>
        <v>512500</v>
      </c>
      <c r="CC3072" s="2">
        <f t="shared" si="1611"/>
        <v>0</v>
      </c>
      <c r="CD3072" s="2">
        <f t="shared" si="1611"/>
        <v>57944.32</v>
      </c>
      <c r="CE3072" s="2">
        <f t="shared" si="1611"/>
        <v>525130.67000000004</v>
      </c>
      <c r="CF3072" s="2">
        <f t="shared" si="1611"/>
        <v>525130.67000000004</v>
      </c>
      <c r="CG3072" s="2">
        <f t="shared" si="1611"/>
        <v>0</v>
      </c>
      <c r="CH3072" s="2">
        <f t="shared" si="1611"/>
        <v>525130.67000000004</v>
      </c>
      <c r="CI3072" s="2">
        <f t="shared" si="1611"/>
        <v>0</v>
      </c>
      <c r="CJ3072" s="2">
        <f t="shared" si="1611"/>
        <v>0</v>
      </c>
      <c r="CK3072" s="2">
        <f t="shared" si="1611"/>
        <v>0</v>
      </c>
      <c r="CL3072" s="2">
        <f t="shared" si="1611"/>
        <v>0</v>
      </c>
      <c r="CM3072" s="2">
        <f t="shared" si="1611"/>
        <v>0</v>
      </c>
      <c r="CN3072" s="2">
        <f t="shared" si="1611"/>
        <v>0</v>
      </c>
      <c r="CO3072" s="2">
        <f t="shared" si="1611"/>
        <v>0</v>
      </c>
      <c r="CP3072" s="2">
        <f t="shared" si="1611"/>
        <v>0</v>
      </c>
      <c r="CQ3072" s="2">
        <f t="shared" si="1611"/>
        <v>0</v>
      </c>
      <c r="CR3072" s="2">
        <f t="shared" si="1611"/>
        <v>0</v>
      </c>
      <c r="CS3072" s="2">
        <f t="shared" si="1611"/>
        <v>0</v>
      </c>
      <c r="CT3072" s="2">
        <f t="shared" si="1611"/>
        <v>0</v>
      </c>
      <c r="CU3072" s="2">
        <f t="shared" si="1611"/>
        <v>0</v>
      </c>
      <c r="CV3072" s="2">
        <f t="shared" si="1611"/>
        <v>0</v>
      </c>
      <c r="CW3072" s="2">
        <f t="shared" si="1611"/>
        <v>0</v>
      </c>
      <c r="CX3072" s="2">
        <f t="shared" si="1611"/>
        <v>0</v>
      </c>
      <c r="CY3072" s="2">
        <f t="shared" si="1611"/>
        <v>0</v>
      </c>
      <c r="CZ3072" s="2">
        <f t="shared" si="1611"/>
        <v>0</v>
      </c>
      <c r="DA3072" s="2">
        <f t="shared" si="1611"/>
        <v>0</v>
      </c>
      <c r="DB3072" s="2">
        <f t="shared" si="1611"/>
        <v>0</v>
      </c>
      <c r="DC3072" s="2">
        <f t="shared" si="1611"/>
        <v>0</v>
      </c>
      <c r="DD3072" s="2">
        <f t="shared" si="1611"/>
        <v>0</v>
      </c>
      <c r="DE3072" s="2">
        <f t="shared" si="1611"/>
        <v>0</v>
      </c>
      <c r="DF3072" s="2">
        <f t="shared" si="1611"/>
        <v>0</v>
      </c>
      <c r="DG3072" s="3">
        <f t="shared" ref="DG3072:EL3072" si="1612">DG3084</f>
        <v>0</v>
      </c>
      <c r="DH3072" s="3">
        <f t="shared" si="1612"/>
        <v>0</v>
      </c>
      <c r="DI3072" s="3">
        <f t="shared" si="1612"/>
        <v>0</v>
      </c>
      <c r="DJ3072" s="3">
        <f t="shared" si="1612"/>
        <v>0</v>
      </c>
      <c r="DK3072" s="3">
        <f t="shared" si="1612"/>
        <v>0</v>
      </c>
      <c r="DL3072" s="3">
        <f t="shared" si="1612"/>
        <v>0</v>
      </c>
      <c r="DM3072" s="3">
        <f t="shared" si="1612"/>
        <v>0</v>
      </c>
      <c r="DN3072" s="3">
        <f t="shared" si="1612"/>
        <v>0</v>
      </c>
      <c r="DO3072" s="3">
        <f t="shared" si="1612"/>
        <v>0</v>
      </c>
      <c r="DP3072" s="3">
        <f t="shared" si="1612"/>
        <v>0</v>
      </c>
      <c r="DQ3072" s="3">
        <f t="shared" si="1612"/>
        <v>0</v>
      </c>
      <c r="DR3072" s="3">
        <f t="shared" si="1612"/>
        <v>0</v>
      </c>
      <c r="DS3072" s="3">
        <f t="shared" si="1612"/>
        <v>0</v>
      </c>
      <c r="DT3072" s="3">
        <f t="shared" si="1612"/>
        <v>0</v>
      </c>
      <c r="DU3072" s="3">
        <f t="shared" si="1612"/>
        <v>0</v>
      </c>
      <c r="DV3072" s="3">
        <f t="shared" si="1612"/>
        <v>0</v>
      </c>
      <c r="DW3072" s="3">
        <f t="shared" si="1612"/>
        <v>0</v>
      </c>
      <c r="DX3072" s="3">
        <f t="shared" si="1612"/>
        <v>0</v>
      </c>
      <c r="DY3072" s="3">
        <f t="shared" si="1612"/>
        <v>0</v>
      </c>
      <c r="DZ3072" s="3">
        <f t="shared" si="1612"/>
        <v>0</v>
      </c>
      <c r="EA3072" s="3">
        <f t="shared" si="1612"/>
        <v>0</v>
      </c>
      <c r="EB3072" s="3">
        <f t="shared" si="1612"/>
        <v>0</v>
      </c>
      <c r="EC3072" s="3">
        <f t="shared" si="1612"/>
        <v>0</v>
      </c>
      <c r="ED3072" s="3">
        <f t="shared" si="1612"/>
        <v>0</v>
      </c>
      <c r="EE3072" s="3">
        <f t="shared" si="1612"/>
        <v>0</v>
      </c>
      <c r="EF3072" s="3">
        <f t="shared" si="1612"/>
        <v>0</v>
      </c>
      <c r="EG3072" s="3">
        <f t="shared" si="1612"/>
        <v>0</v>
      </c>
      <c r="EH3072" s="3">
        <f t="shared" si="1612"/>
        <v>0</v>
      </c>
      <c r="EI3072" s="3">
        <f t="shared" si="1612"/>
        <v>0</v>
      </c>
      <c r="EJ3072" s="3">
        <f t="shared" si="1612"/>
        <v>0</v>
      </c>
      <c r="EK3072" s="3">
        <f t="shared" si="1612"/>
        <v>0</v>
      </c>
      <c r="EL3072" s="3">
        <f t="shared" si="1612"/>
        <v>0</v>
      </c>
      <c r="EM3072" s="3">
        <f t="shared" ref="EM3072:FR3072" si="1613">EM3084</f>
        <v>0</v>
      </c>
      <c r="EN3072" s="3">
        <f t="shared" si="1613"/>
        <v>0</v>
      </c>
      <c r="EO3072" s="3">
        <f t="shared" si="1613"/>
        <v>0</v>
      </c>
      <c r="EP3072" s="3">
        <f t="shared" si="1613"/>
        <v>0</v>
      </c>
      <c r="EQ3072" s="3">
        <f t="shared" si="1613"/>
        <v>0</v>
      </c>
      <c r="ER3072" s="3">
        <f t="shared" si="1613"/>
        <v>0</v>
      </c>
      <c r="ES3072" s="3">
        <f t="shared" si="1613"/>
        <v>0</v>
      </c>
      <c r="ET3072" s="3">
        <f t="shared" si="1613"/>
        <v>0</v>
      </c>
      <c r="EU3072" s="3">
        <f t="shared" si="1613"/>
        <v>0</v>
      </c>
      <c r="EV3072" s="3">
        <f t="shared" si="1613"/>
        <v>0</v>
      </c>
      <c r="EW3072" s="3">
        <f t="shared" si="1613"/>
        <v>0</v>
      </c>
      <c r="EX3072" s="3">
        <f t="shared" si="1613"/>
        <v>0</v>
      </c>
      <c r="EY3072" s="3">
        <f t="shared" si="1613"/>
        <v>0</v>
      </c>
      <c r="EZ3072" s="3">
        <f t="shared" si="1613"/>
        <v>0</v>
      </c>
      <c r="FA3072" s="3">
        <f t="shared" si="1613"/>
        <v>0</v>
      </c>
      <c r="FB3072" s="3">
        <f t="shared" si="1613"/>
        <v>0</v>
      </c>
      <c r="FC3072" s="3">
        <f t="shared" si="1613"/>
        <v>0</v>
      </c>
      <c r="FD3072" s="3">
        <f t="shared" si="1613"/>
        <v>0</v>
      </c>
      <c r="FE3072" s="3">
        <f t="shared" si="1613"/>
        <v>0</v>
      </c>
      <c r="FF3072" s="3">
        <f t="shared" si="1613"/>
        <v>0</v>
      </c>
      <c r="FG3072" s="3">
        <f t="shared" si="1613"/>
        <v>0</v>
      </c>
      <c r="FH3072" s="3">
        <f t="shared" si="1613"/>
        <v>0</v>
      </c>
      <c r="FI3072" s="3">
        <f t="shared" si="1613"/>
        <v>0</v>
      </c>
      <c r="FJ3072" s="3">
        <f t="shared" si="1613"/>
        <v>0</v>
      </c>
      <c r="FK3072" s="3">
        <f t="shared" si="1613"/>
        <v>0</v>
      </c>
      <c r="FL3072" s="3">
        <f t="shared" si="1613"/>
        <v>0</v>
      </c>
      <c r="FM3072" s="3">
        <f t="shared" si="1613"/>
        <v>0</v>
      </c>
      <c r="FN3072" s="3">
        <f t="shared" si="1613"/>
        <v>0</v>
      </c>
      <c r="FO3072" s="3">
        <f t="shared" si="1613"/>
        <v>0</v>
      </c>
      <c r="FP3072" s="3">
        <f t="shared" si="1613"/>
        <v>0</v>
      </c>
      <c r="FQ3072" s="3">
        <f t="shared" si="1613"/>
        <v>0</v>
      </c>
      <c r="FR3072" s="3">
        <f t="shared" si="1613"/>
        <v>0</v>
      </c>
      <c r="FS3072" s="3">
        <f t="shared" ref="FS3072:GX3072" si="1614">FS3084</f>
        <v>0</v>
      </c>
      <c r="FT3072" s="3">
        <f t="shared" si="1614"/>
        <v>0</v>
      </c>
      <c r="FU3072" s="3">
        <f t="shared" si="1614"/>
        <v>0</v>
      </c>
      <c r="FV3072" s="3">
        <f t="shared" si="1614"/>
        <v>0</v>
      </c>
      <c r="FW3072" s="3">
        <f t="shared" si="1614"/>
        <v>0</v>
      </c>
      <c r="FX3072" s="3">
        <f t="shared" si="1614"/>
        <v>0</v>
      </c>
      <c r="FY3072" s="3">
        <f t="shared" si="1614"/>
        <v>0</v>
      </c>
      <c r="FZ3072" s="3">
        <f t="shared" si="1614"/>
        <v>0</v>
      </c>
      <c r="GA3072" s="3">
        <f t="shared" si="1614"/>
        <v>0</v>
      </c>
      <c r="GB3072" s="3">
        <f t="shared" si="1614"/>
        <v>0</v>
      </c>
      <c r="GC3072" s="3">
        <f t="shared" si="1614"/>
        <v>0</v>
      </c>
      <c r="GD3072" s="3">
        <f t="shared" si="1614"/>
        <v>0</v>
      </c>
      <c r="GE3072" s="3">
        <f t="shared" si="1614"/>
        <v>0</v>
      </c>
      <c r="GF3072" s="3">
        <f t="shared" si="1614"/>
        <v>0</v>
      </c>
      <c r="GG3072" s="3">
        <f t="shared" si="1614"/>
        <v>0</v>
      </c>
      <c r="GH3072" s="3">
        <f t="shared" si="1614"/>
        <v>0</v>
      </c>
      <c r="GI3072" s="3">
        <f t="shared" si="1614"/>
        <v>0</v>
      </c>
      <c r="GJ3072" s="3">
        <f t="shared" si="1614"/>
        <v>0</v>
      </c>
      <c r="GK3072" s="3">
        <f t="shared" si="1614"/>
        <v>0</v>
      </c>
      <c r="GL3072" s="3">
        <f t="shared" si="1614"/>
        <v>0</v>
      </c>
      <c r="GM3072" s="3">
        <f t="shared" si="1614"/>
        <v>0</v>
      </c>
      <c r="GN3072" s="3">
        <f t="shared" si="1614"/>
        <v>0</v>
      </c>
      <c r="GO3072" s="3">
        <f t="shared" si="1614"/>
        <v>0</v>
      </c>
      <c r="GP3072" s="3">
        <f t="shared" si="1614"/>
        <v>0</v>
      </c>
      <c r="GQ3072" s="3">
        <f t="shared" si="1614"/>
        <v>0</v>
      </c>
      <c r="GR3072" s="3">
        <f t="shared" si="1614"/>
        <v>0</v>
      </c>
      <c r="GS3072" s="3">
        <f t="shared" si="1614"/>
        <v>0</v>
      </c>
      <c r="GT3072" s="3">
        <f t="shared" si="1614"/>
        <v>0</v>
      </c>
      <c r="GU3072" s="3">
        <f t="shared" si="1614"/>
        <v>0</v>
      </c>
      <c r="GV3072" s="3">
        <f t="shared" si="1614"/>
        <v>0</v>
      </c>
      <c r="GW3072" s="3">
        <f t="shared" si="1614"/>
        <v>0</v>
      </c>
      <c r="GX3072" s="3">
        <f t="shared" si="1614"/>
        <v>0</v>
      </c>
    </row>
    <row r="3074" spans="1:245" x14ac:dyDescent="0.2">
      <c r="A3074">
        <v>17</v>
      </c>
      <c r="B3074">
        <v>1</v>
      </c>
      <c r="C3074">
        <f>ROW(SmtRes!A931)</f>
        <v>931</v>
      </c>
      <c r="D3074">
        <f>ROW(EtalonRes!A895)</f>
        <v>895</v>
      </c>
      <c r="E3074" t="s">
        <v>168</v>
      </c>
      <c r="F3074" t="s">
        <v>184</v>
      </c>
      <c r="G3074" t="s">
        <v>185</v>
      </c>
      <c r="H3074" t="s">
        <v>186</v>
      </c>
      <c r="I3074">
        <f>ROUND(14/100,9)</f>
        <v>0.14000000000000001</v>
      </c>
      <c r="J3074">
        <v>0</v>
      </c>
      <c r="O3074">
        <f t="shared" ref="O3074:O3082" si="1615">ROUND(CP3074,2)</f>
        <v>13778.27</v>
      </c>
      <c r="P3074">
        <f t="shared" ref="P3074:P3082" si="1616">ROUND(CQ3074*I3074,2)</f>
        <v>0</v>
      </c>
      <c r="Q3074">
        <f t="shared" ref="Q3074:Q3082" si="1617">ROUND(CR3074*I3074,2)</f>
        <v>0</v>
      </c>
      <c r="R3074">
        <f t="shared" ref="R3074:R3082" si="1618">ROUND(CS3074*I3074,2)</f>
        <v>0</v>
      </c>
      <c r="S3074">
        <f t="shared" ref="S3074:S3082" si="1619">ROUND(CT3074*I3074,2)</f>
        <v>13778.27</v>
      </c>
      <c r="T3074">
        <f t="shared" ref="T3074:T3082" si="1620">ROUND(CU3074*I3074,2)</f>
        <v>0</v>
      </c>
      <c r="U3074">
        <f t="shared" ref="U3074:U3082" si="1621">CV3074*I3074</f>
        <v>81.48</v>
      </c>
      <c r="V3074">
        <f t="shared" ref="V3074:V3082" si="1622">CW3074*I3074</f>
        <v>0</v>
      </c>
      <c r="W3074">
        <f t="shared" ref="W3074:W3082" si="1623">ROUND(CX3074*I3074,2)</f>
        <v>0</v>
      </c>
      <c r="X3074">
        <f t="shared" ref="X3074:X3082" si="1624">ROUND(CY3074,2)</f>
        <v>9644.7900000000009</v>
      </c>
      <c r="Y3074">
        <f t="shared" ref="Y3074:Y3082" si="1625">ROUND(CZ3074,2)</f>
        <v>1377.83</v>
      </c>
      <c r="AA3074">
        <v>55574044</v>
      </c>
      <c r="AB3074">
        <f t="shared" ref="AB3074:AB3082" si="1626">ROUND((AC3074+AD3074+AF3074),6)</f>
        <v>98416.2</v>
      </c>
      <c r="AC3074">
        <f t="shared" ref="AC3074:AC3082" si="1627">ROUND((ES3074),6)</f>
        <v>0</v>
      </c>
      <c r="AD3074">
        <f t="shared" ref="AD3074:AD3082" si="1628">ROUND((((ET3074)-(EU3074))+AE3074),6)</f>
        <v>0</v>
      </c>
      <c r="AE3074">
        <f t="shared" ref="AE3074:AE3082" si="1629">ROUND((EU3074),6)</f>
        <v>0</v>
      </c>
      <c r="AF3074">
        <f t="shared" ref="AF3074:AF3082" si="1630">ROUND((EV3074),6)</f>
        <v>98416.2</v>
      </c>
      <c r="AG3074">
        <f t="shared" ref="AG3074:AG3082" si="1631">ROUND((AP3074),6)</f>
        <v>0</v>
      </c>
      <c r="AH3074">
        <f t="shared" ref="AH3074:AH3082" si="1632">(EW3074)</f>
        <v>582</v>
      </c>
      <c r="AI3074">
        <f t="shared" ref="AI3074:AI3082" si="1633">(EX3074)</f>
        <v>0</v>
      </c>
      <c r="AJ3074">
        <f t="shared" ref="AJ3074:AJ3082" si="1634">(AS3074)</f>
        <v>0</v>
      </c>
      <c r="AK3074">
        <v>98416.2</v>
      </c>
      <c r="AL3074">
        <v>0</v>
      </c>
      <c r="AM3074">
        <v>0</v>
      </c>
      <c r="AN3074">
        <v>0</v>
      </c>
      <c r="AO3074">
        <v>98416.2</v>
      </c>
      <c r="AP3074">
        <v>0</v>
      </c>
      <c r="AQ3074">
        <v>582</v>
      </c>
      <c r="AR3074">
        <v>0</v>
      </c>
      <c r="AS3074">
        <v>0</v>
      </c>
      <c r="AT3074">
        <v>70</v>
      </c>
      <c r="AU3074">
        <v>10</v>
      </c>
      <c r="AV3074">
        <v>1</v>
      </c>
      <c r="AW3074">
        <v>1</v>
      </c>
      <c r="AZ3074">
        <v>1</v>
      </c>
      <c r="BA3074">
        <v>1</v>
      </c>
      <c r="BB3074">
        <v>1</v>
      </c>
      <c r="BC3074">
        <v>1</v>
      </c>
      <c r="BD3074" t="s">
        <v>3</v>
      </c>
      <c r="BE3074" t="s">
        <v>3</v>
      </c>
      <c r="BF3074" t="s">
        <v>3</v>
      </c>
      <c r="BG3074" t="s">
        <v>3</v>
      </c>
      <c r="BH3074">
        <v>0</v>
      </c>
      <c r="BI3074">
        <v>4</v>
      </c>
      <c r="BJ3074" t="s">
        <v>187</v>
      </c>
      <c r="BM3074">
        <v>0</v>
      </c>
      <c r="BN3074">
        <v>0</v>
      </c>
      <c r="BO3074" t="s">
        <v>3</v>
      </c>
      <c r="BP3074">
        <v>0</v>
      </c>
      <c r="BQ3074">
        <v>1</v>
      </c>
      <c r="BR3074">
        <v>0</v>
      </c>
      <c r="BS3074">
        <v>1</v>
      </c>
      <c r="BT3074">
        <v>1</v>
      </c>
      <c r="BU3074">
        <v>1</v>
      </c>
      <c r="BV3074">
        <v>1</v>
      </c>
      <c r="BW3074">
        <v>1</v>
      </c>
      <c r="BX3074">
        <v>1</v>
      </c>
      <c r="BY3074" t="s">
        <v>3</v>
      </c>
      <c r="BZ3074">
        <v>70</v>
      </c>
      <c r="CA3074">
        <v>10</v>
      </c>
      <c r="CE3074">
        <v>0</v>
      </c>
      <c r="CF3074">
        <v>0</v>
      </c>
      <c r="CG3074">
        <v>0</v>
      </c>
      <c r="CM3074">
        <v>0</v>
      </c>
      <c r="CN3074" t="s">
        <v>3</v>
      </c>
      <c r="CO3074">
        <v>0</v>
      </c>
      <c r="CP3074">
        <f t="shared" ref="CP3074:CP3082" si="1635">(P3074+Q3074+S3074)</f>
        <v>13778.27</v>
      </c>
      <c r="CQ3074">
        <f t="shared" ref="CQ3074:CQ3082" si="1636">(AC3074*BC3074*AW3074)</f>
        <v>0</v>
      </c>
      <c r="CR3074">
        <f t="shared" ref="CR3074:CR3082" si="1637">((((ET3074)*BB3074-(EU3074)*BS3074)+AE3074*BS3074)*AV3074)</f>
        <v>0</v>
      </c>
      <c r="CS3074">
        <f t="shared" ref="CS3074:CS3082" si="1638">(AE3074*BS3074*AV3074)</f>
        <v>0</v>
      </c>
      <c r="CT3074">
        <f t="shared" ref="CT3074:CT3082" si="1639">(AF3074*BA3074*AV3074)</f>
        <v>98416.2</v>
      </c>
      <c r="CU3074">
        <f t="shared" ref="CU3074:CU3082" si="1640">AG3074</f>
        <v>0</v>
      </c>
      <c r="CV3074">
        <f t="shared" ref="CV3074:CV3082" si="1641">(AH3074*AV3074)</f>
        <v>582</v>
      </c>
      <c r="CW3074">
        <f t="shared" ref="CW3074:CW3082" si="1642">AI3074</f>
        <v>0</v>
      </c>
      <c r="CX3074">
        <f t="shared" ref="CX3074:CX3082" si="1643">AJ3074</f>
        <v>0</v>
      </c>
      <c r="CY3074">
        <f t="shared" ref="CY3074:CY3082" si="1644">((S3074*BZ3074)/100)</f>
        <v>9644.7890000000007</v>
      </c>
      <c r="CZ3074">
        <f t="shared" ref="CZ3074:CZ3082" si="1645">((S3074*CA3074)/100)</f>
        <v>1377.8270000000002</v>
      </c>
      <c r="DC3074" t="s">
        <v>3</v>
      </c>
      <c r="DD3074" t="s">
        <v>3</v>
      </c>
      <c r="DE3074" t="s">
        <v>3</v>
      </c>
      <c r="DF3074" t="s">
        <v>3</v>
      </c>
      <c r="DG3074" t="s">
        <v>3</v>
      </c>
      <c r="DH3074" t="s">
        <v>3</v>
      </c>
      <c r="DI3074" t="s">
        <v>3</v>
      </c>
      <c r="DJ3074" t="s">
        <v>3</v>
      </c>
      <c r="DK3074" t="s">
        <v>3</v>
      </c>
      <c r="DL3074" t="s">
        <v>3</v>
      </c>
      <c r="DM3074" t="s">
        <v>3</v>
      </c>
      <c r="DN3074">
        <v>0</v>
      </c>
      <c r="DO3074">
        <v>0</v>
      </c>
      <c r="DP3074">
        <v>1</v>
      </c>
      <c r="DQ3074">
        <v>1</v>
      </c>
      <c r="DU3074">
        <v>1013</v>
      </c>
      <c r="DV3074" t="s">
        <v>186</v>
      </c>
      <c r="DW3074" t="s">
        <v>186</v>
      </c>
      <c r="DX3074">
        <v>1</v>
      </c>
      <c r="EE3074">
        <v>55317522</v>
      </c>
      <c r="EF3074">
        <v>1</v>
      </c>
      <c r="EG3074" t="s">
        <v>19</v>
      </c>
      <c r="EH3074">
        <v>0</v>
      </c>
      <c r="EI3074" t="s">
        <v>3</v>
      </c>
      <c r="EJ3074">
        <v>4</v>
      </c>
      <c r="EK3074">
        <v>0</v>
      </c>
      <c r="EL3074" t="s">
        <v>20</v>
      </c>
      <c r="EM3074" t="s">
        <v>21</v>
      </c>
      <c r="EO3074" t="s">
        <v>3</v>
      </c>
      <c r="EQ3074">
        <v>0</v>
      </c>
      <c r="ER3074">
        <v>98416.2</v>
      </c>
      <c r="ES3074">
        <v>0</v>
      </c>
      <c r="ET3074">
        <v>0</v>
      </c>
      <c r="EU3074">
        <v>0</v>
      </c>
      <c r="EV3074">
        <v>98416.2</v>
      </c>
      <c r="EW3074">
        <v>582</v>
      </c>
      <c r="EX3074">
        <v>0</v>
      </c>
      <c r="EY3074">
        <v>0</v>
      </c>
      <c r="FQ3074">
        <v>0</v>
      </c>
      <c r="FR3074">
        <f t="shared" ref="FR3074:FR3082" si="1646">ROUND(IF(AND(BH3074=3,BI3074=3),P3074,0),2)</f>
        <v>0</v>
      </c>
      <c r="FS3074">
        <v>0</v>
      </c>
      <c r="FX3074">
        <v>70</v>
      </c>
      <c r="FY3074">
        <v>10</v>
      </c>
      <c r="GA3074" t="s">
        <v>3</v>
      </c>
      <c r="GD3074">
        <v>0</v>
      </c>
      <c r="GF3074">
        <v>-2060657684</v>
      </c>
      <c r="GG3074">
        <v>2</v>
      </c>
      <c r="GH3074">
        <v>1</v>
      </c>
      <c r="GI3074">
        <v>-2</v>
      </c>
      <c r="GJ3074">
        <v>0</v>
      </c>
      <c r="GK3074">
        <f>ROUND(R3074*(R12)/100,2)</f>
        <v>0</v>
      </c>
      <c r="GL3074">
        <f t="shared" ref="GL3074:GL3082" si="1647">ROUND(IF(AND(BH3074=3,BI3074=3,FS3074&lt;&gt;0),P3074,0),2)</f>
        <v>0</v>
      </c>
      <c r="GM3074">
        <f>ROUND(O3074+X3074+Y3074+GK3074,2)+GX3074</f>
        <v>24800.89</v>
      </c>
      <c r="GN3074">
        <f>IF(OR(BI3074=0,BI3074=1),ROUND(O3074+X3074+Y3074+GK3074,2),0)</f>
        <v>0</v>
      </c>
      <c r="GO3074">
        <f>IF(BI3074=2,ROUND(O3074+X3074+Y3074+GK3074,2),0)</f>
        <v>0</v>
      </c>
      <c r="GP3074">
        <f>IF(BI3074=4,ROUND(O3074+X3074+Y3074+GK3074,2)+GX3074,0)</f>
        <v>24800.89</v>
      </c>
      <c r="GR3074">
        <v>0</v>
      </c>
      <c r="GS3074">
        <v>3</v>
      </c>
      <c r="GT3074">
        <v>0</v>
      </c>
      <c r="GU3074" t="s">
        <v>3</v>
      </c>
      <c r="GV3074">
        <f t="shared" ref="GV3074:GV3082" si="1648">ROUND((GT3074),6)</f>
        <v>0</v>
      </c>
      <c r="GW3074">
        <v>1</v>
      </c>
      <c r="GX3074">
        <f t="shared" ref="GX3074:GX3082" si="1649">ROUND(HC3074*I3074,2)</f>
        <v>0</v>
      </c>
      <c r="HA3074">
        <v>0</v>
      </c>
      <c r="HB3074">
        <v>0</v>
      </c>
      <c r="HC3074">
        <f t="shared" ref="HC3074:HC3082" si="1650">GV3074*GW3074</f>
        <v>0</v>
      </c>
      <c r="IK3074">
        <v>0</v>
      </c>
    </row>
    <row r="3075" spans="1:245" x14ac:dyDescent="0.2">
      <c r="A3075">
        <v>17</v>
      </c>
      <c r="B3075">
        <v>1</v>
      </c>
      <c r="C3075">
        <f>ROW(SmtRes!A932)</f>
        <v>932</v>
      </c>
      <c r="D3075">
        <f>ROW(EtalonRes!A896)</f>
        <v>896</v>
      </c>
      <c r="E3075" t="s">
        <v>183</v>
      </c>
      <c r="F3075" t="s">
        <v>189</v>
      </c>
      <c r="G3075" t="s">
        <v>518</v>
      </c>
      <c r="H3075" t="s">
        <v>191</v>
      </c>
      <c r="I3075">
        <f>ROUND(2.01/100,9)</f>
        <v>2.01E-2</v>
      </c>
      <c r="J3075">
        <v>0</v>
      </c>
      <c r="O3075">
        <f t="shared" si="1615"/>
        <v>223.72</v>
      </c>
      <c r="P3075">
        <f t="shared" si="1616"/>
        <v>0</v>
      </c>
      <c r="Q3075">
        <f t="shared" si="1617"/>
        <v>0</v>
      </c>
      <c r="R3075">
        <f t="shared" si="1618"/>
        <v>0</v>
      </c>
      <c r="S3075">
        <f t="shared" si="1619"/>
        <v>223.72</v>
      </c>
      <c r="T3075">
        <f t="shared" si="1620"/>
        <v>0</v>
      </c>
      <c r="U3075">
        <f t="shared" si="1621"/>
        <v>1.6682999999999999</v>
      </c>
      <c r="V3075">
        <f t="shared" si="1622"/>
        <v>0</v>
      </c>
      <c r="W3075">
        <f t="shared" si="1623"/>
        <v>0</v>
      </c>
      <c r="X3075">
        <f t="shared" si="1624"/>
        <v>156.6</v>
      </c>
      <c r="Y3075">
        <f t="shared" si="1625"/>
        <v>22.37</v>
      </c>
      <c r="AA3075">
        <v>55574044</v>
      </c>
      <c r="AB3075">
        <f t="shared" si="1626"/>
        <v>11130.3</v>
      </c>
      <c r="AC3075">
        <f t="shared" si="1627"/>
        <v>0</v>
      </c>
      <c r="AD3075">
        <f t="shared" si="1628"/>
        <v>0</v>
      </c>
      <c r="AE3075">
        <f t="shared" si="1629"/>
        <v>0</v>
      </c>
      <c r="AF3075">
        <f t="shared" si="1630"/>
        <v>11130.3</v>
      </c>
      <c r="AG3075">
        <f t="shared" si="1631"/>
        <v>0</v>
      </c>
      <c r="AH3075">
        <f t="shared" si="1632"/>
        <v>83</v>
      </c>
      <c r="AI3075">
        <f t="shared" si="1633"/>
        <v>0</v>
      </c>
      <c r="AJ3075">
        <f t="shared" si="1634"/>
        <v>0</v>
      </c>
      <c r="AK3075">
        <v>11130.3</v>
      </c>
      <c r="AL3075">
        <v>0</v>
      </c>
      <c r="AM3075">
        <v>0</v>
      </c>
      <c r="AN3075">
        <v>0</v>
      </c>
      <c r="AO3075">
        <v>11130.3</v>
      </c>
      <c r="AP3075">
        <v>0</v>
      </c>
      <c r="AQ3075">
        <v>83</v>
      </c>
      <c r="AR3075">
        <v>0</v>
      </c>
      <c r="AS3075">
        <v>0</v>
      </c>
      <c r="AT3075">
        <v>70</v>
      </c>
      <c r="AU3075">
        <v>10</v>
      </c>
      <c r="AV3075">
        <v>1</v>
      </c>
      <c r="AW3075">
        <v>1</v>
      </c>
      <c r="AZ3075">
        <v>1</v>
      </c>
      <c r="BA3075">
        <v>1</v>
      </c>
      <c r="BB3075">
        <v>1</v>
      </c>
      <c r="BC3075">
        <v>1</v>
      </c>
      <c r="BD3075" t="s">
        <v>3</v>
      </c>
      <c r="BE3075" t="s">
        <v>3</v>
      </c>
      <c r="BF3075" t="s">
        <v>3</v>
      </c>
      <c r="BG3075" t="s">
        <v>3</v>
      </c>
      <c r="BH3075">
        <v>0</v>
      </c>
      <c r="BI3075">
        <v>4</v>
      </c>
      <c r="BJ3075" t="s">
        <v>192</v>
      </c>
      <c r="BM3075">
        <v>0</v>
      </c>
      <c r="BN3075">
        <v>0</v>
      </c>
      <c r="BO3075" t="s">
        <v>3</v>
      </c>
      <c r="BP3075">
        <v>0</v>
      </c>
      <c r="BQ3075">
        <v>1</v>
      </c>
      <c r="BR3075">
        <v>0</v>
      </c>
      <c r="BS3075">
        <v>1</v>
      </c>
      <c r="BT3075">
        <v>1</v>
      </c>
      <c r="BU3075">
        <v>1</v>
      </c>
      <c r="BV3075">
        <v>1</v>
      </c>
      <c r="BW3075">
        <v>1</v>
      </c>
      <c r="BX3075">
        <v>1</v>
      </c>
      <c r="BY3075" t="s">
        <v>3</v>
      </c>
      <c r="BZ3075">
        <v>70</v>
      </c>
      <c r="CA3075">
        <v>10</v>
      </c>
      <c r="CE3075">
        <v>0</v>
      </c>
      <c r="CF3075">
        <v>0</v>
      </c>
      <c r="CG3075">
        <v>0</v>
      </c>
      <c r="CM3075">
        <v>0</v>
      </c>
      <c r="CN3075" t="s">
        <v>3</v>
      </c>
      <c r="CO3075">
        <v>0</v>
      </c>
      <c r="CP3075">
        <f t="shared" si="1635"/>
        <v>223.72</v>
      </c>
      <c r="CQ3075">
        <f t="shared" si="1636"/>
        <v>0</v>
      </c>
      <c r="CR3075">
        <f t="shared" si="1637"/>
        <v>0</v>
      </c>
      <c r="CS3075">
        <f t="shared" si="1638"/>
        <v>0</v>
      </c>
      <c r="CT3075">
        <f t="shared" si="1639"/>
        <v>11130.3</v>
      </c>
      <c r="CU3075">
        <f t="shared" si="1640"/>
        <v>0</v>
      </c>
      <c r="CV3075">
        <f t="shared" si="1641"/>
        <v>83</v>
      </c>
      <c r="CW3075">
        <f t="shared" si="1642"/>
        <v>0</v>
      </c>
      <c r="CX3075">
        <f t="shared" si="1643"/>
        <v>0</v>
      </c>
      <c r="CY3075">
        <f t="shared" si="1644"/>
        <v>156.60399999999998</v>
      </c>
      <c r="CZ3075">
        <f t="shared" si="1645"/>
        <v>22.372</v>
      </c>
      <c r="DC3075" t="s">
        <v>3</v>
      </c>
      <c r="DD3075" t="s">
        <v>3</v>
      </c>
      <c r="DE3075" t="s">
        <v>3</v>
      </c>
      <c r="DF3075" t="s">
        <v>3</v>
      </c>
      <c r="DG3075" t="s">
        <v>3</v>
      </c>
      <c r="DH3075" t="s">
        <v>3</v>
      </c>
      <c r="DI3075" t="s">
        <v>3</v>
      </c>
      <c r="DJ3075" t="s">
        <v>3</v>
      </c>
      <c r="DK3075" t="s">
        <v>3</v>
      </c>
      <c r="DL3075" t="s">
        <v>3</v>
      </c>
      <c r="DM3075" t="s">
        <v>3</v>
      </c>
      <c r="DN3075">
        <v>0</v>
      </c>
      <c r="DO3075">
        <v>0</v>
      </c>
      <c r="DP3075">
        <v>1</v>
      </c>
      <c r="DQ3075">
        <v>1</v>
      </c>
      <c r="DU3075">
        <v>1007</v>
      </c>
      <c r="DV3075" t="s">
        <v>191</v>
      </c>
      <c r="DW3075" t="s">
        <v>191</v>
      </c>
      <c r="DX3075">
        <v>100</v>
      </c>
      <c r="EE3075">
        <v>55317522</v>
      </c>
      <c r="EF3075">
        <v>1</v>
      </c>
      <c r="EG3075" t="s">
        <v>19</v>
      </c>
      <c r="EH3075">
        <v>0</v>
      </c>
      <c r="EI3075" t="s">
        <v>3</v>
      </c>
      <c r="EJ3075">
        <v>4</v>
      </c>
      <c r="EK3075">
        <v>0</v>
      </c>
      <c r="EL3075" t="s">
        <v>20</v>
      </c>
      <c r="EM3075" t="s">
        <v>21</v>
      </c>
      <c r="EO3075" t="s">
        <v>3</v>
      </c>
      <c r="EQ3075">
        <v>0</v>
      </c>
      <c r="ER3075">
        <v>11130.3</v>
      </c>
      <c r="ES3075">
        <v>0</v>
      </c>
      <c r="ET3075">
        <v>0</v>
      </c>
      <c r="EU3075">
        <v>0</v>
      </c>
      <c r="EV3075">
        <v>11130.3</v>
      </c>
      <c r="EW3075">
        <v>83</v>
      </c>
      <c r="EX3075">
        <v>0</v>
      </c>
      <c r="EY3075">
        <v>0</v>
      </c>
      <c r="FQ3075">
        <v>0</v>
      </c>
      <c r="FR3075">
        <f t="shared" si="1646"/>
        <v>0</v>
      </c>
      <c r="FS3075">
        <v>0</v>
      </c>
      <c r="FX3075">
        <v>70</v>
      </c>
      <c r="FY3075">
        <v>10</v>
      </c>
      <c r="GA3075" t="s">
        <v>3</v>
      </c>
      <c r="GD3075">
        <v>0</v>
      </c>
      <c r="GF3075">
        <v>1407510108</v>
      </c>
      <c r="GG3075">
        <v>2</v>
      </c>
      <c r="GH3075">
        <v>1</v>
      </c>
      <c r="GI3075">
        <v>-2</v>
      </c>
      <c r="GJ3075">
        <v>0</v>
      </c>
      <c r="GK3075">
        <f>ROUND(R3075*(R12)/100,2)</f>
        <v>0</v>
      </c>
      <c r="GL3075">
        <f t="shared" si="1647"/>
        <v>0</v>
      </c>
      <c r="GM3075">
        <f>ROUND(O3075+X3075+Y3075+GK3075,2)+GX3075</f>
        <v>402.69</v>
      </c>
      <c r="GN3075">
        <f>IF(OR(BI3075=0,BI3075=1),ROUND(O3075+X3075+Y3075+GK3075,2),0)</f>
        <v>0</v>
      </c>
      <c r="GO3075">
        <f>IF(BI3075=2,ROUND(O3075+X3075+Y3075+GK3075,2),0)</f>
        <v>0</v>
      </c>
      <c r="GP3075">
        <f>IF(BI3075=4,ROUND(O3075+X3075+Y3075+GK3075,2)+GX3075,0)</f>
        <v>402.69</v>
      </c>
      <c r="GR3075">
        <v>0</v>
      </c>
      <c r="GS3075">
        <v>3</v>
      </c>
      <c r="GT3075">
        <v>0</v>
      </c>
      <c r="GU3075" t="s">
        <v>3</v>
      </c>
      <c r="GV3075">
        <f t="shared" si="1648"/>
        <v>0</v>
      </c>
      <c r="GW3075">
        <v>1</v>
      </c>
      <c r="GX3075">
        <f t="shared" si="1649"/>
        <v>0</v>
      </c>
      <c r="HA3075">
        <v>0</v>
      </c>
      <c r="HB3075">
        <v>0</v>
      </c>
      <c r="HC3075">
        <f t="shared" si="1650"/>
        <v>0</v>
      </c>
      <c r="IK3075">
        <v>0</v>
      </c>
    </row>
    <row r="3076" spans="1:245" x14ac:dyDescent="0.2">
      <c r="A3076">
        <v>17</v>
      </c>
      <c r="B3076">
        <v>1</v>
      </c>
      <c r="C3076">
        <f>ROW(SmtRes!A933)</f>
        <v>933</v>
      </c>
      <c r="D3076">
        <f>ROW(EtalonRes!A897)</f>
        <v>897</v>
      </c>
      <c r="E3076" t="s">
        <v>188</v>
      </c>
      <c r="F3076" t="s">
        <v>194</v>
      </c>
      <c r="G3076" t="s">
        <v>195</v>
      </c>
      <c r="H3076" t="s">
        <v>175</v>
      </c>
      <c r="I3076">
        <v>2.0099999999999998</v>
      </c>
      <c r="J3076">
        <v>0</v>
      </c>
      <c r="O3076">
        <f t="shared" si="1615"/>
        <v>95.01</v>
      </c>
      <c r="P3076">
        <f t="shared" si="1616"/>
        <v>0</v>
      </c>
      <c r="Q3076">
        <f t="shared" si="1617"/>
        <v>95.01</v>
      </c>
      <c r="R3076">
        <f t="shared" si="1618"/>
        <v>51.58</v>
      </c>
      <c r="S3076">
        <f t="shared" si="1619"/>
        <v>0</v>
      </c>
      <c r="T3076">
        <f t="shared" si="1620"/>
        <v>0</v>
      </c>
      <c r="U3076">
        <f t="shared" si="1621"/>
        <v>0</v>
      </c>
      <c r="V3076">
        <f t="shared" si="1622"/>
        <v>0</v>
      </c>
      <c r="W3076">
        <f t="shared" si="1623"/>
        <v>0</v>
      </c>
      <c r="X3076">
        <f t="shared" si="1624"/>
        <v>0</v>
      </c>
      <c r="Y3076">
        <f t="shared" si="1625"/>
        <v>0</v>
      </c>
      <c r="AA3076">
        <v>55574044</v>
      </c>
      <c r="AB3076">
        <f t="shared" si="1626"/>
        <v>47.27</v>
      </c>
      <c r="AC3076">
        <f t="shared" si="1627"/>
        <v>0</v>
      </c>
      <c r="AD3076">
        <f t="shared" si="1628"/>
        <v>47.27</v>
      </c>
      <c r="AE3076">
        <f t="shared" si="1629"/>
        <v>25.66</v>
      </c>
      <c r="AF3076">
        <f t="shared" si="1630"/>
        <v>0</v>
      </c>
      <c r="AG3076">
        <f t="shared" si="1631"/>
        <v>0</v>
      </c>
      <c r="AH3076">
        <f t="shared" si="1632"/>
        <v>0</v>
      </c>
      <c r="AI3076">
        <f t="shared" si="1633"/>
        <v>0</v>
      </c>
      <c r="AJ3076">
        <f t="shared" si="1634"/>
        <v>0</v>
      </c>
      <c r="AK3076">
        <v>47.27</v>
      </c>
      <c r="AL3076">
        <v>0</v>
      </c>
      <c r="AM3076">
        <v>47.27</v>
      </c>
      <c r="AN3076">
        <v>25.66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1</v>
      </c>
      <c r="AW3076">
        <v>1</v>
      </c>
      <c r="AZ3076">
        <v>1</v>
      </c>
      <c r="BA3076">
        <v>1</v>
      </c>
      <c r="BB3076">
        <v>1</v>
      </c>
      <c r="BC3076">
        <v>1</v>
      </c>
      <c r="BD3076" t="s">
        <v>3</v>
      </c>
      <c r="BE3076" t="s">
        <v>3</v>
      </c>
      <c r="BF3076" t="s">
        <v>3</v>
      </c>
      <c r="BG3076" t="s">
        <v>3</v>
      </c>
      <c r="BH3076">
        <v>0</v>
      </c>
      <c r="BI3076">
        <v>4</v>
      </c>
      <c r="BJ3076" t="s">
        <v>196</v>
      </c>
      <c r="BM3076">
        <v>1</v>
      </c>
      <c r="BN3076">
        <v>0</v>
      </c>
      <c r="BO3076" t="s">
        <v>3</v>
      </c>
      <c r="BP3076">
        <v>0</v>
      </c>
      <c r="BQ3076">
        <v>1</v>
      </c>
      <c r="BR3076">
        <v>0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>
        <v>1</v>
      </c>
      <c r="BY3076" t="s">
        <v>3</v>
      </c>
      <c r="BZ3076">
        <v>0</v>
      </c>
      <c r="CA3076">
        <v>0</v>
      </c>
      <c r="CE3076">
        <v>0</v>
      </c>
      <c r="CF3076">
        <v>0</v>
      </c>
      <c r="CG3076">
        <v>0</v>
      </c>
      <c r="CM3076">
        <v>0</v>
      </c>
      <c r="CN3076" t="s">
        <v>3</v>
      </c>
      <c r="CO3076">
        <v>0</v>
      </c>
      <c r="CP3076">
        <f t="shared" si="1635"/>
        <v>95.01</v>
      </c>
      <c r="CQ3076">
        <f t="shared" si="1636"/>
        <v>0</v>
      </c>
      <c r="CR3076">
        <f t="shared" si="1637"/>
        <v>47.27</v>
      </c>
      <c r="CS3076">
        <f t="shared" si="1638"/>
        <v>25.66</v>
      </c>
      <c r="CT3076">
        <f t="shared" si="1639"/>
        <v>0</v>
      </c>
      <c r="CU3076">
        <f t="shared" si="1640"/>
        <v>0</v>
      </c>
      <c r="CV3076">
        <f t="shared" si="1641"/>
        <v>0</v>
      </c>
      <c r="CW3076">
        <f t="shared" si="1642"/>
        <v>0</v>
      </c>
      <c r="CX3076">
        <f t="shared" si="1643"/>
        <v>0</v>
      </c>
      <c r="CY3076">
        <f t="shared" si="1644"/>
        <v>0</v>
      </c>
      <c r="CZ3076">
        <f t="shared" si="1645"/>
        <v>0</v>
      </c>
      <c r="DC3076" t="s">
        <v>3</v>
      </c>
      <c r="DD3076" t="s">
        <v>3</v>
      </c>
      <c r="DE3076" t="s">
        <v>3</v>
      </c>
      <c r="DF3076" t="s">
        <v>3</v>
      </c>
      <c r="DG3076" t="s">
        <v>3</v>
      </c>
      <c r="DH3076" t="s">
        <v>3</v>
      </c>
      <c r="DI3076" t="s">
        <v>3</v>
      </c>
      <c r="DJ3076" t="s">
        <v>3</v>
      </c>
      <c r="DK3076" t="s">
        <v>3</v>
      </c>
      <c r="DL3076" t="s">
        <v>3</v>
      </c>
      <c r="DM3076" t="s">
        <v>3</v>
      </c>
      <c r="DN3076">
        <v>0</v>
      </c>
      <c r="DO3076">
        <v>0</v>
      </c>
      <c r="DP3076">
        <v>1</v>
      </c>
      <c r="DQ3076">
        <v>1</v>
      </c>
      <c r="DU3076">
        <v>1007</v>
      </c>
      <c r="DV3076" t="s">
        <v>175</v>
      </c>
      <c r="DW3076" t="s">
        <v>175</v>
      </c>
      <c r="DX3076">
        <v>1</v>
      </c>
      <c r="EE3076">
        <v>55317524</v>
      </c>
      <c r="EF3076">
        <v>1</v>
      </c>
      <c r="EG3076" t="s">
        <v>19</v>
      </c>
      <c r="EH3076">
        <v>0</v>
      </c>
      <c r="EI3076" t="s">
        <v>3</v>
      </c>
      <c r="EJ3076">
        <v>4</v>
      </c>
      <c r="EK3076">
        <v>1</v>
      </c>
      <c r="EL3076" t="s">
        <v>126</v>
      </c>
      <c r="EM3076" t="s">
        <v>21</v>
      </c>
      <c r="EO3076" t="s">
        <v>3</v>
      </c>
      <c r="EQ3076">
        <v>0</v>
      </c>
      <c r="ER3076">
        <v>47.27</v>
      </c>
      <c r="ES3076">
        <v>0</v>
      </c>
      <c r="ET3076">
        <v>47.27</v>
      </c>
      <c r="EU3076">
        <v>25.66</v>
      </c>
      <c r="EV3076">
        <v>0</v>
      </c>
      <c r="EW3076">
        <v>0</v>
      </c>
      <c r="EX3076">
        <v>0</v>
      </c>
      <c r="EY3076">
        <v>0</v>
      </c>
      <c r="FQ3076">
        <v>0</v>
      </c>
      <c r="FR3076">
        <f t="shared" si="1646"/>
        <v>0</v>
      </c>
      <c r="FS3076">
        <v>0</v>
      </c>
      <c r="FX3076">
        <v>0</v>
      </c>
      <c r="FY3076">
        <v>0</v>
      </c>
      <c r="GA3076" t="s">
        <v>3</v>
      </c>
      <c r="GD3076">
        <v>1</v>
      </c>
      <c r="GF3076">
        <v>-1249335408</v>
      </c>
      <c r="GG3076">
        <v>2</v>
      </c>
      <c r="GH3076">
        <v>1</v>
      </c>
      <c r="GI3076">
        <v>-2</v>
      </c>
      <c r="GJ3076">
        <v>0</v>
      </c>
      <c r="GK3076">
        <v>0</v>
      </c>
      <c r="GL3076">
        <f t="shared" si="1647"/>
        <v>0</v>
      </c>
      <c r="GM3076">
        <f>ROUND(O3076+X3076+Y3076,2)+GX3076</f>
        <v>95.01</v>
      </c>
      <c r="GN3076">
        <f>IF(OR(BI3076=0,BI3076=1),ROUND(O3076+X3076+Y3076,2),0)</f>
        <v>0</v>
      </c>
      <c r="GO3076">
        <f>IF(BI3076=2,ROUND(O3076+X3076+Y3076,2),0)</f>
        <v>0</v>
      </c>
      <c r="GP3076">
        <f>IF(BI3076=4,ROUND(O3076+X3076+Y3076,2)+GX3076,0)</f>
        <v>95.01</v>
      </c>
      <c r="GR3076">
        <v>0</v>
      </c>
      <c r="GS3076">
        <v>3</v>
      </c>
      <c r="GT3076">
        <v>0</v>
      </c>
      <c r="GU3076" t="s">
        <v>3</v>
      </c>
      <c r="GV3076">
        <f t="shared" si="1648"/>
        <v>0</v>
      </c>
      <c r="GW3076">
        <v>1</v>
      </c>
      <c r="GX3076">
        <f t="shared" si="1649"/>
        <v>0</v>
      </c>
      <c r="HA3076">
        <v>0</v>
      </c>
      <c r="HB3076">
        <v>0</v>
      </c>
      <c r="HC3076">
        <f t="shared" si="1650"/>
        <v>0</v>
      </c>
      <c r="IK3076">
        <v>0</v>
      </c>
    </row>
    <row r="3077" spans="1:245" x14ac:dyDescent="0.2">
      <c r="A3077">
        <v>17</v>
      </c>
      <c r="B3077">
        <v>1</v>
      </c>
      <c r="C3077">
        <f>ROW(SmtRes!A934)</f>
        <v>934</v>
      </c>
      <c r="D3077">
        <f>ROW(EtalonRes!A898)</f>
        <v>898</v>
      </c>
      <c r="E3077" t="s">
        <v>193</v>
      </c>
      <c r="F3077" t="s">
        <v>198</v>
      </c>
      <c r="G3077" t="s">
        <v>199</v>
      </c>
      <c r="H3077" t="s">
        <v>175</v>
      </c>
      <c r="I3077">
        <v>2.0099999999999998</v>
      </c>
      <c r="J3077">
        <v>0</v>
      </c>
      <c r="O3077">
        <f t="shared" si="1615"/>
        <v>30.65</v>
      </c>
      <c r="P3077">
        <f t="shared" si="1616"/>
        <v>0</v>
      </c>
      <c r="Q3077">
        <f t="shared" si="1617"/>
        <v>30.65</v>
      </c>
      <c r="R3077">
        <f t="shared" si="1618"/>
        <v>16.64</v>
      </c>
      <c r="S3077">
        <f t="shared" si="1619"/>
        <v>0</v>
      </c>
      <c r="T3077">
        <f t="shared" si="1620"/>
        <v>0</v>
      </c>
      <c r="U3077">
        <f t="shared" si="1621"/>
        <v>0</v>
      </c>
      <c r="V3077">
        <f t="shared" si="1622"/>
        <v>0</v>
      </c>
      <c r="W3077">
        <f t="shared" si="1623"/>
        <v>0</v>
      </c>
      <c r="X3077">
        <f t="shared" si="1624"/>
        <v>0</v>
      </c>
      <c r="Y3077">
        <f t="shared" si="1625"/>
        <v>0</v>
      </c>
      <c r="AA3077">
        <v>55574044</v>
      </c>
      <c r="AB3077">
        <f t="shared" si="1626"/>
        <v>15.25</v>
      </c>
      <c r="AC3077">
        <f t="shared" si="1627"/>
        <v>0</v>
      </c>
      <c r="AD3077">
        <f t="shared" si="1628"/>
        <v>15.25</v>
      </c>
      <c r="AE3077">
        <f t="shared" si="1629"/>
        <v>8.2799999999999994</v>
      </c>
      <c r="AF3077">
        <f t="shared" si="1630"/>
        <v>0</v>
      </c>
      <c r="AG3077">
        <f t="shared" si="1631"/>
        <v>0</v>
      </c>
      <c r="AH3077">
        <f t="shared" si="1632"/>
        <v>0</v>
      </c>
      <c r="AI3077">
        <f t="shared" si="1633"/>
        <v>0</v>
      </c>
      <c r="AJ3077">
        <f t="shared" si="1634"/>
        <v>0</v>
      </c>
      <c r="AK3077">
        <v>15.25</v>
      </c>
      <c r="AL3077">
        <v>0</v>
      </c>
      <c r="AM3077">
        <v>15.25</v>
      </c>
      <c r="AN3077">
        <v>8.2799999999999994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1</v>
      </c>
      <c r="AW3077">
        <v>1</v>
      </c>
      <c r="AZ3077">
        <v>1</v>
      </c>
      <c r="BA3077">
        <v>1</v>
      </c>
      <c r="BB3077">
        <v>1</v>
      </c>
      <c r="BC3077">
        <v>1</v>
      </c>
      <c r="BD3077" t="s">
        <v>3</v>
      </c>
      <c r="BE3077" t="s">
        <v>3</v>
      </c>
      <c r="BF3077" t="s">
        <v>3</v>
      </c>
      <c r="BG3077" t="s">
        <v>3</v>
      </c>
      <c r="BH3077">
        <v>0</v>
      </c>
      <c r="BI3077">
        <v>4</v>
      </c>
      <c r="BJ3077" t="s">
        <v>200</v>
      </c>
      <c r="BM3077">
        <v>1</v>
      </c>
      <c r="BN3077">
        <v>0</v>
      </c>
      <c r="BO3077" t="s">
        <v>3</v>
      </c>
      <c r="BP3077">
        <v>0</v>
      </c>
      <c r="BQ3077">
        <v>1</v>
      </c>
      <c r="BR3077">
        <v>0</v>
      </c>
      <c r="BS3077">
        <v>1</v>
      </c>
      <c r="BT3077">
        <v>1</v>
      </c>
      <c r="BU3077">
        <v>1</v>
      </c>
      <c r="BV3077">
        <v>1</v>
      </c>
      <c r="BW3077">
        <v>1</v>
      </c>
      <c r="BX3077">
        <v>1</v>
      </c>
      <c r="BY3077" t="s">
        <v>3</v>
      </c>
      <c r="BZ3077">
        <v>0</v>
      </c>
      <c r="CA3077">
        <v>0</v>
      </c>
      <c r="CE3077">
        <v>0</v>
      </c>
      <c r="CF3077">
        <v>0</v>
      </c>
      <c r="CG3077">
        <v>0</v>
      </c>
      <c r="CM3077">
        <v>0</v>
      </c>
      <c r="CN3077" t="s">
        <v>3</v>
      </c>
      <c r="CO3077">
        <v>0</v>
      </c>
      <c r="CP3077">
        <f t="shared" si="1635"/>
        <v>30.65</v>
      </c>
      <c r="CQ3077">
        <f t="shared" si="1636"/>
        <v>0</v>
      </c>
      <c r="CR3077">
        <f t="shared" si="1637"/>
        <v>15.25</v>
      </c>
      <c r="CS3077">
        <f t="shared" si="1638"/>
        <v>8.2799999999999994</v>
      </c>
      <c r="CT3077">
        <f t="shared" si="1639"/>
        <v>0</v>
      </c>
      <c r="CU3077">
        <f t="shared" si="1640"/>
        <v>0</v>
      </c>
      <c r="CV3077">
        <f t="shared" si="1641"/>
        <v>0</v>
      </c>
      <c r="CW3077">
        <f t="shared" si="1642"/>
        <v>0</v>
      </c>
      <c r="CX3077">
        <f t="shared" si="1643"/>
        <v>0</v>
      </c>
      <c r="CY3077">
        <f t="shared" si="1644"/>
        <v>0</v>
      </c>
      <c r="CZ3077">
        <f t="shared" si="1645"/>
        <v>0</v>
      </c>
      <c r="DC3077" t="s">
        <v>3</v>
      </c>
      <c r="DD3077" t="s">
        <v>3</v>
      </c>
      <c r="DE3077" t="s">
        <v>3</v>
      </c>
      <c r="DF3077" t="s">
        <v>3</v>
      </c>
      <c r="DG3077" t="s">
        <v>3</v>
      </c>
      <c r="DH3077" t="s">
        <v>3</v>
      </c>
      <c r="DI3077" t="s">
        <v>3</v>
      </c>
      <c r="DJ3077" t="s">
        <v>3</v>
      </c>
      <c r="DK3077" t="s">
        <v>3</v>
      </c>
      <c r="DL3077" t="s">
        <v>3</v>
      </c>
      <c r="DM3077" t="s">
        <v>3</v>
      </c>
      <c r="DN3077">
        <v>0</v>
      </c>
      <c r="DO3077">
        <v>0</v>
      </c>
      <c r="DP3077">
        <v>1</v>
      </c>
      <c r="DQ3077">
        <v>1</v>
      </c>
      <c r="DU3077">
        <v>1007</v>
      </c>
      <c r="DV3077" t="s">
        <v>175</v>
      </c>
      <c r="DW3077" t="s">
        <v>175</v>
      </c>
      <c r="DX3077">
        <v>1</v>
      </c>
      <c r="EE3077">
        <v>55317524</v>
      </c>
      <c r="EF3077">
        <v>1</v>
      </c>
      <c r="EG3077" t="s">
        <v>19</v>
      </c>
      <c r="EH3077">
        <v>0</v>
      </c>
      <c r="EI3077" t="s">
        <v>3</v>
      </c>
      <c r="EJ3077">
        <v>4</v>
      </c>
      <c r="EK3077">
        <v>1</v>
      </c>
      <c r="EL3077" t="s">
        <v>126</v>
      </c>
      <c r="EM3077" t="s">
        <v>21</v>
      </c>
      <c r="EO3077" t="s">
        <v>3</v>
      </c>
      <c r="EQ3077">
        <v>0</v>
      </c>
      <c r="ER3077">
        <v>15.25</v>
      </c>
      <c r="ES3077">
        <v>0</v>
      </c>
      <c r="ET3077">
        <v>15.25</v>
      </c>
      <c r="EU3077">
        <v>8.2799999999999994</v>
      </c>
      <c r="EV3077">
        <v>0</v>
      </c>
      <c r="EW3077">
        <v>0</v>
      </c>
      <c r="EX3077">
        <v>0</v>
      </c>
      <c r="EY3077">
        <v>0</v>
      </c>
      <c r="FQ3077">
        <v>0</v>
      </c>
      <c r="FR3077">
        <f t="shared" si="1646"/>
        <v>0</v>
      </c>
      <c r="FS3077">
        <v>0</v>
      </c>
      <c r="FX3077">
        <v>0</v>
      </c>
      <c r="FY3077">
        <v>0</v>
      </c>
      <c r="GA3077" t="s">
        <v>3</v>
      </c>
      <c r="GD3077">
        <v>1</v>
      </c>
      <c r="GF3077">
        <v>1511999612</v>
      </c>
      <c r="GG3077">
        <v>2</v>
      </c>
      <c r="GH3077">
        <v>1</v>
      </c>
      <c r="GI3077">
        <v>-2</v>
      </c>
      <c r="GJ3077">
        <v>0</v>
      </c>
      <c r="GK3077">
        <v>0</v>
      </c>
      <c r="GL3077">
        <f t="shared" si="1647"/>
        <v>0</v>
      </c>
      <c r="GM3077">
        <f>ROUND(O3077+X3077+Y3077,2)+GX3077</f>
        <v>30.65</v>
      </c>
      <c r="GN3077">
        <f>IF(OR(BI3077=0,BI3077=1),ROUND(O3077+X3077+Y3077,2),0)</f>
        <v>0</v>
      </c>
      <c r="GO3077">
        <f>IF(BI3077=2,ROUND(O3077+X3077+Y3077,2),0)</f>
        <v>0</v>
      </c>
      <c r="GP3077">
        <f>IF(BI3077=4,ROUND(O3077+X3077+Y3077,2)+GX3077,0)</f>
        <v>30.65</v>
      </c>
      <c r="GR3077">
        <v>0</v>
      </c>
      <c r="GS3077">
        <v>3</v>
      </c>
      <c r="GT3077">
        <v>0</v>
      </c>
      <c r="GU3077" t="s">
        <v>3</v>
      </c>
      <c r="GV3077">
        <f t="shared" si="1648"/>
        <v>0</v>
      </c>
      <c r="GW3077">
        <v>1</v>
      </c>
      <c r="GX3077">
        <f t="shared" si="1649"/>
        <v>0</v>
      </c>
      <c r="HA3077">
        <v>0</v>
      </c>
      <c r="HB3077">
        <v>0</v>
      </c>
      <c r="HC3077">
        <f t="shared" si="1650"/>
        <v>0</v>
      </c>
      <c r="IK3077">
        <v>0</v>
      </c>
    </row>
    <row r="3078" spans="1:245" x14ac:dyDescent="0.2">
      <c r="A3078">
        <v>17</v>
      </c>
      <c r="B3078">
        <v>1</v>
      </c>
      <c r="C3078">
        <f>ROW(SmtRes!A939)</f>
        <v>939</v>
      </c>
      <c r="D3078">
        <f>ROW(EtalonRes!A903)</f>
        <v>903</v>
      </c>
      <c r="E3078" t="s">
        <v>197</v>
      </c>
      <c r="F3078" t="s">
        <v>202</v>
      </c>
      <c r="G3078" t="s">
        <v>203</v>
      </c>
      <c r="H3078" t="s">
        <v>191</v>
      </c>
      <c r="I3078">
        <f>ROUND(2.01/100,9)</f>
        <v>2.01E-2</v>
      </c>
      <c r="J3078">
        <v>0</v>
      </c>
      <c r="O3078">
        <f t="shared" si="1615"/>
        <v>7685.03</v>
      </c>
      <c r="P3078">
        <f t="shared" si="1616"/>
        <v>7120.46</v>
      </c>
      <c r="Q3078">
        <f t="shared" si="1617"/>
        <v>0.56999999999999995</v>
      </c>
      <c r="R3078">
        <f t="shared" si="1618"/>
        <v>0</v>
      </c>
      <c r="S3078">
        <f t="shared" si="1619"/>
        <v>564</v>
      </c>
      <c r="T3078">
        <f t="shared" si="1620"/>
        <v>0</v>
      </c>
      <c r="U3078">
        <f t="shared" si="1621"/>
        <v>3.1205249999999998</v>
      </c>
      <c r="V3078">
        <f t="shared" si="1622"/>
        <v>0</v>
      </c>
      <c r="W3078">
        <f t="shared" si="1623"/>
        <v>0</v>
      </c>
      <c r="X3078">
        <f t="shared" si="1624"/>
        <v>394.8</v>
      </c>
      <c r="Y3078">
        <f t="shared" si="1625"/>
        <v>56.4</v>
      </c>
      <c r="AA3078">
        <v>55574044</v>
      </c>
      <c r="AB3078">
        <f t="shared" si="1626"/>
        <v>382339.99</v>
      </c>
      <c r="AC3078">
        <f t="shared" si="1627"/>
        <v>354251.65</v>
      </c>
      <c r="AD3078">
        <f t="shared" si="1628"/>
        <v>28.45</v>
      </c>
      <c r="AE3078">
        <f t="shared" si="1629"/>
        <v>7.0000000000000007E-2</v>
      </c>
      <c r="AF3078">
        <f t="shared" si="1630"/>
        <v>28059.89</v>
      </c>
      <c r="AG3078">
        <f t="shared" si="1631"/>
        <v>0</v>
      </c>
      <c r="AH3078">
        <f t="shared" si="1632"/>
        <v>155.25</v>
      </c>
      <c r="AI3078">
        <f t="shared" si="1633"/>
        <v>0</v>
      </c>
      <c r="AJ3078">
        <f t="shared" si="1634"/>
        <v>0</v>
      </c>
      <c r="AK3078">
        <v>382339.99</v>
      </c>
      <c r="AL3078">
        <v>354251.65</v>
      </c>
      <c r="AM3078">
        <v>28.45</v>
      </c>
      <c r="AN3078">
        <v>7.0000000000000007E-2</v>
      </c>
      <c r="AO3078">
        <v>28059.89</v>
      </c>
      <c r="AP3078">
        <v>0</v>
      </c>
      <c r="AQ3078">
        <v>155.25</v>
      </c>
      <c r="AR3078">
        <v>0</v>
      </c>
      <c r="AS3078">
        <v>0</v>
      </c>
      <c r="AT3078">
        <v>70</v>
      </c>
      <c r="AU3078">
        <v>10</v>
      </c>
      <c r="AV3078">
        <v>1</v>
      </c>
      <c r="AW3078">
        <v>1</v>
      </c>
      <c r="AZ3078">
        <v>1</v>
      </c>
      <c r="BA3078">
        <v>1</v>
      </c>
      <c r="BB3078">
        <v>1</v>
      </c>
      <c r="BC3078">
        <v>1</v>
      </c>
      <c r="BD3078" t="s">
        <v>3</v>
      </c>
      <c r="BE3078" t="s">
        <v>3</v>
      </c>
      <c r="BF3078" t="s">
        <v>3</v>
      </c>
      <c r="BG3078" t="s">
        <v>3</v>
      </c>
      <c r="BH3078">
        <v>0</v>
      </c>
      <c r="BI3078">
        <v>4</v>
      </c>
      <c r="BJ3078" t="s">
        <v>204</v>
      </c>
      <c r="BM3078">
        <v>0</v>
      </c>
      <c r="BN3078">
        <v>0</v>
      </c>
      <c r="BO3078" t="s">
        <v>3</v>
      </c>
      <c r="BP3078">
        <v>0</v>
      </c>
      <c r="BQ3078">
        <v>1</v>
      </c>
      <c r="BR3078">
        <v>0</v>
      </c>
      <c r="BS3078">
        <v>1</v>
      </c>
      <c r="BT3078">
        <v>1</v>
      </c>
      <c r="BU3078">
        <v>1</v>
      </c>
      <c r="BV3078">
        <v>1</v>
      </c>
      <c r="BW3078">
        <v>1</v>
      </c>
      <c r="BX3078">
        <v>1</v>
      </c>
      <c r="BY3078" t="s">
        <v>3</v>
      </c>
      <c r="BZ3078">
        <v>70</v>
      </c>
      <c r="CA3078">
        <v>10</v>
      </c>
      <c r="CE3078">
        <v>0</v>
      </c>
      <c r="CF3078">
        <v>0</v>
      </c>
      <c r="CG3078">
        <v>0</v>
      </c>
      <c r="CM3078">
        <v>0</v>
      </c>
      <c r="CN3078" t="s">
        <v>3</v>
      </c>
      <c r="CO3078">
        <v>0</v>
      </c>
      <c r="CP3078">
        <f t="shared" si="1635"/>
        <v>7685.03</v>
      </c>
      <c r="CQ3078">
        <f t="shared" si="1636"/>
        <v>354251.65</v>
      </c>
      <c r="CR3078">
        <f t="shared" si="1637"/>
        <v>28.45</v>
      </c>
      <c r="CS3078">
        <f t="shared" si="1638"/>
        <v>7.0000000000000007E-2</v>
      </c>
      <c r="CT3078">
        <f t="shared" si="1639"/>
        <v>28059.89</v>
      </c>
      <c r="CU3078">
        <f t="shared" si="1640"/>
        <v>0</v>
      </c>
      <c r="CV3078">
        <f t="shared" si="1641"/>
        <v>155.25</v>
      </c>
      <c r="CW3078">
        <f t="shared" si="1642"/>
        <v>0</v>
      </c>
      <c r="CX3078">
        <f t="shared" si="1643"/>
        <v>0</v>
      </c>
      <c r="CY3078">
        <f t="shared" si="1644"/>
        <v>394.8</v>
      </c>
      <c r="CZ3078">
        <f t="shared" si="1645"/>
        <v>56.4</v>
      </c>
      <c r="DC3078" t="s">
        <v>3</v>
      </c>
      <c r="DD3078" t="s">
        <v>3</v>
      </c>
      <c r="DE3078" t="s">
        <v>3</v>
      </c>
      <c r="DF3078" t="s">
        <v>3</v>
      </c>
      <c r="DG3078" t="s">
        <v>3</v>
      </c>
      <c r="DH3078" t="s">
        <v>3</v>
      </c>
      <c r="DI3078" t="s">
        <v>3</v>
      </c>
      <c r="DJ3078" t="s">
        <v>3</v>
      </c>
      <c r="DK3078" t="s">
        <v>3</v>
      </c>
      <c r="DL3078" t="s">
        <v>3</v>
      </c>
      <c r="DM3078" t="s">
        <v>3</v>
      </c>
      <c r="DN3078">
        <v>0</v>
      </c>
      <c r="DO3078">
        <v>0</v>
      </c>
      <c r="DP3078">
        <v>1</v>
      </c>
      <c r="DQ3078">
        <v>1</v>
      </c>
      <c r="DU3078">
        <v>1007</v>
      </c>
      <c r="DV3078" t="s">
        <v>191</v>
      </c>
      <c r="DW3078" t="s">
        <v>191</v>
      </c>
      <c r="DX3078">
        <v>100</v>
      </c>
      <c r="EE3078">
        <v>55317522</v>
      </c>
      <c r="EF3078">
        <v>1</v>
      </c>
      <c r="EG3078" t="s">
        <v>19</v>
      </c>
      <c r="EH3078">
        <v>0</v>
      </c>
      <c r="EI3078" t="s">
        <v>3</v>
      </c>
      <c r="EJ3078">
        <v>4</v>
      </c>
      <c r="EK3078">
        <v>0</v>
      </c>
      <c r="EL3078" t="s">
        <v>20</v>
      </c>
      <c r="EM3078" t="s">
        <v>21</v>
      </c>
      <c r="EO3078" t="s">
        <v>3</v>
      </c>
      <c r="EQ3078">
        <v>0</v>
      </c>
      <c r="ER3078">
        <v>382339.99</v>
      </c>
      <c r="ES3078">
        <v>354251.65</v>
      </c>
      <c r="ET3078">
        <v>28.45</v>
      </c>
      <c r="EU3078">
        <v>7.0000000000000007E-2</v>
      </c>
      <c r="EV3078">
        <v>28059.89</v>
      </c>
      <c r="EW3078">
        <v>155.25</v>
      </c>
      <c r="EX3078">
        <v>0</v>
      </c>
      <c r="EY3078">
        <v>0</v>
      </c>
      <c r="FQ3078">
        <v>0</v>
      </c>
      <c r="FR3078">
        <f t="shared" si="1646"/>
        <v>0</v>
      </c>
      <c r="FS3078">
        <v>0</v>
      </c>
      <c r="FX3078">
        <v>70</v>
      </c>
      <c r="FY3078">
        <v>10</v>
      </c>
      <c r="GA3078" t="s">
        <v>3</v>
      </c>
      <c r="GD3078">
        <v>0</v>
      </c>
      <c r="GF3078">
        <v>-904643448</v>
      </c>
      <c r="GG3078">
        <v>2</v>
      </c>
      <c r="GH3078">
        <v>1</v>
      </c>
      <c r="GI3078">
        <v>-2</v>
      </c>
      <c r="GJ3078">
        <v>0</v>
      </c>
      <c r="GK3078">
        <f>ROUND(R3078*(R12)/100,2)</f>
        <v>0</v>
      </c>
      <c r="GL3078">
        <f t="shared" si="1647"/>
        <v>0</v>
      </c>
      <c r="GM3078">
        <f>ROUND(O3078+X3078+Y3078+GK3078,2)+GX3078</f>
        <v>8136.23</v>
      </c>
      <c r="GN3078">
        <f>IF(OR(BI3078=0,BI3078=1),ROUND(O3078+X3078+Y3078+GK3078,2),0)</f>
        <v>0</v>
      </c>
      <c r="GO3078">
        <f>IF(BI3078=2,ROUND(O3078+X3078+Y3078+GK3078,2),0)</f>
        <v>0</v>
      </c>
      <c r="GP3078">
        <f>IF(BI3078=4,ROUND(O3078+X3078+Y3078+GK3078,2)+GX3078,0)</f>
        <v>8136.23</v>
      </c>
      <c r="GR3078">
        <v>0</v>
      </c>
      <c r="GS3078">
        <v>3</v>
      </c>
      <c r="GT3078">
        <v>0</v>
      </c>
      <c r="GU3078" t="s">
        <v>3</v>
      </c>
      <c r="GV3078">
        <f t="shared" si="1648"/>
        <v>0</v>
      </c>
      <c r="GW3078">
        <v>1</v>
      </c>
      <c r="GX3078">
        <f t="shared" si="1649"/>
        <v>0</v>
      </c>
      <c r="HA3078">
        <v>0</v>
      </c>
      <c r="HB3078">
        <v>0</v>
      </c>
      <c r="HC3078">
        <f t="shared" si="1650"/>
        <v>0</v>
      </c>
      <c r="IK3078">
        <v>0</v>
      </c>
    </row>
    <row r="3079" spans="1:245" x14ac:dyDescent="0.2">
      <c r="A3079">
        <v>17</v>
      </c>
      <c r="B3079">
        <v>1</v>
      </c>
      <c r="C3079">
        <f>ROW(SmtRes!A941)</f>
        <v>941</v>
      </c>
      <c r="D3079">
        <f>ROW(EtalonRes!A905)</f>
        <v>905</v>
      </c>
      <c r="E3079" t="s">
        <v>201</v>
      </c>
      <c r="F3079" t="s">
        <v>206</v>
      </c>
      <c r="G3079" t="s">
        <v>519</v>
      </c>
      <c r="H3079" t="s">
        <v>120</v>
      </c>
      <c r="I3079">
        <v>5.6000000000000001E-2</v>
      </c>
      <c r="J3079">
        <v>0</v>
      </c>
      <c r="O3079">
        <f t="shared" si="1615"/>
        <v>5840.28</v>
      </c>
      <c r="P3079">
        <f t="shared" si="1616"/>
        <v>2981.08</v>
      </c>
      <c r="Q3079">
        <f t="shared" si="1617"/>
        <v>0</v>
      </c>
      <c r="R3079">
        <f t="shared" si="1618"/>
        <v>0</v>
      </c>
      <c r="S3079">
        <f t="shared" si="1619"/>
        <v>2859.2</v>
      </c>
      <c r="T3079">
        <f t="shared" si="1620"/>
        <v>0</v>
      </c>
      <c r="U3079">
        <f t="shared" si="1621"/>
        <v>12.751199999999999</v>
      </c>
      <c r="V3079">
        <f t="shared" si="1622"/>
        <v>0</v>
      </c>
      <c r="W3079">
        <f t="shared" si="1623"/>
        <v>0</v>
      </c>
      <c r="X3079">
        <f t="shared" si="1624"/>
        <v>2001.44</v>
      </c>
      <c r="Y3079">
        <f t="shared" si="1625"/>
        <v>285.92</v>
      </c>
      <c r="AA3079">
        <v>55574044</v>
      </c>
      <c r="AB3079">
        <f t="shared" si="1626"/>
        <v>104290.69</v>
      </c>
      <c r="AC3079">
        <f t="shared" si="1627"/>
        <v>53233.52</v>
      </c>
      <c r="AD3079">
        <f t="shared" si="1628"/>
        <v>0</v>
      </c>
      <c r="AE3079">
        <f t="shared" si="1629"/>
        <v>0</v>
      </c>
      <c r="AF3079">
        <f t="shared" si="1630"/>
        <v>51057.17</v>
      </c>
      <c r="AG3079">
        <f t="shared" si="1631"/>
        <v>0</v>
      </c>
      <c r="AH3079">
        <f t="shared" si="1632"/>
        <v>227.7</v>
      </c>
      <c r="AI3079">
        <f t="shared" si="1633"/>
        <v>0</v>
      </c>
      <c r="AJ3079">
        <f t="shared" si="1634"/>
        <v>0</v>
      </c>
      <c r="AK3079">
        <v>104290.69</v>
      </c>
      <c r="AL3079">
        <v>53233.52</v>
      </c>
      <c r="AM3079">
        <v>0</v>
      </c>
      <c r="AN3079">
        <v>0</v>
      </c>
      <c r="AO3079">
        <v>51057.17</v>
      </c>
      <c r="AP3079">
        <v>0</v>
      </c>
      <c r="AQ3079">
        <v>227.7</v>
      </c>
      <c r="AR3079">
        <v>0</v>
      </c>
      <c r="AS3079">
        <v>0</v>
      </c>
      <c r="AT3079">
        <v>70</v>
      </c>
      <c r="AU3079">
        <v>10</v>
      </c>
      <c r="AV3079">
        <v>1</v>
      </c>
      <c r="AW3079">
        <v>1</v>
      </c>
      <c r="AZ3079">
        <v>1</v>
      </c>
      <c r="BA3079">
        <v>1</v>
      </c>
      <c r="BB3079">
        <v>1</v>
      </c>
      <c r="BC3079">
        <v>1</v>
      </c>
      <c r="BD3079" t="s">
        <v>3</v>
      </c>
      <c r="BE3079" t="s">
        <v>3</v>
      </c>
      <c r="BF3079" t="s">
        <v>3</v>
      </c>
      <c r="BG3079" t="s">
        <v>3</v>
      </c>
      <c r="BH3079">
        <v>0</v>
      </c>
      <c r="BI3079">
        <v>4</v>
      </c>
      <c r="BJ3079" t="s">
        <v>208</v>
      </c>
      <c r="BM3079">
        <v>0</v>
      </c>
      <c r="BN3079">
        <v>0</v>
      </c>
      <c r="BO3079" t="s">
        <v>3</v>
      </c>
      <c r="BP3079">
        <v>0</v>
      </c>
      <c r="BQ3079">
        <v>1</v>
      </c>
      <c r="BR3079">
        <v>0</v>
      </c>
      <c r="BS3079">
        <v>1</v>
      </c>
      <c r="BT3079">
        <v>1</v>
      </c>
      <c r="BU3079">
        <v>1</v>
      </c>
      <c r="BV3079">
        <v>1</v>
      </c>
      <c r="BW3079">
        <v>1</v>
      </c>
      <c r="BX3079">
        <v>1</v>
      </c>
      <c r="BY3079" t="s">
        <v>3</v>
      </c>
      <c r="BZ3079">
        <v>70</v>
      </c>
      <c r="CA3079">
        <v>10</v>
      </c>
      <c r="CE3079">
        <v>0</v>
      </c>
      <c r="CF3079">
        <v>0</v>
      </c>
      <c r="CG3079">
        <v>0</v>
      </c>
      <c r="CM3079">
        <v>0</v>
      </c>
      <c r="CN3079" t="s">
        <v>3</v>
      </c>
      <c r="CO3079">
        <v>0</v>
      </c>
      <c r="CP3079">
        <f t="shared" si="1635"/>
        <v>5840.28</v>
      </c>
      <c r="CQ3079">
        <f t="shared" si="1636"/>
        <v>53233.52</v>
      </c>
      <c r="CR3079">
        <f t="shared" si="1637"/>
        <v>0</v>
      </c>
      <c r="CS3079">
        <f t="shared" si="1638"/>
        <v>0</v>
      </c>
      <c r="CT3079">
        <f t="shared" si="1639"/>
        <v>51057.17</v>
      </c>
      <c r="CU3079">
        <f t="shared" si="1640"/>
        <v>0</v>
      </c>
      <c r="CV3079">
        <f t="shared" si="1641"/>
        <v>227.7</v>
      </c>
      <c r="CW3079">
        <f t="shared" si="1642"/>
        <v>0</v>
      </c>
      <c r="CX3079">
        <f t="shared" si="1643"/>
        <v>0</v>
      </c>
      <c r="CY3079">
        <f t="shared" si="1644"/>
        <v>2001.44</v>
      </c>
      <c r="CZ3079">
        <f t="shared" si="1645"/>
        <v>285.92</v>
      </c>
      <c r="DC3079" t="s">
        <v>3</v>
      </c>
      <c r="DD3079" t="s">
        <v>3</v>
      </c>
      <c r="DE3079" t="s">
        <v>3</v>
      </c>
      <c r="DF3079" t="s">
        <v>3</v>
      </c>
      <c r="DG3079" t="s">
        <v>3</v>
      </c>
      <c r="DH3079" t="s">
        <v>3</v>
      </c>
      <c r="DI3079" t="s">
        <v>3</v>
      </c>
      <c r="DJ3079" t="s">
        <v>3</v>
      </c>
      <c r="DK3079" t="s">
        <v>3</v>
      </c>
      <c r="DL3079" t="s">
        <v>3</v>
      </c>
      <c r="DM3079" t="s">
        <v>3</v>
      </c>
      <c r="DN3079">
        <v>0</v>
      </c>
      <c r="DO3079">
        <v>0</v>
      </c>
      <c r="DP3079">
        <v>1</v>
      </c>
      <c r="DQ3079">
        <v>1</v>
      </c>
      <c r="DU3079">
        <v>1009</v>
      </c>
      <c r="DV3079" t="s">
        <v>120</v>
      </c>
      <c r="DW3079" t="s">
        <v>120</v>
      </c>
      <c r="DX3079">
        <v>1000</v>
      </c>
      <c r="EE3079">
        <v>55317522</v>
      </c>
      <c r="EF3079">
        <v>1</v>
      </c>
      <c r="EG3079" t="s">
        <v>19</v>
      </c>
      <c r="EH3079">
        <v>0</v>
      </c>
      <c r="EI3079" t="s">
        <v>3</v>
      </c>
      <c r="EJ3079">
        <v>4</v>
      </c>
      <c r="EK3079">
        <v>0</v>
      </c>
      <c r="EL3079" t="s">
        <v>20</v>
      </c>
      <c r="EM3079" t="s">
        <v>21</v>
      </c>
      <c r="EO3079" t="s">
        <v>3</v>
      </c>
      <c r="EQ3079">
        <v>0</v>
      </c>
      <c r="ER3079">
        <v>104290.69</v>
      </c>
      <c r="ES3079">
        <v>53233.52</v>
      </c>
      <c r="ET3079">
        <v>0</v>
      </c>
      <c r="EU3079">
        <v>0</v>
      </c>
      <c r="EV3079">
        <v>51057.17</v>
      </c>
      <c r="EW3079">
        <v>227.7</v>
      </c>
      <c r="EX3079">
        <v>0</v>
      </c>
      <c r="EY3079">
        <v>0</v>
      </c>
      <c r="FQ3079">
        <v>0</v>
      </c>
      <c r="FR3079">
        <f t="shared" si="1646"/>
        <v>0</v>
      </c>
      <c r="FS3079">
        <v>0</v>
      </c>
      <c r="FX3079">
        <v>70</v>
      </c>
      <c r="FY3079">
        <v>10</v>
      </c>
      <c r="GA3079" t="s">
        <v>3</v>
      </c>
      <c r="GD3079">
        <v>0</v>
      </c>
      <c r="GF3079">
        <v>-2027466576</v>
      </c>
      <c r="GG3079">
        <v>2</v>
      </c>
      <c r="GH3079">
        <v>1</v>
      </c>
      <c r="GI3079">
        <v>-2</v>
      </c>
      <c r="GJ3079">
        <v>0</v>
      </c>
      <c r="GK3079">
        <f>ROUND(R3079*(R12)/100,2)</f>
        <v>0</v>
      </c>
      <c r="GL3079">
        <f t="shared" si="1647"/>
        <v>0</v>
      </c>
      <c r="GM3079">
        <f>ROUND(O3079+X3079+Y3079+GK3079,2)+GX3079</f>
        <v>8127.64</v>
      </c>
      <c r="GN3079">
        <f>IF(OR(BI3079=0,BI3079=1),ROUND(O3079+X3079+Y3079+GK3079,2),0)</f>
        <v>0</v>
      </c>
      <c r="GO3079">
        <f>IF(BI3079=2,ROUND(O3079+X3079+Y3079+GK3079,2),0)</f>
        <v>0</v>
      </c>
      <c r="GP3079">
        <f>IF(BI3079=4,ROUND(O3079+X3079+Y3079+GK3079,2)+GX3079,0)</f>
        <v>8127.64</v>
      </c>
      <c r="GR3079">
        <v>0</v>
      </c>
      <c r="GS3079">
        <v>3</v>
      </c>
      <c r="GT3079">
        <v>0</v>
      </c>
      <c r="GU3079" t="s">
        <v>3</v>
      </c>
      <c r="GV3079">
        <f t="shared" si="1648"/>
        <v>0</v>
      </c>
      <c r="GW3079">
        <v>1</v>
      </c>
      <c r="GX3079">
        <f t="shared" si="1649"/>
        <v>0</v>
      </c>
      <c r="HA3079">
        <v>0</v>
      </c>
      <c r="HB3079">
        <v>0</v>
      </c>
      <c r="HC3079">
        <f t="shared" si="1650"/>
        <v>0</v>
      </c>
      <c r="IK3079">
        <v>0</v>
      </c>
    </row>
    <row r="3080" spans="1:245" x14ac:dyDescent="0.2">
      <c r="A3080">
        <v>17</v>
      </c>
      <c r="B3080">
        <v>1</v>
      </c>
      <c r="C3080">
        <f>ROW(SmtRes!A945)</f>
        <v>945</v>
      </c>
      <c r="D3080">
        <f>ROW(EtalonRes!A909)</f>
        <v>909</v>
      </c>
      <c r="E3080" t="s">
        <v>205</v>
      </c>
      <c r="F3080" t="s">
        <v>210</v>
      </c>
      <c r="G3080" t="s">
        <v>520</v>
      </c>
      <c r="H3080" t="s">
        <v>120</v>
      </c>
      <c r="I3080">
        <v>0.76100000000000001</v>
      </c>
      <c r="J3080">
        <v>0</v>
      </c>
      <c r="O3080">
        <f t="shared" si="1615"/>
        <v>51123.25</v>
      </c>
      <c r="P3080">
        <f t="shared" si="1616"/>
        <v>43039.839999999997</v>
      </c>
      <c r="Q3080">
        <f t="shared" si="1617"/>
        <v>911.21</v>
      </c>
      <c r="R3080">
        <f t="shared" si="1618"/>
        <v>0.84</v>
      </c>
      <c r="S3080">
        <f t="shared" si="1619"/>
        <v>7172.2</v>
      </c>
      <c r="T3080">
        <f t="shared" si="1620"/>
        <v>0</v>
      </c>
      <c r="U3080">
        <f t="shared" si="1621"/>
        <v>27.479710000000001</v>
      </c>
      <c r="V3080">
        <f t="shared" si="1622"/>
        <v>0</v>
      </c>
      <c r="W3080">
        <f t="shared" si="1623"/>
        <v>0</v>
      </c>
      <c r="X3080">
        <f t="shared" si="1624"/>
        <v>5020.54</v>
      </c>
      <c r="Y3080">
        <f t="shared" si="1625"/>
        <v>717.22</v>
      </c>
      <c r="AA3080">
        <v>55574044</v>
      </c>
      <c r="AB3080">
        <f t="shared" si="1626"/>
        <v>67179.039999999994</v>
      </c>
      <c r="AC3080">
        <f t="shared" si="1627"/>
        <v>56556.95</v>
      </c>
      <c r="AD3080">
        <f t="shared" si="1628"/>
        <v>1197.3800000000001</v>
      </c>
      <c r="AE3080">
        <f t="shared" si="1629"/>
        <v>1.1000000000000001</v>
      </c>
      <c r="AF3080">
        <f t="shared" si="1630"/>
        <v>9424.7099999999991</v>
      </c>
      <c r="AG3080">
        <f t="shared" si="1631"/>
        <v>0</v>
      </c>
      <c r="AH3080">
        <f t="shared" si="1632"/>
        <v>36.11</v>
      </c>
      <c r="AI3080">
        <f t="shared" si="1633"/>
        <v>0</v>
      </c>
      <c r="AJ3080">
        <f t="shared" si="1634"/>
        <v>0</v>
      </c>
      <c r="AK3080">
        <v>67179.039999999994</v>
      </c>
      <c r="AL3080">
        <v>56556.95</v>
      </c>
      <c r="AM3080">
        <v>1197.3800000000001</v>
      </c>
      <c r="AN3080">
        <v>1.1000000000000001</v>
      </c>
      <c r="AO3080">
        <v>9424.7099999999991</v>
      </c>
      <c r="AP3080">
        <v>0</v>
      </c>
      <c r="AQ3080">
        <v>36.11</v>
      </c>
      <c r="AR3080">
        <v>0</v>
      </c>
      <c r="AS3080">
        <v>0</v>
      </c>
      <c r="AT3080">
        <v>70</v>
      </c>
      <c r="AU3080">
        <v>10</v>
      </c>
      <c r="AV3080">
        <v>1</v>
      </c>
      <c r="AW3080">
        <v>1</v>
      </c>
      <c r="AZ3080">
        <v>1</v>
      </c>
      <c r="BA3080">
        <v>1</v>
      </c>
      <c r="BB3080">
        <v>1</v>
      </c>
      <c r="BC3080">
        <v>1</v>
      </c>
      <c r="BD3080" t="s">
        <v>3</v>
      </c>
      <c r="BE3080" t="s">
        <v>3</v>
      </c>
      <c r="BF3080" t="s">
        <v>3</v>
      </c>
      <c r="BG3080" t="s">
        <v>3</v>
      </c>
      <c r="BH3080">
        <v>0</v>
      </c>
      <c r="BI3080">
        <v>4</v>
      </c>
      <c r="BJ3080" t="s">
        <v>212</v>
      </c>
      <c r="BM3080">
        <v>0</v>
      </c>
      <c r="BN3080">
        <v>0</v>
      </c>
      <c r="BO3080" t="s">
        <v>3</v>
      </c>
      <c r="BP3080">
        <v>0</v>
      </c>
      <c r="BQ3080">
        <v>1</v>
      </c>
      <c r="BR3080">
        <v>0</v>
      </c>
      <c r="BS3080">
        <v>1</v>
      </c>
      <c r="BT3080">
        <v>1</v>
      </c>
      <c r="BU3080">
        <v>1</v>
      </c>
      <c r="BV3080">
        <v>1</v>
      </c>
      <c r="BW3080">
        <v>1</v>
      </c>
      <c r="BX3080">
        <v>1</v>
      </c>
      <c r="BY3080" t="s">
        <v>3</v>
      </c>
      <c r="BZ3080">
        <v>70</v>
      </c>
      <c r="CA3080">
        <v>10</v>
      </c>
      <c r="CE3080">
        <v>0</v>
      </c>
      <c r="CF3080">
        <v>0</v>
      </c>
      <c r="CG3080">
        <v>0</v>
      </c>
      <c r="CM3080">
        <v>0</v>
      </c>
      <c r="CN3080" t="s">
        <v>3</v>
      </c>
      <c r="CO3080">
        <v>0</v>
      </c>
      <c r="CP3080">
        <f t="shared" si="1635"/>
        <v>51123.249999999993</v>
      </c>
      <c r="CQ3080">
        <f t="shared" si="1636"/>
        <v>56556.95</v>
      </c>
      <c r="CR3080">
        <f t="shared" si="1637"/>
        <v>1197.3800000000001</v>
      </c>
      <c r="CS3080">
        <f t="shared" si="1638"/>
        <v>1.1000000000000001</v>
      </c>
      <c r="CT3080">
        <f t="shared" si="1639"/>
        <v>9424.7099999999991</v>
      </c>
      <c r="CU3080">
        <f t="shared" si="1640"/>
        <v>0</v>
      </c>
      <c r="CV3080">
        <f t="shared" si="1641"/>
        <v>36.11</v>
      </c>
      <c r="CW3080">
        <f t="shared" si="1642"/>
        <v>0</v>
      </c>
      <c r="CX3080">
        <f t="shared" si="1643"/>
        <v>0</v>
      </c>
      <c r="CY3080">
        <f t="shared" si="1644"/>
        <v>5020.54</v>
      </c>
      <c r="CZ3080">
        <f t="shared" si="1645"/>
        <v>717.22</v>
      </c>
      <c r="DC3080" t="s">
        <v>3</v>
      </c>
      <c r="DD3080" t="s">
        <v>3</v>
      </c>
      <c r="DE3080" t="s">
        <v>3</v>
      </c>
      <c r="DF3080" t="s">
        <v>3</v>
      </c>
      <c r="DG3080" t="s">
        <v>3</v>
      </c>
      <c r="DH3080" t="s">
        <v>3</v>
      </c>
      <c r="DI3080" t="s">
        <v>3</v>
      </c>
      <c r="DJ3080" t="s">
        <v>3</v>
      </c>
      <c r="DK3080" t="s">
        <v>3</v>
      </c>
      <c r="DL3080" t="s">
        <v>3</v>
      </c>
      <c r="DM3080" t="s">
        <v>3</v>
      </c>
      <c r="DN3080">
        <v>0</v>
      </c>
      <c r="DO3080">
        <v>0</v>
      </c>
      <c r="DP3080">
        <v>1</v>
      </c>
      <c r="DQ3080">
        <v>1</v>
      </c>
      <c r="DU3080">
        <v>1009</v>
      </c>
      <c r="DV3080" t="s">
        <v>120</v>
      </c>
      <c r="DW3080" t="s">
        <v>120</v>
      </c>
      <c r="DX3080">
        <v>1000</v>
      </c>
      <c r="EE3080">
        <v>55317522</v>
      </c>
      <c r="EF3080">
        <v>1</v>
      </c>
      <c r="EG3080" t="s">
        <v>19</v>
      </c>
      <c r="EH3080">
        <v>0</v>
      </c>
      <c r="EI3080" t="s">
        <v>3</v>
      </c>
      <c r="EJ3080">
        <v>4</v>
      </c>
      <c r="EK3080">
        <v>0</v>
      </c>
      <c r="EL3080" t="s">
        <v>20</v>
      </c>
      <c r="EM3080" t="s">
        <v>21</v>
      </c>
      <c r="EO3080" t="s">
        <v>3</v>
      </c>
      <c r="EQ3080">
        <v>0</v>
      </c>
      <c r="ER3080">
        <v>67179.039999999994</v>
      </c>
      <c r="ES3080">
        <v>56556.95</v>
      </c>
      <c r="ET3080">
        <v>1197.3800000000001</v>
      </c>
      <c r="EU3080">
        <v>1.1000000000000001</v>
      </c>
      <c r="EV3080">
        <v>9424.7099999999991</v>
      </c>
      <c r="EW3080">
        <v>36.11</v>
      </c>
      <c r="EX3080">
        <v>0</v>
      </c>
      <c r="EY3080">
        <v>0</v>
      </c>
      <c r="FQ3080">
        <v>0</v>
      </c>
      <c r="FR3080">
        <f t="shared" si="1646"/>
        <v>0</v>
      </c>
      <c r="FS3080">
        <v>0</v>
      </c>
      <c r="FX3080">
        <v>70</v>
      </c>
      <c r="FY3080">
        <v>10</v>
      </c>
      <c r="GA3080" t="s">
        <v>3</v>
      </c>
      <c r="GD3080">
        <v>0</v>
      </c>
      <c r="GF3080">
        <v>-1801457202</v>
      </c>
      <c r="GG3080">
        <v>2</v>
      </c>
      <c r="GH3080">
        <v>1</v>
      </c>
      <c r="GI3080">
        <v>-2</v>
      </c>
      <c r="GJ3080">
        <v>0</v>
      </c>
      <c r="GK3080">
        <f>ROUND(R3080*(R12)/100,2)</f>
        <v>0.91</v>
      </c>
      <c r="GL3080">
        <f t="shared" si="1647"/>
        <v>0</v>
      </c>
      <c r="GM3080">
        <f>ROUND(O3080+X3080+Y3080+GK3080,2)+GX3080</f>
        <v>56861.919999999998</v>
      </c>
      <c r="GN3080">
        <f>IF(OR(BI3080=0,BI3080=1),ROUND(O3080+X3080+Y3080+GK3080,2),0)</f>
        <v>0</v>
      </c>
      <c r="GO3080">
        <f>IF(BI3080=2,ROUND(O3080+X3080+Y3080+GK3080,2),0)</f>
        <v>0</v>
      </c>
      <c r="GP3080">
        <f>IF(BI3080=4,ROUND(O3080+X3080+Y3080+GK3080,2)+GX3080,0)</f>
        <v>56861.919999999998</v>
      </c>
      <c r="GR3080">
        <v>0</v>
      </c>
      <c r="GS3080">
        <v>3</v>
      </c>
      <c r="GT3080">
        <v>0</v>
      </c>
      <c r="GU3080" t="s">
        <v>3</v>
      </c>
      <c r="GV3080">
        <f t="shared" si="1648"/>
        <v>0</v>
      </c>
      <c r="GW3080">
        <v>1</v>
      </c>
      <c r="GX3080">
        <f t="shared" si="1649"/>
        <v>0</v>
      </c>
      <c r="HA3080">
        <v>0</v>
      </c>
      <c r="HB3080">
        <v>0</v>
      </c>
      <c r="HC3080">
        <f t="shared" si="1650"/>
        <v>0</v>
      </c>
      <c r="IK3080">
        <v>0</v>
      </c>
    </row>
    <row r="3081" spans="1:245" x14ac:dyDescent="0.2">
      <c r="A3081">
        <v>18</v>
      </c>
      <c r="B3081">
        <v>1</v>
      </c>
      <c r="C3081">
        <v>945</v>
      </c>
      <c r="E3081" t="s">
        <v>437</v>
      </c>
      <c r="F3081" t="s">
        <v>214</v>
      </c>
      <c r="G3081" t="s">
        <v>215</v>
      </c>
      <c r="H3081" t="s">
        <v>120</v>
      </c>
      <c r="I3081">
        <f>I3080*J3081</f>
        <v>-0.76100000000000001</v>
      </c>
      <c r="J3081">
        <v>-1</v>
      </c>
      <c r="O3081">
        <f t="shared" si="1615"/>
        <v>-40510.71</v>
      </c>
      <c r="P3081">
        <f t="shared" si="1616"/>
        <v>-40510.71</v>
      </c>
      <c r="Q3081">
        <f t="shared" si="1617"/>
        <v>0</v>
      </c>
      <c r="R3081">
        <f t="shared" si="1618"/>
        <v>0</v>
      </c>
      <c r="S3081">
        <f t="shared" si="1619"/>
        <v>0</v>
      </c>
      <c r="T3081">
        <f t="shared" si="1620"/>
        <v>0</v>
      </c>
      <c r="U3081">
        <f t="shared" si="1621"/>
        <v>0</v>
      </c>
      <c r="V3081">
        <f t="shared" si="1622"/>
        <v>0</v>
      </c>
      <c r="W3081">
        <f t="shared" si="1623"/>
        <v>0</v>
      </c>
      <c r="X3081">
        <f t="shared" si="1624"/>
        <v>0</v>
      </c>
      <c r="Y3081">
        <f t="shared" si="1625"/>
        <v>0</v>
      </c>
      <c r="AA3081">
        <v>55574044</v>
      </c>
      <c r="AB3081">
        <f t="shared" si="1626"/>
        <v>53233.52</v>
      </c>
      <c r="AC3081">
        <f t="shared" si="1627"/>
        <v>53233.52</v>
      </c>
      <c r="AD3081">
        <f t="shared" si="1628"/>
        <v>0</v>
      </c>
      <c r="AE3081">
        <f t="shared" si="1629"/>
        <v>0</v>
      </c>
      <c r="AF3081">
        <f t="shared" si="1630"/>
        <v>0</v>
      </c>
      <c r="AG3081">
        <f t="shared" si="1631"/>
        <v>0</v>
      </c>
      <c r="AH3081">
        <f t="shared" si="1632"/>
        <v>0</v>
      </c>
      <c r="AI3081">
        <f t="shared" si="1633"/>
        <v>0</v>
      </c>
      <c r="AJ3081">
        <f t="shared" si="1634"/>
        <v>0</v>
      </c>
      <c r="AK3081">
        <v>53233.52</v>
      </c>
      <c r="AL3081">
        <v>53233.52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70</v>
      </c>
      <c r="AU3081">
        <v>10</v>
      </c>
      <c r="AV3081">
        <v>1</v>
      </c>
      <c r="AW3081">
        <v>1</v>
      </c>
      <c r="AZ3081">
        <v>1</v>
      </c>
      <c r="BA3081">
        <v>1</v>
      </c>
      <c r="BB3081">
        <v>1</v>
      </c>
      <c r="BC3081">
        <v>1</v>
      </c>
      <c r="BD3081" t="s">
        <v>3</v>
      </c>
      <c r="BE3081" t="s">
        <v>3</v>
      </c>
      <c r="BF3081" t="s">
        <v>3</v>
      </c>
      <c r="BG3081" t="s">
        <v>3</v>
      </c>
      <c r="BH3081">
        <v>3</v>
      </c>
      <c r="BI3081">
        <v>4</v>
      </c>
      <c r="BJ3081" t="s">
        <v>216</v>
      </c>
      <c r="BM3081">
        <v>0</v>
      </c>
      <c r="BN3081">
        <v>0</v>
      </c>
      <c r="BO3081" t="s">
        <v>3</v>
      </c>
      <c r="BP3081">
        <v>0</v>
      </c>
      <c r="BQ3081">
        <v>1</v>
      </c>
      <c r="BR3081">
        <v>1</v>
      </c>
      <c r="BS3081">
        <v>1</v>
      </c>
      <c r="BT3081">
        <v>1</v>
      </c>
      <c r="BU3081">
        <v>1</v>
      </c>
      <c r="BV3081">
        <v>1</v>
      </c>
      <c r="BW3081">
        <v>1</v>
      </c>
      <c r="BX3081">
        <v>1</v>
      </c>
      <c r="BY3081" t="s">
        <v>3</v>
      </c>
      <c r="BZ3081">
        <v>70</v>
      </c>
      <c r="CA3081">
        <v>10</v>
      </c>
      <c r="CE3081">
        <v>0</v>
      </c>
      <c r="CF3081">
        <v>0</v>
      </c>
      <c r="CG3081">
        <v>0</v>
      </c>
      <c r="CM3081">
        <v>0</v>
      </c>
      <c r="CN3081" t="s">
        <v>3</v>
      </c>
      <c r="CO3081">
        <v>0</v>
      </c>
      <c r="CP3081">
        <f t="shared" si="1635"/>
        <v>-40510.71</v>
      </c>
      <c r="CQ3081">
        <f t="shared" si="1636"/>
        <v>53233.52</v>
      </c>
      <c r="CR3081">
        <f t="shared" si="1637"/>
        <v>0</v>
      </c>
      <c r="CS3081">
        <f t="shared" si="1638"/>
        <v>0</v>
      </c>
      <c r="CT3081">
        <f t="shared" si="1639"/>
        <v>0</v>
      </c>
      <c r="CU3081">
        <f t="shared" si="1640"/>
        <v>0</v>
      </c>
      <c r="CV3081">
        <f t="shared" si="1641"/>
        <v>0</v>
      </c>
      <c r="CW3081">
        <f t="shared" si="1642"/>
        <v>0</v>
      </c>
      <c r="CX3081">
        <f t="shared" si="1643"/>
        <v>0</v>
      </c>
      <c r="CY3081">
        <f t="shared" si="1644"/>
        <v>0</v>
      </c>
      <c r="CZ3081">
        <f t="shared" si="1645"/>
        <v>0</v>
      </c>
      <c r="DC3081" t="s">
        <v>3</v>
      </c>
      <c r="DD3081" t="s">
        <v>3</v>
      </c>
      <c r="DE3081" t="s">
        <v>3</v>
      </c>
      <c r="DF3081" t="s">
        <v>3</v>
      </c>
      <c r="DG3081" t="s">
        <v>3</v>
      </c>
      <c r="DH3081" t="s">
        <v>3</v>
      </c>
      <c r="DI3081" t="s">
        <v>3</v>
      </c>
      <c r="DJ3081" t="s">
        <v>3</v>
      </c>
      <c r="DK3081" t="s">
        <v>3</v>
      </c>
      <c r="DL3081" t="s">
        <v>3</v>
      </c>
      <c r="DM3081" t="s">
        <v>3</v>
      </c>
      <c r="DN3081">
        <v>0</v>
      </c>
      <c r="DO3081">
        <v>0</v>
      </c>
      <c r="DP3081">
        <v>1</v>
      </c>
      <c r="DQ3081">
        <v>1</v>
      </c>
      <c r="DU3081">
        <v>1009</v>
      </c>
      <c r="DV3081" t="s">
        <v>120</v>
      </c>
      <c r="DW3081" t="s">
        <v>120</v>
      </c>
      <c r="DX3081">
        <v>1000</v>
      </c>
      <c r="EE3081">
        <v>55317522</v>
      </c>
      <c r="EF3081">
        <v>1</v>
      </c>
      <c r="EG3081" t="s">
        <v>19</v>
      </c>
      <c r="EH3081">
        <v>0</v>
      </c>
      <c r="EI3081" t="s">
        <v>3</v>
      </c>
      <c r="EJ3081">
        <v>4</v>
      </c>
      <c r="EK3081">
        <v>0</v>
      </c>
      <c r="EL3081" t="s">
        <v>20</v>
      </c>
      <c r="EM3081" t="s">
        <v>21</v>
      </c>
      <c r="EO3081" t="s">
        <v>3</v>
      </c>
      <c r="EQ3081">
        <v>32768</v>
      </c>
      <c r="ER3081">
        <v>53233.52</v>
      </c>
      <c r="ES3081">
        <v>53233.52</v>
      </c>
      <c r="ET3081">
        <v>0</v>
      </c>
      <c r="EU3081">
        <v>0</v>
      </c>
      <c r="EV3081">
        <v>0</v>
      </c>
      <c r="EW3081">
        <v>0</v>
      </c>
      <c r="EX3081">
        <v>0</v>
      </c>
      <c r="FQ3081">
        <v>0</v>
      </c>
      <c r="FR3081">
        <f t="shared" si="1646"/>
        <v>0</v>
      </c>
      <c r="FS3081">
        <v>0</v>
      </c>
      <c r="FX3081">
        <v>70</v>
      </c>
      <c r="FY3081">
        <v>10</v>
      </c>
      <c r="GA3081" t="s">
        <v>3</v>
      </c>
      <c r="GD3081">
        <v>0</v>
      </c>
      <c r="GF3081">
        <v>588667335</v>
      </c>
      <c r="GG3081">
        <v>2</v>
      </c>
      <c r="GH3081">
        <v>1</v>
      </c>
      <c r="GI3081">
        <v>-2</v>
      </c>
      <c r="GJ3081">
        <v>0</v>
      </c>
      <c r="GK3081">
        <f>ROUND(R3081*(R12)/100,2)</f>
        <v>0</v>
      </c>
      <c r="GL3081">
        <f t="shared" si="1647"/>
        <v>0</v>
      </c>
      <c r="GM3081">
        <f>ROUND(O3081+X3081+Y3081+GK3081,2)+GX3081</f>
        <v>-40510.71</v>
      </c>
      <c r="GN3081">
        <f>IF(OR(BI3081=0,BI3081=1),ROUND(O3081+X3081+Y3081+GK3081,2),0)</f>
        <v>0</v>
      </c>
      <c r="GO3081">
        <f>IF(BI3081=2,ROUND(O3081+X3081+Y3081+GK3081,2),0)</f>
        <v>0</v>
      </c>
      <c r="GP3081">
        <f>IF(BI3081=4,ROUND(O3081+X3081+Y3081+GK3081,2)+GX3081,0)</f>
        <v>-40510.71</v>
      </c>
      <c r="GR3081">
        <v>0</v>
      </c>
      <c r="GS3081">
        <v>3</v>
      </c>
      <c r="GT3081">
        <v>0</v>
      </c>
      <c r="GU3081" t="s">
        <v>3</v>
      </c>
      <c r="GV3081">
        <f t="shared" si="1648"/>
        <v>0</v>
      </c>
      <c r="GW3081">
        <v>1</v>
      </c>
      <c r="GX3081">
        <f t="shared" si="1649"/>
        <v>0</v>
      </c>
      <c r="HA3081">
        <v>0</v>
      </c>
      <c r="HB3081">
        <v>0</v>
      </c>
      <c r="HC3081">
        <f t="shared" si="1650"/>
        <v>0</v>
      </c>
      <c r="IK3081">
        <v>0</v>
      </c>
    </row>
    <row r="3082" spans="1:245" x14ac:dyDescent="0.2">
      <c r="A3082">
        <v>17</v>
      </c>
      <c r="B3082">
        <v>1</v>
      </c>
      <c r="E3082" t="s">
        <v>209</v>
      </c>
      <c r="F3082" t="s">
        <v>96</v>
      </c>
      <c r="G3082" t="s">
        <v>521</v>
      </c>
      <c r="H3082" t="s">
        <v>180</v>
      </c>
      <c r="I3082">
        <v>1</v>
      </c>
      <c r="J3082">
        <v>0</v>
      </c>
      <c r="O3082">
        <f t="shared" si="1615"/>
        <v>512500</v>
      </c>
      <c r="P3082">
        <f t="shared" si="1616"/>
        <v>512500</v>
      </c>
      <c r="Q3082">
        <f t="shared" si="1617"/>
        <v>0</v>
      </c>
      <c r="R3082">
        <f t="shared" si="1618"/>
        <v>0</v>
      </c>
      <c r="S3082">
        <f t="shared" si="1619"/>
        <v>0</v>
      </c>
      <c r="T3082">
        <f t="shared" si="1620"/>
        <v>0</v>
      </c>
      <c r="U3082">
        <f t="shared" si="1621"/>
        <v>0</v>
      </c>
      <c r="V3082">
        <f t="shared" si="1622"/>
        <v>0</v>
      </c>
      <c r="W3082">
        <f t="shared" si="1623"/>
        <v>0</v>
      </c>
      <c r="X3082">
        <f t="shared" si="1624"/>
        <v>0</v>
      </c>
      <c r="Y3082">
        <f t="shared" si="1625"/>
        <v>0</v>
      </c>
      <c r="AA3082">
        <v>55574044</v>
      </c>
      <c r="AB3082">
        <f t="shared" si="1626"/>
        <v>512500</v>
      </c>
      <c r="AC3082">
        <f t="shared" si="1627"/>
        <v>512500</v>
      </c>
      <c r="AD3082">
        <f t="shared" si="1628"/>
        <v>0</v>
      </c>
      <c r="AE3082">
        <f t="shared" si="1629"/>
        <v>0</v>
      </c>
      <c r="AF3082">
        <f t="shared" si="1630"/>
        <v>0</v>
      </c>
      <c r="AG3082">
        <f t="shared" si="1631"/>
        <v>0</v>
      </c>
      <c r="AH3082">
        <f t="shared" si="1632"/>
        <v>0</v>
      </c>
      <c r="AI3082">
        <f t="shared" si="1633"/>
        <v>0</v>
      </c>
      <c r="AJ3082">
        <f t="shared" si="1634"/>
        <v>0</v>
      </c>
      <c r="AK3082">
        <v>512500</v>
      </c>
      <c r="AL3082">
        <v>512500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1</v>
      </c>
      <c r="AW3082">
        <v>1</v>
      </c>
      <c r="AZ3082">
        <v>1</v>
      </c>
      <c r="BA3082">
        <v>1</v>
      </c>
      <c r="BB3082">
        <v>1</v>
      </c>
      <c r="BC3082">
        <v>1</v>
      </c>
      <c r="BD3082" t="s">
        <v>3</v>
      </c>
      <c r="BE3082" t="s">
        <v>3</v>
      </c>
      <c r="BF3082" t="s">
        <v>3</v>
      </c>
      <c r="BG3082" t="s">
        <v>3</v>
      </c>
      <c r="BH3082">
        <v>3</v>
      </c>
      <c r="BI3082">
        <v>1</v>
      </c>
      <c r="BJ3082" t="s">
        <v>3</v>
      </c>
      <c r="BM3082">
        <v>6001</v>
      </c>
      <c r="BN3082">
        <v>0</v>
      </c>
      <c r="BO3082" t="s">
        <v>3</v>
      </c>
      <c r="BP3082">
        <v>0</v>
      </c>
      <c r="BQ3082">
        <v>0</v>
      </c>
      <c r="BR3082">
        <v>0</v>
      </c>
      <c r="BS3082">
        <v>1</v>
      </c>
      <c r="BT3082">
        <v>1</v>
      </c>
      <c r="BU3082">
        <v>1</v>
      </c>
      <c r="BV3082">
        <v>1</v>
      </c>
      <c r="BW3082">
        <v>1</v>
      </c>
      <c r="BX3082">
        <v>1</v>
      </c>
      <c r="BY3082" t="s">
        <v>3</v>
      </c>
      <c r="BZ3082">
        <v>0</v>
      </c>
      <c r="CA3082">
        <v>0</v>
      </c>
      <c r="CE3082">
        <v>0</v>
      </c>
      <c r="CF3082">
        <v>0</v>
      </c>
      <c r="CG3082">
        <v>0</v>
      </c>
      <c r="CM3082">
        <v>0</v>
      </c>
      <c r="CN3082" t="s">
        <v>3</v>
      </c>
      <c r="CO3082">
        <v>0</v>
      </c>
      <c r="CP3082">
        <f t="shared" si="1635"/>
        <v>512500</v>
      </c>
      <c r="CQ3082">
        <f t="shared" si="1636"/>
        <v>512500</v>
      </c>
      <c r="CR3082">
        <f t="shared" si="1637"/>
        <v>0</v>
      </c>
      <c r="CS3082">
        <f t="shared" si="1638"/>
        <v>0</v>
      </c>
      <c r="CT3082">
        <f t="shared" si="1639"/>
        <v>0</v>
      </c>
      <c r="CU3082">
        <f t="shared" si="1640"/>
        <v>0</v>
      </c>
      <c r="CV3082">
        <f t="shared" si="1641"/>
        <v>0</v>
      </c>
      <c r="CW3082">
        <f t="shared" si="1642"/>
        <v>0</v>
      </c>
      <c r="CX3082">
        <f t="shared" si="1643"/>
        <v>0</v>
      </c>
      <c r="CY3082">
        <f t="shared" si="1644"/>
        <v>0</v>
      </c>
      <c r="CZ3082">
        <f t="shared" si="1645"/>
        <v>0</v>
      </c>
      <c r="DC3082" t="s">
        <v>3</v>
      </c>
      <c r="DD3082" t="s">
        <v>3</v>
      </c>
      <c r="DE3082" t="s">
        <v>3</v>
      </c>
      <c r="DF3082" t="s">
        <v>3</v>
      </c>
      <c r="DG3082" t="s">
        <v>3</v>
      </c>
      <c r="DH3082" t="s">
        <v>3</v>
      </c>
      <c r="DI3082" t="s">
        <v>3</v>
      </c>
      <c r="DJ3082" t="s">
        <v>3</v>
      </c>
      <c r="DK3082" t="s">
        <v>3</v>
      </c>
      <c r="DL3082" t="s">
        <v>3</v>
      </c>
      <c r="DM3082" t="s">
        <v>3</v>
      </c>
      <c r="DN3082">
        <v>0</v>
      </c>
      <c r="DO3082">
        <v>0</v>
      </c>
      <c r="DP3082">
        <v>1</v>
      </c>
      <c r="DQ3082">
        <v>1</v>
      </c>
      <c r="DU3082">
        <v>1010</v>
      </c>
      <c r="DV3082" t="s">
        <v>180</v>
      </c>
      <c r="DW3082" t="s">
        <v>180</v>
      </c>
      <c r="DX3082">
        <v>1</v>
      </c>
      <c r="EE3082">
        <v>55525620</v>
      </c>
      <c r="EF3082">
        <v>0</v>
      </c>
      <c r="EG3082" t="s">
        <v>220</v>
      </c>
      <c r="EH3082">
        <v>0</v>
      </c>
      <c r="EI3082" t="s">
        <v>3</v>
      </c>
      <c r="EJ3082">
        <v>1</v>
      </c>
      <c r="EK3082">
        <v>6001</v>
      </c>
      <c r="EL3082" t="s">
        <v>221</v>
      </c>
      <c r="EM3082" t="s">
        <v>220</v>
      </c>
      <c r="EO3082" t="s">
        <v>3</v>
      </c>
      <c r="EQ3082">
        <v>0</v>
      </c>
      <c r="ER3082">
        <v>512500</v>
      </c>
      <c r="ES3082">
        <v>512500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5</v>
      </c>
      <c r="FC3082">
        <v>1</v>
      </c>
      <c r="FD3082">
        <v>18</v>
      </c>
      <c r="FF3082">
        <v>615000</v>
      </c>
      <c r="FQ3082">
        <v>0</v>
      </c>
      <c r="FR3082">
        <f t="shared" si="1646"/>
        <v>0</v>
      </c>
      <c r="FS3082">
        <v>0</v>
      </c>
      <c r="FX3082">
        <v>0</v>
      </c>
      <c r="FY3082">
        <v>0</v>
      </c>
      <c r="GA3082" t="s">
        <v>522</v>
      </c>
      <c r="GD3082">
        <v>0</v>
      </c>
      <c r="GF3082">
        <v>-1513231396</v>
      </c>
      <c r="GG3082">
        <v>2</v>
      </c>
      <c r="GH3082">
        <v>3</v>
      </c>
      <c r="GI3082">
        <v>-2</v>
      </c>
      <c r="GJ3082">
        <v>0</v>
      </c>
      <c r="GK3082">
        <f>ROUND(R3082*(R12)/100,2)</f>
        <v>0</v>
      </c>
      <c r="GL3082">
        <f t="shared" si="1647"/>
        <v>0</v>
      </c>
      <c r="GM3082">
        <f>ROUND(O3082+X3082+Y3082+GK3082,2)+GX3082</f>
        <v>512500</v>
      </c>
      <c r="GN3082">
        <f>IF(OR(BI3082=0,BI3082=1),ROUND(O3082+X3082+Y3082+GK3082,2),0)</f>
        <v>512500</v>
      </c>
      <c r="GO3082">
        <f>IF(BI3082=2,ROUND(O3082+X3082+Y3082+GK3082,2),0)</f>
        <v>0</v>
      </c>
      <c r="GP3082">
        <f>IF(BI3082=4,ROUND(O3082+X3082+Y3082+GK3082,2)+GX3082,0)</f>
        <v>0</v>
      </c>
      <c r="GR3082">
        <v>1</v>
      </c>
      <c r="GS3082">
        <v>1</v>
      </c>
      <c r="GT3082">
        <v>0</v>
      </c>
      <c r="GU3082" t="s">
        <v>3</v>
      </c>
      <c r="GV3082">
        <f t="shared" si="1648"/>
        <v>0</v>
      </c>
      <c r="GW3082">
        <v>1</v>
      </c>
      <c r="GX3082">
        <f t="shared" si="1649"/>
        <v>0</v>
      </c>
      <c r="HA3082">
        <v>0</v>
      </c>
      <c r="HB3082">
        <v>0</v>
      </c>
      <c r="HC3082">
        <f t="shared" si="1650"/>
        <v>0</v>
      </c>
      <c r="IK3082">
        <v>0</v>
      </c>
    </row>
    <row r="3084" spans="1:245" x14ac:dyDescent="0.2">
      <c r="A3084" s="2">
        <v>51</v>
      </c>
      <c r="B3084" s="2">
        <f>B3070</f>
        <v>1</v>
      </c>
      <c r="C3084" s="2">
        <f>A3070</f>
        <v>4</v>
      </c>
      <c r="D3084" s="2">
        <f>ROW(A3070)</f>
        <v>3070</v>
      </c>
      <c r="E3084" s="2"/>
      <c r="F3084" s="2" t="str">
        <f>IF(F3070&lt;&gt;"",F3070,"")</f>
        <v>Новый раздел</v>
      </c>
      <c r="G3084" s="2" t="str">
        <f>IF(G3070&lt;&gt;"",G3070,"")</f>
        <v>Устройство / ремонт игрового комплекса</v>
      </c>
      <c r="H3084" s="2">
        <v>0</v>
      </c>
      <c r="I3084" s="2"/>
      <c r="J3084" s="2"/>
      <c r="K3084" s="2"/>
      <c r="L3084" s="2"/>
      <c r="M3084" s="2"/>
      <c r="N3084" s="2"/>
      <c r="O3084" s="2">
        <f t="shared" ref="O3084:T3084" si="1651">ROUND(AB3084,2)</f>
        <v>550765.5</v>
      </c>
      <c r="P3084" s="2">
        <f t="shared" si="1651"/>
        <v>525130.67000000004</v>
      </c>
      <c r="Q3084" s="2">
        <f t="shared" si="1651"/>
        <v>1037.44</v>
      </c>
      <c r="R3084" s="2">
        <f t="shared" si="1651"/>
        <v>69.06</v>
      </c>
      <c r="S3084" s="2">
        <f t="shared" si="1651"/>
        <v>24597.39</v>
      </c>
      <c r="T3084" s="2">
        <f t="shared" si="1651"/>
        <v>0</v>
      </c>
      <c r="U3084" s="2">
        <f>AH3084</f>
        <v>126.499735</v>
      </c>
      <c r="V3084" s="2">
        <f>AI3084</f>
        <v>0</v>
      </c>
      <c r="W3084" s="2">
        <f>ROUND(AJ3084,2)</f>
        <v>0</v>
      </c>
      <c r="X3084" s="2">
        <f>ROUND(AK3084,2)</f>
        <v>17218.169999999998</v>
      </c>
      <c r="Y3084" s="2">
        <f>ROUND(AL3084,2)</f>
        <v>2459.7399999999998</v>
      </c>
      <c r="Z3084" s="2"/>
      <c r="AA3084" s="2"/>
      <c r="AB3084" s="2">
        <f>ROUND(SUMIF(AA3074:AA3082,"=55574044",O3074:O3082),2)</f>
        <v>550765.5</v>
      </c>
      <c r="AC3084" s="2">
        <f>ROUND(SUMIF(AA3074:AA3082,"=55574044",P3074:P3082),2)</f>
        <v>525130.67000000004</v>
      </c>
      <c r="AD3084" s="2">
        <f>ROUND(SUMIF(AA3074:AA3082,"=55574044",Q3074:Q3082),2)</f>
        <v>1037.44</v>
      </c>
      <c r="AE3084" s="2">
        <f>ROUND(SUMIF(AA3074:AA3082,"=55574044",R3074:R3082),2)</f>
        <v>69.06</v>
      </c>
      <c r="AF3084" s="2">
        <f>ROUND(SUMIF(AA3074:AA3082,"=55574044",S3074:S3082),2)</f>
        <v>24597.39</v>
      </c>
      <c r="AG3084" s="2">
        <f>ROUND(SUMIF(AA3074:AA3082,"=55574044",T3074:T3082),2)</f>
        <v>0</v>
      </c>
      <c r="AH3084" s="2">
        <f>SUMIF(AA3074:AA3082,"=55574044",U3074:U3082)</f>
        <v>126.499735</v>
      </c>
      <c r="AI3084" s="2">
        <f>SUMIF(AA3074:AA3082,"=55574044",V3074:V3082)</f>
        <v>0</v>
      </c>
      <c r="AJ3084" s="2">
        <f>ROUND(SUMIF(AA3074:AA3082,"=55574044",W3074:W3082),2)</f>
        <v>0</v>
      </c>
      <c r="AK3084" s="2">
        <f>ROUND(SUMIF(AA3074:AA3082,"=55574044",X3074:X3082),2)</f>
        <v>17218.169999999998</v>
      </c>
      <c r="AL3084" s="2">
        <f>ROUND(SUMIF(AA3074:AA3082,"=55574044",Y3074:Y3082),2)</f>
        <v>2459.7399999999998</v>
      </c>
      <c r="AM3084" s="2"/>
      <c r="AN3084" s="2"/>
      <c r="AO3084" s="2">
        <f t="shared" ref="AO3084:BC3084" si="1652">ROUND(BX3084,2)</f>
        <v>0</v>
      </c>
      <c r="AP3084" s="2">
        <f t="shared" si="1652"/>
        <v>0</v>
      </c>
      <c r="AQ3084" s="2">
        <f t="shared" si="1652"/>
        <v>0</v>
      </c>
      <c r="AR3084" s="2">
        <f t="shared" si="1652"/>
        <v>570444.31999999995</v>
      </c>
      <c r="AS3084" s="2">
        <f t="shared" si="1652"/>
        <v>512500</v>
      </c>
      <c r="AT3084" s="2">
        <f t="shared" si="1652"/>
        <v>0</v>
      </c>
      <c r="AU3084" s="2">
        <f t="shared" si="1652"/>
        <v>57944.32</v>
      </c>
      <c r="AV3084" s="2">
        <f t="shared" si="1652"/>
        <v>525130.67000000004</v>
      </c>
      <c r="AW3084" s="2">
        <f t="shared" si="1652"/>
        <v>525130.67000000004</v>
      </c>
      <c r="AX3084" s="2">
        <f t="shared" si="1652"/>
        <v>0</v>
      </c>
      <c r="AY3084" s="2">
        <f t="shared" si="1652"/>
        <v>525130.67000000004</v>
      </c>
      <c r="AZ3084" s="2">
        <f t="shared" si="1652"/>
        <v>0</v>
      </c>
      <c r="BA3084" s="2">
        <f t="shared" si="1652"/>
        <v>0</v>
      </c>
      <c r="BB3084" s="2">
        <f t="shared" si="1652"/>
        <v>0</v>
      </c>
      <c r="BC3084" s="2">
        <f t="shared" si="1652"/>
        <v>0</v>
      </c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>
        <f>ROUND(SUMIF(AA3074:AA3082,"=55574044",FQ3074:FQ3082),2)</f>
        <v>0</v>
      </c>
      <c r="BY3084" s="2">
        <f>ROUND(SUMIF(AA3074:AA3082,"=55574044",FR3074:FR3082),2)</f>
        <v>0</v>
      </c>
      <c r="BZ3084" s="2">
        <f>ROUND(SUMIF(AA3074:AA3082,"=55574044",GL3074:GL3082),2)</f>
        <v>0</v>
      </c>
      <c r="CA3084" s="2">
        <f>ROUND(SUMIF(AA3074:AA3082,"=55574044",GM3074:GM3082),2)</f>
        <v>570444.31999999995</v>
      </c>
      <c r="CB3084" s="2">
        <f>ROUND(SUMIF(AA3074:AA3082,"=55574044",GN3074:GN3082),2)</f>
        <v>512500</v>
      </c>
      <c r="CC3084" s="2">
        <f>ROUND(SUMIF(AA3074:AA3082,"=55574044",GO3074:GO3082),2)</f>
        <v>0</v>
      </c>
      <c r="CD3084" s="2">
        <f>ROUND(SUMIF(AA3074:AA3082,"=55574044",GP3074:GP3082),2)</f>
        <v>57944.32</v>
      </c>
      <c r="CE3084" s="2">
        <f>AC3084-BX3084</f>
        <v>525130.67000000004</v>
      </c>
      <c r="CF3084" s="2">
        <f>AC3084-BY3084</f>
        <v>525130.67000000004</v>
      </c>
      <c r="CG3084" s="2">
        <f>BX3084-BZ3084</f>
        <v>0</v>
      </c>
      <c r="CH3084" s="2">
        <f>AC3084-BX3084-BY3084+BZ3084</f>
        <v>525130.67000000004</v>
      </c>
      <c r="CI3084" s="2">
        <f>BY3084-BZ3084</f>
        <v>0</v>
      </c>
      <c r="CJ3084" s="2">
        <f>ROUND(SUMIF(AA3074:AA3082,"=55574044",GX3074:GX3082),2)</f>
        <v>0</v>
      </c>
      <c r="CK3084" s="2">
        <f>ROUND(SUMIF(AA3074:AA3082,"=55574044",GY3074:GY3082),2)</f>
        <v>0</v>
      </c>
      <c r="CL3084" s="2">
        <f>ROUND(SUMIF(AA3074:AA3082,"=55574044",GZ3074:GZ3082),2)</f>
        <v>0</v>
      </c>
      <c r="CM3084" s="2"/>
      <c r="CN3084" s="2"/>
      <c r="CO3084" s="2"/>
      <c r="CP3084" s="2"/>
      <c r="CQ3084" s="2"/>
      <c r="CR3084" s="2"/>
      <c r="CS3084" s="2"/>
      <c r="CT3084" s="2"/>
      <c r="CU3084" s="2"/>
      <c r="CV3084" s="2"/>
      <c r="CW3084" s="2"/>
      <c r="CX3084" s="2"/>
      <c r="CY3084" s="2"/>
      <c r="CZ3084" s="2"/>
      <c r="DA3084" s="2"/>
      <c r="DB3084" s="2"/>
      <c r="DC3084" s="2"/>
      <c r="DD3084" s="2"/>
      <c r="DE3084" s="2"/>
      <c r="DF3084" s="2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3"/>
      <c r="EP3084" s="3"/>
      <c r="EQ3084" s="3"/>
      <c r="ER3084" s="3"/>
      <c r="ES3084" s="3"/>
      <c r="ET3084" s="3"/>
      <c r="EU3084" s="3"/>
      <c r="EV3084" s="3"/>
      <c r="EW3084" s="3"/>
      <c r="EX3084" s="3"/>
      <c r="EY3084" s="3"/>
      <c r="EZ3084" s="3"/>
      <c r="FA3084" s="3"/>
      <c r="FB3084" s="3"/>
      <c r="FC3084" s="3"/>
      <c r="FD3084" s="3"/>
      <c r="FE3084" s="3"/>
      <c r="FF3084" s="3"/>
      <c r="FG3084" s="3"/>
      <c r="FH3084" s="3"/>
      <c r="FI3084" s="3"/>
      <c r="FJ3084" s="3"/>
      <c r="FK3084" s="3"/>
      <c r="FL3084" s="3"/>
      <c r="FM3084" s="3"/>
      <c r="FN3084" s="3"/>
      <c r="FO3084" s="3"/>
      <c r="FP3084" s="3"/>
      <c r="FQ3084" s="3"/>
      <c r="FR3084" s="3"/>
      <c r="FS3084" s="3"/>
      <c r="FT3084" s="3"/>
      <c r="FU3084" s="3"/>
      <c r="FV3084" s="3"/>
      <c r="FW3084" s="3"/>
      <c r="FX3084" s="3"/>
      <c r="FY3084" s="3"/>
      <c r="FZ3084" s="3"/>
      <c r="GA3084" s="3"/>
      <c r="GB3084" s="3"/>
      <c r="GC3084" s="3"/>
      <c r="GD3084" s="3"/>
      <c r="GE3084" s="3"/>
      <c r="GF3084" s="3"/>
      <c r="GG3084" s="3"/>
      <c r="GH3084" s="3"/>
      <c r="GI3084" s="3"/>
      <c r="GJ3084" s="3"/>
      <c r="GK3084" s="3"/>
      <c r="GL3084" s="3"/>
      <c r="GM3084" s="3"/>
      <c r="GN3084" s="3"/>
      <c r="GO3084" s="3"/>
      <c r="GP3084" s="3"/>
      <c r="GQ3084" s="3"/>
      <c r="GR3084" s="3"/>
      <c r="GS3084" s="3"/>
      <c r="GT3084" s="3"/>
      <c r="GU3084" s="3"/>
      <c r="GV3084" s="3"/>
      <c r="GW3084" s="3"/>
      <c r="GX3084" s="3">
        <v>0</v>
      </c>
    </row>
    <row r="3086" spans="1:245" x14ac:dyDescent="0.2">
      <c r="A3086" s="4">
        <v>50</v>
      </c>
      <c r="B3086" s="4">
        <v>0</v>
      </c>
      <c r="C3086" s="4">
        <v>0</v>
      </c>
      <c r="D3086" s="4">
        <v>1</v>
      </c>
      <c r="E3086" s="4">
        <v>201</v>
      </c>
      <c r="F3086" s="4">
        <f>ROUND(Source!O3084,O3086)</f>
        <v>550765.5</v>
      </c>
      <c r="G3086" s="4" t="s">
        <v>34</v>
      </c>
      <c r="H3086" s="4" t="s">
        <v>35</v>
      </c>
      <c r="I3086" s="4"/>
      <c r="J3086" s="4"/>
      <c r="K3086" s="4">
        <v>201</v>
      </c>
      <c r="L3086" s="4">
        <v>1</v>
      </c>
      <c r="M3086" s="4">
        <v>3</v>
      </c>
      <c r="N3086" s="4" t="s">
        <v>3</v>
      </c>
      <c r="O3086" s="4">
        <v>2</v>
      </c>
      <c r="P3086" s="4"/>
      <c r="Q3086" s="4"/>
      <c r="R3086" s="4"/>
      <c r="S3086" s="4"/>
      <c r="T3086" s="4"/>
      <c r="U3086" s="4"/>
      <c r="V3086" s="4"/>
      <c r="W3086" s="4"/>
    </row>
    <row r="3087" spans="1:245" x14ac:dyDescent="0.2">
      <c r="A3087" s="4">
        <v>50</v>
      </c>
      <c r="B3087" s="4">
        <v>0</v>
      </c>
      <c r="C3087" s="4">
        <v>0</v>
      </c>
      <c r="D3087" s="4">
        <v>1</v>
      </c>
      <c r="E3087" s="4">
        <v>202</v>
      </c>
      <c r="F3087" s="4">
        <f>ROUND(Source!P3084,O3087)</f>
        <v>525130.67000000004</v>
      </c>
      <c r="G3087" s="4" t="s">
        <v>36</v>
      </c>
      <c r="H3087" s="4" t="s">
        <v>37</v>
      </c>
      <c r="I3087" s="4"/>
      <c r="J3087" s="4"/>
      <c r="K3087" s="4">
        <v>202</v>
      </c>
      <c r="L3087" s="4">
        <v>2</v>
      </c>
      <c r="M3087" s="4">
        <v>3</v>
      </c>
      <c r="N3087" s="4" t="s">
        <v>3</v>
      </c>
      <c r="O3087" s="4">
        <v>2</v>
      </c>
      <c r="P3087" s="4"/>
      <c r="Q3087" s="4"/>
      <c r="R3087" s="4"/>
      <c r="S3087" s="4"/>
      <c r="T3087" s="4"/>
      <c r="U3087" s="4"/>
      <c r="V3087" s="4"/>
      <c r="W3087" s="4"/>
    </row>
    <row r="3088" spans="1:245" x14ac:dyDescent="0.2">
      <c r="A3088" s="4">
        <v>50</v>
      </c>
      <c r="B3088" s="4">
        <v>0</v>
      </c>
      <c r="C3088" s="4">
        <v>0</v>
      </c>
      <c r="D3088" s="4">
        <v>1</v>
      </c>
      <c r="E3088" s="4">
        <v>222</v>
      </c>
      <c r="F3088" s="4">
        <f>ROUND(Source!AO3084,O3088)</f>
        <v>0</v>
      </c>
      <c r="G3088" s="4" t="s">
        <v>38</v>
      </c>
      <c r="H3088" s="4" t="s">
        <v>39</v>
      </c>
      <c r="I3088" s="4"/>
      <c r="J3088" s="4"/>
      <c r="K3088" s="4">
        <v>222</v>
      </c>
      <c r="L3088" s="4">
        <v>3</v>
      </c>
      <c r="M3088" s="4">
        <v>3</v>
      </c>
      <c r="N3088" s="4" t="s">
        <v>3</v>
      </c>
      <c r="O3088" s="4">
        <v>2</v>
      </c>
      <c r="P3088" s="4"/>
      <c r="Q3088" s="4"/>
      <c r="R3088" s="4"/>
      <c r="S3088" s="4"/>
      <c r="T3088" s="4"/>
      <c r="U3088" s="4"/>
      <c r="V3088" s="4"/>
      <c r="W3088" s="4"/>
    </row>
    <row r="3089" spans="1:23" x14ac:dyDescent="0.2">
      <c r="A3089" s="4">
        <v>50</v>
      </c>
      <c r="B3089" s="4">
        <v>0</v>
      </c>
      <c r="C3089" s="4">
        <v>0</v>
      </c>
      <c r="D3089" s="4">
        <v>1</v>
      </c>
      <c r="E3089" s="4">
        <v>225</v>
      </c>
      <c r="F3089" s="4">
        <f>ROUND(Source!AV3084,O3089)</f>
        <v>525130.67000000004</v>
      </c>
      <c r="G3089" s="4" t="s">
        <v>40</v>
      </c>
      <c r="H3089" s="4" t="s">
        <v>41</v>
      </c>
      <c r="I3089" s="4"/>
      <c r="J3089" s="4"/>
      <c r="K3089" s="4">
        <v>225</v>
      </c>
      <c r="L3089" s="4">
        <v>4</v>
      </c>
      <c r="M3089" s="4">
        <v>3</v>
      </c>
      <c r="N3089" s="4" t="s">
        <v>3</v>
      </c>
      <c r="O3089" s="4">
        <v>2</v>
      </c>
      <c r="P3089" s="4"/>
      <c r="Q3089" s="4"/>
      <c r="R3089" s="4"/>
      <c r="S3089" s="4"/>
      <c r="T3089" s="4"/>
      <c r="U3089" s="4"/>
      <c r="V3089" s="4"/>
      <c r="W3089" s="4"/>
    </row>
    <row r="3090" spans="1:23" x14ac:dyDescent="0.2">
      <c r="A3090" s="4">
        <v>50</v>
      </c>
      <c r="B3090" s="4">
        <v>0</v>
      </c>
      <c r="C3090" s="4">
        <v>0</v>
      </c>
      <c r="D3090" s="4">
        <v>1</v>
      </c>
      <c r="E3090" s="4">
        <v>226</v>
      </c>
      <c r="F3090" s="4">
        <f>ROUND(Source!AW3084,O3090)</f>
        <v>525130.67000000004</v>
      </c>
      <c r="G3090" s="4" t="s">
        <v>42</v>
      </c>
      <c r="H3090" s="4" t="s">
        <v>43</v>
      </c>
      <c r="I3090" s="4"/>
      <c r="J3090" s="4"/>
      <c r="K3090" s="4">
        <v>226</v>
      </c>
      <c r="L3090" s="4">
        <v>5</v>
      </c>
      <c r="M3090" s="4">
        <v>3</v>
      </c>
      <c r="N3090" s="4" t="s">
        <v>3</v>
      </c>
      <c r="O3090" s="4">
        <v>2</v>
      </c>
      <c r="P3090" s="4"/>
      <c r="Q3090" s="4"/>
      <c r="R3090" s="4"/>
      <c r="S3090" s="4"/>
      <c r="T3090" s="4"/>
      <c r="U3090" s="4"/>
      <c r="V3090" s="4"/>
      <c r="W3090" s="4"/>
    </row>
    <row r="3091" spans="1:23" x14ac:dyDescent="0.2">
      <c r="A3091" s="4">
        <v>50</v>
      </c>
      <c r="B3091" s="4">
        <v>0</v>
      </c>
      <c r="C3091" s="4">
        <v>0</v>
      </c>
      <c r="D3091" s="4">
        <v>1</v>
      </c>
      <c r="E3091" s="4">
        <v>227</v>
      </c>
      <c r="F3091" s="4">
        <f>ROUND(Source!AX3084,O3091)</f>
        <v>0</v>
      </c>
      <c r="G3091" s="4" t="s">
        <v>44</v>
      </c>
      <c r="H3091" s="4" t="s">
        <v>45</v>
      </c>
      <c r="I3091" s="4"/>
      <c r="J3091" s="4"/>
      <c r="K3091" s="4">
        <v>227</v>
      </c>
      <c r="L3091" s="4">
        <v>6</v>
      </c>
      <c r="M3091" s="4">
        <v>3</v>
      </c>
      <c r="N3091" s="4" t="s">
        <v>3</v>
      </c>
      <c r="O3091" s="4">
        <v>2</v>
      </c>
      <c r="P3091" s="4"/>
      <c r="Q3091" s="4"/>
      <c r="R3091" s="4"/>
      <c r="S3091" s="4"/>
      <c r="T3091" s="4"/>
      <c r="U3091" s="4"/>
      <c r="V3091" s="4"/>
      <c r="W3091" s="4"/>
    </row>
    <row r="3092" spans="1:23" x14ac:dyDescent="0.2">
      <c r="A3092" s="4">
        <v>50</v>
      </c>
      <c r="B3092" s="4">
        <v>0</v>
      </c>
      <c r="C3092" s="4">
        <v>0</v>
      </c>
      <c r="D3092" s="4">
        <v>1</v>
      </c>
      <c r="E3092" s="4">
        <v>228</v>
      </c>
      <c r="F3092" s="4">
        <f>ROUND(Source!AY3084,O3092)</f>
        <v>525130.67000000004</v>
      </c>
      <c r="G3092" s="4" t="s">
        <v>46</v>
      </c>
      <c r="H3092" s="4" t="s">
        <v>47</v>
      </c>
      <c r="I3092" s="4"/>
      <c r="J3092" s="4"/>
      <c r="K3092" s="4">
        <v>228</v>
      </c>
      <c r="L3092" s="4">
        <v>7</v>
      </c>
      <c r="M3092" s="4">
        <v>3</v>
      </c>
      <c r="N3092" s="4" t="s">
        <v>3</v>
      </c>
      <c r="O3092" s="4">
        <v>2</v>
      </c>
      <c r="P3092" s="4"/>
      <c r="Q3092" s="4"/>
      <c r="R3092" s="4"/>
      <c r="S3092" s="4"/>
      <c r="T3092" s="4"/>
      <c r="U3092" s="4"/>
      <c r="V3092" s="4"/>
      <c r="W3092" s="4"/>
    </row>
    <row r="3093" spans="1:23" x14ac:dyDescent="0.2">
      <c r="A3093" s="4">
        <v>50</v>
      </c>
      <c r="B3093" s="4">
        <v>0</v>
      </c>
      <c r="C3093" s="4">
        <v>0</v>
      </c>
      <c r="D3093" s="4">
        <v>1</v>
      </c>
      <c r="E3093" s="4">
        <v>216</v>
      </c>
      <c r="F3093" s="4">
        <f>ROUND(Source!AP3084,O3093)</f>
        <v>0</v>
      </c>
      <c r="G3093" s="4" t="s">
        <v>48</v>
      </c>
      <c r="H3093" s="4" t="s">
        <v>49</v>
      </c>
      <c r="I3093" s="4"/>
      <c r="J3093" s="4"/>
      <c r="K3093" s="4">
        <v>216</v>
      </c>
      <c r="L3093" s="4">
        <v>8</v>
      </c>
      <c r="M3093" s="4">
        <v>3</v>
      </c>
      <c r="N3093" s="4" t="s">
        <v>3</v>
      </c>
      <c r="O3093" s="4">
        <v>2</v>
      </c>
      <c r="P3093" s="4"/>
      <c r="Q3093" s="4"/>
      <c r="R3093" s="4"/>
      <c r="S3093" s="4"/>
      <c r="T3093" s="4"/>
      <c r="U3093" s="4"/>
      <c r="V3093" s="4"/>
      <c r="W3093" s="4"/>
    </row>
    <row r="3094" spans="1:23" x14ac:dyDescent="0.2">
      <c r="A3094" s="4">
        <v>50</v>
      </c>
      <c r="B3094" s="4">
        <v>0</v>
      </c>
      <c r="C3094" s="4">
        <v>0</v>
      </c>
      <c r="D3094" s="4">
        <v>1</v>
      </c>
      <c r="E3094" s="4">
        <v>223</v>
      </c>
      <c r="F3094" s="4">
        <f>ROUND(Source!AQ3084,O3094)</f>
        <v>0</v>
      </c>
      <c r="G3094" s="4" t="s">
        <v>50</v>
      </c>
      <c r="H3094" s="4" t="s">
        <v>51</v>
      </c>
      <c r="I3094" s="4"/>
      <c r="J3094" s="4"/>
      <c r="K3094" s="4">
        <v>223</v>
      </c>
      <c r="L3094" s="4">
        <v>9</v>
      </c>
      <c r="M3094" s="4">
        <v>3</v>
      </c>
      <c r="N3094" s="4" t="s">
        <v>3</v>
      </c>
      <c r="O3094" s="4">
        <v>2</v>
      </c>
      <c r="P3094" s="4"/>
      <c r="Q3094" s="4"/>
      <c r="R3094" s="4"/>
      <c r="S3094" s="4"/>
      <c r="T3094" s="4"/>
      <c r="U3094" s="4"/>
      <c r="V3094" s="4"/>
      <c r="W3094" s="4"/>
    </row>
    <row r="3095" spans="1:23" x14ac:dyDescent="0.2">
      <c r="A3095" s="4">
        <v>50</v>
      </c>
      <c r="B3095" s="4">
        <v>0</v>
      </c>
      <c r="C3095" s="4">
        <v>0</v>
      </c>
      <c r="D3095" s="4">
        <v>1</v>
      </c>
      <c r="E3095" s="4">
        <v>229</v>
      </c>
      <c r="F3095" s="4">
        <f>ROUND(Source!AZ3084,O3095)</f>
        <v>0</v>
      </c>
      <c r="G3095" s="4" t="s">
        <v>52</v>
      </c>
      <c r="H3095" s="4" t="s">
        <v>53</v>
      </c>
      <c r="I3095" s="4"/>
      <c r="J3095" s="4"/>
      <c r="K3095" s="4">
        <v>229</v>
      </c>
      <c r="L3095" s="4">
        <v>10</v>
      </c>
      <c r="M3095" s="4">
        <v>3</v>
      </c>
      <c r="N3095" s="4" t="s">
        <v>3</v>
      </c>
      <c r="O3095" s="4">
        <v>2</v>
      </c>
      <c r="P3095" s="4"/>
      <c r="Q3095" s="4"/>
      <c r="R3095" s="4"/>
      <c r="S3095" s="4"/>
      <c r="T3095" s="4"/>
      <c r="U3095" s="4"/>
      <c r="V3095" s="4"/>
      <c r="W3095" s="4"/>
    </row>
    <row r="3096" spans="1:23" x14ac:dyDescent="0.2">
      <c r="A3096" s="4">
        <v>50</v>
      </c>
      <c r="B3096" s="4">
        <v>0</v>
      </c>
      <c r="C3096" s="4">
        <v>0</v>
      </c>
      <c r="D3096" s="4">
        <v>1</v>
      </c>
      <c r="E3096" s="4">
        <v>203</v>
      </c>
      <c r="F3096" s="4">
        <f>ROUND(Source!Q3084,O3096)</f>
        <v>1037.44</v>
      </c>
      <c r="G3096" s="4" t="s">
        <v>54</v>
      </c>
      <c r="H3096" s="4" t="s">
        <v>55</v>
      </c>
      <c r="I3096" s="4"/>
      <c r="J3096" s="4"/>
      <c r="K3096" s="4">
        <v>203</v>
      </c>
      <c r="L3096" s="4">
        <v>11</v>
      </c>
      <c r="M3096" s="4">
        <v>3</v>
      </c>
      <c r="N3096" s="4" t="s">
        <v>3</v>
      </c>
      <c r="O3096" s="4">
        <v>2</v>
      </c>
      <c r="P3096" s="4"/>
      <c r="Q3096" s="4"/>
      <c r="R3096" s="4"/>
      <c r="S3096" s="4"/>
      <c r="T3096" s="4"/>
      <c r="U3096" s="4"/>
      <c r="V3096" s="4"/>
      <c r="W3096" s="4"/>
    </row>
    <row r="3097" spans="1:23" x14ac:dyDescent="0.2">
      <c r="A3097" s="4">
        <v>50</v>
      </c>
      <c r="B3097" s="4">
        <v>0</v>
      </c>
      <c r="C3097" s="4">
        <v>0</v>
      </c>
      <c r="D3097" s="4">
        <v>1</v>
      </c>
      <c r="E3097" s="4">
        <v>231</v>
      </c>
      <c r="F3097" s="4">
        <f>ROUND(Source!BB3084,O3097)</f>
        <v>0</v>
      </c>
      <c r="G3097" s="4" t="s">
        <v>56</v>
      </c>
      <c r="H3097" s="4" t="s">
        <v>57</v>
      </c>
      <c r="I3097" s="4"/>
      <c r="J3097" s="4"/>
      <c r="K3097" s="4">
        <v>231</v>
      </c>
      <c r="L3097" s="4">
        <v>12</v>
      </c>
      <c r="M3097" s="4">
        <v>3</v>
      </c>
      <c r="N3097" s="4" t="s">
        <v>3</v>
      </c>
      <c r="O3097" s="4">
        <v>2</v>
      </c>
      <c r="P3097" s="4"/>
      <c r="Q3097" s="4"/>
      <c r="R3097" s="4"/>
      <c r="S3097" s="4"/>
      <c r="T3097" s="4"/>
      <c r="U3097" s="4"/>
      <c r="V3097" s="4"/>
      <c r="W3097" s="4"/>
    </row>
    <row r="3098" spans="1:23" x14ac:dyDescent="0.2">
      <c r="A3098" s="4">
        <v>50</v>
      </c>
      <c r="B3098" s="4">
        <v>0</v>
      </c>
      <c r="C3098" s="4">
        <v>0</v>
      </c>
      <c r="D3098" s="4">
        <v>1</v>
      </c>
      <c r="E3098" s="4">
        <v>204</v>
      </c>
      <c r="F3098" s="4">
        <f>ROUND(Source!R3084,O3098)</f>
        <v>69.06</v>
      </c>
      <c r="G3098" s="4" t="s">
        <v>58</v>
      </c>
      <c r="H3098" s="4" t="s">
        <v>59</v>
      </c>
      <c r="I3098" s="4"/>
      <c r="J3098" s="4"/>
      <c r="K3098" s="4">
        <v>204</v>
      </c>
      <c r="L3098" s="4">
        <v>13</v>
      </c>
      <c r="M3098" s="4">
        <v>3</v>
      </c>
      <c r="N3098" s="4" t="s">
        <v>3</v>
      </c>
      <c r="O3098" s="4">
        <v>2</v>
      </c>
      <c r="P3098" s="4"/>
      <c r="Q3098" s="4"/>
      <c r="R3098" s="4"/>
      <c r="S3098" s="4"/>
      <c r="T3098" s="4"/>
      <c r="U3098" s="4"/>
      <c r="V3098" s="4"/>
      <c r="W3098" s="4"/>
    </row>
    <row r="3099" spans="1:23" x14ac:dyDescent="0.2">
      <c r="A3099" s="4">
        <v>50</v>
      </c>
      <c r="B3099" s="4">
        <v>0</v>
      </c>
      <c r="C3099" s="4">
        <v>0</v>
      </c>
      <c r="D3099" s="4">
        <v>1</v>
      </c>
      <c r="E3099" s="4">
        <v>205</v>
      </c>
      <c r="F3099" s="4">
        <f>ROUND(Source!S3084,O3099)</f>
        <v>24597.39</v>
      </c>
      <c r="G3099" s="4" t="s">
        <v>60</v>
      </c>
      <c r="H3099" s="4" t="s">
        <v>61</v>
      </c>
      <c r="I3099" s="4"/>
      <c r="J3099" s="4"/>
      <c r="K3099" s="4">
        <v>205</v>
      </c>
      <c r="L3099" s="4">
        <v>14</v>
      </c>
      <c r="M3099" s="4">
        <v>3</v>
      </c>
      <c r="N3099" s="4" t="s">
        <v>3</v>
      </c>
      <c r="O3099" s="4">
        <v>2</v>
      </c>
      <c r="P3099" s="4"/>
      <c r="Q3099" s="4"/>
      <c r="R3099" s="4"/>
      <c r="S3099" s="4"/>
      <c r="T3099" s="4"/>
      <c r="U3099" s="4"/>
      <c r="V3099" s="4"/>
      <c r="W3099" s="4"/>
    </row>
    <row r="3100" spans="1:23" x14ac:dyDescent="0.2">
      <c r="A3100" s="4">
        <v>50</v>
      </c>
      <c r="B3100" s="4">
        <v>0</v>
      </c>
      <c r="C3100" s="4">
        <v>0</v>
      </c>
      <c r="D3100" s="4">
        <v>1</v>
      </c>
      <c r="E3100" s="4">
        <v>232</v>
      </c>
      <c r="F3100" s="4">
        <f>ROUND(Source!BC3084,O3100)</f>
        <v>0</v>
      </c>
      <c r="G3100" s="4" t="s">
        <v>62</v>
      </c>
      <c r="H3100" s="4" t="s">
        <v>63</v>
      </c>
      <c r="I3100" s="4"/>
      <c r="J3100" s="4"/>
      <c r="K3100" s="4">
        <v>232</v>
      </c>
      <c r="L3100" s="4">
        <v>15</v>
      </c>
      <c r="M3100" s="4">
        <v>3</v>
      </c>
      <c r="N3100" s="4" t="s">
        <v>3</v>
      </c>
      <c r="O3100" s="4">
        <v>2</v>
      </c>
      <c r="P3100" s="4"/>
      <c r="Q3100" s="4"/>
      <c r="R3100" s="4"/>
      <c r="S3100" s="4"/>
      <c r="T3100" s="4"/>
      <c r="U3100" s="4"/>
      <c r="V3100" s="4"/>
      <c r="W3100" s="4"/>
    </row>
    <row r="3101" spans="1:23" x14ac:dyDescent="0.2">
      <c r="A3101" s="4">
        <v>50</v>
      </c>
      <c r="B3101" s="4">
        <v>0</v>
      </c>
      <c r="C3101" s="4">
        <v>0</v>
      </c>
      <c r="D3101" s="4">
        <v>1</v>
      </c>
      <c r="E3101" s="4">
        <v>214</v>
      </c>
      <c r="F3101" s="4">
        <f>ROUND(Source!AS3084,O3101)</f>
        <v>512500</v>
      </c>
      <c r="G3101" s="4" t="s">
        <v>64</v>
      </c>
      <c r="H3101" s="4" t="s">
        <v>65</v>
      </c>
      <c r="I3101" s="4"/>
      <c r="J3101" s="4"/>
      <c r="K3101" s="4">
        <v>214</v>
      </c>
      <c r="L3101" s="4">
        <v>16</v>
      </c>
      <c r="M3101" s="4">
        <v>3</v>
      </c>
      <c r="N3101" s="4" t="s">
        <v>3</v>
      </c>
      <c r="O3101" s="4">
        <v>2</v>
      </c>
      <c r="P3101" s="4"/>
      <c r="Q3101" s="4"/>
      <c r="R3101" s="4"/>
      <c r="S3101" s="4"/>
      <c r="T3101" s="4"/>
      <c r="U3101" s="4"/>
      <c r="V3101" s="4"/>
      <c r="W3101" s="4"/>
    </row>
    <row r="3102" spans="1:23" x14ac:dyDescent="0.2">
      <c r="A3102" s="4">
        <v>50</v>
      </c>
      <c r="B3102" s="4">
        <v>0</v>
      </c>
      <c r="C3102" s="4">
        <v>0</v>
      </c>
      <c r="D3102" s="4">
        <v>1</v>
      </c>
      <c r="E3102" s="4">
        <v>215</v>
      </c>
      <c r="F3102" s="4">
        <f>ROUND(Source!AT3084,O3102)</f>
        <v>0</v>
      </c>
      <c r="G3102" s="4" t="s">
        <v>66</v>
      </c>
      <c r="H3102" s="4" t="s">
        <v>67</v>
      </c>
      <c r="I3102" s="4"/>
      <c r="J3102" s="4"/>
      <c r="K3102" s="4">
        <v>215</v>
      </c>
      <c r="L3102" s="4">
        <v>17</v>
      </c>
      <c r="M3102" s="4">
        <v>3</v>
      </c>
      <c r="N3102" s="4" t="s">
        <v>3</v>
      </c>
      <c r="O3102" s="4">
        <v>2</v>
      </c>
      <c r="P3102" s="4"/>
      <c r="Q3102" s="4"/>
      <c r="R3102" s="4"/>
      <c r="S3102" s="4"/>
      <c r="T3102" s="4"/>
      <c r="U3102" s="4"/>
      <c r="V3102" s="4"/>
      <c r="W3102" s="4"/>
    </row>
    <row r="3103" spans="1:23" x14ac:dyDescent="0.2">
      <c r="A3103" s="4">
        <v>50</v>
      </c>
      <c r="B3103" s="4">
        <v>0</v>
      </c>
      <c r="C3103" s="4">
        <v>0</v>
      </c>
      <c r="D3103" s="4">
        <v>1</v>
      </c>
      <c r="E3103" s="4">
        <v>217</v>
      </c>
      <c r="F3103" s="4">
        <f>ROUND(Source!AU3084,O3103)</f>
        <v>57944.32</v>
      </c>
      <c r="G3103" s="4" t="s">
        <v>68</v>
      </c>
      <c r="H3103" s="4" t="s">
        <v>69</v>
      </c>
      <c r="I3103" s="4"/>
      <c r="J3103" s="4"/>
      <c r="K3103" s="4">
        <v>217</v>
      </c>
      <c r="L3103" s="4">
        <v>18</v>
      </c>
      <c r="M3103" s="4">
        <v>3</v>
      </c>
      <c r="N3103" s="4" t="s">
        <v>3</v>
      </c>
      <c r="O3103" s="4">
        <v>2</v>
      </c>
      <c r="P3103" s="4"/>
      <c r="Q3103" s="4"/>
      <c r="R3103" s="4"/>
      <c r="S3103" s="4"/>
      <c r="T3103" s="4"/>
      <c r="U3103" s="4"/>
      <c r="V3103" s="4"/>
      <c r="W3103" s="4"/>
    </row>
    <row r="3104" spans="1:23" x14ac:dyDescent="0.2">
      <c r="A3104" s="4">
        <v>50</v>
      </c>
      <c r="B3104" s="4">
        <v>0</v>
      </c>
      <c r="C3104" s="4">
        <v>0</v>
      </c>
      <c r="D3104" s="4">
        <v>1</v>
      </c>
      <c r="E3104" s="4">
        <v>230</v>
      </c>
      <c r="F3104" s="4">
        <f>ROUND(Source!BA3084,O3104)</f>
        <v>0</v>
      </c>
      <c r="G3104" s="4" t="s">
        <v>70</v>
      </c>
      <c r="H3104" s="4" t="s">
        <v>71</v>
      </c>
      <c r="I3104" s="4"/>
      <c r="J3104" s="4"/>
      <c r="K3104" s="4">
        <v>230</v>
      </c>
      <c r="L3104" s="4">
        <v>19</v>
      </c>
      <c r="M3104" s="4">
        <v>3</v>
      </c>
      <c r="N3104" s="4" t="s">
        <v>3</v>
      </c>
      <c r="O3104" s="4">
        <v>2</v>
      </c>
      <c r="P3104" s="4"/>
      <c r="Q3104" s="4"/>
      <c r="R3104" s="4"/>
      <c r="S3104" s="4"/>
      <c r="T3104" s="4"/>
      <c r="U3104" s="4"/>
      <c r="V3104" s="4"/>
      <c r="W3104" s="4"/>
    </row>
    <row r="3105" spans="1:245" x14ac:dyDescent="0.2">
      <c r="A3105" s="4">
        <v>50</v>
      </c>
      <c r="B3105" s="4">
        <v>0</v>
      </c>
      <c r="C3105" s="4">
        <v>0</v>
      </c>
      <c r="D3105" s="4">
        <v>1</v>
      </c>
      <c r="E3105" s="4">
        <v>206</v>
      </c>
      <c r="F3105" s="4">
        <f>ROUND(Source!T3084,O3105)</f>
        <v>0</v>
      </c>
      <c r="G3105" s="4" t="s">
        <v>72</v>
      </c>
      <c r="H3105" s="4" t="s">
        <v>73</v>
      </c>
      <c r="I3105" s="4"/>
      <c r="J3105" s="4"/>
      <c r="K3105" s="4">
        <v>206</v>
      </c>
      <c r="L3105" s="4">
        <v>20</v>
      </c>
      <c r="M3105" s="4">
        <v>3</v>
      </c>
      <c r="N3105" s="4" t="s">
        <v>3</v>
      </c>
      <c r="O3105" s="4">
        <v>2</v>
      </c>
      <c r="P3105" s="4"/>
      <c r="Q3105" s="4"/>
      <c r="R3105" s="4"/>
      <c r="S3105" s="4"/>
      <c r="T3105" s="4"/>
      <c r="U3105" s="4"/>
      <c r="V3105" s="4"/>
      <c r="W3105" s="4"/>
    </row>
    <row r="3106" spans="1:245" x14ac:dyDescent="0.2">
      <c r="A3106" s="4">
        <v>50</v>
      </c>
      <c r="B3106" s="4">
        <v>0</v>
      </c>
      <c r="C3106" s="4">
        <v>0</v>
      </c>
      <c r="D3106" s="4">
        <v>1</v>
      </c>
      <c r="E3106" s="4">
        <v>207</v>
      </c>
      <c r="F3106" s="4">
        <f>Source!U3084</f>
        <v>126.499735</v>
      </c>
      <c r="G3106" s="4" t="s">
        <v>74</v>
      </c>
      <c r="H3106" s="4" t="s">
        <v>75</v>
      </c>
      <c r="I3106" s="4"/>
      <c r="J3106" s="4"/>
      <c r="K3106" s="4">
        <v>207</v>
      </c>
      <c r="L3106" s="4">
        <v>21</v>
      </c>
      <c r="M3106" s="4">
        <v>3</v>
      </c>
      <c r="N3106" s="4" t="s">
        <v>3</v>
      </c>
      <c r="O3106" s="4">
        <v>-1</v>
      </c>
      <c r="P3106" s="4"/>
      <c r="Q3106" s="4"/>
      <c r="R3106" s="4"/>
      <c r="S3106" s="4"/>
      <c r="T3106" s="4"/>
      <c r="U3106" s="4"/>
      <c r="V3106" s="4"/>
      <c r="W3106" s="4"/>
    </row>
    <row r="3107" spans="1:245" x14ac:dyDescent="0.2">
      <c r="A3107" s="4">
        <v>50</v>
      </c>
      <c r="B3107" s="4">
        <v>0</v>
      </c>
      <c r="C3107" s="4">
        <v>0</v>
      </c>
      <c r="D3107" s="4">
        <v>1</v>
      </c>
      <c r="E3107" s="4">
        <v>208</v>
      </c>
      <c r="F3107" s="4">
        <f>Source!V3084</f>
        <v>0</v>
      </c>
      <c r="G3107" s="4" t="s">
        <v>76</v>
      </c>
      <c r="H3107" s="4" t="s">
        <v>77</v>
      </c>
      <c r="I3107" s="4"/>
      <c r="J3107" s="4"/>
      <c r="K3107" s="4">
        <v>208</v>
      </c>
      <c r="L3107" s="4">
        <v>22</v>
      </c>
      <c r="M3107" s="4">
        <v>3</v>
      </c>
      <c r="N3107" s="4" t="s">
        <v>3</v>
      </c>
      <c r="O3107" s="4">
        <v>-1</v>
      </c>
      <c r="P3107" s="4"/>
      <c r="Q3107" s="4"/>
      <c r="R3107" s="4"/>
      <c r="S3107" s="4"/>
      <c r="T3107" s="4"/>
      <c r="U3107" s="4"/>
      <c r="V3107" s="4"/>
      <c r="W3107" s="4"/>
    </row>
    <row r="3108" spans="1:245" x14ac:dyDescent="0.2">
      <c r="A3108" s="4">
        <v>50</v>
      </c>
      <c r="B3108" s="4">
        <v>0</v>
      </c>
      <c r="C3108" s="4">
        <v>0</v>
      </c>
      <c r="D3108" s="4">
        <v>1</v>
      </c>
      <c r="E3108" s="4">
        <v>209</v>
      </c>
      <c r="F3108" s="4">
        <f>ROUND(Source!W3084,O3108)</f>
        <v>0</v>
      </c>
      <c r="G3108" s="4" t="s">
        <v>78</v>
      </c>
      <c r="H3108" s="4" t="s">
        <v>79</v>
      </c>
      <c r="I3108" s="4"/>
      <c r="J3108" s="4"/>
      <c r="K3108" s="4">
        <v>209</v>
      </c>
      <c r="L3108" s="4">
        <v>23</v>
      </c>
      <c r="M3108" s="4">
        <v>3</v>
      </c>
      <c r="N3108" s="4" t="s">
        <v>3</v>
      </c>
      <c r="O3108" s="4">
        <v>2</v>
      </c>
      <c r="P3108" s="4"/>
      <c r="Q3108" s="4"/>
      <c r="R3108" s="4"/>
      <c r="S3108" s="4"/>
      <c r="T3108" s="4"/>
      <c r="U3108" s="4"/>
      <c r="V3108" s="4"/>
      <c r="W3108" s="4"/>
    </row>
    <row r="3109" spans="1:245" x14ac:dyDescent="0.2">
      <c r="A3109" s="4">
        <v>50</v>
      </c>
      <c r="B3109" s="4">
        <v>0</v>
      </c>
      <c r="C3109" s="4">
        <v>0</v>
      </c>
      <c r="D3109" s="4">
        <v>1</v>
      </c>
      <c r="E3109" s="4">
        <v>210</v>
      </c>
      <c r="F3109" s="4">
        <f>ROUND(Source!X3084,O3109)</f>
        <v>17218.169999999998</v>
      </c>
      <c r="G3109" s="4" t="s">
        <v>80</v>
      </c>
      <c r="H3109" s="4" t="s">
        <v>81</v>
      </c>
      <c r="I3109" s="4"/>
      <c r="J3109" s="4"/>
      <c r="K3109" s="4">
        <v>210</v>
      </c>
      <c r="L3109" s="4">
        <v>24</v>
      </c>
      <c r="M3109" s="4">
        <v>3</v>
      </c>
      <c r="N3109" s="4" t="s">
        <v>3</v>
      </c>
      <c r="O3109" s="4">
        <v>2</v>
      </c>
      <c r="P3109" s="4"/>
      <c r="Q3109" s="4"/>
      <c r="R3109" s="4"/>
      <c r="S3109" s="4"/>
      <c r="T3109" s="4"/>
      <c r="U3109" s="4"/>
      <c r="V3109" s="4"/>
      <c r="W3109" s="4"/>
    </row>
    <row r="3110" spans="1:245" x14ac:dyDescent="0.2">
      <c r="A3110" s="4">
        <v>50</v>
      </c>
      <c r="B3110" s="4">
        <v>0</v>
      </c>
      <c r="C3110" s="4">
        <v>0</v>
      </c>
      <c r="D3110" s="4">
        <v>1</v>
      </c>
      <c r="E3110" s="4">
        <v>211</v>
      </c>
      <c r="F3110" s="4">
        <f>ROUND(Source!Y3084,O3110)</f>
        <v>2459.7399999999998</v>
      </c>
      <c r="G3110" s="4" t="s">
        <v>82</v>
      </c>
      <c r="H3110" s="4" t="s">
        <v>83</v>
      </c>
      <c r="I3110" s="4"/>
      <c r="J3110" s="4"/>
      <c r="K3110" s="4">
        <v>211</v>
      </c>
      <c r="L3110" s="4">
        <v>25</v>
      </c>
      <c r="M3110" s="4">
        <v>3</v>
      </c>
      <c r="N3110" s="4" t="s">
        <v>3</v>
      </c>
      <c r="O3110" s="4">
        <v>2</v>
      </c>
      <c r="P3110" s="4"/>
      <c r="Q3110" s="4"/>
      <c r="R3110" s="4"/>
      <c r="S3110" s="4"/>
      <c r="T3110" s="4"/>
      <c r="U3110" s="4"/>
      <c r="V3110" s="4"/>
      <c r="W3110" s="4"/>
    </row>
    <row r="3111" spans="1:245" x14ac:dyDescent="0.2">
      <c r="A3111" s="4">
        <v>50</v>
      </c>
      <c r="B3111" s="4">
        <v>0</v>
      </c>
      <c r="C3111" s="4">
        <v>0</v>
      </c>
      <c r="D3111" s="4">
        <v>1</v>
      </c>
      <c r="E3111" s="4">
        <v>224</v>
      </c>
      <c r="F3111" s="4">
        <f>ROUND(Source!AR3084,O3111)</f>
        <v>570444.31999999995</v>
      </c>
      <c r="G3111" s="4" t="s">
        <v>84</v>
      </c>
      <c r="H3111" s="4" t="s">
        <v>85</v>
      </c>
      <c r="I3111" s="4"/>
      <c r="J3111" s="4"/>
      <c r="K3111" s="4">
        <v>224</v>
      </c>
      <c r="L3111" s="4">
        <v>26</v>
      </c>
      <c r="M3111" s="4">
        <v>3</v>
      </c>
      <c r="N3111" s="4" t="s">
        <v>3</v>
      </c>
      <c r="O3111" s="4">
        <v>2</v>
      </c>
      <c r="P3111" s="4"/>
      <c r="Q3111" s="4"/>
      <c r="R3111" s="4"/>
      <c r="S3111" s="4"/>
      <c r="T3111" s="4"/>
      <c r="U3111" s="4"/>
      <c r="V3111" s="4"/>
      <c r="W3111" s="4"/>
    </row>
    <row r="3112" spans="1:245" x14ac:dyDescent="0.2">
      <c r="A3112" s="4">
        <v>50</v>
      </c>
      <c r="B3112" s="4">
        <v>1</v>
      </c>
      <c r="C3112" s="4">
        <v>0</v>
      </c>
      <c r="D3112" s="4">
        <v>2</v>
      </c>
      <c r="E3112" s="4">
        <v>0</v>
      </c>
      <c r="F3112" s="4">
        <f>ROUND(F3111*0.2,O3112)</f>
        <v>114088.86</v>
      </c>
      <c r="G3112" s="4" t="s">
        <v>86</v>
      </c>
      <c r="H3112" s="4" t="s">
        <v>87</v>
      </c>
      <c r="I3112" s="4"/>
      <c r="J3112" s="4"/>
      <c r="K3112" s="4">
        <v>212</v>
      </c>
      <c r="L3112" s="4">
        <v>27</v>
      </c>
      <c r="M3112" s="4">
        <v>0</v>
      </c>
      <c r="N3112" s="4" t="s">
        <v>3</v>
      </c>
      <c r="O3112" s="4">
        <v>2</v>
      </c>
      <c r="P3112" s="4"/>
      <c r="Q3112" s="4"/>
      <c r="R3112" s="4"/>
      <c r="S3112" s="4"/>
      <c r="T3112" s="4"/>
      <c r="U3112" s="4"/>
      <c r="V3112" s="4"/>
      <c r="W3112" s="4"/>
    </row>
    <row r="3113" spans="1:245" x14ac:dyDescent="0.2">
      <c r="A3113" s="4">
        <v>50</v>
      </c>
      <c r="B3113" s="4">
        <v>1</v>
      </c>
      <c r="C3113" s="4">
        <v>0</v>
      </c>
      <c r="D3113" s="4">
        <v>2</v>
      </c>
      <c r="E3113" s="4">
        <v>0</v>
      </c>
      <c r="F3113" s="4">
        <f>ROUND(F3112+F3111,O3113)</f>
        <v>684533.18</v>
      </c>
      <c r="G3113" s="4" t="s">
        <v>88</v>
      </c>
      <c r="H3113" s="4" t="s">
        <v>88</v>
      </c>
      <c r="I3113" s="4"/>
      <c r="J3113" s="4"/>
      <c r="K3113" s="4">
        <v>212</v>
      </c>
      <c r="L3113" s="4">
        <v>28</v>
      </c>
      <c r="M3113" s="4">
        <v>0</v>
      </c>
      <c r="N3113" s="4" t="s">
        <v>3</v>
      </c>
      <c r="O3113" s="4">
        <v>2</v>
      </c>
      <c r="P3113" s="4"/>
      <c r="Q3113" s="4"/>
      <c r="R3113" s="4"/>
      <c r="S3113" s="4"/>
      <c r="T3113" s="4"/>
      <c r="U3113" s="4"/>
      <c r="V3113" s="4"/>
      <c r="W3113" s="4"/>
    </row>
    <row r="3115" spans="1:245" x14ac:dyDescent="0.2">
      <c r="A3115" s="1">
        <v>4</v>
      </c>
      <c r="B3115" s="1">
        <v>1</v>
      </c>
      <c r="C3115" s="1"/>
      <c r="D3115" s="1">
        <f>ROW(A3126)</f>
        <v>3126</v>
      </c>
      <c r="E3115" s="1"/>
      <c r="F3115" s="1" t="s">
        <v>12</v>
      </c>
      <c r="G3115" s="1" t="s">
        <v>223</v>
      </c>
      <c r="H3115" s="1" t="s">
        <v>3</v>
      </c>
      <c r="I3115" s="1">
        <v>0</v>
      </c>
      <c r="J3115" s="1"/>
      <c r="K3115" s="1">
        <v>0</v>
      </c>
      <c r="L3115" s="1"/>
      <c r="M3115" s="1"/>
      <c r="N3115" s="1"/>
      <c r="O3115" s="1"/>
      <c r="P3115" s="1"/>
      <c r="Q3115" s="1"/>
      <c r="R3115" s="1"/>
      <c r="S3115" s="1"/>
      <c r="T3115" s="1"/>
      <c r="U3115" s="1" t="s">
        <v>3</v>
      </c>
      <c r="V3115" s="1">
        <v>0</v>
      </c>
      <c r="W3115" s="1"/>
      <c r="X3115" s="1"/>
      <c r="Y3115" s="1"/>
      <c r="Z3115" s="1"/>
      <c r="AA3115" s="1"/>
      <c r="AB3115" s="1" t="s">
        <v>3</v>
      </c>
      <c r="AC3115" s="1" t="s">
        <v>3</v>
      </c>
      <c r="AD3115" s="1" t="s">
        <v>3</v>
      </c>
      <c r="AE3115" s="1" t="s">
        <v>3</v>
      </c>
      <c r="AF3115" s="1" t="s">
        <v>3</v>
      </c>
      <c r="AG3115" s="1" t="s">
        <v>3</v>
      </c>
      <c r="AH3115" s="1"/>
      <c r="AI3115" s="1"/>
      <c r="AJ3115" s="1"/>
      <c r="AK3115" s="1"/>
      <c r="AL3115" s="1"/>
      <c r="AM3115" s="1"/>
      <c r="AN3115" s="1"/>
      <c r="AO3115" s="1"/>
      <c r="AP3115" s="1" t="s">
        <v>3</v>
      </c>
      <c r="AQ3115" s="1" t="s">
        <v>3</v>
      </c>
      <c r="AR3115" s="1" t="s">
        <v>3</v>
      </c>
      <c r="AS3115" s="1"/>
      <c r="AT3115" s="1"/>
      <c r="AU3115" s="1"/>
      <c r="AV3115" s="1"/>
      <c r="AW3115" s="1"/>
      <c r="AX3115" s="1"/>
      <c r="AY3115" s="1"/>
      <c r="AZ3115" s="1" t="s">
        <v>3</v>
      </c>
      <c r="BA3115" s="1"/>
      <c r="BB3115" s="1" t="s">
        <v>3</v>
      </c>
      <c r="BC3115" s="1" t="s">
        <v>3</v>
      </c>
      <c r="BD3115" s="1" t="s">
        <v>3</v>
      </c>
      <c r="BE3115" s="1" t="s">
        <v>3</v>
      </c>
      <c r="BF3115" s="1" t="s">
        <v>3</v>
      </c>
      <c r="BG3115" s="1" t="s">
        <v>3</v>
      </c>
      <c r="BH3115" s="1" t="s">
        <v>3</v>
      </c>
      <c r="BI3115" s="1" t="s">
        <v>3</v>
      </c>
      <c r="BJ3115" s="1" t="s">
        <v>3</v>
      </c>
      <c r="BK3115" s="1" t="s">
        <v>3</v>
      </c>
      <c r="BL3115" s="1" t="s">
        <v>3</v>
      </c>
      <c r="BM3115" s="1" t="s">
        <v>3</v>
      </c>
      <c r="BN3115" s="1" t="s">
        <v>3</v>
      </c>
      <c r="BO3115" s="1" t="s">
        <v>3</v>
      </c>
      <c r="BP3115" s="1" t="s">
        <v>3</v>
      </c>
      <c r="BQ3115" s="1"/>
      <c r="BR3115" s="1"/>
      <c r="BS3115" s="1"/>
      <c r="BT3115" s="1"/>
      <c r="BU3115" s="1"/>
      <c r="BV3115" s="1"/>
      <c r="BW3115" s="1"/>
      <c r="BX3115" s="1">
        <v>0</v>
      </c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>
        <v>0</v>
      </c>
    </row>
    <row r="3117" spans="1:245" x14ac:dyDescent="0.2">
      <c r="A3117" s="2">
        <v>52</v>
      </c>
      <c r="B3117" s="2">
        <f t="shared" ref="B3117:G3117" si="1653">B3126</f>
        <v>1</v>
      </c>
      <c r="C3117" s="2">
        <f t="shared" si="1653"/>
        <v>4</v>
      </c>
      <c r="D3117" s="2">
        <f t="shared" si="1653"/>
        <v>3115</v>
      </c>
      <c r="E3117" s="2">
        <f t="shared" si="1653"/>
        <v>0</v>
      </c>
      <c r="F3117" s="2" t="str">
        <f t="shared" si="1653"/>
        <v>Новый раздел</v>
      </c>
      <c r="G3117" s="2" t="str">
        <f t="shared" si="1653"/>
        <v>Установка МАФ</v>
      </c>
      <c r="H3117" s="2"/>
      <c r="I3117" s="2"/>
      <c r="J3117" s="2"/>
      <c r="K3117" s="2"/>
      <c r="L3117" s="2"/>
      <c r="M3117" s="2"/>
      <c r="N3117" s="2"/>
      <c r="O3117" s="2">
        <f t="shared" ref="O3117:AT3117" si="1654">O3126</f>
        <v>155791.44</v>
      </c>
      <c r="P3117" s="2">
        <f t="shared" si="1654"/>
        <v>155087.75</v>
      </c>
      <c r="Q3117" s="2">
        <f t="shared" si="1654"/>
        <v>0</v>
      </c>
      <c r="R3117" s="2">
        <f t="shared" si="1654"/>
        <v>0</v>
      </c>
      <c r="S3117" s="2">
        <f t="shared" si="1654"/>
        <v>703.69</v>
      </c>
      <c r="T3117" s="2">
        <f t="shared" si="1654"/>
        <v>0</v>
      </c>
      <c r="U3117" s="2">
        <f t="shared" si="1654"/>
        <v>3.7319999999999998</v>
      </c>
      <c r="V3117" s="2">
        <f t="shared" si="1654"/>
        <v>0</v>
      </c>
      <c r="W3117" s="2">
        <f t="shared" si="1654"/>
        <v>0</v>
      </c>
      <c r="X3117" s="2">
        <f t="shared" si="1654"/>
        <v>492.59</v>
      </c>
      <c r="Y3117" s="2">
        <f t="shared" si="1654"/>
        <v>70.37</v>
      </c>
      <c r="Z3117" s="2">
        <f t="shared" si="1654"/>
        <v>0</v>
      </c>
      <c r="AA3117" s="2">
        <f t="shared" si="1654"/>
        <v>0</v>
      </c>
      <c r="AB3117" s="2">
        <f t="shared" si="1654"/>
        <v>155791.44</v>
      </c>
      <c r="AC3117" s="2">
        <f t="shared" si="1654"/>
        <v>155087.75</v>
      </c>
      <c r="AD3117" s="2">
        <f t="shared" si="1654"/>
        <v>0</v>
      </c>
      <c r="AE3117" s="2">
        <f t="shared" si="1654"/>
        <v>0</v>
      </c>
      <c r="AF3117" s="2">
        <f t="shared" si="1654"/>
        <v>703.69</v>
      </c>
      <c r="AG3117" s="2">
        <f t="shared" si="1654"/>
        <v>0</v>
      </c>
      <c r="AH3117" s="2">
        <f t="shared" si="1654"/>
        <v>3.7319999999999998</v>
      </c>
      <c r="AI3117" s="2">
        <f t="shared" si="1654"/>
        <v>0</v>
      </c>
      <c r="AJ3117" s="2">
        <f t="shared" si="1654"/>
        <v>0</v>
      </c>
      <c r="AK3117" s="2">
        <f t="shared" si="1654"/>
        <v>492.59</v>
      </c>
      <c r="AL3117" s="2">
        <f t="shared" si="1654"/>
        <v>70.37</v>
      </c>
      <c r="AM3117" s="2">
        <f t="shared" si="1654"/>
        <v>0</v>
      </c>
      <c r="AN3117" s="2">
        <f t="shared" si="1654"/>
        <v>0</v>
      </c>
      <c r="AO3117" s="2">
        <f t="shared" si="1654"/>
        <v>0</v>
      </c>
      <c r="AP3117" s="2">
        <f t="shared" si="1654"/>
        <v>0</v>
      </c>
      <c r="AQ3117" s="2">
        <f t="shared" si="1654"/>
        <v>0</v>
      </c>
      <c r="AR3117" s="2">
        <f t="shared" si="1654"/>
        <v>156354.4</v>
      </c>
      <c r="AS3117" s="2">
        <f t="shared" si="1654"/>
        <v>153290.82999999999</v>
      </c>
      <c r="AT3117" s="2">
        <f t="shared" si="1654"/>
        <v>0</v>
      </c>
      <c r="AU3117" s="2">
        <f t="shared" ref="AU3117:BZ3117" si="1655">AU3126</f>
        <v>3063.57</v>
      </c>
      <c r="AV3117" s="2">
        <f t="shared" si="1655"/>
        <v>155087.75</v>
      </c>
      <c r="AW3117" s="2">
        <f t="shared" si="1655"/>
        <v>155087.75</v>
      </c>
      <c r="AX3117" s="2">
        <f t="shared" si="1655"/>
        <v>0</v>
      </c>
      <c r="AY3117" s="2">
        <f t="shared" si="1655"/>
        <v>155087.75</v>
      </c>
      <c r="AZ3117" s="2">
        <f t="shared" si="1655"/>
        <v>0</v>
      </c>
      <c r="BA3117" s="2">
        <f t="shared" si="1655"/>
        <v>0</v>
      </c>
      <c r="BB3117" s="2">
        <f t="shared" si="1655"/>
        <v>0</v>
      </c>
      <c r="BC3117" s="2">
        <f t="shared" si="1655"/>
        <v>0</v>
      </c>
      <c r="BD3117" s="2">
        <f t="shared" si="1655"/>
        <v>0</v>
      </c>
      <c r="BE3117" s="2">
        <f t="shared" si="1655"/>
        <v>0</v>
      </c>
      <c r="BF3117" s="2">
        <f t="shared" si="1655"/>
        <v>0</v>
      </c>
      <c r="BG3117" s="2">
        <f t="shared" si="1655"/>
        <v>0</v>
      </c>
      <c r="BH3117" s="2">
        <f t="shared" si="1655"/>
        <v>0</v>
      </c>
      <c r="BI3117" s="2">
        <f t="shared" si="1655"/>
        <v>0</v>
      </c>
      <c r="BJ3117" s="2">
        <f t="shared" si="1655"/>
        <v>0</v>
      </c>
      <c r="BK3117" s="2">
        <f t="shared" si="1655"/>
        <v>0</v>
      </c>
      <c r="BL3117" s="2">
        <f t="shared" si="1655"/>
        <v>0</v>
      </c>
      <c r="BM3117" s="2">
        <f t="shared" si="1655"/>
        <v>0</v>
      </c>
      <c r="BN3117" s="2">
        <f t="shared" si="1655"/>
        <v>0</v>
      </c>
      <c r="BO3117" s="2">
        <f t="shared" si="1655"/>
        <v>0</v>
      </c>
      <c r="BP3117" s="2">
        <f t="shared" si="1655"/>
        <v>0</v>
      </c>
      <c r="BQ3117" s="2">
        <f t="shared" si="1655"/>
        <v>0</v>
      </c>
      <c r="BR3117" s="2">
        <f t="shared" si="1655"/>
        <v>0</v>
      </c>
      <c r="BS3117" s="2">
        <f t="shared" si="1655"/>
        <v>0</v>
      </c>
      <c r="BT3117" s="2">
        <f t="shared" si="1655"/>
        <v>0</v>
      </c>
      <c r="BU3117" s="2">
        <f t="shared" si="1655"/>
        <v>0</v>
      </c>
      <c r="BV3117" s="2">
        <f t="shared" si="1655"/>
        <v>0</v>
      </c>
      <c r="BW3117" s="2">
        <f t="shared" si="1655"/>
        <v>0</v>
      </c>
      <c r="BX3117" s="2">
        <f t="shared" si="1655"/>
        <v>0</v>
      </c>
      <c r="BY3117" s="2">
        <f t="shared" si="1655"/>
        <v>0</v>
      </c>
      <c r="BZ3117" s="2">
        <f t="shared" si="1655"/>
        <v>0</v>
      </c>
      <c r="CA3117" s="2">
        <f t="shared" ref="CA3117:DF3117" si="1656">CA3126</f>
        <v>156354.4</v>
      </c>
      <c r="CB3117" s="2">
        <f t="shared" si="1656"/>
        <v>153290.82999999999</v>
      </c>
      <c r="CC3117" s="2">
        <f t="shared" si="1656"/>
        <v>0</v>
      </c>
      <c r="CD3117" s="2">
        <f t="shared" si="1656"/>
        <v>3063.57</v>
      </c>
      <c r="CE3117" s="2">
        <f t="shared" si="1656"/>
        <v>155087.75</v>
      </c>
      <c r="CF3117" s="2">
        <f t="shared" si="1656"/>
        <v>155087.75</v>
      </c>
      <c r="CG3117" s="2">
        <f t="shared" si="1656"/>
        <v>0</v>
      </c>
      <c r="CH3117" s="2">
        <f t="shared" si="1656"/>
        <v>155087.75</v>
      </c>
      <c r="CI3117" s="2">
        <f t="shared" si="1656"/>
        <v>0</v>
      </c>
      <c r="CJ3117" s="2">
        <f t="shared" si="1656"/>
        <v>0</v>
      </c>
      <c r="CK3117" s="2">
        <f t="shared" si="1656"/>
        <v>0</v>
      </c>
      <c r="CL3117" s="2">
        <f t="shared" si="1656"/>
        <v>0</v>
      </c>
      <c r="CM3117" s="2">
        <f t="shared" si="1656"/>
        <v>0</v>
      </c>
      <c r="CN3117" s="2">
        <f t="shared" si="1656"/>
        <v>0</v>
      </c>
      <c r="CO3117" s="2">
        <f t="shared" si="1656"/>
        <v>0</v>
      </c>
      <c r="CP3117" s="2">
        <f t="shared" si="1656"/>
        <v>0</v>
      </c>
      <c r="CQ3117" s="2">
        <f t="shared" si="1656"/>
        <v>0</v>
      </c>
      <c r="CR3117" s="2">
        <f t="shared" si="1656"/>
        <v>0</v>
      </c>
      <c r="CS3117" s="2">
        <f t="shared" si="1656"/>
        <v>0</v>
      </c>
      <c r="CT3117" s="2">
        <f t="shared" si="1656"/>
        <v>0</v>
      </c>
      <c r="CU3117" s="2">
        <f t="shared" si="1656"/>
        <v>0</v>
      </c>
      <c r="CV3117" s="2">
        <f t="shared" si="1656"/>
        <v>0</v>
      </c>
      <c r="CW3117" s="2">
        <f t="shared" si="1656"/>
        <v>0</v>
      </c>
      <c r="CX3117" s="2">
        <f t="shared" si="1656"/>
        <v>0</v>
      </c>
      <c r="CY3117" s="2">
        <f t="shared" si="1656"/>
        <v>0</v>
      </c>
      <c r="CZ3117" s="2">
        <f t="shared" si="1656"/>
        <v>0</v>
      </c>
      <c r="DA3117" s="2">
        <f t="shared" si="1656"/>
        <v>0</v>
      </c>
      <c r="DB3117" s="2">
        <f t="shared" si="1656"/>
        <v>0</v>
      </c>
      <c r="DC3117" s="2">
        <f t="shared" si="1656"/>
        <v>0</v>
      </c>
      <c r="DD3117" s="2">
        <f t="shared" si="1656"/>
        <v>0</v>
      </c>
      <c r="DE3117" s="2">
        <f t="shared" si="1656"/>
        <v>0</v>
      </c>
      <c r="DF3117" s="2">
        <f t="shared" si="1656"/>
        <v>0</v>
      </c>
      <c r="DG3117" s="3">
        <f t="shared" ref="DG3117:EL3117" si="1657">DG3126</f>
        <v>0</v>
      </c>
      <c r="DH3117" s="3">
        <f t="shared" si="1657"/>
        <v>0</v>
      </c>
      <c r="DI3117" s="3">
        <f t="shared" si="1657"/>
        <v>0</v>
      </c>
      <c r="DJ3117" s="3">
        <f t="shared" si="1657"/>
        <v>0</v>
      </c>
      <c r="DK3117" s="3">
        <f t="shared" si="1657"/>
        <v>0</v>
      </c>
      <c r="DL3117" s="3">
        <f t="shared" si="1657"/>
        <v>0</v>
      </c>
      <c r="DM3117" s="3">
        <f t="shared" si="1657"/>
        <v>0</v>
      </c>
      <c r="DN3117" s="3">
        <f t="shared" si="1657"/>
        <v>0</v>
      </c>
      <c r="DO3117" s="3">
        <f t="shared" si="1657"/>
        <v>0</v>
      </c>
      <c r="DP3117" s="3">
        <f t="shared" si="1657"/>
        <v>0</v>
      </c>
      <c r="DQ3117" s="3">
        <f t="shared" si="1657"/>
        <v>0</v>
      </c>
      <c r="DR3117" s="3">
        <f t="shared" si="1657"/>
        <v>0</v>
      </c>
      <c r="DS3117" s="3">
        <f t="shared" si="1657"/>
        <v>0</v>
      </c>
      <c r="DT3117" s="3">
        <f t="shared" si="1657"/>
        <v>0</v>
      </c>
      <c r="DU3117" s="3">
        <f t="shared" si="1657"/>
        <v>0</v>
      </c>
      <c r="DV3117" s="3">
        <f t="shared" si="1657"/>
        <v>0</v>
      </c>
      <c r="DW3117" s="3">
        <f t="shared" si="1657"/>
        <v>0</v>
      </c>
      <c r="DX3117" s="3">
        <f t="shared" si="1657"/>
        <v>0</v>
      </c>
      <c r="DY3117" s="3">
        <f t="shared" si="1657"/>
        <v>0</v>
      </c>
      <c r="DZ3117" s="3">
        <f t="shared" si="1657"/>
        <v>0</v>
      </c>
      <c r="EA3117" s="3">
        <f t="shared" si="1657"/>
        <v>0</v>
      </c>
      <c r="EB3117" s="3">
        <f t="shared" si="1657"/>
        <v>0</v>
      </c>
      <c r="EC3117" s="3">
        <f t="shared" si="1657"/>
        <v>0</v>
      </c>
      <c r="ED3117" s="3">
        <f t="shared" si="1657"/>
        <v>0</v>
      </c>
      <c r="EE3117" s="3">
        <f t="shared" si="1657"/>
        <v>0</v>
      </c>
      <c r="EF3117" s="3">
        <f t="shared" si="1657"/>
        <v>0</v>
      </c>
      <c r="EG3117" s="3">
        <f t="shared" si="1657"/>
        <v>0</v>
      </c>
      <c r="EH3117" s="3">
        <f t="shared" si="1657"/>
        <v>0</v>
      </c>
      <c r="EI3117" s="3">
        <f t="shared" si="1657"/>
        <v>0</v>
      </c>
      <c r="EJ3117" s="3">
        <f t="shared" si="1657"/>
        <v>0</v>
      </c>
      <c r="EK3117" s="3">
        <f t="shared" si="1657"/>
        <v>0</v>
      </c>
      <c r="EL3117" s="3">
        <f t="shared" si="1657"/>
        <v>0</v>
      </c>
      <c r="EM3117" s="3">
        <f t="shared" ref="EM3117:FR3117" si="1658">EM3126</f>
        <v>0</v>
      </c>
      <c r="EN3117" s="3">
        <f t="shared" si="1658"/>
        <v>0</v>
      </c>
      <c r="EO3117" s="3">
        <f t="shared" si="1658"/>
        <v>0</v>
      </c>
      <c r="EP3117" s="3">
        <f t="shared" si="1658"/>
        <v>0</v>
      </c>
      <c r="EQ3117" s="3">
        <f t="shared" si="1658"/>
        <v>0</v>
      </c>
      <c r="ER3117" s="3">
        <f t="shared" si="1658"/>
        <v>0</v>
      </c>
      <c r="ES3117" s="3">
        <f t="shared" si="1658"/>
        <v>0</v>
      </c>
      <c r="ET3117" s="3">
        <f t="shared" si="1658"/>
        <v>0</v>
      </c>
      <c r="EU3117" s="3">
        <f t="shared" si="1658"/>
        <v>0</v>
      </c>
      <c r="EV3117" s="3">
        <f t="shared" si="1658"/>
        <v>0</v>
      </c>
      <c r="EW3117" s="3">
        <f t="shared" si="1658"/>
        <v>0</v>
      </c>
      <c r="EX3117" s="3">
        <f t="shared" si="1658"/>
        <v>0</v>
      </c>
      <c r="EY3117" s="3">
        <f t="shared" si="1658"/>
        <v>0</v>
      </c>
      <c r="EZ3117" s="3">
        <f t="shared" si="1658"/>
        <v>0</v>
      </c>
      <c r="FA3117" s="3">
        <f t="shared" si="1658"/>
        <v>0</v>
      </c>
      <c r="FB3117" s="3">
        <f t="shared" si="1658"/>
        <v>0</v>
      </c>
      <c r="FC3117" s="3">
        <f t="shared" si="1658"/>
        <v>0</v>
      </c>
      <c r="FD3117" s="3">
        <f t="shared" si="1658"/>
        <v>0</v>
      </c>
      <c r="FE3117" s="3">
        <f t="shared" si="1658"/>
        <v>0</v>
      </c>
      <c r="FF3117" s="3">
        <f t="shared" si="1658"/>
        <v>0</v>
      </c>
      <c r="FG3117" s="3">
        <f t="shared" si="1658"/>
        <v>0</v>
      </c>
      <c r="FH3117" s="3">
        <f t="shared" si="1658"/>
        <v>0</v>
      </c>
      <c r="FI3117" s="3">
        <f t="shared" si="1658"/>
        <v>0</v>
      </c>
      <c r="FJ3117" s="3">
        <f t="shared" si="1658"/>
        <v>0</v>
      </c>
      <c r="FK3117" s="3">
        <f t="shared" si="1658"/>
        <v>0</v>
      </c>
      <c r="FL3117" s="3">
        <f t="shared" si="1658"/>
        <v>0</v>
      </c>
      <c r="FM3117" s="3">
        <f t="shared" si="1658"/>
        <v>0</v>
      </c>
      <c r="FN3117" s="3">
        <f t="shared" si="1658"/>
        <v>0</v>
      </c>
      <c r="FO3117" s="3">
        <f t="shared" si="1658"/>
        <v>0</v>
      </c>
      <c r="FP3117" s="3">
        <f t="shared" si="1658"/>
        <v>0</v>
      </c>
      <c r="FQ3117" s="3">
        <f t="shared" si="1658"/>
        <v>0</v>
      </c>
      <c r="FR3117" s="3">
        <f t="shared" si="1658"/>
        <v>0</v>
      </c>
      <c r="FS3117" s="3">
        <f t="shared" ref="FS3117:GX3117" si="1659">FS3126</f>
        <v>0</v>
      </c>
      <c r="FT3117" s="3">
        <f t="shared" si="1659"/>
        <v>0</v>
      </c>
      <c r="FU3117" s="3">
        <f t="shared" si="1659"/>
        <v>0</v>
      </c>
      <c r="FV3117" s="3">
        <f t="shared" si="1659"/>
        <v>0</v>
      </c>
      <c r="FW3117" s="3">
        <f t="shared" si="1659"/>
        <v>0</v>
      </c>
      <c r="FX3117" s="3">
        <f t="shared" si="1659"/>
        <v>0</v>
      </c>
      <c r="FY3117" s="3">
        <f t="shared" si="1659"/>
        <v>0</v>
      </c>
      <c r="FZ3117" s="3">
        <f t="shared" si="1659"/>
        <v>0</v>
      </c>
      <c r="GA3117" s="3">
        <f t="shared" si="1659"/>
        <v>0</v>
      </c>
      <c r="GB3117" s="3">
        <f t="shared" si="1659"/>
        <v>0</v>
      </c>
      <c r="GC3117" s="3">
        <f t="shared" si="1659"/>
        <v>0</v>
      </c>
      <c r="GD3117" s="3">
        <f t="shared" si="1659"/>
        <v>0</v>
      </c>
      <c r="GE3117" s="3">
        <f t="shared" si="1659"/>
        <v>0</v>
      </c>
      <c r="GF3117" s="3">
        <f t="shared" si="1659"/>
        <v>0</v>
      </c>
      <c r="GG3117" s="3">
        <f t="shared" si="1659"/>
        <v>0</v>
      </c>
      <c r="GH3117" s="3">
        <f t="shared" si="1659"/>
        <v>0</v>
      </c>
      <c r="GI3117" s="3">
        <f t="shared" si="1659"/>
        <v>0</v>
      </c>
      <c r="GJ3117" s="3">
        <f t="shared" si="1659"/>
        <v>0</v>
      </c>
      <c r="GK3117" s="3">
        <f t="shared" si="1659"/>
        <v>0</v>
      </c>
      <c r="GL3117" s="3">
        <f t="shared" si="1659"/>
        <v>0</v>
      </c>
      <c r="GM3117" s="3">
        <f t="shared" si="1659"/>
        <v>0</v>
      </c>
      <c r="GN3117" s="3">
        <f t="shared" si="1659"/>
        <v>0</v>
      </c>
      <c r="GO3117" s="3">
        <f t="shared" si="1659"/>
        <v>0</v>
      </c>
      <c r="GP3117" s="3">
        <f t="shared" si="1659"/>
        <v>0</v>
      </c>
      <c r="GQ3117" s="3">
        <f t="shared" si="1659"/>
        <v>0</v>
      </c>
      <c r="GR3117" s="3">
        <f t="shared" si="1659"/>
        <v>0</v>
      </c>
      <c r="GS3117" s="3">
        <f t="shared" si="1659"/>
        <v>0</v>
      </c>
      <c r="GT3117" s="3">
        <f t="shared" si="1659"/>
        <v>0</v>
      </c>
      <c r="GU3117" s="3">
        <f t="shared" si="1659"/>
        <v>0</v>
      </c>
      <c r="GV3117" s="3">
        <f t="shared" si="1659"/>
        <v>0</v>
      </c>
      <c r="GW3117" s="3">
        <f t="shared" si="1659"/>
        <v>0</v>
      </c>
      <c r="GX3117" s="3">
        <f t="shared" si="1659"/>
        <v>0</v>
      </c>
    </row>
    <row r="3119" spans="1:245" x14ac:dyDescent="0.2">
      <c r="A3119">
        <v>17</v>
      </c>
      <c r="B3119">
        <v>1</v>
      </c>
      <c r="C3119">
        <f>ROW(SmtRes!A950)</f>
        <v>950</v>
      </c>
      <c r="D3119">
        <f>ROW(EtalonRes!A914)</f>
        <v>914</v>
      </c>
      <c r="E3119" t="s">
        <v>217</v>
      </c>
      <c r="F3119" t="s">
        <v>91</v>
      </c>
      <c r="G3119" t="s">
        <v>92</v>
      </c>
      <c r="H3119" t="s">
        <v>93</v>
      </c>
      <c r="I3119">
        <f>ROUND(4/10,9)</f>
        <v>0.4</v>
      </c>
      <c r="J3119">
        <v>0</v>
      </c>
      <c r="O3119">
        <f t="shared" ref="O3119:O3124" si="1660">ROUND(CP3119,2)</f>
        <v>1667.07</v>
      </c>
      <c r="P3119">
        <f t="shared" ref="P3119:P3124" si="1661">ROUND(CQ3119*I3119,2)</f>
        <v>1197.94</v>
      </c>
      <c r="Q3119">
        <f t="shared" ref="Q3119:Q3124" si="1662">ROUND(CR3119*I3119,2)</f>
        <v>0</v>
      </c>
      <c r="R3119">
        <f t="shared" ref="R3119:R3124" si="1663">ROUND(CS3119*I3119,2)</f>
        <v>0</v>
      </c>
      <c r="S3119">
        <f t="shared" ref="S3119:S3124" si="1664">ROUND(CT3119*I3119,2)</f>
        <v>469.13</v>
      </c>
      <c r="T3119">
        <f t="shared" ref="T3119:T3124" si="1665">ROUND(CU3119*I3119,2)</f>
        <v>0</v>
      </c>
      <c r="U3119">
        <f t="shared" ref="U3119:U3124" si="1666">CV3119*I3119</f>
        <v>2.488</v>
      </c>
      <c r="V3119">
        <f t="shared" ref="V3119:V3124" si="1667">CW3119*I3119</f>
        <v>0</v>
      </c>
      <c r="W3119">
        <f t="shared" ref="W3119:W3124" si="1668">ROUND(CX3119*I3119,2)</f>
        <v>0</v>
      </c>
      <c r="X3119">
        <f t="shared" ref="X3119:Y3124" si="1669">ROUND(CY3119,2)</f>
        <v>328.39</v>
      </c>
      <c r="Y3119">
        <f t="shared" si="1669"/>
        <v>46.91</v>
      </c>
      <c r="AA3119">
        <v>55574044</v>
      </c>
      <c r="AB3119">
        <f t="shared" ref="AB3119:AB3124" si="1670">ROUND((AC3119+AD3119+AF3119),6)</f>
        <v>4167.68</v>
      </c>
      <c r="AC3119">
        <f t="shared" ref="AC3119:AC3124" si="1671">ROUND((ES3119),6)</f>
        <v>2994.86</v>
      </c>
      <c r="AD3119">
        <f t="shared" ref="AD3119:AD3124" si="1672">ROUND((((ET3119)-(EU3119))+AE3119),6)</f>
        <v>0</v>
      </c>
      <c r="AE3119">
        <f t="shared" ref="AE3119:AF3124" si="1673">ROUND((EU3119),6)</f>
        <v>0</v>
      </c>
      <c r="AF3119">
        <f t="shared" si="1673"/>
        <v>1172.82</v>
      </c>
      <c r="AG3119">
        <f t="shared" ref="AG3119:AG3124" si="1674">ROUND((AP3119),6)</f>
        <v>0</v>
      </c>
      <c r="AH3119">
        <f t="shared" ref="AH3119:AI3124" si="1675">(EW3119)</f>
        <v>6.22</v>
      </c>
      <c r="AI3119">
        <f t="shared" si="1675"/>
        <v>0</v>
      </c>
      <c r="AJ3119">
        <f t="shared" ref="AJ3119:AJ3124" si="1676">(AS3119)</f>
        <v>0</v>
      </c>
      <c r="AK3119">
        <v>4167.68</v>
      </c>
      <c r="AL3119">
        <v>2994.86</v>
      </c>
      <c r="AM3119">
        <v>0</v>
      </c>
      <c r="AN3119">
        <v>0</v>
      </c>
      <c r="AO3119">
        <v>1172.82</v>
      </c>
      <c r="AP3119">
        <v>0</v>
      </c>
      <c r="AQ3119">
        <v>6.22</v>
      </c>
      <c r="AR3119">
        <v>0</v>
      </c>
      <c r="AS3119">
        <v>0</v>
      </c>
      <c r="AT3119">
        <v>70</v>
      </c>
      <c r="AU3119">
        <v>10</v>
      </c>
      <c r="AV3119">
        <v>1</v>
      </c>
      <c r="AW3119">
        <v>1</v>
      </c>
      <c r="AZ3119">
        <v>1</v>
      </c>
      <c r="BA3119">
        <v>1</v>
      </c>
      <c r="BB3119">
        <v>1</v>
      </c>
      <c r="BC3119">
        <v>1</v>
      </c>
      <c r="BD3119" t="s">
        <v>3</v>
      </c>
      <c r="BE3119" t="s">
        <v>3</v>
      </c>
      <c r="BF3119" t="s">
        <v>3</v>
      </c>
      <c r="BG3119" t="s">
        <v>3</v>
      </c>
      <c r="BH3119">
        <v>0</v>
      </c>
      <c r="BI3119">
        <v>4</v>
      </c>
      <c r="BJ3119" t="s">
        <v>94</v>
      </c>
      <c r="BM3119">
        <v>0</v>
      </c>
      <c r="BN3119">
        <v>0</v>
      </c>
      <c r="BO3119" t="s">
        <v>3</v>
      </c>
      <c r="BP3119">
        <v>0</v>
      </c>
      <c r="BQ3119">
        <v>1</v>
      </c>
      <c r="BR3119">
        <v>0</v>
      </c>
      <c r="BS3119">
        <v>1</v>
      </c>
      <c r="BT3119">
        <v>1</v>
      </c>
      <c r="BU3119">
        <v>1</v>
      </c>
      <c r="BV3119">
        <v>1</v>
      </c>
      <c r="BW3119">
        <v>1</v>
      </c>
      <c r="BX3119">
        <v>1</v>
      </c>
      <c r="BY3119" t="s">
        <v>3</v>
      </c>
      <c r="BZ3119">
        <v>70</v>
      </c>
      <c r="CA3119">
        <v>10</v>
      </c>
      <c r="CE3119">
        <v>0</v>
      </c>
      <c r="CF3119">
        <v>0</v>
      </c>
      <c r="CG3119">
        <v>0</v>
      </c>
      <c r="CM3119">
        <v>0</v>
      </c>
      <c r="CN3119" t="s">
        <v>3</v>
      </c>
      <c r="CO3119">
        <v>0</v>
      </c>
      <c r="CP3119">
        <f t="shared" ref="CP3119:CP3124" si="1677">(P3119+Q3119+S3119)</f>
        <v>1667.0700000000002</v>
      </c>
      <c r="CQ3119">
        <f t="shared" ref="CQ3119:CQ3124" si="1678">(AC3119*BC3119*AW3119)</f>
        <v>2994.86</v>
      </c>
      <c r="CR3119">
        <f t="shared" ref="CR3119:CR3124" si="1679">((((ET3119)*BB3119-(EU3119)*BS3119)+AE3119*BS3119)*AV3119)</f>
        <v>0</v>
      </c>
      <c r="CS3119">
        <f t="shared" ref="CS3119:CS3124" si="1680">(AE3119*BS3119*AV3119)</f>
        <v>0</v>
      </c>
      <c r="CT3119">
        <f t="shared" ref="CT3119:CT3124" si="1681">(AF3119*BA3119*AV3119)</f>
        <v>1172.82</v>
      </c>
      <c r="CU3119">
        <f t="shared" ref="CU3119:CU3124" si="1682">AG3119</f>
        <v>0</v>
      </c>
      <c r="CV3119">
        <f t="shared" ref="CV3119:CV3124" si="1683">(AH3119*AV3119)</f>
        <v>6.22</v>
      </c>
      <c r="CW3119">
        <f t="shared" ref="CW3119:CX3124" si="1684">AI3119</f>
        <v>0</v>
      </c>
      <c r="CX3119">
        <f t="shared" si="1684"/>
        <v>0</v>
      </c>
      <c r="CY3119">
        <f t="shared" ref="CY3119:CY3124" si="1685">((S3119*BZ3119)/100)</f>
        <v>328.39099999999996</v>
      </c>
      <c r="CZ3119">
        <f t="shared" ref="CZ3119:CZ3124" si="1686">((S3119*CA3119)/100)</f>
        <v>46.913000000000004</v>
      </c>
      <c r="DC3119" t="s">
        <v>3</v>
      </c>
      <c r="DD3119" t="s">
        <v>3</v>
      </c>
      <c r="DE3119" t="s">
        <v>3</v>
      </c>
      <c r="DF3119" t="s">
        <v>3</v>
      </c>
      <c r="DG3119" t="s">
        <v>3</v>
      </c>
      <c r="DH3119" t="s">
        <v>3</v>
      </c>
      <c r="DI3119" t="s">
        <v>3</v>
      </c>
      <c r="DJ3119" t="s">
        <v>3</v>
      </c>
      <c r="DK3119" t="s">
        <v>3</v>
      </c>
      <c r="DL3119" t="s">
        <v>3</v>
      </c>
      <c r="DM3119" t="s">
        <v>3</v>
      </c>
      <c r="DN3119">
        <v>0</v>
      </c>
      <c r="DO3119">
        <v>0</v>
      </c>
      <c r="DP3119">
        <v>1</v>
      </c>
      <c r="DQ3119">
        <v>1</v>
      </c>
      <c r="DU3119">
        <v>1010</v>
      </c>
      <c r="DV3119" t="s">
        <v>93</v>
      </c>
      <c r="DW3119" t="s">
        <v>93</v>
      </c>
      <c r="DX3119">
        <v>10</v>
      </c>
      <c r="EE3119">
        <v>55317522</v>
      </c>
      <c r="EF3119">
        <v>1</v>
      </c>
      <c r="EG3119" t="s">
        <v>19</v>
      </c>
      <c r="EH3119">
        <v>0</v>
      </c>
      <c r="EI3119" t="s">
        <v>3</v>
      </c>
      <c r="EJ3119">
        <v>4</v>
      </c>
      <c r="EK3119">
        <v>0</v>
      </c>
      <c r="EL3119" t="s">
        <v>20</v>
      </c>
      <c r="EM3119" t="s">
        <v>21</v>
      </c>
      <c r="EO3119" t="s">
        <v>3</v>
      </c>
      <c r="EQ3119">
        <v>0</v>
      </c>
      <c r="ER3119">
        <v>4167.68</v>
      </c>
      <c r="ES3119">
        <v>2994.86</v>
      </c>
      <c r="ET3119">
        <v>0</v>
      </c>
      <c r="EU3119">
        <v>0</v>
      </c>
      <c r="EV3119">
        <v>1172.82</v>
      </c>
      <c r="EW3119">
        <v>6.22</v>
      </c>
      <c r="EX3119">
        <v>0</v>
      </c>
      <c r="EY3119">
        <v>0</v>
      </c>
      <c r="FQ3119">
        <v>0</v>
      </c>
      <c r="FR3119">
        <f t="shared" ref="FR3119:FR3124" si="1687">ROUND(IF(AND(BH3119=3,BI3119=3),P3119,0),2)</f>
        <v>0</v>
      </c>
      <c r="FS3119">
        <v>0</v>
      </c>
      <c r="FX3119">
        <v>70</v>
      </c>
      <c r="FY3119">
        <v>10</v>
      </c>
      <c r="GA3119" t="s">
        <v>3</v>
      </c>
      <c r="GD3119">
        <v>0</v>
      </c>
      <c r="GF3119">
        <v>1404583839</v>
      </c>
      <c r="GG3119">
        <v>2</v>
      </c>
      <c r="GH3119">
        <v>1</v>
      </c>
      <c r="GI3119">
        <v>-2</v>
      </c>
      <c r="GJ3119">
        <v>0</v>
      </c>
      <c r="GK3119">
        <f>ROUND(R3119*(R12)/100,2)</f>
        <v>0</v>
      </c>
      <c r="GL3119">
        <f t="shared" ref="GL3119:GL3124" si="1688">ROUND(IF(AND(BH3119=3,BI3119=3,FS3119&lt;&gt;0),P3119,0),2)</f>
        <v>0</v>
      </c>
      <c r="GM3119">
        <f t="shared" ref="GM3119:GM3124" si="1689">ROUND(O3119+X3119+Y3119+GK3119,2)+GX3119</f>
        <v>2042.37</v>
      </c>
      <c r="GN3119">
        <f t="shared" ref="GN3119:GN3124" si="1690">IF(OR(BI3119=0,BI3119=1),ROUND(O3119+X3119+Y3119+GK3119,2),0)</f>
        <v>0</v>
      </c>
      <c r="GO3119">
        <f t="shared" ref="GO3119:GO3124" si="1691">IF(BI3119=2,ROUND(O3119+X3119+Y3119+GK3119,2),0)</f>
        <v>0</v>
      </c>
      <c r="GP3119">
        <f t="shared" ref="GP3119:GP3124" si="1692">IF(BI3119=4,ROUND(O3119+X3119+Y3119+GK3119,2)+GX3119,0)</f>
        <v>2042.37</v>
      </c>
      <c r="GR3119">
        <v>0</v>
      </c>
      <c r="GS3119">
        <v>3</v>
      </c>
      <c r="GT3119">
        <v>0</v>
      </c>
      <c r="GU3119" t="s">
        <v>3</v>
      </c>
      <c r="GV3119">
        <f t="shared" ref="GV3119:GV3124" si="1693">ROUND((GT3119),6)</f>
        <v>0</v>
      </c>
      <c r="GW3119">
        <v>1</v>
      </c>
      <c r="GX3119">
        <f t="shared" ref="GX3119:GX3124" si="1694">ROUND(HC3119*I3119,2)</f>
        <v>0</v>
      </c>
      <c r="HA3119">
        <v>0</v>
      </c>
      <c r="HB3119">
        <v>0</v>
      </c>
      <c r="HC3119">
        <f t="shared" ref="HC3119:HC3124" si="1695">GV3119*GW3119</f>
        <v>0</v>
      </c>
      <c r="IK3119">
        <v>0</v>
      </c>
    </row>
    <row r="3120" spans="1:245" x14ac:dyDescent="0.2">
      <c r="A3120">
        <v>17</v>
      </c>
      <c r="B3120">
        <v>1</v>
      </c>
      <c r="E3120" t="s">
        <v>224</v>
      </c>
      <c r="F3120" t="s">
        <v>96</v>
      </c>
      <c r="G3120" t="s">
        <v>523</v>
      </c>
      <c r="H3120" t="s">
        <v>180</v>
      </c>
      <c r="I3120">
        <v>1</v>
      </c>
      <c r="J3120">
        <v>0</v>
      </c>
      <c r="O3120">
        <f t="shared" si="1660"/>
        <v>51776.67</v>
      </c>
      <c r="P3120">
        <f t="shared" si="1661"/>
        <v>51776.67</v>
      </c>
      <c r="Q3120">
        <f t="shared" si="1662"/>
        <v>0</v>
      </c>
      <c r="R3120">
        <f t="shared" si="1663"/>
        <v>0</v>
      </c>
      <c r="S3120">
        <f t="shared" si="1664"/>
        <v>0</v>
      </c>
      <c r="T3120">
        <f t="shared" si="1665"/>
        <v>0</v>
      </c>
      <c r="U3120">
        <f t="shared" si="1666"/>
        <v>0</v>
      </c>
      <c r="V3120">
        <f t="shared" si="1667"/>
        <v>0</v>
      </c>
      <c r="W3120">
        <f t="shared" si="1668"/>
        <v>0</v>
      </c>
      <c r="X3120">
        <f t="shared" si="1669"/>
        <v>0</v>
      </c>
      <c r="Y3120">
        <f t="shared" si="1669"/>
        <v>0</v>
      </c>
      <c r="AA3120">
        <v>55574044</v>
      </c>
      <c r="AB3120">
        <f t="shared" si="1670"/>
        <v>51776.67</v>
      </c>
      <c r="AC3120">
        <f t="shared" si="1671"/>
        <v>51776.67</v>
      </c>
      <c r="AD3120">
        <f t="shared" si="1672"/>
        <v>0</v>
      </c>
      <c r="AE3120">
        <f t="shared" si="1673"/>
        <v>0</v>
      </c>
      <c r="AF3120">
        <f t="shared" si="1673"/>
        <v>0</v>
      </c>
      <c r="AG3120">
        <f t="shared" si="1674"/>
        <v>0</v>
      </c>
      <c r="AH3120">
        <f t="shared" si="1675"/>
        <v>0</v>
      </c>
      <c r="AI3120">
        <f t="shared" si="1675"/>
        <v>0</v>
      </c>
      <c r="AJ3120">
        <f t="shared" si="1676"/>
        <v>0</v>
      </c>
      <c r="AK3120">
        <v>51776.67</v>
      </c>
      <c r="AL3120">
        <v>51776.67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1</v>
      </c>
      <c r="AW3120">
        <v>1</v>
      </c>
      <c r="AZ3120">
        <v>1</v>
      </c>
      <c r="BA3120">
        <v>1</v>
      </c>
      <c r="BB3120">
        <v>1</v>
      </c>
      <c r="BC3120">
        <v>1</v>
      </c>
      <c r="BD3120" t="s">
        <v>3</v>
      </c>
      <c r="BE3120" t="s">
        <v>3</v>
      </c>
      <c r="BF3120" t="s">
        <v>3</v>
      </c>
      <c r="BG3120" t="s">
        <v>3</v>
      </c>
      <c r="BH3120">
        <v>3</v>
      </c>
      <c r="BI3120">
        <v>1</v>
      </c>
      <c r="BJ3120" t="s">
        <v>3</v>
      </c>
      <c r="BM3120">
        <v>6001</v>
      </c>
      <c r="BN3120">
        <v>0</v>
      </c>
      <c r="BO3120" t="s">
        <v>3</v>
      </c>
      <c r="BP3120">
        <v>0</v>
      </c>
      <c r="BQ3120">
        <v>0</v>
      </c>
      <c r="BR3120">
        <v>0</v>
      </c>
      <c r="BS3120">
        <v>1</v>
      </c>
      <c r="BT3120">
        <v>1</v>
      </c>
      <c r="BU3120">
        <v>1</v>
      </c>
      <c r="BV3120">
        <v>1</v>
      </c>
      <c r="BW3120">
        <v>1</v>
      </c>
      <c r="BX3120">
        <v>1</v>
      </c>
      <c r="BY3120" t="s">
        <v>3</v>
      </c>
      <c r="BZ3120">
        <v>0</v>
      </c>
      <c r="CA3120">
        <v>0</v>
      </c>
      <c r="CE3120">
        <v>0</v>
      </c>
      <c r="CF3120">
        <v>0</v>
      </c>
      <c r="CG3120">
        <v>0</v>
      </c>
      <c r="CM3120">
        <v>0</v>
      </c>
      <c r="CN3120" t="s">
        <v>3</v>
      </c>
      <c r="CO3120">
        <v>0</v>
      </c>
      <c r="CP3120">
        <f t="shared" si="1677"/>
        <v>51776.67</v>
      </c>
      <c r="CQ3120">
        <f t="shared" si="1678"/>
        <v>51776.67</v>
      </c>
      <c r="CR3120">
        <f t="shared" si="1679"/>
        <v>0</v>
      </c>
      <c r="CS3120">
        <f t="shared" si="1680"/>
        <v>0</v>
      </c>
      <c r="CT3120">
        <f t="shared" si="1681"/>
        <v>0</v>
      </c>
      <c r="CU3120">
        <f t="shared" si="1682"/>
        <v>0</v>
      </c>
      <c r="CV3120">
        <f t="shared" si="1683"/>
        <v>0</v>
      </c>
      <c r="CW3120">
        <f t="shared" si="1684"/>
        <v>0</v>
      </c>
      <c r="CX3120">
        <f t="shared" si="1684"/>
        <v>0</v>
      </c>
      <c r="CY3120">
        <f t="shared" si="1685"/>
        <v>0</v>
      </c>
      <c r="CZ3120">
        <f t="shared" si="1686"/>
        <v>0</v>
      </c>
      <c r="DC3120" t="s">
        <v>3</v>
      </c>
      <c r="DD3120" t="s">
        <v>3</v>
      </c>
      <c r="DE3120" t="s">
        <v>3</v>
      </c>
      <c r="DF3120" t="s">
        <v>3</v>
      </c>
      <c r="DG3120" t="s">
        <v>3</v>
      </c>
      <c r="DH3120" t="s">
        <v>3</v>
      </c>
      <c r="DI3120" t="s">
        <v>3</v>
      </c>
      <c r="DJ3120" t="s">
        <v>3</v>
      </c>
      <c r="DK3120" t="s">
        <v>3</v>
      </c>
      <c r="DL3120" t="s">
        <v>3</v>
      </c>
      <c r="DM3120" t="s">
        <v>3</v>
      </c>
      <c r="DN3120">
        <v>0</v>
      </c>
      <c r="DO3120">
        <v>0</v>
      </c>
      <c r="DP3120">
        <v>1</v>
      </c>
      <c r="DQ3120">
        <v>1</v>
      </c>
      <c r="DU3120">
        <v>1010</v>
      </c>
      <c r="DV3120" t="s">
        <v>180</v>
      </c>
      <c r="DW3120" t="s">
        <v>180</v>
      </c>
      <c r="DX3120">
        <v>1</v>
      </c>
      <c r="EE3120">
        <v>55525620</v>
      </c>
      <c r="EF3120">
        <v>0</v>
      </c>
      <c r="EG3120" t="s">
        <v>220</v>
      </c>
      <c r="EH3120">
        <v>0</v>
      </c>
      <c r="EI3120" t="s">
        <v>3</v>
      </c>
      <c r="EJ3120">
        <v>1</v>
      </c>
      <c r="EK3120">
        <v>6001</v>
      </c>
      <c r="EL3120" t="s">
        <v>221</v>
      </c>
      <c r="EM3120" t="s">
        <v>220</v>
      </c>
      <c r="EO3120" t="s">
        <v>3</v>
      </c>
      <c r="EQ3120">
        <v>0</v>
      </c>
      <c r="ER3120">
        <v>51776.67</v>
      </c>
      <c r="ES3120">
        <v>51776.67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5</v>
      </c>
      <c r="FC3120">
        <v>1</v>
      </c>
      <c r="FD3120">
        <v>18</v>
      </c>
      <c r="FF3120">
        <v>62132</v>
      </c>
      <c r="FQ3120">
        <v>0</v>
      </c>
      <c r="FR3120">
        <f t="shared" si="1687"/>
        <v>0</v>
      </c>
      <c r="FS3120">
        <v>0</v>
      </c>
      <c r="FX3120">
        <v>0</v>
      </c>
      <c r="FY3120">
        <v>0</v>
      </c>
      <c r="GA3120" t="s">
        <v>243</v>
      </c>
      <c r="GD3120">
        <v>0</v>
      </c>
      <c r="GF3120">
        <v>1862592909</v>
      </c>
      <c r="GG3120">
        <v>2</v>
      </c>
      <c r="GH3120">
        <v>3</v>
      </c>
      <c r="GI3120">
        <v>-2</v>
      </c>
      <c r="GJ3120">
        <v>0</v>
      </c>
      <c r="GK3120">
        <f>ROUND(R3120*(R12)/100,2)</f>
        <v>0</v>
      </c>
      <c r="GL3120">
        <f t="shared" si="1688"/>
        <v>0</v>
      </c>
      <c r="GM3120">
        <f t="shared" si="1689"/>
        <v>51776.67</v>
      </c>
      <c r="GN3120">
        <f t="shared" si="1690"/>
        <v>51776.67</v>
      </c>
      <c r="GO3120">
        <f t="shared" si="1691"/>
        <v>0</v>
      </c>
      <c r="GP3120">
        <f t="shared" si="1692"/>
        <v>0</v>
      </c>
      <c r="GR3120">
        <v>1</v>
      </c>
      <c r="GS3120">
        <v>1</v>
      </c>
      <c r="GT3120">
        <v>0</v>
      </c>
      <c r="GU3120" t="s">
        <v>3</v>
      </c>
      <c r="GV3120">
        <f t="shared" si="1693"/>
        <v>0</v>
      </c>
      <c r="GW3120">
        <v>1</v>
      </c>
      <c r="GX3120">
        <f t="shared" si="1694"/>
        <v>0</v>
      </c>
      <c r="HA3120">
        <v>0</v>
      </c>
      <c r="HB3120">
        <v>0</v>
      </c>
      <c r="HC3120">
        <f t="shared" si="1695"/>
        <v>0</v>
      </c>
      <c r="IK3120">
        <v>0</v>
      </c>
    </row>
    <row r="3121" spans="1:245" x14ac:dyDescent="0.2">
      <c r="A3121">
        <v>17</v>
      </c>
      <c r="B3121">
        <v>1</v>
      </c>
      <c r="C3121">
        <f>ROW(SmtRes!A955)</f>
        <v>955</v>
      </c>
      <c r="D3121">
        <f>ROW(EtalonRes!A919)</f>
        <v>919</v>
      </c>
      <c r="E3121" t="s">
        <v>225</v>
      </c>
      <c r="F3121" t="s">
        <v>91</v>
      </c>
      <c r="G3121" t="s">
        <v>92</v>
      </c>
      <c r="H3121" t="s">
        <v>93</v>
      </c>
      <c r="I3121">
        <f>ROUND(1/10,9)</f>
        <v>0.1</v>
      </c>
      <c r="J3121">
        <v>0</v>
      </c>
      <c r="O3121">
        <f t="shared" si="1660"/>
        <v>416.77</v>
      </c>
      <c r="P3121">
        <f t="shared" si="1661"/>
        <v>299.49</v>
      </c>
      <c r="Q3121">
        <f t="shared" si="1662"/>
        <v>0</v>
      </c>
      <c r="R3121">
        <f t="shared" si="1663"/>
        <v>0</v>
      </c>
      <c r="S3121">
        <f t="shared" si="1664"/>
        <v>117.28</v>
      </c>
      <c r="T3121">
        <f t="shared" si="1665"/>
        <v>0</v>
      </c>
      <c r="U3121">
        <f t="shared" si="1666"/>
        <v>0.622</v>
      </c>
      <c r="V3121">
        <f t="shared" si="1667"/>
        <v>0</v>
      </c>
      <c r="W3121">
        <f t="shared" si="1668"/>
        <v>0</v>
      </c>
      <c r="X3121">
        <f t="shared" si="1669"/>
        <v>82.1</v>
      </c>
      <c r="Y3121">
        <f t="shared" si="1669"/>
        <v>11.73</v>
      </c>
      <c r="AA3121">
        <v>55574044</v>
      </c>
      <c r="AB3121">
        <f t="shared" si="1670"/>
        <v>4167.68</v>
      </c>
      <c r="AC3121">
        <f t="shared" si="1671"/>
        <v>2994.86</v>
      </c>
      <c r="AD3121">
        <f t="shared" si="1672"/>
        <v>0</v>
      </c>
      <c r="AE3121">
        <f t="shared" si="1673"/>
        <v>0</v>
      </c>
      <c r="AF3121">
        <f t="shared" si="1673"/>
        <v>1172.82</v>
      </c>
      <c r="AG3121">
        <f t="shared" si="1674"/>
        <v>0</v>
      </c>
      <c r="AH3121">
        <f t="shared" si="1675"/>
        <v>6.22</v>
      </c>
      <c r="AI3121">
        <f t="shared" si="1675"/>
        <v>0</v>
      </c>
      <c r="AJ3121">
        <f t="shared" si="1676"/>
        <v>0</v>
      </c>
      <c r="AK3121">
        <v>4167.68</v>
      </c>
      <c r="AL3121">
        <v>2994.86</v>
      </c>
      <c r="AM3121">
        <v>0</v>
      </c>
      <c r="AN3121">
        <v>0</v>
      </c>
      <c r="AO3121">
        <v>1172.82</v>
      </c>
      <c r="AP3121">
        <v>0</v>
      </c>
      <c r="AQ3121">
        <v>6.22</v>
      </c>
      <c r="AR3121">
        <v>0</v>
      </c>
      <c r="AS3121">
        <v>0</v>
      </c>
      <c r="AT3121">
        <v>70</v>
      </c>
      <c r="AU3121">
        <v>10</v>
      </c>
      <c r="AV3121">
        <v>1</v>
      </c>
      <c r="AW3121">
        <v>1</v>
      </c>
      <c r="AZ3121">
        <v>1</v>
      </c>
      <c r="BA3121">
        <v>1</v>
      </c>
      <c r="BB3121">
        <v>1</v>
      </c>
      <c r="BC3121">
        <v>1</v>
      </c>
      <c r="BD3121" t="s">
        <v>3</v>
      </c>
      <c r="BE3121" t="s">
        <v>3</v>
      </c>
      <c r="BF3121" t="s">
        <v>3</v>
      </c>
      <c r="BG3121" t="s">
        <v>3</v>
      </c>
      <c r="BH3121">
        <v>0</v>
      </c>
      <c r="BI3121">
        <v>4</v>
      </c>
      <c r="BJ3121" t="s">
        <v>94</v>
      </c>
      <c r="BM3121">
        <v>0</v>
      </c>
      <c r="BN3121">
        <v>0</v>
      </c>
      <c r="BO3121" t="s">
        <v>3</v>
      </c>
      <c r="BP3121">
        <v>0</v>
      </c>
      <c r="BQ3121">
        <v>1</v>
      </c>
      <c r="BR3121">
        <v>0</v>
      </c>
      <c r="BS3121">
        <v>1</v>
      </c>
      <c r="BT3121">
        <v>1</v>
      </c>
      <c r="BU3121">
        <v>1</v>
      </c>
      <c r="BV3121">
        <v>1</v>
      </c>
      <c r="BW3121">
        <v>1</v>
      </c>
      <c r="BX3121">
        <v>1</v>
      </c>
      <c r="BY3121" t="s">
        <v>3</v>
      </c>
      <c r="BZ3121">
        <v>70</v>
      </c>
      <c r="CA3121">
        <v>10</v>
      </c>
      <c r="CE3121">
        <v>0</v>
      </c>
      <c r="CF3121">
        <v>0</v>
      </c>
      <c r="CG3121">
        <v>0</v>
      </c>
      <c r="CM3121">
        <v>0</v>
      </c>
      <c r="CN3121" t="s">
        <v>3</v>
      </c>
      <c r="CO3121">
        <v>0</v>
      </c>
      <c r="CP3121">
        <f t="shared" si="1677"/>
        <v>416.77</v>
      </c>
      <c r="CQ3121">
        <f t="shared" si="1678"/>
        <v>2994.86</v>
      </c>
      <c r="CR3121">
        <f t="shared" si="1679"/>
        <v>0</v>
      </c>
      <c r="CS3121">
        <f t="shared" si="1680"/>
        <v>0</v>
      </c>
      <c r="CT3121">
        <f t="shared" si="1681"/>
        <v>1172.82</v>
      </c>
      <c r="CU3121">
        <f t="shared" si="1682"/>
        <v>0</v>
      </c>
      <c r="CV3121">
        <f t="shared" si="1683"/>
        <v>6.22</v>
      </c>
      <c r="CW3121">
        <f t="shared" si="1684"/>
        <v>0</v>
      </c>
      <c r="CX3121">
        <f t="shared" si="1684"/>
        <v>0</v>
      </c>
      <c r="CY3121">
        <f t="shared" si="1685"/>
        <v>82.096000000000004</v>
      </c>
      <c r="CZ3121">
        <f t="shared" si="1686"/>
        <v>11.728</v>
      </c>
      <c r="DC3121" t="s">
        <v>3</v>
      </c>
      <c r="DD3121" t="s">
        <v>3</v>
      </c>
      <c r="DE3121" t="s">
        <v>3</v>
      </c>
      <c r="DF3121" t="s">
        <v>3</v>
      </c>
      <c r="DG3121" t="s">
        <v>3</v>
      </c>
      <c r="DH3121" t="s">
        <v>3</v>
      </c>
      <c r="DI3121" t="s">
        <v>3</v>
      </c>
      <c r="DJ3121" t="s">
        <v>3</v>
      </c>
      <c r="DK3121" t="s">
        <v>3</v>
      </c>
      <c r="DL3121" t="s">
        <v>3</v>
      </c>
      <c r="DM3121" t="s">
        <v>3</v>
      </c>
      <c r="DN3121">
        <v>0</v>
      </c>
      <c r="DO3121">
        <v>0</v>
      </c>
      <c r="DP3121">
        <v>1</v>
      </c>
      <c r="DQ3121">
        <v>1</v>
      </c>
      <c r="DU3121">
        <v>1010</v>
      </c>
      <c r="DV3121" t="s">
        <v>93</v>
      </c>
      <c r="DW3121" t="s">
        <v>93</v>
      </c>
      <c r="DX3121">
        <v>10</v>
      </c>
      <c r="EE3121">
        <v>55317522</v>
      </c>
      <c r="EF3121">
        <v>1</v>
      </c>
      <c r="EG3121" t="s">
        <v>19</v>
      </c>
      <c r="EH3121">
        <v>0</v>
      </c>
      <c r="EI3121" t="s">
        <v>3</v>
      </c>
      <c r="EJ3121">
        <v>4</v>
      </c>
      <c r="EK3121">
        <v>0</v>
      </c>
      <c r="EL3121" t="s">
        <v>20</v>
      </c>
      <c r="EM3121" t="s">
        <v>21</v>
      </c>
      <c r="EO3121" t="s">
        <v>3</v>
      </c>
      <c r="EQ3121">
        <v>0</v>
      </c>
      <c r="ER3121">
        <v>4167.68</v>
      </c>
      <c r="ES3121">
        <v>2994.86</v>
      </c>
      <c r="ET3121">
        <v>0</v>
      </c>
      <c r="EU3121">
        <v>0</v>
      </c>
      <c r="EV3121">
        <v>1172.82</v>
      </c>
      <c r="EW3121">
        <v>6.22</v>
      </c>
      <c r="EX3121">
        <v>0</v>
      </c>
      <c r="EY3121">
        <v>0</v>
      </c>
      <c r="FQ3121">
        <v>0</v>
      </c>
      <c r="FR3121">
        <f t="shared" si="1687"/>
        <v>0</v>
      </c>
      <c r="FS3121">
        <v>0</v>
      </c>
      <c r="FX3121">
        <v>70</v>
      </c>
      <c r="FY3121">
        <v>10</v>
      </c>
      <c r="GA3121" t="s">
        <v>3</v>
      </c>
      <c r="GD3121">
        <v>0</v>
      </c>
      <c r="GF3121">
        <v>1404583839</v>
      </c>
      <c r="GG3121">
        <v>2</v>
      </c>
      <c r="GH3121">
        <v>1</v>
      </c>
      <c r="GI3121">
        <v>-2</v>
      </c>
      <c r="GJ3121">
        <v>0</v>
      </c>
      <c r="GK3121">
        <f>ROUND(R3121*(R12)/100,2)</f>
        <v>0</v>
      </c>
      <c r="GL3121">
        <f t="shared" si="1688"/>
        <v>0</v>
      </c>
      <c r="GM3121">
        <f t="shared" si="1689"/>
        <v>510.6</v>
      </c>
      <c r="GN3121">
        <f t="shared" si="1690"/>
        <v>0</v>
      </c>
      <c r="GO3121">
        <f t="shared" si="1691"/>
        <v>0</v>
      </c>
      <c r="GP3121">
        <f t="shared" si="1692"/>
        <v>510.6</v>
      </c>
      <c r="GR3121">
        <v>0</v>
      </c>
      <c r="GS3121">
        <v>3</v>
      </c>
      <c r="GT3121">
        <v>0</v>
      </c>
      <c r="GU3121" t="s">
        <v>3</v>
      </c>
      <c r="GV3121">
        <f t="shared" si="1693"/>
        <v>0</v>
      </c>
      <c r="GW3121">
        <v>1</v>
      </c>
      <c r="GX3121">
        <f t="shared" si="1694"/>
        <v>0</v>
      </c>
      <c r="HA3121">
        <v>0</v>
      </c>
      <c r="HB3121">
        <v>0</v>
      </c>
      <c r="HC3121">
        <f t="shared" si="1695"/>
        <v>0</v>
      </c>
      <c r="IK3121">
        <v>0</v>
      </c>
    </row>
    <row r="3122" spans="1:245" x14ac:dyDescent="0.2">
      <c r="A3122">
        <v>17</v>
      </c>
      <c r="B3122">
        <v>1</v>
      </c>
      <c r="E3122" t="s">
        <v>228</v>
      </c>
      <c r="F3122" t="s">
        <v>96</v>
      </c>
      <c r="G3122" t="s">
        <v>524</v>
      </c>
      <c r="H3122" t="s">
        <v>180</v>
      </c>
      <c r="I3122">
        <v>1</v>
      </c>
      <c r="J3122">
        <v>0</v>
      </c>
      <c r="O3122">
        <f t="shared" si="1660"/>
        <v>75055.83</v>
      </c>
      <c r="P3122">
        <f t="shared" si="1661"/>
        <v>75055.83</v>
      </c>
      <c r="Q3122">
        <f t="shared" si="1662"/>
        <v>0</v>
      </c>
      <c r="R3122">
        <f t="shared" si="1663"/>
        <v>0</v>
      </c>
      <c r="S3122">
        <f t="shared" si="1664"/>
        <v>0</v>
      </c>
      <c r="T3122">
        <f t="shared" si="1665"/>
        <v>0</v>
      </c>
      <c r="U3122">
        <f t="shared" si="1666"/>
        <v>0</v>
      </c>
      <c r="V3122">
        <f t="shared" si="1667"/>
        <v>0</v>
      </c>
      <c r="W3122">
        <f t="shared" si="1668"/>
        <v>0</v>
      </c>
      <c r="X3122">
        <f t="shared" si="1669"/>
        <v>0</v>
      </c>
      <c r="Y3122">
        <f t="shared" si="1669"/>
        <v>0</v>
      </c>
      <c r="AA3122">
        <v>55574044</v>
      </c>
      <c r="AB3122">
        <f t="shared" si="1670"/>
        <v>75055.83</v>
      </c>
      <c r="AC3122">
        <f t="shared" si="1671"/>
        <v>75055.83</v>
      </c>
      <c r="AD3122">
        <f t="shared" si="1672"/>
        <v>0</v>
      </c>
      <c r="AE3122">
        <f t="shared" si="1673"/>
        <v>0</v>
      </c>
      <c r="AF3122">
        <f t="shared" si="1673"/>
        <v>0</v>
      </c>
      <c r="AG3122">
        <f t="shared" si="1674"/>
        <v>0</v>
      </c>
      <c r="AH3122">
        <f t="shared" si="1675"/>
        <v>0</v>
      </c>
      <c r="AI3122">
        <f t="shared" si="1675"/>
        <v>0</v>
      </c>
      <c r="AJ3122">
        <f t="shared" si="1676"/>
        <v>0</v>
      </c>
      <c r="AK3122">
        <v>75055.83</v>
      </c>
      <c r="AL3122">
        <v>75055.83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1</v>
      </c>
      <c r="AW3122">
        <v>1</v>
      </c>
      <c r="AZ3122">
        <v>1</v>
      </c>
      <c r="BA3122">
        <v>1</v>
      </c>
      <c r="BB3122">
        <v>1</v>
      </c>
      <c r="BC3122">
        <v>1</v>
      </c>
      <c r="BD3122" t="s">
        <v>3</v>
      </c>
      <c r="BE3122" t="s">
        <v>3</v>
      </c>
      <c r="BF3122" t="s">
        <v>3</v>
      </c>
      <c r="BG3122" t="s">
        <v>3</v>
      </c>
      <c r="BH3122">
        <v>3</v>
      </c>
      <c r="BI3122">
        <v>1</v>
      </c>
      <c r="BJ3122" t="s">
        <v>3</v>
      </c>
      <c r="BM3122">
        <v>6001</v>
      </c>
      <c r="BN3122">
        <v>0</v>
      </c>
      <c r="BO3122" t="s">
        <v>3</v>
      </c>
      <c r="BP3122">
        <v>0</v>
      </c>
      <c r="BQ3122">
        <v>0</v>
      </c>
      <c r="BR3122">
        <v>0</v>
      </c>
      <c r="BS3122">
        <v>1</v>
      </c>
      <c r="BT3122">
        <v>1</v>
      </c>
      <c r="BU3122">
        <v>1</v>
      </c>
      <c r="BV3122">
        <v>1</v>
      </c>
      <c r="BW3122">
        <v>1</v>
      </c>
      <c r="BX3122">
        <v>1</v>
      </c>
      <c r="BY3122" t="s">
        <v>3</v>
      </c>
      <c r="BZ3122">
        <v>0</v>
      </c>
      <c r="CA3122">
        <v>0</v>
      </c>
      <c r="CE3122">
        <v>0</v>
      </c>
      <c r="CF3122">
        <v>0</v>
      </c>
      <c r="CG3122">
        <v>0</v>
      </c>
      <c r="CM3122">
        <v>0</v>
      </c>
      <c r="CN3122" t="s">
        <v>3</v>
      </c>
      <c r="CO3122">
        <v>0</v>
      </c>
      <c r="CP3122">
        <f t="shared" si="1677"/>
        <v>75055.83</v>
      </c>
      <c r="CQ3122">
        <f t="shared" si="1678"/>
        <v>75055.83</v>
      </c>
      <c r="CR3122">
        <f t="shared" si="1679"/>
        <v>0</v>
      </c>
      <c r="CS3122">
        <f t="shared" si="1680"/>
        <v>0</v>
      </c>
      <c r="CT3122">
        <f t="shared" si="1681"/>
        <v>0</v>
      </c>
      <c r="CU3122">
        <f t="shared" si="1682"/>
        <v>0</v>
      </c>
      <c r="CV3122">
        <f t="shared" si="1683"/>
        <v>0</v>
      </c>
      <c r="CW3122">
        <f t="shared" si="1684"/>
        <v>0</v>
      </c>
      <c r="CX3122">
        <f t="shared" si="1684"/>
        <v>0</v>
      </c>
      <c r="CY3122">
        <f t="shared" si="1685"/>
        <v>0</v>
      </c>
      <c r="CZ3122">
        <f t="shared" si="1686"/>
        <v>0</v>
      </c>
      <c r="DC3122" t="s">
        <v>3</v>
      </c>
      <c r="DD3122" t="s">
        <v>3</v>
      </c>
      <c r="DE3122" t="s">
        <v>3</v>
      </c>
      <c r="DF3122" t="s">
        <v>3</v>
      </c>
      <c r="DG3122" t="s">
        <v>3</v>
      </c>
      <c r="DH3122" t="s">
        <v>3</v>
      </c>
      <c r="DI3122" t="s">
        <v>3</v>
      </c>
      <c r="DJ3122" t="s">
        <v>3</v>
      </c>
      <c r="DK3122" t="s">
        <v>3</v>
      </c>
      <c r="DL3122" t="s">
        <v>3</v>
      </c>
      <c r="DM3122" t="s">
        <v>3</v>
      </c>
      <c r="DN3122">
        <v>0</v>
      </c>
      <c r="DO3122">
        <v>0</v>
      </c>
      <c r="DP3122">
        <v>1</v>
      </c>
      <c r="DQ3122">
        <v>1</v>
      </c>
      <c r="DU3122">
        <v>1010</v>
      </c>
      <c r="DV3122" t="s">
        <v>180</v>
      </c>
      <c r="DW3122" t="s">
        <v>180</v>
      </c>
      <c r="DX3122">
        <v>1</v>
      </c>
      <c r="EE3122">
        <v>55525620</v>
      </c>
      <c r="EF3122">
        <v>0</v>
      </c>
      <c r="EG3122" t="s">
        <v>220</v>
      </c>
      <c r="EH3122">
        <v>0</v>
      </c>
      <c r="EI3122" t="s">
        <v>3</v>
      </c>
      <c r="EJ3122">
        <v>1</v>
      </c>
      <c r="EK3122">
        <v>6001</v>
      </c>
      <c r="EL3122" t="s">
        <v>221</v>
      </c>
      <c r="EM3122" t="s">
        <v>220</v>
      </c>
      <c r="EO3122" t="s">
        <v>3</v>
      </c>
      <c r="EQ3122">
        <v>0</v>
      </c>
      <c r="ER3122">
        <v>75055.83</v>
      </c>
      <c r="ES3122">
        <v>75055.83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  <c r="EZ3122">
        <v>5</v>
      </c>
      <c r="FC3122">
        <v>1</v>
      </c>
      <c r="FD3122">
        <v>18</v>
      </c>
      <c r="FF3122">
        <v>90067</v>
      </c>
      <c r="FQ3122">
        <v>0</v>
      </c>
      <c r="FR3122">
        <f t="shared" si="1687"/>
        <v>0</v>
      </c>
      <c r="FS3122">
        <v>0</v>
      </c>
      <c r="FX3122">
        <v>0</v>
      </c>
      <c r="FY3122">
        <v>0</v>
      </c>
      <c r="GA3122" t="s">
        <v>525</v>
      </c>
      <c r="GD3122">
        <v>0</v>
      </c>
      <c r="GF3122">
        <v>-28599283</v>
      </c>
      <c r="GG3122">
        <v>2</v>
      </c>
      <c r="GH3122">
        <v>3</v>
      </c>
      <c r="GI3122">
        <v>-2</v>
      </c>
      <c r="GJ3122">
        <v>0</v>
      </c>
      <c r="GK3122">
        <f>ROUND(R3122*(R12)/100,2)</f>
        <v>0</v>
      </c>
      <c r="GL3122">
        <f t="shared" si="1688"/>
        <v>0</v>
      </c>
      <c r="GM3122">
        <f t="shared" si="1689"/>
        <v>75055.83</v>
      </c>
      <c r="GN3122">
        <f t="shared" si="1690"/>
        <v>75055.83</v>
      </c>
      <c r="GO3122">
        <f t="shared" si="1691"/>
        <v>0</v>
      </c>
      <c r="GP3122">
        <f t="shared" si="1692"/>
        <v>0</v>
      </c>
      <c r="GR3122">
        <v>1</v>
      </c>
      <c r="GS3122">
        <v>1</v>
      </c>
      <c r="GT3122">
        <v>0</v>
      </c>
      <c r="GU3122" t="s">
        <v>3</v>
      </c>
      <c r="GV3122">
        <f t="shared" si="1693"/>
        <v>0</v>
      </c>
      <c r="GW3122">
        <v>1</v>
      </c>
      <c r="GX3122">
        <f t="shared" si="1694"/>
        <v>0</v>
      </c>
      <c r="HA3122">
        <v>0</v>
      </c>
      <c r="HB3122">
        <v>0</v>
      </c>
      <c r="HC3122">
        <f t="shared" si="1695"/>
        <v>0</v>
      </c>
      <c r="IK3122">
        <v>0</v>
      </c>
    </row>
    <row r="3123" spans="1:245" x14ac:dyDescent="0.2">
      <c r="A3123">
        <v>17</v>
      </c>
      <c r="B3123">
        <v>1</v>
      </c>
      <c r="C3123">
        <f>ROW(SmtRes!A960)</f>
        <v>960</v>
      </c>
      <c r="D3123">
        <f>ROW(EtalonRes!A924)</f>
        <v>924</v>
      </c>
      <c r="E3123" t="s">
        <v>229</v>
      </c>
      <c r="F3123" t="s">
        <v>91</v>
      </c>
      <c r="G3123" t="s">
        <v>92</v>
      </c>
      <c r="H3123" t="s">
        <v>93</v>
      </c>
      <c r="I3123">
        <f>ROUND(1/10,9)</f>
        <v>0.1</v>
      </c>
      <c r="J3123">
        <v>0</v>
      </c>
      <c r="O3123">
        <f t="shared" si="1660"/>
        <v>416.77</v>
      </c>
      <c r="P3123">
        <f t="shared" si="1661"/>
        <v>299.49</v>
      </c>
      <c r="Q3123">
        <f t="shared" si="1662"/>
        <v>0</v>
      </c>
      <c r="R3123">
        <f t="shared" si="1663"/>
        <v>0</v>
      </c>
      <c r="S3123">
        <f t="shared" si="1664"/>
        <v>117.28</v>
      </c>
      <c r="T3123">
        <f t="shared" si="1665"/>
        <v>0</v>
      </c>
      <c r="U3123">
        <f t="shared" si="1666"/>
        <v>0.622</v>
      </c>
      <c r="V3123">
        <f t="shared" si="1667"/>
        <v>0</v>
      </c>
      <c r="W3123">
        <f t="shared" si="1668"/>
        <v>0</v>
      </c>
      <c r="X3123">
        <f t="shared" si="1669"/>
        <v>82.1</v>
      </c>
      <c r="Y3123">
        <f t="shared" si="1669"/>
        <v>11.73</v>
      </c>
      <c r="AA3123">
        <v>55574044</v>
      </c>
      <c r="AB3123">
        <f t="shared" si="1670"/>
        <v>4167.68</v>
      </c>
      <c r="AC3123">
        <f t="shared" si="1671"/>
        <v>2994.86</v>
      </c>
      <c r="AD3123">
        <f t="shared" si="1672"/>
        <v>0</v>
      </c>
      <c r="AE3123">
        <f t="shared" si="1673"/>
        <v>0</v>
      </c>
      <c r="AF3123">
        <f t="shared" si="1673"/>
        <v>1172.82</v>
      </c>
      <c r="AG3123">
        <f t="shared" si="1674"/>
        <v>0</v>
      </c>
      <c r="AH3123">
        <f t="shared" si="1675"/>
        <v>6.22</v>
      </c>
      <c r="AI3123">
        <f t="shared" si="1675"/>
        <v>0</v>
      </c>
      <c r="AJ3123">
        <f t="shared" si="1676"/>
        <v>0</v>
      </c>
      <c r="AK3123">
        <v>4167.68</v>
      </c>
      <c r="AL3123">
        <v>2994.86</v>
      </c>
      <c r="AM3123">
        <v>0</v>
      </c>
      <c r="AN3123">
        <v>0</v>
      </c>
      <c r="AO3123">
        <v>1172.82</v>
      </c>
      <c r="AP3123">
        <v>0</v>
      </c>
      <c r="AQ3123">
        <v>6.22</v>
      </c>
      <c r="AR3123">
        <v>0</v>
      </c>
      <c r="AS3123">
        <v>0</v>
      </c>
      <c r="AT3123">
        <v>70</v>
      </c>
      <c r="AU3123">
        <v>10</v>
      </c>
      <c r="AV3123">
        <v>1</v>
      </c>
      <c r="AW3123">
        <v>1</v>
      </c>
      <c r="AZ3123">
        <v>1</v>
      </c>
      <c r="BA3123">
        <v>1</v>
      </c>
      <c r="BB3123">
        <v>1</v>
      </c>
      <c r="BC3123">
        <v>1</v>
      </c>
      <c r="BD3123" t="s">
        <v>3</v>
      </c>
      <c r="BE3123" t="s">
        <v>3</v>
      </c>
      <c r="BF3123" t="s">
        <v>3</v>
      </c>
      <c r="BG3123" t="s">
        <v>3</v>
      </c>
      <c r="BH3123">
        <v>0</v>
      </c>
      <c r="BI3123">
        <v>4</v>
      </c>
      <c r="BJ3123" t="s">
        <v>94</v>
      </c>
      <c r="BM3123">
        <v>0</v>
      </c>
      <c r="BN3123">
        <v>0</v>
      </c>
      <c r="BO3123" t="s">
        <v>3</v>
      </c>
      <c r="BP3123">
        <v>0</v>
      </c>
      <c r="BQ3123">
        <v>1</v>
      </c>
      <c r="BR3123">
        <v>0</v>
      </c>
      <c r="BS3123">
        <v>1</v>
      </c>
      <c r="BT3123">
        <v>1</v>
      </c>
      <c r="BU3123">
        <v>1</v>
      </c>
      <c r="BV3123">
        <v>1</v>
      </c>
      <c r="BW3123">
        <v>1</v>
      </c>
      <c r="BX3123">
        <v>1</v>
      </c>
      <c r="BY3123" t="s">
        <v>3</v>
      </c>
      <c r="BZ3123">
        <v>70</v>
      </c>
      <c r="CA3123">
        <v>10</v>
      </c>
      <c r="CE3123">
        <v>0</v>
      </c>
      <c r="CF3123">
        <v>0</v>
      </c>
      <c r="CG3123">
        <v>0</v>
      </c>
      <c r="CM3123">
        <v>0</v>
      </c>
      <c r="CN3123" t="s">
        <v>3</v>
      </c>
      <c r="CO3123">
        <v>0</v>
      </c>
      <c r="CP3123">
        <f t="shared" si="1677"/>
        <v>416.77</v>
      </c>
      <c r="CQ3123">
        <f t="shared" si="1678"/>
        <v>2994.86</v>
      </c>
      <c r="CR3123">
        <f t="shared" si="1679"/>
        <v>0</v>
      </c>
      <c r="CS3123">
        <f t="shared" si="1680"/>
        <v>0</v>
      </c>
      <c r="CT3123">
        <f t="shared" si="1681"/>
        <v>1172.82</v>
      </c>
      <c r="CU3123">
        <f t="shared" si="1682"/>
        <v>0</v>
      </c>
      <c r="CV3123">
        <f t="shared" si="1683"/>
        <v>6.22</v>
      </c>
      <c r="CW3123">
        <f t="shared" si="1684"/>
        <v>0</v>
      </c>
      <c r="CX3123">
        <f t="shared" si="1684"/>
        <v>0</v>
      </c>
      <c r="CY3123">
        <f t="shared" si="1685"/>
        <v>82.096000000000004</v>
      </c>
      <c r="CZ3123">
        <f t="shared" si="1686"/>
        <v>11.728</v>
      </c>
      <c r="DC3123" t="s">
        <v>3</v>
      </c>
      <c r="DD3123" t="s">
        <v>3</v>
      </c>
      <c r="DE3123" t="s">
        <v>3</v>
      </c>
      <c r="DF3123" t="s">
        <v>3</v>
      </c>
      <c r="DG3123" t="s">
        <v>3</v>
      </c>
      <c r="DH3123" t="s">
        <v>3</v>
      </c>
      <c r="DI3123" t="s">
        <v>3</v>
      </c>
      <c r="DJ3123" t="s">
        <v>3</v>
      </c>
      <c r="DK3123" t="s">
        <v>3</v>
      </c>
      <c r="DL3123" t="s">
        <v>3</v>
      </c>
      <c r="DM3123" t="s">
        <v>3</v>
      </c>
      <c r="DN3123">
        <v>0</v>
      </c>
      <c r="DO3123">
        <v>0</v>
      </c>
      <c r="DP3123">
        <v>1</v>
      </c>
      <c r="DQ3123">
        <v>1</v>
      </c>
      <c r="DU3123">
        <v>1010</v>
      </c>
      <c r="DV3123" t="s">
        <v>93</v>
      </c>
      <c r="DW3123" t="s">
        <v>93</v>
      </c>
      <c r="DX3123">
        <v>10</v>
      </c>
      <c r="EE3123">
        <v>55317522</v>
      </c>
      <c r="EF3123">
        <v>1</v>
      </c>
      <c r="EG3123" t="s">
        <v>19</v>
      </c>
      <c r="EH3123">
        <v>0</v>
      </c>
      <c r="EI3123" t="s">
        <v>3</v>
      </c>
      <c r="EJ3123">
        <v>4</v>
      </c>
      <c r="EK3123">
        <v>0</v>
      </c>
      <c r="EL3123" t="s">
        <v>20</v>
      </c>
      <c r="EM3123" t="s">
        <v>21</v>
      </c>
      <c r="EO3123" t="s">
        <v>3</v>
      </c>
      <c r="EQ3123">
        <v>0</v>
      </c>
      <c r="ER3123">
        <v>4167.68</v>
      </c>
      <c r="ES3123">
        <v>2994.86</v>
      </c>
      <c r="ET3123">
        <v>0</v>
      </c>
      <c r="EU3123">
        <v>0</v>
      </c>
      <c r="EV3123">
        <v>1172.82</v>
      </c>
      <c r="EW3123">
        <v>6.22</v>
      </c>
      <c r="EX3123">
        <v>0</v>
      </c>
      <c r="EY3123">
        <v>0</v>
      </c>
      <c r="FQ3123">
        <v>0</v>
      </c>
      <c r="FR3123">
        <f t="shared" si="1687"/>
        <v>0</v>
      </c>
      <c r="FS3123">
        <v>0</v>
      </c>
      <c r="FX3123">
        <v>70</v>
      </c>
      <c r="FY3123">
        <v>10</v>
      </c>
      <c r="GA3123" t="s">
        <v>3</v>
      </c>
      <c r="GD3123">
        <v>0</v>
      </c>
      <c r="GF3123">
        <v>1404583839</v>
      </c>
      <c r="GG3123">
        <v>2</v>
      </c>
      <c r="GH3123">
        <v>1</v>
      </c>
      <c r="GI3123">
        <v>-2</v>
      </c>
      <c r="GJ3123">
        <v>0</v>
      </c>
      <c r="GK3123">
        <f>ROUND(R3123*(R12)/100,2)</f>
        <v>0</v>
      </c>
      <c r="GL3123">
        <f t="shared" si="1688"/>
        <v>0</v>
      </c>
      <c r="GM3123">
        <f t="shared" si="1689"/>
        <v>510.6</v>
      </c>
      <c r="GN3123">
        <f t="shared" si="1690"/>
        <v>0</v>
      </c>
      <c r="GO3123">
        <f t="shared" si="1691"/>
        <v>0</v>
      </c>
      <c r="GP3123">
        <f t="shared" si="1692"/>
        <v>510.6</v>
      </c>
      <c r="GR3123">
        <v>0</v>
      </c>
      <c r="GS3123">
        <v>3</v>
      </c>
      <c r="GT3123">
        <v>0</v>
      </c>
      <c r="GU3123" t="s">
        <v>3</v>
      </c>
      <c r="GV3123">
        <f t="shared" si="1693"/>
        <v>0</v>
      </c>
      <c r="GW3123">
        <v>1</v>
      </c>
      <c r="GX3123">
        <f t="shared" si="1694"/>
        <v>0</v>
      </c>
      <c r="HA3123">
        <v>0</v>
      </c>
      <c r="HB3123">
        <v>0</v>
      </c>
      <c r="HC3123">
        <f t="shared" si="1695"/>
        <v>0</v>
      </c>
      <c r="IK3123">
        <v>0</v>
      </c>
    </row>
    <row r="3124" spans="1:245" x14ac:dyDescent="0.2">
      <c r="A3124">
        <v>17</v>
      </c>
      <c r="B3124">
        <v>1</v>
      </c>
      <c r="E3124" t="s">
        <v>232</v>
      </c>
      <c r="F3124" t="s">
        <v>96</v>
      </c>
      <c r="G3124" t="s">
        <v>526</v>
      </c>
      <c r="H3124" t="s">
        <v>180</v>
      </c>
      <c r="I3124">
        <v>1</v>
      </c>
      <c r="J3124">
        <v>0</v>
      </c>
      <c r="O3124">
        <f t="shared" si="1660"/>
        <v>26458.33</v>
      </c>
      <c r="P3124">
        <f t="shared" si="1661"/>
        <v>26458.33</v>
      </c>
      <c r="Q3124">
        <f t="shared" si="1662"/>
        <v>0</v>
      </c>
      <c r="R3124">
        <f t="shared" si="1663"/>
        <v>0</v>
      </c>
      <c r="S3124">
        <f t="shared" si="1664"/>
        <v>0</v>
      </c>
      <c r="T3124">
        <f t="shared" si="1665"/>
        <v>0</v>
      </c>
      <c r="U3124">
        <f t="shared" si="1666"/>
        <v>0</v>
      </c>
      <c r="V3124">
        <f t="shared" si="1667"/>
        <v>0</v>
      </c>
      <c r="W3124">
        <f t="shared" si="1668"/>
        <v>0</v>
      </c>
      <c r="X3124">
        <f t="shared" si="1669"/>
        <v>0</v>
      </c>
      <c r="Y3124">
        <f t="shared" si="1669"/>
        <v>0</v>
      </c>
      <c r="AA3124">
        <v>55574044</v>
      </c>
      <c r="AB3124">
        <f t="shared" si="1670"/>
        <v>26458.33</v>
      </c>
      <c r="AC3124">
        <f t="shared" si="1671"/>
        <v>26458.33</v>
      </c>
      <c r="AD3124">
        <f t="shared" si="1672"/>
        <v>0</v>
      </c>
      <c r="AE3124">
        <f t="shared" si="1673"/>
        <v>0</v>
      </c>
      <c r="AF3124">
        <f t="shared" si="1673"/>
        <v>0</v>
      </c>
      <c r="AG3124">
        <f t="shared" si="1674"/>
        <v>0</v>
      </c>
      <c r="AH3124">
        <f t="shared" si="1675"/>
        <v>0</v>
      </c>
      <c r="AI3124">
        <f t="shared" si="1675"/>
        <v>0</v>
      </c>
      <c r="AJ3124">
        <f t="shared" si="1676"/>
        <v>0</v>
      </c>
      <c r="AK3124">
        <v>26458.33</v>
      </c>
      <c r="AL3124">
        <v>26458.33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1</v>
      </c>
      <c r="AW3124">
        <v>1</v>
      </c>
      <c r="AZ3124">
        <v>1</v>
      </c>
      <c r="BA3124">
        <v>1</v>
      </c>
      <c r="BB3124">
        <v>1</v>
      </c>
      <c r="BC3124">
        <v>1</v>
      </c>
      <c r="BD3124" t="s">
        <v>3</v>
      </c>
      <c r="BE3124" t="s">
        <v>3</v>
      </c>
      <c r="BF3124" t="s">
        <v>3</v>
      </c>
      <c r="BG3124" t="s">
        <v>3</v>
      </c>
      <c r="BH3124">
        <v>3</v>
      </c>
      <c r="BI3124">
        <v>1</v>
      </c>
      <c r="BJ3124" t="s">
        <v>3</v>
      </c>
      <c r="BM3124">
        <v>6001</v>
      </c>
      <c r="BN3124">
        <v>0</v>
      </c>
      <c r="BO3124" t="s">
        <v>3</v>
      </c>
      <c r="BP3124">
        <v>0</v>
      </c>
      <c r="BQ3124">
        <v>0</v>
      </c>
      <c r="BR3124">
        <v>0</v>
      </c>
      <c r="BS3124">
        <v>1</v>
      </c>
      <c r="BT3124">
        <v>1</v>
      </c>
      <c r="BU3124">
        <v>1</v>
      </c>
      <c r="BV3124">
        <v>1</v>
      </c>
      <c r="BW3124">
        <v>1</v>
      </c>
      <c r="BX3124">
        <v>1</v>
      </c>
      <c r="BY3124" t="s">
        <v>3</v>
      </c>
      <c r="BZ3124">
        <v>0</v>
      </c>
      <c r="CA3124">
        <v>0</v>
      </c>
      <c r="CE3124">
        <v>0</v>
      </c>
      <c r="CF3124">
        <v>0</v>
      </c>
      <c r="CG3124">
        <v>0</v>
      </c>
      <c r="CM3124">
        <v>0</v>
      </c>
      <c r="CN3124" t="s">
        <v>3</v>
      </c>
      <c r="CO3124">
        <v>0</v>
      </c>
      <c r="CP3124">
        <f t="shared" si="1677"/>
        <v>26458.33</v>
      </c>
      <c r="CQ3124">
        <f t="shared" si="1678"/>
        <v>26458.33</v>
      </c>
      <c r="CR3124">
        <f t="shared" si="1679"/>
        <v>0</v>
      </c>
      <c r="CS3124">
        <f t="shared" si="1680"/>
        <v>0</v>
      </c>
      <c r="CT3124">
        <f t="shared" si="1681"/>
        <v>0</v>
      </c>
      <c r="CU3124">
        <f t="shared" si="1682"/>
        <v>0</v>
      </c>
      <c r="CV3124">
        <f t="shared" si="1683"/>
        <v>0</v>
      </c>
      <c r="CW3124">
        <f t="shared" si="1684"/>
        <v>0</v>
      </c>
      <c r="CX3124">
        <f t="shared" si="1684"/>
        <v>0</v>
      </c>
      <c r="CY3124">
        <f t="shared" si="1685"/>
        <v>0</v>
      </c>
      <c r="CZ3124">
        <f t="shared" si="1686"/>
        <v>0</v>
      </c>
      <c r="DC3124" t="s">
        <v>3</v>
      </c>
      <c r="DD3124" t="s">
        <v>3</v>
      </c>
      <c r="DE3124" t="s">
        <v>3</v>
      </c>
      <c r="DF3124" t="s">
        <v>3</v>
      </c>
      <c r="DG3124" t="s">
        <v>3</v>
      </c>
      <c r="DH3124" t="s">
        <v>3</v>
      </c>
      <c r="DI3124" t="s">
        <v>3</v>
      </c>
      <c r="DJ3124" t="s">
        <v>3</v>
      </c>
      <c r="DK3124" t="s">
        <v>3</v>
      </c>
      <c r="DL3124" t="s">
        <v>3</v>
      </c>
      <c r="DM3124" t="s">
        <v>3</v>
      </c>
      <c r="DN3124">
        <v>0</v>
      </c>
      <c r="DO3124">
        <v>0</v>
      </c>
      <c r="DP3124">
        <v>1</v>
      </c>
      <c r="DQ3124">
        <v>1</v>
      </c>
      <c r="DU3124">
        <v>1010</v>
      </c>
      <c r="DV3124" t="s">
        <v>180</v>
      </c>
      <c r="DW3124" t="s">
        <v>180</v>
      </c>
      <c r="DX3124">
        <v>1</v>
      </c>
      <c r="EE3124">
        <v>55525620</v>
      </c>
      <c r="EF3124">
        <v>0</v>
      </c>
      <c r="EG3124" t="s">
        <v>220</v>
      </c>
      <c r="EH3124">
        <v>0</v>
      </c>
      <c r="EI3124" t="s">
        <v>3</v>
      </c>
      <c r="EJ3124">
        <v>1</v>
      </c>
      <c r="EK3124">
        <v>6001</v>
      </c>
      <c r="EL3124" t="s">
        <v>221</v>
      </c>
      <c r="EM3124" t="s">
        <v>220</v>
      </c>
      <c r="EO3124" t="s">
        <v>3</v>
      </c>
      <c r="EQ3124">
        <v>0</v>
      </c>
      <c r="ER3124">
        <v>26458.33</v>
      </c>
      <c r="ES3124">
        <v>26458.33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5</v>
      </c>
      <c r="FC3124">
        <v>1</v>
      </c>
      <c r="FD3124">
        <v>18</v>
      </c>
      <c r="FF3124">
        <v>31750</v>
      </c>
      <c r="FQ3124">
        <v>0</v>
      </c>
      <c r="FR3124">
        <f t="shared" si="1687"/>
        <v>0</v>
      </c>
      <c r="FS3124">
        <v>0</v>
      </c>
      <c r="FX3124">
        <v>0</v>
      </c>
      <c r="FY3124">
        <v>0</v>
      </c>
      <c r="GA3124" t="s">
        <v>527</v>
      </c>
      <c r="GD3124">
        <v>0</v>
      </c>
      <c r="GF3124">
        <v>-1622505761</v>
      </c>
      <c r="GG3124">
        <v>2</v>
      </c>
      <c r="GH3124">
        <v>3</v>
      </c>
      <c r="GI3124">
        <v>-2</v>
      </c>
      <c r="GJ3124">
        <v>0</v>
      </c>
      <c r="GK3124">
        <f>ROUND(R3124*(R12)/100,2)</f>
        <v>0</v>
      </c>
      <c r="GL3124">
        <f t="shared" si="1688"/>
        <v>0</v>
      </c>
      <c r="GM3124">
        <f t="shared" si="1689"/>
        <v>26458.33</v>
      </c>
      <c r="GN3124">
        <f t="shared" si="1690"/>
        <v>26458.33</v>
      </c>
      <c r="GO3124">
        <f t="shared" si="1691"/>
        <v>0</v>
      </c>
      <c r="GP3124">
        <f t="shared" si="1692"/>
        <v>0</v>
      </c>
      <c r="GR3124">
        <v>1</v>
      </c>
      <c r="GS3124">
        <v>1</v>
      </c>
      <c r="GT3124">
        <v>0</v>
      </c>
      <c r="GU3124" t="s">
        <v>3</v>
      </c>
      <c r="GV3124">
        <f t="shared" si="1693"/>
        <v>0</v>
      </c>
      <c r="GW3124">
        <v>1</v>
      </c>
      <c r="GX3124">
        <f t="shared" si="1694"/>
        <v>0</v>
      </c>
      <c r="HA3124">
        <v>0</v>
      </c>
      <c r="HB3124">
        <v>0</v>
      </c>
      <c r="HC3124">
        <f t="shared" si="1695"/>
        <v>0</v>
      </c>
      <c r="IK3124">
        <v>0</v>
      </c>
    </row>
    <row r="3126" spans="1:245" x14ac:dyDescent="0.2">
      <c r="A3126" s="2">
        <v>51</v>
      </c>
      <c r="B3126" s="2">
        <f>B3115</f>
        <v>1</v>
      </c>
      <c r="C3126" s="2">
        <f>A3115</f>
        <v>4</v>
      </c>
      <c r="D3126" s="2">
        <f>ROW(A3115)</f>
        <v>3115</v>
      </c>
      <c r="E3126" s="2"/>
      <c r="F3126" s="2" t="str">
        <f>IF(F3115&lt;&gt;"",F3115,"")</f>
        <v>Новый раздел</v>
      </c>
      <c r="G3126" s="2" t="str">
        <f>IF(G3115&lt;&gt;"",G3115,"")</f>
        <v>Установка МАФ</v>
      </c>
      <c r="H3126" s="2">
        <v>0</v>
      </c>
      <c r="I3126" s="2"/>
      <c r="J3126" s="2"/>
      <c r="K3126" s="2"/>
      <c r="L3126" s="2"/>
      <c r="M3126" s="2"/>
      <c r="N3126" s="2"/>
      <c r="O3126" s="2">
        <f t="shared" ref="O3126:T3126" si="1696">ROUND(AB3126,2)</f>
        <v>155791.44</v>
      </c>
      <c r="P3126" s="2">
        <f t="shared" si="1696"/>
        <v>155087.75</v>
      </c>
      <c r="Q3126" s="2">
        <f t="shared" si="1696"/>
        <v>0</v>
      </c>
      <c r="R3126" s="2">
        <f t="shared" si="1696"/>
        <v>0</v>
      </c>
      <c r="S3126" s="2">
        <f t="shared" si="1696"/>
        <v>703.69</v>
      </c>
      <c r="T3126" s="2">
        <f t="shared" si="1696"/>
        <v>0</v>
      </c>
      <c r="U3126" s="2">
        <f>AH3126</f>
        <v>3.7319999999999998</v>
      </c>
      <c r="V3126" s="2">
        <f>AI3126</f>
        <v>0</v>
      </c>
      <c r="W3126" s="2">
        <f>ROUND(AJ3126,2)</f>
        <v>0</v>
      </c>
      <c r="X3126" s="2">
        <f>ROUND(AK3126,2)</f>
        <v>492.59</v>
      </c>
      <c r="Y3126" s="2">
        <f>ROUND(AL3126,2)</f>
        <v>70.37</v>
      </c>
      <c r="Z3126" s="2"/>
      <c r="AA3126" s="2"/>
      <c r="AB3126" s="2">
        <f>ROUND(SUMIF(AA3119:AA3124,"=55574044",O3119:O3124),2)</f>
        <v>155791.44</v>
      </c>
      <c r="AC3126" s="2">
        <f>ROUND(SUMIF(AA3119:AA3124,"=55574044",P3119:P3124),2)</f>
        <v>155087.75</v>
      </c>
      <c r="AD3126" s="2">
        <f>ROUND(SUMIF(AA3119:AA3124,"=55574044",Q3119:Q3124),2)</f>
        <v>0</v>
      </c>
      <c r="AE3126" s="2">
        <f>ROUND(SUMIF(AA3119:AA3124,"=55574044",R3119:R3124),2)</f>
        <v>0</v>
      </c>
      <c r="AF3126" s="2">
        <f>ROUND(SUMIF(AA3119:AA3124,"=55574044",S3119:S3124),2)</f>
        <v>703.69</v>
      </c>
      <c r="AG3126" s="2">
        <f>ROUND(SUMIF(AA3119:AA3124,"=55574044",T3119:T3124),2)</f>
        <v>0</v>
      </c>
      <c r="AH3126" s="2">
        <f>SUMIF(AA3119:AA3124,"=55574044",U3119:U3124)</f>
        <v>3.7319999999999998</v>
      </c>
      <c r="AI3126" s="2">
        <f>SUMIF(AA3119:AA3124,"=55574044",V3119:V3124)</f>
        <v>0</v>
      </c>
      <c r="AJ3126" s="2">
        <f>ROUND(SUMIF(AA3119:AA3124,"=55574044",W3119:W3124),2)</f>
        <v>0</v>
      </c>
      <c r="AK3126" s="2">
        <f>ROUND(SUMIF(AA3119:AA3124,"=55574044",X3119:X3124),2)</f>
        <v>492.59</v>
      </c>
      <c r="AL3126" s="2">
        <f>ROUND(SUMIF(AA3119:AA3124,"=55574044",Y3119:Y3124),2)</f>
        <v>70.37</v>
      </c>
      <c r="AM3126" s="2"/>
      <c r="AN3126" s="2"/>
      <c r="AO3126" s="2">
        <f t="shared" ref="AO3126:BC3126" si="1697">ROUND(BX3126,2)</f>
        <v>0</v>
      </c>
      <c r="AP3126" s="2">
        <f t="shared" si="1697"/>
        <v>0</v>
      </c>
      <c r="AQ3126" s="2">
        <f t="shared" si="1697"/>
        <v>0</v>
      </c>
      <c r="AR3126" s="2">
        <f t="shared" si="1697"/>
        <v>156354.4</v>
      </c>
      <c r="AS3126" s="2">
        <f t="shared" si="1697"/>
        <v>153290.82999999999</v>
      </c>
      <c r="AT3126" s="2">
        <f t="shared" si="1697"/>
        <v>0</v>
      </c>
      <c r="AU3126" s="2">
        <f t="shared" si="1697"/>
        <v>3063.57</v>
      </c>
      <c r="AV3126" s="2">
        <f t="shared" si="1697"/>
        <v>155087.75</v>
      </c>
      <c r="AW3126" s="2">
        <f t="shared" si="1697"/>
        <v>155087.75</v>
      </c>
      <c r="AX3126" s="2">
        <f t="shared" si="1697"/>
        <v>0</v>
      </c>
      <c r="AY3126" s="2">
        <f t="shared" si="1697"/>
        <v>155087.75</v>
      </c>
      <c r="AZ3126" s="2">
        <f t="shared" si="1697"/>
        <v>0</v>
      </c>
      <c r="BA3126" s="2">
        <f t="shared" si="1697"/>
        <v>0</v>
      </c>
      <c r="BB3126" s="2">
        <f t="shared" si="1697"/>
        <v>0</v>
      </c>
      <c r="BC3126" s="2">
        <f t="shared" si="1697"/>
        <v>0</v>
      </c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>
        <f>ROUND(SUMIF(AA3119:AA3124,"=55574044",FQ3119:FQ3124),2)</f>
        <v>0</v>
      </c>
      <c r="BY3126" s="2">
        <f>ROUND(SUMIF(AA3119:AA3124,"=55574044",FR3119:FR3124),2)</f>
        <v>0</v>
      </c>
      <c r="BZ3126" s="2">
        <f>ROUND(SUMIF(AA3119:AA3124,"=55574044",GL3119:GL3124),2)</f>
        <v>0</v>
      </c>
      <c r="CA3126" s="2">
        <f>ROUND(SUMIF(AA3119:AA3124,"=55574044",GM3119:GM3124),2)</f>
        <v>156354.4</v>
      </c>
      <c r="CB3126" s="2">
        <f>ROUND(SUMIF(AA3119:AA3124,"=55574044",GN3119:GN3124),2)</f>
        <v>153290.82999999999</v>
      </c>
      <c r="CC3126" s="2">
        <f>ROUND(SUMIF(AA3119:AA3124,"=55574044",GO3119:GO3124),2)</f>
        <v>0</v>
      </c>
      <c r="CD3126" s="2">
        <f>ROUND(SUMIF(AA3119:AA3124,"=55574044",GP3119:GP3124),2)</f>
        <v>3063.57</v>
      </c>
      <c r="CE3126" s="2">
        <f>AC3126-BX3126</f>
        <v>155087.75</v>
      </c>
      <c r="CF3126" s="2">
        <f>AC3126-BY3126</f>
        <v>155087.75</v>
      </c>
      <c r="CG3126" s="2">
        <f>BX3126-BZ3126</f>
        <v>0</v>
      </c>
      <c r="CH3126" s="2">
        <f>AC3126-BX3126-BY3126+BZ3126</f>
        <v>155087.75</v>
      </c>
      <c r="CI3126" s="2">
        <f>BY3126-BZ3126</f>
        <v>0</v>
      </c>
      <c r="CJ3126" s="2">
        <f>ROUND(SUMIF(AA3119:AA3124,"=55574044",GX3119:GX3124),2)</f>
        <v>0</v>
      </c>
      <c r="CK3126" s="2">
        <f>ROUND(SUMIF(AA3119:AA3124,"=55574044",GY3119:GY3124),2)</f>
        <v>0</v>
      </c>
      <c r="CL3126" s="2">
        <f>ROUND(SUMIF(AA3119:AA3124,"=55574044",GZ3119:GZ3124),2)</f>
        <v>0</v>
      </c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  <c r="CX3126" s="2"/>
      <c r="CY3126" s="2"/>
      <c r="CZ3126" s="2"/>
      <c r="DA3126" s="2"/>
      <c r="DB3126" s="2"/>
      <c r="DC3126" s="2"/>
      <c r="DD3126" s="2"/>
      <c r="DE3126" s="2"/>
      <c r="DF3126" s="2"/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/>
      <c r="DR3126" s="3"/>
      <c r="DS3126" s="3"/>
      <c r="DT3126" s="3"/>
      <c r="DU3126" s="3"/>
      <c r="DV3126" s="3"/>
      <c r="DW3126" s="3"/>
      <c r="DX3126" s="3"/>
      <c r="DY3126" s="3"/>
      <c r="DZ3126" s="3"/>
      <c r="EA3126" s="3"/>
      <c r="EB3126" s="3"/>
      <c r="EC3126" s="3"/>
      <c r="ED3126" s="3"/>
      <c r="EE3126" s="3"/>
      <c r="EF3126" s="3"/>
      <c r="EG3126" s="3"/>
      <c r="EH3126" s="3"/>
      <c r="EI3126" s="3"/>
      <c r="EJ3126" s="3"/>
      <c r="EK3126" s="3"/>
      <c r="EL3126" s="3"/>
      <c r="EM3126" s="3"/>
      <c r="EN3126" s="3"/>
      <c r="EO3126" s="3"/>
      <c r="EP3126" s="3"/>
      <c r="EQ3126" s="3"/>
      <c r="ER3126" s="3"/>
      <c r="ES3126" s="3"/>
      <c r="ET3126" s="3"/>
      <c r="EU3126" s="3"/>
      <c r="EV3126" s="3"/>
      <c r="EW3126" s="3"/>
      <c r="EX3126" s="3"/>
      <c r="EY3126" s="3"/>
      <c r="EZ3126" s="3"/>
      <c r="FA3126" s="3"/>
      <c r="FB3126" s="3"/>
      <c r="FC3126" s="3"/>
      <c r="FD3126" s="3"/>
      <c r="FE3126" s="3"/>
      <c r="FF3126" s="3"/>
      <c r="FG3126" s="3"/>
      <c r="FH3126" s="3"/>
      <c r="FI3126" s="3"/>
      <c r="FJ3126" s="3"/>
      <c r="FK3126" s="3"/>
      <c r="FL3126" s="3"/>
      <c r="FM3126" s="3"/>
      <c r="FN3126" s="3"/>
      <c r="FO3126" s="3"/>
      <c r="FP3126" s="3"/>
      <c r="FQ3126" s="3"/>
      <c r="FR3126" s="3"/>
      <c r="FS3126" s="3"/>
      <c r="FT3126" s="3"/>
      <c r="FU3126" s="3"/>
      <c r="FV3126" s="3"/>
      <c r="FW3126" s="3"/>
      <c r="FX3126" s="3"/>
      <c r="FY3126" s="3"/>
      <c r="FZ3126" s="3"/>
      <c r="GA3126" s="3"/>
      <c r="GB3126" s="3"/>
      <c r="GC3126" s="3"/>
      <c r="GD3126" s="3"/>
      <c r="GE3126" s="3"/>
      <c r="GF3126" s="3"/>
      <c r="GG3126" s="3"/>
      <c r="GH3126" s="3"/>
      <c r="GI3126" s="3"/>
      <c r="GJ3126" s="3"/>
      <c r="GK3126" s="3"/>
      <c r="GL3126" s="3"/>
      <c r="GM3126" s="3"/>
      <c r="GN3126" s="3"/>
      <c r="GO3126" s="3"/>
      <c r="GP3126" s="3"/>
      <c r="GQ3126" s="3"/>
      <c r="GR3126" s="3"/>
      <c r="GS3126" s="3"/>
      <c r="GT3126" s="3"/>
      <c r="GU3126" s="3"/>
      <c r="GV3126" s="3"/>
      <c r="GW3126" s="3"/>
      <c r="GX3126" s="3">
        <v>0</v>
      </c>
    </row>
    <row r="3128" spans="1:245" x14ac:dyDescent="0.2">
      <c r="A3128" s="4">
        <v>50</v>
      </c>
      <c r="B3128" s="4">
        <v>0</v>
      </c>
      <c r="C3128" s="4">
        <v>0</v>
      </c>
      <c r="D3128" s="4">
        <v>1</v>
      </c>
      <c r="E3128" s="4">
        <v>201</v>
      </c>
      <c r="F3128" s="4">
        <f>ROUND(Source!O3126,O3128)</f>
        <v>155791.44</v>
      </c>
      <c r="G3128" s="4" t="s">
        <v>34</v>
      </c>
      <c r="H3128" s="4" t="s">
        <v>35</v>
      </c>
      <c r="I3128" s="4"/>
      <c r="J3128" s="4"/>
      <c r="K3128" s="4">
        <v>201</v>
      </c>
      <c r="L3128" s="4">
        <v>1</v>
      </c>
      <c r="M3128" s="4">
        <v>3</v>
      </c>
      <c r="N3128" s="4" t="s">
        <v>3</v>
      </c>
      <c r="O3128" s="4">
        <v>2</v>
      </c>
      <c r="P3128" s="4"/>
      <c r="Q3128" s="4"/>
      <c r="R3128" s="4"/>
      <c r="S3128" s="4"/>
      <c r="T3128" s="4"/>
      <c r="U3128" s="4"/>
      <c r="V3128" s="4"/>
      <c r="W3128" s="4"/>
    </row>
    <row r="3129" spans="1:245" x14ac:dyDescent="0.2">
      <c r="A3129" s="4">
        <v>50</v>
      </c>
      <c r="B3129" s="4">
        <v>0</v>
      </c>
      <c r="C3129" s="4">
        <v>0</v>
      </c>
      <c r="D3129" s="4">
        <v>1</v>
      </c>
      <c r="E3129" s="4">
        <v>202</v>
      </c>
      <c r="F3129" s="4">
        <f>ROUND(Source!P3126,O3129)</f>
        <v>155087.75</v>
      </c>
      <c r="G3129" s="4" t="s">
        <v>36</v>
      </c>
      <c r="H3129" s="4" t="s">
        <v>37</v>
      </c>
      <c r="I3129" s="4"/>
      <c r="J3129" s="4"/>
      <c r="K3129" s="4">
        <v>202</v>
      </c>
      <c r="L3129" s="4">
        <v>2</v>
      </c>
      <c r="M3129" s="4">
        <v>3</v>
      </c>
      <c r="N3129" s="4" t="s">
        <v>3</v>
      </c>
      <c r="O3129" s="4">
        <v>2</v>
      </c>
      <c r="P3129" s="4"/>
      <c r="Q3129" s="4"/>
      <c r="R3129" s="4"/>
      <c r="S3129" s="4"/>
      <c r="T3129" s="4"/>
      <c r="U3129" s="4"/>
      <c r="V3129" s="4"/>
      <c r="W3129" s="4"/>
    </row>
    <row r="3130" spans="1:245" x14ac:dyDescent="0.2">
      <c r="A3130" s="4">
        <v>50</v>
      </c>
      <c r="B3130" s="4">
        <v>0</v>
      </c>
      <c r="C3130" s="4">
        <v>0</v>
      </c>
      <c r="D3130" s="4">
        <v>1</v>
      </c>
      <c r="E3130" s="4">
        <v>222</v>
      </c>
      <c r="F3130" s="4">
        <f>ROUND(Source!AO3126,O3130)</f>
        <v>0</v>
      </c>
      <c r="G3130" s="4" t="s">
        <v>38</v>
      </c>
      <c r="H3130" s="4" t="s">
        <v>39</v>
      </c>
      <c r="I3130" s="4"/>
      <c r="J3130" s="4"/>
      <c r="K3130" s="4">
        <v>222</v>
      </c>
      <c r="L3130" s="4">
        <v>3</v>
      </c>
      <c r="M3130" s="4">
        <v>3</v>
      </c>
      <c r="N3130" s="4" t="s">
        <v>3</v>
      </c>
      <c r="O3130" s="4">
        <v>2</v>
      </c>
      <c r="P3130" s="4"/>
      <c r="Q3130" s="4"/>
      <c r="R3130" s="4"/>
      <c r="S3130" s="4"/>
      <c r="T3130" s="4"/>
      <c r="U3130" s="4"/>
      <c r="V3130" s="4"/>
      <c r="W3130" s="4"/>
    </row>
    <row r="3131" spans="1:245" x14ac:dyDescent="0.2">
      <c r="A3131" s="4">
        <v>50</v>
      </c>
      <c r="B3131" s="4">
        <v>0</v>
      </c>
      <c r="C3131" s="4">
        <v>0</v>
      </c>
      <c r="D3131" s="4">
        <v>1</v>
      </c>
      <c r="E3131" s="4">
        <v>225</v>
      </c>
      <c r="F3131" s="4">
        <f>ROUND(Source!AV3126,O3131)</f>
        <v>155087.75</v>
      </c>
      <c r="G3131" s="4" t="s">
        <v>40</v>
      </c>
      <c r="H3131" s="4" t="s">
        <v>41</v>
      </c>
      <c r="I3131" s="4"/>
      <c r="J3131" s="4"/>
      <c r="K3131" s="4">
        <v>225</v>
      </c>
      <c r="L3131" s="4">
        <v>4</v>
      </c>
      <c r="M3131" s="4">
        <v>3</v>
      </c>
      <c r="N3131" s="4" t="s">
        <v>3</v>
      </c>
      <c r="O3131" s="4">
        <v>2</v>
      </c>
      <c r="P3131" s="4"/>
      <c r="Q3131" s="4"/>
      <c r="R3131" s="4"/>
      <c r="S3131" s="4"/>
      <c r="T3131" s="4"/>
      <c r="U3131" s="4"/>
      <c r="V3131" s="4"/>
      <c r="W3131" s="4"/>
    </row>
    <row r="3132" spans="1:245" x14ac:dyDescent="0.2">
      <c r="A3132" s="4">
        <v>50</v>
      </c>
      <c r="B3132" s="4">
        <v>0</v>
      </c>
      <c r="C3132" s="4">
        <v>0</v>
      </c>
      <c r="D3132" s="4">
        <v>1</v>
      </c>
      <c r="E3132" s="4">
        <v>226</v>
      </c>
      <c r="F3132" s="4">
        <f>ROUND(Source!AW3126,O3132)</f>
        <v>155087.75</v>
      </c>
      <c r="G3132" s="4" t="s">
        <v>42</v>
      </c>
      <c r="H3132" s="4" t="s">
        <v>43</v>
      </c>
      <c r="I3132" s="4"/>
      <c r="J3132" s="4"/>
      <c r="K3132" s="4">
        <v>226</v>
      </c>
      <c r="L3132" s="4">
        <v>5</v>
      </c>
      <c r="M3132" s="4">
        <v>3</v>
      </c>
      <c r="N3132" s="4" t="s">
        <v>3</v>
      </c>
      <c r="O3132" s="4">
        <v>2</v>
      </c>
      <c r="P3132" s="4"/>
      <c r="Q3132" s="4"/>
      <c r="R3132" s="4"/>
      <c r="S3132" s="4"/>
      <c r="T3132" s="4"/>
      <c r="U3132" s="4"/>
      <c r="V3132" s="4"/>
      <c r="W3132" s="4"/>
    </row>
    <row r="3133" spans="1:245" x14ac:dyDescent="0.2">
      <c r="A3133" s="4">
        <v>50</v>
      </c>
      <c r="B3133" s="4">
        <v>0</v>
      </c>
      <c r="C3133" s="4">
        <v>0</v>
      </c>
      <c r="D3133" s="4">
        <v>1</v>
      </c>
      <c r="E3133" s="4">
        <v>227</v>
      </c>
      <c r="F3133" s="4">
        <f>ROUND(Source!AX3126,O3133)</f>
        <v>0</v>
      </c>
      <c r="G3133" s="4" t="s">
        <v>44</v>
      </c>
      <c r="H3133" s="4" t="s">
        <v>45</v>
      </c>
      <c r="I3133" s="4"/>
      <c r="J3133" s="4"/>
      <c r="K3133" s="4">
        <v>227</v>
      </c>
      <c r="L3133" s="4">
        <v>6</v>
      </c>
      <c r="M3133" s="4">
        <v>3</v>
      </c>
      <c r="N3133" s="4" t="s">
        <v>3</v>
      </c>
      <c r="O3133" s="4">
        <v>2</v>
      </c>
      <c r="P3133" s="4"/>
      <c r="Q3133" s="4"/>
      <c r="R3133" s="4"/>
      <c r="S3133" s="4"/>
      <c r="T3133" s="4"/>
      <c r="U3133" s="4"/>
      <c r="V3133" s="4"/>
      <c r="W3133" s="4"/>
    </row>
    <row r="3134" spans="1:245" x14ac:dyDescent="0.2">
      <c r="A3134" s="4">
        <v>50</v>
      </c>
      <c r="B3134" s="4">
        <v>0</v>
      </c>
      <c r="C3134" s="4">
        <v>0</v>
      </c>
      <c r="D3134" s="4">
        <v>1</v>
      </c>
      <c r="E3134" s="4">
        <v>228</v>
      </c>
      <c r="F3134" s="4">
        <f>ROUND(Source!AY3126,O3134)</f>
        <v>155087.75</v>
      </c>
      <c r="G3134" s="4" t="s">
        <v>46</v>
      </c>
      <c r="H3134" s="4" t="s">
        <v>47</v>
      </c>
      <c r="I3134" s="4"/>
      <c r="J3134" s="4"/>
      <c r="K3134" s="4">
        <v>228</v>
      </c>
      <c r="L3134" s="4">
        <v>7</v>
      </c>
      <c r="M3134" s="4">
        <v>3</v>
      </c>
      <c r="N3134" s="4" t="s">
        <v>3</v>
      </c>
      <c r="O3134" s="4">
        <v>2</v>
      </c>
      <c r="P3134" s="4"/>
      <c r="Q3134" s="4"/>
      <c r="R3134" s="4"/>
      <c r="S3134" s="4"/>
      <c r="T3134" s="4"/>
      <c r="U3134" s="4"/>
      <c r="V3134" s="4"/>
      <c r="W3134" s="4"/>
    </row>
    <row r="3135" spans="1:245" x14ac:dyDescent="0.2">
      <c r="A3135" s="4">
        <v>50</v>
      </c>
      <c r="B3135" s="4">
        <v>0</v>
      </c>
      <c r="C3135" s="4">
        <v>0</v>
      </c>
      <c r="D3135" s="4">
        <v>1</v>
      </c>
      <c r="E3135" s="4">
        <v>216</v>
      </c>
      <c r="F3135" s="4">
        <f>ROUND(Source!AP3126,O3135)</f>
        <v>0</v>
      </c>
      <c r="G3135" s="4" t="s">
        <v>48</v>
      </c>
      <c r="H3135" s="4" t="s">
        <v>49</v>
      </c>
      <c r="I3135" s="4"/>
      <c r="J3135" s="4"/>
      <c r="K3135" s="4">
        <v>216</v>
      </c>
      <c r="L3135" s="4">
        <v>8</v>
      </c>
      <c r="M3135" s="4">
        <v>3</v>
      </c>
      <c r="N3135" s="4" t="s">
        <v>3</v>
      </c>
      <c r="O3135" s="4">
        <v>2</v>
      </c>
      <c r="P3135" s="4"/>
      <c r="Q3135" s="4"/>
      <c r="R3135" s="4"/>
      <c r="S3135" s="4"/>
      <c r="T3135" s="4"/>
      <c r="U3135" s="4"/>
      <c r="V3135" s="4"/>
      <c r="W3135" s="4"/>
    </row>
    <row r="3136" spans="1:245" x14ac:dyDescent="0.2">
      <c r="A3136" s="4">
        <v>50</v>
      </c>
      <c r="B3136" s="4">
        <v>0</v>
      </c>
      <c r="C3136" s="4">
        <v>0</v>
      </c>
      <c r="D3136" s="4">
        <v>1</v>
      </c>
      <c r="E3136" s="4">
        <v>223</v>
      </c>
      <c r="F3136" s="4">
        <f>ROUND(Source!AQ3126,O3136)</f>
        <v>0</v>
      </c>
      <c r="G3136" s="4" t="s">
        <v>50</v>
      </c>
      <c r="H3136" s="4" t="s">
        <v>51</v>
      </c>
      <c r="I3136" s="4"/>
      <c r="J3136" s="4"/>
      <c r="K3136" s="4">
        <v>223</v>
      </c>
      <c r="L3136" s="4">
        <v>9</v>
      </c>
      <c r="M3136" s="4">
        <v>3</v>
      </c>
      <c r="N3136" s="4" t="s">
        <v>3</v>
      </c>
      <c r="O3136" s="4">
        <v>2</v>
      </c>
      <c r="P3136" s="4"/>
      <c r="Q3136" s="4"/>
      <c r="R3136" s="4"/>
      <c r="S3136" s="4"/>
      <c r="T3136" s="4"/>
      <c r="U3136" s="4"/>
      <c r="V3136" s="4"/>
      <c r="W3136" s="4"/>
    </row>
    <row r="3137" spans="1:23" x14ac:dyDescent="0.2">
      <c r="A3137" s="4">
        <v>50</v>
      </c>
      <c r="B3137" s="4">
        <v>0</v>
      </c>
      <c r="C3137" s="4">
        <v>0</v>
      </c>
      <c r="D3137" s="4">
        <v>1</v>
      </c>
      <c r="E3137" s="4">
        <v>229</v>
      </c>
      <c r="F3137" s="4">
        <f>ROUND(Source!AZ3126,O3137)</f>
        <v>0</v>
      </c>
      <c r="G3137" s="4" t="s">
        <v>52</v>
      </c>
      <c r="H3137" s="4" t="s">
        <v>53</v>
      </c>
      <c r="I3137" s="4"/>
      <c r="J3137" s="4"/>
      <c r="K3137" s="4">
        <v>229</v>
      </c>
      <c r="L3137" s="4">
        <v>10</v>
      </c>
      <c r="M3137" s="4">
        <v>3</v>
      </c>
      <c r="N3137" s="4" t="s">
        <v>3</v>
      </c>
      <c r="O3137" s="4">
        <v>2</v>
      </c>
      <c r="P3137" s="4"/>
      <c r="Q3137" s="4"/>
      <c r="R3137" s="4"/>
      <c r="S3137" s="4"/>
      <c r="T3137" s="4"/>
      <c r="U3137" s="4"/>
      <c r="V3137" s="4"/>
      <c r="W3137" s="4"/>
    </row>
    <row r="3138" spans="1:23" x14ac:dyDescent="0.2">
      <c r="A3138" s="4">
        <v>50</v>
      </c>
      <c r="B3138" s="4">
        <v>0</v>
      </c>
      <c r="C3138" s="4">
        <v>0</v>
      </c>
      <c r="D3138" s="4">
        <v>1</v>
      </c>
      <c r="E3138" s="4">
        <v>203</v>
      </c>
      <c r="F3138" s="4">
        <f>ROUND(Source!Q3126,O3138)</f>
        <v>0</v>
      </c>
      <c r="G3138" s="4" t="s">
        <v>54</v>
      </c>
      <c r="H3138" s="4" t="s">
        <v>55</v>
      </c>
      <c r="I3138" s="4"/>
      <c r="J3138" s="4"/>
      <c r="K3138" s="4">
        <v>203</v>
      </c>
      <c r="L3138" s="4">
        <v>11</v>
      </c>
      <c r="M3138" s="4">
        <v>3</v>
      </c>
      <c r="N3138" s="4" t="s">
        <v>3</v>
      </c>
      <c r="O3138" s="4">
        <v>2</v>
      </c>
      <c r="P3138" s="4"/>
      <c r="Q3138" s="4"/>
      <c r="R3138" s="4"/>
      <c r="S3138" s="4"/>
      <c r="T3138" s="4"/>
      <c r="U3138" s="4"/>
      <c r="V3138" s="4"/>
      <c r="W3138" s="4"/>
    </row>
    <row r="3139" spans="1:23" x14ac:dyDescent="0.2">
      <c r="A3139" s="4">
        <v>50</v>
      </c>
      <c r="B3139" s="4">
        <v>0</v>
      </c>
      <c r="C3139" s="4">
        <v>0</v>
      </c>
      <c r="D3139" s="4">
        <v>1</v>
      </c>
      <c r="E3139" s="4">
        <v>231</v>
      </c>
      <c r="F3139" s="4">
        <f>ROUND(Source!BB3126,O3139)</f>
        <v>0</v>
      </c>
      <c r="G3139" s="4" t="s">
        <v>56</v>
      </c>
      <c r="H3139" s="4" t="s">
        <v>57</v>
      </c>
      <c r="I3139" s="4"/>
      <c r="J3139" s="4"/>
      <c r="K3139" s="4">
        <v>231</v>
      </c>
      <c r="L3139" s="4">
        <v>12</v>
      </c>
      <c r="M3139" s="4">
        <v>3</v>
      </c>
      <c r="N3139" s="4" t="s">
        <v>3</v>
      </c>
      <c r="O3139" s="4">
        <v>2</v>
      </c>
      <c r="P3139" s="4"/>
      <c r="Q3139" s="4"/>
      <c r="R3139" s="4"/>
      <c r="S3139" s="4"/>
      <c r="T3139" s="4"/>
      <c r="U3139" s="4"/>
      <c r="V3139" s="4"/>
      <c r="W3139" s="4"/>
    </row>
    <row r="3140" spans="1:23" x14ac:dyDescent="0.2">
      <c r="A3140" s="4">
        <v>50</v>
      </c>
      <c r="B3140" s="4">
        <v>0</v>
      </c>
      <c r="C3140" s="4">
        <v>0</v>
      </c>
      <c r="D3140" s="4">
        <v>1</v>
      </c>
      <c r="E3140" s="4">
        <v>204</v>
      </c>
      <c r="F3140" s="4">
        <f>ROUND(Source!R3126,O3140)</f>
        <v>0</v>
      </c>
      <c r="G3140" s="4" t="s">
        <v>58</v>
      </c>
      <c r="H3140" s="4" t="s">
        <v>59</v>
      </c>
      <c r="I3140" s="4"/>
      <c r="J3140" s="4"/>
      <c r="K3140" s="4">
        <v>204</v>
      </c>
      <c r="L3140" s="4">
        <v>13</v>
      </c>
      <c r="M3140" s="4">
        <v>3</v>
      </c>
      <c r="N3140" s="4" t="s">
        <v>3</v>
      </c>
      <c r="O3140" s="4">
        <v>2</v>
      </c>
      <c r="P3140" s="4"/>
      <c r="Q3140" s="4"/>
      <c r="R3140" s="4"/>
      <c r="S3140" s="4"/>
      <c r="T3140" s="4"/>
      <c r="U3140" s="4"/>
      <c r="V3140" s="4"/>
      <c r="W3140" s="4"/>
    </row>
    <row r="3141" spans="1:23" x14ac:dyDescent="0.2">
      <c r="A3141" s="4">
        <v>50</v>
      </c>
      <c r="B3141" s="4">
        <v>0</v>
      </c>
      <c r="C3141" s="4">
        <v>0</v>
      </c>
      <c r="D3141" s="4">
        <v>1</v>
      </c>
      <c r="E3141" s="4">
        <v>205</v>
      </c>
      <c r="F3141" s="4">
        <f>ROUND(Source!S3126,O3141)</f>
        <v>703.69</v>
      </c>
      <c r="G3141" s="4" t="s">
        <v>60</v>
      </c>
      <c r="H3141" s="4" t="s">
        <v>61</v>
      </c>
      <c r="I3141" s="4"/>
      <c r="J3141" s="4"/>
      <c r="K3141" s="4">
        <v>205</v>
      </c>
      <c r="L3141" s="4">
        <v>14</v>
      </c>
      <c r="M3141" s="4">
        <v>3</v>
      </c>
      <c r="N3141" s="4" t="s">
        <v>3</v>
      </c>
      <c r="O3141" s="4">
        <v>2</v>
      </c>
      <c r="P3141" s="4"/>
      <c r="Q3141" s="4"/>
      <c r="R3141" s="4"/>
      <c r="S3141" s="4"/>
      <c r="T3141" s="4"/>
      <c r="U3141" s="4"/>
      <c r="V3141" s="4"/>
      <c r="W3141" s="4"/>
    </row>
    <row r="3142" spans="1:23" x14ac:dyDescent="0.2">
      <c r="A3142" s="4">
        <v>50</v>
      </c>
      <c r="B3142" s="4">
        <v>0</v>
      </c>
      <c r="C3142" s="4">
        <v>0</v>
      </c>
      <c r="D3142" s="4">
        <v>1</v>
      </c>
      <c r="E3142" s="4">
        <v>232</v>
      </c>
      <c r="F3142" s="4">
        <f>ROUND(Source!BC3126,O3142)</f>
        <v>0</v>
      </c>
      <c r="G3142" s="4" t="s">
        <v>62</v>
      </c>
      <c r="H3142" s="4" t="s">
        <v>63</v>
      </c>
      <c r="I3142" s="4"/>
      <c r="J3142" s="4"/>
      <c r="K3142" s="4">
        <v>232</v>
      </c>
      <c r="L3142" s="4">
        <v>15</v>
      </c>
      <c r="M3142" s="4">
        <v>3</v>
      </c>
      <c r="N3142" s="4" t="s">
        <v>3</v>
      </c>
      <c r="O3142" s="4">
        <v>2</v>
      </c>
      <c r="P3142" s="4"/>
      <c r="Q3142" s="4"/>
      <c r="R3142" s="4"/>
      <c r="S3142" s="4"/>
      <c r="T3142" s="4"/>
      <c r="U3142" s="4"/>
      <c r="V3142" s="4"/>
      <c r="W3142" s="4"/>
    </row>
    <row r="3143" spans="1:23" x14ac:dyDescent="0.2">
      <c r="A3143" s="4">
        <v>50</v>
      </c>
      <c r="B3143" s="4">
        <v>0</v>
      </c>
      <c r="C3143" s="4">
        <v>0</v>
      </c>
      <c r="D3143" s="4">
        <v>1</v>
      </c>
      <c r="E3143" s="4">
        <v>214</v>
      </c>
      <c r="F3143" s="4">
        <f>ROUND(Source!AS3126,O3143)</f>
        <v>153290.82999999999</v>
      </c>
      <c r="G3143" s="4" t="s">
        <v>64</v>
      </c>
      <c r="H3143" s="4" t="s">
        <v>65</v>
      </c>
      <c r="I3143" s="4"/>
      <c r="J3143" s="4"/>
      <c r="K3143" s="4">
        <v>214</v>
      </c>
      <c r="L3143" s="4">
        <v>16</v>
      </c>
      <c r="M3143" s="4">
        <v>3</v>
      </c>
      <c r="N3143" s="4" t="s">
        <v>3</v>
      </c>
      <c r="O3143" s="4">
        <v>2</v>
      </c>
      <c r="P3143" s="4"/>
      <c r="Q3143" s="4"/>
      <c r="R3143" s="4"/>
      <c r="S3143" s="4"/>
      <c r="T3143" s="4"/>
      <c r="U3143" s="4"/>
      <c r="V3143" s="4"/>
      <c r="W3143" s="4"/>
    </row>
    <row r="3144" spans="1:23" x14ac:dyDescent="0.2">
      <c r="A3144" s="4">
        <v>50</v>
      </c>
      <c r="B3144" s="4">
        <v>0</v>
      </c>
      <c r="C3144" s="4">
        <v>0</v>
      </c>
      <c r="D3144" s="4">
        <v>1</v>
      </c>
      <c r="E3144" s="4">
        <v>215</v>
      </c>
      <c r="F3144" s="4">
        <f>ROUND(Source!AT3126,O3144)</f>
        <v>0</v>
      </c>
      <c r="G3144" s="4" t="s">
        <v>66</v>
      </c>
      <c r="H3144" s="4" t="s">
        <v>67</v>
      </c>
      <c r="I3144" s="4"/>
      <c r="J3144" s="4"/>
      <c r="K3144" s="4">
        <v>215</v>
      </c>
      <c r="L3144" s="4">
        <v>17</v>
      </c>
      <c r="M3144" s="4">
        <v>3</v>
      </c>
      <c r="N3144" s="4" t="s">
        <v>3</v>
      </c>
      <c r="O3144" s="4">
        <v>2</v>
      </c>
      <c r="P3144" s="4"/>
      <c r="Q3144" s="4"/>
      <c r="R3144" s="4"/>
      <c r="S3144" s="4"/>
      <c r="T3144" s="4"/>
      <c r="U3144" s="4"/>
      <c r="V3144" s="4"/>
      <c r="W3144" s="4"/>
    </row>
    <row r="3145" spans="1:23" x14ac:dyDescent="0.2">
      <c r="A3145" s="4">
        <v>50</v>
      </c>
      <c r="B3145" s="4">
        <v>0</v>
      </c>
      <c r="C3145" s="4">
        <v>0</v>
      </c>
      <c r="D3145" s="4">
        <v>1</v>
      </c>
      <c r="E3145" s="4">
        <v>217</v>
      </c>
      <c r="F3145" s="4">
        <f>ROUND(Source!AU3126,O3145)</f>
        <v>3063.57</v>
      </c>
      <c r="G3145" s="4" t="s">
        <v>68</v>
      </c>
      <c r="H3145" s="4" t="s">
        <v>69</v>
      </c>
      <c r="I3145" s="4"/>
      <c r="J3145" s="4"/>
      <c r="K3145" s="4">
        <v>217</v>
      </c>
      <c r="L3145" s="4">
        <v>18</v>
      </c>
      <c r="M3145" s="4">
        <v>3</v>
      </c>
      <c r="N3145" s="4" t="s">
        <v>3</v>
      </c>
      <c r="O3145" s="4">
        <v>2</v>
      </c>
      <c r="P3145" s="4"/>
      <c r="Q3145" s="4"/>
      <c r="R3145" s="4"/>
      <c r="S3145" s="4"/>
      <c r="T3145" s="4"/>
      <c r="U3145" s="4"/>
      <c r="V3145" s="4"/>
      <c r="W3145" s="4"/>
    </row>
    <row r="3146" spans="1:23" x14ac:dyDescent="0.2">
      <c r="A3146" s="4">
        <v>50</v>
      </c>
      <c r="B3146" s="4">
        <v>0</v>
      </c>
      <c r="C3146" s="4">
        <v>0</v>
      </c>
      <c r="D3146" s="4">
        <v>1</v>
      </c>
      <c r="E3146" s="4">
        <v>230</v>
      </c>
      <c r="F3146" s="4">
        <f>ROUND(Source!BA3126,O3146)</f>
        <v>0</v>
      </c>
      <c r="G3146" s="4" t="s">
        <v>70</v>
      </c>
      <c r="H3146" s="4" t="s">
        <v>71</v>
      </c>
      <c r="I3146" s="4"/>
      <c r="J3146" s="4"/>
      <c r="K3146" s="4">
        <v>230</v>
      </c>
      <c r="L3146" s="4">
        <v>19</v>
      </c>
      <c r="M3146" s="4">
        <v>3</v>
      </c>
      <c r="N3146" s="4" t="s">
        <v>3</v>
      </c>
      <c r="O3146" s="4">
        <v>2</v>
      </c>
      <c r="P3146" s="4"/>
      <c r="Q3146" s="4"/>
      <c r="R3146" s="4"/>
      <c r="S3146" s="4"/>
      <c r="T3146" s="4"/>
      <c r="U3146" s="4"/>
      <c r="V3146" s="4"/>
      <c r="W3146" s="4"/>
    </row>
    <row r="3147" spans="1:23" x14ac:dyDescent="0.2">
      <c r="A3147" s="4">
        <v>50</v>
      </c>
      <c r="B3147" s="4">
        <v>0</v>
      </c>
      <c r="C3147" s="4">
        <v>0</v>
      </c>
      <c r="D3147" s="4">
        <v>1</v>
      </c>
      <c r="E3147" s="4">
        <v>206</v>
      </c>
      <c r="F3147" s="4">
        <f>ROUND(Source!T3126,O3147)</f>
        <v>0</v>
      </c>
      <c r="G3147" s="4" t="s">
        <v>72</v>
      </c>
      <c r="H3147" s="4" t="s">
        <v>73</v>
      </c>
      <c r="I3147" s="4"/>
      <c r="J3147" s="4"/>
      <c r="K3147" s="4">
        <v>206</v>
      </c>
      <c r="L3147" s="4">
        <v>20</v>
      </c>
      <c r="M3147" s="4">
        <v>3</v>
      </c>
      <c r="N3147" s="4" t="s">
        <v>3</v>
      </c>
      <c r="O3147" s="4">
        <v>2</v>
      </c>
      <c r="P3147" s="4"/>
      <c r="Q3147" s="4"/>
      <c r="R3147" s="4"/>
      <c r="S3147" s="4"/>
      <c r="T3147" s="4"/>
      <c r="U3147" s="4"/>
      <c r="V3147" s="4"/>
      <c r="W3147" s="4"/>
    </row>
    <row r="3148" spans="1:23" x14ac:dyDescent="0.2">
      <c r="A3148" s="4">
        <v>50</v>
      </c>
      <c r="B3148" s="4">
        <v>0</v>
      </c>
      <c r="C3148" s="4">
        <v>0</v>
      </c>
      <c r="D3148" s="4">
        <v>1</v>
      </c>
      <c r="E3148" s="4">
        <v>207</v>
      </c>
      <c r="F3148" s="4">
        <f>Source!U3126</f>
        <v>3.7319999999999998</v>
      </c>
      <c r="G3148" s="4" t="s">
        <v>74</v>
      </c>
      <c r="H3148" s="4" t="s">
        <v>75</v>
      </c>
      <c r="I3148" s="4"/>
      <c r="J3148" s="4"/>
      <c r="K3148" s="4">
        <v>207</v>
      </c>
      <c r="L3148" s="4">
        <v>21</v>
      </c>
      <c r="M3148" s="4">
        <v>3</v>
      </c>
      <c r="N3148" s="4" t="s">
        <v>3</v>
      </c>
      <c r="O3148" s="4">
        <v>-1</v>
      </c>
      <c r="P3148" s="4"/>
      <c r="Q3148" s="4"/>
      <c r="R3148" s="4"/>
      <c r="S3148" s="4"/>
      <c r="T3148" s="4"/>
      <c r="U3148" s="4"/>
      <c r="V3148" s="4"/>
      <c r="W3148" s="4"/>
    </row>
    <row r="3149" spans="1:23" x14ac:dyDescent="0.2">
      <c r="A3149" s="4">
        <v>50</v>
      </c>
      <c r="B3149" s="4">
        <v>0</v>
      </c>
      <c r="C3149" s="4">
        <v>0</v>
      </c>
      <c r="D3149" s="4">
        <v>1</v>
      </c>
      <c r="E3149" s="4">
        <v>208</v>
      </c>
      <c r="F3149" s="4">
        <f>Source!V3126</f>
        <v>0</v>
      </c>
      <c r="G3149" s="4" t="s">
        <v>76</v>
      </c>
      <c r="H3149" s="4" t="s">
        <v>77</v>
      </c>
      <c r="I3149" s="4"/>
      <c r="J3149" s="4"/>
      <c r="K3149" s="4">
        <v>208</v>
      </c>
      <c r="L3149" s="4">
        <v>22</v>
      </c>
      <c r="M3149" s="4">
        <v>3</v>
      </c>
      <c r="N3149" s="4" t="s">
        <v>3</v>
      </c>
      <c r="O3149" s="4">
        <v>-1</v>
      </c>
      <c r="P3149" s="4"/>
      <c r="Q3149" s="4"/>
      <c r="R3149" s="4"/>
      <c r="S3149" s="4"/>
      <c r="T3149" s="4"/>
      <c r="U3149" s="4"/>
      <c r="V3149" s="4"/>
      <c r="W3149" s="4"/>
    </row>
    <row r="3150" spans="1:23" x14ac:dyDescent="0.2">
      <c r="A3150" s="4">
        <v>50</v>
      </c>
      <c r="B3150" s="4">
        <v>0</v>
      </c>
      <c r="C3150" s="4">
        <v>0</v>
      </c>
      <c r="D3150" s="4">
        <v>1</v>
      </c>
      <c r="E3150" s="4">
        <v>209</v>
      </c>
      <c r="F3150" s="4">
        <f>ROUND(Source!W3126,O3150)</f>
        <v>0</v>
      </c>
      <c r="G3150" s="4" t="s">
        <v>78</v>
      </c>
      <c r="H3150" s="4" t="s">
        <v>79</v>
      </c>
      <c r="I3150" s="4"/>
      <c r="J3150" s="4"/>
      <c r="K3150" s="4">
        <v>209</v>
      </c>
      <c r="L3150" s="4">
        <v>23</v>
      </c>
      <c r="M3150" s="4">
        <v>3</v>
      </c>
      <c r="N3150" s="4" t="s">
        <v>3</v>
      </c>
      <c r="O3150" s="4">
        <v>2</v>
      </c>
      <c r="P3150" s="4"/>
      <c r="Q3150" s="4"/>
      <c r="R3150" s="4"/>
      <c r="S3150" s="4"/>
      <c r="T3150" s="4"/>
      <c r="U3150" s="4"/>
      <c r="V3150" s="4"/>
      <c r="W3150" s="4"/>
    </row>
    <row r="3151" spans="1:23" x14ac:dyDescent="0.2">
      <c r="A3151" s="4">
        <v>50</v>
      </c>
      <c r="B3151" s="4">
        <v>0</v>
      </c>
      <c r="C3151" s="4">
        <v>0</v>
      </c>
      <c r="D3151" s="4">
        <v>1</v>
      </c>
      <c r="E3151" s="4">
        <v>210</v>
      </c>
      <c r="F3151" s="4">
        <f>ROUND(Source!X3126,O3151)</f>
        <v>492.59</v>
      </c>
      <c r="G3151" s="4" t="s">
        <v>80</v>
      </c>
      <c r="H3151" s="4" t="s">
        <v>81</v>
      </c>
      <c r="I3151" s="4"/>
      <c r="J3151" s="4"/>
      <c r="K3151" s="4">
        <v>210</v>
      </c>
      <c r="L3151" s="4">
        <v>24</v>
      </c>
      <c r="M3151" s="4">
        <v>3</v>
      </c>
      <c r="N3151" s="4" t="s">
        <v>3</v>
      </c>
      <c r="O3151" s="4">
        <v>2</v>
      </c>
      <c r="P3151" s="4"/>
      <c r="Q3151" s="4"/>
      <c r="R3151" s="4"/>
      <c r="S3151" s="4"/>
      <c r="T3151" s="4"/>
      <c r="U3151" s="4"/>
      <c r="V3151" s="4"/>
      <c r="W3151" s="4"/>
    </row>
    <row r="3152" spans="1:23" x14ac:dyDescent="0.2">
      <c r="A3152" s="4">
        <v>50</v>
      </c>
      <c r="B3152" s="4">
        <v>0</v>
      </c>
      <c r="C3152" s="4">
        <v>0</v>
      </c>
      <c r="D3152" s="4">
        <v>1</v>
      </c>
      <c r="E3152" s="4">
        <v>211</v>
      </c>
      <c r="F3152" s="4">
        <f>ROUND(Source!Y3126,O3152)</f>
        <v>70.37</v>
      </c>
      <c r="G3152" s="4" t="s">
        <v>82</v>
      </c>
      <c r="H3152" s="4" t="s">
        <v>83</v>
      </c>
      <c r="I3152" s="4"/>
      <c r="J3152" s="4"/>
      <c r="K3152" s="4">
        <v>211</v>
      </c>
      <c r="L3152" s="4">
        <v>25</v>
      </c>
      <c r="M3152" s="4">
        <v>3</v>
      </c>
      <c r="N3152" s="4" t="s">
        <v>3</v>
      </c>
      <c r="O3152" s="4">
        <v>2</v>
      </c>
      <c r="P3152" s="4"/>
      <c r="Q3152" s="4"/>
      <c r="R3152" s="4"/>
      <c r="S3152" s="4"/>
      <c r="T3152" s="4"/>
      <c r="U3152" s="4"/>
      <c r="V3152" s="4"/>
      <c r="W3152" s="4"/>
    </row>
    <row r="3153" spans="1:245" x14ac:dyDescent="0.2">
      <c r="A3153" s="4">
        <v>50</v>
      </c>
      <c r="B3153" s="4">
        <v>0</v>
      </c>
      <c r="C3153" s="4">
        <v>0</v>
      </c>
      <c r="D3153" s="4">
        <v>1</v>
      </c>
      <c r="E3153" s="4">
        <v>224</v>
      </c>
      <c r="F3153" s="4">
        <f>ROUND(Source!AR3126,O3153)</f>
        <v>156354.4</v>
      </c>
      <c r="G3153" s="4" t="s">
        <v>84</v>
      </c>
      <c r="H3153" s="4" t="s">
        <v>85</v>
      </c>
      <c r="I3153" s="4"/>
      <c r="J3153" s="4"/>
      <c r="K3153" s="4">
        <v>224</v>
      </c>
      <c r="L3153" s="4">
        <v>26</v>
      </c>
      <c r="M3153" s="4">
        <v>3</v>
      </c>
      <c r="N3153" s="4" t="s">
        <v>3</v>
      </c>
      <c r="O3153" s="4">
        <v>2</v>
      </c>
      <c r="P3153" s="4"/>
      <c r="Q3153" s="4"/>
      <c r="R3153" s="4"/>
      <c r="S3153" s="4"/>
      <c r="T3153" s="4"/>
      <c r="U3153" s="4"/>
      <c r="V3153" s="4"/>
      <c r="W3153" s="4"/>
    </row>
    <row r="3154" spans="1:245" x14ac:dyDescent="0.2">
      <c r="A3154" s="4">
        <v>50</v>
      </c>
      <c r="B3154" s="4">
        <v>1</v>
      </c>
      <c r="C3154" s="4">
        <v>0</v>
      </c>
      <c r="D3154" s="4">
        <v>2</v>
      </c>
      <c r="E3154" s="4">
        <v>0</v>
      </c>
      <c r="F3154" s="4">
        <f>ROUND(F3153*0.2,O3154)</f>
        <v>31270.880000000001</v>
      </c>
      <c r="G3154" s="4" t="s">
        <v>86</v>
      </c>
      <c r="H3154" s="4" t="s">
        <v>87</v>
      </c>
      <c r="I3154" s="4"/>
      <c r="J3154" s="4"/>
      <c r="K3154" s="4">
        <v>212</v>
      </c>
      <c r="L3154" s="4">
        <v>27</v>
      </c>
      <c r="M3154" s="4">
        <v>0</v>
      </c>
      <c r="N3154" s="4" t="s">
        <v>3</v>
      </c>
      <c r="O3154" s="4">
        <v>2</v>
      </c>
      <c r="P3154" s="4"/>
      <c r="Q3154" s="4"/>
      <c r="R3154" s="4"/>
      <c r="S3154" s="4"/>
      <c r="T3154" s="4"/>
      <c r="U3154" s="4"/>
      <c r="V3154" s="4"/>
      <c r="W3154" s="4"/>
    </row>
    <row r="3155" spans="1:245" x14ac:dyDescent="0.2">
      <c r="A3155" s="4">
        <v>50</v>
      </c>
      <c r="B3155" s="4">
        <v>1</v>
      </c>
      <c r="C3155" s="4">
        <v>0</v>
      </c>
      <c r="D3155" s="4">
        <v>2</v>
      </c>
      <c r="E3155" s="4">
        <v>0</v>
      </c>
      <c r="F3155" s="4">
        <f>ROUND(F3154+F3153,O3155)</f>
        <v>187625.28</v>
      </c>
      <c r="G3155" s="4" t="s">
        <v>88</v>
      </c>
      <c r="H3155" s="4" t="s">
        <v>88</v>
      </c>
      <c r="I3155" s="4"/>
      <c r="J3155" s="4"/>
      <c r="K3155" s="4">
        <v>212</v>
      </c>
      <c r="L3155" s="4">
        <v>28</v>
      </c>
      <c r="M3155" s="4">
        <v>0</v>
      </c>
      <c r="N3155" s="4" t="s">
        <v>3</v>
      </c>
      <c r="O3155" s="4">
        <v>2</v>
      </c>
      <c r="P3155" s="4"/>
      <c r="Q3155" s="4"/>
      <c r="R3155" s="4"/>
      <c r="S3155" s="4"/>
      <c r="T3155" s="4"/>
      <c r="U3155" s="4"/>
      <c r="V3155" s="4"/>
      <c r="W3155" s="4"/>
    </row>
    <row r="3157" spans="1:245" x14ac:dyDescent="0.2">
      <c r="A3157" s="1">
        <v>4</v>
      </c>
      <c r="B3157" s="1">
        <v>1</v>
      </c>
      <c r="C3157" s="1"/>
      <c r="D3157" s="1">
        <f>ROW(A3164)</f>
        <v>3164</v>
      </c>
      <c r="E3157" s="1"/>
      <c r="F3157" s="1" t="s">
        <v>12</v>
      </c>
      <c r="G3157" s="1" t="s">
        <v>256</v>
      </c>
      <c r="H3157" s="1" t="s">
        <v>3</v>
      </c>
      <c r="I3157" s="1">
        <v>0</v>
      </c>
      <c r="J3157" s="1"/>
      <c r="K3157" s="1">
        <v>0</v>
      </c>
      <c r="L3157" s="1"/>
      <c r="M3157" s="1"/>
      <c r="N3157" s="1"/>
      <c r="O3157" s="1"/>
      <c r="P3157" s="1"/>
      <c r="Q3157" s="1"/>
      <c r="R3157" s="1"/>
      <c r="S3157" s="1"/>
      <c r="T3157" s="1"/>
      <c r="U3157" s="1" t="s">
        <v>3</v>
      </c>
      <c r="V3157" s="1">
        <v>0</v>
      </c>
      <c r="W3157" s="1"/>
      <c r="X3157" s="1"/>
      <c r="Y3157" s="1"/>
      <c r="Z3157" s="1"/>
      <c r="AA3157" s="1"/>
      <c r="AB3157" s="1" t="s">
        <v>3</v>
      </c>
      <c r="AC3157" s="1" t="s">
        <v>3</v>
      </c>
      <c r="AD3157" s="1" t="s">
        <v>3</v>
      </c>
      <c r="AE3157" s="1" t="s">
        <v>3</v>
      </c>
      <c r="AF3157" s="1" t="s">
        <v>3</v>
      </c>
      <c r="AG3157" s="1" t="s">
        <v>3</v>
      </c>
      <c r="AH3157" s="1"/>
      <c r="AI3157" s="1"/>
      <c r="AJ3157" s="1"/>
      <c r="AK3157" s="1"/>
      <c r="AL3157" s="1"/>
      <c r="AM3157" s="1"/>
      <c r="AN3157" s="1"/>
      <c r="AO3157" s="1"/>
      <c r="AP3157" s="1" t="s">
        <v>3</v>
      </c>
      <c r="AQ3157" s="1" t="s">
        <v>3</v>
      </c>
      <c r="AR3157" s="1" t="s">
        <v>3</v>
      </c>
      <c r="AS3157" s="1"/>
      <c r="AT3157" s="1"/>
      <c r="AU3157" s="1"/>
      <c r="AV3157" s="1"/>
      <c r="AW3157" s="1"/>
      <c r="AX3157" s="1"/>
      <c r="AY3157" s="1"/>
      <c r="AZ3157" s="1" t="s">
        <v>3</v>
      </c>
      <c r="BA3157" s="1"/>
      <c r="BB3157" s="1" t="s">
        <v>3</v>
      </c>
      <c r="BC3157" s="1" t="s">
        <v>3</v>
      </c>
      <c r="BD3157" s="1" t="s">
        <v>3</v>
      </c>
      <c r="BE3157" s="1" t="s">
        <v>3</v>
      </c>
      <c r="BF3157" s="1" t="s">
        <v>3</v>
      </c>
      <c r="BG3157" s="1" t="s">
        <v>3</v>
      </c>
      <c r="BH3157" s="1" t="s">
        <v>3</v>
      </c>
      <c r="BI3157" s="1" t="s">
        <v>3</v>
      </c>
      <c r="BJ3157" s="1" t="s">
        <v>3</v>
      </c>
      <c r="BK3157" s="1" t="s">
        <v>3</v>
      </c>
      <c r="BL3157" s="1" t="s">
        <v>3</v>
      </c>
      <c r="BM3157" s="1" t="s">
        <v>3</v>
      </c>
      <c r="BN3157" s="1" t="s">
        <v>3</v>
      </c>
      <c r="BO3157" s="1" t="s">
        <v>3</v>
      </c>
      <c r="BP3157" s="1" t="s">
        <v>3</v>
      </c>
      <c r="BQ3157" s="1"/>
      <c r="BR3157" s="1"/>
      <c r="BS3157" s="1"/>
      <c r="BT3157" s="1"/>
      <c r="BU3157" s="1"/>
      <c r="BV3157" s="1"/>
      <c r="BW3157" s="1"/>
      <c r="BX3157" s="1">
        <v>0</v>
      </c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>
        <v>0</v>
      </c>
    </row>
    <row r="3159" spans="1:245" x14ac:dyDescent="0.2">
      <c r="A3159" s="2">
        <v>52</v>
      </c>
      <c r="B3159" s="2">
        <f t="shared" ref="B3159:G3159" si="1698">B3164</f>
        <v>1</v>
      </c>
      <c r="C3159" s="2">
        <f t="shared" si="1698"/>
        <v>4</v>
      </c>
      <c r="D3159" s="2">
        <f t="shared" si="1698"/>
        <v>3157</v>
      </c>
      <c r="E3159" s="2">
        <f t="shared" si="1698"/>
        <v>0</v>
      </c>
      <c r="F3159" s="2" t="str">
        <f t="shared" si="1698"/>
        <v>Новый раздел</v>
      </c>
      <c r="G3159" s="2" t="str">
        <f t="shared" si="1698"/>
        <v>Установка лавочек</v>
      </c>
      <c r="H3159" s="2"/>
      <c r="I3159" s="2"/>
      <c r="J3159" s="2"/>
      <c r="K3159" s="2"/>
      <c r="L3159" s="2"/>
      <c r="M3159" s="2"/>
      <c r="N3159" s="2"/>
      <c r="O3159" s="2">
        <f t="shared" ref="O3159:AT3159" si="1699">O3164</f>
        <v>15442.49</v>
      </c>
      <c r="P3159" s="2">
        <f t="shared" si="1699"/>
        <v>14504.23</v>
      </c>
      <c r="Q3159" s="2">
        <f t="shared" si="1699"/>
        <v>0</v>
      </c>
      <c r="R3159" s="2">
        <f t="shared" si="1699"/>
        <v>0</v>
      </c>
      <c r="S3159" s="2">
        <f t="shared" si="1699"/>
        <v>938.26</v>
      </c>
      <c r="T3159" s="2">
        <f t="shared" si="1699"/>
        <v>0</v>
      </c>
      <c r="U3159" s="2">
        <f t="shared" si="1699"/>
        <v>4.976</v>
      </c>
      <c r="V3159" s="2">
        <f t="shared" si="1699"/>
        <v>0</v>
      </c>
      <c r="W3159" s="2">
        <f t="shared" si="1699"/>
        <v>0</v>
      </c>
      <c r="X3159" s="2">
        <f t="shared" si="1699"/>
        <v>656.78</v>
      </c>
      <c r="Y3159" s="2">
        <f t="shared" si="1699"/>
        <v>93.83</v>
      </c>
      <c r="Z3159" s="2">
        <f t="shared" si="1699"/>
        <v>0</v>
      </c>
      <c r="AA3159" s="2">
        <f t="shared" si="1699"/>
        <v>0</v>
      </c>
      <c r="AB3159" s="2">
        <f t="shared" si="1699"/>
        <v>15442.49</v>
      </c>
      <c r="AC3159" s="2">
        <f t="shared" si="1699"/>
        <v>14504.23</v>
      </c>
      <c r="AD3159" s="2">
        <f t="shared" si="1699"/>
        <v>0</v>
      </c>
      <c r="AE3159" s="2">
        <f t="shared" si="1699"/>
        <v>0</v>
      </c>
      <c r="AF3159" s="2">
        <f t="shared" si="1699"/>
        <v>938.26</v>
      </c>
      <c r="AG3159" s="2">
        <f t="shared" si="1699"/>
        <v>0</v>
      </c>
      <c r="AH3159" s="2">
        <f t="shared" si="1699"/>
        <v>4.976</v>
      </c>
      <c r="AI3159" s="2">
        <f t="shared" si="1699"/>
        <v>0</v>
      </c>
      <c r="AJ3159" s="2">
        <f t="shared" si="1699"/>
        <v>0</v>
      </c>
      <c r="AK3159" s="2">
        <f t="shared" si="1699"/>
        <v>656.78</v>
      </c>
      <c r="AL3159" s="2">
        <f t="shared" si="1699"/>
        <v>93.83</v>
      </c>
      <c r="AM3159" s="2">
        <f t="shared" si="1699"/>
        <v>0</v>
      </c>
      <c r="AN3159" s="2">
        <f t="shared" si="1699"/>
        <v>0</v>
      </c>
      <c r="AO3159" s="2">
        <f t="shared" si="1699"/>
        <v>0</v>
      </c>
      <c r="AP3159" s="2">
        <f t="shared" si="1699"/>
        <v>0</v>
      </c>
      <c r="AQ3159" s="2">
        <f t="shared" si="1699"/>
        <v>0</v>
      </c>
      <c r="AR3159" s="2">
        <f t="shared" si="1699"/>
        <v>16193.1</v>
      </c>
      <c r="AS3159" s="2">
        <f t="shared" si="1699"/>
        <v>12108.34</v>
      </c>
      <c r="AT3159" s="2">
        <f t="shared" si="1699"/>
        <v>0</v>
      </c>
      <c r="AU3159" s="2">
        <f t="shared" ref="AU3159:BZ3159" si="1700">AU3164</f>
        <v>4084.76</v>
      </c>
      <c r="AV3159" s="2">
        <f t="shared" si="1700"/>
        <v>14504.23</v>
      </c>
      <c r="AW3159" s="2">
        <f t="shared" si="1700"/>
        <v>14504.23</v>
      </c>
      <c r="AX3159" s="2">
        <f t="shared" si="1700"/>
        <v>0</v>
      </c>
      <c r="AY3159" s="2">
        <f t="shared" si="1700"/>
        <v>14504.23</v>
      </c>
      <c r="AZ3159" s="2">
        <f t="shared" si="1700"/>
        <v>0</v>
      </c>
      <c r="BA3159" s="2">
        <f t="shared" si="1700"/>
        <v>0</v>
      </c>
      <c r="BB3159" s="2">
        <f t="shared" si="1700"/>
        <v>0</v>
      </c>
      <c r="BC3159" s="2">
        <f t="shared" si="1700"/>
        <v>0</v>
      </c>
      <c r="BD3159" s="2">
        <f t="shared" si="1700"/>
        <v>0</v>
      </c>
      <c r="BE3159" s="2">
        <f t="shared" si="1700"/>
        <v>0</v>
      </c>
      <c r="BF3159" s="2">
        <f t="shared" si="1700"/>
        <v>0</v>
      </c>
      <c r="BG3159" s="2">
        <f t="shared" si="1700"/>
        <v>0</v>
      </c>
      <c r="BH3159" s="2">
        <f t="shared" si="1700"/>
        <v>0</v>
      </c>
      <c r="BI3159" s="2">
        <f t="shared" si="1700"/>
        <v>0</v>
      </c>
      <c r="BJ3159" s="2">
        <f t="shared" si="1700"/>
        <v>0</v>
      </c>
      <c r="BK3159" s="2">
        <f t="shared" si="1700"/>
        <v>0</v>
      </c>
      <c r="BL3159" s="2">
        <f t="shared" si="1700"/>
        <v>0</v>
      </c>
      <c r="BM3159" s="2">
        <f t="shared" si="1700"/>
        <v>0</v>
      </c>
      <c r="BN3159" s="2">
        <f t="shared" si="1700"/>
        <v>0</v>
      </c>
      <c r="BO3159" s="2">
        <f t="shared" si="1700"/>
        <v>0</v>
      </c>
      <c r="BP3159" s="2">
        <f t="shared" si="1700"/>
        <v>0</v>
      </c>
      <c r="BQ3159" s="2">
        <f t="shared" si="1700"/>
        <v>0</v>
      </c>
      <c r="BR3159" s="2">
        <f t="shared" si="1700"/>
        <v>0</v>
      </c>
      <c r="BS3159" s="2">
        <f t="shared" si="1700"/>
        <v>0</v>
      </c>
      <c r="BT3159" s="2">
        <f t="shared" si="1700"/>
        <v>0</v>
      </c>
      <c r="BU3159" s="2">
        <f t="shared" si="1700"/>
        <v>0</v>
      </c>
      <c r="BV3159" s="2">
        <f t="shared" si="1700"/>
        <v>0</v>
      </c>
      <c r="BW3159" s="2">
        <f t="shared" si="1700"/>
        <v>0</v>
      </c>
      <c r="BX3159" s="2">
        <f t="shared" si="1700"/>
        <v>0</v>
      </c>
      <c r="BY3159" s="2">
        <f t="shared" si="1700"/>
        <v>0</v>
      </c>
      <c r="BZ3159" s="2">
        <f t="shared" si="1700"/>
        <v>0</v>
      </c>
      <c r="CA3159" s="2">
        <f t="shared" ref="CA3159:DF3159" si="1701">CA3164</f>
        <v>16193.1</v>
      </c>
      <c r="CB3159" s="2">
        <f t="shared" si="1701"/>
        <v>12108.34</v>
      </c>
      <c r="CC3159" s="2">
        <f t="shared" si="1701"/>
        <v>0</v>
      </c>
      <c r="CD3159" s="2">
        <f t="shared" si="1701"/>
        <v>4084.76</v>
      </c>
      <c r="CE3159" s="2">
        <f t="shared" si="1701"/>
        <v>14504.23</v>
      </c>
      <c r="CF3159" s="2">
        <f t="shared" si="1701"/>
        <v>14504.23</v>
      </c>
      <c r="CG3159" s="2">
        <f t="shared" si="1701"/>
        <v>0</v>
      </c>
      <c r="CH3159" s="2">
        <f t="shared" si="1701"/>
        <v>14504.23</v>
      </c>
      <c r="CI3159" s="2">
        <f t="shared" si="1701"/>
        <v>0</v>
      </c>
      <c r="CJ3159" s="2">
        <f t="shared" si="1701"/>
        <v>0</v>
      </c>
      <c r="CK3159" s="2">
        <f t="shared" si="1701"/>
        <v>0</v>
      </c>
      <c r="CL3159" s="2">
        <f t="shared" si="1701"/>
        <v>0</v>
      </c>
      <c r="CM3159" s="2">
        <f t="shared" si="1701"/>
        <v>0</v>
      </c>
      <c r="CN3159" s="2">
        <f t="shared" si="1701"/>
        <v>0</v>
      </c>
      <c r="CO3159" s="2">
        <f t="shared" si="1701"/>
        <v>0</v>
      </c>
      <c r="CP3159" s="2">
        <f t="shared" si="1701"/>
        <v>0</v>
      </c>
      <c r="CQ3159" s="2">
        <f t="shared" si="1701"/>
        <v>0</v>
      </c>
      <c r="CR3159" s="2">
        <f t="shared" si="1701"/>
        <v>0</v>
      </c>
      <c r="CS3159" s="2">
        <f t="shared" si="1701"/>
        <v>0</v>
      </c>
      <c r="CT3159" s="2">
        <f t="shared" si="1701"/>
        <v>0</v>
      </c>
      <c r="CU3159" s="2">
        <f t="shared" si="1701"/>
        <v>0</v>
      </c>
      <c r="CV3159" s="2">
        <f t="shared" si="1701"/>
        <v>0</v>
      </c>
      <c r="CW3159" s="2">
        <f t="shared" si="1701"/>
        <v>0</v>
      </c>
      <c r="CX3159" s="2">
        <f t="shared" si="1701"/>
        <v>0</v>
      </c>
      <c r="CY3159" s="2">
        <f t="shared" si="1701"/>
        <v>0</v>
      </c>
      <c r="CZ3159" s="2">
        <f t="shared" si="1701"/>
        <v>0</v>
      </c>
      <c r="DA3159" s="2">
        <f t="shared" si="1701"/>
        <v>0</v>
      </c>
      <c r="DB3159" s="2">
        <f t="shared" si="1701"/>
        <v>0</v>
      </c>
      <c r="DC3159" s="2">
        <f t="shared" si="1701"/>
        <v>0</v>
      </c>
      <c r="DD3159" s="2">
        <f t="shared" si="1701"/>
        <v>0</v>
      </c>
      <c r="DE3159" s="2">
        <f t="shared" si="1701"/>
        <v>0</v>
      </c>
      <c r="DF3159" s="2">
        <f t="shared" si="1701"/>
        <v>0</v>
      </c>
      <c r="DG3159" s="3">
        <f t="shared" ref="DG3159:EL3159" si="1702">DG3164</f>
        <v>0</v>
      </c>
      <c r="DH3159" s="3">
        <f t="shared" si="1702"/>
        <v>0</v>
      </c>
      <c r="DI3159" s="3">
        <f t="shared" si="1702"/>
        <v>0</v>
      </c>
      <c r="DJ3159" s="3">
        <f t="shared" si="1702"/>
        <v>0</v>
      </c>
      <c r="DK3159" s="3">
        <f t="shared" si="1702"/>
        <v>0</v>
      </c>
      <c r="DL3159" s="3">
        <f t="shared" si="1702"/>
        <v>0</v>
      </c>
      <c r="DM3159" s="3">
        <f t="shared" si="1702"/>
        <v>0</v>
      </c>
      <c r="DN3159" s="3">
        <f t="shared" si="1702"/>
        <v>0</v>
      </c>
      <c r="DO3159" s="3">
        <f t="shared" si="1702"/>
        <v>0</v>
      </c>
      <c r="DP3159" s="3">
        <f t="shared" si="1702"/>
        <v>0</v>
      </c>
      <c r="DQ3159" s="3">
        <f t="shared" si="1702"/>
        <v>0</v>
      </c>
      <c r="DR3159" s="3">
        <f t="shared" si="1702"/>
        <v>0</v>
      </c>
      <c r="DS3159" s="3">
        <f t="shared" si="1702"/>
        <v>0</v>
      </c>
      <c r="DT3159" s="3">
        <f t="shared" si="1702"/>
        <v>0</v>
      </c>
      <c r="DU3159" s="3">
        <f t="shared" si="1702"/>
        <v>0</v>
      </c>
      <c r="DV3159" s="3">
        <f t="shared" si="1702"/>
        <v>0</v>
      </c>
      <c r="DW3159" s="3">
        <f t="shared" si="1702"/>
        <v>0</v>
      </c>
      <c r="DX3159" s="3">
        <f t="shared" si="1702"/>
        <v>0</v>
      </c>
      <c r="DY3159" s="3">
        <f t="shared" si="1702"/>
        <v>0</v>
      </c>
      <c r="DZ3159" s="3">
        <f t="shared" si="1702"/>
        <v>0</v>
      </c>
      <c r="EA3159" s="3">
        <f t="shared" si="1702"/>
        <v>0</v>
      </c>
      <c r="EB3159" s="3">
        <f t="shared" si="1702"/>
        <v>0</v>
      </c>
      <c r="EC3159" s="3">
        <f t="shared" si="1702"/>
        <v>0</v>
      </c>
      <c r="ED3159" s="3">
        <f t="shared" si="1702"/>
        <v>0</v>
      </c>
      <c r="EE3159" s="3">
        <f t="shared" si="1702"/>
        <v>0</v>
      </c>
      <c r="EF3159" s="3">
        <f t="shared" si="1702"/>
        <v>0</v>
      </c>
      <c r="EG3159" s="3">
        <f t="shared" si="1702"/>
        <v>0</v>
      </c>
      <c r="EH3159" s="3">
        <f t="shared" si="1702"/>
        <v>0</v>
      </c>
      <c r="EI3159" s="3">
        <f t="shared" si="1702"/>
        <v>0</v>
      </c>
      <c r="EJ3159" s="3">
        <f t="shared" si="1702"/>
        <v>0</v>
      </c>
      <c r="EK3159" s="3">
        <f t="shared" si="1702"/>
        <v>0</v>
      </c>
      <c r="EL3159" s="3">
        <f t="shared" si="1702"/>
        <v>0</v>
      </c>
      <c r="EM3159" s="3">
        <f t="shared" ref="EM3159:FR3159" si="1703">EM3164</f>
        <v>0</v>
      </c>
      <c r="EN3159" s="3">
        <f t="shared" si="1703"/>
        <v>0</v>
      </c>
      <c r="EO3159" s="3">
        <f t="shared" si="1703"/>
        <v>0</v>
      </c>
      <c r="EP3159" s="3">
        <f t="shared" si="1703"/>
        <v>0</v>
      </c>
      <c r="EQ3159" s="3">
        <f t="shared" si="1703"/>
        <v>0</v>
      </c>
      <c r="ER3159" s="3">
        <f t="shared" si="1703"/>
        <v>0</v>
      </c>
      <c r="ES3159" s="3">
        <f t="shared" si="1703"/>
        <v>0</v>
      </c>
      <c r="ET3159" s="3">
        <f t="shared" si="1703"/>
        <v>0</v>
      </c>
      <c r="EU3159" s="3">
        <f t="shared" si="1703"/>
        <v>0</v>
      </c>
      <c r="EV3159" s="3">
        <f t="shared" si="1703"/>
        <v>0</v>
      </c>
      <c r="EW3159" s="3">
        <f t="shared" si="1703"/>
        <v>0</v>
      </c>
      <c r="EX3159" s="3">
        <f t="shared" si="1703"/>
        <v>0</v>
      </c>
      <c r="EY3159" s="3">
        <f t="shared" si="1703"/>
        <v>0</v>
      </c>
      <c r="EZ3159" s="3">
        <f t="shared" si="1703"/>
        <v>0</v>
      </c>
      <c r="FA3159" s="3">
        <f t="shared" si="1703"/>
        <v>0</v>
      </c>
      <c r="FB3159" s="3">
        <f t="shared" si="1703"/>
        <v>0</v>
      </c>
      <c r="FC3159" s="3">
        <f t="shared" si="1703"/>
        <v>0</v>
      </c>
      <c r="FD3159" s="3">
        <f t="shared" si="1703"/>
        <v>0</v>
      </c>
      <c r="FE3159" s="3">
        <f t="shared" si="1703"/>
        <v>0</v>
      </c>
      <c r="FF3159" s="3">
        <f t="shared" si="1703"/>
        <v>0</v>
      </c>
      <c r="FG3159" s="3">
        <f t="shared" si="1703"/>
        <v>0</v>
      </c>
      <c r="FH3159" s="3">
        <f t="shared" si="1703"/>
        <v>0</v>
      </c>
      <c r="FI3159" s="3">
        <f t="shared" si="1703"/>
        <v>0</v>
      </c>
      <c r="FJ3159" s="3">
        <f t="shared" si="1703"/>
        <v>0</v>
      </c>
      <c r="FK3159" s="3">
        <f t="shared" si="1703"/>
        <v>0</v>
      </c>
      <c r="FL3159" s="3">
        <f t="shared" si="1703"/>
        <v>0</v>
      </c>
      <c r="FM3159" s="3">
        <f t="shared" si="1703"/>
        <v>0</v>
      </c>
      <c r="FN3159" s="3">
        <f t="shared" si="1703"/>
        <v>0</v>
      </c>
      <c r="FO3159" s="3">
        <f t="shared" si="1703"/>
        <v>0</v>
      </c>
      <c r="FP3159" s="3">
        <f t="shared" si="1703"/>
        <v>0</v>
      </c>
      <c r="FQ3159" s="3">
        <f t="shared" si="1703"/>
        <v>0</v>
      </c>
      <c r="FR3159" s="3">
        <f t="shared" si="1703"/>
        <v>0</v>
      </c>
      <c r="FS3159" s="3">
        <f t="shared" ref="FS3159:GX3159" si="1704">FS3164</f>
        <v>0</v>
      </c>
      <c r="FT3159" s="3">
        <f t="shared" si="1704"/>
        <v>0</v>
      </c>
      <c r="FU3159" s="3">
        <f t="shared" si="1704"/>
        <v>0</v>
      </c>
      <c r="FV3159" s="3">
        <f t="shared" si="1704"/>
        <v>0</v>
      </c>
      <c r="FW3159" s="3">
        <f t="shared" si="1704"/>
        <v>0</v>
      </c>
      <c r="FX3159" s="3">
        <f t="shared" si="1704"/>
        <v>0</v>
      </c>
      <c r="FY3159" s="3">
        <f t="shared" si="1704"/>
        <v>0</v>
      </c>
      <c r="FZ3159" s="3">
        <f t="shared" si="1704"/>
        <v>0</v>
      </c>
      <c r="GA3159" s="3">
        <f t="shared" si="1704"/>
        <v>0</v>
      </c>
      <c r="GB3159" s="3">
        <f t="shared" si="1704"/>
        <v>0</v>
      </c>
      <c r="GC3159" s="3">
        <f t="shared" si="1704"/>
        <v>0</v>
      </c>
      <c r="GD3159" s="3">
        <f t="shared" si="1704"/>
        <v>0</v>
      </c>
      <c r="GE3159" s="3">
        <f t="shared" si="1704"/>
        <v>0</v>
      </c>
      <c r="GF3159" s="3">
        <f t="shared" si="1704"/>
        <v>0</v>
      </c>
      <c r="GG3159" s="3">
        <f t="shared" si="1704"/>
        <v>0</v>
      </c>
      <c r="GH3159" s="3">
        <f t="shared" si="1704"/>
        <v>0</v>
      </c>
      <c r="GI3159" s="3">
        <f t="shared" si="1704"/>
        <v>0</v>
      </c>
      <c r="GJ3159" s="3">
        <f t="shared" si="1704"/>
        <v>0</v>
      </c>
      <c r="GK3159" s="3">
        <f t="shared" si="1704"/>
        <v>0</v>
      </c>
      <c r="GL3159" s="3">
        <f t="shared" si="1704"/>
        <v>0</v>
      </c>
      <c r="GM3159" s="3">
        <f t="shared" si="1704"/>
        <v>0</v>
      </c>
      <c r="GN3159" s="3">
        <f t="shared" si="1704"/>
        <v>0</v>
      </c>
      <c r="GO3159" s="3">
        <f t="shared" si="1704"/>
        <v>0</v>
      </c>
      <c r="GP3159" s="3">
        <f t="shared" si="1704"/>
        <v>0</v>
      </c>
      <c r="GQ3159" s="3">
        <f t="shared" si="1704"/>
        <v>0</v>
      </c>
      <c r="GR3159" s="3">
        <f t="shared" si="1704"/>
        <v>0</v>
      </c>
      <c r="GS3159" s="3">
        <f t="shared" si="1704"/>
        <v>0</v>
      </c>
      <c r="GT3159" s="3">
        <f t="shared" si="1704"/>
        <v>0</v>
      </c>
      <c r="GU3159" s="3">
        <f t="shared" si="1704"/>
        <v>0</v>
      </c>
      <c r="GV3159" s="3">
        <f t="shared" si="1704"/>
        <v>0</v>
      </c>
      <c r="GW3159" s="3">
        <f t="shared" si="1704"/>
        <v>0</v>
      </c>
      <c r="GX3159" s="3">
        <f t="shared" si="1704"/>
        <v>0</v>
      </c>
    </row>
    <row r="3161" spans="1:245" x14ac:dyDescent="0.2">
      <c r="A3161">
        <v>17</v>
      </c>
      <c r="B3161">
        <v>1</v>
      </c>
      <c r="C3161">
        <f>ROW(SmtRes!A965)</f>
        <v>965</v>
      </c>
      <c r="D3161">
        <f>ROW(EtalonRes!A929)</f>
        <v>929</v>
      </c>
      <c r="E3161" t="s">
        <v>233</v>
      </c>
      <c r="F3161" t="s">
        <v>91</v>
      </c>
      <c r="G3161" t="s">
        <v>92</v>
      </c>
      <c r="H3161" t="s">
        <v>93</v>
      </c>
      <c r="I3161">
        <f>ROUND(8/10,9)</f>
        <v>0.8</v>
      </c>
      <c r="J3161">
        <v>0</v>
      </c>
      <c r="O3161">
        <f>ROUND(CP3161,2)</f>
        <v>3334.15</v>
      </c>
      <c r="P3161">
        <f>ROUND(CQ3161*I3161,2)</f>
        <v>2395.89</v>
      </c>
      <c r="Q3161">
        <f>ROUND(CR3161*I3161,2)</f>
        <v>0</v>
      </c>
      <c r="R3161">
        <f>ROUND(CS3161*I3161,2)</f>
        <v>0</v>
      </c>
      <c r="S3161">
        <f>ROUND(CT3161*I3161,2)</f>
        <v>938.26</v>
      </c>
      <c r="T3161">
        <f>ROUND(CU3161*I3161,2)</f>
        <v>0</v>
      </c>
      <c r="U3161">
        <f>CV3161*I3161</f>
        <v>4.976</v>
      </c>
      <c r="V3161">
        <f>CW3161*I3161</f>
        <v>0</v>
      </c>
      <c r="W3161">
        <f>ROUND(CX3161*I3161,2)</f>
        <v>0</v>
      </c>
      <c r="X3161">
        <f>ROUND(CY3161,2)</f>
        <v>656.78</v>
      </c>
      <c r="Y3161">
        <f>ROUND(CZ3161,2)</f>
        <v>93.83</v>
      </c>
      <c r="AA3161">
        <v>55574044</v>
      </c>
      <c r="AB3161">
        <f>ROUND((AC3161+AD3161+AF3161),6)</f>
        <v>4167.68</v>
      </c>
      <c r="AC3161">
        <f>ROUND((ES3161),6)</f>
        <v>2994.86</v>
      </c>
      <c r="AD3161">
        <f>ROUND((((ET3161)-(EU3161))+AE3161),6)</f>
        <v>0</v>
      </c>
      <c r="AE3161">
        <f>ROUND((EU3161),6)</f>
        <v>0</v>
      </c>
      <c r="AF3161">
        <f>ROUND((EV3161),6)</f>
        <v>1172.82</v>
      </c>
      <c r="AG3161">
        <f>ROUND((AP3161),6)</f>
        <v>0</v>
      </c>
      <c r="AH3161">
        <f>(EW3161)</f>
        <v>6.22</v>
      </c>
      <c r="AI3161">
        <f>(EX3161)</f>
        <v>0</v>
      </c>
      <c r="AJ3161">
        <f>(AS3161)</f>
        <v>0</v>
      </c>
      <c r="AK3161">
        <v>4167.68</v>
      </c>
      <c r="AL3161">
        <v>2994.86</v>
      </c>
      <c r="AM3161">
        <v>0</v>
      </c>
      <c r="AN3161">
        <v>0</v>
      </c>
      <c r="AO3161">
        <v>1172.82</v>
      </c>
      <c r="AP3161">
        <v>0</v>
      </c>
      <c r="AQ3161">
        <v>6.22</v>
      </c>
      <c r="AR3161">
        <v>0</v>
      </c>
      <c r="AS3161">
        <v>0</v>
      </c>
      <c r="AT3161">
        <v>70</v>
      </c>
      <c r="AU3161">
        <v>10</v>
      </c>
      <c r="AV3161">
        <v>1</v>
      </c>
      <c r="AW3161">
        <v>1</v>
      </c>
      <c r="AZ3161">
        <v>1</v>
      </c>
      <c r="BA3161">
        <v>1</v>
      </c>
      <c r="BB3161">
        <v>1</v>
      </c>
      <c r="BC3161">
        <v>1</v>
      </c>
      <c r="BD3161" t="s">
        <v>3</v>
      </c>
      <c r="BE3161" t="s">
        <v>3</v>
      </c>
      <c r="BF3161" t="s">
        <v>3</v>
      </c>
      <c r="BG3161" t="s">
        <v>3</v>
      </c>
      <c r="BH3161">
        <v>0</v>
      </c>
      <c r="BI3161">
        <v>4</v>
      </c>
      <c r="BJ3161" t="s">
        <v>94</v>
      </c>
      <c r="BM3161">
        <v>0</v>
      </c>
      <c r="BN3161">
        <v>0</v>
      </c>
      <c r="BO3161" t="s">
        <v>3</v>
      </c>
      <c r="BP3161">
        <v>0</v>
      </c>
      <c r="BQ3161">
        <v>1</v>
      </c>
      <c r="BR3161">
        <v>0</v>
      </c>
      <c r="BS3161">
        <v>1</v>
      </c>
      <c r="BT3161">
        <v>1</v>
      </c>
      <c r="BU3161">
        <v>1</v>
      </c>
      <c r="BV3161">
        <v>1</v>
      </c>
      <c r="BW3161">
        <v>1</v>
      </c>
      <c r="BX3161">
        <v>1</v>
      </c>
      <c r="BY3161" t="s">
        <v>3</v>
      </c>
      <c r="BZ3161">
        <v>70</v>
      </c>
      <c r="CA3161">
        <v>10</v>
      </c>
      <c r="CE3161">
        <v>0</v>
      </c>
      <c r="CF3161">
        <v>0</v>
      </c>
      <c r="CG3161">
        <v>0</v>
      </c>
      <c r="CM3161">
        <v>0</v>
      </c>
      <c r="CN3161" t="s">
        <v>3</v>
      </c>
      <c r="CO3161">
        <v>0</v>
      </c>
      <c r="CP3161">
        <f>(P3161+Q3161+S3161)</f>
        <v>3334.1499999999996</v>
      </c>
      <c r="CQ3161">
        <f>(AC3161*BC3161*AW3161)</f>
        <v>2994.86</v>
      </c>
      <c r="CR3161">
        <f>((((ET3161)*BB3161-(EU3161)*BS3161)+AE3161*BS3161)*AV3161)</f>
        <v>0</v>
      </c>
      <c r="CS3161">
        <f>(AE3161*BS3161*AV3161)</f>
        <v>0</v>
      </c>
      <c r="CT3161">
        <f>(AF3161*BA3161*AV3161)</f>
        <v>1172.82</v>
      </c>
      <c r="CU3161">
        <f>AG3161</f>
        <v>0</v>
      </c>
      <c r="CV3161">
        <f>(AH3161*AV3161)</f>
        <v>6.22</v>
      </c>
      <c r="CW3161">
        <f>AI3161</f>
        <v>0</v>
      </c>
      <c r="CX3161">
        <f>AJ3161</f>
        <v>0</v>
      </c>
      <c r="CY3161">
        <f>((S3161*BZ3161)/100)</f>
        <v>656.78199999999993</v>
      </c>
      <c r="CZ3161">
        <f>((S3161*CA3161)/100)</f>
        <v>93.826000000000008</v>
      </c>
      <c r="DC3161" t="s">
        <v>3</v>
      </c>
      <c r="DD3161" t="s">
        <v>3</v>
      </c>
      <c r="DE3161" t="s">
        <v>3</v>
      </c>
      <c r="DF3161" t="s">
        <v>3</v>
      </c>
      <c r="DG3161" t="s">
        <v>3</v>
      </c>
      <c r="DH3161" t="s">
        <v>3</v>
      </c>
      <c r="DI3161" t="s">
        <v>3</v>
      </c>
      <c r="DJ3161" t="s">
        <v>3</v>
      </c>
      <c r="DK3161" t="s">
        <v>3</v>
      </c>
      <c r="DL3161" t="s">
        <v>3</v>
      </c>
      <c r="DM3161" t="s">
        <v>3</v>
      </c>
      <c r="DN3161">
        <v>0</v>
      </c>
      <c r="DO3161">
        <v>0</v>
      </c>
      <c r="DP3161">
        <v>1</v>
      </c>
      <c r="DQ3161">
        <v>1</v>
      </c>
      <c r="DU3161">
        <v>1010</v>
      </c>
      <c r="DV3161" t="s">
        <v>93</v>
      </c>
      <c r="DW3161" t="s">
        <v>93</v>
      </c>
      <c r="DX3161">
        <v>10</v>
      </c>
      <c r="EE3161">
        <v>55317522</v>
      </c>
      <c r="EF3161">
        <v>1</v>
      </c>
      <c r="EG3161" t="s">
        <v>19</v>
      </c>
      <c r="EH3161">
        <v>0</v>
      </c>
      <c r="EI3161" t="s">
        <v>3</v>
      </c>
      <c r="EJ3161">
        <v>4</v>
      </c>
      <c r="EK3161">
        <v>0</v>
      </c>
      <c r="EL3161" t="s">
        <v>20</v>
      </c>
      <c r="EM3161" t="s">
        <v>21</v>
      </c>
      <c r="EO3161" t="s">
        <v>3</v>
      </c>
      <c r="EQ3161">
        <v>0</v>
      </c>
      <c r="ER3161">
        <v>4167.68</v>
      </c>
      <c r="ES3161">
        <v>2994.86</v>
      </c>
      <c r="ET3161">
        <v>0</v>
      </c>
      <c r="EU3161">
        <v>0</v>
      </c>
      <c r="EV3161">
        <v>1172.82</v>
      </c>
      <c r="EW3161">
        <v>6.22</v>
      </c>
      <c r="EX3161">
        <v>0</v>
      </c>
      <c r="EY3161">
        <v>0</v>
      </c>
      <c r="FQ3161">
        <v>0</v>
      </c>
      <c r="FR3161">
        <f>ROUND(IF(AND(BH3161=3,BI3161=3),P3161,0),2)</f>
        <v>0</v>
      </c>
      <c r="FS3161">
        <v>0</v>
      </c>
      <c r="FX3161">
        <v>70</v>
      </c>
      <c r="FY3161">
        <v>10</v>
      </c>
      <c r="GA3161" t="s">
        <v>3</v>
      </c>
      <c r="GD3161">
        <v>0</v>
      </c>
      <c r="GF3161">
        <v>1404583839</v>
      </c>
      <c r="GG3161">
        <v>2</v>
      </c>
      <c r="GH3161">
        <v>1</v>
      </c>
      <c r="GI3161">
        <v>-2</v>
      </c>
      <c r="GJ3161">
        <v>0</v>
      </c>
      <c r="GK3161">
        <f>ROUND(R3161*(R12)/100,2)</f>
        <v>0</v>
      </c>
      <c r="GL3161">
        <f>ROUND(IF(AND(BH3161=3,BI3161=3,FS3161&lt;&gt;0),P3161,0),2)</f>
        <v>0</v>
      </c>
      <c r="GM3161">
        <f>ROUND(O3161+X3161+Y3161+GK3161,2)+GX3161</f>
        <v>4084.76</v>
      </c>
      <c r="GN3161">
        <f>IF(OR(BI3161=0,BI3161=1),ROUND(O3161+X3161+Y3161+GK3161,2),0)</f>
        <v>0</v>
      </c>
      <c r="GO3161">
        <f>IF(BI3161=2,ROUND(O3161+X3161+Y3161+GK3161,2),0)</f>
        <v>0</v>
      </c>
      <c r="GP3161">
        <f>IF(BI3161=4,ROUND(O3161+X3161+Y3161+GK3161,2)+GX3161,0)</f>
        <v>4084.76</v>
      </c>
      <c r="GR3161">
        <v>0</v>
      </c>
      <c r="GS3161">
        <v>3</v>
      </c>
      <c r="GT3161">
        <v>0</v>
      </c>
      <c r="GU3161" t="s">
        <v>3</v>
      </c>
      <c r="GV3161">
        <f>ROUND((GT3161),6)</f>
        <v>0</v>
      </c>
      <c r="GW3161">
        <v>1</v>
      </c>
      <c r="GX3161">
        <f>ROUND(HC3161*I3161,2)</f>
        <v>0</v>
      </c>
      <c r="HA3161">
        <v>0</v>
      </c>
      <c r="HB3161">
        <v>0</v>
      </c>
      <c r="HC3161">
        <f>GV3161*GW3161</f>
        <v>0</v>
      </c>
      <c r="IK3161">
        <v>0</v>
      </c>
    </row>
    <row r="3162" spans="1:245" x14ac:dyDescent="0.2">
      <c r="A3162">
        <v>17</v>
      </c>
      <c r="B3162">
        <v>1</v>
      </c>
      <c r="E3162" t="s">
        <v>236</v>
      </c>
      <c r="F3162" t="s">
        <v>96</v>
      </c>
      <c r="G3162" t="s">
        <v>507</v>
      </c>
      <c r="H3162" t="s">
        <v>180</v>
      </c>
      <c r="I3162">
        <v>2</v>
      </c>
      <c r="J3162">
        <v>0</v>
      </c>
      <c r="O3162">
        <f>ROUND(CP3162,2)</f>
        <v>12108.34</v>
      </c>
      <c r="P3162">
        <f>ROUND(CQ3162*I3162,2)</f>
        <v>12108.34</v>
      </c>
      <c r="Q3162">
        <f>ROUND(CR3162*I3162,2)</f>
        <v>0</v>
      </c>
      <c r="R3162">
        <f>ROUND(CS3162*I3162,2)</f>
        <v>0</v>
      </c>
      <c r="S3162">
        <f>ROUND(CT3162*I3162,2)</f>
        <v>0</v>
      </c>
      <c r="T3162">
        <f>ROUND(CU3162*I3162,2)</f>
        <v>0</v>
      </c>
      <c r="U3162">
        <f>CV3162*I3162</f>
        <v>0</v>
      </c>
      <c r="V3162">
        <f>CW3162*I3162</f>
        <v>0</v>
      </c>
      <c r="W3162">
        <f>ROUND(CX3162*I3162,2)</f>
        <v>0</v>
      </c>
      <c r="X3162">
        <f>ROUND(CY3162,2)</f>
        <v>0</v>
      </c>
      <c r="Y3162">
        <f>ROUND(CZ3162,2)</f>
        <v>0</v>
      </c>
      <c r="AA3162">
        <v>55574044</v>
      </c>
      <c r="AB3162">
        <f>ROUND((AC3162+AD3162+AF3162),6)</f>
        <v>6054.17</v>
      </c>
      <c r="AC3162">
        <f>ROUND((ES3162),6)</f>
        <v>6054.17</v>
      </c>
      <c r="AD3162">
        <f>ROUND((((ET3162)-(EU3162))+AE3162),6)</f>
        <v>0</v>
      </c>
      <c r="AE3162">
        <f>ROUND((EU3162),6)</f>
        <v>0</v>
      </c>
      <c r="AF3162">
        <f>ROUND((EV3162),6)</f>
        <v>0</v>
      </c>
      <c r="AG3162">
        <f>ROUND((AP3162),6)</f>
        <v>0</v>
      </c>
      <c r="AH3162">
        <f>(EW3162)</f>
        <v>0</v>
      </c>
      <c r="AI3162">
        <f>(EX3162)</f>
        <v>0</v>
      </c>
      <c r="AJ3162">
        <f>(AS3162)</f>
        <v>0</v>
      </c>
      <c r="AK3162">
        <v>6054.17</v>
      </c>
      <c r="AL3162">
        <v>6054.17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1</v>
      </c>
      <c r="AW3162">
        <v>1</v>
      </c>
      <c r="AZ3162">
        <v>1</v>
      </c>
      <c r="BA3162">
        <v>1</v>
      </c>
      <c r="BB3162">
        <v>1</v>
      </c>
      <c r="BC3162">
        <v>1</v>
      </c>
      <c r="BD3162" t="s">
        <v>3</v>
      </c>
      <c r="BE3162" t="s">
        <v>3</v>
      </c>
      <c r="BF3162" t="s">
        <v>3</v>
      </c>
      <c r="BG3162" t="s">
        <v>3</v>
      </c>
      <c r="BH3162">
        <v>3</v>
      </c>
      <c r="BI3162">
        <v>1</v>
      </c>
      <c r="BJ3162" t="s">
        <v>3</v>
      </c>
      <c r="BM3162">
        <v>6001</v>
      </c>
      <c r="BN3162">
        <v>0</v>
      </c>
      <c r="BO3162" t="s">
        <v>3</v>
      </c>
      <c r="BP3162">
        <v>0</v>
      </c>
      <c r="BQ3162">
        <v>0</v>
      </c>
      <c r="BR3162">
        <v>0</v>
      </c>
      <c r="BS3162">
        <v>1</v>
      </c>
      <c r="BT3162">
        <v>1</v>
      </c>
      <c r="BU3162">
        <v>1</v>
      </c>
      <c r="BV3162">
        <v>1</v>
      </c>
      <c r="BW3162">
        <v>1</v>
      </c>
      <c r="BX3162">
        <v>1</v>
      </c>
      <c r="BY3162" t="s">
        <v>3</v>
      </c>
      <c r="BZ3162">
        <v>0</v>
      </c>
      <c r="CA3162">
        <v>0</v>
      </c>
      <c r="CE3162">
        <v>0</v>
      </c>
      <c r="CF3162">
        <v>0</v>
      </c>
      <c r="CG3162">
        <v>0</v>
      </c>
      <c r="CM3162">
        <v>0</v>
      </c>
      <c r="CN3162" t="s">
        <v>3</v>
      </c>
      <c r="CO3162">
        <v>0</v>
      </c>
      <c r="CP3162">
        <f>(P3162+Q3162+S3162)</f>
        <v>12108.34</v>
      </c>
      <c r="CQ3162">
        <f>(AC3162*BC3162*AW3162)</f>
        <v>6054.17</v>
      </c>
      <c r="CR3162">
        <f>((((ET3162)*BB3162-(EU3162)*BS3162)+AE3162*BS3162)*AV3162)</f>
        <v>0</v>
      </c>
      <c r="CS3162">
        <f>(AE3162*BS3162*AV3162)</f>
        <v>0</v>
      </c>
      <c r="CT3162">
        <f>(AF3162*BA3162*AV3162)</f>
        <v>0</v>
      </c>
      <c r="CU3162">
        <f>AG3162</f>
        <v>0</v>
      </c>
      <c r="CV3162">
        <f>(AH3162*AV3162)</f>
        <v>0</v>
      </c>
      <c r="CW3162">
        <f>AI3162</f>
        <v>0</v>
      </c>
      <c r="CX3162">
        <f>AJ3162</f>
        <v>0</v>
      </c>
      <c r="CY3162">
        <f>((S3162*BZ3162)/100)</f>
        <v>0</v>
      </c>
      <c r="CZ3162">
        <f>((S3162*CA3162)/100)</f>
        <v>0</v>
      </c>
      <c r="DC3162" t="s">
        <v>3</v>
      </c>
      <c r="DD3162" t="s">
        <v>3</v>
      </c>
      <c r="DE3162" t="s">
        <v>3</v>
      </c>
      <c r="DF3162" t="s">
        <v>3</v>
      </c>
      <c r="DG3162" t="s">
        <v>3</v>
      </c>
      <c r="DH3162" t="s">
        <v>3</v>
      </c>
      <c r="DI3162" t="s">
        <v>3</v>
      </c>
      <c r="DJ3162" t="s">
        <v>3</v>
      </c>
      <c r="DK3162" t="s">
        <v>3</v>
      </c>
      <c r="DL3162" t="s">
        <v>3</v>
      </c>
      <c r="DM3162" t="s">
        <v>3</v>
      </c>
      <c r="DN3162">
        <v>0</v>
      </c>
      <c r="DO3162">
        <v>0</v>
      </c>
      <c r="DP3162">
        <v>1</v>
      </c>
      <c r="DQ3162">
        <v>1</v>
      </c>
      <c r="DU3162">
        <v>1010</v>
      </c>
      <c r="DV3162" t="s">
        <v>180</v>
      </c>
      <c r="DW3162" t="s">
        <v>180</v>
      </c>
      <c r="DX3162">
        <v>1</v>
      </c>
      <c r="EE3162">
        <v>55525620</v>
      </c>
      <c r="EF3162">
        <v>0</v>
      </c>
      <c r="EG3162" t="s">
        <v>220</v>
      </c>
      <c r="EH3162">
        <v>0</v>
      </c>
      <c r="EI3162" t="s">
        <v>3</v>
      </c>
      <c r="EJ3162">
        <v>1</v>
      </c>
      <c r="EK3162">
        <v>6001</v>
      </c>
      <c r="EL3162" t="s">
        <v>221</v>
      </c>
      <c r="EM3162" t="s">
        <v>220</v>
      </c>
      <c r="EO3162" t="s">
        <v>3</v>
      </c>
      <c r="EQ3162">
        <v>0</v>
      </c>
      <c r="ER3162">
        <v>6054.17</v>
      </c>
      <c r="ES3162">
        <v>6054.17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v>5</v>
      </c>
      <c r="FC3162">
        <v>1</v>
      </c>
      <c r="FD3162">
        <v>18</v>
      </c>
      <c r="FF3162">
        <v>7265</v>
      </c>
      <c r="FQ3162">
        <v>0</v>
      </c>
      <c r="FR3162">
        <f>ROUND(IF(AND(BH3162=3,BI3162=3),P3162,0),2)</f>
        <v>0</v>
      </c>
      <c r="FS3162">
        <v>0</v>
      </c>
      <c r="FX3162">
        <v>0</v>
      </c>
      <c r="FY3162">
        <v>0</v>
      </c>
      <c r="GA3162" t="s">
        <v>508</v>
      </c>
      <c r="GD3162">
        <v>0</v>
      </c>
      <c r="GF3162">
        <v>1797666129</v>
      </c>
      <c r="GG3162">
        <v>2</v>
      </c>
      <c r="GH3162">
        <v>3</v>
      </c>
      <c r="GI3162">
        <v>-2</v>
      </c>
      <c r="GJ3162">
        <v>0</v>
      </c>
      <c r="GK3162">
        <f>ROUND(R3162*(R12)/100,2)</f>
        <v>0</v>
      </c>
      <c r="GL3162">
        <f>ROUND(IF(AND(BH3162=3,BI3162=3,FS3162&lt;&gt;0),P3162,0),2)</f>
        <v>0</v>
      </c>
      <c r="GM3162">
        <f>ROUND(O3162+X3162+Y3162+GK3162,2)+GX3162</f>
        <v>12108.34</v>
      </c>
      <c r="GN3162">
        <f>IF(OR(BI3162=0,BI3162=1),ROUND(O3162+X3162+Y3162+GK3162,2),0)</f>
        <v>12108.34</v>
      </c>
      <c r="GO3162">
        <f>IF(BI3162=2,ROUND(O3162+X3162+Y3162+GK3162,2),0)</f>
        <v>0</v>
      </c>
      <c r="GP3162">
        <f>IF(BI3162=4,ROUND(O3162+X3162+Y3162+GK3162,2)+GX3162,0)</f>
        <v>0</v>
      </c>
      <c r="GR3162">
        <v>1</v>
      </c>
      <c r="GS3162">
        <v>1</v>
      </c>
      <c r="GT3162">
        <v>0</v>
      </c>
      <c r="GU3162" t="s">
        <v>3</v>
      </c>
      <c r="GV3162">
        <f>ROUND((GT3162),6)</f>
        <v>0</v>
      </c>
      <c r="GW3162">
        <v>1</v>
      </c>
      <c r="GX3162">
        <f>ROUND(HC3162*I3162,2)</f>
        <v>0</v>
      </c>
      <c r="HA3162">
        <v>0</v>
      </c>
      <c r="HB3162">
        <v>0</v>
      </c>
      <c r="HC3162">
        <f>GV3162*GW3162</f>
        <v>0</v>
      </c>
      <c r="IK3162">
        <v>0</v>
      </c>
    </row>
    <row r="3164" spans="1:245" x14ac:dyDescent="0.2">
      <c r="A3164" s="2">
        <v>51</v>
      </c>
      <c r="B3164" s="2">
        <f>B3157</f>
        <v>1</v>
      </c>
      <c r="C3164" s="2">
        <f>A3157</f>
        <v>4</v>
      </c>
      <c r="D3164" s="2">
        <f>ROW(A3157)</f>
        <v>3157</v>
      </c>
      <c r="E3164" s="2"/>
      <c r="F3164" s="2" t="str">
        <f>IF(F3157&lt;&gt;"",F3157,"")</f>
        <v>Новый раздел</v>
      </c>
      <c r="G3164" s="2" t="str">
        <f>IF(G3157&lt;&gt;"",G3157,"")</f>
        <v>Установка лавочек</v>
      </c>
      <c r="H3164" s="2">
        <v>0</v>
      </c>
      <c r="I3164" s="2"/>
      <c r="J3164" s="2"/>
      <c r="K3164" s="2"/>
      <c r="L3164" s="2"/>
      <c r="M3164" s="2"/>
      <c r="N3164" s="2"/>
      <c r="O3164" s="2">
        <f t="shared" ref="O3164:T3164" si="1705">ROUND(AB3164,2)</f>
        <v>15442.49</v>
      </c>
      <c r="P3164" s="2">
        <f t="shared" si="1705"/>
        <v>14504.23</v>
      </c>
      <c r="Q3164" s="2">
        <f t="shared" si="1705"/>
        <v>0</v>
      </c>
      <c r="R3164" s="2">
        <f t="shared" si="1705"/>
        <v>0</v>
      </c>
      <c r="S3164" s="2">
        <f t="shared" si="1705"/>
        <v>938.26</v>
      </c>
      <c r="T3164" s="2">
        <f t="shared" si="1705"/>
        <v>0</v>
      </c>
      <c r="U3164" s="2">
        <f>AH3164</f>
        <v>4.976</v>
      </c>
      <c r="V3164" s="2">
        <f>AI3164</f>
        <v>0</v>
      </c>
      <c r="W3164" s="2">
        <f>ROUND(AJ3164,2)</f>
        <v>0</v>
      </c>
      <c r="X3164" s="2">
        <f>ROUND(AK3164,2)</f>
        <v>656.78</v>
      </c>
      <c r="Y3164" s="2">
        <f>ROUND(AL3164,2)</f>
        <v>93.83</v>
      </c>
      <c r="Z3164" s="2"/>
      <c r="AA3164" s="2"/>
      <c r="AB3164" s="2">
        <f>ROUND(SUMIF(AA3161:AA3162,"=55574044",O3161:O3162),2)</f>
        <v>15442.49</v>
      </c>
      <c r="AC3164" s="2">
        <f>ROUND(SUMIF(AA3161:AA3162,"=55574044",P3161:P3162),2)</f>
        <v>14504.23</v>
      </c>
      <c r="AD3164" s="2">
        <f>ROUND(SUMIF(AA3161:AA3162,"=55574044",Q3161:Q3162),2)</f>
        <v>0</v>
      </c>
      <c r="AE3164" s="2">
        <f>ROUND(SUMIF(AA3161:AA3162,"=55574044",R3161:R3162),2)</f>
        <v>0</v>
      </c>
      <c r="AF3164" s="2">
        <f>ROUND(SUMIF(AA3161:AA3162,"=55574044",S3161:S3162),2)</f>
        <v>938.26</v>
      </c>
      <c r="AG3164" s="2">
        <f>ROUND(SUMIF(AA3161:AA3162,"=55574044",T3161:T3162),2)</f>
        <v>0</v>
      </c>
      <c r="AH3164" s="2">
        <f>SUMIF(AA3161:AA3162,"=55574044",U3161:U3162)</f>
        <v>4.976</v>
      </c>
      <c r="AI3164" s="2">
        <f>SUMIF(AA3161:AA3162,"=55574044",V3161:V3162)</f>
        <v>0</v>
      </c>
      <c r="AJ3164" s="2">
        <f>ROUND(SUMIF(AA3161:AA3162,"=55574044",W3161:W3162),2)</f>
        <v>0</v>
      </c>
      <c r="AK3164" s="2">
        <f>ROUND(SUMIF(AA3161:AA3162,"=55574044",X3161:X3162),2)</f>
        <v>656.78</v>
      </c>
      <c r="AL3164" s="2">
        <f>ROUND(SUMIF(AA3161:AA3162,"=55574044",Y3161:Y3162),2)</f>
        <v>93.83</v>
      </c>
      <c r="AM3164" s="2"/>
      <c r="AN3164" s="2"/>
      <c r="AO3164" s="2">
        <f t="shared" ref="AO3164:BC3164" si="1706">ROUND(BX3164,2)</f>
        <v>0</v>
      </c>
      <c r="AP3164" s="2">
        <f t="shared" si="1706"/>
        <v>0</v>
      </c>
      <c r="AQ3164" s="2">
        <f t="shared" si="1706"/>
        <v>0</v>
      </c>
      <c r="AR3164" s="2">
        <f t="shared" si="1706"/>
        <v>16193.1</v>
      </c>
      <c r="AS3164" s="2">
        <f t="shared" si="1706"/>
        <v>12108.34</v>
      </c>
      <c r="AT3164" s="2">
        <f t="shared" si="1706"/>
        <v>0</v>
      </c>
      <c r="AU3164" s="2">
        <f t="shared" si="1706"/>
        <v>4084.76</v>
      </c>
      <c r="AV3164" s="2">
        <f t="shared" si="1706"/>
        <v>14504.23</v>
      </c>
      <c r="AW3164" s="2">
        <f t="shared" si="1706"/>
        <v>14504.23</v>
      </c>
      <c r="AX3164" s="2">
        <f t="shared" si="1706"/>
        <v>0</v>
      </c>
      <c r="AY3164" s="2">
        <f t="shared" si="1706"/>
        <v>14504.23</v>
      </c>
      <c r="AZ3164" s="2">
        <f t="shared" si="1706"/>
        <v>0</v>
      </c>
      <c r="BA3164" s="2">
        <f t="shared" si="1706"/>
        <v>0</v>
      </c>
      <c r="BB3164" s="2">
        <f t="shared" si="1706"/>
        <v>0</v>
      </c>
      <c r="BC3164" s="2">
        <f t="shared" si="1706"/>
        <v>0</v>
      </c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>
        <f>ROUND(SUMIF(AA3161:AA3162,"=55574044",FQ3161:FQ3162),2)</f>
        <v>0</v>
      </c>
      <c r="BY3164" s="2">
        <f>ROUND(SUMIF(AA3161:AA3162,"=55574044",FR3161:FR3162),2)</f>
        <v>0</v>
      </c>
      <c r="BZ3164" s="2">
        <f>ROUND(SUMIF(AA3161:AA3162,"=55574044",GL3161:GL3162),2)</f>
        <v>0</v>
      </c>
      <c r="CA3164" s="2">
        <f>ROUND(SUMIF(AA3161:AA3162,"=55574044",GM3161:GM3162),2)</f>
        <v>16193.1</v>
      </c>
      <c r="CB3164" s="2">
        <f>ROUND(SUMIF(AA3161:AA3162,"=55574044",GN3161:GN3162),2)</f>
        <v>12108.34</v>
      </c>
      <c r="CC3164" s="2">
        <f>ROUND(SUMIF(AA3161:AA3162,"=55574044",GO3161:GO3162),2)</f>
        <v>0</v>
      </c>
      <c r="CD3164" s="2">
        <f>ROUND(SUMIF(AA3161:AA3162,"=55574044",GP3161:GP3162),2)</f>
        <v>4084.76</v>
      </c>
      <c r="CE3164" s="2">
        <f>AC3164-BX3164</f>
        <v>14504.23</v>
      </c>
      <c r="CF3164" s="2">
        <f>AC3164-BY3164</f>
        <v>14504.23</v>
      </c>
      <c r="CG3164" s="2">
        <f>BX3164-BZ3164</f>
        <v>0</v>
      </c>
      <c r="CH3164" s="2">
        <f>AC3164-BX3164-BY3164+BZ3164</f>
        <v>14504.23</v>
      </c>
      <c r="CI3164" s="2">
        <f>BY3164-BZ3164</f>
        <v>0</v>
      </c>
      <c r="CJ3164" s="2">
        <f>ROUND(SUMIF(AA3161:AA3162,"=55574044",GX3161:GX3162),2)</f>
        <v>0</v>
      </c>
      <c r="CK3164" s="2">
        <f>ROUND(SUMIF(AA3161:AA3162,"=55574044",GY3161:GY3162),2)</f>
        <v>0</v>
      </c>
      <c r="CL3164" s="2">
        <f>ROUND(SUMIF(AA3161:AA3162,"=55574044",GZ3161:GZ3162),2)</f>
        <v>0</v>
      </c>
      <c r="CM3164" s="2"/>
      <c r="CN3164" s="2"/>
      <c r="CO3164" s="2"/>
      <c r="CP3164" s="2"/>
      <c r="CQ3164" s="2"/>
      <c r="CR3164" s="2"/>
      <c r="CS3164" s="2"/>
      <c r="CT3164" s="2"/>
      <c r="CU3164" s="2"/>
      <c r="CV3164" s="2"/>
      <c r="CW3164" s="2"/>
      <c r="CX3164" s="2"/>
      <c r="CY3164" s="2"/>
      <c r="CZ3164" s="2"/>
      <c r="DA3164" s="2"/>
      <c r="DB3164" s="2"/>
      <c r="DC3164" s="2"/>
      <c r="DD3164" s="2"/>
      <c r="DE3164" s="2"/>
      <c r="DF3164" s="2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3"/>
      <c r="EP3164" s="3"/>
      <c r="EQ3164" s="3"/>
      <c r="ER3164" s="3"/>
      <c r="ES3164" s="3"/>
      <c r="ET3164" s="3"/>
      <c r="EU3164" s="3"/>
      <c r="EV3164" s="3"/>
      <c r="EW3164" s="3"/>
      <c r="EX3164" s="3"/>
      <c r="EY3164" s="3"/>
      <c r="EZ3164" s="3"/>
      <c r="FA3164" s="3"/>
      <c r="FB3164" s="3"/>
      <c r="FC3164" s="3"/>
      <c r="FD3164" s="3"/>
      <c r="FE3164" s="3"/>
      <c r="FF3164" s="3"/>
      <c r="FG3164" s="3"/>
      <c r="FH3164" s="3"/>
      <c r="FI3164" s="3"/>
      <c r="FJ3164" s="3"/>
      <c r="FK3164" s="3"/>
      <c r="FL3164" s="3"/>
      <c r="FM3164" s="3"/>
      <c r="FN3164" s="3"/>
      <c r="FO3164" s="3"/>
      <c r="FP3164" s="3"/>
      <c r="FQ3164" s="3"/>
      <c r="FR3164" s="3"/>
      <c r="FS3164" s="3"/>
      <c r="FT3164" s="3"/>
      <c r="FU3164" s="3"/>
      <c r="FV3164" s="3"/>
      <c r="FW3164" s="3"/>
      <c r="FX3164" s="3"/>
      <c r="FY3164" s="3"/>
      <c r="FZ3164" s="3"/>
      <c r="GA3164" s="3"/>
      <c r="GB3164" s="3"/>
      <c r="GC3164" s="3"/>
      <c r="GD3164" s="3"/>
      <c r="GE3164" s="3"/>
      <c r="GF3164" s="3"/>
      <c r="GG3164" s="3"/>
      <c r="GH3164" s="3"/>
      <c r="GI3164" s="3"/>
      <c r="GJ3164" s="3"/>
      <c r="GK3164" s="3"/>
      <c r="GL3164" s="3"/>
      <c r="GM3164" s="3"/>
      <c r="GN3164" s="3"/>
      <c r="GO3164" s="3"/>
      <c r="GP3164" s="3"/>
      <c r="GQ3164" s="3"/>
      <c r="GR3164" s="3"/>
      <c r="GS3164" s="3"/>
      <c r="GT3164" s="3"/>
      <c r="GU3164" s="3"/>
      <c r="GV3164" s="3"/>
      <c r="GW3164" s="3"/>
      <c r="GX3164" s="3">
        <v>0</v>
      </c>
    </row>
    <row r="3166" spans="1:245" x14ac:dyDescent="0.2">
      <c r="A3166" s="4">
        <v>50</v>
      </c>
      <c r="B3166" s="4">
        <v>0</v>
      </c>
      <c r="C3166" s="4">
        <v>0</v>
      </c>
      <c r="D3166" s="4">
        <v>1</v>
      </c>
      <c r="E3166" s="4">
        <v>201</v>
      </c>
      <c r="F3166" s="4">
        <f>ROUND(Source!O3164,O3166)</f>
        <v>15442.49</v>
      </c>
      <c r="G3166" s="4" t="s">
        <v>34</v>
      </c>
      <c r="H3166" s="4" t="s">
        <v>35</v>
      </c>
      <c r="I3166" s="4"/>
      <c r="J3166" s="4"/>
      <c r="K3166" s="4">
        <v>201</v>
      </c>
      <c r="L3166" s="4">
        <v>1</v>
      </c>
      <c r="M3166" s="4">
        <v>3</v>
      </c>
      <c r="N3166" s="4" t="s">
        <v>3</v>
      </c>
      <c r="O3166" s="4">
        <v>2</v>
      </c>
      <c r="P3166" s="4"/>
      <c r="Q3166" s="4"/>
      <c r="R3166" s="4"/>
      <c r="S3166" s="4"/>
      <c r="T3166" s="4"/>
      <c r="U3166" s="4"/>
      <c r="V3166" s="4"/>
      <c r="W3166" s="4"/>
    </row>
    <row r="3167" spans="1:245" x14ac:dyDescent="0.2">
      <c r="A3167" s="4">
        <v>50</v>
      </c>
      <c r="B3167" s="4">
        <v>0</v>
      </c>
      <c r="C3167" s="4">
        <v>0</v>
      </c>
      <c r="D3167" s="4">
        <v>1</v>
      </c>
      <c r="E3167" s="4">
        <v>202</v>
      </c>
      <c r="F3167" s="4">
        <f>ROUND(Source!P3164,O3167)</f>
        <v>14504.23</v>
      </c>
      <c r="G3167" s="4" t="s">
        <v>36</v>
      </c>
      <c r="H3167" s="4" t="s">
        <v>37</v>
      </c>
      <c r="I3167" s="4"/>
      <c r="J3167" s="4"/>
      <c r="K3167" s="4">
        <v>202</v>
      </c>
      <c r="L3167" s="4">
        <v>2</v>
      </c>
      <c r="M3167" s="4">
        <v>3</v>
      </c>
      <c r="N3167" s="4" t="s">
        <v>3</v>
      </c>
      <c r="O3167" s="4">
        <v>2</v>
      </c>
      <c r="P3167" s="4"/>
      <c r="Q3167" s="4"/>
      <c r="R3167" s="4"/>
      <c r="S3167" s="4"/>
      <c r="T3167" s="4"/>
      <c r="U3167" s="4"/>
      <c r="V3167" s="4"/>
      <c r="W3167" s="4"/>
    </row>
    <row r="3168" spans="1:245" x14ac:dyDescent="0.2">
      <c r="A3168" s="4">
        <v>50</v>
      </c>
      <c r="B3168" s="4">
        <v>0</v>
      </c>
      <c r="C3168" s="4">
        <v>0</v>
      </c>
      <c r="D3168" s="4">
        <v>1</v>
      </c>
      <c r="E3168" s="4">
        <v>222</v>
      </c>
      <c r="F3168" s="4">
        <f>ROUND(Source!AO3164,O3168)</f>
        <v>0</v>
      </c>
      <c r="G3168" s="4" t="s">
        <v>38</v>
      </c>
      <c r="H3168" s="4" t="s">
        <v>39</v>
      </c>
      <c r="I3168" s="4"/>
      <c r="J3168" s="4"/>
      <c r="K3168" s="4">
        <v>222</v>
      </c>
      <c r="L3168" s="4">
        <v>3</v>
      </c>
      <c r="M3168" s="4">
        <v>3</v>
      </c>
      <c r="N3168" s="4" t="s">
        <v>3</v>
      </c>
      <c r="O3168" s="4">
        <v>2</v>
      </c>
      <c r="P3168" s="4"/>
      <c r="Q3168" s="4"/>
      <c r="R3168" s="4"/>
      <c r="S3168" s="4"/>
      <c r="T3168" s="4"/>
      <c r="U3168" s="4"/>
      <c r="V3168" s="4"/>
      <c r="W3168" s="4"/>
    </row>
    <row r="3169" spans="1:23" x14ac:dyDescent="0.2">
      <c r="A3169" s="4">
        <v>50</v>
      </c>
      <c r="B3169" s="4">
        <v>0</v>
      </c>
      <c r="C3169" s="4">
        <v>0</v>
      </c>
      <c r="D3169" s="4">
        <v>1</v>
      </c>
      <c r="E3169" s="4">
        <v>225</v>
      </c>
      <c r="F3169" s="4">
        <f>ROUND(Source!AV3164,O3169)</f>
        <v>14504.23</v>
      </c>
      <c r="G3169" s="4" t="s">
        <v>40</v>
      </c>
      <c r="H3169" s="4" t="s">
        <v>41</v>
      </c>
      <c r="I3169" s="4"/>
      <c r="J3169" s="4"/>
      <c r="K3169" s="4">
        <v>225</v>
      </c>
      <c r="L3169" s="4">
        <v>4</v>
      </c>
      <c r="M3169" s="4">
        <v>3</v>
      </c>
      <c r="N3169" s="4" t="s">
        <v>3</v>
      </c>
      <c r="O3169" s="4">
        <v>2</v>
      </c>
      <c r="P3169" s="4"/>
      <c r="Q3169" s="4"/>
      <c r="R3169" s="4"/>
      <c r="S3169" s="4"/>
      <c r="T3169" s="4"/>
      <c r="U3169" s="4"/>
      <c r="V3169" s="4"/>
      <c r="W3169" s="4"/>
    </row>
    <row r="3170" spans="1:23" x14ac:dyDescent="0.2">
      <c r="A3170" s="4">
        <v>50</v>
      </c>
      <c r="B3170" s="4">
        <v>0</v>
      </c>
      <c r="C3170" s="4">
        <v>0</v>
      </c>
      <c r="D3170" s="4">
        <v>1</v>
      </c>
      <c r="E3170" s="4">
        <v>226</v>
      </c>
      <c r="F3170" s="4">
        <f>ROUND(Source!AW3164,O3170)</f>
        <v>14504.23</v>
      </c>
      <c r="G3170" s="4" t="s">
        <v>42</v>
      </c>
      <c r="H3170" s="4" t="s">
        <v>43</v>
      </c>
      <c r="I3170" s="4"/>
      <c r="J3170" s="4"/>
      <c r="K3170" s="4">
        <v>226</v>
      </c>
      <c r="L3170" s="4">
        <v>5</v>
      </c>
      <c r="M3170" s="4">
        <v>3</v>
      </c>
      <c r="N3170" s="4" t="s">
        <v>3</v>
      </c>
      <c r="O3170" s="4">
        <v>2</v>
      </c>
      <c r="P3170" s="4"/>
      <c r="Q3170" s="4"/>
      <c r="R3170" s="4"/>
      <c r="S3170" s="4"/>
      <c r="T3170" s="4"/>
      <c r="U3170" s="4"/>
      <c r="V3170" s="4"/>
      <c r="W3170" s="4"/>
    </row>
    <row r="3171" spans="1:23" x14ac:dyDescent="0.2">
      <c r="A3171" s="4">
        <v>50</v>
      </c>
      <c r="B3171" s="4">
        <v>0</v>
      </c>
      <c r="C3171" s="4">
        <v>0</v>
      </c>
      <c r="D3171" s="4">
        <v>1</v>
      </c>
      <c r="E3171" s="4">
        <v>227</v>
      </c>
      <c r="F3171" s="4">
        <f>ROUND(Source!AX3164,O3171)</f>
        <v>0</v>
      </c>
      <c r="G3171" s="4" t="s">
        <v>44</v>
      </c>
      <c r="H3171" s="4" t="s">
        <v>45</v>
      </c>
      <c r="I3171" s="4"/>
      <c r="J3171" s="4"/>
      <c r="K3171" s="4">
        <v>227</v>
      </c>
      <c r="L3171" s="4">
        <v>6</v>
      </c>
      <c r="M3171" s="4">
        <v>3</v>
      </c>
      <c r="N3171" s="4" t="s">
        <v>3</v>
      </c>
      <c r="O3171" s="4">
        <v>2</v>
      </c>
      <c r="P3171" s="4"/>
      <c r="Q3171" s="4"/>
      <c r="R3171" s="4"/>
      <c r="S3171" s="4"/>
      <c r="T3171" s="4"/>
      <c r="U3171" s="4"/>
      <c r="V3171" s="4"/>
      <c r="W3171" s="4"/>
    </row>
    <row r="3172" spans="1:23" x14ac:dyDescent="0.2">
      <c r="A3172" s="4">
        <v>50</v>
      </c>
      <c r="B3172" s="4">
        <v>0</v>
      </c>
      <c r="C3172" s="4">
        <v>0</v>
      </c>
      <c r="D3172" s="4">
        <v>1</v>
      </c>
      <c r="E3172" s="4">
        <v>228</v>
      </c>
      <c r="F3172" s="4">
        <f>ROUND(Source!AY3164,O3172)</f>
        <v>14504.23</v>
      </c>
      <c r="G3172" s="4" t="s">
        <v>46</v>
      </c>
      <c r="H3172" s="4" t="s">
        <v>47</v>
      </c>
      <c r="I3172" s="4"/>
      <c r="J3172" s="4"/>
      <c r="K3172" s="4">
        <v>228</v>
      </c>
      <c r="L3172" s="4">
        <v>7</v>
      </c>
      <c r="M3172" s="4">
        <v>3</v>
      </c>
      <c r="N3172" s="4" t="s">
        <v>3</v>
      </c>
      <c r="O3172" s="4">
        <v>2</v>
      </c>
      <c r="P3172" s="4"/>
      <c r="Q3172" s="4"/>
      <c r="R3172" s="4"/>
      <c r="S3172" s="4"/>
      <c r="T3172" s="4"/>
      <c r="U3172" s="4"/>
      <c r="V3172" s="4"/>
      <c r="W3172" s="4"/>
    </row>
    <row r="3173" spans="1:23" x14ac:dyDescent="0.2">
      <c r="A3173" s="4">
        <v>50</v>
      </c>
      <c r="B3173" s="4">
        <v>0</v>
      </c>
      <c r="C3173" s="4">
        <v>0</v>
      </c>
      <c r="D3173" s="4">
        <v>1</v>
      </c>
      <c r="E3173" s="4">
        <v>216</v>
      </c>
      <c r="F3173" s="4">
        <f>ROUND(Source!AP3164,O3173)</f>
        <v>0</v>
      </c>
      <c r="G3173" s="4" t="s">
        <v>48</v>
      </c>
      <c r="H3173" s="4" t="s">
        <v>49</v>
      </c>
      <c r="I3173" s="4"/>
      <c r="J3173" s="4"/>
      <c r="K3173" s="4">
        <v>216</v>
      </c>
      <c r="L3173" s="4">
        <v>8</v>
      </c>
      <c r="M3173" s="4">
        <v>3</v>
      </c>
      <c r="N3173" s="4" t="s">
        <v>3</v>
      </c>
      <c r="O3173" s="4">
        <v>2</v>
      </c>
      <c r="P3173" s="4"/>
      <c r="Q3173" s="4"/>
      <c r="R3173" s="4"/>
      <c r="S3173" s="4"/>
      <c r="T3173" s="4"/>
      <c r="U3173" s="4"/>
      <c r="V3173" s="4"/>
      <c r="W3173" s="4"/>
    </row>
    <row r="3174" spans="1:23" x14ac:dyDescent="0.2">
      <c r="A3174" s="4">
        <v>50</v>
      </c>
      <c r="B3174" s="4">
        <v>0</v>
      </c>
      <c r="C3174" s="4">
        <v>0</v>
      </c>
      <c r="D3174" s="4">
        <v>1</v>
      </c>
      <c r="E3174" s="4">
        <v>223</v>
      </c>
      <c r="F3174" s="4">
        <f>ROUND(Source!AQ3164,O3174)</f>
        <v>0</v>
      </c>
      <c r="G3174" s="4" t="s">
        <v>50</v>
      </c>
      <c r="H3174" s="4" t="s">
        <v>51</v>
      </c>
      <c r="I3174" s="4"/>
      <c r="J3174" s="4"/>
      <c r="K3174" s="4">
        <v>223</v>
      </c>
      <c r="L3174" s="4">
        <v>9</v>
      </c>
      <c r="M3174" s="4">
        <v>3</v>
      </c>
      <c r="N3174" s="4" t="s">
        <v>3</v>
      </c>
      <c r="O3174" s="4">
        <v>2</v>
      </c>
      <c r="P3174" s="4"/>
      <c r="Q3174" s="4"/>
      <c r="R3174" s="4"/>
      <c r="S3174" s="4"/>
      <c r="T3174" s="4"/>
      <c r="U3174" s="4"/>
      <c r="V3174" s="4"/>
      <c r="W3174" s="4"/>
    </row>
    <row r="3175" spans="1:23" x14ac:dyDescent="0.2">
      <c r="A3175" s="4">
        <v>50</v>
      </c>
      <c r="B3175" s="4">
        <v>0</v>
      </c>
      <c r="C3175" s="4">
        <v>0</v>
      </c>
      <c r="D3175" s="4">
        <v>1</v>
      </c>
      <c r="E3175" s="4">
        <v>229</v>
      </c>
      <c r="F3175" s="4">
        <f>ROUND(Source!AZ3164,O3175)</f>
        <v>0</v>
      </c>
      <c r="G3175" s="4" t="s">
        <v>52</v>
      </c>
      <c r="H3175" s="4" t="s">
        <v>53</v>
      </c>
      <c r="I3175" s="4"/>
      <c r="J3175" s="4"/>
      <c r="K3175" s="4">
        <v>229</v>
      </c>
      <c r="L3175" s="4">
        <v>10</v>
      </c>
      <c r="M3175" s="4">
        <v>3</v>
      </c>
      <c r="N3175" s="4" t="s">
        <v>3</v>
      </c>
      <c r="O3175" s="4">
        <v>2</v>
      </c>
      <c r="P3175" s="4"/>
      <c r="Q3175" s="4"/>
      <c r="R3175" s="4"/>
      <c r="S3175" s="4"/>
      <c r="T3175" s="4"/>
      <c r="U3175" s="4"/>
      <c r="V3175" s="4"/>
      <c r="W3175" s="4"/>
    </row>
    <row r="3176" spans="1:23" x14ac:dyDescent="0.2">
      <c r="A3176" s="4">
        <v>50</v>
      </c>
      <c r="B3176" s="4">
        <v>0</v>
      </c>
      <c r="C3176" s="4">
        <v>0</v>
      </c>
      <c r="D3176" s="4">
        <v>1</v>
      </c>
      <c r="E3176" s="4">
        <v>203</v>
      </c>
      <c r="F3176" s="4">
        <f>ROUND(Source!Q3164,O3176)</f>
        <v>0</v>
      </c>
      <c r="G3176" s="4" t="s">
        <v>54</v>
      </c>
      <c r="H3176" s="4" t="s">
        <v>55</v>
      </c>
      <c r="I3176" s="4"/>
      <c r="J3176" s="4"/>
      <c r="K3176" s="4">
        <v>203</v>
      </c>
      <c r="L3176" s="4">
        <v>11</v>
      </c>
      <c r="M3176" s="4">
        <v>3</v>
      </c>
      <c r="N3176" s="4" t="s">
        <v>3</v>
      </c>
      <c r="O3176" s="4">
        <v>2</v>
      </c>
      <c r="P3176" s="4"/>
      <c r="Q3176" s="4"/>
      <c r="R3176" s="4"/>
      <c r="S3176" s="4"/>
      <c r="T3176" s="4"/>
      <c r="U3176" s="4"/>
      <c r="V3176" s="4"/>
      <c r="W3176" s="4"/>
    </row>
    <row r="3177" spans="1:23" x14ac:dyDescent="0.2">
      <c r="A3177" s="4">
        <v>50</v>
      </c>
      <c r="B3177" s="4">
        <v>0</v>
      </c>
      <c r="C3177" s="4">
        <v>0</v>
      </c>
      <c r="D3177" s="4">
        <v>1</v>
      </c>
      <c r="E3177" s="4">
        <v>231</v>
      </c>
      <c r="F3177" s="4">
        <f>ROUND(Source!BB3164,O3177)</f>
        <v>0</v>
      </c>
      <c r="G3177" s="4" t="s">
        <v>56</v>
      </c>
      <c r="H3177" s="4" t="s">
        <v>57</v>
      </c>
      <c r="I3177" s="4"/>
      <c r="J3177" s="4"/>
      <c r="K3177" s="4">
        <v>231</v>
      </c>
      <c r="L3177" s="4">
        <v>12</v>
      </c>
      <c r="M3177" s="4">
        <v>3</v>
      </c>
      <c r="N3177" s="4" t="s">
        <v>3</v>
      </c>
      <c r="O3177" s="4">
        <v>2</v>
      </c>
      <c r="P3177" s="4"/>
      <c r="Q3177" s="4"/>
      <c r="R3177" s="4"/>
      <c r="S3177" s="4"/>
      <c r="T3177" s="4"/>
      <c r="U3177" s="4"/>
      <c r="V3177" s="4"/>
      <c r="W3177" s="4"/>
    </row>
    <row r="3178" spans="1:23" x14ac:dyDescent="0.2">
      <c r="A3178" s="4">
        <v>50</v>
      </c>
      <c r="B3178" s="4">
        <v>0</v>
      </c>
      <c r="C3178" s="4">
        <v>0</v>
      </c>
      <c r="D3178" s="4">
        <v>1</v>
      </c>
      <c r="E3178" s="4">
        <v>204</v>
      </c>
      <c r="F3178" s="4">
        <f>ROUND(Source!R3164,O3178)</f>
        <v>0</v>
      </c>
      <c r="G3178" s="4" t="s">
        <v>58</v>
      </c>
      <c r="H3178" s="4" t="s">
        <v>59</v>
      </c>
      <c r="I3178" s="4"/>
      <c r="J3178" s="4"/>
      <c r="K3178" s="4">
        <v>204</v>
      </c>
      <c r="L3178" s="4">
        <v>13</v>
      </c>
      <c r="M3178" s="4">
        <v>3</v>
      </c>
      <c r="N3178" s="4" t="s">
        <v>3</v>
      </c>
      <c r="O3178" s="4">
        <v>2</v>
      </c>
      <c r="P3178" s="4"/>
      <c r="Q3178" s="4"/>
      <c r="R3178" s="4"/>
      <c r="S3178" s="4"/>
      <c r="T3178" s="4"/>
      <c r="U3178" s="4"/>
      <c r="V3178" s="4"/>
      <c r="W3178" s="4"/>
    </row>
    <row r="3179" spans="1:23" x14ac:dyDescent="0.2">
      <c r="A3179" s="4">
        <v>50</v>
      </c>
      <c r="B3179" s="4">
        <v>0</v>
      </c>
      <c r="C3179" s="4">
        <v>0</v>
      </c>
      <c r="D3179" s="4">
        <v>1</v>
      </c>
      <c r="E3179" s="4">
        <v>205</v>
      </c>
      <c r="F3179" s="4">
        <f>ROUND(Source!S3164,O3179)</f>
        <v>938.26</v>
      </c>
      <c r="G3179" s="4" t="s">
        <v>60</v>
      </c>
      <c r="H3179" s="4" t="s">
        <v>61</v>
      </c>
      <c r="I3179" s="4"/>
      <c r="J3179" s="4"/>
      <c r="K3179" s="4">
        <v>205</v>
      </c>
      <c r="L3179" s="4">
        <v>14</v>
      </c>
      <c r="M3179" s="4">
        <v>3</v>
      </c>
      <c r="N3179" s="4" t="s">
        <v>3</v>
      </c>
      <c r="O3179" s="4">
        <v>2</v>
      </c>
      <c r="P3179" s="4"/>
      <c r="Q3179" s="4"/>
      <c r="R3179" s="4"/>
      <c r="S3179" s="4"/>
      <c r="T3179" s="4"/>
      <c r="U3179" s="4"/>
      <c r="V3179" s="4"/>
      <c r="W3179" s="4"/>
    </row>
    <row r="3180" spans="1:23" x14ac:dyDescent="0.2">
      <c r="A3180" s="4">
        <v>50</v>
      </c>
      <c r="B3180" s="4">
        <v>0</v>
      </c>
      <c r="C3180" s="4">
        <v>0</v>
      </c>
      <c r="D3180" s="4">
        <v>1</v>
      </c>
      <c r="E3180" s="4">
        <v>232</v>
      </c>
      <c r="F3180" s="4">
        <f>ROUND(Source!BC3164,O3180)</f>
        <v>0</v>
      </c>
      <c r="G3180" s="4" t="s">
        <v>62</v>
      </c>
      <c r="H3180" s="4" t="s">
        <v>63</v>
      </c>
      <c r="I3180" s="4"/>
      <c r="J3180" s="4"/>
      <c r="K3180" s="4">
        <v>232</v>
      </c>
      <c r="L3180" s="4">
        <v>15</v>
      </c>
      <c r="M3180" s="4">
        <v>3</v>
      </c>
      <c r="N3180" s="4" t="s">
        <v>3</v>
      </c>
      <c r="O3180" s="4">
        <v>2</v>
      </c>
      <c r="P3180" s="4"/>
      <c r="Q3180" s="4"/>
      <c r="R3180" s="4"/>
      <c r="S3180" s="4"/>
      <c r="T3180" s="4"/>
      <c r="U3180" s="4"/>
      <c r="V3180" s="4"/>
      <c r="W3180" s="4"/>
    </row>
    <row r="3181" spans="1:23" x14ac:dyDescent="0.2">
      <c r="A3181" s="4">
        <v>50</v>
      </c>
      <c r="B3181" s="4">
        <v>0</v>
      </c>
      <c r="C3181" s="4">
        <v>0</v>
      </c>
      <c r="D3181" s="4">
        <v>1</v>
      </c>
      <c r="E3181" s="4">
        <v>214</v>
      </c>
      <c r="F3181" s="4">
        <f>ROUND(Source!AS3164,O3181)</f>
        <v>12108.34</v>
      </c>
      <c r="G3181" s="4" t="s">
        <v>64</v>
      </c>
      <c r="H3181" s="4" t="s">
        <v>65</v>
      </c>
      <c r="I3181" s="4"/>
      <c r="J3181" s="4"/>
      <c r="K3181" s="4">
        <v>214</v>
      </c>
      <c r="L3181" s="4">
        <v>16</v>
      </c>
      <c r="M3181" s="4">
        <v>3</v>
      </c>
      <c r="N3181" s="4" t="s">
        <v>3</v>
      </c>
      <c r="O3181" s="4">
        <v>2</v>
      </c>
      <c r="P3181" s="4"/>
      <c r="Q3181" s="4"/>
      <c r="R3181" s="4"/>
      <c r="S3181" s="4"/>
      <c r="T3181" s="4"/>
      <c r="U3181" s="4"/>
      <c r="V3181" s="4"/>
      <c r="W3181" s="4"/>
    </row>
    <row r="3182" spans="1:23" x14ac:dyDescent="0.2">
      <c r="A3182" s="4">
        <v>50</v>
      </c>
      <c r="B3182" s="4">
        <v>0</v>
      </c>
      <c r="C3182" s="4">
        <v>0</v>
      </c>
      <c r="D3182" s="4">
        <v>1</v>
      </c>
      <c r="E3182" s="4">
        <v>215</v>
      </c>
      <c r="F3182" s="4">
        <f>ROUND(Source!AT3164,O3182)</f>
        <v>0</v>
      </c>
      <c r="G3182" s="4" t="s">
        <v>66</v>
      </c>
      <c r="H3182" s="4" t="s">
        <v>67</v>
      </c>
      <c r="I3182" s="4"/>
      <c r="J3182" s="4"/>
      <c r="K3182" s="4">
        <v>215</v>
      </c>
      <c r="L3182" s="4">
        <v>17</v>
      </c>
      <c r="M3182" s="4">
        <v>3</v>
      </c>
      <c r="N3182" s="4" t="s">
        <v>3</v>
      </c>
      <c r="O3182" s="4">
        <v>2</v>
      </c>
      <c r="P3182" s="4"/>
      <c r="Q3182" s="4"/>
      <c r="R3182" s="4"/>
      <c r="S3182" s="4"/>
      <c r="T3182" s="4"/>
      <c r="U3182" s="4"/>
      <c r="V3182" s="4"/>
      <c r="W3182" s="4"/>
    </row>
    <row r="3183" spans="1:23" x14ac:dyDescent="0.2">
      <c r="A3183" s="4">
        <v>50</v>
      </c>
      <c r="B3183" s="4">
        <v>0</v>
      </c>
      <c r="C3183" s="4">
        <v>0</v>
      </c>
      <c r="D3183" s="4">
        <v>1</v>
      </c>
      <c r="E3183" s="4">
        <v>217</v>
      </c>
      <c r="F3183" s="4">
        <f>ROUND(Source!AU3164,O3183)</f>
        <v>4084.76</v>
      </c>
      <c r="G3183" s="4" t="s">
        <v>68</v>
      </c>
      <c r="H3183" s="4" t="s">
        <v>69</v>
      </c>
      <c r="I3183" s="4"/>
      <c r="J3183" s="4"/>
      <c r="K3183" s="4">
        <v>217</v>
      </c>
      <c r="L3183" s="4">
        <v>18</v>
      </c>
      <c r="M3183" s="4">
        <v>3</v>
      </c>
      <c r="N3183" s="4" t="s">
        <v>3</v>
      </c>
      <c r="O3183" s="4">
        <v>2</v>
      </c>
      <c r="P3183" s="4"/>
      <c r="Q3183" s="4"/>
      <c r="R3183" s="4"/>
      <c r="S3183" s="4"/>
      <c r="T3183" s="4"/>
      <c r="U3183" s="4"/>
      <c r="V3183" s="4"/>
      <c r="W3183" s="4"/>
    </row>
    <row r="3184" spans="1:23" x14ac:dyDescent="0.2">
      <c r="A3184" s="4">
        <v>50</v>
      </c>
      <c r="B3184" s="4">
        <v>0</v>
      </c>
      <c r="C3184" s="4">
        <v>0</v>
      </c>
      <c r="D3184" s="4">
        <v>1</v>
      </c>
      <c r="E3184" s="4">
        <v>230</v>
      </c>
      <c r="F3184" s="4">
        <f>ROUND(Source!BA3164,O3184)</f>
        <v>0</v>
      </c>
      <c r="G3184" s="4" t="s">
        <v>70</v>
      </c>
      <c r="H3184" s="4" t="s">
        <v>71</v>
      </c>
      <c r="I3184" s="4"/>
      <c r="J3184" s="4"/>
      <c r="K3184" s="4">
        <v>230</v>
      </c>
      <c r="L3184" s="4">
        <v>19</v>
      </c>
      <c r="M3184" s="4">
        <v>3</v>
      </c>
      <c r="N3184" s="4" t="s">
        <v>3</v>
      </c>
      <c r="O3184" s="4">
        <v>2</v>
      </c>
      <c r="P3184" s="4"/>
      <c r="Q3184" s="4"/>
      <c r="R3184" s="4"/>
      <c r="S3184" s="4"/>
      <c r="T3184" s="4"/>
      <c r="U3184" s="4"/>
      <c r="V3184" s="4"/>
      <c r="W3184" s="4"/>
    </row>
    <row r="3185" spans="1:245" x14ac:dyDescent="0.2">
      <c r="A3185" s="4">
        <v>50</v>
      </c>
      <c r="B3185" s="4">
        <v>0</v>
      </c>
      <c r="C3185" s="4">
        <v>0</v>
      </c>
      <c r="D3185" s="4">
        <v>1</v>
      </c>
      <c r="E3185" s="4">
        <v>206</v>
      </c>
      <c r="F3185" s="4">
        <f>ROUND(Source!T3164,O3185)</f>
        <v>0</v>
      </c>
      <c r="G3185" s="4" t="s">
        <v>72</v>
      </c>
      <c r="H3185" s="4" t="s">
        <v>73</v>
      </c>
      <c r="I3185" s="4"/>
      <c r="J3185" s="4"/>
      <c r="K3185" s="4">
        <v>206</v>
      </c>
      <c r="L3185" s="4">
        <v>20</v>
      </c>
      <c r="M3185" s="4">
        <v>3</v>
      </c>
      <c r="N3185" s="4" t="s">
        <v>3</v>
      </c>
      <c r="O3185" s="4">
        <v>2</v>
      </c>
      <c r="P3185" s="4"/>
      <c r="Q3185" s="4"/>
      <c r="R3185" s="4"/>
      <c r="S3185" s="4"/>
      <c r="T3185" s="4"/>
      <c r="U3185" s="4"/>
      <c r="V3185" s="4"/>
      <c r="W3185" s="4"/>
    </row>
    <row r="3186" spans="1:245" x14ac:dyDescent="0.2">
      <c r="A3186" s="4">
        <v>50</v>
      </c>
      <c r="B3186" s="4">
        <v>0</v>
      </c>
      <c r="C3186" s="4">
        <v>0</v>
      </c>
      <c r="D3186" s="4">
        <v>1</v>
      </c>
      <c r="E3186" s="4">
        <v>207</v>
      </c>
      <c r="F3186" s="4">
        <f>Source!U3164</f>
        <v>4.976</v>
      </c>
      <c r="G3186" s="4" t="s">
        <v>74</v>
      </c>
      <c r="H3186" s="4" t="s">
        <v>75</v>
      </c>
      <c r="I3186" s="4"/>
      <c r="J3186" s="4"/>
      <c r="K3186" s="4">
        <v>207</v>
      </c>
      <c r="L3186" s="4">
        <v>21</v>
      </c>
      <c r="M3186" s="4">
        <v>3</v>
      </c>
      <c r="N3186" s="4" t="s">
        <v>3</v>
      </c>
      <c r="O3186" s="4">
        <v>-1</v>
      </c>
      <c r="P3186" s="4"/>
      <c r="Q3186" s="4"/>
      <c r="R3186" s="4"/>
      <c r="S3186" s="4"/>
      <c r="T3186" s="4"/>
      <c r="U3186" s="4"/>
      <c r="V3186" s="4"/>
      <c r="W3186" s="4"/>
    </row>
    <row r="3187" spans="1:245" x14ac:dyDescent="0.2">
      <c r="A3187" s="4">
        <v>50</v>
      </c>
      <c r="B3187" s="4">
        <v>0</v>
      </c>
      <c r="C3187" s="4">
        <v>0</v>
      </c>
      <c r="D3187" s="4">
        <v>1</v>
      </c>
      <c r="E3187" s="4">
        <v>208</v>
      </c>
      <c r="F3187" s="4">
        <f>Source!V3164</f>
        <v>0</v>
      </c>
      <c r="G3187" s="4" t="s">
        <v>76</v>
      </c>
      <c r="H3187" s="4" t="s">
        <v>77</v>
      </c>
      <c r="I3187" s="4"/>
      <c r="J3187" s="4"/>
      <c r="K3187" s="4">
        <v>208</v>
      </c>
      <c r="L3187" s="4">
        <v>22</v>
      </c>
      <c r="M3187" s="4">
        <v>3</v>
      </c>
      <c r="N3187" s="4" t="s">
        <v>3</v>
      </c>
      <c r="O3187" s="4">
        <v>-1</v>
      </c>
      <c r="P3187" s="4"/>
      <c r="Q3187" s="4"/>
      <c r="R3187" s="4"/>
      <c r="S3187" s="4"/>
      <c r="T3187" s="4"/>
      <c r="U3187" s="4"/>
      <c r="V3187" s="4"/>
      <c r="W3187" s="4"/>
    </row>
    <row r="3188" spans="1:245" x14ac:dyDescent="0.2">
      <c r="A3188" s="4">
        <v>50</v>
      </c>
      <c r="B3188" s="4">
        <v>0</v>
      </c>
      <c r="C3188" s="4">
        <v>0</v>
      </c>
      <c r="D3188" s="4">
        <v>1</v>
      </c>
      <c r="E3188" s="4">
        <v>209</v>
      </c>
      <c r="F3188" s="4">
        <f>ROUND(Source!W3164,O3188)</f>
        <v>0</v>
      </c>
      <c r="G3188" s="4" t="s">
        <v>78</v>
      </c>
      <c r="H3188" s="4" t="s">
        <v>79</v>
      </c>
      <c r="I3188" s="4"/>
      <c r="J3188" s="4"/>
      <c r="K3188" s="4">
        <v>209</v>
      </c>
      <c r="L3188" s="4">
        <v>23</v>
      </c>
      <c r="M3188" s="4">
        <v>3</v>
      </c>
      <c r="N3188" s="4" t="s">
        <v>3</v>
      </c>
      <c r="O3188" s="4">
        <v>2</v>
      </c>
      <c r="P3188" s="4"/>
      <c r="Q3188" s="4"/>
      <c r="R3188" s="4"/>
      <c r="S3188" s="4"/>
      <c r="T3188" s="4"/>
      <c r="U3188" s="4"/>
      <c r="V3188" s="4"/>
      <c r="W3188" s="4"/>
    </row>
    <row r="3189" spans="1:245" x14ac:dyDescent="0.2">
      <c r="A3189" s="4">
        <v>50</v>
      </c>
      <c r="B3189" s="4">
        <v>0</v>
      </c>
      <c r="C3189" s="4">
        <v>0</v>
      </c>
      <c r="D3189" s="4">
        <v>1</v>
      </c>
      <c r="E3189" s="4">
        <v>210</v>
      </c>
      <c r="F3189" s="4">
        <f>ROUND(Source!X3164,O3189)</f>
        <v>656.78</v>
      </c>
      <c r="G3189" s="4" t="s">
        <v>80</v>
      </c>
      <c r="H3189" s="4" t="s">
        <v>81</v>
      </c>
      <c r="I3189" s="4"/>
      <c r="J3189" s="4"/>
      <c r="K3189" s="4">
        <v>210</v>
      </c>
      <c r="L3189" s="4">
        <v>24</v>
      </c>
      <c r="M3189" s="4">
        <v>3</v>
      </c>
      <c r="N3189" s="4" t="s">
        <v>3</v>
      </c>
      <c r="O3189" s="4">
        <v>2</v>
      </c>
      <c r="P3189" s="4"/>
      <c r="Q3189" s="4"/>
      <c r="R3189" s="4"/>
      <c r="S3189" s="4"/>
      <c r="T3189" s="4"/>
      <c r="U3189" s="4"/>
      <c r="V3189" s="4"/>
      <c r="W3189" s="4"/>
    </row>
    <row r="3190" spans="1:245" x14ac:dyDescent="0.2">
      <c r="A3190" s="4">
        <v>50</v>
      </c>
      <c r="B3190" s="4">
        <v>0</v>
      </c>
      <c r="C3190" s="4">
        <v>0</v>
      </c>
      <c r="D3190" s="4">
        <v>1</v>
      </c>
      <c r="E3190" s="4">
        <v>211</v>
      </c>
      <c r="F3190" s="4">
        <f>ROUND(Source!Y3164,O3190)</f>
        <v>93.83</v>
      </c>
      <c r="G3190" s="4" t="s">
        <v>82</v>
      </c>
      <c r="H3190" s="4" t="s">
        <v>83</v>
      </c>
      <c r="I3190" s="4"/>
      <c r="J3190" s="4"/>
      <c r="K3190" s="4">
        <v>211</v>
      </c>
      <c r="L3190" s="4">
        <v>25</v>
      </c>
      <c r="M3190" s="4">
        <v>3</v>
      </c>
      <c r="N3190" s="4" t="s">
        <v>3</v>
      </c>
      <c r="O3190" s="4">
        <v>2</v>
      </c>
      <c r="P3190" s="4"/>
      <c r="Q3190" s="4"/>
      <c r="R3190" s="4"/>
      <c r="S3190" s="4"/>
      <c r="T3190" s="4"/>
      <c r="U3190" s="4"/>
      <c r="V3190" s="4"/>
      <c r="W3190" s="4"/>
    </row>
    <row r="3191" spans="1:245" x14ac:dyDescent="0.2">
      <c r="A3191" s="4">
        <v>50</v>
      </c>
      <c r="B3191" s="4">
        <v>0</v>
      </c>
      <c r="C3191" s="4">
        <v>0</v>
      </c>
      <c r="D3191" s="4">
        <v>1</v>
      </c>
      <c r="E3191" s="4">
        <v>224</v>
      </c>
      <c r="F3191" s="4">
        <f>ROUND(Source!AR3164,O3191)</f>
        <v>16193.1</v>
      </c>
      <c r="G3191" s="4" t="s">
        <v>84</v>
      </c>
      <c r="H3191" s="4" t="s">
        <v>85</v>
      </c>
      <c r="I3191" s="4"/>
      <c r="J3191" s="4"/>
      <c r="K3191" s="4">
        <v>224</v>
      </c>
      <c r="L3191" s="4">
        <v>26</v>
      </c>
      <c r="M3191" s="4">
        <v>3</v>
      </c>
      <c r="N3191" s="4" t="s">
        <v>3</v>
      </c>
      <c r="O3191" s="4">
        <v>2</v>
      </c>
      <c r="P3191" s="4"/>
      <c r="Q3191" s="4"/>
      <c r="R3191" s="4"/>
      <c r="S3191" s="4"/>
      <c r="T3191" s="4"/>
      <c r="U3191" s="4"/>
      <c r="V3191" s="4"/>
      <c r="W3191" s="4"/>
    </row>
    <row r="3192" spans="1:245" x14ac:dyDescent="0.2">
      <c r="A3192" s="4">
        <v>50</v>
      </c>
      <c r="B3192" s="4">
        <v>1</v>
      </c>
      <c r="C3192" s="4">
        <v>0</v>
      </c>
      <c r="D3192" s="4">
        <v>2</v>
      </c>
      <c r="E3192" s="4">
        <v>0</v>
      </c>
      <c r="F3192" s="4">
        <f>ROUND(F3191*0.2,O3192)</f>
        <v>3238.62</v>
      </c>
      <c r="G3192" s="4" t="s">
        <v>86</v>
      </c>
      <c r="H3192" s="4" t="s">
        <v>87</v>
      </c>
      <c r="I3192" s="4"/>
      <c r="J3192" s="4"/>
      <c r="K3192" s="4">
        <v>212</v>
      </c>
      <c r="L3192" s="4">
        <v>27</v>
      </c>
      <c r="M3192" s="4">
        <v>0</v>
      </c>
      <c r="N3192" s="4" t="s">
        <v>3</v>
      </c>
      <c r="O3192" s="4">
        <v>2</v>
      </c>
      <c r="P3192" s="4"/>
      <c r="Q3192" s="4"/>
      <c r="R3192" s="4"/>
      <c r="S3192" s="4"/>
      <c r="T3192" s="4"/>
      <c r="U3192" s="4"/>
      <c r="V3192" s="4"/>
      <c r="W3192" s="4"/>
    </row>
    <row r="3193" spans="1:245" x14ac:dyDescent="0.2">
      <c r="A3193" s="4">
        <v>50</v>
      </c>
      <c r="B3193" s="4">
        <v>1</v>
      </c>
      <c r="C3193" s="4">
        <v>0</v>
      </c>
      <c r="D3193" s="4">
        <v>2</v>
      </c>
      <c r="E3193" s="4">
        <v>0</v>
      </c>
      <c r="F3193" s="4">
        <f>ROUND(F3192+F3191,O3193)</f>
        <v>19431.72</v>
      </c>
      <c r="G3193" s="4" t="s">
        <v>88</v>
      </c>
      <c r="H3193" s="4" t="s">
        <v>88</v>
      </c>
      <c r="I3193" s="4"/>
      <c r="J3193" s="4"/>
      <c r="K3193" s="4">
        <v>212</v>
      </c>
      <c r="L3193" s="4">
        <v>28</v>
      </c>
      <c r="M3193" s="4">
        <v>0</v>
      </c>
      <c r="N3193" s="4" t="s">
        <v>3</v>
      </c>
      <c r="O3193" s="4">
        <v>2</v>
      </c>
      <c r="P3193" s="4"/>
      <c r="Q3193" s="4"/>
      <c r="R3193" s="4"/>
      <c r="S3193" s="4"/>
      <c r="T3193" s="4"/>
      <c r="U3193" s="4"/>
      <c r="V3193" s="4"/>
      <c r="W3193" s="4"/>
    </row>
    <row r="3195" spans="1:245" x14ac:dyDescent="0.2">
      <c r="A3195" s="1">
        <v>4</v>
      </c>
      <c r="B3195" s="1">
        <v>1</v>
      </c>
      <c r="C3195" s="1"/>
      <c r="D3195" s="1">
        <f>ROW(A3202)</f>
        <v>3202</v>
      </c>
      <c r="E3195" s="1"/>
      <c r="F3195" s="1" t="s">
        <v>12</v>
      </c>
      <c r="G3195" s="1" t="s">
        <v>261</v>
      </c>
      <c r="H3195" s="1" t="s">
        <v>3</v>
      </c>
      <c r="I3195" s="1">
        <v>0</v>
      </c>
      <c r="J3195" s="1"/>
      <c r="K3195" s="1">
        <v>0</v>
      </c>
      <c r="L3195" s="1"/>
      <c r="M3195" s="1"/>
      <c r="N3195" s="1"/>
      <c r="O3195" s="1"/>
      <c r="P3195" s="1"/>
      <c r="Q3195" s="1"/>
      <c r="R3195" s="1"/>
      <c r="S3195" s="1"/>
      <c r="T3195" s="1"/>
      <c r="U3195" s="1" t="s">
        <v>3</v>
      </c>
      <c r="V3195" s="1">
        <v>0</v>
      </c>
      <c r="W3195" s="1"/>
      <c r="X3195" s="1"/>
      <c r="Y3195" s="1"/>
      <c r="Z3195" s="1"/>
      <c r="AA3195" s="1"/>
      <c r="AB3195" s="1" t="s">
        <v>3</v>
      </c>
      <c r="AC3195" s="1" t="s">
        <v>3</v>
      </c>
      <c r="AD3195" s="1" t="s">
        <v>3</v>
      </c>
      <c r="AE3195" s="1" t="s">
        <v>3</v>
      </c>
      <c r="AF3195" s="1" t="s">
        <v>3</v>
      </c>
      <c r="AG3195" s="1" t="s">
        <v>3</v>
      </c>
      <c r="AH3195" s="1"/>
      <c r="AI3195" s="1"/>
      <c r="AJ3195" s="1"/>
      <c r="AK3195" s="1"/>
      <c r="AL3195" s="1"/>
      <c r="AM3195" s="1"/>
      <c r="AN3195" s="1"/>
      <c r="AO3195" s="1"/>
      <c r="AP3195" s="1" t="s">
        <v>3</v>
      </c>
      <c r="AQ3195" s="1" t="s">
        <v>3</v>
      </c>
      <c r="AR3195" s="1" t="s">
        <v>3</v>
      </c>
      <c r="AS3195" s="1"/>
      <c r="AT3195" s="1"/>
      <c r="AU3195" s="1"/>
      <c r="AV3195" s="1"/>
      <c r="AW3195" s="1"/>
      <c r="AX3195" s="1"/>
      <c r="AY3195" s="1"/>
      <c r="AZ3195" s="1" t="s">
        <v>3</v>
      </c>
      <c r="BA3195" s="1"/>
      <c r="BB3195" s="1" t="s">
        <v>3</v>
      </c>
      <c r="BC3195" s="1" t="s">
        <v>3</v>
      </c>
      <c r="BD3195" s="1" t="s">
        <v>3</v>
      </c>
      <c r="BE3195" s="1" t="s">
        <v>3</v>
      </c>
      <c r="BF3195" s="1" t="s">
        <v>3</v>
      </c>
      <c r="BG3195" s="1" t="s">
        <v>3</v>
      </c>
      <c r="BH3195" s="1" t="s">
        <v>3</v>
      </c>
      <c r="BI3195" s="1" t="s">
        <v>3</v>
      </c>
      <c r="BJ3195" s="1" t="s">
        <v>3</v>
      </c>
      <c r="BK3195" s="1" t="s">
        <v>3</v>
      </c>
      <c r="BL3195" s="1" t="s">
        <v>3</v>
      </c>
      <c r="BM3195" s="1" t="s">
        <v>3</v>
      </c>
      <c r="BN3195" s="1" t="s">
        <v>3</v>
      </c>
      <c r="BO3195" s="1" t="s">
        <v>3</v>
      </c>
      <c r="BP3195" s="1" t="s">
        <v>3</v>
      </c>
      <c r="BQ3195" s="1"/>
      <c r="BR3195" s="1"/>
      <c r="BS3195" s="1"/>
      <c r="BT3195" s="1"/>
      <c r="BU3195" s="1"/>
      <c r="BV3195" s="1"/>
      <c r="BW3195" s="1"/>
      <c r="BX3195" s="1">
        <v>0</v>
      </c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>
        <v>0</v>
      </c>
    </row>
    <row r="3197" spans="1:245" x14ac:dyDescent="0.2">
      <c r="A3197" s="2">
        <v>52</v>
      </c>
      <c r="B3197" s="2">
        <f t="shared" ref="B3197:G3197" si="1707">B3202</f>
        <v>1</v>
      </c>
      <c r="C3197" s="2">
        <f t="shared" si="1707"/>
        <v>4</v>
      </c>
      <c r="D3197" s="2">
        <f t="shared" si="1707"/>
        <v>3195</v>
      </c>
      <c r="E3197" s="2">
        <f t="shared" si="1707"/>
        <v>0</v>
      </c>
      <c r="F3197" s="2" t="str">
        <f t="shared" si="1707"/>
        <v>Новый раздел</v>
      </c>
      <c r="G3197" s="2" t="str">
        <f t="shared" si="1707"/>
        <v>Установка урн</v>
      </c>
      <c r="H3197" s="2"/>
      <c r="I3197" s="2"/>
      <c r="J3197" s="2"/>
      <c r="K3197" s="2"/>
      <c r="L3197" s="2"/>
      <c r="M3197" s="2"/>
      <c r="N3197" s="2"/>
      <c r="O3197" s="2">
        <f t="shared" ref="O3197:AT3197" si="1708">O3202</f>
        <v>7500.41</v>
      </c>
      <c r="P3197" s="2">
        <f t="shared" si="1708"/>
        <v>7031.28</v>
      </c>
      <c r="Q3197" s="2">
        <f t="shared" si="1708"/>
        <v>0</v>
      </c>
      <c r="R3197" s="2">
        <f t="shared" si="1708"/>
        <v>0</v>
      </c>
      <c r="S3197" s="2">
        <f t="shared" si="1708"/>
        <v>469.13</v>
      </c>
      <c r="T3197" s="2">
        <f t="shared" si="1708"/>
        <v>0</v>
      </c>
      <c r="U3197" s="2">
        <f t="shared" si="1708"/>
        <v>2.488</v>
      </c>
      <c r="V3197" s="2">
        <f t="shared" si="1708"/>
        <v>0</v>
      </c>
      <c r="W3197" s="2">
        <f t="shared" si="1708"/>
        <v>0</v>
      </c>
      <c r="X3197" s="2">
        <f t="shared" si="1708"/>
        <v>328.39</v>
      </c>
      <c r="Y3197" s="2">
        <f t="shared" si="1708"/>
        <v>46.91</v>
      </c>
      <c r="Z3197" s="2">
        <f t="shared" si="1708"/>
        <v>0</v>
      </c>
      <c r="AA3197" s="2">
        <f t="shared" si="1708"/>
        <v>0</v>
      </c>
      <c r="AB3197" s="2">
        <f t="shared" si="1708"/>
        <v>7500.41</v>
      </c>
      <c r="AC3197" s="2">
        <f t="shared" si="1708"/>
        <v>7031.28</v>
      </c>
      <c r="AD3197" s="2">
        <f t="shared" si="1708"/>
        <v>0</v>
      </c>
      <c r="AE3197" s="2">
        <f t="shared" si="1708"/>
        <v>0</v>
      </c>
      <c r="AF3197" s="2">
        <f t="shared" si="1708"/>
        <v>469.13</v>
      </c>
      <c r="AG3197" s="2">
        <f t="shared" si="1708"/>
        <v>0</v>
      </c>
      <c r="AH3197" s="2">
        <f t="shared" si="1708"/>
        <v>2.488</v>
      </c>
      <c r="AI3197" s="2">
        <f t="shared" si="1708"/>
        <v>0</v>
      </c>
      <c r="AJ3197" s="2">
        <f t="shared" si="1708"/>
        <v>0</v>
      </c>
      <c r="AK3197" s="2">
        <f t="shared" si="1708"/>
        <v>328.39</v>
      </c>
      <c r="AL3197" s="2">
        <f t="shared" si="1708"/>
        <v>46.91</v>
      </c>
      <c r="AM3197" s="2">
        <f t="shared" si="1708"/>
        <v>0</v>
      </c>
      <c r="AN3197" s="2">
        <f t="shared" si="1708"/>
        <v>0</v>
      </c>
      <c r="AO3197" s="2">
        <f t="shared" si="1708"/>
        <v>0</v>
      </c>
      <c r="AP3197" s="2">
        <f t="shared" si="1708"/>
        <v>0</v>
      </c>
      <c r="AQ3197" s="2">
        <f t="shared" si="1708"/>
        <v>0</v>
      </c>
      <c r="AR3197" s="2">
        <f t="shared" si="1708"/>
        <v>7875.71</v>
      </c>
      <c r="AS3197" s="2">
        <f t="shared" si="1708"/>
        <v>5833.34</v>
      </c>
      <c r="AT3197" s="2">
        <f t="shared" si="1708"/>
        <v>0</v>
      </c>
      <c r="AU3197" s="2">
        <f t="shared" ref="AU3197:BZ3197" si="1709">AU3202</f>
        <v>2042.37</v>
      </c>
      <c r="AV3197" s="2">
        <f t="shared" si="1709"/>
        <v>7031.28</v>
      </c>
      <c r="AW3197" s="2">
        <f t="shared" si="1709"/>
        <v>7031.28</v>
      </c>
      <c r="AX3197" s="2">
        <f t="shared" si="1709"/>
        <v>0</v>
      </c>
      <c r="AY3197" s="2">
        <f t="shared" si="1709"/>
        <v>7031.28</v>
      </c>
      <c r="AZ3197" s="2">
        <f t="shared" si="1709"/>
        <v>0</v>
      </c>
      <c r="BA3197" s="2">
        <f t="shared" si="1709"/>
        <v>0</v>
      </c>
      <c r="BB3197" s="2">
        <f t="shared" si="1709"/>
        <v>0</v>
      </c>
      <c r="BC3197" s="2">
        <f t="shared" si="1709"/>
        <v>0</v>
      </c>
      <c r="BD3197" s="2">
        <f t="shared" si="1709"/>
        <v>0</v>
      </c>
      <c r="BE3197" s="2">
        <f t="shared" si="1709"/>
        <v>0</v>
      </c>
      <c r="BF3197" s="2">
        <f t="shared" si="1709"/>
        <v>0</v>
      </c>
      <c r="BG3197" s="2">
        <f t="shared" si="1709"/>
        <v>0</v>
      </c>
      <c r="BH3197" s="2">
        <f t="shared" si="1709"/>
        <v>0</v>
      </c>
      <c r="BI3197" s="2">
        <f t="shared" si="1709"/>
        <v>0</v>
      </c>
      <c r="BJ3197" s="2">
        <f t="shared" si="1709"/>
        <v>0</v>
      </c>
      <c r="BK3197" s="2">
        <f t="shared" si="1709"/>
        <v>0</v>
      </c>
      <c r="BL3197" s="2">
        <f t="shared" si="1709"/>
        <v>0</v>
      </c>
      <c r="BM3197" s="2">
        <f t="shared" si="1709"/>
        <v>0</v>
      </c>
      <c r="BN3197" s="2">
        <f t="shared" si="1709"/>
        <v>0</v>
      </c>
      <c r="BO3197" s="2">
        <f t="shared" si="1709"/>
        <v>0</v>
      </c>
      <c r="BP3197" s="2">
        <f t="shared" si="1709"/>
        <v>0</v>
      </c>
      <c r="BQ3197" s="2">
        <f t="shared" si="1709"/>
        <v>0</v>
      </c>
      <c r="BR3197" s="2">
        <f t="shared" si="1709"/>
        <v>0</v>
      </c>
      <c r="BS3197" s="2">
        <f t="shared" si="1709"/>
        <v>0</v>
      </c>
      <c r="BT3197" s="2">
        <f t="shared" si="1709"/>
        <v>0</v>
      </c>
      <c r="BU3197" s="2">
        <f t="shared" si="1709"/>
        <v>0</v>
      </c>
      <c r="BV3197" s="2">
        <f t="shared" si="1709"/>
        <v>0</v>
      </c>
      <c r="BW3197" s="2">
        <f t="shared" si="1709"/>
        <v>0</v>
      </c>
      <c r="BX3197" s="2">
        <f t="shared" si="1709"/>
        <v>0</v>
      </c>
      <c r="BY3197" s="2">
        <f t="shared" si="1709"/>
        <v>0</v>
      </c>
      <c r="BZ3197" s="2">
        <f t="shared" si="1709"/>
        <v>0</v>
      </c>
      <c r="CA3197" s="2">
        <f t="shared" ref="CA3197:DF3197" si="1710">CA3202</f>
        <v>7875.71</v>
      </c>
      <c r="CB3197" s="2">
        <f t="shared" si="1710"/>
        <v>5833.34</v>
      </c>
      <c r="CC3197" s="2">
        <f t="shared" si="1710"/>
        <v>0</v>
      </c>
      <c r="CD3197" s="2">
        <f t="shared" si="1710"/>
        <v>2042.37</v>
      </c>
      <c r="CE3197" s="2">
        <f t="shared" si="1710"/>
        <v>7031.28</v>
      </c>
      <c r="CF3197" s="2">
        <f t="shared" si="1710"/>
        <v>7031.28</v>
      </c>
      <c r="CG3197" s="2">
        <f t="shared" si="1710"/>
        <v>0</v>
      </c>
      <c r="CH3197" s="2">
        <f t="shared" si="1710"/>
        <v>7031.28</v>
      </c>
      <c r="CI3197" s="2">
        <f t="shared" si="1710"/>
        <v>0</v>
      </c>
      <c r="CJ3197" s="2">
        <f t="shared" si="1710"/>
        <v>0</v>
      </c>
      <c r="CK3197" s="2">
        <f t="shared" si="1710"/>
        <v>0</v>
      </c>
      <c r="CL3197" s="2">
        <f t="shared" si="1710"/>
        <v>0</v>
      </c>
      <c r="CM3197" s="2">
        <f t="shared" si="1710"/>
        <v>0</v>
      </c>
      <c r="CN3197" s="2">
        <f t="shared" si="1710"/>
        <v>0</v>
      </c>
      <c r="CO3197" s="2">
        <f t="shared" si="1710"/>
        <v>0</v>
      </c>
      <c r="CP3197" s="2">
        <f t="shared" si="1710"/>
        <v>0</v>
      </c>
      <c r="CQ3197" s="2">
        <f t="shared" si="1710"/>
        <v>0</v>
      </c>
      <c r="CR3197" s="2">
        <f t="shared" si="1710"/>
        <v>0</v>
      </c>
      <c r="CS3197" s="2">
        <f t="shared" si="1710"/>
        <v>0</v>
      </c>
      <c r="CT3197" s="2">
        <f t="shared" si="1710"/>
        <v>0</v>
      </c>
      <c r="CU3197" s="2">
        <f t="shared" si="1710"/>
        <v>0</v>
      </c>
      <c r="CV3197" s="2">
        <f t="shared" si="1710"/>
        <v>0</v>
      </c>
      <c r="CW3197" s="2">
        <f t="shared" si="1710"/>
        <v>0</v>
      </c>
      <c r="CX3197" s="2">
        <f t="shared" si="1710"/>
        <v>0</v>
      </c>
      <c r="CY3197" s="2">
        <f t="shared" si="1710"/>
        <v>0</v>
      </c>
      <c r="CZ3197" s="2">
        <f t="shared" si="1710"/>
        <v>0</v>
      </c>
      <c r="DA3197" s="2">
        <f t="shared" si="1710"/>
        <v>0</v>
      </c>
      <c r="DB3197" s="2">
        <f t="shared" si="1710"/>
        <v>0</v>
      </c>
      <c r="DC3197" s="2">
        <f t="shared" si="1710"/>
        <v>0</v>
      </c>
      <c r="DD3197" s="2">
        <f t="shared" si="1710"/>
        <v>0</v>
      </c>
      <c r="DE3197" s="2">
        <f t="shared" si="1710"/>
        <v>0</v>
      </c>
      <c r="DF3197" s="2">
        <f t="shared" si="1710"/>
        <v>0</v>
      </c>
      <c r="DG3197" s="3">
        <f t="shared" ref="DG3197:EL3197" si="1711">DG3202</f>
        <v>0</v>
      </c>
      <c r="DH3197" s="3">
        <f t="shared" si="1711"/>
        <v>0</v>
      </c>
      <c r="DI3197" s="3">
        <f t="shared" si="1711"/>
        <v>0</v>
      </c>
      <c r="DJ3197" s="3">
        <f t="shared" si="1711"/>
        <v>0</v>
      </c>
      <c r="DK3197" s="3">
        <f t="shared" si="1711"/>
        <v>0</v>
      </c>
      <c r="DL3197" s="3">
        <f t="shared" si="1711"/>
        <v>0</v>
      </c>
      <c r="DM3197" s="3">
        <f t="shared" si="1711"/>
        <v>0</v>
      </c>
      <c r="DN3197" s="3">
        <f t="shared" si="1711"/>
        <v>0</v>
      </c>
      <c r="DO3197" s="3">
        <f t="shared" si="1711"/>
        <v>0</v>
      </c>
      <c r="DP3197" s="3">
        <f t="shared" si="1711"/>
        <v>0</v>
      </c>
      <c r="DQ3197" s="3">
        <f t="shared" si="1711"/>
        <v>0</v>
      </c>
      <c r="DR3197" s="3">
        <f t="shared" si="1711"/>
        <v>0</v>
      </c>
      <c r="DS3197" s="3">
        <f t="shared" si="1711"/>
        <v>0</v>
      </c>
      <c r="DT3197" s="3">
        <f t="shared" si="1711"/>
        <v>0</v>
      </c>
      <c r="DU3197" s="3">
        <f t="shared" si="1711"/>
        <v>0</v>
      </c>
      <c r="DV3197" s="3">
        <f t="shared" si="1711"/>
        <v>0</v>
      </c>
      <c r="DW3197" s="3">
        <f t="shared" si="1711"/>
        <v>0</v>
      </c>
      <c r="DX3197" s="3">
        <f t="shared" si="1711"/>
        <v>0</v>
      </c>
      <c r="DY3197" s="3">
        <f t="shared" si="1711"/>
        <v>0</v>
      </c>
      <c r="DZ3197" s="3">
        <f t="shared" si="1711"/>
        <v>0</v>
      </c>
      <c r="EA3197" s="3">
        <f t="shared" si="1711"/>
        <v>0</v>
      </c>
      <c r="EB3197" s="3">
        <f t="shared" si="1711"/>
        <v>0</v>
      </c>
      <c r="EC3197" s="3">
        <f t="shared" si="1711"/>
        <v>0</v>
      </c>
      <c r="ED3197" s="3">
        <f t="shared" si="1711"/>
        <v>0</v>
      </c>
      <c r="EE3197" s="3">
        <f t="shared" si="1711"/>
        <v>0</v>
      </c>
      <c r="EF3197" s="3">
        <f t="shared" si="1711"/>
        <v>0</v>
      </c>
      <c r="EG3197" s="3">
        <f t="shared" si="1711"/>
        <v>0</v>
      </c>
      <c r="EH3197" s="3">
        <f t="shared" si="1711"/>
        <v>0</v>
      </c>
      <c r="EI3197" s="3">
        <f t="shared" si="1711"/>
        <v>0</v>
      </c>
      <c r="EJ3197" s="3">
        <f t="shared" si="1711"/>
        <v>0</v>
      </c>
      <c r="EK3197" s="3">
        <f t="shared" si="1711"/>
        <v>0</v>
      </c>
      <c r="EL3197" s="3">
        <f t="shared" si="1711"/>
        <v>0</v>
      </c>
      <c r="EM3197" s="3">
        <f t="shared" ref="EM3197:FR3197" si="1712">EM3202</f>
        <v>0</v>
      </c>
      <c r="EN3197" s="3">
        <f t="shared" si="1712"/>
        <v>0</v>
      </c>
      <c r="EO3197" s="3">
        <f t="shared" si="1712"/>
        <v>0</v>
      </c>
      <c r="EP3197" s="3">
        <f t="shared" si="1712"/>
        <v>0</v>
      </c>
      <c r="EQ3197" s="3">
        <f t="shared" si="1712"/>
        <v>0</v>
      </c>
      <c r="ER3197" s="3">
        <f t="shared" si="1712"/>
        <v>0</v>
      </c>
      <c r="ES3197" s="3">
        <f t="shared" si="1712"/>
        <v>0</v>
      </c>
      <c r="ET3197" s="3">
        <f t="shared" si="1712"/>
        <v>0</v>
      </c>
      <c r="EU3197" s="3">
        <f t="shared" si="1712"/>
        <v>0</v>
      </c>
      <c r="EV3197" s="3">
        <f t="shared" si="1712"/>
        <v>0</v>
      </c>
      <c r="EW3197" s="3">
        <f t="shared" si="1712"/>
        <v>0</v>
      </c>
      <c r="EX3197" s="3">
        <f t="shared" si="1712"/>
        <v>0</v>
      </c>
      <c r="EY3197" s="3">
        <f t="shared" si="1712"/>
        <v>0</v>
      </c>
      <c r="EZ3197" s="3">
        <f t="shared" si="1712"/>
        <v>0</v>
      </c>
      <c r="FA3197" s="3">
        <f t="shared" si="1712"/>
        <v>0</v>
      </c>
      <c r="FB3197" s="3">
        <f t="shared" si="1712"/>
        <v>0</v>
      </c>
      <c r="FC3197" s="3">
        <f t="shared" si="1712"/>
        <v>0</v>
      </c>
      <c r="FD3197" s="3">
        <f t="shared" si="1712"/>
        <v>0</v>
      </c>
      <c r="FE3197" s="3">
        <f t="shared" si="1712"/>
        <v>0</v>
      </c>
      <c r="FF3197" s="3">
        <f t="shared" si="1712"/>
        <v>0</v>
      </c>
      <c r="FG3197" s="3">
        <f t="shared" si="1712"/>
        <v>0</v>
      </c>
      <c r="FH3197" s="3">
        <f t="shared" si="1712"/>
        <v>0</v>
      </c>
      <c r="FI3197" s="3">
        <f t="shared" si="1712"/>
        <v>0</v>
      </c>
      <c r="FJ3197" s="3">
        <f t="shared" si="1712"/>
        <v>0</v>
      </c>
      <c r="FK3197" s="3">
        <f t="shared" si="1712"/>
        <v>0</v>
      </c>
      <c r="FL3197" s="3">
        <f t="shared" si="1712"/>
        <v>0</v>
      </c>
      <c r="FM3197" s="3">
        <f t="shared" si="1712"/>
        <v>0</v>
      </c>
      <c r="FN3197" s="3">
        <f t="shared" si="1712"/>
        <v>0</v>
      </c>
      <c r="FO3197" s="3">
        <f t="shared" si="1712"/>
        <v>0</v>
      </c>
      <c r="FP3197" s="3">
        <f t="shared" si="1712"/>
        <v>0</v>
      </c>
      <c r="FQ3197" s="3">
        <f t="shared" si="1712"/>
        <v>0</v>
      </c>
      <c r="FR3197" s="3">
        <f t="shared" si="1712"/>
        <v>0</v>
      </c>
      <c r="FS3197" s="3">
        <f t="shared" ref="FS3197:GX3197" si="1713">FS3202</f>
        <v>0</v>
      </c>
      <c r="FT3197" s="3">
        <f t="shared" si="1713"/>
        <v>0</v>
      </c>
      <c r="FU3197" s="3">
        <f t="shared" si="1713"/>
        <v>0</v>
      </c>
      <c r="FV3197" s="3">
        <f t="shared" si="1713"/>
        <v>0</v>
      </c>
      <c r="FW3197" s="3">
        <f t="shared" si="1713"/>
        <v>0</v>
      </c>
      <c r="FX3197" s="3">
        <f t="shared" si="1713"/>
        <v>0</v>
      </c>
      <c r="FY3197" s="3">
        <f t="shared" si="1713"/>
        <v>0</v>
      </c>
      <c r="FZ3197" s="3">
        <f t="shared" si="1713"/>
        <v>0</v>
      </c>
      <c r="GA3197" s="3">
        <f t="shared" si="1713"/>
        <v>0</v>
      </c>
      <c r="GB3197" s="3">
        <f t="shared" si="1713"/>
        <v>0</v>
      </c>
      <c r="GC3197" s="3">
        <f t="shared" si="1713"/>
        <v>0</v>
      </c>
      <c r="GD3197" s="3">
        <f t="shared" si="1713"/>
        <v>0</v>
      </c>
      <c r="GE3197" s="3">
        <f t="shared" si="1713"/>
        <v>0</v>
      </c>
      <c r="GF3197" s="3">
        <f t="shared" si="1713"/>
        <v>0</v>
      </c>
      <c r="GG3197" s="3">
        <f t="shared" si="1713"/>
        <v>0</v>
      </c>
      <c r="GH3197" s="3">
        <f t="shared" si="1713"/>
        <v>0</v>
      </c>
      <c r="GI3197" s="3">
        <f t="shared" si="1713"/>
        <v>0</v>
      </c>
      <c r="GJ3197" s="3">
        <f t="shared" si="1713"/>
        <v>0</v>
      </c>
      <c r="GK3197" s="3">
        <f t="shared" si="1713"/>
        <v>0</v>
      </c>
      <c r="GL3197" s="3">
        <f t="shared" si="1713"/>
        <v>0</v>
      </c>
      <c r="GM3197" s="3">
        <f t="shared" si="1713"/>
        <v>0</v>
      </c>
      <c r="GN3197" s="3">
        <f t="shared" si="1713"/>
        <v>0</v>
      </c>
      <c r="GO3197" s="3">
        <f t="shared" si="1713"/>
        <v>0</v>
      </c>
      <c r="GP3197" s="3">
        <f t="shared" si="1713"/>
        <v>0</v>
      </c>
      <c r="GQ3197" s="3">
        <f t="shared" si="1713"/>
        <v>0</v>
      </c>
      <c r="GR3197" s="3">
        <f t="shared" si="1713"/>
        <v>0</v>
      </c>
      <c r="GS3197" s="3">
        <f t="shared" si="1713"/>
        <v>0</v>
      </c>
      <c r="GT3197" s="3">
        <f t="shared" si="1713"/>
        <v>0</v>
      </c>
      <c r="GU3197" s="3">
        <f t="shared" si="1713"/>
        <v>0</v>
      </c>
      <c r="GV3197" s="3">
        <f t="shared" si="1713"/>
        <v>0</v>
      </c>
      <c r="GW3197" s="3">
        <f t="shared" si="1713"/>
        <v>0</v>
      </c>
      <c r="GX3197" s="3">
        <f t="shared" si="1713"/>
        <v>0</v>
      </c>
    </row>
    <row r="3199" spans="1:245" x14ac:dyDescent="0.2">
      <c r="A3199">
        <v>17</v>
      </c>
      <c r="B3199">
        <v>1</v>
      </c>
      <c r="C3199">
        <f>ROW(SmtRes!A970)</f>
        <v>970</v>
      </c>
      <c r="D3199">
        <f>ROW(EtalonRes!A934)</f>
        <v>934</v>
      </c>
      <c r="E3199" t="s">
        <v>237</v>
      </c>
      <c r="F3199" t="s">
        <v>91</v>
      </c>
      <c r="G3199" t="s">
        <v>92</v>
      </c>
      <c r="H3199" t="s">
        <v>93</v>
      </c>
      <c r="I3199">
        <f>ROUND(4/10,9)</f>
        <v>0.4</v>
      </c>
      <c r="J3199">
        <v>0</v>
      </c>
      <c r="O3199">
        <f>ROUND(CP3199,2)</f>
        <v>1667.07</v>
      </c>
      <c r="P3199">
        <f>ROUND(CQ3199*I3199,2)</f>
        <v>1197.94</v>
      </c>
      <c r="Q3199">
        <f>ROUND(CR3199*I3199,2)</f>
        <v>0</v>
      </c>
      <c r="R3199">
        <f>ROUND(CS3199*I3199,2)</f>
        <v>0</v>
      </c>
      <c r="S3199">
        <f>ROUND(CT3199*I3199,2)</f>
        <v>469.13</v>
      </c>
      <c r="T3199">
        <f>ROUND(CU3199*I3199,2)</f>
        <v>0</v>
      </c>
      <c r="U3199">
        <f>CV3199*I3199</f>
        <v>2.488</v>
      </c>
      <c r="V3199">
        <f>CW3199*I3199</f>
        <v>0</v>
      </c>
      <c r="W3199">
        <f>ROUND(CX3199*I3199,2)</f>
        <v>0</v>
      </c>
      <c r="X3199">
        <f>ROUND(CY3199,2)</f>
        <v>328.39</v>
      </c>
      <c r="Y3199">
        <f>ROUND(CZ3199,2)</f>
        <v>46.91</v>
      </c>
      <c r="AA3199">
        <v>55574044</v>
      </c>
      <c r="AB3199">
        <f>ROUND((AC3199+AD3199+AF3199),6)</f>
        <v>4167.68</v>
      </c>
      <c r="AC3199">
        <f>ROUND((ES3199),6)</f>
        <v>2994.86</v>
      </c>
      <c r="AD3199">
        <f>ROUND((((ET3199)-(EU3199))+AE3199),6)</f>
        <v>0</v>
      </c>
      <c r="AE3199">
        <f>ROUND((EU3199),6)</f>
        <v>0</v>
      </c>
      <c r="AF3199">
        <f>ROUND((EV3199),6)</f>
        <v>1172.82</v>
      </c>
      <c r="AG3199">
        <f>ROUND((AP3199),6)</f>
        <v>0</v>
      </c>
      <c r="AH3199">
        <f>(EW3199)</f>
        <v>6.22</v>
      </c>
      <c r="AI3199">
        <f>(EX3199)</f>
        <v>0</v>
      </c>
      <c r="AJ3199">
        <f>(AS3199)</f>
        <v>0</v>
      </c>
      <c r="AK3199">
        <v>4167.68</v>
      </c>
      <c r="AL3199">
        <v>2994.86</v>
      </c>
      <c r="AM3199">
        <v>0</v>
      </c>
      <c r="AN3199">
        <v>0</v>
      </c>
      <c r="AO3199">
        <v>1172.82</v>
      </c>
      <c r="AP3199">
        <v>0</v>
      </c>
      <c r="AQ3199">
        <v>6.22</v>
      </c>
      <c r="AR3199">
        <v>0</v>
      </c>
      <c r="AS3199">
        <v>0</v>
      </c>
      <c r="AT3199">
        <v>70</v>
      </c>
      <c r="AU3199">
        <v>10</v>
      </c>
      <c r="AV3199">
        <v>1</v>
      </c>
      <c r="AW3199">
        <v>1</v>
      </c>
      <c r="AZ3199">
        <v>1</v>
      </c>
      <c r="BA3199">
        <v>1</v>
      </c>
      <c r="BB3199">
        <v>1</v>
      </c>
      <c r="BC3199">
        <v>1</v>
      </c>
      <c r="BD3199" t="s">
        <v>3</v>
      </c>
      <c r="BE3199" t="s">
        <v>3</v>
      </c>
      <c r="BF3199" t="s">
        <v>3</v>
      </c>
      <c r="BG3199" t="s">
        <v>3</v>
      </c>
      <c r="BH3199">
        <v>0</v>
      </c>
      <c r="BI3199">
        <v>4</v>
      </c>
      <c r="BJ3199" t="s">
        <v>94</v>
      </c>
      <c r="BM3199">
        <v>0</v>
      </c>
      <c r="BN3199">
        <v>0</v>
      </c>
      <c r="BO3199" t="s">
        <v>3</v>
      </c>
      <c r="BP3199">
        <v>0</v>
      </c>
      <c r="BQ3199">
        <v>1</v>
      </c>
      <c r="BR3199">
        <v>0</v>
      </c>
      <c r="BS3199">
        <v>1</v>
      </c>
      <c r="BT3199">
        <v>1</v>
      </c>
      <c r="BU3199">
        <v>1</v>
      </c>
      <c r="BV3199">
        <v>1</v>
      </c>
      <c r="BW3199">
        <v>1</v>
      </c>
      <c r="BX3199">
        <v>1</v>
      </c>
      <c r="BY3199" t="s">
        <v>3</v>
      </c>
      <c r="BZ3199">
        <v>70</v>
      </c>
      <c r="CA3199">
        <v>10</v>
      </c>
      <c r="CE3199">
        <v>0</v>
      </c>
      <c r="CF3199">
        <v>0</v>
      </c>
      <c r="CG3199">
        <v>0</v>
      </c>
      <c r="CM3199">
        <v>0</v>
      </c>
      <c r="CN3199" t="s">
        <v>3</v>
      </c>
      <c r="CO3199">
        <v>0</v>
      </c>
      <c r="CP3199">
        <f>(P3199+Q3199+S3199)</f>
        <v>1667.0700000000002</v>
      </c>
      <c r="CQ3199">
        <f>(AC3199*BC3199*AW3199)</f>
        <v>2994.86</v>
      </c>
      <c r="CR3199">
        <f>((((ET3199)*BB3199-(EU3199)*BS3199)+AE3199*BS3199)*AV3199)</f>
        <v>0</v>
      </c>
      <c r="CS3199">
        <f>(AE3199*BS3199*AV3199)</f>
        <v>0</v>
      </c>
      <c r="CT3199">
        <f>(AF3199*BA3199*AV3199)</f>
        <v>1172.82</v>
      </c>
      <c r="CU3199">
        <f>AG3199</f>
        <v>0</v>
      </c>
      <c r="CV3199">
        <f>(AH3199*AV3199)</f>
        <v>6.22</v>
      </c>
      <c r="CW3199">
        <f>AI3199</f>
        <v>0</v>
      </c>
      <c r="CX3199">
        <f>AJ3199</f>
        <v>0</v>
      </c>
      <c r="CY3199">
        <f>((S3199*BZ3199)/100)</f>
        <v>328.39099999999996</v>
      </c>
      <c r="CZ3199">
        <f>((S3199*CA3199)/100)</f>
        <v>46.913000000000004</v>
      </c>
      <c r="DC3199" t="s">
        <v>3</v>
      </c>
      <c r="DD3199" t="s">
        <v>3</v>
      </c>
      <c r="DE3199" t="s">
        <v>3</v>
      </c>
      <c r="DF3199" t="s">
        <v>3</v>
      </c>
      <c r="DG3199" t="s">
        <v>3</v>
      </c>
      <c r="DH3199" t="s">
        <v>3</v>
      </c>
      <c r="DI3199" t="s">
        <v>3</v>
      </c>
      <c r="DJ3199" t="s">
        <v>3</v>
      </c>
      <c r="DK3199" t="s">
        <v>3</v>
      </c>
      <c r="DL3199" t="s">
        <v>3</v>
      </c>
      <c r="DM3199" t="s">
        <v>3</v>
      </c>
      <c r="DN3199">
        <v>0</v>
      </c>
      <c r="DO3199">
        <v>0</v>
      </c>
      <c r="DP3199">
        <v>1</v>
      </c>
      <c r="DQ3199">
        <v>1</v>
      </c>
      <c r="DU3199">
        <v>1010</v>
      </c>
      <c r="DV3199" t="s">
        <v>93</v>
      </c>
      <c r="DW3199" t="s">
        <v>93</v>
      </c>
      <c r="DX3199">
        <v>10</v>
      </c>
      <c r="EE3199">
        <v>55317522</v>
      </c>
      <c r="EF3199">
        <v>1</v>
      </c>
      <c r="EG3199" t="s">
        <v>19</v>
      </c>
      <c r="EH3199">
        <v>0</v>
      </c>
      <c r="EI3199" t="s">
        <v>3</v>
      </c>
      <c r="EJ3199">
        <v>4</v>
      </c>
      <c r="EK3199">
        <v>0</v>
      </c>
      <c r="EL3199" t="s">
        <v>20</v>
      </c>
      <c r="EM3199" t="s">
        <v>21</v>
      </c>
      <c r="EO3199" t="s">
        <v>3</v>
      </c>
      <c r="EQ3199">
        <v>0</v>
      </c>
      <c r="ER3199">
        <v>4167.68</v>
      </c>
      <c r="ES3199">
        <v>2994.86</v>
      </c>
      <c r="ET3199">
        <v>0</v>
      </c>
      <c r="EU3199">
        <v>0</v>
      </c>
      <c r="EV3199">
        <v>1172.82</v>
      </c>
      <c r="EW3199">
        <v>6.22</v>
      </c>
      <c r="EX3199">
        <v>0</v>
      </c>
      <c r="EY3199">
        <v>0</v>
      </c>
      <c r="FQ3199">
        <v>0</v>
      </c>
      <c r="FR3199">
        <f>ROUND(IF(AND(BH3199=3,BI3199=3),P3199,0),2)</f>
        <v>0</v>
      </c>
      <c r="FS3199">
        <v>0</v>
      </c>
      <c r="FX3199">
        <v>70</v>
      </c>
      <c r="FY3199">
        <v>10</v>
      </c>
      <c r="GA3199" t="s">
        <v>3</v>
      </c>
      <c r="GD3199">
        <v>0</v>
      </c>
      <c r="GF3199">
        <v>1404583839</v>
      </c>
      <c r="GG3199">
        <v>2</v>
      </c>
      <c r="GH3199">
        <v>1</v>
      </c>
      <c r="GI3199">
        <v>-2</v>
      </c>
      <c r="GJ3199">
        <v>0</v>
      </c>
      <c r="GK3199">
        <f>ROUND(R3199*(R12)/100,2)</f>
        <v>0</v>
      </c>
      <c r="GL3199">
        <f>ROUND(IF(AND(BH3199=3,BI3199=3,FS3199&lt;&gt;0),P3199,0),2)</f>
        <v>0</v>
      </c>
      <c r="GM3199">
        <f>ROUND(O3199+X3199+Y3199+GK3199,2)+GX3199</f>
        <v>2042.37</v>
      </c>
      <c r="GN3199">
        <f>IF(OR(BI3199=0,BI3199=1),ROUND(O3199+X3199+Y3199+GK3199,2),0)</f>
        <v>0</v>
      </c>
      <c r="GO3199">
        <f>IF(BI3199=2,ROUND(O3199+X3199+Y3199+GK3199,2),0)</f>
        <v>0</v>
      </c>
      <c r="GP3199">
        <f>IF(BI3199=4,ROUND(O3199+X3199+Y3199+GK3199,2)+GX3199,0)</f>
        <v>2042.37</v>
      </c>
      <c r="GR3199">
        <v>0</v>
      </c>
      <c r="GS3199">
        <v>3</v>
      </c>
      <c r="GT3199">
        <v>0</v>
      </c>
      <c r="GU3199" t="s">
        <v>3</v>
      </c>
      <c r="GV3199">
        <f>ROUND((GT3199),6)</f>
        <v>0</v>
      </c>
      <c r="GW3199">
        <v>1</v>
      </c>
      <c r="GX3199">
        <f>ROUND(HC3199*I3199,2)</f>
        <v>0</v>
      </c>
      <c r="HA3199">
        <v>0</v>
      </c>
      <c r="HB3199">
        <v>0</v>
      </c>
      <c r="HC3199">
        <f>GV3199*GW3199</f>
        <v>0</v>
      </c>
      <c r="IK3199">
        <v>0</v>
      </c>
    </row>
    <row r="3200" spans="1:245" x14ac:dyDescent="0.2">
      <c r="A3200">
        <v>17</v>
      </c>
      <c r="B3200">
        <v>1</v>
      </c>
      <c r="E3200" t="s">
        <v>240</v>
      </c>
      <c r="F3200" t="s">
        <v>96</v>
      </c>
      <c r="G3200" t="s">
        <v>509</v>
      </c>
      <c r="H3200" t="s">
        <v>180</v>
      </c>
      <c r="I3200">
        <v>2</v>
      </c>
      <c r="J3200">
        <v>0</v>
      </c>
      <c r="O3200">
        <f>ROUND(CP3200,2)</f>
        <v>5833.34</v>
      </c>
      <c r="P3200">
        <f>ROUND(CQ3200*I3200,2)</f>
        <v>5833.34</v>
      </c>
      <c r="Q3200">
        <f>ROUND(CR3200*I3200,2)</f>
        <v>0</v>
      </c>
      <c r="R3200">
        <f>ROUND(CS3200*I3200,2)</f>
        <v>0</v>
      </c>
      <c r="S3200">
        <f>ROUND(CT3200*I3200,2)</f>
        <v>0</v>
      </c>
      <c r="T3200">
        <f>ROUND(CU3200*I3200,2)</f>
        <v>0</v>
      </c>
      <c r="U3200">
        <f>CV3200*I3200</f>
        <v>0</v>
      </c>
      <c r="V3200">
        <f>CW3200*I3200</f>
        <v>0</v>
      </c>
      <c r="W3200">
        <f>ROUND(CX3200*I3200,2)</f>
        <v>0</v>
      </c>
      <c r="X3200">
        <f>ROUND(CY3200,2)</f>
        <v>0</v>
      </c>
      <c r="Y3200">
        <f>ROUND(CZ3200,2)</f>
        <v>0</v>
      </c>
      <c r="AA3200">
        <v>55574044</v>
      </c>
      <c r="AB3200">
        <f>ROUND((AC3200+AD3200+AF3200),6)</f>
        <v>2916.67</v>
      </c>
      <c r="AC3200">
        <f>ROUND((ES3200),6)</f>
        <v>2916.67</v>
      </c>
      <c r="AD3200">
        <f>ROUND((((ET3200)-(EU3200))+AE3200),6)</f>
        <v>0</v>
      </c>
      <c r="AE3200">
        <f>ROUND((EU3200),6)</f>
        <v>0</v>
      </c>
      <c r="AF3200">
        <f>ROUND((EV3200),6)</f>
        <v>0</v>
      </c>
      <c r="AG3200">
        <f>ROUND((AP3200),6)</f>
        <v>0</v>
      </c>
      <c r="AH3200">
        <f>(EW3200)</f>
        <v>0</v>
      </c>
      <c r="AI3200">
        <f>(EX3200)</f>
        <v>0</v>
      </c>
      <c r="AJ3200">
        <f>(AS3200)</f>
        <v>0</v>
      </c>
      <c r="AK3200">
        <v>2916.67</v>
      </c>
      <c r="AL3200">
        <v>2916.67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</v>
      </c>
      <c r="AW3200">
        <v>1</v>
      </c>
      <c r="AZ3200">
        <v>1</v>
      </c>
      <c r="BA3200">
        <v>1</v>
      </c>
      <c r="BB3200">
        <v>1</v>
      </c>
      <c r="BC3200">
        <v>1</v>
      </c>
      <c r="BD3200" t="s">
        <v>3</v>
      </c>
      <c r="BE3200" t="s">
        <v>3</v>
      </c>
      <c r="BF3200" t="s">
        <v>3</v>
      </c>
      <c r="BG3200" t="s">
        <v>3</v>
      </c>
      <c r="BH3200">
        <v>3</v>
      </c>
      <c r="BI3200">
        <v>1</v>
      </c>
      <c r="BJ3200" t="s">
        <v>3</v>
      </c>
      <c r="BM3200">
        <v>6001</v>
      </c>
      <c r="BN3200">
        <v>0</v>
      </c>
      <c r="BO3200" t="s">
        <v>3</v>
      </c>
      <c r="BP3200">
        <v>0</v>
      </c>
      <c r="BQ3200">
        <v>0</v>
      </c>
      <c r="BR3200">
        <v>0</v>
      </c>
      <c r="BS3200">
        <v>1</v>
      </c>
      <c r="BT3200">
        <v>1</v>
      </c>
      <c r="BU3200">
        <v>1</v>
      </c>
      <c r="BV3200">
        <v>1</v>
      </c>
      <c r="BW3200">
        <v>1</v>
      </c>
      <c r="BX3200">
        <v>1</v>
      </c>
      <c r="BY3200" t="s">
        <v>3</v>
      </c>
      <c r="BZ3200">
        <v>0</v>
      </c>
      <c r="CA3200">
        <v>0</v>
      </c>
      <c r="CE3200">
        <v>0</v>
      </c>
      <c r="CF3200">
        <v>0</v>
      </c>
      <c r="CG3200">
        <v>0</v>
      </c>
      <c r="CM3200">
        <v>0</v>
      </c>
      <c r="CN3200" t="s">
        <v>3</v>
      </c>
      <c r="CO3200">
        <v>0</v>
      </c>
      <c r="CP3200">
        <f>(P3200+Q3200+S3200)</f>
        <v>5833.34</v>
      </c>
      <c r="CQ3200">
        <f>(AC3200*BC3200*AW3200)</f>
        <v>2916.67</v>
      </c>
      <c r="CR3200">
        <f>((((ET3200)*BB3200-(EU3200)*BS3200)+AE3200*BS3200)*AV3200)</f>
        <v>0</v>
      </c>
      <c r="CS3200">
        <f>(AE3200*BS3200*AV3200)</f>
        <v>0</v>
      </c>
      <c r="CT3200">
        <f>(AF3200*BA3200*AV3200)</f>
        <v>0</v>
      </c>
      <c r="CU3200">
        <f>AG3200</f>
        <v>0</v>
      </c>
      <c r="CV3200">
        <f>(AH3200*AV3200)</f>
        <v>0</v>
      </c>
      <c r="CW3200">
        <f>AI3200</f>
        <v>0</v>
      </c>
      <c r="CX3200">
        <f>AJ3200</f>
        <v>0</v>
      </c>
      <c r="CY3200">
        <f>((S3200*BZ3200)/100)</f>
        <v>0</v>
      </c>
      <c r="CZ3200">
        <f>((S3200*CA3200)/100)</f>
        <v>0</v>
      </c>
      <c r="DC3200" t="s">
        <v>3</v>
      </c>
      <c r="DD3200" t="s">
        <v>3</v>
      </c>
      <c r="DE3200" t="s">
        <v>3</v>
      </c>
      <c r="DF3200" t="s">
        <v>3</v>
      </c>
      <c r="DG3200" t="s">
        <v>3</v>
      </c>
      <c r="DH3200" t="s">
        <v>3</v>
      </c>
      <c r="DI3200" t="s">
        <v>3</v>
      </c>
      <c r="DJ3200" t="s">
        <v>3</v>
      </c>
      <c r="DK3200" t="s">
        <v>3</v>
      </c>
      <c r="DL3200" t="s">
        <v>3</v>
      </c>
      <c r="DM3200" t="s">
        <v>3</v>
      </c>
      <c r="DN3200">
        <v>0</v>
      </c>
      <c r="DO3200">
        <v>0</v>
      </c>
      <c r="DP3200">
        <v>1</v>
      </c>
      <c r="DQ3200">
        <v>1</v>
      </c>
      <c r="DU3200">
        <v>1010</v>
      </c>
      <c r="DV3200" t="s">
        <v>180</v>
      </c>
      <c r="DW3200" t="s">
        <v>180</v>
      </c>
      <c r="DX3200">
        <v>1</v>
      </c>
      <c r="EE3200">
        <v>55525620</v>
      </c>
      <c r="EF3200">
        <v>0</v>
      </c>
      <c r="EG3200" t="s">
        <v>220</v>
      </c>
      <c r="EH3200">
        <v>0</v>
      </c>
      <c r="EI3200" t="s">
        <v>3</v>
      </c>
      <c r="EJ3200">
        <v>1</v>
      </c>
      <c r="EK3200">
        <v>6001</v>
      </c>
      <c r="EL3200" t="s">
        <v>221</v>
      </c>
      <c r="EM3200" t="s">
        <v>220</v>
      </c>
      <c r="EO3200" t="s">
        <v>3</v>
      </c>
      <c r="EQ3200">
        <v>0</v>
      </c>
      <c r="ER3200">
        <v>2916.67</v>
      </c>
      <c r="ES3200">
        <v>2916.67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  <c r="EZ3200">
        <v>5</v>
      </c>
      <c r="FC3200">
        <v>1</v>
      </c>
      <c r="FD3200">
        <v>18</v>
      </c>
      <c r="FF3200">
        <v>3500</v>
      </c>
      <c r="FQ3200">
        <v>0</v>
      </c>
      <c r="FR3200">
        <f>ROUND(IF(AND(BH3200=3,BI3200=3),P3200,0),2)</f>
        <v>0</v>
      </c>
      <c r="FS3200">
        <v>0</v>
      </c>
      <c r="FX3200">
        <v>0</v>
      </c>
      <c r="FY3200">
        <v>0</v>
      </c>
      <c r="GA3200" t="s">
        <v>265</v>
      </c>
      <c r="GD3200">
        <v>0</v>
      </c>
      <c r="GF3200">
        <v>-1300678350</v>
      </c>
      <c r="GG3200">
        <v>2</v>
      </c>
      <c r="GH3200">
        <v>3</v>
      </c>
      <c r="GI3200">
        <v>-2</v>
      </c>
      <c r="GJ3200">
        <v>0</v>
      </c>
      <c r="GK3200">
        <f>ROUND(R3200*(R12)/100,2)</f>
        <v>0</v>
      </c>
      <c r="GL3200">
        <f>ROUND(IF(AND(BH3200=3,BI3200=3,FS3200&lt;&gt;0),P3200,0),2)</f>
        <v>0</v>
      </c>
      <c r="GM3200">
        <f>ROUND(O3200+X3200+Y3200+GK3200,2)+GX3200</f>
        <v>5833.34</v>
      </c>
      <c r="GN3200">
        <f>IF(OR(BI3200=0,BI3200=1),ROUND(O3200+X3200+Y3200+GK3200,2),0)</f>
        <v>5833.34</v>
      </c>
      <c r="GO3200">
        <f>IF(BI3200=2,ROUND(O3200+X3200+Y3200+GK3200,2),0)</f>
        <v>0</v>
      </c>
      <c r="GP3200">
        <f>IF(BI3200=4,ROUND(O3200+X3200+Y3200+GK3200,2)+GX3200,0)</f>
        <v>0</v>
      </c>
      <c r="GR3200">
        <v>1</v>
      </c>
      <c r="GS3200">
        <v>1</v>
      </c>
      <c r="GT3200">
        <v>0</v>
      </c>
      <c r="GU3200" t="s">
        <v>3</v>
      </c>
      <c r="GV3200">
        <f>ROUND((GT3200),6)</f>
        <v>0</v>
      </c>
      <c r="GW3200">
        <v>1</v>
      </c>
      <c r="GX3200">
        <f>ROUND(HC3200*I3200,2)</f>
        <v>0</v>
      </c>
      <c r="HA3200">
        <v>0</v>
      </c>
      <c r="HB3200">
        <v>0</v>
      </c>
      <c r="HC3200">
        <f>GV3200*GW3200</f>
        <v>0</v>
      </c>
      <c r="IK3200">
        <v>0</v>
      </c>
    </row>
    <row r="3202" spans="1:206" x14ac:dyDescent="0.2">
      <c r="A3202" s="2">
        <v>51</v>
      </c>
      <c r="B3202" s="2">
        <f>B3195</f>
        <v>1</v>
      </c>
      <c r="C3202" s="2">
        <f>A3195</f>
        <v>4</v>
      </c>
      <c r="D3202" s="2">
        <f>ROW(A3195)</f>
        <v>3195</v>
      </c>
      <c r="E3202" s="2"/>
      <c r="F3202" s="2" t="str">
        <f>IF(F3195&lt;&gt;"",F3195,"")</f>
        <v>Новый раздел</v>
      </c>
      <c r="G3202" s="2" t="str">
        <f>IF(G3195&lt;&gt;"",G3195,"")</f>
        <v>Установка урн</v>
      </c>
      <c r="H3202" s="2">
        <v>0</v>
      </c>
      <c r="I3202" s="2"/>
      <c r="J3202" s="2"/>
      <c r="K3202" s="2"/>
      <c r="L3202" s="2"/>
      <c r="M3202" s="2"/>
      <c r="N3202" s="2"/>
      <c r="O3202" s="2">
        <f t="shared" ref="O3202:T3202" si="1714">ROUND(AB3202,2)</f>
        <v>7500.41</v>
      </c>
      <c r="P3202" s="2">
        <f t="shared" si="1714"/>
        <v>7031.28</v>
      </c>
      <c r="Q3202" s="2">
        <f t="shared" si="1714"/>
        <v>0</v>
      </c>
      <c r="R3202" s="2">
        <f t="shared" si="1714"/>
        <v>0</v>
      </c>
      <c r="S3202" s="2">
        <f t="shared" si="1714"/>
        <v>469.13</v>
      </c>
      <c r="T3202" s="2">
        <f t="shared" si="1714"/>
        <v>0</v>
      </c>
      <c r="U3202" s="2">
        <f>AH3202</f>
        <v>2.488</v>
      </c>
      <c r="V3202" s="2">
        <f>AI3202</f>
        <v>0</v>
      </c>
      <c r="W3202" s="2">
        <f>ROUND(AJ3202,2)</f>
        <v>0</v>
      </c>
      <c r="X3202" s="2">
        <f>ROUND(AK3202,2)</f>
        <v>328.39</v>
      </c>
      <c r="Y3202" s="2">
        <f>ROUND(AL3202,2)</f>
        <v>46.91</v>
      </c>
      <c r="Z3202" s="2"/>
      <c r="AA3202" s="2"/>
      <c r="AB3202" s="2">
        <f>ROUND(SUMIF(AA3199:AA3200,"=55574044",O3199:O3200),2)</f>
        <v>7500.41</v>
      </c>
      <c r="AC3202" s="2">
        <f>ROUND(SUMIF(AA3199:AA3200,"=55574044",P3199:P3200),2)</f>
        <v>7031.28</v>
      </c>
      <c r="AD3202" s="2">
        <f>ROUND(SUMIF(AA3199:AA3200,"=55574044",Q3199:Q3200),2)</f>
        <v>0</v>
      </c>
      <c r="AE3202" s="2">
        <f>ROUND(SUMIF(AA3199:AA3200,"=55574044",R3199:R3200),2)</f>
        <v>0</v>
      </c>
      <c r="AF3202" s="2">
        <f>ROUND(SUMIF(AA3199:AA3200,"=55574044",S3199:S3200),2)</f>
        <v>469.13</v>
      </c>
      <c r="AG3202" s="2">
        <f>ROUND(SUMIF(AA3199:AA3200,"=55574044",T3199:T3200),2)</f>
        <v>0</v>
      </c>
      <c r="AH3202" s="2">
        <f>SUMIF(AA3199:AA3200,"=55574044",U3199:U3200)</f>
        <v>2.488</v>
      </c>
      <c r="AI3202" s="2">
        <f>SUMIF(AA3199:AA3200,"=55574044",V3199:V3200)</f>
        <v>0</v>
      </c>
      <c r="AJ3202" s="2">
        <f>ROUND(SUMIF(AA3199:AA3200,"=55574044",W3199:W3200),2)</f>
        <v>0</v>
      </c>
      <c r="AK3202" s="2">
        <f>ROUND(SUMIF(AA3199:AA3200,"=55574044",X3199:X3200),2)</f>
        <v>328.39</v>
      </c>
      <c r="AL3202" s="2">
        <f>ROUND(SUMIF(AA3199:AA3200,"=55574044",Y3199:Y3200),2)</f>
        <v>46.91</v>
      </c>
      <c r="AM3202" s="2"/>
      <c r="AN3202" s="2"/>
      <c r="AO3202" s="2">
        <f t="shared" ref="AO3202:BC3202" si="1715">ROUND(BX3202,2)</f>
        <v>0</v>
      </c>
      <c r="AP3202" s="2">
        <f t="shared" si="1715"/>
        <v>0</v>
      </c>
      <c r="AQ3202" s="2">
        <f t="shared" si="1715"/>
        <v>0</v>
      </c>
      <c r="AR3202" s="2">
        <f t="shared" si="1715"/>
        <v>7875.71</v>
      </c>
      <c r="AS3202" s="2">
        <f t="shared" si="1715"/>
        <v>5833.34</v>
      </c>
      <c r="AT3202" s="2">
        <f t="shared" si="1715"/>
        <v>0</v>
      </c>
      <c r="AU3202" s="2">
        <f t="shared" si="1715"/>
        <v>2042.37</v>
      </c>
      <c r="AV3202" s="2">
        <f t="shared" si="1715"/>
        <v>7031.28</v>
      </c>
      <c r="AW3202" s="2">
        <f t="shared" si="1715"/>
        <v>7031.28</v>
      </c>
      <c r="AX3202" s="2">
        <f t="shared" si="1715"/>
        <v>0</v>
      </c>
      <c r="AY3202" s="2">
        <f t="shared" si="1715"/>
        <v>7031.28</v>
      </c>
      <c r="AZ3202" s="2">
        <f t="shared" si="1715"/>
        <v>0</v>
      </c>
      <c r="BA3202" s="2">
        <f t="shared" si="1715"/>
        <v>0</v>
      </c>
      <c r="BB3202" s="2">
        <f t="shared" si="1715"/>
        <v>0</v>
      </c>
      <c r="BC3202" s="2">
        <f t="shared" si="1715"/>
        <v>0</v>
      </c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>
        <f>ROUND(SUMIF(AA3199:AA3200,"=55574044",FQ3199:FQ3200),2)</f>
        <v>0</v>
      </c>
      <c r="BY3202" s="2">
        <f>ROUND(SUMIF(AA3199:AA3200,"=55574044",FR3199:FR3200),2)</f>
        <v>0</v>
      </c>
      <c r="BZ3202" s="2">
        <f>ROUND(SUMIF(AA3199:AA3200,"=55574044",GL3199:GL3200),2)</f>
        <v>0</v>
      </c>
      <c r="CA3202" s="2">
        <f>ROUND(SUMIF(AA3199:AA3200,"=55574044",GM3199:GM3200),2)</f>
        <v>7875.71</v>
      </c>
      <c r="CB3202" s="2">
        <f>ROUND(SUMIF(AA3199:AA3200,"=55574044",GN3199:GN3200),2)</f>
        <v>5833.34</v>
      </c>
      <c r="CC3202" s="2">
        <f>ROUND(SUMIF(AA3199:AA3200,"=55574044",GO3199:GO3200),2)</f>
        <v>0</v>
      </c>
      <c r="CD3202" s="2">
        <f>ROUND(SUMIF(AA3199:AA3200,"=55574044",GP3199:GP3200),2)</f>
        <v>2042.37</v>
      </c>
      <c r="CE3202" s="2">
        <f>AC3202-BX3202</f>
        <v>7031.28</v>
      </c>
      <c r="CF3202" s="2">
        <f>AC3202-BY3202</f>
        <v>7031.28</v>
      </c>
      <c r="CG3202" s="2">
        <f>BX3202-BZ3202</f>
        <v>0</v>
      </c>
      <c r="CH3202" s="2">
        <f>AC3202-BX3202-BY3202+BZ3202</f>
        <v>7031.28</v>
      </c>
      <c r="CI3202" s="2">
        <f>BY3202-BZ3202</f>
        <v>0</v>
      </c>
      <c r="CJ3202" s="2">
        <f>ROUND(SUMIF(AA3199:AA3200,"=55574044",GX3199:GX3200),2)</f>
        <v>0</v>
      </c>
      <c r="CK3202" s="2">
        <f>ROUND(SUMIF(AA3199:AA3200,"=55574044",GY3199:GY3200),2)</f>
        <v>0</v>
      </c>
      <c r="CL3202" s="2">
        <f>ROUND(SUMIF(AA3199:AA3200,"=55574044",GZ3199:GZ3200),2)</f>
        <v>0</v>
      </c>
      <c r="CM3202" s="2"/>
      <c r="CN3202" s="2"/>
      <c r="CO3202" s="2"/>
      <c r="CP3202" s="2"/>
      <c r="CQ3202" s="2"/>
      <c r="CR3202" s="2"/>
      <c r="CS3202" s="2"/>
      <c r="CT3202" s="2"/>
      <c r="CU3202" s="2"/>
      <c r="CV3202" s="2"/>
      <c r="CW3202" s="2"/>
      <c r="CX3202" s="2"/>
      <c r="CY3202" s="2"/>
      <c r="CZ3202" s="2"/>
      <c r="DA3202" s="2"/>
      <c r="DB3202" s="2"/>
      <c r="DC3202" s="2"/>
      <c r="DD3202" s="2"/>
      <c r="DE3202" s="2"/>
      <c r="DF3202" s="2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/>
      <c r="EB3202" s="3"/>
      <c r="EC3202" s="3"/>
      <c r="ED3202" s="3"/>
      <c r="EE3202" s="3"/>
      <c r="EF3202" s="3"/>
      <c r="EG3202" s="3"/>
      <c r="EH3202" s="3"/>
      <c r="EI3202" s="3"/>
      <c r="EJ3202" s="3"/>
      <c r="EK3202" s="3"/>
      <c r="EL3202" s="3"/>
      <c r="EM3202" s="3"/>
      <c r="EN3202" s="3"/>
      <c r="EO3202" s="3"/>
      <c r="EP3202" s="3"/>
      <c r="EQ3202" s="3"/>
      <c r="ER3202" s="3"/>
      <c r="ES3202" s="3"/>
      <c r="ET3202" s="3"/>
      <c r="EU3202" s="3"/>
      <c r="EV3202" s="3"/>
      <c r="EW3202" s="3"/>
      <c r="EX3202" s="3"/>
      <c r="EY3202" s="3"/>
      <c r="EZ3202" s="3"/>
      <c r="FA3202" s="3"/>
      <c r="FB3202" s="3"/>
      <c r="FC3202" s="3"/>
      <c r="FD3202" s="3"/>
      <c r="FE3202" s="3"/>
      <c r="FF3202" s="3"/>
      <c r="FG3202" s="3"/>
      <c r="FH3202" s="3"/>
      <c r="FI3202" s="3"/>
      <c r="FJ3202" s="3"/>
      <c r="FK3202" s="3"/>
      <c r="FL3202" s="3"/>
      <c r="FM3202" s="3"/>
      <c r="FN3202" s="3"/>
      <c r="FO3202" s="3"/>
      <c r="FP3202" s="3"/>
      <c r="FQ3202" s="3"/>
      <c r="FR3202" s="3"/>
      <c r="FS3202" s="3"/>
      <c r="FT3202" s="3"/>
      <c r="FU3202" s="3"/>
      <c r="FV3202" s="3"/>
      <c r="FW3202" s="3"/>
      <c r="FX3202" s="3"/>
      <c r="FY3202" s="3"/>
      <c r="FZ3202" s="3"/>
      <c r="GA3202" s="3"/>
      <c r="GB3202" s="3"/>
      <c r="GC3202" s="3"/>
      <c r="GD3202" s="3"/>
      <c r="GE3202" s="3"/>
      <c r="GF3202" s="3"/>
      <c r="GG3202" s="3"/>
      <c r="GH3202" s="3"/>
      <c r="GI3202" s="3"/>
      <c r="GJ3202" s="3"/>
      <c r="GK3202" s="3"/>
      <c r="GL3202" s="3"/>
      <c r="GM3202" s="3"/>
      <c r="GN3202" s="3"/>
      <c r="GO3202" s="3"/>
      <c r="GP3202" s="3"/>
      <c r="GQ3202" s="3"/>
      <c r="GR3202" s="3"/>
      <c r="GS3202" s="3"/>
      <c r="GT3202" s="3"/>
      <c r="GU3202" s="3"/>
      <c r="GV3202" s="3"/>
      <c r="GW3202" s="3"/>
      <c r="GX3202" s="3">
        <v>0</v>
      </c>
    </row>
    <row r="3204" spans="1:206" x14ac:dyDescent="0.2">
      <c r="A3204" s="4">
        <v>50</v>
      </c>
      <c r="B3204" s="4">
        <v>0</v>
      </c>
      <c r="C3204" s="4">
        <v>0</v>
      </c>
      <c r="D3204" s="4">
        <v>1</v>
      </c>
      <c r="E3204" s="4">
        <v>201</v>
      </c>
      <c r="F3204" s="4">
        <f>ROUND(Source!O3202,O3204)</f>
        <v>7500.41</v>
      </c>
      <c r="G3204" s="4" t="s">
        <v>34</v>
      </c>
      <c r="H3204" s="4" t="s">
        <v>35</v>
      </c>
      <c r="I3204" s="4"/>
      <c r="J3204" s="4"/>
      <c r="K3204" s="4">
        <v>201</v>
      </c>
      <c r="L3204" s="4">
        <v>1</v>
      </c>
      <c r="M3204" s="4">
        <v>3</v>
      </c>
      <c r="N3204" s="4" t="s">
        <v>3</v>
      </c>
      <c r="O3204" s="4">
        <v>2</v>
      </c>
      <c r="P3204" s="4"/>
      <c r="Q3204" s="4"/>
      <c r="R3204" s="4"/>
      <c r="S3204" s="4"/>
      <c r="T3204" s="4"/>
      <c r="U3204" s="4"/>
      <c r="V3204" s="4"/>
      <c r="W3204" s="4"/>
    </row>
    <row r="3205" spans="1:206" x14ac:dyDescent="0.2">
      <c r="A3205" s="4">
        <v>50</v>
      </c>
      <c r="B3205" s="4">
        <v>0</v>
      </c>
      <c r="C3205" s="4">
        <v>0</v>
      </c>
      <c r="D3205" s="4">
        <v>1</v>
      </c>
      <c r="E3205" s="4">
        <v>202</v>
      </c>
      <c r="F3205" s="4">
        <f>ROUND(Source!P3202,O3205)</f>
        <v>7031.28</v>
      </c>
      <c r="G3205" s="4" t="s">
        <v>36</v>
      </c>
      <c r="H3205" s="4" t="s">
        <v>37</v>
      </c>
      <c r="I3205" s="4"/>
      <c r="J3205" s="4"/>
      <c r="K3205" s="4">
        <v>202</v>
      </c>
      <c r="L3205" s="4">
        <v>2</v>
      </c>
      <c r="M3205" s="4">
        <v>3</v>
      </c>
      <c r="N3205" s="4" t="s">
        <v>3</v>
      </c>
      <c r="O3205" s="4">
        <v>2</v>
      </c>
      <c r="P3205" s="4"/>
      <c r="Q3205" s="4"/>
      <c r="R3205" s="4"/>
      <c r="S3205" s="4"/>
      <c r="T3205" s="4"/>
      <c r="U3205" s="4"/>
      <c r="V3205" s="4"/>
      <c r="W3205" s="4"/>
    </row>
    <row r="3206" spans="1:206" x14ac:dyDescent="0.2">
      <c r="A3206" s="4">
        <v>50</v>
      </c>
      <c r="B3206" s="4">
        <v>0</v>
      </c>
      <c r="C3206" s="4">
        <v>0</v>
      </c>
      <c r="D3206" s="4">
        <v>1</v>
      </c>
      <c r="E3206" s="4">
        <v>222</v>
      </c>
      <c r="F3206" s="4">
        <f>ROUND(Source!AO3202,O3206)</f>
        <v>0</v>
      </c>
      <c r="G3206" s="4" t="s">
        <v>38</v>
      </c>
      <c r="H3206" s="4" t="s">
        <v>39</v>
      </c>
      <c r="I3206" s="4"/>
      <c r="J3206" s="4"/>
      <c r="K3206" s="4">
        <v>222</v>
      </c>
      <c r="L3206" s="4">
        <v>3</v>
      </c>
      <c r="M3206" s="4">
        <v>3</v>
      </c>
      <c r="N3206" s="4" t="s">
        <v>3</v>
      </c>
      <c r="O3206" s="4">
        <v>2</v>
      </c>
      <c r="P3206" s="4"/>
      <c r="Q3206" s="4"/>
      <c r="R3206" s="4"/>
      <c r="S3206" s="4"/>
      <c r="T3206" s="4"/>
      <c r="U3206" s="4"/>
      <c r="V3206" s="4"/>
      <c r="W3206" s="4"/>
    </row>
    <row r="3207" spans="1:206" x14ac:dyDescent="0.2">
      <c r="A3207" s="4">
        <v>50</v>
      </c>
      <c r="B3207" s="4">
        <v>0</v>
      </c>
      <c r="C3207" s="4">
        <v>0</v>
      </c>
      <c r="D3207" s="4">
        <v>1</v>
      </c>
      <c r="E3207" s="4">
        <v>225</v>
      </c>
      <c r="F3207" s="4">
        <f>ROUND(Source!AV3202,O3207)</f>
        <v>7031.28</v>
      </c>
      <c r="G3207" s="4" t="s">
        <v>40</v>
      </c>
      <c r="H3207" s="4" t="s">
        <v>41</v>
      </c>
      <c r="I3207" s="4"/>
      <c r="J3207" s="4"/>
      <c r="K3207" s="4">
        <v>225</v>
      </c>
      <c r="L3207" s="4">
        <v>4</v>
      </c>
      <c r="M3207" s="4">
        <v>3</v>
      </c>
      <c r="N3207" s="4" t="s">
        <v>3</v>
      </c>
      <c r="O3207" s="4">
        <v>2</v>
      </c>
      <c r="P3207" s="4"/>
      <c r="Q3207" s="4"/>
      <c r="R3207" s="4"/>
      <c r="S3207" s="4"/>
      <c r="T3207" s="4"/>
      <c r="U3207" s="4"/>
      <c r="V3207" s="4"/>
      <c r="W3207" s="4"/>
    </row>
    <row r="3208" spans="1:206" x14ac:dyDescent="0.2">
      <c r="A3208" s="4">
        <v>50</v>
      </c>
      <c r="B3208" s="4">
        <v>0</v>
      </c>
      <c r="C3208" s="4">
        <v>0</v>
      </c>
      <c r="D3208" s="4">
        <v>1</v>
      </c>
      <c r="E3208" s="4">
        <v>226</v>
      </c>
      <c r="F3208" s="4">
        <f>ROUND(Source!AW3202,O3208)</f>
        <v>7031.28</v>
      </c>
      <c r="G3208" s="4" t="s">
        <v>42</v>
      </c>
      <c r="H3208" s="4" t="s">
        <v>43</v>
      </c>
      <c r="I3208" s="4"/>
      <c r="J3208" s="4"/>
      <c r="K3208" s="4">
        <v>226</v>
      </c>
      <c r="L3208" s="4">
        <v>5</v>
      </c>
      <c r="M3208" s="4">
        <v>3</v>
      </c>
      <c r="N3208" s="4" t="s">
        <v>3</v>
      </c>
      <c r="O3208" s="4">
        <v>2</v>
      </c>
      <c r="P3208" s="4"/>
      <c r="Q3208" s="4"/>
      <c r="R3208" s="4"/>
      <c r="S3208" s="4"/>
      <c r="T3208" s="4"/>
      <c r="U3208" s="4"/>
      <c r="V3208" s="4"/>
      <c r="W3208" s="4"/>
    </row>
    <row r="3209" spans="1:206" x14ac:dyDescent="0.2">
      <c r="A3209" s="4">
        <v>50</v>
      </c>
      <c r="B3209" s="4">
        <v>0</v>
      </c>
      <c r="C3209" s="4">
        <v>0</v>
      </c>
      <c r="D3209" s="4">
        <v>1</v>
      </c>
      <c r="E3209" s="4">
        <v>227</v>
      </c>
      <c r="F3209" s="4">
        <f>ROUND(Source!AX3202,O3209)</f>
        <v>0</v>
      </c>
      <c r="G3209" s="4" t="s">
        <v>44</v>
      </c>
      <c r="H3209" s="4" t="s">
        <v>45</v>
      </c>
      <c r="I3209" s="4"/>
      <c r="J3209" s="4"/>
      <c r="K3209" s="4">
        <v>227</v>
      </c>
      <c r="L3209" s="4">
        <v>6</v>
      </c>
      <c r="M3209" s="4">
        <v>3</v>
      </c>
      <c r="N3209" s="4" t="s">
        <v>3</v>
      </c>
      <c r="O3209" s="4">
        <v>2</v>
      </c>
      <c r="P3209" s="4"/>
      <c r="Q3209" s="4"/>
      <c r="R3209" s="4"/>
      <c r="S3209" s="4"/>
      <c r="T3209" s="4"/>
      <c r="U3209" s="4"/>
      <c r="V3209" s="4"/>
      <c r="W3209" s="4"/>
    </row>
    <row r="3210" spans="1:206" x14ac:dyDescent="0.2">
      <c r="A3210" s="4">
        <v>50</v>
      </c>
      <c r="B3210" s="4">
        <v>0</v>
      </c>
      <c r="C3210" s="4">
        <v>0</v>
      </c>
      <c r="D3210" s="4">
        <v>1</v>
      </c>
      <c r="E3210" s="4">
        <v>228</v>
      </c>
      <c r="F3210" s="4">
        <f>ROUND(Source!AY3202,O3210)</f>
        <v>7031.28</v>
      </c>
      <c r="G3210" s="4" t="s">
        <v>46</v>
      </c>
      <c r="H3210" s="4" t="s">
        <v>47</v>
      </c>
      <c r="I3210" s="4"/>
      <c r="J3210" s="4"/>
      <c r="K3210" s="4">
        <v>228</v>
      </c>
      <c r="L3210" s="4">
        <v>7</v>
      </c>
      <c r="M3210" s="4">
        <v>3</v>
      </c>
      <c r="N3210" s="4" t="s">
        <v>3</v>
      </c>
      <c r="O3210" s="4">
        <v>2</v>
      </c>
      <c r="P3210" s="4"/>
      <c r="Q3210" s="4"/>
      <c r="R3210" s="4"/>
      <c r="S3210" s="4"/>
      <c r="T3210" s="4"/>
      <c r="U3210" s="4"/>
      <c r="V3210" s="4"/>
      <c r="W3210" s="4"/>
    </row>
    <row r="3211" spans="1:206" x14ac:dyDescent="0.2">
      <c r="A3211" s="4">
        <v>50</v>
      </c>
      <c r="B3211" s="4">
        <v>0</v>
      </c>
      <c r="C3211" s="4">
        <v>0</v>
      </c>
      <c r="D3211" s="4">
        <v>1</v>
      </c>
      <c r="E3211" s="4">
        <v>216</v>
      </c>
      <c r="F3211" s="4">
        <f>ROUND(Source!AP3202,O3211)</f>
        <v>0</v>
      </c>
      <c r="G3211" s="4" t="s">
        <v>48</v>
      </c>
      <c r="H3211" s="4" t="s">
        <v>49</v>
      </c>
      <c r="I3211" s="4"/>
      <c r="J3211" s="4"/>
      <c r="K3211" s="4">
        <v>216</v>
      </c>
      <c r="L3211" s="4">
        <v>8</v>
      </c>
      <c r="M3211" s="4">
        <v>3</v>
      </c>
      <c r="N3211" s="4" t="s">
        <v>3</v>
      </c>
      <c r="O3211" s="4">
        <v>2</v>
      </c>
      <c r="P3211" s="4"/>
      <c r="Q3211" s="4"/>
      <c r="R3211" s="4"/>
      <c r="S3211" s="4"/>
      <c r="T3211" s="4"/>
      <c r="U3211" s="4"/>
      <c r="V3211" s="4"/>
      <c r="W3211" s="4"/>
    </row>
    <row r="3212" spans="1:206" x14ac:dyDescent="0.2">
      <c r="A3212" s="4">
        <v>50</v>
      </c>
      <c r="B3212" s="4">
        <v>0</v>
      </c>
      <c r="C3212" s="4">
        <v>0</v>
      </c>
      <c r="D3212" s="4">
        <v>1</v>
      </c>
      <c r="E3212" s="4">
        <v>223</v>
      </c>
      <c r="F3212" s="4">
        <f>ROUND(Source!AQ3202,O3212)</f>
        <v>0</v>
      </c>
      <c r="G3212" s="4" t="s">
        <v>50</v>
      </c>
      <c r="H3212" s="4" t="s">
        <v>51</v>
      </c>
      <c r="I3212" s="4"/>
      <c r="J3212" s="4"/>
      <c r="K3212" s="4">
        <v>223</v>
      </c>
      <c r="L3212" s="4">
        <v>9</v>
      </c>
      <c r="M3212" s="4">
        <v>3</v>
      </c>
      <c r="N3212" s="4" t="s">
        <v>3</v>
      </c>
      <c r="O3212" s="4">
        <v>2</v>
      </c>
      <c r="P3212" s="4"/>
      <c r="Q3212" s="4"/>
      <c r="R3212" s="4"/>
      <c r="S3212" s="4"/>
      <c r="T3212" s="4"/>
      <c r="U3212" s="4"/>
      <c r="V3212" s="4"/>
      <c r="W3212" s="4"/>
    </row>
    <row r="3213" spans="1:206" x14ac:dyDescent="0.2">
      <c r="A3213" s="4">
        <v>50</v>
      </c>
      <c r="B3213" s="4">
        <v>0</v>
      </c>
      <c r="C3213" s="4">
        <v>0</v>
      </c>
      <c r="D3213" s="4">
        <v>1</v>
      </c>
      <c r="E3213" s="4">
        <v>229</v>
      </c>
      <c r="F3213" s="4">
        <f>ROUND(Source!AZ3202,O3213)</f>
        <v>0</v>
      </c>
      <c r="G3213" s="4" t="s">
        <v>52</v>
      </c>
      <c r="H3213" s="4" t="s">
        <v>53</v>
      </c>
      <c r="I3213" s="4"/>
      <c r="J3213" s="4"/>
      <c r="K3213" s="4">
        <v>229</v>
      </c>
      <c r="L3213" s="4">
        <v>10</v>
      </c>
      <c r="M3213" s="4">
        <v>3</v>
      </c>
      <c r="N3213" s="4" t="s">
        <v>3</v>
      </c>
      <c r="O3213" s="4">
        <v>2</v>
      </c>
      <c r="P3213" s="4"/>
      <c r="Q3213" s="4"/>
      <c r="R3213" s="4"/>
      <c r="S3213" s="4"/>
      <c r="T3213" s="4"/>
      <c r="U3213" s="4"/>
      <c r="V3213" s="4"/>
      <c r="W3213" s="4"/>
    </row>
    <row r="3214" spans="1:206" x14ac:dyDescent="0.2">
      <c r="A3214" s="4">
        <v>50</v>
      </c>
      <c r="B3214" s="4">
        <v>0</v>
      </c>
      <c r="C3214" s="4">
        <v>0</v>
      </c>
      <c r="D3214" s="4">
        <v>1</v>
      </c>
      <c r="E3214" s="4">
        <v>203</v>
      </c>
      <c r="F3214" s="4">
        <f>ROUND(Source!Q3202,O3214)</f>
        <v>0</v>
      </c>
      <c r="G3214" s="4" t="s">
        <v>54</v>
      </c>
      <c r="H3214" s="4" t="s">
        <v>55</v>
      </c>
      <c r="I3214" s="4"/>
      <c r="J3214" s="4"/>
      <c r="K3214" s="4">
        <v>203</v>
      </c>
      <c r="L3214" s="4">
        <v>11</v>
      </c>
      <c r="M3214" s="4">
        <v>3</v>
      </c>
      <c r="N3214" s="4" t="s">
        <v>3</v>
      </c>
      <c r="O3214" s="4">
        <v>2</v>
      </c>
      <c r="P3214" s="4"/>
      <c r="Q3214" s="4"/>
      <c r="R3214" s="4"/>
      <c r="S3214" s="4"/>
      <c r="T3214" s="4"/>
      <c r="U3214" s="4"/>
      <c r="V3214" s="4"/>
      <c r="W3214" s="4"/>
    </row>
    <row r="3215" spans="1:206" x14ac:dyDescent="0.2">
      <c r="A3215" s="4">
        <v>50</v>
      </c>
      <c r="B3215" s="4">
        <v>0</v>
      </c>
      <c r="C3215" s="4">
        <v>0</v>
      </c>
      <c r="D3215" s="4">
        <v>1</v>
      </c>
      <c r="E3215" s="4">
        <v>231</v>
      </c>
      <c r="F3215" s="4">
        <f>ROUND(Source!BB3202,O3215)</f>
        <v>0</v>
      </c>
      <c r="G3215" s="4" t="s">
        <v>56</v>
      </c>
      <c r="H3215" s="4" t="s">
        <v>57</v>
      </c>
      <c r="I3215" s="4"/>
      <c r="J3215" s="4"/>
      <c r="K3215" s="4">
        <v>231</v>
      </c>
      <c r="L3215" s="4">
        <v>12</v>
      </c>
      <c r="M3215" s="4">
        <v>3</v>
      </c>
      <c r="N3215" s="4" t="s">
        <v>3</v>
      </c>
      <c r="O3215" s="4">
        <v>2</v>
      </c>
      <c r="P3215" s="4"/>
      <c r="Q3215" s="4"/>
      <c r="R3215" s="4"/>
      <c r="S3215" s="4"/>
      <c r="T3215" s="4"/>
      <c r="U3215" s="4"/>
      <c r="V3215" s="4"/>
      <c r="W3215" s="4"/>
    </row>
    <row r="3216" spans="1:206" x14ac:dyDescent="0.2">
      <c r="A3216" s="4">
        <v>50</v>
      </c>
      <c r="B3216" s="4">
        <v>0</v>
      </c>
      <c r="C3216" s="4">
        <v>0</v>
      </c>
      <c r="D3216" s="4">
        <v>1</v>
      </c>
      <c r="E3216" s="4">
        <v>204</v>
      </c>
      <c r="F3216" s="4">
        <f>ROUND(Source!R3202,O3216)</f>
        <v>0</v>
      </c>
      <c r="G3216" s="4" t="s">
        <v>58</v>
      </c>
      <c r="H3216" s="4" t="s">
        <v>59</v>
      </c>
      <c r="I3216" s="4"/>
      <c r="J3216" s="4"/>
      <c r="K3216" s="4">
        <v>204</v>
      </c>
      <c r="L3216" s="4">
        <v>13</v>
      </c>
      <c r="M3216" s="4">
        <v>3</v>
      </c>
      <c r="N3216" s="4" t="s">
        <v>3</v>
      </c>
      <c r="O3216" s="4">
        <v>2</v>
      </c>
      <c r="P3216" s="4"/>
      <c r="Q3216" s="4"/>
      <c r="R3216" s="4"/>
      <c r="S3216" s="4"/>
      <c r="T3216" s="4"/>
      <c r="U3216" s="4"/>
      <c r="V3216" s="4"/>
      <c r="W3216" s="4"/>
    </row>
    <row r="3217" spans="1:23" x14ac:dyDescent="0.2">
      <c r="A3217" s="4">
        <v>50</v>
      </c>
      <c r="B3217" s="4">
        <v>0</v>
      </c>
      <c r="C3217" s="4">
        <v>0</v>
      </c>
      <c r="D3217" s="4">
        <v>1</v>
      </c>
      <c r="E3217" s="4">
        <v>205</v>
      </c>
      <c r="F3217" s="4">
        <f>ROUND(Source!S3202,O3217)</f>
        <v>469.13</v>
      </c>
      <c r="G3217" s="4" t="s">
        <v>60</v>
      </c>
      <c r="H3217" s="4" t="s">
        <v>61</v>
      </c>
      <c r="I3217" s="4"/>
      <c r="J3217" s="4"/>
      <c r="K3217" s="4">
        <v>205</v>
      </c>
      <c r="L3217" s="4">
        <v>14</v>
      </c>
      <c r="M3217" s="4">
        <v>3</v>
      </c>
      <c r="N3217" s="4" t="s">
        <v>3</v>
      </c>
      <c r="O3217" s="4">
        <v>2</v>
      </c>
      <c r="P3217" s="4"/>
      <c r="Q3217" s="4"/>
      <c r="R3217" s="4"/>
      <c r="S3217" s="4"/>
      <c r="T3217" s="4"/>
      <c r="U3217" s="4"/>
      <c r="V3217" s="4"/>
      <c r="W3217" s="4"/>
    </row>
    <row r="3218" spans="1:23" x14ac:dyDescent="0.2">
      <c r="A3218" s="4">
        <v>50</v>
      </c>
      <c r="B3218" s="4">
        <v>0</v>
      </c>
      <c r="C3218" s="4">
        <v>0</v>
      </c>
      <c r="D3218" s="4">
        <v>1</v>
      </c>
      <c r="E3218" s="4">
        <v>232</v>
      </c>
      <c r="F3218" s="4">
        <f>ROUND(Source!BC3202,O3218)</f>
        <v>0</v>
      </c>
      <c r="G3218" s="4" t="s">
        <v>62</v>
      </c>
      <c r="H3218" s="4" t="s">
        <v>63</v>
      </c>
      <c r="I3218" s="4"/>
      <c r="J3218" s="4"/>
      <c r="K3218" s="4">
        <v>232</v>
      </c>
      <c r="L3218" s="4">
        <v>15</v>
      </c>
      <c r="M3218" s="4">
        <v>3</v>
      </c>
      <c r="N3218" s="4" t="s">
        <v>3</v>
      </c>
      <c r="O3218" s="4">
        <v>2</v>
      </c>
      <c r="P3218" s="4"/>
      <c r="Q3218" s="4"/>
      <c r="R3218" s="4"/>
      <c r="S3218" s="4"/>
      <c r="T3218" s="4"/>
      <c r="U3218" s="4"/>
      <c r="V3218" s="4"/>
      <c r="W3218" s="4"/>
    </row>
    <row r="3219" spans="1:23" x14ac:dyDescent="0.2">
      <c r="A3219" s="4">
        <v>50</v>
      </c>
      <c r="B3219" s="4">
        <v>0</v>
      </c>
      <c r="C3219" s="4">
        <v>0</v>
      </c>
      <c r="D3219" s="4">
        <v>1</v>
      </c>
      <c r="E3219" s="4">
        <v>214</v>
      </c>
      <c r="F3219" s="4">
        <f>ROUND(Source!AS3202,O3219)</f>
        <v>5833.34</v>
      </c>
      <c r="G3219" s="4" t="s">
        <v>64</v>
      </c>
      <c r="H3219" s="4" t="s">
        <v>65</v>
      </c>
      <c r="I3219" s="4"/>
      <c r="J3219" s="4"/>
      <c r="K3219" s="4">
        <v>214</v>
      </c>
      <c r="L3219" s="4">
        <v>16</v>
      </c>
      <c r="M3219" s="4">
        <v>3</v>
      </c>
      <c r="N3219" s="4" t="s">
        <v>3</v>
      </c>
      <c r="O3219" s="4">
        <v>2</v>
      </c>
      <c r="P3219" s="4"/>
      <c r="Q3219" s="4"/>
      <c r="R3219" s="4"/>
      <c r="S3219" s="4"/>
      <c r="T3219" s="4"/>
      <c r="U3219" s="4"/>
      <c r="V3219" s="4"/>
      <c r="W3219" s="4"/>
    </row>
    <row r="3220" spans="1:23" x14ac:dyDescent="0.2">
      <c r="A3220" s="4">
        <v>50</v>
      </c>
      <c r="B3220" s="4">
        <v>0</v>
      </c>
      <c r="C3220" s="4">
        <v>0</v>
      </c>
      <c r="D3220" s="4">
        <v>1</v>
      </c>
      <c r="E3220" s="4">
        <v>215</v>
      </c>
      <c r="F3220" s="4">
        <f>ROUND(Source!AT3202,O3220)</f>
        <v>0</v>
      </c>
      <c r="G3220" s="4" t="s">
        <v>66</v>
      </c>
      <c r="H3220" s="4" t="s">
        <v>67</v>
      </c>
      <c r="I3220" s="4"/>
      <c r="J3220" s="4"/>
      <c r="K3220" s="4">
        <v>215</v>
      </c>
      <c r="L3220" s="4">
        <v>17</v>
      </c>
      <c r="M3220" s="4">
        <v>3</v>
      </c>
      <c r="N3220" s="4" t="s">
        <v>3</v>
      </c>
      <c r="O3220" s="4">
        <v>2</v>
      </c>
      <c r="P3220" s="4"/>
      <c r="Q3220" s="4"/>
      <c r="R3220" s="4"/>
      <c r="S3220" s="4"/>
      <c r="T3220" s="4"/>
      <c r="U3220" s="4"/>
      <c r="V3220" s="4"/>
      <c r="W3220" s="4"/>
    </row>
    <row r="3221" spans="1:23" x14ac:dyDescent="0.2">
      <c r="A3221" s="4">
        <v>50</v>
      </c>
      <c r="B3221" s="4">
        <v>0</v>
      </c>
      <c r="C3221" s="4">
        <v>0</v>
      </c>
      <c r="D3221" s="4">
        <v>1</v>
      </c>
      <c r="E3221" s="4">
        <v>217</v>
      </c>
      <c r="F3221" s="4">
        <f>ROUND(Source!AU3202,O3221)</f>
        <v>2042.37</v>
      </c>
      <c r="G3221" s="4" t="s">
        <v>68</v>
      </c>
      <c r="H3221" s="4" t="s">
        <v>69</v>
      </c>
      <c r="I3221" s="4"/>
      <c r="J3221" s="4"/>
      <c r="K3221" s="4">
        <v>217</v>
      </c>
      <c r="L3221" s="4">
        <v>18</v>
      </c>
      <c r="M3221" s="4">
        <v>3</v>
      </c>
      <c r="N3221" s="4" t="s">
        <v>3</v>
      </c>
      <c r="O3221" s="4">
        <v>2</v>
      </c>
      <c r="P3221" s="4"/>
      <c r="Q3221" s="4"/>
      <c r="R3221" s="4"/>
      <c r="S3221" s="4"/>
      <c r="T3221" s="4"/>
      <c r="U3221" s="4"/>
      <c r="V3221" s="4"/>
      <c r="W3221" s="4"/>
    </row>
    <row r="3222" spans="1:23" x14ac:dyDescent="0.2">
      <c r="A3222" s="4">
        <v>50</v>
      </c>
      <c r="B3222" s="4">
        <v>0</v>
      </c>
      <c r="C3222" s="4">
        <v>0</v>
      </c>
      <c r="D3222" s="4">
        <v>1</v>
      </c>
      <c r="E3222" s="4">
        <v>230</v>
      </c>
      <c r="F3222" s="4">
        <f>ROUND(Source!BA3202,O3222)</f>
        <v>0</v>
      </c>
      <c r="G3222" s="4" t="s">
        <v>70</v>
      </c>
      <c r="H3222" s="4" t="s">
        <v>71</v>
      </c>
      <c r="I3222" s="4"/>
      <c r="J3222" s="4"/>
      <c r="K3222" s="4">
        <v>230</v>
      </c>
      <c r="L3222" s="4">
        <v>19</v>
      </c>
      <c r="M3222" s="4">
        <v>3</v>
      </c>
      <c r="N3222" s="4" t="s">
        <v>3</v>
      </c>
      <c r="O3222" s="4">
        <v>2</v>
      </c>
      <c r="P3222" s="4"/>
      <c r="Q3222" s="4"/>
      <c r="R3222" s="4"/>
      <c r="S3222" s="4"/>
      <c r="T3222" s="4"/>
      <c r="U3222" s="4"/>
      <c r="V3222" s="4"/>
      <c r="W3222" s="4"/>
    </row>
    <row r="3223" spans="1:23" x14ac:dyDescent="0.2">
      <c r="A3223" s="4">
        <v>50</v>
      </c>
      <c r="B3223" s="4">
        <v>0</v>
      </c>
      <c r="C3223" s="4">
        <v>0</v>
      </c>
      <c r="D3223" s="4">
        <v>1</v>
      </c>
      <c r="E3223" s="4">
        <v>206</v>
      </c>
      <c r="F3223" s="4">
        <f>ROUND(Source!T3202,O3223)</f>
        <v>0</v>
      </c>
      <c r="G3223" s="4" t="s">
        <v>72</v>
      </c>
      <c r="H3223" s="4" t="s">
        <v>73</v>
      </c>
      <c r="I3223" s="4"/>
      <c r="J3223" s="4"/>
      <c r="K3223" s="4">
        <v>206</v>
      </c>
      <c r="L3223" s="4">
        <v>20</v>
      </c>
      <c r="M3223" s="4">
        <v>3</v>
      </c>
      <c r="N3223" s="4" t="s">
        <v>3</v>
      </c>
      <c r="O3223" s="4">
        <v>2</v>
      </c>
      <c r="P3223" s="4"/>
      <c r="Q3223" s="4"/>
      <c r="R3223" s="4"/>
      <c r="S3223" s="4"/>
      <c r="T3223" s="4"/>
      <c r="U3223" s="4"/>
      <c r="V3223" s="4"/>
      <c r="W3223" s="4"/>
    </row>
    <row r="3224" spans="1:23" x14ac:dyDescent="0.2">
      <c r="A3224" s="4">
        <v>50</v>
      </c>
      <c r="B3224" s="4">
        <v>0</v>
      </c>
      <c r="C3224" s="4">
        <v>0</v>
      </c>
      <c r="D3224" s="4">
        <v>1</v>
      </c>
      <c r="E3224" s="4">
        <v>207</v>
      </c>
      <c r="F3224" s="4">
        <f>Source!U3202</f>
        <v>2.488</v>
      </c>
      <c r="G3224" s="4" t="s">
        <v>74</v>
      </c>
      <c r="H3224" s="4" t="s">
        <v>75</v>
      </c>
      <c r="I3224" s="4"/>
      <c r="J3224" s="4"/>
      <c r="K3224" s="4">
        <v>207</v>
      </c>
      <c r="L3224" s="4">
        <v>21</v>
      </c>
      <c r="M3224" s="4">
        <v>3</v>
      </c>
      <c r="N3224" s="4" t="s">
        <v>3</v>
      </c>
      <c r="O3224" s="4">
        <v>-1</v>
      </c>
      <c r="P3224" s="4"/>
      <c r="Q3224" s="4"/>
      <c r="R3224" s="4"/>
      <c r="S3224" s="4"/>
      <c r="T3224" s="4"/>
      <c r="U3224" s="4"/>
      <c r="V3224" s="4"/>
      <c r="W3224" s="4"/>
    </row>
    <row r="3225" spans="1:23" x14ac:dyDescent="0.2">
      <c r="A3225" s="4">
        <v>50</v>
      </c>
      <c r="B3225" s="4">
        <v>0</v>
      </c>
      <c r="C3225" s="4">
        <v>0</v>
      </c>
      <c r="D3225" s="4">
        <v>1</v>
      </c>
      <c r="E3225" s="4">
        <v>208</v>
      </c>
      <c r="F3225" s="4">
        <f>Source!V3202</f>
        <v>0</v>
      </c>
      <c r="G3225" s="4" t="s">
        <v>76</v>
      </c>
      <c r="H3225" s="4" t="s">
        <v>77</v>
      </c>
      <c r="I3225" s="4"/>
      <c r="J3225" s="4"/>
      <c r="K3225" s="4">
        <v>208</v>
      </c>
      <c r="L3225" s="4">
        <v>22</v>
      </c>
      <c r="M3225" s="4">
        <v>3</v>
      </c>
      <c r="N3225" s="4" t="s">
        <v>3</v>
      </c>
      <c r="O3225" s="4">
        <v>-1</v>
      </c>
      <c r="P3225" s="4"/>
      <c r="Q3225" s="4"/>
      <c r="R3225" s="4"/>
      <c r="S3225" s="4"/>
      <c r="T3225" s="4"/>
      <c r="U3225" s="4"/>
      <c r="V3225" s="4"/>
      <c r="W3225" s="4"/>
    </row>
    <row r="3226" spans="1:23" x14ac:dyDescent="0.2">
      <c r="A3226" s="4">
        <v>50</v>
      </c>
      <c r="B3226" s="4">
        <v>0</v>
      </c>
      <c r="C3226" s="4">
        <v>0</v>
      </c>
      <c r="D3226" s="4">
        <v>1</v>
      </c>
      <c r="E3226" s="4">
        <v>209</v>
      </c>
      <c r="F3226" s="4">
        <f>ROUND(Source!W3202,O3226)</f>
        <v>0</v>
      </c>
      <c r="G3226" s="4" t="s">
        <v>78</v>
      </c>
      <c r="H3226" s="4" t="s">
        <v>79</v>
      </c>
      <c r="I3226" s="4"/>
      <c r="J3226" s="4"/>
      <c r="K3226" s="4">
        <v>209</v>
      </c>
      <c r="L3226" s="4">
        <v>23</v>
      </c>
      <c r="M3226" s="4">
        <v>3</v>
      </c>
      <c r="N3226" s="4" t="s">
        <v>3</v>
      </c>
      <c r="O3226" s="4">
        <v>2</v>
      </c>
      <c r="P3226" s="4"/>
      <c r="Q3226" s="4"/>
      <c r="R3226" s="4"/>
      <c r="S3226" s="4"/>
      <c r="T3226" s="4"/>
      <c r="U3226" s="4"/>
      <c r="V3226" s="4"/>
      <c r="W3226" s="4"/>
    </row>
    <row r="3227" spans="1:23" x14ac:dyDescent="0.2">
      <c r="A3227" s="4">
        <v>50</v>
      </c>
      <c r="B3227" s="4">
        <v>0</v>
      </c>
      <c r="C3227" s="4">
        <v>0</v>
      </c>
      <c r="D3227" s="4">
        <v>1</v>
      </c>
      <c r="E3227" s="4">
        <v>210</v>
      </c>
      <c r="F3227" s="4">
        <f>ROUND(Source!X3202,O3227)</f>
        <v>328.39</v>
      </c>
      <c r="G3227" s="4" t="s">
        <v>80</v>
      </c>
      <c r="H3227" s="4" t="s">
        <v>81</v>
      </c>
      <c r="I3227" s="4"/>
      <c r="J3227" s="4"/>
      <c r="K3227" s="4">
        <v>210</v>
      </c>
      <c r="L3227" s="4">
        <v>24</v>
      </c>
      <c r="M3227" s="4">
        <v>3</v>
      </c>
      <c r="N3227" s="4" t="s">
        <v>3</v>
      </c>
      <c r="O3227" s="4">
        <v>2</v>
      </c>
      <c r="P3227" s="4"/>
      <c r="Q3227" s="4"/>
      <c r="R3227" s="4"/>
      <c r="S3227" s="4"/>
      <c r="T3227" s="4"/>
      <c r="U3227" s="4"/>
      <c r="V3227" s="4"/>
      <c r="W3227" s="4"/>
    </row>
    <row r="3228" spans="1:23" x14ac:dyDescent="0.2">
      <c r="A3228" s="4">
        <v>50</v>
      </c>
      <c r="B3228" s="4">
        <v>0</v>
      </c>
      <c r="C3228" s="4">
        <v>0</v>
      </c>
      <c r="D3228" s="4">
        <v>1</v>
      </c>
      <c r="E3228" s="4">
        <v>211</v>
      </c>
      <c r="F3228" s="4">
        <f>ROUND(Source!Y3202,O3228)</f>
        <v>46.91</v>
      </c>
      <c r="G3228" s="4" t="s">
        <v>82</v>
      </c>
      <c r="H3228" s="4" t="s">
        <v>83</v>
      </c>
      <c r="I3228" s="4"/>
      <c r="J3228" s="4"/>
      <c r="K3228" s="4">
        <v>211</v>
      </c>
      <c r="L3228" s="4">
        <v>25</v>
      </c>
      <c r="M3228" s="4">
        <v>3</v>
      </c>
      <c r="N3228" s="4" t="s">
        <v>3</v>
      </c>
      <c r="O3228" s="4">
        <v>2</v>
      </c>
      <c r="P3228" s="4"/>
      <c r="Q3228" s="4"/>
      <c r="R3228" s="4"/>
      <c r="S3228" s="4"/>
      <c r="T3228" s="4"/>
      <c r="U3228" s="4"/>
      <c r="V3228" s="4"/>
      <c r="W3228" s="4"/>
    </row>
    <row r="3229" spans="1:23" x14ac:dyDescent="0.2">
      <c r="A3229" s="4">
        <v>50</v>
      </c>
      <c r="B3229" s="4">
        <v>0</v>
      </c>
      <c r="C3229" s="4">
        <v>0</v>
      </c>
      <c r="D3229" s="4">
        <v>1</v>
      </c>
      <c r="E3229" s="4">
        <v>224</v>
      </c>
      <c r="F3229" s="4">
        <f>ROUND(Source!AR3202,O3229)</f>
        <v>7875.71</v>
      </c>
      <c r="G3229" s="4" t="s">
        <v>84</v>
      </c>
      <c r="H3229" s="4" t="s">
        <v>85</v>
      </c>
      <c r="I3229" s="4"/>
      <c r="J3229" s="4"/>
      <c r="K3229" s="4">
        <v>224</v>
      </c>
      <c r="L3229" s="4">
        <v>26</v>
      </c>
      <c r="M3229" s="4">
        <v>3</v>
      </c>
      <c r="N3229" s="4" t="s">
        <v>3</v>
      </c>
      <c r="O3229" s="4">
        <v>2</v>
      </c>
      <c r="P3229" s="4"/>
      <c r="Q3229" s="4"/>
      <c r="R3229" s="4"/>
      <c r="S3229" s="4"/>
      <c r="T3229" s="4"/>
      <c r="U3229" s="4"/>
      <c r="V3229" s="4"/>
      <c r="W3229" s="4"/>
    </row>
    <row r="3230" spans="1:23" x14ac:dyDescent="0.2">
      <c r="A3230" s="4">
        <v>50</v>
      </c>
      <c r="B3230" s="4">
        <v>1</v>
      </c>
      <c r="C3230" s="4">
        <v>0</v>
      </c>
      <c r="D3230" s="4">
        <v>2</v>
      </c>
      <c r="E3230" s="4">
        <v>0</v>
      </c>
      <c r="F3230" s="4">
        <f>ROUND(F3229*0.2,O3230)</f>
        <v>1575.14</v>
      </c>
      <c r="G3230" s="4" t="s">
        <v>86</v>
      </c>
      <c r="H3230" s="4" t="s">
        <v>87</v>
      </c>
      <c r="I3230" s="4"/>
      <c r="J3230" s="4"/>
      <c r="K3230" s="4">
        <v>212</v>
      </c>
      <c r="L3230" s="4">
        <v>27</v>
      </c>
      <c r="M3230" s="4">
        <v>0</v>
      </c>
      <c r="N3230" s="4" t="s">
        <v>3</v>
      </c>
      <c r="O3230" s="4">
        <v>2</v>
      </c>
      <c r="P3230" s="4"/>
      <c r="Q3230" s="4"/>
      <c r="R3230" s="4"/>
      <c r="S3230" s="4"/>
      <c r="T3230" s="4"/>
      <c r="U3230" s="4"/>
      <c r="V3230" s="4"/>
      <c r="W3230" s="4"/>
    </row>
    <row r="3231" spans="1:23" x14ac:dyDescent="0.2">
      <c r="A3231" s="4">
        <v>50</v>
      </c>
      <c r="B3231" s="4">
        <v>1</v>
      </c>
      <c r="C3231" s="4">
        <v>0</v>
      </c>
      <c r="D3231" s="4">
        <v>2</v>
      </c>
      <c r="E3231" s="4">
        <v>0</v>
      </c>
      <c r="F3231" s="4">
        <f>ROUND(F3230+F3229,O3231)</f>
        <v>9450.85</v>
      </c>
      <c r="G3231" s="4" t="s">
        <v>88</v>
      </c>
      <c r="H3231" s="4" t="s">
        <v>88</v>
      </c>
      <c r="I3231" s="4"/>
      <c r="J3231" s="4"/>
      <c r="K3231" s="4">
        <v>212</v>
      </c>
      <c r="L3231" s="4">
        <v>28</v>
      </c>
      <c r="M3231" s="4">
        <v>0</v>
      </c>
      <c r="N3231" s="4" t="s">
        <v>3</v>
      </c>
      <c r="O3231" s="4">
        <v>2</v>
      </c>
      <c r="P3231" s="4"/>
      <c r="Q3231" s="4"/>
      <c r="R3231" s="4"/>
      <c r="S3231" s="4"/>
      <c r="T3231" s="4"/>
      <c r="U3231" s="4"/>
      <c r="V3231" s="4"/>
      <c r="W3231" s="4"/>
    </row>
    <row r="3233" spans="1:206" x14ac:dyDescent="0.2">
      <c r="A3233" s="2">
        <v>51</v>
      </c>
      <c r="B3233" s="2">
        <f>B2898</f>
        <v>1</v>
      </c>
      <c r="C3233" s="2">
        <f>A2898</f>
        <v>3</v>
      </c>
      <c r="D3233" s="2">
        <f>ROW(A2898)</f>
        <v>2898</v>
      </c>
      <c r="E3233" s="2"/>
      <c r="F3233" s="2" t="str">
        <f>IF(F2898&lt;&gt;"",F2898,"")</f>
        <v>Трофимова ул. 5к. 2</v>
      </c>
      <c r="G3233" s="2" t="str">
        <f>IF(G2898&lt;&gt;"",G2898,"")</f>
        <v>Трофимова ул. 5к. 2</v>
      </c>
      <c r="H3233" s="2">
        <v>0</v>
      </c>
      <c r="I3233" s="2"/>
      <c r="J3233" s="2"/>
      <c r="K3233" s="2"/>
      <c r="L3233" s="2"/>
      <c r="M3233" s="2"/>
      <c r="N3233" s="2"/>
      <c r="O3233" s="2">
        <f t="shared" ref="O3233:T3233" si="1716">ROUND(O2911+O2949+O3039+O3084+O3126+O3164+O3202+AB3233,2)</f>
        <v>1590402.53</v>
      </c>
      <c r="P3233" s="2">
        <f t="shared" si="1716"/>
        <v>1464821.62</v>
      </c>
      <c r="Q3233" s="2">
        <f t="shared" si="1716"/>
        <v>25766.68</v>
      </c>
      <c r="R3233" s="2">
        <f t="shared" si="1716"/>
        <v>12092.45</v>
      </c>
      <c r="S3233" s="2">
        <f t="shared" si="1716"/>
        <v>99814.23</v>
      </c>
      <c r="T3233" s="2">
        <f t="shared" si="1716"/>
        <v>0</v>
      </c>
      <c r="U3233" s="2">
        <f>U2911+U2949+U3039+U3084+U3126+U3164+U3202+AH3233</f>
        <v>513.24418500000002</v>
      </c>
      <c r="V3233" s="2">
        <f>V2911+V2949+V3039+V3084+V3126+V3164+V3202+AI3233</f>
        <v>0</v>
      </c>
      <c r="W3233" s="2">
        <f>ROUND(W2911+W2949+W3039+W3084+W3126+W3164+W3202+AJ3233,2)</f>
        <v>0</v>
      </c>
      <c r="X3233" s="2">
        <f>ROUND(X2911+X2949+X3039+X3084+X3126+X3164+X3202+AK3233,2)</f>
        <v>69869.960000000006</v>
      </c>
      <c r="Y3233" s="2">
        <f>ROUND(Y2911+Y2949+Y3039+Y3084+Y3126+Y3164+Y3202+AL3233,2)</f>
        <v>9981.4500000000007</v>
      </c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>
        <f t="shared" ref="AO3233:BC3233" si="1717">ROUND(AO2911+AO2949+AO3039+AO3084+AO3126+AO3164+AO3202+BX3233,2)</f>
        <v>0</v>
      </c>
      <c r="AP3233" s="2">
        <f t="shared" si="1717"/>
        <v>0</v>
      </c>
      <c r="AQ3233" s="2">
        <f t="shared" si="1717"/>
        <v>0</v>
      </c>
      <c r="AR3233" s="2">
        <f t="shared" si="1717"/>
        <v>1683240.12</v>
      </c>
      <c r="AS3233" s="2">
        <f t="shared" si="1717"/>
        <v>683732.51</v>
      </c>
      <c r="AT3233" s="2">
        <f t="shared" si="1717"/>
        <v>0</v>
      </c>
      <c r="AU3233" s="2">
        <f t="shared" si="1717"/>
        <v>999507.61</v>
      </c>
      <c r="AV3233" s="2">
        <f t="shared" si="1717"/>
        <v>1464821.62</v>
      </c>
      <c r="AW3233" s="2">
        <f t="shared" si="1717"/>
        <v>1464821.62</v>
      </c>
      <c r="AX3233" s="2">
        <f t="shared" si="1717"/>
        <v>0</v>
      </c>
      <c r="AY3233" s="2">
        <f t="shared" si="1717"/>
        <v>1464821.62</v>
      </c>
      <c r="AZ3233" s="2">
        <f t="shared" si="1717"/>
        <v>0</v>
      </c>
      <c r="BA3233" s="2">
        <f t="shared" si="1717"/>
        <v>0</v>
      </c>
      <c r="BB3233" s="2">
        <f t="shared" si="1717"/>
        <v>0</v>
      </c>
      <c r="BC3233" s="2">
        <f t="shared" si="1717"/>
        <v>0</v>
      </c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  <c r="CX3233" s="2"/>
      <c r="CY3233" s="2"/>
      <c r="CZ3233" s="2"/>
      <c r="DA3233" s="2"/>
      <c r="DB3233" s="2"/>
      <c r="DC3233" s="2"/>
      <c r="DD3233" s="2"/>
      <c r="DE3233" s="2"/>
      <c r="DF3233" s="2"/>
      <c r="DG3233" s="3"/>
      <c r="DH3233" s="3"/>
      <c r="DI3233" s="3"/>
      <c r="DJ3233" s="3"/>
      <c r="DK3233" s="3"/>
      <c r="DL3233" s="3"/>
      <c r="DM3233" s="3"/>
      <c r="DN3233" s="3"/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3"/>
      <c r="EP3233" s="3"/>
      <c r="EQ3233" s="3"/>
      <c r="ER3233" s="3"/>
      <c r="ES3233" s="3"/>
      <c r="ET3233" s="3"/>
      <c r="EU3233" s="3"/>
      <c r="EV3233" s="3"/>
      <c r="EW3233" s="3"/>
      <c r="EX3233" s="3"/>
      <c r="EY3233" s="3"/>
      <c r="EZ3233" s="3"/>
      <c r="FA3233" s="3"/>
      <c r="FB3233" s="3"/>
      <c r="FC3233" s="3"/>
      <c r="FD3233" s="3"/>
      <c r="FE3233" s="3"/>
      <c r="FF3233" s="3"/>
      <c r="FG3233" s="3"/>
      <c r="FH3233" s="3"/>
      <c r="FI3233" s="3"/>
      <c r="FJ3233" s="3"/>
      <c r="FK3233" s="3"/>
      <c r="FL3233" s="3"/>
      <c r="FM3233" s="3"/>
      <c r="FN3233" s="3"/>
      <c r="FO3233" s="3"/>
      <c r="FP3233" s="3"/>
      <c r="FQ3233" s="3"/>
      <c r="FR3233" s="3"/>
      <c r="FS3233" s="3"/>
      <c r="FT3233" s="3"/>
      <c r="FU3233" s="3"/>
      <c r="FV3233" s="3"/>
      <c r="FW3233" s="3"/>
      <c r="FX3233" s="3"/>
      <c r="FY3233" s="3"/>
      <c r="FZ3233" s="3"/>
      <c r="GA3233" s="3"/>
      <c r="GB3233" s="3"/>
      <c r="GC3233" s="3"/>
      <c r="GD3233" s="3"/>
      <c r="GE3233" s="3"/>
      <c r="GF3233" s="3"/>
      <c r="GG3233" s="3"/>
      <c r="GH3233" s="3"/>
      <c r="GI3233" s="3"/>
      <c r="GJ3233" s="3"/>
      <c r="GK3233" s="3"/>
      <c r="GL3233" s="3"/>
      <c r="GM3233" s="3"/>
      <c r="GN3233" s="3"/>
      <c r="GO3233" s="3"/>
      <c r="GP3233" s="3"/>
      <c r="GQ3233" s="3"/>
      <c r="GR3233" s="3"/>
      <c r="GS3233" s="3"/>
      <c r="GT3233" s="3"/>
      <c r="GU3233" s="3"/>
      <c r="GV3233" s="3"/>
      <c r="GW3233" s="3"/>
      <c r="GX3233" s="3">
        <v>0</v>
      </c>
    </row>
    <row r="3235" spans="1:206" x14ac:dyDescent="0.2">
      <c r="A3235" s="4">
        <v>50</v>
      </c>
      <c r="B3235" s="4">
        <v>0</v>
      </c>
      <c r="C3235" s="4">
        <v>0</v>
      </c>
      <c r="D3235" s="4">
        <v>1</v>
      </c>
      <c r="E3235" s="4">
        <v>201</v>
      </c>
      <c r="F3235" s="4">
        <f>ROUND(Source!O3233,O3235)</f>
        <v>1590402.53</v>
      </c>
      <c r="G3235" s="4" t="s">
        <v>34</v>
      </c>
      <c r="H3235" s="4" t="s">
        <v>35</v>
      </c>
      <c r="I3235" s="4"/>
      <c r="J3235" s="4"/>
      <c r="K3235" s="4">
        <v>201</v>
      </c>
      <c r="L3235" s="4">
        <v>1</v>
      </c>
      <c r="M3235" s="4">
        <v>3</v>
      </c>
      <c r="N3235" s="4" t="s">
        <v>3</v>
      </c>
      <c r="O3235" s="4">
        <v>2</v>
      </c>
      <c r="P3235" s="4"/>
      <c r="Q3235" s="4"/>
      <c r="R3235" s="4"/>
      <c r="S3235" s="4"/>
      <c r="T3235" s="4"/>
      <c r="U3235" s="4"/>
      <c r="V3235" s="4"/>
      <c r="W3235" s="4"/>
    </row>
    <row r="3236" spans="1:206" x14ac:dyDescent="0.2">
      <c r="A3236" s="4">
        <v>50</v>
      </c>
      <c r="B3236" s="4">
        <v>0</v>
      </c>
      <c r="C3236" s="4">
        <v>0</v>
      </c>
      <c r="D3236" s="4">
        <v>1</v>
      </c>
      <c r="E3236" s="4">
        <v>202</v>
      </c>
      <c r="F3236" s="4">
        <f>ROUND(Source!P3233,O3236)</f>
        <v>1464821.62</v>
      </c>
      <c r="G3236" s="4" t="s">
        <v>36</v>
      </c>
      <c r="H3236" s="4" t="s">
        <v>37</v>
      </c>
      <c r="I3236" s="4"/>
      <c r="J3236" s="4"/>
      <c r="K3236" s="4">
        <v>202</v>
      </c>
      <c r="L3236" s="4">
        <v>2</v>
      </c>
      <c r="M3236" s="4">
        <v>3</v>
      </c>
      <c r="N3236" s="4" t="s">
        <v>3</v>
      </c>
      <c r="O3236" s="4">
        <v>2</v>
      </c>
      <c r="P3236" s="4"/>
      <c r="Q3236" s="4"/>
      <c r="R3236" s="4"/>
      <c r="S3236" s="4"/>
      <c r="T3236" s="4"/>
      <c r="U3236" s="4"/>
      <c r="V3236" s="4"/>
      <c r="W3236" s="4"/>
    </row>
    <row r="3237" spans="1:206" x14ac:dyDescent="0.2">
      <c r="A3237" s="4">
        <v>50</v>
      </c>
      <c r="B3237" s="4">
        <v>0</v>
      </c>
      <c r="C3237" s="4">
        <v>0</v>
      </c>
      <c r="D3237" s="4">
        <v>1</v>
      </c>
      <c r="E3237" s="4">
        <v>222</v>
      </c>
      <c r="F3237" s="4">
        <f>ROUND(Source!AO3233,O3237)</f>
        <v>0</v>
      </c>
      <c r="G3237" s="4" t="s">
        <v>38</v>
      </c>
      <c r="H3237" s="4" t="s">
        <v>39</v>
      </c>
      <c r="I3237" s="4"/>
      <c r="J3237" s="4"/>
      <c r="K3237" s="4">
        <v>222</v>
      </c>
      <c r="L3237" s="4">
        <v>3</v>
      </c>
      <c r="M3237" s="4">
        <v>3</v>
      </c>
      <c r="N3237" s="4" t="s">
        <v>3</v>
      </c>
      <c r="O3237" s="4">
        <v>2</v>
      </c>
      <c r="P3237" s="4"/>
      <c r="Q3237" s="4"/>
      <c r="R3237" s="4"/>
      <c r="S3237" s="4"/>
      <c r="T3237" s="4"/>
      <c r="U3237" s="4"/>
      <c r="V3237" s="4"/>
      <c r="W3237" s="4"/>
    </row>
    <row r="3238" spans="1:206" x14ac:dyDescent="0.2">
      <c r="A3238" s="4">
        <v>50</v>
      </c>
      <c r="B3238" s="4">
        <v>0</v>
      </c>
      <c r="C3238" s="4">
        <v>0</v>
      </c>
      <c r="D3238" s="4">
        <v>1</v>
      </c>
      <c r="E3238" s="4">
        <v>225</v>
      </c>
      <c r="F3238" s="4">
        <f>ROUND(Source!AV3233,O3238)</f>
        <v>1464821.62</v>
      </c>
      <c r="G3238" s="4" t="s">
        <v>40</v>
      </c>
      <c r="H3238" s="4" t="s">
        <v>41</v>
      </c>
      <c r="I3238" s="4"/>
      <c r="J3238" s="4"/>
      <c r="K3238" s="4">
        <v>225</v>
      </c>
      <c r="L3238" s="4">
        <v>4</v>
      </c>
      <c r="M3238" s="4">
        <v>3</v>
      </c>
      <c r="N3238" s="4" t="s">
        <v>3</v>
      </c>
      <c r="O3238" s="4">
        <v>2</v>
      </c>
      <c r="P3238" s="4"/>
      <c r="Q3238" s="4"/>
      <c r="R3238" s="4"/>
      <c r="S3238" s="4"/>
      <c r="T3238" s="4"/>
      <c r="U3238" s="4"/>
      <c r="V3238" s="4"/>
      <c r="W3238" s="4"/>
    </row>
    <row r="3239" spans="1:206" x14ac:dyDescent="0.2">
      <c r="A3239" s="4">
        <v>50</v>
      </c>
      <c r="B3239" s="4">
        <v>0</v>
      </c>
      <c r="C3239" s="4">
        <v>0</v>
      </c>
      <c r="D3239" s="4">
        <v>1</v>
      </c>
      <c r="E3239" s="4">
        <v>226</v>
      </c>
      <c r="F3239" s="4">
        <f>ROUND(Source!AW3233,O3239)</f>
        <v>1464821.62</v>
      </c>
      <c r="G3239" s="4" t="s">
        <v>42</v>
      </c>
      <c r="H3239" s="4" t="s">
        <v>43</v>
      </c>
      <c r="I3239" s="4"/>
      <c r="J3239" s="4"/>
      <c r="K3239" s="4">
        <v>226</v>
      </c>
      <c r="L3239" s="4">
        <v>5</v>
      </c>
      <c r="M3239" s="4">
        <v>3</v>
      </c>
      <c r="N3239" s="4" t="s">
        <v>3</v>
      </c>
      <c r="O3239" s="4">
        <v>2</v>
      </c>
      <c r="P3239" s="4"/>
      <c r="Q3239" s="4"/>
      <c r="R3239" s="4"/>
      <c r="S3239" s="4"/>
      <c r="T3239" s="4"/>
      <c r="U3239" s="4"/>
      <c r="V3239" s="4"/>
      <c r="W3239" s="4"/>
    </row>
    <row r="3240" spans="1:206" x14ac:dyDescent="0.2">
      <c r="A3240" s="4">
        <v>50</v>
      </c>
      <c r="B3240" s="4">
        <v>0</v>
      </c>
      <c r="C3240" s="4">
        <v>0</v>
      </c>
      <c r="D3240" s="4">
        <v>1</v>
      </c>
      <c r="E3240" s="4">
        <v>227</v>
      </c>
      <c r="F3240" s="4">
        <f>ROUND(Source!AX3233,O3240)</f>
        <v>0</v>
      </c>
      <c r="G3240" s="4" t="s">
        <v>44</v>
      </c>
      <c r="H3240" s="4" t="s">
        <v>45</v>
      </c>
      <c r="I3240" s="4"/>
      <c r="J3240" s="4"/>
      <c r="K3240" s="4">
        <v>227</v>
      </c>
      <c r="L3240" s="4">
        <v>6</v>
      </c>
      <c r="M3240" s="4">
        <v>3</v>
      </c>
      <c r="N3240" s="4" t="s">
        <v>3</v>
      </c>
      <c r="O3240" s="4">
        <v>2</v>
      </c>
      <c r="P3240" s="4"/>
      <c r="Q3240" s="4"/>
      <c r="R3240" s="4"/>
      <c r="S3240" s="4"/>
      <c r="T3240" s="4"/>
      <c r="U3240" s="4"/>
      <c r="V3240" s="4"/>
      <c r="W3240" s="4"/>
    </row>
    <row r="3241" spans="1:206" x14ac:dyDescent="0.2">
      <c r="A3241" s="4">
        <v>50</v>
      </c>
      <c r="B3241" s="4">
        <v>0</v>
      </c>
      <c r="C3241" s="4">
        <v>0</v>
      </c>
      <c r="D3241" s="4">
        <v>1</v>
      </c>
      <c r="E3241" s="4">
        <v>228</v>
      </c>
      <c r="F3241" s="4">
        <f>ROUND(Source!AY3233,O3241)</f>
        <v>1464821.62</v>
      </c>
      <c r="G3241" s="4" t="s">
        <v>46</v>
      </c>
      <c r="H3241" s="4" t="s">
        <v>47</v>
      </c>
      <c r="I3241" s="4"/>
      <c r="J3241" s="4"/>
      <c r="K3241" s="4">
        <v>228</v>
      </c>
      <c r="L3241" s="4">
        <v>7</v>
      </c>
      <c r="M3241" s="4">
        <v>3</v>
      </c>
      <c r="N3241" s="4" t="s">
        <v>3</v>
      </c>
      <c r="O3241" s="4">
        <v>2</v>
      </c>
      <c r="P3241" s="4"/>
      <c r="Q3241" s="4"/>
      <c r="R3241" s="4"/>
      <c r="S3241" s="4"/>
      <c r="T3241" s="4"/>
      <c r="U3241" s="4"/>
      <c r="V3241" s="4"/>
      <c r="W3241" s="4"/>
    </row>
    <row r="3242" spans="1:206" x14ac:dyDescent="0.2">
      <c r="A3242" s="4">
        <v>50</v>
      </c>
      <c r="B3242" s="4">
        <v>0</v>
      </c>
      <c r="C3242" s="4">
        <v>0</v>
      </c>
      <c r="D3242" s="4">
        <v>1</v>
      </c>
      <c r="E3242" s="4">
        <v>216</v>
      </c>
      <c r="F3242" s="4">
        <f>ROUND(Source!AP3233,O3242)</f>
        <v>0</v>
      </c>
      <c r="G3242" s="4" t="s">
        <v>48</v>
      </c>
      <c r="H3242" s="4" t="s">
        <v>49</v>
      </c>
      <c r="I3242" s="4"/>
      <c r="J3242" s="4"/>
      <c r="K3242" s="4">
        <v>216</v>
      </c>
      <c r="L3242" s="4">
        <v>8</v>
      </c>
      <c r="M3242" s="4">
        <v>3</v>
      </c>
      <c r="N3242" s="4" t="s">
        <v>3</v>
      </c>
      <c r="O3242" s="4">
        <v>2</v>
      </c>
      <c r="P3242" s="4"/>
      <c r="Q3242" s="4"/>
      <c r="R3242" s="4"/>
      <c r="S3242" s="4"/>
      <c r="T3242" s="4"/>
      <c r="U3242" s="4"/>
      <c r="V3242" s="4"/>
      <c r="W3242" s="4"/>
    </row>
    <row r="3243" spans="1:206" x14ac:dyDescent="0.2">
      <c r="A3243" s="4">
        <v>50</v>
      </c>
      <c r="B3243" s="4">
        <v>0</v>
      </c>
      <c r="C3243" s="4">
        <v>0</v>
      </c>
      <c r="D3243" s="4">
        <v>1</v>
      </c>
      <c r="E3243" s="4">
        <v>223</v>
      </c>
      <c r="F3243" s="4">
        <f>ROUND(Source!AQ3233,O3243)</f>
        <v>0</v>
      </c>
      <c r="G3243" s="4" t="s">
        <v>50</v>
      </c>
      <c r="H3243" s="4" t="s">
        <v>51</v>
      </c>
      <c r="I3243" s="4"/>
      <c r="J3243" s="4"/>
      <c r="K3243" s="4">
        <v>223</v>
      </c>
      <c r="L3243" s="4">
        <v>9</v>
      </c>
      <c r="M3243" s="4">
        <v>3</v>
      </c>
      <c r="N3243" s="4" t="s">
        <v>3</v>
      </c>
      <c r="O3243" s="4">
        <v>2</v>
      </c>
      <c r="P3243" s="4"/>
      <c r="Q3243" s="4"/>
      <c r="R3243" s="4"/>
      <c r="S3243" s="4"/>
      <c r="T3243" s="4"/>
      <c r="U3243" s="4"/>
      <c r="V3243" s="4"/>
      <c r="W3243" s="4"/>
    </row>
    <row r="3244" spans="1:206" x14ac:dyDescent="0.2">
      <c r="A3244" s="4">
        <v>50</v>
      </c>
      <c r="B3244" s="4">
        <v>0</v>
      </c>
      <c r="C3244" s="4">
        <v>0</v>
      </c>
      <c r="D3244" s="4">
        <v>1</v>
      </c>
      <c r="E3244" s="4">
        <v>229</v>
      </c>
      <c r="F3244" s="4">
        <f>ROUND(Source!AZ3233,O3244)</f>
        <v>0</v>
      </c>
      <c r="G3244" s="4" t="s">
        <v>52</v>
      </c>
      <c r="H3244" s="4" t="s">
        <v>53</v>
      </c>
      <c r="I3244" s="4"/>
      <c r="J3244" s="4"/>
      <c r="K3244" s="4">
        <v>229</v>
      </c>
      <c r="L3244" s="4">
        <v>10</v>
      </c>
      <c r="M3244" s="4">
        <v>3</v>
      </c>
      <c r="N3244" s="4" t="s">
        <v>3</v>
      </c>
      <c r="O3244" s="4">
        <v>2</v>
      </c>
      <c r="P3244" s="4"/>
      <c r="Q3244" s="4"/>
      <c r="R3244" s="4"/>
      <c r="S3244" s="4"/>
      <c r="T3244" s="4"/>
      <c r="U3244" s="4"/>
      <c r="V3244" s="4"/>
      <c r="W3244" s="4"/>
    </row>
    <row r="3245" spans="1:206" x14ac:dyDescent="0.2">
      <c r="A3245" s="4">
        <v>50</v>
      </c>
      <c r="B3245" s="4">
        <v>0</v>
      </c>
      <c r="C3245" s="4">
        <v>0</v>
      </c>
      <c r="D3245" s="4">
        <v>1</v>
      </c>
      <c r="E3245" s="4">
        <v>203</v>
      </c>
      <c r="F3245" s="4">
        <f>ROUND(Source!Q3233,O3245)</f>
        <v>25766.68</v>
      </c>
      <c r="G3245" s="4" t="s">
        <v>54</v>
      </c>
      <c r="H3245" s="4" t="s">
        <v>55</v>
      </c>
      <c r="I3245" s="4"/>
      <c r="J3245" s="4"/>
      <c r="K3245" s="4">
        <v>203</v>
      </c>
      <c r="L3245" s="4">
        <v>11</v>
      </c>
      <c r="M3245" s="4">
        <v>3</v>
      </c>
      <c r="N3245" s="4" t="s">
        <v>3</v>
      </c>
      <c r="O3245" s="4">
        <v>2</v>
      </c>
      <c r="P3245" s="4"/>
      <c r="Q3245" s="4"/>
      <c r="R3245" s="4"/>
      <c r="S3245" s="4"/>
      <c r="T3245" s="4"/>
      <c r="U3245" s="4"/>
      <c r="V3245" s="4"/>
      <c r="W3245" s="4"/>
    </row>
    <row r="3246" spans="1:206" x14ac:dyDescent="0.2">
      <c r="A3246" s="4">
        <v>50</v>
      </c>
      <c r="B3246" s="4">
        <v>0</v>
      </c>
      <c r="C3246" s="4">
        <v>0</v>
      </c>
      <c r="D3246" s="4">
        <v>1</v>
      </c>
      <c r="E3246" s="4">
        <v>231</v>
      </c>
      <c r="F3246" s="4">
        <f>ROUND(Source!BB3233,O3246)</f>
        <v>0</v>
      </c>
      <c r="G3246" s="4" t="s">
        <v>56</v>
      </c>
      <c r="H3246" s="4" t="s">
        <v>57</v>
      </c>
      <c r="I3246" s="4"/>
      <c r="J3246" s="4"/>
      <c r="K3246" s="4">
        <v>231</v>
      </c>
      <c r="L3246" s="4">
        <v>12</v>
      </c>
      <c r="M3246" s="4">
        <v>3</v>
      </c>
      <c r="N3246" s="4" t="s">
        <v>3</v>
      </c>
      <c r="O3246" s="4">
        <v>2</v>
      </c>
      <c r="P3246" s="4"/>
      <c r="Q3246" s="4"/>
      <c r="R3246" s="4"/>
      <c r="S3246" s="4"/>
      <c r="T3246" s="4"/>
      <c r="U3246" s="4"/>
      <c r="V3246" s="4"/>
      <c r="W3246" s="4"/>
    </row>
    <row r="3247" spans="1:206" x14ac:dyDescent="0.2">
      <c r="A3247" s="4">
        <v>50</v>
      </c>
      <c r="B3247" s="4">
        <v>0</v>
      </c>
      <c r="C3247" s="4">
        <v>0</v>
      </c>
      <c r="D3247" s="4">
        <v>1</v>
      </c>
      <c r="E3247" s="4">
        <v>204</v>
      </c>
      <c r="F3247" s="4">
        <f>ROUND(Source!R3233,O3247)</f>
        <v>12092.45</v>
      </c>
      <c r="G3247" s="4" t="s">
        <v>58</v>
      </c>
      <c r="H3247" s="4" t="s">
        <v>59</v>
      </c>
      <c r="I3247" s="4"/>
      <c r="J3247" s="4"/>
      <c r="K3247" s="4">
        <v>204</v>
      </c>
      <c r="L3247" s="4">
        <v>13</v>
      </c>
      <c r="M3247" s="4">
        <v>3</v>
      </c>
      <c r="N3247" s="4" t="s">
        <v>3</v>
      </c>
      <c r="O3247" s="4">
        <v>2</v>
      </c>
      <c r="P3247" s="4"/>
      <c r="Q3247" s="4"/>
      <c r="R3247" s="4"/>
      <c r="S3247" s="4"/>
      <c r="T3247" s="4"/>
      <c r="U3247" s="4"/>
      <c r="V3247" s="4"/>
      <c r="W3247" s="4"/>
    </row>
    <row r="3248" spans="1:206" x14ac:dyDescent="0.2">
      <c r="A3248" s="4">
        <v>50</v>
      </c>
      <c r="B3248" s="4">
        <v>0</v>
      </c>
      <c r="C3248" s="4">
        <v>0</v>
      </c>
      <c r="D3248" s="4">
        <v>1</v>
      </c>
      <c r="E3248" s="4">
        <v>205</v>
      </c>
      <c r="F3248" s="4">
        <f>ROUND(Source!S3233,O3248)</f>
        <v>99814.23</v>
      </c>
      <c r="G3248" s="4" t="s">
        <v>60</v>
      </c>
      <c r="H3248" s="4" t="s">
        <v>61</v>
      </c>
      <c r="I3248" s="4"/>
      <c r="J3248" s="4"/>
      <c r="K3248" s="4">
        <v>205</v>
      </c>
      <c r="L3248" s="4">
        <v>14</v>
      </c>
      <c r="M3248" s="4">
        <v>3</v>
      </c>
      <c r="N3248" s="4" t="s">
        <v>3</v>
      </c>
      <c r="O3248" s="4">
        <v>2</v>
      </c>
      <c r="P3248" s="4"/>
      <c r="Q3248" s="4"/>
      <c r="R3248" s="4"/>
      <c r="S3248" s="4"/>
      <c r="T3248" s="4"/>
      <c r="U3248" s="4"/>
      <c r="V3248" s="4"/>
      <c r="W3248" s="4"/>
    </row>
    <row r="3249" spans="1:206" x14ac:dyDescent="0.2">
      <c r="A3249" s="4">
        <v>50</v>
      </c>
      <c r="B3249" s="4">
        <v>0</v>
      </c>
      <c r="C3249" s="4">
        <v>0</v>
      </c>
      <c r="D3249" s="4">
        <v>1</v>
      </c>
      <c r="E3249" s="4">
        <v>232</v>
      </c>
      <c r="F3249" s="4">
        <f>ROUND(Source!BC3233,O3249)</f>
        <v>0</v>
      </c>
      <c r="G3249" s="4" t="s">
        <v>62</v>
      </c>
      <c r="H3249" s="4" t="s">
        <v>63</v>
      </c>
      <c r="I3249" s="4"/>
      <c r="J3249" s="4"/>
      <c r="K3249" s="4">
        <v>232</v>
      </c>
      <c r="L3249" s="4">
        <v>15</v>
      </c>
      <c r="M3249" s="4">
        <v>3</v>
      </c>
      <c r="N3249" s="4" t="s">
        <v>3</v>
      </c>
      <c r="O3249" s="4">
        <v>2</v>
      </c>
      <c r="P3249" s="4"/>
      <c r="Q3249" s="4"/>
      <c r="R3249" s="4"/>
      <c r="S3249" s="4"/>
      <c r="T3249" s="4"/>
      <c r="U3249" s="4"/>
      <c r="V3249" s="4"/>
      <c r="W3249" s="4"/>
    </row>
    <row r="3250" spans="1:206" x14ac:dyDescent="0.2">
      <c r="A3250" s="4">
        <v>50</v>
      </c>
      <c r="B3250" s="4">
        <v>0</v>
      </c>
      <c r="C3250" s="4">
        <v>0</v>
      </c>
      <c r="D3250" s="4">
        <v>1</v>
      </c>
      <c r="E3250" s="4">
        <v>214</v>
      </c>
      <c r="F3250" s="4">
        <f>ROUND(Source!AS3233,O3250)</f>
        <v>683732.51</v>
      </c>
      <c r="G3250" s="4" t="s">
        <v>64</v>
      </c>
      <c r="H3250" s="4" t="s">
        <v>65</v>
      </c>
      <c r="I3250" s="4"/>
      <c r="J3250" s="4"/>
      <c r="K3250" s="4">
        <v>214</v>
      </c>
      <c r="L3250" s="4">
        <v>16</v>
      </c>
      <c r="M3250" s="4">
        <v>3</v>
      </c>
      <c r="N3250" s="4" t="s">
        <v>3</v>
      </c>
      <c r="O3250" s="4">
        <v>2</v>
      </c>
      <c r="P3250" s="4"/>
      <c r="Q3250" s="4"/>
      <c r="R3250" s="4"/>
      <c r="S3250" s="4"/>
      <c r="T3250" s="4"/>
      <c r="U3250" s="4"/>
      <c r="V3250" s="4"/>
      <c r="W3250" s="4"/>
    </row>
    <row r="3251" spans="1:206" x14ac:dyDescent="0.2">
      <c r="A3251" s="4">
        <v>50</v>
      </c>
      <c r="B3251" s="4">
        <v>0</v>
      </c>
      <c r="C3251" s="4">
        <v>0</v>
      </c>
      <c r="D3251" s="4">
        <v>1</v>
      </c>
      <c r="E3251" s="4">
        <v>215</v>
      </c>
      <c r="F3251" s="4">
        <f>ROUND(Source!AT3233,O3251)</f>
        <v>0</v>
      </c>
      <c r="G3251" s="4" t="s">
        <v>66</v>
      </c>
      <c r="H3251" s="4" t="s">
        <v>67</v>
      </c>
      <c r="I3251" s="4"/>
      <c r="J3251" s="4"/>
      <c r="K3251" s="4">
        <v>215</v>
      </c>
      <c r="L3251" s="4">
        <v>17</v>
      </c>
      <c r="M3251" s="4">
        <v>3</v>
      </c>
      <c r="N3251" s="4" t="s">
        <v>3</v>
      </c>
      <c r="O3251" s="4">
        <v>2</v>
      </c>
      <c r="P3251" s="4"/>
      <c r="Q3251" s="4"/>
      <c r="R3251" s="4"/>
      <c r="S3251" s="4"/>
      <c r="T3251" s="4"/>
      <c r="U3251" s="4"/>
      <c r="V3251" s="4"/>
      <c r="W3251" s="4"/>
    </row>
    <row r="3252" spans="1:206" x14ac:dyDescent="0.2">
      <c r="A3252" s="4">
        <v>50</v>
      </c>
      <c r="B3252" s="4">
        <v>0</v>
      </c>
      <c r="C3252" s="4">
        <v>0</v>
      </c>
      <c r="D3252" s="4">
        <v>1</v>
      </c>
      <c r="E3252" s="4">
        <v>217</v>
      </c>
      <c r="F3252" s="4">
        <f>ROUND(Source!AU3233,O3252)</f>
        <v>999507.61</v>
      </c>
      <c r="G3252" s="4" t="s">
        <v>68</v>
      </c>
      <c r="H3252" s="4" t="s">
        <v>69</v>
      </c>
      <c r="I3252" s="4"/>
      <c r="J3252" s="4"/>
      <c r="K3252" s="4">
        <v>217</v>
      </c>
      <c r="L3252" s="4">
        <v>18</v>
      </c>
      <c r="M3252" s="4">
        <v>3</v>
      </c>
      <c r="N3252" s="4" t="s">
        <v>3</v>
      </c>
      <c r="O3252" s="4">
        <v>2</v>
      </c>
      <c r="P3252" s="4"/>
      <c r="Q3252" s="4"/>
      <c r="R3252" s="4"/>
      <c r="S3252" s="4"/>
      <c r="T3252" s="4"/>
      <c r="U3252" s="4"/>
      <c r="V3252" s="4"/>
      <c r="W3252" s="4"/>
    </row>
    <row r="3253" spans="1:206" x14ac:dyDescent="0.2">
      <c r="A3253" s="4">
        <v>50</v>
      </c>
      <c r="B3253" s="4">
        <v>0</v>
      </c>
      <c r="C3253" s="4">
        <v>0</v>
      </c>
      <c r="D3253" s="4">
        <v>1</v>
      </c>
      <c r="E3253" s="4">
        <v>230</v>
      </c>
      <c r="F3253" s="4">
        <f>ROUND(Source!BA3233,O3253)</f>
        <v>0</v>
      </c>
      <c r="G3253" s="4" t="s">
        <v>70</v>
      </c>
      <c r="H3253" s="4" t="s">
        <v>71</v>
      </c>
      <c r="I3253" s="4"/>
      <c r="J3253" s="4"/>
      <c r="K3253" s="4">
        <v>230</v>
      </c>
      <c r="L3253" s="4">
        <v>19</v>
      </c>
      <c r="M3253" s="4">
        <v>3</v>
      </c>
      <c r="N3253" s="4" t="s">
        <v>3</v>
      </c>
      <c r="O3253" s="4">
        <v>2</v>
      </c>
      <c r="P3253" s="4"/>
      <c r="Q3253" s="4"/>
      <c r="R3253" s="4"/>
      <c r="S3253" s="4"/>
      <c r="T3253" s="4"/>
      <c r="U3253" s="4"/>
      <c r="V3253" s="4"/>
      <c r="W3253" s="4"/>
    </row>
    <row r="3254" spans="1:206" x14ac:dyDescent="0.2">
      <c r="A3254" s="4">
        <v>50</v>
      </c>
      <c r="B3254" s="4">
        <v>0</v>
      </c>
      <c r="C3254" s="4">
        <v>0</v>
      </c>
      <c r="D3254" s="4">
        <v>1</v>
      </c>
      <c r="E3254" s="4">
        <v>206</v>
      </c>
      <c r="F3254" s="4">
        <f>ROUND(Source!T3233,O3254)</f>
        <v>0</v>
      </c>
      <c r="G3254" s="4" t="s">
        <v>72</v>
      </c>
      <c r="H3254" s="4" t="s">
        <v>73</v>
      </c>
      <c r="I3254" s="4"/>
      <c r="J3254" s="4"/>
      <c r="K3254" s="4">
        <v>206</v>
      </c>
      <c r="L3254" s="4">
        <v>20</v>
      </c>
      <c r="M3254" s="4">
        <v>3</v>
      </c>
      <c r="N3254" s="4" t="s">
        <v>3</v>
      </c>
      <c r="O3254" s="4">
        <v>2</v>
      </c>
      <c r="P3254" s="4"/>
      <c r="Q3254" s="4"/>
      <c r="R3254" s="4"/>
      <c r="S3254" s="4"/>
      <c r="T3254" s="4"/>
      <c r="U3254" s="4"/>
      <c r="V3254" s="4"/>
      <c r="W3254" s="4"/>
    </row>
    <row r="3255" spans="1:206" x14ac:dyDescent="0.2">
      <c r="A3255" s="4">
        <v>50</v>
      </c>
      <c r="B3255" s="4">
        <v>0</v>
      </c>
      <c r="C3255" s="4">
        <v>0</v>
      </c>
      <c r="D3255" s="4">
        <v>1</v>
      </c>
      <c r="E3255" s="4">
        <v>207</v>
      </c>
      <c r="F3255" s="4">
        <f>Source!U3233</f>
        <v>513.24418500000002</v>
      </c>
      <c r="G3255" s="4" t="s">
        <v>74</v>
      </c>
      <c r="H3255" s="4" t="s">
        <v>75</v>
      </c>
      <c r="I3255" s="4"/>
      <c r="J3255" s="4"/>
      <c r="K3255" s="4">
        <v>207</v>
      </c>
      <c r="L3255" s="4">
        <v>21</v>
      </c>
      <c r="M3255" s="4">
        <v>3</v>
      </c>
      <c r="N3255" s="4" t="s">
        <v>3</v>
      </c>
      <c r="O3255" s="4">
        <v>-1</v>
      </c>
      <c r="P3255" s="4"/>
      <c r="Q3255" s="4"/>
      <c r="R3255" s="4"/>
      <c r="S3255" s="4"/>
      <c r="T3255" s="4"/>
      <c r="U3255" s="4"/>
      <c r="V3255" s="4"/>
      <c r="W3255" s="4"/>
    </row>
    <row r="3256" spans="1:206" x14ac:dyDescent="0.2">
      <c r="A3256" s="4">
        <v>50</v>
      </c>
      <c r="B3256" s="4">
        <v>0</v>
      </c>
      <c r="C3256" s="4">
        <v>0</v>
      </c>
      <c r="D3256" s="4">
        <v>1</v>
      </c>
      <c r="E3256" s="4">
        <v>208</v>
      </c>
      <c r="F3256" s="4">
        <f>Source!V3233</f>
        <v>0</v>
      </c>
      <c r="G3256" s="4" t="s">
        <v>76</v>
      </c>
      <c r="H3256" s="4" t="s">
        <v>77</v>
      </c>
      <c r="I3256" s="4"/>
      <c r="J3256" s="4"/>
      <c r="K3256" s="4">
        <v>208</v>
      </c>
      <c r="L3256" s="4">
        <v>22</v>
      </c>
      <c r="M3256" s="4">
        <v>3</v>
      </c>
      <c r="N3256" s="4" t="s">
        <v>3</v>
      </c>
      <c r="O3256" s="4">
        <v>-1</v>
      </c>
      <c r="P3256" s="4"/>
      <c r="Q3256" s="4"/>
      <c r="R3256" s="4"/>
      <c r="S3256" s="4"/>
      <c r="T3256" s="4"/>
      <c r="U3256" s="4"/>
      <c r="V3256" s="4"/>
      <c r="W3256" s="4"/>
    </row>
    <row r="3257" spans="1:206" x14ac:dyDescent="0.2">
      <c r="A3257" s="4">
        <v>50</v>
      </c>
      <c r="B3257" s="4">
        <v>0</v>
      </c>
      <c r="C3257" s="4">
        <v>0</v>
      </c>
      <c r="D3257" s="4">
        <v>1</v>
      </c>
      <c r="E3257" s="4">
        <v>209</v>
      </c>
      <c r="F3257" s="4">
        <f>ROUND(Source!W3233,O3257)</f>
        <v>0</v>
      </c>
      <c r="G3257" s="4" t="s">
        <v>78</v>
      </c>
      <c r="H3257" s="4" t="s">
        <v>79</v>
      </c>
      <c r="I3257" s="4"/>
      <c r="J3257" s="4"/>
      <c r="K3257" s="4">
        <v>209</v>
      </c>
      <c r="L3257" s="4">
        <v>23</v>
      </c>
      <c r="M3257" s="4">
        <v>3</v>
      </c>
      <c r="N3257" s="4" t="s">
        <v>3</v>
      </c>
      <c r="O3257" s="4">
        <v>2</v>
      </c>
      <c r="P3257" s="4"/>
      <c r="Q3257" s="4"/>
      <c r="R3257" s="4"/>
      <c r="S3257" s="4"/>
      <c r="T3257" s="4"/>
      <c r="U3257" s="4"/>
      <c r="V3257" s="4"/>
      <c r="W3257" s="4"/>
    </row>
    <row r="3258" spans="1:206" x14ac:dyDescent="0.2">
      <c r="A3258" s="4">
        <v>50</v>
      </c>
      <c r="B3258" s="4">
        <v>0</v>
      </c>
      <c r="C3258" s="4">
        <v>0</v>
      </c>
      <c r="D3258" s="4">
        <v>1</v>
      </c>
      <c r="E3258" s="4">
        <v>210</v>
      </c>
      <c r="F3258" s="4">
        <f>ROUND(Source!X3233,O3258)</f>
        <v>69869.960000000006</v>
      </c>
      <c r="G3258" s="4" t="s">
        <v>80</v>
      </c>
      <c r="H3258" s="4" t="s">
        <v>81</v>
      </c>
      <c r="I3258" s="4"/>
      <c r="J3258" s="4"/>
      <c r="K3258" s="4">
        <v>210</v>
      </c>
      <c r="L3258" s="4">
        <v>24</v>
      </c>
      <c r="M3258" s="4">
        <v>3</v>
      </c>
      <c r="N3258" s="4" t="s">
        <v>3</v>
      </c>
      <c r="O3258" s="4">
        <v>2</v>
      </c>
      <c r="P3258" s="4"/>
      <c r="Q3258" s="4"/>
      <c r="R3258" s="4"/>
      <c r="S3258" s="4"/>
      <c r="T3258" s="4"/>
      <c r="U3258" s="4"/>
      <c r="V3258" s="4"/>
      <c r="W3258" s="4"/>
    </row>
    <row r="3259" spans="1:206" x14ac:dyDescent="0.2">
      <c r="A3259" s="4">
        <v>50</v>
      </c>
      <c r="B3259" s="4">
        <v>0</v>
      </c>
      <c r="C3259" s="4">
        <v>0</v>
      </c>
      <c r="D3259" s="4">
        <v>1</v>
      </c>
      <c r="E3259" s="4">
        <v>211</v>
      </c>
      <c r="F3259" s="4">
        <f>ROUND(Source!Y3233,O3259)</f>
        <v>9981.4500000000007</v>
      </c>
      <c r="G3259" s="4" t="s">
        <v>82</v>
      </c>
      <c r="H3259" s="4" t="s">
        <v>83</v>
      </c>
      <c r="I3259" s="4"/>
      <c r="J3259" s="4"/>
      <c r="K3259" s="4">
        <v>211</v>
      </c>
      <c r="L3259" s="4">
        <v>25</v>
      </c>
      <c r="M3259" s="4">
        <v>3</v>
      </c>
      <c r="N3259" s="4" t="s">
        <v>3</v>
      </c>
      <c r="O3259" s="4">
        <v>2</v>
      </c>
      <c r="P3259" s="4"/>
      <c r="Q3259" s="4"/>
      <c r="R3259" s="4"/>
      <c r="S3259" s="4"/>
      <c r="T3259" s="4"/>
      <c r="U3259" s="4"/>
      <c r="V3259" s="4"/>
      <c r="W3259" s="4"/>
    </row>
    <row r="3260" spans="1:206" x14ac:dyDescent="0.2">
      <c r="A3260" s="4">
        <v>50</v>
      </c>
      <c r="B3260" s="4">
        <v>0</v>
      </c>
      <c r="C3260" s="4">
        <v>0</v>
      </c>
      <c r="D3260" s="4">
        <v>1</v>
      </c>
      <c r="E3260" s="4">
        <v>224</v>
      </c>
      <c r="F3260" s="4">
        <f>ROUND(Source!AR3233,O3260)</f>
        <v>1683240.12</v>
      </c>
      <c r="G3260" s="4" t="s">
        <v>84</v>
      </c>
      <c r="H3260" s="4" t="s">
        <v>85</v>
      </c>
      <c r="I3260" s="4"/>
      <c r="J3260" s="4"/>
      <c r="K3260" s="4">
        <v>224</v>
      </c>
      <c r="L3260" s="4">
        <v>26</v>
      </c>
      <c r="M3260" s="4">
        <v>3</v>
      </c>
      <c r="N3260" s="4" t="s">
        <v>3</v>
      </c>
      <c r="O3260" s="4">
        <v>2</v>
      </c>
      <c r="P3260" s="4"/>
      <c r="Q3260" s="4"/>
      <c r="R3260" s="4"/>
      <c r="S3260" s="4"/>
      <c r="T3260" s="4"/>
      <c r="U3260" s="4"/>
      <c r="V3260" s="4"/>
      <c r="W3260" s="4"/>
    </row>
    <row r="3261" spans="1:206" x14ac:dyDescent="0.2">
      <c r="A3261" s="4">
        <v>50</v>
      </c>
      <c r="B3261" s="4">
        <v>1</v>
      </c>
      <c r="C3261" s="4">
        <v>0</v>
      </c>
      <c r="D3261" s="4">
        <v>2</v>
      </c>
      <c r="E3261" s="4">
        <v>0</v>
      </c>
      <c r="F3261" s="4">
        <f>ROUND(F3260*0.2,O3261)</f>
        <v>336648.02</v>
      </c>
      <c r="G3261" s="4" t="s">
        <v>86</v>
      </c>
      <c r="H3261" s="4" t="s">
        <v>87</v>
      </c>
      <c r="I3261" s="4"/>
      <c r="J3261" s="4"/>
      <c r="K3261" s="4">
        <v>212</v>
      </c>
      <c r="L3261" s="4">
        <v>27</v>
      </c>
      <c r="M3261" s="4">
        <v>0</v>
      </c>
      <c r="N3261" s="4" t="s">
        <v>3</v>
      </c>
      <c r="O3261" s="4">
        <v>2</v>
      </c>
      <c r="P3261" s="4"/>
      <c r="Q3261" s="4"/>
      <c r="R3261" s="4"/>
      <c r="S3261" s="4"/>
      <c r="T3261" s="4"/>
      <c r="U3261" s="4"/>
      <c r="V3261" s="4"/>
      <c r="W3261" s="4"/>
    </row>
    <row r="3262" spans="1:206" x14ac:dyDescent="0.2">
      <c r="A3262" s="4">
        <v>50</v>
      </c>
      <c r="B3262" s="4">
        <v>1</v>
      </c>
      <c r="C3262" s="4">
        <v>0</v>
      </c>
      <c r="D3262" s="4">
        <v>2</v>
      </c>
      <c r="E3262" s="4">
        <v>0</v>
      </c>
      <c r="F3262" s="4">
        <f>ROUND(F3261+F3260,O3262)</f>
        <v>2019888.14</v>
      </c>
      <c r="G3262" s="4" t="s">
        <v>88</v>
      </c>
      <c r="H3262" s="4" t="s">
        <v>88</v>
      </c>
      <c r="I3262" s="4"/>
      <c r="J3262" s="4"/>
      <c r="K3262" s="4">
        <v>212</v>
      </c>
      <c r="L3262" s="4">
        <v>28</v>
      </c>
      <c r="M3262" s="4">
        <v>0</v>
      </c>
      <c r="N3262" s="4" t="s">
        <v>3</v>
      </c>
      <c r="O3262" s="4">
        <v>2</v>
      </c>
      <c r="P3262" s="4"/>
      <c r="Q3262" s="4"/>
      <c r="R3262" s="4"/>
      <c r="S3262" s="4"/>
      <c r="T3262" s="4"/>
      <c r="U3262" s="4"/>
      <c r="V3262" s="4"/>
      <c r="W3262" s="4"/>
    </row>
    <row r="3264" spans="1:206" x14ac:dyDescent="0.2">
      <c r="A3264" s="2">
        <v>51</v>
      </c>
      <c r="B3264" s="2">
        <f>B12</f>
        <v>3298</v>
      </c>
      <c r="C3264" s="2">
        <f>A12</f>
        <v>1</v>
      </c>
      <c r="D3264" s="2">
        <f>ROW(A12)</f>
        <v>12</v>
      </c>
      <c r="E3264" s="2"/>
      <c r="F3264" s="2" t="str">
        <f>IF(F12&lt;&gt;"",F12,"")</f>
        <v>Экономия (объдиненная смета)</v>
      </c>
      <c r="G3264" s="2" t="str">
        <f>IF(G12&lt;&gt;"",G12,"")</f>
        <v>Экономия (объдиненная смета)</v>
      </c>
      <c r="H3264" s="2">
        <v>0</v>
      </c>
      <c r="I3264" s="2"/>
      <c r="J3264" s="2"/>
      <c r="K3264" s="2"/>
      <c r="L3264" s="2"/>
      <c r="M3264" s="2"/>
      <c r="N3264" s="2"/>
      <c r="O3264" s="2">
        <f t="shared" ref="O3264:T3264" si="1718">ROUND(O366+O732+O1109+O1436+O1804+O2168+O2539+O2867+O3233,2)</f>
        <v>25977738.399999999</v>
      </c>
      <c r="P3264" s="2">
        <f t="shared" si="1718"/>
        <v>23751958.109999999</v>
      </c>
      <c r="Q3264" s="2">
        <f t="shared" si="1718"/>
        <v>727219.33</v>
      </c>
      <c r="R3264" s="2">
        <f t="shared" si="1718"/>
        <v>369266.7</v>
      </c>
      <c r="S3264" s="2">
        <f t="shared" si="1718"/>
        <v>1498560.96</v>
      </c>
      <c r="T3264" s="2">
        <f t="shared" si="1718"/>
        <v>0</v>
      </c>
      <c r="U3264" s="2">
        <f>U366+U732+U1109+U1436+U1804+U2168+U2539+U2867+U3233</f>
        <v>7552.6569689999997</v>
      </c>
      <c r="V3264" s="2">
        <f>V366+V732+V1109+V1436+V1804+V2168+V2539+V2867+V3233</f>
        <v>0</v>
      </c>
      <c r="W3264" s="2">
        <f>ROUND(W366+W732+W1109+W1436+W1804+W2168+W2539+W2867+W3233,2)</f>
        <v>0</v>
      </c>
      <c r="X3264" s="2">
        <f>ROUND(X366+X732+X1109+X1436+X1804+X2168+X2539+X2867+X3233,2)</f>
        <v>1048992.69</v>
      </c>
      <c r="Y3264" s="2">
        <f>ROUND(Y366+Y732+Y1109+Y1436+Y1804+Y2168+Y2539+Y2867+Y3233,2)</f>
        <v>149856.1</v>
      </c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>
        <f t="shared" ref="AO3264:BC3264" si="1719">ROUND(AO366+AO732+AO1109+AO1436+AO1804+AO2168+AO2539+AO2867+AO3233,2)</f>
        <v>0</v>
      </c>
      <c r="AP3264" s="2">
        <f t="shared" si="1719"/>
        <v>0</v>
      </c>
      <c r="AQ3264" s="2">
        <f t="shared" si="1719"/>
        <v>0</v>
      </c>
      <c r="AR3264" s="2">
        <f t="shared" si="1719"/>
        <v>27451200.039999999</v>
      </c>
      <c r="AS3264" s="2">
        <f t="shared" si="1719"/>
        <v>11557071</v>
      </c>
      <c r="AT3264" s="2">
        <f t="shared" si="1719"/>
        <v>0</v>
      </c>
      <c r="AU3264" s="2">
        <f t="shared" si="1719"/>
        <v>15894129.039999999</v>
      </c>
      <c r="AV3264" s="2">
        <f t="shared" si="1719"/>
        <v>23751958.109999999</v>
      </c>
      <c r="AW3264" s="2">
        <f t="shared" si="1719"/>
        <v>23751958.109999999</v>
      </c>
      <c r="AX3264" s="2">
        <f t="shared" si="1719"/>
        <v>0</v>
      </c>
      <c r="AY3264" s="2">
        <f t="shared" si="1719"/>
        <v>23751958.109999999</v>
      </c>
      <c r="AZ3264" s="2">
        <f t="shared" si="1719"/>
        <v>0</v>
      </c>
      <c r="BA3264" s="2">
        <f t="shared" si="1719"/>
        <v>0</v>
      </c>
      <c r="BB3264" s="2">
        <f t="shared" si="1719"/>
        <v>0</v>
      </c>
      <c r="BC3264" s="2">
        <f t="shared" si="1719"/>
        <v>0</v>
      </c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  <c r="CG3264" s="2"/>
      <c r="CH3264" s="2"/>
      <c r="CI3264" s="2"/>
      <c r="CJ3264" s="2"/>
      <c r="CK3264" s="2"/>
      <c r="CL3264" s="2"/>
      <c r="CM3264" s="2"/>
      <c r="CN3264" s="2"/>
      <c r="CO3264" s="2"/>
      <c r="CP3264" s="2"/>
      <c r="CQ3264" s="2"/>
      <c r="CR3264" s="2"/>
      <c r="CS3264" s="2"/>
      <c r="CT3264" s="2"/>
      <c r="CU3264" s="2"/>
      <c r="CV3264" s="2"/>
      <c r="CW3264" s="2"/>
      <c r="CX3264" s="2"/>
      <c r="CY3264" s="2"/>
      <c r="CZ3264" s="2"/>
      <c r="DA3264" s="2"/>
      <c r="DB3264" s="2"/>
      <c r="DC3264" s="2"/>
      <c r="DD3264" s="2"/>
      <c r="DE3264" s="2"/>
      <c r="DF3264" s="2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3"/>
      <c r="EP3264" s="3"/>
      <c r="EQ3264" s="3"/>
      <c r="ER3264" s="3"/>
      <c r="ES3264" s="3"/>
      <c r="ET3264" s="3"/>
      <c r="EU3264" s="3"/>
      <c r="EV3264" s="3"/>
      <c r="EW3264" s="3"/>
      <c r="EX3264" s="3"/>
      <c r="EY3264" s="3"/>
      <c r="EZ3264" s="3"/>
      <c r="FA3264" s="3"/>
      <c r="FB3264" s="3"/>
      <c r="FC3264" s="3"/>
      <c r="FD3264" s="3"/>
      <c r="FE3264" s="3"/>
      <c r="FF3264" s="3"/>
      <c r="FG3264" s="3"/>
      <c r="FH3264" s="3"/>
      <c r="FI3264" s="3"/>
      <c r="FJ3264" s="3"/>
      <c r="FK3264" s="3"/>
      <c r="FL3264" s="3"/>
      <c r="FM3264" s="3"/>
      <c r="FN3264" s="3"/>
      <c r="FO3264" s="3"/>
      <c r="FP3264" s="3"/>
      <c r="FQ3264" s="3"/>
      <c r="FR3264" s="3"/>
      <c r="FS3264" s="3"/>
      <c r="FT3264" s="3"/>
      <c r="FU3264" s="3"/>
      <c r="FV3264" s="3"/>
      <c r="FW3264" s="3"/>
      <c r="FX3264" s="3"/>
      <c r="FY3264" s="3"/>
      <c r="FZ3264" s="3"/>
      <c r="GA3264" s="3"/>
      <c r="GB3264" s="3"/>
      <c r="GC3264" s="3"/>
      <c r="GD3264" s="3"/>
      <c r="GE3264" s="3"/>
      <c r="GF3264" s="3"/>
      <c r="GG3264" s="3"/>
      <c r="GH3264" s="3"/>
      <c r="GI3264" s="3"/>
      <c r="GJ3264" s="3"/>
      <c r="GK3264" s="3"/>
      <c r="GL3264" s="3"/>
      <c r="GM3264" s="3"/>
      <c r="GN3264" s="3"/>
      <c r="GO3264" s="3"/>
      <c r="GP3264" s="3"/>
      <c r="GQ3264" s="3"/>
      <c r="GR3264" s="3"/>
      <c r="GS3264" s="3"/>
      <c r="GT3264" s="3"/>
      <c r="GU3264" s="3"/>
      <c r="GV3264" s="3"/>
      <c r="GW3264" s="3"/>
      <c r="GX3264" s="3">
        <v>0</v>
      </c>
    </row>
    <row r="3266" spans="1:23" x14ac:dyDescent="0.2">
      <c r="A3266" s="4">
        <v>50</v>
      </c>
      <c r="B3266" s="4">
        <v>0</v>
      </c>
      <c r="C3266" s="4">
        <v>0</v>
      </c>
      <c r="D3266" s="4">
        <v>1</v>
      </c>
      <c r="E3266" s="4">
        <v>201</v>
      </c>
      <c r="F3266" s="4">
        <f>ROUND(Source!O3264,O3266)</f>
        <v>25977738.399999999</v>
      </c>
      <c r="G3266" s="4" t="s">
        <v>34</v>
      </c>
      <c r="H3266" s="4" t="s">
        <v>35</v>
      </c>
      <c r="I3266" s="4"/>
      <c r="J3266" s="4"/>
      <c r="K3266" s="4">
        <v>201</v>
      </c>
      <c r="L3266" s="4">
        <v>1</v>
      </c>
      <c r="M3266" s="4">
        <v>3</v>
      </c>
      <c r="N3266" s="4" t="s">
        <v>3</v>
      </c>
      <c r="O3266" s="4">
        <v>2</v>
      </c>
      <c r="P3266" s="4"/>
      <c r="Q3266" s="4"/>
      <c r="R3266" s="4"/>
      <c r="S3266" s="4"/>
      <c r="T3266" s="4"/>
      <c r="U3266" s="4"/>
      <c r="V3266" s="4"/>
      <c r="W3266" s="4"/>
    </row>
    <row r="3267" spans="1:23" x14ac:dyDescent="0.2">
      <c r="A3267" s="4">
        <v>50</v>
      </c>
      <c r="B3267" s="4">
        <v>0</v>
      </c>
      <c r="C3267" s="4">
        <v>0</v>
      </c>
      <c r="D3267" s="4">
        <v>1</v>
      </c>
      <c r="E3267" s="4">
        <v>202</v>
      </c>
      <c r="F3267" s="4">
        <f>ROUND(Source!P3264,O3267)</f>
        <v>23751958.109999999</v>
      </c>
      <c r="G3267" s="4" t="s">
        <v>36</v>
      </c>
      <c r="H3267" s="4" t="s">
        <v>37</v>
      </c>
      <c r="I3267" s="4"/>
      <c r="J3267" s="4"/>
      <c r="K3267" s="4">
        <v>202</v>
      </c>
      <c r="L3267" s="4">
        <v>2</v>
      </c>
      <c r="M3267" s="4">
        <v>3</v>
      </c>
      <c r="N3267" s="4" t="s">
        <v>3</v>
      </c>
      <c r="O3267" s="4">
        <v>2</v>
      </c>
      <c r="P3267" s="4"/>
      <c r="Q3267" s="4"/>
      <c r="R3267" s="4"/>
      <c r="S3267" s="4"/>
      <c r="T3267" s="4"/>
      <c r="U3267" s="4"/>
      <c r="V3267" s="4"/>
      <c r="W3267" s="4"/>
    </row>
    <row r="3268" spans="1:23" x14ac:dyDescent="0.2">
      <c r="A3268" s="4">
        <v>50</v>
      </c>
      <c r="B3268" s="4">
        <v>0</v>
      </c>
      <c r="C3268" s="4">
        <v>0</v>
      </c>
      <c r="D3268" s="4">
        <v>1</v>
      </c>
      <c r="E3268" s="4">
        <v>222</v>
      </c>
      <c r="F3268" s="4">
        <f>ROUND(Source!AO3264,O3268)</f>
        <v>0</v>
      </c>
      <c r="G3268" s="4" t="s">
        <v>38</v>
      </c>
      <c r="H3268" s="4" t="s">
        <v>39</v>
      </c>
      <c r="I3268" s="4"/>
      <c r="J3268" s="4"/>
      <c r="K3268" s="4">
        <v>222</v>
      </c>
      <c r="L3268" s="4">
        <v>3</v>
      </c>
      <c r="M3268" s="4">
        <v>3</v>
      </c>
      <c r="N3268" s="4" t="s">
        <v>3</v>
      </c>
      <c r="O3268" s="4">
        <v>2</v>
      </c>
      <c r="P3268" s="4"/>
      <c r="Q3268" s="4"/>
      <c r="R3268" s="4"/>
      <c r="S3268" s="4"/>
      <c r="T3268" s="4"/>
      <c r="U3268" s="4"/>
      <c r="V3268" s="4"/>
      <c r="W3268" s="4"/>
    </row>
    <row r="3269" spans="1:23" x14ac:dyDescent="0.2">
      <c r="A3269" s="4">
        <v>50</v>
      </c>
      <c r="B3269" s="4">
        <v>0</v>
      </c>
      <c r="C3269" s="4">
        <v>0</v>
      </c>
      <c r="D3269" s="4">
        <v>1</v>
      </c>
      <c r="E3269" s="4">
        <v>225</v>
      </c>
      <c r="F3269" s="4">
        <f>ROUND(Source!AV3264,O3269)</f>
        <v>23751958.109999999</v>
      </c>
      <c r="G3269" s="4" t="s">
        <v>40</v>
      </c>
      <c r="H3269" s="4" t="s">
        <v>41</v>
      </c>
      <c r="I3269" s="4"/>
      <c r="J3269" s="4"/>
      <c r="K3269" s="4">
        <v>225</v>
      </c>
      <c r="L3269" s="4">
        <v>4</v>
      </c>
      <c r="M3269" s="4">
        <v>3</v>
      </c>
      <c r="N3269" s="4" t="s">
        <v>3</v>
      </c>
      <c r="O3269" s="4">
        <v>2</v>
      </c>
      <c r="P3269" s="4"/>
      <c r="Q3269" s="4"/>
      <c r="R3269" s="4"/>
      <c r="S3269" s="4"/>
      <c r="T3269" s="4"/>
      <c r="U3269" s="4"/>
      <c r="V3269" s="4"/>
      <c r="W3269" s="4"/>
    </row>
    <row r="3270" spans="1:23" x14ac:dyDescent="0.2">
      <c r="A3270" s="4">
        <v>50</v>
      </c>
      <c r="B3270" s="4">
        <v>0</v>
      </c>
      <c r="C3270" s="4">
        <v>0</v>
      </c>
      <c r="D3270" s="4">
        <v>1</v>
      </c>
      <c r="E3270" s="4">
        <v>226</v>
      </c>
      <c r="F3270" s="4">
        <f>ROUND(Source!AW3264,O3270)</f>
        <v>23751958.109999999</v>
      </c>
      <c r="G3270" s="4" t="s">
        <v>42</v>
      </c>
      <c r="H3270" s="4" t="s">
        <v>43</v>
      </c>
      <c r="I3270" s="4"/>
      <c r="J3270" s="4"/>
      <c r="K3270" s="4">
        <v>226</v>
      </c>
      <c r="L3270" s="4">
        <v>5</v>
      </c>
      <c r="M3270" s="4">
        <v>3</v>
      </c>
      <c r="N3270" s="4" t="s">
        <v>3</v>
      </c>
      <c r="O3270" s="4">
        <v>2</v>
      </c>
      <c r="P3270" s="4"/>
      <c r="Q3270" s="4"/>
      <c r="R3270" s="4"/>
      <c r="S3270" s="4"/>
      <c r="T3270" s="4"/>
      <c r="U3270" s="4"/>
      <c r="V3270" s="4"/>
      <c r="W3270" s="4"/>
    </row>
    <row r="3271" spans="1:23" x14ac:dyDescent="0.2">
      <c r="A3271" s="4">
        <v>50</v>
      </c>
      <c r="B3271" s="4">
        <v>0</v>
      </c>
      <c r="C3271" s="4">
        <v>0</v>
      </c>
      <c r="D3271" s="4">
        <v>1</v>
      </c>
      <c r="E3271" s="4">
        <v>227</v>
      </c>
      <c r="F3271" s="4">
        <f>ROUND(Source!AX3264,O3271)</f>
        <v>0</v>
      </c>
      <c r="G3271" s="4" t="s">
        <v>44</v>
      </c>
      <c r="H3271" s="4" t="s">
        <v>45</v>
      </c>
      <c r="I3271" s="4"/>
      <c r="J3271" s="4"/>
      <c r="K3271" s="4">
        <v>227</v>
      </c>
      <c r="L3271" s="4">
        <v>6</v>
      </c>
      <c r="M3271" s="4">
        <v>3</v>
      </c>
      <c r="N3271" s="4" t="s">
        <v>3</v>
      </c>
      <c r="O3271" s="4">
        <v>2</v>
      </c>
      <c r="P3271" s="4"/>
      <c r="Q3271" s="4"/>
      <c r="R3271" s="4"/>
      <c r="S3271" s="4"/>
      <c r="T3271" s="4"/>
      <c r="U3271" s="4"/>
      <c r="V3271" s="4"/>
      <c r="W3271" s="4"/>
    </row>
    <row r="3272" spans="1:23" x14ac:dyDescent="0.2">
      <c r="A3272" s="4">
        <v>50</v>
      </c>
      <c r="B3272" s="4">
        <v>0</v>
      </c>
      <c r="C3272" s="4">
        <v>0</v>
      </c>
      <c r="D3272" s="4">
        <v>1</v>
      </c>
      <c r="E3272" s="4">
        <v>228</v>
      </c>
      <c r="F3272" s="4">
        <f>ROUND(Source!AY3264,O3272)</f>
        <v>23751958.109999999</v>
      </c>
      <c r="G3272" s="4" t="s">
        <v>46</v>
      </c>
      <c r="H3272" s="4" t="s">
        <v>47</v>
      </c>
      <c r="I3272" s="4"/>
      <c r="J3272" s="4"/>
      <c r="K3272" s="4">
        <v>228</v>
      </c>
      <c r="L3272" s="4">
        <v>7</v>
      </c>
      <c r="M3272" s="4">
        <v>3</v>
      </c>
      <c r="N3272" s="4" t="s">
        <v>3</v>
      </c>
      <c r="O3272" s="4">
        <v>2</v>
      </c>
      <c r="P3272" s="4"/>
      <c r="Q3272" s="4"/>
      <c r="R3272" s="4"/>
      <c r="S3272" s="4"/>
      <c r="T3272" s="4"/>
      <c r="U3272" s="4"/>
      <c r="V3272" s="4"/>
      <c r="W3272" s="4"/>
    </row>
    <row r="3273" spans="1:23" x14ac:dyDescent="0.2">
      <c r="A3273" s="4">
        <v>50</v>
      </c>
      <c r="B3273" s="4">
        <v>0</v>
      </c>
      <c r="C3273" s="4">
        <v>0</v>
      </c>
      <c r="D3273" s="4">
        <v>1</v>
      </c>
      <c r="E3273" s="4">
        <v>216</v>
      </c>
      <c r="F3273" s="4">
        <f>ROUND(Source!AP3264,O3273)</f>
        <v>0</v>
      </c>
      <c r="G3273" s="4" t="s">
        <v>48</v>
      </c>
      <c r="H3273" s="4" t="s">
        <v>49</v>
      </c>
      <c r="I3273" s="4"/>
      <c r="J3273" s="4"/>
      <c r="K3273" s="4">
        <v>216</v>
      </c>
      <c r="L3273" s="4">
        <v>8</v>
      </c>
      <c r="M3273" s="4">
        <v>3</v>
      </c>
      <c r="N3273" s="4" t="s">
        <v>3</v>
      </c>
      <c r="O3273" s="4">
        <v>2</v>
      </c>
      <c r="P3273" s="4"/>
      <c r="Q3273" s="4"/>
      <c r="R3273" s="4"/>
      <c r="S3273" s="4"/>
      <c r="T3273" s="4"/>
      <c r="U3273" s="4"/>
      <c r="V3273" s="4"/>
      <c r="W3273" s="4"/>
    </row>
    <row r="3274" spans="1:23" x14ac:dyDescent="0.2">
      <c r="A3274" s="4">
        <v>50</v>
      </c>
      <c r="B3274" s="4">
        <v>0</v>
      </c>
      <c r="C3274" s="4">
        <v>0</v>
      </c>
      <c r="D3274" s="4">
        <v>1</v>
      </c>
      <c r="E3274" s="4">
        <v>223</v>
      </c>
      <c r="F3274" s="4">
        <f>ROUND(Source!AQ3264,O3274)</f>
        <v>0</v>
      </c>
      <c r="G3274" s="4" t="s">
        <v>50</v>
      </c>
      <c r="H3274" s="4" t="s">
        <v>51</v>
      </c>
      <c r="I3274" s="4"/>
      <c r="J3274" s="4"/>
      <c r="K3274" s="4">
        <v>223</v>
      </c>
      <c r="L3274" s="4">
        <v>9</v>
      </c>
      <c r="M3274" s="4">
        <v>3</v>
      </c>
      <c r="N3274" s="4" t="s">
        <v>3</v>
      </c>
      <c r="O3274" s="4">
        <v>2</v>
      </c>
      <c r="P3274" s="4"/>
      <c r="Q3274" s="4"/>
      <c r="R3274" s="4"/>
      <c r="S3274" s="4"/>
      <c r="T3274" s="4"/>
      <c r="U3274" s="4"/>
      <c r="V3274" s="4"/>
      <c r="W3274" s="4"/>
    </row>
    <row r="3275" spans="1:23" x14ac:dyDescent="0.2">
      <c r="A3275" s="4">
        <v>50</v>
      </c>
      <c r="B3275" s="4">
        <v>0</v>
      </c>
      <c r="C3275" s="4">
        <v>0</v>
      </c>
      <c r="D3275" s="4">
        <v>1</v>
      </c>
      <c r="E3275" s="4">
        <v>229</v>
      </c>
      <c r="F3275" s="4">
        <f>ROUND(Source!AZ3264,O3275)</f>
        <v>0</v>
      </c>
      <c r="G3275" s="4" t="s">
        <v>52</v>
      </c>
      <c r="H3275" s="4" t="s">
        <v>53</v>
      </c>
      <c r="I3275" s="4"/>
      <c r="J3275" s="4"/>
      <c r="K3275" s="4">
        <v>229</v>
      </c>
      <c r="L3275" s="4">
        <v>10</v>
      </c>
      <c r="M3275" s="4">
        <v>3</v>
      </c>
      <c r="N3275" s="4" t="s">
        <v>3</v>
      </c>
      <c r="O3275" s="4">
        <v>2</v>
      </c>
      <c r="P3275" s="4"/>
      <c r="Q3275" s="4"/>
      <c r="R3275" s="4"/>
      <c r="S3275" s="4"/>
      <c r="T3275" s="4"/>
      <c r="U3275" s="4"/>
      <c r="V3275" s="4"/>
      <c r="W3275" s="4"/>
    </row>
    <row r="3276" spans="1:23" x14ac:dyDescent="0.2">
      <c r="A3276" s="4">
        <v>50</v>
      </c>
      <c r="B3276" s="4">
        <v>0</v>
      </c>
      <c r="C3276" s="4">
        <v>0</v>
      </c>
      <c r="D3276" s="4">
        <v>1</v>
      </c>
      <c r="E3276" s="4">
        <v>203</v>
      </c>
      <c r="F3276" s="4">
        <f>ROUND(Source!Q3264,O3276)</f>
        <v>727219.33</v>
      </c>
      <c r="G3276" s="4" t="s">
        <v>54</v>
      </c>
      <c r="H3276" s="4" t="s">
        <v>55</v>
      </c>
      <c r="I3276" s="4"/>
      <c r="J3276" s="4"/>
      <c r="K3276" s="4">
        <v>203</v>
      </c>
      <c r="L3276" s="4">
        <v>11</v>
      </c>
      <c r="M3276" s="4">
        <v>3</v>
      </c>
      <c r="N3276" s="4" t="s">
        <v>3</v>
      </c>
      <c r="O3276" s="4">
        <v>2</v>
      </c>
      <c r="P3276" s="4"/>
      <c r="Q3276" s="4"/>
      <c r="R3276" s="4"/>
      <c r="S3276" s="4"/>
      <c r="T3276" s="4"/>
      <c r="U3276" s="4"/>
      <c r="V3276" s="4"/>
      <c r="W3276" s="4"/>
    </row>
    <row r="3277" spans="1:23" x14ac:dyDescent="0.2">
      <c r="A3277" s="4">
        <v>50</v>
      </c>
      <c r="B3277" s="4">
        <v>0</v>
      </c>
      <c r="C3277" s="4">
        <v>0</v>
      </c>
      <c r="D3277" s="4">
        <v>1</v>
      </c>
      <c r="E3277" s="4">
        <v>231</v>
      </c>
      <c r="F3277" s="4">
        <f>ROUND(Source!BB3264,O3277)</f>
        <v>0</v>
      </c>
      <c r="G3277" s="4" t="s">
        <v>56</v>
      </c>
      <c r="H3277" s="4" t="s">
        <v>57</v>
      </c>
      <c r="I3277" s="4"/>
      <c r="J3277" s="4"/>
      <c r="K3277" s="4">
        <v>231</v>
      </c>
      <c r="L3277" s="4">
        <v>12</v>
      </c>
      <c r="M3277" s="4">
        <v>3</v>
      </c>
      <c r="N3277" s="4" t="s">
        <v>3</v>
      </c>
      <c r="O3277" s="4">
        <v>2</v>
      </c>
      <c r="P3277" s="4"/>
      <c r="Q3277" s="4"/>
      <c r="R3277" s="4"/>
      <c r="S3277" s="4"/>
      <c r="T3277" s="4"/>
      <c r="U3277" s="4"/>
      <c r="V3277" s="4"/>
      <c r="W3277" s="4"/>
    </row>
    <row r="3278" spans="1:23" x14ac:dyDescent="0.2">
      <c r="A3278" s="4">
        <v>50</v>
      </c>
      <c r="B3278" s="4">
        <v>0</v>
      </c>
      <c r="C3278" s="4">
        <v>0</v>
      </c>
      <c r="D3278" s="4">
        <v>1</v>
      </c>
      <c r="E3278" s="4">
        <v>204</v>
      </c>
      <c r="F3278" s="4">
        <f>ROUND(Source!R3264,O3278)</f>
        <v>369266.7</v>
      </c>
      <c r="G3278" s="4" t="s">
        <v>58</v>
      </c>
      <c r="H3278" s="4" t="s">
        <v>59</v>
      </c>
      <c r="I3278" s="4"/>
      <c r="J3278" s="4"/>
      <c r="K3278" s="4">
        <v>204</v>
      </c>
      <c r="L3278" s="4">
        <v>13</v>
      </c>
      <c r="M3278" s="4">
        <v>3</v>
      </c>
      <c r="N3278" s="4" t="s">
        <v>3</v>
      </c>
      <c r="O3278" s="4">
        <v>2</v>
      </c>
      <c r="P3278" s="4"/>
      <c r="Q3278" s="4"/>
      <c r="R3278" s="4"/>
      <c r="S3278" s="4"/>
      <c r="T3278" s="4"/>
      <c r="U3278" s="4"/>
      <c r="V3278" s="4"/>
      <c r="W3278" s="4"/>
    </row>
    <row r="3279" spans="1:23" x14ac:dyDescent="0.2">
      <c r="A3279" s="4">
        <v>50</v>
      </c>
      <c r="B3279" s="4">
        <v>0</v>
      </c>
      <c r="C3279" s="4">
        <v>0</v>
      </c>
      <c r="D3279" s="4">
        <v>1</v>
      </c>
      <c r="E3279" s="4">
        <v>205</v>
      </c>
      <c r="F3279" s="4">
        <f>ROUND(Source!S3264,O3279)</f>
        <v>1498560.96</v>
      </c>
      <c r="G3279" s="4" t="s">
        <v>60</v>
      </c>
      <c r="H3279" s="4" t="s">
        <v>61</v>
      </c>
      <c r="I3279" s="4"/>
      <c r="J3279" s="4"/>
      <c r="K3279" s="4">
        <v>205</v>
      </c>
      <c r="L3279" s="4">
        <v>14</v>
      </c>
      <c r="M3279" s="4">
        <v>3</v>
      </c>
      <c r="N3279" s="4" t="s">
        <v>3</v>
      </c>
      <c r="O3279" s="4">
        <v>2</v>
      </c>
      <c r="P3279" s="4"/>
      <c r="Q3279" s="4"/>
      <c r="R3279" s="4"/>
      <c r="S3279" s="4"/>
      <c r="T3279" s="4"/>
      <c r="U3279" s="4"/>
      <c r="V3279" s="4"/>
      <c r="W3279" s="4"/>
    </row>
    <row r="3280" spans="1:23" x14ac:dyDescent="0.2">
      <c r="A3280" s="4">
        <v>50</v>
      </c>
      <c r="B3280" s="4">
        <v>0</v>
      </c>
      <c r="C3280" s="4">
        <v>0</v>
      </c>
      <c r="D3280" s="4">
        <v>1</v>
      </c>
      <c r="E3280" s="4">
        <v>232</v>
      </c>
      <c r="F3280" s="4">
        <f>ROUND(Source!BC3264,O3280)</f>
        <v>0</v>
      </c>
      <c r="G3280" s="4" t="s">
        <v>62</v>
      </c>
      <c r="H3280" s="4" t="s">
        <v>63</v>
      </c>
      <c r="I3280" s="4"/>
      <c r="J3280" s="4"/>
      <c r="K3280" s="4">
        <v>232</v>
      </c>
      <c r="L3280" s="4">
        <v>15</v>
      </c>
      <c r="M3280" s="4">
        <v>3</v>
      </c>
      <c r="N3280" s="4" t="s">
        <v>3</v>
      </c>
      <c r="O3280" s="4">
        <v>2</v>
      </c>
      <c r="P3280" s="4"/>
      <c r="Q3280" s="4"/>
      <c r="R3280" s="4"/>
      <c r="S3280" s="4"/>
      <c r="T3280" s="4"/>
      <c r="U3280" s="4"/>
      <c r="V3280" s="4"/>
      <c r="W3280" s="4"/>
    </row>
    <row r="3281" spans="1:23" x14ac:dyDescent="0.2">
      <c r="A3281" s="4">
        <v>50</v>
      </c>
      <c r="B3281" s="4">
        <v>0</v>
      </c>
      <c r="C3281" s="4">
        <v>0</v>
      </c>
      <c r="D3281" s="4">
        <v>1</v>
      </c>
      <c r="E3281" s="4">
        <v>214</v>
      </c>
      <c r="F3281" s="4">
        <f>ROUND(Source!AS3264,O3281)</f>
        <v>11557071</v>
      </c>
      <c r="G3281" s="4" t="s">
        <v>64</v>
      </c>
      <c r="H3281" s="4" t="s">
        <v>65</v>
      </c>
      <c r="I3281" s="4"/>
      <c r="J3281" s="4"/>
      <c r="K3281" s="4">
        <v>214</v>
      </c>
      <c r="L3281" s="4">
        <v>16</v>
      </c>
      <c r="M3281" s="4">
        <v>3</v>
      </c>
      <c r="N3281" s="4" t="s">
        <v>3</v>
      </c>
      <c r="O3281" s="4">
        <v>2</v>
      </c>
      <c r="P3281" s="4"/>
      <c r="Q3281" s="4"/>
      <c r="R3281" s="4"/>
      <c r="S3281" s="4"/>
      <c r="T3281" s="4"/>
      <c r="U3281" s="4"/>
      <c r="V3281" s="4"/>
      <c r="W3281" s="4"/>
    </row>
    <row r="3282" spans="1:23" x14ac:dyDescent="0.2">
      <c r="A3282" s="4">
        <v>50</v>
      </c>
      <c r="B3282" s="4">
        <v>0</v>
      </c>
      <c r="C3282" s="4">
        <v>0</v>
      </c>
      <c r="D3282" s="4">
        <v>1</v>
      </c>
      <c r="E3282" s="4">
        <v>215</v>
      </c>
      <c r="F3282" s="4">
        <f>ROUND(Source!AT3264,O3282)</f>
        <v>0</v>
      </c>
      <c r="G3282" s="4" t="s">
        <v>66</v>
      </c>
      <c r="H3282" s="4" t="s">
        <v>67</v>
      </c>
      <c r="I3282" s="4"/>
      <c r="J3282" s="4"/>
      <c r="K3282" s="4">
        <v>215</v>
      </c>
      <c r="L3282" s="4">
        <v>17</v>
      </c>
      <c r="M3282" s="4">
        <v>3</v>
      </c>
      <c r="N3282" s="4" t="s">
        <v>3</v>
      </c>
      <c r="O3282" s="4">
        <v>2</v>
      </c>
      <c r="P3282" s="4"/>
      <c r="Q3282" s="4"/>
      <c r="R3282" s="4"/>
      <c r="S3282" s="4"/>
      <c r="T3282" s="4"/>
      <c r="U3282" s="4"/>
      <c r="V3282" s="4"/>
      <c r="W3282" s="4"/>
    </row>
    <row r="3283" spans="1:23" x14ac:dyDescent="0.2">
      <c r="A3283" s="4">
        <v>50</v>
      </c>
      <c r="B3283" s="4">
        <v>0</v>
      </c>
      <c r="C3283" s="4">
        <v>0</v>
      </c>
      <c r="D3283" s="4">
        <v>1</v>
      </c>
      <c r="E3283" s="4">
        <v>217</v>
      </c>
      <c r="F3283" s="4">
        <f>ROUND(Source!AU3264,O3283)</f>
        <v>15894129.039999999</v>
      </c>
      <c r="G3283" s="4" t="s">
        <v>68</v>
      </c>
      <c r="H3283" s="4" t="s">
        <v>69</v>
      </c>
      <c r="I3283" s="4"/>
      <c r="J3283" s="4"/>
      <c r="K3283" s="4">
        <v>217</v>
      </c>
      <c r="L3283" s="4">
        <v>18</v>
      </c>
      <c r="M3283" s="4">
        <v>3</v>
      </c>
      <c r="N3283" s="4" t="s">
        <v>3</v>
      </c>
      <c r="O3283" s="4">
        <v>2</v>
      </c>
      <c r="P3283" s="4"/>
      <c r="Q3283" s="4"/>
      <c r="R3283" s="4"/>
      <c r="S3283" s="4"/>
      <c r="T3283" s="4"/>
      <c r="U3283" s="4"/>
      <c r="V3283" s="4"/>
      <c r="W3283" s="4"/>
    </row>
    <row r="3284" spans="1:23" x14ac:dyDescent="0.2">
      <c r="A3284" s="4">
        <v>50</v>
      </c>
      <c r="B3284" s="4">
        <v>0</v>
      </c>
      <c r="C3284" s="4">
        <v>0</v>
      </c>
      <c r="D3284" s="4">
        <v>1</v>
      </c>
      <c r="E3284" s="4">
        <v>230</v>
      </c>
      <c r="F3284" s="4">
        <f>ROUND(Source!BA3264,O3284)</f>
        <v>0</v>
      </c>
      <c r="G3284" s="4" t="s">
        <v>70</v>
      </c>
      <c r="H3284" s="4" t="s">
        <v>71</v>
      </c>
      <c r="I3284" s="4"/>
      <c r="J3284" s="4"/>
      <c r="K3284" s="4">
        <v>230</v>
      </c>
      <c r="L3284" s="4">
        <v>19</v>
      </c>
      <c r="M3284" s="4">
        <v>3</v>
      </c>
      <c r="N3284" s="4" t="s">
        <v>3</v>
      </c>
      <c r="O3284" s="4">
        <v>2</v>
      </c>
      <c r="P3284" s="4"/>
      <c r="Q3284" s="4"/>
      <c r="R3284" s="4"/>
      <c r="S3284" s="4"/>
      <c r="T3284" s="4"/>
      <c r="U3284" s="4"/>
      <c r="V3284" s="4"/>
      <c r="W3284" s="4"/>
    </row>
    <row r="3285" spans="1:23" x14ac:dyDescent="0.2">
      <c r="A3285" s="4">
        <v>50</v>
      </c>
      <c r="B3285" s="4">
        <v>0</v>
      </c>
      <c r="C3285" s="4">
        <v>0</v>
      </c>
      <c r="D3285" s="4">
        <v>1</v>
      </c>
      <c r="E3285" s="4">
        <v>206</v>
      </c>
      <c r="F3285" s="4">
        <f>ROUND(Source!T3264,O3285)</f>
        <v>0</v>
      </c>
      <c r="G3285" s="4" t="s">
        <v>72</v>
      </c>
      <c r="H3285" s="4" t="s">
        <v>73</v>
      </c>
      <c r="I3285" s="4"/>
      <c r="J3285" s="4"/>
      <c r="K3285" s="4">
        <v>206</v>
      </c>
      <c r="L3285" s="4">
        <v>20</v>
      </c>
      <c r="M3285" s="4">
        <v>3</v>
      </c>
      <c r="N3285" s="4" t="s">
        <v>3</v>
      </c>
      <c r="O3285" s="4">
        <v>2</v>
      </c>
      <c r="P3285" s="4"/>
      <c r="Q3285" s="4"/>
      <c r="R3285" s="4"/>
      <c r="S3285" s="4"/>
      <c r="T3285" s="4"/>
      <c r="U3285" s="4"/>
      <c r="V3285" s="4"/>
      <c r="W3285" s="4"/>
    </row>
    <row r="3286" spans="1:23" x14ac:dyDescent="0.2">
      <c r="A3286" s="4">
        <v>50</v>
      </c>
      <c r="B3286" s="4">
        <v>0</v>
      </c>
      <c r="C3286" s="4">
        <v>0</v>
      </c>
      <c r="D3286" s="4">
        <v>1</v>
      </c>
      <c r="E3286" s="4">
        <v>207</v>
      </c>
      <c r="F3286" s="4">
        <f>Source!U3264</f>
        <v>7552.6569689999997</v>
      </c>
      <c r="G3286" s="4" t="s">
        <v>74</v>
      </c>
      <c r="H3286" s="4" t="s">
        <v>75</v>
      </c>
      <c r="I3286" s="4"/>
      <c r="J3286" s="4"/>
      <c r="K3286" s="4">
        <v>207</v>
      </c>
      <c r="L3286" s="4">
        <v>21</v>
      </c>
      <c r="M3286" s="4">
        <v>3</v>
      </c>
      <c r="N3286" s="4" t="s">
        <v>3</v>
      </c>
      <c r="O3286" s="4">
        <v>-1</v>
      </c>
      <c r="P3286" s="4"/>
      <c r="Q3286" s="4"/>
      <c r="R3286" s="4"/>
      <c r="S3286" s="4"/>
      <c r="T3286" s="4"/>
      <c r="U3286" s="4"/>
      <c r="V3286" s="4"/>
      <c r="W3286" s="4"/>
    </row>
    <row r="3287" spans="1:23" x14ac:dyDescent="0.2">
      <c r="A3287" s="4">
        <v>50</v>
      </c>
      <c r="B3287" s="4">
        <v>0</v>
      </c>
      <c r="C3287" s="4">
        <v>0</v>
      </c>
      <c r="D3287" s="4">
        <v>1</v>
      </c>
      <c r="E3287" s="4">
        <v>208</v>
      </c>
      <c r="F3287" s="4">
        <f>Source!V3264</f>
        <v>0</v>
      </c>
      <c r="G3287" s="4" t="s">
        <v>76</v>
      </c>
      <c r="H3287" s="4" t="s">
        <v>77</v>
      </c>
      <c r="I3287" s="4"/>
      <c r="J3287" s="4"/>
      <c r="K3287" s="4">
        <v>208</v>
      </c>
      <c r="L3287" s="4">
        <v>22</v>
      </c>
      <c r="M3287" s="4">
        <v>3</v>
      </c>
      <c r="N3287" s="4" t="s">
        <v>3</v>
      </c>
      <c r="O3287" s="4">
        <v>-1</v>
      </c>
      <c r="P3287" s="4"/>
      <c r="Q3287" s="4"/>
      <c r="R3287" s="4"/>
      <c r="S3287" s="4"/>
      <c r="T3287" s="4"/>
      <c r="U3287" s="4"/>
      <c r="V3287" s="4"/>
      <c r="W3287" s="4"/>
    </row>
    <row r="3288" spans="1:23" x14ac:dyDescent="0.2">
      <c r="A3288" s="4">
        <v>50</v>
      </c>
      <c r="B3288" s="4">
        <v>0</v>
      </c>
      <c r="C3288" s="4">
        <v>0</v>
      </c>
      <c r="D3288" s="4">
        <v>1</v>
      </c>
      <c r="E3288" s="4">
        <v>209</v>
      </c>
      <c r="F3288" s="4">
        <f>ROUND(Source!W3264,O3288)</f>
        <v>0</v>
      </c>
      <c r="G3288" s="4" t="s">
        <v>78</v>
      </c>
      <c r="H3288" s="4" t="s">
        <v>79</v>
      </c>
      <c r="I3288" s="4"/>
      <c r="J3288" s="4"/>
      <c r="K3288" s="4">
        <v>209</v>
      </c>
      <c r="L3288" s="4">
        <v>23</v>
      </c>
      <c r="M3288" s="4">
        <v>3</v>
      </c>
      <c r="N3288" s="4" t="s">
        <v>3</v>
      </c>
      <c r="O3288" s="4">
        <v>2</v>
      </c>
      <c r="P3288" s="4"/>
      <c r="Q3288" s="4"/>
      <c r="R3288" s="4"/>
      <c r="S3288" s="4"/>
      <c r="T3288" s="4"/>
      <c r="U3288" s="4"/>
      <c r="V3288" s="4"/>
      <c r="W3288" s="4"/>
    </row>
    <row r="3289" spans="1:23" x14ac:dyDescent="0.2">
      <c r="A3289" s="4">
        <v>50</v>
      </c>
      <c r="B3289" s="4">
        <v>0</v>
      </c>
      <c r="C3289" s="4">
        <v>0</v>
      </c>
      <c r="D3289" s="4">
        <v>1</v>
      </c>
      <c r="E3289" s="4">
        <v>210</v>
      </c>
      <c r="F3289" s="4">
        <f>ROUND(Source!X3264,O3289)</f>
        <v>1048992.69</v>
      </c>
      <c r="G3289" s="4" t="s">
        <v>80</v>
      </c>
      <c r="H3289" s="4" t="s">
        <v>81</v>
      </c>
      <c r="I3289" s="4"/>
      <c r="J3289" s="4"/>
      <c r="K3289" s="4">
        <v>210</v>
      </c>
      <c r="L3289" s="4">
        <v>24</v>
      </c>
      <c r="M3289" s="4">
        <v>3</v>
      </c>
      <c r="N3289" s="4" t="s">
        <v>3</v>
      </c>
      <c r="O3289" s="4">
        <v>2</v>
      </c>
      <c r="P3289" s="4"/>
      <c r="Q3289" s="4"/>
      <c r="R3289" s="4"/>
      <c r="S3289" s="4"/>
      <c r="T3289" s="4"/>
      <c r="U3289" s="4"/>
      <c r="V3289" s="4"/>
      <c r="W3289" s="4"/>
    </row>
    <row r="3290" spans="1:23" x14ac:dyDescent="0.2">
      <c r="A3290" s="4">
        <v>50</v>
      </c>
      <c r="B3290" s="4">
        <v>0</v>
      </c>
      <c r="C3290" s="4">
        <v>0</v>
      </c>
      <c r="D3290" s="4">
        <v>1</v>
      </c>
      <c r="E3290" s="4">
        <v>211</v>
      </c>
      <c r="F3290" s="4">
        <f>ROUND(Source!Y3264,O3290)</f>
        <v>149856.1</v>
      </c>
      <c r="G3290" s="4" t="s">
        <v>82</v>
      </c>
      <c r="H3290" s="4" t="s">
        <v>83</v>
      </c>
      <c r="I3290" s="4"/>
      <c r="J3290" s="4"/>
      <c r="K3290" s="4">
        <v>211</v>
      </c>
      <c r="L3290" s="4">
        <v>25</v>
      </c>
      <c r="M3290" s="4">
        <v>3</v>
      </c>
      <c r="N3290" s="4" t="s">
        <v>3</v>
      </c>
      <c r="O3290" s="4">
        <v>2</v>
      </c>
      <c r="P3290" s="4"/>
      <c r="Q3290" s="4"/>
      <c r="R3290" s="4"/>
      <c r="S3290" s="4"/>
      <c r="T3290" s="4"/>
      <c r="U3290" s="4"/>
      <c r="V3290" s="4"/>
      <c r="W3290" s="4"/>
    </row>
    <row r="3291" spans="1:23" x14ac:dyDescent="0.2">
      <c r="A3291" s="4">
        <v>50</v>
      </c>
      <c r="B3291" s="4">
        <v>0</v>
      </c>
      <c r="C3291" s="4">
        <v>0</v>
      </c>
      <c r="D3291" s="4">
        <v>1</v>
      </c>
      <c r="E3291" s="4">
        <v>224</v>
      </c>
      <c r="F3291" s="4">
        <f>ROUND(Source!AR3264,O3291)</f>
        <v>27451200.039999999</v>
      </c>
      <c r="G3291" s="4" t="s">
        <v>84</v>
      </c>
      <c r="H3291" s="4" t="s">
        <v>85</v>
      </c>
      <c r="I3291" s="4"/>
      <c r="J3291" s="4"/>
      <c r="K3291" s="4">
        <v>224</v>
      </c>
      <c r="L3291" s="4">
        <v>26</v>
      </c>
      <c r="M3291" s="4">
        <v>3</v>
      </c>
      <c r="N3291" s="4" t="s">
        <v>3</v>
      </c>
      <c r="O3291" s="4">
        <v>2</v>
      </c>
      <c r="P3291" s="4"/>
      <c r="Q3291" s="4"/>
      <c r="R3291" s="4"/>
      <c r="S3291" s="4"/>
      <c r="T3291" s="4"/>
      <c r="U3291" s="4"/>
      <c r="V3291" s="4"/>
      <c r="W3291" s="4"/>
    </row>
    <row r="3292" spans="1:23" x14ac:dyDescent="0.2">
      <c r="A3292" s="4">
        <v>50</v>
      </c>
      <c r="B3292" s="4">
        <v>1</v>
      </c>
      <c r="C3292" s="4">
        <v>0</v>
      </c>
      <c r="D3292" s="4">
        <v>2</v>
      </c>
      <c r="E3292" s="4">
        <v>0</v>
      </c>
      <c r="F3292" s="4">
        <f>ROUND(F3291*0.2,O3292)</f>
        <v>5490240.0099999998</v>
      </c>
      <c r="G3292" s="4" t="s">
        <v>86</v>
      </c>
      <c r="H3292" s="4" t="s">
        <v>87</v>
      </c>
      <c r="I3292" s="4"/>
      <c r="J3292" s="4"/>
      <c r="K3292" s="4">
        <v>212</v>
      </c>
      <c r="L3292" s="4">
        <v>27</v>
      </c>
      <c r="M3292" s="4">
        <v>0</v>
      </c>
      <c r="N3292" s="4" t="s">
        <v>3</v>
      </c>
      <c r="O3292" s="4">
        <v>2</v>
      </c>
      <c r="P3292" s="4"/>
      <c r="Q3292" s="4"/>
      <c r="R3292" s="4"/>
      <c r="S3292" s="4"/>
      <c r="T3292" s="4"/>
      <c r="U3292" s="4"/>
      <c r="V3292" s="4"/>
      <c r="W3292" s="4"/>
    </row>
    <row r="3293" spans="1:23" x14ac:dyDescent="0.2">
      <c r="A3293" s="4">
        <v>50</v>
      </c>
      <c r="B3293" s="4">
        <v>1</v>
      </c>
      <c r="C3293" s="4">
        <v>0</v>
      </c>
      <c r="D3293" s="4">
        <v>2</v>
      </c>
      <c r="E3293" s="4">
        <v>0</v>
      </c>
      <c r="F3293" s="4">
        <f>ROUND(F3292+F3291,O3293)</f>
        <v>32941440.050000001</v>
      </c>
      <c r="G3293" s="4" t="s">
        <v>88</v>
      </c>
      <c r="H3293" s="4" t="s">
        <v>88</v>
      </c>
      <c r="I3293" s="4"/>
      <c r="J3293" s="4"/>
      <c r="K3293" s="4">
        <v>212</v>
      </c>
      <c r="L3293" s="4">
        <v>28</v>
      </c>
      <c r="M3293" s="4">
        <v>0</v>
      </c>
      <c r="N3293" s="4" t="s">
        <v>3</v>
      </c>
      <c r="O3293" s="4">
        <v>2</v>
      </c>
      <c r="P3293" s="4"/>
      <c r="Q3293" s="4"/>
      <c r="R3293" s="4"/>
      <c r="S3293" s="4"/>
      <c r="T3293" s="4"/>
      <c r="U3293" s="4"/>
      <c r="V3293" s="4"/>
      <c r="W3293" s="4"/>
    </row>
    <row r="3296" spans="1:23" x14ac:dyDescent="0.2">
      <c r="A3296">
        <v>-1</v>
      </c>
    </row>
    <row r="3298" spans="1:15" x14ac:dyDescent="0.2">
      <c r="A3298" s="3">
        <v>75</v>
      </c>
      <c r="B3298" s="3" t="s">
        <v>528</v>
      </c>
      <c r="C3298" s="3">
        <v>2020</v>
      </c>
      <c r="D3298" s="3">
        <v>0</v>
      </c>
      <c r="E3298" s="3">
        <v>10</v>
      </c>
      <c r="F3298" s="3">
        <v>0</v>
      </c>
      <c r="G3298" s="3">
        <v>0</v>
      </c>
      <c r="H3298" s="3">
        <v>1</v>
      </c>
      <c r="I3298" s="3">
        <v>0</v>
      </c>
      <c r="J3298" s="3">
        <v>1</v>
      </c>
      <c r="K3298" s="3">
        <v>78</v>
      </c>
      <c r="L3298" s="3">
        <v>30</v>
      </c>
      <c r="M3298" s="3">
        <v>0</v>
      </c>
      <c r="N3298" s="3">
        <v>55574044</v>
      </c>
      <c r="O3298" s="3">
        <v>1</v>
      </c>
    </row>
    <row r="3302" spans="1:15" x14ac:dyDescent="0.2">
      <c r="A3302">
        <v>65</v>
      </c>
      <c r="C3302">
        <v>1</v>
      </c>
      <c r="D3302">
        <v>0</v>
      </c>
      <c r="E3302">
        <v>245</v>
      </c>
    </row>
  </sheetData>
  <printOptions gridLines="1"/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60"/>
  <sheetViews>
    <sheetView workbookViewId="0"/>
  </sheetViews>
  <sheetFormatPr defaultColWidth="9.140625" defaultRowHeight="12.75" x14ac:dyDescent="0.2"/>
  <cols>
    <col min="1" max="256" width="9.140625" customWidth="1"/>
  </cols>
  <sheetData>
    <row r="1" spans="1:133" x14ac:dyDescent="0.2">
      <c r="A1">
        <v>0</v>
      </c>
      <c r="B1" t="s">
        <v>0</v>
      </c>
      <c r="D1" t="s">
        <v>529</v>
      </c>
      <c r="F1">
        <v>0</v>
      </c>
      <c r="G1">
        <v>0</v>
      </c>
      <c r="H1">
        <v>0</v>
      </c>
      <c r="I1" t="s">
        <v>2</v>
      </c>
      <c r="J1" t="s">
        <v>3</v>
      </c>
      <c r="K1">
        <v>1</v>
      </c>
      <c r="L1">
        <v>53310</v>
      </c>
      <c r="M1">
        <v>10</v>
      </c>
      <c r="N1">
        <v>10</v>
      </c>
      <c r="O1">
        <v>1</v>
      </c>
      <c r="P1">
        <v>0</v>
      </c>
      <c r="Q1">
        <v>11</v>
      </c>
    </row>
    <row r="12" spans="1:133" x14ac:dyDescent="0.2">
      <c r="A12" s="1">
        <v>1</v>
      </c>
      <c r="B12" s="1">
        <v>60</v>
      </c>
      <c r="C12" s="1">
        <v>0</v>
      </c>
      <c r="D12" s="1"/>
      <c r="E12" s="1">
        <v>0</v>
      </c>
      <c r="F12" s="1" t="s">
        <v>4</v>
      </c>
      <c r="G12" s="1" t="s">
        <v>4</v>
      </c>
      <c r="H12" s="1" t="s">
        <v>3</v>
      </c>
      <c r="I12" s="1">
        <v>0</v>
      </c>
      <c r="J12" s="1" t="s">
        <v>3</v>
      </c>
      <c r="K12" s="1">
        <v>0</v>
      </c>
      <c r="L12" s="1"/>
      <c r="M12" s="1"/>
      <c r="N12" s="1"/>
      <c r="O12" s="1">
        <v>0</v>
      </c>
      <c r="P12" s="1">
        <v>0</v>
      </c>
      <c r="Q12" s="1">
        <v>0</v>
      </c>
      <c r="R12" s="1">
        <v>108</v>
      </c>
      <c r="S12" s="1"/>
      <c r="T12" s="1"/>
      <c r="U12" s="1" t="s">
        <v>3</v>
      </c>
      <c r="V12" s="1">
        <v>0</v>
      </c>
      <c r="W12" s="1" t="s">
        <v>3</v>
      </c>
      <c r="X12" s="1" t="s">
        <v>3</v>
      </c>
      <c r="Y12" s="1" t="s">
        <v>3</v>
      </c>
      <c r="Z12" s="1" t="s">
        <v>3</v>
      </c>
      <c r="AA12" s="1" t="s">
        <v>3</v>
      </c>
      <c r="AB12" s="1" t="s">
        <v>3</v>
      </c>
      <c r="AC12" s="1" t="s">
        <v>3</v>
      </c>
      <c r="AD12" s="1" t="s">
        <v>3</v>
      </c>
      <c r="AE12" s="1" t="s">
        <v>3</v>
      </c>
      <c r="AF12" s="1" t="s">
        <v>3</v>
      </c>
      <c r="AG12" s="1" t="s">
        <v>3</v>
      </c>
      <c r="AH12" s="1" t="s">
        <v>3</v>
      </c>
      <c r="AI12" s="1" t="s">
        <v>3</v>
      </c>
      <c r="AJ12" s="1" t="s">
        <v>3</v>
      </c>
      <c r="AK12" s="1"/>
      <c r="AL12" s="1" t="s">
        <v>3</v>
      </c>
      <c r="AM12" s="1" t="s">
        <v>3</v>
      </c>
      <c r="AN12" s="1" t="s">
        <v>3</v>
      </c>
      <c r="AO12" s="1"/>
      <c r="AP12" s="1" t="s">
        <v>3</v>
      </c>
      <c r="AQ12" s="1" t="s">
        <v>3</v>
      </c>
      <c r="AR12" s="1" t="s">
        <v>3</v>
      </c>
      <c r="AS12" s="1"/>
      <c r="AT12" s="1"/>
      <c r="AU12" s="1"/>
      <c r="AV12" s="1"/>
      <c r="AW12" s="1"/>
      <c r="AX12" s="1" t="s">
        <v>3</v>
      </c>
      <c r="AY12" s="1" t="s">
        <v>3</v>
      </c>
      <c r="AZ12" s="1" t="s">
        <v>3</v>
      </c>
      <c r="BA12" s="1"/>
      <c r="BB12" s="1"/>
      <c r="BC12" s="1"/>
      <c r="BD12" s="1"/>
      <c r="BE12" s="1"/>
      <c r="BF12" s="1"/>
      <c r="BG12" s="1"/>
      <c r="BH12" s="1" t="s">
        <v>5</v>
      </c>
      <c r="BI12" s="1" t="s">
        <v>6</v>
      </c>
      <c r="BJ12" s="1">
        <v>1</v>
      </c>
      <c r="BK12" s="1">
        <v>1</v>
      </c>
      <c r="BL12" s="1">
        <v>0</v>
      </c>
      <c r="BM12" s="1">
        <v>0</v>
      </c>
      <c r="BN12" s="1">
        <v>1</v>
      </c>
      <c r="BO12" s="1">
        <v>0</v>
      </c>
      <c r="BP12" s="1">
        <v>6</v>
      </c>
      <c r="BQ12" s="1">
        <v>2</v>
      </c>
      <c r="BR12" s="1">
        <v>1</v>
      </c>
      <c r="BS12" s="1">
        <v>1</v>
      </c>
      <c r="BT12" s="1">
        <v>0</v>
      </c>
      <c r="BU12" s="1">
        <v>0</v>
      </c>
      <c r="BV12" s="1">
        <v>1</v>
      </c>
      <c r="BW12" s="1">
        <v>0</v>
      </c>
      <c r="BX12" s="1">
        <v>0</v>
      </c>
      <c r="BY12" s="1" t="s">
        <v>7</v>
      </c>
      <c r="BZ12" s="1" t="s">
        <v>8</v>
      </c>
      <c r="CA12" s="1" t="s">
        <v>9</v>
      </c>
      <c r="CB12" s="1" t="s">
        <v>9</v>
      </c>
      <c r="CC12" s="1" t="s">
        <v>9</v>
      </c>
      <c r="CD12" s="1" t="s">
        <v>9</v>
      </c>
      <c r="CE12" s="1" t="s">
        <v>10</v>
      </c>
      <c r="CF12" s="1">
        <v>0</v>
      </c>
      <c r="CG12" s="1">
        <v>0</v>
      </c>
      <c r="CH12" s="1">
        <v>16777224</v>
      </c>
      <c r="CI12" s="1" t="s">
        <v>3</v>
      </c>
      <c r="CJ12" s="1" t="s">
        <v>3</v>
      </c>
      <c r="CK12" s="1">
        <v>2</v>
      </c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>
        <v>0</v>
      </c>
    </row>
    <row r="14" spans="1:133" x14ac:dyDescent="0.2">
      <c r="A14" s="1">
        <v>22</v>
      </c>
      <c r="B14" s="1">
        <v>0</v>
      </c>
      <c r="C14" s="1">
        <v>0</v>
      </c>
      <c r="D14" s="1">
        <v>55574044</v>
      </c>
      <c r="E14" s="1">
        <v>0</v>
      </c>
      <c r="F14" s="1">
        <v>3</v>
      </c>
      <c r="G14" s="1"/>
      <c r="H14" s="1"/>
      <c r="I14" s="1"/>
      <c r="J14" s="1"/>
      <c r="K14" s="1"/>
      <c r="L14" s="1"/>
      <c r="M14" s="1"/>
      <c r="N14" s="1"/>
      <c r="O14" s="1"/>
    </row>
    <row r="16" spans="1:133" x14ac:dyDescent="0.2">
      <c r="A16" s="5">
        <v>3</v>
      </c>
      <c r="B16" s="5">
        <v>1</v>
      </c>
      <c r="C16" s="5" t="s">
        <v>11</v>
      </c>
      <c r="D16" s="5" t="s">
        <v>11</v>
      </c>
      <c r="E16" s="6">
        <f>(Source!F383)/1000</f>
        <v>2016.7766999999999</v>
      </c>
      <c r="F16" s="6">
        <f>(Source!F384)/1000</f>
        <v>0</v>
      </c>
      <c r="G16" s="6">
        <f>(Source!F375)/1000</f>
        <v>0</v>
      </c>
      <c r="H16" s="6">
        <f>(Source!F385)/1000+(Source!F386)/1000</f>
        <v>3180.6999500000002</v>
      </c>
      <c r="I16" s="6">
        <f t="shared" ref="I16:I24" si="0">E16+F16+G16+H16</f>
        <v>5197.4766500000005</v>
      </c>
      <c r="J16" s="6">
        <f>(Source!F381)/1000</f>
        <v>272.00743999999997</v>
      </c>
      <c r="AI16" s="5">
        <v>0</v>
      </c>
      <c r="AJ16" s="5">
        <v>-1</v>
      </c>
      <c r="AK16" s="5" t="s">
        <v>3</v>
      </c>
      <c r="AL16" s="5" t="s">
        <v>3</v>
      </c>
      <c r="AM16" s="5" t="s">
        <v>3</v>
      </c>
      <c r="AN16" s="5">
        <v>0</v>
      </c>
      <c r="AO16" s="5" t="s">
        <v>3</v>
      </c>
      <c r="AP16" s="5" t="s">
        <v>3</v>
      </c>
      <c r="AT16" s="6">
        <v>4940713.1500000004</v>
      </c>
      <c r="AU16" s="6">
        <v>4455087.09</v>
      </c>
      <c r="AV16" s="6">
        <v>0</v>
      </c>
      <c r="AW16" s="6">
        <v>0</v>
      </c>
      <c r="AX16" s="6">
        <v>0</v>
      </c>
      <c r="AY16" s="6">
        <v>213618.62</v>
      </c>
      <c r="AZ16" s="6">
        <v>120492.56</v>
      </c>
      <c r="BA16" s="6">
        <v>272007.44</v>
      </c>
      <c r="BB16" s="6">
        <v>2016776.7</v>
      </c>
      <c r="BC16" s="6">
        <v>0</v>
      </c>
      <c r="BD16" s="6">
        <v>3180699.95</v>
      </c>
      <c r="BE16" s="6">
        <v>0</v>
      </c>
      <c r="BF16" s="6">
        <v>1351.4213000000004</v>
      </c>
      <c r="BG16" s="6">
        <v>0</v>
      </c>
      <c r="BH16" s="6">
        <v>0</v>
      </c>
      <c r="BI16" s="6">
        <v>190405.22</v>
      </c>
      <c r="BJ16" s="6">
        <v>27200.74</v>
      </c>
      <c r="BK16" s="6">
        <v>5197476.6500000004</v>
      </c>
    </row>
    <row r="17" spans="1:63" x14ac:dyDescent="0.2">
      <c r="A17" s="5">
        <v>3</v>
      </c>
      <c r="B17" s="5">
        <v>2</v>
      </c>
      <c r="C17" s="5" t="s">
        <v>266</v>
      </c>
      <c r="D17" s="5" t="s">
        <v>266</v>
      </c>
      <c r="E17" s="6">
        <f>(Source!F749)/1000</f>
        <v>1138.2416799999999</v>
      </c>
      <c r="F17" s="6">
        <f>(Source!F750)/1000</f>
        <v>0</v>
      </c>
      <c r="G17" s="6">
        <f>(Source!F741)/1000</f>
        <v>0</v>
      </c>
      <c r="H17" s="6">
        <f>(Source!F751)/1000+(Source!F752)/1000</f>
        <v>2706.5183399999996</v>
      </c>
      <c r="I17" s="6">
        <f t="shared" si="0"/>
        <v>3844.7600199999997</v>
      </c>
      <c r="J17" s="6">
        <f>(Source!F747)/1000</f>
        <v>219.65851999999998</v>
      </c>
      <c r="AI17" s="5">
        <v>0</v>
      </c>
      <c r="AJ17" s="5">
        <v>-1</v>
      </c>
      <c r="AK17" s="5" t="s">
        <v>3</v>
      </c>
      <c r="AL17" s="5" t="s">
        <v>3</v>
      </c>
      <c r="AM17" s="5" t="s">
        <v>3</v>
      </c>
      <c r="AN17" s="5">
        <v>0</v>
      </c>
      <c r="AO17" s="5" t="s">
        <v>3</v>
      </c>
      <c r="AP17" s="5" t="s">
        <v>3</v>
      </c>
      <c r="AT17" s="6">
        <v>3599535.69</v>
      </c>
      <c r="AU17" s="6">
        <v>3245053.23</v>
      </c>
      <c r="AV17" s="6">
        <v>0</v>
      </c>
      <c r="AW17" s="6">
        <v>0</v>
      </c>
      <c r="AX17" s="6">
        <v>0</v>
      </c>
      <c r="AY17" s="6">
        <v>134823.94</v>
      </c>
      <c r="AZ17" s="6">
        <v>64525.35</v>
      </c>
      <c r="BA17" s="6">
        <v>219658.52</v>
      </c>
      <c r="BB17" s="6">
        <v>1138241.68</v>
      </c>
      <c r="BC17" s="6">
        <v>0</v>
      </c>
      <c r="BD17" s="6">
        <v>2706518.34</v>
      </c>
      <c r="BE17" s="6">
        <v>0</v>
      </c>
      <c r="BF17" s="6">
        <v>1098.5543810000001</v>
      </c>
      <c r="BG17" s="6">
        <v>0</v>
      </c>
      <c r="BH17" s="6">
        <v>0</v>
      </c>
      <c r="BI17" s="6">
        <v>153760.95999999999</v>
      </c>
      <c r="BJ17" s="6">
        <v>21965.86</v>
      </c>
      <c r="BK17" s="6">
        <v>3844760.02</v>
      </c>
    </row>
    <row r="18" spans="1:63" x14ac:dyDescent="0.2">
      <c r="A18" s="5">
        <v>3</v>
      </c>
      <c r="B18" s="5">
        <v>3</v>
      </c>
      <c r="C18" s="5" t="s">
        <v>322</v>
      </c>
      <c r="D18" s="5" t="s">
        <v>322</v>
      </c>
      <c r="E18" s="6">
        <f>(Source!F1126)/1000</f>
        <v>2206.1608300000003</v>
      </c>
      <c r="F18" s="6">
        <f>(Source!F1127)/1000</f>
        <v>0</v>
      </c>
      <c r="G18" s="6">
        <f>(Source!F1118)/1000</f>
        <v>0</v>
      </c>
      <c r="H18" s="6">
        <f>(Source!F1128)/1000+(Source!F1129)/1000</f>
        <v>2033.4981699999998</v>
      </c>
      <c r="I18" s="6">
        <f t="shared" si="0"/>
        <v>4239.6589999999997</v>
      </c>
      <c r="J18" s="6">
        <f>(Source!F1124)/1000</f>
        <v>198.05098999999998</v>
      </c>
      <c r="AI18" s="5">
        <v>0</v>
      </c>
      <c r="AJ18" s="5">
        <v>-1</v>
      </c>
      <c r="AK18" s="5" t="s">
        <v>3</v>
      </c>
      <c r="AL18" s="5" t="s">
        <v>3</v>
      </c>
      <c r="AM18" s="5" t="s">
        <v>3</v>
      </c>
      <c r="AN18" s="5">
        <v>0</v>
      </c>
      <c r="AO18" s="5" t="s">
        <v>3</v>
      </c>
      <c r="AP18" s="5" t="s">
        <v>3</v>
      </c>
      <c r="AT18" s="6">
        <v>4043244.3</v>
      </c>
      <c r="AU18" s="6">
        <v>3768859.45</v>
      </c>
      <c r="AV18" s="6">
        <v>0</v>
      </c>
      <c r="AW18" s="6">
        <v>0</v>
      </c>
      <c r="AX18" s="6">
        <v>0</v>
      </c>
      <c r="AY18" s="6">
        <v>76333.86</v>
      </c>
      <c r="AZ18" s="6">
        <v>35278.120000000003</v>
      </c>
      <c r="BA18" s="6">
        <v>198050.99</v>
      </c>
      <c r="BB18" s="6">
        <v>2206160.83</v>
      </c>
      <c r="BC18" s="6">
        <v>0</v>
      </c>
      <c r="BD18" s="6">
        <v>2033498.17</v>
      </c>
      <c r="BE18" s="6">
        <v>0</v>
      </c>
      <c r="BF18" s="6">
        <v>985.15066500000012</v>
      </c>
      <c r="BG18" s="6">
        <v>0</v>
      </c>
      <c r="BH18" s="6">
        <v>0</v>
      </c>
      <c r="BI18" s="6">
        <v>138635.69</v>
      </c>
      <c r="BJ18" s="6">
        <v>19805.09</v>
      </c>
      <c r="BK18" s="6">
        <v>4239659</v>
      </c>
    </row>
    <row r="19" spans="1:63" x14ac:dyDescent="0.2">
      <c r="A19" s="5">
        <v>3</v>
      </c>
      <c r="B19" s="5">
        <v>4</v>
      </c>
      <c r="C19" s="5" t="s">
        <v>368</v>
      </c>
      <c r="D19" s="5" t="s">
        <v>368</v>
      </c>
      <c r="E19" s="6">
        <f>(Source!F1453)/1000</f>
        <v>1025.5366899999999</v>
      </c>
      <c r="F19" s="6">
        <f>(Source!F1454)/1000</f>
        <v>0</v>
      </c>
      <c r="G19" s="6">
        <f>(Source!F1445)/1000</f>
        <v>0</v>
      </c>
      <c r="H19" s="6">
        <f>(Source!F1455)/1000+(Source!F1456)/1000</f>
        <v>1262.2632699999999</v>
      </c>
      <c r="I19" s="6">
        <f t="shared" si="0"/>
        <v>2287.7999599999998</v>
      </c>
      <c r="J19" s="6">
        <f>(Source!F1451)/1000</f>
        <v>186.60017999999999</v>
      </c>
      <c r="AI19" s="5">
        <v>0</v>
      </c>
      <c r="AJ19" s="5">
        <v>-1</v>
      </c>
      <c r="AK19" s="5" t="s">
        <v>3</v>
      </c>
      <c r="AL19" s="5" t="s">
        <v>3</v>
      </c>
      <c r="AM19" s="5" t="s">
        <v>3</v>
      </c>
      <c r="AN19" s="5">
        <v>0</v>
      </c>
      <c r="AO19" s="5" t="s">
        <v>3</v>
      </c>
      <c r="AP19" s="5" t="s">
        <v>3</v>
      </c>
      <c r="AT19" s="6">
        <v>2124553.5299999998</v>
      </c>
      <c r="AU19" s="6">
        <v>1860445.28</v>
      </c>
      <c r="AV19" s="6">
        <v>0</v>
      </c>
      <c r="AW19" s="6">
        <v>0</v>
      </c>
      <c r="AX19" s="6">
        <v>0</v>
      </c>
      <c r="AY19" s="6">
        <v>77508.070000000007</v>
      </c>
      <c r="AZ19" s="6">
        <v>42906.06</v>
      </c>
      <c r="BA19" s="6">
        <v>186600.18</v>
      </c>
      <c r="BB19" s="6">
        <v>1025536.69</v>
      </c>
      <c r="BC19" s="6">
        <v>0</v>
      </c>
      <c r="BD19" s="6">
        <v>1262263.27</v>
      </c>
      <c r="BE19" s="6">
        <v>0</v>
      </c>
      <c r="BF19" s="6">
        <v>951.36143000000015</v>
      </c>
      <c r="BG19" s="6">
        <v>0</v>
      </c>
      <c r="BH19" s="6">
        <v>0</v>
      </c>
      <c r="BI19" s="6">
        <v>130620.12</v>
      </c>
      <c r="BJ19" s="6">
        <v>18660</v>
      </c>
      <c r="BK19" s="6">
        <v>2287799.96</v>
      </c>
    </row>
    <row r="20" spans="1:63" x14ac:dyDescent="0.2">
      <c r="A20" s="5">
        <v>3</v>
      </c>
      <c r="B20" s="5">
        <v>5</v>
      </c>
      <c r="C20" s="5" t="s">
        <v>389</v>
      </c>
      <c r="D20" s="5" t="s">
        <v>389</v>
      </c>
      <c r="E20" s="6">
        <f>(Source!F1821)/1000</f>
        <v>1969.0808500000001</v>
      </c>
      <c r="F20" s="6">
        <f>(Source!F1822)/1000</f>
        <v>0</v>
      </c>
      <c r="G20" s="6">
        <f>(Source!F1813)/1000</f>
        <v>0</v>
      </c>
      <c r="H20" s="6">
        <f>(Source!F1823)/1000+(Source!F1824)/1000</f>
        <v>1122.40822</v>
      </c>
      <c r="I20" s="6">
        <f t="shared" si="0"/>
        <v>3091.4890700000001</v>
      </c>
      <c r="J20" s="6">
        <f>(Source!F1819)/1000</f>
        <v>87.807820000000007</v>
      </c>
      <c r="AI20" s="5">
        <v>0</v>
      </c>
      <c r="AJ20" s="5">
        <v>-1</v>
      </c>
      <c r="AK20" s="5" t="s">
        <v>3</v>
      </c>
      <c r="AL20" s="5" t="s">
        <v>3</v>
      </c>
      <c r="AM20" s="5" t="s">
        <v>3</v>
      </c>
      <c r="AN20" s="5">
        <v>0</v>
      </c>
      <c r="AO20" s="5" t="s">
        <v>3</v>
      </c>
      <c r="AP20" s="5" t="s">
        <v>3</v>
      </c>
      <c r="AT20" s="6">
        <v>2998771.27</v>
      </c>
      <c r="AU20" s="6">
        <v>2866691.12</v>
      </c>
      <c r="AV20" s="6">
        <v>0</v>
      </c>
      <c r="AW20" s="6">
        <v>0</v>
      </c>
      <c r="AX20" s="6">
        <v>0</v>
      </c>
      <c r="AY20" s="6">
        <v>44272.33</v>
      </c>
      <c r="AZ20" s="6">
        <v>20870.43</v>
      </c>
      <c r="BA20" s="6">
        <v>87807.82</v>
      </c>
      <c r="BB20" s="6">
        <v>1969080.85</v>
      </c>
      <c r="BC20" s="6">
        <v>0</v>
      </c>
      <c r="BD20" s="6">
        <v>1122408.22</v>
      </c>
      <c r="BE20" s="6">
        <v>0</v>
      </c>
      <c r="BF20" s="6">
        <v>435.36787799999996</v>
      </c>
      <c r="BG20" s="6">
        <v>0</v>
      </c>
      <c r="BH20" s="6">
        <v>0</v>
      </c>
      <c r="BI20" s="6">
        <v>61465.47</v>
      </c>
      <c r="BJ20" s="6">
        <v>8780.7900000000009</v>
      </c>
      <c r="BK20" s="6">
        <v>3091489.07</v>
      </c>
    </row>
    <row r="21" spans="1:63" x14ac:dyDescent="0.2">
      <c r="A21" s="5">
        <v>3</v>
      </c>
      <c r="B21" s="5">
        <v>6</v>
      </c>
      <c r="C21" s="5" t="s">
        <v>422</v>
      </c>
      <c r="D21" s="5" t="s">
        <v>422</v>
      </c>
      <c r="E21" s="6">
        <f>(Source!F2185)/1000</f>
        <v>1090.19002</v>
      </c>
      <c r="F21" s="6">
        <f>(Source!F2186)/1000</f>
        <v>0</v>
      </c>
      <c r="G21" s="6">
        <f>(Source!F2177)/1000</f>
        <v>0</v>
      </c>
      <c r="H21" s="6">
        <f>(Source!F2187)/1000+(Source!F2188)/1000</f>
        <v>2044.3698200000001</v>
      </c>
      <c r="I21" s="6">
        <f t="shared" si="0"/>
        <v>3134.5598399999999</v>
      </c>
      <c r="J21" s="6">
        <f>(Source!F2183)/1000</f>
        <v>182.5652</v>
      </c>
      <c r="AI21" s="5">
        <v>0</v>
      </c>
      <c r="AJ21" s="5">
        <v>-1</v>
      </c>
      <c r="AK21" s="5" t="s">
        <v>3</v>
      </c>
      <c r="AL21" s="5" t="s">
        <v>3</v>
      </c>
      <c r="AM21" s="5" t="s">
        <v>3</v>
      </c>
      <c r="AN21" s="5">
        <v>0</v>
      </c>
      <c r="AO21" s="5" t="s">
        <v>3</v>
      </c>
      <c r="AP21" s="5" t="s">
        <v>3</v>
      </c>
      <c r="AT21" s="6">
        <v>2954851.66</v>
      </c>
      <c r="AU21" s="6">
        <v>2705558.14</v>
      </c>
      <c r="AV21" s="6">
        <v>0</v>
      </c>
      <c r="AW21" s="6">
        <v>0</v>
      </c>
      <c r="AX21" s="6">
        <v>0</v>
      </c>
      <c r="AY21" s="6">
        <v>66728.320000000007</v>
      </c>
      <c r="AZ21" s="6">
        <v>31338.77</v>
      </c>
      <c r="BA21" s="6">
        <v>182565.2</v>
      </c>
      <c r="BB21" s="6">
        <v>1090190.02</v>
      </c>
      <c r="BC21" s="6">
        <v>0</v>
      </c>
      <c r="BD21" s="6">
        <v>2044369.82</v>
      </c>
      <c r="BE21" s="6">
        <v>0</v>
      </c>
      <c r="BF21" s="6">
        <v>929.9131000000001</v>
      </c>
      <c r="BG21" s="6">
        <v>0</v>
      </c>
      <c r="BH21" s="6">
        <v>0</v>
      </c>
      <c r="BI21" s="6">
        <v>127795.65</v>
      </c>
      <c r="BJ21" s="6">
        <v>18256.53</v>
      </c>
      <c r="BK21" s="6">
        <v>3134559.84</v>
      </c>
    </row>
    <row r="22" spans="1:63" x14ac:dyDescent="0.2">
      <c r="A22" s="5">
        <v>3</v>
      </c>
      <c r="B22" s="5">
        <v>7</v>
      </c>
      <c r="C22" s="5" t="s">
        <v>443</v>
      </c>
      <c r="D22" s="5" t="s">
        <v>443</v>
      </c>
      <c r="E22" s="6">
        <f>(Source!F2556)/1000</f>
        <v>636.62918999999999</v>
      </c>
      <c r="F22" s="6">
        <f>(Source!F2557)/1000</f>
        <v>0</v>
      </c>
      <c r="G22" s="6">
        <f>(Source!F2548)/1000</f>
        <v>0</v>
      </c>
      <c r="H22" s="6">
        <f>(Source!F2558)/1000+(Source!F2559)/1000</f>
        <v>1799.2559699999999</v>
      </c>
      <c r="I22" s="6">
        <f t="shared" si="0"/>
        <v>2435.8851599999998</v>
      </c>
      <c r="J22" s="6">
        <f>(Source!F2554)/1000</f>
        <v>175.76501000000002</v>
      </c>
      <c r="AI22" s="5">
        <v>0</v>
      </c>
      <c r="AJ22" s="5">
        <v>-1</v>
      </c>
      <c r="AK22" s="5" t="s">
        <v>3</v>
      </c>
      <c r="AL22" s="5" t="s">
        <v>3</v>
      </c>
      <c r="AM22" s="5" t="s">
        <v>3</v>
      </c>
      <c r="AN22" s="5">
        <v>0</v>
      </c>
      <c r="AO22" s="5" t="s">
        <v>3</v>
      </c>
      <c r="AP22" s="5" t="s">
        <v>3</v>
      </c>
      <c r="AT22" s="6">
        <v>2263437.7799999998</v>
      </c>
      <c r="AU22" s="6">
        <v>2025872.87</v>
      </c>
      <c r="AV22" s="6">
        <v>0</v>
      </c>
      <c r="AW22" s="6">
        <v>0</v>
      </c>
      <c r="AX22" s="6">
        <v>0</v>
      </c>
      <c r="AY22" s="6">
        <v>61799.9</v>
      </c>
      <c r="AZ22" s="6">
        <v>29555.27</v>
      </c>
      <c r="BA22" s="6">
        <v>175765.01</v>
      </c>
      <c r="BB22" s="6">
        <v>636629.18999999994</v>
      </c>
      <c r="BC22" s="6">
        <v>0</v>
      </c>
      <c r="BD22" s="6">
        <v>1799255.97</v>
      </c>
      <c r="BE22" s="6">
        <v>0</v>
      </c>
      <c r="BF22" s="6">
        <v>902.20249400000012</v>
      </c>
      <c r="BG22" s="6">
        <v>0</v>
      </c>
      <c r="BH22" s="6">
        <v>0</v>
      </c>
      <c r="BI22" s="6">
        <v>123035.51</v>
      </c>
      <c r="BJ22" s="6">
        <v>17576.490000000002</v>
      </c>
      <c r="BK22" s="6">
        <v>2435885.16</v>
      </c>
    </row>
    <row r="23" spans="1:63" x14ac:dyDescent="0.2">
      <c r="A23" s="5">
        <v>3</v>
      </c>
      <c r="B23" s="5">
        <v>8</v>
      </c>
      <c r="C23" s="5" t="s">
        <v>479</v>
      </c>
      <c r="D23" s="5" t="s">
        <v>479</v>
      </c>
      <c r="E23" s="6">
        <f>(Source!F2884)/1000</f>
        <v>790.72253000000001</v>
      </c>
      <c r="F23" s="6">
        <f>(Source!F2885)/1000</f>
        <v>0</v>
      </c>
      <c r="G23" s="6">
        <f>(Source!F2876)/1000</f>
        <v>0</v>
      </c>
      <c r="H23" s="6">
        <f>(Source!F2886)/1000+(Source!F2887)/1000</f>
        <v>745.60768999999993</v>
      </c>
      <c r="I23" s="6">
        <f t="shared" si="0"/>
        <v>1536.3302199999998</v>
      </c>
      <c r="J23" s="6">
        <f>(Source!F2882)/1000</f>
        <v>76.291570000000007</v>
      </c>
      <c r="AI23" s="5">
        <v>0</v>
      </c>
      <c r="AJ23" s="5">
        <v>-1</v>
      </c>
      <c r="AK23" s="5" t="s">
        <v>3</v>
      </c>
      <c r="AL23" s="5" t="s">
        <v>3</v>
      </c>
      <c r="AM23" s="5" t="s">
        <v>3</v>
      </c>
      <c r="AN23" s="5">
        <v>0</v>
      </c>
      <c r="AO23" s="5" t="s">
        <v>3</v>
      </c>
      <c r="AP23" s="5" t="s">
        <v>3</v>
      </c>
      <c r="AT23" s="6">
        <v>1462228.49</v>
      </c>
      <c r="AU23" s="6">
        <v>1359569.31</v>
      </c>
      <c r="AV23" s="6">
        <v>0</v>
      </c>
      <c r="AW23" s="6">
        <v>0</v>
      </c>
      <c r="AX23" s="6">
        <v>0</v>
      </c>
      <c r="AY23" s="6">
        <v>26367.61</v>
      </c>
      <c r="AZ23" s="6">
        <v>12207.69</v>
      </c>
      <c r="BA23" s="6">
        <v>76291.570000000007</v>
      </c>
      <c r="BB23" s="6">
        <v>790722.53</v>
      </c>
      <c r="BC23" s="6">
        <v>0</v>
      </c>
      <c r="BD23" s="6">
        <v>745607.69</v>
      </c>
      <c r="BE23" s="6">
        <v>0</v>
      </c>
      <c r="BF23" s="6">
        <v>385.44153599999999</v>
      </c>
      <c r="BG23" s="6">
        <v>0</v>
      </c>
      <c r="BH23" s="6">
        <v>0</v>
      </c>
      <c r="BI23" s="6">
        <v>53404.11</v>
      </c>
      <c r="BJ23" s="6">
        <v>7629.15</v>
      </c>
      <c r="BK23" s="6">
        <v>1536330.22</v>
      </c>
    </row>
    <row r="24" spans="1:63" x14ac:dyDescent="0.2">
      <c r="A24" s="5">
        <v>3</v>
      </c>
      <c r="B24" s="5">
        <v>9</v>
      </c>
      <c r="C24" s="5" t="s">
        <v>510</v>
      </c>
      <c r="D24" s="5" t="s">
        <v>510</v>
      </c>
      <c r="E24" s="6">
        <f>(Source!F3250)/1000</f>
        <v>683.73251000000005</v>
      </c>
      <c r="F24" s="6">
        <f>(Source!F3251)/1000</f>
        <v>0</v>
      </c>
      <c r="G24" s="6">
        <f>(Source!F3242)/1000</f>
        <v>0</v>
      </c>
      <c r="H24" s="6">
        <f>(Source!F3252)/1000+(Source!F3253)/1000</f>
        <v>999.50761</v>
      </c>
      <c r="I24" s="6">
        <f t="shared" si="0"/>
        <v>1683.2401199999999</v>
      </c>
      <c r="J24" s="6">
        <f>(Source!F3248)/1000</f>
        <v>99.814229999999995</v>
      </c>
      <c r="AI24" s="5">
        <v>0</v>
      </c>
      <c r="AJ24" s="5">
        <v>-1</v>
      </c>
      <c r="AK24" s="5" t="s">
        <v>3</v>
      </c>
      <c r="AL24" s="5" t="s">
        <v>3</v>
      </c>
      <c r="AM24" s="5" t="s">
        <v>3</v>
      </c>
      <c r="AN24" s="5">
        <v>0</v>
      </c>
      <c r="AO24" s="5" t="s">
        <v>3</v>
      </c>
      <c r="AP24" s="5" t="s">
        <v>3</v>
      </c>
      <c r="AT24" s="6">
        <v>1590402.53</v>
      </c>
      <c r="AU24" s="6">
        <v>1464821.62</v>
      </c>
      <c r="AV24" s="6">
        <v>0</v>
      </c>
      <c r="AW24" s="6">
        <v>0</v>
      </c>
      <c r="AX24" s="6">
        <v>0</v>
      </c>
      <c r="AY24" s="6">
        <v>25766.68</v>
      </c>
      <c r="AZ24" s="6">
        <v>12092.45</v>
      </c>
      <c r="BA24" s="6">
        <v>99814.23</v>
      </c>
      <c r="BB24" s="6">
        <v>683732.51</v>
      </c>
      <c r="BC24" s="6">
        <v>0</v>
      </c>
      <c r="BD24" s="6">
        <v>999507.61</v>
      </c>
      <c r="BE24" s="6">
        <v>0</v>
      </c>
      <c r="BF24" s="6">
        <v>513.24418500000013</v>
      </c>
      <c r="BG24" s="6">
        <v>0</v>
      </c>
      <c r="BH24" s="6">
        <v>0</v>
      </c>
      <c r="BI24" s="6">
        <v>69869.960000000006</v>
      </c>
      <c r="BJ24" s="6">
        <v>9981.4500000000007</v>
      </c>
      <c r="BK24" s="6">
        <v>1683240.12</v>
      </c>
    </row>
    <row r="26" spans="1:63" x14ac:dyDescent="0.2">
      <c r="A26">
        <v>51</v>
      </c>
      <c r="E26" s="7">
        <f>SUMIF(A16:A25,3,E16:E25)</f>
        <v>11557.070999999998</v>
      </c>
      <c r="F26" s="7">
        <f>SUMIF(A16:A25,3,F16:F25)</f>
        <v>0</v>
      </c>
      <c r="G26" s="7">
        <f>SUMIF(A16:A25,3,G16:G25)</f>
        <v>0</v>
      </c>
      <c r="H26" s="7">
        <f>SUMIF(A16:A25,3,H16:H25)</f>
        <v>15894.12904</v>
      </c>
      <c r="I26" s="7">
        <f>SUMIF(A16:A25,3,I16:I25)</f>
        <v>27451.200039999996</v>
      </c>
      <c r="J26" s="7">
        <f>SUMIF(A16:A25,3,J16:J25)</f>
        <v>1498.56096</v>
      </c>
      <c r="K26" s="7"/>
      <c r="L26" s="7"/>
      <c r="M26" s="7"/>
      <c r="N26" s="7"/>
      <c r="O26" s="7"/>
      <c r="P26" s="7"/>
      <c r="Q26" s="7"/>
      <c r="R26" s="7"/>
      <c r="S26" s="7"/>
    </row>
    <row r="28" spans="1:63" x14ac:dyDescent="0.2">
      <c r="A28" s="4">
        <v>50</v>
      </c>
      <c r="B28" s="4">
        <v>0</v>
      </c>
      <c r="C28" s="4">
        <v>0</v>
      </c>
      <c r="D28" s="4">
        <v>1</v>
      </c>
      <c r="E28" s="4">
        <v>201</v>
      </c>
      <c r="F28" s="4">
        <v>25977738.399999999</v>
      </c>
      <c r="G28" s="4" t="s">
        <v>34</v>
      </c>
      <c r="H28" s="4" t="s">
        <v>35</v>
      </c>
      <c r="I28" s="4"/>
      <c r="J28" s="4"/>
      <c r="K28" s="4">
        <v>201</v>
      </c>
      <c r="L28" s="4">
        <v>1</v>
      </c>
      <c r="M28" s="4">
        <v>3</v>
      </c>
      <c r="N28" s="4" t="s">
        <v>3</v>
      </c>
      <c r="O28" s="4">
        <v>2</v>
      </c>
      <c r="P28" s="4"/>
    </row>
    <row r="29" spans="1:63" x14ac:dyDescent="0.2">
      <c r="A29" s="4">
        <v>50</v>
      </c>
      <c r="B29" s="4">
        <v>0</v>
      </c>
      <c r="C29" s="4">
        <v>0</v>
      </c>
      <c r="D29" s="4">
        <v>1</v>
      </c>
      <c r="E29" s="4">
        <v>202</v>
      </c>
      <c r="F29" s="4">
        <v>23751958.109999999</v>
      </c>
      <c r="G29" s="4" t="s">
        <v>36</v>
      </c>
      <c r="H29" s="4" t="s">
        <v>37</v>
      </c>
      <c r="I29" s="4"/>
      <c r="J29" s="4"/>
      <c r="K29" s="4">
        <v>202</v>
      </c>
      <c r="L29" s="4">
        <v>2</v>
      </c>
      <c r="M29" s="4">
        <v>3</v>
      </c>
      <c r="N29" s="4" t="s">
        <v>3</v>
      </c>
      <c r="O29" s="4">
        <v>2</v>
      </c>
      <c r="P29" s="4"/>
    </row>
    <row r="30" spans="1:63" x14ac:dyDescent="0.2">
      <c r="A30" s="4">
        <v>50</v>
      </c>
      <c r="B30" s="4">
        <v>0</v>
      </c>
      <c r="C30" s="4">
        <v>0</v>
      </c>
      <c r="D30" s="4">
        <v>1</v>
      </c>
      <c r="E30" s="4">
        <v>222</v>
      </c>
      <c r="F30" s="4">
        <v>0</v>
      </c>
      <c r="G30" s="4" t="s">
        <v>38</v>
      </c>
      <c r="H30" s="4" t="s">
        <v>39</v>
      </c>
      <c r="I30" s="4"/>
      <c r="J30" s="4"/>
      <c r="K30" s="4">
        <v>222</v>
      </c>
      <c r="L30" s="4">
        <v>3</v>
      </c>
      <c r="M30" s="4">
        <v>3</v>
      </c>
      <c r="N30" s="4" t="s">
        <v>3</v>
      </c>
      <c r="O30" s="4">
        <v>2</v>
      </c>
      <c r="P30" s="4"/>
    </row>
    <row r="31" spans="1:63" x14ac:dyDescent="0.2">
      <c r="A31" s="4">
        <v>50</v>
      </c>
      <c r="B31" s="4">
        <v>0</v>
      </c>
      <c r="C31" s="4">
        <v>0</v>
      </c>
      <c r="D31" s="4">
        <v>1</v>
      </c>
      <c r="E31" s="4">
        <v>225</v>
      </c>
      <c r="F31" s="4">
        <v>23751958.109999999</v>
      </c>
      <c r="G31" s="4" t="s">
        <v>40</v>
      </c>
      <c r="H31" s="4" t="s">
        <v>41</v>
      </c>
      <c r="I31" s="4"/>
      <c r="J31" s="4"/>
      <c r="K31" s="4">
        <v>225</v>
      </c>
      <c r="L31" s="4">
        <v>4</v>
      </c>
      <c r="M31" s="4">
        <v>3</v>
      </c>
      <c r="N31" s="4" t="s">
        <v>3</v>
      </c>
      <c r="O31" s="4">
        <v>2</v>
      </c>
      <c r="P31" s="4"/>
    </row>
    <row r="32" spans="1:63" x14ac:dyDescent="0.2">
      <c r="A32" s="4">
        <v>50</v>
      </c>
      <c r="B32" s="4">
        <v>0</v>
      </c>
      <c r="C32" s="4">
        <v>0</v>
      </c>
      <c r="D32" s="4">
        <v>1</v>
      </c>
      <c r="E32" s="4">
        <v>226</v>
      </c>
      <c r="F32" s="4">
        <v>23751958.109999999</v>
      </c>
      <c r="G32" s="4" t="s">
        <v>42</v>
      </c>
      <c r="H32" s="4" t="s">
        <v>43</v>
      </c>
      <c r="I32" s="4"/>
      <c r="J32" s="4"/>
      <c r="K32" s="4">
        <v>226</v>
      </c>
      <c r="L32" s="4">
        <v>5</v>
      </c>
      <c r="M32" s="4">
        <v>3</v>
      </c>
      <c r="N32" s="4" t="s">
        <v>3</v>
      </c>
      <c r="O32" s="4">
        <v>2</v>
      </c>
      <c r="P32" s="4"/>
    </row>
    <row r="33" spans="1:16" x14ac:dyDescent="0.2">
      <c r="A33" s="4">
        <v>50</v>
      </c>
      <c r="B33" s="4">
        <v>0</v>
      </c>
      <c r="C33" s="4">
        <v>0</v>
      </c>
      <c r="D33" s="4">
        <v>1</v>
      </c>
      <c r="E33" s="4">
        <v>227</v>
      </c>
      <c r="F33" s="4">
        <v>0</v>
      </c>
      <c r="G33" s="4" t="s">
        <v>44</v>
      </c>
      <c r="H33" s="4" t="s">
        <v>45</v>
      </c>
      <c r="I33" s="4"/>
      <c r="J33" s="4"/>
      <c r="K33" s="4">
        <v>227</v>
      </c>
      <c r="L33" s="4">
        <v>6</v>
      </c>
      <c r="M33" s="4">
        <v>3</v>
      </c>
      <c r="N33" s="4" t="s">
        <v>3</v>
      </c>
      <c r="O33" s="4">
        <v>2</v>
      </c>
      <c r="P33" s="4"/>
    </row>
    <row r="34" spans="1:16" x14ac:dyDescent="0.2">
      <c r="A34" s="4">
        <v>50</v>
      </c>
      <c r="B34" s="4">
        <v>0</v>
      </c>
      <c r="C34" s="4">
        <v>0</v>
      </c>
      <c r="D34" s="4">
        <v>1</v>
      </c>
      <c r="E34" s="4">
        <v>228</v>
      </c>
      <c r="F34" s="4">
        <v>23751958.109999999</v>
      </c>
      <c r="G34" s="4" t="s">
        <v>46</v>
      </c>
      <c r="H34" s="4" t="s">
        <v>47</v>
      </c>
      <c r="I34" s="4"/>
      <c r="J34" s="4"/>
      <c r="K34" s="4">
        <v>228</v>
      </c>
      <c r="L34" s="4">
        <v>7</v>
      </c>
      <c r="M34" s="4">
        <v>3</v>
      </c>
      <c r="N34" s="4" t="s">
        <v>3</v>
      </c>
      <c r="O34" s="4">
        <v>2</v>
      </c>
      <c r="P34" s="4"/>
    </row>
    <row r="35" spans="1:16" x14ac:dyDescent="0.2">
      <c r="A35" s="4">
        <v>50</v>
      </c>
      <c r="B35" s="4">
        <v>0</v>
      </c>
      <c r="C35" s="4">
        <v>0</v>
      </c>
      <c r="D35" s="4">
        <v>1</v>
      </c>
      <c r="E35" s="4">
        <v>216</v>
      </c>
      <c r="F35" s="4">
        <v>0</v>
      </c>
      <c r="G35" s="4" t="s">
        <v>48</v>
      </c>
      <c r="H35" s="4" t="s">
        <v>49</v>
      </c>
      <c r="I35" s="4"/>
      <c r="J35" s="4"/>
      <c r="K35" s="4">
        <v>216</v>
      </c>
      <c r="L35" s="4">
        <v>8</v>
      </c>
      <c r="M35" s="4">
        <v>3</v>
      </c>
      <c r="N35" s="4" t="s">
        <v>3</v>
      </c>
      <c r="O35" s="4">
        <v>2</v>
      </c>
      <c r="P35" s="4"/>
    </row>
    <row r="36" spans="1:16" x14ac:dyDescent="0.2">
      <c r="A36" s="4">
        <v>50</v>
      </c>
      <c r="B36" s="4">
        <v>0</v>
      </c>
      <c r="C36" s="4">
        <v>0</v>
      </c>
      <c r="D36" s="4">
        <v>1</v>
      </c>
      <c r="E36" s="4">
        <v>223</v>
      </c>
      <c r="F36" s="4">
        <v>0</v>
      </c>
      <c r="G36" s="4" t="s">
        <v>50</v>
      </c>
      <c r="H36" s="4" t="s">
        <v>51</v>
      </c>
      <c r="I36" s="4"/>
      <c r="J36" s="4"/>
      <c r="K36" s="4">
        <v>223</v>
      </c>
      <c r="L36" s="4">
        <v>9</v>
      </c>
      <c r="M36" s="4">
        <v>3</v>
      </c>
      <c r="N36" s="4" t="s">
        <v>3</v>
      </c>
      <c r="O36" s="4">
        <v>2</v>
      </c>
      <c r="P36" s="4"/>
    </row>
    <row r="37" spans="1:16" x14ac:dyDescent="0.2">
      <c r="A37" s="4">
        <v>50</v>
      </c>
      <c r="B37" s="4">
        <v>0</v>
      </c>
      <c r="C37" s="4">
        <v>0</v>
      </c>
      <c r="D37" s="4">
        <v>1</v>
      </c>
      <c r="E37" s="4">
        <v>229</v>
      </c>
      <c r="F37" s="4">
        <v>0</v>
      </c>
      <c r="G37" s="4" t="s">
        <v>52</v>
      </c>
      <c r="H37" s="4" t="s">
        <v>53</v>
      </c>
      <c r="I37" s="4"/>
      <c r="J37" s="4"/>
      <c r="K37" s="4">
        <v>229</v>
      </c>
      <c r="L37" s="4">
        <v>10</v>
      </c>
      <c r="M37" s="4">
        <v>3</v>
      </c>
      <c r="N37" s="4" t="s">
        <v>3</v>
      </c>
      <c r="O37" s="4">
        <v>2</v>
      </c>
      <c r="P37" s="4"/>
    </row>
    <row r="38" spans="1:16" x14ac:dyDescent="0.2">
      <c r="A38" s="4">
        <v>50</v>
      </c>
      <c r="B38" s="4">
        <v>0</v>
      </c>
      <c r="C38" s="4">
        <v>0</v>
      </c>
      <c r="D38" s="4">
        <v>1</v>
      </c>
      <c r="E38" s="4">
        <v>203</v>
      </c>
      <c r="F38" s="4">
        <v>727219.33</v>
      </c>
      <c r="G38" s="4" t="s">
        <v>54</v>
      </c>
      <c r="H38" s="4" t="s">
        <v>55</v>
      </c>
      <c r="I38" s="4"/>
      <c r="J38" s="4"/>
      <c r="K38" s="4">
        <v>203</v>
      </c>
      <c r="L38" s="4">
        <v>11</v>
      </c>
      <c r="M38" s="4">
        <v>3</v>
      </c>
      <c r="N38" s="4" t="s">
        <v>3</v>
      </c>
      <c r="O38" s="4">
        <v>2</v>
      </c>
      <c r="P38" s="4"/>
    </row>
    <row r="39" spans="1:16" x14ac:dyDescent="0.2">
      <c r="A39" s="4">
        <v>50</v>
      </c>
      <c r="B39" s="4">
        <v>0</v>
      </c>
      <c r="C39" s="4">
        <v>0</v>
      </c>
      <c r="D39" s="4">
        <v>1</v>
      </c>
      <c r="E39" s="4">
        <v>231</v>
      </c>
      <c r="F39" s="4">
        <v>0</v>
      </c>
      <c r="G39" s="4" t="s">
        <v>56</v>
      </c>
      <c r="H39" s="4" t="s">
        <v>57</v>
      </c>
      <c r="I39" s="4"/>
      <c r="J39" s="4"/>
      <c r="K39" s="4">
        <v>231</v>
      </c>
      <c r="L39" s="4">
        <v>12</v>
      </c>
      <c r="M39" s="4">
        <v>3</v>
      </c>
      <c r="N39" s="4" t="s">
        <v>3</v>
      </c>
      <c r="O39" s="4">
        <v>2</v>
      </c>
      <c r="P39" s="4"/>
    </row>
    <row r="40" spans="1:16" x14ac:dyDescent="0.2">
      <c r="A40" s="4">
        <v>50</v>
      </c>
      <c r="B40" s="4">
        <v>0</v>
      </c>
      <c r="C40" s="4">
        <v>0</v>
      </c>
      <c r="D40" s="4">
        <v>1</v>
      </c>
      <c r="E40" s="4">
        <v>204</v>
      </c>
      <c r="F40" s="4">
        <v>369266.7</v>
      </c>
      <c r="G40" s="4" t="s">
        <v>58</v>
      </c>
      <c r="H40" s="4" t="s">
        <v>59</v>
      </c>
      <c r="I40" s="4"/>
      <c r="J40" s="4"/>
      <c r="K40" s="4">
        <v>204</v>
      </c>
      <c r="L40" s="4">
        <v>13</v>
      </c>
      <c r="M40" s="4">
        <v>3</v>
      </c>
      <c r="N40" s="4" t="s">
        <v>3</v>
      </c>
      <c r="O40" s="4">
        <v>2</v>
      </c>
      <c r="P40" s="4"/>
    </row>
    <row r="41" spans="1:16" x14ac:dyDescent="0.2">
      <c r="A41" s="4">
        <v>50</v>
      </c>
      <c r="B41" s="4">
        <v>0</v>
      </c>
      <c r="C41" s="4">
        <v>0</v>
      </c>
      <c r="D41" s="4">
        <v>1</v>
      </c>
      <c r="E41" s="4">
        <v>205</v>
      </c>
      <c r="F41" s="4">
        <v>1498560.96</v>
      </c>
      <c r="G41" s="4" t="s">
        <v>60</v>
      </c>
      <c r="H41" s="4" t="s">
        <v>61</v>
      </c>
      <c r="I41" s="4"/>
      <c r="J41" s="4"/>
      <c r="K41" s="4">
        <v>205</v>
      </c>
      <c r="L41" s="4">
        <v>14</v>
      </c>
      <c r="M41" s="4">
        <v>3</v>
      </c>
      <c r="N41" s="4" t="s">
        <v>3</v>
      </c>
      <c r="O41" s="4">
        <v>2</v>
      </c>
      <c r="P41" s="4"/>
    </row>
    <row r="42" spans="1:16" x14ac:dyDescent="0.2">
      <c r="A42" s="4">
        <v>50</v>
      </c>
      <c r="B42" s="4">
        <v>0</v>
      </c>
      <c r="C42" s="4">
        <v>0</v>
      </c>
      <c r="D42" s="4">
        <v>1</v>
      </c>
      <c r="E42" s="4">
        <v>232</v>
      </c>
      <c r="F42" s="4">
        <v>0</v>
      </c>
      <c r="G42" s="4" t="s">
        <v>62</v>
      </c>
      <c r="H42" s="4" t="s">
        <v>63</v>
      </c>
      <c r="I42" s="4"/>
      <c r="J42" s="4"/>
      <c r="K42" s="4">
        <v>232</v>
      </c>
      <c r="L42" s="4">
        <v>15</v>
      </c>
      <c r="M42" s="4">
        <v>3</v>
      </c>
      <c r="N42" s="4" t="s">
        <v>3</v>
      </c>
      <c r="O42" s="4">
        <v>2</v>
      </c>
      <c r="P42" s="4"/>
    </row>
    <row r="43" spans="1:16" x14ac:dyDescent="0.2">
      <c r="A43" s="4">
        <v>50</v>
      </c>
      <c r="B43" s="4">
        <v>0</v>
      </c>
      <c r="C43" s="4">
        <v>0</v>
      </c>
      <c r="D43" s="4">
        <v>1</v>
      </c>
      <c r="E43" s="4">
        <v>214</v>
      </c>
      <c r="F43" s="4">
        <v>11557071</v>
      </c>
      <c r="G43" s="4" t="s">
        <v>64</v>
      </c>
      <c r="H43" s="4" t="s">
        <v>65</v>
      </c>
      <c r="I43" s="4"/>
      <c r="J43" s="4"/>
      <c r="K43" s="4">
        <v>214</v>
      </c>
      <c r="L43" s="4">
        <v>16</v>
      </c>
      <c r="M43" s="4">
        <v>3</v>
      </c>
      <c r="N43" s="4" t="s">
        <v>3</v>
      </c>
      <c r="O43" s="4">
        <v>2</v>
      </c>
      <c r="P43" s="4"/>
    </row>
    <row r="44" spans="1:16" x14ac:dyDescent="0.2">
      <c r="A44" s="4">
        <v>50</v>
      </c>
      <c r="B44" s="4">
        <v>0</v>
      </c>
      <c r="C44" s="4">
        <v>0</v>
      </c>
      <c r="D44" s="4">
        <v>1</v>
      </c>
      <c r="E44" s="4">
        <v>215</v>
      </c>
      <c r="F44" s="4">
        <v>0</v>
      </c>
      <c r="G44" s="4" t="s">
        <v>66</v>
      </c>
      <c r="H44" s="4" t="s">
        <v>67</v>
      </c>
      <c r="I44" s="4"/>
      <c r="J44" s="4"/>
      <c r="K44" s="4">
        <v>215</v>
      </c>
      <c r="L44" s="4">
        <v>17</v>
      </c>
      <c r="M44" s="4">
        <v>3</v>
      </c>
      <c r="N44" s="4" t="s">
        <v>3</v>
      </c>
      <c r="O44" s="4">
        <v>2</v>
      </c>
      <c r="P44" s="4"/>
    </row>
    <row r="45" spans="1:16" x14ac:dyDescent="0.2">
      <c r="A45" s="4">
        <v>50</v>
      </c>
      <c r="B45" s="4">
        <v>0</v>
      </c>
      <c r="C45" s="4">
        <v>0</v>
      </c>
      <c r="D45" s="4">
        <v>1</v>
      </c>
      <c r="E45" s="4">
        <v>217</v>
      </c>
      <c r="F45" s="4">
        <v>15894129.039999999</v>
      </c>
      <c r="G45" s="4" t="s">
        <v>68</v>
      </c>
      <c r="H45" s="4" t="s">
        <v>69</v>
      </c>
      <c r="I45" s="4"/>
      <c r="J45" s="4"/>
      <c r="K45" s="4">
        <v>217</v>
      </c>
      <c r="L45" s="4">
        <v>18</v>
      </c>
      <c r="M45" s="4">
        <v>3</v>
      </c>
      <c r="N45" s="4" t="s">
        <v>3</v>
      </c>
      <c r="O45" s="4">
        <v>2</v>
      </c>
      <c r="P45" s="4"/>
    </row>
    <row r="46" spans="1:16" x14ac:dyDescent="0.2">
      <c r="A46" s="4">
        <v>50</v>
      </c>
      <c r="B46" s="4">
        <v>0</v>
      </c>
      <c r="C46" s="4">
        <v>0</v>
      </c>
      <c r="D46" s="4">
        <v>1</v>
      </c>
      <c r="E46" s="4">
        <v>230</v>
      </c>
      <c r="F46" s="4">
        <v>0</v>
      </c>
      <c r="G46" s="4" t="s">
        <v>70</v>
      </c>
      <c r="H46" s="4" t="s">
        <v>71</v>
      </c>
      <c r="I46" s="4"/>
      <c r="J46" s="4"/>
      <c r="K46" s="4">
        <v>230</v>
      </c>
      <c r="L46" s="4">
        <v>19</v>
      </c>
      <c r="M46" s="4">
        <v>3</v>
      </c>
      <c r="N46" s="4" t="s">
        <v>3</v>
      </c>
      <c r="O46" s="4">
        <v>2</v>
      </c>
      <c r="P46" s="4"/>
    </row>
    <row r="47" spans="1:16" x14ac:dyDescent="0.2">
      <c r="A47" s="4">
        <v>50</v>
      </c>
      <c r="B47" s="4">
        <v>0</v>
      </c>
      <c r="C47" s="4">
        <v>0</v>
      </c>
      <c r="D47" s="4">
        <v>1</v>
      </c>
      <c r="E47" s="4">
        <v>206</v>
      </c>
      <c r="F47" s="4">
        <v>0</v>
      </c>
      <c r="G47" s="4" t="s">
        <v>72</v>
      </c>
      <c r="H47" s="4" t="s">
        <v>73</v>
      </c>
      <c r="I47" s="4"/>
      <c r="J47" s="4"/>
      <c r="K47" s="4">
        <v>206</v>
      </c>
      <c r="L47" s="4">
        <v>20</v>
      </c>
      <c r="M47" s="4">
        <v>3</v>
      </c>
      <c r="N47" s="4" t="s">
        <v>3</v>
      </c>
      <c r="O47" s="4">
        <v>2</v>
      </c>
      <c r="P47" s="4"/>
    </row>
    <row r="48" spans="1:16" x14ac:dyDescent="0.2">
      <c r="A48" s="4">
        <v>50</v>
      </c>
      <c r="B48" s="4">
        <v>0</v>
      </c>
      <c r="C48" s="4">
        <v>0</v>
      </c>
      <c r="D48" s="4">
        <v>1</v>
      </c>
      <c r="E48" s="4">
        <v>207</v>
      </c>
      <c r="F48" s="4">
        <v>7552.6569690000015</v>
      </c>
      <c r="G48" s="4" t="s">
        <v>74</v>
      </c>
      <c r="H48" s="4" t="s">
        <v>75</v>
      </c>
      <c r="I48" s="4"/>
      <c r="J48" s="4"/>
      <c r="K48" s="4">
        <v>207</v>
      </c>
      <c r="L48" s="4">
        <v>21</v>
      </c>
      <c r="M48" s="4">
        <v>3</v>
      </c>
      <c r="N48" s="4" t="s">
        <v>3</v>
      </c>
      <c r="O48" s="4">
        <v>-1</v>
      </c>
      <c r="P48" s="4"/>
    </row>
    <row r="49" spans="1:16" x14ac:dyDescent="0.2">
      <c r="A49" s="4">
        <v>50</v>
      </c>
      <c r="B49" s="4">
        <v>0</v>
      </c>
      <c r="C49" s="4">
        <v>0</v>
      </c>
      <c r="D49" s="4">
        <v>1</v>
      </c>
      <c r="E49" s="4">
        <v>208</v>
      </c>
      <c r="F49" s="4">
        <v>0</v>
      </c>
      <c r="G49" s="4" t="s">
        <v>76</v>
      </c>
      <c r="H49" s="4" t="s">
        <v>77</v>
      </c>
      <c r="I49" s="4"/>
      <c r="J49" s="4"/>
      <c r="K49" s="4">
        <v>208</v>
      </c>
      <c r="L49" s="4">
        <v>22</v>
      </c>
      <c r="M49" s="4">
        <v>3</v>
      </c>
      <c r="N49" s="4" t="s">
        <v>3</v>
      </c>
      <c r="O49" s="4">
        <v>-1</v>
      </c>
      <c r="P49" s="4"/>
    </row>
    <row r="50" spans="1:16" x14ac:dyDescent="0.2">
      <c r="A50" s="4">
        <v>50</v>
      </c>
      <c r="B50" s="4">
        <v>0</v>
      </c>
      <c r="C50" s="4">
        <v>0</v>
      </c>
      <c r="D50" s="4">
        <v>1</v>
      </c>
      <c r="E50" s="4">
        <v>209</v>
      </c>
      <c r="F50" s="4">
        <v>0</v>
      </c>
      <c r="G50" s="4" t="s">
        <v>78</v>
      </c>
      <c r="H50" s="4" t="s">
        <v>79</v>
      </c>
      <c r="I50" s="4"/>
      <c r="J50" s="4"/>
      <c r="K50" s="4">
        <v>209</v>
      </c>
      <c r="L50" s="4">
        <v>23</v>
      </c>
      <c r="M50" s="4">
        <v>3</v>
      </c>
      <c r="N50" s="4" t="s">
        <v>3</v>
      </c>
      <c r="O50" s="4">
        <v>2</v>
      </c>
      <c r="P50" s="4"/>
    </row>
    <row r="51" spans="1:16" x14ac:dyDescent="0.2">
      <c r="A51" s="4">
        <v>50</v>
      </c>
      <c r="B51" s="4">
        <v>0</v>
      </c>
      <c r="C51" s="4">
        <v>0</v>
      </c>
      <c r="D51" s="4">
        <v>1</v>
      </c>
      <c r="E51" s="4">
        <v>210</v>
      </c>
      <c r="F51" s="4">
        <v>1048992.69</v>
      </c>
      <c r="G51" s="4" t="s">
        <v>80</v>
      </c>
      <c r="H51" s="4" t="s">
        <v>81</v>
      </c>
      <c r="I51" s="4"/>
      <c r="J51" s="4"/>
      <c r="K51" s="4">
        <v>210</v>
      </c>
      <c r="L51" s="4">
        <v>24</v>
      </c>
      <c r="M51" s="4">
        <v>3</v>
      </c>
      <c r="N51" s="4" t="s">
        <v>3</v>
      </c>
      <c r="O51" s="4">
        <v>2</v>
      </c>
      <c r="P51" s="4"/>
    </row>
    <row r="52" spans="1:16" x14ac:dyDescent="0.2">
      <c r="A52" s="4">
        <v>50</v>
      </c>
      <c r="B52" s="4">
        <v>0</v>
      </c>
      <c r="C52" s="4">
        <v>0</v>
      </c>
      <c r="D52" s="4">
        <v>1</v>
      </c>
      <c r="E52" s="4">
        <v>211</v>
      </c>
      <c r="F52" s="4">
        <v>149856.1</v>
      </c>
      <c r="G52" s="4" t="s">
        <v>82</v>
      </c>
      <c r="H52" s="4" t="s">
        <v>83</v>
      </c>
      <c r="I52" s="4"/>
      <c r="J52" s="4"/>
      <c r="K52" s="4">
        <v>211</v>
      </c>
      <c r="L52" s="4">
        <v>25</v>
      </c>
      <c r="M52" s="4">
        <v>3</v>
      </c>
      <c r="N52" s="4" t="s">
        <v>3</v>
      </c>
      <c r="O52" s="4">
        <v>2</v>
      </c>
      <c r="P52" s="4"/>
    </row>
    <row r="53" spans="1:16" x14ac:dyDescent="0.2">
      <c r="A53" s="4">
        <v>50</v>
      </c>
      <c r="B53" s="4">
        <v>0</v>
      </c>
      <c r="C53" s="4">
        <v>0</v>
      </c>
      <c r="D53" s="4">
        <v>1</v>
      </c>
      <c r="E53" s="4">
        <v>224</v>
      </c>
      <c r="F53" s="4">
        <v>27451200.039999999</v>
      </c>
      <c r="G53" s="4" t="s">
        <v>84</v>
      </c>
      <c r="H53" s="4" t="s">
        <v>85</v>
      </c>
      <c r="I53" s="4"/>
      <c r="J53" s="4"/>
      <c r="K53" s="4">
        <v>224</v>
      </c>
      <c r="L53" s="4">
        <v>26</v>
      </c>
      <c r="M53" s="4">
        <v>3</v>
      </c>
      <c r="N53" s="4" t="s">
        <v>3</v>
      </c>
      <c r="O53" s="4">
        <v>2</v>
      </c>
      <c r="P53" s="4"/>
    </row>
    <row r="54" spans="1:16" x14ac:dyDescent="0.2">
      <c r="A54" s="4">
        <v>50</v>
      </c>
      <c r="B54" s="4">
        <v>1</v>
      </c>
      <c r="C54" s="4">
        <v>0</v>
      </c>
      <c r="D54" s="4">
        <v>2</v>
      </c>
      <c r="E54" s="4">
        <v>0</v>
      </c>
      <c r="F54" s="4">
        <v>5490240.0099999998</v>
      </c>
      <c r="G54" s="4" t="s">
        <v>86</v>
      </c>
      <c r="H54" s="4" t="s">
        <v>87</v>
      </c>
      <c r="I54" s="4"/>
      <c r="J54" s="4"/>
      <c r="K54" s="4">
        <v>212</v>
      </c>
      <c r="L54" s="4">
        <v>27</v>
      </c>
      <c r="M54" s="4">
        <v>0</v>
      </c>
      <c r="N54" s="4" t="s">
        <v>3</v>
      </c>
      <c r="O54" s="4">
        <v>2</v>
      </c>
      <c r="P54" s="4"/>
    </row>
    <row r="55" spans="1:16" x14ac:dyDescent="0.2">
      <c r="A55" s="4">
        <v>50</v>
      </c>
      <c r="B55" s="4">
        <v>1</v>
      </c>
      <c r="C55" s="4">
        <v>0</v>
      </c>
      <c r="D55" s="4">
        <v>2</v>
      </c>
      <c r="E55" s="4">
        <v>0</v>
      </c>
      <c r="F55" s="4">
        <v>32941440.050000001</v>
      </c>
      <c r="G55" s="4" t="s">
        <v>88</v>
      </c>
      <c r="H55" s="4" t="s">
        <v>88</v>
      </c>
      <c r="I55" s="4"/>
      <c r="J55" s="4"/>
      <c r="K55" s="4">
        <v>212</v>
      </c>
      <c r="L55" s="4">
        <v>28</v>
      </c>
      <c r="M55" s="4">
        <v>0</v>
      </c>
      <c r="N55" s="4" t="s">
        <v>3</v>
      </c>
      <c r="O55" s="4">
        <v>2</v>
      </c>
      <c r="P55" s="4"/>
    </row>
    <row r="57" spans="1:16" x14ac:dyDescent="0.2">
      <c r="A57">
        <v>-1</v>
      </c>
    </row>
    <row r="60" spans="1:16" x14ac:dyDescent="0.2">
      <c r="A60" s="3">
        <v>75</v>
      </c>
      <c r="B60" s="3" t="s">
        <v>528</v>
      </c>
      <c r="C60" s="3">
        <v>2020</v>
      </c>
      <c r="D60" s="3">
        <v>0</v>
      </c>
      <c r="E60" s="3">
        <v>10</v>
      </c>
      <c r="F60" s="3">
        <v>0</v>
      </c>
      <c r="G60" s="3">
        <v>0</v>
      </c>
      <c r="H60" s="3">
        <v>1</v>
      </c>
      <c r="I60" s="3">
        <v>0</v>
      </c>
      <c r="J60" s="3">
        <v>1</v>
      </c>
      <c r="K60" s="3">
        <v>78</v>
      </c>
      <c r="L60" s="3">
        <v>30</v>
      </c>
      <c r="M60" s="3">
        <v>0</v>
      </c>
      <c r="N60" s="3">
        <v>55574044</v>
      </c>
      <c r="O60" s="3">
        <v>1</v>
      </c>
    </row>
  </sheetData>
  <printOptions gridLines="1"/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970"/>
  <sheetViews>
    <sheetView workbookViewId="0"/>
  </sheetViews>
  <sheetFormatPr defaultColWidth="9.140625" defaultRowHeight="12.75" x14ac:dyDescent="0.2"/>
  <cols>
    <col min="1" max="256" width="9.140625" customWidth="1"/>
  </cols>
  <sheetData>
    <row r="1" spans="1:107" x14ac:dyDescent="0.2">
      <c r="A1">
        <f>ROW(Source!A28)</f>
        <v>28</v>
      </c>
      <c r="B1">
        <v>55574044</v>
      </c>
      <c r="C1">
        <v>55574155</v>
      </c>
      <c r="D1">
        <v>52263930</v>
      </c>
      <c r="E1">
        <v>27</v>
      </c>
      <c r="F1">
        <v>1</v>
      </c>
      <c r="G1">
        <v>27</v>
      </c>
      <c r="H1">
        <v>1</v>
      </c>
      <c r="I1" t="s">
        <v>530</v>
      </c>
      <c r="J1" t="s">
        <v>3</v>
      </c>
      <c r="K1" t="s">
        <v>531</v>
      </c>
      <c r="L1">
        <v>1191</v>
      </c>
      <c r="N1">
        <v>1013</v>
      </c>
      <c r="O1" t="s">
        <v>532</v>
      </c>
      <c r="P1" t="s">
        <v>532</v>
      </c>
      <c r="Q1">
        <v>1</v>
      </c>
      <c r="W1">
        <v>0</v>
      </c>
      <c r="X1">
        <v>476480486</v>
      </c>
      <c r="Y1">
        <v>30.8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1</v>
      </c>
      <c r="AJ1">
        <v>1</v>
      </c>
      <c r="AK1">
        <v>1</v>
      </c>
      <c r="AL1">
        <v>1</v>
      </c>
      <c r="AN1">
        <v>0</v>
      </c>
      <c r="AO1">
        <v>1</v>
      </c>
      <c r="AP1">
        <v>0</v>
      </c>
      <c r="AQ1">
        <v>0</v>
      </c>
      <c r="AR1">
        <v>0</v>
      </c>
      <c r="AS1" t="s">
        <v>3</v>
      </c>
      <c r="AT1">
        <v>30.8</v>
      </c>
      <c r="AU1" t="s">
        <v>3</v>
      </c>
      <c r="AV1">
        <v>1</v>
      </c>
      <c r="AW1">
        <v>2</v>
      </c>
      <c r="AX1">
        <v>55574160</v>
      </c>
      <c r="AY1">
        <v>1</v>
      </c>
      <c r="AZ1">
        <v>0</v>
      </c>
      <c r="BA1">
        <v>1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CX1">
        <f>Y1*Source!I28</f>
        <v>184.8</v>
      </c>
      <c r="CY1">
        <f>AD1</f>
        <v>0</v>
      </c>
      <c r="CZ1">
        <f>AH1</f>
        <v>0</v>
      </c>
      <c r="DA1">
        <f>AL1</f>
        <v>1</v>
      </c>
      <c r="DB1">
        <f t="shared" ref="DB1:DB22" si="0">ROUND(ROUND(AT1*CZ1,2),6)</f>
        <v>0</v>
      </c>
      <c r="DC1">
        <f t="shared" ref="DC1:DC22" si="1">ROUND(ROUND(AT1*AG1,2),6)</f>
        <v>0</v>
      </c>
    </row>
    <row r="2" spans="1:107" x14ac:dyDescent="0.2">
      <c r="A2">
        <f>ROW(Source!A28)</f>
        <v>28</v>
      </c>
      <c r="B2">
        <v>55574044</v>
      </c>
      <c r="C2">
        <v>55574155</v>
      </c>
      <c r="D2">
        <v>52276701</v>
      </c>
      <c r="E2">
        <v>1</v>
      </c>
      <c r="F2">
        <v>1</v>
      </c>
      <c r="G2">
        <v>27</v>
      </c>
      <c r="H2">
        <v>2</v>
      </c>
      <c r="I2" t="s">
        <v>533</v>
      </c>
      <c r="J2" t="s">
        <v>534</v>
      </c>
      <c r="K2" t="s">
        <v>535</v>
      </c>
      <c r="L2">
        <v>1368</v>
      </c>
      <c r="N2">
        <v>1011</v>
      </c>
      <c r="O2" t="s">
        <v>536</v>
      </c>
      <c r="P2" t="s">
        <v>536</v>
      </c>
      <c r="Q2">
        <v>1</v>
      </c>
      <c r="W2">
        <v>0</v>
      </c>
      <c r="X2">
        <v>526885268</v>
      </c>
      <c r="Y2">
        <v>0.06</v>
      </c>
      <c r="AA2">
        <v>0</v>
      </c>
      <c r="AB2">
        <v>20.7</v>
      </c>
      <c r="AC2">
        <v>9.74</v>
      </c>
      <c r="AD2">
        <v>0</v>
      </c>
      <c r="AE2">
        <v>0</v>
      </c>
      <c r="AF2">
        <v>20.7</v>
      </c>
      <c r="AG2">
        <v>9.74</v>
      </c>
      <c r="AH2">
        <v>0</v>
      </c>
      <c r="AI2">
        <v>1</v>
      </c>
      <c r="AJ2">
        <v>1</v>
      </c>
      <c r="AK2">
        <v>1</v>
      </c>
      <c r="AL2">
        <v>1</v>
      </c>
      <c r="AN2">
        <v>0</v>
      </c>
      <c r="AO2">
        <v>1</v>
      </c>
      <c r="AP2">
        <v>0</v>
      </c>
      <c r="AQ2">
        <v>0</v>
      </c>
      <c r="AR2">
        <v>0</v>
      </c>
      <c r="AS2" t="s">
        <v>3</v>
      </c>
      <c r="AT2">
        <v>0.06</v>
      </c>
      <c r="AU2" t="s">
        <v>3</v>
      </c>
      <c r="AV2">
        <v>0</v>
      </c>
      <c r="AW2">
        <v>2</v>
      </c>
      <c r="AX2">
        <v>55574161</v>
      </c>
      <c r="AY2">
        <v>1</v>
      </c>
      <c r="AZ2">
        <v>0</v>
      </c>
      <c r="BA2">
        <v>2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CX2">
        <f>Y2*Source!I28</f>
        <v>0.36</v>
      </c>
      <c r="CY2">
        <f>AB2</f>
        <v>20.7</v>
      </c>
      <c r="CZ2">
        <f>AF2</f>
        <v>20.7</v>
      </c>
      <c r="DA2">
        <f>AJ2</f>
        <v>1</v>
      </c>
      <c r="DB2">
        <f t="shared" si="0"/>
        <v>1.24</v>
      </c>
      <c r="DC2">
        <f t="shared" si="1"/>
        <v>0.57999999999999996</v>
      </c>
    </row>
    <row r="3" spans="1:107" x14ac:dyDescent="0.2">
      <c r="A3">
        <f>ROW(Source!A28)</f>
        <v>28</v>
      </c>
      <c r="B3">
        <v>55574044</v>
      </c>
      <c r="C3">
        <v>55574155</v>
      </c>
      <c r="D3">
        <v>52276151</v>
      </c>
      <c r="E3">
        <v>1</v>
      </c>
      <c r="F3">
        <v>1</v>
      </c>
      <c r="G3">
        <v>27</v>
      </c>
      <c r="H3">
        <v>2</v>
      </c>
      <c r="I3" t="s">
        <v>537</v>
      </c>
      <c r="J3" t="s">
        <v>538</v>
      </c>
      <c r="K3" t="s">
        <v>539</v>
      </c>
      <c r="L3">
        <v>1368</v>
      </c>
      <c r="N3">
        <v>1011</v>
      </c>
      <c r="O3" t="s">
        <v>536</v>
      </c>
      <c r="P3" t="s">
        <v>536</v>
      </c>
      <c r="Q3">
        <v>1</v>
      </c>
      <c r="W3">
        <v>0</v>
      </c>
      <c r="X3">
        <v>277467460</v>
      </c>
      <c r="Y3">
        <v>0.06</v>
      </c>
      <c r="AA3">
        <v>0</v>
      </c>
      <c r="AB3">
        <v>991.89</v>
      </c>
      <c r="AC3">
        <v>360.79</v>
      </c>
      <c r="AD3">
        <v>0</v>
      </c>
      <c r="AE3">
        <v>0</v>
      </c>
      <c r="AF3">
        <v>991.89</v>
      </c>
      <c r="AG3">
        <v>360.79</v>
      </c>
      <c r="AH3">
        <v>0</v>
      </c>
      <c r="AI3">
        <v>1</v>
      </c>
      <c r="AJ3">
        <v>1</v>
      </c>
      <c r="AK3">
        <v>1</v>
      </c>
      <c r="AL3">
        <v>1</v>
      </c>
      <c r="AN3">
        <v>0</v>
      </c>
      <c r="AO3">
        <v>1</v>
      </c>
      <c r="AP3">
        <v>0</v>
      </c>
      <c r="AQ3">
        <v>0</v>
      </c>
      <c r="AR3">
        <v>0</v>
      </c>
      <c r="AS3" t="s">
        <v>3</v>
      </c>
      <c r="AT3">
        <v>0.06</v>
      </c>
      <c r="AU3" t="s">
        <v>3</v>
      </c>
      <c r="AV3">
        <v>0</v>
      </c>
      <c r="AW3">
        <v>2</v>
      </c>
      <c r="AX3">
        <v>55574162</v>
      </c>
      <c r="AY3">
        <v>1</v>
      </c>
      <c r="AZ3">
        <v>0</v>
      </c>
      <c r="BA3">
        <v>3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CX3">
        <f>Y3*Source!I28</f>
        <v>0.36</v>
      </c>
      <c r="CY3">
        <f>AB3</f>
        <v>991.89</v>
      </c>
      <c r="CZ3">
        <f>AF3</f>
        <v>991.89</v>
      </c>
      <c r="DA3">
        <f>AJ3</f>
        <v>1</v>
      </c>
      <c r="DB3">
        <f t="shared" si="0"/>
        <v>59.51</v>
      </c>
      <c r="DC3">
        <f t="shared" si="1"/>
        <v>21.65</v>
      </c>
    </row>
    <row r="4" spans="1:107" x14ac:dyDescent="0.2">
      <c r="A4">
        <f>ROW(Source!A28)</f>
        <v>28</v>
      </c>
      <c r="B4">
        <v>55574044</v>
      </c>
      <c r="C4">
        <v>55574155</v>
      </c>
      <c r="D4">
        <v>52280730</v>
      </c>
      <c r="E4">
        <v>1</v>
      </c>
      <c r="F4">
        <v>1</v>
      </c>
      <c r="G4">
        <v>27</v>
      </c>
      <c r="H4">
        <v>3</v>
      </c>
      <c r="I4" t="s">
        <v>540</v>
      </c>
      <c r="J4" t="s">
        <v>541</v>
      </c>
      <c r="K4" t="s">
        <v>542</v>
      </c>
      <c r="L4">
        <v>1339</v>
      </c>
      <c r="N4">
        <v>1007</v>
      </c>
      <c r="O4" t="s">
        <v>175</v>
      </c>
      <c r="P4" t="s">
        <v>175</v>
      </c>
      <c r="Q4">
        <v>1</v>
      </c>
      <c r="W4">
        <v>0</v>
      </c>
      <c r="X4">
        <v>-1277312656</v>
      </c>
      <c r="Y4">
        <v>15</v>
      </c>
      <c r="AA4">
        <v>753.67</v>
      </c>
      <c r="AB4">
        <v>0</v>
      </c>
      <c r="AC4">
        <v>0</v>
      </c>
      <c r="AD4">
        <v>0</v>
      </c>
      <c r="AE4">
        <v>753.67</v>
      </c>
      <c r="AF4">
        <v>0</v>
      </c>
      <c r="AG4">
        <v>0</v>
      </c>
      <c r="AH4">
        <v>0</v>
      </c>
      <c r="AI4">
        <v>1</v>
      </c>
      <c r="AJ4">
        <v>1</v>
      </c>
      <c r="AK4">
        <v>1</v>
      </c>
      <c r="AL4">
        <v>1</v>
      </c>
      <c r="AN4">
        <v>0</v>
      </c>
      <c r="AO4">
        <v>1</v>
      </c>
      <c r="AP4">
        <v>0</v>
      </c>
      <c r="AQ4">
        <v>0</v>
      </c>
      <c r="AR4">
        <v>0</v>
      </c>
      <c r="AS4" t="s">
        <v>3</v>
      </c>
      <c r="AT4">
        <v>15</v>
      </c>
      <c r="AU4" t="s">
        <v>3</v>
      </c>
      <c r="AV4">
        <v>0</v>
      </c>
      <c r="AW4">
        <v>2</v>
      </c>
      <c r="AX4">
        <v>55574163</v>
      </c>
      <c r="AY4">
        <v>1</v>
      </c>
      <c r="AZ4">
        <v>0</v>
      </c>
      <c r="BA4">
        <v>4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CX4">
        <f>Y4*Source!I28</f>
        <v>90</v>
      </c>
      <c r="CY4">
        <f>AA4</f>
        <v>753.67</v>
      </c>
      <c r="CZ4">
        <f>AE4</f>
        <v>753.67</v>
      </c>
      <c r="DA4">
        <f>AI4</f>
        <v>1</v>
      </c>
      <c r="DB4">
        <f t="shared" si="0"/>
        <v>11305.05</v>
      </c>
      <c r="DC4">
        <f t="shared" si="1"/>
        <v>0</v>
      </c>
    </row>
    <row r="5" spans="1:107" x14ac:dyDescent="0.2">
      <c r="A5">
        <f>ROW(Source!A29)</f>
        <v>29</v>
      </c>
      <c r="B5">
        <v>55574044</v>
      </c>
      <c r="C5">
        <v>55574164</v>
      </c>
      <c r="D5">
        <v>52263930</v>
      </c>
      <c r="E5">
        <v>27</v>
      </c>
      <c r="F5">
        <v>1</v>
      </c>
      <c r="G5">
        <v>27</v>
      </c>
      <c r="H5">
        <v>1</v>
      </c>
      <c r="I5" t="s">
        <v>530</v>
      </c>
      <c r="J5" t="s">
        <v>3</v>
      </c>
      <c r="K5" t="s">
        <v>531</v>
      </c>
      <c r="L5">
        <v>1191</v>
      </c>
      <c r="N5">
        <v>1013</v>
      </c>
      <c r="O5" t="s">
        <v>532</v>
      </c>
      <c r="P5" t="s">
        <v>532</v>
      </c>
      <c r="Q5">
        <v>1</v>
      </c>
      <c r="W5">
        <v>0</v>
      </c>
      <c r="X5">
        <v>476480486</v>
      </c>
      <c r="Y5">
        <v>46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1</v>
      </c>
      <c r="AN5">
        <v>0</v>
      </c>
      <c r="AO5">
        <v>1</v>
      </c>
      <c r="AP5">
        <v>0</v>
      </c>
      <c r="AQ5">
        <v>0</v>
      </c>
      <c r="AR5">
        <v>0</v>
      </c>
      <c r="AS5" t="s">
        <v>3</v>
      </c>
      <c r="AT5">
        <v>46</v>
      </c>
      <c r="AU5" t="s">
        <v>3</v>
      </c>
      <c r="AV5">
        <v>1</v>
      </c>
      <c r="AW5">
        <v>2</v>
      </c>
      <c r="AX5">
        <v>55574167</v>
      </c>
      <c r="AY5">
        <v>1</v>
      </c>
      <c r="AZ5">
        <v>0</v>
      </c>
      <c r="BA5">
        <v>5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CX5">
        <f>Y5*Source!I29</f>
        <v>92</v>
      </c>
      <c r="CY5">
        <f>AD5</f>
        <v>0</v>
      </c>
      <c r="CZ5">
        <f>AH5</f>
        <v>0</v>
      </c>
      <c r="DA5">
        <f>AL5</f>
        <v>1</v>
      </c>
      <c r="DB5">
        <f t="shared" si="0"/>
        <v>0</v>
      </c>
      <c r="DC5">
        <f t="shared" si="1"/>
        <v>0</v>
      </c>
    </row>
    <row r="6" spans="1:107" x14ac:dyDescent="0.2">
      <c r="A6">
        <f>ROW(Source!A29)</f>
        <v>29</v>
      </c>
      <c r="B6">
        <v>55574044</v>
      </c>
      <c r="C6">
        <v>55574164</v>
      </c>
      <c r="D6">
        <v>52280730</v>
      </c>
      <c r="E6">
        <v>1</v>
      </c>
      <c r="F6">
        <v>1</v>
      </c>
      <c r="G6">
        <v>27</v>
      </c>
      <c r="H6">
        <v>3</v>
      </c>
      <c r="I6" t="s">
        <v>540</v>
      </c>
      <c r="J6" t="s">
        <v>541</v>
      </c>
      <c r="K6" t="s">
        <v>542</v>
      </c>
      <c r="L6">
        <v>1339</v>
      </c>
      <c r="N6">
        <v>1007</v>
      </c>
      <c r="O6" t="s">
        <v>175</v>
      </c>
      <c r="P6" t="s">
        <v>175</v>
      </c>
      <c r="Q6">
        <v>1</v>
      </c>
      <c r="W6">
        <v>0</v>
      </c>
      <c r="X6">
        <v>-1277312656</v>
      </c>
      <c r="Y6">
        <v>15</v>
      </c>
      <c r="AA6">
        <v>753.67</v>
      </c>
      <c r="AB6">
        <v>0</v>
      </c>
      <c r="AC6">
        <v>0</v>
      </c>
      <c r="AD6">
        <v>0</v>
      </c>
      <c r="AE6">
        <v>753.67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N6">
        <v>0</v>
      </c>
      <c r="AO6">
        <v>1</v>
      </c>
      <c r="AP6">
        <v>0</v>
      </c>
      <c r="AQ6">
        <v>0</v>
      </c>
      <c r="AR6">
        <v>0</v>
      </c>
      <c r="AS6" t="s">
        <v>3</v>
      </c>
      <c r="AT6">
        <v>15</v>
      </c>
      <c r="AU6" t="s">
        <v>3</v>
      </c>
      <c r="AV6">
        <v>0</v>
      </c>
      <c r="AW6">
        <v>2</v>
      </c>
      <c r="AX6">
        <v>55574168</v>
      </c>
      <c r="AY6">
        <v>1</v>
      </c>
      <c r="AZ6">
        <v>0</v>
      </c>
      <c r="BA6">
        <v>6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CX6">
        <f>Y6*Source!I29</f>
        <v>30</v>
      </c>
      <c r="CY6">
        <f>AA6</f>
        <v>753.67</v>
      </c>
      <c r="CZ6">
        <f>AE6</f>
        <v>753.67</v>
      </c>
      <c r="DA6">
        <f>AI6</f>
        <v>1</v>
      </c>
      <c r="DB6">
        <f t="shared" si="0"/>
        <v>11305.05</v>
      </c>
      <c r="DC6">
        <f t="shared" si="1"/>
        <v>0</v>
      </c>
    </row>
    <row r="7" spans="1:107" x14ac:dyDescent="0.2">
      <c r="A7">
        <f>ROW(Source!A30)</f>
        <v>30</v>
      </c>
      <c r="B7">
        <v>55574044</v>
      </c>
      <c r="C7">
        <v>55574169</v>
      </c>
      <c r="D7">
        <v>52263930</v>
      </c>
      <c r="E7">
        <v>27</v>
      </c>
      <c r="F7">
        <v>1</v>
      </c>
      <c r="G7">
        <v>27</v>
      </c>
      <c r="H7">
        <v>1</v>
      </c>
      <c r="I7" t="s">
        <v>530</v>
      </c>
      <c r="J7" t="s">
        <v>3</v>
      </c>
      <c r="K7" t="s">
        <v>531</v>
      </c>
      <c r="L7">
        <v>1191</v>
      </c>
      <c r="N7">
        <v>1013</v>
      </c>
      <c r="O7" t="s">
        <v>532</v>
      </c>
      <c r="P7" t="s">
        <v>532</v>
      </c>
      <c r="Q7">
        <v>1</v>
      </c>
      <c r="W7">
        <v>0</v>
      </c>
      <c r="X7">
        <v>476480486</v>
      </c>
      <c r="Y7">
        <v>6.29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N7">
        <v>0</v>
      </c>
      <c r="AO7">
        <v>1</v>
      </c>
      <c r="AP7">
        <v>0</v>
      </c>
      <c r="AQ7">
        <v>0</v>
      </c>
      <c r="AR7">
        <v>0</v>
      </c>
      <c r="AS7" t="s">
        <v>3</v>
      </c>
      <c r="AT7">
        <v>6.29</v>
      </c>
      <c r="AU7" t="s">
        <v>3</v>
      </c>
      <c r="AV7">
        <v>1</v>
      </c>
      <c r="AW7">
        <v>2</v>
      </c>
      <c r="AX7">
        <v>55574172</v>
      </c>
      <c r="AY7">
        <v>1</v>
      </c>
      <c r="AZ7">
        <v>0</v>
      </c>
      <c r="BA7">
        <v>7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CX7">
        <f>Y7*Source!I30</f>
        <v>-50.32</v>
      </c>
      <c r="CY7">
        <f>AD7</f>
        <v>0</v>
      </c>
      <c r="CZ7">
        <f>AH7</f>
        <v>0</v>
      </c>
      <c r="DA7">
        <f>AL7</f>
        <v>1</v>
      </c>
      <c r="DB7">
        <f t="shared" si="0"/>
        <v>0</v>
      </c>
      <c r="DC7">
        <f t="shared" si="1"/>
        <v>0</v>
      </c>
    </row>
    <row r="8" spans="1:107" x14ac:dyDescent="0.2">
      <c r="A8">
        <f>ROW(Source!A30)</f>
        <v>30</v>
      </c>
      <c r="B8">
        <v>55574044</v>
      </c>
      <c r="C8">
        <v>55574169</v>
      </c>
      <c r="D8">
        <v>52280730</v>
      </c>
      <c r="E8">
        <v>1</v>
      </c>
      <c r="F8">
        <v>1</v>
      </c>
      <c r="G8">
        <v>27</v>
      </c>
      <c r="H8">
        <v>3</v>
      </c>
      <c r="I8" t="s">
        <v>540</v>
      </c>
      <c r="J8" t="s">
        <v>541</v>
      </c>
      <c r="K8" t="s">
        <v>542</v>
      </c>
      <c r="L8">
        <v>1339</v>
      </c>
      <c r="N8">
        <v>1007</v>
      </c>
      <c r="O8" t="s">
        <v>175</v>
      </c>
      <c r="P8" t="s">
        <v>175</v>
      </c>
      <c r="Q8">
        <v>1</v>
      </c>
      <c r="W8">
        <v>0</v>
      </c>
      <c r="X8">
        <v>-1277312656</v>
      </c>
      <c r="Y8">
        <v>5</v>
      </c>
      <c r="AA8">
        <v>753.67</v>
      </c>
      <c r="AB8">
        <v>0</v>
      </c>
      <c r="AC8">
        <v>0</v>
      </c>
      <c r="AD8">
        <v>0</v>
      </c>
      <c r="AE8">
        <v>753.67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1</v>
      </c>
      <c r="AN8">
        <v>0</v>
      </c>
      <c r="AO8">
        <v>1</v>
      </c>
      <c r="AP8">
        <v>0</v>
      </c>
      <c r="AQ8">
        <v>0</v>
      </c>
      <c r="AR8">
        <v>0</v>
      </c>
      <c r="AS8" t="s">
        <v>3</v>
      </c>
      <c r="AT8">
        <v>5</v>
      </c>
      <c r="AU8" t="s">
        <v>3</v>
      </c>
      <c r="AV8">
        <v>0</v>
      </c>
      <c r="AW8">
        <v>2</v>
      </c>
      <c r="AX8">
        <v>55574173</v>
      </c>
      <c r="AY8">
        <v>1</v>
      </c>
      <c r="AZ8">
        <v>0</v>
      </c>
      <c r="BA8">
        <v>8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CX8">
        <f>Y8*Source!I30</f>
        <v>-40</v>
      </c>
      <c r="CY8">
        <f>AA8</f>
        <v>753.67</v>
      </c>
      <c r="CZ8">
        <f>AE8</f>
        <v>753.67</v>
      </c>
      <c r="DA8">
        <f>AI8</f>
        <v>1</v>
      </c>
      <c r="DB8">
        <f t="shared" si="0"/>
        <v>3768.35</v>
      </c>
      <c r="DC8">
        <f t="shared" si="1"/>
        <v>0</v>
      </c>
    </row>
    <row r="9" spans="1:107" x14ac:dyDescent="0.2">
      <c r="A9">
        <f>ROW(Source!A31)</f>
        <v>31</v>
      </c>
      <c r="B9">
        <v>55574044</v>
      </c>
      <c r="C9">
        <v>55574174</v>
      </c>
      <c r="D9">
        <v>52263930</v>
      </c>
      <c r="E9">
        <v>27</v>
      </c>
      <c r="F9">
        <v>1</v>
      </c>
      <c r="G9">
        <v>27</v>
      </c>
      <c r="H9">
        <v>1</v>
      </c>
      <c r="I9" t="s">
        <v>530</v>
      </c>
      <c r="J9" t="s">
        <v>3</v>
      </c>
      <c r="K9" t="s">
        <v>531</v>
      </c>
      <c r="L9">
        <v>1191</v>
      </c>
      <c r="N9">
        <v>1013</v>
      </c>
      <c r="O9" t="s">
        <v>532</v>
      </c>
      <c r="P9" t="s">
        <v>532</v>
      </c>
      <c r="Q9">
        <v>1</v>
      </c>
      <c r="W9">
        <v>0</v>
      </c>
      <c r="X9">
        <v>476480486</v>
      </c>
      <c r="Y9">
        <v>13.42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1</v>
      </c>
      <c r="AN9">
        <v>0</v>
      </c>
      <c r="AO9">
        <v>1</v>
      </c>
      <c r="AP9">
        <v>0</v>
      </c>
      <c r="AQ9">
        <v>0</v>
      </c>
      <c r="AR9">
        <v>0</v>
      </c>
      <c r="AS9" t="s">
        <v>3</v>
      </c>
      <c r="AT9">
        <v>13.42</v>
      </c>
      <c r="AU9" t="s">
        <v>3</v>
      </c>
      <c r="AV9">
        <v>1</v>
      </c>
      <c r="AW9">
        <v>2</v>
      </c>
      <c r="AX9">
        <v>55574178</v>
      </c>
      <c r="AY9">
        <v>1</v>
      </c>
      <c r="AZ9">
        <v>0</v>
      </c>
      <c r="BA9">
        <v>9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CX9">
        <f>Y9*Source!I31</f>
        <v>107.36</v>
      </c>
      <c r="CY9">
        <f>AD9</f>
        <v>0</v>
      </c>
      <c r="CZ9">
        <f>AH9</f>
        <v>0</v>
      </c>
      <c r="DA9">
        <f>AL9</f>
        <v>1</v>
      </c>
      <c r="DB9">
        <f t="shared" si="0"/>
        <v>0</v>
      </c>
      <c r="DC9">
        <f t="shared" si="1"/>
        <v>0</v>
      </c>
    </row>
    <row r="10" spans="1:107" x14ac:dyDescent="0.2">
      <c r="A10">
        <f>ROW(Source!A31)</f>
        <v>31</v>
      </c>
      <c r="B10">
        <v>55574044</v>
      </c>
      <c r="C10">
        <v>55574174</v>
      </c>
      <c r="D10">
        <v>52277685</v>
      </c>
      <c r="E10">
        <v>1</v>
      </c>
      <c r="F10">
        <v>1</v>
      </c>
      <c r="G10">
        <v>27</v>
      </c>
      <c r="H10">
        <v>3</v>
      </c>
      <c r="I10" t="s">
        <v>543</v>
      </c>
      <c r="J10" t="s">
        <v>544</v>
      </c>
      <c r="K10" t="s">
        <v>545</v>
      </c>
      <c r="L10">
        <v>1339</v>
      </c>
      <c r="N10">
        <v>1007</v>
      </c>
      <c r="O10" t="s">
        <v>175</v>
      </c>
      <c r="P10" t="s">
        <v>175</v>
      </c>
      <c r="Q10">
        <v>1</v>
      </c>
      <c r="W10">
        <v>0</v>
      </c>
      <c r="X10">
        <v>-288193286</v>
      </c>
      <c r="Y10">
        <v>1.4E-2</v>
      </c>
      <c r="AA10">
        <v>6863.19</v>
      </c>
      <c r="AB10">
        <v>0</v>
      </c>
      <c r="AC10">
        <v>0</v>
      </c>
      <c r="AD10">
        <v>0</v>
      </c>
      <c r="AE10">
        <v>6863.19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1</v>
      </c>
      <c r="AN10">
        <v>0</v>
      </c>
      <c r="AO10">
        <v>1</v>
      </c>
      <c r="AP10">
        <v>0</v>
      </c>
      <c r="AQ10">
        <v>0</v>
      </c>
      <c r="AR10">
        <v>0</v>
      </c>
      <c r="AS10" t="s">
        <v>3</v>
      </c>
      <c r="AT10">
        <v>1.4E-2</v>
      </c>
      <c r="AU10" t="s">
        <v>3</v>
      </c>
      <c r="AV10">
        <v>0</v>
      </c>
      <c r="AW10">
        <v>2</v>
      </c>
      <c r="AX10">
        <v>55574179</v>
      </c>
      <c r="AY10">
        <v>1</v>
      </c>
      <c r="AZ10">
        <v>0</v>
      </c>
      <c r="BA10">
        <v>10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CX10">
        <f>Y10*Source!I31</f>
        <v>0.112</v>
      </c>
      <c r="CY10">
        <f>AA10</f>
        <v>6863.19</v>
      </c>
      <c r="CZ10">
        <f>AE10</f>
        <v>6863.19</v>
      </c>
      <c r="DA10">
        <f>AI10</f>
        <v>1</v>
      </c>
      <c r="DB10">
        <f t="shared" si="0"/>
        <v>96.08</v>
      </c>
      <c r="DC10">
        <f t="shared" si="1"/>
        <v>0</v>
      </c>
    </row>
    <row r="11" spans="1:107" x14ac:dyDescent="0.2">
      <c r="A11">
        <f>ROW(Source!A31)</f>
        <v>31</v>
      </c>
      <c r="B11">
        <v>55574044</v>
      </c>
      <c r="C11">
        <v>55574174</v>
      </c>
      <c r="D11">
        <v>52280728</v>
      </c>
      <c r="E11">
        <v>1</v>
      </c>
      <c r="F11">
        <v>1</v>
      </c>
      <c r="G11">
        <v>27</v>
      </c>
      <c r="H11">
        <v>3</v>
      </c>
      <c r="I11" t="s">
        <v>546</v>
      </c>
      <c r="J11" t="s">
        <v>547</v>
      </c>
      <c r="K11" t="s">
        <v>548</v>
      </c>
      <c r="L11">
        <v>1327</v>
      </c>
      <c r="N11">
        <v>1005</v>
      </c>
      <c r="O11" t="s">
        <v>549</v>
      </c>
      <c r="P11" t="s">
        <v>549</v>
      </c>
      <c r="Q11">
        <v>1</v>
      </c>
      <c r="W11">
        <v>0</v>
      </c>
      <c r="X11">
        <v>-1862354824</v>
      </c>
      <c r="Y11">
        <v>107</v>
      </c>
      <c r="AA11">
        <v>129.94999999999999</v>
      </c>
      <c r="AB11">
        <v>0</v>
      </c>
      <c r="AC11">
        <v>0</v>
      </c>
      <c r="AD11">
        <v>0</v>
      </c>
      <c r="AE11">
        <v>129.94999999999999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 t="s">
        <v>3</v>
      </c>
      <c r="AT11">
        <v>107</v>
      </c>
      <c r="AU11" t="s">
        <v>3</v>
      </c>
      <c r="AV11">
        <v>0</v>
      </c>
      <c r="AW11">
        <v>2</v>
      </c>
      <c r="AX11">
        <v>55574180</v>
      </c>
      <c r="AY11">
        <v>1</v>
      </c>
      <c r="AZ11">
        <v>0</v>
      </c>
      <c r="BA11">
        <v>11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CX11">
        <f>Y11*Source!I31</f>
        <v>856</v>
      </c>
      <c r="CY11">
        <f>AA11</f>
        <v>129.94999999999999</v>
      </c>
      <c r="CZ11">
        <f>AE11</f>
        <v>129.94999999999999</v>
      </c>
      <c r="DA11">
        <f>AI11</f>
        <v>1</v>
      </c>
      <c r="DB11">
        <f t="shared" si="0"/>
        <v>13904.65</v>
      </c>
      <c r="DC11">
        <f t="shared" si="1"/>
        <v>0</v>
      </c>
    </row>
    <row r="12" spans="1:107" x14ac:dyDescent="0.2">
      <c r="A12">
        <f>ROW(Source!A68)</f>
        <v>68</v>
      </c>
      <c r="B12">
        <v>55574044</v>
      </c>
      <c r="C12">
        <v>55574237</v>
      </c>
      <c r="D12">
        <v>52263930</v>
      </c>
      <c r="E12">
        <v>27</v>
      </c>
      <c r="F12">
        <v>1</v>
      </c>
      <c r="G12">
        <v>27</v>
      </c>
      <c r="H12">
        <v>1</v>
      </c>
      <c r="I12" t="s">
        <v>530</v>
      </c>
      <c r="J12" t="s">
        <v>3</v>
      </c>
      <c r="K12" t="s">
        <v>531</v>
      </c>
      <c r="L12">
        <v>1191</v>
      </c>
      <c r="N12">
        <v>1013</v>
      </c>
      <c r="O12" t="s">
        <v>532</v>
      </c>
      <c r="P12" t="s">
        <v>532</v>
      </c>
      <c r="Q12">
        <v>1</v>
      </c>
      <c r="W12">
        <v>0</v>
      </c>
      <c r="X12">
        <v>476480486</v>
      </c>
      <c r="Y12">
        <v>6.22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N12">
        <v>0</v>
      </c>
      <c r="AO12">
        <v>1</v>
      </c>
      <c r="AP12">
        <v>0</v>
      </c>
      <c r="AQ12">
        <v>0</v>
      </c>
      <c r="AR12">
        <v>0</v>
      </c>
      <c r="AS12" t="s">
        <v>3</v>
      </c>
      <c r="AT12">
        <v>6.22</v>
      </c>
      <c r="AU12" t="s">
        <v>3</v>
      </c>
      <c r="AV12">
        <v>1</v>
      </c>
      <c r="AW12">
        <v>2</v>
      </c>
      <c r="AX12">
        <v>55574243</v>
      </c>
      <c r="AY12">
        <v>1</v>
      </c>
      <c r="AZ12">
        <v>0</v>
      </c>
      <c r="BA12">
        <v>12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CX12">
        <f>Y12*Source!I68</f>
        <v>41.052</v>
      </c>
      <c r="CY12">
        <f>AD12</f>
        <v>0</v>
      </c>
      <c r="CZ12">
        <f>AH12</f>
        <v>0</v>
      </c>
      <c r="DA12">
        <f>AL12</f>
        <v>1</v>
      </c>
      <c r="DB12">
        <f t="shared" si="0"/>
        <v>0</v>
      </c>
      <c r="DC12">
        <f t="shared" si="1"/>
        <v>0</v>
      </c>
    </row>
    <row r="13" spans="1:107" x14ac:dyDescent="0.2">
      <c r="A13">
        <f>ROW(Source!A68)</f>
        <v>68</v>
      </c>
      <c r="B13">
        <v>55574044</v>
      </c>
      <c r="C13">
        <v>55574237</v>
      </c>
      <c r="D13">
        <v>52278256</v>
      </c>
      <c r="E13">
        <v>1</v>
      </c>
      <c r="F13">
        <v>1</v>
      </c>
      <c r="G13">
        <v>27</v>
      </c>
      <c r="H13">
        <v>3</v>
      </c>
      <c r="I13" t="s">
        <v>550</v>
      </c>
      <c r="J13" t="s">
        <v>551</v>
      </c>
      <c r="K13" t="s">
        <v>552</v>
      </c>
      <c r="L13">
        <v>1339</v>
      </c>
      <c r="N13">
        <v>1007</v>
      </c>
      <c r="O13" t="s">
        <v>175</v>
      </c>
      <c r="P13" t="s">
        <v>175</v>
      </c>
      <c r="Q13">
        <v>1</v>
      </c>
      <c r="W13">
        <v>0</v>
      </c>
      <c r="X13">
        <v>1817333636</v>
      </c>
      <c r="Y13">
        <v>0.29899999999999999</v>
      </c>
      <c r="AA13">
        <v>590.78</v>
      </c>
      <c r="AB13">
        <v>0</v>
      </c>
      <c r="AC13">
        <v>0</v>
      </c>
      <c r="AD13">
        <v>0</v>
      </c>
      <c r="AE13">
        <v>590.78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1</v>
      </c>
      <c r="AN13">
        <v>0</v>
      </c>
      <c r="AO13">
        <v>1</v>
      </c>
      <c r="AP13">
        <v>0</v>
      </c>
      <c r="AQ13">
        <v>0</v>
      </c>
      <c r="AR13">
        <v>0</v>
      </c>
      <c r="AS13" t="s">
        <v>3</v>
      </c>
      <c r="AT13">
        <v>0.29899999999999999</v>
      </c>
      <c r="AU13" t="s">
        <v>3</v>
      </c>
      <c r="AV13">
        <v>0</v>
      </c>
      <c r="AW13">
        <v>2</v>
      </c>
      <c r="AX13">
        <v>55574244</v>
      </c>
      <c r="AY13">
        <v>1</v>
      </c>
      <c r="AZ13">
        <v>0</v>
      </c>
      <c r="BA13">
        <v>13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CX13">
        <f>Y13*Source!I68</f>
        <v>1.9733999999999998</v>
      </c>
      <c r="CY13">
        <f>AA13</f>
        <v>590.78</v>
      </c>
      <c r="CZ13">
        <f>AE13</f>
        <v>590.78</v>
      </c>
      <c r="DA13">
        <f>AI13</f>
        <v>1</v>
      </c>
      <c r="DB13">
        <f t="shared" si="0"/>
        <v>176.64</v>
      </c>
      <c r="DC13">
        <f t="shared" si="1"/>
        <v>0</v>
      </c>
    </row>
    <row r="14" spans="1:107" x14ac:dyDescent="0.2">
      <c r="A14">
        <f>ROW(Source!A68)</f>
        <v>68</v>
      </c>
      <c r="B14">
        <v>55574044</v>
      </c>
      <c r="C14">
        <v>55574237</v>
      </c>
      <c r="D14">
        <v>52277204</v>
      </c>
      <c r="E14">
        <v>1</v>
      </c>
      <c r="F14">
        <v>1</v>
      </c>
      <c r="G14">
        <v>27</v>
      </c>
      <c r="H14">
        <v>3</v>
      </c>
      <c r="I14" t="s">
        <v>553</v>
      </c>
      <c r="J14" t="s">
        <v>554</v>
      </c>
      <c r="K14" t="s">
        <v>555</v>
      </c>
      <c r="L14">
        <v>1348</v>
      </c>
      <c r="N14">
        <v>1009</v>
      </c>
      <c r="O14" t="s">
        <v>120</v>
      </c>
      <c r="P14" t="s">
        <v>120</v>
      </c>
      <c r="Q14">
        <v>1000</v>
      </c>
      <c r="W14">
        <v>0</v>
      </c>
      <c r="X14">
        <v>381792092</v>
      </c>
      <c r="Y14">
        <v>0.107</v>
      </c>
      <c r="AA14">
        <v>4207.5</v>
      </c>
      <c r="AB14">
        <v>0</v>
      </c>
      <c r="AC14">
        <v>0</v>
      </c>
      <c r="AD14">
        <v>0</v>
      </c>
      <c r="AE14">
        <v>4207.5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N14">
        <v>0</v>
      </c>
      <c r="AO14">
        <v>1</v>
      </c>
      <c r="AP14">
        <v>0</v>
      </c>
      <c r="AQ14">
        <v>0</v>
      </c>
      <c r="AR14">
        <v>0</v>
      </c>
      <c r="AS14" t="s">
        <v>3</v>
      </c>
      <c r="AT14">
        <v>0.107</v>
      </c>
      <c r="AU14" t="s">
        <v>3</v>
      </c>
      <c r="AV14">
        <v>0</v>
      </c>
      <c r="AW14">
        <v>2</v>
      </c>
      <c r="AX14">
        <v>55574245</v>
      </c>
      <c r="AY14">
        <v>1</v>
      </c>
      <c r="AZ14">
        <v>0</v>
      </c>
      <c r="BA14">
        <v>14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CX14">
        <f>Y14*Source!I68</f>
        <v>0.70619999999999994</v>
      </c>
      <c r="CY14">
        <f>AA14</f>
        <v>4207.5</v>
      </c>
      <c r="CZ14">
        <f>AE14</f>
        <v>4207.5</v>
      </c>
      <c r="DA14">
        <f>AI14</f>
        <v>1</v>
      </c>
      <c r="DB14">
        <f t="shared" si="0"/>
        <v>450.2</v>
      </c>
      <c r="DC14">
        <f t="shared" si="1"/>
        <v>0</v>
      </c>
    </row>
    <row r="15" spans="1:107" x14ac:dyDescent="0.2">
      <c r="A15">
        <f>ROW(Source!A68)</f>
        <v>68</v>
      </c>
      <c r="B15">
        <v>55574044</v>
      </c>
      <c r="C15">
        <v>55574237</v>
      </c>
      <c r="D15">
        <v>52279001</v>
      </c>
      <c r="E15">
        <v>1</v>
      </c>
      <c r="F15">
        <v>1</v>
      </c>
      <c r="G15">
        <v>27</v>
      </c>
      <c r="H15">
        <v>3</v>
      </c>
      <c r="I15" t="s">
        <v>556</v>
      </c>
      <c r="J15" t="s">
        <v>557</v>
      </c>
      <c r="K15" t="s">
        <v>558</v>
      </c>
      <c r="L15">
        <v>1339</v>
      </c>
      <c r="N15">
        <v>1007</v>
      </c>
      <c r="O15" t="s">
        <v>175</v>
      </c>
      <c r="P15" t="s">
        <v>175</v>
      </c>
      <c r="Q15">
        <v>1</v>
      </c>
      <c r="W15">
        <v>0</v>
      </c>
      <c r="X15">
        <v>1057803868</v>
      </c>
      <c r="Y15">
        <v>7.6999999999999999E-2</v>
      </c>
      <c r="AA15">
        <v>35.25</v>
      </c>
      <c r="AB15">
        <v>0</v>
      </c>
      <c r="AC15">
        <v>0</v>
      </c>
      <c r="AD15">
        <v>0</v>
      </c>
      <c r="AE15">
        <v>35.25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1</v>
      </c>
      <c r="AN15">
        <v>0</v>
      </c>
      <c r="AO15">
        <v>1</v>
      </c>
      <c r="AP15">
        <v>0</v>
      </c>
      <c r="AQ15">
        <v>0</v>
      </c>
      <c r="AR15">
        <v>0</v>
      </c>
      <c r="AS15" t="s">
        <v>3</v>
      </c>
      <c r="AT15">
        <v>7.6999999999999999E-2</v>
      </c>
      <c r="AU15" t="s">
        <v>3</v>
      </c>
      <c r="AV15">
        <v>0</v>
      </c>
      <c r="AW15">
        <v>2</v>
      </c>
      <c r="AX15">
        <v>55574246</v>
      </c>
      <c r="AY15">
        <v>1</v>
      </c>
      <c r="AZ15">
        <v>0</v>
      </c>
      <c r="BA15">
        <v>15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CX15">
        <f>Y15*Source!I68</f>
        <v>0.50819999999999999</v>
      </c>
      <c r="CY15">
        <f>AA15</f>
        <v>35.25</v>
      </c>
      <c r="CZ15">
        <f>AE15</f>
        <v>35.25</v>
      </c>
      <c r="DA15">
        <f>AI15</f>
        <v>1</v>
      </c>
      <c r="DB15">
        <f t="shared" si="0"/>
        <v>2.71</v>
      </c>
      <c r="DC15">
        <f t="shared" si="1"/>
        <v>0</v>
      </c>
    </row>
    <row r="16" spans="1:107" x14ac:dyDescent="0.2">
      <c r="A16">
        <f>ROW(Source!A68)</f>
        <v>68</v>
      </c>
      <c r="B16">
        <v>55574044</v>
      </c>
      <c r="C16">
        <v>55574237</v>
      </c>
      <c r="D16">
        <v>52281688</v>
      </c>
      <c r="E16">
        <v>1</v>
      </c>
      <c r="F16">
        <v>1</v>
      </c>
      <c r="G16">
        <v>27</v>
      </c>
      <c r="H16">
        <v>3</v>
      </c>
      <c r="I16" t="s">
        <v>270</v>
      </c>
      <c r="J16" t="s">
        <v>272</v>
      </c>
      <c r="K16" t="s">
        <v>271</v>
      </c>
      <c r="L16">
        <v>1354</v>
      </c>
      <c r="N16">
        <v>1010</v>
      </c>
      <c r="O16" t="s">
        <v>180</v>
      </c>
      <c r="P16" t="s">
        <v>180</v>
      </c>
      <c r="Q16">
        <v>1</v>
      </c>
      <c r="W16">
        <v>0</v>
      </c>
      <c r="X16">
        <v>-1873178035</v>
      </c>
      <c r="Y16">
        <v>10</v>
      </c>
      <c r="AA16">
        <v>236.53</v>
      </c>
      <c r="AB16">
        <v>0</v>
      </c>
      <c r="AC16">
        <v>0</v>
      </c>
      <c r="AD16">
        <v>0</v>
      </c>
      <c r="AE16">
        <v>236.53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1</v>
      </c>
      <c r="AN16">
        <v>0</v>
      </c>
      <c r="AO16">
        <v>1</v>
      </c>
      <c r="AP16">
        <v>0</v>
      </c>
      <c r="AQ16">
        <v>0</v>
      </c>
      <c r="AR16">
        <v>0</v>
      </c>
      <c r="AS16" t="s">
        <v>3</v>
      </c>
      <c r="AT16">
        <v>10</v>
      </c>
      <c r="AU16" t="s">
        <v>3</v>
      </c>
      <c r="AV16">
        <v>0</v>
      </c>
      <c r="AW16">
        <v>2</v>
      </c>
      <c r="AX16">
        <v>55574247</v>
      </c>
      <c r="AY16">
        <v>1</v>
      </c>
      <c r="AZ16">
        <v>0</v>
      </c>
      <c r="BA16">
        <v>16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CX16">
        <f>Y16*Source!I68</f>
        <v>66</v>
      </c>
      <c r="CY16">
        <f>AA16</f>
        <v>236.53</v>
      </c>
      <c r="CZ16">
        <f>AE16</f>
        <v>236.53</v>
      </c>
      <c r="DA16">
        <f>AI16</f>
        <v>1</v>
      </c>
      <c r="DB16">
        <f t="shared" si="0"/>
        <v>2365.3000000000002</v>
      </c>
      <c r="DC16">
        <f t="shared" si="1"/>
        <v>0</v>
      </c>
    </row>
    <row r="17" spans="1:107" x14ac:dyDescent="0.2">
      <c r="A17">
        <f>ROW(Source!A110)</f>
        <v>110</v>
      </c>
      <c r="B17">
        <v>55574044</v>
      </c>
      <c r="C17">
        <v>55574361</v>
      </c>
      <c r="D17">
        <v>52263930</v>
      </c>
      <c r="E17">
        <v>27</v>
      </c>
      <c r="F17">
        <v>1</v>
      </c>
      <c r="G17">
        <v>27</v>
      </c>
      <c r="H17">
        <v>1</v>
      </c>
      <c r="I17" t="s">
        <v>530</v>
      </c>
      <c r="J17" t="s">
        <v>3</v>
      </c>
      <c r="K17" t="s">
        <v>531</v>
      </c>
      <c r="L17">
        <v>1191</v>
      </c>
      <c r="N17">
        <v>1013</v>
      </c>
      <c r="O17" t="s">
        <v>532</v>
      </c>
      <c r="P17" t="s">
        <v>532</v>
      </c>
      <c r="Q17">
        <v>1</v>
      </c>
      <c r="W17">
        <v>0</v>
      </c>
      <c r="X17">
        <v>476480486</v>
      </c>
      <c r="Y17">
        <v>3.3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1</v>
      </c>
      <c r="AN17">
        <v>0</v>
      </c>
      <c r="AO17">
        <v>1</v>
      </c>
      <c r="AP17">
        <v>0</v>
      </c>
      <c r="AQ17">
        <v>0</v>
      </c>
      <c r="AR17">
        <v>0</v>
      </c>
      <c r="AS17" t="s">
        <v>3</v>
      </c>
      <c r="AT17">
        <v>3.3</v>
      </c>
      <c r="AU17" t="s">
        <v>3</v>
      </c>
      <c r="AV17">
        <v>1</v>
      </c>
      <c r="AW17">
        <v>2</v>
      </c>
      <c r="AX17">
        <v>55574363</v>
      </c>
      <c r="AY17">
        <v>1</v>
      </c>
      <c r="AZ17">
        <v>0</v>
      </c>
      <c r="BA17">
        <v>17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CX17">
        <f>Y17*Source!I110</f>
        <v>32.603999999999999</v>
      </c>
      <c r="CY17">
        <f>AD17</f>
        <v>0</v>
      </c>
      <c r="CZ17">
        <f>AH17</f>
        <v>0</v>
      </c>
      <c r="DA17">
        <f>AL17</f>
        <v>1</v>
      </c>
      <c r="DB17">
        <f t="shared" si="0"/>
        <v>0</v>
      </c>
      <c r="DC17">
        <f t="shared" si="1"/>
        <v>0</v>
      </c>
    </row>
    <row r="18" spans="1:107" x14ac:dyDescent="0.2">
      <c r="A18">
        <f>ROW(Source!A111)</f>
        <v>111</v>
      </c>
      <c r="B18">
        <v>55574044</v>
      </c>
      <c r="C18">
        <v>55574364</v>
      </c>
      <c r="D18">
        <v>52263930</v>
      </c>
      <c r="E18">
        <v>27</v>
      </c>
      <c r="F18">
        <v>1</v>
      </c>
      <c r="G18">
        <v>27</v>
      </c>
      <c r="H18">
        <v>1</v>
      </c>
      <c r="I18" t="s">
        <v>530</v>
      </c>
      <c r="J18" t="s">
        <v>3</v>
      </c>
      <c r="K18" t="s">
        <v>531</v>
      </c>
      <c r="L18">
        <v>1191</v>
      </c>
      <c r="N18">
        <v>1013</v>
      </c>
      <c r="O18" t="s">
        <v>532</v>
      </c>
      <c r="P18" t="s">
        <v>532</v>
      </c>
      <c r="Q18">
        <v>1</v>
      </c>
      <c r="W18">
        <v>0</v>
      </c>
      <c r="X18">
        <v>476480486</v>
      </c>
      <c r="Y18">
        <v>59.6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1</v>
      </c>
      <c r="AL18">
        <v>1</v>
      </c>
      <c r="AN18">
        <v>0</v>
      </c>
      <c r="AO18">
        <v>1</v>
      </c>
      <c r="AP18">
        <v>0</v>
      </c>
      <c r="AQ18">
        <v>0</v>
      </c>
      <c r="AR18">
        <v>0</v>
      </c>
      <c r="AS18" t="s">
        <v>3</v>
      </c>
      <c r="AT18">
        <v>59.6</v>
      </c>
      <c r="AU18" t="s">
        <v>3</v>
      </c>
      <c r="AV18">
        <v>1</v>
      </c>
      <c r="AW18">
        <v>2</v>
      </c>
      <c r="AX18">
        <v>55574366</v>
      </c>
      <c r="AY18">
        <v>1</v>
      </c>
      <c r="AZ18">
        <v>0</v>
      </c>
      <c r="BA18">
        <v>18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CX18">
        <f>Y18*Source!I111</f>
        <v>58.884799999999998</v>
      </c>
      <c r="CY18">
        <f>AD18</f>
        <v>0</v>
      </c>
      <c r="CZ18">
        <f>AH18</f>
        <v>0</v>
      </c>
      <c r="DA18">
        <f>AL18</f>
        <v>1</v>
      </c>
      <c r="DB18">
        <f t="shared" si="0"/>
        <v>0</v>
      </c>
      <c r="DC18">
        <f t="shared" si="1"/>
        <v>0</v>
      </c>
    </row>
    <row r="19" spans="1:107" x14ac:dyDescent="0.2">
      <c r="A19">
        <f>ROW(Source!A112)</f>
        <v>112</v>
      </c>
      <c r="B19">
        <v>55574044</v>
      </c>
      <c r="C19">
        <v>55574367</v>
      </c>
      <c r="D19">
        <v>52263930</v>
      </c>
      <c r="E19">
        <v>27</v>
      </c>
      <c r="F19">
        <v>1</v>
      </c>
      <c r="G19">
        <v>27</v>
      </c>
      <c r="H19">
        <v>1</v>
      </c>
      <c r="I19" t="s">
        <v>530</v>
      </c>
      <c r="J19" t="s">
        <v>3</v>
      </c>
      <c r="K19" t="s">
        <v>531</v>
      </c>
      <c r="L19">
        <v>1191</v>
      </c>
      <c r="N19">
        <v>1013</v>
      </c>
      <c r="O19" t="s">
        <v>532</v>
      </c>
      <c r="P19" t="s">
        <v>532</v>
      </c>
      <c r="Q19">
        <v>1</v>
      </c>
      <c r="W19">
        <v>0</v>
      </c>
      <c r="X19">
        <v>476480486</v>
      </c>
      <c r="Y19">
        <v>76.7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N19">
        <v>0</v>
      </c>
      <c r="AO19">
        <v>1</v>
      </c>
      <c r="AP19">
        <v>0</v>
      </c>
      <c r="AQ19">
        <v>0</v>
      </c>
      <c r="AR19">
        <v>0</v>
      </c>
      <c r="AS19" t="s">
        <v>3</v>
      </c>
      <c r="AT19">
        <v>76.7</v>
      </c>
      <c r="AU19" t="s">
        <v>3</v>
      </c>
      <c r="AV19">
        <v>1</v>
      </c>
      <c r="AW19">
        <v>2</v>
      </c>
      <c r="AX19">
        <v>55574369</v>
      </c>
      <c r="AY19">
        <v>1</v>
      </c>
      <c r="AZ19">
        <v>0</v>
      </c>
      <c r="BA19">
        <v>19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CX19">
        <f>Y19*Source!I112</f>
        <v>46.02</v>
      </c>
      <c r="CY19">
        <f>AD19</f>
        <v>0</v>
      </c>
      <c r="CZ19">
        <f>AH19</f>
        <v>0</v>
      </c>
      <c r="DA19">
        <f>AL19</f>
        <v>1</v>
      </c>
      <c r="DB19">
        <f t="shared" si="0"/>
        <v>0</v>
      </c>
      <c r="DC19">
        <f t="shared" si="1"/>
        <v>0</v>
      </c>
    </row>
    <row r="20" spans="1:107" x14ac:dyDescent="0.2">
      <c r="A20">
        <f>ROW(Source!A113)</f>
        <v>113</v>
      </c>
      <c r="B20">
        <v>55574044</v>
      </c>
      <c r="C20">
        <v>55574370</v>
      </c>
      <c r="D20">
        <v>52276101</v>
      </c>
      <c r="E20">
        <v>1</v>
      </c>
      <c r="F20">
        <v>1</v>
      </c>
      <c r="G20">
        <v>27</v>
      </c>
      <c r="H20">
        <v>2</v>
      </c>
      <c r="I20" t="s">
        <v>559</v>
      </c>
      <c r="J20" t="s">
        <v>560</v>
      </c>
      <c r="K20" t="s">
        <v>561</v>
      </c>
      <c r="L20">
        <v>1368</v>
      </c>
      <c r="N20">
        <v>1011</v>
      </c>
      <c r="O20" t="s">
        <v>536</v>
      </c>
      <c r="P20" t="s">
        <v>536</v>
      </c>
      <c r="Q20">
        <v>1</v>
      </c>
      <c r="W20">
        <v>0</v>
      </c>
      <c r="X20">
        <v>770341722</v>
      </c>
      <c r="Y20">
        <v>5.3699999999999998E-2</v>
      </c>
      <c r="AA20">
        <v>0</v>
      </c>
      <c r="AB20">
        <v>1494.43</v>
      </c>
      <c r="AC20">
        <v>481.21</v>
      </c>
      <c r="AD20">
        <v>0</v>
      </c>
      <c r="AE20">
        <v>0</v>
      </c>
      <c r="AF20">
        <v>1494.43</v>
      </c>
      <c r="AG20">
        <v>481.21</v>
      </c>
      <c r="AH20">
        <v>0</v>
      </c>
      <c r="AI20">
        <v>1</v>
      </c>
      <c r="AJ20">
        <v>1</v>
      </c>
      <c r="AK20">
        <v>1</v>
      </c>
      <c r="AL20">
        <v>1</v>
      </c>
      <c r="AN20">
        <v>0</v>
      </c>
      <c r="AO20">
        <v>1</v>
      </c>
      <c r="AP20">
        <v>0</v>
      </c>
      <c r="AQ20">
        <v>0</v>
      </c>
      <c r="AR20">
        <v>0</v>
      </c>
      <c r="AS20" t="s">
        <v>3</v>
      </c>
      <c r="AT20">
        <v>5.3699999999999998E-2</v>
      </c>
      <c r="AU20" t="s">
        <v>3</v>
      </c>
      <c r="AV20">
        <v>0</v>
      </c>
      <c r="AW20">
        <v>2</v>
      </c>
      <c r="AX20">
        <v>55574372</v>
      </c>
      <c r="AY20">
        <v>1</v>
      </c>
      <c r="AZ20">
        <v>0</v>
      </c>
      <c r="BA20">
        <v>20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CX20">
        <f>Y20*Source!I113</f>
        <v>5.7099209999999996</v>
      </c>
      <c r="CY20">
        <f>AB20</f>
        <v>1494.43</v>
      </c>
      <c r="CZ20">
        <f>AF20</f>
        <v>1494.43</v>
      </c>
      <c r="DA20">
        <f>AJ20</f>
        <v>1</v>
      </c>
      <c r="DB20">
        <f t="shared" si="0"/>
        <v>80.25</v>
      </c>
      <c r="DC20">
        <f t="shared" si="1"/>
        <v>25.84</v>
      </c>
    </row>
    <row r="21" spans="1:107" x14ac:dyDescent="0.2">
      <c r="A21">
        <f>ROW(Source!A114)</f>
        <v>114</v>
      </c>
      <c r="B21">
        <v>55574044</v>
      </c>
      <c r="C21">
        <v>55574373</v>
      </c>
      <c r="D21">
        <v>52276899</v>
      </c>
      <c r="E21">
        <v>1</v>
      </c>
      <c r="F21">
        <v>1</v>
      </c>
      <c r="G21">
        <v>27</v>
      </c>
      <c r="H21">
        <v>2</v>
      </c>
      <c r="I21" t="s">
        <v>562</v>
      </c>
      <c r="J21" t="s">
        <v>563</v>
      </c>
      <c r="K21" t="s">
        <v>564</v>
      </c>
      <c r="L21">
        <v>1368</v>
      </c>
      <c r="N21">
        <v>1011</v>
      </c>
      <c r="O21" t="s">
        <v>536</v>
      </c>
      <c r="P21" t="s">
        <v>536</v>
      </c>
      <c r="Q21">
        <v>1</v>
      </c>
      <c r="W21">
        <v>0</v>
      </c>
      <c r="X21">
        <v>238809398</v>
      </c>
      <c r="Y21">
        <v>0.02</v>
      </c>
      <c r="AA21">
        <v>0</v>
      </c>
      <c r="AB21">
        <v>1009.4</v>
      </c>
      <c r="AC21">
        <v>316.82</v>
      </c>
      <c r="AD21">
        <v>0</v>
      </c>
      <c r="AE21">
        <v>0</v>
      </c>
      <c r="AF21">
        <v>1009.4</v>
      </c>
      <c r="AG21">
        <v>316.82</v>
      </c>
      <c r="AH21">
        <v>0</v>
      </c>
      <c r="AI21">
        <v>1</v>
      </c>
      <c r="AJ21">
        <v>1</v>
      </c>
      <c r="AK21">
        <v>1</v>
      </c>
      <c r="AL21">
        <v>1</v>
      </c>
      <c r="AN21">
        <v>0</v>
      </c>
      <c r="AO21">
        <v>1</v>
      </c>
      <c r="AP21">
        <v>0</v>
      </c>
      <c r="AQ21">
        <v>0</v>
      </c>
      <c r="AR21">
        <v>0</v>
      </c>
      <c r="AS21" t="s">
        <v>3</v>
      </c>
      <c r="AT21">
        <v>0.02</v>
      </c>
      <c r="AU21" t="s">
        <v>3</v>
      </c>
      <c r="AV21">
        <v>0</v>
      </c>
      <c r="AW21">
        <v>2</v>
      </c>
      <c r="AX21">
        <v>55574376</v>
      </c>
      <c r="AY21">
        <v>1</v>
      </c>
      <c r="AZ21">
        <v>0</v>
      </c>
      <c r="BA21">
        <v>21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CX21">
        <f>Y21*Source!I114</f>
        <v>2.1265999999999998</v>
      </c>
      <c r="CY21">
        <f>AB21</f>
        <v>1009.4</v>
      </c>
      <c r="CZ21">
        <f>AF21</f>
        <v>1009.4</v>
      </c>
      <c r="DA21">
        <f>AJ21</f>
        <v>1</v>
      </c>
      <c r="DB21">
        <f t="shared" si="0"/>
        <v>20.190000000000001</v>
      </c>
      <c r="DC21">
        <f t="shared" si="1"/>
        <v>6.34</v>
      </c>
    </row>
    <row r="22" spans="1:107" x14ac:dyDescent="0.2">
      <c r="A22">
        <f>ROW(Source!A114)</f>
        <v>114</v>
      </c>
      <c r="B22">
        <v>55574044</v>
      </c>
      <c r="C22">
        <v>55574373</v>
      </c>
      <c r="D22">
        <v>52276900</v>
      </c>
      <c r="E22">
        <v>1</v>
      </c>
      <c r="F22">
        <v>1</v>
      </c>
      <c r="G22">
        <v>27</v>
      </c>
      <c r="H22">
        <v>2</v>
      </c>
      <c r="I22" t="s">
        <v>565</v>
      </c>
      <c r="J22" t="s">
        <v>566</v>
      </c>
      <c r="K22" t="s">
        <v>567</v>
      </c>
      <c r="L22">
        <v>1368</v>
      </c>
      <c r="N22">
        <v>1011</v>
      </c>
      <c r="O22" t="s">
        <v>536</v>
      </c>
      <c r="P22" t="s">
        <v>536</v>
      </c>
      <c r="Q22">
        <v>1</v>
      </c>
      <c r="W22">
        <v>0</v>
      </c>
      <c r="X22">
        <v>-1786200580</v>
      </c>
      <c r="Y22">
        <v>1.7999999999999999E-2</v>
      </c>
      <c r="AA22">
        <v>0</v>
      </c>
      <c r="AB22">
        <v>1014.12</v>
      </c>
      <c r="AC22">
        <v>317.13</v>
      </c>
      <c r="AD22">
        <v>0</v>
      </c>
      <c r="AE22">
        <v>0</v>
      </c>
      <c r="AF22">
        <v>1014.12</v>
      </c>
      <c r="AG22">
        <v>317.13</v>
      </c>
      <c r="AH22">
        <v>0</v>
      </c>
      <c r="AI22">
        <v>1</v>
      </c>
      <c r="AJ22">
        <v>1</v>
      </c>
      <c r="AK22">
        <v>1</v>
      </c>
      <c r="AL22">
        <v>1</v>
      </c>
      <c r="AN22">
        <v>0</v>
      </c>
      <c r="AO22">
        <v>1</v>
      </c>
      <c r="AP22">
        <v>0</v>
      </c>
      <c r="AQ22">
        <v>0</v>
      </c>
      <c r="AR22">
        <v>0</v>
      </c>
      <c r="AS22" t="s">
        <v>3</v>
      </c>
      <c r="AT22">
        <v>1.7999999999999999E-2</v>
      </c>
      <c r="AU22" t="s">
        <v>3</v>
      </c>
      <c r="AV22">
        <v>0</v>
      </c>
      <c r="AW22">
        <v>2</v>
      </c>
      <c r="AX22">
        <v>55574377</v>
      </c>
      <c r="AY22">
        <v>1</v>
      </c>
      <c r="AZ22">
        <v>0</v>
      </c>
      <c r="BA22">
        <v>22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CX22">
        <f>Y22*Source!I114</f>
        <v>1.9139399999999998</v>
      </c>
      <c r="CY22">
        <f>AB22</f>
        <v>1014.12</v>
      </c>
      <c r="CZ22">
        <f>AF22</f>
        <v>1014.12</v>
      </c>
      <c r="DA22">
        <f>AJ22</f>
        <v>1</v>
      </c>
      <c r="DB22">
        <f t="shared" si="0"/>
        <v>18.25</v>
      </c>
      <c r="DC22">
        <f t="shared" si="1"/>
        <v>5.71</v>
      </c>
    </row>
    <row r="23" spans="1:107" x14ac:dyDescent="0.2">
      <c r="A23">
        <f>ROW(Source!A115)</f>
        <v>115</v>
      </c>
      <c r="B23">
        <v>55574044</v>
      </c>
      <c r="C23">
        <v>55574378</v>
      </c>
      <c r="D23">
        <v>52276899</v>
      </c>
      <c r="E23">
        <v>1</v>
      </c>
      <c r="F23">
        <v>1</v>
      </c>
      <c r="G23">
        <v>27</v>
      </c>
      <c r="H23">
        <v>2</v>
      </c>
      <c r="I23" t="s">
        <v>562</v>
      </c>
      <c r="J23" t="s">
        <v>563</v>
      </c>
      <c r="K23" t="s">
        <v>564</v>
      </c>
      <c r="L23">
        <v>1368</v>
      </c>
      <c r="N23">
        <v>1011</v>
      </c>
      <c r="O23" t="s">
        <v>536</v>
      </c>
      <c r="P23" t="s">
        <v>536</v>
      </c>
      <c r="Q23">
        <v>1</v>
      </c>
      <c r="W23">
        <v>0</v>
      </c>
      <c r="X23">
        <v>238809398</v>
      </c>
      <c r="Y23">
        <v>0.51</v>
      </c>
      <c r="AA23">
        <v>0</v>
      </c>
      <c r="AB23">
        <v>1009.4</v>
      </c>
      <c r="AC23">
        <v>316.82</v>
      </c>
      <c r="AD23">
        <v>0</v>
      </c>
      <c r="AE23">
        <v>0</v>
      </c>
      <c r="AF23">
        <v>1009.4</v>
      </c>
      <c r="AG23">
        <v>316.82</v>
      </c>
      <c r="AH23">
        <v>0</v>
      </c>
      <c r="AI23">
        <v>1</v>
      </c>
      <c r="AJ23">
        <v>1</v>
      </c>
      <c r="AK23">
        <v>1</v>
      </c>
      <c r="AL23">
        <v>1</v>
      </c>
      <c r="AN23">
        <v>0</v>
      </c>
      <c r="AO23">
        <v>1</v>
      </c>
      <c r="AP23">
        <v>1</v>
      </c>
      <c r="AQ23">
        <v>0</v>
      </c>
      <c r="AR23">
        <v>0</v>
      </c>
      <c r="AS23" t="s">
        <v>3</v>
      </c>
      <c r="AT23">
        <v>0.01</v>
      </c>
      <c r="AU23" t="s">
        <v>131</v>
      </c>
      <c r="AV23">
        <v>0</v>
      </c>
      <c r="AW23">
        <v>2</v>
      </c>
      <c r="AX23">
        <v>55574381</v>
      </c>
      <c r="AY23">
        <v>1</v>
      </c>
      <c r="AZ23">
        <v>0</v>
      </c>
      <c r="BA23">
        <v>23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CX23">
        <f>Y23*Source!I115</f>
        <v>54.228299999999997</v>
      </c>
      <c r="CY23">
        <f>AB23</f>
        <v>1009.4</v>
      </c>
      <c r="CZ23">
        <f>AF23</f>
        <v>1009.4</v>
      </c>
      <c r="DA23">
        <f>AJ23</f>
        <v>1</v>
      </c>
      <c r="DB23">
        <f>ROUND((ROUND(AT23*CZ23,2)*51),6)</f>
        <v>514.59</v>
      </c>
      <c r="DC23">
        <f>ROUND((ROUND(AT23*AG23,2)*51),6)</f>
        <v>161.66999999999999</v>
      </c>
    </row>
    <row r="24" spans="1:107" x14ac:dyDescent="0.2">
      <c r="A24">
        <f>ROW(Source!A115)</f>
        <v>115</v>
      </c>
      <c r="B24">
        <v>55574044</v>
      </c>
      <c r="C24">
        <v>55574378</v>
      </c>
      <c r="D24">
        <v>52276900</v>
      </c>
      <c r="E24">
        <v>1</v>
      </c>
      <c r="F24">
        <v>1</v>
      </c>
      <c r="G24">
        <v>27</v>
      </c>
      <c r="H24">
        <v>2</v>
      </c>
      <c r="I24" t="s">
        <v>565</v>
      </c>
      <c r="J24" t="s">
        <v>566</v>
      </c>
      <c r="K24" t="s">
        <v>567</v>
      </c>
      <c r="L24">
        <v>1368</v>
      </c>
      <c r="N24">
        <v>1011</v>
      </c>
      <c r="O24" t="s">
        <v>536</v>
      </c>
      <c r="P24" t="s">
        <v>536</v>
      </c>
      <c r="Q24">
        <v>1</v>
      </c>
      <c r="W24">
        <v>0</v>
      </c>
      <c r="X24">
        <v>-1786200580</v>
      </c>
      <c r="Y24">
        <v>0.40800000000000003</v>
      </c>
      <c r="AA24">
        <v>0</v>
      </c>
      <c r="AB24">
        <v>1014.12</v>
      </c>
      <c r="AC24">
        <v>317.13</v>
      </c>
      <c r="AD24">
        <v>0</v>
      </c>
      <c r="AE24">
        <v>0</v>
      </c>
      <c r="AF24">
        <v>1014.12</v>
      </c>
      <c r="AG24">
        <v>317.13</v>
      </c>
      <c r="AH24">
        <v>0</v>
      </c>
      <c r="AI24">
        <v>1</v>
      </c>
      <c r="AJ24">
        <v>1</v>
      </c>
      <c r="AK24">
        <v>1</v>
      </c>
      <c r="AL24">
        <v>1</v>
      </c>
      <c r="AN24">
        <v>0</v>
      </c>
      <c r="AO24">
        <v>1</v>
      </c>
      <c r="AP24">
        <v>1</v>
      </c>
      <c r="AQ24">
        <v>0</v>
      </c>
      <c r="AR24">
        <v>0</v>
      </c>
      <c r="AS24" t="s">
        <v>3</v>
      </c>
      <c r="AT24">
        <v>8.0000000000000002E-3</v>
      </c>
      <c r="AU24" t="s">
        <v>131</v>
      </c>
      <c r="AV24">
        <v>0</v>
      </c>
      <c r="AW24">
        <v>2</v>
      </c>
      <c r="AX24">
        <v>55574382</v>
      </c>
      <c r="AY24">
        <v>1</v>
      </c>
      <c r="AZ24">
        <v>0</v>
      </c>
      <c r="BA24">
        <v>24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CX24">
        <f>Y24*Source!I115</f>
        <v>43.382640000000002</v>
      </c>
      <c r="CY24">
        <f>AB24</f>
        <v>1014.12</v>
      </c>
      <c r="CZ24">
        <f>AF24</f>
        <v>1014.12</v>
      </c>
      <c r="DA24">
        <f>AJ24</f>
        <v>1</v>
      </c>
      <c r="DB24">
        <f>ROUND((ROUND(AT24*CZ24,2)*51),6)</f>
        <v>413.61</v>
      </c>
      <c r="DC24">
        <f>ROUND((ROUND(AT24*AG24,2)*51),6)</f>
        <v>129.54</v>
      </c>
    </row>
    <row r="25" spans="1:107" x14ac:dyDescent="0.2">
      <c r="A25">
        <f>ROW(Source!A116)</f>
        <v>116</v>
      </c>
      <c r="B25">
        <v>55574044</v>
      </c>
      <c r="C25">
        <v>55574383</v>
      </c>
      <c r="D25">
        <v>52263930</v>
      </c>
      <c r="E25">
        <v>27</v>
      </c>
      <c r="F25">
        <v>1</v>
      </c>
      <c r="G25">
        <v>27</v>
      </c>
      <c r="H25">
        <v>1</v>
      </c>
      <c r="I25" t="s">
        <v>530</v>
      </c>
      <c r="J25" t="s">
        <v>3</v>
      </c>
      <c r="K25" t="s">
        <v>531</v>
      </c>
      <c r="L25">
        <v>1191</v>
      </c>
      <c r="N25">
        <v>1013</v>
      </c>
      <c r="O25" t="s">
        <v>532</v>
      </c>
      <c r="P25" t="s">
        <v>532</v>
      </c>
      <c r="Q25">
        <v>1</v>
      </c>
      <c r="W25">
        <v>0</v>
      </c>
      <c r="X25">
        <v>476480486</v>
      </c>
      <c r="Y25">
        <v>13.57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1</v>
      </c>
      <c r="AL25">
        <v>1</v>
      </c>
      <c r="AN25">
        <v>0</v>
      </c>
      <c r="AO25">
        <v>1</v>
      </c>
      <c r="AP25">
        <v>0</v>
      </c>
      <c r="AQ25">
        <v>0</v>
      </c>
      <c r="AR25">
        <v>0</v>
      </c>
      <c r="AS25" t="s">
        <v>3</v>
      </c>
      <c r="AT25">
        <v>13.57</v>
      </c>
      <c r="AU25" t="s">
        <v>3</v>
      </c>
      <c r="AV25">
        <v>1</v>
      </c>
      <c r="AW25">
        <v>2</v>
      </c>
      <c r="AX25">
        <v>55574387</v>
      </c>
      <c r="AY25">
        <v>1</v>
      </c>
      <c r="AZ25">
        <v>0</v>
      </c>
      <c r="BA25">
        <v>25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CX25">
        <f>Y25*Source!I116</f>
        <v>134.07160000000002</v>
      </c>
      <c r="CY25">
        <f>AD25</f>
        <v>0</v>
      </c>
      <c r="CZ25">
        <f>AH25</f>
        <v>0</v>
      </c>
      <c r="DA25">
        <f>AL25</f>
        <v>1</v>
      </c>
      <c r="DB25">
        <f t="shared" ref="DB25:DB88" si="2">ROUND(ROUND(AT25*CZ25,2),6)</f>
        <v>0</v>
      </c>
      <c r="DC25">
        <f t="shared" ref="DC25:DC88" si="3">ROUND(ROUND(AT25*AG25,2),6)</f>
        <v>0</v>
      </c>
    </row>
    <row r="26" spans="1:107" x14ac:dyDescent="0.2">
      <c r="A26">
        <f>ROW(Source!A116)</f>
        <v>116</v>
      </c>
      <c r="B26">
        <v>55574044</v>
      </c>
      <c r="C26">
        <v>55574383</v>
      </c>
      <c r="D26">
        <v>52276290</v>
      </c>
      <c r="E26">
        <v>1</v>
      </c>
      <c r="F26">
        <v>1</v>
      </c>
      <c r="G26">
        <v>27</v>
      </c>
      <c r="H26">
        <v>2</v>
      </c>
      <c r="I26" t="s">
        <v>568</v>
      </c>
      <c r="J26" t="s">
        <v>569</v>
      </c>
      <c r="K26" t="s">
        <v>570</v>
      </c>
      <c r="L26">
        <v>1368</v>
      </c>
      <c r="N26">
        <v>1011</v>
      </c>
      <c r="O26" t="s">
        <v>536</v>
      </c>
      <c r="P26" t="s">
        <v>536</v>
      </c>
      <c r="Q26">
        <v>1</v>
      </c>
      <c r="W26">
        <v>0</v>
      </c>
      <c r="X26">
        <v>-1085430917</v>
      </c>
      <c r="Y26">
        <v>0.46</v>
      </c>
      <c r="AA26">
        <v>0</v>
      </c>
      <c r="AB26">
        <v>888.61</v>
      </c>
      <c r="AC26">
        <v>396.74</v>
      </c>
      <c r="AD26">
        <v>0</v>
      </c>
      <c r="AE26">
        <v>0</v>
      </c>
      <c r="AF26">
        <v>888.61</v>
      </c>
      <c r="AG26">
        <v>396.74</v>
      </c>
      <c r="AH26">
        <v>0</v>
      </c>
      <c r="AI26">
        <v>1</v>
      </c>
      <c r="AJ26">
        <v>1</v>
      </c>
      <c r="AK26">
        <v>1</v>
      </c>
      <c r="AL26">
        <v>1</v>
      </c>
      <c r="AN26">
        <v>0</v>
      </c>
      <c r="AO26">
        <v>1</v>
      </c>
      <c r="AP26">
        <v>0</v>
      </c>
      <c r="AQ26">
        <v>0</v>
      </c>
      <c r="AR26">
        <v>0</v>
      </c>
      <c r="AS26" t="s">
        <v>3</v>
      </c>
      <c r="AT26">
        <v>0.46</v>
      </c>
      <c r="AU26" t="s">
        <v>3</v>
      </c>
      <c r="AV26">
        <v>0</v>
      </c>
      <c r="AW26">
        <v>2</v>
      </c>
      <c r="AX26">
        <v>55574388</v>
      </c>
      <c r="AY26">
        <v>1</v>
      </c>
      <c r="AZ26">
        <v>0</v>
      </c>
      <c r="BA26">
        <v>26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CX26">
        <f>Y26*Source!I116</f>
        <v>4.5448000000000004</v>
      </c>
      <c r="CY26">
        <f>AB26</f>
        <v>888.61</v>
      </c>
      <c r="CZ26">
        <f>AF26</f>
        <v>888.61</v>
      </c>
      <c r="DA26">
        <f>AJ26</f>
        <v>1</v>
      </c>
      <c r="DB26">
        <f t="shared" si="2"/>
        <v>408.76</v>
      </c>
      <c r="DC26">
        <f t="shared" si="3"/>
        <v>182.5</v>
      </c>
    </row>
    <row r="27" spans="1:107" x14ac:dyDescent="0.2">
      <c r="A27">
        <f>ROW(Source!A116)</f>
        <v>116</v>
      </c>
      <c r="B27">
        <v>55574044</v>
      </c>
      <c r="C27">
        <v>55574383</v>
      </c>
      <c r="D27">
        <v>52276291</v>
      </c>
      <c r="E27">
        <v>1</v>
      </c>
      <c r="F27">
        <v>1</v>
      </c>
      <c r="G27">
        <v>27</v>
      </c>
      <c r="H27">
        <v>2</v>
      </c>
      <c r="I27" t="s">
        <v>571</v>
      </c>
      <c r="J27" t="s">
        <v>572</v>
      </c>
      <c r="K27" t="s">
        <v>573</v>
      </c>
      <c r="L27">
        <v>1368</v>
      </c>
      <c r="N27">
        <v>1011</v>
      </c>
      <c r="O27" t="s">
        <v>536</v>
      </c>
      <c r="P27" t="s">
        <v>536</v>
      </c>
      <c r="Q27">
        <v>1</v>
      </c>
      <c r="W27">
        <v>0</v>
      </c>
      <c r="X27">
        <v>-784871617</v>
      </c>
      <c r="Y27">
        <v>1.39</v>
      </c>
      <c r="AA27">
        <v>0</v>
      </c>
      <c r="AB27">
        <v>880.59</v>
      </c>
      <c r="AC27">
        <v>534.02</v>
      </c>
      <c r="AD27">
        <v>0</v>
      </c>
      <c r="AE27">
        <v>0</v>
      </c>
      <c r="AF27">
        <v>880.59</v>
      </c>
      <c r="AG27">
        <v>534.02</v>
      </c>
      <c r="AH27">
        <v>0</v>
      </c>
      <c r="AI27">
        <v>1</v>
      </c>
      <c r="AJ27">
        <v>1</v>
      </c>
      <c r="AK27">
        <v>1</v>
      </c>
      <c r="AL27">
        <v>1</v>
      </c>
      <c r="AN27">
        <v>0</v>
      </c>
      <c r="AO27">
        <v>1</v>
      </c>
      <c r="AP27">
        <v>0</v>
      </c>
      <c r="AQ27">
        <v>0</v>
      </c>
      <c r="AR27">
        <v>0</v>
      </c>
      <c r="AS27" t="s">
        <v>3</v>
      </c>
      <c r="AT27">
        <v>1.39</v>
      </c>
      <c r="AU27" t="s">
        <v>3</v>
      </c>
      <c r="AV27">
        <v>0</v>
      </c>
      <c r="AW27">
        <v>2</v>
      </c>
      <c r="AX27">
        <v>55574389</v>
      </c>
      <c r="AY27">
        <v>1</v>
      </c>
      <c r="AZ27">
        <v>0</v>
      </c>
      <c r="BA27">
        <v>27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CX27">
        <f>Y27*Source!I116</f>
        <v>13.7332</v>
      </c>
      <c r="CY27">
        <f>AB27</f>
        <v>880.59</v>
      </c>
      <c r="CZ27">
        <f>AF27</f>
        <v>880.59</v>
      </c>
      <c r="DA27">
        <f>AJ27</f>
        <v>1</v>
      </c>
      <c r="DB27">
        <f t="shared" si="2"/>
        <v>1224.02</v>
      </c>
      <c r="DC27">
        <f t="shared" si="3"/>
        <v>742.29</v>
      </c>
    </row>
    <row r="28" spans="1:107" x14ac:dyDescent="0.2">
      <c r="A28">
        <f>ROW(Source!A116)</f>
        <v>116</v>
      </c>
      <c r="B28">
        <v>55574044</v>
      </c>
      <c r="C28">
        <v>55574383</v>
      </c>
      <c r="D28">
        <v>52280183</v>
      </c>
      <c r="E28">
        <v>1</v>
      </c>
      <c r="F28">
        <v>1</v>
      </c>
      <c r="G28">
        <v>27</v>
      </c>
      <c r="H28">
        <v>3</v>
      </c>
      <c r="I28" t="s">
        <v>137</v>
      </c>
      <c r="J28" t="s">
        <v>139</v>
      </c>
      <c r="K28" t="s">
        <v>138</v>
      </c>
      <c r="L28">
        <v>1348</v>
      </c>
      <c r="N28">
        <v>1009</v>
      </c>
      <c r="O28" t="s">
        <v>120</v>
      </c>
      <c r="P28" t="s">
        <v>120</v>
      </c>
      <c r="Q28">
        <v>1000</v>
      </c>
      <c r="W28">
        <v>1</v>
      </c>
      <c r="X28">
        <v>734291692</v>
      </c>
      <c r="Y28">
        <v>-9.58</v>
      </c>
      <c r="AA28">
        <v>2690.29</v>
      </c>
      <c r="AB28">
        <v>0</v>
      </c>
      <c r="AC28">
        <v>0</v>
      </c>
      <c r="AD28">
        <v>0</v>
      </c>
      <c r="AE28">
        <v>2690.29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1</v>
      </c>
      <c r="AN28">
        <v>0</v>
      </c>
      <c r="AO28">
        <v>1</v>
      </c>
      <c r="AP28">
        <v>0</v>
      </c>
      <c r="AQ28">
        <v>0</v>
      </c>
      <c r="AR28">
        <v>0</v>
      </c>
      <c r="AS28" t="s">
        <v>3</v>
      </c>
      <c r="AT28">
        <v>-9.58</v>
      </c>
      <c r="AU28" t="s">
        <v>3</v>
      </c>
      <c r="AV28">
        <v>0</v>
      </c>
      <c r="AW28">
        <v>2</v>
      </c>
      <c r="AX28">
        <v>55574390</v>
      </c>
      <c r="AY28">
        <v>1</v>
      </c>
      <c r="AZ28">
        <v>6144</v>
      </c>
      <c r="BA28">
        <v>28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CX28">
        <f>Y28*Source!I116</f>
        <v>-94.650400000000005</v>
      </c>
      <c r="CY28">
        <f>AA28</f>
        <v>2690.29</v>
      </c>
      <c r="CZ28">
        <f>AE28</f>
        <v>2690.29</v>
      </c>
      <c r="DA28">
        <f>AI28</f>
        <v>1</v>
      </c>
      <c r="DB28">
        <f t="shared" si="2"/>
        <v>-25772.98</v>
      </c>
      <c r="DC28">
        <f t="shared" si="3"/>
        <v>0</v>
      </c>
    </row>
    <row r="29" spans="1:107" x14ac:dyDescent="0.2">
      <c r="A29">
        <f>ROW(Source!A116)</f>
        <v>116</v>
      </c>
      <c r="B29">
        <v>55574044</v>
      </c>
      <c r="C29">
        <v>55574383</v>
      </c>
      <c r="D29">
        <v>52280184</v>
      </c>
      <c r="E29">
        <v>1</v>
      </c>
      <c r="F29">
        <v>1</v>
      </c>
      <c r="G29">
        <v>27</v>
      </c>
      <c r="H29">
        <v>3</v>
      </c>
      <c r="I29" t="s">
        <v>141</v>
      </c>
      <c r="J29" t="s">
        <v>143</v>
      </c>
      <c r="K29" t="s">
        <v>142</v>
      </c>
      <c r="L29">
        <v>1348</v>
      </c>
      <c r="N29">
        <v>1009</v>
      </c>
      <c r="O29" t="s">
        <v>120</v>
      </c>
      <c r="P29" t="s">
        <v>120</v>
      </c>
      <c r="Q29">
        <v>1000</v>
      </c>
      <c r="W29">
        <v>0</v>
      </c>
      <c r="X29">
        <v>1103439754</v>
      </c>
      <c r="Y29">
        <v>12.08</v>
      </c>
      <c r="AA29">
        <v>2562.79</v>
      </c>
      <c r="AB29">
        <v>0</v>
      </c>
      <c r="AC29">
        <v>0</v>
      </c>
      <c r="AD29">
        <v>0</v>
      </c>
      <c r="AE29">
        <v>2562.79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 t="s">
        <v>3</v>
      </c>
      <c r="AT29">
        <v>12.08</v>
      </c>
      <c r="AU29" t="s">
        <v>3</v>
      </c>
      <c r="AV29">
        <v>0</v>
      </c>
      <c r="AW29">
        <v>1</v>
      </c>
      <c r="AX29">
        <v>-1</v>
      </c>
      <c r="AY29">
        <v>0</v>
      </c>
      <c r="AZ29">
        <v>0</v>
      </c>
      <c r="BA29" t="s">
        <v>3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CX29">
        <f>Y29*Source!I116</f>
        <v>119.35040000000001</v>
      </c>
      <c r="CY29">
        <f>AA29</f>
        <v>2562.79</v>
      </c>
      <c r="CZ29">
        <f>AE29</f>
        <v>2562.79</v>
      </c>
      <c r="DA29">
        <f>AI29</f>
        <v>1</v>
      </c>
      <c r="DB29">
        <f t="shared" si="2"/>
        <v>30958.5</v>
      </c>
      <c r="DC29">
        <f t="shared" si="3"/>
        <v>0</v>
      </c>
    </row>
    <row r="30" spans="1:107" x14ac:dyDescent="0.2">
      <c r="A30">
        <f>ROW(Source!A119)</f>
        <v>119</v>
      </c>
      <c r="B30">
        <v>55574044</v>
      </c>
      <c r="C30">
        <v>55574395</v>
      </c>
      <c r="D30">
        <v>52263930</v>
      </c>
      <c r="E30">
        <v>27</v>
      </c>
      <c r="F30">
        <v>1</v>
      </c>
      <c r="G30">
        <v>27</v>
      </c>
      <c r="H30">
        <v>1</v>
      </c>
      <c r="I30" t="s">
        <v>530</v>
      </c>
      <c r="J30" t="s">
        <v>3</v>
      </c>
      <c r="K30" t="s">
        <v>531</v>
      </c>
      <c r="L30">
        <v>1191</v>
      </c>
      <c r="N30">
        <v>1013</v>
      </c>
      <c r="O30" t="s">
        <v>532</v>
      </c>
      <c r="P30" t="s">
        <v>532</v>
      </c>
      <c r="Q30">
        <v>1</v>
      </c>
      <c r="W30">
        <v>0</v>
      </c>
      <c r="X30">
        <v>476480486</v>
      </c>
      <c r="Y30">
        <v>18.440000000000001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1</v>
      </c>
      <c r="AN30">
        <v>0</v>
      </c>
      <c r="AO30">
        <v>1</v>
      </c>
      <c r="AP30">
        <v>0</v>
      </c>
      <c r="AQ30">
        <v>0</v>
      </c>
      <c r="AR30">
        <v>0</v>
      </c>
      <c r="AS30" t="s">
        <v>3</v>
      </c>
      <c r="AT30">
        <v>18.440000000000001</v>
      </c>
      <c r="AU30" t="s">
        <v>3</v>
      </c>
      <c r="AV30">
        <v>1</v>
      </c>
      <c r="AW30">
        <v>2</v>
      </c>
      <c r="AX30">
        <v>55574404</v>
      </c>
      <c r="AY30">
        <v>1</v>
      </c>
      <c r="AZ30">
        <v>0</v>
      </c>
      <c r="BA30">
        <v>29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CX30">
        <f>Y30*Source!I119</f>
        <v>182.18720000000002</v>
      </c>
      <c r="CY30">
        <f>AD30</f>
        <v>0</v>
      </c>
      <c r="CZ30">
        <f>AH30</f>
        <v>0</v>
      </c>
      <c r="DA30">
        <f>AL30</f>
        <v>1</v>
      </c>
      <c r="DB30">
        <f t="shared" si="2"/>
        <v>0</v>
      </c>
      <c r="DC30">
        <f t="shared" si="3"/>
        <v>0</v>
      </c>
    </row>
    <row r="31" spans="1:107" x14ac:dyDescent="0.2">
      <c r="A31">
        <f>ROW(Source!A119)</f>
        <v>119</v>
      </c>
      <c r="B31">
        <v>55574044</v>
      </c>
      <c r="C31">
        <v>55574395</v>
      </c>
      <c r="D31">
        <v>52276789</v>
      </c>
      <c r="E31">
        <v>1</v>
      </c>
      <c r="F31">
        <v>1</v>
      </c>
      <c r="G31">
        <v>27</v>
      </c>
      <c r="H31">
        <v>2</v>
      </c>
      <c r="I31" t="s">
        <v>574</v>
      </c>
      <c r="J31" t="s">
        <v>575</v>
      </c>
      <c r="K31" t="s">
        <v>576</v>
      </c>
      <c r="L31">
        <v>1368</v>
      </c>
      <c r="N31">
        <v>1011</v>
      </c>
      <c r="O31" t="s">
        <v>536</v>
      </c>
      <c r="P31" t="s">
        <v>536</v>
      </c>
      <c r="Q31">
        <v>1</v>
      </c>
      <c r="W31">
        <v>0</v>
      </c>
      <c r="X31">
        <v>2028281919</v>
      </c>
      <c r="Y31">
        <v>2.64</v>
      </c>
      <c r="AA31">
        <v>0</v>
      </c>
      <c r="AB31">
        <v>531.41</v>
      </c>
      <c r="AC31">
        <v>373.56</v>
      </c>
      <c r="AD31">
        <v>0</v>
      </c>
      <c r="AE31">
        <v>0</v>
      </c>
      <c r="AF31">
        <v>531.41</v>
      </c>
      <c r="AG31">
        <v>373.56</v>
      </c>
      <c r="AH31">
        <v>0</v>
      </c>
      <c r="AI31">
        <v>1</v>
      </c>
      <c r="AJ31">
        <v>1</v>
      </c>
      <c r="AK31">
        <v>1</v>
      </c>
      <c r="AL31">
        <v>1</v>
      </c>
      <c r="AN31">
        <v>0</v>
      </c>
      <c r="AO31">
        <v>1</v>
      </c>
      <c r="AP31">
        <v>0</v>
      </c>
      <c r="AQ31">
        <v>0</v>
      </c>
      <c r="AR31">
        <v>0</v>
      </c>
      <c r="AS31" t="s">
        <v>3</v>
      </c>
      <c r="AT31">
        <v>2.64</v>
      </c>
      <c r="AU31" t="s">
        <v>3</v>
      </c>
      <c r="AV31">
        <v>0</v>
      </c>
      <c r="AW31">
        <v>2</v>
      </c>
      <c r="AX31">
        <v>55574405</v>
      </c>
      <c r="AY31">
        <v>1</v>
      </c>
      <c r="AZ31">
        <v>0</v>
      </c>
      <c r="BA31">
        <v>30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CX31">
        <f>Y31*Source!I119</f>
        <v>26.083200000000005</v>
      </c>
      <c r="CY31">
        <f>AB31</f>
        <v>531.41</v>
      </c>
      <c r="CZ31">
        <f>AF31</f>
        <v>531.41</v>
      </c>
      <c r="DA31">
        <f>AJ31</f>
        <v>1</v>
      </c>
      <c r="DB31">
        <f t="shared" si="2"/>
        <v>1402.92</v>
      </c>
      <c r="DC31">
        <f t="shared" si="3"/>
        <v>986.2</v>
      </c>
    </row>
    <row r="32" spans="1:107" x14ac:dyDescent="0.2">
      <c r="A32">
        <f>ROW(Source!A119)</f>
        <v>119</v>
      </c>
      <c r="B32">
        <v>55574044</v>
      </c>
      <c r="C32">
        <v>55574395</v>
      </c>
      <c r="D32">
        <v>52277012</v>
      </c>
      <c r="E32">
        <v>1</v>
      </c>
      <c r="F32">
        <v>1</v>
      </c>
      <c r="G32">
        <v>27</v>
      </c>
      <c r="H32">
        <v>2</v>
      </c>
      <c r="I32" t="s">
        <v>577</v>
      </c>
      <c r="J32" t="s">
        <v>578</v>
      </c>
      <c r="K32" t="s">
        <v>579</v>
      </c>
      <c r="L32">
        <v>1368</v>
      </c>
      <c r="N32">
        <v>1011</v>
      </c>
      <c r="O32" t="s">
        <v>536</v>
      </c>
      <c r="P32" t="s">
        <v>536</v>
      </c>
      <c r="Q32">
        <v>1</v>
      </c>
      <c r="W32">
        <v>0</v>
      </c>
      <c r="X32">
        <v>-1222982568</v>
      </c>
      <c r="Y32">
        <v>1.18</v>
      </c>
      <c r="AA32">
        <v>0</v>
      </c>
      <c r="AB32">
        <v>7.44</v>
      </c>
      <c r="AC32">
        <v>0.98</v>
      </c>
      <c r="AD32">
        <v>0</v>
      </c>
      <c r="AE32">
        <v>0</v>
      </c>
      <c r="AF32">
        <v>7.44</v>
      </c>
      <c r="AG32">
        <v>0.98</v>
      </c>
      <c r="AH32">
        <v>0</v>
      </c>
      <c r="AI32">
        <v>1</v>
      </c>
      <c r="AJ32">
        <v>1</v>
      </c>
      <c r="AK32">
        <v>1</v>
      </c>
      <c r="AL32">
        <v>1</v>
      </c>
      <c r="AN32">
        <v>0</v>
      </c>
      <c r="AO32">
        <v>1</v>
      </c>
      <c r="AP32">
        <v>0</v>
      </c>
      <c r="AQ32">
        <v>0</v>
      </c>
      <c r="AR32">
        <v>0</v>
      </c>
      <c r="AS32" t="s">
        <v>3</v>
      </c>
      <c r="AT32">
        <v>1.18</v>
      </c>
      <c r="AU32" t="s">
        <v>3</v>
      </c>
      <c r="AV32">
        <v>0</v>
      </c>
      <c r="AW32">
        <v>2</v>
      </c>
      <c r="AX32">
        <v>55574406</v>
      </c>
      <c r="AY32">
        <v>1</v>
      </c>
      <c r="AZ32">
        <v>0</v>
      </c>
      <c r="BA32">
        <v>31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CX32">
        <f>Y32*Source!I119</f>
        <v>11.6584</v>
      </c>
      <c r="CY32">
        <f>AB32</f>
        <v>7.44</v>
      </c>
      <c r="CZ32">
        <f>AF32</f>
        <v>7.44</v>
      </c>
      <c r="DA32">
        <f>AJ32</f>
        <v>1</v>
      </c>
      <c r="DB32">
        <f t="shared" si="2"/>
        <v>8.7799999999999994</v>
      </c>
      <c r="DC32">
        <f t="shared" si="3"/>
        <v>1.1599999999999999</v>
      </c>
    </row>
    <row r="33" spans="1:107" x14ac:dyDescent="0.2">
      <c r="A33">
        <f>ROW(Source!A119)</f>
        <v>119</v>
      </c>
      <c r="B33">
        <v>55574044</v>
      </c>
      <c r="C33">
        <v>55574395</v>
      </c>
      <c r="D33">
        <v>52276214</v>
      </c>
      <c r="E33">
        <v>1</v>
      </c>
      <c r="F33">
        <v>1</v>
      </c>
      <c r="G33">
        <v>27</v>
      </c>
      <c r="H33">
        <v>2</v>
      </c>
      <c r="I33" t="s">
        <v>580</v>
      </c>
      <c r="J33" t="s">
        <v>581</v>
      </c>
      <c r="K33" t="s">
        <v>582</v>
      </c>
      <c r="L33">
        <v>1368</v>
      </c>
      <c r="N33">
        <v>1011</v>
      </c>
      <c r="O33" t="s">
        <v>536</v>
      </c>
      <c r="P33" t="s">
        <v>536</v>
      </c>
      <c r="Q33">
        <v>1</v>
      </c>
      <c r="W33">
        <v>0</v>
      </c>
      <c r="X33">
        <v>-929482187</v>
      </c>
      <c r="Y33">
        <v>0.01</v>
      </c>
      <c r="AA33">
        <v>0</v>
      </c>
      <c r="AB33">
        <v>616.73</v>
      </c>
      <c r="AC33">
        <v>511.29</v>
      </c>
      <c r="AD33">
        <v>0</v>
      </c>
      <c r="AE33">
        <v>0</v>
      </c>
      <c r="AF33">
        <v>616.73</v>
      </c>
      <c r="AG33">
        <v>511.29</v>
      </c>
      <c r="AH33">
        <v>0</v>
      </c>
      <c r="AI33">
        <v>1</v>
      </c>
      <c r="AJ33">
        <v>1</v>
      </c>
      <c r="AK33">
        <v>1</v>
      </c>
      <c r="AL33">
        <v>1</v>
      </c>
      <c r="AN33">
        <v>0</v>
      </c>
      <c r="AO33">
        <v>1</v>
      </c>
      <c r="AP33">
        <v>0</v>
      </c>
      <c r="AQ33">
        <v>0</v>
      </c>
      <c r="AR33">
        <v>0</v>
      </c>
      <c r="AS33" t="s">
        <v>3</v>
      </c>
      <c r="AT33">
        <v>0.01</v>
      </c>
      <c r="AU33" t="s">
        <v>3</v>
      </c>
      <c r="AV33">
        <v>0</v>
      </c>
      <c r="AW33">
        <v>2</v>
      </c>
      <c r="AX33">
        <v>55574407</v>
      </c>
      <c r="AY33">
        <v>1</v>
      </c>
      <c r="AZ33">
        <v>0</v>
      </c>
      <c r="BA33">
        <v>32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CX33">
        <f>Y33*Source!I119</f>
        <v>9.8800000000000013E-2</v>
      </c>
      <c r="CY33">
        <f>AB33</f>
        <v>616.73</v>
      </c>
      <c r="CZ33">
        <f>AF33</f>
        <v>616.73</v>
      </c>
      <c r="DA33">
        <f>AJ33</f>
        <v>1</v>
      </c>
      <c r="DB33">
        <f t="shared" si="2"/>
        <v>6.17</v>
      </c>
      <c r="DC33">
        <f t="shared" si="3"/>
        <v>5.1100000000000003</v>
      </c>
    </row>
    <row r="34" spans="1:107" x14ac:dyDescent="0.2">
      <c r="A34">
        <f>ROW(Source!A119)</f>
        <v>119</v>
      </c>
      <c r="B34">
        <v>55574044</v>
      </c>
      <c r="C34">
        <v>55574395</v>
      </c>
      <c r="D34">
        <v>52276398</v>
      </c>
      <c r="E34">
        <v>1</v>
      </c>
      <c r="F34">
        <v>1</v>
      </c>
      <c r="G34">
        <v>27</v>
      </c>
      <c r="H34">
        <v>2</v>
      </c>
      <c r="I34" t="s">
        <v>583</v>
      </c>
      <c r="J34" t="s">
        <v>584</v>
      </c>
      <c r="K34" t="s">
        <v>585</v>
      </c>
      <c r="L34">
        <v>1368</v>
      </c>
      <c r="N34">
        <v>1011</v>
      </c>
      <c r="O34" t="s">
        <v>536</v>
      </c>
      <c r="P34" t="s">
        <v>536</v>
      </c>
      <c r="Q34">
        <v>1</v>
      </c>
      <c r="W34">
        <v>0</v>
      </c>
      <c r="X34">
        <v>1948933241</v>
      </c>
      <c r="Y34">
        <v>2.64</v>
      </c>
      <c r="AA34">
        <v>0</v>
      </c>
      <c r="AB34">
        <v>454.31</v>
      </c>
      <c r="AC34">
        <v>405.68</v>
      </c>
      <c r="AD34">
        <v>0</v>
      </c>
      <c r="AE34">
        <v>0</v>
      </c>
      <c r="AF34">
        <v>454.31</v>
      </c>
      <c r="AG34">
        <v>405.68</v>
      </c>
      <c r="AH34">
        <v>0</v>
      </c>
      <c r="AI34">
        <v>1</v>
      </c>
      <c r="AJ34">
        <v>1</v>
      </c>
      <c r="AK34">
        <v>1</v>
      </c>
      <c r="AL34">
        <v>1</v>
      </c>
      <c r="AN34">
        <v>0</v>
      </c>
      <c r="AO34">
        <v>1</v>
      </c>
      <c r="AP34">
        <v>0</v>
      </c>
      <c r="AQ34">
        <v>0</v>
      </c>
      <c r="AR34">
        <v>0</v>
      </c>
      <c r="AS34" t="s">
        <v>3</v>
      </c>
      <c r="AT34">
        <v>2.64</v>
      </c>
      <c r="AU34" t="s">
        <v>3</v>
      </c>
      <c r="AV34">
        <v>0</v>
      </c>
      <c r="AW34">
        <v>2</v>
      </c>
      <c r="AX34">
        <v>55574408</v>
      </c>
      <c r="AY34">
        <v>1</v>
      </c>
      <c r="AZ34">
        <v>0</v>
      </c>
      <c r="BA34">
        <v>33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CX34">
        <f>Y34*Source!I119</f>
        <v>26.083200000000005</v>
      </c>
      <c r="CY34">
        <f>AB34</f>
        <v>454.31</v>
      </c>
      <c r="CZ34">
        <f>AF34</f>
        <v>454.31</v>
      </c>
      <c r="DA34">
        <f>AJ34</f>
        <v>1</v>
      </c>
      <c r="DB34">
        <f t="shared" si="2"/>
        <v>1199.3800000000001</v>
      </c>
      <c r="DC34">
        <f t="shared" si="3"/>
        <v>1071</v>
      </c>
    </row>
    <row r="35" spans="1:107" x14ac:dyDescent="0.2">
      <c r="A35">
        <f>ROW(Source!A119)</f>
        <v>119</v>
      </c>
      <c r="B35">
        <v>55574044</v>
      </c>
      <c r="C35">
        <v>55574395</v>
      </c>
      <c r="D35">
        <v>52279222</v>
      </c>
      <c r="E35">
        <v>1</v>
      </c>
      <c r="F35">
        <v>1</v>
      </c>
      <c r="G35">
        <v>27</v>
      </c>
      <c r="H35">
        <v>3</v>
      </c>
      <c r="I35" t="s">
        <v>586</v>
      </c>
      <c r="J35" t="s">
        <v>587</v>
      </c>
      <c r="K35" t="s">
        <v>588</v>
      </c>
      <c r="L35">
        <v>1327</v>
      </c>
      <c r="N35">
        <v>1005</v>
      </c>
      <c r="O35" t="s">
        <v>549</v>
      </c>
      <c r="P35" t="s">
        <v>549</v>
      </c>
      <c r="Q35">
        <v>1</v>
      </c>
      <c r="W35">
        <v>0</v>
      </c>
      <c r="X35">
        <v>-656702110</v>
      </c>
      <c r="Y35">
        <v>5.6</v>
      </c>
      <c r="AA35">
        <v>12.02</v>
      </c>
      <c r="AB35">
        <v>0</v>
      </c>
      <c r="AC35">
        <v>0</v>
      </c>
      <c r="AD35">
        <v>0</v>
      </c>
      <c r="AE35">
        <v>12.02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1</v>
      </c>
      <c r="AL35">
        <v>1</v>
      </c>
      <c r="AN35">
        <v>0</v>
      </c>
      <c r="AO35">
        <v>1</v>
      </c>
      <c r="AP35">
        <v>0</v>
      </c>
      <c r="AQ35">
        <v>0</v>
      </c>
      <c r="AR35">
        <v>0</v>
      </c>
      <c r="AS35" t="s">
        <v>3</v>
      </c>
      <c r="AT35">
        <v>5.6</v>
      </c>
      <c r="AU35" t="s">
        <v>3</v>
      </c>
      <c r="AV35">
        <v>0</v>
      </c>
      <c r="AW35">
        <v>2</v>
      </c>
      <c r="AX35">
        <v>55574409</v>
      </c>
      <c r="AY35">
        <v>1</v>
      </c>
      <c r="AZ35">
        <v>0</v>
      </c>
      <c r="BA35">
        <v>34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CX35">
        <f>Y35*Source!I119</f>
        <v>55.328000000000003</v>
      </c>
      <c r="CY35">
        <f t="shared" ref="CY35:CY40" si="4">AA35</f>
        <v>12.02</v>
      </c>
      <c r="CZ35">
        <f t="shared" ref="CZ35:CZ40" si="5">AE35</f>
        <v>12.02</v>
      </c>
      <c r="DA35">
        <f t="shared" ref="DA35:DA40" si="6">AI35</f>
        <v>1</v>
      </c>
      <c r="DB35">
        <f t="shared" si="2"/>
        <v>67.31</v>
      </c>
      <c r="DC35">
        <f t="shared" si="3"/>
        <v>0</v>
      </c>
    </row>
    <row r="36" spans="1:107" x14ac:dyDescent="0.2">
      <c r="A36">
        <f>ROW(Source!A119)</f>
        <v>119</v>
      </c>
      <c r="B36">
        <v>55574044</v>
      </c>
      <c r="C36">
        <v>55574395</v>
      </c>
      <c r="D36">
        <v>52279309</v>
      </c>
      <c r="E36">
        <v>1</v>
      </c>
      <c r="F36">
        <v>1</v>
      </c>
      <c r="G36">
        <v>27</v>
      </c>
      <c r="H36">
        <v>3</v>
      </c>
      <c r="I36" t="s">
        <v>589</v>
      </c>
      <c r="J36" t="s">
        <v>590</v>
      </c>
      <c r="K36" t="s">
        <v>591</v>
      </c>
      <c r="L36">
        <v>1348</v>
      </c>
      <c r="N36">
        <v>1009</v>
      </c>
      <c r="O36" t="s">
        <v>120</v>
      </c>
      <c r="P36" t="s">
        <v>120</v>
      </c>
      <c r="Q36">
        <v>1000</v>
      </c>
      <c r="W36">
        <v>0</v>
      </c>
      <c r="X36">
        <v>2135985724</v>
      </c>
      <c r="Y36">
        <v>3.15E-3</v>
      </c>
      <c r="AA36">
        <v>343020.03</v>
      </c>
      <c r="AB36">
        <v>0</v>
      </c>
      <c r="AC36">
        <v>0</v>
      </c>
      <c r="AD36">
        <v>0</v>
      </c>
      <c r="AE36">
        <v>343020.03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1</v>
      </c>
      <c r="AL36">
        <v>1</v>
      </c>
      <c r="AN36">
        <v>0</v>
      </c>
      <c r="AO36">
        <v>1</v>
      </c>
      <c r="AP36">
        <v>0</v>
      </c>
      <c r="AQ36">
        <v>0</v>
      </c>
      <c r="AR36">
        <v>0</v>
      </c>
      <c r="AS36" t="s">
        <v>3</v>
      </c>
      <c r="AT36">
        <v>3.15E-3</v>
      </c>
      <c r="AU36" t="s">
        <v>3</v>
      </c>
      <c r="AV36">
        <v>0</v>
      </c>
      <c r="AW36">
        <v>2</v>
      </c>
      <c r="AX36">
        <v>55574410</v>
      </c>
      <c r="AY36">
        <v>1</v>
      </c>
      <c r="AZ36">
        <v>0</v>
      </c>
      <c r="BA36">
        <v>35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CX36">
        <f>Y36*Source!I119</f>
        <v>3.1122000000000004E-2</v>
      </c>
      <c r="CY36">
        <f t="shared" si="4"/>
        <v>343020.03</v>
      </c>
      <c r="CZ36">
        <f t="shared" si="5"/>
        <v>343020.03</v>
      </c>
      <c r="DA36">
        <f t="shared" si="6"/>
        <v>1</v>
      </c>
      <c r="DB36">
        <f t="shared" si="2"/>
        <v>1080.51</v>
      </c>
      <c r="DC36">
        <f t="shared" si="3"/>
        <v>0</v>
      </c>
    </row>
    <row r="37" spans="1:107" x14ac:dyDescent="0.2">
      <c r="A37">
        <f>ROW(Source!A119)</f>
        <v>119</v>
      </c>
      <c r="B37">
        <v>55574044</v>
      </c>
      <c r="C37">
        <v>55574395</v>
      </c>
      <c r="D37">
        <v>52279526</v>
      </c>
      <c r="E37">
        <v>1</v>
      </c>
      <c r="F37">
        <v>1</v>
      </c>
      <c r="G37">
        <v>27</v>
      </c>
      <c r="H37">
        <v>3</v>
      </c>
      <c r="I37" t="s">
        <v>149</v>
      </c>
      <c r="J37" t="s">
        <v>152</v>
      </c>
      <c r="K37" t="s">
        <v>150</v>
      </c>
      <c r="L37">
        <v>1346</v>
      </c>
      <c r="N37">
        <v>1009</v>
      </c>
      <c r="O37" t="s">
        <v>151</v>
      </c>
      <c r="P37" t="s">
        <v>151</v>
      </c>
      <c r="Q37">
        <v>1</v>
      </c>
      <c r="W37">
        <v>1</v>
      </c>
      <c r="X37">
        <v>-78256104</v>
      </c>
      <c r="Y37">
        <v>-735</v>
      </c>
      <c r="AA37">
        <v>17.77</v>
      </c>
      <c r="AB37">
        <v>0</v>
      </c>
      <c r="AC37">
        <v>0</v>
      </c>
      <c r="AD37">
        <v>0</v>
      </c>
      <c r="AE37">
        <v>17.77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1</v>
      </c>
      <c r="AL37">
        <v>1</v>
      </c>
      <c r="AN37">
        <v>0</v>
      </c>
      <c r="AO37">
        <v>1</v>
      </c>
      <c r="AP37">
        <v>0</v>
      </c>
      <c r="AQ37">
        <v>0</v>
      </c>
      <c r="AR37">
        <v>0</v>
      </c>
      <c r="AS37" t="s">
        <v>3</v>
      </c>
      <c r="AT37">
        <v>-735</v>
      </c>
      <c r="AU37" t="s">
        <v>3</v>
      </c>
      <c r="AV37">
        <v>0</v>
      </c>
      <c r="AW37">
        <v>2</v>
      </c>
      <c r="AX37">
        <v>55574411</v>
      </c>
      <c r="AY37">
        <v>1</v>
      </c>
      <c r="AZ37">
        <v>6144</v>
      </c>
      <c r="BA37">
        <v>36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CX37">
        <f>Y37*Source!I119</f>
        <v>-7261.8</v>
      </c>
      <c r="CY37">
        <f t="shared" si="4"/>
        <v>17.77</v>
      </c>
      <c r="CZ37">
        <f t="shared" si="5"/>
        <v>17.77</v>
      </c>
      <c r="DA37">
        <f t="shared" si="6"/>
        <v>1</v>
      </c>
      <c r="DB37">
        <f t="shared" si="2"/>
        <v>-13060.95</v>
      </c>
      <c r="DC37">
        <f t="shared" si="3"/>
        <v>0</v>
      </c>
    </row>
    <row r="38" spans="1:107" x14ac:dyDescent="0.2">
      <c r="A38">
        <f>ROW(Source!A119)</f>
        <v>119</v>
      </c>
      <c r="B38">
        <v>55574044</v>
      </c>
      <c r="C38">
        <v>55574395</v>
      </c>
      <c r="D38">
        <v>52279527</v>
      </c>
      <c r="E38">
        <v>1</v>
      </c>
      <c r="F38">
        <v>1</v>
      </c>
      <c r="G38">
        <v>27</v>
      </c>
      <c r="H38">
        <v>3</v>
      </c>
      <c r="I38" t="s">
        <v>158</v>
      </c>
      <c r="J38" t="s">
        <v>160</v>
      </c>
      <c r="K38" t="s">
        <v>159</v>
      </c>
      <c r="L38">
        <v>1346</v>
      </c>
      <c r="N38">
        <v>1009</v>
      </c>
      <c r="O38" t="s">
        <v>151</v>
      </c>
      <c r="P38" t="s">
        <v>151</v>
      </c>
      <c r="Q38">
        <v>1</v>
      </c>
      <c r="W38">
        <v>0</v>
      </c>
      <c r="X38">
        <v>1294380160</v>
      </c>
      <c r="Y38">
        <v>735</v>
      </c>
      <c r="AA38">
        <v>94.72</v>
      </c>
      <c r="AB38">
        <v>0</v>
      </c>
      <c r="AC38">
        <v>0</v>
      </c>
      <c r="AD38">
        <v>0</v>
      </c>
      <c r="AE38">
        <v>94.72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 t="s">
        <v>3</v>
      </c>
      <c r="AT38">
        <v>735</v>
      </c>
      <c r="AU38" t="s">
        <v>3</v>
      </c>
      <c r="AV38">
        <v>0</v>
      </c>
      <c r="AW38">
        <v>1</v>
      </c>
      <c r="AX38">
        <v>-1</v>
      </c>
      <c r="AY38">
        <v>0</v>
      </c>
      <c r="AZ38">
        <v>0</v>
      </c>
      <c r="BA38" t="s">
        <v>3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CX38">
        <f>Y38*Source!I119</f>
        <v>7261.8</v>
      </c>
      <c r="CY38">
        <f t="shared" si="4"/>
        <v>94.72</v>
      </c>
      <c r="CZ38">
        <f t="shared" si="5"/>
        <v>94.72</v>
      </c>
      <c r="DA38">
        <f t="shared" si="6"/>
        <v>1</v>
      </c>
      <c r="DB38">
        <f t="shared" si="2"/>
        <v>69619.199999999997</v>
      </c>
      <c r="DC38">
        <f t="shared" si="3"/>
        <v>0</v>
      </c>
    </row>
    <row r="39" spans="1:107" x14ac:dyDescent="0.2">
      <c r="A39">
        <f>ROW(Source!A119)</f>
        <v>119</v>
      </c>
      <c r="B39">
        <v>55574044</v>
      </c>
      <c r="C39">
        <v>55574395</v>
      </c>
      <c r="D39">
        <v>52279533</v>
      </c>
      <c r="E39">
        <v>1</v>
      </c>
      <c r="F39">
        <v>1</v>
      </c>
      <c r="G39">
        <v>27</v>
      </c>
      <c r="H39">
        <v>3</v>
      </c>
      <c r="I39" t="s">
        <v>592</v>
      </c>
      <c r="J39" t="s">
        <v>593</v>
      </c>
      <c r="K39" t="s">
        <v>594</v>
      </c>
      <c r="L39">
        <v>1346</v>
      </c>
      <c r="N39">
        <v>1009</v>
      </c>
      <c r="O39" t="s">
        <v>151</v>
      </c>
      <c r="P39" t="s">
        <v>151</v>
      </c>
      <c r="Q39">
        <v>1</v>
      </c>
      <c r="W39">
        <v>0</v>
      </c>
      <c r="X39">
        <v>1434584530</v>
      </c>
      <c r="Y39">
        <v>241.5</v>
      </c>
      <c r="AA39">
        <v>202.34</v>
      </c>
      <c r="AB39">
        <v>0</v>
      </c>
      <c r="AC39">
        <v>0</v>
      </c>
      <c r="AD39">
        <v>0</v>
      </c>
      <c r="AE39">
        <v>202.34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N39">
        <v>0</v>
      </c>
      <c r="AO39">
        <v>1</v>
      </c>
      <c r="AP39">
        <v>0</v>
      </c>
      <c r="AQ39">
        <v>0</v>
      </c>
      <c r="AR39">
        <v>0</v>
      </c>
      <c r="AS39" t="s">
        <v>3</v>
      </c>
      <c r="AT39">
        <v>241.5</v>
      </c>
      <c r="AU39" t="s">
        <v>3</v>
      </c>
      <c r="AV39">
        <v>0</v>
      </c>
      <c r="AW39">
        <v>2</v>
      </c>
      <c r="AX39">
        <v>55574412</v>
      </c>
      <c r="AY39">
        <v>1</v>
      </c>
      <c r="AZ39">
        <v>0</v>
      </c>
      <c r="BA39">
        <v>37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CX39">
        <f>Y39*Source!I119</f>
        <v>2386.02</v>
      </c>
      <c r="CY39">
        <f t="shared" si="4"/>
        <v>202.34</v>
      </c>
      <c r="CZ39">
        <f t="shared" si="5"/>
        <v>202.34</v>
      </c>
      <c r="DA39">
        <f t="shared" si="6"/>
        <v>1</v>
      </c>
      <c r="DB39">
        <f t="shared" si="2"/>
        <v>48865.11</v>
      </c>
      <c r="DC39">
        <f t="shared" si="3"/>
        <v>0</v>
      </c>
    </row>
    <row r="40" spans="1:107" x14ac:dyDescent="0.2">
      <c r="A40">
        <f>ROW(Source!A119)</f>
        <v>119</v>
      </c>
      <c r="B40">
        <v>55574044</v>
      </c>
      <c r="C40">
        <v>55574395</v>
      </c>
      <c r="D40">
        <v>52277500</v>
      </c>
      <c r="E40">
        <v>1</v>
      </c>
      <c r="F40">
        <v>1</v>
      </c>
      <c r="G40">
        <v>27</v>
      </c>
      <c r="H40">
        <v>3</v>
      </c>
      <c r="I40" t="s">
        <v>154</v>
      </c>
      <c r="J40" t="s">
        <v>156</v>
      </c>
      <c r="K40" t="s">
        <v>155</v>
      </c>
      <c r="L40">
        <v>1348</v>
      </c>
      <c r="N40">
        <v>1009</v>
      </c>
      <c r="O40" t="s">
        <v>120</v>
      </c>
      <c r="P40" t="s">
        <v>120</v>
      </c>
      <c r="Q40">
        <v>1000</v>
      </c>
      <c r="W40">
        <v>1</v>
      </c>
      <c r="X40">
        <v>-629368275</v>
      </c>
      <c r="Y40">
        <v>-5.2499999999999998E-2</v>
      </c>
      <c r="AA40">
        <v>748299.67</v>
      </c>
      <c r="AB40">
        <v>0</v>
      </c>
      <c r="AC40">
        <v>0</v>
      </c>
      <c r="AD40">
        <v>0</v>
      </c>
      <c r="AE40">
        <v>748299.67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N40">
        <v>0</v>
      </c>
      <c r="AO40">
        <v>1</v>
      </c>
      <c r="AP40">
        <v>0</v>
      </c>
      <c r="AQ40">
        <v>0</v>
      </c>
      <c r="AR40">
        <v>0</v>
      </c>
      <c r="AS40" t="s">
        <v>3</v>
      </c>
      <c r="AT40">
        <v>-5.2499999999999998E-2</v>
      </c>
      <c r="AU40" t="s">
        <v>3</v>
      </c>
      <c r="AV40">
        <v>0</v>
      </c>
      <c r="AW40">
        <v>2</v>
      </c>
      <c r="AX40">
        <v>55574413</v>
      </c>
      <c r="AY40">
        <v>1</v>
      </c>
      <c r="AZ40">
        <v>6144</v>
      </c>
      <c r="BA40">
        <v>38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CX40">
        <f>Y40*Source!I119</f>
        <v>-0.51870000000000005</v>
      </c>
      <c r="CY40">
        <f t="shared" si="4"/>
        <v>748299.67</v>
      </c>
      <c r="CZ40">
        <f t="shared" si="5"/>
        <v>748299.67</v>
      </c>
      <c r="DA40">
        <f t="shared" si="6"/>
        <v>1</v>
      </c>
      <c r="DB40">
        <f t="shared" si="2"/>
        <v>-39285.730000000003</v>
      </c>
      <c r="DC40">
        <f t="shared" si="3"/>
        <v>0</v>
      </c>
    </row>
    <row r="41" spans="1:107" x14ac:dyDescent="0.2">
      <c r="A41">
        <f>ROW(Source!A123)</f>
        <v>123</v>
      </c>
      <c r="B41">
        <v>55574044</v>
      </c>
      <c r="C41">
        <v>55574420</v>
      </c>
      <c r="D41">
        <v>52263930</v>
      </c>
      <c r="E41">
        <v>27</v>
      </c>
      <c r="F41">
        <v>1</v>
      </c>
      <c r="G41">
        <v>27</v>
      </c>
      <c r="H41">
        <v>1</v>
      </c>
      <c r="I41" t="s">
        <v>530</v>
      </c>
      <c r="J41" t="s">
        <v>3</v>
      </c>
      <c r="K41" t="s">
        <v>531</v>
      </c>
      <c r="L41">
        <v>1191</v>
      </c>
      <c r="N41">
        <v>1013</v>
      </c>
      <c r="O41" t="s">
        <v>532</v>
      </c>
      <c r="P41" t="s">
        <v>532</v>
      </c>
      <c r="Q41">
        <v>1</v>
      </c>
      <c r="W41">
        <v>0</v>
      </c>
      <c r="X41">
        <v>476480486</v>
      </c>
      <c r="Y41">
        <v>2.65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1</v>
      </c>
      <c r="AN41">
        <v>0</v>
      </c>
      <c r="AO41">
        <v>1</v>
      </c>
      <c r="AP41">
        <v>0</v>
      </c>
      <c r="AQ41">
        <v>0</v>
      </c>
      <c r="AR41">
        <v>0</v>
      </c>
      <c r="AS41" t="s">
        <v>3</v>
      </c>
      <c r="AT41">
        <v>2.65</v>
      </c>
      <c r="AU41" t="s">
        <v>3</v>
      </c>
      <c r="AV41">
        <v>1</v>
      </c>
      <c r="AW41">
        <v>2</v>
      </c>
      <c r="AX41">
        <v>55574425</v>
      </c>
      <c r="AY41">
        <v>1</v>
      </c>
      <c r="AZ41">
        <v>0</v>
      </c>
      <c r="BA41">
        <v>39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CX41">
        <f>Y41*Source!I123</f>
        <v>26.182000000000002</v>
      </c>
      <c r="CY41">
        <f>AD41</f>
        <v>0</v>
      </c>
      <c r="CZ41">
        <f>AH41</f>
        <v>0</v>
      </c>
      <c r="DA41">
        <f>AL41</f>
        <v>1</v>
      </c>
      <c r="DB41">
        <f t="shared" si="2"/>
        <v>0</v>
      </c>
      <c r="DC41">
        <f t="shared" si="3"/>
        <v>0</v>
      </c>
    </row>
    <row r="42" spans="1:107" x14ac:dyDescent="0.2">
      <c r="A42">
        <f>ROW(Source!A123)</f>
        <v>123</v>
      </c>
      <c r="B42">
        <v>55574044</v>
      </c>
      <c r="C42">
        <v>55574420</v>
      </c>
      <c r="D42">
        <v>52276789</v>
      </c>
      <c r="E42">
        <v>1</v>
      </c>
      <c r="F42">
        <v>1</v>
      </c>
      <c r="G42">
        <v>27</v>
      </c>
      <c r="H42">
        <v>2</v>
      </c>
      <c r="I42" t="s">
        <v>574</v>
      </c>
      <c r="J42" t="s">
        <v>575</v>
      </c>
      <c r="K42" t="s">
        <v>576</v>
      </c>
      <c r="L42">
        <v>1368</v>
      </c>
      <c r="N42">
        <v>1011</v>
      </c>
      <c r="O42" t="s">
        <v>536</v>
      </c>
      <c r="P42" t="s">
        <v>536</v>
      </c>
      <c r="Q42">
        <v>1</v>
      </c>
      <c r="W42">
        <v>0</v>
      </c>
      <c r="X42">
        <v>2028281919</v>
      </c>
      <c r="Y42">
        <v>0.5</v>
      </c>
      <c r="AA42">
        <v>0</v>
      </c>
      <c r="AB42">
        <v>531.41</v>
      </c>
      <c r="AC42">
        <v>373.56</v>
      </c>
      <c r="AD42">
        <v>0</v>
      </c>
      <c r="AE42">
        <v>0</v>
      </c>
      <c r="AF42">
        <v>531.41</v>
      </c>
      <c r="AG42">
        <v>373.56</v>
      </c>
      <c r="AH42">
        <v>0</v>
      </c>
      <c r="AI42">
        <v>1</v>
      </c>
      <c r="AJ42">
        <v>1</v>
      </c>
      <c r="AK42">
        <v>1</v>
      </c>
      <c r="AL42">
        <v>1</v>
      </c>
      <c r="AN42">
        <v>0</v>
      </c>
      <c r="AO42">
        <v>1</v>
      </c>
      <c r="AP42">
        <v>0</v>
      </c>
      <c r="AQ42">
        <v>0</v>
      </c>
      <c r="AR42">
        <v>0</v>
      </c>
      <c r="AS42" t="s">
        <v>3</v>
      </c>
      <c r="AT42">
        <v>0.5</v>
      </c>
      <c r="AU42" t="s">
        <v>3</v>
      </c>
      <c r="AV42">
        <v>0</v>
      </c>
      <c r="AW42">
        <v>2</v>
      </c>
      <c r="AX42">
        <v>55574426</v>
      </c>
      <c r="AY42">
        <v>1</v>
      </c>
      <c r="AZ42">
        <v>0</v>
      </c>
      <c r="BA42">
        <v>40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CX42">
        <f>Y42*Source!I123</f>
        <v>4.9400000000000004</v>
      </c>
      <c r="CY42">
        <f>AB42</f>
        <v>531.41</v>
      </c>
      <c r="CZ42">
        <f>AF42</f>
        <v>531.41</v>
      </c>
      <c r="DA42">
        <f>AJ42</f>
        <v>1</v>
      </c>
      <c r="DB42">
        <f t="shared" si="2"/>
        <v>265.70999999999998</v>
      </c>
      <c r="DC42">
        <f t="shared" si="3"/>
        <v>186.78</v>
      </c>
    </row>
    <row r="43" spans="1:107" x14ac:dyDescent="0.2">
      <c r="A43">
        <f>ROW(Source!A123)</f>
        <v>123</v>
      </c>
      <c r="B43">
        <v>55574044</v>
      </c>
      <c r="C43">
        <v>55574420</v>
      </c>
      <c r="D43">
        <v>52276398</v>
      </c>
      <c r="E43">
        <v>1</v>
      </c>
      <c r="F43">
        <v>1</v>
      </c>
      <c r="G43">
        <v>27</v>
      </c>
      <c r="H43">
        <v>2</v>
      </c>
      <c r="I43" t="s">
        <v>583</v>
      </c>
      <c r="J43" t="s">
        <v>584</v>
      </c>
      <c r="K43" t="s">
        <v>585</v>
      </c>
      <c r="L43">
        <v>1368</v>
      </c>
      <c r="N43">
        <v>1011</v>
      </c>
      <c r="O43" t="s">
        <v>536</v>
      </c>
      <c r="P43" t="s">
        <v>536</v>
      </c>
      <c r="Q43">
        <v>1</v>
      </c>
      <c r="W43">
        <v>0</v>
      </c>
      <c r="X43">
        <v>1948933241</v>
      </c>
      <c r="Y43">
        <v>0.5</v>
      </c>
      <c r="AA43">
        <v>0</v>
      </c>
      <c r="AB43">
        <v>454.31</v>
      </c>
      <c r="AC43">
        <v>405.68</v>
      </c>
      <c r="AD43">
        <v>0</v>
      </c>
      <c r="AE43">
        <v>0</v>
      </c>
      <c r="AF43">
        <v>454.31</v>
      </c>
      <c r="AG43">
        <v>405.68</v>
      </c>
      <c r="AH43">
        <v>0</v>
      </c>
      <c r="AI43">
        <v>1</v>
      </c>
      <c r="AJ43">
        <v>1</v>
      </c>
      <c r="AK43">
        <v>1</v>
      </c>
      <c r="AL43">
        <v>1</v>
      </c>
      <c r="AN43">
        <v>0</v>
      </c>
      <c r="AO43">
        <v>1</v>
      </c>
      <c r="AP43">
        <v>0</v>
      </c>
      <c r="AQ43">
        <v>0</v>
      </c>
      <c r="AR43">
        <v>0</v>
      </c>
      <c r="AS43" t="s">
        <v>3</v>
      </c>
      <c r="AT43">
        <v>0.5</v>
      </c>
      <c r="AU43" t="s">
        <v>3</v>
      </c>
      <c r="AV43">
        <v>0</v>
      </c>
      <c r="AW43">
        <v>2</v>
      </c>
      <c r="AX43">
        <v>55574427</v>
      </c>
      <c r="AY43">
        <v>1</v>
      </c>
      <c r="AZ43">
        <v>0</v>
      </c>
      <c r="BA43">
        <v>41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CX43">
        <f>Y43*Source!I123</f>
        <v>4.9400000000000004</v>
      </c>
      <c r="CY43">
        <f>AB43</f>
        <v>454.31</v>
      </c>
      <c r="CZ43">
        <f>AF43</f>
        <v>454.31</v>
      </c>
      <c r="DA43">
        <f>AJ43</f>
        <v>1</v>
      </c>
      <c r="DB43">
        <f t="shared" si="2"/>
        <v>227.16</v>
      </c>
      <c r="DC43">
        <f t="shared" si="3"/>
        <v>202.84</v>
      </c>
    </row>
    <row r="44" spans="1:107" x14ac:dyDescent="0.2">
      <c r="A44">
        <f>ROW(Source!A123)</f>
        <v>123</v>
      </c>
      <c r="B44">
        <v>55574044</v>
      </c>
      <c r="C44">
        <v>55574420</v>
      </c>
      <c r="D44">
        <v>52279526</v>
      </c>
      <c r="E44">
        <v>1</v>
      </c>
      <c r="F44">
        <v>1</v>
      </c>
      <c r="G44">
        <v>27</v>
      </c>
      <c r="H44">
        <v>3</v>
      </c>
      <c r="I44" t="s">
        <v>149</v>
      </c>
      <c r="J44" t="s">
        <v>152</v>
      </c>
      <c r="K44" t="s">
        <v>150</v>
      </c>
      <c r="L44">
        <v>1346</v>
      </c>
      <c r="N44">
        <v>1009</v>
      </c>
      <c r="O44" t="s">
        <v>151</v>
      </c>
      <c r="P44" t="s">
        <v>151</v>
      </c>
      <c r="Q44">
        <v>1</v>
      </c>
      <c r="W44">
        <v>1</v>
      </c>
      <c r="X44">
        <v>-78256104</v>
      </c>
      <c r="Y44">
        <v>-147</v>
      </c>
      <c r="AA44">
        <v>17.77</v>
      </c>
      <c r="AB44">
        <v>0</v>
      </c>
      <c r="AC44">
        <v>0</v>
      </c>
      <c r="AD44">
        <v>0</v>
      </c>
      <c r="AE44">
        <v>17.77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1</v>
      </c>
      <c r="AN44">
        <v>0</v>
      </c>
      <c r="AO44">
        <v>1</v>
      </c>
      <c r="AP44">
        <v>0</v>
      </c>
      <c r="AQ44">
        <v>0</v>
      </c>
      <c r="AR44">
        <v>0</v>
      </c>
      <c r="AS44" t="s">
        <v>3</v>
      </c>
      <c r="AT44">
        <v>-147</v>
      </c>
      <c r="AU44" t="s">
        <v>3</v>
      </c>
      <c r="AV44">
        <v>0</v>
      </c>
      <c r="AW44">
        <v>2</v>
      </c>
      <c r="AX44">
        <v>55574428</v>
      </c>
      <c r="AY44">
        <v>1</v>
      </c>
      <c r="AZ44">
        <v>6144</v>
      </c>
      <c r="BA44">
        <v>42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CX44">
        <f>Y44*Source!I123</f>
        <v>-1452.3600000000001</v>
      </c>
      <c r="CY44">
        <f>AA44</f>
        <v>17.77</v>
      </c>
      <c r="CZ44">
        <f>AE44</f>
        <v>17.77</v>
      </c>
      <c r="DA44">
        <f>AI44</f>
        <v>1</v>
      </c>
      <c r="DB44">
        <f t="shared" si="2"/>
        <v>-2612.19</v>
      </c>
      <c r="DC44">
        <f t="shared" si="3"/>
        <v>0</v>
      </c>
    </row>
    <row r="45" spans="1:107" x14ac:dyDescent="0.2">
      <c r="A45">
        <f>ROW(Source!A123)</f>
        <v>123</v>
      </c>
      <c r="B45">
        <v>55574044</v>
      </c>
      <c r="C45">
        <v>55574420</v>
      </c>
      <c r="D45">
        <v>52279527</v>
      </c>
      <c r="E45">
        <v>1</v>
      </c>
      <c r="F45">
        <v>1</v>
      </c>
      <c r="G45">
        <v>27</v>
      </c>
      <c r="H45">
        <v>3</v>
      </c>
      <c r="I45" t="s">
        <v>158</v>
      </c>
      <c r="J45" t="s">
        <v>160</v>
      </c>
      <c r="K45" t="s">
        <v>159</v>
      </c>
      <c r="L45">
        <v>1346</v>
      </c>
      <c r="N45">
        <v>1009</v>
      </c>
      <c r="O45" t="s">
        <v>151</v>
      </c>
      <c r="P45" t="s">
        <v>151</v>
      </c>
      <c r="Q45">
        <v>1</v>
      </c>
      <c r="W45">
        <v>0</v>
      </c>
      <c r="X45">
        <v>1294380160</v>
      </c>
      <c r="Y45">
        <v>147</v>
      </c>
      <c r="AA45">
        <v>94.72</v>
      </c>
      <c r="AB45">
        <v>0</v>
      </c>
      <c r="AC45">
        <v>0</v>
      </c>
      <c r="AD45">
        <v>0</v>
      </c>
      <c r="AE45">
        <v>94.72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 t="s">
        <v>3</v>
      </c>
      <c r="AT45">
        <v>147</v>
      </c>
      <c r="AU45" t="s">
        <v>3</v>
      </c>
      <c r="AV45">
        <v>0</v>
      </c>
      <c r="AW45">
        <v>1</v>
      </c>
      <c r="AX45">
        <v>-1</v>
      </c>
      <c r="AY45">
        <v>0</v>
      </c>
      <c r="AZ45">
        <v>0</v>
      </c>
      <c r="BA45" t="s">
        <v>3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CX45">
        <f>Y45*Source!I123</f>
        <v>1452.3600000000001</v>
      </c>
      <c r="CY45">
        <f>AA45</f>
        <v>94.72</v>
      </c>
      <c r="CZ45">
        <f>AE45</f>
        <v>94.72</v>
      </c>
      <c r="DA45">
        <f>AI45</f>
        <v>1</v>
      </c>
      <c r="DB45">
        <f t="shared" si="2"/>
        <v>13923.84</v>
      </c>
      <c r="DC45">
        <f t="shared" si="3"/>
        <v>0</v>
      </c>
    </row>
    <row r="46" spans="1:107" x14ac:dyDescent="0.2">
      <c r="A46">
        <f>ROW(Source!A123)</f>
        <v>123</v>
      </c>
      <c r="B46">
        <v>55574044</v>
      </c>
      <c r="C46">
        <v>55574420</v>
      </c>
      <c r="D46">
        <v>52279533</v>
      </c>
      <c r="E46">
        <v>1</v>
      </c>
      <c r="F46">
        <v>1</v>
      </c>
      <c r="G46">
        <v>27</v>
      </c>
      <c r="H46">
        <v>3</v>
      </c>
      <c r="I46" t="s">
        <v>592</v>
      </c>
      <c r="J46" t="s">
        <v>593</v>
      </c>
      <c r="K46" t="s">
        <v>594</v>
      </c>
      <c r="L46">
        <v>1346</v>
      </c>
      <c r="N46">
        <v>1009</v>
      </c>
      <c r="O46" t="s">
        <v>151</v>
      </c>
      <c r="P46" t="s">
        <v>151</v>
      </c>
      <c r="Q46">
        <v>1</v>
      </c>
      <c r="W46">
        <v>0</v>
      </c>
      <c r="X46">
        <v>1434584530</v>
      </c>
      <c r="Y46">
        <v>42</v>
      </c>
      <c r="AA46">
        <v>202.34</v>
      </c>
      <c r="AB46">
        <v>0</v>
      </c>
      <c r="AC46">
        <v>0</v>
      </c>
      <c r="AD46">
        <v>0</v>
      </c>
      <c r="AE46">
        <v>202.34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N46">
        <v>0</v>
      </c>
      <c r="AO46">
        <v>1</v>
      </c>
      <c r="AP46">
        <v>0</v>
      </c>
      <c r="AQ46">
        <v>0</v>
      </c>
      <c r="AR46">
        <v>0</v>
      </c>
      <c r="AS46" t="s">
        <v>3</v>
      </c>
      <c r="AT46">
        <v>42</v>
      </c>
      <c r="AU46" t="s">
        <v>3</v>
      </c>
      <c r="AV46">
        <v>0</v>
      </c>
      <c r="AW46">
        <v>2</v>
      </c>
      <c r="AX46">
        <v>55574429</v>
      </c>
      <c r="AY46">
        <v>1</v>
      </c>
      <c r="AZ46">
        <v>0</v>
      </c>
      <c r="BA46">
        <v>43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CX46">
        <f>Y46*Source!I123</f>
        <v>414.96000000000004</v>
      </c>
      <c r="CY46">
        <f>AA46</f>
        <v>202.34</v>
      </c>
      <c r="CZ46">
        <f>AE46</f>
        <v>202.34</v>
      </c>
      <c r="DA46">
        <f>AI46</f>
        <v>1</v>
      </c>
      <c r="DB46">
        <f t="shared" si="2"/>
        <v>8498.2800000000007</v>
      </c>
      <c r="DC46">
        <f t="shared" si="3"/>
        <v>0</v>
      </c>
    </row>
    <row r="47" spans="1:107" x14ac:dyDescent="0.2">
      <c r="A47">
        <f>ROW(Source!A123)</f>
        <v>123</v>
      </c>
      <c r="B47">
        <v>55574044</v>
      </c>
      <c r="C47">
        <v>55574420</v>
      </c>
      <c r="D47">
        <v>52277500</v>
      </c>
      <c r="E47">
        <v>1</v>
      </c>
      <c r="F47">
        <v>1</v>
      </c>
      <c r="G47">
        <v>27</v>
      </c>
      <c r="H47">
        <v>3</v>
      </c>
      <c r="I47" t="s">
        <v>154</v>
      </c>
      <c r="J47" t="s">
        <v>156</v>
      </c>
      <c r="K47" t="s">
        <v>155</v>
      </c>
      <c r="L47">
        <v>1348</v>
      </c>
      <c r="N47">
        <v>1009</v>
      </c>
      <c r="O47" t="s">
        <v>120</v>
      </c>
      <c r="P47" t="s">
        <v>120</v>
      </c>
      <c r="Q47">
        <v>1000</v>
      </c>
      <c r="W47">
        <v>1</v>
      </c>
      <c r="X47">
        <v>-629368275</v>
      </c>
      <c r="Y47">
        <v>-1.0500000000000001E-2</v>
      </c>
      <c r="AA47">
        <v>748299.67</v>
      </c>
      <c r="AB47">
        <v>0</v>
      </c>
      <c r="AC47">
        <v>0</v>
      </c>
      <c r="AD47">
        <v>0</v>
      </c>
      <c r="AE47">
        <v>748299.67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 t="s">
        <v>3</v>
      </c>
      <c r="AT47">
        <v>-1.0500000000000001E-2</v>
      </c>
      <c r="AU47" t="s">
        <v>3</v>
      </c>
      <c r="AV47">
        <v>0</v>
      </c>
      <c r="AW47">
        <v>2</v>
      </c>
      <c r="AX47">
        <v>55574430</v>
      </c>
      <c r="AY47">
        <v>1</v>
      </c>
      <c r="AZ47">
        <v>6144</v>
      </c>
      <c r="BA47">
        <v>44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CX47">
        <f>Y47*Source!I123</f>
        <v>-0.10374000000000001</v>
      </c>
      <c r="CY47">
        <f>AA47</f>
        <v>748299.67</v>
      </c>
      <c r="CZ47">
        <f>AE47</f>
        <v>748299.67</v>
      </c>
      <c r="DA47">
        <f>AI47</f>
        <v>1</v>
      </c>
      <c r="DB47">
        <f t="shared" si="2"/>
        <v>-7857.15</v>
      </c>
      <c r="DC47">
        <f t="shared" si="3"/>
        <v>0</v>
      </c>
    </row>
    <row r="48" spans="1:107" x14ac:dyDescent="0.2">
      <c r="A48">
        <f>ROW(Source!A127)</f>
        <v>127</v>
      </c>
      <c r="B48">
        <v>55574044</v>
      </c>
      <c r="C48">
        <v>55574437</v>
      </c>
      <c r="D48">
        <v>52263930</v>
      </c>
      <c r="E48">
        <v>27</v>
      </c>
      <c r="F48">
        <v>1</v>
      </c>
      <c r="G48">
        <v>27</v>
      </c>
      <c r="H48">
        <v>1</v>
      </c>
      <c r="I48" t="s">
        <v>530</v>
      </c>
      <c r="J48" t="s">
        <v>3</v>
      </c>
      <c r="K48" t="s">
        <v>531</v>
      </c>
      <c r="L48">
        <v>1191</v>
      </c>
      <c r="N48">
        <v>1013</v>
      </c>
      <c r="O48" t="s">
        <v>532</v>
      </c>
      <c r="P48" t="s">
        <v>532</v>
      </c>
      <c r="Q48">
        <v>1</v>
      </c>
      <c r="W48">
        <v>0</v>
      </c>
      <c r="X48">
        <v>476480486</v>
      </c>
      <c r="Y48">
        <v>80.27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N48">
        <v>0</v>
      </c>
      <c r="AO48">
        <v>1</v>
      </c>
      <c r="AP48">
        <v>0</v>
      </c>
      <c r="AQ48">
        <v>0</v>
      </c>
      <c r="AR48">
        <v>0</v>
      </c>
      <c r="AS48" t="s">
        <v>3</v>
      </c>
      <c r="AT48">
        <v>80.27</v>
      </c>
      <c r="AU48" t="s">
        <v>3</v>
      </c>
      <c r="AV48">
        <v>1</v>
      </c>
      <c r="AW48">
        <v>2</v>
      </c>
      <c r="AX48">
        <v>55574441</v>
      </c>
      <c r="AY48">
        <v>1</v>
      </c>
      <c r="AZ48">
        <v>0</v>
      </c>
      <c r="BA48">
        <v>45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CX48">
        <f>Y48*Source!I127</f>
        <v>160.54</v>
      </c>
      <c r="CY48">
        <f>AD48</f>
        <v>0</v>
      </c>
      <c r="CZ48">
        <f>AH48</f>
        <v>0</v>
      </c>
      <c r="DA48">
        <f>AL48</f>
        <v>1</v>
      </c>
      <c r="DB48">
        <f t="shared" si="2"/>
        <v>0</v>
      </c>
      <c r="DC48">
        <f t="shared" si="3"/>
        <v>0</v>
      </c>
    </row>
    <row r="49" spans="1:107" x14ac:dyDescent="0.2">
      <c r="A49">
        <f>ROW(Source!A127)</f>
        <v>127</v>
      </c>
      <c r="B49">
        <v>55574044</v>
      </c>
      <c r="C49">
        <v>55574437</v>
      </c>
      <c r="D49">
        <v>52279970</v>
      </c>
      <c r="E49">
        <v>1</v>
      </c>
      <c r="F49">
        <v>1</v>
      </c>
      <c r="G49">
        <v>27</v>
      </c>
      <c r="H49">
        <v>3</v>
      </c>
      <c r="I49" t="s">
        <v>595</v>
      </c>
      <c r="J49" t="s">
        <v>596</v>
      </c>
      <c r="K49" t="s">
        <v>597</v>
      </c>
      <c r="L49">
        <v>1339</v>
      </c>
      <c r="N49">
        <v>1007</v>
      </c>
      <c r="O49" t="s">
        <v>175</v>
      </c>
      <c r="P49" t="s">
        <v>175</v>
      </c>
      <c r="Q49">
        <v>1</v>
      </c>
      <c r="W49">
        <v>0</v>
      </c>
      <c r="X49">
        <v>-697630842</v>
      </c>
      <c r="Y49">
        <v>5.9</v>
      </c>
      <c r="AA49">
        <v>3714.73</v>
      </c>
      <c r="AB49">
        <v>0</v>
      </c>
      <c r="AC49">
        <v>0</v>
      </c>
      <c r="AD49">
        <v>0</v>
      </c>
      <c r="AE49">
        <v>3714.73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N49">
        <v>0</v>
      </c>
      <c r="AO49">
        <v>1</v>
      </c>
      <c r="AP49">
        <v>0</v>
      </c>
      <c r="AQ49">
        <v>0</v>
      </c>
      <c r="AR49">
        <v>0</v>
      </c>
      <c r="AS49" t="s">
        <v>3</v>
      </c>
      <c r="AT49">
        <v>5.9</v>
      </c>
      <c r="AU49" t="s">
        <v>3</v>
      </c>
      <c r="AV49">
        <v>0</v>
      </c>
      <c r="AW49">
        <v>2</v>
      </c>
      <c r="AX49">
        <v>55574442</v>
      </c>
      <c r="AY49">
        <v>1</v>
      </c>
      <c r="AZ49">
        <v>0</v>
      </c>
      <c r="BA49">
        <v>46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CX49">
        <f>Y49*Source!I127</f>
        <v>11.8</v>
      </c>
      <c r="CY49">
        <f>AA49</f>
        <v>3714.73</v>
      </c>
      <c r="CZ49">
        <f>AE49</f>
        <v>3714.73</v>
      </c>
      <c r="DA49">
        <f>AI49</f>
        <v>1</v>
      </c>
      <c r="DB49">
        <f t="shared" si="2"/>
        <v>21916.91</v>
      </c>
      <c r="DC49">
        <f t="shared" si="3"/>
        <v>0</v>
      </c>
    </row>
    <row r="50" spans="1:107" x14ac:dyDescent="0.2">
      <c r="A50">
        <f>ROW(Source!A127)</f>
        <v>127</v>
      </c>
      <c r="B50">
        <v>55574044</v>
      </c>
      <c r="C50">
        <v>55574437</v>
      </c>
      <c r="D50">
        <v>52280046</v>
      </c>
      <c r="E50">
        <v>1</v>
      </c>
      <c r="F50">
        <v>1</v>
      </c>
      <c r="G50">
        <v>27</v>
      </c>
      <c r="H50">
        <v>3</v>
      </c>
      <c r="I50" t="s">
        <v>598</v>
      </c>
      <c r="J50" t="s">
        <v>599</v>
      </c>
      <c r="K50" t="s">
        <v>600</v>
      </c>
      <c r="L50">
        <v>1339</v>
      </c>
      <c r="N50">
        <v>1007</v>
      </c>
      <c r="O50" t="s">
        <v>175</v>
      </c>
      <c r="P50" t="s">
        <v>175</v>
      </c>
      <c r="Q50">
        <v>1</v>
      </c>
      <c r="W50">
        <v>0</v>
      </c>
      <c r="X50">
        <v>253260963</v>
      </c>
      <c r="Y50">
        <v>0.06</v>
      </c>
      <c r="AA50">
        <v>3392.59</v>
      </c>
      <c r="AB50">
        <v>0</v>
      </c>
      <c r="AC50">
        <v>0</v>
      </c>
      <c r="AD50">
        <v>0</v>
      </c>
      <c r="AE50">
        <v>3392.59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N50">
        <v>0</v>
      </c>
      <c r="AO50">
        <v>1</v>
      </c>
      <c r="AP50">
        <v>0</v>
      </c>
      <c r="AQ50">
        <v>0</v>
      </c>
      <c r="AR50">
        <v>0</v>
      </c>
      <c r="AS50" t="s">
        <v>3</v>
      </c>
      <c r="AT50">
        <v>0.06</v>
      </c>
      <c r="AU50" t="s">
        <v>3</v>
      </c>
      <c r="AV50">
        <v>0</v>
      </c>
      <c r="AW50">
        <v>2</v>
      </c>
      <c r="AX50">
        <v>55574443</v>
      </c>
      <c r="AY50">
        <v>1</v>
      </c>
      <c r="AZ50">
        <v>0</v>
      </c>
      <c r="BA50">
        <v>47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CX50">
        <f>Y50*Source!I127</f>
        <v>0.12</v>
      </c>
      <c r="CY50">
        <f>AA50</f>
        <v>3392.59</v>
      </c>
      <c r="CZ50">
        <f>AE50</f>
        <v>3392.59</v>
      </c>
      <c r="DA50">
        <f>AI50</f>
        <v>1</v>
      </c>
      <c r="DB50">
        <f t="shared" si="2"/>
        <v>203.56</v>
      </c>
      <c r="DC50">
        <f t="shared" si="3"/>
        <v>0</v>
      </c>
    </row>
    <row r="51" spans="1:107" x14ac:dyDescent="0.2">
      <c r="A51">
        <f>ROW(Source!A127)</f>
        <v>127</v>
      </c>
      <c r="B51">
        <v>55574044</v>
      </c>
      <c r="C51">
        <v>55574437</v>
      </c>
      <c r="D51">
        <v>52280784</v>
      </c>
      <c r="E51">
        <v>1</v>
      </c>
      <c r="F51">
        <v>1</v>
      </c>
      <c r="G51">
        <v>27</v>
      </c>
      <c r="H51">
        <v>3</v>
      </c>
      <c r="I51" t="s">
        <v>173</v>
      </c>
      <c r="J51" t="s">
        <v>176</v>
      </c>
      <c r="K51" t="s">
        <v>174</v>
      </c>
      <c r="L51">
        <v>1339</v>
      </c>
      <c r="N51">
        <v>1007</v>
      </c>
      <c r="O51" t="s">
        <v>175</v>
      </c>
      <c r="P51" t="s">
        <v>175</v>
      </c>
      <c r="Q51">
        <v>1</v>
      </c>
      <c r="W51">
        <v>1</v>
      </c>
      <c r="X51">
        <v>1857369686</v>
      </c>
      <c r="Y51">
        <v>-4.3</v>
      </c>
      <c r="AA51">
        <v>7833.01</v>
      </c>
      <c r="AB51">
        <v>0</v>
      </c>
      <c r="AC51">
        <v>0</v>
      </c>
      <c r="AD51">
        <v>0</v>
      </c>
      <c r="AE51">
        <v>7833.01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N51">
        <v>0</v>
      </c>
      <c r="AO51">
        <v>1</v>
      </c>
      <c r="AP51">
        <v>0</v>
      </c>
      <c r="AQ51">
        <v>0</v>
      </c>
      <c r="AR51">
        <v>0</v>
      </c>
      <c r="AS51" t="s">
        <v>3</v>
      </c>
      <c r="AT51">
        <v>-4.3</v>
      </c>
      <c r="AU51" t="s">
        <v>3</v>
      </c>
      <c r="AV51">
        <v>0</v>
      </c>
      <c r="AW51">
        <v>2</v>
      </c>
      <c r="AX51">
        <v>55574444</v>
      </c>
      <c r="AY51">
        <v>1</v>
      </c>
      <c r="AZ51">
        <v>6144</v>
      </c>
      <c r="BA51">
        <v>48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CX51">
        <f>Y51*Source!I127</f>
        <v>-8.6</v>
      </c>
      <c r="CY51">
        <f>AA51</f>
        <v>7833.01</v>
      </c>
      <c r="CZ51">
        <f>AE51</f>
        <v>7833.01</v>
      </c>
      <c r="DA51">
        <f>AI51</f>
        <v>1</v>
      </c>
      <c r="DB51">
        <f t="shared" si="2"/>
        <v>-33681.94</v>
      </c>
      <c r="DC51">
        <f t="shared" si="3"/>
        <v>0</v>
      </c>
    </row>
    <row r="52" spans="1:107" x14ac:dyDescent="0.2">
      <c r="A52">
        <f>ROW(Source!A127)</f>
        <v>127</v>
      </c>
      <c r="B52">
        <v>55574044</v>
      </c>
      <c r="C52">
        <v>55574437</v>
      </c>
      <c r="D52">
        <v>0</v>
      </c>
      <c r="E52">
        <v>27</v>
      </c>
      <c r="F52">
        <v>1</v>
      </c>
      <c r="G52">
        <v>27</v>
      </c>
      <c r="H52">
        <v>3</v>
      </c>
      <c r="I52" t="s">
        <v>178</v>
      </c>
      <c r="J52" t="s">
        <v>3</v>
      </c>
      <c r="K52" t="s">
        <v>179</v>
      </c>
      <c r="L52">
        <v>1354</v>
      </c>
      <c r="N52">
        <v>1010</v>
      </c>
      <c r="O52" t="s">
        <v>180</v>
      </c>
      <c r="P52" t="s">
        <v>180</v>
      </c>
      <c r="Q52">
        <v>1</v>
      </c>
      <c r="W52">
        <v>0</v>
      </c>
      <c r="X52">
        <v>998763258</v>
      </c>
      <c r="Y52">
        <v>0</v>
      </c>
      <c r="AA52">
        <v>372.6</v>
      </c>
      <c r="AB52">
        <v>0</v>
      </c>
      <c r="AC52">
        <v>0</v>
      </c>
      <c r="AD52">
        <v>0</v>
      </c>
      <c r="AE52">
        <v>372.6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 t="s">
        <v>3</v>
      </c>
      <c r="AT52">
        <v>0</v>
      </c>
      <c r="AU52" t="s">
        <v>3</v>
      </c>
      <c r="AV52">
        <v>0</v>
      </c>
      <c r="AW52">
        <v>1</v>
      </c>
      <c r="AX52">
        <v>-1</v>
      </c>
      <c r="AY52">
        <v>0</v>
      </c>
      <c r="AZ52">
        <v>0</v>
      </c>
      <c r="BA52" t="s">
        <v>3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CX52">
        <f>Y52*Source!I127</f>
        <v>0</v>
      </c>
      <c r="CY52">
        <f>AA52</f>
        <v>372.6</v>
      </c>
      <c r="CZ52">
        <f>AE52</f>
        <v>372.6</v>
      </c>
      <c r="DA52">
        <f>AI52</f>
        <v>1</v>
      </c>
      <c r="DB52">
        <f t="shared" si="2"/>
        <v>0</v>
      </c>
      <c r="DC52">
        <f t="shared" si="3"/>
        <v>0</v>
      </c>
    </row>
    <row r="53" spans="1:107" x14ac:dyDescent="0.2">
      <c r="A53">
        <f>ROW(Source!A197)</f>
        <v>197</v>
      </c>
      <c r="B53">
        <v>55574044</v>
      </c>
      <c r="C53">
        <v>55574505</v>
      </c>
      <c r="D53">
        <v>52263930</v>
      </c>
      <c r="E53">
        <v>27</v>
      </c>
      <c r="F53">
        <v>1</v>
      </c>
      <c r="G53">
        <v>27</v>
      </c>
      <c r="H53">
        <v>1</v>
      </c>
      <c r="I53" t="s">
        <v>530</v>
      </c>
      <c r="J53" t="s">
        <v>3</v>
      </c>
      <c r="K53" t="s">
        <v>531</v>
      </c>
      <c r="L53">
        <v>1191</v>
      </c>
      <c r="N53">
        <v>1013</v>
      </c>
      <c r="O53" t="s">
        <v>532</v>
      </c>
      <c r="P53" t="s">
        <v>532</v>
      </c>
      <c r="Q53">
        <v>1</v>
      </c>
      <c r="W53">
        <v>0</v>
      </c>
      <c r="X53">
        <v>476480486</v>
      </c>
      <c r="Y53">
        <v>582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N53">
        <v>0</v>
      </c>
      <c r="AO53">
        <v>1</v>
      </c>
      <c r="AP53">
        <v>0</v>
      </c>
      <c r="AQ53">
        <v>0</v>
      </c>
      <c r="AR53">
        <v>0</v>
      </c>
      <c r="AS53" t="s">
        <v>3</v>
      </c>
      <c r="AT53">
        <v>582</v>
      </c>
      <c r="AU53" t="s">
        <v>3</v>
      </c>
      <c r="AV53">
        <v>1</v>
      </c>
      <c r="AW53">
        <v>2</v>
      </c>
      <c r="AX53">
        <v>55574507</v>
      </c>
      <c r="AY53">
        <v>1</v>
      </c>
      <c r="AZ53">
        <v>0</v>
      </c>
      <c r="BA53">
        <v>49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CX53">
        <f>Y53*Source!I197</f>
        <v>174.6</v>
      </c>
      <c r="CY53">
        <f>AD53</f>
        <v>0</v>
      </c>
      <c r="CZ53">
        <f>AH53</f>
        <v>0</v>
      </c>
      <c r="DA53">
        <f>AL53</f>
        <v>1</v>
      </c>
      <c r="DB53">
        <f t="shared" si="2"/>
        <v>0</v>
      </c>
      <c r="DC53">
        <f t="shared" si="3"/>
        <v>0</v>
      </c>
    </row>
    <row r="54" spans="1:107" x14ac:dyDescent="0.2">
      <c r="A54">
        <f>ROW(Source!A198)</f>
        <v>198</v>
      </c>
      <c r="B54">
        <v>55574044</v>
      </c>
      <c r="C54">
        <v>55574508</v>
      </c>
      <c r="D54">
        <v>52263930</v>
      </c>
      <c r="E54">
        <v>27</v>
      </c>
      <c r="F54">
        <v>1</v>
      </c>
      <c r="G54">
        <v>27</v>
      </c>
      <c r="H54">
        <v>1</v>
      </c>
      <c r="I54" t="s">
        <v>530</v>
      </c>
      <c r="J54" t="s">
        <v>3</v>
      </c>
      <c r="K54" t="s">
        <v>531</v>
      </c>
      <c r="L54">
        <v>1191</v>
      </c>
      <c r="N54">
        <v>1013</v>
      </c>
      <c r="O54" t="s">
        <v>532</v>
      </c>
      <c r="P54" t="s">
        <v>532</v>
      </c>
      <c r="Q54">
        <v>1</v>
      </c>
      <c r="W54">
        <v>0</v>
      </c>
      <c r="X54">
        <v>476480486</v>
      </c>
      <c r="Y54">
        <v>83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N54">
        <v>0</v>
      </c>
      <c r="AO54">
        <v>1</v>
      </c>
      <c r="AP54">
        <v>0</v>
      </c>
      <c r="AQ54">
        <v>0</v>
      </c>
      <c r="AR54">
        <v>0</v>
      </c>
      <c r="AS54" t="s">
        <v>3</v>
      </c>
      <c r="AT54">
        <v>83</v>
      </c>
      <c r="AU54" t="s">
        <v>3</v>
      </c>
      <c r="AV54">
        <v>1</v>
      </c>
      <c r="AW54">
        <v>2</v>
      </c>
      <c r="AX54">
        <v>55574510</v>
      </c>
      <c r="AY54">
        <v>1</v>
      </c>
      <c r="AZ54">
        <v>0</v>
      </c>
      <c r="BA54">
        <v>50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CX54">
        <f>Y54*Source!I198</f>
        <v>3.5856000000000003</v>
      </c>
      <c r="CY54">
        <f>AD54</f>
        <v>0</v>
      </c>
      <c r="CZ54">
        <f>AH54</f>
        <v>0</v>
      </c>
      <c r="DA54">
        <f>AL54</f>
        <v>1</v>
      </c>
      <c r="DB54">
        <f t="shared" si="2"/>
        <v>0</v>
      </c>
      <c r="DC54">
        <f t="shared" si="3"/>
        <v>0</v>
      </c>
    </row>
    <row r="55" spans="1:107" x14ac:dyDescent="0.2">
      <c r="A55">
        <f>ROW(Source!A199)</f>
        <v>199</v>
      </c>
      <c r="B55">
        <v>55574044</v>
      </c>
      <c r="C55">
        <v>55574511</v>
      </c>
      <c r="D55">
        <v>52276900</v>
      </c>
      <c r="E55">
        <v>1</v>
      </c>
      <c r="F55">
        <v>1</v>
      </c>
      <c r="G55">
        <v>27</v>
      </c>
      <c r="H55">
        <v>2</v>
      </c>
      <c r="I55" t="s">
        <v>565</v>
      </c>
      <c r="J55" t="s">
        <v>566</v>
      </c>
      <c r="K55" t="s">
        <v>567</v>
      </c>
      <c r="L55">
        <v>1368</v>
      </c>
      <c r="N55">
        <v>1011</v>
      </c>
      <c r="O55" t="s">
        <v>536</v>
      </c>
      <c r="P55" t="s">
        <v>536</v>
      </c>
      <c r="Q55">
        <v>1</v>
      </c>
      <c r="W55">
        <v>0</v>
      </c>
      <c r="X55">
        <v>-1786200580</v>
      </c>
      <c r="Y55">
        <v>3.1E-2</v>
      </c>
      <c r="AA55">
        <v>0</v>
      </c>
      <c r="AB55">
        <v>1014.12</v>
      </c>
      <c r="AC55">
        <v>317.13</v>
      </c>
      <c r="AD55">
        <v>0</v>
      </c>
      <c r="AE55">
        <v>0</v>
      </c>
      <c r="AF55">
        <v>1014.12</v>
      </c>
      <c r="AG55">
        <v>317.13</v>
      </c>
      <c r="AH55">
        <v>0</v>
      </c>
      <c r="AI55">
        <v>1</v>
      </c>
      <c r="AJ55">
        <v>1</v>
      </c>
      <c r="AK55">
        <v>1</v>
      </c>
      <c r="AL55">
        <v>1</v>
      </c>
      <c r="AN55">
        <v>0</v>
      </c>
      <c r="AO55">
        <v>1</v>
      </c>
      <c r="AP55">
        <v>0</v>
      </c>
      <c r="AQ55">
        <v>0</v>
      </c>
      <c r="AR55">
        <v>0</v>
      </c>
      <c r="AS55" t="s">
        <v>3</v>
      </c>
      <c r="AT55">
        <v>3.1E-2</v>
      </c>
      <c r="AU55" t="s">
        <v>3</v>
      </c>
      <c r="AV55">
        <v>0</v>
      </c>
      <c r="AW55">
        <v>2</v>
      </c>
      <c r="AX55">
        <v>55574513</v>
      </c>
      <c r="AY55">
        <v>1</v>
      </c>
      <c r="AZ55">
        <v>0</v>
      </c>
      <c r="BA55">
        <v>51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CX55">
        <f>Y55*Source!I199</f>
        <v>0.13392000000000001</v>
      </c>
      <c r="CY55">
        <f>AB55</f>
        <v>1014.12</v>
      </c>
      <c r="CZ55">
        <f>AF55</f>
        <v>1014.12</v>
      </c>
      <c r="DA55">
        <f>AJ55</f>
        <v>1</v>
      </c>
      <c r="DB55">
        <f t="shared" si="2"/>
        <v>31.44</v>
      </c>
      <c r="DC55">
        <f t="shared" si="3"/>
        <v>9.83</v>
      </c>
    </row>
    <row r="56" spans="1:107" x14ac:dyDescent="0.2">
      <c r="A56">
        <f>ROW(Source!A200)</f>
        <v>200</v>
      </c>
      <c r="B56">
        <v>55574044</v>
      </c>
      <c r="C56">
        <v>55574514</v>
      </c>
      <c r="D56">
        <v>52276900</v>
      </c>
      <c r="E56">
        <v>1</v>
      </c>
      <c r="F56">
        <v>1</v>
      </c>
      <c r="G56">
        <v>27</v>
      </c>
      <c r="H56">
        <v>2</v>
      </c>
      <c r="I56" t="s">
        <v>565</v>
      </c>
      <c r="J56" t="s">
        <v>566</v>
      </c>
      <c r="K56" t="s">
        <v>567</v>
      </c>
      <c r="L56">
        <v>1368</v>
      </c>
      <c r="N56">
        <v>1011</v>
      </c>
      <c r="O56" t="s">
        <v>536</v>
      </c>
      <c r="P56" t="s">
        <v>536</v>
      </c>
      <c r="Q56">
        <v>1</v>
      </c>
      <c r="W56">
        <v>0</v>
      </c>
      <c r="X56">
        <v>-1786200580</v>
      </c>
      <c r="Y56">
        <v>0.01</v>
      </c>
      <c r="AA56">
        <v>0</v>
      </c>
      <c r="AB56">
        <v>1014.12</v>
      </c>
      <c r="AC56">
        <v>317.13</v>
      </c>
      <c r="AD56">
        <v>0</v>
      </c>
      <c r="AE56">
        <v>0</v>
      </c>
      <c r="AF56">
        <v>1014.12</v>
      </c>
      <c r="AG56">
        <v>317.13</v>
      </c>
      <c r="AH56">
        <v>0</v>
      </c>
      <c r="AI56">
        <v>1</v>
      </c>
      <c r="AJ56">
        <v>1</v>
      </c>
      <c r="AK56">
        <v>1</v>
      </c>
      <c r="AL56">
        <v>1</v>
      </c>
      <c r="AN56">
        <v>0</v>
      </c>
      <c r="AO56">
        <v>1</v>
      </c>
      <c r="AP56">
        <v>0</v>
      </c>
      <c r="AQ56">
        <v>0</v>
      </c>
      <c r="AR56">
        <v>0</v>
      </c>
      <c r="AS56" t="s">
        <v>3</v>
      </c>
      <c r="AT56">
        <v>0.01</v>
      </c>
      <c r="AU56" t="s">
        <v>3</v>
      </c>
      <c r="AV56">
        <v>0</v>
      </c>
      <c r="AW56">
        <v>2</v>
      </c>
      <c r="AX56">
        <v>55574516</v>
      </c>
      <c r="AY56">
        <v>1</v>
      </c>
      <c r="AZ56">
        <v>0</v>
      </c>
      <c r="BA56">
        <v>52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CX56">
        <f>Y56*Source!I200</f>
        <v>4.3200000000000002E-2</v>
      </c>
      <c r="CY56">
        <f>AB56</f>
        <v>1014.12</v>
      </c>
      <c r="CZ56">
        <f>AF56</f>
        <v>1014.12</v>
      </c>
      <c r="DA56">
        <f>AJ56</f>
        <v>1</v>
      </c>
      <c r="DB56">
        <f t="shared" si="2"/>
        <v>10.14</v>
      </c>
      <c r="DC56">
        <f t="shared" si="3"/>
        <v>3.17</v>
      </c>
    </row>
    <row r="57" spans="1:107" x14ac:dyDescent="0.2">
      <c r="A57">
        <f>ROW(Source!A201)</f>
        <v>201</v>
      </c>
      <c r="B57">
        <v>55574044</v>
      </c>
      <c r="C57">
        <v>55574517</v>
      </c>
      <c r="D57">
        <v>52263930</v>
      </c>
      <c r="E57">
        <v>27</v>
      </c>
      <c r="F57">
        <v>1</v>
      </c>
      <c r="G57">
        <v>27</v>
      </c>
      <c r="H57">
        <v>1</v>
      </c>
      <c r="I57" t="s">
        <v>530</v>
      </c>
      <c r="J57" t="s">
        <v>3</v>
      </c>
      <c r="K57" t="s">
        <v>531</v>
      </c>
      <c r="L57">
        <v>1191</v>
      </c>
      <c r="N57">
        <v>1013</v>
      </c>
      <c r="O57" t="s">
        <v>532</v>
      </c>
      <c r="P57" t="s">
        <v>532</v>
      </c>
      <c r="Q57">
        <v>1</v>
      </c>
      <c r="W57">
        <v>0</v>
      </c>
      <c r="X57">
        <v>476480486</v>
      </c>
      <c r="Y57">
        <v>155.25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N57">
        <v>0</v>
      </c>
      <c r="AO57">
        <v>1</v>
      </c>
      <c r="AP57">
        <v>0</v>
      </c>
      <c r="AQ57">
        <v>0</v>
      </c>
      <c r="AR57">
        <v>0</v>
      </c>
      <c r="AS57" t="s">
        <v>3</v>
      </c>
      <c r="AT57">
        <v>155.25</v>
      </c>
      <c r="AU57" t="s">
        <v>3</v>
      </c>
      <c r="AV57">
        <v>1</v>
      </c>
      <c r="AW57">
        <v>2</v>
      </c>
      <c r="AX57">
        <v>55574523</v>
      </c>
      <c r="AY57">
        <v>1</v>
      </c>
      <c r="AZ57">
        <v>0</v>
      </c>
      <c r="BA57">
        <v>53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CX57">
        <f>Y57*Source!I201</f>
        <v>6.7068000000000003</v>
      </c>
      <c r="CY57">
        <f>AD57</f>
        <v>0</v>
      </c>
      <c r="CZ57">
        <f>AH57</f>
        <v>0</v>
      </c>
      <c r="DA57">
        <f>AL57</f>
        <v>1</v>
      </c>
      <c r="DB57">
        <f t="shared" si="2"/>
        <v>0</v>
      </c>
      <c r="DC57">
        <f t="shared" si="3"/>
        <v>0</v>
      </c>
    </row>
    <row r="58" spans="1:107" x14ac:dyDescent="0.2">
      <c r="A58">
        <f>ROW(Source!A201)</f>
        <v>201</v>
      </c>
      <c r="B58">
        <v>55574044</v>
      </c>
      <c r="C58">
        <v>55574517</v>
      </c>
      <c r="D58">
        <v>52276386</v>
      </c>
      <c r="E58">
        <v>1</v>
      </c>
      <c r="F58">
        <v>1</v>
      </c>
      <c r="G58">
        <v>27</v>
      </c>
      <c r="H58">
        <v>2</v>
      </c>
      <c r="I58" t="s">
        <v>601</v>
      </c>
      <c r="J58" t="s">
        <v>602</v>
      </c>
      <c r="K58" t="s">
        <v>603</v>
      </c>
      <c r="L58">
        <v>1368</v>
      </c>
      <c r="N58">
        <v>1011</v>
      </c>
      <c r="O58" t="s">
        <v>536</v>
      </c>
      <c r="P58" t="s">
        <v>536</v>
      </c>
      <c r="Q58">
        <v>1</v>
      </c>
      <c r="W58">
        <v>0</v>
      </c>
      <c r="X58">
        <v>-192782718</v>
      </c>
      <c r="Y58">
        <v>7.41</v>
      </c>
      <c r="AA58">
        <v>0</v>
      </c>
      <c r="AB58">
        <v>3.84</v>
      </c>
      <c r="AC58">
        <v>0.01</v>
      </c>
      <c r="AD58">
        <v>0</v>
      </c>
      <c r="AE58">
        <v>0</v>
      </c>
      <c r="AF58">
        <v>3.84</v>
      </c>
      <c r="AG58">
        <v>0.01</v>
      </c>
      <c r="AH58">
        <v>0</v>
      </c>
      <c r="AI58">
        <v>1</v>
      </c>
      <c r="AJ58">
        <v>1</v>
      </c>
      <c r="AK58">
        <v>1</v>
      </c>
      <c r="AL58">
        <v>1</v>
      </c>
      <c r="AN58">
        <v>0</v>
      </c>
      <c r="AO58">
        <v>1</v>
      </c>
      <c r="AP58">
        <v>0</v>
      </c>
      <c r="AQ58">
        <v>0</v>
      </c>
      <c r="AR58">
        <v>0</v>
      </c>
      <c r="AS58" t="s">
        <v>3</v>
      </c>
      <c r="AT58">
        <v>7.41</v>
      </c>
      <c r="AU58" t="s">
        <v>3</v>
      </c>
      <c r="AV58">
        <v>0</v>
      </c>
      <c r="AW58">
        <v>2</v>
      </c>
      <c r="AX58">
        <v>55574524</v>
      </c>
      <c r="AY58">
        <v>1</v>
      </c>
      <c r="AZ58">
        <v>0</v>
      </c>
      <c r="BA58">
        <v>54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CX58">
        <f>Y58*Source!I201</f>
        <v>0.32011200000000001</v>
      </c>
      <c r="CY58">
        <f>AB58</f>
        <v>3.84</v>
      </c>
      <c r="CZ58">
        <f>AF58</f>
        <v>3.84</v>
      </c>
      <c r="DA58">
        <f>AJ58</f>
        <v>1</v>
      </c>
      <c r="DB58">
        <f t="shared" si="2"/>
        <v>28.45</v>
      </c>
      <c r="DC58">
        <f t="shared" si="3"/>
        <v>7.0000000000000007E-2</v>
      </c>
    </row>
    <row r="59" spans="1:107" x14ac:dyDescent="0.2">
      <c r="A59">
        <f>ROW(Source!A201)</f>
        <v>201</v>
      </c>
      <c r="B59">
        <v>55574044</v>
      </c>
      <c r="C59">
        <v>55574517</v>
      </c>
      <c r="D59">
        <v>52278824</v>
      </c>
      <c r="E59">
        <v>1</v>
      </c>
      <c r="F59">
        <v>1</v>
      </c>
      <c r="G59">
        <v>27</v>
      </c>
      <c r="H59">
        <v>3</v>
      </c>
      <c r="I59" t="s">
        <v>604</v>
      </c>
      <c r="J59" t="s">
        <v>605</v>
      </c>
      <c r="K59" t="s">
        <v>606</v>
      </c>
      <c r="L59">
        <v>1327</v>
      </c>
      <c r="N59">
        <v>1005</v>
      </c>
      <c r="O59" t="s">
        <v>549</v>
      </c>
      <c r="P59" t="s">
        <v>549</v>
      </c>
      <c r="Q59">
        <v>1</v>
      </c>
      <c r="W59">
        <v>0</v>
      </c>
      <c r="X59">
        <v>-1493859615</v>
      </c>
      <c r="Y59">
        <v>250</v>
      </c>
      <c r="AA59">
        <v>91.89</v>
      </c>
      <c r="AB59">
        <v>0</v>
      </c>
      <c r="AC59">
        <v>0</v>
      </c>
      <c r="AD59">
        <v>0</v>
      </c>
      <c r="AE59">
        <v>91.89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N59">
        <v>0</v>
      </c>
      <c r="AO59">
        <v>1</v>
      </c>
      <c r="AP59">
        <v>0</v>
      </c>
      <c r="AQ59">
        <v>0</v>
      </c>
      <c r="AR59">
        <v>0</v>
      </c>
      <c r="AS59" t="s">
        <v>3</v>
      </c>
      <c r="AT59">
        <v>250</v>
      </c>
      <c r="AU59" t="s">
        <v>3</v>
      </c>
      <c r="AV59">
        <v>0</v>
      </c>
      <c r="AW59">
        <v>2</v>
      </c>
      <c r="AX59">
        <v>55574525</v>
      </c>
      <c r="AY59">
        <v>1</v>
      </c>
      <c r="AZ59">
        <v>0</v>
      </c>
      <c r="BA59">
        <v>55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CX59">
        <f>Y59*Source!I201</f>
        <v>10.8</v>
      </c>
      <c r="CY59">
        <f>AA59</f>
        <v>91.89</v>
      </c>
      <c r="CZ59">
        <f>AE59</f>
        <v>91.89</v>
      </c>
      <c r="DA59">
        <f>AI59</f>
        <v>1</v>
      </c>
      <c r="DB59">
        <f t="shared" si="2"/>
        <v>22972.5</v>
      </c>
      <c r="DC59">
        <f t="shared" si="3"/>
        <v>0</v>
      </c>
    </row>
    <row r="60" spans="1:107" x14ac:dyDescent="0.2">
      <c r="A60">
        <f>ROW(Source!A201)</f>
        <v>201</v>
      </c>
      <c r="B60">
        <v>55574044</v>
      </c>
      <c r="C60">
        <v>55574517</v>
      </c>
      <c r="D60">
        <v>52279001</v>
      </c>
      <c r="E60">
        <v>1</v>
      </c>
      <c r="F60">
        <v>1</v>
      </c>
      <c r="G60">
        <v>27</v>
      </c>
      <c r="H60">
        <v>3</v>
      </c>
      <c r="I60" t="s">
        <v>556</v>
      </c>
      <c r="J60" t="s">
        <v>607</v>
      </c>
      <c r="K60" t="s">
        <v>558</v>
      </c>
      <c r="L60">
        <v>1339</v>
      </c>
      <c r="N60">
        <v>1007</v>
      </c>
      <c r="O60" t="s">
        <v>175</v>
      </c>
      <c r="P60" t="s">
        <v>175</v>
      </c>
      <c r="Q60">
        <v>1</v>
      </c>
      <c r="W60">
        <v>0</v>
      </c>
      <c r="X60">
        <v>2028445372</v>
      </c>
      <c r="Y60">
        <v>1.75</v>
      </c>
      <c r="AA60">
        <v>35.25</v>
      </c>
      <c r="AB60">
        <v>0</v>
      </c>
      <c r="AC60">
        <v>0</v>
      </c>
      <c r="AD60">
        <v>0</v>
      </c>
      <c r="AE60">
        <v>35.25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N60">
        <v>0</v>
      </c>
      <c r="AO60">
        <v>1</v>
      </c>
      <c r="AP60">
        <v>0</v>
      </c>
      <c r="AQ60">
        <v>0</v>
      </c>
      <c r="AR60">
        <v>0</v>
      </c>
      <c r="AS60" t="s">
        <v>3</v>
      </c>
      <c r="AT60">
        <v>1.75</v>
      </c>
      <c r="AU60" t="s">
        <v>3</v>
      </c>
      <c r="AV60">
        <v>0</v>
      </c>
      <c r="AW60">
        <v>2</v>
      </c>
      <c r="AX60">
        <v>55574526</v>
      </c>
      <c r="AY60">
        <v>1</v>
      </c>
      <c r="AZ60">
        <v>0</v>
      </c>
      <c r="BA60">
        <v>56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CX60">
        <f>Y60*Source!I201</f>
        <v>7.5600000000000001E-2</v>
      </c>
      <c r="CY60">
        <f>AA60</f>
        <v>35.25</v>
      </c>
      <c r="CZ60">
        <f>AE60</f>
        <v>35.25</v>
      </c>
      <c r="DA60">
        <f>AI60</f>
        <v>1</v>
      </c>
      <c r="DB60">
        <f t="shared" si="2"/>
        <v>61.69</v>
      </c>
      <c r="DC60">
        <f t="shared" si="3"/>
        <v>0</v>
      </c>
    </row>
    <row r="61" spans="1:107" x14ac:dyDescent="0.2">
      <c r="A61">
        <f>ROW(Source!A201)</f>
        <v>201</v>
      </c>
      <c r="B61">
        <v>55574044</v>
      </c>
      <c r="C61">
        <v>55574517</v>
      </c>
      <c r="D61">
        <v>52279965</v>
      </c>
      <c r="E61">
        <v>1</v>
      </c>
      <c r="F61">
        <v>1</v>
      </c>
      <c r="G61">
        <v>27</v>
      </c>
      <c r="H61">
        <v>3</v>
      </c>
      <c r="I61" t="s">
        <v>608</v>
      </c>
      <c r="J61" t="s">
        <v>609</v>
      </c>
      <c r="K61" t="s">
        <v>610</v>
      </c>
      <c r="L61">
        <v>1339</v>
      </c>
      <c r="N61">
        <v>1007</v>
      </c>
      <c r="O61" t="s">
        <v>175</v>
      </c>
      <c r="P61" t="s">
        <v>175</v>
      </c>
      <c r="Q61">
        <v>1</v>
      </c>
      <c r="W61">
        <v>0</v>
      </c>
      <c r="X61">
        <v>339861588</v>
      </c>
      <c r="Y61">
        <v>102</v>
      </c>
      <c r="AA61">
        <v>3247.23</v>
      </c>
      <c r="AB61">
        <v>0</v>
      </c>
      <c r="AC61">
        <v>0</v>
      </c>
      <c r="AD61">
        <v>0</v>
      </c>
      <c r="AE61">
        <v>3247.23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N61">
        <v>0</v>
      </c>
      <c r="AO61">
        <v>1</v>
      </c>
      <c r="AP61">
        <v>0</v>
      </c>
      <c r="AQ61">
        <v>0</v>
      </c>
      <c r="AR61">
        <v>0</v>
      </c>
      <c r="AS61" t="s">
        <v>3</v>
      </c>
      <c r="AT61">
        <v>102</v>
      </c>
      <c r="AU61" t="s">
        <v>3</v>
      </c>
      <c r="AV61">
        <v>0</v>
      </c>
      <c r="AW61">
        <v>2</v>
      </c>
      <c r="AX61">
        <v>55574527</v>
      </c>
      <c r="AY61">
        <v>1</v>
      </c>
      <c r="AZ61">
        <v>0</v>
      </c>
      <c r="BA61">
        <v>57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CX61">
        <f>Y61*Source!I201</f>
        <v>4.4064000000000005</v>
      </c>
      <c r="CY61">
        <f>AA61</f>
        <v>3247.23</v>
      </c>
      <c r="CZ61">
        <f>AE61</f>
        <v>3247.23</v>
      </c>
      <c r="DA61">
        <f>AI61</f>
        <v>1</v>
      </c>
      <c r="DB61">
        <f t="shared" si="2"/>
        <v>331217.46000000002</v>
      </c>
      <c r="DC61">
        <f t="shared" si="3"/>
        <v>0</v>
      </c>
    </row>
    <row r="62" spans="1:107" x14ac:dyDescent="0.2">
      <c r="A62">
        <f>ROW(Source!A202)</f>
        <v>202</v>
      </c>
      <c r="B62">
        <v>55574044</v>
      </c>
      <c r="C62">
        <v>55574528</v>
      </c>
      <c r="D62">
        <v>52263930</v>
      </c>
      <c r="E62">
        <v>27</v>
      </c>
      <c r="F62">
        <v>1</v>
      </c>
      <c r="G62">
        <v>27</v>
      </c>
      <c r="H62">
        <v>1</v>
      </c>
      <c r="I62" t="s">
        <v>530</v>
      </c>
      <c r="J62" t="s">
        <v>3</v>
      </c>
      <c r="K62" t="s">
        <v>531</v>
      </c>
      <c r="L62">
        <v>1191</v>
      </c>
      <c r="N62">
        <v>1013</v>
      </c>
      <c r="O62" t="s">
        <v>532</v>
      </c>
      <c r="P62" t="s">
        <v>532</v>
      </c>
      <c r="Q62">
        <v>1</v>
      </c>
      <c r="W62">
        <v>0</v>
      </c>
      <c r="X62">
        <v>476480486</v>
      </c>
      <c r="Y62">
        <v>227.7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N62">
        <v>0</v>
      </c>
      <c r="AO62">
        <v>1</v>
      </c>
      <c r="AP62">
        <v>0</v>
      </c>
      <c r="AQ62">
        <v>0</v>
      </c>
      <c r="AR62">
        <v>0</v>
      </c>
      <c r="AS62" t="s">
        <v>3</v>
      </c>
      <c r="AT62">
        <v>227.7</v>
      </c>
      <c r="AU62" t="s">
        <v>3</v>
      </c>
      <c r="AV62">
        <v>1</v>
      </c>
      <c r="AW62">
        <v>2</v>
      </c>
      <c r="AX62">
        <v>55574531</v>
      </c>
      <c r="AY62">
        <v>1</v>
      </c>
      <c r="AZ62">
        <v>0</v>
      </c>
      <c r="BA62">
        <v>58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CX62">
        <f>Y62*Source!I202</f>
        <v>27.323999999999998</v>
      </c>
      <c r="CY62">
        <f>AD62</f>
        <v>0</v>
      </c>
      <c r="CZ62">
        <f>AH62</f>
        <v>0</v>
      </c>
      <c r="DA62">
        <f>AL62</f>
        <v>1</v>
      </c>
      <c r="DB62">
        <f t="shared" si="2"/>
        <v>0</v>
      </c>
      <c r="DC62">
        <f t="shared" si="3"/>
        <v>0</v>
      </c>
    </row>
    <row r="63" spans="1:107" x14ac:dyDescent="0.2">
      <c r="A63">
        <f>ROW(Source!A202)</f>
        <v>202</v>
      </c>
      <c r="B63">
        <v>55574044</v>
      </c>
      <c r="C63">
        <v>55574528</v>
      </c>
      <c r="D63">
        <v>52280227</v>
      </c>
      <c r="E63">
        <v>1</v>
      </c>
      <c r="F63">
        <v>1</v>
      </c>
      <c r="G63">
        <v>27</v>
      </c>
      <c r="H63">
        <v>3</v>
      </c>
      <c r="I63" t="s">
        <v>214</v>
      </c>
      <c r="J63" t="s">
        <v>216</v>
      </c>
      <c r="K63" t="s">
        <v>215</v>
      </c>
      <c r="L63">
        <v>1348</v>
      </c>
      <c r="N63">
        <v>1009</v>
      </c>
      <c r="O63" t="s">
        <v>120</v>
      </c>
      <c r="P63" t="s">
        <v>120</v>
      </c>
      <c r="Q63">
        <v>1000</v>
      </c>
      <c r="W63">
        <v>0</v>
      </c>
      <c r="X63">
        <v>588667335</v>
      </c>
      <c r="Y63">
        <v>1</v>
      </c>
      <c r="AA63">
        <v>53233.52</v>
      </c>
      <c r="AB63">
        <v>0</v>
      </c>
      <c r="AC63">
        <v>0</v>
      </c>
      <c r="AD63">
        <v>0</v>
      </c>
      <c r="AE63">
        <v>53233.52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N63">
        <v>0</v>
      </c>
      <c r="AO63">
        <v>1</v>
      </c>
      <c r="AP63">
        <v>0</v>
      </c>
      <c r="AQ63">
        <v>0</v>
      </c>
      <c r="AR63">
        <v>0</v>
      </c>
      <c r="AS63" t="s">
        <v>3</v>
      </c>
      <c r="AT63">
        <v>1</v>
      </c>
      <c r="AU63" t="s">
        <v>3</v>
      </c>
      <c r="AV63">
        <v>0</v>
      </c>
      <c r="AW63">
        <v>2</v>
      </c>
      <c r="AX63">
        <v>55574532</v>
      </c>
      <c r="AY63">
        <v>1</v>
      </c>
      <c r="AZ63">
        <v>0</v>
      </c>
      <c r="BA63">
        <v>59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CX63">
        <f>Y63*Source!I202</f>
        <v>0.12</v>
      </c>
      <c r="CY63">
        <f>AA63</f>
        <v>53233.52</v>
      </c>
      <c r="CZ63">
        <f>AE63</f>
        <v>53233.52</v>
      </c>
      <c r="DA63">
        <f>AI63</f>
        <v>1</v>
      </c>
      <c r="DB63">
        <f t="shared" si="2"/>
        <v>53233.52</v>
      </c>
      <c r="DC63">
        <f t="shared" si="3"/>
        <v>0</v>
      </c>
    </row>
    <row r="64" spans="1:107" x14ac:dyDescent="0.2">
      <c r="A64">
        <f>ROW(Source!A203)</f>
        <v>203</v>
      </c>
      <c r="B64">
        <v>55574044</v>
      </c>
      <c r="C64">
        <v>55574533</v>
      </c>
      <c r="D64">
        <v>52263930</v>
      </c>
      <c r="E64">
        <v>27</v>
      </c>
      <c r="F64">
        <v>1</v>
      </c>
      <c r="G64">
        <v>27</v>
      </c>
      <c r="H64">
        <v>1</v>
      </c>
      <c r="I64" t="s">
        <v>530</v>
      </c>
      <c r="J64" t="s">
        <v>3</v>
      </c>
      <c r="K64" t="s">
        <v>531</v>
      </c>
      <c r="L64">
        <v>1191</v>
      </c>
      <c r="N64">
        <v>1013</v>
      </c>
      <c r="O64" t="s">
        <v>532</v>
      </c>
      <c r="P64" t="s">
        <v>532</v>
      </c>
      <c r="Q64">
        <v>1</v>
      </c>
      <c r="W64">
        <v>0</v>
      </c>
      <c r="X64">
        <v>476480486</v>
      </c>
      <c r="Y64">
        <v>36.11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N64">
        <v>0</v>
      </c>
      <c r="AO64">
        <v>1</v>
      </c>
      <c r="AP64">
        <v>0</v>
      </c>
      <c r="AQ64">
        <v>0</v>
      </c>
      <c r="AR64">
        <v>0</v>
      </c>
      <c r="AS64" t="s">
        <v>3</v>
      </c>
      <c r="AT64">
        <v>36.11</v>
      </c>
      <c r="AU64" t="s">
        <v>3</v>
      </c>
      <c r="AV64">
        <v>1</v>
      </c>
      <c r="AW64">
        <v>2</v>
      </c>
      <c r="AX64">
        <v>55574537</v>
      </c>
      <c r="AY64">
        <v>1</v>
      </c>
      <c r="AZ64">
        <v>0</v>
      </c>
      <c r="BA64">
        <v>60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CX64">
        <f>Y64*Source!I203</f>
        <v>87.74730000000001</v>
      </c>
      <c r="CY64">
        <f>AD64</f>
        <v>0</v>
      </c>
      <c r="CZ64">
        <f>AH64</f>
        <v>0</v>
      </c>
      <c r="DA64">
        <f>AL64</f>
        <v>1</v>
      </c>
      <c r="DB64">
        <f t="shared" si="2"/>
        <v>0</v>
      </c>
      <c r="DC64">
        <f t="shared" si="3"/>
        <v>0</v>
      </c>
    </row>
    <row r="65" spans="1:107" x14ac:dyDescent="0.2">
      <c r="A65">
        <f>ROW(Source!A203)</f>
        <v>203</v>
      </c>
      <c r="B65">
        <v>55574044</v>
      </c>
      <c r="C65">
        <v>55574533</v>
      </c>
      <c r="D65">
        <v>52276550</v>
      </c>
      <c r="E65">
        <v>1</v>
      </c>
      <c r="F65">
        <v>1</v>
      </c>
      <c r="G65">
        <v>27</v>
      </c>
      <c r="H65">
        <v>2</v>
      </c>
      <c r="I65" t="s">
        <v>611</v>
      </c>
      <c r="J65" t="s">
        <v>612</v>
      </c>
      <c r="K65" t="s">
        <v>613</v>
      </c>
      <c r="L65">
        <v>1368</v>
      </c>
      <c r="N65">
        <v>1011</v>
      </c>
      <c r="O65" t="s">
        <v>536</v>
      </c>
      <c r="P65" t="s">
        <v>536</v>
      </c>
      <c r="Q65">
        <v>1</v>
      </c>
      <c r="W65">
        <v>0</v>
      </c>
      <c r="X65">
        <v>343943799</v>
      </c>
      <c r="Y65">
        <v>21.91</v>
      </c>
      <c r="AA65">
        <v>0</v>
      </c>
      <c r="AB65">
        <v>54.65</v>
      </c>
      <c r="AC65">
        <v>0.05</v>
      </c>
      <c r="AD65">
        <v>0</v>
      </c>
      <c r="AE65">
        <v>0</v>
      </c>
      <c r="AF65">
        <v>54.65</v>
      </c>
      <c r="AG65">
        <v>0.05</v>
      </c>
      <c r="AH65">
        <v>0</v>
      </c>
      <c r="AI65">
        <v>1</v>
      </c>
      <c r="AJ65">
        <v>1</v>
      </c>
      <c r="AK65">
        <v>1</v>
      </c>
      <c r="AL65">
        <v>1</v>
      </c>
      <c r="AN65">
        <v>0</v>
      </c>
      <c r="AO65">
        <v>1</v>
      </c>
      <c r="AP65">
        <v>0</v>
      </c>
      <c r="AQ65">
        <v>0</v>
      </c>
      <c r="AR65">
        <v>0</v>
      </c>
      <c r="AS65" t="s">
        <v>3</v>
      </c>
      <c r="AT65">
        <v>21.91</v>
      </c>
      <c r="AU65" t="s">
        <v>3</v>
      </c>
      <c r="AV65">
        <v>0</v>
      </c>
      <c r="AW65">
        <v>2</v>
      </c>
      <c r="AX65">
        <v>55574538</v>
      </c>
      <c r="AY65">
        <v>1</v>
      </c>
      <c r="AZ65">
        <v>0</v>
      </c>
      <c r="BA65">
        <v>61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CX65">
        <f>Y65*Source!I203</f>
        <v>53.241300000000003</v>
      </c>
      <c r="CY65">
        <f>AB65</f>
        <v>54.65</v>
      </c>
      <c r="CZ65">
        <f>AF65</f>
        <v>54.65</v>
      </c>
      <c r="DA65">
        <f>AJ65</f>
        <v>1</v>
      </c>
      <c r="DB65">
        <f t="shared" si="2"/>
        <v>1197.3800000000001</v>
      </c>
      <c r="DC65">
        <f t="shared" si="3"/>
        <v>1.1000000000000001</v>
      </c>
    </row>
    <row r="66" spans="1:107" x14ac:dyDescent="0.2">
      <c r="A66">
        <f>ROW(Source!A203)</f>
        <v>203</v>
      </c>
      <c r="B66">
        <v>55574044</v>
      </c>
      <c r="C66">
        <v>55574533</v>
      </c>
      <c r="D66">
        <v>52278908</v>
      </c>
      <c r="E66">
        <v>1</v>
      </c>
      <c r="F66">
        <v>1</v>
      </c>
      <c r="G66">
        <v>27</v>
      </c>
      <c r="H66">
        <v>3</v>
      </c>
      <c r="I66" t="s">
        <v>614</v>
      </c>
      <c r="J66" t="s">
        <v>615</v>
      </c>
      <c r="K66" t="s">
        <v>616</v>
      </c>
      <c r="L66">
        <v>1348</v>
      </c>
      <c r="N66">
        <v>1009</v>
      </c>
      <c r="O66" t="s">
        <v>120</v>
      </c>
      <c r="P66" t="s">
        <v>120</v>
      </c>
      <c r="Q66">
        <v>1000</v>
      </c>
      <c r="W66">
        <v>0</v>
      </c>
      <c r="X66">
        <v>-941081254</v>
      </c>
      <c r="Y66">
        <v>0.03</v>
      </c>
      <c r="AA66">
        <v>110781.14</v>
      </c>
      <c r="AB66">
        <v>0</v>
      </c>
      <c r="AC66">
        <v>0</v>
      </c>
      <c r="AD66">
        <v>0</v>
      </c>
      <c r="AE66">
        <v>110781.14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1</v>
      </c>
      <c r="AN66">
        <v>0</v>
      </c>
      <c r="AO66">
        <v>1</v>
      </c>
      <c r="AP66">
        <v>0</v>
      </c>
      <c r="AQ66">
        <v>0</v>
      </c>
      <c r="AR66">
        <v>0</v>
      </c>
      <c r="AS66" t="s">
        <v>3</v>
      </c>
      <c r="AT66">
        <v>0.03</v>
      </c>
      <c r="AU66" t="s">
        <v>3</v>
      </c>
      <c r="AV66">
        <v>0</v>
      </c>
      <c r="AW66">
        <v>2</v>
      </c>
      <c r="AX66">
        <v>55574539</v>
      </c>
      <c r="AY66">
        <v>1</v>
      </c>
      <c r="AZ66">
        <v>0</v>
      </c>
      <c r="BA66">
        <v>62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CX66">
        <f>Y66*Source!I203</f>
        <v>7.2900000000000006E-2</v>
      </c>
      <c r="CY66">
        <f>AA66</f>
        <v>110781.14</v>
      </c>
      <c r="CZ66">
        <f>AE66</f>
        <v>110781.14</v>
      </c>
      <c r="DA66">
        <f>AI66</f>
        <v>1</v>
      </c>
      <c r="DB66">
        <f t="shared" si="2"/>
        <v>3323.43</v>
      </c>
      <c r="DC66">
        <f t="shared" si="3"/>
        <v>0</v>
      </c>
    </row>
    <row r="67" spans="1:107" x14ac:dyDescent="0.2">
      <c r="A67">
        <f>ROW(Source!A203)</f>
        <v>203</v>
      </c>
      <c r="B67">
        <v>55574044</v>
      </c>
      <c r="C67">
        <v>55574533</v>
      </c>
      <c r="D67">
        <v>52280227</v>
      </c>
      <c r="E67">
        <v>1</v>
      </c>
      <c r="F67">
        <v>1</v>
      </c>
      <c r="G67">
        <v>27</v>
      </c>
      <c r="H67">
        <v>3</v>
      </c>
      <c r="I67" t="s">
        <v>214</v>
      </c>
      <c r="J67" t="s">
        <v>216</v>
      </c>
      <c r="K67" t="s">
        <v>215</v>
      </c>
      <c r="L67">
        <v>1348</v>
      </c>
      <c r="N67">
        <v>1009</v>
      </c>
      <c r="O67" t="s">
        <v>120</v>
      </c>
      <c r="P67" t="s">
        <v>120</v>
      </c>
      <c r="Q67">
        <v>1000</v>
      </c>
      <c r="W67">
        <v>1</v>
      </c>
      <c r="X67">
        <v>588667335</v>
      </c>
      <c r="Y67">
        <v>-1</v>
      </c>
      <c r="AA67">
        <v>53233.52</v>
      </c>
      <c r="AB67">
        <v>0</v>
      </c>
      <c r="AC67">
        <v>0</v>
      </c>
      <c r="AD67">
        <v>0</v>
      </c>
      <c r="AE67">
        <v>53233.52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N67">
        <v>0</v>
      </c>
      <c r="AO67">
        <v>1</v>
      </c>
      <c r="AP67">
        <v>0</v>
      </c>
      <c r="AQ67">
        <v>0</v>
      </c>
      <c r="AR67">
        <v>0</v>
      </c>
      <c r="AS67" t="s">
        <v>3</v>
      </c>
      <c r="AT67">
        <v>-1</v>
      </c>
      <c r="AU67" t="s">
        <v>3</v>
      </c>
      <c r="AV67">
        <v>0</v>
      </c>
      <c r="AW67">
        <v>2</v>
      </c>
      <c r="AX67">
        <v>55574540</v>
      </c>
      <c r="AY67">
        <v>1</v>
      </c>
      <c r="AZ67">
        <v>6144</v>
      </c>
      <c r="BA67">
        <v>63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CX67">
        <f>Y67*Source!I203</f>
        <v>-2.4300000000000002</v>
      </c>
      <c r="CY67">
        <f>AA67</f>
        <v>53233.52</v>
      </c>
      <c r="CZ67">
        <f>AE67</f>
        <v>53233.52</v>
      </c>
      <c r="DA67">
        <f>AI67</f>
        <v>1</v>
      </c>
      <c r="DB67">
        <f t="shared" si="2"/>
        <v>-53233.52</v>
      </c>
      <c r="DC67">
        <f t="shared" si="3"/>
        <v>0</v>
      </c>
    </row>
    <row r="68" spans="1:107" x14ac:dyDescent="0.2">
      <c r="A68">
        <f>ROW(Source!A242)</f>
        <v>242</v>
      </c>
      <c r="B68">
        <v>55574044</v>
      </c>
      <c r="C68">
        <v>55574600</v>
      </c>
      <c r="D68">
        <v>52263930</v>
      </c>
      <c r="E68">
        <v>27</v>
      </c>
      <c r="F68">
        <v>1</v>
      </c>
      <c r="G68">
        <v>27</v>
      </c>
      <c r="H68">
        <v>1</v>
      </c>
      <c r="I68" t="s">
        <v>530</v>
      </c>
      <c r="J68" t="s">
        <v>3</v>
      </c>
      <c r="K68" t="s">
        <v>531</v>
      </c>
      <c r="L68">
        <v>1191</v>
      </c>
      <c r="N68">
        <v>1013</v>
      </c>
      <c r="O68" t="s">
        <v>532</v>
      </c>
      <c r="P68" t="s">
        <v>532</v>
      </c>
      <c r="Q68">
        <v>1</v>
      </c>
      <c r="W68">
        <v>0</v>
      </c>
      <c r="X68">
        <v>476480486</v>
      </c>
      <c r="Y68">
        <v>6.22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N68">
        <v>0</v>
      </c>
      <c r="AO68">
        <v>1</v>
      </c>
      <c r="AP68">
        <v>0</v>
      </c>
      <c r="AQ68">
        <v>0</v>
      </c>
      <c r="AR68">
        <v>0</v>
      </c>
      <c r="AS68" t="s">
        <v>3</v>
      </c>
      <c r="AT68">
        <v>6.22</v>
      </c>
      <c r="AU68" t="s">
        <v>3</v>
      </c>
      <c r="AV68">
        <v>1</v>
      </c>
      <c r="AW68">
        <v>2</v>
      </c>
      <c r="AX68">
        <v>55574606</v>
      </c>
      <c r="AY68">
        <v>1</v>
      </c>
      <c r="AZ68">
        <v>0</v>
      </c>
      <c r="BA68">
        <v>64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CX68">
        <f>Y68*Source!I242</f>
        <v>2.488</v>
      </c>
      <c r="CY68">
        <f>AD68</f>
        <v>0</v>
      </c>
      <c r="CZ68">
        <f>AH68</f>
        <v>0</v>
      </c>
      <c r="DA68">
        <f>AL68</f>
        <v>1</v>
      </c>
      <c r="DB68">
        <f t="shared" si="2"/>
        <v>0</v>
      </c>
      <c r="DC68">
        <f t="shared" si="3"/>
        <v>0</v>
      </c>
    </row>
    <row r="69" spans="1:107" x14ac:dyDescent="0.2">
      <c r="A69">
        <f>ROW(Source!A242)</f>
        <v>242</v>
      </c>
      <c r="B69">
        <v>55574044</v>
      </c>
      <c r="C69">
        <v>55574600</v>
      </c>
      <c r="D69">
        <v>52278256</v>
      </c>
      <c r="E69">
        <v>1</v>
      </c>
      <c r="F69">
        <v>1</v>
      </c>
      <c r="G69">
        <v>27</v>
      </c>
      <c r="H69">
        <v>3</v>
      </c>
      <c r="I69" t="s">
        <v>550</v>
      </c>
      <c r="J69" t="s">
        <v>551</v>
      </c>
      <c r="K69" t="s">
        <v>552</v>
      </c>
      <c r="L69">
        <v>1339</v>
      </c>
      <c r="N69">
        <v>1007</v>
      </c>
      <c r="O69" t="s">
        <v>175</v>
      </c>
      <c r="P69" t="s">
        <v>175</v>
      </c>
      <c r="Q69">
        <v>1</v>
      </c>
      <c r="W69">
        <v>0</v>
      </c>
      <c r="X69">
        <v>1817333636</v>
      </c>
      <c r="Y69">
        <v>0.29899999999999999</v>
      </c>
      <c r="AA69">
        <v>590.78</v>
      </c>
      <c r="AB69">
        <v>0</v>
      </c>
      <c r="AC69">
        <v>0</v>
      </c>
      <c r="AD69">
        <v>0</v>
      </c>
      <c r="AE69">
        <v>590.78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N69">
        <v>0</v>
      </c>
      <c r="AO69">
        <v>1</v>
      </c>
      <c r="AP69">
        <v>0</v>
      </c>
      <c r="AQ69">
        <v>0</v>
      </c>
      <c r="AR69">
        <v>0</v>
      </c>
      <c r="AS69" t="s">
        <v>3</v>
      </c>
      <c r="AT69">
        <v>0.29899999999999999</v>
      </c>
      <c r="AU69" t="s">
        <v>3</v>
      </c>
      <c r="AV69">
        <v>0</v>
      </c>
      <c r="AW69">
        <v>2</v>
      </c>
      <c r="AX69">
        <v>55574607</v>
      </c>
      <c r="AY69">
        <v>1</v>
      </c>
      <c r="AZ69">
        <v>0</v>
      </c>
      <c r="BA69">
        <v>65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CX69">
        <f>Y69*Source!I242</f>
        <v>0.1196</v>
      </c>
      <c r="CY69">
        <f>AA69</f>
        <v>590.78</v>
      </c>
      <c r="CZ69">
        <f>AE69</f>
        <v>590.78</v>
      </c>
      <c r="DA69">
        <f>AI69</f>
        <v>1</v>
      </c>
      <c r="DB69">
        <f t="shared" si="2"/>
        <v>176.64</v>
      </c>
      <c r="DC69">
        <f t="shared" si="3"/>
        <v>0</v>
      </c>
    </row>
    <row r="70" spans="1:107" x14ac:dyDescent="0.2">
      <c r="A70">
        <f>ROW(Source!A242)</f>
        <v>242</v>
      </c>
      <c r="B70">
        <v>55574044</v>
      </c>
      <c r="C70">
        <v>55574600</v>
      </c>
      <c r="D70">
        <v>52277204</v>
      </c>
      <c r="E70">
        <v>1</v>
      </c>
      <c r="F70">
        <v>1</v>
      </c>
      <c r="G70">
        <v>27</v>
      </c>
      <c r="H70">
        <v>3</v>
      </c>
      <c r="I70" t="s">
        <v>553</v>
      </c>
      <c r="J70" t="s">
        <v>554</v>
      </c>
      <c r="K70" t="s">
        <v>555</v>
      </c>
      <c r="L70">
        <v>1348</v>
      </c>
      <c r="N70">
        <v>1009</v>
      </c>
      <c r="O70" t="s">
        <v>120</v>
      </c>
      <c r="P70" t="s">
        <v>120</v>
      </c>
      <c r="Q70">
        <v>1000</v>
      </c>
      <c r="W70">
        <v>0</v>
      </c>
      <c r="X70">
        <v>381792092</v>
      </c>
      <c r="Y70">
        <v>0.107</v>
      </c>
      <c r="AA70">
        <v>4207.5</v>
      </c>
      <c r="AB70">
        <v>0</v>
      </c>
      <c r="AC70">
        <v>0</v>
      </c>
      <c r="AD70">
        <v>0</v>
      </c>
      <c r="AE70">
        <v>4207.5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N70">
        <v>0</v>
      </c>
      <c r="AO70">
        <v>1</v>
      </c>
      <c r="AP70">
        <v>0</v>
      </c>
      <c r="AQ70">
        <v>0</v>
      </c>
      <c r="AR70">
        <v>0</v>
      </c>
      <c r="AS70" t="s">
        <v>3</v>
      </c>
      <c r="AT70">
        <v>0.107</v>
      </c>
      <c r="AU70" t="s">
        <v>3</v>
      </c>
      <c r="AV70">
        <v>0</v>
      </c>
      <c r="AW70">
        <v>2</v>
      </c>
      <c r="AX70">
        <v>55574608</v>
      </c>
      <c r="AY70">
        <v>1</v>
      </c>
      <c r="AZ70">
        <v>0</v>
      </c>
      <c r="BA70">
        <v>66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CX70">
        <f>Y70*Source!I242</f>
        <v>4.2800000000000005E-2</v>
      </c>
      <c r="CY70">
        <f>AA70</f>
        <v>4207.5</v>
      </c>
      <c r="CZ70">
        <f>AE70</f>
        <v>4207.5</v>
      </c>
      <c r="DA70">
        <f>AI70</f>
        <v>1</v>
      </c>
      <c r="DB70">
        <f t="shared" si="2"/>
        <v>450.2</v>
      </c>
      <c r="DC70">
        <f t="shared" si="3"/>
        <v>0</v>
      </c>
    </row>
    <row r="71" spans="1:107" x14ac:dyDescent="0.2">
      <c r="A71">
        <f>ROW(Source!A242)</f>
        <v>242</v>
      </c>
      <c r="B71">
        <v>55574044</v>
      </c>
      <c r="C71">
        <v>55574600</v>
      </c>
      <c r="D71">
        <v>52279001</v>
      </c>
      <c r="E71">
        <v>1</v>
      </c>
      <c r="F71">
        <v>1</v>
      </c>
      <c r="G71">
        <v>27</v>
      </c>
      <c r="H71">
        <v>3</v>
      </c>
      <c r="I71" t="s">
        <v>556</v>
      </c>
      <c r="J71" t="s">
        <v>557</v>
      </c>
      <c r="K71" t="s">
        <v>558</v>
      </c>
      <c r="L71">
        <v>1339</v>
      </c>
      <c r="N71">
        <v>1007</v>
      </c>
      <c r="O71" t="s">
        <v>175</v>
      </c>
      <c r="P71" t="s">
        <v>175</v>
      </c>
      <c r="Q71">
        <v>1</v>
      </c>
      <c r="W71">
        <v>0</v>
      </c>
      <c r="X71">
        <v>1057803868</v>
      </c>
      <c r="Y71">
        <v>7.6999999999999999E-2</v>
      </c>
      <c r="AA71">
        <v>35.25</v>
      </c>
      <c r="AB71">
        <v>0</v>
      </c>
      <c r="AC71">
        <v>0</v>
      </c>
      <c r="AD71">
        <v>0</v>
      </c>
      <c r="AE71">
        <v>35.25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N71">
        <v>0</v>
      </c>
      <c r="AO71">
        <v>1</v>
      </c>
      <c r="AP71">
        <v>0</v>
      </c>
      <c r="AQ71">
        <v>0</v>
      </c>
      <c r="AR71">
        <v>0</v>
      </c>
      <c r="AS71" t="s">
        <v>3</v>
      </c>
      <c r="AT71">
        <v>7.6999999999999999E-2</v>
      </c>
      <c r="AU71" t="s">
        <v>3</v>
      </c>
      <c r="AV71">
        <v>0</v>
      </c>
      <c r="AW71">
        <v>2</v>
      </c>
      <c r="AX71">
        <v>55574609</v>
      </c>
      <c r="AY71">
        <v>1</v>
      </c>
      <c r="AZ71">
        <v>0</v>
      </c>
      <c r="BA71">
        <v>67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CX71">
        <f>Y71*Source!I242</f>
        <v>3.0800000000000001E-2</v>
      </c>
      <c r="CY71">
        <f>AA71</f>
        <v>35.25</v>
      </c>
      <c r="CZ71">
        <f>AE71</f>
        <v>35.25</v>
      </c>
      <c r="DA71">
        <f>AI71</f>
        <v>1</v>
      </c>
      <c r="DB71">
        <f t="shared" si="2"/>
        <v>2.71</v>
      </c>
      <c r="DC71">
        <f t="shared" si="3"/>
        <v>0</v>
      </c>
    </row>
    <row r="72" spans="1:107" x14ac:dyDescent="0.2">
      <c r="A72">
        <f>ROW(Source!A242)</f>
        <v>242</v>
      </c>
      <c r="B72">
        <v>55574044</v>
      </c>
      <c r="C72">
        <v>55574600</v>
      </c>
      <c r="D72">
        <v>52281688</v>
      </c>
      <c r="E72">
        <v>1</v>
      </c>
      <c r="F72">
        <v>1</v>
      </c>
      <c r="G72">
        <v>27</v>
      </c>
      <c r="H72">
        <v>3</v>
      </c>
      <c r="I72" t="s">
        <v>270</v>
      </c>
      <c r="J72" t="s">
        <v>272</v>
      </c>
      <c r="K72" t="s">
        <v>271</v>
      </c>
      <c r="L72">
        <v>1354</v>
      </c>
      <c r="N72">
        <v>1010</v>
      </c>
      <c r="O72" t="s">
        <v>180</v>
      </c>
      <c r="P72" t="s">
        <v>180</v>
      </c>
      <c r="Q72">
        <v>1</v>
      </c>
      <c r="W72">
        <v>0</v>
      </c>
      <c r="X72">
        <v>-1873178035</v>
      </c>
      <c r="Y72">
        <v>10</v>
      </c>
      <c r="AA72">
        <v>236.53</v>
      </c>
      <c r="AB72">
        <v>0</v>
      </c>
      <c r="AC72">
        <v>0</v>
      </c>
      <c r="AD72">
        <v>0</v>
      </c>
      <c r="AE72">
        <v>236.53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N72">
        <v>0</v>
      </c>
      <c r="AO72">
        <v>1</v>
      </c>
      <c r="AP72">
        <v>0</v>
      </c>
      <c r="AQ72">
        <v>0</v>
      </c>
      <c r="AR72">
        <v>0</v>
      </c>
      <c r="AS72" t="s">
        <v>3</v>
      </c>
      <c r="AT72">
        <v>10</v>
      </c>
      <c r="AU72" t="s">
        <v>3</v>
      </c>
      <c r="AV72">
        <v>0</v>
      </c>
      <c r="AW72">
        <v>2</v>
      </c>
      <c r="AX72">
        <v>55574610</v>
      </c>
      <c r="AY72">
        <v>1</v>
      </c>
      <c r="AZ72">
        <v>0</v>
      </c>
      <c r="BA72">
        <v>68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CX72">
        <f>Y72*Source!I242</f>
        <v>4</v>
      </c>
      <c r="CY72">
        <f>AA72</f>
        <v>236.53</v>
      </c>
      <c r="CZ72">
        <f>AE72</f>
        <v>236.53</v>
      </c>
      <c r="DA72">
        <f>AI72</f>
        <v>1</v>
      </c>
      <c r="DB72">
        <f t="shared" si="2"/>
        <v>2365.3000000000002</v>
      </c>
      <c r="DC72">
        <f t="shared" si="3"/>
        <v>0</v>
      </c>
    </row>
    <row r="73" spans="1:107" x14ac:dyDescent="0.2">
      <c r="A73">
        <f>ROW(Source!A244)</f>
        <v>244</v>
      </c>
      <c r="B73">
        <v>55574044</v>
      </c>
      <c r="C73">
        <v>55574612</v>
      </c>
      <c r="D73">
        <v>52263930</v>
      </c>
      <c r="E73">
        <v>27</v>
      </c>
      <c r="F73">
        <v>1</v>
      </c>
      <c r="G73">
        <v>27</v>
      </c>
      <c r="H73">
        <v>1</v>
      </c>
      <c r="I73" t="s">
        <v>530</v>
      </c>
      <c r="J73" t="s">
        <v>3</v>
      </c>
      <c r="K73" t="s">
        <v>531</v>
      </c>
      <c r="L73">
        <v>1191</v>
      </c>
      <c r="N73">
        <v>1013</v>
      </c>
      <c r="O73" t="s">
        <v>532</v>
      </c>
      <c r="P73" t="s">
        <v>532</v>
      </c>
      <c r="Q73">
        <v>1</v>
      </c>
      <c r="W73">
        <v>0</v>
      </c>
      <c r="X73">
        <v>476480486</v>
      </c>
      <c r="Y73">
        <v>6.22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1</v>
      </c>
      <c r="AN73">
        <v>0</v>
      </c>
      <c r="AO73">
        <v>1</v>
      </c>
      <c r="AP73">
        <v>0</v>
      </c>
      <c r="AQ73">
        <v>0</v>
      </c>
      <c r="AR73">
        <v>0</v>
      </c>
      <c r="AS73" t="s">
        <v>3</v>
      </c>
      <c r="AT73">
        <v>6.22</v>
      </c>
      <c r="AU73" t="s">
        <v>3</v>
      </c>
      <c r="AV73">
        <v>1</v>
      </c>
      <c r="AW73">
        <v>2</v>
      </c>
      <c r="AX73">
        <v>55574618</v>
      </c>
      <c r="AY73">
        <v>1</v>
      </c>
      <c r="AZ73">
        <v>0</v>
      </c>
      <c r="BA73">
        <v>69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CX73">
        <f>Y73*Source!I244</f>
        <v>2.488</v>
      </c>
      <c r="CY73">
        <f>AD73</f>
        <v>0</v>
      </c>
      <c r="CZ73">
        <f>AH73</f>
        <v>0</v>
      </c>
      <c r="DA73">
        <f>AL73</f>
        <v>1</v>
      </c>
      <c r="DB73">
        <f t="shared" si="2"/>
        <v>0</v>
      </c>
      <c r="DC73">
        <f t="shared" si="3"/>
        <v>0</v>
      </c>
    </row>
    <row r="74" spans="1:107" x14ac:dyDescent="0.2">
      <c r="A74">
        <f>ROW(Source!A244)</f>
        <v>244</v>
      </c>
      <c r="B74">
        <v>55574044</v>
      </c>
      <c r="C74">
        <v>55574612</v>
      </c>
      <c r="D74">
        <v>52278256</v>
      </c>
      <c r="E74">
        <v>1</v>
      </c>
      <c r="F74">
        <v>1</v>
      </c>
      <c r="G74">
        <v>27</v>
      </c>
      <c r="H74">
        <v>3</v>
      </c>
      <c r="I74" t="s">
        <v>550</v>
      </c>
      <c r="J74" t="s">
        <v>551</v>
      </c>
      <c r="K74" t="s">
        <v>552</v>
      </c>
      <c r="L74">
        <v>1339</v>
      </c>
      <c r="N74">
        <v>1007</v>
      </c>
      <c r="O74" t="s">
        <v>175</v>
      </c>
      <c r="P74" t="s">
        <v>175</v>
      </c>
      <c r="Q74">
        <v>1</v>
      </c>
      <c r="W74">
        <v>0</v>
      </c>
      <c r="X74">
        <v>1817333636</v>
      </c>
      <c r="Y74">
        <v>0.29899999999999999</v>
      </c>
      <c r="AA74">
        <v>590.78</v>
      </c>
      <c r="AB74">
        <v>0</v>
      </c>
      <c r="AC74">
        <v>0</v>
      </c>
      <c r="AD74">
        <v>0</v>
      </c>
      <c r="AE74">
        <v>590.78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N74">
        <v>0</v>
      </c>
      <c r="AO74">
        <v>1</v>
      </c>
      <c r="AP74">
        <v>0</v>
      </c>
      <c r="AQ74">
        <v>0</v>
      </c>
      <c r="AR74">
        <v>0</v>
      </c>
      <c r="AS74" t="s">
        <v>3</v>
      </c>
      <c r="AT74">
        <v>0.29899999999999999</v>
      </c>
      <c r="AU74" t="s">
        <v>3</v>
      </c>
      <c r="AV74">
        <v>0</v>
      </c>
      <c r="AW74">
        <v>2</v>
      </c>
      <c r="AX74">
        <v>55574619</v>
      </c>
      <c r="AY74">
        <v>1</v>
      </c>
      <c r="AZ74">
        <v>0</v>
      </c>
      <c r="BA74">
        <v>70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CX74">
        <f>Y74*Source!I244</f>
        <v>0.1196</v>
      </c>
      <c r="CY74">
        <f>AA74</f>
        <v>590.78</v>
      </c>
      <c r="CZ74">
        <f>AE74</f>
        <v>590.78</v>
      </c>
      <c r="DA74">
        <f>AI74</f>
        <v>1</v>
      </c>
      <c r="DB74">
        <f t="shared" si="2"/>
        <v>176.64</v>
      </c>
      <c r="DC74">
        <f t="shared" si="3"/>
        <v>0</v>
      </c>
    </row>
    <row r="75" spans="1:107" x14ac:dyDescent="0.2">
      <c r="A75">
        <f>ROW(Source!A244)</f>
        <v>244</v>
      </c>
      <c r="B75">
        <v>55574044</v>
      </c>
      <c r="C75">
        <v>55574612</v>
      </c>
      <c r="D75">
        <v>52277204</v>
      </c>
      <c r="E75">
        <v>1</v>
      </c>
      <c r="F75">
        <v>1</v>
      </c>
      <c r="G75">
        <v>27</v>
      </c>
      <c r="H75">
        <v>3</v>
      </c>
      <c r="I75" t="s">
        <v>553</v>
      </c>
      <c r="J75" t="s">
        <v>554</v>
      </c>
      <c r="K75" t="s">
        <v>555</v>
      </c>
      <c r="L75">
        <v>1348</v>
      </c>
      <c r="N75">
        <v>1009</v>
      </c>
      <c r="O75" t="s">
        <v>120</v>
      </c>
      <c r="P75" t="s">
        <v>120</v>
      </c>
      <c r="Q75">
        <v>1000</v>
      </c>
      <c r="W75">
        <v>0</v>
      </c>
      <c r="X75">
        <v>381792092</v>
      </c>
      <c r="Y75">
        <v>0.107</v>
      </c>
      <c r="AA75">
        <v>4207.5</v>
      </c>
      <c r="AB75">
        <v>0</v>
      </c>
      <c r="AC75">
        <v>0</v>
      </c>
      <c r="AD75">
        <v>0</v>
      </c>
      <c r="AE75">
        <v>4207.5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N75">
        <v>0</v>
      </c>
      <c r="AO75">
        <v>1</v>
      </c>
      <c r="AP75">
        <v>0</v>
      </c>
      <c r="AQ75">
        <v>0</v>
      </c>
      <c r="AR75">
        <v>0</v>
      </c>
      <c r="AS75" t="s">
        <v>3</v>
      </c>
      <c r="AT75">
        <v>0.107</v>
      </c>
      <c r="AU75" t="s">
        <v>3</v>
      </c>
      <c r="AV75">
        <v>0</v>
      </c>
      <c r="AW75">
        <v>2</v>
      </c>
      <c r="AX75">
        <v>55574620</v>
      </c>
      <c r="AY75">
        <v>1</v>
      </c>
      <c r="AZ75">
        <v>0</v>
      </c>
      <c r="BA75">
        <v>71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CX75">
        <f>Y75*Source!I244</f>
        <v>4.2800000000000005E-2</v>
      </c>
      <c r="CY75">
        <f>AA75</f>
        <v>4207.5</v>
      </c>
      <c r="CZ75">
        <f>AE75</f>
        <v>4207.5</v>
      </c>
      <c r="DA75">
        <f>AI75</f>
        <v>1</v>
      </c>
      <c r="DB75">
        <f t="shared" si="2"/>
        <v>450.2</v>
      </c>
      <c r="DC75">
        <f t="shared" si="3"/>
        <v>0</v>
      </c>
    </row>
    <row r="76" spans="1:107" x14ac:dyDescent="0.2">
      <c r="A76">
        <f>ROW(Source!A244)</f>
        <v>244</v>
      </c>
      <c r="B76">
        <v>55574044</v>
      </c>
      <c r="C76">
        <v>55574612</v>
      </c>
      <c r="D76">
        <v>52279001</v>
      </c>
      <c r="E76">
        <v>1</v>
      </c>
      <c r="F76">
        <v>1</v>
      </c>
      <c r="G76">
        <v>27</v>
      </c>
      <c r="H76">
        <v>3</v>
      </c>
      <c r="I76" t="s">
        <v>556</v>
      </c>
      <c r="J76" t="s">
        <v>557</v>
      </c>
      <c r="K76" t="s">
        <v>558</v>
      </c>
      <c r="L76">
        <v>1339</v>
      </c>
      <c r="N76">
        <v>1007</v>
      </c>
      <c r="O76" t="s">
        <v>175</v>
      </c>
      <c r="P76" t="s">
        <v>175</v>
      </c>
      <c r="Q76">
        <v>1</v>
      </c>
      <c r="W76">
        <v>0</v>
      </c>
      <c r="X76">
        <v>1057803868</v>
      </c>
      <c r="Y76">
        <v>7.6999999999999999E-2</v>
      </c>
      <c r="AA76">
        <v>35.25</v>
      </c>
      <c r="AB76">
        <v>0</v>
      </c>
      <c r="AC76">
        <v>0</v>
      </c>
      <c r="AD76">
        <v>0</v>
      </c>
      <c r="AE76">
        <v>35.25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N76">
        <v>0</v>
      </c>
      <c r="AO76">
        <v>1</v>
      </c>
      <c r="AP76">
        <v>0</v>
      </c>
      <c r="AQ76">
        <v>0</v>
      </c>
      <c r="AR76">
        <v>0</v>
      </c>
      <c r="AS76" t="s">
        <v>3</v>
      </c>
      <c r="AT76">
        <v>7.6999999999999999E-2</v>
      </c>
      <c r="AU76" t="s">
        <v>3</v>
      </c>
      <c r="AV76">
        <v>0</v>
      </c>
      <c r="AW76">
        <v>2</v>
      </c>
      <c r="AX76">
        <v>55574621</v>
      </c>
      <c r="AY76">
        <v>1</v>
      </c>
      <c r="AZ76">
        <v>0</v>
      </c>
      <c r="BA76">
        <v>72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CX76">
        <f>Y76*Source!I244</f>
        <v>3.0800000000000001E-2</v>
      </c>
      <c r="CY76">
        <f>AA76</f>
        <v>35.25</v>
      </c>
      <c r="CZ76">
        <f>AE76</f>
        <v>35.25</v>
      </c>
      <c r="DA76">
        <f>AI76</f>
        <v>1</v>
      </c>
      <c r="DB76">
        <f t="shared" si="2"/>
        <v>2.71</v>
      </c>
      <c r="DC76">
        <f t="shared" si="3"/>
        <v>0</v>
      </c>
    </row>
    <row r="77" spans="1:107" x14ac:dyDescent="0.2">
      <c r="A77">
        <f>ROW(Source!A244)</f>
        <v>244</v>
      </c>
      <c r="B77">
        <v>55574044</v>
      </c>
      <c r="C77">
        <v>55574612</v>
      </c>
      <c r="D77">
        <v>52281688</v>
      </c>
      <c r="E77">
        <v>1</v>
      </c>
      <c r="F77">
        <v>1</v>
      </c>
      <c r="G77">
        <v>27</v>
      </c>
      <c r="H77">
        <v>3</v>
      </c>
      <c r="I77" t="s">
        <v>270</v>
      </c>
      <c r="J77" t="s">
        <v>272</v>
      </c>
      <c r="K77" t="s">
        <v>271</v>
      </c>
      <c r="L77">
        <v>1354</v>
      </c>
      <c r="N77">
        <v>1010</v>
      </c>
      <c r="O77" t="s">
        <v>180</v>
      </c>
      <c r="P77" t="s">
        <v>180</v>
      </c>
      <c r="Q77">
        <v>1</v>
      </c>
      <c r="W77">
        <v>0</v>
      </c>
      <c r="X77">
        <v>-1873178035</v>
      </c>
      <c r="Y77">
        <v>10</v>
      </c>
      <c r="AA77">
        <v>236.53</v>
      </c>
      <c r="AB77">
        <v>0</v>
      </c>
      <c r="AC77">
        <v>0</v>
      </c>
      <c r="AD77">
        <v>0</v>
      </c>
      <c r="AE77">
        <v>236.53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N77">
        <v>0</v>
      </c>
      <c r="AO77">
        <v>1</v>
      </c>
      <c r="AP77">
        <v>0</v>
      </c>
      <c r="AQ77">
        <v>0</v>
      </c>
      <c r="AR77">
        <v>0</v>
      </c>
      <c r="AS77" t="s">
        <v>3</v>
      </c>
      <c r="AT77">
        <v>10</v>
      </c>
      <c r="AU77" t="s">
        <v>3</v>
      </c>
      <c r="AV77">
        <v>0</v>
      </c>
      <c r="AW77">
        <v>2</v>
      </c>
      <c r="AX77">
        <v>55574622</v>
      </c>
      <c r="AY77">
        <v>1</v>
      </c>
      <c r="AZ77">
        <v>0</v>
      </c>
      <c r="BA77">
        <v>73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CX77">
        <f>Y77*Source!I244</f>
        <v>4</v>
      </c>
      <c r="CY77">
        <f>AA77</f>
        <v>236.53</v>
      </c>
      <c r="CZ77">
        <f>AE77</f>
        <v>236.53</v>
      </c>
      <c r="DA77">
        <f>AI77</f>
        <v>1</v>
      </c>
      <c r="DB77">
        <f t="shared" si="2"/>
        <v>2365.3000000000002</v>
      </c>
      <c r="DC77">
        <f t="shared" si="3"/>
        <v>0</v>
      </c>
    </row>
    <row r="78" spans="1:107" x14ac:dyDescent="0.2">
      <c r="A78">
        <f>ROW(Source!A246)</f>
        <v>246</v>
      </c>
      <c r="B78">
        <v>55574044</v>
      </c>
      <c r="C78">
        <v>55574624</v>
      </c>
      <c r="D78">
        <v>52263930</v>
      </c>
      <c r="E78">
        <v>27</v>
      </c>
      <c r="F78">
        <v>1</v>
      </c>
      <c r="G78">
        <v>27</v>
      </c>
      <c r="H78">
        <v>1</v>
      </c>
      <c r="I78" t="s">
        <v>530</v>
      </c>
      <c r="J78" t="s">
        <v>3</v>
      </c>
      <c r="K78" t="s">
        <v>531</v>
      </c>
      <c r="L78">
        <v>1191</v>
      </c>
      <c r="N78">
        <v>1013</v>
      </c>
      <c r="O78" t="s">
        <v>532</v>
      </c>
      <c r="P78" t="s">
        <v>532</v>
      </c>
      <c r="Q78">
        <v>1</v>
      </c>
      <c r="W78">
        <v>0</v>
      </c>
      <c r="X78">
        <v>476480486</v>
      </c>
      <c r="Y78">
        <v>6.22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N78">
        <v>0</v>
      </c>
      <c r="AO78">
        <v>1</v>
      </c>
      <c r="AP78">
        <v>0</v>
      </c>
      <c r="AQ78">
        <v>0</v>
      </c>
      <c r="AR78">
        <v>0</v>
      </c>
      <c r="AS78" t="s">
        <v>3</v>
      </c>
      <c r="AT78">
        <v>6.22</v>
      </c>
      <c r="AU78" t="s">
        <v>3</v>
      </c>
      <c r="AV78">
        <v>1</v>
      </c>
      <c r="AW78">
        <v>2</v>
      </c>
      <c r="AX78">
        <v>55574630</v>
      </c>
      <c r="AY78">
        <v>1</v>
      </c>
      <c r="AZ78">
        <v>0</v>
      </c>
      <c r="BA78">
        <v>74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CX78">
        <f>Y78*Source!I246</f>
        <v>0.622</v>
      </c>
      <c r="CY78">
        <f>AD78</f>
        <v>0</v>
      </c>
      <c r="CZ78">
        <f>AH78</f>
        <v>0</v>
      </c>
      <c r="DA78">
        <f>AL78</f>
        <v>1</v>
      </c>
      <c r="DB78">
        <f t="shared" si="2"/>
        <v>0</v>
      </c>
      <c r="DC78">
        <f t="shared" si="3"/>
        <v>0</v>
      </c>
    </row>
    <row r="79" spans="1:107" x14ac:dyDescent="0.2">
      <c r="A79">
        <f>ROW(Source!A246)</f>
        <v>246</v>
      </c>
      <c r="B79">
        <v>55574044</v>
      </c>
      <c r="C79">
        <v>55574624</v>
      </c>
      <c r="D79">
        <v>52278256</v>
      </c>
      <c r="E79">
        <v>1</v>
      </c>
      <c r="F79">
        <v>1</v>
      </c>
      <c r="G79">
        <v>27</v>
      </c>
      <c r="H79">
        <v>3</v>
      </c>
      <c r="I79" t="s">
        <v>550</v>
      </c>
      <c r="J79" t="s">
        <v>551</v>
      </c>
      <c r="K79" t="s">
        <v>552</v>
      </c>
      <c r="L79">
        <v>1339</v>
      </c>
      <c r="N79">
        <v>1007</v>
      </c>
      <c r="O79" t="s">
        <v>175</v>
      </c>
      <c r="P79" t="s">
        <v>175</v>
      </c>
      <c r="Q79">
        <v>1</v>
      </c>
      <c r="W79">
        <v>0</v>
      </c>
      <c r="X79">
        <v>1817333636</v>
      </c>
      <c r="Y79">
        <v>0.29899999999999999</v>
      </c>
      <c r="AA79">
        <v>590.78</v>
      </c>
      <c r="AB79">
        <v>0</v>
      </c>
      <c r="AC79">
        <v>0</v>
      </c>
      <c r="AD79">
        <v>0</v>
      </c>
      <c r="AE79">
        <v>590.78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N79">
        <v>0</v>
      </c>
      <c r="AO79">
        <v>1</v>
      </c>
      <c r="AP79">
        <v>0</v>
      </c>
      <c r="AQ79">
        <v>0</v>
      </c>
      <c r="AR79">
        <v>0</v>
      </c>
      <c r="AS79" t="s">
        <v>3</v>
      </c>
      <c r="AT79">
        <v>0.29899999999999999</v>
      </c>
      <c r="AU79" t="s">
        <v>3</v>
      </c>
      <c r="AV79">
        <v>0</v>
      </c>
      <c r="AW79">
        <v>2</v>
      </c>
      <c r="AX79">
        <v>55574631</v>
      </c>
      <c r="AY79">
        <v>1</v>
      </c>
      <c r="AZ79">
        <v>0</v>
      </c>
      <c r="BA79">
        <v>75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CX79">
        <f>Y79*Source!I246</f>
        <v>2.9899999999999999E-2</v>
      </c>
      <c r="CY79">
        <f>AA79</f>
        <v>590.78</v>
      </c>
      <c r="CZ79">
        <f>AE79</f>
        <v>590.78</v>
      </c>
      <c r="DA79">
        <f>AI79</f>
        <v>1</v>
      </c>
      <c r="DB79">
        <f t="shared" si="2"/>
        <v>176.64</v>
      </c>
      <c r="DC79">
        <f t="shared" si="3"/>
        <v>0</v>
      </c>
    </row>
    <row r="80" spans="1:107" x14ac:dyDescent="0.2">
      <c r="A80">
        <f>ROW(Source!A246)</f>
        <v>246</v>
      </c>
      <c r="B80">
        <v>55574044</v>
      </c>
      <c r="C80">
        <v>55574624</v>
      </c>
      <c r="D80">
        <v>52277204</v>
      </c>
      <c r="E80">
        <v>1</v>
      </c>
      <c r="F80">
        <v>1</v>
      </c>
      <c r="G80">
        <v>27</v>
      </c>
      <c r="H80">
        <v>3</v>
      </c>
      <c r="I80" t="s">
        <v>553</v>
      </c>
      <c r="J80" t="s">
        <v>554</v>
      </c>
      <c r="K80" t="s">
        <v>555</v>
      </c>
      <c r="L80">
        <v>1348</v>
      </c>
      <c r="N80">
        <v>1009</v>
      </c>
      <c r="O80" t="s">
        <v>120</v>
      </c>
      <c r="P80" t="s">
        <v>120</v>
      </c>
      <c r="Q80">
        <v>1000</v>
      </c>
      <c r="W80">
        <v>0</v>
      </c>
      <c r="X80">
        <v>381792092</v>
      </c>
      <c r="Y80">
        <v>0.107</v>
      </c>
      <c r="AA80">
        <v>4207.5</v>
      </c>
      <c r="AB80">
        <v>0</v>
      </c>
      <c r="AC80">
        <v>0</v>
      </c>
      <c r="AD80">
        <v>0</v>
      </c>
      <c r="AE80">
        <v>4207.5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N80">
        <v>0</v>
      </c>
      <c r="AO80">
        <v>1</v>
      </c>
      <c r="AP80">
        <v>0</v>
      </c>
      <c r="AQ80">
        <v>0</v>
      </c>
      <c r="AR80">
        <v>0</v>
      </c>
      <c r="AS80" t="s">
        <v>3</v>
      </c>
      <c r="AT80">
        <v>0.107</v>
      </c>
      <c r="AU80" t="s">
        <v>3</v>
      </c>
      <c r="AV80">
        <v>0</v>
      </c>
      <c r="AW80">
        <v>2</v>
      </c>
      <c r="AX80">
        <v>55574632</v>
      </c>
      <c r="AY80">
        <v>1</v>
      </c>
      <c r="AZ80">
        <v>0</v>
      </c>
      <c r="BA80">
        <v>76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CX80">
        <f>Y80*Source!I246</f>
        <v>1.0700000000000001E-2</v>
      </c>
      <c r="CY80">
        <f>AA80</f>
        <v>4207.5</v>
      </c>
      <c r="CZ80">
        <f>AE80</f>
        <v>4207.5</v>
      </c>
      <c r="DA80">
        <f>AI80</f>
        <v>1</v>
      </c>
      <c r="DB80">
        <f t="shared" si="2"/>
        <v>450.2</v>
      </c>
      <c r="DC80">
        <f t="shared" si="3"/>
        <v>0</v>
      </c>
    </row>
    <row r="81" spans="1:107" x14ac:dyDescent="0.2">
      <c r="A81">
        <f>ROW(Source!A246)</f>
        <v>246</v>
      </c>
      <c r="B81">
        <v>55574044</v>
      </c>
      <c r="C81">
        <v>55574624</v>
      </c>
      <c r="D81">
        <v>52279001</v>
      </c>
      <c r="E81">
        <v>1</v>
      </c>
      <c r="F81">
        <v>1</v>
      </c>
      <c r="G81">
        <v>27</v>
      </c>
      <c r="H81">
        <v>3</v>
      </c>
      <c r="I81" t="s">
        <v>556</v>
      </c>
      <c r="J81" t="s">
        <v>557</v>
      </c>
      <c r="K81" t="s">
        <v>558</v>
      </c>
      <c r="L81">
        <v>1339</v>
      </c>
      <c r="N81">
        <v>1007</v>
      </c>
      <c r="O81" t="s">
        <v>175</v>
      </c>
      <c r="P81" t="s">
        <v>175</v>
      </c>
      <c r="Q81">
        <v>1</v>
      </c>
      <c r="W81">
        <v>0</v>
      </c>
      <c r="X81">
        <v>1057803868</v>
      </c>
      <c r="Y81">
        <v>7.6999999999999999E-2</v>
      </c>
      <c r="AA81">
        <v>35.25</v>
      </c>
      <c r="AB81">
        <v>0</v>
      </c>
      <c r="AC81">
        <v>0</v>
      </c>
      <c r="AD81">
        <v>0</v>
      </c>
      <c r="AE81">
        <v>35.25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N81">
        <v>0</v>
      </c>
      <c r="AO81">
        <v>1</v>
      </c>
      <c r="AP81">
        <v>0</v>
      </c>
      <c r="AQ81">
        <v>0</v>
      </c>
      <c r="AR81">
        <v>0</v>
      </c>
      <c r="AS81" t="s">
        <v>3</v>
      </c>
      <c r="AT81">
        <v>7.6999999999999999E-2</v>
      </c>
      <c r="AU81" t="s">
        <v>3</v>
      </c>
      <c r="AV81">
        <v>0</v>
      </c>
      <c r="AW81">
        <v>2</v>
      </c>
      <c r="AX81">
        <v>55574633</v>
      </c>
      <c r="AY81">
        <v>1</v>
      </c>
      <c r="AZ81">
        <v>0</v>
      </c>
      <c r="BA81">
        <v>77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CX81">
        <f>Y81*Source!I246</f>
        <v>7.7000000000000002E-3</v>
      </c>
      <c r="CY81">
        <f>AA81</f>
        <v>35.25</v>
      </c>
      <c r="CZ81">
        <f>AE81</f>
        <v>35.25</v>
      </c>
      <c r="DA81">
        <f>AI81</f>
        <v>1</v>
      </c>
      <c r="DB81">
        <f t="shared" si="2"/>
        <v>2.71</v>
      </c>
      <c r="DC81">
        <f t="shared" si="3"/>
        <v>0</v>
      </c>
    </row>
    <row r="82" spans="1:107" x14ac:dyDescent="0.2">
      <c r="A82">
        <f>ROW(Source!A246)</f>
        <v>246</v>
      </c>
      <c r="B82">
        <v>55574044</v>
      </c>
      <c r="C82">
        <v>55574624</v>
      </c>
      <c r="D82">
        <v>52281688</v>
      </c>
      <c r="E82">
        <v>1</v>
      </c>
      <c r="F82">
        <v>1</v>
      </c>
      <c r="G82">
        <v>27</v>
      </c>
      <c r="H82">
        <v>3</v>
      </c>
      <c r="I82" t="s">
        <v>270</v>
      </c>
      <c r="J82" t="s">
        <v>272</v>
      </c>
      <c r="K82" t="s">
        <v>271</v>
      </c>
      <c r="L82">
        <v>1354</v>
      </c>
      <c r="N82">
        <v>1010</v>
      </c>
      <c r="O82" t="s">
        <v>180</v>
      </c>
      <c r="P82" t="s">
        <v>180</v>
      </c>
      <c r="Q82">
        <v>1</v>
      </c>
      <c r="W82">
        <v>0</v>
      </c>
      <c r="X82">
        <v>-1873178035</v>
      </c>
      <c r="Y82">
        <v>10</v>
      </c>
      <c r="AA82">
        <v>236.53</v>
      </c>
      <c r="AB82">
        <v>0</v>
      </c>
      <c r="AC82">
        <v>0</v>
      </c>
      <c r="AD82">
        <v>0</v>
      </c>
      <c r="AE82">
        <v>236.53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N82">
        <v>0</v>
      </c>
      <c r="AO82">
        <v>1</v>
      </c>
      <c r="AP82">
        <v>0</v>
      </c>
      <c r="AQ82">
        <v>0</v>
      </c>
      <c r="AR82">
        <v>0</v>
      </c>
      <c r="AS82" t="s">
        <v>3</v>
      </c>
      <c r="AT82">
        <v>10</v>
      </c>
      <c r="AU82" t="s">
        <v>3</v>
      </c>
      <c r="AV82">
        <v>0</v>
      </c>
      <c r="AW82">
        <v>2</v>
      </c>
      <c r="AX82">
        <v>55574634</v>
      </c>
      <c r="AY82">
        <v>1</v>
      </c>
      <c r="AZ82">
        <v>0</v>
      </c>
      <c r="BA82">
        <v>78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CX82">
        <f>Y82*Source!I246</f>
        <v>1</v>
      </c>
      <c r="CY82">
        <f>AA82</f>
        <v>236.53</v>
      </c>
      <c r="CZ82">
        <f>AE82</f>
        <v>236.53</v>
      </c>
      <c r="DA82">
        <f>AI82</f>
        <v>1</v>
      </c>
      <c r="DB82">
        <f t="shared" si="2"/>
        <v>2365.3000000000002</v>
      </c>
      <c r="DC82">
        <f t="shared" si="3"/>
        <v>0</v>
      </c>
    </row>
    <row r="83" spans="1:107" x14ac:dyDescent="0.2">
      <c r="A83">
        <f>ROW(Source!A248)</f>
        <v>248</v>
      </c>
      <c r="B83">
        <v>55574044</v>
      </c>
      <c r="C83">
        <v>55574636</v>
      </c>
      <c r="D83">
        <v>52263930</v>
      </c>
      <c r="E83">
        <v>27</v>
      </c>
      <c r="F83">
        <v>1</v>
      </c>
      <c r="G83">
        <v>27</v>
      </c>
      <c r="H83">
        <v>1</v>
      </c>
      <c r="I83" t="s">
        <v>530</v>
      </c>
      <c r="J83" t="s">
        <v>3</v>
      </c>
      <c r="K83" t="s">
        <v>531</v>
      </c>
      <c r="L83">
        <v>1191</v>
      </c>
      <c r="N83">
        <v>1013</v>
      </c>
      <c r="O83" t="s">
        <v>532</v>
      </c>
      <c r="P83" t="s">
        <v>532</v>
      </c>
      <c r="Q83">
        <v>1</v>
      </c>
      <c r="W83">
        <v>0</v>
      </c>
      <c r="X83">
        <v>476480486</v>
      </c>
      <c r="Y83">
        <v>6.22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N83">
        <v>0</v>
      </c>
      <c r="AO83">
        <v>1</v>
      </c>
      <c r="AP83">
        <v>0</v>
      </c>
      <c r="AQ83">
        <v>0</v>
      </c>
      <c r="AR83">
        <v>0</v>
      </c>
      <c r="AS83" t="s">
        <v>3</v>
      </c>
      <c r="AT83">
        <v>6.22</v>
      </c>
      <c r="AU83" t="s">
        <v>3</v>
      </c>
      <c r="AV83">
        <v>1</v>
      </c>
      <c r="AW83">
        <v>2</v>
      </c>
      <c r="AX83">
        <v>55574642</v>
      </c>
      <c r="AY83">
        <v>1</v>
      </c>
      <c r="AZ83">
        <v>0</v>
      </c>
      <c r="BA83">
        <v>79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CX83">
        <f>Y83*Source!I248</f>
        <v>2.488</v>
      </c>
      <c r="CY83">
        <f>AD83</f>
        <v>0</v>
      </c>
      <c r="CZ83">
        <f>AH83</f>
        <v>0</v>
      </c>
      <c r="DA83">
        <f>AL83</f>
        <v>1</v>
      </c>
      <c r="DB83">
        <f t="shared" si="2"/>
        <v>0</v>
      </c>
      <c r="DC83">
        <f t="shared" si="3"/>
        <v>0</v>
      </c>
    </row>
    <row r="84" spans="1:107" x14ac:dyDescent="0.2">
      <c r="A84">
        <f>ROW(Source!A248)</f>
        <v>248</v>
      </c>
      <c r="B84">
        <v>55574044</v>
      </c>
      <c r="C84">
        <v>55574636</v>
      </c>
      <c r="D84">
        <v>52278256</v>
      </c>
      <c r="E84">
        <v>1</v>
      </c>
      <c r="F84">
        <v>1</v>
      </c>
      <c r="G84">
        <v>27</v>
      </c>
      <c r="H84">
        <v>3</v>
      </c>
      <c r="I84" t="s">
        <v>550</v>
      </c>
      <c r="J84" t="s">
        <v>551</v>
      </c>
      <c r="K84" t="s">
        <v>552</v>
      </c>
      <c r="L84">
        <v>1339</v>
      </c>
      <c r="N84">
        <v>1007</v>
      </c>
      <c r="O84" t="s">
        <v>175</v>
      </c>
      <c r="P84" t="s">
        <v>175</v>
      </c>
      <c r="Q84">
        <v>1</v>
      </c>
      <c r="W84">
        <v>0</v>
      </c>
      <c r="X84">
        <v>1817333636</v>
      </c>
      <c r="Y84">
        <v>0.29899999999999999</v>
      </c>
      <c r="AA84">
        <v>590.78</v>
      </c>
      <c r="AB84">
        <v>0</v>
      </c>
      <c r="AC84">
        <v>0</v>
      </c>
      <c r="AD84">
        <v>0</v>
      </c>
      <c r="AE84">
        <v>590.78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N84">
        <v>0</v>
      </c>
      <c r="AO84">
        <v>1</v>
      </c>
      <c r="AP84">
        <v>0</v>
      </c>
      <c r="AQ84">
        <v>0</v>
      </c>
      <c r="AR84">
        <v>0</v>
      </c>
      <c r="AS84" t="s">
        <v>3</v>
      </c>
      <c r="AT84">
        <v>0.29899999999999999</v>
      </c>
      <c r="AU84" t="s">
        <v>3</v>
      </c>
      <c r="AV84">
        <v>0</v>
      </c>
      <c r="AW84">
        <v>2</v>
      </c>
      <c r="AX84">
        <v>55574643</v>
      </c>
      <c r="AY84">
        <v>1</v>
      </c>
      <c r="AZ84">
        <v>0</v>
      </c>
      <c r="BA84">
        <v>80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CX84">
        <f>Y84*Source!I248</f>
        <v>0.1196</v>
      </c>
      <c r="CY84">
        <f>AA84</f>
        <v>590.78</v>
      </c>
      <c r="CZ84">
        <f>AE84</f>
        <v>590.78</v>
      </c>
      <c r="DA84">
        <f>AI84</f>
        <v>1</v>
      </c>
      <c r="DB84">
        <f t="shared" si="2"/>
        <v>176.64</v>
      </c>
      <c r="DC84">
        <f t="shared" si="3"/>
        <v>0</v>
      </c>
    </row>
    <row r="85" spans="1:107" x14ac:dyDescent="0.2">
      <c r="A85">
        <f>ROW(Source!A248)</f>
        <v>248</v>
      </c>
      <c r="B85">
        <v>55574044</v>
      </c>
      <c r="C85">
        <v>55574636</v>
      </c>
      <c r="D85">
        <v>52277204</v>
      </c>
      <c r="E85">
        <v>1</v>
      </c>
      <c r="F85">
        <v>1</v>
      </c>
      <c r="G85">
        <v>27</v>
      </c>
      <c r="H85">
        <v>3</v>
      </c>
      <c r="I85" t="s">
        <v>553</v>
      </c>
      <c r="J85" t="s">
        <v>554</v>
      </c>
      <c r="K85" t="s">
        <v>555</v>
      </c>
      <c r="L85">
        <v>1348</v>
      </c>
      <c r="N85">
        <v>1009</v>
      </c>
      <c r="O85" t="s">
        <v>120</v>
      </c>
      <c r="P85" t="s">
        <v>120</v>
      </c>
      <c r="Q85">
        <v>1000</v>
      </c>
      <c r="W85">
        <v>0</v>
      </c>
      <c r="X85">
        <v>381792092</v>
      </c>
      <c r="Y85">
        <v>0.107</v>
      </c>
      <c r="AA85">
        <v>4207.5</v>
      </c>
      <c r="AB85">
        <v>0</v>
      </c>
      <c r="AC85">
        <v>0</v>
      </c>
      <c r="AD85">
        <v>0</v>
      </c>
      <c r="AE85">
        <v>4207.5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N85">
        <v>0</v>
      </c>
      <c r="AO85">
        <v>1</v>
      </c>
      <c r="AP85">
        <v>0</v>
      </c>
      <c r="AQ85">
        <v>0</v>
      </c>
      <c r="AR85">
        <v>0</v>
      </c>
      <c r="AS85" t="s">
        <v>3</v>
      </c>
      <c r="AT85">
        <v>0.107</v>
      </c>
      <c r="AU85" t="s">
        <v>3</v>
      </c>
      <c r="AV85">
        <v>0</v>
      </c>
      <c r="AW85">
        <v>2</v>
      </c>
      <c r="AX85">
        <v>55574644</v>
      </c>
      <c r="AY85">
        <v>1</v>
      </c>
      <c r="AZ85">
        <v>0</v>
      </c>
      <c r="BA85">
        <v>81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CX85">
        <f>Y85*Source!I248</f>
        <v>4.2800000000000005E-2</v>
      </c>
      <c r="CY85">
        <f>AA85</f>
        <v>4207.5</v>
      </c>
      <c r="CZ85">
        <f>AE85</f>
        <v>4207.5</v>
      </c>
      <c r="DA85">
        <f>AI85</f>
        <v>1</v>
      </c>
      <c r="DB85">
        <f t="shared" si="2"/>
        <v>450.2</v>
      </c>
      <c r="DC85">
        <f t="shared" si="3"/>
        <v>0</v>
      </c>
    </row>
    <row r="86" spans="1:107" x14ac:dyDescent="0.2">
      <c r="A86">
        <f>ROW(Source!A248)</f>
        <v>248</v>
      </c>
      <c r="B86">
        <v>55574044</v>
      </c>
      <c r="C86">
        <v>55574636</v>
      </c>
      <c r="D86">
        <v>52279001</v>
      </c>
      <c r="E86">
        <v>1</v>
      </c>
      <c r="F86">
        <v>1</v>
      </c>
      <c r="G86">
        <v>27</v>
      </c>
      <c r="H86">
        <v>3</v>
      </c>
      <c r="I86" t="s">
        <v>556</v>
      </c>
      <c r="J86" t="s">
        <v>557</v>
      </c>
      <c r="K86" t="s">
        <v>558</v>
      </c>
      <c r="L86">
        <v>1339</v>
      </c>
      <c r="N86">
        <v>1007</v>
      </c>
      <c r="O86" t="s">
        <v>175</v>
      </c>
      <c r="P86" t="s">
        <v>175</v>
      </c>
      <c r="Q86">
        <v>1</v>
      </c>
      <c r="W86">
        <v>0</v>
      </c>
      <c r="X86">
        <v>1057803868</v>
      </c>
      <c r="Y86">
        <v>7.6999999999999999E-2</v>
      </c>
      <c r="AA86">
        <v>35.25</v>
      </c>
      <c r="AB86">
        <v>0</v>
      </c>
      <c r="AC86">
        <v>0</v>
      </c>
      <c r="AD86">
        <v>0</v>
      </c>
      <c r="AE86">
        <v>35.25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N86">
        <v>0</v>
      </c>
      <c r="AO86">
        <v>1</v>
      </c>
      <c r="AP86">
        <v>0</v>
      </c>
      <c r="AQ86">
        <v>0</v>
      </c>
      <c r="AR86">
        <v>0</v>
      </c>
      <c r="AS86" t="s">
        <v>3</v>
      </c>
      <c r="AT86">
        <v>7.6999999999999999E-2</v>
      </c>
      <c r="AU86" t="s">
        <v>3</v>
      </c>
      <c r="AV86">
        <v>0</v>
      </c>
      <c r="AW86">
        <v>2</v>
      </c>
      <c r="AX86">
        <v>55574645</v>
      </c>
      <c r="AY86">
        <v>1</v>
      </c>
      <c r="AZ86">
        <v>0</v>
      </c>
      <c r="BA86">
        <v>82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CX86">
        <f>Y86*Source!I248</f>
        <v>3.0800000000000001E-2</v>
      </c>
      <c r="CY86">
        <f>AA86</f>
        <v>35.25</v>
      </c>
      <c r="CZ86">
        <f>AE86</f>
        <v>35.25</v>
      </c>
      <c r="DA86">
        <f>AI86</f>
        <v>1</v>
      </c>
      <c r="DB86">
        <f t="shared" si="2"/>
        <v>2.71</v>
      </c>
      <c r="DC86">
        <f t="shared" si="3"/>
        <v>0</v>
      </c>
    </row>
    <row r="87" spans="1:107" x14ac:dyDescent="0.2">
      <c r="A87">
        <f>ROW(Source!A248)</f>
        <v>248</v>
      </c>
      <c r="B87">
        <v>55574044</v>
      </c>
      <c r="C87">
        <v>55574636</v>
      </c>
      <c r="D87">
        <v>52281688</v>
      </c>
      <c r="E87">
        <v>1</v>
      </c>
      <c r="F87">
        <v>1</v>
      </c>
      <c r="G87">
        <v>27</v>
      </c>
      <c r="H87">
        <v>3</v>
      </c>
      <c r="I87" t="s">
        <v>270</v>
      </c>
      <c r="J87" t="s">
        <v>272</v>
      </c>
      <c r="K87" t="s">
        <v>271</v>
      </c>
      <c r="L87">
        <v>1354</v>
      </c>
      <c r="N87">
        <v>1010</v>
      </c>
      <c r="O87" t="s">
        <v>180</v>
      </c>
      <c r="P87" t="s">
        <v>180</v>
      </c>
      <c r="Q87">
        <v>1</v>
      </c>
      <c r="W87">
        <v>0</v>
      </c>
      <c r="X87">
        <v>-1873178035</v>
      </c>
      <c r="Y87">
        <v>10</v>
      </c>
      <c r="AA87">
        <v>236.53</v>
      </c>
      <c r="AB87">
        <v>0</v>
      </c>
      <c r="AC87">
        <v>0</v>
      </c>
      <c r="AD87">
        <v>0</v>
      </c>
      <c r="AE87">
        <v>236.53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 t="s">
        <v>3</v>
      </c>
      <c r="AT87">
        <v>10</v>
      </c>
      <c r="AU87" t="s">
        <v>3</v>
      </c>
      <c r="AV87">
        <v>0</v>
      </c>
      <c r="AW87">
        <v>2</v>
      </c>
      <c r="AX87">
        <v>55574646</v>
      </c>
      <c r="AY87">
        <v>1</v>
      </c>
      <c r="AZ87">
        <v>0</v>
      </c>
      <c r="BA87">
        <v>83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CX87">
        <f>Y87*Source!I248</f>
        <v>4</v>
      </c>
      <c r="CY87">
        <f>AA87</f>
        <v>236.53</v>
      </c>
      <c r="CZ87">
        <f>AE87</f>
        <v>236.53</v>
      </c>
      <c r="DA87">
        <f>AI87</f>
        <v>1</v>
      </c>
      <c r="DB87">
        <f t="shared" si="2"/>
        <v>2365.3000000000002</v>
      </c>
      <c r="DC87">
        <f t="shared" si="3"/>
        <v>0</v>
      </c>
    </row>
    <row r="88" spans="1:107" x14ac:dyDescent="0.2">
      <c r="A88">
        <f>ROW(Source!A250)</f>
        <v>250</v>
      </c>
      <c r="B88">
        <v>55574044</v>
      </c>
      <c r="C88">
        <v>55574648</v>
      </c>
      <c r="D88">
        <v>52263930</v>
      </c>
      <c r="E88">
        <v>27</v>
      </c>
      <c r="F88">
        <v>1</v>
      </c>
      <c r="G88">
        <v>27</v>
      </c>
      <c r="H88">
        <v>1</v>
      </c>
      <c r="I88" t="s">
        <v>530</v>
      </c>
      <c r="J88" t="s">
        <v>3</v>
      </c>
      <c r="K88" t="s">
        <v>531</v>
      </c>
      <c r="L88">
        <v>1191</v>
      </c>
      <c r="N88">
        <v>1013</v>
      </c>
      <c r="O88" t="s">
        <v>532</v>
      </c>
      <c r="P88" t="s">
        <v>532</v>
      </c>
      <c r="Q88">
        <v>1</v>
      </c>
      <c r="W88">
        <v>0</v>
      </c>
      <c r="X88">
        <v>476480486</v>
      </c>
      <c r="Y88">
        <v>6.22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N88">
        <v>0</v>
      </c>
      <c r="AO88">
        <v>1</v>
      </c>
      <c r="AP88">
        <v>0</v>
      </c>
      <c r="AQ88">
        <v>0</v>
      </c>
      <c r="AR88">
        <v>0</v>
      </c>
      <c r="AS88" t="s">
        <v>3</v>
      </c>
      <c r="AT88">
        <v>6.22</v>
      </c>
      <c r="AU88" t="s">
        <v>3</v>
      </c>
      <c r="AV88">
        <v>1</v>
      </c>
      <c r="AW88">
        <v>2</v>
      </c>
      <c r="AX88">
        <v>55574654</v>
      </c>
      <c r="AY88">
        <v>1</v>
      </c>
      <c r="AZ88">
        <v>0</v>
      </c>
      <c r="BA88">
        <v>84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CX88">
        <f>Y88*Source!I250</f>
        <v>2.488</v>
      </c>
      <c r="CY88">
        <f>AD88</f>
        <v>0</v>
      </c>
      <c r="CZ88">
        <f>AH88</f>
        <v>0</v>
      </c>
      <c r="DA88">
        <f>AL88</f>
        <v>1</v>
      </c>
      <c r="DB88">
        <f t="shared" si="2"/>
        <v>0</v>
      </c>
      <c r="DC88">
        <f t="shared" si="3"/>
        <v>0</v>
      </c>
    </row>
    <row r="89" spans="1:107" x14ac:dyDescent="0.2">
      <c r="A89">
        <f>ROW(Source!A250)</f>
        <v>250</v>
      </c>
      <c r="B89">
        <v>55574044</v>
      </c>
      <c r="C89">
        <v>55574648</v>
      </c>
      <c r="D89">
        <v>52278256</v>
      </c>
      <c r="E89">
        <v>1</v>
      </c>
      <c r="F89">
        <v>1</v>
      </c>
      <c r="G89">
        <v>27</v>
      </c>
      <c r="H89">
        <v>3</v>
      </c>
      <c r="I89" t="s">
        <v>550</v>
      </c>
      <c r="J89" t="s">
        <v>551</v>
      </c>
      <c r="K89" t="s">
        <v>552</v>
      </c>
      <c r="L89">
        <v>1339</v>
      </c>
      <c r="N89">
        <v>1007</v>
      </c>
      <c r="O89" t="s">
        <v>175</v>
      </c>
      <c r="P89" t="s">
        <v>175</v>
      </c>
      <c r="Q89">
        <v>1</v>
      </c>
      <c r="W89">
        <v>0</v>
      </c>
      <c r="X89">
        <v>1817333636</v>
      </c>
      <c r="Y89">
        <v>0.29899999999999999</v>
      </c>
      <c r="AA89">
        <v>590.78</v>
      </c>
      <c r="AB89">
        <v>0</v>
      </c>
      <c r="AC89">
        <v>0</v>
      </c>
      <c r="AD89">
        <v>0</v>
      </c>
      <c r="AE89">
        <v>590.78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N89">
        <v>0</v>
      </c>
      <c r="AO89">
        <v>1</v>
      </c>
      <c r="AP89">
        <v>0</v>
      </c>
      <c r="AQ89">
        <v>0</v>
      </c>
      <c r="AR89">
        <v>0</v>
      </c>
      <c r="AS89" t="s">
        <v>3</v>
      </c>
      <c r="AT89">
        <v>0.29899999999999999</v>
      </c>
      <c r="AU89" t="s">
        <v>3</v>
      </c>
      <c r="AV89">
        <v>0</v>
      </c>
      <c r="AW89">
        <v>2</v>
      </c>
      <c r="AX89">
        <v>55574655</v>
      </c>
      <c r="AY89">
        <v>1</v>
      </c>
      <c r="AZ89">
        <v>0</v>
      </c>
      <c r="BA89">
        <v>85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CX89">
        <f>Y89*Source!I250</f>
        <v>0.1196</v>
      </c>
      <c r="CY89">
        <f>AA89</f>
        <v>590.78</v>
      </c>
      <c r="CZ89">
        <f>AE89</f>
        <v>590.78</v>
      </c>
      <c r="DA89">
        <f>AI89</f>
        <v>1</v>
      </c>
      <c r="DB89">
        <f t="shared" ref="DB89:DB152" si="7">ROUND(ROUND(AT89*CZ89,2),6)</f>
        <v>176.64</v>
      </c>
      <c r="DC89">
        <f t="shared" ref="DC89:DC152" si="8">ROUND(ROUND(AT89*AG89,2),6)</f>
        <v>0</v>
      </c>
    </row>
    <row r="90" spans="1:107" x14ac:dyDescent="0.2">
      <c r="A90">
        <f>ROW(Source!A250)</f>
        <v>250</v>
      </c>
      <c r="B90">
        <v>55574044</v>
      </c>
      <c r="C90">
        <v>55574648</v>
      </c>
      <c r="D90">
        <v>52277204</v>
      </c>
      <c r="E90">
        <v>1</v>
      </c>
      <c r="F90">
        <v>1</v>
      </c>
      <c r="G90">
        <v>27</v>
      </c>
      <c r="H90">
        <v>3</v>
      </c>
      <c r="I90" t="s">
        <v>553</v>
      </c>
      <c r="J90" t="s">
        <v>554</v>
      </c>
      <c r="K90" t="s">
        <v>555</v>
      </c>
      <c r="L90">
        <v>1348</v>
      </c>
      <c r="N90">
        <v>1009</v>
      </c>
      <c r="O90" t="s">
        <v>120</v>
      </c>
      <c r="P90" t="s">
        <v>120</v>
      </c>
      <c r="Q90">
        <v>1000</v>
      </c>
      <c r="W90">
        <v>0</v>
      </c>
      <c r="X90">
        <v>381792092</v>
      </c>
      <c r="Y90">
        <v>0.107</v>
      </c>
      <c r="AA90">
        <v>4207.5</v>
      </c>
      <c r="AB90">
        <v>0</v>
      </c>
      <c r="AC90">
        <v>0</v>
      </c>
      <c r="AD90">
        <v>0</v>
      </c>
      <c r="AE90">
        <v>4207.5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N90">
        <v>0</v>
      </c>
      <c r="AO90">
        <v>1</v>
      </c>
      <c r="AP90">
        <v>0</v>
      </c>
      <c r="AQ90">
        <v>0</v>
      </c>
      <c r="AR90">
        <v>0</v>
      </c>
      <c r="AS90" t="s">
        <v>3</v>
      </c>
      <c r="AT90">
        <v>0.107</v>
      </c>
      <c r="AU90" t="s">
        <v>3</v>
      </c>
      <c r="AV90">
        <v>0</v>
      </c>
      <c r="AW90">
        <v>2</v>
      </c>
      <c r="AX90">
        <v>55574656</v>
      </c>
      <c r="AY90">
        <v>1</v>
      </c>
      <c r="AZ90">
        <v>0</v>
      </c>
      <c r="BA90">
        <v>86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CX90">
        <f>Y90*Source!I250</f>
        <v>4.2800000000000005E-2</v>
      </c>
      <c r="CY90">
        <f>AA90</f>
        <v>4207.5</v>
      </c>
      <c r="CZ90">
        <f>AE90</f>
        <v>4207.5</v>
      </c>
      <c r="DA90">
        <f>AI90</f>
        <v>1</v>
      </c>
      <c r="DB90">
        <f t="shared" si="7"/>
        <v>450.2</v>
      </c>
      <c r="DC90">
        <f t="shared" si="8"/>
        <v>0</v>
      </c>
    </row>
    <row r="91" spans="1:107" x14ac:dyDescent="0.2">
      <c r="A91">
        <f>ROW(Source!A250)</f>
        <v>250</v>
      </c>
      <c r="B91">
        <v>55574044</v>
      </c>
      <c r="C91">
        <v>55574648</v>
      </c>
      <c r="D91">
        <v>52279001</v>
      </c>
      <c r="E91">
        <v>1</v>
      </c>
      <c r="F91">
        <v>1</v>
      </c>
      <c r="G91">
        <v>27</v>
      </c>
      <c r="H91">
        <v>3</v>
      </c>
      <c r="I91" t="s">
        <v>556</v>
      </c>
      <c r="J91" t="s">
        <v>557</v>
      </c>
      <c r="K91" t="s">
        <v>558</v>
      </c>
      <c r="L91">
        <v>1339</v>
      </c>
      <c r="N91">
        <v>1007</v>
      </c>
      <c r="O91" t="s">
        <v>175</v>
      </c>
      <c r="P91" t="s">
        <v>175</v>
      </c>
      <c r="Q91">
        <v>1</v>
      </c>
      <c r="W91">
        <v>0</v>
      </c>
      <c r="X91">
        <v>1057803868</v>
      </c>
      <c r="Y91">
        <v>7.6999999999999999E-2</v>
      </c>
      <c r="AA91">
        <v>35.25</v>
      </c>
      <c r="AB91">
        <v>0</v>
      </c>
      <c r="AC91">
        <v>0</v>
      </c>
      <c r="AD91">
        <v>0</v>
      </c>
      <c r="AE91">
        <v>35.25</v>
      </c>
      <c r="AF91">
        <v>0</v>
      </c>
      <c r="AG91">
        <v>0</v>
      </c>
      <c r="AH91">
        <v>0</v>
      </c>
      <c r="AI91">
        <v>1</v>
      </c>
      <c r="AJ91">
        <v>1</v>
      </c>
      <c r="AK91">
        <v>1</v>
      </c>
      <c r="AL91">
        <v>1</v>
      </c>
      <c r="AN91">
        <v>0</v>
      </c>
      <c r="AO91">
        <v>1</v>
      </c>
      <c r="AP91">
        <v>0</v>
      </c>
      <c r="AQ91">
        <v>0</v>
      </c>
      <c r="AR91">
        <v>0</v>
      </c>
      <c r="AS91" t="s">
        <v>3</v>
      </c>
      <c r="AT91">
        <v>7.6999999999999999E-2</v>
      </c>
      <c r="AU91" t="s">
        <v>3</v>
      </c>
      <c r="AV91">
        <v>0</v>
      </c>
      <c r="AW91">
        <v>2</v>
      </c>
      <c r="AX91">
        <v>55574657</v>
      </c>
      <c r="AY91">
        <v>1</v>
      </c>
      <c r="AZ91">
        <v>0</v>
      </c>
      <c r="BA91">
        <v>87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CX91">
        <f>Y91*Source!I250</f>
        <v>3.0800000000000001E-2</v>
      </c>
      <c r="CY91">
        <f>AA91</f>
        <v>35.25</v>
      </c>
      <c r="CZ91">
        <f>AE91</f>
        <v>35.25</v>
      </c>
      <c r="DA91">
        <f>AI91</f>
        <v>1</v>
      </c>
      <c r="DB91">
        <f t="shared" si="7"/>
        <v>2.71</v>
      </c>
      <c r="DC91">
        <f t="shared" si="8"/>
        <v>0</v>
      </c>
    </row>
    <row r="92" spans="1:107" x14ac:dyDescent="0.2">
      <c r="A92">
        <f>ROW(Source!A250)</f>
        <v>250</v>
      </c>
      <c r="B92">
        <v>55574044</v>
      </c>
      <c r="C92">
        <v>55574648</v>
      </c>
      <c r="D92">
        <v>52281688</v>
      </c>
      <c r="E92">
        <v>1</v>
      </c>
      <c r="F92">
        <v>1</v>
      </c>
      <c r="G92">
        <v>27</v>
      </c>
      <c r="H92">
        <v>3</v>
      </c>
      <c r="I92" t="s">
        <v>270</v>
      </c>
      <c r="J92" t="s">
        <v>272</v>
      </c>
      <c r="K92" t="s">
        <v>271</v>
      </c>
      <c r="L92">
        <v>1354</v>
      </c>
      <c r="N92">
        <v>1010</v>
      </c>
      <c r="O92" t="s">
        <v>180</v>
      </c>
      <c r="P92" t="s">
        <v>180</v>
      </c>
      <c r="Q92">
        <v>1</v>
      </c>
      <c r="W92">
        <v>0</v>
      </c>
      <c r="X92">
        <v>-1873178035</v>
      </c>
      <c r="Y92">
        <v>10</v>
      </c>
      <c r="AA92">
        <v>236.53</v>
      </c>
      <c r="AB92">
        <v>0</v>
      </c>
      <c r="AC92">
        <v>0</v>
      </c>
      <c r="AD92">
        <v>0</v>
      </c>
      <c r="AE92">
        <v>236.53</v>
      </c>
      <c r="AF92">
        <v>0</v>
      </c>
      <c r="AG92">
        <v>0</v>
      </c>
      <c r="AH92">
        <v>0</v>
      </c>
      <c r="AI92">
        <v>1</v>
      </c>
      <c r="AJ92">
        <v>1</v>
      </c>
      <c r="AK92">
        <v>1</v>
      </c>
      <c r="AL92">
        <v>1</v>
      </c>
      <c r="AN92">
        <v>0</v>
      </c>
      <c r="AO92">
        <v>1</v>
      </c>
      <c r="AP92">
        <v>0</v>
      </c>
      <c r="AQ92">
        <v>0</v>
      </c>
      <c r="AR92">
        <v>0</v>
      </c>
      <c r="AS92" t="s">
        <v>3</v>
      </c>
      <c r="AT92">
        <v>10</v>
      </c>
      <c r="AU92" t="s">
        <v>3</v>
      </c>
      <c r="AV92">
        <v>0</v>
      </c>
      <c r="AW92">
        <v>2</v>
      </c>
      <c r="AX92">
        <v>55574658</v>
      </c>
      <c r="AY92">
        <v>1</v>
      </c>
      <c r="AZ92">
        <v>0</v>
      </c>
      <c r="BA92">
        <v>88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CX92">
        <f>Y92*Source!I250</f>
        <v>4</v>
      </c>
      <c r="CY92">
        <f>AA92</f>
        <v>236.53</v>
      </c>
      <c r="CZ92">
        <f>AE92</f>
        <v>236.53</v>
      </c>
      <c r="DA92">
        <f>AI92</f>
        <v>1</v>
      </c>
      <c r="DB92">
        <f t="shared" si="7"/>
        <v>2365.3000000000002</v>
      </c>
      <c r="DC92">
        <f t="shared" si="8"/>
        <v>0</v>
      </c>
    </row>
    <row r="93" spans="1:107" x14ac:dyDescent="0.2">
      <c r="A93">
        <f>ROW(Source!A252)</f>
        <v>252</v>
      </c>
      <c r="B93">
        <v>55574044</v>
      </c>
      <c r="C93">
        <v>55574660</v>
      </c>
      <c r="D93">
        <v>52263930</v>
      </c>
      <c r="E93">
        <v>27</v>
      </c>
      <c r="F93">
        <v>1</v>
      </c>
      <c r="G93">
        <v>27</v>
      </c>
      <c r="H93">
        <v>1</v>
      </c>
      <c r="I93" t="s">
        <v>530</v>
      </c>
      <c r="J93" t="s">
        <v>3</v>
      </c>
      <c r="K93" t="s">
        <v>531</v>
      </c>
      <c r="L93">
        <v>1191</v>
      </c>
      <c r="N93">
        <v>1013</v>
      </c>
      <c r="O93" t="s">
        <v>532</v>
      </c>
      <c r="P93" t="s">
        <v>532</v>
      </c>
      <c r="Q93">
        <v>1</v>
      </c>
      <c r="W93">
        <v>0</v>
      </c>
      <c r="X93">
        <v>476480486</v>
      </c>
      <c r="Y93">
        <v>6.22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1</v>
      </c>
      <c r="AL93">
        <v>1</v>
      </c>
      <c r="AN93">
        <v>0</v>
      </c>
      <c r="AO93">
        <v>1</v>
      </c>
      <c r="AP93">
        <v>0</v>
      </c>
      <c r="AQ93">
        <v>0</v>
      </c>
      <c r="AR93">
        <v>0</v>
      </c>
      <c r="AS93" t="s">
        <v>3</v>
      </c>
      <c r="AT93">
        <v>6.22</v>
      </c>
      <c r="AU93" t="s">
        <v>3</v>
      </c>
      <c r="AV93">
        <v>1</v>
      </c>
      <c r="AW93">
        <v>2</v>
      </c>
      <c r="AX93">
        <v>55574666</v>
      </c>
      <c r="AY93">
        <v>1</v>
      </c>
      <c r="AZ93">
        <v>0</v>
      </c>
      <c r="BA93">
        <v>89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CX93">
        <f>Y93*Source!I252</f>
        <v>5.5979999999999999</v>
      </c>
      <c r="CY93">
        <f>AD93</f>
        <v>0</v>
      </c>
      <c r="CZ93">
        <f>AH93</f>
        <v>0</v>
      </c>
      <c r="DA93">
        <f>AL93</f>
        <v>1</v>
      </c>
      <c r="DB93">
        <f t="shared" si="7"/>
        <v>0</v>
      </c>
      <c r="DC93">
        <f t="shared" si="8"/>
        <v>0</v>
      </c>
    </row>
    <row r="94" spans="1:107" x14ac:dyDescent="0.2">
      <c r="A94">
        <f>ROW(Source!A252)</f>
        <v>252</v>
      </c>
      <c r="B94">
        <v>55574044</v>
      </c>
      <c r="C94">
        <v>55574660</v>
      </c>
      <c r="D94">
        <v>52278256</v>
      </c>
      <c r="E94">
        <v>1</v>
      </c>
      <c r="F94">
        <v>1</v>
      </c>
      <c r="G94">
        <v>27</v>
      </c>
      <c r="H94">
        <v>3</v>
      </c>
      <c r="I94" t="s">
        <v>550</v>
      </c>
      <c r="J94" t="s">
        <v>551</v>
      </c>
      <c r="K94" t="s">
        <v>552</v>
      </c>
      <c r="L94">
        <v>1339</v>
      </c>
      <c r="N94">
        <v>1007</v>
      </c>
      <c r="O94" t="s">
        <v>175</v>
      </c>
      <c r="P94" t="s">
        <v>175</v>
      </c>
      <c r="Q94">
        <v>1</v>
      </c>
      <c r="W94">
        <v>0</v>
      </c>
      <c r="X94">
        <v>1817333636</v>
      </c>
      <c r="Y94">
        <v>0.29899999999999999</v>
      </c>
      <c r="AA94">
        <v>590.78</v>
      </c>
      <c r="AB94">
        <v>0</v>
      </c>
      <c r="AC94">
        <v>0</v>
      </c>
      <c r="AD94">
        <v>0</v>
      </c>
      <c r="AE94">
        <v>590.78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1</v>
      </c>
      <c r="AL94">
        <v>1</v>
      </c>
      <c r="AN94">
        <v>0</v>
      </c>
      <c r="AO94">
        <v>1</v>
      </c>
      <c r="AP94">
        <v>0</v>
      </c>
      <c r="AQ94">
        <v>0</v>
      </c>
      <c r="AR94">
        <v>0</v>
      </c>
      <c r="AS94" t="s">
        <v>3</v>
      </c>
      <c r="AT94">
        <v>0.29899999999999999</v>
      </c>
      <c r="AU94" t="s">
        <v>3</v>
      </c>
      <c r="AV94">
        <v>0</v>
      </c>
      <c r="AW94">
        <v>2</v>
      </c>
      <c r="AX94">
        <v>55574667</v>
      </c>
      <c r="AY94">
        <v>1</v>
      </c>
      <c r="AZ94">
        <v>0</v>
      </c>
      <c r="BA94">
        <v>90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CX94">
        <f>Y94*Source!I252</f>
        <v>0.26910000000000001</v>
      </c>
      <c r="CY94">
        <f>AA94</f>
        <v>590.78</v>
      </c>
      <c r="CZ94">
        <f>AE94</f>
        <v>590.78</v>
      </c>
      <c r="DA94">
        <f>AI94</f>
        <v>1</v>
      </c>
      <c r="DB94">
        <f t="shared" si="7"/>
        <v>176.64</v>
      </c>
      <c r="DC94">
        <f t="shared" si="8"/>
        <v>0</v>
      </c>
    </row>
    <row r="95" spans="1:107" x14ac:dyDescent="0.2">
      <c r="A95">
        <f>ROW(Source!A252)</f>
        <v>252</v>
      </c>
      <c r="B95">
        <v>55574044</v>
      </c>
      <c r="C95">
        <v>55574660</v>
      </c>
      <c r="D95">
        <v>52277204</v>
      </c>
      <c r="E95">
        <v>1</v>
      </c>
      <c r="F95">
        <v>1</v>
      </c>
      <c r="G95">
        <v>27</v>
      </c>
      <c r="H95">
        <v>3</v>
      </c>
      <c r="I95" t="s">
        <v>553</v>
      </c>
      <c r="J95" t="s">
        <v>554</v>
      </c>
      <c r="K95" t="s">
        <v>555</v>
      </c>
      <c r="L95">
        <v>1348</v>
      </c>
      <c r="N95">
        <v>1009</v>
      </c>
      <c r="O95" t="s">
        <v>120</v>
      </c>
      <c r="P95" t="s">
        <v>120</v>
      </c>
      <c r="Q95">
        <v>1000</v>
      </c>
      <c r="W95">
        <v>0</v>
      </c>
      <c r="X95">
        <v>381792092</v>
      </c>
      <c r="Y95">
        <v>0.107</v>
      </c>
      <c r="AA95">
        <v>4207.5</v>
      </c>
      <c r="AB95">
        <v>0</v>
      </c>
      <c r="AC95">
        <v>0</v>
      </c>
      <c r="AD95">
        <v>0</v>
      </c>
      <c r="AE95">
        <v>4207.5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1</v>
      </c>
      <c r="AL95">
        <v>1</v>
      </c>
      <c r="AN95">
        <v>0</v>
      </c>
      <c r="AO95">
        <v>1</v>
      </c>
      <c r="AP95">
        <v>0</v>
      </c>
      <c r="AQ95">
        <v>0</v>
      </c>
      <c r="AR95">
        <v>0</v>
      </c>
      <c r="AS95" t="s">
        <v>3</v>
      </c>
      <c r="AT95">
        <v>0.107</v>
      </c>
      <c r="AU95" t="s">
        <v>3</v>
      </c>
      <c r="AV95">
        <v>0</v>
      </c>
      <c r="AW95">
        <v>2</v>
      </c>
      <c r="AX95">
        <v>55574668</v>
      </c>
      <c r="AY95">
        <v>1</v>
      </c>
      <c r="AZ95">
        <v>0</v>
      </c>
      <c r="BA95">
        <v>91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CX95">
        <f>Y95*Source!I252</f>
        <v>9.6299999999999997E-2</v>
      </c>
      <c r="CY95">
        <f>AA95</f>
        <v>4207.5</v>
      </c>
      <c r="CZ95">
        <f>AE95</f>
        <v>4207.5</v>
      </c>
      <c r="DA95">
        <f>AI95</f>
        <v>1</v>
      </c>
      <c r="DB95">
        <f t="shared" si="7"/>
        <v>450.2</v>
      </c>
      <c r="DC95">
        <f t="shared" si="8"/>
        <v>0</v>
      </c>
    </row>
    <row r="96" spans="1:107" x14ac:dyDescent="0.2">
      <c r="A96">
        <f>ROW(Source!A252)</f>
        <v>252</v>
      </c>
      <c r="B96">
        <v>55574044</v>
      </c>
      <c r="C96">
        <v>55574660</v>
      </c>
      <c r="D96">
        <v>52279001</v>
      </c>
      <c r="E96">
        <v>1</v>
      </c>
      <c r="F96">
        <v>1</v>
      </c>
      <c r="G96">
        <v>27</v>
      </c>
      <c r="H96">
        <v>3</v>
      </c>
      <c r="I96" t="s">
        <v>556</v>
      </c>
      <c r="J96" t="s">
        <v>557</v>
      </c>
      <c r="K96" t="s">
        <v>558</v>
      </c>
      <c r="L96">
        <v>1339</v>
      </c>
      <c r="N96">
        <v>1007</v>
      </c>
      <c r="O96" t="s">
        <v>175</v>
      </c>
      <c r="P96" t="s">
        <v>175</v>
      </c>
      <c r="Q96">
        <v>1</v>
      </c>
      <c r="W96">
        <v>0</v>
      </c>
      <c r="X96">
        <v>1057803868</v>
      </c>
      <c r="Y96">
        <v>7.6999999999999999E-2</v>
      </c>
      <c r="AA96">
        <v>35.25</v>
      </c>
      <c r="AB96">
        <v>0</v>
      </c>
      <c r="AC96">
        <v>0</v>
      </c>
      <c r="AD96">
        <v>0</v>
      </c>
      <c r="AE96">
        <v>35.25</v>
      </c>
      <c r="AF96">
        <v>0</v>
      </c>
      <c r="AG96">
        <v>0</v>
      </c>
      <c r="AH96">
        <v>0</v>
      </c>
      <c r="AI96">
        <v>1</v>
      </c>
      <c r="AJ96">
        <v>1</v>
      </c>
      <c r="AK96">
        <v>1</v>
      </c>
      <c r="AL96">
        <v>1</v>
      </c>
      <c r="AN96">
        <v>0</v>
      </c>
      <c r="AO96">
        <v>1</v>
      </c>
      <c r="AP96">
        <v>0</v>
      </c>
      <c r="AQ96">
        <v>0</v>
      </c>
      <c r="AR96">
        <v>0</v>
      </c>
      <c r="AS96" t="s">
        <v>3</v>
      </c>
      <c r="AT96">
        <v>7.6999999999999999E-2</v>
      </c>
      <c r="AU96" t="s">
        <v>3</v>
      </c>
      <c r="AV96">
        <v>0</v>
      </c>
      <c r="AW96">
        <v>2</v>
      </c>
      <c r="AX96">
        <v>55574669</v>
      </c>
      <c r="AY96">
        <v>1</v>
      </c>
      <c r="AZ96">
        <v>0</v>
      </c>
      <c r="BA96">
        <v>92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CX96">
        <f>Y96*Source!I252</f>
        <v>6.93E-2</v>
      </c>
      <c r="CY96">
        <f>AA96</f>
        <v>35.25</v>
      </c>
      <c r="CZ96">
        <f>AE96</f>
        <v>35.25</v>
      </c>
      <c r="DA96">
        <f>AI96</f>
        <v>1</v>
      </c>
      <c r="DB96">
        <f t="shared" si="7"/>
        <v>2.71</v>
      </c>
      <c r="DC96">
        <f t="shared" si="8"/>
        <v>0</v>
      </c>
    </row>
    <row r="97" spans="1:107" x14ac:dyDescent="0.2">
      <c r="A97">
        <f>ROW(Source!A252)</f>
        <v>252</v>
      </c>
      <c r="B97">
        <v>55574044</v>
      </c>
      <c r="C97">
        <v>55574660</v>
      </c>
      <c r="D97">
        <v>52281688</v>
      </c>
      <c r="E97">
        <v>1</v>
      </c>
      <c r="F97">
        <v>1</v>
      </c>
      <c r="G97">
        <v>27</v>
      </c>
      <c r="H97">
        <v>3</v>
      </c>
      <c r="I97" t="s">
        <v>270</v>
      </c>
      <c r="J97" t="s">
        <v>272</v>
      </c>
      <c r="K97" t="s">
        <v>271</v>
      </c>
      <c r="L97">
        <v>1354</v>
      </c>
      <c r="N97">
        <v>1010</v>
      </c>
      <c r="O97" t="s">
        <v>180</v>
      </c>
      <c r="P97" t="s">
        <v>180</v>
      </c>
      <c r="Q97">
        <v>1</v>
      </c>
      <c r="W97">
        <v>0</v>
      </c>
      <c r="X97">
        <v>-1873178035</v>
      </c>
      <c r="Y97">
        <v>10</v>
      </c>
      <c r="AA97">
        <v>236.53</v>
      </c>
      <c r="AB97">
        <v>0</v>
      </c>
      <c r="AC97">
        <v>0</v>
      </c>
      <c r="AD97">
        <v>0</v>
      </c>
      <c r="AE97">
        <v>236.53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1</v>
      </c>
      <c r="AL97">
        <v>1</v>
      </c>
      <c r="AN97">
        <v>0</v>
      </c>
      <c r="AO97">
        <v>1</v>
      </c>
      <c r="AP97">
        <v>0</v>
      </c>
      <c r="AQ97">
        <v>0</v>
      </c>
      <c r="AR97">
        <v>0</v>
      </c>
      <c r="AS97" t="s">
        <v>3</v>
      </c>
      <c r="AT97">
        <v>10</v>
      </c>
      <c r="AU97" t="s">
        <v>3</v>
      </c>
      <c r="AV97">
        <v>0</v>
      </c>
      <c r="AW97">
        <v>2</v>
      </c>
      <c r="AX97">
        <v>55574670</v>
      </c>
      <c r="AY97">
        <v>1</v>
      </c>
      <c r="AZ97">
        <v>0</v>
      </c>
      <c r="BA97">
        <v>93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CX97">
        <f>Y97*Source!I252</f>
        <v>9</v>
      </c>
      <c r="CY97">
        <f>AA97</f>
        <v>236.53</v>
      </c>
      <c r="CZ97">
        <f>AE97</f>
        <v>236.53</v>
      </c>
      <c r="DA97">
        <f>AI97</f>
        <v>1</v>
      </c>
      <c r="DB97">
        <f t="shared" si="7"/>
        <v>2365.3000000000002</v>
      </c>
      <c r="DC97">
        <f t="shared" si="8"/>
        <v>0</v>
      </c>
    </row>
    <row r="98" spans="1:107" x14ac:dyDescent="0.2">
      <c r="A98">
        <f>ROW(Source!A254)</f>
        <v>254</v>
      </c>
      <c r="B98">
        <v>55574044</v>
      </c>
      <c r="C98">
        <v>55574672</v>
      </c>
      <c r="D98">
        <v>52263930</v>
      </c>
      <c r="E98">
        <v>27</v>
      </c>
      <c r="F98">
        <v>1</v>
      </c>
      <c r="G98">
        <v>27</v>
      </c>
      <c r="H98">
        <v>1</v>
      </c>
      <c r="I98" t="s">
        <v>530</v>
      </c>
      <c r="J98" t="s">
        <v>3</v>
      </c>
      <c r="K98" t="s">
        <v>531</v>
      </c>
      <c r="L98">
        <v>1191</v>
      </c>
      <c r="N98">
        <v>1013</v>
      </c>
      <c r="O98" t="s">
        <v>532</v>
      </c>
      <c r="P98" t="s">
        <v>532</v>
      </c>
      <c r="Q98">
        <v>1</v>
      </c>
      <c r="W98">
        <v>0</v>
      </c>
      <c r="X98">
        <v>476480486</v>
      </c>
      <c r="Y98">
        <v>6.22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N98">
        <v>0</v>
      </c>
      <c r="AO98">
        <v>1</v>
      </c>
      <c r="AP98">
        <v>0</v>
      </c>
      <c r="AQ98">
        <v>0</v>
      </c>
      <c r="AR98">
        <v>0</v>
      </c>
      <c r="AS98" t="s">
        <v>3</v>
      </c>
      <c r="AT98">
        <v>6.22</v>
      </c>
      <c r="AU98" t="s">
        <v>3</v>
      </c>
      <c r="AV98">
        <v>1</v>
      </c>
      <c r="AW98">
        <v>2</v>
      </c>
      <c r="AX98">
        <v>55574678</v>
      </c>
      <c r="AY98">
        <v>1</v>
      </c>
      <c r="AZ98">
        <v>0</v>
      </c>
      <c r="BA98">
        <v>94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CX98">
        <f>Y98*Source!I254</f>
        <v>0.622</v>
      </c>
      <c r="CY98">
        <f>AD98</f>
        <v>0</v>
      </c>
      <c r="CZ98">
        <f>AH98</f>
        <v>0</v>
      </c>
      <c r="DA98">
        <f>AL98</f>
        <v>1</v>
      </c>
      <c r="DB98">
        <f t="shared" si="7"/>
        <v>0</v>
      </c>
      <c r="DC98">
        <f t="shared" si="8"/>
        <v>0</v>
      </c>
    </row>
    <row r="99" spans="1:107" x14ac:dyDescent="0.2">
      <c r="A99">
        <f>ROW(Source!A254)</f>
        <v>254</v>
      </c>
      <c r="B99">
        <v>55574044</v>
      </c>
      <c r="C99">
        <v>55574672</v>
      </c>
      <c r="D99">
        <v>52278256</v>
      </c>
      <c r="E99">
        <v>1</v>
      </c>
      <c r="F99">
        <v>1</v>
      </c>
      <c r="G99">
        <v>27</v>
      </c>
      <c r="H99">
        <v>3</v>
      </c>
      <c r="I99" t="s">
        <v>550</v>
      </c>
      <c r="J99" t="s">
        <v>551</v>
      </c>
      <c r="K99" t="s">
        <v>552</v>
      </c>
      <c r="L99">
        <v>1339</v>
      </c>
      <c r="N99">
        <v>1007</v>
      </c>
      <c r="O99" t="s">
        <v>175</v>
      </c>
      <c r="P99" t="s">
        <v>175</v>
      </c>
      <c r="Q99">
        <v>1</v>
      </c>
      <c r="W99">
        <v>0</v>
      </c>
      <c r="X99">
        <v>1817333636</v>
      </c>
      <c r="Y99">
        <v>0.29899999999999999</v>
      </c>
      <c r="AA99">
        <v>590.78</v>
      </c>
      <c r="AB99">
        <v>0</v>
      </c>
      <c r="AC99">
        <v>0</v>
      </c>
      <c r="AD99">
        <v>0</v>
      </c>
      <c r="AE99">
        <v>590.78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N99">
        <v>0</v>
      </c>
      <c r="AO99">
        <v>1</v>
      </c>
      <c r="AP99">
        <v>0</v>
      </c>
      <c r="AQ99">
        <v>0</v>
      </c>
      <c r="AR99">
        <v>0</v>
      </c>
      <c r="AS99" t="s">
        <v>3</v>
      </c>
      <c r="AT99">
        <v>0.29899999999999999</v>
      </c>
      <c r="AU99" t="s">
        <v>3</v>
      </c>
      <c r="AV99">
        <v>0</v>
      </c>
      <c r="AW99">
        <v>2</v>
      </c>
      <c r="AX99">
        <v>55574679</v>
      </c>
      <c r="AY99">
        <v>1</v>
      </c>
      <c r="AZ99">
        <v>0</v>
      </c>
      <c r="BA99">
        <v>95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CX99">
        <f>Y99*Source!I254</f>
        <v>2.9899999999999999E-2</v>
      </c>
      <c r="CY99">
        <f>AA99</f>
        <v>590.78</v>
      </c>
      <c r="CZ99">
        <f>AE99</f>
        <v>590.78</v>
      </c>
      <c r="DA99">
        <f>AI99</f>
        <v>1</v>
      </c>
      <c r="DB99">
        <f t="shared" si="7"/>
        <v>176.64</v>
      </c>
      <c r="DC99">
        <f t="shared" si="8"/>
        <v>0</v>
      </c>
    </row>
    <row r="100" spans="1:107" x14ac:dyDescent="0.2">
      <c r="A100">
        <f>ROW(Source!A254)</f>
        <v>254</v>
      </c>
      <c r="B100">
        <v>55574044</v>
      </c>
      <c r="C100">
        <v>55574672</v>
      </c>
      <c r="D100">
        <v>52277204</v>
      </c>
      <c r="E100">
        <v>1</v>
      </c>
      <c r="F100">
        <v>1</v>
      </c>
      <c r="G100">
        <v>27</v>
      </c>
      <c r="H100">
        <v>3</v>
      </c>
      <c r="I100" t="s">
        <v>553</v>
      </c>
      <c r="J100" t="s">
        <v>554</v>
      </c>
      <c r="K100" t="s">
        <v>555</v>
      </c>
      <c r="L100">
        <v>1348</v>
      </c>
      <c r="N100">
        <v>1009</v>
      </c>
      <c r="O100" t="s">
        <v>120</v>
      </c>
      <c r="P100" t="s">
        <v>120</v>
      </c>
      <c r="Q100">
        <v>1000</v>
      </c>
      <c r="W100">
        <v>0</v>
      </c>
      <c r="X100">
        <v>381792092</v>
      </c>
      <c r="Y100">
        <v>0.107</v>
      </c>
      <c r="AA100">
        <v>4207.5</v>
      </c>
      <c r="AB100">
        <v>0</v>
      </c>
      <c r="AC100">
        <v>0</v>
      </c>
      <c r="AD100">
        <v>0</v>
      </c>
      <c r="AE100">
        <v>4207.5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N100">
        <v>0</v>
      </c>
      <c r="AO100">
        <v>1</v>
      </c>
      <c r="AP100">
        <v>0</v>
      </c>
      <c r="AQ100">
        <v>0</v>
      </c>
      <c r="AR100">
        <v>0</v>
      </c>
      <c r="AS100" t="s">
        <v>3</v>
      </c>
      <c r="AT100">
        <v>0.107</v>
      </c>
      <c r="AU100" t="s">
        <v>3</v>
      </c>
      <c r="AV100">
        <v>0</v>
      </c>
      <c r="AW100">
        <v>2</v>
      </c>
      <c r="AX100">
        <v>55574680</v>
      </c>
      <c r="AY100">
        <v>1</v>
      </c>
      <c r="AZ100">
        <v>0</v>
      </c>
      <c r="BA100">
        <v>96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CX100">
        <f>Y100*Source!I254</f>
        <v>1.0700000000000001E-2</v>
      </c>
      <c r="CY100">
        <f>AA100</f>
        <v>4207.5</v>
      </c>
      <c r="CZ100">
        <f>AE100</f>
        <v>4207.5</v>
      </c>
      <c r="DA100">
        <f>AI100</f>
        <v>1</v>
      </c>
      <c r="DB100">
        <f t="shared" si="7"/>
        <v>450.2</v>
      </c>
      <c r="DC100">
        <f t="shared" si="8"/>
        <v>0</v>
      </c>
    </row>
    <row r="101" spans="1:107" x14ac:dyDescent="0.2">
      <c r="A101">
        <f>ROW(Source!A254)</f>
        <v>254</v>
      </c>
      <c r="B101">
        <v>55574044</v>
      </c>
      <c r="C101">
        <v>55574672</v>
      </c>
      <c r="D101">
        <v>52279001</v>
      </c>
      <c r="E101">
        <v>1</v>
      </c>
      <c r="F101">
        <v>1</v>
      </c>
      <c r="G101">
        <v>27</v>
      </c>
      <c r="H101">
        <v>3</v>
      </c>
      <c r="I101" t="s">
        <v>556</v>
      </c>
      <c r="J101" t="s">
        <v>557</v>
      </c>
      <c r="K101" t="s">
        <v>558</v>
      </c>
      <c r="L101">
        <v>1339</v>
      </c>
      <c r="N101">
        <v>1007</v>
      </c>
      <c r="O101" t="s">
        <v>175</v>
      </c>
      <c r="P101" t="s">
        <v>175</v>
      </c>
      <c r="Q101">
        <v>1</v>
      </c>
      <c r="W101">
        <v>0</v>
      </c>
      <c r="X101">
        <v>1057803868</v>
      </c>
      <c r="Y101">
        <v>7.6999999999999999E-2</v>
      </c>
      <c r="AA101">
        <v>35.25</v>
      </c>
      <c r="AB101">
        <v>0</v>
      </c>
      <c r="AC101">
        <v>0</v>
      </c>
      <c r="AD101">
        <v>0</v>
      </c>
      <c r="AE101">
        <v>35.25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1</v>
      </c>
      <c r="AL101">
        <v>1</v>
      </c>
      <c r="AN101">
        <v>0</v>
      </c>
      <c r="AO101">
        <v>1</v>
      </c>
      <c r="AP101">
        <v>0</v>
      </c>
      <c r="AQ101">
        <v>0</v>
      </c>
      <c r="AR101">
        <v>0</v>
      </c>
      <c r="AS101" t="s">
        <v>3</v>
      </c>
      <c r="AT101">
        <v>7.6999999999999999E-2</v>
      </c>
      <c r="AU101" t="s">
        <v>3</v>
      </c>
      <c r="AV101">
        <v>0</v>
      </c>
      <c r="AW101">
        <v>2</v>
      </c>
      <c r="AX101">
        <v>55574681</v>
      </c>
      <c r="AY101">
        <v>1</v>
      </c>
      <c r="AZ101">
        <v>0</v>
      </c>
      <c r="BA101">
        <v>97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CX101">
        <f>Y101*Source!I254</f>
        <v>7.7000000000000002E-3</v>
      </c>
      <c r="CY101">
        <f>AA101</f>
        <v>35.25</v>
      </c>
      <c r="CZ101">
        <f>AE101</f>
        <v>35.25</v>
      </c>
      <c r="DA101">
        <f>AI101</f>
        <v>1</v>
      </c>
      <c r="DB101">
        <f t="shared" si="7"/>
        <v>2.71</v>
      </c>
      <c r="DC101">
        <f t="shared" si="8"/>
        <v>0</v>
      </c>
    </row>
    <row r="102" spans="1:107" x14ac:dyDescent="0.2">
      <c r="A102">
        <f>ROW(Source!A254)</f>
        <v>254</v>
      </c>
      <c r="B102">
        <v>55574044</v>
      </c>
      <c r="C102">
        <v>55574672</v>
      </c>
      <c r="D102">
        <v>52281688</v>
      </c>
      <c r="E102">
        <v>1</v>
      </c>
      <c r="F102">
        <v>1</v>
      </c>
      <c r="G102">
        <v>27</v>
      </c>
      <c r="H102">
        <v>3</v>
      </c>
      <c r="I102" t="s">
        <v>270</v>
      </c>
      <c r="J102" t="s">
        <v>272</v>
      </c>
      <c r="K102" t="s">
        <v>271</v>
      </c>
      <c r="L102">
        <v>1354</v>
      </c>
      <c r="N102">
        <v>1010</v>
      </c>
      <c r="O102" t="s">
        <v>180</v>
      </c>
      <c r="P102" t="s">
        <v>180</v>
      </c>
      <c r="Q102">
        <v>1</v>
      </c>
      <c r="W102">
        <v>0</v>
      </c>
      <c r="X102">
        <v>-1873178035</v>
      </c>
      <c r="Y102">
        <v>10</v>
      </c>
      <c r="AA102">
        <v>236.53</v>
      </c>
      <c r="AB102">
        <v>0</v>
      </c>
      <c r="AC102">
        <v>0</v>
      </c>
      <c r="AD102">
        <v>0</v>
      </c>
      <c r="AE102">
        <v>236.53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1</v>
      </c>
      <c r="AL102">
        <v>1</v>
      </c>
      <c r="AN102">
        <v>0</v>
      </c>
      <c r="AO102">
        <v>1</v>
      </c>
      <c r="AP102">
        <v>0</v>
      </c>
      <c r="AQ102">
        <v>0</v>
      </c>
      <c r="AR102">
        <v>0</v>
      </c>
      <c r="AS102" t="s">
        <v>3</v>
      </c>
      <c r="AT102">
        <v>10</v>
      </c>
      <c r="AU102" t="s">
        <v>3</v>
      </c>
      <c r="AV102">
        <v>0</v>
      </c>
      <c r="AW102">
        <v>2</v>
      </c>
      <c r="AX102">
        <v>55574682</v>
      </c>
      <c r="AY102">
        <v>1</v>
      </c>
      <c r="AZ102">
        <v>0</v>
      </c>
      <c r="BA102">
        <v>98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CX102">
        <f>Y102*Source!I254</f>
        <v>1</v>
      </c>
      <c r="CY102">
        <f>AA102</f>
        <v>236.53</v>
      </c>
      <c r="CZ102">
        <f>AE102</f>
        <v>236.53</v>
      </c>
      <c r="DA102">
        <f>AI102</f>
        <v>1</v>
      </c>
      <c r="DB102">
        <f t="shared" si="7"/>
        <v>2365.3000000000002</v>
      </c>
      <c r="DC102">
        <f t="shared" si="8"/>
        <v>0</v>
      </c>
    </row>
    <row r="103" spans="1:107" x14ac:dyDescent="0.2">
      <c r="A103">
        <f>ROW(Source!A256)</f>
        <v>256</v>
      </c>
      <c r="B103">
        <v>55574044</v>
      </c>
      <c r="C103">
        <v>55574684</v>
      </c>
      <c r="D103">
        <v>52263930</v>
      </c>
      <c r="E103">
        <v>27</v>
      </c>
      <c r="F103">
        <v>1</v>
      </c>
      <c r="G103">
        <v>27</v>
      </c>
      <c r="H103">
        <v>1</v>
      </c>
      <c r="I103" t="s">
        <v>530</v>
      </c>
      <c r="J103" t="s">
        <v>3</v>
      </c>
      <c r="K103" t="s">
        <v>531</v>
      </c>
      <c r="L103">
        <v>1191</v>
      </c>
      <c r="N103">
        <v>1013</v>
      </c>
      <c r="O103" t="s">
        <v>532</v>
      </c>
      <c r="P103" t="s">
        <v>532</v>
      </c>
      <c r="Q103">
        <v>1</v>
      </c>
      <c r="W103">
        <v>0</v>
      </c>
      <c r="X103">
        <v>476480486</v>
      </c>
      <c r="Y103">
        <v>6.22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1</v>
      </c>
      <c r="AL103">
        <v>1</v>
      </c>
      <c r="AN103">
        <v>0</v>
      </c>
      <c r="AO103">
        <v>1</v>
      </c>
      <c r="AP103">
        <v>0</v>
      </c>
      <c r="AQ103">
        <v>0</v>
      </c>
      <c r="AR103">
        <v>0</v>
      </c>
      <c r="AS103" t="s">
        <v>3</v>
      </c>
      <c r="AT103">
        <v>6.22</v>
      </c>
      <c r="AU103" t="s">
        <v>3</v>
      </c>
      <c r="AV103">
        <v>1</v>
      </c>
      <c r="AW103">
        <v>2</v>
      </c>
      <c r="AX103">
        <v>55574690</v>
      </c>
      <c r="AY103">
        <v>1</v>
      </c>
      <c r="AZ103">
        <v>0</v>
      </c>
      <c r="BA103">
        <v>99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CX103">
        <f>Y103*Source!I256</f>
        <v>0.622</v>
      </c>
      <c r="CY103">
        <f>AD103</f>
        <v>0</v>
      </c>
      <c r="CZ103">
        <f>AH103</f>
        <v>0</v>
      </c>
      <c r="DA103">
        <f>AL103</f>
        <v>1</v>
      </c>
      <c r="DB103">
        <f t="shared" si="7"/>
        <v>0</v>
      </c>
      <c r="DC103">
        <f t="shared" si="8"/>
        <v>0</v>
      </c>
    </row>
    <row r="104" spans="1:107" x14ac:dyDescent="0.2">
      <c r="A104">
        <f>ROW(Source!A256)</f>
        <v>256</v>
      </c>
      <c r="B104">
        <v>55574044</v>
      </c>
      <c r="C104">
        <v>55574684</v>
      </c>
      <c r="D104">
        <v>52278256</v>
      </c>
      <c r="E104">
        <v>1</v>
      </c>
      <c r="F104">
        <v>1</v>
      </c>
      <c r="G104">
        <v>27</v>
      </c>
      <c r="H104">
        <v>3</v>
      </c>
      <c r="I104" t="s">
        <v>550</v>
      </c>
      <c r="J104" t="s">
        <v>551</v>
      </c>
      <c r="K104" t="s">
        <v>552</v>
      </c>
      <c r="L104">
        <v>1339</v>
      </c>
      <c r="N104">
        <v>1007</v>
      </c>
      <c r="O104" t="s">
        <v>175</v>
      </c>
      <c r="P104" t="s">
        <v>175</v>
      </c>
      <c r="Q104">
        <v>1</v>
      </c>
      <c r="W104">
        <v>0</v>
      </c>
      <c r="X104">
        <v>1817333636</v>
      </c>
      <c r="Y104">
        <v>0.29899999999999999</v>
      </c>
      <c r="AA104">
        <v>590.78</v>
      </c>
      <c r="AB104">
        <v>0</v>
      </c>
      <c r="AC104">
        <v>0</v>
      </c>
      <c r="AD104">
        <v>0</v>
      </c>
      <c r="AE104">
        <v>590.78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1</v>
      </c>
      <c r="AL104">
        <v>1</v>
      </c>
      <c r="AN104">
        <v>0</v>
      </c>
      <c r="AO104">
        <v>1</v>
      </c>
      <c r="AP104">
        <v>0</v>
      </c>
      <c r="AQ104">
        <v>0</v>
      </c>
      <c r="AR104">
        <v>0</v>
      </c>
      <c r="AS104" t="s">
        <v>3</v>
      </c>
      <c r="AT104">
        <v>0.29899999999999999</v>
      </c>
      <c r="AU104" t="s">
        <v>3</v>
      </c>
      <c r="AV104">
        <v>0</v>
      </c>
      <c r="AW104">
        <v>2</v>
      </c>
      <c r="AX104">
        <v>55574691</v>
      </c>
      <c r="AY104">
        <v>1</v>
      </c>
      <c r="AZ104">
        <v>0</v>
      </c>
      <c r="BA104">
        <v>100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CX104">
        <f>Y104*Source!I256</f>
        <v>2.9899999999999999E-2</v>
      </c>
      <c r="CY104">
        <f>AA104</f>
        <v>590.78</v>
      </c>
      <c r="CZ104">
        <f>AE104</f>
        <v>590.78</v>
      </c>
      <c r="DA104">
        <f>AI104</f>
        <v>1</v>
      </c>
      <c r="DB104">
        <f t="shared" si="7"/>
        <v>176.64</v>
      </c>
      <c r="DC104">
        <f t="shared" si="8"/>
        <v>0</v>
      </c>
    </row>
    <row r="105" spans="1:107" x14ac:dyDescent="0.2">
      <c r="A105">
        <f>ROW(Source!A256)</f>
        <v>256</v>
      </c>
      <c r="B105">
        <v>55574044</v>
      </c>
      <c r="C105">
        <v>55574684</v>
      </c>
      <c r="D105">
        <v>52277204</v>
      </c>
      <c r="E105">
        <v>1</v>
      </c>
      <c r="F105">
        <v>1</v>
      </c>
      <c r="G105">
        <v>27</v>
      </c>
      <c r="H105">
        <v>3</v>
      </c>
      <c r="I105" t="s">
        <v>553</v>
      </c>
      <c r="J105" t="s">
        <v>554</v>
      </c>
      <c r="K105" t="s">
        <v>555</v>
      </c>
      <c r="L105">
        <v>1348</v>
      </c>
      <c r="N105">
        <v>1009</v>
      </c>
      <c r="O105" t="s">
        <v>120</v>
      </c>
      <c r="P105" t="s">
        <v>120</v>
      </c>
      <c r="Q105">
        <v>1000</v>
      </c>
      <c r="W105">
        <v>0</v>
      </c>
      <c r="X105">
        <v>381792092</v>
      </c>
      <c r="Y105">
        <v>0.107</v>
      </c>
      <c r="AA105">
        <v>4207.5</v>
      </c>
      <c r="AB105">
        <v>0</v>
      </c>
      <c r="AC105">
        <v>0</v>
      </c>
      <c r="AD105">
        <v>0</v>
      </c>
      <c r="AE105">
        <v>4207.5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1</v>
      </c>
      <c r="AL105">
        <v>1</v>
      </c>
      <c r="AN105">
        <v>0</v>
      </c>
      <c r="AO105">
        <v>1</v>
      </c>
      <c r="AP105">
        <v>0</v>
      </c>
      <c r="AQ105">
        <v>0</v>
      </c>
      <c r="AR105">
        <v>0</v>
      </c>
      <c r="AS105" t="s">
        <v>3</v>
      </c>
      <c r="AT105">
        <v>0.107</v>
      </c>
      <c r="AU105" t="s">
        <v>3</v>
      </c>
      <c r="AV105">
        <v>0</v>
      </c>
      <c r="AW105">
        <v>2</v>
      </c>
      <c r="AX105">
        <v>55574692</v>
      </c>
      <c r="AY105">
        <v>1</v>
      </c>
      <c r="AZ105">
        <v>0</v>
      </c>
      <c r="BA105">
        <v>101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CX105">
        <f>Y105*Source!I256</f>
        <v>1.0700000000000001E-2</v>
      </c>
      <c r="CY105">
        <f>AA105</f>
        <v>4207.5</v>
      </c>
      <c r="CZ105">
        <f>AE105</f>
        <v>4207.5</v>
      </c>
      <c r="DA105">
        <f>AI105</f>
        <v>1</v>
      </c>
      <c r="DB105">
        <f t="shared" si="7"/>
        <v>450.2</v>
      </c>
      <c r="DC105">
        <f t="shared" si="8"/>
        <v>0</v>
      </c>
    </row>
    <row r="106" spans="1:107" x14ac:dyDescent="0.2">
      <c r="A106">
        <f>ROW(Source!A256)</f>
        <v>256</v>
      </c>
      <c r="B106">
        <v>55574044</v>
      </c>
      <c r="C106">
        <v>55574684</v>
      </c>
      <c r="D106">
        <v>52279001</v>
      </c>
      <c r="E106">
        <v>1</v>
      </c>
      <c r="F106">
        <v>1</v>
      </c>
      <c r="G106">
        <v>27</v>
      </c>
      <c r="H106">
        <v>3</v>
      </c>
      <c r="I106" t="s">
        <v>556</v>
      </c>
      <c r="J106" t="s">
        <v>557</v>
      </c>
      <c r="K106" t="s">
        <v>558</v>
      </c>
      <c r="L106">
        <v>1339</v>
      </c>
      <c r="N106">
        <v>1007</v>
      </c>
      <c r="O106" t="s">
        <v>175</v>
      </c>
      <c r="P106" t="s">
        <v>175</v>
      </c>
      <c r="Q106">
        <v>1</v>
      </c>
      <c r="W106">
        <v>0</v>
      </c>
      <c r="X106">
        <v>1057803868</v>
      </c>
      <c r="Y106">
        <v>7.6999999999999999E-2</v>
      </c>
      <c r="AA106">
        <v>35.25</v>
      </c>
      <c r="AB106">
        <v>0</v>
      </c>
      <c r="AC106">
        <v>0</v>
      </c>
      <c r="AD106">
        <v>0</v>
      </c>
      <c r="AE106">
        <v>35.25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1</v>
      </c>
      <c r="AL106">
        <v>1</v>
      </c>
      <c r="AN106">
        <v>0</v>
      </c>
      <c r="AO106">
        <v>1</v>
      </c>
      <c r="AP106">
        <v>0</v>
      </c>
      <c r="AQ106">
        <v>0</v>
      </c>
      <c r="AR106">
        <v>0</v>
      </c>
      <c r="AS106" t="s">
        <v>3</v>
      </c>
      <c r="AT106">
        <v>7.6999999999999999E-2</v>
      </c>
      <c r="AU106" t="s">
        <v>3</v>
      </c>
      <c r="AV106">
        <v>0</v>
      </c>
      <c r="AW106">
        <v>2</v>
      </c>
      <c r="AX106">
        <v>55574693</v>
      </c>
      <c r="AY106">
        <v>1</v>
      </c>
      <c r="AZ106">
        <v>0</v>
      </c>
      <c r="BA106">
        <v>102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CX106">
        <f>Y106*Source!I256</f>
        <v>7.7000000000000002E-3</v>
      </c>
      <c r="CY106">
        <f>AA106</f>
        <v>35.25</v>
      </c>
      <c r="CZ106">
        <f>AE106</f>
        <v>35.25</v>
      </c>
      <c r="DA106">
        <f>AI106</f>
        <v>1</v>
      </c>
      <c r="DB106">
        <f t="shared" si="7"/>
        <v>2.71</v>
      </c>
      <c r="DC106">
        <f t="shared" si="8"/>
        <v>0</v>
      </c>
    </row>
    <row r="107" spans="1:107" x14ac:dyDescent="0.2">
      <c r="A107">
        <f>ROW(Source!A256)</f>
        <v>256</v>
      </c>
      <c r="B107">
        <v>55574044</v>
      </c>
      <c r="C107">
        <v>55574684</v>
      </c>
      <c r="D107">
        <v>52281688</v>
      </c>
      <c r="E107">
        <v>1</v>
      </c>
      <c r="F107">
        <v>1</v>
      </c>
      <c r="G107">
        <v>27</v>
      </c>
      <c r="H107">
        <v>3</v>
      </c>
      <c r="I107" t="s">
        <v>270</v>
      </c>
      <c r="J107" t="s">
        <v>272</v>
      </c>
      <c r="K107" t="s">
        <v>271</v>
      </c>
      <c r="L107">
        <v>1354</v>
      </c>
      <c r="N107">
        <v>1010</v>
      </c>
      <c r="O107" t="s">
        <v>180</v>
      </c>
      <c r="P107" t="s">
        <v>180</v>
      </c>
      <c r="Q107">
        <v>1</v>
      </c>
      <c r="W107">
        <v>0</v>
      </c>
      <c r="X107">
        <v>-1873178035</v>
      </c>
      <c r="Y107">
        <v>10</v>
      </c>
      <c r="AA107">
        <v>236.53</v>
      </c>
      <c r="AB107">
        <v>0</v>
      </c>
      <c r="AC107">
        <v>0</v>
      </c>
      <c r="AD107">
        <v>0</v>
      </c>
      <c r="AE107">
        <v>236.53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1</v>
      </c>
      <c r="AL107">
        <v>1</v>
      </c>
      <c r="AN107">
        <v>0</v>
      </c>
      <c r="AO107">
        <v>1</v>
      </c>
      <c r="AP107">
        <v>0</v>
      </c>
      <c r="AQ107">
        <v>0</v>
      </c>
      <c r="AR107">
        <v>0</v>
      </c>
      <c r="AS107" t="s">
        <v>3</v>
      </c>
      <c r="AT107">
        <v>10</v>
      </c>
      <c r="AU107" t="s">
        <v>3</v>
      </c>
      <c r="AV107">
        <v>0</v>
      </c>
      <c r="AW107">
        <v>2</v>
      </c>
      <c r="AX107">
        <v>55574694</v>
      </c>
      <c r="AY107">
        <v>1</v>
      </c>
      <c r="AZ107">
        <v>0</v>
      </c>
      <c r="BA107">
        <v>103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CX107">
        <f>Y107*Source!I256</f>
        <v>1</v>
      </c>
      <c r="CY107">
        <f>AA107</f>
        <v>236.53</v>
      </c>
      <c r="CZ107">
        <f>AE107</f>
        <v>236.53</v>
      </c>
      <c r="DA107">
        <f>AI107</f>
        <v>1</v>
      </c>
      <c r="DB107">
        <f t="shared" si="7"/>
        <v>2365.3000000000002</v>
      </c>
      <c r="DC107">
        <f t="shared" si="8"/>
        <v>0</v>
      </c>
    </row>
    <row r="108" spans="1:107" x14ac:dyDescent="0.2">
      <c r="A108">
        <f>ROW(Source!A294)</f>
        <v>294</v>
      </c>
      <c r="B108">
        <v>55574044</v>
      </c>
      <c r="C108">
        <v>55574752</v>
      </c>
      <c r="D108">
        <v>52263930</v>
      </c>
      <c r="E108">
        <v>27</v>
      </c>
      <c r="F108">
        <v>1</v>
      </c>
      <c r="G108">
        <v>27</v>
      </c>
      <c r="H108">
        <v>1</v>
      </c>
      <c r="I108" t="s">
        <v>530</v>
      </c>
      <c r="J108" t="s">
        <v>3</v>
      </c>
      <c r="K108" t="s">
        <v>531</v>
      </c>
      <c r="L108">
        <v>1191</v>
      </c>
      <c r="N108">
        <v>1013</v>
      </c>
      <c r="O108" t="s">
        <v>532</v>
      </c>
      <c r="P108" t="s">
        <v>532</v>
      </c>
      <c r="Q108">
        <v>1</v>
      </c>
      <c r="W108">
        <v>0</v>
      </c>
      <c r="X108">
        <v>476480486</v>
      </c>
      <c r="Y108">
        <v>6.22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1</v>
      </c>
      <c r="AL108">
        <v>1</v>
      </c>
      <c r="AN108">
        <v>0</v>
      </c>
      <c r="AO108">
        <v>1</v>
      </c>
      <c r="AP108">
        <v>0</v>
      </c>
      <c r="AQ108">
        <v>0</v>
      </c>
      <c r="AR108">
        <v>0</v>
      </c>
      <c r="AS108" t="s">
        <v>3</v>
      </c>
      <c r="AT108">
        <v>6.22</v>
      </c>
      <c r="AU108" t="s">
        <v>3</v>
      </c>
      <c r="AV108">
        <v>1</v>
      </c>
      <c r="AW108">
        <v>2</v>
      </c>
      <c r="AX108">
        <v>55574758</v>
      </c>
      <c r="AY108">
        <v>1</v>
      </c>
      <c r="AZ108">
        <v>0</v>
      </c>
      <c r="BA108">
        <v>104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CX108">
        <f>Y108*Source!I294</f>
        <v>12.44</v>
      </c>
      <c r="CY108">
        <f>AD108</f>
        <v>0</v>
      </c>
      <c r="CZ108">
        <f>AH108</f>
        <v>0</v>
      </c>
      <c r="DA108">
        <f>AL108</f>
        <v>1</v>
      </c>
      <c r="DB108">
        <f t="shared" si="7"/>
        <v>0</v>
      </c>
      <c r="DC108">
        <f t="shared" si="8"/>
        <v>0</v>
      </c>
    </row>
    <row r="109" spans="1:107" x14ac:dyDescent="0.2">
      <c r="A109">
        <f>ROW(Source!A294)</f>
        <v>294</v>
      </c>
      <c r="B109">
        <v>55574044</v>
      </c>
      <c r="C109">
        <v>55574752</v>
      </c>
      <c r="D109">
        <v>52278256</v>
      </c>
      <c r="E109">
        <v>1</v>
      </c>
      <c r="F109">
        <v>1</v>
      </c>
      <c r="G109">
        <v>27</v>
      </c>
      <c r="H109">
        <v>3</v>
      </c>
      <c r="I109" t="s">
        <v>550</v>
      </c>
      <c r="J109" t="s">
        <v>551</v>
      </c>
      <c r="K109" t="s">
        <v>552</v>
      </c>
      <c r="L109">
        <v>1339</v>
      </c>
      <c r="N109">
        <v>1007</v>
      </c>
      <c r="O109" t="s">
        <v>175</v>
      </c>
      <c r="P109" t="s">
        <v>175</v>
      </c>
      <c r="Q109">
        <v>1</v>
      </c>
      <c r="W109">
        <v>0</v>
      </c>
      <c r="X109">
        <v>1817333636</v>
      </c>
      <c r="Y109">
        <v>0.29899999999999999</v>
      </c>
      <c r="AA109">
        <v>590.78</v>
      </c>
      <c r="AB109">
        <v>0</v>
      </c>
      <c r="AC109">
        <v>0</v>
      </c>
      <c r="AD109">
        <v>0</v>
      </c>
      <c r="AE109">
        <v>590.78</v>
      </c>
      <c r="AF109">
        <v>0</v>
      </c>
      <c r="AG109">
        <v>0</v>
      </c>
      <c r="AH109">
        <v>0</v>
      </c>
      <c r="AI109">
        <v>1</v>
      </c>
      <c r="AJ109">
        <v>1</v>
      </c>
      <c r="AK109">
        <v>1</v>
      </c>
      <c r="AL109">
        <v>1</v>
      </c>
      <c r="AN109">
        <v>0</v>
      </c>
      <c r="AO109">
        <v>1</v>
      </c>
      <c r="AP109">
        <v>0</v>
      </c>
      <c r="AQ109">
        <v>0</v>
      </c>
      <c r="AR109">
        <v>0</v>
      </c>
      <c r="AS109" t="s">
        <v>3</v>
      </c>
      <c r="AT109">
        <v>0.29899999999999999</v>
      </c>
      <c r="AU109" t="s">
        <v>3</v>
      </c>
      <c r="AV109">
        <v>0</v>
      </c>
      <c r="AW109">
        <v>2</v>
      </c>
      <c r="AX109">
        <v>55574759</v>
      </c>
      <c r="AY109">
        <v>1</v>
      </c>
      <c r="AZ109">
        <v>0</v>
      </c>
      <c r="BA109">
        <v>105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CX109">
        <f>Y109*Source!I294</f>
        <v>0.59799999999999998</v>
      </c>
      <c r="CY109">
        <f>AA109</f>
        <v>590.78</v>
      </c>
      <c r="CZ109">
        <f>AE109</f>
        <v>590.78</v>
      </c>
      <c r="DA109">
        <f>AI109</f>
        <v>1</v>
      </c>
      <c r="DB109">
        <f t="shared" si="7"/>
        <v>176.64</v>
      </c>
      <c r="DC109">
        <f t="shared" si="8"/>
        <v>0</v>
      </c>
    </row>
    <row r="110" spans="1:107" x14ac:dyDescent="0.2">
      <c r="A110">
        <f>ROW(Source!A294)</f>
        <v>294</v>
      </c>
      <c r="B110">
        <v>55574044</v>
      </c>
      <c r="C110">
        <v>55574752</v>
      </c>
      <c r="D110">
        <v>52277204</v>
      </c>
      <c r="E110">
        <v>1</v>
      </c>
      <c r="F110">
        <v>1</v>
      </c>
      <c r="G110">
        <v>27</v>
      </c>
      <c r="H110">
        <v>3</v>
      </c>
      <c r="I110" t="s">
        <v>553</v>
      </c>
      <c r="J110" t="s">
        <v>554</v>
      </c>
      <c r="K110" t="s">
        <v>555</v>
      </c>
      <c r="L110">
        <v>1348</v>
      </c>
      <c r="N110">
        <v>1009</v>
      </c>
      <c r="O110" t="s">
        <v>120</v>
      </c>
      <c r="P110" t="s">
        <v>120</v>
      </c>
      <c r="Q110">
        <v>1000</v>
      </c>
      <c r="W110">
        <v>0</v>
      </c>
      <c r="X110">
        <v>381792092</v>
      </c>
      <c r="Y110">
        <v>0.107</v>
      </c>
      <c r="AA110">
        <v>4207.5</v>
      </c>
      <c r="AB110">
        <v>0</v>
      </c>
      <c r="AC110">
        <v>0</v>
      </c>
      <c r="AD110">
        <v>0</v>
      </c>
      <c r="AE110">
        <v>4207.5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1</v>
      </c>
      <c r="AL110">
        <v>1</v>
      </c>
      <c r="AN110">
        <v>0</v>
      </c>
      <c r="AO110">
        <v>1</v>
      </c>
      <c r="AP110">
        <v>0</v>
      </c>
      <c r="AQ110">
        <v>0</v>
      </c>
      <c r="AR110">
        <v>0</v>
      </c>
      <c r="AS110" t="s">
        <v>3</v>
      </c>
      <c r="AT110">
        <v>0.107</v>
      </c>
      <c r="AU110" t="s">
        <v>3</v>
      </c>
      <c r="AV110">
        <v>0</v>
      </c>
      <c r="AW110">
        <v>2</v>
      </c>
      <c r="AX110">
        <v>55574760</v>
      </c>
      <c r="AY110">
        <v>1</v>
      </c>
      <c r="AZ110">
        <v>0</v>
      </c>
      <c r="BA110">
        <v>106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CX110">
        <f>Y110*Source!I294</f>
        <v>0.214</v>
      </c>
      <c r="CY110">
        <f>AA110</f>
        <v>4207.5</v>
      </c>
      <c r="CZ110">
        <f>AE110</f>
        <v>4207.5</v>
      </c>
      <c r="DA110">
        <f>AI110</f>
        <v>1</v>
      </c>
      <c r="DB110">
        <f t="shared" si="7"/>
        <v>450.2</v>
      </c>
      <c r="DC110">
        <f t="shared" si="8"/>
        <v>0</v>
      </c>
    </row>
    <row r="111" spans="1:107" x14ac:dyDescent="0.2">
      <c r="A111">
        <f>ROW(Source!A294)</f>
        <v>294</v>
      </c>
      <c r="B111">
        <v>55574044</v>
      </c>
      <c r="C111">
        <v>55574752</v>
      </c>
      <c r="D111">
        <v>52279001</v>
      </c>
      <c r="E111">
        <v>1</v>
      </c>
      <c r="F111">
        <v>1</v>
      </c>
      <c r="G111">
        <v>27</v>
      </c>
      <c r="H111">
        <v>3</v>
      </c>
      <c r="I111" t="s">
        <v>556</v>
      </c>
      <c r="J111" t="s">
        <v>557</v>
      </c>
      <c r="K111" t="s">
        <v>558</v>
      </c>
      <c r="L111">
        <v>1339</v>
      </c>
      <c r="N111">
        <v>1007</v>
      </c>
      <c r="O111" t="s">
        <v>175</v>
      </c>
      <c r="P111" t="s">
        <v>175</v>
      </c>
      <c r="Q111">
        <v>1</v>
      </c>
      <c r="W111">
        <v>0</v>
      </c>
      <c r="X111">
        <v>1057803868</v>
      </c>
      <c r="Y111">
        <v>7.6999999999999999E-2</v>
      </c>
      <c r="AA111">
        <v>35.25</v>
      </c>
      <c r="AB111">
        <v>0</v>
      </c>
      <c r="AC111">
        <v>0</v>
      </c>
      <c r="AD111">
        <v>0</v>
      </c>
      <c r="AE111">
        <v>35.25</v>
      </c>
      <c r="AF111">
        <v>0</v>
      </c>
      <c r="AG111">
        <v>0</v>
      </c>
      <c r="AH111">
        <v>0</v>
      </c>
      <c r="AI111">
        <v>1</v>
      </c>
      <c r="AJ111">
        <v>1</v>
      </c>
      <c r="AK111">
        <v>1</v>
      </c>
      <c r="AL111">
        <v>1</v>
      </c>
      <c r="AN111">
        <v>0</v>
      </c>
      <c r="AO111">
        <v>1</v>
      </c>
      <c r="AP111">
        <v>0</v>
      </c>
      <c r="AQ111">
        <v>0</v>
      </c>
      <c r="AR111">
        <v>0</v>
      </c>
      <c r="AS111" t="s">
        <v>3</v>
      </c>
      <c r="AT111">
        <v>7.6999999999999999E-2</v>
      </c>
      <c r="AU111" t="s">
        <v>3</v>
      </c>
      <c r="AV111">
        <v>0</v>
      </c>
      <c r="AW111">
        <v>2</v>
      </c>
      <c r="AX111">
        <v>55574761</v>
      </c>
      <c r="AY111">
        <v>1</v>
      </c>
      <c r="AZ111">
        <v>0</v>
      </c>
      <c r="BA111">
        <v>107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CX111">
        <f>Y111*Source!I294</f>
        <v>0.154</v>
      </c>
      <c r="CY111">
        <f>AA111</f>
        <v>35.25</v>
      </c>
      <c r="CZ111">
        <f>AE111</f>
        <v>35.25</v>
      </c>
      <c r="DA111">
        <f>AI111</f>
        <v>1</v>
      </c>
      <c r="DB111">
        <f t="shared" si="7"/>
        <v>2.71</v>
      </c>
      <c r="DC111">
        <f t="shared" si="8"/>
        <v>0</v>
      </c>
    </row>
    <row r="112" spans="1:107" x14ac:dyDescent="0.2">
      <c r="A112">
        <f>ROW(Source!A294)</f>
        <v>294</v>
      </c>
      <c r="B112">
        <v>55574044</v>
      </c>
      <c r="C112">
        <v>55574752</v>
      </c>
      <c r="D112">
        <v>52281688</v>
      </c>
      <c r="E112">
        <v>1</v>
      </c>
      <c r="F112">
        <v>1</v>
      </c>
      <c r="G112">
        <v>27</v>
      </c>
      <c r="H112">
        <v>3</v>
      </c>
      <c r="I112" t="s">
        <v>270</v>
      </c>
      <c r="J112" t="s">
        <v>272</v>
      </c>
      <c r="K112" t="s">
        <v>271</v>
      </c>
      <c r="L112">
        <v>1354</v>
      </c>
      <c r="N112">
        <v>1010</v>
      </c>
      <c r="O112" t="s">
        <v>180</v>
      </c>
      <c r="P112" t="s">
        <v>180</v>
      </c>
      <c r="Q112">
        <v>1</v>
      </c>
      <c r="W112">
        <v>0</v>
      </c>
      <c r="X112">
        <v>-1873178035</v>
      </c>
      <c r="Y112">
        <v>10</v>
      </c>
      <c r="AA112">
        <v>236.53</v>
      </c>
      <c r="AB112">
        <v>0</v>
      </c>
      <c r="AC112">
        <v>0</v>
      </c>
      <c r="AD112">
        <v>0</v>
      </c>
      <c r="AE112">
        <v>236.53</v>
      </c>
      <c r="AF112">
        <v>0</v>
      </c>
      <c r="AG112">
        <v>0</v>
      </c>
      <c r="AH112">
        <v>0</v>
      </c>
      <c r="AI112">
        <v>1</v>
      </c>
      <c r="AJ112">
        <v>1</v>
      </c>
      <c r="AK112">
        <v>1</v>
      </c>
      <c r="AL112">
        <v>1</v>
      </c>
      <c r="AN112">
        <v>0</v>
      </c>
      <c r="AO112">
        <v>1</v>
      </c>
      <c r="AP112">
        <v>0</v>
      </c>
      <c r="AQ112">
        <v>0</v>
      </c>
      <c r="AR112">
        <v>0</v>
      </c>
      <c r="AS112" t="s">
        <v>3</v>
      </c>
      <c r="AT112">
        <v>10</v>
      </c>
      <c r="AU112" t="s">
        <v>3</v>
      </c>
      <c r="AV112">
        <v>0</v>
      </c>
      <c r="AW112">
        <v>2</v>
      </c>
      <c r="AX112">
        <v>55574762</v>
      </c>
      <c r="AY112">
        <v>1</v>
      </c>
      <c r="AZ112">
        <v>0</v>
      </c>
      <c r="BA112">
        <v>108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CX112">
        <f>Y112*Source!I294</f>
        <v>20</v>
      </c>
      <c r="CY112">
        <f>AA112</f>
        <v>236.53</v>
      </c>
      <c r="CZ112">
        <f>AE112</f>
        <v>236.53</v>
      </c>
      <c r="DA112">
        <f>AI112</f>
        <v>1</v>
      </c>
      <c r="DB112">
        <f t="shared" si="7"/>
        <v>2365.3000000000002</v>
      </c>
      <c r="DC112">
        <f t="shared" si="8"/>
        <v>0</v>
      </c>
    </row>
    <row r="113" spans="1:107" x14ac:dyDescent="0.2">
      <c r="A113">
        <f>ROW(Source!A332)</f>
        <v>332</v>
      </c>
      <c r="B113">
        <v>55574044</v>
      </c>
      <c r="C113">
        <v>55574820</v>
      </c>
      <c r="D113">
        <v>52263930</v>
      </c>
      <c r="E113">
        <v>27</v>
      </c>
      <c r="F113">
        <v>1</v>
      </c>
      <c r="G113">
        <v>27</v>
      </c>
      <c r="H113">
        <v>1</v>
      </c>
      <c r="I113" t="s">
        <v>530</v>
      </c>
      <c r="J113" t="s">
        <v>3</v>
      </c>
      <c r="K113" t="s">
        <v>531</v>
      </c>
      <c r="L113">
        <v>1191</v>
      </c>
      <c r="N113">
        <v>1013</v>
      </c>
      <c r="O113" t="s">
        <v>532</v>
      </c>
      <c r="P113" t="s">
        <v>532</v>
      </c>
      <c r="Q113">
        <v>1</v>
      </c>
      <c r="W113">
        <v>0</v>
      </c>
      <c r="X113">
        <v>476480486</v>
      </c>
      <c r="Y113">
        <v>6.22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1</v>
      </c>
      <c r="AN113">
        <v>0</v>
      </c>
      <c r="AO113">
        <v>1</v>
      </c>
      <c r="AP113">
        <v>0</v>
      </c>
      <c r="AQ113">
        <v>0</v>
      </c>
      <c r="AR113">
        <v>0</v>
      </c>
      <c r="AS113" t="s">
        <v>3</v>
      </c>
      <c r="AT113">
        <v>6.22</v>
      </c>
      <c r="AU113" t="s">
        <v>3</v>
      </c>
      <c r="AV113">
        <v>1</v>
      </c>
      <c r="AW113">
        <v>2</v>
      </c>
      <c r="AX113">
        <v>55574826</v>
      </c>
      <c r="AY113">
        <v>1</v>
      </c>
      <c r="AZ113">
        <v>0</v>
      </c>
      <c r="BA113">
        <v>109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CX113">
        <f>Y113*Source!I332</f>
        <v>6.22</v>
      </c>
      <c r="CY113">
        <f>AD113</f>
        <v>0</v>
      </c>
      <c r="CZ113">
        <f>AH113</f>
        <v>0</v>
      </c>
      <c r="DA113">
        <f>AL113</f>
        <v>1</v>
      </c>
      <c r="DB113">
        <f t="shared" si="7"/>
        <v>0</v>
      </c>
      <c r="DC113">
        <f t="shared" si="8"/>
        <v>0</v>
      </c>
    </row>
    <row r="114" spans="1:107" x14ac:dyDescent="0.2">
      <c r="A114">
        <f>ROW(Source!A332)</f>
        <v>332</v>
      </c>
      <c r="B114">
        <v>55574044</v>
      </c>
      <c r="C114">
        <v>55574820</v>
      </c>
      <c r="D114">
        <v>52278256</v>
      </c>
      <c r="E114">
        <v>1</v>
      </c>
      <c r="F114">
        <v>1</v>
      </c>
      <c r="G114">
        <v>27</v>
      </c>
      <c r="H114">
        <v>3</v>
      </c>
      <c r="I114" t="s">
        <v>550</v>
      </c>
      <c r="J114" t="s">
        <v>551</v>
      </c>
      <c r="K114" t="s">
        <v>552</v>
      </c>
      <c r="L114">
        <v>1339</v>
      </c>
      <c r="N114">
        <v>1007</v>
      </c>
      <c r="O114" t="s">
        <v>175</v>
      </c>
      <c r="P114" t="s">
        <v>175</v>
      </c>
      <c r="Q114">
        <v>1</v>
      </c>
      <c r="W114">
        <v>0</v>
      </c>
      <c r="X114">
        <v>1817333636</v>
      </c>
      <c r="Y114">
        <v>0.29899999999999999</v>
      </c>
      <c r="AA114">
        <v>590.78</v>
      </c>
      <c r="AB114">
        <v>0</v>
      </c>
      <c r="AC114">
        <v>0</v>
      </c>
      <c r="AD114">
        <v>0</v>
      </c>
      <c r="AE114">
        <v>590.78</v>
      </c>
      <c r="AF114">
        <v>0</v>
      </c>
      <c r="AG114">
        <v>0</v>
      </c>
      <c r="AH114">
        <v>0</v>
      </c>
      <c r="AI114">
        <v>1</v>
      </c>
      <c r="AJ114">
        <v>1</v>
      </c>
      <c r="AK114">
        <v>1</v>
      </c>
      <c r="AL114">
        <v>1</v>
      </c>
      <c r="AN114">
        <v>0</v>
      </c>
      <c r="AO114">
        <v>1</v>
      </c>
      <c r="AP114">
        <v>0</v>
      </c>
      <c r="AQ114">
        <v>0</v>
      </c>
      <c r="AR114">
        <v>0</v>
      </c>
      <c r="AS114" t="s">
        <v>3</v>
      </c>
      <c r="AT114">
        <v>0.29899999999999999</v>
      </c>
      <c r="AU114" t="s">
        <v>3</v>
      </c>
      <c r="AV114">
        <v>0</v>
      </c>
      <c r="AW114">
        <v>2</v>
      </c>
      <c r="AX114">
        <v>55574827</v>
      </c>
      <c r="AY114">
        <v>1</v>
      </c>
      <c r="AZ114">
        <v>0</v>
      </c>
      <c r="BA114">
        <v>110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CX114">
        <f>Y114*Source!I332</f>
        <v>0.29899999999999999</v>
      </c>
      <c r="CY114">
        <f>AA114</f>
        <v>590.78</v>
      </c>
      <c r="CZ114">
        <f>AE114</f>
        <v>590.78</v>
      </c>
      <c r="DA114">
        <f>AI114</f>
        <v>1</v>
      </c>
      <c r="DB114">
        <f t="shared" si="7"/>
        <v>176.64</v>
      </c>
      <c r="DC114">
        <f t="shared" si="8"/>
        <v>0</v>
      </c>
    </row>
    <row r="115" spans="1:107" x14ac:dyDescent="0.2">
      <c r="A115">
        <f>ROW(Source!A332)</f>
        <v>332</v>
      </c>
      <c r="B115">
        <v>55574044</v>
      </c>
      <c r="C115">
        <v>55574820</v>
      </c>
      <c r="D115">
        <v>52277204</v>
      </c>
      <c r="E115">
        <v>1</v>
      </c>
      <c r="F115">
        <v>1</v>
      </c>
      <c r="G115">
        <v>27</v>
      </c>
      <c r="H115">
        <v>3</v>
      </c>
      <c r="I115" t="s">
        <v>553</v>
      </c>
      <c r="J115" t="s">
        <v>554</v>
      </c>
      <c r="K115" t="s">
        <v>555</v>
      </c>
      <c r="L115">
        <v>1348</v>
      </c>
      <c r="N115">
        <v>1009</v>
      </c>
      <c r="O115" t="s">
        <v>120</v>
      </c>
      <c r="P115" t="s">
        <v>120</v>
      </c>
      <c r="Q115">
        <v>1000</v>
      </c>
      <c r="W115">
        <v>0</v>
      </c>
      <c r="X115">
        <v>381792092</v>
      </c>
      <c r="Y115">
        <v>0.107</v>
      </c>
      <c r="AA115">
        <v>4207.5</v>
      </c>
      <c r="AB115">
        <v>0</v>
      </c>
      <c r="AC115">
        <v>0</v>
      </c>
      <c r="AD115">
        <v>0</v>
      </c>
      <c r="AE115">
        <v>4207.5</v>
      </c>
      <c r="AF115">
        <v>0</v>
      </c>
      <c r="AG115">
        <v>0</v>
      </c>
      <c r="AH115">
        <v>0</v>
      </c>
      <c r="AI115">
        <v>1</v>
      </c>
      <c r="AJ115">
        <v>1</v>
      </c>
      <c r="AK115">
        <v>1</v>
      </c>
      <c r="AL115">
        <v>1</v>
      </c>
      <c r="AN115">
        <v>0</v>
      </c>
      <c r="AO115">
        <v>1</v>
      </c>
      <c r="AP115">
        <v>0</v>
      </c>
      <c r="AQ115">
        <v>0</v>
      </c>
      <c r="AR115">
        <v>0</v>
      </c>
      <c r="AS115" t="s">
        <v>3</v>
      </c>
      <c r="AT115">
        <v>0.107</v>
      </c>
      <c r="AU115" t="s">
        <v>3</v>
      </c>
      <c r="AV115">
        <v>0</v>
      </c>
      <c r="AW115">
        <v>2</v>
      </c>
      <c r="AX115">
        <v>55574828</v>
      </c>
      <c r="AY115">
        <v>1</v>
      </c>
      <c r="AZ115">
        <v>0</v>
      </c>
      <c r="BA115">
        <v>111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CX115">
        <f>Y115*Source!I332</f>
        <v>0.107</v>
      </c>
      <c r="CY115">
        <f>AA115</f>
        <v>4207.5</v>
      </c>
      <c r="CZ115">
        <f>AE115</f>
        <v>4207.5</v>
      </c>
      <c r="DA115">
        <f>AI115</f>
        <v>1</v>
      </c>
      <c r="DB115">
        <f t="shared" si="7"/>
        <v>450.2</v>
      </c>
      <c r="DC115">
        <f t="shared" si="8"/>
        <v>0</v>
      </c>
    </row>
    <row r="116" spans="1:107" x14ac:dyDescent="0.2">
      <c r="A116">
        <f>ROW(Source!A332)</f>
        <v>332</v>
      </c>
      <c r="B116">
        <v>55574044</v>
      </c>
      <c r="C116">
        <v>55574820</v>
      </c>
      <c r="D116">
        <v>52279001</v>
      </c>
      <c r="E116">
        <v>1</v>
      </c>
      <c r="F116">
        <v>1</v>
      </c>
      <c r="G116">
        <v>27</v>
      </c>
      <c r="H116">
        <v>3</v>
      </c>
      <c r="I116" t="s">
        <v>556</v>
      </c>
      <c r="J116" t="s">
        <v>557</v>
      </c>
      <c r="K116" t="s">
        <v>558</v>
      </c>
      <c r="L116">
        <v>1339</v>
      </c>
      <c r="N116">
        <v>1007</v>
      </c>
      <c r="O116" t="s">
        <v>175</v>
      </c>
      <c r="P116" t="s">
        <v>175</v>
      </c>
      <c r="Q116">
        <v>1</v>
      </c>
      <c r="W116">
        <v>0</v>
      </c>
      <c r="X116">
        <v>1057803868</v>
      </c>
      <c r="Y116">
        <v>7.6999999999999999E-2</v>
      </c>
      <c r="AA116">
        <v>35.25</v>
      </c>
      <c r="AB116">
        <v>0</v>
      </c>
      <c r="AC116">
        <v>0</v>
      </c>
      <c r="AD116">
        <v>0</v>
      </c>
      <c r="AE116">
        <v>35.25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1</v>
      </c>
      <c r="AN116">
        <v>0</v>
      </c>
      <c r="AO116">
        <v>1</v>
      </c>
      <c r="AP116">
        <v>0</v>
      </c>
      <c r="AQ116">
        <v>0</v>
      </c>
      <c r="AR116">
        <v>0</v>
      </c>
      <c r="AS116" t="s">
        <v>3</v>
      </c>
      <c r="AT116">
        <v>7.6999999999999999E-2</v>
      </c>
      <c r="AU116" t="s">
        <v>3</v>
      </c>
      <c r="AV116">
        <v>0</v>
      </c>
      <c r="AW116">
        <v>2</v>
      </c>
      <c r="AX116">
        <v>55574829</v>
      </c>
      <c r="AY116">
        <v>1</v>
      </c>
      <c r="AZ116">
        <v>0</v>
      </c>
      <c r="BA116">
        <v>112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CX116">
        <f>Y116*Source!I332</f>
        <v>7.6999999999999999E-2</v>
      </c>
      <c r="CY116">
        <f>AA116</f>
        <v>35.25</v>
      </c>
      <c r="CZ116">
        <f>AE116</f>
        <v>35.25</v>
      </c>
      <c r="DA116">
        <f>AI116</f>
        <v>1</v>
      </c>
      <c r="DB116">
        <f t="shared" si="7"/>
        <v>2.71</v>
      </c>
      <c r="DC116">
        <f t="shared" si="8"/>
        <v>0</v>
      </c>
    </row>
    <row r="117" spans="1:107" x14ac:dyDescent="0.2">
      <c r="A117">
        <f>ROW(Source!A332)</f>
        <v>332</v>
      </c>
      <c r="B117">
        <v>55574044</v>
      </c>
      <c r="C117">
        <v>55574820</v>
      </c>
      <c r="D117">
        <v>52281688</v>
      </c>
      <c r="E117">
        <v>1</v>
      </c>
      <c r="F117">
        <v>1</v>
      </c>
      <c r="G117">
        <v>27</v>
      </c>
      <c r="H117">
        <v>3</v>
      </c>
      <c r="I117" t="s">
        <v>270</v>
      </c>
      <c r="J117" t="s">
        <v>272</v>
      </c>
      <c r="K117" t="s">
        <v>271</v>
      </c>
      <c r="L117">
        <v>1354</v>
      </c>
      <c r="N117">
        <v>1010</v>
      </c>
      <c r="O117" t="s">
        <v>180</v>
      </c>
      <c r="P117" t="s">
        <v>180</v>
      </c>
      <c r="Q117">
        <v>1</v>
      </c>
      <c r="W117">
        <v>0</v>
      </c>
      <c r="X117">
        <v>-1873178035</v>
      </c>
      <c r="Y117">
        <v>10</v>
      </c>
      <c r="AA117">
        <v>236.53</v>
      </c>
      <c r="AB117">
        <v>0</v>
      </c>
      <c r="AC117">
        <v>0</v>
      </c>
      <c r="AD117">
        <v>0</v>
      </c>
      <c r="AE117">
        <v>236.53</v>
      </c>
      <c r="AF117">
        <v>0</v>
      </c>
      <c r="AG117">
        <v>0</v>
      </c>
      <c r="AH117">
        <v>0</v>
      </c>
      <c r="AI117">
        <v>1</v>
      </c>
      <c r="AJ117">
        <v>1</v>
      </c>
      <c r="AK117">
        <v>1</v>
      </c>
      <c r="AL117">
        <v>1</v>
      </c>
      <c r="AN117">
        <v>0</v>
      </c>
      <c r="AO117">
        <v>1</v>
      </c>
      <c r="AP117">
        <v>0</v>
      </c>
      <c r="AQ117">
        <v>0</v>
      </c>
      <c r="AR117">
        <v>0</v>
      </c>
      <c r="AS117" t="s">
        <v>3</v>
      </c>
      <c r="AT117">
        <v>10</v>
      </c>
      <c r="AU117" t="s">
        <v>3</v>
      </c>
      <c r="AV117">
        <v>0</v>
      </c>
      <c r="AW117">
        <v>2</v>
      </c>
      <c r="AX117">
        <v>55574830</v>
      </c>
      <c r="AY117">
        <v>1</v>
      </c>
      <c r="AZ117">
        <v>0</v>
      </c>
      <c r="BA117">
        <v>113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CX117">
        <f>Y117*Source!I332</f>
        <v>10</v>
      </c>
      <c r="CY117">
        <f>AA117</f>
        <v>236.53</v>
      </c>
      <c r="CZ117">
        <f>AE117</f>
        <v>236.53</v>
      </c>
      <c r="DA117">
        <f>AI117</f>
        <v>1</v>
      </c>
      <c r="DB117">
        <f t="shared" si="7"/>
        <v>2365.3000000000002</v>
      </c>
      <c r="DC117">
        <f t="shared" si="8"/>
        <v>0</v>
      </c>
    </row>
    <row r="118" spans="1:107" x14ac:dyDescent="0.2">
      <c r="A118">
        <f>ROW(Source!A405)</f>
        <v>405</v>
      </c>
      <c r="B118">
        <v>55574044</v>
      </c>
      <c r="C118">
        <v>55574946</v>
      </c>
      <c r="D118">
        <v>52263930</v>
      </c>
      <c r="E118">
        <v>27</v>
      </c>
      <c r="F118">
        <v>1</v>
      </c>
      <c r="G118">
        <v>27</v>
      </c>
      <c r="H118">
        <v>1</v>
      </c>
      <c r="I118" t="s">
        <v>530</v>
      </c>
      <c r="J118" t="s">
        <v>3</v>
      </c>
      <c r="K118" t="s">
        <v>531</v>
      </c>
      <c r="L118">
        <v>1191</v>
      </c>
      <c r="N118">
        <v>1013</v>
      </c>
      <c r="O118" t="s">
        <v>532</v>
      </c>
      <c r="P118" t="s">
        <v>532</v>
      </c>
      <c r="Q118">
        <v>1</v>
      </c>
      <c r="W118">
        <v>0</v>
      </c>
      <c r="X118">
        <v>476480486</v>
      </c>
      <c r="Y118">
        <v>30.8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1</v>
      </c>
      <c r="AK118">
        <v>1</v>
      </c>
      <c r="AL118">
        <v>1</v>
      </c>
      <c r="AN118">
        <v>0</v>
      </c>
      <c r="AO118">
        <v>1</v>
      </c>
      <c r="AP118">
        <v>0</v>
      </c>
      <c r="AQ118">
        <v>0</v>
      </c>
      <c r="AR118">
        <v>0</v>
      </c>
      <c r="AS118" t="s">
        <v>3</v>
      </c>
      <c r="AT118">
        <v>30.8</v>
      </c>
      <c r="AU118" t="s">
        <v>3</v>
      </c>
      <c r="AV118">
        <v>1</v>
      </c>
      <c r="AW118">
        <v>2</v>
      </c>
      <c r="AX118">
        <v>55574951</v>
      </c>
      <c r="AY118">
        <v>1</v>
      </c>
      <c r="AZ118">
        <v>0</v>
      </c>
      <c r="BA118">
        <v>114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CX118">
        <f>Y118*Source!I405</f>
        <v>152.46</v>
      </c>
      <c r="CY118">
        <f>AD118</f>
        <v>0</v>
      </c>
      <c r="CZ118">
        <f>AH118</f>
        <v>0</v>
      </c>
      <c r="DA118">
        <f>AL118</f>
        <v>1</v>
      </c>
      <c r="DB118">
        <f t="shared" si="7"/>
        <v>0</v>
      </c>
      <c r="DC118">
        <f t="shared" si="8"/>
        <v>0</v>
      </c>
    </row>
    <row r="119" spans="1:107" x14ac:dyDescent="0.2">
      <c r="A119">
        <f>ROW(Source!A405)</f>
        <v>405</v>
      </c>
      <c r="B119">
        <v>55574044</v>
      </c>
      <c r="C119">
        <v>55574946</v>
      </c>
      <c r="D119">
        <v>52276701</v>
      </c>
      <c r="E119">
        <v>1</v>
      </c>
      <c r="F119">
        <v>1</v>
      </c>
      <c r="G119">
        <v>27</v>
      </c>
      <c r="H119">
        <v>2</v>
      </c>
      <c r="I119" t="s">
        <v>533</v>
      </c>
      <c r="J119" t="s">
        <v>534</v>
      </c>
      <c r="K119" t="s">
        <v>535</v>
      </c>
      <c r="L119">
        <v>1368</v>
      </c>
      <c r="N119">
        <v>1011</v>
      </c>
      <c r="O119" t="s">
        <v>536</v>
      </c>
      <c r="P119" t="s">
        <v>536</v>
      </c>
      <c r="Q119">
        <v>1</v>
      </c>
      <c r="W119">
        <v>0</v>
      </c>
      <c r="X119">
        <v>526885268</v>
      </c>
      <c r="Y119">
        <v>0.06</v>
      </c>
      <c r="AA119">
        <v>0</v>
      </c>
      <c r="AB119">
        <v>20.7</v>
      </c>
      <c r="AC119">
        <v>9.74</v>
      </c>
      <c r="AD119">
        <v>0</v>
      </c>
      <c r="AE119">
        <v>0</v>
      </c>
      <c r="AF119">
        <v>20.7</v>
      </c>
      <c r="AG119">
        <v>9.74</v>
      </c>
      <c r="AH119">
        <v>0</v>
      </c>
      <c r="AI119">
        <v>1</v>
      </c>
      <c r="AJ119">
        <v>1</v>
      </c>
      <c r="AK119">
        <v>1</v>
      </c>
      <c r="AL119">
        <v>1</v>
      </c>
      <c r="AN119">
        <v>0</v>
      </c>
      <c r="AO119">
        <v>1</v>
      </c>
      <c r="AP119">
        <v>0</v>
      </c>
      <c r="AQ119">
        <v>0</v>
      </c>
      <c r="AR119">
        <v>0</v>
      </c>
      <c r="AS119" t="s">
        <v>3</v>
      </c>
      <c r="AT119">
        <v>0.06</v>
      </c>
      <c r="AU119" t="s">
        <v>3</v>
      </c>
      <c r="AV119">
        <v>0</v>
      </c>
      <c r="AW119">
        <v>2</v>
      </c>
      <c r="AX119">
        <v>55574952</v>
      </c>
      <c r="AY119">
        <v>1</v>
      </c>
      <c r="AZ119">
        <v>0</v>
      </c>
      <c r="BA119">
        <v>115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CX119">
        <f>Y119*Source!I405</f>
        <v>0.29699999999999999</v>
      </c>
      <c r="CY119">
        <f>AB119</f>
        <v>20.7</v>
      </c>
      <c r="CZ119">
        <f>AF119</f>
        <v>20.7</v>
      </c>
      <c r="DA119">
        <f>AJ119</f>
        <v>1</v>
      </c>
      <c r="DB119">
        <f t="shared" si="7"/>
        <v>1.24</v>
      </c>
      <c r="DC119">
        <f t="shared" si="8"/>
        <v>0.57999999999999996</v>
      </c>
    </row>
    <row r="120" spans="1:107" x14ac:dyDescent="0.2">
      <c r="A120">
        <f>ROW(Source!A405)</f>
        <v>405</v>
      </c>
      <c r="B120">
        <v>55574044</v>
      </c>
      <c r="C120">
        <v>55574946</v>
      </c>
      <c r="D120">
        <v>52276151</v>
      </c>
      <c r="E120">
        <v>1</v>
      </c>
      <c r="F120">
        <v>1</v>
      </c>
      <c r="G120">
        <v>27</v>
      </c>
      <c r="H120">
        <v>2</v>
      </c>
      <c r="I120" t="s">
        <v>537</v>
      </c>
      <c r="J120" t="s">
        <v>538</v>
      </c>
      <c r="K120" t="s">
        <v>539</v>
      </c>
      <c r="L120">
        <v>1368</v>
      </c>
      <c r="N120">
        <v>1011</v>
      </c>
      <c r="O120" t="s">
        <v>536</v>
      </c>
      <c r="P120" t="s">
        <v>536</v>
      </c>
      <c r="Q120">
        <v>1</v>
      </c>
      <c r="W120">
        <v>0</v>
      </c>
      <c r="X120">
        <v>277467460</v>
      </c>
      <c r="Y120">
        <v>0.06</v>
      </c>
      <c r="AA120">
        <v>0</v>
      </c>
      <c r="AB120">
        <v>991.89</v>
      </c>
      <c r="AC120">
        <v>360.79</v>
      </c>
      <c r="AD120">
        <v>0</v>
      </c>
      <c r="AE120">
        <v>0</v>
      </c>
      <c r="AF120">
        <v>991.89</v>
      </c>
      <c r="AG120">
        <v>360.79</v>
      </c>
      <c r="AH120">
        <v>0</v>
      </c>
      <c r="AI120">
        <v>1</v>
      </c>
      <c r="AJ120">
        <v>1</v>
      </c>
      <c r="AK120">
        <v>1</v>
      </c>
      <c r="AL120">
        <v>1</v>
      </c>
      <c r="AN120">
        <v>0</v>
      </c>
      <c r="AO120">
        <v>1</v>
      </c>
      <c r="AP120">
        <v>0</v>
      </c>
      <c r="AQ120">
        <v>0</v>
      </c>
      <c r="AR120">
        <v>0</v>
      </c>
      <c r="AS120" t="s">
        <v>3</v>
      </c>
      <c r="AT120">
        <v>0.06</v>
      </c>
      <c r="AU120" t="s">
        <v>3</v>
      </c>
      <c r="AV120">
        <v>0</v>
      </c>
      <c r="AW120">
        <v>2</v>
      </c>
      <c r="AX120">
        <v>55574953</v>
      </c>
      <c r="AY120">
        <v>1</v>
      </c>
      <c r="AZ120">
        <v>0</v>
      </c>
      <c r="BA120">
        <v>116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CX120">
        <f>Y120*Source!I405</f>
        <v>0.29699999999999999</v>
      </c>
      <c r="CY120">
        <f>AB120</f>
        <v>991.89</v>
      </c>
      <c r="CZ120">
        <f>AF120</f>
        <v>991.89</v>
      </c>
      <c r="DA120">
        <f>AJ120</f>
        <v>1</v>
      </c>
      <c r="DB120">
        <f t="shared" si="7"/>
        <v>59.51</v>
      </c>
      <c r="DC120">
        <f t="shared" si="8"/>
        <v>21.65</v>
      </c>
    </row>
    <row r="121" spans="1:107" x14ac:dyDescent="0.2">
      <c r="A121">
        <f>ROW(Source!A405)</f>
        <v>405</v>
      </c>
      <c r="B121">
        <v>55574044</v>
      </c>
      <c r="C121">
        <v>55574946</v>
      </c>
      <c r="D121">
        <v>52280730</v>
      </c>
      <c r="E121">
        <v>1</v>
      </c>
      <c r="F121">
        <v>1</v>
      </c>
      <c r="G121">
        <v>27</v>
      </c>
      <c r="H121">
        <v>3</v>
      </c>
      <c r="I121" t="s">
        <v>540</v>
      </c>
      <c r="J121" t="s">
        <v>541</v>
      </c>
      <c r="K121" t="s">
        <v>542</v>
      </c>
      <c r="L121">
        <v>1339</v>
      </c>
      <c r="N121">
        <v>1007</v>
      </c>
      <c r="O121" t="s">
        <v>175</v>
      </c>
      <c r="P121" t="s">
        <v>175</v>
      </c>
      <c r="Q121">
        <v>1</v>
      </c>
      <c r="W121">
        <v>0</v>
      </c>
      <c r="X121">
        <v>-1277312656</v>
      </c>
      <c r="Y121">
        <v>15</v>
      </c>
      <c r="AA121">
        <v>753.67</v>
      </c>
      <c r="AB121">
        <v>0</v>
      </c>
      <c r="AC121">
        <v>0</v>
      </c>
      <c r="AD121">
        <v>0</v>
      </c>
      <c r="AE121">
        <v>753.67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</v>
      </c>
      <c r="AL121">
        <v>1</v>
      </c>
      <c r="AN121">
        <v>0</v>
      </c>
      <c r="AO121">
        <v>1</v>
      </c>
      <c r="AP121">
        <v>0</v>
      </c>
      <c r="AQ121">
        <v>0</v>
      </c>
      <c r="AR121">
        <v>0</v>
      </c>
      <c r="AS121" t="s">
        <v>3</v>
      </c>
      <c r="AT121">
        <v>15</v>
      </c>
      <c r="AU121" t="s">
        <v>3</v>
      </c>
      <c r="AV121">
        <v>0</v>
      </c>
      <c r="AW121">
        <v>2</v>
      </c>
      <c r="AX121">
        <v>55574954</v>
      </c>
      <c r="AY121">
        <v>1</v>
      </c>
      <c r="AZ121">
        <v>0</v>
      </c>
      <c r="BA121">
        <v>117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CX121">
        <f>Y121*Source!I405</f>
        <v>74.25</v>
      </c>
      <c r="CY121">
        <f>AA121</f>
        <v>753.67</v>
      </c>
      <c r="CZ121">
        <f>AE121</f>
        <v>753.67</v>
      </c>
      <c r="DA121">
        <f>AI121</f>
        <v>1</v>
      </c>
      <c r="DB121">
        <f t="shared" si="7"/>
        <v>11305.05</v>
      </c>
      <c r="DC121">
        <f t="shared" si="8"/>
        <v>0</v>
      </c>
    </row>
    <row r="122" spans="1:107" x14ac:dyDescent="0.2">
      <c r="A122">
        <f>ROW(Source!A406)</f>
        <v>406</v>
      </c>
      <c r="B122">
        <v>55574044</v>
      </c>
      <c r="C122">
        <v>55574955</v>
      </c>
      <c r="D122">
        <v>52263930</v>
      </c>
      <c r="E122">
        <v>27</v>
      </c>
      <c r="F122">
        <v>1</v>
      </c>
      <c r="G122">
        <v>27</v>
      </c>
      <c r="H122">
        <v>1</v>
      </c>
      <c r="I122" t="s">
        <v>530</v>
      </c>
      <c r="J122" t="s">
        <v>3</v>
      </c>
      <c r="K122" t="s">
        <v>531</v>
      </c>
      <c r="L122">
        <v>1191</v>
      </c>
      <c r="N122">
        <v>1013</v>
      </c>
      <c r="O122" t="s">
        <v>532</v>
      </c>
      <c r="P122" t="s">
        <v>532</v>
      </c>
      <c r="Q122">
        <v>1</v>
      </c>
      <c r="W122">
        <v>0</v>
      </c>
      <c r="X122">
        <v>476480486</v>
      </c>
      <c r="Y122">
        <v>46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1</v>
      </c>
      <c r="AL122">
        <v>1</v>
      </c>
      <c r="AN122">
        <v>0</v>
      </c>
      <c r="AO122">
        <v>1</v>
      </c>
      <c r="AP122">
        <v>0</v>
      </c>
      <c r="AQ122">
        <v>0</v>
      </c>
      <c r="AR122">
        <v>0</v>
      </c>
      <c r="AS122" t="s">
        <v>3</v>
      </c>
      <c r="AT122">
        <v>46</v>
      </c>
      <c r="AU122" t="s">
        <v>3</v>
      </c>
      <c r="AV122">
        <v>1</v>
      </c>
      <c r="AW122">
        <v>2</v>
      </c>
      <c r="AX122">
        <v>55574958</v>
      </c>
      <c r="AY122">
        <v>1</v>
      </c>
      <c r="AZ122">
        <v>0</v>
      </c>
      <c r="BA122">
        <v>118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CX122">
        <f>Y122*Source!I406</f>
        <v>75.899999999999991</v>
      </c>
      <c r="CY122">
        <f>AD122</f>
        <v>0</v>
      </c>
      <c r="CZ122">
        <f>AH122</f>
        <v>0</v>
      </c>
      <c r="DA122">
        <f>AL122</f>
        <v>1</v>
      </c>
      <c r="DB122">
        <f t="shared" si="7"/>
        <v>0</v>
      </c>
      <c r="DC122">
        <f t="shared" si="8"/>
        <v>0</v>
      </c>
    </row>
    <row r="123" spans="1:107" x14ac:dyDescent="0.2">
      <c r="A123">
        <f>ROW(Source!A406)</f>
        <v>406</v>
      </c>
      <c r="B123">
        <v>55574044</v>
      </c>
      <c r="C123">
        <v>55574955</v>
      </c>
      <c r="D123">
        <v>52280730</v>
      </c>
      <c r="E123">
        <v>1</v>
      </c>
      <c r="F123">
        <v>1</v>
      </c>
      <c r="G123">
        <v>27</v>
      </c>
      <c r="H123">
        <v>3</v>
      </c>
      <c r="I123" t="s">
        <v>540</v>
      </c>
      <c r="J123" t="s">
        <v>541</v>
      </c>
      <c r="K123" t="s">
        <v>542</v>
      </c>
      <c r="L123">
        <v>1339</v>
      </c>
      <c r="N123">
        <v>1007</v>
      </c>
      <c r="O123" t="s">
        <v>175</v>
      </c>
      <c r="P123" t="s">
        <v>175</v>
      </c>
      <c r="Q123">
        <v>1</v>
      </c>
      <c r="W123">
        <v>0</v>
      </c>
      <c r="X123">
        <v>-1277312656</v>
      </c>
      <c r="Y123">
        <v>15</v>
      </c>
      <c r="AA123">
        <v>753.67</v>
      </c>
      <c r="AB123">
        <v>0</v>
      </c>
      <c r="AC123">
        <v>0</v>
      </c>
      <c r="AD123">
        <v>0</v>
      </c>
      <c r="AE123">
        <v>753.67</v>
      </c>
      <c r="AF123">
        <v>0</v>
      </c>
      <c r="AG123">
        <v>0</v>
      </c>
      <c r="AH123">
        <v>0</v>
      </c>
      <c r="AI123">
        <v>1</v>
      </c>
      <c r="AJ123">
        <v>1</v>
      </c>
      <c r="AK123">
        <v>1</v>
      </c>
      <c r="AL123">
        <v>1</v>
      </c>
      <c r="AN123">
        <v>0</v>
      </c>
      <c r="AO123">
        <v>1</v>
      </c>
      <c r="AP123">
        <v>0</v>
      </c>
      <c r="AQ123">
        <v>0</v>
      </c>
      <c r="AR123">
        <v>0</v>
      </c>
      <c r="AS123" t="s">
        <v>3</v>
      </c>
      <c r="AT123">
        <v>15</v>
      </c>
      <c r="AU123" t="s">
        <v>3</v>
      </c>
      <c r="AV123">
        <v>0</v>
      </c>
      <c r="AW123">
        <v>2</v>
      </c>
      <c r="AX123">
        <v>55574959</v>
      </c>
      <c r="AY123">
        <v>1</v>
      </c>
      <c r="AZ123">
        <v>0</v>
      </c>
      <c r="BA123">
        <v>119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CX123">
        <f>Y123*Source!I406</f>
        <v>24.75</v>
      </c>
      <c r="CY123">
        <f>AA123</f>
        <v>753.67</v>
      </c>
      <c r="CZ123">
        <f>AE123</f>
        <v>753.67</v>
      </c>
      <c r="DA123">
        <f>AI123</f>
        <v>1</v>
      </c>
      <c r="DB123">
        <f t="shared" si="7"/>
        <v>11305.05</v>
      </c>
      <c r="DC123">
        <f t="shared" si="8"/>
        <v>0</v>
      </c>
    </row>
    <row r="124" spans="1:107" x14ac:dyDescent="0.2">
      <c r="A124">
        <f>ROW(Source!A407)</f>
        <v>407</v>
      </c>
      <c r="B124">
        <v>55574044</v>
      </c>
      <c r="C124">
        <v>55574960</v>
      </c>
      <c r="D124">
        <v>52263930</v>
      </c>
      <c r="E124">
        <v>27</v>
      </c>
      <c r="F124">
        <v>1</v>
      </c>
      <c r="G124">
        <v>27</v>
      </c>
      <c r="H124">
        <v>1</v>
      </c>
      <c r="I124" t="s">
        <v>530</v>
      </c>
      <c r="J124" t="s">
        <v>3</v>
      </c>
      <c r="K124" t="s">
        <v>531</v>
      </c>
      <c r="L124">
        <v>1191</v>
      </c>
      <c r="N124">
        <v>1013</v>
      </c>
      <c r="O124" t="s">
        <v>532</v>
      </c>
      <c r="P124" t="s">
        <v>532</v>
      </c>
      <c r="Q124">
        <v>1</v>
      </c>
      <c r="W124">
        <v>0</v>
      </c>
      <c r="X124">
        <v>476480486</v>
      </c>
      <c r="Y124">
        <v>6.29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1</v>
      </c>
      <c r="AL124">
        <v>1</v>
      </c>
      <c r="AN124">
        <v>0</v>
      </c>
      <c r="AO124">
        <v>1</v>
      </c>
      <c r="AP124">
        <v>0</v>
      </c>
      <c r="AQ124">
        <v>0</v>
      </c>
      <c r="AR124">
        <v>0</v>
      </c>
      <c r="AS124" t="s">
        <v>3</v>
      </c>
      <c r="AT124">
        <v>6.29</v>
      </c>
      <c r="AU124" t="s">
        <v>3</v>
      </c>
      <c r="AV124">
        <v>1</v>
      </c>
      <c r="AW124">
        <v>2</v>
      </c>
      <c r="AX124">
        <v>55574963</v>
      </c>
      <c r="AY124">
        <v>1</v>
      </c>
      <c r="AZ124">
        <v>0</v>
      </c>
      <c r="BA124">
        <v>120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CX124">
        <f>Y124*Source!I407</f>
        <v>-41.513999999999996</v>
      </c>
      <c r="CY124">
        <f>AD124</f>
        <v>0</v>
      </c>
      <c r="CZ124">
        <f>AH124</f>
        <v>0</v>
      </c>
      <c r="DA124">
        <f>AL124</f>
        <v>1</v>
      </c>
      <c r="DB124">
        <f t="shared" si="7"/>
        <v>0</v>
      </c>
      <c r="DC124">
        <f t="shared" si="8"/>
        <v>0</v>
      </c>
    </row>
    <row r="125" spans="1:107" x14ac:dyDescent="0.2">
      <c r="A125">
        <f>ROW(Source!A407)</f>
        <v>407</v>
      </c>
      <c r="B125">
        <v>55574044</v>
      </c>
      <c r="C125">
        <v>55574960</v>
      </c>
      <c r="D125">
        <v>52280730</v>
      </c>
      <c r="E125">
        <v>1</v>
      </c>
      <c r="F125">
        <v>1</v>
      </c>
      <c r="G125">
        <v>27</v>
      </c>
      <c r="H125">
        <v>3</v>
      </c>
      <c r="I125" t="s">
        <v>540</v>
      </c>
      <c r="J125" t="s">
        <v>541</v>
      </c>
      <c r="K125" t="s">
        <v>542</v>
      </c>
      <c r="L125">
        <v>1339</v>
      </c>
      <c r="N125">
        <v>1007</v>
      </c>
      <c r="O125" t="s">
        <v>175</v>
      </c>
      <c r="P125" t="s">
        <v>175</v>
      </c>
      <c r="Q125">
        <v>1</v>
      </c>
      <c r="W125">
        <v>0</v>
      </c>
      <c r="X125">
        <v>-1277312656</v>
      </c>
      <c r="Y125">
        <v>5</v>
      </c>
      <c r="AA125">
        <v>753.67</v>
      </c>
      <c r="AB125">
        <v>0</v>
      </c>
      <c r="AC125">
        <v>0</v>
      </c>
      <c r="AD125">
        <v>0</v>
      </c>
      <c r="AE125">
        <v>753.67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1</v>
      </c>
      <c r="AL125">
        <v>1</v>
      </c>
      <c r="AN125">
        <v>0</v>
      </c>
      <c r="AO125">
        <v>1</v>
      </c>
      <c r="AP125">
        <v>0</v>
      </c>
      <c r="AQ125">
        <v>0</v>
      </c>
      <c r="AR125">
        <v>0</v>
      </c>
      <c r="AS125" t="s">
        <v>3</v>
      </c>
      <c r="AT125">
        <v>5</v>
      </c>
      <c r="AU125" t="s">
        <v>3</v>
      </c>
      <c r="AV125">
        <v>0</v>
      </c>
      <c r="AW125">
        <v>2</v>
      </c>
      <c r="AX125">
        <v>55574964</v>
      </c>
      <c r="AY125">
        <v>1</v>
      </c>
      <c r="AZ125">
        <v>0</v>
      </c>
      <c r="BA125">
        <v>121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CX125">
        <f>Y125*Source!I407</f>
        <v>-33</v>
      </c>
      <c r="CY125">
        <f>AA125</f>
        <v>753.67</v>
      </c>
      <c r="CZ125">
        <f>AE125</f>
        <v>753.67</v>
      </c>
      <c r="DA125">
        <f>AI125</f>
        <v>1</v>
      </c>
      <c r="DB125">
        <f t="shared" si="7"/>
        <v>3768.35</v>
      </c>
      <c r="DC125">
        <f t="shared" si="8"/>
        <v>0</v>
      </c>
    </row>
    <row r="126" spans="1:107" x14ac:dyDescent="0.2">
      <c r="A126">
        <f>ROW(Source!A408)</f>
        <v>408</v>
      </c>
      <c r="B126">
        <v>55574044</v>
      </c>
      <c r="C126">
        <v>55574965</v>
      </c>
      <c r="D126">
        <v>52263930</v>
      </c>
      <c r="E126">
        <v>27</v>
      </c>
      <c r="F126">
        <v>1</v>
      </c>
      <c r="G126">
        <v>27</v>
      </c>
      <c r="H126">
        <v>1</v>
      </c>
      <c r="I126" t="s">
        <v>530</v>
      </c>
      <c r="J126" t="s">
        <v>3</v>
      </c>
      <c r="K126" t="s">
        <v>531</v>
      </c>
      <c r="L126">
        <v>1191</v>
      </c>
      <c r="N126">
        <v>1013</v>
      </c>
      <c r="O126" t="s">
        <v>532</v>
      </c>
      <c r="P126" t="s">
        <v>532</v>
      </c>
      <c r="Q126">
        <v>1</v>
      </c>
      <c r="W126">
        <v>0</v>
      </c>
      <c r="X126">
        <v>476480486</v>
      </c>
      <c r="Y126">
        <v>13.42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1</v>
      </c>
      <c r="AK126">
        <v>1</v>
      </c>
      <c r="AL126">
        <v>1</v>
      </c>
      <c r="AN126">
        <v>0</v>
      </c>
      <c r="AO126">
        <v>1</v>
      </c>
      <c r="AP126">
        <v>0</v>
      </c>
      <c r="AQ126">
        <v>0</v>
      </c>
      <c r="AR126">
        <v>0</v>
      </c>
      <c r="AS126" t="s">
        <v>3</v>
      </c>
      <c r="AT126">
        <v>13.42</v>
      </c>
      <c r="AU126" t="s">
        <v>3</v>
      </c>
      <c r="AV126">
        <v>1</v>
      </c>
      <c r="AW126">
        <v>2</v>
      </c>
      <c r="AX126">
        <v>55574969</v>
      </c>
      <c r="AY126">
        <v>1</v>
      </c>
      <c r="AZ126">
        <v>0</v>
      </c>
      <c r="BA126">
        <v>122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CX126">
        <f>Y126*Source!I408</f>
        <v>88.571999999999989</v>
      </c>
      <c r="CY126">
        <f>AD126</f>
        <v>0</v>
      </c>
      <c r="CZ126">
        <f>AH126</f>
        <v>0</v>
      </c>
      <c r="DA126">
        <f>AL126</f>
        <v>1</v>
      </c>
      <c r="DB126">
        <f t="shared" si="7"/>
        <v>0</v>
      </c>
      <c r="DC126">
        <f t="shared" si="8"/>
        <v>0</v>
      </c>
    </row>
    <row r="127" spans="1:107" x14ac:dyDescent="0.2">
      <c r="A127">
        <f>ROW(Source!A408)</f>
        <v>408</v>
      </c>
      <c r="B127">
        <v>55574044</v>
      </c>
      <c r="C127">
        <v>55574965</v>
      </c>
      <c r="D127">
        <v>52277685</v>
      </c>
      <c r="E127">
        <v>1</v>
      </c>
      <c r="F127">
        <v>1</v>
      </c>
      <c r="G127">
        <v>27</v>
      </c>
      <c r="H127">
        <v>3</v>
      </c>
      <c r="I127" t="s">
        <v>543</v>
      </c>
      <c r="J127" t="s">
        <v>544</v>
      </c>
      <c r="K127" t="s">
        <v>545</v>
      </c>
      <c r="L127">
        <v>1339</v>
      </c>
      <c r="N127">
        <v>1007</v>
      </c>
      <c r="O127" t="s">
        <v>175</v>
      </c>
      <c r="P127" t="s">
        <v>175</v>
      </c>
      <c r="Q127">
        <v>1</v>
      </c>
      <c r="W127">
        <v>0</v>
      </c>
      <c r="X127">
        <v>-288193286</v>
      </c>
      <c r="Y127">
        <v>1.4E-2</v>
      </c>
      <c r="AA127">
        <v>6863.19</v>
      </c>
      <c r="AB127">
        <v>0</v>
      </c>
      <c r="AC127">
        <v>0</v>
      </c>
      <c r="AD127">
        <v>0</v>
      </c>
      <c r="AE127">
        <v>6863.19</v>
      </c>
      <c r="AF127">
        <v>0</v>
      </c>
      <c r="AG127">
        <v>0</v>
      </c>
      <c r="AH127">
        <v>0</v>
      </c>
      <c r="AI127">
        <v>1</v>
      </c>
      <c r="AJ127">
        <v>1</v>
      </c>
      <c r="AK127">
        <v>1</v>
      </c>
      <c r="AL127">
        <v>1</v>
      </c>
      <c r="AN127">
        <v>0</v>
      </c>
      <c r="AO127">
        <v>1</v>
      </c>
      <c r="AP127">
        <v>0</v>
      </c>
      <c r="AQ127">
        <v>0</v>
      </c>
      <c r="AR127">
        <v>0</v>
      </c>
      <c r="AS127" t="s">
        <v>3</v>
      </c>
      <c r="AT127">
        <v>1.4E-2</v>
      </c>
      <c r="AU127" t="s">
        <v>3</v>
      </c>
      <c r="AV127">
        <v>0</v>
      </c>
      <c r="AW127">
        <v>2</v>
      </c>
      <c r="AX127">
        <v>55574970</v>
      </c>
      <c r="AY127">
        <v>1</v>
      </c>
      <c r="AZ127">
        <v>0</v>
      </c>
      <c r="BA127">
        <v>123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CX127">
        <f>Y127*Source!I408</f>
        <v>9.2399999999999996E-2</v>
      </c>
      <c r="CY127">
        <f>AA127</f>
        <v>6863.19</v>
      </c>
      <c r="CZ127">
        <f>AE127</f>
        <v>6863.19</v>
      </c>
      <c r="DA127">
        <f>AI127</f>
        <v>1</v>
      </c>
      <c r="DB127">
        <f t="shared" si="7"/>
        <v>96.08</v>
      </c>
      <c r="DC127">
        <f t="shared" si="8"/>
        <v>0</v>
      </c>
    </row>
    <row r="128" spans="1:107" x14ac:dyDescent="0.2">
      <c r="A128">
        <f>ROW(Source!A408)</f>
        <v>408</v>
      </c>
      <c r="B128">
        <v>55574044</v>
      </c>
      <c r="C128">
        <v>55574965</v>
      </c>
      <c r="D128">
        <v>52280728</v>
      </c>
      <c r="E128">
        <v>1</v>
      </c>
      <c r="F128">
        <v>1</v>
      </c>
      <c r="G128">
        <v>27</v>
      </c>
      <c r="H128">
        <v>3</v>
      </c>
      <c r="I128" t="s">
        <v>546</v>
      </c>
      <c r="J128" t="s">
        <v>547</v>
      </c>
      <c r="K128" t="s">
        <v>548</v>
      </c>
      <c r="L128">
        <v>1327</v>
      </c>
      <c r="N128">
        <v>1005</v>
      </c>
      <c r="O128" t="s">
        <v>549</v>
      </c>
      <c r="P128" t="s">
        <v>549</v>
      </c>
      <c r="Q128">
        <v>1</v>
      </c>
      <c r="W128">
        <v>0</v>
      </c>
      <c r="X128">
        <v>-1862354824</v>
      </c>
      <c r="Y128">
        <v>107</v>
      </c>
      <c r="AA128">
        <v>129.94999999999999</v>
      </c>
      <c r="AB128">
        <v>0</v>
      </c>
      <c r="AC128">
        <v>0</v>
      </c>
      <c r="AD128">
        <v>0</v>
      </c>
      <c r="AE128">
        <v>129.94999999999999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1</v>
      </c>
      <c r="AL128">
        <v>1</v>
      </c>
      <c r="AN128">
        <v>0</v>
      </c>
      <c r="AO128">
        <v>1</v>
      </c>
      <c r="AP128">
        <v>0</v>
      </c>
      <c r="AQ128">
        <v>0</v>
      </c>
      <c r="AR128">
        <v>0</v>
      </c>
      <c r="AS128" t="s">
        <v>3</v>
      </c>
      <c r="AT128">
        <v>107</v>
      </c>
      <c r="AU128" t="s">
        <v>3</v>
      </c>
      <c r="AV128">
        <v>0</v>
      </c>
      <c r="AW128">
        <v>2</v>
      </c>
      <c r="AX128">
        <v>55574971</v>
      </c>
      <c r="AY128">
        <v>1</v>
      </c>
      <c r="AZ128">
        <v>0</v>
      </c>
      <c r="BA128">
        <v>124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CX128">
        <f>Y128*Source!I408</f>
        <v>706.19999999999993</v>
      </c>
      <c r="CY128">
        <f>AA128</f>
        <v>129.94999999999999</v>
      </c>
      <c r="CZ128">
        <f>AE128</f>
        <v>129.94999999999999</v>
      </c>
      <c r="DA128">
        <f>AI128</f>
        <v>1</v>
      </c>
      <c r="DB128">
        <f t="shared" si="7"/>
        <v>13904.65</v>
      </c>
      <c r="DC128">
        <f t="shared" si="8"/>
        <v>0</v>
      </c>
    </row>
    <row r="129" spans="1:107" x14ac:dyDescent="0.2">
      <c r="A129">
        <f>ROW(Source!A445)</f>
        <v>445</v>
      </c>
      <c r="B129">
        <v>55574044</v>
      </c>
      <c r="C129">
        <v>55575028</v>
      </c>
      <c r="D129">
        <v>52263930</v>
      </c>
      <c r="E129">
        <v>27</v>
      </c>
      <c r="F129">
        <v>1</v>
      </c>
      <c r="G129">
        <v>27</v>
      </c>
      <c r="H129">
        <v>1</v>
      </c>
      <c r="I129" t="s">
        <v>530</v>
      </c>
      <c r="J129" t="s">
        <v>3</v>
      </c>
      <c r="K129" t="s">
        <v>531</v>
      </c>
      <c r="L129">
        <v>1191</v>
      </c>
      <c r="N129">
        <v>1013</v>
      </c>
      <c r="O129" t="s">
        <v>532</v>
      </c>
      <c r="P129" t="s">
        <v>532</v>
      </c>
      <c r="Q129">
        <v>1</v>
      </c>
      <c r="W129">
        <v>0</v>
      </c>
      <c r="X129">
        <v>476480486</v>
      </c>
      <c r="Y129">
        <v>6.22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1</v>
      </c>
      <c r="AK129">
        <v>1</v>
      </c>
      <c r="AL129">
        <v>1</v>
      </c>
      <c r="AN129">
        <v>0</v>
      </c>
      <c r="AO129">
        <v>1</v>
      </c>
      <c r="AP129">
        <v>0</v>
      </c>
      <c r="AQ129">
        <v>0</v>
      </c>
      <c r="AR129">
        <v>0</v>
      </c>
      <c r="AS129" t="s">
        <v>3</v>
      </c>
      <c r="AT129">
        <v>6.22</v>
      </c>
      <c r="AU129" t="s">
        <v>3</v>
      </c>
      <c r="AV129">
        <v>1</v>
      </c>
      <c r="AW129">
        <v>2</v>
      </c>
      <c r="AX129">
        <v>55575033</v>
      </c>
      <c r="AY129">
        <v>1</v>
      </c>
      <c r="AZ129">
        <v>0</v>
      </c>
      <c r="BA129">
        <v>125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CX129">
        <f>Y129*Source!I445</f>
        <v>16.794</v>
      </c>
      <c r="CY129">
        <f>AD129</f>
        <v>0</v>
      </c>
      <c r="CZ129">
        <f>AH129</f>
        <v>0</v>
      </c>
      <c r="DA129">
        <f>AL129</f>
        <v>1</v>
      </c>
      <c r="DB129">
        <f t="shared" si="7"/>
        <v>0</v>
      </c>
      <c r="DC129">
        <f t="shared" si="8"/>
        <v>0</v>
      </c>
    </row>
    <row r="130" spans="1:107" x14ac:dyDescent="0.2">
      <c r="A130">
        <f>ROW(Source!A445)</f>
        <v>445</v>
      </c>
      <c r="B130">
        <v>55574044</v>
      </c>
      <c r="C130">
        <v>55575028</v>
      </c>
      <c r="D130">
        <v>52278256</v>
      </c>
      <c r="E130">
        <v>1</v>
      </c>
      <c r="F130">
        <v>1</v>
      </c>
      <c r="G130">
        <v>27</v>
      </c>
      <c r="H130">
        <v>3</v>
      </c>
      <c r="I130" t="s">
        <v>550</v>
      </c>
      <c r="J130" t="s">
        <v>551</v>
      </c>
      <c r="K130" t="s">
        <v>552</v>
      </c>
      <c r="L130">
        <v>1339</v>
      </c>
      <c r="N130">
        <v>1007</v>
      </c>
      <c r="O130" t="s">
        <v>175</v>
      </c>
      <c r="P130" t="s">
        <v>175</v>
      </c>
      <c r="Q130">
        <v>1</v>
      </c>
      <c r="W130">
        <v>0</v>
      </c>
      <c r="X130">
        <v>1817333636</v>
      </c>
      <c r="Y130">
        <v>0.29899999999999999</v>
      </c>
      <c r="AA130">
        <v>590.78</v>
      </c>
      <c r="AB130">
        <v>0</v>
      </c>
      <c r="AC130">
        <v>0</v>
      </c>
      <c r="AD130">
        <v>0</v>
      </c>
      <c r="AE130">
        <v>590.78</v>
      </c>
      <c r="AF130">
        <v>0</v>
      </c>
      <c r="AG130">
        <v>0</v>
      </c>
      <c r="AH130">
        <v>0</v>
      </c>
      <c r="AI130">
        <v>1</v>
      </c>
      <c r="AJ130">
        <v>1</v>
      </c>
      <c r="AK130">
        <v>1</v>
      </c>
      <c r="AL130">
        <v>1</v>
      </c>
      <c r="AN130">
        <v>0</v>
      </c>
      <c r="AO130">
        <v>1</v>
      </c>
      <c r="AP130">
        <v>0</v>
      </c>
      <c r="AQ130">
        <v>0</v>
      </c>
      <c r="AR130">
        <v>0</v>
      </c>
      <c r="AS130" t="s">
        <v>3</v>
      </c>
      <c r="AT130">
        <v>0.29899999999999999</v>
      </c>
      <c r="AU130" t="s">
        <v>3</v>
      </c>
      <c r="AV130">
        <v>0</v>
      </c>
      <c r="AW130">
        <v>2</v>
      </c>
      <c r="AX130">
        <v>55575034</v>
      </c>
      <c r="AY130">
        <v>1</v>
      </c>
      <c r="AZ130">
        <v>0</v>
      </c>
      <c r="BA130">
        <v>126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CX130">
        <f>Y130*Source!I445</f>
        <v>0.80730000000000002</v>
      </c>
      <c r="CY130">
        <f>AA130</f>
        <v>590.78</v>
      </c>
      <c r="CZ130">
        <f>AE130</f>
        <v>590.78</v>
      </c>
      <c r="DA130">
        <f>AI130</f>
        <v>1</v>
      </c>
      <c r="DB130">
        <f t="shared" si="7"/>
        <v>176.64</v>
      </c>
      <c r="DC130">
        <f t="shared" si="8"/>
        <v>0</v>
      </c>
    </row>
    <row r="131" spans="1:107" x14ac:dyDescent="0.2">
      <c r="A131">
        <f>ROW(Source!A445)</f>
        <v>445</v>
      </c>
      <c r="B131">
        <v>55574044</v>
      </c>
      <c r="C131">
        <v>55575028</v>
      </c>
      <c r="D131">
        <v>52277204</v>
      </c>
      <c r="E131">
        <v>1</v>
      </c>
      <c r="F131">
        <v>1</v>
      </c>
      <c r="G131">
        <v>27</v>
      </c>
      <c r="H131">
        <v>3</v>
      </c>
      <c r="I131" t="s">
        <v>553</v>
      </c>
      <c r="J131" t="s">
        <v>554</v>
      </c>
      <c r="K131" t="s">
        <v>555</v>
      </c>
      <c r="L131">
        <v>1348</v>
      </c>
      <c r="N131">
        <v>1009</v>
      </c>
      <c r="O131" t="s">
        <v>120</v>
      </c>
      <c r="P131" t="s">
        <v>120</v>
      </c>
      <c r="Q131">
        <v>1000</v>
      </c>
      <c r="W131">
        <v>0</v>
      </c>
      <c r="X131">
        <v>381792092</v>
      </c>
      <c r="Y131">
        <v>0.107</v>
      </c>
      <c r="AA131">
        <v>4207.5</v>
      </c>
      <c r="AB131">
        <v>0</v>
      </c>
      <c r="AC131">
        <v>0</v>
      </c>
      <c r="AD131">
        <v>0</v>
      </c>
      <c r="AE131">
        <v>4207.5</v>
      </c>
      <c r="AF131">
        <v>0</v>
      </c>
      <c r="AG131">
        <v>0</v>
      </c>
      <c r="AH131">
        <v>0</v>
      </c>
      <c r="AI131">
        <v>1</v>
      </c>
      <c r="AJ131">
        <v>1</v>
      </c>
      <c r="AK131">
        <v>1</v>
      </c>
      <c r="AL131">
        <v>1</v>
      </c>
      <c r="AN131">
        <v>0</v>
      </c>
      <c r="AO131">
        <v>1</v>
      </c>
      <c r="AP131">
        <v>0</v>
      </c>
      <c r="AQ131">
        <v>0</v>
      </c>
      <c r="AR131">
        <v>0</v>
      </c>
      <c r="AS131" t="s">
        <v>3</v>
      </c>
      <c r="AT131">
        <v>0.107</v>
      </c>
      <c r="AU131" t="s">
        <v>3</v>
      </c>
      <c r="AV131">
        <v>0</v>
      </c>
      <c r="AW131">
        <v>2</v>
      </c>
      <c r="AX131">
        <v>55575035</v>
      </c>
      <c r="AY131">
        <v>1</v>
      </c>
      <c r="AZ131">
        <v>0</v>
      </c>
      <c r="BA131">
        <v>127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CX131">
        <f>Y131*Source!I445</f>
        <v>0.28889999999999999</v>
      </c>
      <c r="CY131">
        <f>AA131</f>
        <v>4207.5</v>
      </c>
      <c r="CZ131">
        <f>AE131</f>
        <v>4207.5</v>
      </c>
      <c r="DA131">
        <f>AI131</f>
        <v>1</v>
      </c>
      <c r="DB131">
        <f t="shared" si="7"/>
        <v>450.2</v>
      </c>
      <c r="DC131">
        <f t="shared" si="8"/>
        <v>0</v>
      </c>
    </row>
    <row r="132" spans="1:107" x14ac:dyDescent="0.2">
      <c r="A132">
        <f>ROW(Source!A445)</f>
        <v>445</v>
      </c>
      <c r="B132">
        <v>55574044</v>
      </c>
      <c r="C132">
        <v>55575028</v>
      </c>
      <c r="D132">
        <v>52279001</v>
      </c>
      <c r="E132">
        <v>1</v>
      </c>
      <c r="F132">
        <v>1</v>
      </c>
      <c r="G132">
        <v>27</v>
      </c>
      <c r="H132">
        <v>3</v>
      </c>
      <c r="I132" t="s">
        <v>556</v>
      </c>
      <c r="J132" t="s">
        <v>557</v>
      </c>
      <c r="K132" t="s">
        <v>558</v>
      </c>
      <c r="L132">
        <v>1339</v>
      </c>
      <c r="N132">
        <v>1007</v>
      </c>
      <c r="O132" t="s">
        <v>175</v>
      </c>
      <c r="P132" t="s">
        <v>175</v>
      </c>
      <c r="Q132">
        <v>1</v>
      </c>
      <c r="W132">
        <v>0</v>
      </c>
      <c r="X132">
        <v>1057803868</v>
      </c>
      <c r="Y132">
        <v>7.6999999999999999E-2</v>
      </c>
      <c r="AA132">
        <v>35.25</v>
      </c>
      <c r="AB132">
        <v>0</v>
      </c>
      <c r="AC132">
        <v>0</v>
      </c>
      <c r="AD132">
        <v>0</v>
      </c>
      <c r="AE132">
        <v>35.25</v>
      </c>
      <c r="AF132">
        <v>0</v>
      </c>
      <c r="AG132">
        <v>0</v>
      </c>
      <c r="AH132">
        <v>0</v>
      </c>
      <c r="AI132">
        <v>1</v>
      </c>
      <c r="AJ132">
        <v>1</v>
      </c>
      <c r="AK132">
        <v>1</v>
      </c>
      <c r="AL132">
        <v>1</v>
      </c>
      <c r="AN132">
        <v>0</v>
      </c>
      <c r="AO132">
        <v>1</v>
      </c>
      <c r="AP132">
        <v>0</v>
      </c>
      <c r="AQ132">
        <v>0</v>
      </c>
      <c r="AR132">
        <v>0</v>
      </c>
      <c r="AS132" t="s">
        <v>3</v>
      </c>
      <c r="AT132">
        <v>7.6999999999999999E-2</v>
      </c>
      <c r="AU132" t="s">
        <v>3</v>
      </c>
      <c r="AV132">
        <v>0</v>
      </c>
      <c r="AW132">
        <v>2</v>
      </c>
      <c r="AX132">
        <v>55575036</v>
      </c>
      <c r="AY132">
        <v>1</v>
      </c>
      <c r="AZ132">
        <v>0</v>
      </c>
      <c r="BA132">
        <v>128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CX132">
        <f>Y132*Source!I445</f>
        <v>0.2079</v>
      </c>
      <c r="CY132">
        <f>AA132</f>
        <v>35.25</v>
      </c>
      <c r="CZ132">
        <f>AE132</f>
        <v>35.25</v>
      </c>
      <c r="DA132">
        <f>AI132</f>
        <v>1</v>
      </c>
      <c r="DB132">
        <f t="shared" si="7"/>
        <v>2.71</v>
      </c>
      <c r="DC132">
        <f t="shared" si="8"/>
        <v>0</v>
      </c>
    </row>
    <row r="133" spans="1:107" x14ac:dyDescent="0.2">
      <c r="A133">
        <f>ROW(Source!A445)</f>
        <v>445</v>
      </c>
      <c r="B133">
        <v>55574044</v>
      </c>
      <c r="C133">
        <v>55575028</v>
      </c>
      <c r="D133">
        <v>52281688</v>
      </c>
      <c r="E133">
        <v>1</v>
      </c>
      <c r="F133">
        <v>1</v>
      </c>
      <c r="G133">
        <v>27</v>
      </c>
      <c r="H133">
        <v>3</v>
      </c>
      <c r="I133" t="s">
        <v>270</v>
      </c>
      <c r="J133" t="s">
        <v>272</v>
      </c>
      <c r="K133" t="s">
        <v>271</v>
      </c>
      <c r="L133">
        <v>1354</v>
      </c>
      <c r="N133">
        <v>1010</v>
      </c>
      <c r="O133" t="s">
        <v>180</v>
      </c>
      <c r="P133" t="s">
        <v>180</v>
      </c>
      <c r="Q133">
        <v>1</v>
      </c>
      <c r="W133">
        <v>1</v>
      </c>
      <c r="X133">
        <v>-1873178035</v>
      </c>
      <c r="Y133">
        <v>-10</v>
      </c>
      <c r="AA133">
        <v>236.53</v>
      </c>
      <c r="AB133">
        <v>0</v>
      </c>
      <c r="AC133">
        <v>0</v>
      </c>
      <c r="AD133">
        <v>0</v>
      </c>
      <c r="AE133">
        <v>236.53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1</v>
      </c>
      <c r="AL133">
        <v>1</v>
      </c>
      <c r="AN133">
        <v>0</v>
      </c>
      <c r="AO133">
        <v>1</v>
      </c>
      <c r="AP133">
        <v>0</v>
      </c>
      <c r="AQ133">
        <v>0</v>
      </c>
      <c r="AR133">
        <v>0</v>
      </c>
      <c r="AS133" t="s">
        <v>3</v>
      </c>
      <c r="AT133">
        <v>-10</v>
      </c>
      <c r="AU133" t="s">
        <v>3</v>
      </c>
      <c r="AV133">
        <v>0</v>
      </c>
      <c r="AW133">
        <v>2</v>
      </c>
      <c r="AX133">
        <v>55575037</v>
      </c>
      <c r="AY133">
        <v>1</v>
      </c>
      <c r="AZ133">
        <v>6144</v>
      </c>
      <c r="BA133">
        <v>129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CX133">
        <f>Y133*Source!I445</f>
        <v>-27</v>
      </c>
      <c r="CY133">
        <f>AA133</f>
        <v>236.53</v>
      </c>
      <c r="CZ133">
        <f>AE133</f>
        <v>236.53</v>
      </c>
      <c r="DA133">
        <f>AI133</f>
        <v>1</v>
      </c>
      <c r="DB133">
        <f t="shared" si="7"/>
        <v>-2365.3000000000002</v>
      </c>
      <c r="DC133">
        <f t="shared" si="8"/>
        <v>0</v>
      </c>
    </row>
    <row r="134" spans="1:107" x14ac:dyDescent="0.2">
      <c r="A134">
        <f>ROW(Source!A485)</f>
        <v>485</v>
      </c>
      <c r="B134">
        <v>55574044</v>
      </c>
      <c r="C134">
        <v>55575098</v>
      </c>
      <c r="D134">
        <v>52263930</v>
      </c>
      <c r="E134">
        <v>27</v>
      </c>
      <c r="F134">
        <v>1</v>
      </c>
      <c r="G134">
        <v>27</v>
      </c>
      <c r="H134">
        <v>1</v>
      </c>
      <c r="I134" t="s">
        <v>530</v>
      </c>
      <c r="J134" t="s">
        <v>3</v>
      </c>
      <c r="K134" t="s">
        <v>531</v>
      </c>
      <c r="L134">
        <v>1191</v>
      </c>
      <c r="N134">
        <v>1013</v>
      </c>
      <c r="O134" t="s">
        <v>532</v>
      </c>
      <c r="P134" t="s">
        <v>532</v>
      </c>
      <c r="Q134">
        <v>1</v>
      </c>
      <c r="W134">
        <v>0</v>
      </c>
      <c r="X134">
        <v>476480486</v>
      </c>
      <c r="Y134">
        <v>582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1</v>
      </c>
      <c r="AN134">
        <v>0</v>
      </c>
      <c r="AO134">
        <v>1</v>
      </c>
      <c r="AP134">
        <v>0</v>
      </c>
      <c r="AQ134">
        <v>0</v>
      </c>
      <c r="AR134">
        <v>0</v>
      </c>
      <c r="AS134" t="s">
        <v>3</v>
      </c>
      <c r="AT134">
        <v>582</v>
      </c>
      <c r="AU134" t="s">
        <v>3</v>
      </c>
      <c r="AV134">
        <v>1</v>
      </c>
      <c r="AW134">
        <v>2</v>
      </c>
      <c r="AX134">
        <v>55575100</v>
      </c>
      <c r="AY134">
        <v>1</v>
      </c>
      <c r="AZ134">
        <v>0</v>
      </c>
      <c r="BA134">
        <v>130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CX134">
        <f>Y134*Source!I485</f>
        <v>209.51999999999998</v>
      </c>
      <c r="CY134">
        <f>AD134</f>
        <v>0</v>
      </c>
      <c r="CZ134">
        <f>AH134</f>
        <v>0</v>
      </c>
      <c r="DA134">
        <f>AL134</f>
        <v>1</v>
      </c>
      <c r="DB134">
        <f t="shared" si="7"/>
        <v>0</v>
      </c>
      <c r="DC134">
        <f t="shared" si="8"/>
        <v>0</v>
      </c>
    </row>
    <row r="135" spans="1:107" x14ac:dyDescent="0.2">
      <c r="A135">
        <f>ROW(Source!A486)</f>
        <v>486</v>
      </c>
      <c r="B135">
        <v>55574044</v>
      </c>
      <c r="C135">
        <v>55575101</v>
      </c>
      <c r="D135">
        <v>52263930</v>
      </c>
      <c r="E135">
        <v>27</v>
      </c>
      <c r="F135">
        <v>1</v>
      </c>
      <c r="G135">
        <v>27</v>
      </c>
      <c r="H135">
        <v>1</v>
      </c>
      <c r="I135" t="s">
        <v>530</v>
      </c>
      <c r="J135" t="s">
        <v>3</v>
      </c>
      <c r="K135" t="s">
        <v>531</v>
      </c>
      <c r="L135">
        <v>1191</v>
      </c>
      <c r="N135">
        <v>1013</v>
      </c>
      <c r="O135" t="s">
        <v>532</v>
      </c>
      <c r="P135" t="s">
        <v>532</v>
      </c>
      <c r="Q135">
        <v>1</v>
      </c>
      <c r="W135">
        <v>0</v>
      </c>
      <c r="X135">
        <v>476480486</v>
      </c>
      <c r="Y135">
        <v>83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1</v>
      </c>
      <c r="AL135">
        <v>1</v>
      </c>
      <c r="AN135">
        <v>0</v>
      </c>
      <c r="AO135">
        <v>1</v>
      </c>
      <c r="AP135">
        <v>0</v>
      </c>
      <c r="AQ135">
        <v>0</v>
      </c>
      <c r="AR135">
        <v>0</v>
      </c>
      <c r="AS135" t="s">
        <v>3</v>
      </c>
      <c r="AT135">
        <v>83</v>
      </c>
      <c r="AU135" t="s">
        <v>3</v>
      </c>
      <c r="AV135">
        <v>1</v>
      </c>
      <c r="AW135">
        <v>2</v>
      </c>
      <c r="AX135">
        <v>55575103</v>
      </c>
      <c r="AY135">
        <v>1</v>
      </c>
      <c r="AZ135">
        <v>0</v>
      </c>
      <c r="BA135">
        <v>131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CX135">
        <f>Y135*Source!I486</f>
        <v>4.2994000000000003</v>
      </c>
      <c r="CY135">
        <f>AD135</f>
        <v>0</v>
      </c>
      <c r="CZ135">
        <f>AH135</f>
        <v>0</v>
      </c>
      <c r="DA135">
        <f>AL135</f>
        <v>1</v>
      </c>
      <c r="DB135">
        <f t="shared" si="7"/>
        <v>0</v>
      </c>
      <c r="DC135">
        <f t="shared" si="8"/>
        <v>0</v>
      </c>
    </row>
    <row r="136" spans="1:107" x14ac:dyDescent="0.2">
      <c r="A136">
        <f>ROW(Source!A487)</f>
        <v>487</v>
      </c>
      <c r="B136">
        <v>55574044</v>
      </c>
      <c r="C136">
        <v>55575104</v>
      </c>
      <c r="D136">
        <v>52276900</v>
      </c>
      <c r="E136">
        <v>1</v>
      </c>
      <c r="F136">
        <v>1</v>
      </c>
      <c r="G136">
        <v>27</v>
      </c>
      <c r="H136">
        <v>2</v>
      </c>
      <c r="I136" t="s">
        <v>565</v>
      </c>
      <c r="J136" t="s">
        <v>566</v>
      </c>
      <c r="K136" t="s">
        <v>567</v>
      </c>
      <c r="L136">
        <v>1368</v>
      </c>
      <c r="N136">
        <v>1011</v>
      </c>
      <c r="O136" t="s">
        <v>536</v>
      </c>
      <c r="P136" t="s">
        <v>536</v>
      </c>
      <c r="Q136">
        <v>1</v>
      </c>
      <c r="W136">
        <v>0</v>
      </c>
      <c r="X136">
        <v>-1786200580</v>
      </c>
      <c r="Y136">
        <v>3.1E-2</v>
      </c>
      <c r="AA136">
        <v>0</v>
      </c>
      <c r="AB136">
        <v>1014.12</v>
      </c>
      <c r="AC136">
        <v>317.13</v>
      </c>
      <c r="AD136">
        <v>0</v>
      </c>
      <c r="AE136">
        <v>0</v>
      </c>
      <c r="AF136">
        <v>1014.12</v>
      </c>
      <c r="AG136">
        <v>317.13</v>
      </c>
      <c r="AH136">
        <v>0</v>
      </c>
      <c r="AI136">
        <v>1</v>
      </c>
      <c r="AJ136">
        <v>1</v>
      </c>
      <c r="AK136">
        <v>1</v>
      </c>
      <c r="AL136">
        <v>1</v>
      </c>
      <c r="AN136">
        <v>0</v>
      </c>
      <c r="AO136">
        <v>1</v>
      </c>
      <c r="AP136">
        <v>0</v>
      </c>
      <c r="AQ136">
        <v>0</v>
      </c>
      <c r="AR136">
        <v>0</v>
      </c>
      <c r="AS136" t="s">
        <v>3</v>
      </c>
      <c r="AT136">
        <v>3.1E-2</v>
      </c>
      <c r="AU136" t="s">
        <v>3</v>
      </c>
      <c r="AV136">
        <v>0</v>
      </c>
      <c r="AW136">
        <v>2</v>
      </c>
      <c r="AX136">
        <v>55575106</v>
      </c>
      <c r="AY136">
        <v>1</v>
      </c>
      <c r="AZ136">
        <v>0</v>
      </c>
      <c r="BA136">
        <v>132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CX136">
        <f>Y136*Source!I487</f>
        <v>0.16058</v>
      </c>
      <c r="CY136">
        <f>AB136</f>
        <v>1014.12</v>
      </c>
      <c r="CZ136">
        <f>AF136</f>
        <v>1014.12</v>
      </c>
      <c r="DA136">
        <f>AJ136</f>
        <v>1</v>
      </c>
      <c r="DB136">
        <f t="shared" si="7"/>
        <v>31.44</v>
      </c>
      <c r="DC136">
        <f t="shared" si="8"/>
        <v>9.83</v>
      </c>
    </row>
    <row r="137" spans="1:107" x14ac:dyDescent="0.2">
      <c r="A137">
        <f>ROW(Source!A488)</f>
        <v>488</v>
      </c>
      <c r="B137">
        <v>55574044</v>
      </c>
      <c r="C137">
        <v>55575107</v>
      </c>
      <c r="D137">
        <v>52276900</v>
      </c>
      <c r="E137">
        <v>1</v>
      </c>
      <c r="F137">
        <v>1</v>
      </c>
      <c r="G137">
        <v>27</v>
      </c>
      <c r="H137">
        <v>2</v>
      </c>
      <c r="I137" t="s">
        <v>565</v>
      </c>
      <c r="J137" t="s">
        <v>566</v>
      </c>
      <c r="K137" t="s">
        <v>567</v>
      </c>
      <c r="L137">
        <v>1368</v>
      </c>
      <c r="N137">
        <v>1011</v>
      </c>
      <c r="O137" t="s">
        <v>536</v>
      </c>
      <c r="P137" t="s">
        <v>536</v>
      </c>
      <c r="Q137">
        <v>1</v>
      </c>
      <c r="W137">
        <v>0</v>
      </c>
      <c r="X137">
        <v>-1786200580</v>
      </c>
      <c r="Y137">
        <v>0.01</v>
      </c>
      <c r="AA137">
        <v>0</v>
      </c>
      <c r="AB137">
        <v>1014.12</v>
      </c>
      <c r="AC137">
        <v>317.13</v>
      </c>
      <c r="AD137">
        <v>0</v>
      </c>
      <c r="AE137">
        <v>0</v>
      </c>
      <c r="AF137">
        <v>1014.12</v>
      </c>
      <c r="AG137">
        <v>317.13</v>
      </c>
      <c r="AH137">
        <v>0</v>
      </c>
      <c r="AI137">
        <v>1</v>
      </c>
      <c r="AJ137">
        <v>1</v>
      </c>
      <c r="AK137">
        <v>1</v>
      </c>
      <c r="AL137">
        <v>1</v>
      </c>
      <c r="AN137">
        <v>0</v>
      </c>
      <c r="AO137">
        <v>1</v>
      </c>
      <c r="AP137">
        <v>0</v>
      </c>
      <c r="AQ137">
        <v>0</v>
      </c>
      <c r="AR137">
        <v>0</v>
      </c>
      <c r="AS137" t="s">
        <v>3</v>
      </c>
      <c r="AT137">
        <v>0.01</v>
      </c>
      <c r="AU137" t="s">
        <v>3</v>
      </c>
      <c r="AV137">
        <v>0</v>
      </c>
      <c r="AW137">
        <v>2</v>
      </c>
      <c r="AX137">
        <v>55575109</v>
      </c>
      <c r="AY137">
        <v>1</v>
      </c>
      <c r="AZ137">
        <v>0</v>
      </c>
      <c r="BA137">
        <v>133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CX137">
        <f>Y137*Source!I488</f>
        <v>5.1799999999999999E-2</v>
      </c>
      <c r="CY137">
        <f>AB137</f>
        <v>1014.12</v>
      </c>
      <c r="CZ137">
        <f>AF137</f>
        <v>1014.12</v>
      </c>
      <c r="DA137">
        <f>AJ137</f>
        <v>1</v>
      </c>
      <c r="DB137">
        <f t="shared" si="7"/>
        <v>10.14</v>
      </c>
      <c r="DC137">
        <f t="shared" si="8"/>
        <v>3.17</v>
      </c>
    </row>
    <row r="138" spans="1:107" x14ac:dyDescent="0.2">
      <c r="A138">
        <f>ROW(Source!A489)</f>
        <v>489</v>
      </c>
      <c r="B138">
        <v>55574044</v>
      </c>
      <c r="C138">
        <v>55575110</v>
      </c>
      <c r="D138">
        <v>52263930</v>
      </c>
      <c r="E138">
        <v>27</v>
      </c>
      <c r="F138">
        <v>1</v>
      </c>
      <c r="G138">
        <v>27</v>
      </c>
      <c r="H138">
        <v>1</v>
      </c>
      <c r="I138" t="s">
        <v>530</v>
      </c>
      <c r="J138" t="s">
        <v>3</v>
      </c>
      <c r="K138" t="s">
        <v>531</v>
      </c>
      <c r="L138">
        <v>1191</v>
      </c>
      <c r="N138">
        <v>1013</v>
      </c>
      <c r="O138" t="s">
        <v>532</v>
      </c>
      <c r="P138" t="s">
        <v>532</v>
      </c>
      <c r="Q138">
        <v>1</v>
      </c>
      <c r="W138">
        <v>0</v>
      </c>
      <c r="X138">
        <v>476480486</v>
      </c>
      <c r="Y138">
        <v>155.25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1</v>
      </c>
      <c r="AL138">
        <v>1</v>
      </c>
      <c r="AN138">
        <v>0</v>
      </c>
      <c r="AO138">
        <v>1</v>
      </c>
      <c r="AP138">
        <v>0</v>
      </c>
      <c r="AQ138">
        <v>0</v>
      </c>
      <c r="AR138">
        <v>0</v>
      </c>
      <c r="AS138" t="s">
        <v>3</v>
      </c>
      <c r="AT138">
        <v>155.25</v>
      </c>
      <c r="AU138" t="s">
        <v>3</v>
      </c>
      <c r="AV138">
        <v>1</v>
      </c>
      <c r="AW138">
        <v>2</v>
      </c>
      <c r="AX138">
        <v>55575116</v>
      </c>
      <c r="AY138">
        <v>1</v>
      </c>
      <c r="AZ138">
        <v>0</v>
      </c>
      <c r="BA138">
        <v>134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CX138">
        <f>Y138*Source!I489</f>
        <v>8.0419499999999999</v>
      </c>
      <c r="CY138">
        <f>AD138</f>
        <v>0</v>
      </c>
      <c r="CZ138">
        <f>AH138</f>
        <v>0</v>
      </c>
      <c r="DA138">
        <f>AL138</f>
        <v>1</v>
      </c>
      <c r="DB138">
        <f t="shared" si="7"/>
        <v>0</v>
      </c>
      <c r="DC138">
        <f t="shared" si="8"/>
        <v>0</v>
      </c>
    </row>
    <row r="139" spans="1:107" x14ac:dyDescent="0.2">
      <c r="A139">
        <f>ROW(Source!A489)</f>
        <v>489</v>
      </c>
      <c r="B139">
        <v>55574044</v>
      </c>
      <c r="C139">
        <v>55575110</v>
      </c>
      <c r="D139">
        <v>52276386</v>
      </c>
      <c r="E139">
        <v>1</v>
      </c>
      <c r="F139">
        <v>1</v>
      </c>
      <c r="G139">
        <v>27</v>
      </c>
      <c r="H139">
        <v>2</v>
      </c>
      <c r="I139" t="s">
        <v>601</v>
      </c>
      <c r="J139" t="s">
        <v>602</v>
      </c>
      <c r="K139" t="s">
        <v>603</v>
      </c>
      <c r="L139">
        <v>1368</v>
      </c>
      <c r="N139">
        <v>1011</v>
      </c>
      <c r="O139" t="s">
        <v>536</v>
      </c>
      <c r="P139" t="s">
        <v>536</v>
      </c>
      <c r="Q139">
        <v>1</v>
      </c>
      <c r="W139">
        <v>0</v>
      </c>
      <c r="X139">
        <v>-192782718</v>
      </c>
      <c r="Y139">
        <v>7.41</v>
      </c>
      <c r="AA139">
        <v>0</v>
      </c>
      <c r="AB139">
        <v>3.84</v>
      </c>
      <c r="AC139">
        <v>0.01</v>
      </c>
      <c r="AD139">
        <v>0</v>
      </c>
      <c r="AE139">
        <v>0</v>
      </c>
      <c r="AF139">
        <v>3.84</v>
      </c>
      <c r="AG139">
        <v>0.01</v>
      </c>
      <c r="AH139">
        <v>0</v>
      </c>
      <c r="AI139">
        <v>1</v>
      </c>
      <c r="AJ139">
        <v>1</v>
      </c>
      <c r="AK139">
        <v>1</v>
      </c>
      <c r="AL139">
        <v>1</v>
      </c>
      <c r="AN139">
        <v>0</v>
      </c>
      <c r="AO139">
        <v>1</v>
      </c>
      <c r="AP139">
        <v>0</v>
      </c>
      <c r="AQ139">
        <v>0</v>
      </c>
      <c r="AR139">
        <v>0</v>
      </c>
      <c r="AS139" t="s">
        <v>3</v>
      </c>
      <c r="AT139">
        <v>7.41</v>
      </c>
      <c r="AU139" t="s">
        <v>3</v>
      </c>
      <c r="AV139">
        <v>0</v>
      </c>
      <c r="AW139">
        <v>2</v>
      </c>
      <c r="AX139">
        <v>55575117</v>
      </c>
      <c r="AY139">
        <v>1</v>
      </c>
      <c r="AZ139">
        <v>0</v>
      </c>
      <c r="BA139">
        <v>135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CX139">
        <f>Y139*Source!I489</f>
        <v>0.38383800000000001</v>
      </c>
      <c r="CY139">
        <f>AB139</f>
        <v>3.84</v>
      </c>
      <c r="CZ139">
        <f>AF139</f>
        <v>3.84</v>
      </c>
      <c r="DA139">
        <f>AJ139</f>
        <v>1</v>
      </c>
      <c r="DB139">
        <f t="shared" si="7"/>
        <v>28.45</v>
      </c>
      <c r="DC139">
        <f t="shared" si="8"/>
        <v>7.0000000000000007E-2</v>
      </c>
    </row>
    <row r="140" spans="1:107" x14ac:dyDescent="0.2">
      <c r="A140">
        <f>ROW(Source!A489)</f>
        <v>489</v>
      </c>
      <c r="B140">
        <v>55574044</v>
      </c>
      <c r="C140">
        <v>55575110</v>
      </c>
      <c r="D140">
        <v>52278824</v>
      </c>
      <c r="E140">
        <v>1</v>
      </c>
      <c r="F140">
        <v>1</v>
      </c>
      <c r="G140">
        <v>27</v>
      </c>
      <c r="H140">
        <v>3</v>
      </c>
      <c r="I140" t="s">
        <v>604</v>
      </c>
      <c r="J140" t="s">
        <v>605</v>
      </c>
      <c r="K140" t="s">
        <v>606</v>
      </c>
      <c r="L140">
        <v>1327</v>
      </c>
      <c r="N140">
        <v>1005</v>
      </c>
      <c r="O140" t="s">
        <v>549</v>
      </c>
      <c r="P140" t="s">
        <v>549</v>
      </c>
      <c r="Q140">
        <v>1</v>
      </c>
      <c r="W140">
        <v>0</v>
      </c>
      <c r="X140">
        <v>-1493859615</v>
      </c>
      <c r="Y140">
        <v>250</v>
      </c>
      <c r="AA140">
        <v>91.89</v>
      </c>
      <c r="AB140">
        <v>0</v>
      </c>
      <c r="AC140">
        <v>0</v>
      </c>
      <c r="AD140">
        <v>0</v>
      </c>
      <c r="AE140">
        <v>91.89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1</v>
      </c>
      <c r="AL140">
        <v>1</v>
      </c>
      <c r="AN140">
        <v>0</v>
      </c>
      <c r="AO140">
        <v>1</v>
      </c>
      <c r="AP140">
        <v>0</v>
      </c>
      <c r="AQ140">
        <v>0</v>
      </c>
      <c r="AR140">
        <v>0</v>
      </c>
      <c r="AS140" t="s">
        <v>3</v>
      </c>
      <c r="AT140">
        <v>250</v>
      </c>
      <c r="AU140" t="s">
        <v>3</v>
      </c>
      <c r="AV140">
        <v>0</v>
      </c>
      <c r="AW140">
        <v>2</v>
      </c>
      <c r="AX140">
        <v>55575118</v>
      </c>
      <c r="AY140">
        <v>1</v>
      </c>
      <c r="AZ140">
        <v>0</v>
      </c>
      <c r="BA140">
        <v>136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CX140">
        <f>Y140*Source!I489</f>
        <v>12.95</v>
      </c>
      <c r="CY140">
        <f>AA140</f>
        <v>91.89</v>
      </c>
      <c r="CZ140">
        <f>AE140</f>
        <v>91.89</v>
      </c>
      <c r="DA140">
        <f>AI140</f>
        <v>1</v>
      </c>
      <c r="DB140">
        <f t="shared" si="7"/>
        <v>22972.5</v>
      </c>
      <c r="DC140">
        <f t="shared" si="8"/>
        <v>0</v>
      </c>
    </row>
    <row r="141" spans="1:107" x14ac:dyDescent="0.2">
      <c r="A141">
        <f>ROW(Source!A489)</f>
        <v>489</v>
      </c>
      <c r="B141">
        <v>55574044</v>
      </c>
      <c r="C141">
        <v>55575110</v>
      </c>
      <c r="D141">
        <v>52279001</v>
      </c>
      <c r="E141">
        <v>1</v>
      </c>
      <c r="F141">
        <v>1</v>
      </c>
      <c r="G141">
        <v>27</v>
      </c>
      <c r="H141">
        <v>3</v>
      </c>
      <c r="I141" t="s">
        <v>556</v>
      </c>
      <c r="J141" t="s">
        <v>607</v>
      </c>
      <c r="K141" t="s">
        <v>558</v>
      </c>
      <c r="L141">
        <v>1339</v>
      </c>
      <c r="N141">
        <v>1007</v>
      </c>
      <c r="O141" t="s">
        <v>175</v>
      </c>
      <c r="P141" t="s">
        <v>175</v>
      </c>
      <c r="Q141">
        <v>1</v>
      </c>
      <c r="W141">
        <v>0</v>
      </c>
      <c r="X141">
        <v>2028445372</v>
      </c>
      <c r="Y141">
        <v>1.75</v>
      </c>
      <c r="AA141">
        <v>35.25</v>
      </c>
      <c r="AB141">
        <v>0</v>
      </c>
      <c r="AC141">
        <v>0</v>
      </c>
      <c r="AD141">
        <v>0</v>
      </c>
      <c r="AE141">
        <v>35.25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1</v>
      </c>
      <c r="AL141">
        <v>1</v>
      </c>
      <c r="AN141">
        <v>0</v>
      </c>
      <c r="AO141">
        <v>1</v>
      </c>
      <c r="AP141">
        <v>0</v>
      </c>
      <c r="AQ141">
        <v>0</v>
      </c>
      <c r="AR141">
        <v>0</v>
      </c>
      <c r="AS141" t="s">
        <v>3</v>
      </c>
      <c r="AT141">
        <v>1.75</v>
      </c>
      <c r="AU141" t="s">
        <v>3</v>
      </c>
      <c r="AV141">
        <v>0</v>
      </c>
      <c r="AW141">
        <v>2</v>
      </c>
      <c r="AX141">
        <v>55575119</v>
      </c>
      <c r="AY141">
        <v>1</v>
      </c>
      <c r="AZ141">
        <v>0</v>
      </c>
      <c r="BA141">
        <v>137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CX141">
        <f>Y141*Source!I489</f>
        <v>9.0649999999999994E-2</v>
      </c>
      <c r="CY141">
        <f>AA141</f>
        <v>35.25</v>
      </c>
      <c r="CZ141">
        <f>AE141</f>
        <v>35.25</v>
      </c>
      <c r="DA141">
        <f>AI141</f>
        <v>1</v>
      </c>
      <c r="DB141">
        <f t="shared" si="7"/>
        <v>61.69</v>
      </c>
      <c r="DC141">
        <f t="shared" si="8"/>
        <v>0</v>
      </c>
    </row>
    <row r="142" spans="1:107" x14ac:dyDescent="0.2">
      <c r="A142">
        <f>ROW(Source!A489)</f>
        <v>489</v>
      </c>
      <c r="B142">
        <v>55574044</v>
      </c>
      <c r="C142">
        <v>55575110</v>
      </c>
      <c r="D142">
        <v>52279965</v>
      </c>
      <c r="E142">
        <v>1</v>
      </c>
      <c r="F142">
        <v>1</v>
      </c>
      <c r="G142">
        <v>27</v>
      </c>
      <c r="H142">
        <v>3</v>
      </c>
      <c r="I142" t="s">
        <v>608</v>
      </c>
      <c r="J142" t="s">
        <v>609</v>
      </c>
      <c r="K142" t="s">
        <v>610</v>
      </c>
      <c r="L142">
        <v>1339</v>
      </c>
      <c r="N142">
        <v>1007</v>
      </c>
      <c r="O142" t="s">
        <v>175</v>
      </c>
      <c r="P142" t="s">
        <v>175</v>
      </c>
      <c r="Q142">
        <v>1</v>
      </c>
      <c r="W142">
        <v>0</v>
      </c>
      <c r="X142">
        <v>339861588</v>
      </c>
      <c r="Y142">
        <v>102</v>
      </c>
      <c r="AA142">
        <v>3247.23</v>
      </c>
      <c r="AB142">
        <v>0</v>
      </c>
      <c r="AC142">
        <v>0</v>
      </c>
      <c r="AD142">
        <v>0</v>
      </c>
      <c r="AE142">
        <v>3247.23</v>
      </c>
      <c r="AF142">
        <v>0</v>
      </c>
      <c r="AG142">
        <v>0</v>
      </c>
      <c r="AH142">
        <v>0</v>
      </c>
      <c r="AI142">
        <v>1</v>
      </c>
      <c r="AJ142">
        <v>1</v>
      </c>
      <c r="AK142">
        <v>1</v>
      </c>
      <c r="AL142">
        <v>1</v>
      </c>
      <c r="AN142">
        <v>0</v>
      </c>
      <c r="AO142">
        <v>1</v>
      </c>
      <c r="AP142">
        <v>0</v>
      </c>
      <c r="AQ142">
        <v>0</v>
      </c>
      <c r="AR142">
        <v>0</v>
      </c>
      <c r="AS142" t="s">
        <v>3</v>
      </c>
      <c r="AT142">
        <v>102</v>
      </c>
      <c r="AU142" t="s">
        <v>3</v>
      </c>
      <c r="AV142">
        <v>0</v>
      </c>
      <c r="AW142">
        <v>2</v>
      </c>
      <c r="AX142">
        <v>55575120</v>
      </c>
      <c r="AY142">
        <v>1</v>
      </c>
      <c r="AZ142">
        <v>0</v>
      </c>
      <c r="BA142">
        <v>138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CX142">
        <f>Y142*Source!I489</f>
        <v>5.2835999999999999</v>
      </c>
      <c r="CY142">
        <f>AA142</f>
        <v>3247.23</v>
      </c>
      <c r="CZ142">
        <f>AE142</f>
        <v>3247.23</v>
      </c>
      <c r="DA142">
        <f>AI142</f>
        <v>1</v>
      </c>
      <c r="DB142">
        <f t="shared" si="7"/>
        <v>331217.46000000002</v>
      </c>
      <c r="DC142">
        <f t="shared" si="8"/>
        <v>0</v>
      </c>
    </row>
    <row r="143" spans="1:107" x14ac:dyDescent="0.2">
      <c r="A143">
        <f>ROW(Source!A490)</f>
        <v>490</v>
      </c>
      <c r="B143">
        <v>55574044</v>
      </c>
      <c r="C143">
        <v>55575121</v>
      </c>
      <c r="D143">
        <v>52263930</v>
      </c>
      <c r="E143">
        <v>27</v>
      </c>
      <c r="F143">
        <v>1</v>
      </c>
      <c r="G143">
        <v>27</v>
      </c>
      <c r="H143">
        <v>1</v>
      </c>
      <c r="I143" t="s">
        <v>530</v>
      </c>
      <c r="J143" t="s">
        <v>3</v>
      </c>
      <c r="K143" t="s">
        <v>531</v>
      </c>
      <c r="L143">
        <v>1191</v>
      </c>
      <c r="N143">
        <v>1013</v>
      </c>
      <c r="O143" t="s">
        <v>532</v>
      </c>
      <c r="P143" t="s">
        <v>532</v>
      </c>
      <c r="Q143">
        <v>1</v>
      </c>
      <c r="W143">
        <v>0</v>
      </c>
      <c r="X143">
        <v>476480486</v>
      </c>
      <c r="Y143">
        <v>227.7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1</v>
      </c>
      <c r="AK143">
        <v>1</v>
      </c>
      <c r="AL143">
        <v>1</v>
      </c>
      <c r="AN143">
        <v>0</v>
      </c>
      <c r="AO143">
        <v>1</v>
      </c>
      <c r="AP143">
        <v>0</v>
      </c>
      <c r="AQ143">
        <v>0</v>
      </c>
      <c r="AR143">
        <v>0</v>
      </c>
      <c r="AS143" t="s">
        <v>3</v>
      </c>
      <c r="AT143">
        <v>227.7</v>
      </c>
      <c r="AU143" t="s">
        <v>3</v>
      </c>
      <c r="AV143">
        <v>1</v>
      </c>
      <c r="AW143">
        <v>2</v>
      </c>
      <c r="AX143">
        <v>55575124</v>
      </c>
      <c r="AY143">
        <v>1</v>
      </c>
      <c r="AZ143">
        <v>0</v>
      </c>
      <c r="BA143">
        <v>139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CX143">
        <f>Y143*Source!I490</f>
        <v>32.788799999999995</v>
      </c>
      <c r="CY143">
        <f>AD143</f>
        <v>0</v>
      </c>
      <c r="CZ143">
        <f>AH143</f>
        <v>0</v>
      </c>
      <c r="DA143">
        <f>AL143</f>
        <v>1</v>
      </c>
      <c r="DB143">
        <f t="shared" si="7"/>
        <v>0</v>
      </c>
      <c r="DC143">
        <f t="shared" si="8"/>
        <v>0</v>
      </c>
    </row>
    <row r="144" spans="1:107" x14ac:dyDescent="0.2">
      <c r="A144">
        <f>ROW(Source!A490)</f>
        <v>490</v>
      </c>
      <c r="B144">
        <v>55574044</v>
      </c>
      <c r="C144">
        <v>55575121</v>
      </c>
      <c r="D144">
        <v>52280227</v>
      </c>
      <c r="E144">
        <v>1</v>
      </c>
      <c r="F144">
        <v>1</v>
      </c>
      <c r="G144">
        <v>27</v>
      </c>
      <c r="H144">
        <v>3</v>
      </c>
      <c r="I144" t="s">
        <v>214</v>
      </c>
      <c r="J144" t="s">
        <v>216</v>
      </c>
      <c r="K144" t="s">
        <v>215</v>
      </c>
      <c r="L144">
        <v>1348</v>
      </c>
      <c r="N144">
        <v>1009</v>
      </c>
      <c r="O144" t="s">
        <v>120</v>
      </c>
      <c r="P144" t="s">
        <v>120</v>
      </c>
      <c r="Q144">
        <v>1000</v>
      </c>
      <c r="W144">
        <v>0</v>
      </c>
      <c r="X144">
        <v>588667335</v>
      </c>
      <c r="Y144">
        <v>1</v>
      </c>
      <c r="AA144">
        <v>53233.52</v>
      </c>
      <c r="AB144">
        <v>0</v>
      </c>
      <c r="AC144">
        <v>0</v>
      </c>
      <c r="AD144">
        <v>0</v>
      </c>
      <c r="AE144">
        <v>53233.52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1</v>
      </c>
      <c r="AL144">
        <v>1</v>
      </c>
      <c r="AN144">
        <v>0</v>
      </c>
      <c r="AO144">
        <v>1</v>
      </c>
      <c r="AP144">
        <v>0</v>
      </c>
      <c r="AQ144">
        <v>0</v>
      </c>
      <c r="AR144">
        <v>0</v>
      </c>
      <c r="AS144" t="s">
        <v>3</v>
      </c>
      <c r="AT144">
        <v>1</v>
      </c>
      <c r="AU144" t="s">
        <v>3</v>
      </c>
      <c r="AV144">
        <v>0</v>
      </c>
      <c r="AW144">
        <v>2</v>
      </c>
      <c r="AX144">
        <v>55575125</v>
      </c>
      <c r="AY144">
        <v>1</v>
      </c>
      <c r="AZ144">
        <v>0</v>
      </c>
      <c r="BA144">
        <v>140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CX144">
        <f>Y144*Source!I490</f>
        <v>0.14399999999999999</v>
      </c>
      <c r="CY144">
        <f>AA144</f>
        <v>53233.52</v>
      </c>
      <c r="CZ144">
        <f>AE144</f>
        <v>53233.52</v>
      </c>
      <c r="DA144">
        <f>AI144</f>
        <v>1</v>
      </c>
      <c r="DB144">
        <f t="shared" si="7"/>
        <v>53233.52</v>
      </c>
      <c r="DC144">
        <f t="shared" si="8"/>
        <v>0</v>
      </c>
    </row>
    <row r="145" spans="1:107" x14ac:dyDescent="0.2">
      <c r="A145">
        <f>ROW(Source!A491)</f>
        <v>491</v>
      </c>
      <c r="B145">
        <v>55574044</v>
      </c>
      <c r="C145">
        <v>55575126</v>
      </c>
      <c r="D145">
        <v>52263930</v>
      </c>
      <c r="E145">
        <v>27</v>
      </c>
      <c r="F145">
        <v>1</v>
      </c>
      <c r="G145">
        <v>27</v>
      </c>
      <c r="H145">
        <v>1</v>
      </c>
      <c r="I145" t="s">
        <v>530</v>
      </c>
      <c r="J145" t="s">
        <v>3</v>
      </c>
      <c r="K145" t="s">
        <v>531</v>
      </c>
      <c r="L145">
        <v>1191</v>
      </c>
      <c r="N145">
        <v>1013</v>
      </c>
      <c r="O145" t="s">
        <v>532</v>
      </c>
      <c r="P145" t="s">
        <v>532</v>
      </c>
      <c r="Q145">
        <v>1</v>
      </c>
      <c r="W145">
        <v>0</v>
      </c>
      <c r="X145">
        <v>476480486</v>
      </c>
      <c r="Y145">
        <v>36.11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1</v>
      </c>
      <c r="AK145">
        <v>1</v>
      </c>
      <c r="AL145">
        <v>1</v>
      </c>
      <c r="AN145">
        <v>0</v>
      </c>
      <c r="AO145">
        <v>1</v>
      </c>
      <c r="AP145">
        <v>0</v>
      </c>
      <c r="AQ145">
        <v>0</v>
      </c>
      <c r="AR145">
        <v>0</v>
      </c>
      <c r="AS145" t="s">
        <v>3</v>
      </c>
      <c r="AT145">
        <v>36.11</v>
      </c>
      <c r="AU145" t="s">
        <v>3</v>
      </c>
      <c r="AV145">
        <v>1</v>
      </c>
      <c r="AW145">
        <v>2</v>
      </c>
      <c r="AX145">
        <v>55575130</v>
      </c>
      <c r="AY145">
        <v>1</v>
      </c>
      <c r="AZ145">
        <v>0</v>
      </c>
      <c r="BA145">
        <v>141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CX145">
        <f>Y145*Source!I491</f>
        <v>71.786680000000004</v>
      </c>
      <c r="CY145">
        <f>AD145</f>
        <v>0</v>
      </c>
      <c r="CZ145">
        <f>AH145</f>
        <v>0</v>
      </c>
      <c r="DA145">
        <f>AL145</f>
        <v>1</v>
      </c>
      <c r="DB145">
        <f t="shared" si="7"/>
        <v>0</v>
      </c>
      <c r="DC145">
        <f t="shared" si="8"/>
        <v>0</v>
      </c>
    </row>
    <row r="146" spans="1:107" x14ac:dyDescent="0.2">
      <c r="A146">
        <f>ROW(Source!A491)</f>
        <v>491</v>
      </c>
      <c r="B146">
        <v>55574044</v>
      </c>
      <c r="C146">
        <v>55575126</v>
      </c>
      <c r="D146">
        <v>52276550</v>
      </c>
      <c r="E146">
        <v>1</v>
      </c>
      <c r="F146">
        <v>1</v>
      </c>
      <c r="G146">
        <v>27</v>
      </c>
      <c r="H146">
        <v>2</v>
      </c>
      <c r="I146" t="s">
        <v>611</v>
      </c>
      <c r="J146" t="s">
        <v>612</v>
      </c>
      <c r="K146" t="s">
        <v>613</v>
      </c>
      <c r="L146">
        <v>1368</v>
      </c>
      <c r="N146">
        <v>1011</v>
      </c>
      <c r="O146" t="s">
        <v>536</v>
      </c>
      <c r="P146" t="s">
        <v>536</v>
      </c>
      <c r="Q146">
        <v>1</v>
      </c>
      <c r="W146">
        <v>0</v>
      </c>
      <c r="X146">
        <v>343943799</v>
      </c>
      <c r="Y146">
        <v>21.91</v>
      </c>
      <c r="AA146">
        <v>0</v>
      </c>
      <c r="AB146">
        <v>54.65</v>
      </c>
      <c r="AC146">
        <v>0.05</v>
      </c>
      <c r="AD146">
        <v>0</v>
      </c>
      <c r="AE146">
        <v>0</v>
      </c>
      <c r="AF146">
        <v>54.65</v>
      </c>
      <c r="AG146">
        <v>0.05</v>
      </c>
      <c r="AH146">
        <v>0</v>
      </c>
      <c r="AI146">
        <v>1</v>
      </c>
      <c r="AJ146">
        <v>1</v>
      </c>
      <c r="AK146">
        <v>1</v>
      </c>
      <c r="AL146">
        <v>1</v>
      </c>
      <c r="AN146">
        <v>0</v>
      </c>
      <c r="AO146">
        <v>1</v>
      </c>
      <c r="AP146">
        <v>0</v>
      </c>
      <c r="AQ146">
        <v>0</v>
      </c>
      <c r="AR146">
        <v>0</v>
      </c>
      <c r="AS146" t="s">
        <v>3</v>
      </c>
      <c r="AT146">
        <v>21.91</v>
      </c>
      <c r="AU146" t="s">
        <v>3</v>
      </c>
      <c r="AV146">
        <v>0</v>
      </c>
      <c r="AW146">
        <v>2</v>
      </c>
      <c r="AX146">
        <v>55575131</v>
      </c>
      <c r="AY146">
        <v>1</v>
      </c>
      <c r="AZ146">
        <v>0</v>
      </c>
      <c r="BA146">
        <v>142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CX146">
        <f>Y146*Source!I491</f>
        <v>43.557079999999999</v>
      </c>
      <c r="CY146">
        <f>AB146</f>
        <v>54.65</v>
      </c>
      <c r="CZ146">
        <f>AF146</f>
        <v>54.65</v>
      </c>
      <c r="DA146">
        <f>AJ146</f>
        <v>1</v>
      </c>
      <c r="DB146">
        <f t="shared" si="7"/>
        <v>1197.3800000000001</v>
      </c>
      <c r="DC146">
        <f t="shared" si="8"/>
        <v>1.1000000000000001</v>
      </c>
    </row>
    <row r="147" spans="1:107" x14ac:dyDescent="0.2">
      <c r="A147">
        <f>ROW(Source!A491)</f>
        <v>491</v>
      </c>
      <c r="B147">
        <v>55574044</v>
      </c>
      <c r="C147">
        <v>55575126</v>
      </c>
      <c r="D147">
        <v>52278908</v>
      </c>
      <c r="E147">
        <v>1</v>
      </c>
      <c r="F147">
        <v>1</v>
      </c>
      <c r="G147">
        <v>27</v>
      </c>
      <c r="H147">
        <v>3</v>
      </c>
      <c r="I147" t="s">
        <v>614</v>
      </c>
      <c r="J147" t="s">
        <v>615</v>
      </c>
      <c r="K147" t="s">
        <v>616</v>
      </c>
      <c r="L147">
        <v>1348</v>
      </c>
      <c r="N147">
        <v>1009</v>
      </c>
      <c r="O147" t="s">
        <v>120</v>
      </c>
      <c r="P147" t="s">
        <v>120</v>
      </c>
      <c r="Q147">
        <v>1000</v>
      </c>
      <c r="W147">
        <v>0</v>
      </c>
      <c r="X147">
        <v>-941081254</v>
      </c>
      <c r="Y147">
        <v>0.03</v>
      </c>
      <c r="AA147">
        <v>110781.14</v>
      </c>
      <c r="AB147">
        <v>0</v>
      </c>
      <c r="AC147">
        <v>0</v>
      </c>
      <c r="AD147">
        <v>0</v>
      </c>
      <c r="AE147">
        <v>110781.14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1</v>
      </c>
      <c r="AL147">
        <v>1</v>
      </c>
      <c r="AN147">
        <v>0</v>
      </c>
      <c r="AO147">
        <v>1</v>
      </c>
      <c r="AP147">
        <v>0</v>
      </c>
      <c r="AQ147">
        <v>0</v>
      </c>
      <c r="AR147">
        <v>0</v>
      </c>
      <c r="AS147" t="s">
        <v>3</v>
      </c>
      <c r="AT147">
        <v>0.03</v>
      </c>
      <c r="AU147" t="s">
        <v>3</v>
      </c>
      <c r="AV147">
        <v>0</v>
      </c>
      <c r="AW147">
        <v>2</v>
      </c>
      <c r="AX147">
        <v>55575132</v>
      </c>
      <c r="AY147">
        <v>1</v>
      </c>
      <c r="AZ147">
        <v>0</v>
      </c>
      <c r="BA147">
        <v>143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CX147">
        <f>Y147*Source!I491</f>
        <v>5.9639999999999999E-2</v>
      </c>
      <c r="CY147">
        <f>AA147</f>
        <v>110781.14</v>
      </c>
      <c r="CZ147">
        <f>AE147</f>
        <v>110781.14</v>
      </c>
      <c r="DA147">
        <f>AI147</f>
        <v>1</v>
      </c>
      <c r="DB147">
        <f t="shared" si="7"/>
        <v>3323.43</v>
      </c>
      <c r="DC147">
        <f t="shared" si="8"/>
        <v>0</v>
      </c>
    </row>
    <row r="148" spans="1:107" x14ac:dyDescent="0.2">
      <c r="A148">
        <f>ROW(Source!A491)</f>
        <v>491</v>
      </c>
      <c r="B148">
        <v>55574044</v>
      </c>
      <c r="C148">
        <v>55575126</v>
      </c>
      <c r="D148">
        <v>52280227</v>
      </c>
      <c r="E148">
        <v>1</v>
      </c>
      <c r="F148">
        <v>1</v>
      </c>
      <c r="G148">
        <v>27</v>
      </c>
      <c r="H148">
        <v>3</v>
      </c>
      <c r="I148" t="s">
        <v>214</v>
      </c>
      <c r="J148" t="s">
        <v>216</v>
      </c>
      <c r="K148" t="s">
        <v>215</v>
      </c>
      <c r="L148">
        <v>1348</v>
      </c>
      <c r="N148">
        <v>1009</v>
      </c>
      <c r="O148" t="s">
        <v>120</v>
      </c>
      <c r="P148" t="s">
        <v>120</v>
      </c>
      <c r="Q148">
        <v>1000</v>
      </c>
      <c r="W148">
        <v>1</v>
      </c>
      <c r="X148">
        <v>588667335</v>
      </c>
      <c r="Y148">
        <v>-1</v>
      </c>
      <c r="AA148">
        <v>53233.52</v>
      </c>
      <c r="AB148">
        <v>0</v>
      </c>
      <c r="AC148">
        <v>0</v>
      </c>
      <c r="AD148">
        <v>0</v>
      </c>
      <c r="AE148">
        <v>53233.52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1</v>
      </c>
      <c r="AL148">
        <v>1</v>
      </c>
      <c r="AN148">
        <v>0</v>
      </c>
      <c r="AO148">
        <v>1</v>
      </c>
      <c r="AP148">
        <v>0</v>
      </c>
      <c r="AQ148">
        <v>0</v>
      </c>
      <c r="AR148">
        <v>0</v>
      </c>
      <c r="AS148" t="s">
        <v>3</v>
      </c>
      <c r="AT148">
        <v>-1</v>
      </c>
      <c r="AU148" t="s">
        <v>3</v>
      </c>
      <c r="AV148">
        <v>0</v>
      </c>
      <c r="AW148">
        <v>2</v>
      </c>
      <c r="AX148">
        <v>55575133</v>
      </c>
      <c r="AY148">
        <v>1</v>
      </c>
      <c r="AZ148">
        <v>6144</v>
      </c>
      <c r="BA148">
        <v>144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CX148">
        <f>Y148*Source!I491</f>
        <v>-1.988</v>
      </c>
      <c r="CY148">
        <f>AA148</f>
        <v>53233.52</v>
      </c>
      <c r="CZ148">
        <f>AE148</f>
        <v>53233.52</v>
      </c>
      <c r="DA148">
        <f>AI148</f>
        <v>1</v>
      </c>
      <c r="DB148">
        <f t="shared" si="7"/>
        <v>-53233.52</v>
      </c>
      <c r="DC148">
        <f t="shared" si="8"/>
        <v>0</v>
      </c>
    </row>
    <row r="149" spans="1:107" x14ac:dyDescent="0.2">
      <c r="A149">
        <f>ROW(Source!A530)</f>
        <v>530</v>
      </c>
      <c r="B149">
        <v>55574044</v>
      </c>
      <c r="C149">
        <v>55575193</v>
      </c>
      <c r="D149">
        <v>52263930</v>
      </c>
      <c r="E149">
        <v>27</v>
      </c>
      <c r="F149">
        <v>1</v>
      </c>
      <c r="G149">
        <v>27</v>
      </c>
      <c r="H149">
        <v>1</v>
      </c>
      <c r="I149" t="s">
        <v>530</v>
      </c>
      <c r="J149" t="s">
        <v>3</v>
      </c>
      <c r="K149" t="s">
        <v>531</v>
      </c>
      <c r="L149">
        <v>1191</v>
      </c>
      <c r="N149">
        <v>1013</v>
      </c>
      <c r="O149" t="s">
        <v>532</v>
      </c>
      <c r="P149" t="s">
        <v>532</v>
      </c>
      <c r="Q149">
        <v>1</v>
      </c>
      <c r="W149">
        <v>0</v>
      </c>
      <c r="X149">
        <v>476480486</v>
      </c>
      <c r="Y149">
        <v>6.22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1</v>
      </c>
      <c r="AL149">
        <v>1</v>
      </c>
      <c r="AN149">
        <v>0</v>
      </c>
      <c r="AO149">
        <v>1</v>
      </c>
      <c r="AP149">
        <v>0</v>
      </c>
      <c r="AQ149">
        <v>0</v>
      </c>
      <c r="AR149">
        <v>0</v>
      </c>
      <c r="AS149" t="s">
        <v>3</v>
      </c>
      <c r="AT149">
        <v>6.22</v>
      </c>
      <c r="AU149" t="s">
        <v>3</v>
      </c>
      <c r="AV149">
        <v>1</v>
      </c>
      <c r="AW149">
        <v>2</v>
      </c>
      <c r="AX149">
        <v>55575199</v>
      </c>
      <c r="AY149">
        <v>1</v>
      </c>
      <c r="AZ149">
        <v>0</v>
      </c>
      <c r="BA149">
        <v>145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CX149">
        <f>Y149*Source!I530</f>
        <v>3.7319999999999998</v>
      </c>
      <c r="CY149">
        <f>AD149</f>
        <v>0</v>
      </c>
      <c r="CZ149">
        <f>AH149</f>
        <v>0</v>
      </c>
      <c r="DA149">
        <f>AL149</f>
        <v>1</v>
      </c>
      <c r="DB149">
        <f t="shared" si="7"/>
        <v>0</v>
      </c>
      <c r="DC149">
        <f t="shared" si="8"/>
        <v>0</v>
      </c>
    </row>
    <row r="150" spans="1:107" x14ac:dyDescent="0.2">
      <c r="A150">
        <f>ROW(Source!A530)</f>
        <v>530</v>
      </c>
      <c r="B150">
        <v>55574044</v>
      </c>
      <c r="C150">
        <v>55575193</v>
      </c>
      <c r="D150">
        <v>52278256</v>
      </c>
      <c r="E150">
        <v>1</v>
      </c>
      <c r="F150">
        <v>1</v>
      </c>
      <c r="G150">
        <v>27</v>
      </c>
      <c r="H150">
        <v>3</v>
      </c>
      <c r="I150" t="s">
        <v>550</v>
      </c>
      <c r="J150" t="s">
        <v>551</v>
      </c>
      <c r="K150" t="s">
        <v>552</v>
      </c>
      <c r="L150">
        <v>1339</v>
      </c>
      <c r="N150">
        <v>1007</v>
      </c>
      <c r="O150" t="s">
        <v>175</v>
      </c>
      <c r="P150" t="s">
        <v>175</v>
      </c>
      <c r="Q150">
        <v>1</v>
      </c>
      <c r="W150">
        <v>0</v>
      </c>
      <c r="X150">
        <v>1817333636</v>
      </c>
      <c r="Y150">
        <v>0.29899999999999999</v>
      </c>
      <c r="AA150">
        <v>590.78</v>
      </c>
      <c r="AB150">
        <v>0</v>
      </c>
      <c r="AC150">
        <v>0</v>
      </c>
      <c r="AD150">
        <v>0</v>
      </c>
      <c r="AE150">
        <v>590.78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N150">
        <v>0</v>
      </c>
      <c r="AO150">
        <v>1</v>
      </c>
      <c r="AP150">
        <v>0</v>
      </c>
      <c r="AQ150">
        <v>0</v>
      </c>
      <c r="AR150">
        <v>0</v>
      </c>
      <c r="AS150" t="s">
        <v>3</v>
      </c>
      <c r="AT150">
        <v>0.29899999999999999</v>
      </c>
      <c r="AU150" t="s">
        <v>3</v>
      </c>
      <c r="AV150">
        <v>0</v>
      </c>
      <c r="AW150">
        <v>2</v>
      </c>
      <c r="AX150">
        <v>55575200</v>
      </c>
      <c r="AY150">
        <v>1</v>
      </c>
      <c r="AZ150">
        <v>0</v>
      </c>
      <c r="BA150">
        <v>146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CX150">
        <f>Y150*Source!I530</f>
        <v>0.17939999999999998</v>
      </c>
      <c r="CY150">
        <f>AA150</f>
        <v>590.78</v>
      </c>
      <c r="CZ150">
        <f>AE150</f>
        <v>590.78</v>
      </c>
      <c r="DA150">
        <f>AI150</f>
        <v>1</v>
      </c>
      <c r="DB150">
        <f t="shared" si="7"/>
        <v>176.64</v>
      </c>
      <c r="DC150">
        <f t="shared" si="8"/>
        <v>0</v>
      </c>
    </row>
    <row r="151" spans="1:107" x14ac:dyDescent="0.2">
      <c r="A151">
        <f>ROW(Source!A530)</f>
        <v>530</v>
      </c>
      <c r="B151">
        <v>55574044</v>
      </c>
      <c r="C151">
        <v>55575193</v>
      </c>
      <c r="D151">
        <v>52277204</v>
      </c>
      <c r="E151">
        <v>1</v>
      </c>
      <c r="F151">
        <v>1</v>
      </c>
      <c r="G151">
        <v>27</v>
      </c>
      <c r="H151">
        <v>3</v>
      </c>
      <c r="I151" t="s">
        <v>553</v>
      </c>
      <c r="J151" t="s">
        <v>554</v>
      </c>
      <c r="K151" t="s">
        <v>555</v>
      </c>
      <c r="L151">
        <v>1348</v>
      </c>
      <c r="N151">
        <v>1009</v>
      </c>
      <c r="O151" t="s">
        <v>120</v>
      </c>
      <c r="P151" t="s">
        <v>120</v>
      </c>
      <c r="Q151">
        <v>1000</v>
      </c>
      <c r="W151">
        <v>0</v>
      </c>
      <c r="X151">
        <v>381792092</v>
      </c>
      <c r="Y151">
        <v>0.107</v>
      </c>
      <c r="AA151">
        <v>4207.5</v>
      </c>
      <c r="AB151">
        <v>0</v>
      </c>
      <c r="AC151">
        <v>0</v>
      </c>
      <c r="AD151">
        <v>0</v>
      </c>
      <c r="AE151">
        <v>4207.5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N151">
        <v>0</v>
      </c>
      <c r="AO151">
        <v>1</v>
      </c>
      <c r="AP151">
        <v>0</v>
      </c>
      <c r="AQ151">
        <v>0</v>
      </c>
      <c r="AR151">
        <v>0</v>
      </c>
      <c r="AS151" t="s">
        <v>3</v>
      </c>
      <c r="AT151">
        <v>0.107</v>
      </c>
      <c r="AU151" t="s">
        <v>3</v>
      </c>
      <c r="AV151">
        <v>0</v>
      </c>
      <c r="AW151">
        <v>2</v>
      </c>
      <c r="AX151">
        <v>55575201</v>
      </c>
      <c r="AY151">
        <v>1</v>
      </c>
      <c r="AZ151">
        <v>0</v>
      </c>
      <c r="BA151">
        <v>147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CX151">
        <f>Y151*Source!I530</f>
        <v>6.4199999999999993E-2</v>
      </c>
      <c r="CY151">
        <f>AA151</f>
        <v>4207.5</v>
      </c>
      <c r="CZ151">
        <f>AE151</f>
        <v>4207.5</v>
      </c>
      <c r="DA151">
        <f>AI151</f>
        <v>1</v>
      </c>
      <c r="DB151">
        <f t="shared" si="7"/>
        <v>450.2</v>
      </c>
      <c r="DC151">
        <f t="shared" si="8"/>
        <v>0</v>
      </c>
    </row>
    <row r="152" spans="1:107" x14ac:dyDescent="0.2">
      <c r="A152">
        <f>ROW(Source!A530)</f>
        <v>530</v>
      </c>
      <c r="B152">
        <v>55574044</v>
      </c>
      <c r="C152">
        <v>55575193</v>
      </c>
      <c r="D152">
        <v>52279001</v>
      </c>
      <c r="E152">
        <v>1</v>
      </c>
      <c r="F152">
        <v>1</v>
      </c>
      <c r="G152">
        <v>27</v>
      </c>
      <c r="H152">
        <v>3</v>
      </c>
      <c r="I152" t="s">
        <v>556</v>
      </c>
      <c r="J152" t="s">
        <v>557</v>
      </c>
      <c r="K152" t="s">
        <v>558</v>
      </c>
      <c r="L152">
        <v>1339</v>
      </c>
      <c r="N152">
        <v>1007</v>
      </c>
      <c r="O152" t="s">
        <v>175</v>
      </c>
      <c r="P152" t="s">
        <v>175</v>
      </c>
      <c r="Q152">
        <v>1</v>
      </c>
      <c r="W152">
        <v>0</v>
      </c>
      <c r="X152">
        <v>1057803868</v>
      </c>
      <c r="Y152">
        <v>7.6999999999999999E-2</v>
      </c>
      <c r="AA152">
        <v>35.25</v>
      </c>
      <c r="AB152">
        <v>0</v>
      </c>
      <c r="AC152">
        <v>0</v>
      </c>
      <c r="AD152">
        <v>0</v>
      </c>
      <c r="AE152">
        <v>35.25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1</v>
      </c>
      <c r="AN152">
        <v>0</v>
      </c>
      <c r="AO152">
        <v>1</v>
      </c>
      <c r="AP152">
        <v>0</v>
      </c>
      <c r="AQ152">
        <v>0</v>
      </c>
      <c r="AR152">
        <v>0</v>
      </c>
      <c r="AS152" t="s">
        <v>3</v>
      </c>
      <c r="AT152">
        <v>7.6999999999999999E-2</v>
      </c>
      <c r="AU152" t="s">
        <v>3</v>
      </c>
      <c r="AV152">
        <v>0</v>
      </c>
      <c r="AW152">
        <v>2</v>
      </c>
      <c r="AX152">
        <v>55575202</v>
      </c>
      <c r="AY152">
        <v>1</v>
      </c>
      <c r="AZ152">
        <v>0</v>
      </c>
      <c r="BA152">
        <v>148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CX152">
        <f>Y152*Source!I530</f>
        <v>4.6199999999999998E-2</v>
      </c>
      <c r="CY152">
        <f>AA152</f>
        <v>35.25</v>
      </c>
      <c r="CZ152">
        <f>AE152</f>
        <v>35.25</v>
      </c>
      <c r="DA152">
        <f>AI152</f>
        <v>1</v>
      </c>
      <c r="DB152">
        <f t="shared" si="7"/>
        <v>2.71</v>
      </c>
      <c r="DC152">
        <f t="shared" si="8"/>
        <v>0</v>
      </c>
    </row>
    <row r="153" spans="1:107" x14ac:dyDescent="0.2">
      <c r="A153">
        <f>ROW(Source!A530)</f>
        <v>530</v>
      </c>
      <c r="B153">
        <v>55574044</v>
      </c>
      <c r="C153">
        <v>55575193</v>
      </c>
      <c r="D153">
        <v>52281688</v>
      </c>
      <c r="E153">
        <v>1</v>
      </c>
      <c r="F153">
        <v>1</v>
      </c>
      <c r="G153">
        <v>27</v>
      </c>
      <c r="H153">
        <v>3</v>
      </c>
      <c r="I153" t="s">
        <v>270</v>
      </c>
      <c r="J153" t="s">
        <v>272</v>
      </c>
      <c r="K153" t="s">
        <v>271</v>
      </c>
      <c r="L153">
        <v>1354</v>
      </c>
      <c r="N153">
        <v>1010</v>
      </c>
      <c r="O153" t="s">
        <v>180</v>
      </c>
      <c r="P153" t="s">
        <v>180</v>
      </c>
      <c r="Q153">
        <v>1</v>
      </c>
      <c r="W153">
        <v>0</v>
      </c>
      <c r="X153">
        <v>-1873178035</v>
      </c>
      <c r="Y153">
        <v>10</v>
      </c>
      <c r="AA153">
        <v>236.53</v>
      </c>
      <c r="AB153">
        <v>0</v>
      </c>
      <c r="AC153">
        <v>0</v>
      </c>
      <c r="AD153">
        <v>0</v>
      </c>
      <c r="AE153">
        <v>236.53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N153">
        <v>0</v>
      </c>
      <c r="AO153">
        <v>1</v>
      </c>
      <c r="AP153">
        <v>0</v>
      </c>
      <c r="AQ153">
        <v>0</v>
      </c>
      <c r="AR153">
        <v>0</v>
      </c>
      <c r="AS153" t="s">
        <v>3</v>
      </c>
      <c r="AT153">
        <v>10</v>
      </c>
      <c r="AU153" t="s">
        <v>3</v>
      </c>
      <c r="AV153">
        <v>0</v>
      </c>
      <c r="AW153">
        <v>2</v>
      </c>
      <c r="AX153">
        <v>55575203</v>
      </c>
      <c r="AY153">
        <v>1</v>
      </c>
      <c r="AZ153">
        <v>0</v>
      </c>
      <c r="BA153">
        <v>149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CX153">
        <f>Y153*Source!I530</f>
        <v>6</v>
      </c>
      <c r="CY153">
        <f>AA153</f>
        <v>236.53</v>
      </c>
      <c r="CZ153">
        <f>AE153</f>
        <v>236.53</v>
      </c>
      <c r="DA153">
        <f>AI153</f>
        <v>1</v>
      </c>
      <c r="DB153">
        <f t="shared" ref="DB153:DB216" si="9">ROUND(ROUND(AT153*CZ153,2),6)</f>
        <v>2365.3000000000002</v>
      </c>
      <c r="DC153">
        <f t="shared" ref="DC153:DC216" si="10">ROUND(ROUND(AT153*AG153,2),6)</f>
        <v>0</v>
      </c>
    </row>
    <row r="154" spans="1:107" x14ac:dyDescent="0.2">
      <c r="A154">
        <f>ROW(Source!A532)</f>
        <v>532</v>
      </c>
      <c r="B154">
        <v>55574044</v>
      </c>
      <c r="C154">
        <v>55575205</v>
      </c>
      <c r="D154">
        <v>52263930</v>
      </c>
      <c r="E154">
        <v>27</v>
      </c>
      <c r="F154">
        <v>1</v>
      </c>
      <c r="G154">
        <v>27</v>
      </c>
      <c r="H154">
        <v>1</v>
      </c>
      <c r="I154" t="s">
        <v>530</v>
      </c>
      <c r="J154" t="s">
        <v>3</v>
      </c>
      <c r="K154" t="s">
        <v>531</v>
      </c>
      <c r="L154">
        <v>1191</v>
      </c>
      <c r="N154">
        <v>1013</v>
      </c>
      <c r="O154" t="s">
        <v>532</v>
      </c>
      <c r="P154" t="s">
        <v>532</v>
      </c>
      <c r="Q154">
        <v>1</v>
      </c>
      <c r="W154">
        <v>0</v>
      </c>
      <c r="X154">
        <v>476480486</v>
      </c>
      <c r="Y154">
        <v>6.22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N154">
        <v>0</v>
      </c>
      <c r="AO154">
        <v>1</v>
      </c>
      <c r="AP154">
        <v>0</v>
      </c>
      <c r="AQ154">
        <v>0</v>
      </c>
      <c r="AR154">
        <v>0</v>
      </c>
      <c r="AS154" t="s">
        <v>3</v>
      </c>
      <c r="AT154">
        <v>6.22</v>
      </c>
      <c r="AU154" t="s">
        <v>3</v>
      </c>
      <c r="AV154">
        <v>1</v>
      </c>
      <c r="AW154">
        <v>2</v>
      </c>
      <c r="AX154">
        <v>55575211</v>
      </c>
      <c r="AY154">
        <v>1</v>
      </c>
      <c r="AZ154">
        <v>0</v>
      </c>
      <c r="BA154">
        <v>150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CX154">
        <f>Y154*Source!I532</f>
        <v>4.976</v>
      </c>
      <c r="CY154">
        <f>AD154</f>
        <v>0</v>
      </c>
      <c r="CZ154">
        <f>AH154</f>
        <v>0</v>
      </c>
      <c r="DA154">
        <f>AL154</f>
        <v>1</v>
      </c>
      <c r="DB154">
        <f t="shared" si="9"/>
        <v>0</v>
      </c>
      <c r="DC154">
        <f t="shared" si="10"/>
        <v>0</v>
      </c>
    </row>
    <row r="155" spans="1:107" x14ac:dyDescent="0.2">
      <c r="A155">
        <f>ROW(Source!A532)</f>
        <v>532</v>
      </c>
      <c r="B155">
        <v>55574044</v>
      </c>
      <c r="C155">
        <v>55575205</v>
      </c>
      <c r="D155">
        <v>52278256</v>
      </c>
      <c r="E155">
        <v>1</v>
      </c>
      <c r="F155">
        <v>1</v>
      </c>
      <c r="G155">
        <v>27</v>
      </c>
      <c r="H155">
        <v>3</v>
      </c>
      <c r="I155" t="s">
        <v>550</v>
      </c>
      <c r="J155" t="s">
        <v>551</v>
      </c>
      <c r="K155" t="s">
        <v>552</v>
      </c>
      <c r="L155">
        <v>1339</v>
      </c>
      <c r="N155">
        <v>1007</v>
      </c>
      <c r="O155" t="s">
        <v>175</v>
      </c>
      <c r="P155" t="s">
        <v>175</v>
      </c>
      <c r="Q155">
        <v>1</v>
      </c>
      <c r="W155">
        <v>0</v>
      </c>
      <c r="X155">
        <v>1817333636</v>
      </c>
      <c r="Y155">
        <v>0.29899999999999999</v>
      </c>
      <c r="AA155">
        <v>590.78</v>
      </c>
      <c r="AB155">
        <v>0</v>
      </c>
      <c r="AC155">
        <v>0</v>
      </c>
      <c r="AD155">
        <v>0</v>
      </c>
      <c r="AE155">
        <v>590.78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N155">
        <v>0</v>
      </c>
      <c r="AO155">
        <v>1</v>
      </c>
      <c r="AP155">
        <v>0</v>
      </c>
      <c r="AQ155">
        <v>0</v>
      </c>
      <c r="AR155">
        <v>0</v>
      </c>
      <c r="AS155" t="s">
        <v>3</v>
      </c>
      <c r="AT155">
        <v>0.29899999999999999</v>
      </c>
      <c r="AU155" t="s">
        <v>3</v>
      </c>
      <c r="AV155">
        <v>0</v>
      </c>
      <c r="AW155">
        <v>2</v>
      </c>
      <c r="AX155">
        <v>55575212</v>
      </c>
      <c r="AY155">
        <v>1</v>
      </c>
      <c r="AZ155">
        <v>0</v>
      </c>
      <c r="BA155">
        <v>151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CX155">
        <f>Y155*Source!I532</f>
        <v>0.2392</v>
      </c>
      <c r="CY155">
        <f>AA155</f>
        <v>590.78</v>
      </c>
      <c r="CZ155">
        <f>AE155</f>
        <v>590.78</v>
      </c>
      <c r="DA155">
        <f>AI155</f>
        <v>1</v>
      </c>
      <c r="DB155">
        <f t="shared" si="9"/>
        <v>176.64</v>
      </c>
      <c r="DC155">
        <f t="shared" si="10"/>
        <v>0</v>
      </c>
    </row>
    <row r="156" spans="1:107" x14ac:dyDescent="0.2">
      <c r="A156">
        <f>ROW(Source!A532)</f>
        <v>532</v>
      </c>
      <c r="B156">
        <v>55574044</v>
      </c>
      <c r="C156">
        <v>55575205</v>
      </c>
      <c r="D156">
        <v>52277204</v>
      </c>
      <c r="E156">
        <v>1</v>
      </c>
      <c r="F156">
        <v>1</v>
      </c>
      <c r="G156">
        <v>27</v>
      </c>
      <c r="H156">
        <v>3</v>
      </c>
      <c r="I156" t="s">
        <v>553</v>
      </c>
      <c r="J156" t="s">
        <v>554</v>
      </c>
      <c r="K156" t="s">
        <v>555</v>
      </c>
      <c r="L156">
        <v>1348</v>
      </c>
      <c r="N156">
        <v>1009</v>
      </c>
      <c r="O156" t="s">
        <v>120</v>
      </c>
      <c r="P156" t="s">
        <v>120</v>
      </c>
      <c r="Q156">
        <v>1000</v>
      </c>
      <c r="W156">
        <v>0</v>
      </c>
      <c r="X156">
        <v>381792092</v>
      </c>
      <c r="Y156">
        <v>0.107</v>
      </c>
      <c r="AA156">
        <v>4207.5</v>
      </c>
      <c r="AB156">
        <v>0</v>
      </c>
      <c r="AC156">
        <v>0</v>
      </c>
      <c r="AD156">
        <v>0</v>
      </c>
      <c r="AE156">
        <v>4207.5</v>
      </c>
      <c r="AF156">
        <v>0</v>
      </c>
      <c r="AG156">
        <v>0</v>
      </c>
      <c r="AH156">
        <v>0</v>
      </c>
      <c r="AI156">
        <v>1</v>
      </c>
      <c r="AJ156">
        <v>1</v>
      </c>
      <c r="AK156">
        <v>1</v>
      </c>
      <c r="AL156">
        <v>1</v>
      </c>
      <c r="AN156">
        <v>0</v>
      </c>
      <c r="AO156">
        <v>1</v>
      </c>
      <c r="AP156">
        <v>0</v>
      </c>
      <c r="AQ156">
        <v>0</v>
      </c>
      <c r="AR156">
        <v>0</v>
      </c>
      <c r="AS156" t="s">
        <v>3</v>
      </c>
      <c r="AT156">
        <v>0.107</v>
      </c>
      <c r="AU156" t="s">
        <v>3</v>
      </c>
      <c r="AV156">
        <v>0</v>
      </c>
      <c r="AW156">
        <v>2</v>
      </c>
      <c r="AX156">
        <v>55575213</v>
      </c>
      <c r="AY156">
        <v>1</v>
      </c>
      <c r="AZ156">
        <v>0</v>
      </c>
      <c r="BA156">
        <v>152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CX156">
        <f>Y156*Source!I532</f>
        <v>8.5600000000000009E-2</v>
      </c>
      <c r="CY156">
        <f>AA156</f>
        <v>4207.5</v>
      </c>
      <c r="CZ156">
        <f>AE156</f>
        <v>4207.5</v>
      </c>
      <c r="DA156">
        <f>AI156</f>
        <v>1</v>
      </c>
      <c r="DB156">
        <f t="shared" si="9"/>
        <v>450.2</v>
      </c>
      <c r="DC156">
        <f t="shared" si="10"/>
        <v>0</v>
      </c>
    </row>
    <row r="157" spans="1:107" x14ac:dyDescent="0.2">
      <c r="A157">
        <f>ROW(Source!A532)</f>
        <v>532</v>
      </c>
      <c r="B157">
        <v>55574044</v>
      </c>
      <c r="C157">
        <v>55575205</v>
      </c>
      <c r="D157">
        <v>52279001</v>
      </c>
      <c r="E157">
        <v>1</v>
      </c>
      <c r="F157">
        <v>1</v>
      </c>
      <c r="G157">
        <v>27</v>
      </c>
      <c r="H157">
        <v>3</v>
      </c>
      <c r="I157" t="s">
        <v>556</v>
      </c>
      <c r="J157" t="s">
        <v>557</v>
      </c>
      <c r="K157" t="s">
        <v>558</v>
      </c>
      <c r="L157">
        <v>1339</v>
      </c>
      <c r="N157">
        <v>1007</v>
      </c>
      <c r="O157" t="s">
        <v>175</v>
      </c>
      <c r="P157" t="s">
        <v>175</v>
      </c>
      <c r="Q157">
        <v>1</v>
      </c>
      <c r="W157">
        <v>0</v>
      </c>
      <c r="X157">
        <v>1057803868</v>
      </c>
      <c r="Y157">
        <v>7.6999999999999999E-2</v>
      </c>
      <c r="AA157">
        <v>35.25</v>
      </c>
      <c r="AB157">
        <v>0</v>
      </c>
      <c r="AC157">
        <v>0</v>
      </c>
      <c r="AD157">
        <v>0</v>
      </c>
      <c r="AE157">
        <v>35.25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1</v>
      </c>
      <c r="AL157">
        <v>1</v>
      </c>
      <c r="AN157">
        <v>0</v>
      </c>
      <c r="AO157">
        <v>1</v>
      </c>
      <c r="AP157">
        <v>0</v>
      </c>
      <c r="AQ157">
        <v>0</v>
      </c>
      <c r="AR157">
        <v>0</v>
      </c>
      <c r="AS157" t="s">
        <v>3</v>
      </c>
      <c r="AT157">
        <v>7.6999999999999999E-2</v>
      </c>
      <c r="AU157" t="s">
        <v>3</v>
      </c>
      <c r="AV157">
        <v>0</v>
      </c>
      <c r="AW157">
        <v>2</v>
      </c>
      <c r="AX157">
        <v>55575214</v>
      </c>
      <c r="AY157">
        <v>1</v>
      </c>
      <c r="AZ157">
        <v>0</v>
      </c>
      <c r="BA157">
        <v>153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CX157">
        <f>Y157*Source!I532</f>
        <v>6.1600000000000002E-2</v>
      </c>
      <c r="CY157">
        <f>AA157</f>
        <v>35.25</v>
      </c>
      <c r="CZ157">
        <f>AE157</f>
        <v>35.25</v>
      </c>
      <c r="DA157">
        <f>AI157</f>
        <v>1</v>
      </c>
      <c r="DB157">
        <f t="shared" si="9"/>
        <v>2.71</v>
      </c>
      <c r="DC157">
        <f t="shared" si="10"/>
        <v>0</v>
      </c>
    </row>
    <row r="158" spans="1:107" x14ac:dyDescent="0.2">
      <c r="A158">
        <f>ROW(Source!A532)</f>
        <v>532</v>
      </c>
      <c r="B158">
        <v>55574044</v>
      </c>
      <c r="C158">
        <v>55575205</v>
      </c>
      <c r="D158">
        <v>52281688</v>
      </c>
      <c r="E158">
        <v>1</v>
      </c>
      <c r="F158">
        <v>1</v>
      </c>
      <c r="G158">
        <v>27</v>
      </c>
      <c r="H158">
        <v>3</v>
      </c>
      <c r="I158" t="s">
        <v>270</v>
      </c>
      <c r="J158" t="s">
        <v>272</v>
      </c>
      <c r="K158" t="s">
        <v>271</v>
      </c>
      <c r="L158">
        <v>1354</v>
      </c>
      <c r="N158">
        <v>1010</v>
      </c>
      <c r="O158" t="s">
        <v>180</v>
      </c>
      <c r="P158" t="s">
        <v>180</v>
      </c>
      <c r="Q158">
        <v>1</v>
      </c>
      <c r="W158">
        <v>0</v>
      </c>
      <c r="X158">
        <v>-1873178035</v>
      </c>
      <c r="Y158">
        <v>10</v>
      </c>
      <c r="AA158">
        <v>236.53</v>
      </c>
      <c r="AB158">
        <v>0</v>
      </c>
      <c r="AC158">
        <v>0</v>
      </c>
      <c r="AD158">
        <v>0</v>
      </c>
      <c r="AE158">
        <v>236.53</v>
      </c>
      <c r="AF158">
        <v>0</v>
      </c>
      <c r="AG158">
        <v>0</v>
      </c>
      <c r="AH158">
        <v>0</v>
      </c>
      <c r="AI158">
        <v>1</v>
      </c>
      <c r="AJ158">
        <v>1</v>
      </c>
      <c r="AK158">
        <v>1</v>
      </c>
      <c r="AL158">
        <v>1</v>
      </c>
      <c r="AN158">
        <v>0</v>
      </c>
      <c r="AO158">
        <v>1</v>
      </c>
      <c r="AP158">
        <v>0</v>
      </c>
      <c r="AQ158">
        <v>0</v>
      </c>
      <c r="AR158">
        <v>0</v>
      </c>
      <c r="AS158" t="s">
        <v>3</v>
      </c>
      <c r="AT158">
        <v>10</v>
      </c>
      <c r="AU158" t="s">
        <v>3</v>
      </c>
      <c r="AV158">
        <v>0</v>
      </c>
      <c r="AW158">
        <v>2</v>
      </c>
      <c r="AX158">
        <v>55575215</v>
      </c>
      <c r="AY158">
        <v>1</v>
      </c>
      <c r="AZ158">
        <v>0</v>
      </c>
      <c r="BA158">
        <v>154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CX158">
        <f>Y158*Source!I532</f>
        <v>8</v>
      </c>
      <c r="CY158">
        <f>AA158</f>
        <v>236.53</v>
      </c>
      <c r="CZ158">
        <f>AE158</f>
        <v>236.53</v>
      </c>
      <c r="DA158">
        <f>AI158</f>
        <v>1</v>
      </c>
      <c r="DB158">
        <f t="shared" si="9"/>
        <v>2365.3000000000002</v>
      </c>
      <c r="DC158">
        <f t="shared" si="10"/>
        <v>0</v>
      </c>
    </row>
    <row r="159" spans="1:107" x14ac:dyDescent="0.2">
      <c r="A159">
        <f>ROW(Source!A574)</f>
        <v>574</v>
      </c>
      <c r="B159">
        <v>55574044</v>
      </c>
      <c r="C159">
        <v>55575329</v>
      </c>
      <c r="D159">
        <v>52263930</v>
      </c>
      <c r="E159">
        <v>27</v>
      </c>
      <c r="F159">
        <v>1</v>
      </c>
      <c r="G159">
        <v>27</v>
      </c>
      <c r="H159">
        <v>1</v>
      </c>
      <c r="I159" t="s">
        <v>530</v>
      </c>
      <c r="J159" t="s">
        <v>3</v>
      </c>
      <c r="K159" t="s">
        <v>531</v>
      </c>
      <c r="L159">
        <v>1191</v>
      </c>
      <c r="N159">
        <v>1013</v>
      </c>
      <c r="O159" t="s">
        <v>532</v>
      </c>
      <c r="P159" t="s">
        <v>532</v>
      </c>
      <c r="Q159">
        <v>1</v>
      </c>
      <c r="W159">
        <v>0</v>
      </c>
      <c r="X159">
        <v>476480486</v>
      </c>
      <c r="Y159">
        <v>1.59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1</v>
      </c>
      <c r="AK159">
        <v>1</v>
      </c>
      <c r="AL159">
        <v>1</v>
      </c>
      <c r="AN159">
        <v>0</v>
      </c>
      <c r="AO159">
        <v>1</v>
      </c>
      <c r="AP159">
        <v>0</v>
      </c>
      <c r="AQ159">
        <v>0</v>
      </c>
      <c r="AR159">
        <v>0</v>
      </c>
      <c r="AS159" t="s">
        <v>3</v>
      </c>
      <c r="AT159">
        <v>1.59</v>
      </c>
      <c r="AU159" t="s">
        <v>3</v>
      </c>
      <c r="AV159">
        <v>1</v>
      </c>
      <c r="AW159">
        <v>2</v>
      </c>
      <c r="AX159">
        <v>55575333</v>
      </c>
      <c r="AY159">
        <v>1</v>
      </c>
      <c r="AZ159">
        <v>0</v>
      </c>
      <c r="BA159">
        <v>155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CX159">
        <f>Y159*Source!I574</f>
        <v>3.4644510000000004</v>
      </c>
      <c r="CY159">
        <f>AD159</f>
        <v>0</v>
      </c>
      <c r="CZ159">
        <f>AH159</f>
        <v>0</v>
      </c>
      <c r="DA159">
        <f>AL159</f>
        <v>1</v>
      </c>
      <c r="DB159">
        <f t="shared" si="9"/>
        <v>0</v>
      </c>
      <c r="DC159">
        <f t="shared" si="10"/>
        <v>0</v>
      </c>
    </row>
    <row r="160" spans="1:107" x14ac:dyDescent="0.2">
      <c r="A160">
        <f>ROW(Source!A574)</f>
        <v>574</v>
      </c>
      <c r="B160">
        <v>55574044</v>
      </c>
      <c r="C160">
        <v>55575329</v>
      </c>
      <c r="D160">
        <v>52276100</v>
      </c>
      <c r="E160">
        <v>1</v>
      </c>
      <c r="F160">
        <v>1</v>
      </c>
      <c r="G160">
        <v>27</v>
      </c>
      <c r="H160">
        <v>2</v>
      </c>
      <c r="I160" t="s">
        <v>617</v>
      </c>
      <c r="J160" t="s">
        <v>618</v>
      </c>
      <c r="K160" t="s">
        <v>619</v>
      </c>
      <c r="L160">
        <v>1368</v>
      </c>
      <c r="N160">
        <v>1011</v>
      </c>
      <c r="O160" t="s">
        <v>536</v>
      </c>
      <c r="P160" t="s">
        <v>536</v>
      </c>
      <c r="Q160">
        <v>1</v>
      </c>
      <c r="W160">
        <v>0</v>
      </c>
      <c r="X160">
        <v>-903558812</v>
      </c>
      <c r="Y160">
        <v>4.9800000000000004</v>
      </c>
      <c r="AA160">
        <v>0</v>
      </c>
      <c r="AB160">
        <v>1493.72</v>
      </c>
      <c r="AC160">
        <v>566.86</v>
      </c>
      <c r="AD160">
        <v>0</v>
      </c>
      <c r="AE160">
        <v>0</v>
      </c>
      <c r="AF160">
        <v>1493.72</v>
      </c>
      <c r="AG160">
        <v>566.86</v>
      </c>
      <c r="AH160">
        <v>0</v>
      </c>
      <c r="AI160">
        <v>1</v>
      </c>
      <c r="AJ160">
        <v>1</v>
      </c>
      <c r="AK160">
        <v>1</v>
      </c>
      <c r="AL160">
        <v>1</v>
      </c>
      <c r="AN160">
        <v>0</v>
      </c>
      <c r="AO160">
        <v>1</v>
      </c>
      <c r="AP160">
        <v>0</v>
      </c>
      <c r="AQ160">
        <v>0</v>
      </c>
      <c r="AR160">
        <v>0</v>
      </c>
      <c r="AS160" t="s">
        <v>3</v>
      </c>
      <c r="AT160">
        <v>4.9800000000000004</v>
      </c>
      <c r="AU160" t="s">
        <v>3</v>
      </c>
      <c r="AV160">
        <v>0</v>
      </c>
      <c r="AW160">
        <v>2</v>
      </c>
      <c r="AX160">
        <v>55575334</v>
      </c>
      <c r="AY160">
        <v>1</v>
      </c>
      <c r="AZ160">
        <v>0</v>
      </c>
      <c r="BA160">
        <v>156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CX160">
        <f>Y160*Source!I574</f>
        <v>10.850922000000001</v>
      </c>
      <c r="CY160">
        <f>AB160</f>
        <v>1493.72</v>
      </c>
      <c r="CZ160">
        <f>AF160</f>
        <v>1493.72</v>
      </c>
      <c r="DA160">
        <f>AJ160</f>
        <v>1</v>
      </c>
      <c r="DB160">
        <f t="shared" si="9"/>
        <v>7438.73</v>
      </c>
      <c r="DC160">
        <f t="shared" si="10"/>
        <v>2822.96</v>
      </c>
    </row>
    <row r="161" spans="1:107" x14ac:dyDescent="0.2">
      <c r="A161">
        <f>ROW(Source!A574)</f>
        <v>574</v>
      </c>
      <c r="B161">
        <v>55574044</v>
      </c>
      <c r="C161">
        <v>55575329</v>
      </c>
      <c r="D161">
        <v>52276123</v>
      </c>
      <c r="E161">
        <v>1</v>
      </c>
      <c r="F161">
        <v>1</v>
      </c>
      <c r="G161">
        <v>27</v>
      </c>
      <c r="H161">
        <v>2</v>
      </c>
      <c r="I161" t="s">
        <v>620</v>
      </c>
      <c r="J161" t="s">
        <v>621</v>
      </c>
      <c r="K161" t="s">
        <v>622</v>
      </c>
      <c r="L161">
        <v>1368</v>
      </c>
      <c r="N161">
        <v>1011</v>
      </c>
      <c r="O161" t="s">
        <v>536</v>
      </c>
      <c r="P161" t="s">
        <v>536</v>
      </c>
      <c r="Q161">
        <v>1</v>
      </c>
      <c r="W161">
        <v>0</v>
      </c>
      <c r="X161">
        <v>-888973741</v>
      </c>
      <c r="Y161">
        <v>1.25</v>
      </c>
      <c r="AA161">
        <v>0</v>
      </c>
      <c r="AB161">
        <v>1072.23</v>
      </c>
      <c r="AC161">
        <v>488.73</v>
      </c>
      <c r="AD161">
        <v>0</v>
      </c>
      <c r="AE161">
        <v>0</v>
      </c>
      <c r="AF161">
        <v>1072.23</v>
      </c>
      <c r="AG161">
        <v>488.73</v>
      </c>
      <c r="AH161">
        <v>0</v>
      </c>
      <c r="AI161">
        <v>1</v>
      </c>
      <c r="AJ161">
        <v>1</v>
      </c>
      <c r="AK161">
        <v>1</v>
      </c>
      <c r="AL161">
        <v>1</v>
      </c>
      <c r="AN161">
        <v>0</v>
      </c>
      <c r="AO161">
        <v>1</v>
      </c>
      <c r="AP161">
        <v>0</v>
      </c>
      <c r="AQ161">
        <v>0</v>
      </c>
      <c r="AR161">
        <v>0</v>
      </c>
      <c r="AS161" t="s">
        <v>3</v>
      </c>
      <c r="AT161">
        <v>1.25</v>
      </c>
      <c r="AU161" t="s">
        <v>3</v>
      </c>
      <c r="AV161">
        <v>0</v>
      </c>
      <c r="AW161">
        <v>2</v>
      </c>
      <c r="AX161">
        <v>55575335</v>
      </c>
      <c r="AY161">
        <v>1</v>
      </c>
      <c r="AZ161">
        <v>0</v>
      </c>
      <c r="BA161">
        <v>157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CX161">
        <f>Y161*Source!I574</f>
        <v>2.7236250000000002</v>
      </c>
      <c r="CY161">
        <f>AB161</f>
        <v>1072.23</v>
      </c>
      <c r="CZ161">
        <f>AF161</f>
        <v>1072.23</v>
      </c>
      <c r="DA161">
        <f>AJ161</f>
        <v>1</v>
      </c>
      <c r="DB161">
        <f t="shared" si="9"/>
        <v>1340.29</v>
      </c>
      <c r="DC161">
        <f t="shared" si="10"/>
        <v>610.91</v>
      </c>
    </row>
    <row r="162" spans="1:107" x14ac:dyDescent="0.2">
      <c r="A162">
        <f>ROW(Source!A575)</f>
        <v>575</v>
      </c>
      <c r="B162">
        <v>55574044</v>
      </c>
      <c r="C162">
        <v>55575336</v>
      </c>
      <c r="D162">
        <v>52263930</v>
      </c>
      <c r="E162">
        <v>27</v>
      </c>
      <c r="F162">
        <v>1</v>
      </c>
      <c r="G162">
        <v>27</v>
      </c>
      <c r="H162">
        <v>1</v>
      </c>
      <c r="I162" t="s">
        <v>530</v>
      </c>
      <c r="J162" t="s">
        <v>3</v>
      </c>
      <c r="K162" t="s">
        <v>531</v>
      </c>
      <c r="L162">
        <v>1191</v>
      </c>
      <c r="N162">
        <v>1013</v>
      </c>
      <c r="O162" t="s">
        <v>532</v>
      </c>
      <c r="P162" t="s">
        <v>532</v>
      </c>
      <c r="Q162">
        <v>1</v>
      </c>
      <c r="W162">
        <v>0</v>
      </c>
      <c r="X162">
        <v>476480486</v>
      </c>
      <c r="Y162">
        <v>221.6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1</v>
      </c>
      <c r="AK162">
        <v>1</v>
      </c>
      <c r="AL162">
        <v>1</v>
      </c>
      <c r="AN162">
        <v>0</v>
      </c>
      <c r="AO162">
        <v>1</v>
      </c>
      <c r="AP162">
        <v>0</v>
      </c>
      <c r="AQ162">
        <v>0</v>
      </c>
      <c r="AR162">
        <v>0</v>
      </c>
      <c r="AS162" t="s">
        <v>3</v>
      </c>
      <c r="AT162">
        <v>221.6</v>
      </c>
      <c r="AU162" t="s">
        <v>3</v>
      </c>
      <c r="AV162">
        <v>1</v>
      </c>
      <c r="AW162">
        <v>2</v>
      </c>
      <c r="AX162">
        <v>55575338</v>
      </c>
      <c r="AY162">
        <v>1</v>
      </c>
      <c r="AZ162">
        <v>0</v>
      </c>
      <c r="BA162">
        <v>158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CX162">
        <f>Y162*Source!I575</f>
        <v>53.649360000000001</v>
      </c>
      <c r="CY162">
        <f>AD162</f>
        <v>0</v>
      </c>
      <c r="CZ162">
        <f>AH162</f>
        <v>0</v>
      </c>
      <c r="DA162">
        <f>AL162</f>
        <v>1</v>
      </c>
      <c r="DB162">
        <f t="shared" si="9"/>
        <v>0</v>
      </c>
      <c r="DC162">
        <f t="shared" si="10"/>
        <v>0</v>
      </c>
    </row>
    <row r="163" spans="1:107" x14ac:dyDescent="0.2">
      <c r="A163">
        <f>ROW(Source!A576)</f>
        <v>576</v>
      </c>
      <c r="B163">
        <v>55574044</v>
      </c>
      <c r="C163">
        <v>55575339</v>
      </c>
      <c r="D163">
        <v>52276122</v>
      </c>
      <c r="E163">
        <v>1</v>
      </c>
      <c r="F163">
        <v>1</v>
      </c>
      <c r="G163">
        <v>27</v>
      </c>
      <c r="H163">
        <v>2</v>
      </c>
      <c r="I163" t="s">
        <v>623</v>
      </c>
      <c r="J163" t="s">
        <v>624</v>
      </c>
      <c r="K163" t="s">
        <v>625</v>
      </c>
      <c r="L163">
        <v>1368</v>
      </c>
      <c r="N163">
        <v>1011</v>
      </c>
      <c r="O163" t="s">
        <v>536</v>
      </c>
      <c r="P163" t="s">
        <v>536</v>
      </c>
      <c r="Q163">
        <v>1</v>
      </c>
      <c r="W163">
        <v>0</v>
      </c>
      <c r="X163">
        <v>974897901</v>
      </c>
      <c r="Y163">
        <v>0.31</v>
      </c>
      <c r="AA163">
        <v>0</v>
      </c>
      <c r="AB163">
        <v>956.79</v>
      </c>
      <c r="AC163">
        <v>359.44</v>
      </c>
      <c r="AD163">
        <v>0</v>
      </c>
      <c r="AE163">
        <v>0</v>
      </c>
      <c r="AF163">
        <v>956.79</v>
      </c>
      <c r="AG163">
        <v>359.44</v>
      </c>
      <c r="AH163">
        <v>0</v>
      </c>
      <c r="AI163">
        <v>1</v>
      </c>
      <c r="AJ163">
        <v>1</v>
      </c>
      <c r="AK163">
        <v>1</v>
      </c>
      <c r="AL163">
        <v>1</v>
      </c>
      <c r="AN163">
        <v>0</v>
      </c>
      <c r="AO163">
        <v>1</v>
      </c>
      <c r="AP163">
        <v>0</v>
      </c>
      <c r="AQ163">
        <v>0</v>
      </c>
      <c r="AR163">
        <v>0</v>
      </c>
      <c r="AS163" t="s">
        <v>3</v>
      </c>
      <c r="AT163">
        <v>0.31</v>
      </c>
      <c r="AU163" t="s">
        <v>3</v>
      </c>
      <c r="AV163">
        <v>0</v>
      </c>
      <c r="AW163">
        <v>2</v>
      </c>
      <c r="AX163">
        <v>55575341</v>
      </c>
      <c r="AY163">
        <v>1</v>
      </c>
      <c r="AZ163">
        <v>0</v>
      </c>
      <c r="BA163">
        <v>159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CX163">
        <f>Y163*Source!I576</f>
        <v>3.3772950000000002</v>
      </c>
      <c r="CY163">
        <f>AB163</f>
        <v>956.79</v>
      </c>
      <c r="CZ163">
        <f>AF163</f>
        <v>956.79</v>
      </c>
      <c r="DA163">
        <f>AJ163</f>
        <v>1</v>
      </c>
      <c r="DB163">
        <f t="shared" si="9"/>
        <v>296.60000000000002</v>
      </c>
      <c r="DC163">
        <f t="shared" si="10"/>
        <v>111.43</v>
      </c>
    </row>
    <row r="164" spans="1:107" x14ac:dyDescent="0.2">
      <c r="A164">
        <f>ROW(Source!A577)</f>
        <v>577</v>
      </c>
      <c r="B164">
        <v>55574044</v>
      </c>
      <c r="C164">
        <v>55575342</v>
      </c>
      <c r="D164">
        <v>52263930</v>
      </c>
      <c r="E164">
        <v>27</v>
      </c>
      <c r="F164">
        <v>1</v>
      </c>
      <c r="G164">
        <v>27</v>
      </c>
      <c r="H164">
        <v>1</v>
      </c>
      <c r="I164" t="s">
        <v>530</v>
      </c>
      <c r="J164" t="s">
        <v>3</v>
      </c>
      <c r="K164" t="s">
        <v>531</v>
      </c>
      <c r="L164">
        <v>1191</v>
      </c>
      <c r="N164">
        <v>1013</v>
      </c>
      <c r="O164" t="s">
        <v>532</v>
      </c>
      <c r="P164" t="s">
        <v>532</v>
      </c>
      <c r="Q164">
        <v>1</v>
      </c>
      <c r="W164">
        <v>0</v>
      </c>
      <c r="X164">
        <v>476480486</v>
      </c>
      <c r="Y164">
        <v>16.559999999999999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N164">
        <v>0</v>
      </c>
      <c r="AO164">
        <v>1</v>
      </c>
      <c r="AP164">
        <v>0</v>
      </c>
      <c r="AQ164">
        <v>0</v>
      </c>
      <c r="AR164">
        <v>0</v>
      </c>
      <c r="AS164" t="s">
        <v>3</v>
      </c>
      <c r="AT164">
        <v>16.559999999999999</v>
      </c>
      <c r="AU164" t="s">
        <v>3</v>
      </c>
      <c r="AV164">
        <v>1</v>
      </c>
      <c r="AW164">
        <v>2</v>
      </c>
      <c r="AX164">
        <v>55575351</v>
      </c>
      <c r="AY164">
        <v>1</v>
      </c>
      <c r="AZ164">
        <v>0</v>
      </c>
      <c r="BA164">
        <v>160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CX164">
        <f>Y164*Source!I577</f>
        <v>13.36392</v>
      </c>
      <c r="CY164">
        <f>AD164</f>
        <v>0</v>
      </c>
      <c r="CZ164">
        <f>AH164</f>
        <v>0</v>
      </c>
      <c r="DA164">
        <f>AL164</f>
        <v>1</v>
      </c>
      <c r="DB164">
        <f t="shared" si="9"/>
        <v>0</v>
      </c>
      <c r="DC164">
        <f t="shared" si="10"/>
        <v>0</v>
      </c>
    </row>
    <row r="165" spans="1:107" x14ac:dyDescent="0.2">
      <c r="A165">
        <f>ROW(Source!A577)</f>
        <v>577</v>
      </c>
      <c r="B165">
        <v>55574044</v>
      </c>
      <c r="C165">
        <v>55575342</v>
      </c>
      <c r="D165">
        <v>52276145</v>
      </c>
      <c r="E165">
        <v>1</v>
      </c>
      <c r="F165">
        <v>1</v>
      </c>
      <c r="G165">
        <v>27</v>
      </c>
      <c r="H165">
        <v>2</v>
      </c>
      <c r="I165" t="s">
        <v>626</v>
      </c>
      <c r="J165" t="s">
        <v>627</v>
      </c>
      <c r="K165" t="s">
        <v>628</v>
      </c>
      <c r="L165">
        <v>1368</v>
      </c>
      <c r="N165">
        <v>1011</v>
      </c>
      <c r="O165" t="s">
        <v>536</v>
      </c>
      <c r="P165" t="s">
        <v>536</v>
      </c>
      <c r="Q165">
        <v>1</v>
      </c>
      <c r="W165">
        <v>0</v>
      </c>
      <c r="X165">
        <v>-714750861</v>
      </c>
      <c r="Y165">
        <v>2.08</v>
      </c>
      <c r="AA165">
        <v>0</v>
      </c>
      <c r="AB165">
        <v>740.94</v>
      </c>
      <c r="AC165">
        <v>413.22</v>
      </c>
      <c r="AD165">
        <v>0</v>
      </c>
      <c r="AE165">
        <v>0</v>
      </c>
      <c r="AF165">
        <v>740.94</v>
      </c>
      <c r="AG165">
        <v>413.22</v>
      </c>
      <c r="AH165">
        <v>0</v>
      </c>
      <c r="AI165">
        <v>1</v>
      </c>
      <c r="AJ165">
        <v>1</v>
      </c>
      <c r="AK165">
        <v>1</v>
      </c>
      <c r="AL165">
        <v>1</v>
      </c>
      <c r="AN165">
        <v>0</v>
      </c>
      <c r="AO165">
        <v>1</v>
      </c>
      <c r="AP165">
        <v>0</v>
      </c>
      <c r="AQ165">
        <v>0</v>
      </c>
      <c r="AR165">
        <v>0</v>
      </c>
      <c r="AS165" t="s">
        <v>3</v>
      </c>
      <c r="AT165">
        <v>2.08</v>
      </c>
      <c r="AU165" t="s">
        <v>3</v>
      </c>
      <c r="AV165">
        <v>0</v>
      </c>
      <c r="AW165">
        <v>2</v>
      </c>
      <c r="AX165">
        <v>55575352</v>
      </c>
      <c r="AY165">
        <v>1</v>
      </c>
      <c r="AZ165">
        <v>0</v>
      </c>
      <c r="BA165">
        <v>161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CX165">
        <f>Y165*Source!I577</f>
        <v>1.6785600000000001</v>
      </c>
      <c r="CY165">
        <f>AB165</f>
        <v>740.94</v>
      </c>
      <c r="CZ165">
        <f>AF165</f>
        <v>740.94</v>
      </c>
      <c r="DA165">
        <f>AJ165</f>
        <v>1</v>
      </c>
      <c r="DB165">
        <f t="shared" si="9"/>
        <v>1541.16</v>
      </c>
      <c r="DC165">
        <f t="shared" si="10"/>
        <v>859.5</v>
      </c>
    </row>
    <row r="166" spans="1:107" x14ac:dyDescent="0.2">
      <c r="A166">
        <f>ROW(Source!A577)</f>
        <v>577</v>
      </c>
      <c r="B166">
        <v>55574044</v>
      </c>
      <c r="C166">
        <v>55575342</v>
      </c>
      <c r="D166">
        <v>52276300</v>
      </c>
      <c r="E166">
        <v>1</v>
      </c>
      <c r="F166">
        <v>1</v>
      </c>
      <c r="G166">
        <v>27</v>
      </c>
      <c r="H166">
        <v>2</v>
      </c>
      <c r="I166" t="s">
        <v>629</v>
      </c>
      <c r="J166" t="s">
        <v>630</v>
      </c>
      <c r="K166" t="s">
        <v>631</v>
      </c>
      <c r="L166">
        <v>1368</v>
      </c>
      <c r="N166">
        <v>1011</v>
      </c>
      <c r="O166" t="s">
        <v>536</v>
      </c>
      <c r="P166" t="s">
        <v>536</v>
      </c>
      <c r="Q166">
        <v>1</v>
      </c>
      <c r="W166">
        <v>0</v>
      </c>
      <c r="X166">
        <v>1985690002</v>
      </c>
      <c r="Y166">
        <v>2.08</v>
      </c>
      <c r="AA166">
        <v>0</v>
      </c>
      <c r="AB166">
        <v>430.32</v>
      </c>
      <c r="AC166">
        <v>215.31</v>
      </c>
      <c r="AD166">
        <v>0</v>
      </c>
      <c r="AE166">
        <v>0</v>
      </c>
      <c r="AF166">
        <v>430.32</v>
      </c>
      <c r="AG166">
        <v>215.31</v>
      </c>
      <c r="AH166">
        <v>0</v>
      </c>
      <c r="AI166">
        <v>1</v>
      </c>
      <c r="AJ166">
        <v>1</v>
      </c>
      <c r="AK166">
        <v>1</v>
      </c>
      <c r="AL166">
        <v>1</v>
      </c>
      <c r="AN166">
        <v>0</v>
      </c>
      <c r="AO166">
        <v>1</v>
      </c>
      <c r="AP166">
        <v>0</v>
      </c>
      <c r="AQ166">
        <v>0</v>
      </c>
      <c r="AR166">
        <v>0</v>
      </c>
      <c r="AS166" t="s">
        <v>3</v>
      </c>
      <c r="AT166">
        <v>2.08</v>
      </c>
      <c r="AU166" t="s">
        <v>3</v>
      </c>
      <c r="AV166">
        <v>0</v>
      </c>
      <c r="AW166">
        <v>2</v>
      </c>
      <c r="AX166">
        <v>55575353</v>
      </c>
      <c r="AY166">
        <v>1</v>
      </c>
      <c r="AZ166">
        <v>0</v>
      </c>
      <c r="BA166">
        <v>162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CX166">
        <f>Y166*Source!I577</f>
        <v>1.6785600000000001</v>
      </c>
      <c r="CY166">
        <f>AB166</f>
        <v>430.32</v>
      </c>
      <c r="CZ166">
        <f>AF166</f>
        <v>430.32</v>
      </c>
      <c r="DA166">
        <f>AJ166</f>
        <v>1</v>
      </c>
      <c r="DB166">
        <f t="shared" si="9"/>
        <v>895.07</v>
      </c>
      <c r="DC166">
        <f t="shared" si="10"/>
        <v>447.84</v>
      </c>
    </row>
    <row r="167" spans="1:107" x14ac:dyDescent="0.2">
      <c r="A167">
        <f>ROW(Source!A577)</f>
        <v>577</v>
      </c>
      <c r="B167">
        <v>55574044</v>
      </c>
      <c r="C167">
        <v>55575342</v>
      </c>
      <c r="D167">
        <v>52276303</v>
      </c>
      <c r="E167">
        <v>1</v>
      </c>
      <c r="F167">
        <v>1</v>
      </c>
      <c r="G167">
        <v>27</v>
      </c>
      <c r="H167">
        <v>2</v>
      </c>
      <c r="I167" t="s">
        <v>632</v>
      </c>
      <c r="J167" t="s">
        <v>633</v>
      </c>
      <c r="K167" t="s">
        <v>634</v>
      </c>
      <c r="L167">
        <v>1368</v>
      </c>
      <c r="N167">
        <v>1011</v>
      </c>
      <c r="O167" t="s">
        <v>536</v>
      </c>
      <c r="P167" t="s">
        <v>536</v>
      </c>
      <c r="Q167">
        <v>1</v>
      </c>
      <c r="W167">
        <v>0</v>
      </c>
      <c r="X167">
        <v>351519474</v>
      </c>
      <c r="Y167">
        <v>0.81</v>
      </c>
      <c r="AA167">
        <v>0</v>
      </c>
      <c r="AB167">
        <v>2020.59</v>
      </c>
      <c r="AC167">
        <v>458.56</v>
      </c>
      <c r="AD167">
        <v>0</v>
      </c>
      <c r="AE167">
        <v>0</v>
      </c>
      <c r="AF167">
        <v>2020.59</v>
      </c>
      <c r="AG167">
        <v>458.56</v>
      </c>
      <c r="AH167">
        <v>0</v>
      </c>
      <c r="AI167">
        <v>1</v>
      </c>
      <c r="AJ167">
        <v>1</v>
      </c>
      <c r="AK167">
        <v>1</v>
      </c>
      <c r="AL167">
        <v>1</v>
      </c>
      <c r="AN167">
        <v>0</v>
      </c>
      <c r="AO167">
        <v>1</v>
      </c>
      <c r="AP167">
        <v>0</v>
      </c>
      <c r="AQ167">
        <v>0</v>
      </c>
      <c r="AR167">
        <v>0</v>
      </c>
      <c r="AS167" t="s">
        <v>3</v>
      </c>
      <c r="AT167">
        <v>0.81</v>
      </c>
      <c r="AU167" t="s">
        <v>3</v>
      </c>
      <c r="AV167">
        <v>0</v>
      </c>
      <c r="AW167">
        <v>2</v>
      </c>
      <c r="AX167">
        <v>55575354</v>
      </c>
      <c r="AY167">
        <v>1</v>
      </c>
      <c r="AZ167">
        <v>0</v>
      </c>
      <c r="BA167">
        <v>163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CX167">
        <f>Y167*Source!I577</f>
        <v>0.65367000000000008</v>
      </c>
      <c r="CY167">
        <f>AB167</f>
        <v>2020.59</v>
      </c>
      <c r="CZ167">
        <f>AF167</f>
        <v>2020.59</v>
      </c>
      <c r="DA167">
        <f>AJ167</f>
        <v>1</v>
      </c>
      <c r="DB167">
        <f t="shared" si="9"/>
        <v>1636.68</v>
      </c>
      <c r="DC167">
        <f t="shared" si="10"/>
        <v>371.43</v>
      </c>
    </row>
    <row r="168" spans="1:107" x14ac:dyDescent="0.2">
      <c r="A168">
        <f>ROW(Source!A577)</f>
        <v>577</v>
      </c>
      <c r="B168">
        <v>55574044</v>
      </c>
      <c r="C168">
        <v>55575342</v>
      </c>
      <c r="D168">
        <v>52276327</v>
      </c>
      <c r="E168">
        <v>1</v>
      </c>
      <c r="F168">
        <v>1</v>
      </c>
      <c r="G168">
        <v>27</v>
      </c>
      <c r="H168">
        <v>2</v>
      </c>
      <c r="I168" t="s">
        <v>635</v>
      </c>
      <c r="J168" t="s">
        <v>636</v>
      </c>
      <c r="K168" t="s">
        <v>637</v>
      </c>
      <c r="L168">
        <v>1368</v>
      </c>
      <c r="N168">
        <v>1011</v>
      </c>
      <c r="O168" t="s">
        <v>536</v>
      </c>
      <c r="P168" t="s">
        <v>536</v>
      </c>
      <c r="Q168">
        <v>1</v>
      </c>
      <c r="W168">
        <v>0</v>
      </c>
      <c r="X168">
        <v>41279402</v>
      </c>
      <c r="Y168">
        <v>1.94</v>
      </c>
      <c r="AA168">
        <v>0</v>
      </c>
      <c r="AB168">
        <v>1412.71</v>
      </c>
      <c r="AC168">
        <v>641.32000000000005</v>
      </c>
      <c r="AD168">
        <v>0</v>
      </c>
      <c r="AE168">
        <v>0</v>
      </c>
      <c r="AF168">
        <v>1412.71</v>
      </c>
      <c r="AG168">
        <v>641.32000000000005</v>
      </c>
      <c r="AH168">
        <v>0</v>
      </c>
      <c r="AI168">
        <v>1</v>
      </c>
      <c r="AJ168">
        <v>1</v>
      </c>
      <c r="AK168">
        <v>1</v>
      </c>
      <c r="AL168">
        <v>1</v>
      </c>
      <c r="AN168">
        <v>0</v>
      </c>
      <c r="AO168">
        <v>1</v>
      </c>
      <c r="AP168">
        <v>0</v>
      </c>
      <c r="AQ168">
        <v>0</v>
      </c>
      <c r="AR168">
        <v>0</v>
      </c>
      <c r="AS168" t="s">
        <v>3</v>
      </c>
      <c r="AT168">
        <v>1.94</v>
      </c>
      <c r="AU168" t="s">
        <v>3</v>
      </c>
      <c r="AV168">
        <v>0</v>
      </c>
      <c r="AW168">
        <v>2</v>
      </c>
      <c r="AX168">
        <v>55575355</v>
      </c>
      <c r="AY168">
        <v>1</v>
      </c>
      <c r="AZ168">
        <v>0</v>
      </c>
      <c r="BA168">
        <v>164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CX168">
        <f>Y168*Source!I577</f>
        <v>1.56558</v>
      </c>
      <c r="CY168">
        <f>AB168</f>
        <v>1412.71</v>
      </c>
      <c r="CZ168">
        <f>AF168</f>
        <v>1412.71</v>
      </c>
      <c r="DA168">
        <f>AJ168</f>
        <v>1</v>
      </c>
      <c r="DB168">
        <f t="shared" si="9"/>
        <v>2740.66</v>
      </c>
      <c r="DC168">
        <f t="shared" si="10"/>
        <v>1244.1600000000001</v>
      </c>
    </row>
    <row r="169" spans="1:107" x14ac:dyDescent="0.2">
      <c r="A169">
        <f>ROW(Source!A577)</f>
        <v>577</v>
      </c>
      <c r="B169">
        <v>55574044</v>
      </c>
      <c r="C169">
        <v>55575342</v>
      </c>
      <c r="D169">
        <v>52276293</v>
      </c>
      <c r="E169">
        <v>1</v>
      </c>
      <c r="F169">
        <v>1</v>
      </c>
      <c r="G169">
        <v>27</v>
      </c>
      <c r="H169">
        <v>2</v>
      </c>
      <c r="I169" t="s">
        <v>638</v>
      </c>
      <c r="J169" t="s">
        <v>639</v>
      </c>
      <c r="K169" t="s">
        <v>640</v>
      </c>
      <c r="L169">
        <v>1368</v>
      </c>
      <c r="N169">
        <v>1011</v>
      </c>
      <c r="O169" t="s">
        <v>536</v>
      </c>
      <c r="P169" t="s">
        <v>536</v>
      </c>
      <c r="Q169">
        <v>1</v>
      </c>
      <c r="W169">
        <v>0</v>
      </c>
      <c r="X169">
        <v>-1991511797</v>
      </c>
      <c r="Y169">
        <v>0.65</v>
      </c>
      <c r="AA169">
        <v>0</v>
      </c>
      <c r="AB169">
        <v>1213.3399999999999</v>
      </c>
      <c r="AC169">
        <v>461.6</v>
      </c>
      <c r="AD169">
        <v>0</v>
      </c>
      <c r="AE169">
        <v>0</v>
      </c>
      <c r="AF169">
        <v>1213.3399999999999</v>
      </c>
      <c r="AG169">
        <v>461.6</v>
      </c>
      <c r="AH169">
        <v>0</v>
      </c>
      <c r="AI169">
        <v>1</v>
      </c>
      <c r="AJ169">
        <v>1</v>
      </c>
      <c r="AK169">
        <v>1</v>
      </c>
      <c r="AL169">
        <v>1</v>
      </c>
      <c r="AN169">
        <v>0</v>
      </c>
      <c r="AO169">
        <v>1</v>
      </c>
      <c r="AP169">
        <v>0</v>
      </c>
      <c r="AQ169">
        <v>0</v>
      </c>
      <c r="AR169">
        <v>0</v>
      </c>
      <c r="AS169" t="s">
        <v>3</v>
      </c>
      <c r="AT169">
        <v>0.65</v>
      </c>
      <c r="AU169" t="s">
        <v>3</v>
      </c>
      <c r="AV169">
        <v>0</v>
      </c>
      <c r="AW169">
        <v>2</v>
      </c>
      <c r="AX169">
        <v>55575356</v>
      </c>
      <c r="AY169">
        <v>1</v>
      </c>
      <c r="AZ169">
        <v>0</v>
      </c>
      <c r="BA169">
        <v>165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CX169">
        <f>Y169*Source!I577</f>
        <v>0.52455000000000007</v>
      </c>
      <c r="CY169">
        <f>AB169</f>
        <v>1213.3399999999999</v>
      </c>
      <c r="CZ169">
        <f>AF169</f>
        <v>1213.3399999999999</v>
      </c>
      <c r="DA169">
        <f>AJ169</f>
        <v>1</v>
      </c>
      <c r="DB169">
        <f t="shared" si="9"/>
        <v>788.67</v>
      </c>
      <c r="DC169">
        <f t="shared" si="10"/>
        <v>300.04000000000002</v>
      </c>
    </row>
    <row r="170" spans="1:107" x14ac:dyDescent="0.2">
      <c r="A170">
        <f>ROW(Source!A577)</f>
        <v>577</v>
      </c>
      <c r="B170">
        <v>55574044</v>
      </c>
      <c r="C170">
        <v>55575342</v>
      </c>
      <c r="D170">
        <v>52278255</v>
      </c>
      <c r="E170">
        <v>1</v>
      </c>
      <c r="F170">
        <v>1</v>
      </c>
      <c r="G170">
        <v>27</v>
      </c>
      <c r="H170">
        <v>3</v>
      </c>
      <c r="I170" t="s">
        <v>641</v>
      </c>
      <c r="J170" t="s">
        <v>642</v>
      </c>
      <c r="K170" t="s">
        <v>643</v>
      </c>
      <c r="L170">
        <v>1339</v>
      </c>
      <c r="N170">
        <v>1007</v>
      </c>
      <c r="O170" t="s">
        <v>175</v>
      </c>
      <c r="P170" t="s">
        <v>175</v>
      </c>
      <c r="Q170">
        <v>1</v>
      </c>
      <c r="W170">
        <v>0</v>
      </c>
      <c r="X170">
        <v>-840107338</v>
      </c>
      <c r="Y170">
        <v>110</v>
      </c>
      <c r="AA170">
        <v>590.78</v>
      </c>
      <c r="AB170">
        <v>0</v>
      </c>
      <c r="AC170">
        <v>0</v>
      </c>
      <c r="AD170">
        <v>0</v>
      </c>
      <c r="AE170">
        <v>590.78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1</v>
      </c>
      <c r="AN170">
        <v>0</v>
      </c>
      <c r="AO170">
        <v>1</v>
      </c>
      <c r="AP170">
        <v>0</v>
      </c>
      <c r="AQ170">
        <v>0</v>
      </c>
      <c r="AR170">
        <v>0</v>
      </c>
      <c r="AS170" t="s">
        <v>3</v>
      </c>
      <c r="AT170">
        <v>110</v>
      </c>
      <c r="AU170" t="s">
        <v>3</v>
      </c>
      <c r="AV170">
        <v>0</v>
      </c>
      <c r="AW170">
        <v>2</v>
      </c>
      <c r="AX170">
        <v>55575357</v>
      </c>
      <c r="AY170">
        <v>1</v>
      </c>
      <c r="AZ170">
        <v>0</v>
      </c>
      <c r="BA170">
        <v>166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CX170">
        <f>Y170*Source!I577</f>
        <v>88.77000000000001</v>
      </c>
      <c r="CY170">
        <f>AA170</f>
        <v>590.78</v>
      </c>
      <c r="CZ170">
        <f>AE170</f>
        <v>590.78</v>
      </c>
      <c r="DA170">
        <f>AI170</f>
        <v>1</v>
      </c>
      <c r="DB170">
        <f t="shared" si="9"/>
        <v>64985.8</v>
      </c>
      <c r="DC170">
        <f t="shared" si="10"/>
        <v>0</v>
      </c>
    </row>
    <row r="171" spans="1:107" x14ac:dyDescent="0.2">
      <c r="A171">
        <f>ROW(Source!A577)</f>
        <v>577</v>
      </c>
      <c r="B171">
        <v>55574044</v>
      </c>
      <c r="C171">
        <v>55575342</v>
      </c>
      <c r="D171">
        <v>52279001</v>
      </c>
      <c r="E171">
        <v>1</v>
      </c>
      <c r="F171">
        <v>1</v>
      </c>
      <c r="G171">
        <v>27</v>
      </c>
      <c r="H171">
        <v>3</v>
      </c>
      <c r="I171" t="s">
        <v>556</v>
      </c>
      <c r="J171" t="s">
        <v>607</v>
      </c>
      <c r="K171" t="s">
        <v>558</v>
      </c>
      <c r="L171">
        <v>1339</v>
      </c>
      <c r="N171">
        <v>1007</v>
      </c>
      <c r="O171" t="s">
        <v>175</v>
      </c>
      <c r="P171" t="s">
        <v>175</v>
      </c>
      <c r="Q171">
        <v>1</v>
      </c>
      <c r="W171">
        <v>0</v>
      </c>
      <c r="X171">
        <v>2028445372</v>
      </c>
      <c r="Y171">
        <v>5</v>
      </c>
      <c r="AA171">
        <v>35.25</v>
      </c>
      <c r="AB171">
        <v>0</v>
      </c>
      <c r="AC171">
        <v>0</v>
      </c>
      <c r="AD171">
        <v>0</v>
      </c>
      <c r="AE171">
        <v>35.25</v>
      </c>
      <c r="AF171">
        <v>0</v>
      </c>
      <c r="AG171">
        <v>0</v>
      </c>
      <c r="AH171">
        <v>0</v>
      </c>
      <c r="AI171">
        <v>1</v>
      </c>
      <c r="AJ171">
        <v>1</v>
      </c>
      <c r="AK171">
        <v>1</v>
      </c>
      <c r="AL171">
        <v>1</v>
      </c>
      <c r="AN171">
        <v>0</v>
      </c>
      <c r="AO171">
        <v>1</v>
      </c>
      <c r="AP171">
        <v>0</v>
      </c>
      <c r="AQ171">
        <v>0</v>
      </c>
      <c r="AR171">
        <v>0</v>
      </c>
      <c r="AS171" t="s">
        <v>3</v>
      </c>
      <c r="AT171">
        <v>5</v>
      </c>
      <c r="AU171" t="s">
        <v>3</v>
      </c>
      <c r="AV171">
        <v>0</v>
      </c>
      <c r="AW171">
        <v>2</v>
      </c>
      <c r="AX171">
        <v>55575358</v>
      </c>
      <c r="AY171">
        <v>1</v>
      </c>
      <c r="AZ171">
        <v>0</v>
      </c>
      <c r="BA171">
        <v>167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CX171">
        <f>Y171*Source!I577</f>
        <v>4.0350000000000001</v>
      </c>
      <c r="CY171">
        <f>AA171</f>
        <v>35.25</v>
      </c>
      <c r="CZ171">
        <f>AE171</f>
        <v>35.25</v>
      </c>
      <c r="DA171">
        <f>AI171</f>
        <v>1</v>
      </c>
      <c r="DB171">
        <f t="shared" si="9"/>
        <v>176.25</v>
      </c>
      <c r="DC171">
        <f t="shared" si="10"/>
        <v>0</v>
      </c>
    </row>
    <row r="172" spans="1:107" x14ac:dyDescent="0.2">
      <c r="A172">
        <f>ROW(Source!A578)</f>
        <v>578</v>
      </c>
      <c r="B172">
        <v>55574044</v>
      </c>
      <c r="C172">
        <v>55575359</v>
      </c>
      <c r="D172">
        <v>52263930</v>
      </c>
      <c r="E172">
        <v>27</v>
      </c>
      <c r="F172">
        <v>1</v>
      </c>
      <c r="G172">
        <v>27</v>
      </c>
      <c r="H172">
        <v>1</v>
      </c>
      <c r="I172" t="s">
        <v>530</v>
      </c>
      <c r="J172" t="s">
        <v>3</v>
      </c>
      <c r="K172" t="s">
        <v>531</v>
      </c>
      <c r="L172">
        <v>1191</v>
      </c>
      <c r="N172">
        <v>1013</v>
      </c>
      <c r="O172" t="s">
        <v>532</v>
      </c>
      <c r="P172" t="s">
        <v>532</v>
      </c>
      <c r="Q172">
        <v>1</v>
      </c>
      <c r="W172">
        <v>0</v>
      </c>
      <c r="X172">
        <v>476480486</v>
      </c>
      <c r="Y172">
        <v>24.84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1</v>
      </c>
      <c r="AK172">
        <v>1</v>
      </c>
      <c r="AL172">
        <v>1</v>
      </c>
      <c r="AN172">
        <v>0</v>
      </c>
      <c r="AO172">
        <v>1</v>
      </c>
      <c r="AP172">
        <v>0</v>
      </c>
      <c r="AQ172">
        <v>0</v>
      </c>
      <c r="AR172">
        <v>0</v>
      </c>
      <c r="AS172" t="s">
        <v>3</v>
      </c>
      <c r="AT172">
        <v>24.84</v>
      </c>
      <c r="AU172" t="s">
        <v>3</v>
      </c>
      <c r="AV172">
        <v>1</v>
      </c>
      <c r="AW172">
        <v>2</v>
      </c>
      <c r="AX172">
        <v>55575369</v>
      </c>
      <c r="AY172">
        <v>1</v>
      </c>
      <c r="AZ172">
        <v>0</v>
      </c>
      <c r="BA172">
        <v>168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CX172">
        <f>Y172*Source!I578</f>
        <v>30.068819999999999</v>
      </c>
      <c r="CY172">
        <f>AD172</f>
        <v>0</v>
      </c>
      <c r="CZ172">
        <f>AH172</f>
        <v>0</v>
      </c>
      <c r="DA172">
        <f>AL172</f>
        <v>1</v>
      </c>
      <c r="DB172">
        <f t="shared" si="9"/>
        <v>0</v>
      </c>
      <c r="DC172">
        <f t="shared" si="10"/>
        <v>0</v>
      </c>
    </row>
    <row r="173" spans="1:107" x14ac:dyDescent="0.2">
      <c r="A173">
        <f>ROW(Source!A578)</f>
        <v>578</v>
      </c>
      <c r="B173">
        <v>55574044</v>
      </c>
      <c r="C173">
        <v>55575359</v>
      </c>
      <c r="D173">
        <v>52276122</v>
      </c>
      <c r="E173">
        <v>1</v>
      </c>
      <c r="F173">
        <v>1</v>
      </c>
      <c r="G173">
        <v>27</v>
      </c>
      <c r="H173">
        <v>2</v>
      </c>
      <c r="I173" t="s">
        <v>623</v>
      </c>
      <c r="J173" t="s">
        <v>624</v>
      </c>
      <c r="K173" t="s">
        <v>625</v>
      </c>
      <c r="L173">
        <v>1368</v>
      </c>
      <c r="N173">
        <v>1011</v>
      </c>
      <c r="O173" t="s">
        <v>536</v>
      </c>
      <c r="P173" t="s">
        <v>536</v>
      </c>
      <c r="Q173">
        <v>1</v>
      </c>
      <c r="W173">
        <v>0</v>
      </c>
      <c r="X173">
        <v>974897901</v>
      </c>
      <c r="Y173">
        <v>2.94</v>
      </c>
      <c r="AA173">
        <v>0</v>
      </c>
      <c r="AB173">
        <v>956.79</v>
      </c>
      <c r="AC173">
        <v>359.44</v>
      </c>
      <c r="AD173">
        <v>0</v>
      </c>
      <c r="AE173">
        <v>0</v>
      </c>
      <c r="AF173">
        <v>956.79</v>
      </c>
      <c r="AG173">
        <v>359.44</v>
      </c>
      <c r="AH173">
        <v>0</v>
      </c>
      <c r="AI173">
        <v>1</v>
      </c>
      <c r="AJ173">
        <v>1</v>
      </c>
      <c r="AK173">
        <v>1</v>
      </c>
      <c r="AL173">
        <v>1</v>
      </c>
      <c r="AN173">
        <v>0</v>
      </c>
      <c r="AO173">
        <v>1</v>
      </c>
      <c r="AP173">
        <v>0</v>
      </c>
      <c r="AQ173">
        <v>0</v>
      </c>
      <c r="AR173">
        <v>0</v>
      </c>
      <c r="AS173" t="s">
        <v>3</v>
      </c>
      <c r="AT173">
        <v>2.94</v>
      </c>
      <c r="AU173" t="s">
        <v>3</v>
      </c>
      <c r="AV173">
        <v>0</v>
      </c>
      <c r="AW173">
        <v>2</v>
      </c>
      <c r="AX173">
        <v>55575370</v>
      </c>
      <c r="AY173">
        <v>1</v>
      </c>
      <c r="AZ173">
        <v>0</v>
      </c>
      <c r="BA173">
        <v>169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CX173">
        <f>Y173*Source!I578</f>
        <v>3.5588699999999998</v>
      </c>
      <c r="CY173">
        <f t="shared" ref="CY173:CY178" si="11">AB173</f>
        <v>956.79</v>
      </c>
      <c r="CZ173">
        <f t="shared" ref="CZ173:CZ178" si="12">AF173</f>
        <v>956.79</v>
      </c>
      <c r="DA173">
        <f t="shared" ref="DA173:DA178" si="13">AJ173</f>
        <v>1</v>
      </c>
      <c r="DB173">
        <f t="shared" si="9"/>
        <v>2812.96</v>
      </c>
      <c r="DC173">
        <f t="shared" si="10"/>
        <v>1056.75</v>
      </c>
    </row>
    <row r="174" spans="1:107" x14ac:dyDescent="0.2">
      <c r="A174">
        <f>ROW(Source!A578)</f>
        <v>578</v>
      </c>
      <c r="B174">
        <v>55574044</v>
      </c>
      <c r="C174">
        <v>55575359</v>
      </c>
      <c r="D174">
        <v>52276303</v>
      </c>
      <c r="E174">
        <v>1</v>
      </c>
      <c r="F174">
        <v>1</v>
      </c>
      <c r="G174">
        <v>27</v>
      </c>
      <c r="H174">
        <v>2</v>
      </c>
      <c r="I174" t="s">
        <v>632</v>
      </c>
      <c r="J174" t="s">
        <v>633</v>
      </c>
      <c r="K174" t="s">
        <v>634</v>
      </c>
      <c r="L174">
        <v>1368</v>
      </c>
      <c r="N174">
        <v>1011</v>
      </c>
      <c r="O174" t="s">
        <v>536</v>
      </c>
      <c r="P174" t="s">
        <v>536</v>
      </c>
      <c r="Q174">
        <v>1</v>
      </c>
      <c r="W174">
        <v>0</v>
      </c>
      <c r="X174">
        <v>351519474</v>
      </c>
      <c r="Y174">
        <v>1.1399999999999999</v>
      </c>
      <c r="AA174">
        <v>0</v>
      </c>
      <c r="AB174">
        <v>2020.59</v>
      </c>
      <c r="AC174">
        <v>458.56</v>
      </c>
      <c r="AD174">
        <v>0</v>
      </c>
      <c r="AE174">
        <v>0</v>
      </c>
      <c r="AF174">
        <v>2020.59</v>
      </c>
      <c r="AG174">
        <v>458.56</v>
      </c>
      <c r="AH174">
        <v>0</v>
      </c>
      <c r="AI174">
        <v>1</v>
      </c>
      <c r="AJ174">
        <v>1</v>
      </c>
      <c r="AK174">
        <v>1</v>
      </c>
      <c r="AL174">
        <v>1</v>
      </c>
      <c r="AN174">
        <v>0</v>
      </c>
      <c r="AO174">
        <v>1</v>
      </c>
      <c r="AP174">
        <v>0</v>
      </c>
      <c r="AQ174">
        <v>0</v>
      </c>
      <c r="AR174">
        <v>0</v>
      </c>
      <c r="AS174" t="s">
        <v>3</v>
      </c>
      <c r="AT174">
        <v>1.1399999999999999</v>
      </c>
      <c r="AU174" t="s">
        <v>3</v>
      </c>
      <c r="AV174">
        <v>0</v>
      </c>
      <c r="AW174">
        <v>2</v>
      </c>
      <c r="AX174">
        <v>55575371</v>
      </c>
      <c r="AY174">
        <v>1</v>
      </c>
      <c r="AZ174">
        <v>0</v>
      </c>
      <c r="BA174">
        <v>170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CX174">
        <f>Y174*Source!I578</f>
        <v>1.3799699999999997</v>
      </c>
      <c r="CY174">
        <f t="shared" si="11"/>
        <v>2020.59</v>
      </c>
      <c r="CZ174">
        <f t="shared" si="12"/>
        <v>2020.59</v>
      </c>
      <c r="DA174">
        <f t="shared" si="13"/>
        <v>1</v>
      </c>
      <c r="DB174">
        <f t="shared" si="9"/>
        <v>2303.4699999999998</v>
      </c>
      <c r="DC174">
        <f t="shared" si="10"/>
        <v>522.76</v>
      </c>
    </row>
    <row r="175" spans="1:107" x14ac:dyDescent="0.2">
      <c r="A175">
        <f>ROW(Source!A578)</f>
        <v>578</v>
      </c>
      <c r="B175">
        <v>55574044</v>
      </c>
      <c r="C175">
        <v>55575359</v>
      </c>
      <c r="D175">
        <v>52276288</v>
      </c>
      <c r="E175">
        <v>1</v>
      </c>
      <c r="F175">
        <v>1</v>
      </c>
      <c r="G175">
        <v>27</v>
      </c>
      <c r="H175">
        <v>2</v>
      </c>
      <c r="I175" t="s">
        <v>644</v>
      </c>
      <c r="J175" t="s">
        <v>645</v>
      </c>
      <c r="K175" t="s">
        <v>646</v>
      </c>
      <c r="L175">
        <v>1368</v>
      </c>
      <c r="N175">
        <v>1011</v>
      </c>
      <c r="O175" t="s">
        <v>536</v>
      </c>
      <c r="P175" t="s">
        <v>536</v>
      </c>
      <c r="Q175">
        <v>1</v>
      </c>
      <c r="W175">
        <v>0</v>
      </c>
      <c r="X175">
        <v>-1930120489</v>
      </c>
      <c r="Y175">
        <v>8.9600000000000009</v>
      </c>
      <c r="AA175">
        <v>0</v>
      </c>
      <c r="AB175">
        <v>1261.8699999999999</v>
      </c>
      <c r="AC175">
        <v>530.02</v>
      </c>
      <c r="AD175">
        <v>0</v>
      </c>
      <c r="AE175">
        <v>0</v>
      </c>
      <c r="AF175">
        <v>1261.8699999999999</v>
      </c>
      <c r="AG175">
        <v>530.02</v>
      </c>
      <c r="AH175">
        <v>0</v>
      </c>
      <c r="AI175">
        <v>1</v>
      </c>
      <c r="AJ175">
        <v>1</v>
      </c>
      <c r="AK175">
        <v>1</v>
      </c>
      <c r="AL175">
        <v>1</v>
      </c>
      <c r="AN175">
        <v>0</v>
      </c>
      <c r="AO175">
        <v>1</v>
      </c>
      <c r="AP175">
        <v>0</v>
      </c>
      <c r="AQ175">
        <v>0</v>
      </c>
      <c r="AR175">
        <v>0</v>
      </c>
      <c r="AS175" t="s">
        <v>3</v>
      </c>
      <c r="AT175">
        <v>8.9600000000000009</v>
      </c>
      <c r="AU175" t="s">
        <v>3</v>
      </c>
      <c r="AV175">
        <v>0</v>
      </c>
      <c r="AW175">
        <v>2</v>
      </c>
      <c r="AX175">
        <v>55575372</v>
      </c>
      <c r="AY175">
        <v>1</v>
      </c>
      <c r="AZ175">
        <v>0</v>
      </c>
      <c r="BA175">
        <v>171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CX175">
        <f>Y175*Source!I578</f>
        <v>10.846080000000001</v>
      </c>
      <c r="CY175">
        <f t="shared" si="11"/>
        <v>1261.8699999999999</v>
      </c>
      <c r="CZ175">
        <f t="shared" si="12"/>
        <v>1261.8699999999999</v>
      </c>
      <c r="DA175">
        <f t="shared" si="13"/>
        <v>1</v>
      </c>
      <c r="DB175">
        <f t="shared" si="9"/>
        <v>11306.36</v>
      </c>
      <c r="DC175">
        <f t="shared" si="10"/>
        <v>4748.9799999999996</v>
      </c>
    </row>
    <row r="176" spans="1:107" x14ac:dyDescent="0.2">
      <c r="A176">
        <f>ROW(Source!A578)</f>
        <v>578</v>
      </c>
      <c r="B176">
        <v>55574044</v>
      </c>
      <c r="C176">
        <v>55575359</v>
      </c>
      <c r="D176">
        <v>52276289</v>
      </c>
      <c r="E176">
        <v>1</v>
      </c>
      <c r="F176">
        <v>1</v>
      </c>
      <c r="G176">
        <v>27</v>
      </c>
      <c r="H176">
        <v>2</v>
      </c>
      <c r="I176" t="s">
        <v>647</v>
      </c>
      <c r="J176" t="s">
        <v>648</v>
      </c>
      <c r="K176" t="s">
        <v>649</v>
      </c>
      <c r="L176">
        <v>1368</v>
      </c>
      <c r="N176">
        <v>1011</v>
      </c>
      <c r="O176" t="s">
        <v>536</v>
      </c>
      <c r="P176" t="s">
        <v>536</v>
      </c>
      <c r="Q176">
        <v>1</v>
      </c>
      <c r="W176">
        <v>0</v>
      </c>
      <c r="X176">
        <v>1869206802</v>
      </c>
      <c r="Y176">
        <v>18.25</v>
      </c>
      <c r="AA176">
        <v>0</v>
      </c>
      <c r="AB176">
        <v>1827.95</v>
      </c>
      <c r="AC176">
        <v>720.55</v>
      </c>
      <c r="AD176">
        <v>0</v>
      </c>
      <c r="AE176">
        <v>0</v>
      </c>
      <c r="AF176">
        <v>1827.95</v>
      </c>
      <c r="AG176">
        <v>720.55</v>
      </c>
      <c r="AH176">
        <v>0</v>
      </c>
      <c r="AI176">
        <v>1</v>
      </c>
      <c r="AJ176">
        <v>1</v>
      </c>
      <c r="AK176">
        <v>1</v>
      </c>
      <c r="AL176">
        <v>1</v>
      </c>
      <c r="AN176">
        <v>0</v>
      </c>
      <c r="AO176">
        <v>1</v>
      </c>
      <c r="AP176">
        <v>0</v>
      </c>
      <c r="AQ176">
        <v>0</v>
      </c>
      <c r="AR176">
        <v>0</v>
      </c>
      <c r="AS176" t="s">
        <v>3</v>
      </c>
      <c r="AT176">
        <v>18.25</v>
      </c>
      <c r="AU176" t="s">
        <v>3</v>
      </c>
      <c r="AV176">
        <v>0</v>
      </c>
      <c r="AW176">
        <v>2</v>
      </c>
      <c r="AX176">
        <v>55575373</v>
      </c>
      <c r="AY176">
        <v>1</v>
      </c>
      <c r="AZ176">
        <v>0</v>
      </c>
      <c r="BA176">
        <v>172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CX176">
        <f>Y176*Source!I578</f>
        <v>22.091624999999997</v>
      </c>
      <c r="CY176">
        <f t="shared" si="11"/>
        <v>1827.95</v>
      </c>
      <c r="CZ176">
        <f t="shared" si="12"/>
        <v>1827.95</v>
      </c>
      <c r="DA176">
        <f t="shared" si="13"/>
        <v>1</v>
      </c>
      <c r="DB176">
        <f t="shared" si="9"/>
        <v>33360.089999999997</v>
      </c>
      <c r="DC176">
        <f t="shared" si="10"/>
        <v>13150.04</v>
      </c>
    </row>
    <row r="177" spans="1:107" x14ac:dyDescent="0.2">
      <c r="A177">
        <f>ROW(Source!A578)</f>
        <v>578</v>
      </c>
      <c r="B177">
        <v>55574044</v>
      </c>
      <c r="C177">
        <v>55575359</v>
      </c>
      <c r="D177">
        <v>52276327</v>
      </c>
      <c r="E177">
        <v>1</v>
      </c>
      <c r="F177">
        <v>1</v>
      </c>
      <c r="G177">
        <v>27</v>
      </c>
      <c r="H177">
        <v>2</v>
      </c>
      <c r="I177" t="s">
        <v>635</v>
      </c>
      <c r="J177" t="s">
        <v>636</v>
      </c>
      <c r="K177" t="s">
        <v>637</v>
      </c>
      <c r="L177">
        <v>1368</v>
      </c>
      <c r="N177">
        <v>1011</v>
      </c>
      <c r="O177" t="s">
        <v>536</v>
      </c>
      <c r="P177" t="s">
        <v>536</v>
      </c>
      <c r="Q177">
        <v>1</v>
      </c>
      <c r="W177">
        <v>0</v>
      </c>
      <c r="X177">
        <v>41279402</v>
      </c>
      <c r="Y177">
        <v>2.2400000000000002</v>
      </c>
      <c r="AA177">
        <v>0</v>
      </c>
      <c r="AB177">
        <v>1412.71</v>
      </c>
      <c r="AC177">
        <v>641.32000000000005</v>
      </c>
      <c r="AD177">
        <v>0</v>
      </c>
      <c r="AE177">
        <v>0</v>
      </c>
      <c r="AF177">
        <v>1412.71</v>
      </c>
      <c r="AG177">
        <v>641.32000000000005</v>
      </c>
      <c r="AH177">
        <v>0</v>
      </c>
      <c r="AI177">
        <v>1</v>
      </c>
      <c r="AJ177">
        <v>1</v>
      </c>
      <c r="AK177">
        <v>1</v>
      </c>
      <c r="AL177">
        <v>1</v>
      </c>
      <c r="AN177">
        <v>0</v>
      </c>
      <c r="AO177">
        <v>1</v>
      </c>
      <c r="AP177">
        <v>0</v>
      </c>
      <c r="AQ177">
        <v>0</v>
      </c>
      <c r="AR177">
        <v>0</v>
      </c>
      <c r="AS177" t="s">
        <v>3</v>
      </c>
      <c r="AT177">
        <v>2.2400000000000002</v>
      </c>
      <c r="AU177" t="s">
        <v>3</v>
      </c>
      <c r="AV177">
        <v>0</v>
      </c>
      <c r="AW177">
        <v>2</v>
      </c>
      <c r="AX177">
        <v>55575374</v>
      </c>
      <c r="AY177">
        <v>1</v>
      </c>
      <c r="AZ177">
        <v>0</v>
      </c>
      <c r="BA177">
        <v>173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CX177">
        <f>Y177*Source!I578</f>
        <v>2.7115200000000002</v>
      </c>
      <c r="CY177">
        <f t="shared" si="11"/>
        <v>1412.71</v>
      </c>
      <c r="CZ177">
        <f t="shared" si="12"/>
        <v>1412.71</v>
      </c>
      <c r="DA177">
        <f t="shared" si="13"/>
        <v>1</v>
      </c>
      <c r="DB177">
        <f t="shared" si="9"/>
        <v>3164.47</v>
      </c>
      <c r="DC177">
        <f t="shared" si="10"/>
        <v>1436.56</v>
      </c>
    </row>
    <row r="178" spans="1:107" x14ac:dyDescent="0.2">
      <c r="A178">
        <f>ROW(Source!A578)</f>
        <v>578</v>
      </c>
      <c r="B178">
        <v>55574044</v>
      </c>
      <c r="C178">
        <v>55575359</v>
      </c>
      <c r="D178">
        <v>52276293</v>
      </c>
      <c r="E178">
        <v>1</v>
      </c>
      <c r="F178">
        <v>1</v>
      </c>
      <c r="G178">
        <v>27</v>
      </c>
      <c r="H178">
        <v>2</v>
      </c>
      <c r="I178" t="s">
        <v>638</v>
      </c>
      <c r="J178" t="s">
        <v>639</v>
      </c>
      <c r="K178" t="s">
        <v>640</v>
      </c>
      <c r="L178">
        <v>1368</v>
      </c>
      <c r="N178">
        <v>1011</v>
      </c>
      <c r="O178" t="s">
        <v>536</v>
      </c>
      <c r="P178" t="s">
        <v>536</v>
      </c>
      <c r="Q178">
        <v>1</v>
      </c>
      <c r="W178">
        <v>0</v>
      </c>
      <c r="X178">
        <v>-1991511797</v>
      </c>
      <c r="Y178">
        <v>0.65</v>
      </c>
      <c r="AA178">
        <v>0</v>
      </c>
      <c r="AB178">
        <v>1213.3399999999999</v>
      </c>
      <c r="AC178">
        <v>461.6</v>
      </c>
      <c r="AD178">
        <v>0</v>
      </c>
      <c r="AE178">
        <v>0</v>
      </c>
      <c r="AF178">
        <v>1213.3399999999999</v>
      </c>
      <c r="AG178">
        <v>461.6</v>
      </c>
      <c r="AH178">
        <v>0</v>
      </c>
      <c r="AI178">
        <v>1</v>
      </c>
      <c r="AJ178">
        <v>1</v>
      </c>
      <c r="AK178">
        <v>1</v>
      </c>
      <c r="AL178">
        <v>1</v>
      </c>
      <c r="AN178">
        <v>0</v>
      </c>
      <c r="AO178">
        <v>1</v>
      </c>
      <c r="AP178">
        <v>0</v>
      </c>
      <c r="AQ178">
        <v>0</v>
      </c>
      <c r="AR178">
        <v>0</v>
      </c>
      <c r="AS178" t="s">
        <v>3</v>
      </c>
      <c r="AT178">
        <v>0.65</v>
      </c>
      <c r="AU178" t="s">
        <v>3</v>
      </c>
      <c r="AV178">
        <v>0</v>
      </c>
      <c r="AW178">
        <v>2</v>
      </c>
      <c r="AX178">
        <v>55575375</v>
      </c>
      <c r="AY178">
        <v>1</v>
      </c>
      <c r="AZ178">
        <v>0</v>
      </c>
      <c r="BA178">
        <v>174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CX178">
        <f>Y178*Source!I578</f>
        <v>0.786825</v>
      </c>
      <c r="CY178">
        <f t="shared" si="11"/>
        <v>1213.3399999999999</v>
      </c>
      <c r="CZ178">
        <f t="shared" si="12"/>
        <v>1213.3399999999999</v>
      </c>
      <c r="DA178">
        <f t="shared" si="13"/>
        <v>1</v>
      </c>
      <c r="DB178">
        <f t="shared" si="9"/>
        <v>788.67</v>
      </c>
      <c r="DC178">
        <f t="shared" si="10"/>
        <v>300.04000000000002</v>
      </c>
    </row>
    <row r="179" spans="1:107" x14ac:dyDescent="0.2">
      <c r="A179">
        <f>ROW(Source!A578)</f>
        <v>578</v>
      </c>
      <c r="B179">
        <v>55574044</v>
      </c>
      <c r="C179">
        <v>55575359</v>
      </c>
      <c r="D179">
        <v>52278281</v>
      </c>
      <c r="E179">
        <v>1</v>
      </c>
      <c r="F179">
        <v>1</v>
      </c>
      <c r="G179">
        <v>27</v>
      </c>
      <c r="H179">
        <v>3</v>
      </c>
      <c r="I179" t="s">
        <v>650</v>
      </c>
      <c r="J179" t="s">
        <v>651</v>
      </c>
      <c r="K179" t="s">
        <v>652</v>
      </c>
      <c r="L179">
        <v>1339</v>
      </c>
      <c r="N179">
        <v>1007</v>
      </c>
      <c r="O179" t="s">
        <v>175</v>
      </c>
      <c r="P179" t="s">
        <v>175</v>
      </c>
      <c r="Q179">
        <v>1</v>
      </c>
      <c r="W179">
        <v>0</v>
      </c>
      <c r="X179">
        <v>811973350</v>
      </c>
      <c r="Y179">
        <v>126</v>
      </c>
      <c r="AA179">
        <v>1763.75</v>
      </c>
      <c r="AB179">
        <v>0</v>
      </c>
      <c r="AC179">
        <v>0</v>
      </c>
      <c r="AD179">
        <v>0</v>
      </c>
      <c r="AE179">
        <v>1763.75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1</v>
      </c>
      <c r="AL179">
        <v>1</v>
      </c>
      <c r="AN179">
        <v>0</v>
      </c>
      <c r="AO179">
        <v>1</v>
      </c>
      <c r="AP179">
        <v>0</v>
      </c>
      <c r="AQ179">
        <v>0</v>
      </c>
      <c r="AR179">
        <v>0</v>
      </c>
      <c r="AS179" t="s">
        <v>3</v>
      </c>
      <c r="AT179">
        <v>126</v>
      </c>
      <c r="AU179" t="s">
        <v>3</v>
      </c>
      <c r="AV179">
        <v>0</v>
      </c>
      <c r="AW179">
        <v>2</v>
      </c>
      <c r="AX179">
        <v>55575376</v>
      </c>
      <c r="AY179">
        <v>1</v>
      </c>
      <c r="AZ179">
        <v>0</v>
      </c>
      <c r="BA179">
        <v>175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CX179">
        <f>Y179*Source!I578</f>
        <v>152.523</v>
      </c>
      <c r="CY179">
        <f>AA179</f>
        <v>1763.75</v>
      </c>
      <c r="CZ179">
        <f>AE179</f>
        <v>1763.75</v>
      </c>
      <c r="DA179">
        <f>AI179</f>
        <v>1</v>
      </c>
      <c r="DB179">
        <f t="shared" si="9"/>
        <v>222232.5</v>
      </c>
      <c r="DC179">
        <f t="shared" si="10"/>
        <v>0</v>
      </c>
    </row>
    <row r="180" spans="1:107" x14ac:dyDescent="0.2">
      <c r="A180">
        <f>ROW(Source!A578)</f>
        <v>578</v>
      </c>
      <c r="B180">
        <v>55574044</v>
      </c>
      <c r="C180">
        <v>55575359</v>
      </c>
      <c r="D180">
        <v>52279001</v>
      </c>
      <c r="E180">
        <v>1</v>
      </c>
      <c r="F180">
        <v>1</v>
      </c>
      <c r="G180">
        <v>27</v>
      </c>
      <c r="H180">
        <v>3</v>
      </c>
      <c r="I180" t="s">
        <v>556</v>
      </c>
      <c r="J180" t="s">
        <v>607</v>
      </c>
      <c r="K180" t="s">
        <v>558</v>
      </c>
      <c r="L180">
        <v>1339</v>
      </c>
      <c r="N180">
        <v>1007</v>
      </c>
      <c r="O180" t="s">
        <v>175</v>
      </c>
      <c r="P180" t="s">
        <v>175</v>
      </c>
      <c r="Q180">
        <v>1</v>
      </c>
      <c r="W180">
        <v>0</v>
      </c>
      <c r="X180">
        <v>2028445372</v>
      </c>
      <c r="Y180">
        <v>7</v>
      </c>
      <c r="AA180">
        <v>35.25</v>
      </c>
      <c r="AB180">
        <v>0</v>
      </c>
      <c r="AC180">
        <v>0</v>
      </c>
      <c r="AD180">
        <v>0</v>
      </c>
      <c r="AE180">
        <v>35.25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1</v>
      </c>
      <c r="AL180">
        <v>1</v>
      </c>
      <c r="AN180">
        <v>0</v>
      </c>
      <c r="AO180">
        <v>1</v>
      </c>
      <c r="AP180">
        <v>0</v>
      </c>
      <c r="AQ180">
        <v>0</v>
      </c>
      <c r="AR180">
        <v>0</v>
      </c>
      <c r="AS180" t="s">
        <v>3</v>
      </c>
      <c r="AT180">
        <v>7</v>
      </c>
      <c r="AU180" t="s">
        <v>3</v>
      </c>
      <c r="AV180">
        <v>0</v>
      </c>
      <c r="AW180">
        <v>2</v>
      </c>
      <c r="AX180">
        <v>55575377</v>
      </c>
      <c r="AY180">
        <v>1</v>
      </c>
      <c r="AZ180">
        <v>0</v>
      </c>
      <c r="BA180">
        <v>176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CX180">
        <f>Y180*Source!I578</f>
        <v>8.4734999999999996</v>
      </c>
      <c r="CY180">
        <f>AA180</f>
        <v>35.25</v>
      </c>
      <c r="CZ180">
        <f>AE180</f>
        <v>35.25</v>
      </c>
      <c r="DA180">
        <f>AI180</f>
        <v>1</v>
      </c>
      <c r="DB180">
        <f t="shared" si="9"/>
        <v>246.75</v>
      </c>
      <c r="DC180">
        <f t="shared" si="10"/>
        <v>0</v>
      </c>
    </row>
    <row r="181" spans="1:107" x14ac:dyDescent="0.2">
      <c r="A181">
        <f>ROW(Source!A579)</f>
        <v>579</v>
      </c>
      <c r="B181">
        <v>55574044</v>
      </c>
      <c r="C181">
        <v>55575378</v>
      </c>
      <c r="D181">
        <v>52263930</v>
      </c>
      <c r="E181">
        <v>27</v>
      </c>
      <c r="F181">
        <v>1</v>
      </c>
      <c r="G181">
        <v>27</v>
      </c>
      <c r="H181">
        <v>1</v>
      </c>
      <c r="I181" t="s">
        <v>530</v>
      </c>
      <c r="J181" t="s">
        <v>3</v>
      </c>
      <c r="K181" t="s">
        <v>531</v>
      </c>
      <c r="L181">
        <v>1191</v>
      </c>
      <c r="N181">
        <v>1013</v>
      </c>
      <c r="O181" t="s">
        <v>532</v>
      </c>
      <c r="P181" t="s">
        <v>532</v>
      </c>
      <c r="Q181">
        <v>1</v>
      </c>
      <c r="W181">
        <v>0</v>
      </c>
      <c r="X181">
        <v>476480486</v>
      </c>
      <c r="Y181">
        <v>13.57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1</v>
      </c>
      <c r="AL181">
        <v>1</v>
      </c>
      <c r="AN181">
        <v>0</v>
      </c>
      <c r="AO181">
        <v>1</v>
      </c>
      <c r="AP181">
        <v>0</v>
      </c>
      <c r="AQ181">
        <v>0</v>
      </c>
      <c r="AR181">
        <v>0</v>
      </c>
      <c r="AS181" t="s">
        <v>3</v>
      </c>
      <c r="AT181">
        <v>13.57</v>
      </c>
      <c r="AU181" t="s">
        <v>3</v>
      </c>
      <c r="AV181">
        <v>1</v>
      </c>
      <c r="AW181">
        <v>2</v>
      </c>
      <c r="AX181">
        <v>55575382</v>
      </c>
      <c r="AY181">
        <v>1</v>
      </c>
      <c r="AZ181">
        <v>0</v>
      </c>
      <c r="BA181">
        <v>177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CX181">
        <f>Y181*Source!I579</f>
        <v>109.5099</v>
      </c>
      <c r="CY181">
        <f>AD181</f>
        <v>0</v>
      </c>
      <c r="CZ181">
        <f>AH181</f>
        <v>0</v>
      </c>
      <c r="DA181">
        <f>AL181</f>
        <v>1</v>
      </c>
      <c r="DB181">
        <f t="shared" si="9"/>
        <v>0</v>
      </c>
      <c r="DC181">
        <f t="shared" si="10"/>
        <v>0</v>
      </c>
    </row>
    <row r="182" spans="1:107" x14ac:dyDescent="0.2">
      <c r="A182">
        <f>ROW(Source!A579)</f>
        <v>579</v>
      </c>
      <c r="B182">
        <v>55574044</v>
      </c>
      <c r="C182">
        <v>55575378</v>
      </c>
      <c r="D182">
        <v>52276290</v>
      </c>
      <c r="E182">
        <v>1</v>
      </c>
      <c r="F182">
        <v>1</v>
      </c>
      <c r="G182">
        <v>27</v>
      </c>
      <c r="H182">
        <v>2</v>
      </c>
      <c r="I182" t="s">
        <v>568</v>
      </c>
      <c r="J182" t="s">
        <v>569</v>
      </c>
      <c r="K182" t="s">
        <v>570</v>
      </c>
      <c r="L182">
        <v>1368</v>
      </c>
      <c r="N182">
        <v>1011</v>
      </c>
      <c r="O182" t="s">
        <v>536</v>
      </c>
      <c r="P182" t="s">
        <v>536</v>
      </c>
      <c r="Q182">
        <v>1</v>
      </c>
      <c r="W182">
        <v>0</v>
      </c>
      <c r="X182">
        <v>-1085430917</v>
      </c>
      <c r="Y182">
        <v>0.46</v>
      </c>
      <c r="AA182">
        <v>0</v>
      </c>
      <c r="AB182">
        <v>888.61</v>
      </c>
      <c r="AC182">
        <v>396.74</v>
      </c>
      <c r="AD182">
        <v>0</v>
      </c>
      <c r="AE182">
        <v>0</v>
      </c>
      <c r="AF182">
        <v>888.61</v>
      </c>
      <c r="AG182">
        <v>396.74</v>
      </c>
      <c r="AH182">
        <v>0</v>
      </c>
      <c r="AI182">
        <v>1</v>
      </c>
      <c r="AJ182">
        <v>1</v>
      </c>
      <c r="AK182">
        <v>1</v>
      </c>
      <c r="AL182">
        <v>1</v>
      </c>
      <c r="AN182">
        <v>0</v>
      </c>
      <c r="AO182">
        <v>1</v>
      </c>
      <c r="AP182">
        <v>0</v>
      </c>
      <c r="AQ182">
        <v>0</v>
      </c>
      <c r="AR182">
        <v>0</v>
      </c>
      <c r="AS182" t="s">
        <v>3</v>
      </c>
      <c r="AT182">
        <v>0.46</v>
      </c>
      <c r="AU182" t="s">
        <v>3</v>
      </c>
      <c r="AV182">
        <v>0</v>
      </c>
      <c r="AW182">
        <v>2</v>
      </c>
      <c r="AX182">
        <v>55575383</v>
      </c>
      <c r="AY182">
        <v>1</v>
      </c>
      <c r="AZ182">
        <v>0</v>
      </c>
      <c r="BA182">
        <v>178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CX182">
        <f>Y182*Source!I579</f>
        <v>3.7122000000000002</v>
      </c>
      <c r="CY182">
        <f>AB182</f>
        <v>888.61</v>
      </c>
      <c r="CZ182">
        <f>AF182</f>
        <v>888.61</v>
      </c>
      <c r="DA182">
        <f>AJ182</f>
        <v>1</v>
      </c>
      <c r="DB182">
        <f t="shared" si="9"/>
        <v>408.76</v>
      </c>
      <c r="DC182">
        <f t="shared" si="10"/>
        <v>182.5</v>
      </c>
    </row>
    <row r="183" spans="1:107" x14ac:dyDescent="0.2">
      <c r="A183">
        <f>ROW(Source!A579)</f>
        <v>579</v>
      </c>
      <c r="B183">
        <v>55574044</v>
      </c>
      <c r="C183">
        <v>55575378</v>
      </c>
      <c r="D183">
        <v>52276291</v>
      </c>
      <c r="E183">
        <v>1</v>
      </c>
      <c r="F183">
        <v>1</v>
      </c>
      <c r="G183">
        <v>27</v>
      </c>
      <c r="H183">
        <v>2</v>
      </c>
      <c r="I183" t="s">
        <v>571</v>
      </c>
      <c r="J183" t="s">
        <v>572</v>
      </c>
      <c r="K183" t="s">
        <v>573</v>
      </c>
      <c r="L183">
        <v>1368</v>
      </c>
      <c r="N183">
        <v>1011</v>
      </c>
      <c r="O183" t="s">
        <v>536</v>
      </c>
      <c r="P183" t="s">
        <v>536</v>
      </c>
      <c r="Q183">
        <v>1</v>
      </c>
      <c r="W183">
        <v>0</v>
      </c>
      <c r="X183">
        <v>-784871617</v>
      </c>
      <c r="Y183">
        <v>1.39</v>
      </c>
      <c r="AA183">
        <v>0</v>
      </c>
      <c r="AB183">
        <v>880.59</v>
      </c>
      <c r="AC183">
        <v>534.02</v>
      </c>
      <c r="AD183">
        <v>0</v>
      </c>
      <c r="AE183">
        <v>0</v>
      </c>
      <c r="AF183">
        <v>880.59</v>
      </c>
      <c r="AG183">
        <v>534.02</v>
      </c>
      <c r="AH183">
        <v>0</v>
      </c>
      <c r="AI183">
        <v>1</v>
      </c>
      <c r="AJ183">
        <v>1</v>
      </c>
      <c r="AK183">
        <v>1</v>
      </c>
      <c r="AL183">
        <v>1</v>
      </c>
      <c r="AN183">
        <v>0</v>
      </c>
      <c r="AO183">
        <v>1</v>
      </c>
      <c r="AP183">
        <v>0</v>
      </c>
      <c r="AQ183">
        <v>0</v>
      </c>
      <c r="AR183">
        <v>0</v>
      </c>
      <c r="AS183" t="s">
        <v>3</v>
      </c>
      <c r="AT183">
        <v>1.39</v>
      </c>
      <c r="AU183" t="s">
        <v>3</v>
      </c>
      <c r="AV183">
        <v>0</v>
      </c>
      <c r="AW183">
        <v>2</v>
      </c>
      <c r="AX183">
        <v>55575384</v>
      </c>
      <c r="AY183">
        <v>1</v>
      </c>
      <c r="AZ183">
        <v>0</v>
      </c>
      <c r="BA183">
        <v>179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CX183">
        <f>Y183*Source!I579</f>
        <v>11.2173</v>
      </c>
      <c r="CY183">
        <f>AB183</f>
        <v>880.59</v>
      </c>
      <c r="CZ183">
        <f>AF183</f>
        <v>880.59</v>
      </c>
      <c r="DA183">
        <f>AJ183</f>
        <v>1</v>
      </c>
      <c r="DB183">
        <f t="shared" si="9"/>
        <v>1224.02</v>
      </c>
      <c r="DC183">
        <f t="shared" si="10"/>
        <v>742.29</v>
      </c>
    </row>
    <row r="184" spans="1:107" x14ac:dyDescent="0.2">
      <c r="A184">
        <f>ROW(Source!A579)</f>
        <v>579</v>
      </c>
      <c r="B184">
        <v>55574044</v>
      </c>
      <c r="C184">
        <v>55575378</v>
      </c>
      <c r="D184">
        <v>52280183</v>
      </c>
      <c r="E184">
        <v>1</v>
      </c>
      <c r="F184">
        <v>1</v>
      </c>
      <c r="G184">
        <v>27</v>
      </c>
      <c r="H184">
        <v>3</v>
      </c>
      <c r="I184" t="s">
        <v>137</v>
      </c>
      <c r="J184" t="s">
        <v>139</v>
      </c>
      <c r="K184" t="s">
        <v>138</v>
      </c>
      <c r="L184">
        <v>1348</v>
      </c>
      <c r="N184">
        <v>1009</v>
      </c>
      <c r="O184" t="s">
        <v>120</v>
      </c>
      <c r="P184" t="s">
        <v>120</v>
      </c>
      <c r="Q184">
        <v>1000</v>
      </c>
      <c r="W184">
        <v>1</v>
      </c>
      <c r="X184">
        <v>734291692</v>
      </c>
      <c r="Y184">
        <v>-9.58</v>
      </c>
      <c r="AA184">
        <v>2690.29</v>
      </c>
      <c r="AB184">
        <v>0</v>
      </c>
      <c r="AC184">
        <v>0</v>
      </c>
      <c r="AD184">
        <v>0</v>
      </c>
      <c r="AE184">
        <v>2690.29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1</v>
      </c>
      <c r="AL184">
        <v>1</v>
      </c>
      <c r="AN184">
        <v>0</v>
      </c>
      <c r="AO184">
        <v>1</v>
      </c>
      <c r="AP184">
        <v>0</v>
      </c>
      <c r="AQ184">
        <v>0</v>
      </c>
      <c r="AR184">
        <v>0</v>
      </c>
      <c r="AS184" t="s">
        <v>3</v>
      </c>
      <c r="AT184">
        <v>-9.58</v>
      </c>
      <c r="AU184" t="s">
        <v>3</v>
      </c>
      <c r="AV184">
        <v>0</v>
      </c>
      <c r="AW184">
        <v>2</v>
      </c>
      <c r="AX184">
        <v>55575385</v>
      </c>
      <c r="AY184">
        <v>1</v>
      </c>
      <c r="AZ184">
        <v>6144</v>
      </c>
      <c r="BA184">
        <v>180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CX184">
        <f>Y184*Source!I579</f>
        <v>-77.310600000000008</v>
      </c>
      <c r="CY184">
        <f>AA184</f>
        <v>2690.29</v>
      </c>
      <c r="CZ184">
        <f>AE184</f>
        <v>2690.29</v>
      </c>
      <c r="DA184">
        <f>AI184</f>
        <v>1</v>
      </c>
      <c r="DB184">
        <f t="shared" si="9"/>
        <v>-25772.98</v>
      </c>
      <c r="DC184">
        <f t="shared" si="10"/>
        <v>0</v>
      </c>
    </row>
    <row r="185" spans="1:107" x14ac:dyDescent="0.2">
      <c r="A185">
        <f>ROW(Source!A579)</f>
        <v>579</v>
      </c>
      <c r="B185">
        <v>55574044</v>
      </c>
      <c r="C185">
        <v>55575378</v>
      </c>
      <c r="D185">
        <v>52280184</v>
      </c>
      <c r="E185">
        <v>1</v>
      </c>
      <c r="F185">
        <v>1</v>
      </c>
      <c r="G185">
        <v>27</v>
      </c>
      <c r="H185">
        <v>3</v>
      </c>
      <c r="I185" t="s">
        <v>141</v>
      </c>
      <c r="J185" t="s">
        <v>143</v>
      </c>
      <c r="K185" t="s">
        <v>142</v>
      </c>
      <c r="L185">
        <v>1348</v>
      </c>
      <c r="N185">
        <v>1009</v>
      </c>
      <c r="O185" t="s">
        <v>120</v>
      </c>
      <c r="P185" t="s">
        <v>120</v>
      </c>
      <c r="Q185">
        <v>1000</v>
      </c>
      <c r="W185">
        <v>0</v>
      </c>
      <c r="X185">
        <v>1103439754</v>
      </c>
      <c r="Y185">
        <v>12.08</v>
      </c>
      <c r="AA185">
        <v>2562.79</v>
      </c>
      <c r="AB185">
        <v>0</v>
      </c>
      <c r="AC185">
        <v>0</v>
      </c>
      <c r="AD185">
        <v>0</v>
      </c>
      <c r="AE185">
        <v>2562.79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1</v>
      </c>
      <c r="AL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 t="s">
        <v>3</v>
      </c>
      <c r="AT185">
        <v>12.08</v>
      </c>
      <c r="AU185" t="s">
        <v>3</v>
      </c>
      <c r="AV185">
        <v>0</v>
      </c>
      <c r="AW185">
        <v>1</v>
      </c>
      <c r="AX185">
        <v>-1</v>
      </c>
      <c r="AY185">
        <v>0</v>
      </c>
      <c r="AZ185">
        <v>0</v>
      </c>
      <c r="BA185" t="s">
        <v>3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CX185">
        <f>Y185*Source!I579</f>
        <v>97.485600000000005</v>
      </c>
      <c r="CY185">
        <f>AA185</f>
        <v>2562.79</v>
      </c>
      <c r="CZ185">
        <f>AE185</f>
        <v>2562.79</v>
      </c>
      <c r="DA185">
        <f>AI185</f>
        <v>1</v>
      </c>
      <c r="DB185">
        <f t="shared" si="9"/>
        <v>30958.5</v>
      </c>
      <c r="DC185">
        <f t="shared" si="10"/>
        <v>0</v>
      </c>
    </row>
    <row r="186" spans="1:107" x14ac:dyDescent="0.2">
      <c r="A186">
        <f>ROW(Source!A582)</f>
        <v>582</v>
      </c>
      <c r="B186">
        <v>55574044</v>
      </c>
      <c r="C186">
        <v>55575390</v>
      </c>
      <c r="D186">
        <v>52263930</v>
      </c>
      <c r="E186">
        <v>27</v>
      </c>
      <c r="F186">
        <v>1</v>
      </c>
      <c r="G186">
        <v>27</v>
      </c>
      <c r="H186">
        <v>1</v>
      </c>
      <c r="I186" t="s">
        <v>530</v>
      </c>
      <c r="J186" t="s">
        <v>3</v>
      </c>
      <c r="K186" t="s">
        <v>531</v>
      </c>
      <c r="L186">
        <v>1191</v>
      </c>
      <c r="N186">
        <v>1013</v>
      </c>
      <c r="O186" t="s">
        <v>532</v>
      </c>
      <c r="P186" t="s">
        <v>532</v>
      </c>
      <c r="Q186">
        <v>1</v>
      </c>
      <c r="W186">
        <v>0</v>
      </c>
      <c r="X186">
        <v>476480486</v>
      </c>
      <c r="Y186">
        <v>18.440000000000001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1</v>
      </c>
      <c r="AK186">
        <v>1</v>
      </c>
      <c r="AL186">
        <v>1</v>
      </c>
      <c r="AN186">
        <v>0</v>
      </c>
      <c r="AO186">
        <v>1</v>
      </c>
      <c r="AP186">
        <v>0</v>
      </c>
      <c r="AQ186">
        <v>0</v>
      </c>
      <c r="AR186">
        <v>0</v>
      </c>
      <c r="AS186" t="s">
        <v>3</v>
      </c>
      <c r="AT186">
        <v>18.440000000000001</v>
      </c>
      <c r="AU186" t="s">
        <v>3</v>
      </c>
      <c r="AV186">
        <v>1</v>
      </c>
      <c r="AW186">
        <v>2</v>
      </c>
      <c r="AX186">
        <v>55575399</v>
      </c>
      <c r="AY186">
        <v>1</v>
      </c>
      <c r="AZ186">
        <v>0</v>
      </c>
      <c r="BA186">
        <v>181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CX186">
        <f>Y186*Source!I582</f>
        <v>148.81080000000003</v>
      </c>
      <c r="CY186">
        <f>AD186</f>
        <v>0</v>
      </c>
      <c r="CZ186">
        <f>AH186</f>
        <v>0</v>
      </c>
      <c r="DA186">
        <f>AL186</f>
        <v>1</v>
      </c>
      <c r="DB186">
        <f t="shared" si="9"/>
        <v>0</v>
      </c>
      <c r="DC186">
        <f t="shared" si="10"/>
        <v>0</v>
      </c>
    </row>
    <row r="187" spans="1:107" x14ac:dyDescent="0.2">
      <c r="A187">
        <f>ROW(Source!A582)</f>
        <v>582</v>
      </c>
      <c r="B187">
        <v>55574044</v>
      </c>
      <c r="C187">
        <v>55575390</v>
      </c>
      <c r="D187">
        <v>52276789</v>
      </c>
      <c r="E187">
        <v>1</v>
      </c>
      <c r="F187">
        <v>1</v>
      </c>
      <c r="G187">
        <v>27</v>
      </c>
      <c r="H187">
        <v>2</v>
      </c>
      <c r="I187" t="s">
        <v>574</v>
      </c>
      <c r="J187" t="s">
        <v>575</v>
      </c>
      <c r="K187" t="s">
        <v>576</v>
      </c>
      <c r="L187">
        <v>1368</v>
      </c>
      <c r="N187">
        <v>1011</v>
      </c>
      <c r="O187" t="s">
        <v>536</v>
      </c>
      <c r="P187" t="s">
        <v>536</v>
      </c>
      <c r="Q187">
        <v>1</v>
      </c>
      <c r="W187">
        <v>0</v>
      </c>
      <c r="X187">
        <v>2028281919</v>
      </c>
      <c r="Y187">
        <v>2.64</v>
      </c>
      <c r="AA187">
        <v>0</v>
      </c>
      <c r="AB187">
        <v>531.41</v>
      </c>
      <c r="AC187">
        <v>373.56</v>
      </c>
      <c r="AD187">
        <v>0</v>
      </c>
      <c r="AE187">
        <v>0</v>
      </c>
      <c r="AF187">
        <v>531.41</v>
      </c>
      <c r="AG187">
        <v>373.56</v>
      </c>
      <c r="AH187">
        <v>0</v>
      </c>
      <c r="AI187">
        <v>1</v>
      </c>
      <c r="AJ187">
        <v>1</v>
      </c>
      <c r="AK187">
        <v>1</v>
      </c>
      <c r="AL187">
        <v>1</v>
      </c>
      <c r="AN187">
        <v>0</v>
      </c>
      <c r="AO187">
        <v>1</v>
      </c>
      <c r="AP187">
        <v>0</v>
      </c>
      <c r="AQ187">
        <v>0</v>
      </c>
      <c r="AR187">
        <v>0</v>
      </c>
      <c r="AS187" t="s">
        <v>3</v>
      </c>
      <c r="AT187">
        <v>2.64</v>
      </c>
      <c r="AU187" t="s">
        <v>3</v>
      </c>
      <c r="AV187">
        <v>0</v>
      </c>
      <c r="AW187">
        <v>2</v>
      </c>
      <c r="AX187">
        <v>55575400</v>
      </c>
      <c r="AY187">
        <v>1</v>
      </c>
      <c r="AZ187">
        <v>0</v>
      </c>
      <c r="BA187">
        <v>182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CX187">
        <f>Y187*Source!I582</f>
        <v>21.3048</v>
      </c>
      <c r="CY187">
        <f>AB187</f>
        <v>531.41</v>
      </c>
      <c r="CZ187">
        <f>AF187</f>
        <v>531.41</v>
      </c>
      <c r="DA187">
        <f>AJ187</f>
        <v>1</v>
      </c>
      <c r="DB187">
        <f t="shared" si="9"/>
        <v>1402.92</v>
      </c>
      <c r="DC187">
        <f t="shared" si="10"/>
        <v>986.2</v>
      </c>
    </row>
    <row r="188" spans="1:107" x14ac:dyDescent="0.2">
      <c r="A188">
        <f>ROW(Source!A582)</f>
        <v>582</v>
      </c>
      <c r="B188">
        <v>55574044</v>
      </c>
      <c r="C188">
        <v>55575390</v>
      </c>
      <c r="D188">
        <v>52277012</v>
      </c>
      <c r="E188">
        <v>1</v>
      </c>
      <c r="F188">
        <v>1</v>
      </c>
      <c r="G188">
        <v>27</v>
      </c>
      <c r="H188">
        <v>2</v>
      </c>
      <c r="I188" t="s">
        <v>577</v>
      </c>
      <c r="J188" t="s">
        <v>578</v>
      </c>
      <c r="K188" t="s">
        <v>579</v>
      </c>
      <c r="L188">
        <v>1368</v>
      </c>
      <c r="N188">
        <v>1011</v>
      </c>
      <c r="O188" t="s">
        <v>536</v>
      </c>
      <c r="P188" t="s">
        <v>536</v>
      </c>
      <c r="Q188">
        <v>1</v>
      </c>
      <c r="W188">
        <v>0</v>
      </c>
      <c r="X188">
        <v>-1222982568</v>
      </c>
      <c r="Y188">
        <v>1.18</v>
      </c>
      <c r="AA188">
        <v>0</v>
      </c>
      <c r="AB188">
        <v>7.44</v>
      </c>
      <c r="AC188">
        <v>0.98</v>
      </c>
      <c r="AD188">
        <v>0</v>
      </c>
      <c r="AE188">
        <v>0</v>
      </c>
      <c r="AF188">
        <v>7.44</v>
      </c>
      <c r="AG188">
        <v>0.98</v>
      </c>
      <c r="AH188">
        <v>0</v>
      </c>
      <c r="AI188">
        <v>1</v>
      </c>
      <c r="AJ188">
        <v>1</v>
      </c>
      <c r="AK188">
        <v>1</v>
      </c>
      <c r="AL188">
        <v>1</v>
      </c>
      <c r="AN188">
        <v>0</v>
      </c>
      <c r="AO188">
        <v>1</v>
      </c>
      <c r="AP188">
        <v>0</v>
      </c>
      <c r="AQ188">
        <v>0</v>
      </c>
      <c r="AR188">
        <v>0</v>
      </c>
      <c r="AS188" t="s">
        <v>3</v>
      </c>
      <c r="AT188">
        <v>1.18</v>
      </c>
      <c r="AU188" t="s">
        <v>3</v>
      </c>
      <c r="AV188">
        <v>0</v>
      </c>
      <c r="AW188">
        <v>2</v>
      </c>
      <c r="AX188">
        <v>55575401</v>
      </c>
      <c r="AY188">
        <v>1</v>
      </c>
      <c r="AZ188">
        <v>0</v>
      </c>
      <c r="BA188">
        <v>183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CX188">
        <f>Y188*Source!I582</f>
        <v>9.5226000000000006</v>
      </c>
      <c r="CY188">
        <f>AB188</f>
        <v>7.44</v>
      </c>
      <c r="CZ188">
        <f>AF188</f>
        <v>7.44</v>
      </c>
      <c r="DA188">
        <f>AJ188</f>
        <v>1</v>
      </c>
      <c r="DB188">
        <f t="shared" si="9"/>
        <v>8.7799999999999994</v>
      </c>
      <c r="DC188">
        <f t="shared" si="10"/>
        <v>1.1599999999999999</v>
      </c>
    </row>
    <row r="189" spans="1:107" x14ac:dyDescent="0.2">
      <c r="A189">
        <f>ROW(Source!A582)</f>
        <v>582</v>
      </c>
      <c r="B189">
        <v>55574044</v>
      </c>
      <c r="C189">
        <v>55575390</v>
      </c>
      <c r="D189">
        <v>52276214</v>
      </c>
      <c r="E189">
        <v>1</v>
      </c>
      <c r="F189">
        <v>1</v>
      </c>
      <c r="G189">
        <v>27</v>
      </c>
      <c r="H189">
        <v>2</v>
      </c>
      <c r="I189" t="s">
        <v>580</v>
      </c>
      <c r="J189" t="s">
        <v>581</v>
      </c>
      <c r="K189" t="s">
        <v>582</v>
      </c>
      <c r="L189">
        <v>1368</v>
      </c>
      <c r="N189">
        <v>1011</v>
      </c>
      <c r="O189" t="s">
        <v>536</v>
      </c>
      <c r="P189" t="s">
        <v>536</v>
      </c>
      <c r="Q189">
        <v>1</v>
      </c>
      <c r="W189">
        <v>0</v>
      </c>
      <c r="X189">
        <v>-929482187</v>
      </c>
      <c r="Y189">
        <v>0.01</v>
      </c>
      <c r="AA189">
        <v>0</v>
      </c>
      <c r="AB189">
        <v>616.73</v>
      </c>
      <c r="AC189">
        <v>511.29</v>
      </c>
      <c r="AD189">
        <v>0</v>
      </c>
      <c r="AE189">
        <v>0</v>
      </c>
      <c r="AF189">
        <v>616.73</v>
      </c>
      <c r="AG189">
        <v>511.29</v>
      </c>
      <c r="AH189">
        <v>0</v>
      </c>
      <c r="AI189">
        <v>1</v>
      </c>
      <c r="AJ189">
        <v>1</v>
      </c>
      <c r="AK189">
        <v>1</v>
      </c>
      <c r="AL189">
        <v>1</v>
      </c>
      <c r="AN189">
        <v>0</v>
      </c>
      <c r="AO189">
        <v>1</v>
      </c>
      <c r="AP189">
        <v>0</v>
      </c>
      <c r="AQ189">
        <v>0</v>
      </c>
      <c r="AR189">
        <v>0</v>
      </c>
      <c r="AS189" t="s">
        <v>3</v>
      </c>
      <c r="AT189">
        <v>0.01</v>
      </c>
      <c r="AU189" t="s">
        <v>3</v>
      </c>
      <c r="AV189">
        <v>0</v>
      </c>
      <c r="AW189">
        <v>2</v>
      </c>
      <c r="AX189">
        <v>55575402</v>
      </c>
      <c r="AY189">
        <v>1</v>
      </c>
      <c r="AZ189">
        <v>0</v>
      </c>
      <c r="BA189">
        <v>184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CX189">
        <f>Y189*Source!I582</f>
        <v>8.0700000000000008E-2</v>
      </c>
      <c r="CY189">
        <f>AB189</f>
        <v>616.73</v>
      </c>
      <c r="CZ189">
        <f>AF189</f>
        <v>616.73</v>
      </c>
      <c r="DA189">
        <f>AJ189</f>
        <v>1</v>
      </c>
      <c r="DB189">
        <f t="shared" si="9"/>
        <v>6.17</v>
      </c>
      <c r="DC189">
        <f t="shared" si="10"/>
        <v>5.1100000000000003</v>
      </c>
    </row>
    <row r="190" spans="1:107" x14ac:dyDescent="0.2">
      <c r="A190">
        <f>ROW(Source!A582)</f>
        <v>582</v>
      </c>
      <c r="B190">
        <v>55574044</v>
      </c>
      <c r="C190">
        <v>55575390</v>
      </c>
      <c r="D190">
        <v>52276398</v>
      </c>
      <c r="E190">
        <v>1</v>
      </c>
      <c r="F190">
        <v>1</v>
      </c>
      <c r="G190">
        <v>27</v>
      </c>
      <c r="H190">
        <v>2</v>
      </c>
      <c r="I190" t="s">
        <v>583</v>
      </c>
      <c r="J190" t="s">
        <v>584</v>
      </c>
      <c r="K190" t="s">
        <v>585</v>
      </c>
      <c r="L190">
        <v>1368</v>
      </c>
      <c r="N190">
        <v>1011</v>
      </c>
      <c r="O190" t="s">
        <v>536</v>
      </c>
      <c r="P190" t="s">
        <v>536</v>
      </c>
      <c r="Q190">
        <v>1</v>
      </c>
      <c r="W190">
        <v>0</v>
      </c>
      <c r="X190">
        <v>1948933241</v>
      </c>
      <c r="Y190">
        <v>2.64</v>
      </c>
      <c r="AA190">
        <v>0</v>
      </c>
      <c r="AB190">
        <v>454.31</v>
      </c>
      <c r="AC190">
        <v>405.68</v>
      </c>
      <c r="AD190">
        <v>0</v>
      </c>
      <c r="AE190">
        <v>0</v>
      </c>
      <c r="AF190">
        <v>454.31</v>
      </c>
      <c r="AG190">
        <v>405.68</v>
      </c>
      <c r="AH190">
        <v>0</v>
      </c>
      <c r="AI190">
        <v>1</v>
      </c>
      <c r="AJ190">
        <v>1</v>
      </c>
      <c r="AK190">
        <v>1</v>
      </c>
      <c r="AL190">
        <v>1</v>
      </c>
      <c r="AN190">
        <v>0</v>
      </c>
      <c r="AO190">
        <v>1</v>
      </c>
      <c r="AP190">
        <v>0</v>
      </c>
      <c r="AQ190">
        <v>0</v>
      </c>
      <c r="AR190">
        <v>0</v>
      </c>
      <c r="AS190" t="s">
        <v>3</v>
      </c>
      <c r="AT190">
        <v>2.64</v>
      </c>
      <c r="AU190" t="s">
        <v>3</v>
      </c>
      <c r="AV190">
        <v>0</v>
      </c>
      <c r="AW190">
        <v>2</v>
      </c>
      <c r="AX190">
        <v>55575403</v>
      </c>
      <c r="AY190">
        <v>1</v>
      </c>
      <c r="AZ190">
        <v>0</v>
      </c>
      <c r="BA190">
        <v>185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CX190">
        <f>Y190*Source!I582</f>
        <v>21.3048</v>
      </c>
      <c r="CY190">
        <f>AB190</f>
        <v>454.31</v>
      </c>
      <c r="CZ190">
        <f>AF190</f>
        <v>454.31</v>
      </c>
      <c r="DA190">
        <f>AJ190</f>
        <v>1</v>
      </c>
      <c r="DB190">
        <f t="shared" si="9"/>
        <v>1199.3800000000001</v>
      </c>
      <c r="DC190">
        <f t="shared" si="10"/>
        <v>1071</v>
      </c>
    </row>
    <row r="191" spans="1:107" x14ac:dyDescent="0.2">
      <c r="A191">
        <f>ROW(Source!A582)</f>
        <v>582</v>
      </c>
      <c r="B191">
        <v>55574044</v>
      </c>
      <c r="C191">
        <v>55575390</v>
      </c>
      <c r="D191">
        <v>52279222</v>
      </c>
      <c r="E191">
        <v>1</v>
      </c>
      <c r="F191">
        <v>1</v>
      </c>
      <c r="G191">
        <v>27</v>
      </c>
      <c r="H191">
        <v>3</v>
      </c>
      <c r="I191" t="s">
        <v>586</v>
      </c>
      <c r="J191" t="s">
        <v>587</v>
      </c>
      <c r="K191" t="s">
        <v>588</v>
      </c>
      <c r="L191">
        <v>1327</v>
      </c>
      <c r="N191">
        <v>1005</v>
      </c>
      <c r="O191" t="s">
        <v>549</v>
      </c>
      <c r="P191" t="s">
        <v>549</v>
      </c>
      <c r="Q191">
        <v>1</v>
      </c>
      <c r="W191">
        <v>0</v>
      </c>
      <c r="X191">
        <v>-656702110</v>
      </c>
      <c r="Y191">
        <v>5.6</v>
      </c>
      <c r="AA191">
        <v>12.02</v>
      </c>
      <c r="AB191">
        <v>0</v>
      </c>
      <c r="AC191">
        <v>0</v>
      </c>
      <c r="AD191">
        <v>0</v>
      </c>
      <c r="AE191">
        <v>12.02</v>
      </c>
      <c r="AF191">
        <v>0</v>
      </c>
      <c r="AG191">
        <v>0</v>
      </c>
      <c r="AH191">
        <v>0</v>
      </c>
      <c r="AI191">
        <v>1</v>
      </c>
      <c r="AJ191">
        <v>1</v>
      </c>
      <c r="AK191">
        <v>1</v>
      </c>
      <c r="AL191">
        <v>1</v>
      </c>
      <c r="AN191">
        <v>0</v>
      </c>
      <c r="AO191">
        <v>1</v>
      </c>
      <c r="AP191">
        <v>0</v>
      </c>
      <c r="AQ191">
        <v>0</v>
      </c>
      <c r="AR191">
        <v>0</v>
      </c>
      <c r="AS191" t="s">
        <v>3</v>
      </c>
      <c r="AT191">
        <v>5.6</v>
      </c>
      <c r="AU191" t="s">
        <v>3</v>
      </c>
      <c r="AV191">
        <v>0</v>
      </c>
      <c r="AW191">
        <v>2</v>
      </c>
      <c r="AX191">
        <v>55575404</v>
      </c>
      <c r="AY191">
        <v>1</v>
      </c>
      <c r="AZ191">
        <v>0</v>
      </c>
      <c r="BA191">
        <v>186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CX191">
        <f>Y191*Source!I582</f>
        <v>45.192</v>
      </c>
      <c r="CY191">
        <f t="shared" ref="CY191:CY196" si="14">AA191</f>
        <v>12.02</v>
      </c>
      <c r="CZ191">
        <f t="shared" ref="CZ191:CZ196" si="15">AE191</f>
        <v>12.02</v>
      </c>
      <c r="DA191">
        <f t="shared" ref="DA191:DA196" si="16">AI191</f>
        <v>1</v>
      </c>
      <c r="DB191">
        <f t="shared" si="9"/>
        <v>67.31</v>
      </c>
      <c r="DC191">
        <f t="shared" si="10"/>
        <v>0</v>
      </c>
    </row>
    <row r="192" spans="1:107" x14ac:dyDescent="0.2">
      <c r="A192">
        <f>ROW(Source!A582)</f>
        <v>582</v>
      </c>
      <c r="B192">
        <v>55574044</v>
      </c>
      <c r="C192">
        <v>55575390</v>
      </c>
      <c r="D192">
        <v>52279309</v>
      </c>
      <c r="E192">
        <v>1</v>
      </c>
      <c r="F192">
        <v>1</v>
      </c>
      <c r="G192">
        <v>27</v>
      </c>
      <c r="H192">
        <v>3</v>
      </c>
      <c r="I192" t="s">
        <v>589</v>
      </c>
      <c r="J192" t="s">
        <v>590</v>
      </c>
      <c r="K192" t="s">
        <v>591</v>
      </c>
      <c r="L192">
        <v>1348</v>
      </c>
      <c r="N192">
        <v>1009</v>
      </c>
      <c r="O192" t="s">
        <v>120</v>
      </c>
      <c r="P192" t="s">
        <v>120</v>
      </c>
      <c r="Q192">
        <v>1000</v>
      </c>
      <c r="W192">
        <v>0</v>
      </c>
      <c r="X192">
        <v>2135985724</v>
      </c>
      <c r="Y192">
        <v>3.15E-3</v>
      </c>
      <c r="AA192">
        <v>343020.03</v>
      </c>
      <c r="AB192">
        <v>0</v>
      </c>
      <c r="AC192">
        <v>0</v>
      </c>
      <c r="AD192">
        <v>0</v>
      </c>
      <c r="AE192">
        <v>343020.03</v>
      </c>
      <c r="AF192">
        <v>0</v>
      </c>
      <c r="AG192">
        <v>0</v>
      </c>
      <c r="AH192">
        <v>0</v>
      </c>
      <c r="AI192">
        <v>1</v>
      </c>
      <c r="AJ192">
        <v>1</v>
      </c>
      <c r="AK192">
        <v>1</v>
      </c>
      <c r="AL192">
        <v>1</v>
      </c>
      <c r="AN192">
        <v>0</v>
      </c>
      <c r="AO192">
        <v>1</v>
      </c>
      <c r="AP192">
        <v>0</v>
      </c>
      <c r="AQ192">
        <v>0</v>
      </c>
      <c r="AR192">
        <v>0</v>
      </c>
      <c r="AS192" t="s">
        <v>3</v>
      </c>
      <c r="AT192">
        <v>3.15E-3</v>
      </c>
      <c r="AU192" t="s">
        <v>3</v>
      </c>
      <c r="AV192">
        <v>0</v>
      </c>
      <c r="AW192">
        <v>2</v>
      </c>
      <c r="AX192">
        <v>55575405</v>
      </c>
      <c r="AY192">
        <v>1</v>
      </c>
      <c r="AZ192">
        <v>0</v>
      </c>
      <c r="BA192">
        <v>187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CX192">
        <f>Y192*Source!I582</f>
        <v>2.5420500000000002E-2</v>
      </c>
      <c r="CY192">
        <f t="shared" si="14"/>
        <v>343020.03</v>
      </c>
      <c r="CZ192">
        <f t="shared" si="15"/>
        <v>343020.03</v>
      </c>
      <c r="DA192">
        <f t="shared" si="16"/>
        <v>1</v>
      </c>
      <c r="DB192">
        <f t="shared" si="9"/>
        <v>1080.51</v>
      </c>
      <c r="DC192">
        <f t="shared" si="10"/>
        <v>0</v>
      </c>
    </row>
    <row r="193" spans="1:107" x14ac:dyDescent="0.2">
      <c r="A193">
        <f>ROW(Source!A582)</f>
        <v>582</v>
      </c>
      <c r="B193">
        <v>55574044</v>
      </c>
      <c r="C193">
        <v>55575390</v>
      </c>
      <c r="D193">
        <v>52279526</v>
      </c>
      <c r="E193">
        <v>1</v>
      </c>
      <c r="F193">
        <v>1</v>
      </c>
      <c r="G193">
        <v>27</v>
      </c>
      <c r="H193">
        <v>3</v>
      </c>
      <c r="I193" t="s">
        <v>149</v>
      </c>
      <c r="J193" t="s">
        <v>152</v>
      </c>
      <c r="K193" t="s">
        <v>150</v>
      </c>
      <c r="L193">
        <v>1346</v>
      </c>
      <c r="N193">
        <v>1009</v>
      </c>
      <c r="O193" t="s">
        <v>151</v>
      </c>
      <c r="P193" t="s">
        <v>151</v>
      </c>
      <c r="Q193">
        <v>1</v>
      </c>
      <c r="W193">
        <v>1</v>
      </c>
      <c r="X193">
        <v>-78256104</v>
      </c>
      <c r="Y193">
        <v>-735</v>
      </c>
      <c r="AA193">
        <v>17.77</v>
      </c>
      <c r="AB193">
        <v>0</v>
      </c>
      <c r="AC193">
        <v>0</v>
      </c>
      <c r="AD193">
        <v>0</v>
      </c>
      <c r="AE193">
        <v>17.77</v>
      </c>
      <c r="AF193">
        <v>0</v>
      </c>
      <c r="AG193">
        <v>0</v>
      </c>
      <c r="AH193">
        <v>0</v>
      </c>
      <c r="AI193">
        <v>1</v>
      </c>
      <c r="AJ193">
        <v>1</v>
      </c>
      <c r="AK193">
        <v>1</v>
      </c>
      <c r="AL193">
        <v>1</v>
      </c>
      <c r="AN193">
        <v>0</v>
      </c>
      <c r="AO193">
        <v>1</v>
      </c>
      <c r="AP193">
        <v>0</v>
      </c>
      <c r="AQ193">
        <v>0</v>
      </c>
      <c r="AR193">
        <v>0</v>
      </c>
      <c r="AS193" t="s">
        <v>3</v>
      </c>
      <c r="AT193">
        <v>-735</v>
      </c>
      <c r="AU193" t="s">
        <v>3</v>
      </c>
      <c r="AV193">
        <v>0</v>
      </c>
      <c r="AW193">
        <v>2</v>
      </c>
      <c r="AX193">
        <v>55575406</v>
      </c>
      <c r="AY193">
        <v>1</v>
      </c>
      <c r="AZ193">
        <v>6144</v>
      </c>
      <c r="BA193">
        <v>188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CX193">
        <f>Y193*Source!I582</f>
        <v>-5931.45</v>
      </c>
      <c r="CY193">
        <f t="shared" si="14"/>
        <v>17.77</v>
      </c>
      <c r="CZ193">
        <f t="shared" si="15"/>
        <v>17.77</v>
      </c>
      <c r="DA193">
        <f t="shared" si="16"/>
        <v>1</v>
      </c>
      <c r="DB193">
        <f t="shared" si="9"/>
        <v>-13060.95</v>
      </c>
      <c r="DC193">
        <f t="shared" si="10"/>
        <v>0</v>
      </c>
    </row>
    <row r="194" spans="1:107" x14ac:dyDescent="0.2">
      <c r="A194">
        <f>ROW(Source!A582)</f>
        <v>582</v>
      </c>
      <c r="B194">
        <v>55574044</v>
      </c>
      <c r="C194">
        <v>55575390</v>
      </c>
      <c r="D194">
        <v>52279527</v>
      </c>
      <c r="E194">
        <v>1</v>
      </c>
      <c r="F194">
        <v>1</v>
      </c>
      <c r="G194">
        <v>27</v>
      </c>
      <c r="H194">
        <v>3</v>
      </c>
      <c r="I194" t="s">
        <v>158</v>
      </c>
      <c r="J194" t="s">
        <v>160</v>
      </c>
      <c r="K194" t="s">
        <v>311</v>
      </c>
      <c r="L194">
        <v>1346</v>
      </c>
      <c r="N194">
        <v>1009</v>
      </c>
      <c r="O194" t="s">
        <v>151</v>
      </c>
      <c r="P194" t="s">
        <v>151</v>
      </c>
      <c r="Q194">
        <v>1</v>
      </c>
      <c r="W194">
        <v>0</v>
      </c>
      <c r="X194">
        <v>1362637907</v>
      </c>
      <c r="Y194">
        <v>735</v>
      </c>
      <c r="AA194">
        <v>94.72</v>
      </c>
      <c r="AB194">
        <v>0</v>
      </c>
      <c r="AC194">
        <v>0</v>
      </c>
      <c r="AD194">
        <v>0</v>
      </c>
      <c r="AE194">
        <v>94.72</v>
      </c>
      <c r="AF194">
        <v>0</v>
      </c>
      <c r="AG194">
        <v>0</v>
      </c>
      <c r="AH194">
        <v>0</v>
      </c>
      <c r="AI194">
        <v>1</v>
      </c>
      <c r="AJ194">
        <v>1</v>
      </c>
      <c r="AK194">
        <v>1</v>
      </c>
      <c r="AL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 t="s">
        <v>3</v>
      </c>
      <c r="AT194">
        <v>735</v>
      </c>
      <c r="AU194" t="s">
        <v>3</v>
      </c>
      <c r="AV194">
        <v>0</v>
      </c>
      <c r="AW194">
        <v>1</v>
      </c>
      <c r="AX194">
        <v>-1</v>
      </c>
      <c r="AY194">
        <v>0</v>
      </c>
      <c r="AZ194">
        <v>0</v>
      </c>
      <c r="BA194" t="s">
        <v>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CX194">
        <f>Y194*Source!I582</f>
        <v>5931.45</v>
      </c>
      <c r="CY194">
        <f t="shared" si="14"/>
        <v>94.72</v>
      </c>
      <c r="CZ194">
        <f t="shared" si="15"/>
        <v>94.72</v>
      </c>
      <c r="DA194">
        <f t="shared" si="16"/>
        <v>1</v>
      </c>
      <c r="DB194">
        <f t="shared" si="9"/>
        <v>69619.199999999997</v>
      </c>
      <c r="DC194">
        <f t="shared" si="10"/>
        <v>0</v>
      </c>
    </row>
    <row r="195" spans="1:107" x14ac:dyDescent="0.2">
      <c r="A195">
        <f>ROW(Source!A582)</f>
        <v>582</v>
      </c>
      <c r="B195">
        <v>55574044</v>
      </c>
      <c r="C195">
        <v>55575390</v>
      </c>
      <c r="D195">
        <v>52279533</v>
      </c>
      <c r="E195">
        <v>1</v>
      </c>
      <c r="F195">
        <v>1</v>
      </c>
      <c r="G195">
        <v>27</v>
      </c>
      <c r="H195">
        <v>3</v>
      </c>
      <c r="I195" t="s">
        <v>592</v>
      </c>
      <c r="J195" t="s">
        <v>593</v>
      </c>
      <c r="K195" t="s">
        <v>594</v>
      </c>
      <c r="L195">
        <v>1346</v>
      </c>
      <c r="N195">
        <v>1009</v>
      </c>
      <c r="O195" t="s">
        <v>151</v>
      </c>
      <c r="P195" t="s">
        <v>151</v>
      </c>
      <c r="Q195">
        <v>1</v>
      </c>
      <c r="W195">
        <v>0</v>
      </c>
      <c r="X195">
        <v>1434584530</v>
      </c>
      <c r="Y195">
        <v>241.5</v>
      </c>
      <c r="AA195">
        <v>202.34</v>
      </c>
      <c r="AB195">
        <v>0</v>
      </c>
      <c r="AC195">
        <v>0</v>
      </c>
      <c r="AD195">
        <v>0</v>
      </c>
      <c r="AE195">
        <v>202.34</v>
      </c>
      <c r="AF195">
        <v>0</v>
      </c>
      <c r="AG195">
        <v>0</v>
      </c>
      <c r="AH195">
        <v>0</v>
      </c>
      <c r="AI195">
        <v>1</v>
      </c>
      <c r="AJ195">
        <v>1</v>
      </c>
      <c r="AK195">
        <v>1</v>
      </c>
      <c r="AL195">
        <v>1</v>
      </c>
      <c r="AN195">
        <v>0</v>
      </c>
      <c r="AO195">
        <v>1</v>
      </c>
      <c r="AP195">
        <v>0</v>
      </c>
      <c r="AQ195">
        <v>0</v>
      </c>
      <c r="AR195">
        <v>0</v>
      </c>
      <c r="AS195" t="s">
        <v>3</v>
      </c>
      <c r="AT195">
        <v>241.5</v>
      </c>
      <c r="AU195" t="s">
        <v>3</v>
      </c>
      <c r="AV195">
        <v>0</v>
      </c>
      <c r="AW195">
        <v>2</v>
      </c>
      <c r="AX195">
        <v>55575407</v>
      </c>
      <c r="AY195">
        <v>1</v>
      </c>
      <c r="AZ195">
        <v>0</v>
      </c>
      <c r="BA195">
        <v>189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CX195">
        <f>Y195*Source!I582</f>
        <v>1948.905</v>
      </c>
      <c r="CY195">
        <f t="shared" si="14"/>
        <v>202.34</v>
      </c>
      <c r="CZ195">
        <f t="shared" si="15"/>
        <v>202.34</v>
      </c>
      <c r="DA195">
        <f t="shared" si="16"/>
        <v>1</v>
      </c>
      <c r="DB195">
        <f t="shared" si="9"/>
        <v>48865.11</v>
      </c>
      <c r="DC195">
        <f t="shared" si="10"/>
        <v>0</v>
      </c>
    </row>
    <row r="196" spans="1:107" x14ac:dyDescent="0.2">
      <c r="A196">
        <f>ROW(Source!A582)</f>
        <v>582</v>
      </c>
      <c r="B196">
        <v>55574044</v>
      </c>
      <c r="C196">
        <v>55575390</v>
      </c>
      <c r="D196">
        <v>52277500</v>
      </c>
      <c r="E196">
        <v>1</v>
      </c>
      <c r="F196">
        <v>1</v>
      </c>
      <c r="G196">
        <v>27</v>
      </c>
      <c r="H196">
        <v>3</v>
      </c>
      <c r="I196" t="s">
        <v>154</v>
      </c>
      <c r="J196" t="s">
        <v>156</v>
      </c>
      <c r="K196" t="s">
        <v>155</v>
      </c>
      <c r="L196">
        <v>1348</v>
      </c>
      <c r="N196">
        <v>1009</v>
      </c>
      <c r="O196" t="s">
        <v>120</v>
      </c>
      <c r="P196" t="s">
        <v>120</v>
      </c>
      <c r="Q196">
        <v>1000</v>
      </c>
      <c r="W196">
        <v>1</v>
      </c>
      <c r="X196">
        <v>-629368275</v>
      </c>
      <c r="Y196">
        <v>-5.2499999999999998E-2</v>
      </c>
      <c r="AA196">
        <v>748299.67</v>
      </c>
      <c r="AB196">
        <v>0</v>
      </c>
      <c r="AC196">
        <v>0</v>
      </c>
      <c r="AD196">
        <v>0</v>
      </c>
      <c r="AE196">
        <v>748299.67</v>
      </c>
      <c r="AF196">
        <v>0</v>
      </c>
      <c r="AG196">
        <v>0</v>
      </c>
      <c r="AH196">
        <v>0</v>
      </c>
      <c r="AI196">
        <v>1</v>
      </c>
      <c r="AJ196">
        <v>1</v>
      </c>
      <c r="AK196">
        <v>1</v>
      </c>
      <c r="AL196">
        <v>1</v>
      </c>
      <c r="AN196">
        <v>0</v>
      </c>
      <c r="AO196">
        <v>1</v>
      </c>
      <c r="AP196">
        <v>0</v>
      </c>
      <c r="AQ196">
        <v>0</v>
      </c>
      <c r="AR196">
        <v>0</v>
      </c>
      <c r="AS196" t="s">
        <v>3</v>
      </c>
      <c r="AT196">
        <v>-5.2499999999999998E-2</v>
      </c>
      <c r="AU196" t="s">
        <v>3</v>
      </c>
      <c r="AV196">
        <v>0</v>
      </c>
      <c r="AW196">
        <v>2</v>
      </c>
      <c r="AX196">
        <v>55575408</v>
      </c>
      <c r="AY196">
        <v>1</v>
      </c>
      <c r="AZ196">
        <v>6144</v>
      </c>
      <c r="BA196">
        <v>190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CX196">
        <f>Y196*Source!I582</f>
        <v>-0.42367500000000002</v>
      </c>
      <c r="CY196">
        <f t="shared" si="14"/>
        <v>748299.67</v>
      </c>
      <c r="CZ196">
        <f t="shared" si="15"/>
        <v>748299.67</v>
      </c>
      <c r="DA196">
        <f t="shared" si="16"/>
        <v>1</v>
      </c>
      <c r="DB196">
        <f t="shared" si="9"/>
        <v>-39285.730000000003</v>
      </c>
      <c r="DC196">
        <f t="shared" si="10"/>
        <v>0</v>
      </c>
    </row>
    <row r="197" spans="1:107" x14ac:dyDescent="0.2">
      <c r="A197">
        <f>ROW(Source!A586)</f>
        <v>586</v>
      </c>
      <c r="B197">
        <v>55574044</v>
      </c>
      <c r="C197">
        <v>55575415</v>
      </c>
      <c r="D197">
        <v>52263930</v>
      </c>
      <c r="E197">
        <v>27</v>
      </c>
      <c r="F197">
        <v>1</v>
      </c>
      <c r="G197">
        <v>27</v>
      </c>
      <c r="H197">
        <v>1</v>
      </c>
      <c r="I197" t="s">
        <v>530</v>
      </c>
      <c r="J197" t="s">
        <v>3</v>
      </c>
      <c r="K197" t="s">
        <v>531</v>
      </c>
      <c r="L197">
        <v>1191</v>
      </c>
      <c r="N197">
        <v>1013</v>
      </c>
      <c r="O197" t="s">
        <v>532</v>
      </c>
      <c r="P197" t="s">
        <v>532</v>
      </c>
      <c r="Q197">
        <v>1</v>
      </c>
      <c r="W197">
        <v>0</v>
      </c>
      <c r="X197">
        <v>476480486</v>
      </c>
      <c r="Y197">
        <v>2.65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</v>
      </c>
      <c r="AL197">
        <v>1</v>
      </c>
      <c r="AN197">
        <v>0</v>
      </c>
      <c r="AO197">
        <v>1</v>
      </c>
      <c r="AP197">
        <v>0</v>
      </c>
      <c r="AQ197">
        <v>0</v>
      </c>
      <c r="AR197">
        <v>0</v>
      </c>
      <c r="AS197" t="s">
        <v>3</v>
      </c>
      <c r="AT197">
        <v>2.65</v>
      </c>
      <c r="AU197" t="s">
        <v>3</v>
      </c>
      <c r="AV197">
        <v>1</v>
      </c>
      <c r="AW197">
        <v>2</v>
      </c>
      <c r="AX197">
        <v>55575420</v>
      </c>
      <c r="AY197">
        <v>1</v>
      </c>
      <c r="AZ197">
        <v>0</v>
      </c>
      <c r="BA197">
        <v>191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CX197">
        <f>Y197*Source!I586</f>
        <v>21.3855</v>
      </c>
      <c r="CY197">
        <f>AD197</f>
        <v>0</v>
      </c>
      <c r="CZ197">
        <f>AH197</f>
        <v>0</v>
      </c>
      <c r="DA197">
        <f>AL197</f>
        <v>1</v>
      </c>
      <c r="DB197">
        <f t="shared" si="9"/>
        <v>0</v>
      </c>
      <c r="DC197">
        <f t="shared" si="10"/>
        <v>0</v>
      </c>
    </row>
    <row r="198" spans="1:107" x14ac:dyDescent="0.2">
      <c r="A198">
        <f>ROW(Source!A586)</f>
        <v>586</v>
      </c>
      <c r="B198">
        <v>55574044</v>
      </c>
      <c r="C198">
        <v>55575415</v>
      </c>
      <c r="D198">
        <v>52276789</v>
      </c>
      <c r="E198">
        <v>1</v>
      </c>
      <c r="F198">
        <v>1</v>
      </c>
      <c r="G198">
        <v>27</v>
      </c>
      <c r="H198">
        <v>2</v>
      </c>
      <c r="I198" t="s">
        <v>574</v>
      </c>
      <c r="J198" t="s">
        <v>575</v>
      </c>
      <c r="K198" t="s">
        <v>576</v>
      </c>
      <c r="L198">
        <v>1368</v>
      </c>
      <c r="N198">
        <v>1011</v>
      </c>
      <c r="O198" t="s">
        <v>536</v>
      </c>
      <c r="P198" t="s">
        <v>536</v>
      </c>
      <c r="Q198">
        <v>1</v>
      </c>
      <c r="W198">
        <v>0</v>
      </c>
      <c r="X198">
        <v>2028281919</v>
      </c>
      <c r="Y198">
        <v>0.5</v>
      </c>
      <c r="AA198">
        <v>0</v>
      </c>
      <c r="AB198">
        <v>531.41</v>
      </c>
      <c r="AC198">
        <v>373.56</v>
      </c>
      <c r="AD198">
        <v>0</v>
      </c>
      <c r="AE198">
        <v>0</v>
      </c>
      <c r="AF198">
        <v>531.41</v>
      </c>
      <c r="AG198">
        <v>373.56</v>
      </c>
      <c r="AH198">
        <v>0</v>
      </c>
      <c r="AI198">
        <v>1</v>
      </c>
      <c r="AJ198">
        <v>1</v>
      </c>
      <c r="AK198">
        <v>1</v>
      </c>
      <c r="AL198">
        <v>1</v>
      </c>
      <c r="AN198">
        <v>0</v>
      </c>
      <c r="AO198">
        <v>1</v>
      </c>
      <c r="AP198">
        <v>0</v>
      </c>
      <c r="AQ198">
        <v>0</v>
      </c>
      <c r="AR198">
        <v>0</v>
      </c>
      <c r="AS198" t="s">
        <v>3</v>
      </c>
      <c r="AT198">
        <v>0.5</v>
      </c>
      <c r="AU198" t="s">
        <v>3</v>
      </c>
      <c r="AV198">
        <v>0</v>
      </c>
      <c r="AW198">
        <v>2</v>
      </c>
      <c r="AX198">
        <v>55575421</v>
      </c>
      <c r="AY198">
        <v>1</v>
      </c>
      <c r="AZ198">
        <v>0</v>
      </c>
      <c r="BA198">
        <v>192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CX198">
        <f>Y198*Source!I586</f>
        <v>4.0350000000000001</v>
      </c>
      <c r="CY198">
        <f>AB198</f>
        <v>531.41</v>
      </c>
      <c r="CZ198">
        <f>AF198</f>
        <v>531.41</v>
      </c>
      <c r="DA198">
        <f>AJ198</f>
        <v>1</v>
      </c>
      <c r="DB198">
        <f t="shared" si="9"/>
        <v>265.70999999999998</v>
      </c>
      <c r="DC198">
        <f t="shared" si="10"/>
        <v>186.78</v>
      </c>
    </row>
    <row r="199" spans="1:107" x14ac:dyDescent="0.2">
      <c r="A199">
        <f>ROW(Source!A586)</f>
        <v>586</v>
      </c>
      <c r="B199">
        <v>55574044</v>
      </c>
      <c r="C199">
        <v>55575415</v>
      </c>
      <c r="D199">
        <v>52276398</v>
      </c>
      <c r="E199">
        <v>1</v>
      </c>
      <c r="F199">
        <v>1</v>
      </c>
      <c r="G199">
        <v>27</v>
      </c>
      <c r="H199">
        <v>2</v>
      </c>
      <c r="I199" t="s">
        <v>583</v>
      </c>
      <c r="J199" t="s">
        <v>584</v>
      </c>
      <c r="K199" t="s">
        <v>585</v>
      </c>
      <c r="L199">
        <v>1368</v>
      </c>
      <c r="N199">
        <v>1011</v>
      </c>
      <c r="O199" t="s">
        <v>536</v>
      </c>
      <c r="P199" t="s">
        <v>536</v>
      </c>
      <c r="Q199">
        <v>1</v>
      </c>
      <c r="W199">
        <v>0</v>
      </c>
      <c r="X199">
        <v>1948933241</v>
      </c>
      <c r="Y199">
        <v>0.5</v>
      </c>
      <c r="AA199">
        <v>0</v>
      </c>
      <c r="AB199">
        <v>454.31</v>
      </c>
      <c r="AC199">
        <v>405.68</v>
      </c>
      <c r="AD199">
        <v>0</v>
      </c>
      <c r="AE199">
        <v>0</v>
      </c>
      <c r="AF199">
        <v>454.31</v>
      </c>
      <c r="AG199">
        <v>405.68</v>
      </c>
      <c r="AH199">
        <v>0</v>
      </c>
      <c r="AI199">
        <v>1</v>
      </c>
      <c r="AJ199">
        <v>1</v>
      </c>
      <c r="AK199">
        <v>1</v>
      </c>
      <c r="AL199">
        <v>1</v>
      </c>
      <c r="AN199">
        <v>0</v>
      </c>
      <c r="AO199">
        <v>1</v>
      </c>
      <c r="AP199">
        <v>0</v>
      </c>
      <c r="AQ199">
        <v>0</v>
      </c>
      <c r="AR199">
        <v>0</v>
      </c>
      <c r="AS199" t="s">
        <v>3</v>
      </c>
      <c r="AT199">
        <v>0.5</v>
      </c>
      <c r="AU199" t="s">
        <v>3</v>
      </c>
      <c r="AV199">
        <v>0</v>
      </c>
      <c r="AW199">
        <v>2</v>
      </c>
      <c r="AX199">
        <v>55575422</v>
      </c>
      <c r="AY199">
        <v>1</v>
      </c>
      <c r="AZ199">
        <v>0</v>
      </c>
      <c r="BA199">
        <v>193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CX199">
        <f>Y199*Source!I586</f>
        <v>4.0350000000000001</v>
      </c>
      <c r="CY199">
        <f>AB199</f>
        <v>454.31</v>
      </c>
      <c r="CZ199">
        <f>AF199</f>
        <v>454.31</v>
      </c>
      <c r="DA199">
        <f>AJ199</f>
        <v>1</v>
      </c>
      <c r="DB199">
        <f t="shared" si="9"/>
        <v>227.16</v>
      </c>
      <c r="DC199">
        <f t="shared" si="10"/>
        <v>202.84</v>
      </c>
    </row>
    <row r="200" spans="1:107" x14ac:dyDescent="0.2">
      <c r="A200">
        <f>ROW(Source!A586)</f>
        <v>586</v>
      </c>
      <c r="B200">
        <v>55574044</v>
      </c>
      <c r="C200">
        <v>55575415</v>
      </c>
      <c r="D200">
        <v>52279526</v>
      </c>
      <c r="E200">
        <v>1</v>
      </c>
      <c r="F200">
        <v>1</v>
      </c>
      <c r="G200">
        <v>27</v>
      </c>
      <c r="H200">
        <v>3</v>
      </c>
      <c r="I200" t="s">
        <v>149</v>
      </c>
      <c r="J200" t="s">
        <v>152</v>
      </c>
      <c r="K200" t="s">
        <v>150</v>
      </c>
      <c r="L200">
        <v>1346</v>
      </c>
      <c r="N200">
        <v>1009</v>
      </c>
      <c r="O200" t="s">
        <v>151</v>
      </c>
      <c r="P200" t="s">
        <v>151</v>
      </c>
      <c r="Q200">
        <v>1</v>
      </c>
      <c r="W200">
        <v>1</v>
      </c>
      <c r="X200">
        <v>-78256104</v>
      </c>
      <c r="Y200">
        <v>-147</v>
      </c>
      <c r="AA200">
        <v>17.77</v>
      </c>
      <c r="AB200">
        <v>0</v>
      </c>
      <c r="AC200">
        <v>0</v>
      </c>
      <c r="AD200">
        <v>0</v>
      </c>
      <c r="AE200">
        <v>17.77</v>
      </c>
      <c r="AF200">
        <v>0</v>
      </c>
      <c r="AG200">
        <v>0</v>
      </c>
      <c r="AH200">
        <v>0</v>
      </c>
      <c r="AI200">
        <v>1</v>
      </c>
      <c r="AJ200">
        <v>1</v>
      </c>
      <c r="AK200">
        <v>1</v>
      </c>
      <c r="AL200">
        <v>1</v>
      </c>
      <c r="AN200">
        <v>0</v>
      </c>
      <c r="AO200">
        <v>1</v>
      </c>
      <c r="AP200">
        <v>0</v>
      </c>
      <c r="AQ200">
        <v>0</v>
      </c>
      <c r="AR200">
        <v>0</v>
      </c>
      <c r="AS200" t="s">
        <v>3</v>
      </c>
      <c r="AT200">
        <v>-147</v>
      </c>
      <c r="AU200" t="s">
        <v>3</v>
      </c>
      <c r="AV200">
        <v>0</v>
      </c>
      <c r="AW200">
        <v>2</v>
      </c>
      <c r="AX200">
        <v>55575423</v>
      </c>
      <c r="AY200">
        <v>1</v>
      </c>
      <c r="AZ200">
        <v>6144</v>
      </c>
      <c r="BA200">
        <v>194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CX200">
        <f>Y200*Source!I586</f>
        <v>-1186.29</v>
      </c>
      <c r="CY200">
        <f>AA200</f>
        <v>17.77</v>
      </c>
      <c r="CZ200">
        <f>AE200</f>
        <v>17.77</v>
      </c>
      <c r="DA200">
        <f>AI200</f>
        <v>1</v>
      </c>
      <c r="DB200">
        <f t="shared" si="9"/>
        <v>-2612.19</v>
      </c>
      <c r="DC200">
        <f t="shared" si="10"/>
        <v>0</v>
      </c>
    </row>
    <row r="201" spans="1:107" x14ac:dyDescent="0.2">
      <c r="A201">
        <f>ROW(Source!A586)</f>
        <v>586</v>
      </c>
      <c r="B201">
        <v>55574044</v>
      </c>
      <c r="C201">
        <v>55575415</v>
      </c>
      <c r="D201">
        <v>52279527</v>
      </c>
      <c r="E201">
        <v>1</v>
      </c>
      <c r="F201">
        <v>1</v>
      </c>
      <c r="G201">
        <v>27</v>
      </c>
      <c r="H201">
        <v>3</v>
      </c>
      <c r="I201" t="s">
        <v>158</v>
      </c>
      <c r="J201" t="s">
        <v>160</v>
      </c>
      <c r="K201" t="s">
        <v>311</v>
      </c>
      <c r="L201">
        <v>1346</v>
      </c>
      <c r="N201">
        <v>1009</v>
      </c>
      <c r="O201" t="s">
        <v>151</v>
      </c>
      <c r="P201" t="s">
        <v>151</v>
      </c>
      <c r="Q201">
        <v>1</v>
      </c>
      <c r="W201">
        <v>0</v>
      </c>
      <c r="X201">
        <v>1362637907</v>
      </c>
      <c r="Y201">
        <v>147</v>
      </c>
      <c r="AA201">
        <v>94.72</v>
      </c>
      <c r="AB201">
        <v>0</v>
      </c>
      <c r="AC201">
        <v>0</v>
      </c>
      <c r="AD201">
        <v>0</v>
      </c>
      <c r="AE201">
        <v>94.72</v>
      </c>
      <c r="AF201">
        <v>0</v>
      </c>
      <c r="AG201">
        <v>0</v>
      </c>
      <c r="AH201">
        <v>0</v>
      </c>
      <c r="AI201">
        <v>1</v>
      </c>
      <c r="AJ201">
        <v>1</v>
      </c>
      <c r="AK201">
        <v>1</v>
      </c>
      <c r="AL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 t="s">
        <v>3</v>
      </c>
      <c r="AT201">
        <v>147</v>
      </c>
      <c r="AU201" t="s">
        <v>3</v>
      </c>
      <c r="AV201">
        <v>0</v>
      </c>
      <c r="AW201">
        <v>1</v>
      </c>
      <c r="AX201">
        <v>-1</v>
      </c>
      <c r="AY201">
        <v>0</v>
      </c>
      <c r="AZ201">
        <v>0</v>
      </c>
      <c r="BA201" t="s">
        <v>3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CX201">
        <f>Y201*Source!I586</f>
        <v>1186.29</v>
      </c>
      <c r="CY201">
        <f>AA201</f>
        <v>94.72</v>
      </c>
      <c r="CZ201">
        <f>AE201</f>
        <v>94.72</v>
      </c>
      <c r="DA201">
        <f>AI201</f>
        <v>1</v>
      </c>
      <c r="DB201">
        <f t="shared" si="9"/>
        <v>13923.84</v>
      </c>
      <c r="DC201">
        <f t="shared" si="10"/>
        <v>0</v>
      </c>
    </row>
    <row r="202" spans="1:107" x14ac:dyDescent="0.2">
      <c r="A202">
        <f>ROW(Source!A586)</f>
        <v>586</v>
      </c>
      <c r="B202">
        <v>55574044</v>
      </c>
      <c r="C202">
        <v>55575415</v>
      </c>
      <c r="D202">
        <v>52279533</v>
      </c>
      <c r="E202">
        <v>1</v>
      </c>
      <c r="F202">
        <v>1</v>
      </c>
      <c r="G202">
        <v>27</v>
      </c>
      <c r="H202">
        <v>3</v>
      </c>
      <c r="I202" t="s">
        <v>592</v>
      </c>
      <c r="J202" t="s">
        <v>593</v>
      </c>
      <c r="K202" t="s">
        <v>594</v>
      </c>
      <c r="L202">
        <v>1346</v>
      </c>
      <c r="N202">
        <v>1009</v>
      </c>
      <c r="O202" t="s">
        <v>151</v>
      </c>
      <c r="P202" t="s">
        <v>151</v>
      </c>
      <c r="Q202">
        <v>1</v>
      </c>
      <c r="W202">
        <v>0</v>
      </c>
      <c r="X202">
        <v>1434584530</v>
      </c>
      <c r="Y202">
        <v>42</v>
      </c>
      <c r="AA202">
        <v>202.34</v>
      </c>
      <c r="AB202">
        <v>0</v>
      </c>
      <c r="AC202">
        <v>0</v>
      </c>
      <c r="AD202">
        <v>0</v>
      </c>
      <c r="AE202">
        <v>202.34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1</v>
      </c>
      <c r="AL202">
        <v>1</v>
      </c>
      <c r="AN202">
        <v>0</v>
      </c>
      <c r="AO202">
        <v>1</v>
      </c>
      <c r="AP202">
        <v>0</v>
      </c>
      <c r="AQ202">
        <v>0</v>
      </c>
      <c r="AR202">
        <v>0</v>
      </c>
      <c r="AS202" t="s">
        <v>3</v>
      </c>
      <c r="AT202">
        <v>42</v>
      </c>
      <c r="AU202" t="s">
        <v>3</v>
      </c>
      <c r="AV202">
        <v>0</v>
      </c>
      <c r="AW202">
        <v>2</v>
      </c>
      <c r="AX202">
        <v>55575424</v>
      </c>
      <c r="AY202">
        <v>1</v>
      </c>
      <c r="AZ202">
        <v>0</v>
      </c>
      <c r="BA202">
        <v>195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CX202">
        <f>Y202*Source!I586</f>
        <v>338.94</v>
      </c>
      <c r="CY202">
        <f>AA202</f>
        <v>202.34</v>
      </c>
      <c r="CZ202">
        <f>AE202</f>
        <v>202.34</v>
      </c>
      <c r="DA202">
        <f>AI202</f>
        <v>1</v>
      </c>
      <c r="DB202">
        <f t="shared" si="9"/>
        <v>8498.2800000000007</v>
      </c>
      <c r="DC202">
        <f t="shared" si="10"/>
        <v>0</v>
      </c>
    </row>
    <row r="203" spans="1:107" x14ac:dyDescent="0.2">
      <c r="A203">
        <f>ROW(Source!A586)</f>
        <v>586</v>
      </c>
      <c r="B203">
        <v>55574044</v>
      </c>
      <c r="C203">
        <v>55575415</v>
      </c>
      <c r="D203">
        <v>52277500</v>
      </c>
      <c r="E203">
        <v>1</v>
      </c>
      <c r="F203">
        <v>1</v>
      </c>
      <c r="G203">
        <v>27</v>
      </c>
      <c r="H203">
        <v>3</v>
      </c>
      <c r="I203" t="s">
        <v>154</v>
      </c>
      <c r="J203" t="s">
        <v>156</v>
      </c>
      <c r="K203" t="s">
        <v>155</v>
      </c>
      <c r="L203">
        <v>1348</v>
      </c>
      <c r="N203">
        <v>1009</v>
      </c>
      <c r="O203" t="s">
        <v>120</v>
      </c>
      <c r="P203" t="s">
        <v>120</v>
      </c>
      <c r="Q203">
        <v>1000</v>
      </c>
      <c r="W203">
        <v>1</v>
      </c>
      <c r="X203">
        <v>-629368275</v>
      </c>
      <c r="Y203">
        <v>-1.0500000000000001E-2</v>
      </c>
      <c r="AA203">
        <v>748299.67</v>
      </c>
      <c r="AB203">
        <v>0</v>
      </c>
      <c r="AC203">
        <v>0</v>
      </c>
      <c r="AD203">
        <v>0</v>
      </c>
      <c r="AE203">
        <v>748299.67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1</v>
      </c>
      <c r="AN203">
        <v>0</v>
      </c>
      <c r="AO203">
        <v>1</v>
      </c>
      <c r="AP203">
        <v>0</v>
      </c>
      <c r="AQ203">
        <v>0</v>
      </c>
      <c r="AR203">
        <v>0</v>
      </c>
      <c r="AS203" t="s">
        <v>3</v>
      </c>
      <c r="AT203">
        <v>-1.0500000000000001E-2</v>
      </c>
      <c r="AU203" t="s">
        <v>3</v>
      </c>
      <c r="AV203">
        <v>0</v>
      </c>
      <c r="AW203">
        <v>2</v>
      </c>
      <c r="AX203">
        <v>55575425</v>
      </c>
      <c r="AY203">
        <v>1</v>
      </c>
      <c r="AZ203">
        <v>6144</v>
      </c>
      <c r="BA203">
        <v>196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CX203">
        <f>Y203*Source!I586</f>
        <v>-8.4735000000000005E-2</v>
      </c>
      <c r="CY203">
        <f>AA203</f>
        <v>748299.67</v>
      </c>
      <c r="CZ203">
        <f>AE203</f>
        <v>748299.67</v>
      </c>
      <c r="DA203">
        <f>AI203</f>
        <v>1</v>
      </c>
      <c r="DB203">
        <f t="shared" si="9"/>
        <v>-7857.15</v>
      </c>
      <c r="DC203">
        <f t="shared" si="10"/>
        <v>0</v>
      </c>
    </row>
    <row r="204" spans="1:107" x14ac:dyDescent="0.2">
      <c r="A204">
        <f>ROW(Source!A590)</f>
        <v>590</v>
      </c>
      <c r="B204">
        <v>55574044</v>
      </c>
      <c r="C204">
        <v>55575432</v>
      </c>
      <c r="D204">
        <v>52263930</v>
      </c>
      <c r="E204">
        <v>27</v>
      </c>
      <c r="F204">
        <v>1</v>
      </c>
      <c r="G204">
        <v>27</v>
      </c>
      <c r="H204">
        <v>1</v>
      </c>
      <c r="I204" t="s">
        <v>530</v>
      </c>
      <c r="J204" t="s">
        <v>3</v>
      </c>
      <c r="K204" t="s">
        <v>531</v>
      </c>
      <c r="L204">
        <v>1191</v>
      </c>
      <c r="N204">
        <v>1013</v>
      </c>
      <c r="O204" t="s">
        <v>532</v>
      </c>
      <c r="P204" t="s">
        <v>532</v>
      </c>
      <c r="Q204">
        <v>1</v>
      </c>
      <c r="W204">
        <v>0</v>
      </c>
      <c r="X204">
        <v>476480486</v>
      </c>
      <c r="Y204">
        <v>80.27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1</v>
      </c>
      <c r="AK204">
        <v>1</v>
      </c>
      <c r="AL204">
        <v>1</v>
      </c>
      <c r="AN204">
        <v>0</v>
      </c>
      <c r="AO204">
        <v>1</v>
      </c>
      <c r="AP204">
        <v>0</v>
      </c>
      <c r="AQ204">
        <v>0</v>
      </c>
      <c r="AR204">
        <v>0</v>
      </c>
      <c r="AS204" t="s">
        <v>3</v>
      </c>
      <c r="AT204">
        <v>80.27</v>
      </c>
      <c r="AU204" t="s">
        <v>3</v>
      </c>
      <c r="AV204">
        <v>1</v>
      </c>
      <c r="AW204">
        <v>2</v>
      </c>
      <c r="AX204">
        <v>55575436</v>
      </c>
      <c r="AY204">
        <v>1</v>
      </c>
      <c r="AZ204">
        <v>0</v>
      </c>
      <c r="BA204">
        <v>197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CX204">
        <f>Y204*Source!I590</f>
        <v>83.480800000000002</v>
      </c>
      <c r="CY204">
        <f>AD204</f>
        <v>0</v>
      </c>
      <c r="CZ204">
        <f>AH204</f>
        <v>0</v>
      </c>
      <c r="DA204">
        <f>AL204</f>
        <v>1</v>
      </c>
      <c r="DB204">
        <f t="shared" si="9"/>
        <v>0</v>
      </c>
      <c r="DC204">
        <f t="shared" si="10"/>
        <v>0</v>
      </c>
    </row>
    <row r="205" spans="1:107" x14ac:dyDescent="0.2">
      <c r="A205">
        <f>ROW(Source!A590)</f>
        <v>590</v>
      </c>
      <c r="B205">
        <v>55574044</v>
      </c>
      <c r="C205">
        <v>55575432</v>
      </c>
      <c r="D205">
        <v>52279970</v>
      </c>
      <c r="E205">
        <v>1</v>
      </c>
      <c r="F205">
        <v>1</v>
      </c>
      <c r="G205">
        <v>27</v>
      </c>
      <c r="H205">
        <v>3</v>
      </c>
      <c r="I205" t="s">
        <v>595</v>
      </c>
      <c r="J205" t="s">
        <v>596</v>
      </c>
      <c r="K205" t="s">
        <v>597</v>
      </c>
      <c r="L205">
        <v>1339</v>
      </c>
      <c r="N205">
        <v>1007</v>
      </c>
      <c r="O205" t="s">
        <v>175</v>
      </c>
      <c r="P205" t="s">
        <v>175</v>
      </c>
      <c r="Q205">
        <v>1</v>
      </c>
      <c r="W205">
        <v>0</v>
      </c>
      <c r="X205">
        <v>-697630842</v>
      </c>
      <c r="Y205">
        <v>5.9</v>
      </c>
      <c r="AA205">
        <v>3714.73</v>
      </c>
      <c r="AB205">
        <v>0</v>
      </c>
      <c r="AC205">
        <v>0</v>
      </c>
      <c r="AD205">
        <v>0</v>
      </c>
      <c r="AE205">
        <v>3714.73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1</v>
      </c>
      <c r="AL205">
        <v>1</v>
      </c>
      <c r="AN205">
        <v>0</v>
      </c>
      <c r="AO205">
        <v>1</v>
      </c>
      <c r="AP205">
        <v>0</v>
      </c>
      <c r="AQ205">
        <v>0</v>
      </c>
      <c r="AR205">
        <v>0</v>
      </c>
      <c r="AS205" t="s">
        <v>3</v>
      </c>
      <c r="AT205">
        <v>5.9</v>
      </c>
      <c r="AU205" t="s">
        <v>3</v>
      </c>
      <c r="AV205">
        <v>0</v>
      </c>
      <c r="AW205">
        <v>2</v>
      </c>
      <c r="AX205">
        <v>55575437</v>
      </c>
      <c r="AY205">
        <v>1</v>
      </c>
      <c r="AZ205">
        <v>0</v>
      </c>
      <c r="BA205">
        <v>198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CX205">
        <f>Y205*Source!I590</f>
        <v>6.136000000000001</v>
      </c>
      <c r="CY205">
        <f>AA205</f>
        <v>3714.73</v>
      </c>
      <c r="CZ205">
        <f>AE205</f>
        <v>3714.73</v>
      </c>
      <c r="DA205">
        <f>AI205</f>
        <v>1</v>
      </c>
      <c r="DB205">
        <f t="shared" si="9"/>
        <v>21916.91</v>
      </c>
      <c r="DC205">
        <f t="shared" si="10"/>
        <v>0</v>
      </c>
    </row>
    <row r="206" spans="1:107" x14ac:dyDescent="0.2">
      <c r="A206">
        <f>ROW(Source!A590)</f>
        <v>590</v>
      </c>
      <c r="B206">
        <v>55574044</v>
      </c>
      <c r="C206">
        <v>55575432</v>
      </c>
      <c r="D206">
        <v>52280046</v>
      </c>
      <c r="E206">
        <v>1</v>
      </c>
      <c r="F206">
        <v>1</v>
      </c>
      <c r="G206">
        <v>27</v>
      </c>
      <c r="H206">
        <v>3</v>
      </c>
      <c r="I206" t="s">
        <v>598</v>
      </c>
      <c r="J206" t="s">
        <v>599</v>
      </c>
      <c r="K206" t="s">
        <v>600</v>
      </c>
      <c r="L206">
        <v>1339</v>
      </c>
      <c r="N206">
        <v>1007</v>
      </c>
      <c r="O206" t="s">
        <v>175</v>
      </c>
      <c r="P206" t="s">
        <v>175</v>
      </c>
      <c r="Q206">
        <v>1</v>
      </c>
      <c r="W206">
        <v>0</v>
      </c>
      <c r="X206">
        <v>253260963</v>
      </c>
      <c r="Y206">
        <v>0.06</v>
      </c>
      <c r="AA206">
        <v>3392.59</v>
      </c>
      <c r="AB206">
        <v>0</v>
      </c>
      <c r="AC206">
        <v>0</v>
      </c>
      <c r="AD206">
        <v>0</v>
      </c>
      <c r="AE206">
        <v>3392.59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1</v>
      </c>
      <c r="AL206">
        <v>1</v>
      </c>
      <c r="AN206">
        <v>0</v>
      </c>
      <c r="AO206">
        <v>1</v>
      </c>
      <c r="AP206">
        <v>0</v>
      </c>
      <c r="AQ206">
        <v>0</v>
      </c>
      <c r="AR206">
        <v>0</v>
      </c>
      <c r="AS206" t="s">
        <v>3</v>
      </c>
      <c r="AT206">
        <v>0.06</v>
      </c>
      <c r="AU206" t="s">
        <v>3</v>
      </c>
      <c r="AV206">
        <v>0</v>
      </c>
      <c r="AW206">
        <v>2</v>
      </c>
      <c r="AX206">
        <v>55575438</v>
      </c>
      <c r="AY206">
        <v>1</v>
      </c>
      <c r="AZ206">
        <v>0</v>
      </c>
      <c r="BA206">
        <v>199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CX206">
        <f>Y206*Source!I590</f>
        <v>6.2399999999999997E-2</v>
      </c>
      <c r="CY206">
        <f>AA206</f>
        <v>3392.59</v>
      </c>
      <c r="CZ206">
        <f>AE206</f>
        <v>3392.59</v>
      </c>
      <c r="DA206">
        <f>AI206</f>
        <v>1</v>
      </c>
      <c r="DB206">
        <f t="shared" si="9"/>
        <v>203.56</v>
      </c>
      <c r="DC206">
        <f t="shared" si="10"/>
        <v>0</v>
      </c>
    </row>
    <row r="207" spans="1:107" x14ac:dyDescent="0.2">
      <c r="A207">
        <f>ROW(Source!A590)</f>
        <v>590</v>
      </c>
      <c r="B207">
        <v>55574044</v>
      </c>
      <c r="C207">
        <v>55575432</v>
      </c>
      <c r="D207">
        <v>52280784</v>
      </c>
      <c r="E207">
        <v>1</v>
      </c>
      <c r="F207">
        <v>1</v>
      </c>
      <c r="G207">
        <v>27</v>
      </c>
      <c r="H207">
        <v>3</v>
      </c>
      <c r="I207" t="s">
        <v>173</v>
      </c>
      <c r="J207" t="s">
        <v>176</v>
      </c>
      <c r="K207" t="s">
        <v>174</v>
      </c>
      <c r="L207">
        <v>1339</v>
      </c>
      <c r="N207">
        <v>1007</v>
      </c>
      <c r="O207" t="s">
        <v>175</v>
      </c>
      <c r="P207" t="s">
        <v>175</v>
      </c>
      <c r="Q207">
        <v>1</v>
      </c>
      <c r="W207">
        <v>1</v>
      </c>
      <c r="X207">
        <v>1857369686</v>
      </c>
      <c r="Y207">
        <v>-4.3</v>
      </c>
      <c r="AA207">
        <v>7833.01</v>
      </c>
      <c r="AB207">
        <v>0</v>
      </c>
      <c r="AC207">
        <v>0</v>
      </c>
      <c r="AD207">
        <v>0</v>
      </c>
      <c r="AE207">
        <v>7833.01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1</v>
      </c>
      <c r="AL207">
        <v>1</v>
      </c>
      <c r="AN207">
        <v>0</v>
      </c>
      <c r="AO207">
        <v>1</v>
      </c>
      <c r="AP207">
        <v>0</v>
      </c>
      <c r="AQ207">
        <v>0</v>
      </c>
      <c r="AR207">
        <v>0</v>
      </c>
      <c r="AS207" t="s">
        <v>3</v>
      </c>
      <c r="AT207">
        <v>-4.3</v>
      </c>
      <c r="AU207" t="s">
        <v>3</v>
      </c>
      <c r="AV207">
        <v>0</v>
      </c>
      <c r="AW207">
        <v>2</v>
      </c>
      <c r="AX207">
        <v>55575439</v>
      </c>
      <c r="AY207">
        <v>1</v>
      </c>
      <c r="AZ207">
        <v>6144</v>
      </c>
      <c r="BA207">
        <v>200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CX207">
        <f>Y207*Source!I590</f>
        <v>-4.4719999999999995</v>
      </c>
      <c r="CY207">
        <f>AA207</f>
        <v>7833.01</v>
      </c>
      <c r="CZ207">
        <f>AE207</f>
        <v>7833.01</v>
      </c>
      <c r="DA207">
        <f>AI207</f>
        <v>1</v>
      </c>
      <c r="DB207">
        <f t="shared" si="9"/>
        <v>-33681.94</v>
      </c>
      <c r="DC207">
        <f t="shared" si="10"/>
        <v>0</v>
      </c>
    </row>
    <row r="208" spans="1:107" x14ac:dyDescent="0.2">
      <c r="A208">
        <f>ROW(Source!A590)</f>
        <v>590</v>
      </c>
      <c r="B208">
        <v>55574044</v>
      </c>
      <c r="C208">
        <v>55575432</v>
      </c>
      <c r="D208">
        <v>0</v>
      </c>
      <c r="E208">
        <v>27</v>
      </c>
      <c r="F208">
        <v>1</v>
      </c>
      <c r="G208">
        <v>27</v>
      </c>
      <c r="H208">
        <v>3</v>
      </c>
      <c r="I208" t="s">
        <v>178</v>
      </c>
      <c r="J208" t="s">
        <v>3</v>
      </c>
      <c r="K208" t="s">
        <v>317</v>
      </c>
      <c r="L208">
        <v>1354</v>
      </c>
      <c r="N208">
        <v>1010</v>
      </c>
      <c r="O208" t="s">
        <v>180</v>
      </c>
      <c r="P208" t="s">
        <v>180</v>
      </c>
      <c r="Q208">
        <v>1</v>
      </c>
      <c r="W208">
        <v>0</v>
      </c>
      <c r="X208">
        <v>-988600449</v>
      </c>
      <c r="Y208">
        <v>0</v>
      </c>
      <c r="AA208">
        <v>372.6</v>
      </c>
      <c r="AB208">
        <v>0</v>
      </c>
      <c r="AC208">
        <v>0</v>
      </c>
      <c r="AD208">
        <v>0</v>
      </c>
      <c r="AE208">
        <v>372.6</v>
      </c>
      <c r="AF208">
        <v>0</v>
      </c>
      <c r="AG208">
        <v>0</v>
      </c>
      <c r="AH208">
        <v>0</v>
      </c>
      <c r="AI208">
        <v>1</v>
      </c>
      <c r="AJ208">
        <v>1</v>
      </c>
      <c r="AK208">
        <v>1</v>
      </c>
      <c r="AL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 t="s">
        <v>3</v>
      </c>
      <c r="AT208">
        <v>0</v>
      </c>
      <c r="AU208" t="s">
        <v>3</v>
      </c>
      <c r="AV208">
        <v>0</v>
      </c>
      <c r="AW208">
        <v>1</v>
      </c>
      <c r="AX208">
        <v>-1</v>
      </c>
      <c r="AY208">
        <v>0</v>
      </c>
      <c r="AZ208">
        <v>0</v>
      </c>
      <c r="BA208" t="s">
        <v>3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CX208">
        <f>Y208*Source!I590</f>
        <v>0</v>
      </c>
      <c r="CY208">
        <f>AA208</f>
        <v>372.6</v>
      </c>
      <c r="CZ208">
        <f>AE208</f>
        <v>372.6</v>
      </c>
      <c r="DA208">
        <f>AI208</f>
        <v>1</v>
      </c>
      <c r="DB208">
        <f t="shared" si="9"/>
        <v>0</v>
      </c>
      <c r="DC208">
        <f t="shared" si="10"/>
        <v>0</v>
      </c>
    </row>
    <row r="209" spans="1:107" x14ac:dyDescent="0.2">
      <c r="A209">
        <f>ROW(Source!A660)</f>
        <v>660</v>
      </c>
      <c r="B209">
        <v>55574044</v>
      </c>
      <c r="C209">
        <v>55575500</v>
      </c>
      <c r="D209">
        <v>52263930</v>
      </c>
      <c r="E209">
        <v>27</v>
      </c>
      <c r="F209">
        <v>1</v>
      </c>
      <c r="G209">
        <v>27</v>
      </c>
      <c r="H209">
        <v>1</v>
      </c>
      <c r="I209" t="s">
        <v>530</v>
      </c>
      <c r="J209" t="s">
        <v>3</v>
      </c>
      <c r="K209" t="s">
        <v>531</v>
      </c>
      <c r="L209">
        <v>1191</v>
      </c>
      <c r="N209">
        <v>1013</v>
      </c>
      <c r="O209" t="s">
        <v>532</v>
      </c>
      <c r="P209" t="s">
        <v>532</v>
      </c>
      <c r="Q209">
        <v>1</v>
      </c>
      <c r="W209">
        <v>0</v>
      </c>
      <c r="X209">
        <v>476480486</v>
      </c>
      <c r="Y209">
        <v>6.22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1</v>
      </c>
      <c r="AK209">
        <v>1</v>
      </c>
      <c r="AL209">
        <v>1</v>
      </c>
      <c r="AN209">
        <v>0</v>
      </c>
      <c r="AO209">
        <v>1</v>
      </c>
      <c r="AP209">
        <v>0</v>
      </c>
      <c r="AQ209">
        <v>0</v>
      </c>
      <c r="AR209">
        <v>0</v>
      </c>
      <c r="AS209" t="s">
        <v>3</v>
      </c>
      <c r="AT209">
        <v>6.22</v>
      </c>
      <c r="AU209" t="s">
        <v>3</v>
      </c>
      <c r="AV209">
        <v>1</v>
      </c>
      <c r="AW209">
        <v>2</v>
      </c>
      <c r="AX209">
        <v>55575506</v>
      </c>
      <c r="AY209">
        <v>1</v>
      </c>
      <c r="AZ209">
        <v>0</v>
      </c>
      <c r="BA209">
        <v>201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CX209">
        <f>Y209*Source!I660</f>
        <v>4.976</v>
      </c>
      <c r="CY209">
        <f>AD209</f>
        <v>0</v>
      </c>
      <c r="CZ209">
        <f>AH209</f>
        <v>0</v>
      </c>
      <c r="DA209">
        <f>AL209</f>
        <v>1</v>
      </c>
      <c r="DB209">
        <f t="shared" si="9"/>
        <v>0</v>
      </c>
      <c r="DC209">
        <f t="shared" si="10"/>
        <v>0</v>
      </c>
    </row>
    <row r="210" spans="1:107" x14ac:dyDescent="0.2">
      <c r="A210">
        <f>ROW(Source!A660)</f>
        <v>660</v>
      </c>
      <c r="B210">
        <v>55574044</v>
      </c>
      <c r="C210">
        <v>55575500</v>
      </c>
      <c r="D210">
        <v>52278256</v>
      </c>
      <c r="E210">
        <v>1</v>
      </c>
      <c r="F210">
        <v>1</v>
      </c>
      <c r="G210">
        <v>27</v>
      </c>
      <c r="H210">
        <v>3</v>
      </c>
      <c r="I210" t="s">
        <v>550</v>
      </c>
      <c r="J210" t="s">
        <v>551</v>
      </c>
      <c r="K210" t="s">
        <v>552</v>
      </c>
      <c r="L210">
        <v>1339</v>
      </c>
      <c r="N210">
        <v>1007</v>
      </c>
      <c r="O210" t="s">
        <v>175</v>
      </c>
      <c r="P210" t="s">
        <v>175</v>
      </c>
      <c r="Q210">
        <v>1</v>
      </c>
      <c r="W210">
        <v>0</v>
      </c>
      <c r="X210">
        <v>1817333636</v>
      </c>
      <c r="Y210">
        <v>0.29899999999999999</v>
      </c>
      <c r="AA210">
        <v>590.78</v>
      </c>
      <c r="AB210">
        <v>0</v>
      </c>
      <c r="AC210">
        <v>0</v>
      </c>
      <c r="AD210">
        <v>0</v>
      </c>
      <c r="AE210">
        <v>590.78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1</v>
      </c>
      <c r="AL210">
        <v>1</v>
      </c>
      <c r="AN210">
        <v>0</v>
      </c>
      <c r="AO210">
        <v>1</v>
      </c>
      <c r="AP210">
        <v>0</v>
      </c>
      <c r="AQ210">
        <v>0</v>
      </c>
      <c r="AR210">
        <v>0</v>
      </c>
      <c r="AS210" t="s">
        <v>3</v>
      </c>
      <c r="AT210">
        <v>0.29899999999999999</v>
      </c>
      <c r="AU210" t="s">
        <v>3</v>
      </c>
      <c r="AV210">
        <v>0</v>
      </c>
      <c r="AW210">
        <v>2</v>
      </c>
      <c r="AX210">
        <v>55575507</v>
      </c>
      <c r="AY210">
        <v>1</v>
      </c>
      <c r="AZ210">
        <v>0</v>
      </c>
      <c r="BA210">
        <v>202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CX210">
        <f>Y210*Source!I660</f>
        <v>0.2392</v>
      </c>
      <c r="CY210">
        <f>AA210</f>
        <v>590.78</v>
      </c>
      <c r="CZ210">
        <f>AE210</f>
        <v>590.78</v>
      </c>
      <c r="DA210">
        <f>AI210</f>
        <v>1</v>
      </c>
      <c r="DB210">
        <f t="shared" si="9"/>
        <v>176.64</v>
      </c>
      <c r="DC210">
        <f t="shared" si="10"/>
        <v>0</v>
      </c>
    </row>
    <row r="211" spans="1:107" x14ac:dyDescent="0.2">
      <c r="A211">
        <f>ROW(Source!A660)</f>
        <v>660</v>
      </c>
      <c r="B211">
        <v>55574044</v>
      </c>
      <c r="C211">
        <v>55575500</v>
      </c>
      <c r="D211">
        <v>52277204</v>
      </c>
      <c r="E211">
        <v>1</v>
      </c>
      <c r="F211">
        <v>1</v>
      </c>
      <c r="G211">
        <v>27</v>
      </c>
      <c r="H211">
        <v>3</v>
      </c>
      <c r="I211" t="s">
        <v>553</v>
      </c>
      <c r="J211" t="s">
        <v>554</v>
      </c>
      <c r="K211" t="s">
        <v>555</v>
      </c>
      <c r="L211">
        <v>1348</v>
      </c>
      <c r="N211">
        <v>1009</v>
      </c>
      <c r="O211" t="s">
        <v>120</v>
      </c>
      <c r="P211" t="s">
        <v>120</v>
      </c>
      <c r="Q211">
        <v>1000</v>
      </c>
      <c r="W211">
        <v>0</v>
      </c>
      <c r="X211">
        <v>381792092</v>
      </c>
      <c r="Y211">
        <v>0.107</v>
      </c>
      <c r="AA211">
        <v>4207.5</v>
      </c>
      <c r="AB211">
        <v>0</v>
      </c>
      <c r="AC211">
        <v>0</v>
      </c>
      <c r="AD211">
        <v>0</v>
      </c>
      <c r="AE211">
        <v>4207.5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1</v>
      </c>
      <c r="AL211">
        <v>1</v>
      </c>
      <c r="AN211">
        <v>0</v>
      </c>
      <c r="AO211">
        <v>1</v>
      </c>
      <c r="AP211">
        <v>0</v>
      </c>
      <c r="AQ211">
        <v>0</v>
      </c>
      <c r="AR211">
        <v>0</v>
      </c>
      <c r="AS211" t="s">
        <v>3</v>
      </c>
      <c r="AT211">
        <v>0.107</v>
      </c>
      <c r="AU211" t="s">
        <v>3</v>
      </c>
      <c r="AV211">
        <v>0</v>
      </c>
      <c r="AW211">
        <v>2</v>
      </c>
      <c r="AX211">
        <v>55575508</v>
      </c>
      <c r="AY211">
        <v>1</v>
      </c>
      <c r="AZ211">
        <v>0</v>
      </c>
      <c r="BA211">
        <v>203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CX211">
        <f>Y211*Source!I660</f>
        <v>8.5600000000000009E-2</v>
      </c>
      <c r="CY211">
        <f>AA211</f>
        <v>4207.5</v>
      </c>
      <c r="CZ211">
        <f>AE211</f>
        <v>4207.5</v>
      </c>
      <c r="DA211">
        <f>AI211</f>
        <v>1</v>
      </c>
      <c r="DB211">
        <f t="shared" si="9"/>
        <v>450.2</v>
      </c>
      <c r="DC211">
        <f t="shared" si="10"/>
        <v>0</v>
      </c>
    </row>
    <row r="212" spans="1:107" x14ac:dyDescent="0.2">
      <c r="A212">
        <f>ROW(Source!A660)</f>
        <v>660</v>
      </c>
      <c r="B212">
        <v>55574044</v>
      </c>
      <c r="C212">
        <v>55575500</v>
      </c>
      <c r="D212">
        <v>52279001</v>
      </c>
      <c r="E212">
        <v>1</v>
      </c>
      <c r="F212">
        <v>1</v>
      </c>
      <c r="G212">
        <v>27</v>
      </c>
      <c r="H212">
        <v>3</v>
      </c>
      <c r="I212" t="s">
        <v>556</v>
      </c>
      <c r="J212" t="s">
        <v>557</v>
      </c>
      <c r="K212" t="s">
        <v>558</v>
      </c>
      <c r="L212">
        <v>1339</v>
      </c>
      <c r="N212">
        <v>1007</v>
      </c>
      <c r="O212" t="s">
        <v>175</v>
      </c>
      <c r="P212" t="s">
        <v>175</v>
      </c>
      <c r="Q212">
        <v>1</v>
      </c>
      <c r="W212">
        <v>0</v>
      </c>
      <c r="X212">
        <v>1057803868</v>
      </c>
      <c r="Y212">
        <v>7.6999999999999999E-2</v>
      </c>
      <c r="AA212">
        <v>35.25</v>
      </c>
      <c r="AB212">
        <v>0</v>
      </c>
      <c r="AC212">
        <v>0</v>
      </c>
      <c r="AD212">
        <v>0</v>
      </c>
      <c r="AE212">
        <v>35.25</v>
      </c>
      <c r="AF212">
        <v>0</v>
      </c>
      <c r="AG212">
        <v>0</v>
      </c>
      <c r="AH212">
        <v>0</v>
      </c>
      <c r="AI212">
        <v>1</v>
      </c>
      <c r="AJ212">
        <v>1</v>
      </c>
      <c r="AK212">
        <v>1</v>
      </c>
      <c r="AL212">
        <v>1</v>
      </c>
      <c r="AN212">
        <v>0</v>
      </c>
      <c r="AO212">
        <v>1</v>
      </c>
      <c r="AP212">
        <v>0</v>
      </c>
      <c r="AQ212">
        <v>0</v>
      </c>
      <c r="AR212">
        <v>0</v>
      </c>
      <c r="AS212" t="s">
        <v>3</v>
      </c>
      <c r="AT212">
        <v>7.6999999999999999E-2</v>
      </c>
      <c r="AU212" t="s">
        <v>3</v>
      </c>
      <c r="AV212">
        <v>0</v>
      </c>
      <c r="AW212">
        <v>2</v>
      </c>
      <c r="AX212">
        <v>55575509</v>
      </c>
      <c r="AY212">
        <v>1</v>
      </c>
      <c r="AZ212">
        <v>0</v>
      </c>
      <c r="BA212">
        <v>204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CX212">
        <f>Y212*Source!I660</f>
        <v>6.1600000000000002E-2</v>
      </c>
      <c r="CY212">
        <f>AA212</f>
        <v>35.25</v>
      </c>
      <c r="CZ212">
        <f>AE212</f>
        <v>35.25</v>
      </c>
      <c r="DA212">
        <f>AI212</f>
        <v>1</v>
      </c>
      <c r="DB212">
        <f t="shared" si="9"/>
        <v>2.71</v>
      </c>
      <c r="DC212">
        <f t="shared" si="10"/>
        <v>0</v>
      </c>
    </row>
    <row r="213" spans="1:107" x14ac:dyDescent="0.2">
      <c r="A213">
        <f>ROW(Source!A660)</f>
        <v>660</v>
      </c>
      <c r="B213">
        <v>55574044</v>
      </c>
      <c r="C213">
        <v>55575500</v>
      </c>
      <c r="D213">
        <v>52281688</v>
      </c>
      <c r="E213">
        <v>1</v>
      </c>
      <c r="F213">
        <v>1</v>
      </c>
      <c r="G213">
        <v>27</v>
      </c>
      <c r="H213">
        <v>3</v>
      </c>
      <c r="I213" t="s">
        <v>270</v>
      </c>
      <c r="J213" t="s">
        <v>272</v>
      </c>
      <c r="K213" t="s">
        <v>271</v>
      </c>
      <c r="L213">
        <v>1354</v>
      </c>
      <c r="N213">
        <v>1010</v>
      </c>
      <c r="O213" t="s">
        <v>180</v>
      </c>
      <c r="P213" t="s">
        <v>180</v>
      </c>
      <c r="Q213">
        <v>1</v>
      </c>
      <c r="W213">
        <v>0</v>
      </c>
      <c r="X213">
        <v>-1873178035</v>
      </c>
      <c r="Y213">
        <v>10</v>
      </c>
      <c r="AA213">
        <v>236.53</v>
      </c>
      <c r="AB213">
        <v>0</v>
      </c>
      <c r="AC213">
        <v>0</v>
      </c>
      <c r="AD213">
        <v>0</v>
      </c>
      <c r="AE213">
        <v>236.53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1</v>
      </c>
      <c r="AL213">
        <v>1</v>
      </c>
      <c r="AN213">
        <v>0</v>
      </c>
      <c r="AO213">
        <v>1</v>
      </c>
      <c r="AP213">
        <v>0</v>
      </c>
      <c r="AQ213">
        <v>0</v>
      </c>
      <c r="AR213">
        <v>0</v>
      </c>
      <c r="AS213" t="s">
        <v>3</v>
      </c>
      <c r="AT213">
        <v>10</v>
      </c>
      <c r="AU213" t="s">
        <v>3</v>
      </c>
      <c r="AV213">
        <v>0</v>
      </c>
      <c r="AW213">
        <v>2</v>
      </c>
      <c r="AX213">
        <v>55575510</v>
      </c>
      <c r="AY213">
        <v>1</v>
      </c>
      <c r="AZ213">
        <v>0</v>
      </c>
      <c r="BA213">
        <v>205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CX213">
        <f>Y213*Source!I660</f>
        <v>8</v>
      </c>
      <c r="CY213">
        <f>AA213</f>
        <v>236.53</v>
      </c>
      <c r="CZ213">
        <f>AE213</f>
        <v>236.53</v>
      </c>
      <c r="DA213">
        <f>AI213</f>
        <v>1</v>
      </c>
      <c r="DB213">
        <f t="shared" si="9"/>
        <v>2365.3000000000002</v>
      </c>
      <c r="DC213">
        <f t="shared" si="10"/>
        <v>0</v>
      </c>
    </row>
    <row r="214" spans="1:107" x14ac:dyDescent="0.2">
      <c r="A214">
        <f>ROW(Source!A698)</f>
        <v>698</v>
      </c>
      <c r="B214">
        <v>55574044</v>
      </c>
      <c r="C214">
        <v>55575568</v>
      </c>
      <c r="D214">
        <v>52263930</v>
      </c>
      <c r="E214">
        <v>27</v>
      </c>
      <c r="F214">
        <v>1</v>
      </c>
      <c r="G214">
        <v>27</v>
      </c>
      <c r="H214">
        <v>1</v>
      </c>
      <c r="I214" t="s">
        <v>530</v>
      </c>
      <c r="J214" t="s">
        <v>3</v>
      </c>
      <c r="K214" t="s">
        <v>531</v>
      </c>
      <c r="L214">
        <v>1191</v>
      </c>
      <c r="N214">
        <v>1013</v>
      </c>
      <c r="O214" t="s">
        <v>532</v>
      </c>
      <c r="P214" t="s">
        <v>532</v>
      </c>
      <c r="Q214">
        <v>1</v>
      </c>
      <c r="W214">
        <v>0</v>
      </c>
      <c r="X214">
        <v>476480486</v>
      </c>
      <c r="Y214">
        <v>6.22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1</v>
      </c>
      <c r="AL214">
        <v>1</v>
      </c>
      <c r="AN214">
        <v>0</v>
      </c>
      <c r="AO214">
        <v>1</v>
      </c>
      <c r="AP214">
        <v>0</v>
      </c>
      <c r="AQ214">
        <v>0</v>
      </c>
      <c r="AR214">
        <v>0</v>
      </c>
      <c r="AS214" t="s">
        <v>3</v>
      </c>
      <c r="AT214">
        <v>6.22</v>
      </c>
      <c r="AU214" t="s">
        <v>3</v>
      </c>
      <c r="AV214">
        <v>1</v>
      </c>
      <c r="AW214">
        <v>2</v>
      </c>
      <c r="AX214">
        <v>55575574</v>
      </c>
      <c r="AY214">
        <v>1</v>
      </c>
      <c r="AZ214">
        <v>0</v>
      </c>
      <c r="BA214">
        <v>206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CX214">
        <f>Y214*Source!I698</f>
        <v>2.488</v>
      </c>
      <c r="CY214">
        <f>AD214</f>
        <v>0</v>
      </c>
      <c r="CZ214">
        <f>AH214</f>
        <v>0</v>
      </c>
      <c r="DA214">
        <f>AL214</f>
        <v>1</v>
      </c>
      <c r="DB214">
        <f t="shared" si="9"/>
        <v>0</v>
      </c>
      <c r="DC214">
        <f t="shared" si="10"/>
        <v>0</v>
      </c>
    </row>
    <row r="215" spans="1:107" x14ac:dyDescent="0.2">
      <c r="A215">
        <f>ROW(Source!A698)</f>
        <v>698</v>
      </c>
      <c r="B215">
        <v>55574044</v>
      </c>
      <c r="C215">
        <v>55575568</v>
      </c>
      <c r="D215">
        <v>52278256</v>
      </c>
      <c r="E215">
        <v>1</v>
      </c>
      <c r="F215">
        <v>1</v>
      </c>
      <c r="G215">
        <v>27</v>
      </c>
      <c r="H215">
        <v>3</v>
      </c>
      <c r="I215" t="s">
        <v>550</v>
      </c>
      <c r="J215" t="s">
        <v>551</v>
      </c>
      <c r="K215" t="s">
        <v>552</v>
      </c>
      <c r="L215">
        <v>1339</v>
      </c>
      <c r="N215">
        <v>1007</v>
      </c>
      <c r="O215" t="s">
        <v>175</v>
      </c>
      <c r="P215" t="s">
        <v>175</v>
      </c>
      <c r="Q215">
        <v>1</v>
      </c>
      <c r="W215">
        <v>0</v>
      </c>
      <c r="X215">
        <v>1817333636</v>
      </c>
      <c r="Y215">
        <v>0.29899999999999999</v>
      </c>
      <c r="AA215">
        <v>590.78</v>
      </c>
      <c r="AB215">
        <v>0</v>
      </c>
      <c r="AC215">
        <v>0</v>
      </c>
      <c r="AD215">
        <v>0</v>
      </c>
      <c r="AE215">
        <v>590.78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1</v>
      </c>
      <c r="AL215">
        <v>1</v>
      </c>
      <c r="AN215">
        <v>0</v>
      </c>
      <c r="AO215">
        <v>1</v>
      </c>
      <c r="AP215">
        <v>0</v>
      </c>
      <c r="AQ215">
        <v>0</v>
      </c>
      <c r="AR215">
        <v>0</v>
      </c>
      <c r="AS215" t="s">
        <v>3</v>
      </c>
      <c r="AT215">
        <v>0.29899999999999999</v>
      </c>
      <c r="AU215" t="s">
        <v>3</v>
      </c>
      <c r="AV215">
        <v>0</v>
      </c>
      <c r="AW215">
        <v>2</v>
      </c>
      <c r="AX215">
        <v>55575575</v>
      </c>
      <c r="AY215">
        <v>1</v>
      </c>
      <c r="AZ215">
        <v>0</v>
      </c>
      <c r="BA215">
        <v>207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CX215">
        <f>Y215*Source!I698</f>
        <v>0.1196</v>
      </c>
      <c r="CY215">
        <f>AA215</f>
        <v>590.78</v>
      </c>
      <c r="CZ215">
        <f>AE215</f>
        <v>590.78</v>
      </c>
      <c r="DA215">
        <f>AI215</f>
        <v>1</v>
      </c>
      <c r="DB215">
        <f t="shared" si="9"/>
        <v>176.64</v>
      </c>
      <c r="DC215">
        <f t="shared" si="10"/>
        <v>0</v>
      </c>
    </row>
    <row r="216" spans="1:107" x14ac:dyDescent="0.2">
      <c r="A216">
        <f>ROW(Source!A698)</f>
        <v>698</v>
      </c>
      <c r="B216">
        <v>55574044</v>
      </c>
      <c r="C216">
        <v>55575568</v>
      </c>
      <c r="D216">
        <v>52277204</v>
      </c>
      <c r="E216">
        <v>1</v>
      </c>
      <c r="F216">
        <v>1</v>
      </c>
      <c r="G216">
        <v>27</v>
      </c>
      <c r="H216">
        <v>3</v>
      </c>
      <c r="I216" t="s">
        <v>553</v>
      </c>
      <c r="J216" t="s">
        <v>554</v>
      </c>
      <c r="K216" t="s">
        <v>555</v>
      </c>
      <c r="L216">
        <v>1348</v>
      </c>
      <c r="N216">
        <v>1009</v>
      </c>
      <c r="O216" t="s">
        <v>120</v>
      </c>
      <c r="P216" t="s">
        <v>120</v>
      </c>
      <c r="Q216">
        <v>1000</v>
      </c>
      <c r="W216">
        <v>0</v>
      </c>
      <c r="X216">
        <v>381792092</v>
      </c>
      <c r="Y216">
        <v>0.107</v>
      </c>
      <c r="AA216">
        <v>4207.5</v>
      </c>
      <c r="AB216">
        <v>0</v>
      </c>
      <c r="AC216">
        <v>0</v>
      </c>
      <c r="AD216">
        <v>0</v>
      </c>
      <c r="AE216">
        <v>4207.5</v>
      </c>
      <c r="AF216">
        <v>0</v>
      </c>
      <c r="AG216">
        <v>0</v>
      </c>
      <c r="AH216">
        <v>0</v>
      </c>
      <c r="AI216">
        <v>1</v>
      </c>
      <c r="AJ216">
        <v>1</v>
      </c>
      <c r="AK216">
        <v>1</v>
      </c>
      <c r="AL216">
        <v>1</v>
      </c>
      <c r="AN216">
        <v>0</v>
      </c>
      <c r="AO216">
        <v>1</v>
      </c>
      <c r="AP216">
        <v>0</v>
      </c>
      <c r="AQ216">
        <v>0</v>
      </c>
      <c r="AR216">
        <v>0</v>
      </c>
      <c r="AS216" t="s">
        <v>3</v>
      </c>
      <c r="AT216">
        <v>0.107</v>
      </c>
      <c r="AU216" t="s">
        <v>3</v>
      </c>
      <c r="AV216">
        <v>0</v>
      </c>
      <c r="AW216">
        <v>2</v>
      </c>
      <c r="AX216">
        <v>55575576</v>
      </c>
      <c r="AY216">
        <v>1</v>
      </c>
      <c r="AZ216">
        <v>0</v>
      </c>
      <c r="BA216">
        <v>208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CX216">
        <f>Y216*Source!I698</f>
        <v>4.2800000000000005E-2</v>
      </c>
      <c r="CY216">
        <f>AA216</f>
        <v>4207.5</v>
      </c>
      <c r="CZ216">
        <f>AE216</f>
        <v>4207.5</v>
      </c>
      <c r="DA216">
        <f>AI216</f>
        <v>1</v>
      </c>
      <c r="DB216">
        <f t="shared" si="9"/>
        <v>450.2</v>
      </c>
      <c r="DC216">
        <f t="shared" si="10"/>
        <v>0</v>
      </c>
    </row>
    <row r="217" spans="1:107" x14ac:dyDescent="0.2">
      <c r="A217">
        <f>ROW(Source!A698)</f>
        <v>698</v>
      </c>
      <c r="B217">
        <v>55574044</v>
      </c>
      <c r="C217">
        <v>55575568</v>
      </c>
      <c r="D217">
        <v>52279001</v>
      </c>
      <c r="E217">
        <v>1</v>
      </c>
      <c r="F217">
        <v>1</v>
      </c>
      <c r="G217">
        <v>27</v>
      </c>
      <c r="H217">
        <v>3</v>
      </c>
      <c r="I217" t="s">
        <v>556</v>
      </c>
      <c r="J217" t="s">
        <v>557</v>
      </c>
      <c r="K217" t="s">
        <v>558</v>
      </c>
      <c r="L217">
        <v>1339</v>
      </c>
      <c r="N217">
        <v>1007</v>
      </c>
      <c r="O217" t="s">
        <v>175</v>
      </c>
      <c r="P217" t="s">
        <v>175</v>
      </c>
      <c r="Q217">
        <v>1</v>
      </c>
      <c r="W217">
        <v>0</v>
      </c>
      <c r="X217">
        <v>1057803868</v>
      </c>
      <c r="Y217">
        <v>7.6999999999999999E-2</v>
      </c>
      <c r="AA217">
        <v>35.25</v>
      </c>
      <c r="AB217">
        <v>0</v>
      </c>
      <c r="AC217">
        <v>0</v>
      </c>
      <c r="AD217">
        <v>0</v>
      </c>
      <c r="AE217">
        <v>35.25</v>
      </c>
      <c r="AF217">
        <v>0</v>
      </c>
      <c r="AG217">
        <v>0</v>
      </c>
      <c r="AH217">
        <v>0</v>
      </c>
      <c r="AI217">
        <v>1</v>
      </c>
      <c r="AJ217">
        <v>1</v>
      </c>
      <c r="AK217">
        <v>1</v>
      </c>
      <c r="AL217">
        <v>1</v>
      </c>
      <c r="AN217">
        <v>0</v>
      </c>
      <c r="AO217">
        <v>1</v>
      </c>
      <c r="AP217">
        <v>0</v>
      </c>
      <c r="AQ217">
        <v>0</v>
      </c>
      <c r="AR217">
        <v>0</v>
      </c>
      <c r="AS217" t="s">
        <v>3</v>
      </c>
      <c r="AT217">
        <v>7.6999999999999999E-2</v>
      </c>
      <c r="AU217" t="s">
        <v>3</v>
      </c>
      <c r="AV217">
        <v>0</v>
      </c>
      <c r="AW217">
        <v>2</v>
      </c>
      <c r="AX217">
        <v>55575577</v>
      </c>
      <c r="AY217">
        <v>1</v>
      </c>
      <c r="AZ217">
        <v>0</v>
      </c>
      <c r="BA217">
        <v>209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CX217">
        <f>Y217*Source!I698</f>
        <v>3.0800000000000001E-2</v>
      </c>
      <c r="CY217">
        <f>AA217</f>
        <v>35.25</v>
      </c>
      <c r="CZ217">
        <f>AE217</f>
        <v>35.25</v>
      </c>
      <c r="DA217">
        <f>AI217</f>
        <v>1</v>
      </c>
      <c r="DB217">
        <f t="shared" ref="DB217:DB280" si="17">ROUND(ROUND(AT217*CZ217,2),6)</f>
        <v>2.71</v>
      </c>
      <c r="DC217">
        <f t="shared" ref="DC217:DC280" si="18">ROUND(ROUND(AT217*AG217,2),6)</f>
        <v>0</v>
      </c>
    </row>
    <row r="218" spans="1:107" x14ac:dyDescent="0.2">
      <c r="A218">
        <f>ROW(Source!A698)</f>
        <v>698</v>
      </c>
      <c r="B218">
        <v>55574044</v>
      </c>
      <c r="C218">
        <v>55575568</v>
      </c>
      <c r="D218">
        <v>52281688</v>
      </c>
      <c r="E218">
        <v>1</v>
      </c>
      <c r="F218">
        <v>1</v>
      </c>
      <c r="G218">
        <v>27</v>
      </c>
      <c r="H218">
        <v>3</v>
      </c>
      <c r="I218" t="s">
        <v>270</v>
      </c>
      <c r="J218" t="s">
        <v>272</v>
      </c>
      <c r="K218" t="s">
        <v>271</v>
      </c>
      <c r="L218">
        <v>1354</v>
      </c>
      <c r="N218">
        <v>1010</v>
      </c>
      <c r="O218" t="s">
        <v>180</v>
      </c>
      <c r="P218" t="s">
        <v>180</v>
      </c>
      <c r="Q218">
        <v>1</v>
      </c>
      <c r="W218">
        <v>0</v>
      </c>
      <c r="X218">
        <v>-1873178035</v>
      </c>
      <c r="Y218">
        <v>10</v>
      </c>
      <c r="AA218">
        <v>236.53</v>
      </c>
      <c r="AB218">
        <v>0</v>
      </c>
      <c r="AC218">
        <v>0</v>
      </c>
      <c r="AD218">
        <v>0</v>
      </c>
      <c r="AE218">
        <v>236.53</v>
      </c>
      <c r="AF218">
        <v>0</v>
      </c>
      <c r="AG218">
        <v>0</v>
      </c>
      <c r="AH218">
        <v>0</v>
      </c>
      <c r="AI218">
        <v>1</v>
      </c>
      <c r="AJ218">
        <v>1</v>
      </c>
      <c r="AK218">
        <v>1</v>
      </c>
      <c r="AL218">
        <v>1</v>
      </c>
      <c r="AN218">
        <v>0</v>
      </c>
      <c r="AO218">
        <v>1</v>
      </c>
      <c r="AP218">
        <v>0</v>
      </c>
      <c r="AQ218">
        <v>0</v>
      </c>
      <c r="AR218">
        <v>0</v>
      </c>
      <c r="AS218" t="s">
        <v>3</v>
      </c>
      <c r="AT218">
        <v>10</v>
      </c>
      <c r="AU218" t="s">
        <v>3</v>
      </c>
      <c r="AV218">
        <v>0</v>
      </c>
      <c r="AW218">
        <v>2</v>
      </c>
      <c r="AX218">
        <v>55575578</v>
      </c>
      <c r="AY218">
        <v>1</v>
      </c>
      <c r="AZ218">
        <v>0</v>
      </c>
      <c r="BA218">
        <v>210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CX218">
        <f>Y218*Source!I698</f>
        <v>4</v>
      </c>
      <c r="CY218">
        <f>AA218</f>
        <v>236.53</v>
      </c>
      <c r="CZ218">
        <f>AE218</f>
        <v>236.53</v>
      </c>
      <c r="DA218">
        <f>AI218</f>
        <v>1</v>
      </c>
      <c r="DB218">
        <f t="shared" si="17"/>
        <v>2365.3000000000002</v>
      </c>
      <c r="DC218">
        <f t="shared" si="18"/>
        <v>0</v>
      </c>
    </row>
    <row r="219" spans="1:107" x14ac:dyDescent="0.2">
      <c r="A219">
        <f>ROW(Source!A771)</f>
        <v>771</v>
      </c>
      <c r="B219">
        <v>55574044</v>
      </c>
      <c r="C219">
        <v>55575692</v>
      </c>
      <c r="D219">
        <v>52263930</v>
      </c>
      <c r="E219">
        <v>27</v>
      </c>
      <c r="F219">
        <v>1</v>
      </c>
      <c r="G219">
        <v>27</v>
      </c>
      <c r="H219">
        <v>1</v>
      </c>
      <c r="I219" t="s">
        <v>530</v>
      </c>
      <c r="J219" t="s">
        <v>3</v>
      </c>
      <c r="K219" t="s">
        <v>531</v>
      </c>
      <c r="L219">
        <v>1191</v>
      </c>
      <c r="N219">
        <v>1013</v>
      </c>
      <c r="O219" t="s">
        <v>532</v>
      </c>
      <c r="P219" t="s">
        <v>532</v>
      </c>
      <c r="Q219">
        <v>1</v>
      </c>
      <c r="W219">
        <v>0</v>
      </c>
      <c r="X219">
        <v>476480486</v>
      </c>
      <c r="Y219">
        <v>30.8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1</v>
      </c>
      <c r="AL219">
        <v>1</v>
      </c>
      <c r="AN219">
        <v>0</v>
      </c>
      <c r="AO219">
        <v>1</v>
      </c>
      <c r="AP219">
        <v>0</v>
      </c>
      <c r="AQ219">
        <v>0</v>
      </c>
      <c r="AR219">
        <v>0</v>
      </c>
      <c r="AS219" t="s">
        <v>3</v>
      </c>
      <c r="AT219">
        <v>30.8</v>
      </c>
      <c r="AU219" t="s">
        <v>3</v>
      </c>
      <c r="AV219">
        <v>1</v>
      </c>
      <c r="AW219">
        <v>2</v>
      </c>
      <c r="AX219">
        <v>55575697</v>
      </c>
      <c r="AY219">
        <v>1</v>
      </c>
      <c r="AZ219">
        <v>0</v>
      </c>
      <c r="BA219">
        <v>211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CX219">
        <f>Y219*Source!I771</f>
        <v>184.8</v>
      </c>
      <c r="CY219">
        <f>AD219</f>
        <v>0</v>
      </c>
      <c r="CZ219">
        <f>AH219</f>
        <v>0</v>
      </c>
      <c r="DA219">
        <f>AL219</f>
        <v>1</v>
      </c>
      <c r="DB219">
        <f t="shared" si="17"/>
        <v>0</v>
      </c>
      <c r="DC219">
        <f t="shared" si="18"/>
        <v>0</v>
      </c>
    </row>
    <row r="220" spans="1:107" x14ac:dyDescent="0.2">
      <c r="A220">
        <f>ROW(Source!A771)</f>
        <v>771</v>
      </c>
      <c r="B220">
        <v>55574044</v>
      </c>
      <c r="C220">
        <v>55575692</v>
      </c>
      <c r="D220">
        <v>52276701</v>
      </c>
      <c r="E220">
        <v>1</v>
      </c>
      <c r="F220">
        <v>1</v>
      </c>
      <c r="G220">
        <v>27</v>
      </c>
      <c r="H220">
        <v>2</v>
      </c>
      <c r="I220" t="s">
        <v>533</v>
      </c>
      <c r="J220" t="s">
        <v>534</v>
      </c>
      <c r="K220" t="s">
        <v>535</v>
      </c>
      <c r="L220">
        <v>1368</v>
      </c>
      <c r="N220">
        <v>1011</v>
      </c>
      <c r="O220" t="s">
        <v>536</v>
      </c>
      <c r="P220" t="s">
        <v>536</v>
      </c>
      <c r="Q220">
        <v>1</v>
      </c>
      <c r="W220">
        <v>0</v>
      </c>
      <c r="X220">
        <v>526885268</v>
      </c>
      <c r="Y220">
        <v>0.06</v>
      </c>
      <c r="AA220">
        <v>0</v>
      </c>
      <c r="AB220">
        <v>20.7</v>
      </c>
      <c r="AC220">
        <v>9.74</v>
      </c>
      <c r="AD220">
        <v>0</v>
      </c>
      <c r="AE220">
        <v>0</v>
      </c>
      <c r="AF220">
        <v>20.7</v>
      </c>
      <c r="AG220">
        <v>9.74</v>
      </c>
      <c r="AH220">
        <v>0</v>
      </c>
      <c r="AI220">
        <v>1</v>
      </c>
      <c r="AJ220">
        <v>1</v>
      </c>
      <c r="AK220">
        <v>1</v>
      </c>
      <c r="AL220">
        <v>1</v>
      </c>
      <c r="AN220">
        <v>0</v>
      </c>
      <c r="AO220">
        <v>1</v>
      </c>
      <c r="AP220">
        <v>0</v>
      </c>
      <c r="AQ220">
        <v>0</v>
      </c>
      <c r="AR220">
        <v>0</v>
      </c>
      <c r="AS220" t="s">
        <v>3</v>
      </c>
      <c r="AT220">
        <v>0.06</v>
      </c>
      <c r="AU220" t="s">
        <v>3</v>
      </c>
      <c r="AV220">
        <v>0</v>
      </c>
      <c r="AW220">
        <v>2</v>
      </c>
      <c r="AX220">
        <v>55575698</v>
      </c>
      <c r="AY220">
        <v>1</v>
      </c>
      <c r="AZ220">
        <v>0</v>
      </c>
      <c r="BA220">
        <v>212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CX220">
        <f>Y220*Source!I771</f>
        <v>0.36</v>
      </c>
      <c r="CY220">
        <f>AB220</f>
        <v>20.7</v>
      </c>
      <c r="CZ220">
        <f>AF220</f>
        <v>20.7</v>
      </c>
      <c r="DA220">
        <f>AJ220</f>
        <v>1</v>
      </c>
      <c r="DB220">
        <f t="shared" si="17"/>
        <v>1.24</v>
      </c>
      <c r="DC220">
        <f t="shared" si="18"/>
        <v>0.57999999999999996</v>
      </c>
    </row>
    <row r="221" spans="1:107" x14ac:dyDescent="0.2">
      <c r="A221">
        <f>ROW(Source!A771)</f>
        <v>771</v>
      </c>
      <c r="B221">
        <v>55574044</v>
      </c>
      <c r="C221">
        <v>55575692</v>
      </c>
      <c r="D221">
        <v>52276151</v>
      </c>
      <c r="E221">
        <v>1</v>
      </c>
      <c r="F221">
        <v>1</v>
      </c>
      <c r="G221">
        <v>27</v>
      </c>
      <c r="H221">
        <v>2</v>
      </c>
      <c r="I221" t="s">
        <v>537</v>
      </c>
      <c r="J221" t="s">
        <v>538</v>
      </c>
      <c r="K221" t="s">
        <v>539</v>
      </c>
      <c r="L221">
        <v>1368</v>
      </c>
      <c r="N221">
        <v>1011</v>
      </c>
      <c r="O221" t="s">
        <v>536</v>
      </c>
      <c r="P221" t="s">
        <v>536</v>
      </c>
      <c r="Q221">
        <v>1</v>
      </c>
      <c r="W221">
        <v>0</v>
      </c>
      <c r="X221">
        <v>277467460</v>
      </c>
      <c r="Y221">
        <v>0.06</v>
      </c>
      <c r="AA221">
        <v>0</v>
      </c>
      <c r="AB221">
        <v>991.89</v>
      </c>
      <c r="AC221">
        <v>360.79</v>
      </c>
      <c r="AD221">
        <v>0</v>
      </c>
      <c r="AE221">
        <v>0</v>
      </c>
      <c r="AF221">
        <v>991.89</v>
      </c>
      <c r="AG221">
        <v>360.79</v>
      </c>
      <c r="AH221">
        <v>0</v>
      </c>
      <c r="AI221">
        <v>1</v>
      </c>
      <c r="AJ221">
        <v>1</v>
      </c>
      <c r="AK221">
        <v>1</v>
      </c>
      <c r="AL221">
        <v>1</v>
      </c>
      <c r="AN221">
        <v>0</v>
      </c>
      <c r="AO221">
        <v>1</v>
      </c>
      <c r="AP221">
        <v>0</v>
      </c>
      <c r="AQ221">
        <v>0</v>
      </c>
      <c r="AR221">
        <v>0</v>
      </c>
      <c r="AS221" t="s">
        <v>3</v>
      </c>
      <c r="AT221">
        <v>0.06</v>
      </c>
      <c r="AU221" t="s">
        <v>3</v>
      </c>
      <c r="AV221">
        <v>0</v>
      </c>
      <c r="AW221">
        <v>2</v>
      </c>
      <c r="AX221">
        <v>55575699</v>
      </c>
      <c r="AY221">
        <v>1</v>
      </c>
      <c r="AZ221">
        <v>0</v>
      </c>
      <c r="BA221">
        <v>213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CX221">
        <f>Y221*Source!I771</f>
        <v>0.36</v>
      </c>
      <c r="CY221">
        <f>AB221</f>
        <v>991.89</v>
      </c>
      <c r="CZ221">
        <f>AF221</f>
        <v>991.89</v>
      </c>
      <c r="DA221">
        <f>AJ221</f>
        <v>1</v>
      </c>
      <c r="DB221">
        <f t="shared" si="17"/>
        <v>59.51</v>
      </c>
      <c r="DC221">
        <f t="shared" si="18"/>
        <v>21.65</v>
      </c>
    </row>
    <row r="222" spans="1:107" x14ac:dyDescent="0.2">
      <c r="A222">
        <f>ROW(Source!A771)</f>
        <v>771</v>
      </c>
      <c r="B222">
        <v>55574044</v>
      </c>
      <c r="C222">
        <v>55575692</v>
      </c>
      <c r="D222">
        <v>52280730</v>
      </c>
      <c r="E222">
        <v>1</v>
      </c>
      <c r="F222">
        <v>1</v>
      </c>
      <c r="G222">
        <v>27</v>
      </c>
      <c r="H222">
        <v>3</v>
      </c>
      <c r="I222" t="s">
        <v>540</v>
      </c>
      <c r="J222" t="s">
        <v>541</v>
      </c>
      <c r="K222" t="s">
        <v>542</v>
      </c>
      <c r="L222">
        <v>1339</v>
      </c>
      <c r="N222">
        <v>1007</v>
      </c>
      <c r="O222" t="s">
        <v>175</v>
      </c>
      <c r="P222" t="s">
        <v>175</v>
      </c>
      <c r="Q222">
        <v>1</v>
      </c>
      <c r="W222">
        <v>0</v>
      </c>
      <c r="X222">
        <v>-1277312656</v>
      </c>
      <c r="Y222">
        <v>15</v>
      </c>
      <c r="AA222">
        <v>753.67</v>
      </c>
      <c r="AB222">
        <v>0</v>
      </c>
      <c r="AC222">
        <v>0</v>
      </c>
      <c r="AD222">
        <v>0</v>
      </c>
      <c r="AE222">
        <v>753.67</v>
      </c>
      <c r="AF222">
        <v>0</v>
      </c>
      <c r="AG222">
        <v>0</v>
      </c>
      <c r="AH222">
        <v>0</v>
      </c>
      <c r="AI222">
        <v>1</v>
      </c>
      <c r="AJ222">
        <v>1</v>
      </c>
      <c r="AK222">
        <v>1</v>
      </c>
      <c r="AL222">
        <v>1</v>
      </c>
      <c r="AN222">
        <v>0</v>
      </c>
      <c r="AO222">
        <v>1</v>
      </c>
      <c r="AP222">
        <v>0</v>
      </c>
      <c r="AQ222">
        <v>0</v>
      </c>
      <c r="AR222">
        <v>0</v>
      </c>
      <c r="AS222" t="s">
        <v>3</v>
      </c>
      <c r="AT222">
        <v>15</v>
      </c>
      <c r="AU222" t="s">
        <v>3</v>
      </c>
      <c r="AV222">
        <v>0</v>
      </c>
      <c r="AW222">
        <v>2</v>
      </c>
      <c r="AX222">
        <v>55575700</v>
      </c>
      <c r="AY222">
        <v>1</v>
      </c>
      <c r="AZ222">
        <v>0</v>
      </c>
      <c r="BA222">
        <v>214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CX222">
        <f>Y222*Source!I771</f>
        <v>90</v>
      </c>
      <c r="CY222">
        <f>AA222</f>
        <v>753.67</v>
      </c>
      <c r="CZ222">
        <f>AE222</f>
        <v>753.67</v>
      </c>
      <c r="DA222">
        <f>AI222</f>
        <v>1</v>
      </c>
      <c r="DB222">
        <f t="shared" si="17"/>
        <v>11305.05</v>
      </c>
      <c r="DC222">
        <f t="shared" si="18"/>
        <v>0</v>
      </c>
    </row>
    <row r="223" spans="1:107" x14ac:dyDescent="0.2">
      <c r="A223">
        <f>ROW(Source!A772)</f>
        <v>772</v>
      </c>
      <c r="B223">
        <v>55574044</v>
      </c>
      <c r="C223">
        <v>55575701</v>
      </c>
      <c r="D223">
        <v>52263930</v>
      </c>
      <c r="E223">
        <v>27</v>
      </c>
      <c r="F223">
        <v>1</v>
      </c>
      <c r="G223">
        <v>27</v>
      </c>
      <c r="H223">
        <v>1</v>
      </c>
      <c r="I223" t="s">
        <v>530</v>
      </c>
      <c r="J223" t="s">
        <v>3</v>
      </c>
      <c r="K223" t="s">
        <v>531</v>
      </c>
      <c r="L223">
        <v>1191</v>
      </c>
      <c r="N223">
        <v>1013</v>
      </c>
      <c r="O223" t="s">
        <v>532</v>
      </c>
      <c r="P223" t="s">
        <v>532</v>
      </c>
      <c r="Q223">
        <v>1</v>
      </c>
      <c r="W223">
        <v>0</v>
      </c>
      <c r="X223">
        <v>476480486</v>
      </c>
      <c r="Y223">
        <v>46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1</v>
      </c>
      <c r="AL223">
        <v>1</v>
      </c>
      <c r="AN223">
        <v>0</v>
      </c>
      <c r="AO223">
        <v>1</v>
      </c>
      <c r="AP223">
        <v>0</v>
      </c>
      <c r="AQ223">
        <v>0</v>
      </c>
      <c r="AR223">
        <v>0</v>
      </c>
      <c r="AS223" t="s">
        <v>3</v>
      </c>
      <c r="AT223">
        <v>46</v>
      </c>
      <c r="AU223" t="s">
        <v>3</v>
      </c>
      <c r="AV223">
        <v>1</v>
      </c>
      <c r="AW223">
        <v>2</v>
      </c>
      <c r="AX223">
        <v>55575704</v>
      </c>
      <c r="AY223">
        <v>1</v>
      </c>
      <c r="AZ223">
        <v>0</v>
      </c>
      <c r="BA223">
        <v>215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CX223">
        <f>Y223*Source!I772</f>
        <v>92</v>
      </c>
      <c r="CY223">
        <f>AD223</f>
        <v>0</v>
      </c>
      <c r="CZ223">
        <f>AH223</f>
        <v>0</v>
      </c>
      <c r="DA223">
        <f>AL223</f>
        <v>1</v>
      </c>
      <c r="DB223">
        <f t="shared" si="17"/>
        <v>0</v>
      </c>
      <c r="DC223">
        <f t="shared" si="18"/>
        <v>0</v>
      </c>
    </row>
    <row r="224" spans="1:107" x14ac:dyDescent="0.2">
      <c r="A224">
        <f>ROW(Source!A772)</f>
        <v>772</v>
      </c>
      <c r="B224">
        <v>55574044</v>
      </c>
      <c r="C224">
        <v>55575701</v>
      </c>
      <c r="D224">
        <v>52280730</v>
      </c>
      <c r="E224">
        <v>1</v>
      </c>
      <c r="F224">
        <v>1</v>
      </c>
      <c r="G224">
        <v>27</v>
      </c>
      <c r="H224">
        <v>3</v>
      </c>
      <c r="I224" t="s">
        <v>540</v>
      </c>
      <c r="J224" t="s">
        <v>541</v>
      </c>
      <c r="K224" t="s">
        <v>542</v>
      </c>
      <c r="L224">
        <v>1339</v>
      </c>
      <c r="N224">
        <v>1007</v>
      </c>
      <c r="O224" t="s">
        <v>175</v>
      </c>
      <c r="P224" t="s">
        <v>175</v>
      </c>
      <c r="Q224">
        <v>1</v>
      </c>
      <c r="W224">
        <v>0</v>
      </c>
      <c r="X224">
        <v>-1277312656</v>
      </c>
      <c r="Y224">
        <v>15</v>
      </c>
      <c r="AA224">
        <v>753.67</v>
      </c>
      <c r="AB224">
        <v>0</v>
      </c>
      <c r="AC224">
        <v>0</v>
      </c>
      <c r="AD224">
        <v>0</v>
      </c>
      <c r="AE224">
        <v>753.67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1</v>
      </c>
      <c r="AN224">
        <v>0</v>
      </c>
      <c r="AO224">
        <v>1</v>
      </c>
      <c r="AP224">
        <v>0</v>
      </c>
      <c r="AQ224">
        <v>0</v>
      </c>
      <c r="AR224">
        <v>0</v>
      </c>
      <c r="AS224" t="s">
        <v>3</v>
      </c>
      <c r="AT224">
        <v>15</v>
      </c>
      <c r="AU224" t="s">
        <v>3</v>
      </c>
      <c r="AV224">
        <v>0</v>
      </c>
      <c r="AW224">
        <v>2</v>
      </c>
      <c r="AX224">
        <v>55575705</v>
      </c>
      <c r="AY224">
        <v>1</v>
      </c>
      <c r="AZ224">
        <v>0</v>
      </c>
      <c r="BA224">
        <v>216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CX224">
        <f>Y224*Source!I772</f>
        <v>30</v>
      </c>
      <c r="CY224">
        <f>AA224</f>
        <v>753.67</v>
      </c>
      <c r="CZ224">
        <f>AE224</f>
        <v>753.67</v>
      </c>
      <c r="DA224">
        <f>AI224</f>
        <v>1</v>
      </c>
      <c r="DB224">
        <f t="shared" si="17"/>
        <v>11305.05</v>
      </c>
      <c r="DC224">
        <f t="shared" si="18"/>
        <v>0</v>
      </c>
    </row>
    <row r="225" spans="1:107" x14ac:dyDescent="0.2">
      <c r="A225">
        <f>ROW(Source!A773)</f>
        <v>773</v>
      </c>
      <c r="B225">
        <v>55574044</v>
      </c>
      <c r="C225">
        <v>55575706</v>
      </c>
      <c r="D225">
        <v>52263930</v>
      </c>
      <c r="E225">
        <v>27</v>
      </c>
      <c r="F225">
        <v>1</v>
      </c>
      <c r="G225">
        <v>27</v>
      </c>
      <c r="H225">
        <v>1</v>
      </c>
      <c r="I225" t="s">
        <v>530</v>
      </c>
      <c r="J225" t="s">
        <v>3</v>
      </c>
      <c r="K225" t="s">
        <v>531</v>
      </c>
      <c r="L225">
        <v>1191</v>
      </c>
      <c r="N225">
        <v>1013</v>
      </c>
      <c r="O225" t="s">
        <v>532</v>
      </c>
      <c r="P225" t="s">
        <v>532</v>
      </c>
      <c r="Q225">
        <v>1</v>
      </c>
      <c r="W225">
        <v>0</v>
      </c>
      <c r="X225">
        <v>476480486</v>
      </c>
      <c r="Y225">
        <v>6.29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1</v>
      </c>
      <c r="AK225">
        <v>1</v>
      </c>
      <c r="AL225">
        <v>1</v>
      </c>
      <c r="AN225">
        <v>0</v>
      </c>
      <c r="AO225">
        <v>1</v>
      </c>
      <c r="AP225">
        <v>0</v>
      </c>
      <c r="AQ225">
        <v>0</v>
      </c>
      <c r="AR225">
        <v>0</v>
      </c>
      <c r="AS225" t="s">
        <v>3</v>
      </c>
      <c r="AT225">
        <v>6.29</v>
      </c>
      <c r="AU225" t="s">
        <v>3</v>
      </c>
      <c r="AV225">
        <v>1</v>
      </c>
      <c r="AW225">
        <v>2</v>
      </c>
      <c r="AX225">
        <v>55575709</v>
      </c>
      <c r="AY225">
        <v>1</v>
      </c>
      <c r="AZ225">
        <v>0</v>
      </c>
      <c r="BA225">
        <v>217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CX225">
        <f>Y225*Source!I773</f>
        <v>-50.32</v>
      </c>
      <c r="CY225">
        <f>AD225</f>
        <v>0</v>
      </c>
      <c r="CZ225">
        <f>AH225</f>
        <v>0</v>
      </c>
      <c r="DA225">
        <f>AL225</f>
        <v>1</v>
      </c>
      <c r="DB225">
        <f t="shared" si="17"/>
        <v>0</v>
      </c>
      <c r="DC225">
        <f t="shared" si="18"/>
        <v>0</v>
      </c>
    </row>
    <row r="226" spans="1:107" x14ac:dyDescent="0.2">
      <c r="A226">
        <f>ROW(Source!A773)</f>
        <v>773</v>
      </c>
      <c r="B226">
        <v>55574044</v>
      </c>
      <c r="C226">
        <v>55575706</v>
      </c>
      <c r="D226">
        <v>52280730</v>
      </c>
      <c r="E226">
        <v>1</v>
      </c>
      <c r="F226">
        <v>1</v>
      </c>
      <c r="G226">
        <v>27</v>
      </c>
      <c r="H226">
        <v>3</v>
      </c>
      <c r="I226" t="s">
        <v>540</v>
      </c>
      <c r="J226" t="s">
        <v>541</v>
      </c>
      <c r="K226" t="s">
        <v>542</v>
      </c>
      <c r="L226">
        <v>1339</v>
      </c>
      <c r="N226">
        <v>1007</v>
      </c>
      <c r="O226" t="s">
        <v>175</v>
      </c>
      <c r="P226" t="s">
        <v>175</v>
      </c>
      <c r="Q226">
        <v>1</v>
      </c>
      <c r="W226">
        <v>0</v>
      </c>
      <c r="X226">
        <v>-1277312656</v>
      </c>
      <c r="Y226">
        <v>5</v>
      </c>
      <c r="AA226">
        <v>753.67</v>
      </c>
      <c r="AB226">
        <v>0</v>
      </c>
      <c r="AC226">
        <v>0</v>
      </c>
      <c r="AD226">
        <v>0</v>
      </c>
      <c r="AE226">
        <v>753.67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1</v>
      </c>
      <c r="AL226">
        <v>1</v>
      </c>
      <c r="AN226">
        <v>0</v>
      </c>
      <c r="AO226">
        <v>1</v>
      </c>
      <c r="AP226">
        <v>0</v>
      </c>
      <c r="AQ226">
        <v>0</v>
      </c>
      <c r="AR226">
        <v>0</v>
      </c>
      <c r="AS226" t="s">
        <v>3</v>
      </c>
      <c r="AT226">
        <v>5</v>
      </c>
      <c r="AU226" t="s">
        <v>3</v>
      </c>
      <c r="AV226">
        <v>0</v>
      </c>
      <c r="AW226">
        <v>2</v>
      </c>
      <c r="AX226">
        <v>55575710</v>
      </c>
      <c r="AY226">
        <v>1</v>
      </c>
      <c r="AZ226">
        <v>0</v>
      </c>
      <c r="BA226">
        <v>218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CX226">
        <f>Y226*Source!I773</f>
        <v>-40</v>
      </c>
      <c r="CY226">
        <f>AA226</f>
        <v>753.67</v>
      </c>
      <c r="CZ226">
        <f>AE226</f>
        <v>753.67</v>
      </c>
      <c r="DA226">
        <f>AI226</f>
        <v>1</v>
      </c>
      <c r="DB226">
        <f t="shared" si="17"/>
        <v>3768.35</v>
      </c>
      <c r="DC226">
        <f t="shared" si="18"/>
        <v>0</v>
      </c>
    </row>
    <row r="227" spans="1:107" x14ac:dyDescent="0.2">
      <c r="A227">
        <f>ROW(Source!A774)</f>
        <v>774</v>
      </c>
      <c r="B227">
        <v>55574044</v>
      </c>
      <c r="C227">
        <v>55575711</v>
      </c>
      <c r="D227">
        <v>52263930</v>
      </c>
      <c r="E227">
        <v>27</v>
      </c>
      <c r="F227">
        <v>1</v>
      </c>
      <c r="G227">
        <v>27</v>
      </c>
      <c r="H227">
        <v>1</v>
      </c>
      <c r="I227" t="s">
        <v>530</v>
      </c>
      <c r="J227" t="s">
        <v>3</v>
      </c>
      <c r="K227" t="s">
        <v>531</v>
      </c>
      <c r="L227">
        <v>1191</v>
      </c>
      <c r="N227">
        <v>1013</v>
      </c>
      <c r="O227" t="s">
        <v>532</v>
      </c>
      <c r="P227" t="s">
        <v>532</v>
      </c>
      <c r="Q227">
        <v>1</v>
      </c>
      <c r="W227">
        <v>0</v>
      </c>
      <c r="X227">
        <v>476480486</v>
      </c>
      <c r="Y227">
        <v>13.42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1</v>
      </c>
      <c r="AL227">
        <v>1</v>
      </c>
      <c r="AN227">
        <v>0</v>
      </c>
      <c r="AO227">
        <v>1</v>
      </c>
      <c r="AP227">
        <v>0</v>
      </c>
      <c r="AQ227">
        <v>0</v>
      </c>
      <c r="AR227">
        <v>0</v>
      </c>
      <c r="AS227" t="s">
        <v>3</v>
      </c>
      <c r="AT227">
        <v>13.42</v>
      </c>
      <c r="AU227" t="s">
        <v>3</v>
      </c>
      <c r="AV227">
        <v>1</v>
      </c>
      <c r="AW227">
        <v>2</v>
      </c>
      <c r="AX227">
        <v>55575715</v>
      </c>
      <c r="AY227">
        <v>1</v>
      </c>
      <c r="AZ227">
        <v>0</v>
      </c>
      <c r="BA227">
        <v>219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CX227">
        <f>Y227*Source!I774</f>
        <v>107.36</v>
      </c>
      <c r="CY227">
        <f>AD227</f>
        <v>0</v>
      </c>
      <c r="CZ227">
        <f>AH227</f>
        <v>0</v>
      </c>
      <c r="DA227">
        <f>AL227</f>
        <v>1</v>
      </c>
      <c r="DB227">
        <f t="shared" si="17"/>
        <v>0</v>
      </c>
      <c r="DC227">
        <f t="shared" si="18"/>
        <v>0</v>
      </c>
    </row>
    <row r="228" spans="1:107" x14ac:dyDescent="0.2">
      <c r="A228">
        <f>ROW(Source!A774)</f>
        <v>774</v>
      </c>
      <c r="B228">
        <v>55574044</v>
      </c>
      <c r="C228">
        <v>55575711</v>
      </c>
      <c r="D228">
        <v>52277685</v>
      </c>
      <c r="E228">
        <v>1</v>
      </c>
      <c r="F228">
        <v>1</v>
      </c>
      <c r="G228">
        <v>27</v>
      </c>
      <c r="H228">
        <v>3</v>
      </c>
      <c r="I228" t="s">
        <v>543</v>
      </c>
      <c r="J228" t="s">
        <v>544</v>
      </c>
      <c r="K228" t="s">
        <v>545</v>
      </c>
      <c r="L228">
        <v>1339</v>
      </c>
      <c r="N228">
        <v>1007</v>
      </c>
      <c r="O228" t="s">
        <v>175</v>
      </c>
      <c r="P228" t="s">
        <v>175</v>
      </c>
      <c r="Q228">
        <v>1</v>
      </c>
      <c r="W228">
        <v>0</v>
      </c>
      <c r="X228">
        <v>-288193286</v>
      </c>
      <c r="Y228">
        <v>1.4E-2</v>
      </c>
      <c r="AA228">
        <v>6863.19</v>
      </c>
      <c r="AB228">
        <v>0</v>
      </c>
      <c r="AC228">
        <v>0</v>
      </c>
      <c r="AD228">
        <v>0</v>
      </c>
      <c r="AE228">
        <v>6863.19</v>
      </c>
      <c r="AF228">
        <v>0</v>
      </c>
      <c r="AG228">
        <v>0</v>
      </c>
      <c r="AH228">
        <v>0</v>
      </c>
      <c r="AI228">
        <v>1</v>
      </c>
      <c r="AJ228">
        <v>1</v>
      </c>
      <c r="AK228">
        <v>1</v>
      </c>
      <c r="AL228">
        <v>1</v>
      </c>
      <c r="AN228">
        <v>0</v>
      </c>
      <c r="AO228">
        <v>1</v>
      </c>
      <c r="AP228">
        <v>0</v>
      </c>
      <c r="AQ228">
        <v>0</v>
      </c>
      <c r="AR228">
        <v>0</v>
      </c>
      <c r="AS228" t="s">
        <v>3</v>
      </c>
      <c r="AT228">
        <v>1.4E-2</v>
      </c>
      <c r="AU228" t="s">
        <v>3</v>
      </c>
      <c r="AV228">
        <v>0</v>
      </c>
      <c r="AW228">
        <v>2</v>
      </c>
      <c r="AX228">
        <v>55575716</v>
      </c>
      <c r="AY228">
        <v>1</v>
      </c>
      <c r="AZ228">
        <v>0</v>
      </c>
      <c r="BA228">
        <v>220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CX228">
        <f>Y228*Source!I774</f>
        <v>0.112</v>
      </c>
      <c r="CY228">
        <f>AA228</f>
        <v>6863.19</v>
      </c>
      <c r="CZ228">
        <f>AE228</f>
        <v>6863.19</v>
      </c>
      <c r="DA228">
        <f>AI228</f>
        <v>1</v>
      </c>
      <c r="DB228">
        <f t="shared" si="17"/>
        <v>96.08</v>
      </c>
      <c r="DC228">
        <f t="shared" si="18"/>
        <v>0</v>
      </c>
    </row>
    <row r="229" spans="1:107" x14ac:dyDescent="0.2">
      <c r="A229">
        <f>ROW(Source!A774)</f>
        <v>774</v>
      </c>
      <c r="B229">
        <v>55574044</v>
      </c>
      <c r="C229">
        <v>55575711</v>
      </c>
      <c r="D229">
        <v>52280728</v>
      </c>
      <c r="E229">
        <v>1</v>
      </c>
      <c r="F229">
        <v>1</v>
      </c>
      <c r="G229">
        <v>27</v>
      </c>
      <c r="H229">
        <v>3</v>
      </c>
      <c r="I229" t="s">
        <v>546</v>
      </c>
      <c r="J229" t="s">
        <v>547</v>
      </c>
      <c r="K229" t="s">
        <v>548</v>
      </c>
      <c r="L229">
        <v>1327</v>
      </c>
      <c r="N229">
        <v>1005</v>
      </c>
      <c r="O229" t="s">
        <v>549</v>
      </c>
      <c r="P229" t="s">
        <v>549</v>
      </c>
      <c r="Q229">
        <v>1</v>
      </c>
      <c r="W229">
        <v>0</v>
      </c>
      <c r="X229">
        <v>-1862354824</v>
      </c>
      <c r="Y229">
        <v>107</v>
      </c>
      <c r="AA229">
        <v>129.94999999999999</v>
      </c>
      <c r="AB229">
        <v>0</v>
      </c>
      <c r="AC229">
        <v>0</v>
      </c>
      <c r="AD229">
        <v>0</v>
      </c>
      <c r="AE229">
        <v>129.94999999999999</v>
      </c>
      <c r="AF229">
        <v>0</v>
      </c>
      <c r="AG229">
        <v>0</v>
      </c>
      <c r="AH229">
        <v>0</v>
      </c>
      <c r="AI229">
        <v>1</v>
      </c>
      <c r="AJ229">
        <v>1</v>
      </c>
      <c r="AK229">
        <v>1</v>
      </c>
      <c r="AL229">
        <v>1</v>
      </c>
      <c r="AN229">
        <v>0</v>
      </c>
      <c r="AO229">
        <v>1</v>
      </c>
      <c r="AP229">
        <v>0</v>
      </c>
      <c r="AQ229">
        <v>0</v>
      </c>
      <c r="AR229">
        <v>0</v>
      </c>
      <c r="AS229" t="s">
        <v>3</v>
      </c>
      <c r="AT229">
        <v>107</v>
      </c>
      <c r="AU229" t="s">
        <v>3</v>
      </c>
      <c r="AV229">
        <v>0</v>
      </c>
      <c r="AW229">
        <v>2</v>
      </c>
      <c r="AX229">
        <v>55575717</v>
      </c>
      <c r="AY229">
        <v>1</v>
      </c>
      <c r="AZ229">
        <v>0</v>
      </c>
      <c r="BA229">
        <v>221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CX229">
        <f>Y229*Source!I774</f>
        <v>856</v>
      </c>
      <c r="CY229">
        <f>AA229</f>
        <v>129.94999999999999</v>
      </c>
      <c r="CZ229">
        <f>AE229</f>
        <v>129.94999999999999</v>
      </c>
      <c r="DA229">
        <f>AI229</f>
        <v>1</v>
      </c>
      <c r="DB229">
        <f t="shared" si="17"/>
        <v>13904.65</v>
      </c>
      <c r="DC229">
        <f t="shared" si="18"/>
        <v>0</v>
      </c>
    </row>
    <row r="230" spans="1:107" x14ac:dyDescent="0.2">
      <c r="A230">
        <f>ROW(Source!A811)</f>
        <v>811</v>
      </c>
      <c r="B230">
        <v>55574044</v>
      </c>
      <c r="C230">
        <v>55575774</v>
      </c>
      <c r="D230">
        <v>52263930</v>
      </c>
      <c r="E230">
        <v>27</v>
      </c>
      <c r="F230">
        <v>1</v>
      </c>
      <c r="G230">
        <v>27</v>
      </c>
      <c r="H230">
        <v>1</v>
      </c>
      <c r="I230" t="s">
        <v>530</v>
      </c>
      <c r="J230" t="s">
        <v>3</v>
      </c>
      <c r="K230" t="s">
        <v>531</v>
      </c>
      <c r="L230">
        <v>1191</v>
      </c>
      <c r="N230">
        <v>1013</v>
      </c>
      <c r="O230" t="s">
        <v>532</v>
      </c>
      <c r="P230" t="s">
        <v>532</v>
      </c>
      <c r="Q230">
        <v>1</v>
      </c>
      <c r="W230">
        <v>0</v>
      </c>
      <c r="X230">
        <v>476480486</v>
      </c>
      <c r="Y230">
        <v>6.22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1</v>
      </c>
      <c r="AK230">
        <v>1</v>
      </c>
      <c r="AL230">
        <v>1</v>
      </c>
      <c r="AN230">
        <v>0</v>
      </c>
      <c r="AO230">
        <v>1</v>
      </c>
      <c r="AP230">
        <v>0</v>
      </c>
      <c r="AQ230">
        <v>0</v>
      </c>
      <c r="AR230">
        <v>0</v>
      </c>
      <c r="AS230" t="s">
        <v>3</v>
      </c>
      <c r="AT230">
        <v>6.22</v>
      </c>
      <c r="AU230" t="s">
        <v>3</v>
      </c>
      <c r="AV230">
        <v>1</v>
      </c>
      <c r="AW230">
        <v>2</v>
      </c>
      <c r="AX230">
        <v>55575780</v>
      </c>
      <c r="AY230">
        <v>1</v>
      </c>
      <c r="AZ230">
        <v>0</v>
      </c>
      <c r="BA230">
        <v>222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CX230">
        <f>Y230*Source!I811</f>
        <v>34.21</v>
      </c>
      <c r="CY230">
        <f>AD230</f>
        <v>0</v>
      </c>
      <c r="CZ230">
        <f>AH230</f>
        <v>0</v>
      </c>
      <c r="DA230">
        <f>AL230</f>
        <v>1</v>
      </c>
      <c r="DB230">
        <f t="shared" si="17"/>
        <v>0</v>
      </c>
      <c r="DC230">
        <f t="shared" si="18"/>
        <v>0</v>
      </c>
    </row>
    <row r="231" spans="1:107" x14ac:dyDescent="0.2">
      <c r="A231">
        <f>ROW(Source!A811)</f>
        <v>811</v>
      </c>
      <c r="B231">
        <v>55574044</v>
      </c>
      <c r="C231">
        <v>55575774</v>
      </c>
      <c r="D231">
        <v>52278256</v>
      </c>
      <c r="E231">
        <v>1</v>
      </c>
      <c r="F231">
        <v>1</v>
      </c>
      <c r="G231">
        <v>27</v>
      </c>
      <c r="H231">
        <v>3</v>
      </c>
      <c r="I231" t="s">
        <v>550</v>
      </c>
      <c r="J231" t="s">
        <v>551</v>
      </c>
      <c r="K231" t="s">
        <v>552</v>
      </c>
      <c r="L231">
        <v>1339</v>
      </c>
      <c r="N231">
        <v>1007</v>
      </c>
      <c r="O231" t="s">
        <v>175</v>
      </c>
      <c r="P231" t="s">
        <v>175</v>
      </c>
      <c r="Q231">
        <v>1</v>
      </c>
      <c r="W231">
        <v>0</v>
      </c>
      <c r="X231">
        <v>1817333636</v>
      </c>
      <c r="Y231">
        <v>0.29899999999999999</v>
      </c>
      <c r="AA231">
        <v>590.78</v>
      </c>
      <c r="AB231">
        <v>0</v>
      </c>
      <c r="AC231">
        <v>0</v>
      </c>
      <c r="AD231">
        <v>0</v>
      </c>
      <c r="AE231">
        <v>590.78</v>
      </c>
      <c r="AF231">
        <v>0</v>
      </c>
      <c r="AG231">
        <v>0</v>
      </c>
      <c r="AH231">
        <v>0</v>
      </c>
      <c r="AI231">
        <v>1</v>
      </c>
      <c r="AJ231">
        <v>1</v>
      </c>
      <c r="AK231">
        <v>1</v>
      </c>
      <c r="AL231">
        <v>1</v>
      </c>
      <c r="AN231">
        <v>0</v>
      </c>
      <c r="AO231">
        <v>1</v>
      </c>
      <c r="AP231">
        <v>0</v>
      </c>
      <c r="AQ231">
        <v>0</v>
      </c>
      <c r="AR231">
        <v>0</v>
      </c>
      <c r="AS231" t="s">
        <v>3</v>
      </c>
      <c r="AT231">
        <v>0.29899999999999999</v>
      </c>
      <c r="AU231" t="s">
        <v>3</v>
      </c>
      <c r="AV231">
        <v>0</v>
      </c>
      <c r="AW231">
        <v>2</v>
      </c>
      <c r="AX231">
        <v>55575781</v>
      </c>
      <c r="AY231">
        <v>1</v>
      </c>
      <c r="AZ231">
        <v>0</v>
      </c>
      <c r="BA231">
        <v>223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CX231">
        <f>Y231*Source!I811</f>
        <v>1.6444999999999999</v>
      </c>
      <c r="CY231">
        <f>AA231</f>
        <v>590.78</v>
      </c>
      <c r="CZ231">
        <f>AE231</f>
        <v>590.78</v>
      </c>
      <c r="DA231">
        <f>AI231</f>
        <v>1</v>
      </c>
      <c r="DB231">
        <f t="shared" si="17"/>
        <v>176.64</v>
      </c>
      <c r="DC231">
        <f t="shared" si="18"/>
        <v>0</v>
      </c>
    </row>
    <row r="232" spans="1:107" x14ac:dyDescent="0.2">
      <c r="A232">
        <f>ROW(Source!A811)</f>
        <v>811</v>
      </c>
      <c r="B232">
        <v>55574044</v>
      </c>
      <c r="C232">
        <v>55575774</v>
      </c>
      <c r="D232">
        <v>52277204</v>
      </c>
      <c r="E232">
        <v>1</v>
      </c>
      <c r="F232">
        <v>1</v>
      </c>
      <c r="G232">
        <v>27</v>
      </c>
      <c r="H232">
        <v>3</v>
      </c>
      <c r="I232" t="s">
        <v>553</v>
      </c>
      <c r="J232" t="s">
        <v>554</v>
      </c>
      <c r="K232" t="s">
        <v>555</v>
      </c>
      <c r="L232">
        <v>1348</v>
      </c>
      <c r="N232">
        <v>1009</v>
      </c>
      <c r="O232" t="s">
        <v>120</v>
      </c>
      <c r="P232" t="s">
        <v>120</v>
      </c>
      <c r="Q232">
        <v>1000</v>
      </c>
      <c r="W232">
        <v>0</v>
      </c>
      <c r="X232">
        <v>381792092</v>
      </c>
      <c r="Y232">
        <v>0.107</v>
      </c>
      <c r="AA232">
        <v>4207.5</v>
      </c>
      <c r="AB232">
        <v>0</v>
      </c>
      <c r="AC232">
        <v>0</v>
      </c>
      <c r="AD232">
        <v>0</v>
      </c>
      <c r="AE232">
        <v>4207.5</v>
      </c>
      <c r="AF232">
        <v>0</v>
      </c>
      <c r="AG232">
        <v>0</v>
      </c>
      <c r="AH232">
        <v>0</v>
      </c>
      <c r="AI232">
        <v>1</v>
      </c>
      <c r="AJ232">
        <v>1</v>
      </c>
      <c r="AK232">
        <v>1</v>
      </c>
      <c r="AL232">
        <v>1</v>
      </c>
      <c r="AN232">
        <v>0</v>
      </c>
      <c r="AO232">
        <v>1</v>
      </c>
      <c r="AP232">
        <v>0</v>
      </c>
      <c r="AQ232">
        <v>0</v>
      </c>
      <c r="AR232">
        <v>0</v>
      </c>
      <c r="AS232" t="s">
        <v>3</v>
      </c>
      <c r="AT232">
        <v>0.107</v>
      </c>
      <c r="AU232" t="s">
        <v>3</v>
      </c>
      <c r="AV232">
        <v>0</v>
      </c>
      <c r="AW232">
        <v>2</v>
      </c>
      <c r="AX232">
        <v>55575782</v>
      </c>
      <c r="AY232">
        <v>1</v>
      </c>
      <c r="AZ232">
        <v>0</v>
      </c>
      <c r="BA232">
        <v>224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CX232">
        <f>Y232*Source!I811</f>
        <v>0.58850000000000002</v>
      </c>
      <c r="CY232">
        <f>AA232</f>
        <v>4207.5</v>
      </c>
      <c r="CZ232">
        <f>AE232</f>
        <v>4207.5</v>
      </c>
      <c r="DA232">
        <f>AI232</f>
        <v>1</v>
      </c>
      <c r="DB232">
        <f t="shared" si="17"/>
        <v>450.2</v>
      </c>
      <c r="DC232">
        <f t="shared" si="18"/>
        <v>0</v>
      </c>
    </row>
    <row r="233" spans="1:107" x14ac:dyDescent="0.2">
      <c r="A233">
        <f>ROW(Source!A811)</f>
        <v>811</v>
      </c>
      <c r="B233">
        <v>55574044</v>
      </c>
      <c r="C233">
        <v>55575774</v>
      </c>
      <c r="D233">
        <v>52279001</v>
      </c>
      <c r="E233">
        <v>1</v>
      </c>
      <c r="F233">
        <v>1</v>
      </c>
      <c r="G233">
        <v>27</v>
      </c>
      <c r="H233">
        <v>3</v>
      </c>
      <c r="I233" t="s">
        <v>556</v>
      </c>
      <c r="J233" t="s">
        <v>557</v>
      </c>
      <c r="K233" t="s">
        <v>558</v>
      </c>
      <c r="L233">
        <v>1339</v>
      </c>
      <c r="N233">
        <v>1007</v>
      </c>
      <c r="O233" t="s">
        <v>175</v>
      </c>
      <c r="P233" t="s">
        <v>175</v>
      </c>
      <c r="Q233">
        <v>1</v>
      </c>
      <c r="W233">
        <v>0</v>
      </c>
      <c r="X233">
        <v>1057803868</v>
      </c>
      <c r="Y233">
        <v>7.6999999999999999E-2</v>
      </c>
      <c r="AA233">
        <v>35.25</v>
      </c>
      <c r="AB233">
        <v>0</v>
      </c>
      <c r="AC233">
        <v>0</v>
      </c>
      <c r="AD233">
        <v>0</v>
      </c>
      <c r="AE233">
        <v>35.25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1</v>
      </c>
      <c r="AL233">
        <v>1</v>
      </c>
      <c r="AN233">
        <v>0</v>
      </c>
      <c r="AO233">
        <v>1</v>
      </c>
      <c r="AP233">
        <v>0</v>
      </c>
      <c r="AQ233">
        <v>0</v>
      </c>
      <c r="AR233">
        <v>0</v>
      </c>
      <c r="AS233" t="s">
        <v>3</v>
      </c>
      <c r="AT233">
        <v>7.6999999999999999E-2</v>
      </c>
      <c r="AU233" t="s">
        <v>3</v>
      </c>
      <c r="AV233">
        <v>0</v>
      </c>
      <c r="AW233">
        <v>2</v>
      </c>
      <c r="AX233">
        <v>55575783</v>
      </c>
      <c r="AY233">
        <v>1</v>
      </c>
      <c r="AZ233">
        <v>0</v>
      </c>
      <c r="BA233">
        <v>225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CX233">
        <f>Y233*Source!I811</f>
        <v>0.42349999999999999</v>
      </c>
      <c r="CY233">
        <f>AA233</f>
        <v>35.25</v>
      </c>
      <c r="CZ233">
        <f>AE233</f>
        <v>35.25</v>
      </c>
      <c r="DA233">
        <f>AI233</f>
        <v>1</v>
      </c>
      <c r="DB233">
        <f t="shared" si="17"/>
        <v>2.71</v>
      </c>
      <c r="DC233">
        <f t="shared" si="18"/>
        <v>0</v>
      </c>
    </row>
    <row r="234" spans="1:107" x14ac:dyDescent="0.2">
      <c r="A234">
        <f>ROW(Source!A811)</f>
        <v>811</v>
      </c>
      <c r="B234">
        <v>55574044</v>
      </c>
      <c r="C234">
        <v>55575774</v>
      </c>
      <c r="D234">
        <v>52281688</v>
      </c>
      <c r="E234">
        <v>1</v>
      </c>
      <c r="F234">
        <v>1</v>
      </c>
      <c r="G234">
        <v>27</v>
      </c>
      <c r="H234">
        <v>3</v>
      </c>
      <c r="I234" t="s">
        <v>270</v>
      </c>
      <c r="J234" t="s">
        <v>272</v>
      </c>
      <c r="K234" t="s">
        <v>271</v>
      </c>
      <c r="L234">
        <v>1354</v>
      </c>
      <c r="N234">
        <v>1010</v>
      </c>
      <c r="O234" t="s">
        <v>180</v>
      </c>
      <c r="P234" t="s">
        <v>180</v>
      </c>
      <c r="Q234">
        <v>1</v>
      </c>
      <c r="W234">
        <v>0</v>
      </c>
      <c r="X234">
        <v>-1873178035</v>
      </c>
      <c r="Y234">
        <v>10</v>
      </c>
      <c r="AA234">
        <v>236.53</v>
      </c>
      <c r="AB234">
        <v>0</v>
      </c>
      <c r="AC234">
        <v>0</v>
      </c>
      <c r="AD234">
        <v>0</v>
      </c>
      <c r="AE234">
        <v>236.53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1</v>
      </c>
      <c r="AL234">
        <v>1</v>
      </c>
      <c r="AN234">
        <v>0</v>
      </c>
      <c r="AO234">
        <v>1</v>
      </c>
      <c r="AP234">
        <v>0</v>
      </c>
      <c r="AQ234">
        <v>0</v>
      </c>
      <c r="AR234">
        <v>0</v>
      </c>
      <c r="AS234" t="s">
        <v>3</v>
      </c>
      <c r="AT234">
        <v>10</v>
      </c>
      <c r="AU234" t="s">
        <v>3</v>
      </c>
      <c r="AV234">
        <v>0</v>
      </c>
      <c r="AW234">
        <v>2</v>
      </c>
      <c r="AX234">
        <v>55575784</v>
      </c>
      <c r="AY234">
        <v>1</v>
      </c>
      <c r="AZ234">
        <v>0</v>
      </c>
      <c r="BA234">
        <v>226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CX234">
        <f>Y234*Source!I811</f>
        <v>55</v>
      </c>
      <c r="CY234">
        <f>AA234</f>
        <v>236.53</v>
      </c>
      <c r="CZ234">
        <f>AE234</f>
        <v>236.53</v>
      </c>
      <c r="DA234">
        <f>AI234</f>
        <v>1</v>
      </c>
      <c r="DB234">
        <f t="shared" si="17"/>
        <v>2365.3000000000002</v>
      </c>
      <c r="DC234">
        <f t="shared" si="18"/>
        <v>0</v>
      </c>
    </row>
    <row r="235" spans="1:107" x14ac:dyDescent="0.2">
      <c r="A235">
        <f>ROW(Source!A849)</f>
        <v>849</v>
      </c>
      <c r="B235">
        <v>55574044</v>
      </c>
      <c r="C235">
        <v>55575842</v>
      </c>
      <c r="D235">
        <v>52263930</v>
      </c>
      <c r="E235">
        <v>27</v>
      </c>
      <c r="F235">
        <v>1</v>
      </c>
      <c r="G235">
        <v>27</v>
      </c>
      <c r="H235">
        <v>1</v>
      </c>
      <c r="I235" t="s">
        <v>530</v>
      </c>
      <c r="J235" t="s">
        <v>3</v>
      </c>
      <c r="K235" t="s">
        <v>531</v>
      </c>
      <c r="L235">
        <v>1191</v>
      </c>
      <c r="N235">
        <v>1013</v>
      </c>
      <c r="O235" t="s">
        <v>532</v>
      </c>
      <c r="P235" t="s">
        <v>532</v>
      </c>
      <c r="Q235">
        <v>1</v>
      </c>
      <c r="W235">
        <v>0</v>
      </c>
      <c r="X235">
        <v>476480486</v>
      </c>
      <c r="Y235">
        <v>582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1</v>
      </c>
      <c r="AL235">
        <v>1</v>
      </c>
      <c r="AN235">
        <v>0</v>
      </c>
      <c r="AO235">
        <v>1</v>
      </c>
      <c r="AP235">
        <v>0</v>
      </c>
      <c r="AQ235">
        <v>0</v>
      </c>
      <c r="AR235">
        <v>0</v>
      </c>
      <c r="AS235" t="s">
        <v>3</v>
      </c>
      <c r="AT235">
        <v>582</v>
      </c>
      <c r="AU235" t="s">
        <v>3</v>
      </c>
      <c r="AV235">
        <v>1</v>
      </c>
      <c r="AW235">
        <v>2</v>
      </c>
      <c r="AX235">
        <v>55575844</v>
      </c>
      <c r="AY235">
        <v>1</v>
      </c>
      <c r="AZ235">
        <v>0</v>
      </c>
      <c r="BA235">
        <v>227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CX235">
        <f>Y235*Source!I849</f>
        <v>139.68</v>
      </c>
      <c r="CY235">
        <f>AD235</f>
        <v>0</v>
      </c>
      <c r="CZ235">
        <f>AH235</f>
        <v>0</v>
      </c>
      <c r="DA235">
        <f>AL235</f>
        <v>1</v>
      </c>
      <c r="DB235">
        <f t="shared" si="17"/>
        <v>0</v>
      </c>
      <c r="DC235">
        <f t="shared" si="18"/>
        <v>0</v>
      </c>
    </row>
    <row r="236" spans="1:107" x14ac:dyDescent="0.2">
      <c r="A236">
        <f>ROW(Source!A850)</f>
        <v>850</v>
      </c>
      <c r="B236">
        <v>55574044</v>
      </c>
      <c r="C236">
        <v>55575845</v>
      </c>
      <c r="D236">
        <v>52263930</v>
      </c>
      <c r="E236">
        <v>27</v>
      </c>
      <c r="F236">
        <v>1</v>
      </c>
      <c r="G236">
        <v>27</v>
      </c>
      <c r="H236">
        <v>1</v>
      </c>
      <c r="I236" t="s">
        <v>530</v>
      </c>
      <c r="J236" t="s">
        <v>3</v>
      </c>
      <c r="K236" t="s">
        <v>531</v>
      </c>
      <c r="L236">
        <v>1191</v>
      </c>
      <c r="N236">
        <v>1013</v>
      </c>
      <c r="O236" t="s">
        <v>532</v>
      </c>
      <c r="P236" t="s">
        <v>532</v>
      </c>
      <c r="Q236">
        <v>1</v>
      </c>
      <c r="W236">
        <v>0</v>
      </c>
      <c r="X236">
        <v>476480486</v>
      </c>
      <c r="Y236">
        <v>83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1</v>
      </c>
      <c r="AL236">
        <v>1</v>
      </c>
      <c r="AN236">
        <v>0</v>
      </c>
      <c r="AO236">
        <v>1</v>
      </c>
      <c r="AP236">
        <v>0</v>
      </c>
      <c r="AQ236">
        <v>0</v>
      </c>
      <c r="AR236">
        <v>0</v>
      </c>
      <c r="AS236" t="s">
        <v>3</v>
      </c>
      <c r="AT236">
        <v>83</v>
      </c>
      <c r="AU236" t="s">
        <v>3</v>
      </c>
      <c r="AV236">
        <v>1</v>
      </c>
      <c r="AW236">
        <v>2</v>
      </c>
      <c r="AX236">
        <v>55575847</v>
      </c>
      <c r="AY236">
        <v>1</v>
      </c>
      <c r="AZ236">
        <v>0</v>
      </c>
      <c r="BA236">
        <v>228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CX236">
        <f>Y236*Source!I850</f>
        <v>2.8635000000000002</v>
      </c>
      <c r="CY236">
        <f>AD236</f>
        <v>0</v>
      </c>
      <c r="CZ236">
        <f>AH236</f>
        <v>0</v>
      </c>
      <c r="DA236">
        <f>AL236</f>
        <v>1</v>
      </c>
      <c r="DB236">
        <f t="shared" si="17"/>
        <v>0</v>
      </c>
      <c r="DC236">
        <f t="shared" si="18"/>
        <v>0</v>
      </c>
    </row>
    <row r="237" spans="1:107" x14ac:dyDescent="0.2">
      <c r="A237">
        <f>ROW(Source!A851)</f>
        <v>851</v>
      </c>
      <c r="B237">
        <v>55574044</v>
      </c>
      <c r="C237">
        <v>55575848</v>
      </c>
      <c r="D237">
        <v>52276900</v>
      </c>
      <c r="E237">
        <v>1</v>
      </c>
      <c r="F237">
        <v>1</v>
      </c>
      <c r="G237">
        <v>27</v>
      </c>
      <c r="H237">
        <v>2</v>
      </c>
      <c r="I237" t="s">
        <v>565</v>
      </c>
      <c r="J237" t="s">
        <v>566</v>
      </c>
      <c r="K237" t="s">
        <v>567</v>
      </c>
      <c r="L237">
        <v>1368</v>
      </c>
      <c r="N237">
        <v>1011</v>
      </c>
      <c r="O237" t="s">
        <v>536</v>
      </c>
      <c r="P237" t="s">
        <v>536</v>
      </c>
      <c r="Q237">
        <v>1</v>
      </c>
      <c r="W237">
        <v>0</v>
      </c>
      <c r="X237">
        <v>-1786200580</v>
      </c>
      <c r="Y237">
        <v>3.1E-2</v>
      </c>
      <c r="AA237">
        <v>0</v>
      </c>
      <c r="AB237">
        <v>1014.12</v>
      </c>
      <c r="AC237">
        <v>317.13</v>
      </c>
      <c r="AD237">
        <v>0</v>
      </c>
      <c r="AE237">
        <v>0</v>
      </c>
      <c r="AF237">
        <v>1014.12</v>
      </c>
      <c r="AG237">
        <v>317.13</v>
      </c>
      <c r="AH237">
        <v>0</v>
      </c>
      <c r="AI237">
        <v>1</v>
      </c>
      <c r="AJ237">
        <v>1</v>
      </c>
      <c r="AK237">
        <v>1</v>
      </c>
      <c r="AL237">
        <v>1</v>
      </c>
      <c r="AN237">
        <v>0</v>
      </c>
      <c r="AO237">
        <v>1</v>
      </c>
      <c r="AP237">
        <v>0</v>
      </c>
      <c r="AQ237">
        <v>0</v>
      </c>
      <c r="AR237">
        <v>0</v>
      </c>
      <c r="AS237" t="s">
        <v>3</v>
      </c>
      <c r="AT237">
        <v>3.1E-2</v>
      </c>
      <c r="AU237" t="s">
        <v>3</v>
      </c>
      <c r="AV237">
        <v>0</v>
      </c>
      <c r="AW237">
        <v>2</v>
      </c>
      <c r="AX237">
        <v>55575850</v>
      </c>
      <c r="AY237">
        <v>1</v>
      </c>
      <c r="AZ237">
        <v>0</v>
      </c>
      <c r="BA237">
        <v>229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CX237">
        <f>Y237*Source!I851</f>
        <v>0.10695</v>
      </c>
      <c r="CY237">
        <f>AB237</f>
        <v>1014.12</v>
      </c>
      <c r="CZ237">
        <f>AF237</f>
        <v>1014.12</v>
      </c>
      <c r="DA237">
        <f>AJ237</f>
        <v>1</v>
      </c>
      <c r="DB237">
        <f t="shared" si="17"/>
        <v>31.44</v>
      </c>
      <c r="DC237">
        <f t="shared" si="18"/>
        <v>9.83</v>
      </c>
    </row>
    <row r="238" spans="1:107" x14ac:dyDescent="0.2">
      <c r="A238">
        <f>ROW(Source!A852)</f>
        <v>852</v>
      </c>
      <c r="B238">
        <v>55574044</v>
      </c>
      <c r="C238">
        <v>55575851</v>
      </c>
      <c r="D238">
        <v>52276900</v>
      </c>
      <c r="E238">
        <v>1</v>
      </c>
      <c r="F238">
        <v>1</v>
      </c>
      <c r="G238">
        <v>27</v>
      </c>
      <c r="H238">
        <v>2</v>
      </c>
      <c r="I238" t="s">
        <v>565</v>
      </c>
      <c r="J238" t="s">
        <v>566</v>
      </c>
      <c r="K238" t="s">
        <v>567</v>
      </c>
      <c r="L238">
        <v>1368</v>
      </c>
      <c r="N238">
        <v>1011</v>
      </c>
      <c r="O238" t="s">
        <v>536</v>
      </c>
      <c r="P238" t="s">
        <v>536</v>
      </c>
      <c r="Q238">
        <v>1</v>
      </c>
      <c r="W238">
        <v>0</v>
      </c>
      <c r="X238">
        <v>-1786200580</v>
      </c>
      <c r="Y238">
        <v>0.01</v>
      </c>
      <c r="AA238">
        <v>0</v>
      </c>
      <c r="AB238">
        <v>1014.12</v>
      </c>
      <c r="AC238">
        <v>317.13</v>
      </c>
      <c r="AD238">
        <v>0</v>
      </c>
      <c r="AE238">
        <v>0</v>
      </c>
      <c r="AF238">
        <v>1014.12</v>
      </c>
      <c r="AG238">
        <v>317.13</v>
      </c>
      <c r="AH238">
        <v>0</v>
      </c>
      <c r="AI238">
        <v>1</v>
      </c>
      <c r="AJ238">
        <v>1</v>
      </c>
      <c r="AK238">
        <v>1</v>
      </c>
      <c r="AL238">
        <v>1</v>
      </c>
      <c r="AN238">
        <v>0</v>
      </c>
      <c r="AO238">
        <v>1</v>
      </c>
      <c r="AP238">
        <v>0</v>
      </c>
      <c r="AQ238">
        <v>0</v>
      </c>
      <c r="AR238">
        <v>0</v>
      </c>
      <c r="AS238" t="s">
        <v>3</v>
      </c>
      <c r="AT238">
        <v>0.01</v>
      </c>
      <c r="AU238" t="s">
        <v>3</v>
      </c>
      <c r="AV238">
        <v>0</v>
      </c>
      <c r="AW238">
        <v>2</v>
      </c>
      <c r="AX238">
        <v>55575853</v>
      </c>
      <c r="AY238">
        <v>1</v>
      </c>
      <c r="AZ238">
        <v>0</v>
      </c>
      <c r="BA238">
        <v>230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CX238">
        <f>Y238*Source!I852</f>
        <v>3.4500000000000003E-2</v>
      </c>
      <c r="CY238">
        <f>AB238</f>
        <v>1014.12</v>
      </c>
      <c r="CZ238">
        <f>AF238</f>
        <v>1014.12</v>
      </c>
      <c r="DA238">
        <f>AJ238</f>
        <v>1</v>
      </c>
      <c r="DB238">
        <f t="shared" si="17"/>
        <v>10.14</v>
      </c>
      <c r="DC238">
        <f t="shared" si="18"/>
        <v>3.17</v>
      </c>
    </row>
    <row r="239" spans="1:107" x14ac:dyDescent="0.2">
      <c r="A239">
        <f>ROW(Source!A853)</f>
        <v>853</v>
      </c>
      <c r="B239">
        <v>55574044</v>
      </c>
      <c r="C239">
        <v>55575854</v>
      </c>
      <c r="D239">
        <v>52263930</v>
      </c>
      <c r="E239">
        <v>27</v>
      </c>
      <c r="F239">
        <v>1</v>
      </c>
      <c r="G239">
        <v>27</v>
      </c>
      <c r="H239">
        <v>1</v>
      </c>
      <c r="I239" t="s">
        <v>530</v>
      </c>
      <c r="J239" t="s">
        <v>3</v>
      </c>
      <c r="K239" t="s">
        <v>531</v>
      </c>
      <c r="L239">
        <v>1191</v>
      </c>
      <c r="N239">
        <v>1013</v>
      </c>
      <c r="O239" t="s">
        <v>532</v>
      </c>
      <c r="P239" t="s">
        <v>532</v>
      </c>
      <c r="Q239">
        <v>1</v>
      </c>
      <c r="W239">
        <v>0</v>
      </c>
      <c r="X239">
        <v>476480486</v>
      </c>
      <c r="Y239">
        <v>155.25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N239">
        <v>0</v>
      </c>
      <c r="AO239">
        <v>1</v>
      </c>
      <c r="AP239">
        <v>0</v>
      </c>
      <c r="AQ239">
        <v>0</v>
      </c>
      <c r="AR239">
        <v>0</v>
      </c>
      <c r="AS239" t="s">
        <v>3</v>
      </c>
      <c r="AT239">
        <v>155.25</v>
      </c>
      <c r="AU239" t="s">
        <v>3</v>
      </c>
      <c r="AV239">
        <v>1</v>
      </c>
      <c r="AW239">
        <v>2</v>
      </c>
      <c r="AX239">
        <v>55575860</v>
      </c>
      <c r="AY239">
        <v>1</v>
      </c>
      <c r="AZ239">
        <v>0</v>
      </c>
      <c r="BA239">
        <v>231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CX239">
        <f>Y239*Source!I853</f>
        <v>5.3561250000000005</v>
      </c>
      <c r="CY239">
        <f>AD239</f>
        <v>0</v>
      </c>
      <c r="CZ239">
        <f>AH239</f>
        <v>0</v>
      </c>
      <c r="DA239">
        <f>AL239</f>
        <v>1</v>
      </c>
      <c r="DB239">
        <f t="shared" si="17"/>
        <v>0</v>
      </c>
      <c r="DC239">
        <f t="shared" si="18"/>
        <v>0</v>
      </c>
    </row>
    <row r="240" spans="1:107" x14ac:dyDescent="0.2">
      <c r="A240">
        <f>ROW(Source!A853)</f>
        <v>853</v>
      </c>
      <c r="B240">
        <v>55574044</v>
      </c>
      <c r="C240">
        <v>55575854</v>
      </c>
      <c r="D240">
        <v>52276386</v>
      </c>
      <c r="E240">
        <v>1</v>
      </c>
      <c r="F240">
        <v>1</v>
      </c>
      <c r="G240">
        <v>27</v>
      </c>
      <c r="H240">
        <v>2</v>
      </c>
      <c r="I240" t="s">
        <v>601</v>
      </c>
      <c r="J240" t="s">
        <v>602</v>
      </c>
      <c r="K240" t="s">
        <v>603</v>
      </c>
      <c r="L240">
        <v>1368</v>
      </c>
      <c r="N240">
        <v>1011</v>
      </c>
      <c r="O240" t="s">
        <v>536</v>
      </c>
      <c r="P240" t="s">
        <v>536</v>
      </c>
      <c r="Q240">
        <v>1</v>
      </c>
      <c r="W240">
        <v>0</v>
      </c>
      <c r="X240">
        <v>-192782718</v>
      </c>
      <c r="Y240">
        <v>7.41</v>
      </c>
      <c r="AA240">
        <v>0</v>
      </c>
      <c r="AB240">
        <v>3.84</v>
      </c>
      <c r="AC240">
        <v>0.01</v>
      </c>
      <c r="AD240">
        <v>0</v>
      </c>
      <c r="AE240">
        <v>0</v>
      </c>
      <c r="AF240">
        <v>3.84</v>
      </c>
      <c r="AG240">
        <v>0.01</v>
      </c>
      <c r="AH240">
        <v>0</v>
      </c>
      <c r="AI240">
        <v>1</v>
      </c>
      <c r="AJ240">
        <v>1</v>
      </c>
      <c r="AK240">
        <v>1</v>
      </c>
      <c r="AL240">
        <v>1</v>
      </c>
      <c r="AN240">
        <v>0</v>
      </c>
      <c r="AO240">
        <v>1</v>
      </c>
      <c r="AP240">
        <v>0</v>
      </c>
      <c r="AQ240">
        <v>0</v>
      </c>
      <c r="AR240">
        <v>0</v>
      </c>
      <c r="AS240" t="s">
        <v>3</v>
      </c>
      <c r="AT240">
        <v>7.41</v>
      </c>
      <c r="AU240" t="s">
        <v>3</v>
      </c>
      <c r="AV240">
        <v>0</v>
      </c>
      <c r="AW240">
        <v>2</v>
      </c>
      <c r="AX240">
        <v>55575861</v>
      </c>
      <c r="AY240">
        <v>1</v>
      </c>
      <c r="AZ240">
        <v>0</v>
      </c>
      <c r="BA240">
        <v>232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CX240">
        <f>Y240*Source!I853</f>
        <v>0.25564500000000001</v>
      </c>
      <c r="CY240">
        <f>AB240</f>
        <v>3.84</v>
      </c>
      <c r="CZ240">
        <f>AF240</f>
        <v>3.84</v>
      </c>
      <c r="DA240">
        <f>AJ240</f>
        <v>1</v>
      </c>
      <c r="DB240">
        <f t="shared" si="17"/>
        <v>28.45</v>
      </c>
      <c r="DC240">
        <f t="shared" si="18"/>
        <v>7.0000000000000007E-2</v>
      </c>
    </row>
    <row r="241" spans="1:107" x14ac:dyDescent="0.2">
      <c r="A241">
        <f>ROW(Source!A853)</f>
        <v>853</v>
      </c>
      <c r="B241">
        <v>55574044</v>
      </c>
      <c r="C241">
        <v>55575854</v>
      </c>
      <c r="D241">
        <v>52278824</v>
      </c>
      <c r="E241">
        <v>1</v>
      </c>
      <c r="F241">
        <v>1</v>
      </c>
      <c r="G241">
        <v>27</v>
      </c>
      <c r="H241">
        <v>3</v>
      </c>
      <c r="I241" t="s">
        <v>604</v>
      </c>
      <c r="J241" t="s">
        <v>605</v>
      </c>
      <c r="K241" t="s">
        <v>606</v>
      </c>
      <c r="L241">
        <v>1327</v>
      </c>
      <c r="N241">
        <v>1005</v>
      </c>
      <c r="O241" t="s">
        <v>549</v>
      </c>
      <c r="P241" t="s">
        <v>549</v>
      </c>
      <c r="Q241">
        <v>1</v>
      </c>
      <c r="W241">
        <v>0</v>
      </c>
      <c r="X241">
        <v>-1493859615</v>
      </c>
      <c r="Y241">
        <v>250</v>
      </c>
      <c r="AA241">
        <v>91.89</v>
      </c>
      <c r="AB241">
        <v>0</v>
      </c>
      <c r="AC241">
        <v>0</v>
      </c>
      <c r="AD241">
        <v>0</v>
      </c>
      <c r="AE241">
        <v>91.89</v>
      </c>
      <c r="AF241">
        <v>0</v>
      </c>
      <c r="AG241">
        <v>0</v>
      </c>
      <c r="AH241">
        <v>0</v>
      </c>
      <c r="AI241">
        <v>1</v>
      </c>
      <c r="AJ241">
        <v>1</v>
      </c>
      <c r="AK241">
        <v>1</v>
      </c>
      <c r="AL241">
        <v>1</v>
      </c>
      <c r="AN241">
        <v>0</v>
      </c>
      <c r="AO241">
        <v>1</v>
      </c>
      <c r="AP241">
        <v>0</v>
      </c>
      <c r="AQ241">
        <v>0</v>
      </c>
      <c r="AR241">
        <v>0</v>
      </c>
      <c r="AS241" t="s">
        <v>3</v>
      </c>
      <c r="AT241">
        <v>250</v>
      </c>
      <c r="AU241" t="s">
        <v>3</v>
      </c>
      <c r="AV241">
        <v>0</v>
      </c>
      <c r="AW241">
        <v>2</v>
      </c>
      <c r="AX241">
        <v>55575862</v>
      </c>
      <c r="AY241">
        <v>1</v>
      </c>
      <c r="AZ241">
        <v>0</v>
      </c>
      <c r="BA241">
        <v>233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CX241">
        <f>Y241*Source!I853</f>
        <v>8.625</v>
      </c>
      <c r="CY241">
        <f>AA241</f>
        <v>91.89</v>
      </c>
      <c r="CZ241">
        <f>AE241</f>
        <v>91.89</v>
      </c>
      <c r="DA241">
        <f>AI241</f>
        <v>1</v>
      </c>
      <c r="DB241">
        <f t="shared" si="17"/>
        <v>22972.5</v>
      </c>
      <c r="DC241">
        <f t="shared" si="18"/>
        <v>0</v>
      </c>
    </row>
    <row r="242" spans="1:107" x14ac:dyDescent="0.2">
      <c r="A242">
        <f>ROW(Source!A853)</f>
        <v>853</v>
      </c>
      <c r="B242">
        <v>55574044</v>
      </c>
      <c r="C242">
        <v>55575854</v>
      </c>
      <c r="D242">
        <v>52279001</v>
      </c>
      <c r="E242">
        <v>1</v>
      </c>
      <c r="F242">
        <v>1</v>
      </c>
      <c r="G242">
        <v>27</v>
      </c>
      <c r="H242">
        <v>3</v>
      </c>
      <c r="I242" t="s">
        <v>556</v>
      </c>
      <c r="J242" t="s">
        <v>607</v>
      </c>
      <c r="K242" t="s">
        <v>558</v>
      </c>
      <c r="L242">
        <v>1339</v>
      </c>
      <c r="N242">
        <v>1007</v>
      </c>
      <c r="O242" t="s">
        <v>175</v>
      </c>
      <c r="P242" t="s">
        <v>175</v>
      </c>
      <c r="Q242">
        <v>1</v>
      </c>
      <c r="W242">
        <v>0</v>
      </c>
      <c r="X242">
        <v>2028445372</v>
      </c>
      <c r="Y242">
        <v>1.75</v>
      </c>
      <c r="AA242">
        <v>35.25</v>
      </c>
      <c r="AB242">
        <v>0</v>
      </c>
      <c r="AC242">
        <v>0</v>
      </c>
      <c r="AD242">
        <v>0</v>
      </c>
      <c r="AE242">
        <v>35.25</v>
      </c>
      <c r="AF242">
        <v>0</v>
      </c>
      <c r="AG242">
        <v>0</v>
      </c>
      <c r="AH242">
        <v>0</v>
      </c>
      <c r="AI242">
        <v>1</v>
      </c>
      <c r="AJ242">
        <v>1</v>
      </c>
      <c r="AK242">
        <v>1</v>
      </c>
      <c r="AL242">
        <v>1</v>
      </c>
      <c r="AN242">
        <v>0</v>
      </c>
      <c r="AO242">
        <v>1</v>
      </c>
      <c r="AP242">
        <v>0</v>
      </c>
      <c r="AQ242">
        <v>0</v>
      </c>
      <c r="AR242">
        <v>0</v>
      </c>
      <c r="AS242" t="s">
        <v>3</v>
      </c>
      <c r="AT242">
        <v>1.75</v>
      </c>
      <c r="AU242" t="s">
        <v>3</v>
      </c>
      <c r="AV242">
        <v>0</v>
      </c>
      <c r="AW242">
        <v>2</v>
      </c>
      <c r="AX242">
        <v>55575863</v>
      </c>
      <c r="AY242">
        <v>1</v>
      </c>
      <c r="AZ242">
        <v>0</v>
      </c>
      <c r="BA242">
        <v>234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CX242">
        <f>Y242*Source!I853</f>
        <v>6.0375000000000005E-2</v>
      </c>
      <c r="CY242">
        <f>AA242</f>
        <v>35.25</v>
      </c>
      <c r="CZ242">
        <f>AE242</f>
        <v>35.25</v>
      </c>
      <c r="DA242">
        <f>AI242</f>
        <v>1</v>
      </c>
      <c r="DB242">
        <f t="shared" si="17"/>
        <v>61.69</v>
      </c>
      <c r="DC242">
        <f t="shared" si="18"/>
        <v>0</v>
      </c>
    </row>
    <row r="243" spans="1:107" x14ac:dyDescent="0.2">
      <c r="A243">
        <f>ROW(Source!A853)</f>
        <v>853</v>
      </c>
      <c r="B243">
        <v>55574044</v>
      </c>
      <c r="C243">
        <v>55575854</v>
      </c>
      <c r="D243">
        <v>52279965</v>
      </c>
      <c r="E243">
        <v>1</v>
      </c>
      <c r="F243">
        <v>1</v>
      </c>
      <c r="G243">
        <v>27</v>
      </c>
      <c r="H243">
        <v>3</v>
      </c>
      <c r="I243" t="s">
        <v>608</v>
      </c>
      <c r="J243" t="s">
        <v>609</v>
      </c>
      <c r="K243" t="s">
        <v>610</v>
      </c>
      <c r="L243">
        <v>1339</v>
      </c>
      <c r="N243">
        <v>1007</v>
      </c>
      <c r="O243" t="s">
        <v>175</v>
      </c>
      <c r="P243" t="s">
        <v>175</v>
      </c>
      <c r="Q243">
        <v>1</v>
      </c>
      <c r="W243">
        <v>0</v>
      </c>
      <c r="X243">
        <v>339861588</v>
      </c>
      <c r="Y243">
        <v>102</v>
      </c>
      <c r="AA243">
        <v>3247.23</v>
      </c>
      <c r="AB243">
        <v>0</v>
      </c>
      <c r="AC243">
        <v>0</v>
      </c>
      <c r="AD243">
        <v>0</v>
      </c>
      <c r="AE243">
        <v>3247.23</v>
      </c>
      <c r="AF243">
        <v>0</v>
      </c>
      <c r="AG243">
        <v>0</v>
      </c>
      <c r="AH243">
        <v>0</v>
      </c>
      <c r="AI243">
        <v>1</v>
      </c>
      <c r="AJ243">
        <v>1</v>
      </c>
      <c r="AK243">
        <v>1</v>
      </c>
      <c r="AL243">
        <v>1</v>
      </c>
      <c r="AN243">
        <v>0</v>
      </c>
      <c r="AO243">
        <v>1</v>
      </c>
      <c r="AP243">
        <v>0</v>
      </c>
      <c r="AQ243">
        <v>0</v>
      </c>
      <c r="AR243">
        <v>0</v>
      </c>
      <c r="AS243" t="s">
        <v>3</v>
      </c>
      <c r="AT243">
        <v>102</v>
      </c>
      <c r="AU243" t="s">
        <v>3</v>
      </c>
      <c r="AV243">
        <v>0</v>
      </c>
      <c r="AW243">
        <v>2</v>
      </c>
      <c r="AX243">
        <v>55575864</v>
      </c>
      <c r="AY243">
        <v>1</v>
      </c>
      <c r="AZ243">
        <v>0</v>
      </c>
      <c r="BA243">
        <v>235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CX243">
        <f>Y243*Source!I853</f>
        <v>3.5190000000000001</v>
      </c>
      <c r="CY243">
        <f>AA243</f>
        <v>3247.23</v>
      </c>
      <c r="CZ243">
        <f>AE243</f>
        <v>3247.23</v>
      </c>
      <c r="DA243">
        <f>AI243</f>
        <v>1</v>
      </c>
      <c r="DB243">
        <f t="shared" si="17"/>
        <v>331217.46000000002</v>
      </c>
      <c r="DC243">
        <f t="shared" si="18"/>
        <v>0</v>
      </c>
    </row>
    <row r="244" spans="1:107" x14ac:dyDescent="0.2">
      <c r="A244">
        <f>ROW(Source!A854)</f>
        <v>854</v>
      </c>
      <c r="B244">
        <v>55574044</v>
      </c>
      <c r="C244">
        <v>55575865</v>
      </c>
      <c r="D244">
        <v>52263930</v>
      </c>
      <c r="E244">
        <v>27</v>
      </c>
      <c r="F244">
        <v>1</v>
      </c>
      <c r="G244">
        <v>27</v>
      </c>
      <c r="H244">
        <v>1</v>
      </c>
      <c r="I244" t="s">
        <v>530</v>
      </c>
      <c r="J244" t="s">
        <v>3</v>
      </c>
      <c r="K244" t="s">
        <v>531</v>
      </c>
      <c r="L244">
        <v>1191</v>
      </c>
      <c r="N244">
        <v>1013</v>
      </c>
      <c r="O244" t="s">
        <v>532</v>
      </c>
      <c r="P244" t="s">
        <v>532</v>
      </c>
      <c r="Q244">
        <v>1</v>
      </c>
      <c r="W244">
        <v>0</v>
      </c>
      <c r="X244">
        <v>476480486</v>
      </c>
      <c r="Y244">
        <v>227.7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1</v>
      </c>
      <c r="AK244">
        <v>1</v>
      </c>
      <c r="AL244">
        <v>1</v>
      </c>
      <c r="AN244">
        <v>0</v>
      </c>
      <c r="AO244">
        <v>1</v>
      </c>
      <c r="AP244">
        <v>0</v>
      </c>
      <c r="AQ244">
        <v>0</v>
      </c>
      <c r="AR244">
        <v>0</v>
      </c>
      <c r="AS244" t="s">
        <v>3</v>
      </c>
      <c r="AT244">
        <v>227.7</v>
      </c>
      <c r="AU244" t="s">
        <v>3</v>
      </c>
      <c r="AV244">
        <v>1</v>
      </c>
      <c r="AW244">
        <v>2</v>
      </c>
      <c r="AX244">
        <v>55575868</v>
      </c>
      <c r="AY244">
        <v>1</v>
      </c>
      <c r="AZ244">
        <v>0</v>
      </c>
      <c r="BA244">
        <v>236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CX244">
        <f>Y244*Source!I854</f>
        <v>21.859199999999998</v>
      </c>
      <c r="CY244">
        <f>AD244</f>
        <v>0</v>
      </c>
      <c r="CZ244">
        <f>AH244</f>
        <v>0</v>
      </c>
      <c r="DA244">
        <f>AL244</f>
        <v>1</v>
      </c>
      <c r="DB244">
        <f t="shared" si="17"/>
        <v>0</v>
      </c>
      <c r="DC244">
        <f t="shared" si="18"/>
        <v>0</v>
      </c>
    </row>
    <row r="245" spans="1:107" x14ac:dyDescent="0.2">
      <c r="A245">
        <f>ROW(Source!A854)</f>
        <v>854</v>
      </c>
      <c r="B245">
        <v>55574044</v>
      </c>
      <c r="C245">
        <v>55575865</v>
      </c>
      <c r="D245">
        <v>52280227</v>
      </c>
      <c r="E245">
        <v>1</v>
      </c>
      <c r="F245">
        <v>1</v>
      </c>
      <c r="G245">
        <v>27</v>
      </c>
      <c r="H245">
        <v>3</v>
      </c>
      <c r="I245" t="s">
        <v>214</v>
      </c>
      <c r="J245" t="s">
        <v>216</v>
      </c>
      <c r="K245" t="s">
        <v>215</v>
      </c>
      <c r="L245">
        <v>1348</v>
      </c>
      <c r="N245">
        <v>1009</v>
      </c>
      <c r="O245" t="s">
        <v>120</v>
      </c>
      <c r="P245" t="s">
        <v>120</v>
      </c>
      <c r="Q245">
        <v>1000</v>
      </c>
      <c r="W245">
        <v>0</v>
      </c>
      <c r="X245">
        <v>588667335</v>
      </c>
      <c r="Y245">
        <v>1</v>
      </c>
      <c r="AA245">
        <v>53233.52</v>
      </c>
      <c r="AB245">
        <v>0</v>
      </c>
      <c r="AC245">
        <v>0</v>
      </c>
      <c r="AD245">
        <v>0</v>
      </c>
      <c r="AE245">
        <v>53233.52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1</v>
      </c>
      <c r="AL245">
        <v>1</v>
      </c>
      <c r="AN245">
        <v>0</v>
      </c>
      <c r="AO245">
        <v>1</v>
      </c>
      <c r="AP245">
        <v>0</v>
      </c>
      <c r="AQ245">
        <v>0</v>
      </c>
      <c r="AR245">
        <v>0</v>
      </c>
      <c r="AS245" t="s">
        <v>3</v>
      </c>
      <c r="AT245">
        <v>1</v>
      </c>
      <c r="AU245" t="s">
        <v>3</v>
      </c>
      <c r="AV245">
        <v>0</v>
      </c>
      <c r="AW245">
        <v>2</v>
      </c>
      <c r="AX245">
        <v>55575869</v>
      </c>
      <c r="AY245">
        <v>1</v>
      </c>
      <c r="AZ245">
        <v>0</v>
      </c>
      <c r="BA245">
        <v>237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CX245">
        <f>Y245*Source!I854</f>
        <v>9.6000000000000002E-2</v>
      </c>
      <c r="CY245">
        <f>AA245</f>
        <v>53233.52</v>
      </c>
      <c r="CZ245">
        <f>AE245</f>
        <v>53233.52</v>
      </c>
      <c r="DA245">
        <f>AI245</f>
        <v>1</v>
      </c>
      <c r="DB245">
        <f t="shared" si="17"/>
        <v>53233.52</v>
      </c>
      <c r="DC245">
        <f t="shared" si="18"/>
        <v>0</v>
      </c>
    </row>
    <row r="246" spans="1:107" x14ac:dyDescent="0.2">
      <c r="A246">
        <f>ROW(Source!A855)</f>
        <v>855</v>
      </c>
      <c r="B246">
        <v>55574044</v>
      </c>
      <c r="C246">
        <v>55575870</v>
      </c>
      <c r="D246">
        <v>52263930</v>
      </c>
      <c r="E246">
        <v>27</v>
      </c>
      <c r="F246">
        <v>1</v>
      </c>
      <c r="G246">
        <v>27</v>
      </c>
      <c r="H246">
        <v>1</v>
      </c>
      <c r="I246" t="s">
        <v>530</v>
      </c>
      <c r="J246" t="s">
        <v>3</v>
      </c>
      <c r="K246" t="s">
        <v>531</v>
      </c>
      <c r="L246">
        <v>1191</v>
      </c>
      <c r="N246">
        <v>1013</v>
      </c>
      <c r="O246" t="s">
        <v>532</v>
      </c>
      <c r="P246" t="s">
        <v>532</v>
      </c>
      <c r="Q246">
        <v>1</v>
      </c>
      <c r="W246">
        <v>0</v>
      </c>
      <c r="X246">
        <v>476480486</v>
      </c>
      <c r="Y246">
        <v>36.11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1</v>
      </c>
      <c r="AK246">
        <v>1</v>
      </c>
      <c r="AL246">
        <v>1</v>
      </c>
      <c r="AN246">
        <v>0</v>
      </c>
      <c r="AO246">
        <v>1</v>
      </c>
      <c r="AP246">
        <v>0</v>
      </c>
      <c r="AQ246">
        <v>0</v>
      </c>
      <c r="AR246">
        <v>0</v>
      </c>
      <c r="AS246" t="s">
        <v>3</v>
      </c>
      <c r="AT246">
        <v>36.11</v>
      </c>
      <c r="AU246" t="s">
        <v>3</v>
      </c>
      <c r="AV246">
        <v>1</v>
      </c>
      <c r="AW246">
        <v>2</v>
      </c>
      <c r="AX246">
        <v>55575874</v>
      </c>
      <c r="AY246">
        <v>1</v>
      </c>
      <c r="AZ246">
        <v>0</v>
      </c>
      <c r="BA246">
        <v>238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CX246">
        <f>Y246*Source!I855</f>
        <v>117.06862</v>
      </c>
      <c r="CY246">
        <f>AD246</f>
        <v>0</v>
      </c>
      <c r="CZ246">
        <f>AH246</f>
        <v>0</v>
      </c>
      <c r="DA246">
        <f>AL246</f>
        <v>1</v>
      </c>
      <c r="DB246">
        <f t="shared" si="17"/>
        <v>0</v>
      </c>
      <c r="DC246">
        <f t="shared" si="18"/>
        <v>0</v>
      </c>
    </row>
    <row r="247" spans="1:107" x14ac:dyDescent="0.2">
      <c r="A247">
        <f>ROW(Source!A855)</f>
        <v>855</v>
      </c>
      <c r="B247">
        <v>55574044</v>
      </c>
      <c r="C247">
        <v>55575870</v>
      </c>
      <c r="D247">
        <v>52276550</v>
      </c>
      <c r="E247">
        <v>1</v>
      </c>
      <c r="F247">
        <v>1</v>
      </c>
      <c r="G247">
        <v>27</v>
      </c>
      <c r="H247">
        <v>2</v>
      </c>
      <c r="I247" t="s">
        <v>611</v>
      </c>
      <c r="J247" t="s">
        <v>612</v>
      </c>
      <c r="K247" t="s">
        <v>613</v>
      </c>
      <c r="L247">
        <v>1368</v>
      </c>
      <c r="N247">
        <v>1011</v>
      </c>
      <c r="O247" t="s">
        <v>536</v>
      </c>
      <c r="P247" t="s">
        <v>536</v>
      </c>
      <c r="Q247">
        <v>1</v>
      </c>
      <c r="W247">
        <v>0</v>
      </c>
      <c r="X247">
        <v>343943799</v>
      </c>
      <c r="Y247">
        <v>21.91</v>
      </c>
      <c r="AA247">
        <v>0</v>
      </c>
      <c r="AB247">
        <v>54.65</v>
      </c>
      <c r="AC247">
        <v>0.05</v>
      </c>
      <c r="AD247">
        <v>0</v>
      </c>
      <c r="AE247">
        <v>0</v>
      </c>
      <c r="AF247">
        <v>54.65</v>
      </c>
      <c r="AG247">
        <v>0.05</v>
      </c>
      <c r="AH247">
        <v>0</v>
      </c>
      <c r="AI247">
        <v>1</v>
      </c>
      <c r="AJ247">
        <v>1</v>
      </c>
      <c r="AK247">
        <v>1</v>
      </c>
      <c r="AL247">
        <v>1</v>
      </c>
      <c r="AN247">
        <v>0</v>
      </c>
      <c r="AO247">
        <v>1</v>
      </c>
      <c r="AP247">
        <v>0</v>
      </c>
      <c r="AQ247">
        <v>0</v>
      </c>
      <c r="AR247">
        <v>0</v>
      </c>
      <c r="AS247" t="s">
        <v>3</v>
      </c>
      <c r="AT247">
        <v>21.91</v>
      </c>
      <c r="AU247" t="s">
        <v>3</v>
      </c>
      <c r="AV247">
        <v>0</v>
      </c>
      <c r="AW247">
        <v>2</v>
      </c>
      <c r="AX247">
        <v>55575875</v>
      </c>
      <c r="AY247">
        <v>1</v>
      </c>
      <c r="AZ247">
        <v>0</v>
      </c>
      <c r="BA247">
        <v>239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CX247">
        <f>Y247*Source!I855</f>
        <v>71.032219999999995</v>
      </c>
      <c r="CY247">
        <f>AB247</f>
        <v>54.65</v>
      </c>
      <c r="CZ247">
        <f>AF247</f>
        <v>54.65</v>
      </c>
      <c r="DA247">
        <f>AJ247</f>
        <v>1</v>
      </c>
      <c r="DB247">
        <f t="shared" si="17"/>
        <v>1197.3800000000001</v>
      </c>
      <c r="DC247">
        <f t="shared" si="18"/>
        <v>1.1000000000000001</v>
      </c>
    </row>
    <row r="248" spans="1:107" x14ac:dyDescent="0.2">
      <c r="A248">
        <f>ROW(Source!A855)</f>
        <v>855</v>
      </c>
      <c r="B248">
        <v>55574044</v>
      </c>
      <c r="C248">
        <v>55575870</v>
      </c>
      <c r="D248">
        <v>52278908</v>
      </c>
      <c r="E248">
        <v>1</v>
      </c>
      <c r="F248">
        <v>1</v>
      </c>
      <c r="G248">
        <v>27</v>
      </c>
      <c r="H248">
        <v>3</v>
      </c>
      <c r="I248" t="s">
        <v>614</v>
      </c>
      <c r="J248" t="s">
        <v>615</v>
      </c>
      <c r="K248" t="s">
        <v>616</v>
      </c>
      <c r="L248">
        <v>1348</v>
      </c>
      <c r="N248">
        <v>1009</v>
      </c>
      <c r="O248" t="s">
        <v>120</v>
      </c>
      <c r="P248" t="s">
        <v>120</v>
      </c>
      <c r="Q248">
        <v>1000</v>
      </c>
      <c r="W248">
        <v>0</v>
      </c>
      <c r="X248">
        <v>-941081254</v>
      </c>
      <c r="Y248">
        <v>0.03</v>
      </c>
      <c r="AA248">
        <v>110781.14</v>
      </c>
      <c r="AB248">
        <v>0</v>
      </c>
      <c r="AC248">
        <v>0</v>
      </c>
      <c r="AD248">
        <v>0</v>
      </c>
      <c r="AE248">
        <v>110781.14</v>
      </c>
      <c r="AF248">
        <v>0</v>
      </c>
      <c r="AG248">
        <v>0</v>
      </c>
      <c r="AH248">
        <v>0</v>
      </c>
      <c r="AI248">
        <v>1</v>
      </c>
      <c r="AJ248">
        <v>1</v>
      </c>
      <c r="AK248">
        <v>1</v>
      </c>
      <c r="AL248">
        <v>1</v>
      </c>
      <c r="AN248">
        <v>0</v>
      </c>
      <c r="AO248">
        <v>1</v>
      </c>
      <c r="AP248">
        <v>0</v>
      </c>
      <c r="AQ248">
        <v>0</v>
      </c>
      <c r="AR248">
        <v>0</v>
      </c>
      <c r="AS248" t="s">
        <v>3</v>
      </c>
      <c r="AT248">
        <v>0.03</v>
      </c>
      <c r="AU248" t="s">
        <v>3</v>
      </c>
      <c r="AV248">
        <v>0</v>
      </c>
      <c r="AW248">
        <v>2</v>
      </c>
      <c r="AX248">
        <v>55575876</v>
      </c>
      <c r="AY248">
        <v>1</v>
      </c>
      <c r="AZ248">
        <v>0</v>
      </c>
      <c r="BA248">
        <v>240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CX248">
        <f>Y248*Source!I855</f>
        <v>9.7259999999999999E-2</v>
      </c>
      <c r="CY248">
        <f>AA248</f>
        <v>110781.14</v>
      </c>
      <c r="CZ248">
        <f>AE248</f>
        <v>110781.14</v>
      </c>
      <c r="DA248">
        <f>AI248</f>
        <v>1</v>
      </c>
      <c r="DB248">
        <f t="shared" si="17"/>
        <v>3323.43</v>
      </c>
      <c r="DC248">
        <f t="shared" si="18"/>
        <v>0</v>
      </c>
    </row>
    <row r="249" spans="1:107" x14ac:dyDescent="0.2">
      <c r="A249">
        <f>ROW(Source!A855)</f>
        <v>855</v>
      </c>
      <c r="B249">
        <v>55574044</v>
      </c>
      <c r="C249">
        <v>55575870</v>
      </c>
      <c r="D249">
        <v>52280227</v>
      </c>
      <c r="E249">
        <v>1</v>
      </c>
      <c r="F249">
        <v>1</v>
      </c>
      <c r="G249">
        <v>27</v>
      </c>
      <c r="H249">
        <v>3</v>
      </c>
      <c r="I249" t="s">
        <v>214</v>
      </c>
      <c r="J249" t="s">
        <v>216</v>
      </c>
      <c r="K249" t="s">
        <v>215</v>
      </c>
      <c r="L249">
        <v>1348</v>
      </c>
      <c r="N249">
        <v>1009</v>
      </c>
      <c r="O249" t="s">
        <v>120</v>
      </c>
      <c r="P249" t="s">
        <v>120</v>
      </c>
      <c r="Q249">
        <v>1000</v>
      </c>
      <c r="W249">
        <v>1</v>
      </c>
      <c r="X249">
        <v>588667335</v>
      </c>
      <c r="Y249">
        <v>-1</v>
      </c>
      <c r="AA249">
        <v>53233.52</v>
      </c>
      <c r="AB249">
        <v>0</v>
      </c>
      <c r="AC249">
        <v>0</v>
      </c>
      <c r="AD249">
        <v>0</v>
      </c>
      <c r="AE249">
        <v>53233.52</v>
      </c>
      <c r="AF249">
        <v>0</v>
      </c>
      <c r="AG249">
        <v>0</v>
      </c>
      <c r="AH249">
        <v>0</v>
      </c>
      <c r="AI249">
        <v>1</v>
      </c>
      <c r="AJ249">
        <v>1</v>
      </c>
      <c r="AK249">
        <v>1</v>
      </c>
      <c r="AL249">
        <v>1</v>
      </c>
      <c r="AN249">
        <v>0</v>
      </c>
      <c r="AO249">
        <v>1</v>
      </c>
      <c r="AP249">
        <v>0</v>
      </c>
      <c r="AQ249">
        <v>0</v>
      </c>
      <c r="AR249">
        <v>0</v>
      </c>
      <c r="AS249" t="s">
        <v>3</v>
      </c>
      <c r="AT249">
        <v>-1</v>
      </c>
      <c r="AU249" t="s">
        <v>3</v>
      </c>
      <c r="AV249">
        <v>0</v>
      </c>
      <c r="AW249">
        <v>2</v>
      </c>
      <c r="AX249">
        <v>55575877</v>
      </c>
      <c r="AY249">
        <v>1</v>
      </c>
      <c r="AZ249">
        <v>6144</v>
      </c>
      <c r="BA249">
        <v>241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CX249">
        <f>Y249*Source!I855</f>
        <v>-3.242</v>
      </c>
      <c r="CY249">
        <f>AA249</f>
        <v>53233.52</v>
      </c>
      <c r="CZ249">
        <f>AE249</f>
        <v>53233.52</v>
      </c>
      <c r="DA249">
        <f>AI249</f>
        <v>1</v>
      </c>
      <c r="DB249">
        <f t="shared" si="17"/>
        <v>-53233.52</v>
      </c>
      <c r="DC249">
        <f t="shared" si="18"/>
        <v>0</v>
      </c>
    </row>
    <row r="250" spans="1:107" x14ac:dyDescent="0.2">
      <c r="A250">
        <f>ROW(Source!A895)</f>
        <v>895</v>
      </c>
      <c r="B250">
        <v>55574044</v>
      </c>
      <c r="C250">
        <v>55575938</v>
      </c>
      <c r="D250">
        <v>52263930</v>
      </c>
      <c r="E250">
        <v>27</v>
      </c>
      <c r="F250">
        <v>1</v>
      </c>
      <c r="G250">
        <v>27</v>
      </c>
      <c r="H250">
        <v>1</v>
      </c>
      <c r="I250" t="s">
        <v>530</v>
      </c>
      <c r="J250" t="s">
        <v>3</v>
      </c>
      <c r="K250" t="s">
        <v>531</v>
      </c>
      <c r="L250">
        <v>1191</v>
      </c>
      <c r="N250">
        <v>1013</v>
      </c>
      <c r="O250" t="s">
        <v>532</v>
      </c>
      <c r="P250" t="s">
        <v>532</v>
      </c>
      <c r="Q250">
        <v>1</v>
      </c>
      <c r="W250">
        <v>0</v>
      </c>
      <c r="X250">
        <v>476480486</v>
      </c>
      <c r="Y250">
        <v>6.22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1</v>
      </c>
      <c r="AK250">
        <v>1</v>
      </c>
      <c r="AL250">
        <v>1</v>
      </c>
      <c r="AN250">
        <v>0</v>
      </c>
      <c r="AO250">
        <v>1</v>
      </c>
      <c r="AP250">
        <v>0</v>
      </c>
      <c r="AQ250">
        <v>0</v>
      </c>
      <c r="AR250">
        <v>0</v>
      </c>
      <c r="AS250" t="s">
        <v>3</v>
      </c>
      <c r="AT250">
        <v>6.22</v>
      </c>
      <c r="AU250" t="s">
        <v>3</v>
      </c>
      <c r="AV250">
        <v>1</v>
      </c>
      <c r="AW250">
        <v>2</v>
      </c>
      <c r="AX250">
        <v>55575944</v>
      </c>
      <c r="AY250">
        <v>1</v>
      </c>
      <c r="AZ250">
        <v>0</v>
      </c>
      <c r="BA250">
        <v>242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CX250">
        <f>Y250*Source!I895</f>
        <v>2.488</v>
      </c>
      <c r="CY250">
        <f>AD250</f>
        <v>0</v>
      </c>
      <c r="CZ250">
        <f>AH250</f>
        <v>0</v>
      </c>
      <c r="DA250">
        <f>AL250</f>
        <v>1</v>
      </c>
      <c r="DB250">
        <f t="shared" si="17"/>
        <v>0</v>
      </c>
      <c r="DC250">
        <f t="shared" si="18"/>
        <v>0</v>
      </c>
    </row>
    <row r="251" spans="1:107" x14ac:dyDescent="0.2">
      <c r="A251">
        <f>ROW(Source!A895)</f>
        <v>895</v>
      </c>
      <c r="B251">
        <v>55574044</v>
      </c>
      <c r="C251">
        <v>55575938</v>
      </c>
      <c r="D251">
        <v>52278256</v>
      </c>
      <c r="E251">
        <v>1</v>
      </c>
      <c r="F251">
        <v>1</v>
      </c>
      <c r="G251">
        <v>27</v>
      </c>
      <c r="H251">
        <v>3</v>
      </c>
      <c r="I251" t="s">
        <v>550</v>
      </c>
      <c r="J251" t="s">
        <v>551</v>
      </c>
      <c r="K251" t="s">
        <v>552</v>
      </c>
      <c r="L251">
        <v>1339</v>
      </c>
      <c r="N251">
        <v>1007</v>
      </c>
      <c r="O251" t="s">
        <v>175</v>
      </c>
      <c r="P251" t="s">
        <v>175</v>
      </c>
      <c r="Q251">
        <v>1</v>
      </c>
      <c r="W251">
        <v>0</v>
      </c>
      <c r="X251">
        <v>1817333636</v>
      </c>
      <c r="Y251">
        <v>0.29899999999999999</v>
      </c>
      <c r="AA251">
        <v>590.78</v>
      </c>
      <c r="AB251">
        <v>0</v>
      </c>
      <c r="AC251">
        <v>0</v>
      </c>
      <c r="AD251">
        <v>0</v>
      </c>
      <c r="AE251">
        <v>590.78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1</v>
      </c>
      <c r="AL251">
        <v>1</v>
      </c>
      <c r="AN251">
        <v>0</v>
      </c>
      <c r="AO251">
        <v>1</v>
      </c>
      <c r="AP251">
        <v>0</v>
      </c>
      <c r="AQ251">
        <v>0</v>
      </c>
      <c r="AR251">
        <v>0</v>
      </c>
      <c r="AS251" t="s">
        <v>3</v>
      </c>
      <c r="AT251">
        <v>0.29899999999999999</v>
      </c>
      <c r="AU251" t="s">
        <v>3</v>
      </c>
      <c r="AV251">
        <v>0</v>
      </c>
      <c r="AW251">
        <v>2</v>
      </c>
      <c r="AX251">
        <v>55575945</v>
      </c>
      <c r="AY251">
        <v>1</v>
      </c>
      <c r="AZ251">
        <v>0</v>
      </c>
      <c r="BA251">
        <v>243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CX251">
        <f>Y251*Source!I895</f>
        <v>0.1196</v>
      </c>
      <c r="CY251">
        <f>AA251</f>
        <v>590.78</v>
      </c>
      <c r="CZ251">
        <f>AE251</f>
        <v>590.78</v>
      </c>
      <c r="DA251">
        <f>AI251</f>
        <v>1</v>
      </c>
      <c r="DB251">
        <f t="shared" si="17"/>
        <v>176.64</v>
      </c>
      <c r="DC251">
        <f t="shared" si="18"/>
        <v>0</v>
      </c>
    </row>
    <row r="252" spans="1:107" x14ac:dyDescent="0.2">
      <c r="A252">
        <f>ROW(Source!A895)</f>
        <v>895</v>
      </c>
      <c r="B252">
        <v>55574044</v>
      </c>
      <c r="C252">
        <v>55575938</v>
      </c>
      <c r="D252">
        <v>52277204</v>
      </c>
      <c r="E252">
        <v>1</v>
      </c>
      <c r="F252">
        <v>1</v>
      </c>
      <c r="G252">
        <v>27</v>
      </c>
      <c r="H252">
        <v>3</v>
      </c>
      <c r="I252" t="s">
        <v>553</v>
      </c>
      <c r="J252" t="s">
        <v>554</v>
      </c>
      <c r="K252" t="s">
        <v>555</v>
      </c>
      <c r="L252">
        <v>1348</v>
      </c>
      <c r="N252">
        <v>1009</v>
      </c>
      <c r="O252" t="s">
        <v>120</v>
      </c>
      <c r="P252" t="s">
        <v>120</v>
      </c>
      <c r="Q252">
        <v>1000</v>
      </c>
      <c r="W252">
        <v>0</v>
      </c>
      <c r="X252">
        <v>381792092</v>
      </c>
      <c r="Y252">
        <v>0.107</v>
      </c>
      <c r="AA252">
        <v>4207.5</v>
      </c>
      <c r="AB252">
        <v>0</v>
      </c>
      <c r="AC252">
        <v>0</v>
      </c>
      <c r="AD252">
        <v>0</v>
      </c>
      <c r="AE252">
        <v>4207.5</v>
      </c>
      <c r="AF252">
        <v>0</v>
      </c>
      <c r="AG252">
        <v>0</v>
      </c>
      <c r="AH252">
        <v>0</v>
      </c>
      <c r="AI252">
        <v>1</v>
      </c>
      <c r="AJ252">
        <v>1</v>
      </c>
      <c r="AK252">
        <v>1</v>
      </c>
      <c r="AL252">
        <v>1</v>
      </c>
      <c r="AN252">
        <v>0</v>
      </c>
      <c r="AO252">
        <v>1</v>
      </c>
      <c r="AP252">
        <v>0</v>
      </c>
      <c r="AQ252">
        <v>0</v>
      </c>
      <c r="AR252">
        <v>0</v>
      </c>
      <c r="AS252" t="s">
        <v>3</v>
      </c>
      <c r="AT252">
        <v>0.107</v>
      </c>
      <c r="AU252" t="s">
        <v>3</v>
      </c>
      <c r="AV252">
        <v>0</v>
      </c>
      <c r="AW252">
        <v>2</v>
      </c>
      <c r="AX252">
        <v>55575946</v>
      </c>
      <c r="AY252">
        <v>1</v>
      </c>
      <c r="AZ252">
        <v>0</v>
      </c>
      <c r="BA252">
        <v>244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CX252">
        <f>Y252*Source!I895</f>
        <v>4.2800000000000005E-2</v>
      </c>
      <c r="CY252">
        <f>AA252</f>
        <v>4207.5</v>
      </c>
      <c r="CZ252">
        <f>AE252</f>
        <v>4207.5</v>
      </c>
      <c r="DA252">
        <f>AI252</f>
        <v>1</v>
      </c>
      <c r="DB252">
        <f t="shared" si="17"/>
        <v>450.2</v>
      </c>
      <c r="DC252">
        <f t="shared" si="18"/>
        <v>0</v>
      </c>
    </row>
    <row r="253" spans="1:107" x14ac:dyDescent="0.2">
      <c r="A253">
        <f>ROW(Source!A895)</f>
        <v>895</v>
      </c>
      <c r="B253">
        <v>55574044</v>
      </c>
      <c r="C253">
        <v>55575938</v>
      </c>
      <c r="D253">
        <v>52279001</v>
      </c>
      <c r="E253">
        <v>1</v>
      </c>
      <c r="F253">
        <v>1</v>
      </c>
      <c r="G253">
        <v>27</v>
      </c>
      <c r="H253">
        <v>3</v>
      </c>
      <c r="I253" t="s">
        <v>556</v>
      </c>
      <c r="J253" t="s">
        <v>557</v>
      </c>
      <c r="K253" t="s">
        <v>558</v>
      </c>
      <c r="L253">
        <v>1339</v>
      </c>
      <c r="N253">
        <v>1007</v>
      </c>
      <c r="O253" t="s">
        <v>175</v>
      </c>
      <c r="P253" t="s">
        <v>175</v>
      </c>
      <c r="Q253">
        <v>1</v>
      </c>
      <c r="W253">
        <v>0</v>
      </c>
      <c r="X253">
        <v>1057803868</v>
      </c>
      <c r="Y253">
        <v>7.6999999999999999E-2</v>
      </c>
      <c r="AA253">
        <v>35.25</v>
      </c>
      <c r="AB253">
        <v>0</v>
      </c>
      <c r="AC253">
        <v>0</v>
      </c>
      <c r="AD253">
        <v>0</v>
      </c>
      <c r="AE253">
        <v>35.25</v>
      </c>
      <c r="AF253">
        <v>0</v>
      </c>
      <c r="AG253">
        <v>0</v>
      </c>
      <c r="AH253">
        <v>0</v>
      </c>
      <c r="AI253">
        <v>1</v>
      </c>
      <c r="AJ253">
        <v>1</v>
      </c>
      <c r="AK253">
        <v>1</v>
      </c>
      <c r="AL253">
        <v>1</v>
      </c>
      <c r="AN253">
        <v>0</v>
      </c>
      <c r="AO253">
        <v>1</v>
      </c>
      <c r="AP253">
        <v>0</v>
      </c>
      <c r="AQ253">
        <v>0</v>
      </c>
      <c r="AR253">
        <v>0</v>
      </c>
      <c r="AS253" t="s">
        <v>3</v>
      </c>
      <c r="AT253">
        <v>7.6999999999999999E-2</v>
      </c>
      <c r="AU253" t="s">
        <v>3</v>
      </c>
      <c r="AV253">
        <v>0</v>
      </c>
      <c r="AW253">
        <v>2</v>
      </c>
      <c r="AX253">
        <v>55575947</v>
      </c>
      <c r="AY253">
        <v>1</v>
      </c>
      <c r="AZ253">
        <v>0</v>
      </c>
      <c r="BA253">
        <v>245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CX253">
        <f>Y253*Source!I895</f>
        <v>3.0800000000000001E-2</v>
      </c>
      <c r="CY253">
        <f>AA253</f>
        <v>35.25</v>
      </c>
      <c r="CZ253">
        <f>AE253</f>
        <v>35.25</v>
      </c>
      <c r="DA253">
        <f>AI253</f>
        <v>1</v>
      </c>
      <c r="DB253">
        <f t="shared" si="17"/>
        <v>2.71</v>
      </c>
      <c r="DC253">
        <f t="shared" si="18"/>
        <v>0</v>
      </c>
    </row>
    <row r="254" spans="1:107" x14ac:dyDescent="0.2">
      <c r="A254">
        <f>ROW(Source!A895)</f>
        <v>895</v>
      </c>
      <c r="B254">
        <v>55574044</v>
      </c>
      <c r="C254">
        <v>55575938</v>
      </c>
      <c r="D254">
        <v>52281688</v>
      </c>
      <c r="E254">
        <v>1</v>
      </c>
      <c r="F254">
        <v>1</v>
      </c>
      <c r="G254">
        <v>27</v>
      </c>
      <c r="H254">
        <v>3</v>
      </c>
      <c r="I254" t="s">
        <v>270</v>
      </c>
      <c r="J254" t="s">
        <v>272</v>
      </c>
      <c r="K254" t="s">
        <v>271</v>
      </c>
      <c r="L254">
        <v>1354</v>
      </c>
      <c r="N254">
        <v>1010</v>
      </c>
      <c r="O254" t="s">
        <v>180</v>
      </c>
      <c r="P254" t="s">
        <v>180</v>
      </c>
      <c r="Q254">
        <v>1</v>
      </c>
      <c r="W254">
        <v>0</v>
      </c>
      <c r="X254">
        <v>-1873178035</v>
      </c>
      <c r="Y254">
        <v>10</v>
      </c>
      <c r="AA254">
        <v>236.53</v>
      </c>
      <c r="AB254">
        <v>0</v>
      </c>
      <c r="AC254">
        <v>0</v>
      </c>
      <c r="AD254">
        <v>0</v>
      </c>
      <c r="AE254">
        <v>236.53</v>
      </c>
      <c r="AF254">
        <v>0</v>
      </c>
      <c r="AG254">
        <v>0</v>
      </c>
      <c r="AH254">
        <v>0</v>
      </c>
      <c r="AI254">
        <v>1</v>
      </c>
      <c r="AJ254">
        <v>1</v>
      </c>
      <c r="AK254">
        <v>1</v>
      </c>
      <c r="AL254">
        <v>1</v>
      </c>
      <c r="AN254">
        <v>0</v>
      </c>
      <c r="AO254">
        <v>1</v>
      </c>
      <c r="AP254">
        <v>0</v>
      </c>
      <c r="AQ254">
        <v>0</v>
      </c>
      <c r="AR254">
        <v>0</v>
      </c>
      <c r="AS254" t="s">
        <v>3</v>
      </c>
      <c r="AT254">
        <v>10</v>
      </c>
      <c r="AU254" t="s">
        <v>3</v>
      </c>
      <c r="AV254">
        <v>0</v>
      </c>
      <c r="AW254">
        <v>2</v>
      </c>
      <c r="AX254">
        <v>55575948</v>
      </c>
      <c r="AY254">
        <v>1</v>
      </c>
      <c r="AZ254">
        <v>0</v>
      </c>
      <c r="BA254">
        <v>246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CX254">
        <f>Y254*Source!I895</f>
        <v>4</v>
      </c>
      <c r="CY254">
        <f>AA254</f>
        <v>236.53</v>
      </c>
      <c r="CZ254">
        <f>AE254</f>
        <v>236.53</v>
      </c>
      <c r="DA254">
        <f>AI254</f>
        <v>1</v>
      </c>
      <c r="DB254">
        <f t="shared" si="17"/>
        <v>2365.3000000000002</v>
      </c>
      <c r="DC254">
        <f t="shared" si="18"/>
        <v>0</v>
      </c>
    </row>
    <row r="255" spans="1:107" x14ac:dyDescent="0.2">
      <c r="A255">
        <f>ROW(Source!A897)</f>
        <v>897</v>
      </c>
      <c r="B255">
        <v>55574044</v>
      </c>
      <c r="C255">
        <v>55575950</v>
      </c>
      <c r="D255">
        <v>52263930</v>
      </c>
      <c r="E255">
        <v>27</v>
      </c>
      <c r="F255">
        <v>1</v>
      </c>
      <c r="G255">
        <v>27</v>
      </c>
      <c r="H255">
        <v>1</v>
      </c>
      <c r="I255" t="s">
        <v>530</v>
      </c>
      <c r="J255" t="s">
        <v>3</v>
      </c>
      <c r="K255" t="s">
        <v>531</v>
      </c>
      <c r="L255">
        <v>1191</v>
      </c>
      <c r="N255">
        <v>1013</v>
      </c>
      <c r="O255" t="s">
        <v>532</v>
      </c>
      <c r="P255" t="s">
        <v>532</v>
      </c>
      <c r="Q255">
        <v>1</v>
      </c>
      <c r="W255">
        <v>0</v>
      </c>
      <c r="X255">
        <v>476480486</v>
      </c>
      <c r="Y255">
        <v>6.22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1</v>
      </c>
      <c r="AL255">
        <v>1</v>
      </c>
      <c r="AN255">
        <v>0</v>
      </c>
      <c r="AO255">
        <v>1</v>
      </c>
      <c r="AP255">
        <v>0</v>
      </c>
      <c r="AQ255">
        <v>0</v>
      </c>
      <c r="AR255">
        <v>0</v>
      </c>
      <c r="AS255" t="s">
        <v>3</v>
      </c>
      <c r="AT255">
        <v>6.22</v>
      </c>
      <c r="AU255" t="s">
        <v>3</v>
      </c>
      <c r="AV255">
        <v>1</v>
      </c>
      <c r="AW255">
        <v>2</v>
      </c>
      <c r="AX255">
        <v>55575956</v>
      </c>
      <c r="AY255">
        <v>1</v>
      </c>
      <c r="AZ255">
        <v>0</v>
      </c>
      <c r="BA255">
        <v>247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CX255">
        <f>Y255*Source!I897</f>
        <v>0.622</v>
      </c>
      <c r="CY255">
        <f>AD255</f>
        <v>0</v>
      </c>
      <c r="CZ255">
        <f>AH255</f>
        <v>0</v>
      </c>
      <c r="DA255">
        <f>AL255</f>
        <v>1</v>
      </c>
      <c r="DB255">
        <f t="shared" si="17"/>
        <v>0</v>
      </c>
      <c r="DC255">
        <f t="shared" si="18"/>
        <v>0</v>
      </c>
    </row>
    <row r="256" spans="1:107" x14ac:dyDescent="0.2">
      <c r="A256">
        <f>ROW(Source!A897)</f>
        <v>897</v>
      </c>
      <c r="B256">
        <v>55574044</v>
      </c>
      <c r="C256">
        <v>55575950</v>
      </c>
      <c r="D256">
        <v>52278256</v>
      </c>
      <c r="E256">
        <v>1</v>
      </c>
      <c r="F256">
        <v>1</v>
      </c>
      <c r="G256">
        <v>27</v>
      </c>
      <c r="H256">
        <v>3</v>
      </c>
      <c r="I256" t="s">
        <v>550</v>
      </c>
      <c r="J256" t="s">
        <v>551</v>
      </c>
      <c r="K256" t="s">
        <v>552</v>
      </c>
      <c r="L256">
        <v>1339</v>
      </c>
      <c r="N256">
        <v>1007</v>
      </c>
      <c r="O256" t="s">
        <v>175</v>
      </c>
      <c r="P256" t="s">
        <v>175</v>
      </c>
      <c r="Q256">
        <v>1</v>
      </c>
      <c r="W256">
        <v>0</v>
      </c>
      <c r="X256">
        <v>1817333636</v>
      </c>
      <c r="Y256">
        <v>0.29899999999999999</v>
      </c>
      <c r="AA256">
        <v>590.78</v>
      </c>
      <c r="AB256">
        <v>0</v>
      </c>
      <c r="AC256">
        <v>0</v>
      </c>
      <c r="AD256">
        <v>0</v>
      </c>
      <c r="AE256">
        <v>590.78</v>
      </c>
      <c r="AF256">
        <v>0</v>
      </c>
      <c r="AG256">
        <v>0</v>
      </c>
      <c r="AH256">
        <v>0</v>
      </c>
      <c r="AI256">
        <v>1</v>
      </c>
      <c r="AJ256">
        <v>1</v>
      </c>
      <c r="AK256">
        <v>1</v>
      </c>
      <c r="AL256">
        <v>1</v>
      </c>
      <c r="AN256">
        <v>0</v>
      </c>
      <c r="AO256">
        <v>1</v>
      </c>
      <c r="AP256">
        <v>0</v>
      </c>
      <c r="AQ256">
        <v>0</v>
      </c>
      <c r="AR256">
        <v>0</v>
      </c>
      <c r="AS256" t="s">
        <v>3</v>
      </c>
      <c r="AT256">
        <v>0.29899999999999999</v>
      </c>
      <c r="AU256" t="s">
        <v>3</v>
      </c>
      <c r="AV256">
        <v>0</v>
      </c>
      <c r="AW256">
        <v>2</v>
      </c>
      <c r="AX256">
        <v>55575957</v>
      </c>
      <c r="AY256">
        <v>1</v>
      </c>
      <c r="AZ256">
        <v>0</v>
      </c>
      <c r="BA256">
        <v>248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CX256">
        <f>Y256*Source!I897</f>
        <v>2.9899999999999999E-2</v>
      </c>
      <c r="CY256">
        <f>AA256</f>
        <v>590.78</v>
      </c>
      <c r="CZ256">
        <f>AE256</f>
        <v>590.78</v>
      </c>
      <c r="DA256">
        <f>AI256</f>
        <v>1</v>
      </c>
      <c r="DB256">
        <f t="shared" si="17"/>
        <v>176.64</v>
      </c>
      <c r="DC256">
        <f t="shared" si="18"/>
        <v>0</v>
      </c>
    </row>
    <row r="257" spans="1:107" x14ac:dyDescent="0.2">
      <c r="A257">
        <f>ROW(Source!A897)</f>
        <v>897</v>
      </c>
      <c r="B257">
        <v>55574044</v>
      </c>
      <c r="C257">
        <v>55575950</v>
      </c>
      <c r="D257">
        <v>52277204</v>
      </c>
      <c r="E257">
        <v>1</v>
      </c>
      <c r="F257">
        <v>1</v>
      </c>
      <c r="G257">
        <v>27</v>
      </c>
      <c r="H257">
        <v>3</v>
      </c>
      <c r="I257" t="s">
        <v>553</v>
      </c>
      <c r="J257" t="s">
        <v>554</v>
      </c>
      <c r="K257" t="s">
        <v>555</v>
      </c>
      <c r="L257">
        <v>1348</v>
      </c>
      <c r="N257">
        <v>1009</v>
      </c>
      <c r="O257" t="s">
        <v>120</v>
      </c>
      <c r="P257" t="s">
        <v>120</v>
      </c>
      <c r="Q257">
        <v>1000</v>
      </c>
      <c r="W257">
        <v>0</v>
      </c>
      <c r="X257">
        <v>381792092</v>
      </c>
      <c r="Y257">
        <v>0.107</v>
      </c>
      <c r="AA257">
        <v>4207.5</v>
      </c>
      <c r="AB257">
        <v>0</v>
      </c>
      <c r="AC257">
        <v>0</v>
      </c>
      <c r="AD257">
        <v>0</v>
      </c>
      <c r="AE257">
        <v>4207.5</v>
      </c>
      <c r="AF257">
        <v>0</v>
      </c>
      <c r="AG257">
        <v>0</v>
      </c>
      <c r="AH257">
        <v>0</v>
      </c>
      <c r="AI257">
        <v>1</v>
      </c>
      <c r="AJ257">
        <v>1</v>
      </c>
      <c r="AK257">
        <v>1</v>
      </c>
      <c r="AL257">
        <v>1</v>
      </c>
      <c r="AN257">
        <v>0</v>
      </c>
      <c r="AO257">
        <v>1</v>
      </c>
      <c r="AP257">
        <v>0</v>
      </c>
      <c r="AQ257">
        <v>0</v>
      </c>
      <c r="AR257">
        <v>0</v>
      </c>
      <c r="AS257" t="s">
        <v>3</v>
      </c>
      <c r="AT257">
        <v>0.107</v>
      </c>
      <c r="AU257" t="s">
        <v>3</v>
      </c>
      <c r="AV257">
        <v>0</v>
      </c>
      <c r="AW257">
        <v>2</v>
      </c>
      <c r="AX257">
        <v>55575958</v>
      </c>
      <c r="AY257">
        <v>1</v>
      </c>
      <c r="AZ257">
        <v>0</v>
      </c>
      <c r="BA257">
        <v>249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CX257">
        <f>Y257*Source!I897</f>
        <v>1.0700000000000001E-2</v>
      </c>
      <c r="CY257">
        <f>AA257</f>
        <v>4207.5</v>
      </c>
      <c r="CZ257">
        <f>AE257</f>
        <v>4207.5</v>
      </c>
      <c r="DA257">
        <f>AI257</f>
        <v>1</v>
      </c>
      <c r="DB257">
        <f t="shared" si="17"/>
        <v>450.2</v>
      </c>
      <c r="DC257">
        <f t="shared" si="18"/>
        <v>0</v>
      </c>
    </row>
    <row r="258" spans="1:107" x14ac:dyDescent="0.2">
      <c r="A258">
        <f>ROW(Source!A897)</f>
        <v>897</v>
      </c>
      <c r="B258">
        <v>55574044</v>
      </c>
      <c r="C258">
        <v>55575950</v>
      </c>
      <c r="D258">
        <v>52279001</v>
      </c>
      <c r="E258">
        <v>1</v>
      </c>
      <c r="F258">
        <v>1</v>
      </c>
      <c r="G258">
        <v>27</v>
      </c>
      <c r="H258">
        <v>3</v>
      </c>
      <c r="I258" t="s">
        <v>556</v>
      </c>
      <c r="J258" t="s">
        <v>557</v>
      </c>
      <c r="K258" t="s">
        <v>558</v>
      </c>
      <c r="L258">
        <v>1339</v>
      </c>
      <c r="N258">
        <v>1007</v>
      </c>
      <c r="O258" t="s">
        <v>175</v>
      </c>
      <c r="P258" t="s">
        <v>175</v>
      </c>
      <c r="Q258">
        <v>1</v>
      </c>
      <c r="W258">
        <v>0</v>
      </c>
      <c r="X258">
        <v>1057803868</v>
      </c>
      <c r="Y258">
        <v>7.6999999999999999E-2</v>
      </c>
      <c r="AA258">
        <v>35.25</v>
      </c>
      <c r="AB258">
        <v>0</v>
      </c>
      <c r="AC258">
        <v>0</v>
      </c>
      <c r="AD258">
        <v>0</v>
      </c>
      <c r="AE258">
        <v>35.25</v>
      </c>
      <c r="AF258">
        <v>0</v>
      </c>
      <c r="AG258">
        <v>0</v>
      </c>
      <c r="AH258">
        <v>0</v>
      </c>
      <c r="AI258">
        <v>1</v>
      </c>
      <c r="AJ258">
        <v>1</v>
      </c>
      <c r="AK258">
        <v>1</v>
      </c>
      <c r="AL258">
        <v>1</v>
      </c>
      <c r="AN258">
        <v>0</v>
      </c>
      <c r="AO258">
        <v>1</v>
      </c>
      <c r="AP258">
        <v>0</v>
      </c>
      <c r="AQ258">
        <v>0</v>
      </c>
      <c r="AR258">
        <v>0</v>
      </c>
      <c r="AS258" t="s">
        <v>3</v>
      </c>
      <c r="AT258">
        <v>7.6999999999999999E-2</v>
      </c>
      <c r="AU258" t="s">
        <v>3</v>
      </c>
      <c r="AV258">
        <v>0</v>
      </c>
      <c r="AW258">
        <v>2</v>
      </c>
      <c r="AX258">
        <v>55575959</v>
      </c>
      <c r="AY258">
        <v>1</v>
      </c>
      <c r="AZ258">
        <v>0</v>
      </c>
      <c r="BA258">
        <v>250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CX258">
        <f>Y258*Source!I897</f>
        <v>7.7000000000000002E-3</v>
      </c>
      <c r="CY258">
        <f>AA258</f>
        <v>35.25</v>
      </c>
      <c r="CZ258">
        <f>AE258</f>
        <v>35.25</v>
      </c>
      <c r="DA258">
        <f>AI258</f>
        <v>1</v>
      </c>
      <c r="DB258">
        <f t="shared" si="17"/>
        <v>2.71</v>
      </c>
      <c r="DC258">
        <f t="shared" si="18"/>
        <v>0</v>
      </c>
    </row>
    <row r="259" spans="1:107" x14ac:dyDescent="0.2">
      <c r="A259">
        <f>ROW(Source!A897)</f>
        <v>897</v>
      </c>
      <c r="B259">
        <v>55574044</v>
      </c>
      <c r="C259">
        <v>55575950</v>
      </c>
      <c r="D259">
        <v>52281688</v>
      </c>
      <c r="E259">
        <v>1</v>
      </c>
      <c r="F259">
        <v>1</v>
      </c>
      <c r="G259">
        <v>27</v>
      </c>
      <c r="H259">
        <v>3</v>
      </c>
      <c r="I259" t="s">
        <v>270</v>
      </c>
      <c r="J259" t="s">
        <v>272</v>
      </c>
      <c r="K259" t="s">
        <v>271</v>
      </c>
      <c r="L259">
        <v>1354</v>
      </c>
      <c r="N259">
        <v>1010</v>
      </c>
      <c r="O259" t="s">
        <v>180</v>
      </c>
      <c r="P259" t="s">
        <v>180</v>
      </c>
      <c r="Q259">
        <v>1</v>
      </c>
      <c r="W259">
        <v>0</v>
      </c>
      <c r="X259">
        <v>-1873178035</v>
      </c>
      <c r="Y259">
        <v>10</v>
      </c>
      <c r="AA259">
        <v>236.53</v>
      </c>
      <c r="AB259">
        <v>0</v>
      </c>
      <c r="AC259">
        <v>0</v>
      </c>
      <c r="AD259">
        <v>0</v>
      </c>
      <c r="AE259">
        <v>236.53</v>
      </c>
      <c r="AF259">
        <v>0</v>
      </c>
      <c r="AG259">
        <v>0</v>
      </c>
      <c r="AH259">
        <v>0</v>
      </c>
      <c r="AI259">
        <v>1</v>
      </c>
      <c r="AJ259">
        <v>1</v>
      </c>
      <c r="AK259">
        <v>1</v>
      </c>
      <c r="AL259">
        <v>1</v>
      </c>
      <c r="AN259">
        <v>0</v>
      </c>
      <c r="AO259">
        <v>1</v>
      </c>
      <c r="AP259">
        <v>0</v>
      </c>
      <c r="AQ259">
        <v>0</v>
      </c>
      <c r="AR259">
        <v>0</v>
      </c>
      <c r="AS259" t="s">
        <v>3</v>
      </c>
      <c r="AT259">
        <v>10</v>
      </c>
      <c r="AU259" t="s">
        <v>3</v>
      </c>
      <c r="AV259">
        <v>0</v>
      </c>
      <c r="AW259">
        <v>2</v>
      </c>
      <c r="AX259">
        <v>55575960</v>
      </c>
      <c r="AY259">
        <v>1</v>
      </c>
      <c r="AZ259">
        <v>0</v>
      </c>
      <c r="BA259">
        <v>251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CX259">
        <f>Y259*Source!I897</f>
        <v>1</v>
      </c>
      <c r="CY259">
        <f>AA259</f>
        <v>236.53</v>
      </c>
      <c r="CZ259">
        <f>AE259</f>
        <v>236.53</v>
      </c>
      <c r="DA259">
        <f>AI259</f>
        <v>1</v>
      </c>
      <c r="DB259">
        <f t="shared" si="17"/>
        <v>2365.3000000000002</v>
      </c>
      <c r="DC259">
        <f t="shared" si="18"/>
        <v>0</v>
      </c>
    </row>
    <row r="260" spans="1:107" x14ac:dyDescent="0.2">
      <c r="A260">
        <f>ROW(Source!A899)</f>
        <v>899</v>
      </c>
      <c r="B260">
        <v>55574044</v>
      </c>
      <c r="C260">
        <v>55575962</v>
      </c>
      <c r="D260">
        <v>52263930</v>
      </c>
      <c r="E260">
        <v>27</v>
      </c>
      <c r="F260">
        <v>1</v>
      </c>
      <c r="G260">
        <v>27</v>
      </c>
      <c r="H260">
        <v>1</v>
      </c>
      <c r="I260" t="s">
        <v>530</v>
      </c>
      <c r="J260" t="s">
        <v>3</v>
      </c>
      <c r="K260" t="s">
        <v>531</v>
      </c>
      <c r="L260">
        <v>1191</v>
      </c>
      <c r="N260">
        <v>1013</v>
      </c>
      <c r="O260" t="s">
        <v>532</v>
      </c>
      <c r="P260" t="s">
        <v>532</v>
      </c>
      <c r="Q260">
        <v>1</v>
      </c>
      <c r="W260">
        <v>0</v>
      </c>
      <c r="X260">
        <v>476480486</v>
      </c>
      <c r="Y260">
        <v>6.22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1</v>
      </c>
      <c r="AL260">
        <v>1</v>
      </c>
      <c r="AN260">
        <v>0</v>
      </c>
      <c r="AO260">
        <v>1</v>
      </c>
      <c r="AP260">
        <v>0</v>
      </c>
      <c r="AQ260">
        <v>0</v>
      </c>
      <c r="AR260">
        <v>0</v>
      </c>
      <c r="AS260" t="s">
        <v>3</v>
      </c>
      <c r="AT260">
        <v>6.22</v>
      </c>
      <c r="AU260" t="s">
        <v>3</v>
      </c>
      <c r="AV260">
        <v>1</v>
      </c>
      <c r="AW260">
        <v>2</v>
      </c>
      <c r="AX260">
        <v>55575968</v>
      </c>
      <c r="AY260">
        <v>1</v>
      </c>
      <c r="AZ260">
        <v>0</v>
      </c>
      <c r="BA260">
        <v>252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CX260">
        <f>Y260*Source!I899</f>
        <v>1.244</v>
      </c>
      <c r="CY260">
        <f>AD260</f>
        <v>0</v>
      </c>
      <c r="CZ260">
        <f>AH260</f>
        <v>0</v>
      </c>
      <c r="DA260">
        <f>AL260</f>
        <v>1</v>
      </c>
      <c r="DB260">
        <f t="shared" si="17"/>
        <v>0</v>
      </c>
      <c r="DC260">
        <f t="shared" si="18"/>
        <v>0</v>
      </c>
    </row>
    <row r="261" spans="1:107" x14ac:dyDescent="0.2">
      <c r="A261">
        <f>ROW(Source!A899)</f>
        <v>899</v>
      </c>
      <c r="B261">
        <v>55574044</v>
      </c>
      <c r="C261">
        <v>55575962</v>
      </c>
      <c r="D261">
        <v>52278256</v>
      </c>
      <c r="E261">
        <v>1</v>
      </c>
      <c r="F261">
        <v>1</v>
      </c>
      <c r="G261">
        <v>27</v>
      </c>
      <c r="H261">
        <v>3</v>
      </c>
      <c r="I261" t="s">
        <v>550</v>
      </c>
      <c r="J261" t="s">
        <v>551</v>
      </c>
      <c r="K261" t="s">
        <v>552</v>
      </c>
      <c r="L261">
        <v>1339</v>
      </c>
      <c r="N261">
        <v>1007</v>
      </c>
      <c r="O261" t="s">
        <v>175</v>
      </c>
      <c r="P261" t="s">
        <v>175</v>
      </c>
      <c r="Q261">
        <v>1</v>
      </c>
      <c r="W261">
        <v>0</v>
      </c>
      <c r="X261">
        <v>1817333636</v>
      </c>
      <c r="Y261">
        <v>0.29899999999999999</v>
      </c>
      <c r="AA261">
        <v>590.78</v>
      </c>
      <c r="AB261">
        <v>0</v>
      </c>
      <c r="AC261">
        <v>0</v>
      </c>
      <c r="AD261">
        <v>0</v>
      </c>
      <c r="AE261">
        <v>590.78</v>
      </c>
      <c r="AF261">
        <v>0</v>
      </c>
      <c r="AG261">
        <v>0</v>
      </c>
      <c r="AH261">
        <v>0</v>
      </c>
      <c r="AI261">
        <v>1</v>
      </c>
      <c r="AJ261">
        <v>1</v>
      </c>
      <c r="AK261">
        <v>1</v>
      </c>
      <c r="AL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 t="s">
        <v>3</v>
      </c>
      <c r="AT261">
        <v>0.29899999999999999</v>
      </c>
      <c r="AU261" t="s">
        <v>3</v>
      </c>
      <c r="AV261">
        <v>0</v>
      </c>
      <c r="AW261">
        <v>2</v>
      </c>
      <c r="AX261">
        <v>55575969</v>
      </c>
      <c r="AY261">
        <v>1</v>
      </c>
      <c r="AZ261">
        <v>0</v>
      </c>
      <c r="BA261">
        <v>253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CX261">
        <f>Y261*Source!I899</f>
        <v>5.9799999999999999E-2</v>
      </c>
      <c r="CY261">
        <f>AA261</f>
        <v>590.78</v>
      </c>
      <c r="CZ261">
        <f>AE261</f>
        <v>590.78</v>
      </c>
      <c r="DA261">
        <f>AI261</f>
        <v>1</v>
      </c>
      <c r="DB261">
        <f t="shared" si="17"/>
        <v>176.64</v>
      </c>
      <c r="DC261">
        <f t="shared" si="18"/>
        <v>0</v>
      </c>
    </row>
    <row r="262" spans="1:107" x14ac:dyDescent="0.2">
      <c r="A262">
        <f>ROW(Source!A899)</f>
        <v>899</v>
      </c>
      <c r="B262">
        <v>55574044</v>
      </c>
      <c r="C262">
        <v>55575962</v>
      </c>
      <c r="D262">
        <v>52277204</v>
      </c>
      <c r="E262">
        <v>1</v>
      </c>
      <c r="F262">
        <v>1</v>
      </c>
      <c r="G262">
        <v>27</v>
      </c>
      <c r="H262">
        <v>3</v>
      </c>
      <c r="I262" t="s">
        <v>553</v>
      </c>
      <c r="J262" t="s">
        <v>554</v>
      </c>
      <c r="K262" t="s">
        <v>555</v>
      </c>
      <c r="L262">
        <v>1348</v>
      </c>
      <c r="N262">
        <v>1009</v>
      </c>
      <c r="O262" t="s">
        <v>120</v>
      </c>
      <c r="P262" t="s">
        <v>120</v>
      </c>
      <c r="Q262">
        <v>1000</v>
      </c>
      <c r="W262">
        <v>0</v>
      </c>
      <c r="X262">
        <v>381792092</v>
      </c>
      <c r="Y262">
        <v>0.107</v>
      </c>
      <c r="AA262">
        <v>4207.5</v>
      </c>
      <c r="AB262">
        <v>0</v>
      </c>
      <c r="AC262">
        <v>0</v>
      </c>
      <c r="AD262">
        <v>0</v>
      </c>
      <c r="AE262">
        <v>4207.5</v>
      </c>
      <c r="AF262">
        <v>0</v>
      </c>
      <c r="AG262">
        <v>0</v>
      </c>
      <c r="AH262">
        <v>0</v>
      </c>
      <c r="AI262">
        <v>1</v>
      </c>
      <c r="AJ262">
        <v>1</v>
      </c>
      <c r="AK262">
        <v>1</v>
      </c>
      <c r="AL262">
        <v>1</v>
      </c>
      <c r="AN262">
        <v>0</v>
      </c>
      <c r="AO262">
        <v>1</v>
      </c>
      <c r="AP262">
        <v>0</v>
      </c>
      <c r="AQ262">
        <v>0</v>
      </c>
      <c r="AR262">
        <v>0</v>
      </c>
      <c r="AS262" t="s">
        <v>3</v>
      </c>
      <c r="AT262">
        <v>0.107</v>
      </c>
      <c r="AU262" t="s">
        <v>3</v>
      </c>
      <c r="AV262">
        <v>0</v>
      </c>
      <c r="AW262">
        <v>2</v>
      </c>
      <c r="AX262">
        <v>55575970</v>
      </c>
      <c r="AY262">
        <v>1</v>
      </c>
      <c r="AZ262">
        <v>0</v>
      </c>
      <c r="BA262">
        <v>254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CX262">
        <f>Y262*Source!I899</f>
        <v>2.1400000000000002E-2</v>
      </c>
      <c r="CY262">
        <f>AA262</f>
        <v>4207.5</v>
      </c>
      <c r="CZ262">
        <f>AE262</f>
        <v>4207.5</v>
      </c>
      <c r="DA262">
        <f>AI262</f>
        <v>1</v>
      </c>
      <c r="DB262">
        <f t="shared" si="17"/>
        <v>450.2</v>
      </c>
      <c r="DC262">
        <f t="shared" si="18"/>
        <v>0</v>
      </c>
    </row>
    <row r="263" spans="1:107" x14ac:dyDescent="0.2">
      <c r="A263">
        <f>ROW(Source!A899)</f>
        <v>899</v>
      </c>
      <c r="B263">
        <v>55574044</v>
      </c>
      <c r="C263">
        <v>55575962</v>
      </c>
      <c r="D263">
        <v>52279001</v>
      </c>
      <c r="E263">
        <v>1</v>
      </c>
      <c r="F263">
        <v>1</v>
      </c>
      <c r="G263">
        <v>27</v>
      </c>
      <c r="H263">
        <v>3</v>
      </c>
      <c r="I263" t="s">
        <v>556</v>
      </c>
      <c r="J263" t="s">
        <v>557</v>
      </c>
      <c r="K263" t="s">
        <v>558</v>
      </c>
      <c r="L263">
        <v>1339</v>
      </c>
      <c r="N263">
        <v>1007</v>
      </c>
      <c r="O263" t="s">
        <v>175</v>
      </c>
      <c r="P263" t="s">
        <v>175</v>
      </c>
      <c r="Q263">
        <v>1</v>
      </c>
      <c r="W263">
        <v>0</v>
      </c>
      <c r="X263">
        <v>1057803868</v>
      </c>
      <c r="Y263">
        <v>7.6999999999999999E-2</v>
      </c>
      <c r="AA263">
        <v>35.25</v>
      </c>
      <c r="AB263">
        <v>0</v>
      </c>
      <c r="AC263">
        <v>0</v>
      </c>
      <c r="AD263">
        <v>0</v>
      </c>
      <c r="AE263">
        <v>35.25</v>
      </c>
      <c r="AF263">
        <v>0</v>
      </c>
      <c r="AG263">
        <v>0</v>
      </c>
      <c r="AH263">
        <v>0</v>
      </c>
      <c r="AI263">
        <v>1</v>
      </c>
      <c r="AJ263">
        <v>1</v>
      </c>
      <c r="AK263">
        <v>1</v>
      </c>
      <c r="AL263">
        <v>1</v>
      </c>
      <c r="AN263">
        <v>0</v>
      </c>
      <c r="AO263">
        <v>1</v>
      </c>
      <c r="AP263">
        <v>0</v>
      </c>
      <c r="AQ263">
        <v>0</v>
      </c>
      <c r="AR263">
        <v>0</v>
      </c>
      <c r="AS263" t="s">
        <v>3</v>
      </c>
      <c r="AT263">
        <v>7.6999999999999999E-2</v>
      </c>
      <c r="AU263" t="s">
        <v>3</v>
      </c>
      <c r="AV263">
        <v>0</v>
      </c>
      <c r="AW263">
        <v>2</v>
      </c>
      <c r="AX263">
        <v>55575971</v>
      </c>
      <c r="AY263">
        <v>1</v>
      </c>
      <c r="AZ263">
        <v>0</v>
      </c>
      <c r="BA263">
        <v>255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CX263">
        <f>Y263*Source!I899</f>
        <v>1.54E-2</v>
      </c>
      <c r="CY263">
        <f>AA263</f>
        <v>35.25</v>
      </c>
      <c r="CZ263">
        <f>AE263</f>
        <v>35.25</v>
      </c>
      <c r="DA263">
        <f>AI263</f>
        <v>1</v>
      </c>
      <c r="DB263">
        <f t="shared" si="17"/>
        <v>2.71</v>
      </c>
      <c r="DC263">
        <f t="shared" si="18"/>
        <v>0</v>
      </c>
    </row>
    <row r="264" spans="1:107" x14ac:dyDescent="0.2">
      <c r="A264">
        <f>ROW(Source!A899)</f>
        <v>899</v>
      </c>
      <c r="B264">
        <v>55574044</v>
      </c>
      <c r="C264">
        <v>55575962</v>
      </c>
      <c r="D264">
        <v>52281688</v>
      </c>
      <c r="E264">
        <v>1</v>
      </c>
      <c r="F264">
        <v>1</v>
      </c>
      <c r="G264">
        <v>27</v>
      </c>
      <c r="H264">
        <v>3</v>
      </c>
      <c r="I264" t="s">
        <v>270</v>
      </c>
      <c r="J264" t="s">
        <v>272</v>
      </c>
      <c r="K264" t="s">
        <v>271</v>
      </c>
      <c r="L264">
        <v>1354</v>
      </c>
      <c r="N264">
        <v>1010</v>
      </c>
      <c r="O264" t="s">
        <v>180</v>
      </c>
      <c r="P264" t="s">
        <v>180</v>
      </c>
      <c r="Q264">
        <v>1</v>
      </c>
      <c r="W264">
        <v>0</v>
      </c>
      <c r="X264">
        <v>-1873178035</v>
      </c>
      <c r="Y264">
        <v>10</v>
      </c>
      <c r="AA264">
        <v>236.53</v>
      </c>
      <c r="AB264">
        <v>0</v>
      </c>
      <c r="AC264">
        <v>0</v>
      </c>
      <c r="AD264">
        <v>0</v>
      </c>
      <c r="AE264">
        <v>236.53</v>
      </c>
      <c r="AF264">
        <v>0</v>
      </c>
      <c r="AG264">
        <v>0</v>
      </c>
      <c r="AH264">
        <v>0</v>
      </c>
      <c r="AI264">
        <v>1</v>
      </c>
      <c r="AJ264">
        <v>1</v>
      </c>
      <c r="AK264">
        <v>1</v>
      </c>
      <c r="AL264">
        <v>1</v>
      </c>
      <c r="AN264">
        <v>0</v>
      </c>
      <c r="AO264">
        <v>1</v>
      </c>
      <c r="AP264">
        <v>0</v>
      </c>
      <c r="AQ264">
        <v>0</v>
      </c>
      <c r="AR264">
        <v>0</v>
      </c>
      <c r="AS264" t="s">
        <v>3</v>
      </c>
      <c r="AT264">
        <v>10</v>
      </c>
      <c r="AU264" t="s">
        <v>3</v>
      </c>
      <c r="AV264">
        <v>0</v>
      </c>
      <c r="AW264">
        <v>2</v>
      </c>
      <c r="AX264">
        <v>55575972</v>
      </c>
      <c r="AY264">
        <v>1</v>
      </c>
      <c r="AZ264">
        <v>0</v>
      </c>
      <c r="BA264">
        <v>256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CX264">
        <f>Y264*Source!I899</f>
        <v>2</v>
      </c>
      <c r="CY264">
        <f>AA264</f>
        <v>236.53</v>
      </c>
      <c r="CZ264">
        <f>AE264</f>
        <v>236.53</v>
      </c>
      <c r="DA264">
        <f>AI264</f>
        <v>1</v>
      </c>
      <c r="DB264">
        <f t="shared" si="17"/>
        <v>2365.3000000000002</v>
      </c>
      <c r="DC264">
        <f t="shared" si="18"/>
        <v>0</v>
      </c>
    </row>
    <row r="265" spans="1:107" x14ac:dyDescent="0.2">
      <c r="A265">
        <f>ROW(Source!A901)</f>
        <v>901</v>
      </c>
      <c r="B265">
        <v>55574044</v>
      </c>
      <c r="C265">
        <v>55575974</v>
      </c>
      <c r="D265">
        <v>52263930</v>
      </c>
      <c r="E265">
        <v>27</v>
      </c>
      <c r="F265">
        <v>1</v>
      </c>
      <c r="G265">
        <v>27</v>
      </c>
      <c r="H265">
        <v>1</v>
      </c>
      <c r="I265" t="s">
        <v>530</v>
      </c>
      <c r="J265" t="s">
        <v>3</v>
      </c>
      <c r="K265" t="s">
        <v>531</v>
      </c>
      <c r="L265">
        <v>1191</v>
      </c>
      <c r="N265">
        <v>1013</v>
      </c>
      <c r="O265" t="s">
        <v>532</v>
      </c>
      <c r="P265" t="s">
        <v>532</v>
      </c>
      <c r="Q265">
        <v>1</v>
      </c>
      <c r="W265">
        <v>0</v>
      </c>
      <c r="X265">
        <v>476480486</v>
      </c>
      <c r="Y265">
        <v>6.22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1</v>
      </c>
      <c r="AK265">
        <v>1</v>
      </c>
      <c r="AL265">
        <v>1</v>
      </c>
      <c r="AN265">
        <v>0</v>
      </c>
      <c r="AO265">
        <v>1</v>
      </c>
      <c r="AP265">
        <v>0</v>
      </c>
      <c r="AQ265">
        <v>0</v>
      </c>
      <c r="AR265">
        <v>0</v>
      </c>
      <c r="AS265" t="s">
        <v>3</v>
      </c>
      <c r="AT265">
        <v>6.22</v>
      </c>
      <c r="AU265" t="s">
        <v>3</v>
      </c>
      <c r="AV265">
        <v>1</v>
      </c>
      <c r="AW265">
        <v>2</v>
      </c>
      <c r="AX265">
        <v>55575980</v>
      </c>
      <c r="AY265">
        <v>1</v>
      </c>
      <c r="AZ265">
        <v>0</v>
      </c>
      <c r="BA265">
        <v>257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CX265">
        <f>Y265*Source!I901</f>
        <v>2.488</v>
      </c>
      <c r="CY265">
        <f>AD265</f>
        <v>0</v>
      </c>
      <c r="CZ265">
        <f>AH265</f>
        <v>0</v>
      </c>
      <c r="DA265">
        <f>AL265</f>
        <v>1</v>
      </c>
      <c r="DB265">
        <f t="shared" si="17"/>
        <v>0</v>
      </c>
      <c r="DC265">
        <f t="shared" si="18"/>
        <v>0</v>
      </c>
    </row>
    <row r="266" spans="1:107" x14ac:dyDescent="0.2">
      <c r="A266">
        <f>ROW(Source!A901)</f>
        <v>901</v>
      </c>
      <c r="B266">
        <v>55574044</v>
      </c>
      <c r="C266">
        <v>55575974</v>
      </c>
      <c r="D266">
        <v>52278256</v>
      </c>
      <c r="E266">
        <v>1</v>
      </c>
      <c r="F266">
        <v>1</v>
      </c>
      <c r="G266">
        <v>27</v>
      </c>
      <c r="H266">
        <v>3</v>
      </c>
      <c r="I266" t="s">
        <v>550</v>
      </c>
      <c r="J266" t="s">
        <v>551</v>
      </c>
      <c r="K266" t="s">
        <v>552</v>
      </c>
      <c r="L266">
        <v>1339</v>
      </c>
      <c r="N266">
        <v>1007</v>
      </c>
      <c r="O266" t="s">
        <v>175</v>
      </c>
      <c r="P266" t="s">
        <v>175</v>
      </c>
      <c r="Q266">
        <v>1</v>
      </c>
      <c r="W266">
        <v>0</v>
      </c>
      <c r="X266">
        <v>1817333636</v>
      </c>
      <c r="Y266">
        <v>0.29899999999999999</v>
      </c>
      <c r="AA266">
        <v>590.78</v>
      </c>
      <c r="AB266">
        <v>0</v>
      </c>
      <c r="AC266">
        <v>0</v>
      </c>
      <c r="AD266">
        <v>0</v>
      </c>
      <c r="AE266">
        <v>590.78</v>
      </c>
      <c r="AF266">
        <v>0</v>
      </c>
      <c r="AG266">
        <v>0</v>
      </c>
      <c r="AH266">
        <v>0</v>
      </c>
      <c r="AI266">
        <v>1</v>
      </c>
      <c r="AJ266">
        <v>1</v>
      </c>
      <c r="AK266">
        <v>1</v>
      </c>
      <c r="AL266">
        <v>1</v>
      </c>
      <c r="AN266">
        <v>0</v>
      </c>
      <c r="AO266">
        <v>1</v>
      </c>
      <c r="AP266">
        <v>0</v>
      </c>
      <c r="AQ266">
        <v>0</v>
      </c>
      <c r="AR266">
        <v>0</v>
      </c>
      <c r="AS266" t="s">
        <v>3</v>
      </c>
      <c r="AT266">
        <v>0.29899999999999999</v>
      </c>
      <c r="AU266" t="s">
        <v>3</v>
      </c>
      <c r="AV266">
        <v>0</v>
      </c>
      <c r="AW266">
        <v>2</v>
      </c>
      <c r="AX266">
        <v>55575981</v>
      </c>
      <c r="AY266">
        <v>1</v>
      </c>
      <c r="AZ266">
        <v>0</v>
      </c>
      <c r="BA266">
        <v>258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CX266">
        <f>Y266*Source!I901</f>
        <v>0.1196</v>
      </c>
      <c r="CY266">
        <f>AA266</f>
        <v>590.78</v>
      </c>
      <c r="CZ266">
        <f>AE266</f>
        <v>590.78</v>
      </c>
      <c r="DA266">
        <f>AI266</f>
        <v>1</v>
      </c>
      <c r="DB266">
        <f t="shared" si="17"/>
        <v>176.64</v>
      </c>
      <c r="DC266">
        <f t="shared" si="18"/>
        <v>0</v>
      </c>
    </row>
    <row r="267" spans="1:107" x14ac:dyDescent="0.2">
      <c r="A267">
        <f>ROW(Source!A901)</f>
        <v>901</v>
      </c>
      <c r="B267">
        <v>55574044</v>
      </c>
      <c r="C267">
        <v>55575974</v>
      </c>
      <c r="D267">
        <v>52277204</v>
      </c>
      <c r="E267">
        <v>1</v>
      </c>
      <c r="F267">
        <v>1</v>
      </c>
      <c r="G267">
        <v>27</v>
      </c>
      <c r="H267">
        <v>3</v>
      </c>
      <c r="I267" t="s">
        <v>553</v>
      </c>
      <c r="J267" t="s">
        <v>554</v>
      </c>
      <c r="K267" t="s">
        <v>555</v>
      </c>
      <c r="L267">
        <v>1348</v>
      </c>
      <c r="N267">
        <v>1009</v>
      </c>
      <c r="O267" t="s">
        <v>120</v>
      </c>
      <c r="P267" t="s">
        <v>120</v>
      </c>
      <c r="Q267">
        <v>1000</v>
      </c>
      <c r="W267">
        <v>0</v>
      </c>
      <c r="X267">
        <v>381792092</v>
      </c>
      <c r="Y267">
        <v>0.107</v>
      </c>
      <c r="AA267">
        <v>4207.5</v>
      </c>
      <c r="AB267">
        <v>0</v>
      </c>
      <c r="AC267">
        <v>0</v>
      </c>
      <c r="AD267">
        <v>0</v>
      </c>
      <c r="AE267">
        <v>4207.5</v>
      </c>
      <c r="AF267">
        <v>0</v>
      </c>
      <c r="AG267">
        <v>0</v>
      </c>
      <c r="AH267">
        <v>0</v>
      </c>
      <c r="AI267">
        <v>1</v>
      </c>
      <c r="AJ267">
        <v>1</v>
      </c>
      <c r="AK267">
        <v>1</v>
      </c>
      <c r="AL267">
        <v>1</v>
      </c>
      <c r="AN267">
        <v>0</v>
      </c>
      <c r="AO267">
        <v>1</v>
      </c>
      <c r="AP267">
        <v>0</v>
      </c>
      <c r="AQ267">
        <v>0</v>
      </c>
      <c r="AR267">
        <v>0</v>
      </c>
      <c r="AS267" t="s">
        <v>3</v>
      </c>
      <c r="AT267">
        <v>0.107</v>
      </c>
      <c r="AU267" t="s">
        <v>3</v>
      </c>
      <c r="AV267">
        <v>0</v>
      </c>
      <c r="AW267">
        <v>2</v>
      </c>
      <c r="AX267">
        <v>55575982</v>
      </c>
      <c r="AY267">
        <v>1</v>
      </c>
      <c r="AZ267">
        <v>0</v>
      </c>
      <c r="BA267">
        <v>259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CX267">
        <f>Y267*Source!I901</f>
        <v>4.2800000000000005E-2</v>
      </c>
      <c r="CY267">
        <f>AA267</f>
        <v>4207.5</v>
      </c>
      <c r="CZ267">
        <f>AE267</f>
        <v>4207.5</v>
      </c>
      <c r="DA267">
        <f>AI267</f>
        <v>1</v>
      </c>
      <c r="DB267">
        <f t="shared" si="17"/>
        <v>450.2</v>
      </c>
      <c r="DC267">
        <f t="shared" si="18"/>
        <v>0</v>
      </c>
    </row>
    <row r="268" spans="1:107" x14ac:dyDescent="0.2">
      <c r="A268">
        <f>ROW(Source!A901)</f>
        <v>901</v>
      </c>
      <c r="B268">
        <v>55574044</v>
      </c>
      <c r="C268">
        <v>55575974</v>
      </c>
      <c r="D268">
        <v>52279001</v>
      </c>
      <c r="E268">
        <v>1</v>
      </c>
      <c r="F268">
        <v>1</v>
      </c>
      <c r="G268">
        <v>27</v>
      </c>
      <c r="H268">
        <v>3</v>
      </c>
      <c r="I268" t="s">
        <v>556</v>
      </c>
      <c r="J268" t="s">
        <v>557</v>
      </c>
      <c r="K268" t="s">
        <v>558</v>
      </c>
      <c r="L268">
        <v>1339</v>
      </c>
      <c r="N268">
        <v>1007</v>
      </c>
      <c r="O268" t="s">
        <v>175</v>
      </c>
      <c r="P268" t="s">
        <v>175</v>
      </c>
      <c r="Q268">
        <v>1</v>
      </c>
      <c r="W268">
        <v>0</v>
      </c>
      <c r="X268">
        <v>1057803868</v>
      </c>
      <c r="Y268">
        <v>7.6999999999999999E-2</v>
      </c>
      <c r="AA268">
        <v>35.25</v>
      </c>
      <c r="AB268">
        <v>0</v>
      </c>
      <c r="AC268">
        <v>0</v>
      </c>
      <c r="AD268">
        <v>0</v>
      </c>
      <c r="AE268">
        <v>35.25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1</v>
      </c>
      <c r="AL268">
        <v>1</v>
      </c>
      <c r="AN268">
        <v>0</v>
      </c>
      <c r="AO268">
        <v>1</v>
      </c>
      <c r="AP268">
        <v>0</v>
      </c>
      <c r="AQ268">
        <v>0</v>
      </c>
      <c r="AR268">
        <v>0</v>
      </c>
      <c r="AS268" t="s">
        <v>3</v>
      </c>
      <c r="AT268">
        <v>7.6999999999999999E-2</v>
      </c>
      <c r="AU268" t="s">
        <v>3</v>
      </c>
      <c r="AV268">
        <v>0</v>
      </c>
      <c r="AW268">
        <v>2</v>
      </c>
      <c r="AX268">
        <v>55575983</v>
      </c>
      <c r="AY268">
        <v>1</v>
      </c>
      <c r="AZ268">
        <v>0</v>
      </c>
      <c r="BA268">
        <v>260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CX268">
        <f>Y268*Source!I901</f>
        <v>3.0800000000000001E-2</v>
      </c>
      <c r="CY268">
        <f>AA268</f>
        <v>35.25</v>
      </c>
      <c r="CZ268">
        <f>AE268</f>
        <v>35.25</v>
      </c>
      <c r="DA268">
        <f>AI268</f>
        <v>1</v>
      </c>
      <c r="DB268">
        <f t="shared" si="17"/>
        <v>2.71</v>
      </c>
      <c r="DC268">
        <f t="shared" si="18"/>
        <v>0</v>
      </c>
    </row>
    <row r="269" spans="1:107" x14ac:dyDescent="0.2">
      <c r="A269">
        <f>ROW(Source!A901)</f>
        <v>901</v>
      </c>
      <c r="B269">
        <v>55574044</v>
      </c>
      <c r="C269">
        <v>55575974</v>
      </c>
      <c r="D269">
        <v>52281688</v>
      </c>
      <c r="E269">
        <v>1</v>
      </c>
      <c r="F269">
        <v>1</v>
      </c>
      <c r="G269">
        <v>27</v>
      </c>
      <c r="H269">
        <v>3</v>
      </c>
      <c r="I269" t="s">
        <v>270</v>
      </c>
      <c r="J269" t="s">
        <v>272</v>
      </c>
      <c r="K269" t="s">
        <v>271</v>
      </c>
      <c r="L269">
        <v>1354</v>
      </c>
      <c r="N269">
        <v>1010</v>
      </c>
      <c r="O269" t="s">
        <v>180</v>
      </c>
      <c r="P269" t="s">
        <v>180</v>
      </c>
      <c r="Q269">
        <v>1</v>
      </c>
      <c r="W269">
        <v>0</v>
      </c>
      <c r="X269">
        <v>-1873178035</v>
      </c>
      <c r="Y269">
        <v>10</v>
      </c>
      <c r="AA269">
        <v>236.53</v>
      </c>
      <c r="AB269">
        <v>0</v>
      </c>
      <c r="AC269">
        <v>0</v>
      </c>
      <c r="AD269">
        <v>0</v>
      </c>
      <c r="AE269">
        <v>236.53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1</v>
      </c>
      <c r="AL269">
        <v>1</v>
      </c>
      <c r="AN269">
        <v>0</v>
      </c>
      <c r="AO269">
        <v>1</v>
      </c>
      <c r="AP269">
        <v>0</v>
      </c>
      <c r="AQ269">
        <v>0</v>
      </c>
      <c r="AR269">
        <v>0</v>
      </c>
      <c r="AS269" t="s">
        <v>3</v>
      </c>
      <c r="AT269">
        <v>10</v>
      </c>
      <c r="AU269" t="s">
        <v>3</v>
      </c>
      <c r="AV269">
        <v>0</v>
      </c>
      <c r="AW269">
        <v>2</v>
      </c>
      <c r="AX269">
        <v>55575984</v>
      </c>
      <c r="AY269">
        <v>1</v>
      </c>
      <c r="AZ269">
        <v>0</v>
      </c>
      <c r="BA269">
        <v>261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CX269">
        <f>Y269*Source!I901</f>
        <v>4</v>
      </c>
      <c r="CY269">
        <f>AA269</f>
        <v>236.53</v>
      </c>
      <c r="CZ269">
        <f>AE269</f>
        <v>236.53</v>
      </c>
      <c r="DA269">
        <f>AI269</f>
        <v>1</v>
      </c>
      <c r="DB269">
        <f t="shared" si="17"/>
        <v>2365.3000000000002</v>
      </c>
      <c r="DC269">
        <f t="shared" si="18"/>
        <v>0</v>
      </c>
    </row>
    <row r="270" spans="1:107" x14ac:dyDescent="0.2">
      <c r="A270">
        <f>ROW(Source!A905)</f>
        <v>905</v>
      </c>
      <c r="B270">
        <v>55574044</v>
      </c>
      <c r="C270">
        <v>55575988</v>
      </c>
      <c r="D270">
        <v>52263930</v>
      </c>
      <c r="E270">
        <v>27</v>
      </c>
      <c r="F270">
        <v>1</v>
      </c>
      <c r="G270">
        <v>27</v>
      </c>
      <c r="H270">
        <v>1</v>
      </c>
      <c r="I270" t="s">
        <v>530</v>
      </c>
      <c r="J270" t="s">
        <v>3</v>
      </c>
      <c r="K270" t="s">
        <v>531</v>
      </c>
      <c r="L270">
        <v>1191</v>
      </c>
      <c r="N270">
        <v>1013</v>
      </c>
      <c r="O270" t="s">
        <v>532</v>
      </c>
      <c r="P270" t="s">
        <v>532</v>
      </c>
      <c r="Q270">
        <v>1</v>
      </c>
      <c r="W270">
        <v>0</v>
      </c>
      <c r="X270">
        <v>476480486</v>
      </c>
      <c r="Y270">
        <v>6.22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1</v>
      </c>
      <c r="AK270">
        <v>1</v>
      </c>
      <c r="AL270">
        <v>1</v>
      </c>
      <c r="AN270">
        <v>0</v>
      </c>
      <c r="AO270">
        <v>1</v>
      </c>
      <c r="AP270">
        <v>0</v>
      </c>
      <c r="AQ270">
        <v>0</v>
      </c>
      <c r="AR270">
        <v>0</v>
      </c>
      <c r="AS270" t="s">
        <v>3</v>
      </c>
      <c r="AT270">
        <v>6.22</v>
      </c>
      <c r="AU270" t="s">
        <v>3</v>
      </c>
      <c r="AV270">
        <v>1</v>
      </c>
      <c r="AW270">
        <v>2</v>
      </c>
      <c r="AX270">
        <v>55575994</v>
      </c>
      <c r="AY270">
        <v>1</v>
      </c>
      <c r="AZ270">
        <v>0</v>
      </c>
      <c r="BA270">
        <v>262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CX270">
        <f>Y270*Source!I905</f>
        <v>2.488</v>
      </c>
      <c r="CY270">
        <f>AD270</f>
        <v>0</v>
      </c>
      <c r="CZ270">
        <f>AH270</f>
        <v>0</v>
      </c>
      <c r="DA270">
        <f>AL270</f>
        <v>1</v>
      </c>
      <c r="DB270">
        <f t="shared" si="17"/>
        <v>0</v>
      </c>
      <c r="DC270">
        <f t="shared" si="18"/>
        <v>0</v>
      </c>
    </row>
    <row r="271" spans="1:107" x14ac:dyDescent="0.2">
      <c r="A271">
        <f>ROW(Source!A905)</f>
        <v>905</v>
      </c>
      <c r="B271">
        <v>55574044</v>
      </c>
      <c r="C271">
        <v>55575988</v>
      </c>
      <c r="D271">
        <v>52278256</v>
      </c>
      <c r="E271">
        <v>1</v>
      </c>
      <c r="F271">
        <v>1</v>
      </c>
      <c r="G271">
        <v>27</v>
      </c>
      <c r="H271">
        <v>3</v>
      </c>
      <c r="I271" t="s">
        <v>550</v>
      </c>
      <c r="J271" t="s">
        <v>551</v>
      </c>
      <c r="K271" t="s">
        <v>552</v>
      </c>
      <c r="L271">
        <v>1339</v>
      </c>
      <c r="N271">
        <v>1007</v>
      </c>
      <c r="O271" t="s">
        <v>175</v>
      </c>
      <c r="P271" t="s">
        <v>175</v>
      </c>
      <c r="Q271">
        <v>1</v>
      </c>
      <c r="W271">
        <v>0</v>
      </c>
      <c r="X271">
        <v>1817333636</v>
      </c>
      <c r="Y271">
        <v>0.29899999999999999</v>
      </c>
      <c r="AA271">
        <v>590.78</v>
      </c>
      <c r="AB271">
        <v>0</v>
      </c>
      <c r="AC271">
        <v>0</v>
      </c>
      <c r="AD271">
        <v>0</v>
      </c>
      <c r="AE271">
        <v>590.78</v>
      </c>
      <c r="AF271">
        <v>0</v>
      </c>
      <c r="AG271">
        <v>0</v>
      </c>
      <c r="AH271">
        <v>0</v>
      </c>
      <c r="AI271">
        <v>1</v>
      </c>
      <c r="AJ271">
        <v>1</v>
      </c>
      <c r="AK271">
        <v>1</v>
      </c>
      <c r="AL271">
        <v>1</v>
      </c>
      <c r="AN271">
        <v>0</v>
      </c>
      <c r="AO271">
        <v>1</v>
      </c>
      <c r="AP271">
        <v>0</v>
      </c>
      <c r="AQ271">
        <v>0</v>
      </c>
      <c r="AR271">
        <v>0</v>
      </c>
      <c r="AS271" t="s">
        <v>3</v>
      </c>
      <c r="AT271">
        <v>0.29899999999999999</v>
      </c>
      <c r="AU271" t="s">
        <v>3</v>
      </c>
      <c r="AV271">
        <v>0</v>
      </c>
      <c r="AW271">
        <v>2</v>
      </c>
      <c r="AX271">
        <v>55575995</v>
      </c>
      <c r="AY271">
        <v>1</v>
      </c>
      <c r="AZ271">
        <v>0</v>
      </c>
      <c r="BA271">
        <v>263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CX271">
        <f>Y271*Source!I905</f>
        <v>0.1196</v>
      </c>
      <c r="CY271">
        <f>AA271</f>
        <v>590.78</v>
      </c>
      <c r="CZ271">
        <f>AE271</f>
        <v>590.78</v>
      </c>
      <c r="DA271">
        <f>AI271</f>
        <v>1</v>
      </c>
      <c r="DB271">
        <f t="shared" si="17"/>
        <v>176.64</v>
      </c>
      <c r="DC271">
        <f t="shared" si="18"/>
        <v>0</v>
      </c>
    </row>
    <row r="272" spans="1:107" x14ac:dyDescent="0.2">
      <c r="A272">
        <f>ROW(Source!A905)</f>
        <v>905</v>
      </c>
      <c r="B272">
        <v>55574044</v>
      </c>
      <c r="C272">
        <v>55575988</v>
      </c>
      <c r="D272">
        <v>52277204</v>
      </c>
      <c r="E272">
        <v>1</v>
      </c>
      <c r="F272">
        <v>1</v>
      </c>
      <c r="G272">
        <v>27</v>
      </c>
      <c r="H272">
        <v>3</v>
      </c>
      <c r="I272" t="s">
        <v>553</v>
      </c>
      <c r="J272" t="s">
        <v>554</v>
      </c>
      <c r="K272" t="s">
        <v>555</v>
      </c>
      <c r="L272">
        <v>1348</v>
      </c>
      <c r="N272">
        <v>1009</v>
      </c>
      <c r="O272" t="s">
        <v>120</v>
      </c>
      <c r="P272" t="s">
        <v>120</v>
      </c>
      <c r="Q272">
        <v>1000</v>
      </c>
      <c r="W272">
        <v>0</v>
      </c>
      <c r="X272">
        <v>381792092</v>
      </c>
      <c r="Y272">
        <v>0.107</v>
      </c>
      <c r="AA272">
        <v>4207.5</v>
      </c>
      <c r="AB272">
        <v>0</v>
      </c>
      <c r="AC272">
        <v>0</v>
      </c>
      <c r="AD272">
        <v>0</v>
      </c>
      <c r="AE272">
        <v>4207.5</v>
      </c>
      <c r="AF272">
        <v>0</v>
      </c>
      <c r="AG272">
        <v>0</v>
      </c>
      <c r="AH272">
        <v>0</v>
      </c>
      <c r="AI272">
        <v>1</v>
      </c>
      <c r="AJ272">
        <v>1</v>
      </c>
      <c r="AK272">
        <v>1</v>
      </c>
      <c r="AL272">
        <v>1</v>
      </c>
      <c r="AN272">
        <v>0</v>
      </c>
      <c r="AO272">
        <v>1</v>
      </c>
      <c r="AP272">
        <v>0</v>
      </c>
      <c r="AQ272">
        <v>0</v>
      </c>
      <c r="AR272">
        <v>0</v>
      </c>
      <c r="AS272" t="s">
        <v>3</v>
      </c>
      <c r="AT272">
        <v>0.107</v>
      </c>
      <c r="AU272" t="s">
        <v>3</v>
      </c>
      <c r="AV272">
        <v>0</v>
      </c>
      <c r="AW272">
        <v>2</v>
      </c>
      <c r="AX272">
        <v>55575996</v>
      </c>
      <c r="AY272">
        <v>1</v>
      </c>
      <c r="AZ272">
        <v>0</v>
      </c>
      <c r="BA272">
        <v>264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CX272">
        <f>Y272*Source!I905</f>
        <v>4.2800000000000005E-2</v>
      </c>
      <c r="CY272">
        <f>AA272</f>
        <v>4207.5</v>
      </c>
      <c r="CZ272">
        <f>AE272</f>
        <v>4207.5</v>
      </c>
      <c r="DA272">
        <f>AI272</f>
        <v>1</v>
      </c>
      <c r="DB272">
        <f t="shared" si="17"/>
        <v>450.2</v>
      </c>
      <c r="DC272">
        <f t="shared" si="18"/>
        <v>0</v>
      </c>
    </row>
    <row r="273" spans="1:107" x14ac:dyDescent="0.2">
      <c r="A273">
        <f>ROW(Source!A905)</f>
        <v>905</v>
      </c>
      <c r="B273">
        <v>55574044</v>
      </c>
      <c r="C273">
        <v>55575988</v>
      </c>
      <c r="D273">
        <v>52279001</v>
      </c>
      <c r="E273">
        <v>1</v>
      </c>
      <c r="F273">
        <v>1</v>
      </c>
      <c r="G273">
        <v>27</v>
      </c>
      <c r="H273">
        <v>3</v>
      </c>
      <c r="I273" t="s">
        <v>556</v>
      </c>
      <c r="J273" t="s">
        <v>557</v>
      </c>
      <c r="K273" t="s">
        <v>558</v>
      </c>
      <c r="L273">
        <v>1339</v>
      </c>
      <c r="N273">
        <v>1007</v>
      </c>
      <c r="O273" t="s">
        <v>175</v>
      </c>
      <c r="P273" t="s">
        <v>175</v>
      </c>
      <c r="Q273">
        <v>1</v>
      </c>
      <c r="W273">
        <v>0</v>
      </c>
      <c r="X273">
        <v>1057803868</v>
      </c>
      <c r="Y273">
        <v>7.6999999999999999E-2</v>
      </c>
      <c r="AA273">
        <v>35.25</v>
      </c>
      <c r="AB273">
        <v>0</v>
      </c>
      <c r="AC273">
        <v>0</v>
      </c>
      <c r="AD273">
        <v>0</v>
      </c>
      <c r="AE273">
        <v>35.25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1</v>
      </c>
      <c r="AL273">
        <v>1</v>
      </c>
      <c r="AN273">
        <v>0</v>
      </c>
      <c r="AO273">
        <v>1</v>
      </c>
      <c r="AP273">
        <v>0</v>
      </c>
      <c r="AQ273">
        <v>0</v>
      </c>
      <c r="AR273">
        <v>0</v>
      </c>
      <c r="AS273" t="s">
        <v>3</v>
      </c>
      <c r="AT273">
        <v>7.6999999999999999E-2</v>
      </c>
      <c r="AU273" t="s">
        <v>3</v>
      </c>
      <c r="AV273">
        <v>0</v>
      </c>
      <c r="AW273">
        <v>2</v>
      </c>
      <c r="AX273">
        <v>55575997</v>
      </c>
      <c r="AY273">
        <v>1</v>
      </c>
      <c r="AZ273">
        <v>0</v>
      </c>
      <c r="BA273">
        <v>265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CX273">
        <f>Y273*Source!I905</f>
        <v>3.0800000000000001E-2</v>
      </c>
      <c r="CY273">
        <f>AA273</f>
        <v>35.25</v>
      </c>
      <c r="CZ273">
        <f>AE273</f>
        <v>35.25</v>
      </c>
      <c r="DA273">
        <f>AI273</f>
        <v>1</v>
      </c>
      <c r="DB273">
        <f t="shared" si="17"/>
        <v>2.71</v>
      </c>
      <c r="DC273">
        <f t="shared" si="18"/>
        <v>0</v>
      </c>
    </row>
    <row r="274" spans="1:107" x14ac:dyDescent="0.2">
      <c r="A274">
        <f>ROW(Source!A905)</f>
        <v>905</v>
      </c>
      <c r="B274">
        <v>55574044</v>
      </c>
      <c r="C274">
        <v>55575988</v>
      </c>
      <c r="D274">
        <v>52281688</v>
      </c>
      <c r="E274">
        <v>1</v>
      </c>
      <c r="F274">
        <v>1</v>
      </c>
      <c r="G274">
        <v>27</v>
      </c>
      <c r="H274">
        <v>3</v>
      </c>
      <c r="I274" t="s">
        <v>270</v>
      </c>
      <c r="J274" t="s">
        <v>272</v>
      </c>
      <c r="K274" t="s">
        <v>271</v>
      </c>
      <c r="L274">
        <v>1354</v>
      </c>
      <c r="N274">
        <v>1010</v>
      </c>
      <c r="O274" t="s">
        <v>180</v>
      </c>
      <c r="P274" t="s">
        <v>180</v>
      </c>
      <c r="Q274">
        <v>1</v>
      </c>
      <c r="W274">
        <v>0</v>
      </c>
      <c r="X274">
        <v>-1873178035</v>
      </c>
      <c r="Y274">
        <v>10</v>
      </c>
      <c r="AA274">
        <v>236.53</v>
      </c>
      <c r="AB274">
        <v>0</v>
      </c>
      <c r="AC274">
        <v>0</v>
      </c>
      <c r="AD274">
        <v>0</v>
      </c>
      <c r="AE274">
        <v>236.53</v>
      </c>
      <c r="AF274">
        <v>0</v>
      </c>
      <c r="AG274">
        <v>0</v>
      </c>
      <c r="AH274">
        <v>0</v>
      </c>
      <c r="AI274">
        <v>1</v>
      </c>
      <c r="AJ274">
        <v>1</v>
      </c>
      <c r="AK274">
        <v>1</v>
      </c>
      <c r="AL274">
        <v>1</v>
      </c>
      <c r="AN274">
        <v>0</v>
      </c>
      <c r="AO274">
        <v>1</v>
      </c>
      <c r="AP274">
        <v>0</v>
      </c>
      <c r="AQ274">
        <v>0</v>
      </c>
      <c r="AR274">
        <v>0</v>
      </c>
      <c r="AS274" t="s">
        <v>3</v>
      </c>
      <c r="AT274">
        <v>10</v>
      </c>
      <c r="AU274" t="s">
        <v>3</v>
      </c>
      <c r="AV274">
        <v>0</v>
      </c>
      <c r="AW274">
        <v>2</v>
      </c>
      <c r="AX274">
        <v>55575998</v>
      </c>
      <c r="AY274">
        <v>1</v>
      </c>
      <c r="AZ274">
        <v>0</v>
      </c>
      <c r="BA274">
        <v>266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CX274">
        <f>Y274*Source!I905</f>
        <v>4</v>
      </c>
      <c r="CY274">
        <f>AA274</f>
        <v>236.53</v>
      </c>
      <c r="CZ274">
        <f>AE274</f>
        <v>236.53</v>
      </c>
      <c r="DA274">
        <f>AI274</f>
        <v>1</v>
      </c>
      <c r="DB274">
        <f t="shared" si="17"/>
        <v>2365.3000000000002</v>
      </c>
      <c r="DC274">
        <f t="shared" si="18"/>
        <v>0</v>
      </c>
    </row>
    <row r="275" spans="1:107" x14ac:dyDescent="0.2">
      <c r="A275">
        <f>ROW(Source!A907)</f>
        <v>907</v>
      </c>
      <c r="B275">
        <v>55574044</v>
      </c>
      <c r="C275">
        <v>55576000</v>
      </c>
      <c r="D275">
        <v>52263930</v>
      </c>
      <c r="E275">
        <v>27</v>
      </c>
      <c r="F275">
        <v>1</v>
      </c>
      <c r="G275">
        <v>27</v>
      </c>
      <c r="H275">
        <v>1</v>
      </c>
      <c r="I275" t="s">
        <v>530</v>
      </c>
      <c r="J275" t="s">
        <v>3</v>
      </c>
      <c r="K275" t="s">
        <v>531</v>
      </c>
      <c r="L275">
        <v>1191</v>
      </c>
      <c r="N275">
        <v>1013</v>
      </c>
      <c r="O275" t="s">
        <v>532</v>
      </c>
      <c r="P275" t="s">
        <v>532</v>
      </c>
      <c r="Q275">
        <v>1</v>
      </c>
      <c r="W275">
        <v>0</v>
      </c>
      <c r="X275">
        <v>476480486</v>
      </c>
      <c r="Y275">
        <v>6.22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1</v>
      </c>
      <c r="AL275">
        <v>1</v>
      </c>
      <c r="AN275">
        <v>0</v>
      </c>
      <c r="AO275">
        <v>1</v>
      </c>
      <c r="AP275">
        <v>0</v>
      </c>
      <c r="AQ275">
        <v>0</v>
      </c>
      <c r="AR275">
        <v>0</v>
      </c>
      <c r="AS275" t="s">
        <v>3</v>
      </c>
      <c r="AT275">
        <v>6.22</v>
      </c>
      <c r="AU275" t="s">
        <v>3</v>
      </c>
      <c r="AV275">
        <v>1</v>
      </c>
      <c r="AW275">
        <v>2</v>
      </c>
      <c r="AX275">
        <v>55576006</v>
      </c>
      <c r="AY275">
        <v>1</v>
      </c>
      <c r="AZ275">
        <v>0</v>
      </c>
      <c r="BA275">
        <v>267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CX275">
        <f>Y275*Source!I907</f>
        <v>2.488</v>
      </c>
      <c r="CY275">
        <f>AD275</f>
        <v>0</v>
      </c>
      <c r="CZ275">
        <f>AH275</f>
        <v>0</v>
      </c>
      <c r="DA275">
        <f>AL275</f>
        <v>1</v>
      </c>
      <c r="DB275">
        <f t="shared" si="17"/>
        <v>0</v>
      </c>
      <c r="DC275">
        <f t="shared" si="18"/>
        <v>0</v>
      </c>
    </row>
    <row r="276" spans="1:107" x14ac:dyDescent="0.2">
      <c r="A276">
        <f>ROW(Source!A907)</f>
        <v>907</v>
      </c>
      <c r="B276">
        <v>55574044</v>
      </c>
      <c r="C276">
        <v>55576000</v>
      </c>
      <c r="D276">
        <v>52278256</v>
      </c>
      <c r="E276">
        <v>1</v>
      </c>
      <c r="F276">
        <v>1</v>
      </c>
      <c r="G276">
        <v>27</v>
      </c>
      <c r="H276">
        <v>3</v>
      </c>
      <c r="I276" t="s">
        <v>550</v>
      </c>
      <c r="J276" t="s">
        <v>551</v>
      </c>
      <c r="K276" t="s">
        <v>552</v>
      </c>
      <c r="L276">
        <v>1339</v>
      </c>
      <c r="N276">
        <v>1007</v>
      </c>
      <c r="O276" t="s">
        <v>175</v>
      </c>
      <c r="P276" t="s">
        <v>175</v>
      </c>
      <c r="Q276">
        <v>1</v>
      </c>
      <c r="W276">
        <v>0</v>
      </c>
      <c r="X276">
        <v>1817333636</v>
      </c>
      <c r="Y276">
        <v>0.29899999999999999</v>
      </c>
      <c r="AA276">
        <v>590.78</v>
      </c>
      <c r="AB276">
        <v>0</v>
      </c>
      <c r="AC276">
        <v>0</v>
      </c>
      <c r="AD276">
        <v>0</v>
      </c>
      <c r="AE276">
        <v>590.78</v>
      </c>
      <c r="AF276">
        <v>0</v>
      </c>
      <c r="AG276">
        <v>0</v>
      </c>
      <c r="AH276">
        <v>0</v>
      </c>
      <c r="AI276">
        <v>1</v>
      </c>
      <c r="AJ276">
        <v>1</v>
      </c>
      <c r="AK276">
        <v>1</v>
      </c>
      <c r="AL276">
        <v>1</v>
      </c>
      <c r="AN276">
        <v>0</v>
      </c>
      <c r="AO276">
        <v>1</v>
      </c>
      <c r="AP276">
        <v>0</v>
      </c>
      <c r="AQ276">
        <v>0</v>
      </c>
      <c r="AR276">
        <v>0</v>
      </c>
      <c r="AS276" t="s">
        <v>3</v>
      </c>
      <c r="AT276">
        <v>0.29899999999999999</v>
      </c>
      <c r="AU276" t="s">
        <v>3</v>
      </c>
      <c r="AV276">
        <v>0</v>
      </c>
      <c r="AW276">
        <v>2</v>
      </c>
      <c r="AX276">
        <v>55576007</v>
      </c>
      <c r="AY276">
        <v>1</v>
      </c>
      <c r="AZ276">
        <v>0</v>
      </c>
      <c r="BA276">
        <v>268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CX276">
        <f>Y276*Source!I907</f>
        <v>0.1196</v>
      </c>
      <c r="CY276">
        <f>AA276</f>
        <v>590.78</v>
      </c>
      <c r="CZ276">
        <f>AE276</f>
        <v>590.78</v>
      </c>
      <c r="DA276">
        <f>AI276</f>
        <v>1</v>
      </c>
      <c r="DB276">
        <f t="shared" si="17"/>
        <v>176.64</v>
      </c>
      <c r="DC276">
        <f t="shared" si="18"/>
        <v>0</v>
      </c>
    </row>
    <row r="277" spans="1:107" x14ac:dyDescent="0.2">
      <c r="A277">
        <f>ROW(Source!A907)</f>
        <v>907</v>
      </c>
      <c r="B277">
        <v>55574044</v>
      </c>
      <c r="C277">
        <v>55576000</v>
      </c>
      <c r="D277">
        <v>52277204</v>
      </c>
      <c r="E277">
        <v>1</v>
      </c>
      <c r="F277">
        <v>1</v>
      </c>
      <c r="G277">
        <v>27</v>
      </c>
      <c r="H277">
        <v>3</v>
      </c>
      <c r="I277" t="s">
        <v>553</v>
      </c>
      <c r="J277" t="s">
        <v>554</v>
      </c>
      <c r="K277" t="s">
        <v>555</v>
      </c>
      <c r="L277">
        <v>1348</v>
      </c>
      <c r="N277">
        <v>1009</v>
      </c>
      <c r="O277" t="s">
        <v>120</v>
      </c>
      <c r="P277" t="s">
        <v>120</v>
      </c>
      <c r="Q277">
        <v>1000</v>
      </c>
      <c r="W277">
        <v>0</v>
      </c>
      <c r="X277">
        <v>381792092</v>
      </c>
      <c r="Y277">
        <v>0.107</v>
      </c>
      <c r="AA277">
        <v>4207.5</v>
      </c>
      <c r="AB277">
        <v>0</v>
      </c>
      <c r="AC277">
        <v>0</v>
      </c>
      <c r="AD277">
        <v>0</v>
      </c>
      <c r="AE277">
        <v>4207.5</v>
      </c>
      <c r="AF277">
        <v>0</v>
      </c>
      <c r="AG277">
        <v>0</v>
      </c>
      <c r="AH277">
        <v>0</v>
      </c>
      <c r="AI277">
        <v>1</v>
      </c>
      <c r="AJ277">
        <v>1</v>
      </c>
      <c r="AK277">
        <v>1</v>
      </c>
      <c r="AL277">
        <v>1</v>
      </c>
      <c r="AN277">
        <v>0</v>
      </c>
      <c r="AO277">
        <v>1</v>
      </c>
      <c r="AP277">
        <v>0</v>
      </c>
      <c r="AQ277">
        <v>0</v>
      </c>
      <c r="AR277">
        <v>0</v>
      </c>
      <c r="AS277" t="s">
        <v>3</v>
      </c>
      <c r="AT277">
        <v>0.107</v>
      </c>
      <c r="AU277" t="s">
        <v>3</v>
      </c>
      <c r="AV277">
        <v>0</v>
      </c>
      <c r="AW277">
        <v>2</v>
      </c>
      <c r="AX277">
        <v>55576008</v>
      </c>
      <c r="AY277">
        <v>1</v>
      </c>
      <c r="AZ277">
        <v>0</v>
      </c>
      <c r="BA277">
        <v>269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CX277">
        <f>Y277*Source!I907</f>
        <v>4.2800000000000005E-2</v>
      </c>
      <c r="CY277">
        <f>AA277</f>
        <v>4207.5</v>
      </c>
      <c r="CZ277">
        <f>AE277</f>
        <v>4207.5</v>
      </c>
      <c r="DA277">
        <f>AI277</f>
        <v>1</v>
      </c>
      <c r="DB277">
        <f t="shared" si="17"/>
        <v>450.2</v>
      </c>
      <c r="DC277">
        <f t="shared" si="18"/>
        <v>0</v>
      </c>
    </row>
    <row r="278" spans="1:107" x14ac:dyDescent="0.2">
      <c r="A278">
        <f>ROW(Source!A907)</f>
        <v>907</v>
      </c>
      <c r="B278">
        <v>55574044</v>
      </c>
      <c r="C278">
        <v>55576000</v>
      </c>
      <c r="D278">
        <v>52279001</v>
      </c>
      <c r="E278">
        <v>1</v>
      </c>
      <c r="F278">
        <v>1</v>
      </c>
      <c r="G278">
        <v>27</v>
      </c>
      <c r="H278">
        <v>3</v>
      </c>
      <c r="I278" t="s">
        <v>556</v>
      </c>
      <c r="J278" t="s">
        <v>557</v>
      </c>
      <c r="K278" t="s">
        <v>558</v>
      </c>
      <c r="L278">
        <v>1339</v>
      </c>
      <c r="N278">
        <v>1007</v>
      </c>
      <c r="O278" t="s">
        <v>175</v>
      </c>
      <c r="P278" t="s">
        <v>175</v>
      </c>
      <c r="Q278">
        <v>1</v>
      </c>
      <c r="W278">
        <v>0</v>
      </c>
      <c r="X278">
        <v>1057803868</v>
      </c>
      <c r="Y278">
        <v>7.6999999999999999E-2</v>
      </c>
      <c r="AA278">
        <v>35.25</v>
      </c>
      <c r="AB278">
        <v>0</v>
      </c>
      <c r="AC278">
        <v>0</v>
      </c>
      <c r="AD278">
        <v>0</v>
      </c>
      <c r="AE278">
        <v>35.25</v>
      </c>
      <c r="AF278">
        <v>0</v>
      </c>
      <c r="AG278">
        <v>0</v>
      </c>
      <c r="AH278">
        <v>0</v>
      </c>
      <c r="AI278">
        <v>1</v>
      </c>
      <c r="AJ278">
        <v>1</v>
      </c>
      <c r="AK278">
        <v>1</v>
      </c>
      <c r="AL278">
        <v>1</v>
      </c>
      <c r="AN278">
        <v>0</v>
      </c>
      <c r="AO278">
        <v>1</v>
      </c>
      <c r="AP278">
        <v>0</v>
      </c>
      <c r="AQ278">
        <v>0</v>
      </c>
      <c r="AR278">
        <v>0</v>
      </c>
      <c r="AS278" t="s">
        <v>3</v>
      </c>
      <c r="AT278">
        <v>7.6999999999999999E-2</v>
      </c>
      <c r="AU278" t="s">
        <v>3</v>
      </c>
      <c r="AV278">
        <v>0</v>
      </c>
      <c r="AW278">
        <v>2</v>
      </c>
      <c r="AX278">
        <v>55576009</v>
      </c>
      <c r="AY278">
        <v>1</v>
      </c>
      <c r="AZ278">
        <v>0</v>
      </c>
      <c r="BA278">
        <v>270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CX278">
        <f>Y278*Source!I907</f>
        <v>3.0800000000000001E-2</v>
      </c>
      <c r="CY278">
        <f>AA278</f>
        <v>35.25</v>
      </c>
      <c r="CZ278">
        <f>AE278</f>
        <v>35.25</v>
      </c>
      <c r="DA278">
        <f>AI278</f>
        <v>1</v>
      </c>
      <c r="DB278">
        <f t="shared" si="17"/>
        <v>2.71</v>
      </c>
      <c r="DC278">
        <f t="shared" si="18"/>
        <v>0</v>
      </c>
    </row>
    <row r="279" spans="1:107" x14ac:dyDescent="0.2">
      <c r="A279">
        <f>ROW(Source!A907)</f>
        <v>907</v>
      </c>
      <c r="B279">
        <v>55574044</v>
      </c>
      <c r="C279">
        <v>55576000</v>
      </c>
      <c r="D279">
        <v>52281688</v>
      </c>
      <c r="E279">
        <v>1</v>
      </c>
      <c r="F279">
        <v>1</v>
      </c>
      <c r="G279">
        <v>27</v>
      </c>
      <c r="H279">
        <v>3</v>
      </c>
      <c r="I279" t="s">
        <v>270</v>
      </c>
      <c r="J279" t="s">
        <v>272</v>
      </c>
      <c r="K279" t="s">
        <v>271</v>
      </c>
      <c r="L279">
        <v>1354</v>
      </c>
      <c r="N279">
        <v>1010</v>
      </c>
      <c r="O279" t="s">
        <v>180</v>
      </c>
      <c r="P279" t="s">
        <v>180</v>
      </c>
      <c r="Q279">
        <v>1</v>
      </c>
      <c r="W279">
        <v>0</v>
      </c>
      <c r="X279">
        <v>-1873178035</v>
      </c>
      <c r="Y279">
        <v>10</v>
      </c>
      <c r="AA279">
        <v>236.53</v>
      </c>
      <c r="AB279">
        <v>0</v>
      </c>
      <c r="AC279">
        <v>0</v>
      </c>
      <c r="AD279">
        <v>0</v>
      </c>
      <c r="AE279">
        <v>236.53</v>
      </c>
      <c r="AF279">
        <v>0</v>
      </c>
      <c r="AG279">
        <v>0</v>
      </c>
      <c r="AH279">
        <v>0</v>
      </c>
      <c r="AI279">
        <v>1</v>
      </c>
      <c r="AJ279">
        <v>1</v>
      </c>
      <c r="AK279">
        <v>1</v>
      </c>
      <c r="AL279">
        <v>1</v>
      </c>
      <c r="AN279">
        <v>0</v>
      </c>
      <c r="AO279">
        <v>1</v>
      </c>
      <c r="AP279">
        <v>0</v>
      </c>
      <c r="AQ279">
        <v>0</v>
      </c>
      <c r="AR279">
        <v>0</v>
      </c>
      <c r="AS279" t="s">
        <v>3</v>
      </c>
      <c r="AT279">
        <v>10</v>
      </c>
      <c r="AU279" t="s">
        <v>3</v>
      </c>
      <c r="AV279">
        <v>0</v>
      </c>
      <c r="AW279">
        <v>2</v>
      </c>
      <c r="AX279">
        <v>55576010</v>
      </c>
      <c r="AY279">
        <v>1</v>
      </c>
      <c r="AZ279">
        <v>0</v>
      </c>
      <c r="BA279">
        <v>271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CX279">
        <f>Y279*Source!I907</f>
        <v>4</v>
      </c>
      <c r="CY279">
        <f>AA279</f>
        <v>236.53</v>
      </c>
      <c r="CZ279">
        <f>AE279</f>
        <v>236.53</v>
      </c>
      <c r="DA279">
        <f>AI279</f>
        <v>1</v>
      </c>
      <c r="DB279">
        <f t="shared" si="17"/>
        <v>2365.3000000000002</v>
      </c>
      <c r="DC279">
        <f t="shared" si="18"/>
        <v>0</v>
      </c>
    </row>
    <row r="280" spans="1:107" x14ac:dyDescent="0.2">
      <c r="A280">
        <f>ROW(Source!A909)</f>
        <v>909</v>
      </c>
      <c r="B280">
        <v>55574044</v>
      </c>
      <c r="C280">
        <v>55576012</v>
      </c>
      <c r="D280">
        <v>52263930</v>
      </c>
      <c r="E280">
        <v>27</v>
      </c>
      <c r="F280">
        <v>1</v>
      </c>
      <c r="G280">
        <v>27</v>
      </c>
      <c r="H280">
        <v>1</v>
      </c>
      <c r="I280" t="s">
        <v>530</v>
      </c>
      <c r="J280" t="s">
        <v>3</v>
      </c>
      <c r="K280" t="s">
        <v>531</v>
      </c>
      <c r="L280">
        <v>1191</v>
      </c>
      <c r="N280">
        <v>1013</v>
      </c>
      <c r="O280" t="s">
        <v>532</v>
      </c>
      <c r="P280" t="s">
        <v>532</v>
      </c>
      <c r="Q280">
        <v>1</v>
      </c>
      <c r="W280">
        <v>0</v>
      </c>
      <c r="X280">
        <v>476480486</v>
      </c>
      <c r="Y280">
        <v>6.22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1</v>
      </c>
      <c r="AK280">
        <v>1</v>
      </c>
      <c r="AL280">
        <v>1</v>
      </c>
      <c r="AN280">
        <v>0</v>
      </c>
      <c r="AO280">
        <v>1</v>
      </c>
      <c r="AP280">
        <v>0</v>
      </c>
      <c r="AQ280">
        <v>0</v>
      </c>
      <c r="AR280">
        <v>0</v>
      </c>
      <c r="AS280" t="s">
        <v>3</v>
      </c>
      <c r="AT280">
        <v>6.22</v>
      </c>
      <c r="AU280" t="s">
        <v>3</v>
      </c>
      <c r="AV280">
        <v>1</v>
      </c>
      <c r="AW280">
        <v>2</v>
      </c>
      <c r="AX280">
        <v>55576018</v>
      </c>
      <c r="AY280">
        <v>1</v>
      </c>
      <c r="AZ280">
        <v>0</v>
      </c>
      <c r="BA280">
        <v>272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CX280">
        <f>Y280*Source!I909</f>
        <v>4.976</v>
      </c>
      <c r="CY280">
        <f>AD280</f>
        <v>0</v>
      </c>
      <c r="CZ280">
        <f>AH280</f>
        <v>0</v>
      </c>
      <c r="DA280">
        <f>AL280</f>
        <v>1</v>
      </c>
      <c r="DB280">
        <f t="shared" si="17"/>
        <v>0</v>
      </c>
      <c r="DC280">
        <f t="shared" si="18"/>
        <v>0</v>
      </c>
    </row>
    <row r="281" spans="1:107" x14ac:dyDescent="0.2">
      <c r="A281">
        <f>ROW(Source!A909)</f>
        <v>909</v>
      </c>
      <c r="B281">
        <v>55574044</v>
      </c>
      <c r="C281">
        <v>55576012</v>
      </c>
      <c r="D281">
        <v>52278256</v>
      </c>
      <c r="E281">
        <v>1</v>
      </c>
      <c r="F281">
        <v>1</v>
      </c>
      <c r="G281">
        <v>27</v>
      </c>
      <c r="H281">
        <v>3</v>
      </c>
      <c r="I281" t="s">
        <v>550</v>
      </c>
      <c r="J281" t="s">
        <v>551</v>
      </c>
      <c r="K281" t="s">
        <v>552</v>
      </c>
      <c r="L281">
        <v>1339</v>
      </c>
      <c r="N281">
        <v>1007</v>
      </c>
      <c r="O281" t="s">
        <v>175</v>
      </c>
      <c r="P281" t="s">
        <v>175</v>
      </c>
      <c r="Q281">
        <v>1</v>
      </c>
      <c r="W281">
        <v>0</v>
      </c>
      <c r="X281">
        <v>1817333636</v>
      </c>
      <c r="Y281">
        <v>0.29899999999999999</v>
      </c>
      <c r="AA281">
        <v>590.78</v>
      </c>
      <c r="AB281">
        <v>0</v>
      </c>
      <c r="AC281">
        <v>0</v>
      </c>
      <c r="AD281">
        <v>0</v>
      </c>
      <c r="AE281">
        <v>590.78</v>
      </c>
      <c r="AF281">
        <v>0</v>
      </c>
      <c r="AG281">
        <v>0</v>
      </c>
      <c r="AH281">
        <v>0</v>
      </c>
      <c r="AI281">
        <v>1</v>
      </c>
      <c r="AJ281">
        <v>1</v>
      </c>
      <c r="AK281">
        <v>1</v>
      </c>
      <c r="AL281">
        <v>1</v>
      </c>
      <c r="AN281">
        <v>0</v>
      </c>
      <c r="AO281">
        <v>1</v>
      </c>
      <c r="AP281">
        <v>0</v>
      </c>
      <c r="AQ281">
        <v>0</v>
      </c>
      <c r="AR281">
        <v>0</v>
      </c>
      <c r="AS281" t="s">
        <v>3</v>
      </c>
      <c r="AT281">
        <v>0.29899999999999999</v>
      </c>
      <c r="AU281" t="s">
        <v>3</v>
      </c>
      <c r="AV281">
        <v>0</v>
      </c>
      <c r="AW281">
        <v>2</v>
      </c>
      <c r="AX281">
        <v>55576019</v>
      </c>
      <c r="AY281">
        <v>1</v>
      </c>
      <c r="AZ281">
        <v>0</v>
      </c>
      <c r="BA281">
        <v>273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CX281">
        <f>Y281*Source!I909</f>
        <v>0.2392</v>
      </c>
      <c r="CY281">
        <f>AA281</f>
        <v>590.78</v>
      </c>
      <c r="CZ281">
        <f>AE281</f>
        <v>590.78</v>
      </c>
      <c r="DA281">
        <f>AI281</f>
        <v>1</v>
      </c>
      <c r="DB281">
        <f t="shared" ref="DB281:DB344" si="19">ROUND(ROUND(AT281*CZ281,2),6)</f>
        <v>176.64</v>
      </c>
      <c r="DC281">
        <f t="shared" ref="DC281:DC344" si="20">ROUND(ROUND(AT281*AG281,2),6)</f>
        <v>0</v>
      </c>
    </row>
    <row r="282" spans="1:107" x14ac:dyDescent="0.2">
      <c r="A282">
        <f>ROW(Source!A909)</f>
        <v>909</v>
      </c>
      <c r="B282">
        <v>55574044</v>
      </c>
      <c r="C282">
        <v>55576012</v>
      </c>
      <c r="D282">
        <v>52277204</v>
      </c>
      <c r="E282">
        <v>1</v>
      </c>
      <c r="F282">
        <v>1</v>
      </c>
      <c r="G282">
        <v>27</v>
      </c>
      <c r="H282">
        <v>3</v>
      </c>
      <c r="I282" t="s">
        <v>553</v>
      </c>
      <c r="J282" t="s">
        <v>554</v>
      </c>
      <c r="K282" t="s">
        <v>555</v>
      </c>
      <c r="L282">
        <v>1348</v>
      </c>
      <c r="N282">
        <v>1009</v>
      </c>
      <c r="O282" t="s">
        <v>120</v>
      </c>
      <c r="P282" t="s">
        <v>120</v>
      </c>
      <c r="Q282">
        <v>1000</v>
      </c>
      <c r="W282">
        <v>0</v>
      </c>
      <c r="X282">
        <v>381792092</v>
      </c>
      <c r="Y282">
        <v>0.107</v>
      </c>
      <c r="AA282">
        <v>4207.5</v>
      </c>
      <c r="AB282">
        <v>0</v>
      </c>
      <c r="AC282">
        <v>0</v>
      </c>
      <c r="AD282">
        <v>0</v>
      </c>
      <c r="AE282">
        <v>4207.5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1</v>
      </c>
      <c r="AL282">
        <v>1</v>
      </c>
      <c r="AN282">
        <v>0</v>
      </c>
      <c r="AO282">
        <v>1</v>
      </c>
      <c r="AP282">
        <v>0</v>
      </c>
      <c r="AQ282">
        <v>0</v>
      </c>
      <c r="AR282">
        <v>0</v>
      </c>
      <c r="AS282" t="s">
        <v>3</v>
      </c>
      <c r="AT282">
        <v>0.107</v>
      </c>
      <c r="AU282" t="s">
        <v>3</v>
      </c>
      <c r="AV282">
        <v>0</v>
      </c>
      <c r="AW282">
        <v>2</v>
      </c>
      <c r="AX282">
        <v>55576020</v>
      </c>
      <c r="AY282">
        <v>1</v>
      </c>
      <c r="AZ282">
        <v>0</v>
      </c>
      <c r="BA282">
        <v>274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CX282">
        <f>Y282*Source!I909</f>
        <v>8.5600000000000009E-2</v>
      </c>
      <c r="CY282">
        <f>AA282</f>
        <v>4207.5</v>
      </c>
      <c r="CZ282">
        <f>AE282</f>
        <v>4207.5</v>
      </c>
      <c r="DA282">
        <f>AI282</f>
        <v>1</v>
      </c>
      <c r="DB282">
        <f t="shared" si="19"/>
        <v>450.2</v>
      </c>
      <c r="DC282">
        <f t="shared" si="20"/>
        <v>0</v>
      </c>
    </row>
    <row r="283" spans="1:107" x14ac:dyDescent="0.2">
      <c r="A283">
        <f>ROW(Source!A909)</f>
        <v>909</v>
      </c>
      <c r="B283">
        <v>55574044</v>
      </c>
      <c r="C283">
        <v>55576012</v>
      </c>
      <c r="D283">
        <v>52279001</v>
      </c>
      <c r="E283">
        <v>1</v>
      </c>
      <c r="F283">
        <v>1</v>
      </c>
      <c r="G283">
        <v>27</v>
      </c>
      <c r="H283">
        <v>3</v>
      </c>
      <c r="I283" t="s">
        <v>556</v>
      </c>
      <c r="J283" t="s">
        <v>557</v>
      </c>
      <c r="K283" t="s">
        <v>558</v>
      </c>
      <c r="L283">
        <v>1339</v>
      </c>
      <c r="N283">
        <v>1007</v>
      </c>
      <c r="O283" t="s">
        <v>175</v>
      </c>
      <c r="P283" t="s">
        <v>175</v>
      </c>
      <c r="Q283">
        <v>1</v>
      </c>
      <c r="W283">
        <v>0</v>
      </c>
      <c r="X283">
        <v>1057803868</v>
      </c>
      <c r="Y283">
        <v>7.6999999999999999E-2</v>
      </c>
      <c r="AA283">
        <v>35.25</v>
      </c>
      <c r="AB283">
        <v>0</v>
      </c>
      <c r="AC283">
        <v>0</v>
      </c>
      <c r="AD283">
        <v>0</v>
      </c>
      <c r="AE283">
        <v>35.25</v>
      </c>
      <c r="AF283">
        <v>0</v>
      </c>
      <c r="AG283">
        <v>0</v>
      </c>
      <c r="AH283">
        <v>0</v>
      </c>
      <c r="AI283">
        <v>1</v>
      </c>
      <c r="AJ283">
        <v>1</v>
      </c>
      <c r="AK283">
        <v>1</v>
      </c>
      <c r="AL283">
        <v>1</v>
      </c>
      <c r="AN283">
        <v>0</v>
      </c>
      <c r="AO283">
        <v>1</v>
      </c>
      <c r="AP283">
        <v>0</v>
      </c>
      <c r="AQ283">
        <v>0</v>
      </c>
      <c r="AR283">
        <v>0</v>
      </c>
      <c r="AS283" t="s">
        <v>3</v>
      </c>
      <c r="AT283">
        <v>7.6999999999999999E-2</v>
      </c>
      <c r="AU283" t="s">
        <v>3</v>
      </c>
      <c r="AV283">
        <v>0</v>
      </c>
      <c r="AW283">
        <v>2</v>
      </c>
      <c r="AX283">
        <v>55576021</v>
      </c>
      <c r="AY283">
        <v>1</v>
      </c>
      <c r="AZ283">
        <v>0</v>
      </c>
      <c r="BA283">
        <v>275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CX283">
        <f>Y283*Source!I909</f>
        <v>6.1600000000000002E-2</v>
      </c>
      <c r="CY283">
        <f>AA283</f>
        <v>35.25</v>
      </c>
      <c r="CZ283">
        <f>AE283</f>
        <v>35.25</v>
      </c>
      <c r="DA283">
        <f>AI283</f>
        <v>1</v>
      </c>
      <c r="DB283">
        <f t="shared" si="19"/>
        <v>2.71</v>
      </c>
      <c r="DC283">
        <f t="shared" si="20"/>
        <v>0</v>
      </c>
    </row>
    <row r="284" spans="1:107" x14ac:dyDescent="0.2">
      <c r="A284">
        <f>ROW(Source!A909)</f>
        <v>909</v>
      </c>
      <c r="B284">
        <v>55574044</v>
      </c>
      <c r="C284">
        <v>55576012</v>
      </c>
      <c r="D284">
        <v>52281688</v>
      </c>
      <c r="E284">
        <v>1</v>
      </c>
      <c r="F284">
        <v>1</v>
      </c>
      <c r="G284">
        <v>27</v>
      </c>
      <c r="H284">
        <v>3</v>
      </c>
      <c r="I284" t="s">
        <v>270</v>
      </c>
      <c r="J284" t="s">
        <v>272</v>
      </c>
      <c r="K284" t="s">
        <v>271</v>
      </c>
      <c r="L284">
        <v>1354</v>
      </c>
      <c r="N284">
        <v>1010</v>
      </c>
      <c r="O284" t="s">
        <v>180</v>
      </c>
      <c r="P284" t="s">
        <v>180</v>
      </c>
      <c r="Q284">
        <v>1</v>
      </c>
      <c r="W284">
        <v>0</v>
      </c>
      <c r="X284">
        <v>-1873178035</v>
      </c>
      <c r="Y284">
        <v>10</v>
      </c>
      <c r="AA284">
        <v>236.53</v>
      </c>
      <c r="AB284">
        <v>0</v>
      </c>
      <c r="AC284">
        <v>0</v>
      </c>
      <c r="AD284">
        <v>0</v>
      </c>
      <c r="AE284">
        <v>236.53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1</v>
      </c>
      <c r="AL284">
        <v>1</v>
      </c>
      <c r="AN284">
        <v>0</v>
      </c>
      <c r="AO284">
        <v>1</v>
      </c>
      <c r="AP284">
        <v>0</v>
      </c>
      <c r="AQ284">
        <v>0</v>
      </c>
      <c r="AR284">
        <v>0</v>
      </c>
      <c r="AS284" t="s">
        <v>3</v>
      </c>
      <c r="AT284">
        <v>10</v>
      </c>
      <c r="AU284" t="s">
        <v>3</v>
      </c>
      <c r="AV284">
        <v>0</v>
      </c>
      <c r="AW284">
        <v>2</v>
      </c>
      <c r="AX284">
        <v>55576022</v>
      </c>
      <c r="AY284">
        <v>1</v>
      </c>
      <c r="AZ284">
        <v>0</v>
      </c>
      <c r="BA284">
        <v>276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CX284">
        <f>Y284*Source!I909</f>
        <v>8</v>
      </c>
      <c r="CY284">
        <f>AA284</f>
        <v>236.53</v>
      </c>
      <c r="CZ284">
        <f>AE284</f>
        <v>236.53</v>
      </c>
      <c r="DA284">
        <f>AI284</f>
        <v>1</v>
      </c>
      <c r="DB284">
        <f t="shared" si="19"/>
        <v>2365.3000000000002</v>
      </c>
      <c r="DC284">
        <f t="shared" si="20"/>
        <v>0</v>
      </c>
    </row>
    <row r="285" spans="1:107" x14ac:dyDescent="0.2">
      <c r="A285">
        <f>ROW(Source!A951)</f>
        <v>951</v>
      </c>
      <c r="B285">
        <v>55574044</v>
      </c>
      <c r="C285">
        <v>55576136</v>
      </c>
      <c r="D285">
        <v>52263930</v>
      </c>
      <c r="E285">
        <v>27</v>
      </c>
      <c r="F285">
        <v>1</v>
      </c>
      <c r="G285">
        <v>27</v>
      </c>
      <c r="H285">
        <v>1</v>
      </c>
      <c r="I285" t="s">
        <v>530</v>
      </c>
      <c r="J285" t="s">
        <v>3</v>
      </c>
      <c r="K285" t="s">
        <v>531</v>
      </c>
      <c r="L285">
        <v>1191</v>
      </c>
      <c r="N285">
        <v>1013</v>
      </c>
      <c r="O285" t="s">
        <v>532</v>
      </c>
      <c r="P285" t="s">
        <v>532</v>
      </c>
      <c r="Q285">
        <v>1</v>
      </c>
      <c r="W285">
        <v>0</v>
      </c>
      <c r="X285">
        <v>476480486</v>
      </c>
      <c r="Y285">
        <v>1.59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1</v>
      </c>
      <c r="AK285">
        <v>1</v>
      </c>
      <c r="AL285">
        <v>1</v>
      </c>
      <c r="AN285">
        <v>0</v>
      </c>
      <c r="AO285">
        <v>1</v>
      </c>
      <c r="AP285">
        <v>0</v>
      </c>
      <c r="AQ285">
        <v>0</v>
      </c>
      <c r="AR285">
        <v>0</v>
      </c>
      <c r="AS285" t="s">
        <v>3</v>
      </c>
      <c r="AT285">
        <v>1.59</v>
      </c>
      <c r="AU285" t="s">
        <v>3</v>
      </c>
      <c r="AV285">
        <v>1</v>
      </c>
      <c r="AW285">
        <v>2</v>
      </c>
      <c r="AX285">
        <v>55576140</v>
      </c>
      <c r="AY285">
        <v>1</v>
      </c>
      <c r="AZ285">
        <v>0</v>
      </c>
      <c r="BA285">
        <v>277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CX285">
        <f>Y285*Source!I951</f>
        <v>1.8889199999999999</v>
      </c>
      <c r="CY285">
        <f>AD285</f>
        <v>0</v>
      </c>
      <c r="CZ285">
        <f>AH285</f>
        <v>0</v>
      </c>
      <c r="DA285">
        <f>AL285</f>
        <v>1</v>
      </c>
      <c r="DB285">
        <f t="shared" si="19"/>
        <v>0</v>
      </c>
      <c r="DC285">
        <f t="shared" si="20"/>
        <v>0</v>
      </c>
    </row>
    <row r="286" spans="1:107" x14ac:dyDescent="0.2">
      <c r="A286">
        <f>ROW(Source!A951)</f>
        <v>951</v>
      </c>
      <c r="B286">
        <v>55574044</v>
      </c>
      <c r="C286">
        <v>55576136</v>
      </c>
      <c r="D286">
        <v>52276100</v>
      </c>
      <c r="E286">
        <v>1</v>
      </c>
      <c r="F286">
        <v>1</v>
      </c>
      <c r="G286">
        <v>27</v>
      </c>
      <c r="H286">
        <v>2</v>
      </c>
      <c r="I286" t="s">
        <v>617</v>
      </c>
      <c r="J286" t="s">
        <v>618</v>
      </c>
      <c r="K286" t="s">
        <v>619</v>
      </c>
      <c r="L286">
        <v>1368</v>
      </c>
      <c r="N286">
        <v>1011</v>
      </c>
      <c r="O286" t="s">
        <v>536</v>
      </c>
      <c r="P286" t="s">
        <v>536</v>
      </c>
      <c r="Q286">
        <v>1</v>
      </c>
      <c r="W286">
        <v>0</v>
      </c>
      <c r="X286">
        <v>-903558812</v>
      </c>
      <c r="Y286">
        <v>4.9800000000000004</v>
      </c>
      <c r="AA286">
        <v>0</v>
      </c>
      <c r="AB286">
        <v>1493.72</v>
      </c>
      <c r="AC286">
        <v>566.86</v>
      </c>
      <c r="AD286">
        <v>0</v>
      </c>
      <c r="AE286">
        <v>0</v>
      </c>
      <c r="AF286">
        <v>1493.72</v>
      </c>
      <c r="AG286">
        <v>566.86</v>
      </c>
      <c r="AH286">
        <v>0</v>
      </c>
      <c r="AI286">
        <v>1</v>
      </c>
      <c r="AJ286">
        <v>1</v>
      </c>
      <c r="AK286">
        <v>1</v>
      </c>
      <c r="AL286">
        <v>1</v>
      </c>
      <c r="AN286">
        <v>0</v>
      </c>
      <c r="AO286">
        <v>1</v>
      </c>
      <c r="AP286">
        <v>0</v>
      </c>
      <c r="AQ286">
        <v>0</v>
      </c>
      <c r="AR286">
        <v>0</v>
      </c>
      <c r="AS286" t="s">
        <v>3</v>
      </c>
      <c r="AT286">
        <v>4.9800000000000004</v>
      </c>
      <c r="AU286" t="s">
        <v>3</v>
      </c>
      <c r="AV286">
        <v>0</v>
      </c>
      <c r="AW286">
        <v>2</v>
      </c>
      <c r="AX286">
        <v>55576141</v>
      </c>
      <c r="AY286">
        <v>2</v>
      </c>
      <c r="AZ286">
        <v>98304</v>
      </c>
      <c r="BA286">
        <v>278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CX286">
        <f>Y286*Source!I951</f>
        <v>5.9162400000000002</v>
      </c>
      <c r="CY286">
        <f>AB286</f>
        <v>1493.72</v>
      </c>
      <c r="CZ286">
        <f>AF286</f>
        <v>1493.72</v>
      </c>
      <c r="DA286">
        <f>AJ286</f>
        <v>1</v>
      </c>
      <c r="DB286">
        <f t="shared" si="19"/>
        <v>7438.73</v>
      </c>
      <c r="DC286">
        <f t="shared" si="20"/>
        <v>2822.96</v>
      </c>
    </row>
    <row r="287" spans="1:107" x14ac:dyDescent="0.2">
      <c r="A287">
        <f>ROW(Source!A951)</f>
        <v>951</v>
      </c>
      <c r="B287">
        <v>55574044</v>
      </c>
      <c r="C287">
        <v>55576136</v>
      </c>
      <c r="D287">
        <v>52276123</v>
      </c>
      <c r="E287">
        <v>1</v>
      </c>
      <c r="F287">
        <v>1</v>
      </c>
      <c r="G287">
        <v>27</v>
      </c>
      <c r="H287">
        <v>2</v>
      </c>
      <c r="I287" t="s">
        <v>620</v>
      </c>
      <c r="J287" t="s">
        <v>621</v>
      </c>
      <c r="K287" t="s">
        <v>622</v>
      </c>
      <c r="L287">
        <v>1368</v>
      </c>
      <c r="N287">
        <v>1011</v>
      </c>
      <c r="O287" t="s">
        <v>536</v>
      </c>
      <c r="P287" t="s">
        <v>536</v>
      </c>
      <c r="Q287">
        <v>1</v>
      </c>
      <c r="W287">
        <v>0</v>
      </c>
      <c r="X287">
        <v>-888973741</v>
      </c>
      <c r="Y287">
        <v>1.25</v>
      </c>
      <c r="AA287">
        <v>0</v>
      </c>
      <c r="AB287">
        <v>1072.23</v>
      </c>
      <c r="AC287">
        <v>488.73</v>
      </c>
      <c r="AD287">
        <v>0</v>
      </c>
      <c r="AE287">
        <v>0</v>
      </c>
      <c r="AF287">
        <v>1072.23</v>
      </c>
      <c r="AG287">
        <v>488.73</v>
      </c>
      <c r="AH287">
        <v>0</v>
      </c>
      <c r="AI287">
        <v>1</v>
      </c>
      <c r="AJ287">
        <v>1</v>
      </c>
      <c r="AK287">
        <v>1</v>
      </c>
      <c r="AL287">
        <v>1</v>
      </c>
      <c r="AN287">
        <v>0</v>
      </c>
      <c r="AO287">
        <v>1</v>
      </c>
      <c r="AP287">
        <v>0</v>
      </c>
      <c r="AQ287">
        <v>0</v>
      </c>
      <c r="AR287">
        <v>0</v>
      </c>
      <c r="AS287" t="s">
        <v>3</v>
      </c>
      <c r="AT287">
        <v>1.25</v>
      </c>
      <c r="AU287" t="s">
        <v>3</v>
      </c>
      <c r="AV287">
        <v>0</v>
      </c>
      <c r="AW287">
        <v>2</v>
      </c>
      <c r="AX287">
        <v>55576142</v>
      </c>
      <c r="AY287">
        <v>2</v>
      </c>
      <c r="AZ287">
        <v>98304</v>
      </c>
      <c r="BA287">
        <v>279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CX287">
        <f>Y287*Source!I951</f>
        <v>1.4849999999999999</v>
      </c>
      <c r="CY287">
        <f>AB287</f>
        <v>1072.23</v>
      </c>
      <c r="CZ287">
        <f>AF287</f>
        <v>1072.23</v>
      </c>
      <c r="DA287">
        <f>AJ287</f>
        <v>1</v>
      </c>
      <c r="DB287">
        <f t="shared" si="19"/>
        <v>1340.29</v>
      </c>
      <c r="DC287">
        <f t="shared" si="20"/>
        <v>610.91</v>
      </c>
    </row>
    <row r="288" spans="1:107" x14ac:dyDescent="0.2">
      <c r="A288">
        <f>ROW(Source!A952)</f>
        <v>952</v>
      </c>
      <c r="B288">
        <v>55574044</v>
      </c>
      <c r="C288">
        <v>55576143</v>
      </c>
      <c r="D288">
        <v>52263930</v>
      </c>
      <c r="E288">
        <v>27</v>
      </c>
      <c r="F288">
        <v>1</v>
      </c>
      <c r="G288">
        <v>27</v>
      </c>
      <c r="H288">
        <v>1</v>
      </c>
      <c r="I288" t="s">
        <v>530</v>
      </c>
      <c r="J288" t="s">
        <v>3</v>
      </c>
      <c r="K288" t="s">
        <v>531</v>
      </c>
      <c r="L288">
        <v>1191</v>
      </c>
      <c r="N288">
        <v>1013</v>
      </c>
      <c r="O288" t="s">
        <v>532</v>
      </c>
      <c r="P288" t="s">
        <v>532</v>
      </c>
      <c r="Q288">
        <v>1</v>
      </c>
      <c r="W288">
        <v>0</v>
      </c>
      <c r="X288">
        <v>476480486</v>
      </c>
      <c r="Y288">
        <v>221.6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1</v>
      </c>
      <c r="AL288">
        <v>1</v>
      </c>
      <c r="AN288">
        <v>0</v>
      </c>
      <c r="AO288">
        <v>1</v>
      </c>
      <c r="AP288">
        <v>0</v>
      </c>
      <c r="AQ288">
        <v>0</v>
      </c>
      <c r="AR288">
        <v>0</v>
      </c>
      <c r="AS288" t="s">
        <v>3</v>
      </c>
      <c r="AT288">
        <v>221.6</v>
      </c>
      <c r="AU288" t="s">
        <v>3</v>
      </c>
      <c r="AV288">
        <v>1</v>
      </c>
      <c r="AW288">
        <v>2</v>
      </c>
      <c r="AX288">
        <v>55576145</v>
      </c>
      <c r="AY288">
        <v>1</v>
      </c>
      <c r="AZ288">
        <v>0</v>
      </c>
      <c r="BA288">
        <v>280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CX288">
        <f>Y288*Source!I952</f>
        <v>29.251200000000001</v>
      </c>
      <c r="CY288">
        <f>AD288</f>
        <v>0</v>
      </c>
      <c r="CZ288">
        <f>AH288</f>
        <v>0</v>
      </c>
      <c r="DA288">
        <f>AL288</f>
        <v>1</v>
      </c>
      <c r="DB288">
        <f t="shared" si="19"/>
        <v>0</v>
      </c>
      <c r="DC288">
        <f t="shared" si="20"/>
        <v>0</v>
      </c>
    </row>
    <row r="289" spans="1:107" x14ac:dyDescent="0.2">
      <c r="A289">
        <f>ROW(Source!A953)</f>
        <v>953</v>
      </c>
      <c r="B289">
        <v>55574044</v>
      </c>
      <c r="C289">
        <v>55576146</v>
      </c>
      <c r="D289">
        <v>52276122</v>
      </c>
      <c r="E289">
        <v>1</v>
      </c>
      <c r="F289">
        <v>1</v>
      </c>
      <c r="G289">
        <v>27</v>
      </c>
      <c r="H289">
        <v>2</v>
      </c>
      <c r="I289" t="s">
        <v>623</v>
      </c>
      <c r="J289" t="s">
        <v>624</v>
      </c>
      <c r="K289" t="s">
        <v>625</v>
      </c>
      <c r="L289">
        <v>1368</v>
      </c>
      <c r="N289">
        <v>1011</v>
      </c>
      <c r="O289" t="s">
        <v>536</v>
      </c>
      <c r="P289" t="s">
        <v>536</v>
      </c>
      <c r="Q289">
        <v>1</v>
      </c>
      <c r="W289">
        <v>0</v>
      </c>
      <c r="X289">
        <v>974897901</v>
      </c>
      <c r="Y289">
        <v>0.31</v>
      </c>
      <c r="AA289">
        <v>0</v>
      </c>
      <c r="AB289">
        <v>956.79</v>
      </c>
      <c r="AC289">
        <v>359.44</v>
      </c>
      <c r="AD289">
        <v>0</v>
      </c>
      <c r="AE289">
        <v>0</v>
      </c>
      <c r="AF289">
        <v>956.79</v>
      </c>
      <c r="AG289">
        <v>359.44</v>
      </c>
      <c r="AH289">
        <v>0</v>
      </c>
      <c r="AI289">
        <v>1</v>
      </c>
      <c r="AJ289">
        <v>1</v>
      </c>
      <c r="AK289">
        <v>1</v>
      </c>
      <c r="AL289">
        <v>1</v>
      </c>
      <c r="AN289">
        <v>0</v>
      </c>
      <c r="AO289">
        <v>1</v>
      </c>
      <c r="AP289">
        <v>0</v>
      </c>
      <c r="AQ289">
        <v>0</v>
      </c>
      <c r="AR289">
        <v>0</v>
      </c>
      <c r="AS289" t="s">
        <v>3</v>
      </c>
      <c r="AT289">
        <v>0.31</v>
      </c>
      <c r="AU289" t="s">
        <v>3</v>
      </c>
      <c r="AV289">
        <v>0</v>
      </c>
      <c r="AW289">
        <v>2</v>
      </c>
      <c r="AX289">
        <v>55576148</v>
      </c>
      <c r="AY289">
        <v>2</v>
      </c>
      <c r="AZ289">
        <v>98304</v>
      </c>
      <c r="BA289">
        <v>281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CX289">
        <f>Y289*Source!I953</f>
        <v>1.8414000000000001</v>
      </c>
      <c r="CY289">
        <f>AB289</f>
        <v>956.79</v>
      </c>
      <c r="CZ289">
        <f>AF289</f>
        <v>956.79</v>
      </c>
      <c r="DA289">
        <f>AJ289</f>
        <v>1</v>
      </c>
      <c r="DB289">
        <f t="shared" si="19"/>
        <v>296.60000000000002</v>
      </c>
      <c r="DC289">
        <f t="shared" si="20"/>
        <v>111.43</v>
      </c>
    </row>
    <row r="290" spans="1:107" x14ac:dyDescent="0.2">
      <c r="A290">
        <f>ROW(Source!A954)</f>
        <v>954</v>
      </c>
      <c r="B290">
        <v>55574044</v>
      </c>
      <c r="C290">
        <v>55576149</v>
      </c>
      <c r="D290">
        <v>52263930</v>
      </c>
      <c r="E290">
        <v>27</v>
      </c>
      <c r="F290">
        <v>1</v>
      </c>
      <c r="G290">
        <v>27</v>
      </c>
      <c r="H290">
        <v>1</v>
      </c>
      <c r="I290" t="s">
        <v>530</v>
      </c>
      <c r="J290" t="s">
        <v>3</v>
      </c>
      <c r="K290" t="s">
        <v>531</v>
      </c>
      <c r="L290">
        <v>1191</v>
      </c>
      <c r="N290">
        <v>1013</v>
      </c>
      <c r="O290" t="s">
        <v>532</v>
      </c>
      <c r="P290" t="s">
        <v>532</v>
      </c>
      <c r="Q290">
        <v>1</v>
      </c>
      <c r="W290">
        <v>0</v>
      </c>
      <c r="X290">
        <v>476480486</v>
      </c>
      <c r="Y290">
        <v>16.559999999999999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1</v>
      </c>
      <c r="AK290">
        <v>1</v>
      </c>
      <c r="AL290">
        <v>1</v>
      </c>
      <c r="AN290">
        <v>0</v>
      </c>
      <c r="AO290">
        <v>1</v>
      </c>
      <c r="AP290">
        <v>0</v>
      </c>
      <c r="AQ290">
        <v>0</v>
      </c>
      <c r="AR290">
        <v>0</v>
      </c>
      <c r="AS290" t="s">
        <v>3</v>
      </c>
      <c r="AT290">
        <v>16.559999999999999</v>
      </c>
      <c r="AU290" t="s">
        <v>3</v>
      </c>
      <c r="AV290">
        <v>1</v>
      </c>
      <c r="AW290">
        <v>2</v>
      </c>
      <c r="AX290">
        <v>55576158</v>
      </c>
      <c r="AY290">
        <v>1</v>
      </c>
      <c r="AZ290">
        <v>0</v>
      </c>
      <c r="BA290">
        <v>282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CX290">
        <f>Y290*Source!I954</f>
        <v>7.2863999999999995</v>
      </c>
      <c r="CY290">
        <f>AD290</f>
        <v>0</v>
      </c>
      <c r="CZ290">
        <f>AH290</f>
        <v>0</v>
      </c>
      <c r="DA290">
        <f>AL290</f>
        <v>1</v>
      </c>
      <c r="DB290">
        <f t="shared" si="19"/>
        <v>0</v>
      </c>
      <c r="DC290">
        <f t="shared" si="20"/>
        <v>0</v>
      </c>
    </row>
    <row r="291" spans="1:107" x14ac:dyDescent="0.2">
      <c r="A291">
        <f>ROW(Source!A954)</f>
        <v>954</v>
      </c>
      <c r="B291">
        <v>55574044</v>
      </c>
      <c r="C291">
        <v>55576149</v>
      </c>
      <c r="D291">
        <v>52276145</v>
      </c>
      <c r="E291">
        <v>1</v>
      </c>
      <c r="F291">
        <v>1</v>
      </c>
      <c r="G291">
        <v>27</v>
      </c>
      <c r="H291">
        <v>2</v>
      </c>
      <c r="I291" t="s">
        <v>626</v>
      </c>
      <c r="J291" t="s">
        <v>627</v>
      </c>
      <c r="K291" t="s">
        <v>628</v>
      </c>
      <c r="L291">
        <v>1368</v>
      </c>
      <c r="N291">
        <v>1011</v>
      </c>
      <c r="O291" t="s">
        <v>536</v>
      </c>
      <c r="P291" t="s">
        <v>536</v>
      </c>
      <c r="Q291">
        <v>1</v>
      </c>
      <c r="W291">
        <v>0</v>
      </c>
      <c r="X291">
        <v>-714750861</v>
      </c>
      <c r="Y291">
        <v>2.08</v>
      </c>
      <c r="AA291">
        <v>0</v>
      </c>
      <c r="AB291">
        <v>740.94</v>
      </c>
      <c r="AC291">
        <v>413.22</v>
      </c>
      <c r="AD291">
        <v>0</v>
      </c>
      <c r="AE291">
        <v>0</v>
      </c>
      <c r="AF291">
        <v>740.94</v>
      </c>
      <c r="AG291">
        <v>413.22</v>
      </c>
      <c r="AH291">
        <v>0</v>
      </c>
      <c r="AI291">
        <v>1</v>
      </c>
      <c r="AJ291">
        <v>1</v>
      </c>
      <c r="AK291">
        <v>1</v>
      </c>
      <c r="AL291">
        <v>1</v>
      </c>
      <c r="AN291">
        <v>0</v>
      </c>
      <c r="AO291">
        <v>1</v>
      </c>
      <c r="AP291">
        <v>0</v>
      </c>
      <c r="AQ291">
        <v>0</v>
      </c>
      <c r="AR291">
        <v>0</v>
      </c>
      <c r="AS291" t="s">
        <v>3</v>
      </c>
      <c r="AT291">
        <v>2.08</v>
      </c>
      <c r="AU291" t="s">
        <v>3</v>
      </c>
      <c r="AV291">
        <v>0</v>
      </c>
      <c r="AW291">
        <v>2</v>
      </c>
      <c r="AX291">
        <v>55576159</v>
      </c>
      <c r="AY291">
        <v>2</v>
      </c>
      <c r="AZ291">
        <v>98304</v>
      </c>
      <c r="BA291">
        <v>283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CX291">
        <f>Y291*Source!I954</f>
        <v>0.91520000000000001</v>
      </c>
      <c r="CY291">
        <f>AB291</f>
        <v>740.94</v>
      </c>
      <c r="CZ291">
        <f>AF291</f>
        <v>740.94</v>
      </c>
      <c r="DA291">
        <f>AJ291</f>
        <v>1</v>
      </c>
      <c r="DB291">
        <f t="shared" si="19"/>
        <v>1541.16</v>
      </c>
      <c r="DC291">
        <f t="shared" si="20"/>
        <v>859.5</v>
      </c>
    </row>
    <row r="292" spans="1:107" x14ac:dyDescent="0.2">
      <c r="A292">
        <f>ROW(Source!A954)</f>
        <v>954</v>
      </c>
      <c r="B292">
        <v>55574044</v>
      </c>
      <c r="C292">
        <v>55576149</v>
      </c>
      <c r="D292">
        <v>52276300</v>
      </c>
      <c r="E292">
        <v>1</v>
      </c>
      <c r="F292">
        <v>1</v>
      </c>
      <c r="G292">
        <v>27</v>
      </c>
      <c r="H292">
        <v>2</v>
      </c>
      <c r="I292" t="s">
        <v>629</v>
      </c>
      <c r="J292" t="s">
        <v>630</v>
      </c>
      <c r="K292" t="s">
        <v>631</v>
      </c>
      <c r="L292">
        <v>1368</v>
      </c>
      <c r="N292">
        <v>1011</v>
      </c>
      <c r="O292" t="s">
        <v>536</v>
      </c>
      <c r="P292" t="s">
        <v>536</v>
      </c>
      <c r="Q292">
        <v>1</v>
      </c>
      <c r="W292">
        <v>0</v>
      </c>
      <c r="X292">
        <v>1985690002</v>
      </c>
      <c r="Y292">
        <v>2.08</v>
      </c>
      <c r="AA292">
        <v>0</v>
      </c>
      <c r="AB292">
        <v>430.32</v>
      </c>
      <c r="AC292">
        <v>215.31</v>
      </c>
      <c r="AD292">
        <v>0</v>
      </c>
      <c r="AE292">
        <v>0</v>
      </c>
      <c r="AF292">
        <v>430.32</v>
      </c>
      <c r="AG292">
        <v>215.31</v>
      </c>
      <c r="AH292">
        <v>0</v>
      </c>
      <c r="AI292">
        <v>1</v>
      </c>
      <c r="AJ292">
        <v>1</v>
      </c>
      <c r="AK292">
        <v>1</v>
      </c>
      <c r="AL292">
        <v>1</v>
      </c>
      <c r="AN292">
        <v>0</v>
      </c>
      <c r="AO292">
        <v>1</v>
      </c>
      <c r="AP292">
        <v>0</v>
      </c>
      <c r="AQ292">
        <v>0</v>
      </c>
      <c r="AR292">
        <v>0</v>
      </c>
      <c r="AS292" t="s">
        <v>3</v>
      </c>
      <c r="AT292">
        <v>2.08</v>
      </c>
      <c r="AU292" t="s">
        <v>3</v>
      </c>
      <c r="AV292">
        <v>0</v>
      </c>
      <c r="AW292">
        <v>2</v>
      </c>
      <c r="AX292">
        <v>55576160</v>
      </c>
      <c r="AY292">
        <v>2</v>
      </c>
      <c r="AZ292">
        <v>98304</v>
      </c>
      <c r="BA292">
        <v>284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CX292">
        <f>Y292*Source!I954</f>
        <v>0.91520000000000001</v>
      </c>
      <c r="CY292">
        <f>AB292</f>
        <v>430.32</v>
      </c>
      <c r="CZ292">
        <f>AF292</f>
        <v>430.32</v>
      </c>
      <c r="DA292">
        <f>AJ292</f>
        <v>1</v>
      </c>
      <c r="DB292">
        <f t="shared" si="19"/>
        <v>895.07</v>
      </c>
      <c r="DC292">
        <f t="shared" si="20"/>
        <v>447.84</v>
      </c>
    </row>
    <row r="293" spans="1:107" x14ac:dyDescent="0.2">
      <c r="A293">
        <f>ROW(Source!A954)</f>
        <v>954</v>
      </c>
      <c r="B293">
        <v>55574044</v>
      </c>
      <c r="C293">
        <v>55576149</v>
      </c>
      <c r="D293">
        <v>52276303</v>
      </c>
      <c r="E293">
        <v>1</v>
      </c>
      <c r="F293">
        <v>1</v>
      </c>
      <c r="G293">
        <v>27</v>
      </c>
      <c r="H293">
        <v>2</v>
      </c>
      <c r="I293" t="s">
        <v>632</v>
      </c>
      <c r="J293" t="s">
        <v>633</v>
      </c>
      <c r="K293" t="s">
        <v>634</v>
      </c>
      <c r="L293">
        <v>1368</v>
      </c>
      <c r="N293">
        <v>1011</v>
      </c>
      <c r="O293" t="s">
        <v>536</v>
      </c>
      <c r="P293" t="s">
        <v>536</v>
      </c>
      <c r="Q293">
        <v>1</v>
      </c>
      <c r="W293">
        <v>0</v>
      </c>
      <c r="X293">
        <v>351519474</v>
      </c>
      <c r="Y293">
        <v>0.81</v>
      </c>
      <c r="AA293">
        <v>0</v>
      </c>
      <c r="AB293">
        <v>2020.59</v>
      </c>
      <c r="AC293">
        <v>458.56</v>
      </c>
      <c r="AD293">
        <v>0</v>
      </c>
      <c r="AE293">
        <v>0</v>
      </c>
      <c r="AF293">
        <v>2020.59</v>
      </c>
      <c r="AG293">
        <v>458.56</v>
      </c>
      <c r="AH293">
        <v>0</v>
      </c>
      <c r="AI293">
        <v>1</v>
      </c>
      <c r="AJ293">
        <v>1</v>
      </c>
      <c r="AK293">
        <v>1</v>
      </c>
      <c r="AL293">
        <v>1</v>
      </c>
      <c r="AN293">
        <v>0</v>
      </c>
      <c r="AO293">
        <v>1</v>
      </c>
      <c r="AP293">
        <v>0</v>
      </c>
      <c r="AQ293">
        <v>0</v>
      </c>
      <c r="AR293">
        <v>0</v>
      </c>
      <c r="AS293" t="s">
        <v>3</v>
      </c>
      <c r="AT293">
        <v>0.81</v>
      </c>
      <c r="AU293" t="s">
        <v>3</v>
      </c>
      <c r="AV293">
        <v>0</v>
      </c>
      <c r="AW293">
        <v>2</v>
      </c>
      <c r="AX293">
        <v>55576161</v>
      </c>
      <c r="AY293">
        <v>2</v>
      </c>
      <c r="AZ293">
        <v>98304</v>
      </c>
      <c r="BA293">
        <v>285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CX293">
        <f>Y293*Source!I954</f>
        <v>0.35640000000000005</v>
      </c>
      <c r="CY293">
        <f>AB293</f>
        <v>2020.59</v>
      </c>
      <c r="CZ293">
        <f>AF293</f>
        <v>2020.59</v>
      </c>
      <c r="DA293">
        <f>AJ293</f>
        <v>1</v>
      </c>
      <c r="DB293">
        <f t="shared" si="19"/>
        <v>1636.68</v>
      </c>
      <c r="DC293">
        <f t="shared" si="20"/>
        <v>371.43</v>
      </c>
    </row>
    <row r="294" spans="1:107" x14ac:dyDescent="0.2">
      <c r="A294">
        <f>ROW(Source!A954)</f>
        <v>954</v>
      </c>
      <c r="B294">
        <v>55574044</v>
      </c>
      <c r="C294">
        <v>55576149</v>
      </c>
      <c r="D294">
        <v>52276327</v>
      </c>
      <c r="E294">
        <v>1</v>
      </c>
      <c r="F294">
        <v>1</v>
      </c>
      <c r="G294">
        <v>27</v>
      </c>
      <c r="H294">
        <v>2</v>
      </c>
      <c r="I294" t="s">
        <v>635</v>
      </c>
      <c r="J294" t="s">
        <v>636</v>
      </c>
      <c r="K294" t="s">
        <v>637</v>
      </c>
      <c r="L294">
        <v>1368</v>
      </c>
      <c r="N294">
        <v>1011</v>
      </c>
      <c r="O294" t="s">
        <v>536</v>
      </c>
      <c r="P294" t="s">
        <v>536</v>
      </c>
      <c r="Q294">
        <v>1</v>
      </c>
      <c r="W294">
        <v>0</v>
      </c>
      <c r="X294">
        <v>41279402</v>
      </c>
      <c r="Y294">
        <v>1.94</v>
      </c>
      <c r="AA294">
        <v>0</v>
      </c>
      <c r="AB294">
        <v>1412.71</v>
      </c>
      <c r="AC294">
        <v>641.32000000000005</v>
      </c>
      <c r="AD294">
        <v>0</v>
      </c>
      <c r="AE294">
        <v>0</v>
      </c>
      <c r="AF294">
        <v>1412.71</v>
      </c>
      <c r="AG294">
        <v>641.32000000000005</v>
      </c>
      <c r="AH294">
        <v>0</v>
      </c>
      <c r="AI294">
        <v>1</v>
      </c>
      <c r="AJ294">
        <v>1</v>
      </c>
      <c r="AK294">
        <v>1</v>
      </c>
      <c r="AL294">
        <v>1</v>
      </c>
      <c r="AN294">
        <v>0</v>
      </c>
      <c r="AO294">
        <v>1</v>
      </c>
      <c r="AP294">
        <v>0</v>
      </c>
      <c r="AQ294">
        <v>0</v>
      </c>
      <c r="AR294">
        <v>0</v>
      </c>
      <c r="AS294" t="s">
        <v>3</v>
      </c>
      <c r="AT294">
        <v>1.94</v>
      </c>
      <c r="AU294" t="s">
        <v>3</v>
      </c>
      <c r="AV294">
        <v>0</v>
      </c>
      <c r="AW294">
        <v>2</v>
      </c>
      <c r="AX294">
        <v>55576162</v>
      </c>
      <c r="AY294">
        <v>2</v>
      </c>
      <c r="AZ294">
        <v>98304</v>
      </c>
      <c r="BA294">
        <v>286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CX294">
        <f>Y294*Source!I954</f>
        <v>0.85360000000000003</v>
      </c>
      <c r="CY294">
        <f>AB294</f>
        <v>1412.71</v>
      </c>
      <c r="CZ294">
        <f>AF294</f>
        <v>1412.71</v>
      </c>
      <c r="DA294">
        <f>AJ294</f>
        <v>1</v>
      </c>
      <c r="DB294">
        <f t="shared" si="19"/>
        <v>2740.66</v>
      </c>
      <c r="DC294">
        <f t="shared" si="20"/>
        <v>1244.1600000000001</v>
      </c>
    </row>
    <row r="295" spans="1:107" x14ac:dyDescent="0.2">
      <c r="A295">
        <f>ROW(Source!A954)</f>
        <v>954</v>
      </c>
      <c r="B295">
        <v>55574044</v>
      </c>
      <c r="C295">
        <v>55576149</v>
      </c>
      <c r="D295">
        <v>52276293</v>
      </c>
      <c r="E295">
        <v>1</v>
      </c>
      <c r="F295">
        <v>1</v>
      </c>
      <c r="G295">
        <v>27</v>
      </c>
      <c r="H295">
        <v>2</v>
      </c>
      <c r="I295" t="s">
        <v>638</v>
      </c>
      <c r="J295" t="s">
        <v>639</v>
      </c>
      <c r="K295" t="s">
        <v>640</v>
      </c>
      <c r="L295">
        <v>1368</v>
      </c>
      <c r="N295">
        <v>1011</v>
      </c>
      <c r="O295" t="s">
        <v>536</v>
      </c>
      <c r="P295" t="s">
        <v>536</v>
      </c>
      <c r="Q295">
        <v>1</v>
      </c>
      <c r="W295">
        <v>0</v>
      </c>
      <c r="X295">
        <v>-1991511797</v>
      </c>
      <c r="Y295">
        <v>0.65</v>
      </c>
      <c r="AA295">
        <v>0</v>
      </c>
      <c r="AB295">
        <v>1213.3399999999999</v>
      </c>
      <c r="AC295">
        <v>461.6</v>
      </c>
      <c r="AD295">
        <v>0</v>
      </c>
      <c r="AE295">
        <v>0</v>
      </c>
      <c r="AF295">
        <v>1213.3399999999999</v>
      </c>
      <c r="AG295">
        <v>461.6</v>
      </c>
      <c r="AH295">
        <v>0</v>
      </c>
      <c r="AI295">
        <v>1</v>
      </c>
      <c r="AJ295">
        <v>1</v>
      </c>
      <c r="AK295">
        <v>1</v>
      </c>
      <c r="AL295">
        <v>1</v>
      </c>
      <c r="AN295">
        <v>0</v>
      </c>
      <c r="AO295">
        <v>1</v>
      </c>
      <c r="AP295">
        <v>0</v>
      </c>
      <c r="AQ295">
        <v>0</v>
      </c>
      <c r="AR295">
        <v>0</v>
      </c>
      <c r="AS295" t="s">
        <v>3</v>
      </c>
      <c r="AT295">
        <v>0.65</v>
      </c>
      <c r="AU295" t="s">
        <v>3</v>
      </c>
      <c r="AV295">
        <v>0</v>
      </c>
      <c r="AW295">
        <v>2</v>
      </c>
      <c r="AX295">
        <v>55576163</v>
      </c>
      <c r="AY295">
        <v>2</v>
      </c>
      <c r="AZ295">
        <v>98304</v>
      </c>
      <c r="BA295">
        <v>287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CX295">
        <f>Y295*Source!I954</f>
        <v>0.28600000000000003</v>
      </c>
      <c r="CY295">
        <f>AB295</f>
        <v>1213.3399999999999</v>
      </c>
      <c r="CZ295">
        <f>AF295</f>
        <v>1213.3399999999999</v>
      </c>
      <c r="DA295">
        <f>AJ295</f>
        <v>1</v>
      </c>
      <c r="DB295">
        <f t="shared" si="19"/>
        <v>788.67</v>
      </c>
      <c r="DC295">
        <f t="shared" si="20"/>
        <v>300.04000000000002</v>
      </c>
    </row>
    <row r="296" spans="1:107" x14ac:dyDescent="0.2">
      <c r="A296">
        <f>ROW(Source!A954)</f>
        <v>954</v>
      </c>
      <c r="B296">
        <v>55574044</v>
      </c>
      <c r="C296">
        <v>55576149</v>
      </c>
      <c r="D296">
        <v>52278255</v>
      </c>
      <c r="E296">
        <v>1</v>
      </c>
      <c r="F296">
        <v>1</v>
      </c>
      <c r="G296">
        <v>27</v>
      </c>
      <c r="H296">
        <v>3</v>
      </c>
      <c r="I296" t="s">
        <v>641</v>
      </c>
      <c r="J296" t="s">
        <v>642</v>
      </c>
      <c r="K296" t="s">
        <v>643</v>
      </c>
      <c r="L296">
        <v>1339</v>
      </c>
      <c r="N296">
        <v>1007</v>
      </c>
      <c r="O296" t="s">
        <v>175</v>
      </c>
      <c r="P296" t="s">
        <v>175</v>
      </c>
      <c r="Q296">
        <v>1</v>
      </c>
      <c r="W296">
        <v>0</v>
      </c>
      <c r="X296">
        <v>-840107338</v>
      </c>
      <c r="Y296">
        <v>110</v>
      </c>
      <c r="AA296">
        <v>590.78</v>
      </c>
      <c r="AB296">
        <v>0</v>
      </c>
      <c r="AC296">
        <v>0</v>
      </c>
      <c r="AD296">
        <v>0</v>
      </c>
      <c r="AE296">
        <v>590.78</v>
      </c>
      <c r="AF296">
        <v>0</v>
      </c>
      <c r="AG296">
        <v>0</v>
      </c>
      <c r="AH296">
        <v>0</v>
      </c>
      <c r="AI296">
        <v>1</v>
      </c>
      <c r="AJ296">
        <v>1</v>
      </c>
      <c r="AK296">
        <v>1</v>
      </c>
      <c r="AL296">
        <v>1</v>
      </c>
      <c r="AN296">
        <v>0</v>
      </c>
      <c r="AO296">
        <v>1</v>
      </c>
      <c r="AP296">
        <v>0</v>
      </c>
      <c r="AQ296">
        <v>0</v>
      </c>
      <c r="AR296">
        <v>0</v>
      </c>
      <c r="AS296" t="s">
        <v>3</v>
      </c>
      <c r="AT296">
        <v>110</v>
      </c>
      <c r="AU296" t="s">
        <v>3</v>
      </c>
      <c r="AV296">
        <v>0</v>
      </c>
      <c r="AW296">
        <v>2</v>
      </c>
      <c r="AX296">
        <v>55576164</v>
      </c>
      <c r="AY296">
        <v>1</v>
      </c>
      <c r="AZ296">
        <v>0</v>
      </c>
      <c r="BA296">
        <v>288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CX296">
        <f>Y296*Source!I954</f>
        <v>48.4</v>
      </c>
      <c r="CY296">
        <f>AA296</f>
        <v>590.78</v>
      </c>
      <c r="CZ296">
        <f>AE296</f>
        <v>590.78</v>
      </c>
      <c r="DA296">
        <f>AI296</f>
        <v>1</v>
      </c>
      <c r="DB296">
        <f t="shared" si="19"/>
        <v>64985.8</v>
      </c>
      <c r="DC296">
        <f t="shared" si="20"/>
        <v>0</v>
      </c>
    </row>
    <row r="297" spans="1:107" x14ac:dyDescent="0.2">
      <c r="A297">
        <f>ROW(Source!A954)</f>
        <v>954</v>
      </c>
      <c r="B297">
        <v>55574044</v>
      </c>
      <c r="C297">
        <v>55576149</v>
      </c>
      <c r="D297">
        <v>52279001</v>
      </c>
      <c r="E297">
        <v>1</v>
      </c>
      <c r="F297">
        <v>1</v>
      </c>
      <c r="G297">
        <v>27</v>
      </c>
      <c r="H297">
        <v>3</v>
      </c>
      <c r="I297" t="s">
        <v>556</v>
      </c>
      <c r="J297" t="s">
        <v>607</v>
      </c>
      <c r="K297" t="s">
        <v>558</v>
      </c>
      <c r="L297">
        <v>1339</v>
      </c>
      <c r="N297">
        <v>1007</v>
      </c>
      <c r="O297" t="s">
        <v>175</v>
      </c>
      <c r="P297" t="s">
        <v>175</v>
      </c>
      <c r="Q297">
        <v>1</v>
      </c>
      <c r="W297">
        <v>0</v>
      </c>
      <c r="X297">
        <v>2028445372</v>
      </c>
      <c r="Y297">
        <v>5</v>
      </c>
      <c r="AA297">
        <v>35.25</v>
      </c>
      <c r="AB297">
        <v>0</v>
      </c>
      <c r="AC297">
        <v>0</v>
      </c>
      <c r="AD297">
        <v>0</v>
      </c>
      <c r="AE297">
        <v>35.25</v>
      </c>
      <c r="AF297">
        <v>0</v>
      </c>
      <c r="AG297">
        <v>0</v>
      </c>
      <c r="AH297">
        <v>0</v>
      </c>
      <c r="AI297">
        <v>1</v>
      </c>
      <c r="AJ297">
        <v>1</v>
      </c>
      <c r="AK297">
        <v>1</v>
      </c>
      <c r="AL297">
        <v>1</v>
      </c>
      <c r="AN297">
        <v>0</v>
      </c>
      <c r="AO297">
        <v>1</v>
      </c>
      <c r="AP297">
        <v>0</v>
      </c>
      <c r="AQ297">
        <v>0</v>
      </c>
      <c r="AR297">
        <v>0</v>
      </c>
      <c r="AS297" t="s">
        <v>3</v>
      </c>
      <c r="AT297">
        <v>5</v>
      </c>
      <c r="AU297" t="s">
        <v>3</v>
      </c>
      <c r="AV297">
        <v>0</v>
      </c>
      <c r="AW297">
        <v>2</v>
      </c>
      <c r="AX297">
        <v>55576165</v>
      </c>
      <c r="AY297">
        <v>2</v>
      </c>
      <c r="AZ297">
        <v>16384</v>
      </c>
      <c r="BA297">
        <v>289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CX297">
        <f>Y297*Source!I954</f>
        <v>2.2000000000000002</v>
      </c>
      <c r="CY297">
        <f>AA297</f>
        <v>35.25</v>
      </c>
      <c r="CZ297">
        <f>AE297</f>
        <v>35.25</v>
      </c>
      <c r="DA297">
        <f>AI297</f>
        <v>1</v>
      </c>
      <c r="DB297">
        <f t="shared" si="19"/>
        <v>176.25</v>
      </c>
      <c r="DC297">
        <f t="shared" si="20"/>
        <v>0</v>
      </c>
    </row>
    <row r="298" spans="1:107" x14ac:dyDescent="0.2">
      <c r="A298">
        <f>ROW(Source!A955)</f>
        <v>955</v>
      </c>
      <c r="B298">
        <v>55574044</v>
      </c>
      <c r="C298">
        <v>55576166</v>
      </c>
      <c r="D298">
        <v>52263930</v>
      </c>
      <c r="E298">
        <v>27</v>
      </c>
      <c r="F298">
        <v>1</v>
      </c>
      <c r="G298">
        <v>27</v>
      </c>
      <c r="H298">
        <v>1</v>
      </c>
      <c r="I298" t="s">
        <v>530</v>
      </c>
      <c r="J298" t="s">
        <v>3</v>
      </c>
      <c r="K298" t="s">
        <v>531</v>
      </c>
      <c r="L298">
        <v>1191</v>
      </c>
      <c r="N298">
        <v>1013</v>
      </c>
      <c r="O298" t="s">
        <v>532</v>
      </c>
      <c r="P298" t="s">
        <v>532</v>
      </c>
      <c r="Q298">
        <v>1</v>
      </c>
      <c r="W298">
        <v>0</v>
      </c>
      <c r="X298">
        <v>476480486</v>
      </c>
      <c r="Y298">
        <v>24.84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1</v>
      </c>
      <c r="AK298">
        <v>1</v>
      </c>
      <c r="AL298">
        <v>1</v>
      </c>
      <c r="AN298">
        <v>0</v>
      </c>
      <c r="AO298">
        <v>1</v>
      </c>
      <c r="AP298">
        <v>0</v>
      </c>
      <c r="AQ298">
        <v>0</v>
      </c>
      <c r="AR298">
        <v>0</v>
      </c>
      <c r="AS298" t="s">
        <v>3</v>
      </c>
      <c r="AT298">
        <v>24.84</v>
      </c>
      <c r="AU298" t="s">
        <v>3</v>
      </c>
      <c r="AV298">
        <v>1</v>
      </c>
      <c r="AW298">
        <v>2</v>
      </c>
      <c r="AX298">
        <v>55576176</v>
      </c>
      <c r="AY298">
        <v>1</v>
      </c>
      <c r="AZ298">
        <v>0</v>
      </c>
      <c r="BA298">
        <v>290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CX298">
        <f>Y298*Source!I955</f>
        <v>16.394400000000001</v>
      </c>
      <c r="CY298">
        <f>AD298</f>
        <v>0</v>
      </c>
      <c r="CZ298">
        <f>AH298</f>
        <v>0</v>
      </c>
      <c r="DA298">
        <f>AL298</f>
        <v>1</v>
      </c>
      <c r="DB298">
        <f t="shared" si="19"/>
        <v>0</v>
      </c>
      <c r="DC298">
        <f t="shared" si="20"/>
        <v>0</v>
      </c>
    </row>
    <row r="299" spans="1:107" x14ac:dyDescent="0.2">
      <c r="A299">
        <f>ROW(Source!A955)</f>
        <v>955</v>
      </c>
      <c r="B299">
        <v>55574044</v>
      </c>
      <c r="C299">
        <v>55576166</v>
      </c>
      <c r="D299">
        <v>52276122</v>
      </c>
      <c r="E299">
        <v>1</v>
      </c>
      <c r="F299">
        <v>1</v>
      </c>
      <c r="G299">
        <v>27</v>
      </c>
      <c r="H299">
        <v>2</v>
      </c>
      <c r="I299" t="s">
        <v>623</v>
      </c>
      <c r="J299" t="s">
        <v>624</v>
      </c>
      <c r="K299" t="s">
        <v>625</v>
      </c>
      <c r="L299">
        <v>1368</v>
      </c>
      <c r="N299">
        <v>1011</v>
      </c>
      <c r="O299" t="s">
        <v>536</v>
      </c>
      <c r="P299" t="s">
        <v>536</v>
      </c>
      <c r="Q299">
        <v>1</v>
      </c>
      <c r="W299">
        <v>0</v>
      </c>
      <c r="X299">
        <v>974897901</v>
      </c>
      <c r="Y299">
        <v>2.94</v>
      </c>
      <c r="AA299">
        <v>0</v>
      </c>
      <c r="AB299">
        <v>956.79</v>
      </c>
      <c r="AC299">
        <v>359.44</v>
      </c>
      <c r="AD299">
        <v>0</v>
      </c>
      <c r="AE299">
        <v>0</v>
      </c>
      <c r="AF299">
        <v>956.79</v>
      </c>
      <c r="AG299">
        <v>359.44</v>
      </c>
      <c r="AH299">
        <v>0</v>
      </c>
      <c r="AI299">
        <v>1</v>
      </c>
      <c r="AJ299">
        <v>1</v>
      </c>
      <c r="AK299">
        <v>1</v>
      </c>
      <c r="AL299">
        <v>1</v>
      </c>
      <c r="AN299">
        <v>0</v>
      </c>
      <c r="AO299">
        <v>1</v>
      </c>
      <c r="AP299">
        <v>0</v>
      </c>
      <c r="AQ299">
        <v>0</v>
      </c>
      <c r="AR299">
        <v>0</v>
      </c>
      <c r="AS299" t="s">
        <v>3</v>
      </c>
      <c r="AT299">
        <v>2.94</v>
      </c>
      <c r="AU299" t="s">
        <v>3</v>
      </c>
      <c r="AV299">
        <v>0</v>
      </c>
      <c r="AW299">
        <v>2</v>
      </c>
      <c r="AX299">
        <v>55576177</v>
      </c>
      <c r="AY299">
        <v>2</v>
      </c>
      <c r="AZ299">
        <v>98304</v>
      </c>
      <c r="BA299">
        <v>291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CX299">
        <f>Y299*Source!I955</f>
        <v>1.9404000000000001</v>
      </c>
      <c r="CY299">
        <f t="shared" ref="CY299:CY304" si="21">AB299</f>
        <v>956.79</v>
      </c>
      <c r="CZ299">
        <f t="shared" ref="CZ299:CZ304" si="22">AF299</f>
        <v>956.79</v>
      </c>
      <c r="DA299">
        <f t="shared" ref="DA299:DA304" si="23">AJ299</f>
        <v>1</v>
      </c>
      <c r="DB299">
        <f t="shared" si="19"/>
        <v>2812.96</v>
      </c>
      <c r="DC299">
        <f t="shared" si="20"/>
        <v>1056.75</v>
      </c>
    </row>
    <row r="300" spans="1:107" x14ac:dyDescent="0.2">
      <c r="A300">
        <f>ROW(Source!A955)</f>
        <v>955</v>
      </c>
      <c r="B300">
        <v>55574044</v>
      </c>
      <c r="C300">
        <v>55576166</v>
      </c>
      <c r="D300">
        <v>52276303</v>
      </c>
      <c r="E300">
        <v>1</v>
      </c>
      <c r="F300">
        <v>1</v>
      </c>
      <c r="G300">
        <v>27</v>
      </c>
      <c r="H300">
        <v>2</v>
      </c>
      <c r="I300" t="s">
        <v>632</v>
      </c>
      <c r="J300" t="s">
        <v>633</v>
      </c>
      <c r="K300" t="s">
        <v>634</v>
      </c>
      <c r="L300">
        <v>1368</v>
      </c>
      <c r="N300">
        <v>1011</v>
      </c>
      <c r="O300" t="s">
        <v>536</v>
      </c>
      <c r="P300" t="s">
        <v>536</v>
      </c>
      <c r="Q300">
        <v>1</v>
      </c>
      <c r="W300">
        <v>0</v>
      </c>
      <c r="X300">
        <v>351519474</v>
      </c>
      <c r="Y300">
        <v>1.1399999999999999</v>
      </c>
      <c r="AA300">
        <v>0</v>
      </c>
      <c r="AB300">
        <v>2020.59</v>
      </c>
      <c r="AC300">
        <v>458.56</v>
      </c>
      <c r="AD300">
        <v>0</v>
      </c>
      <c r="AE300">
        <v>0</v>
      </c>
      <c r="AF300">
        <v>2020.59</v>
      </c>
      <c r="AG300">
        <v>458.56</v>
      </c>
      <c r="AH300">
        <v>0</v>
      </c>
      <c r="AI300">
        <v>1</v>
      </c>
      <c r="AJ300">
        <v>1</v>
      </c>
      <c r="AK300">
        <v>1</v>
      </c>
      <c r="AL300">
        <v>1</v>
      </c>
      <c r="AN300">
        <v>0</v>
      </c>
      <c r="AO300">
        <v>1</v>
      </c>
      <c r="AP300">
        <v>0</v>
      </c>
      <c r="AQ300">
        <v>0</v>
      </c>
      <c r="AR300">
        <v>0</v>
      </c>
      <c r="AS300" t="s">
        <v>3</v>
      </c>
      <c r="AT300">
        <v>1.1399999999999999</v>
      </c>
      <c r="AU300" t="s">
        <v>3</v>
      </c>
      <c r="AV300">
        <v>0</v>
      </c>
      <c r="AW300">
        <v>2</v>
      </c>
      <c r="AX300">
        <v>55576178</v>
      </c>
      <c r="AY300">
        <v>2</v>
      </c>
      <c r="AZ300">
        <v>98304</v>
      </c>
      <c r="BA300">
        <v>292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CX300">
        <f>Y300*Source!I955</f>
        <v>0.75239999999999996</v>
      </c>
      <c r="CY300">
        <f t="shared" si="21"/>
        <v>2020.59</v>
      </c>
      <c r="CZ300">
        <f t="shared" si="22"/>
        <v>2020.59</v>
      </c>
      <c r="DA300">
        <f t="shared" si="23"/>
        <v>1</v>
      </c>
      <c r="DB300">
        <f t="shared" si="19"/>
        <v>2303.4699999999998</v>
      </c>
      <c r="DC300">
        <f t="shared" si="20"/>
        <v>522.76</v>
      </c>
    </row>
    <row r="301" spans="1:107" x14ac:dyDescent="0.2">
      <c r="A301">
        <f>ROW(Source!A955)</f>
        <v>955</v>
      </c>
      <c r="B301">
        <v>55574044</v>
      </c>
      <c r="C301">
        <v>55576166</v>
      </c>
      <c r="D301">
        <v>52276288</v>
      </c>
      <c r="E301">
        <v>1</v>
      </c>
      <c r="F301">
        <v>1</v>
      </c>
      <c r="G301">
        <v>27</v>
      </c>
      <c r="H301">
        <v>2</v>
      </c>
      <c r="I301" t="s">
        <v>644</v>
      </c>
      <c r="J301" t="s">
        <v>645</v>
      </c>
      <c r="K301" t="s">
        <v>646</v>
      </c>
      <c r="L301">
        <v>1368</v>
      </c>
      <c r="N301">
        <v>1011</v>
      </c>
      <c r="O301" t="s">
        <v>536</v>
      </c>
      <c r="P301" t="s">
        <v>536</v>
      </c>
      <c r="Q301">
        <v>1</v>
      </c>
      <c r="W301">
        <v>0</v>
      </c>
      <c r="X301">
        <v>-1930120489</v>
      </c>
      <c r="Y301">
        <v>8.9600000000000009</v>
      </c>
      <c r="AA301">
        <v>0</v>
      </c>
      <c r="AB301">
        <v>1261.8699999999999</v>
      </c>
      <c r="AC301">
        <v>530.02</v>
      </c>
      <c r="AD301">
        <v>0</v>
      </c>
      <c r="AE301">
        <v>0</v>
      </c>
      <c r="AF301">
        <v>1261.8699999999999</v>
      </c>
      <c r="AG301">
        <v>530.02</v>
      </c>
      <c r="AH301">
        <v>0</v>
      </c>
      <c r="AI301">
        <v>1</v>
      </c>
      <c r="AJ301">
        <v>1</v>
      </c>
      <c r="AK301">
        <v>1</v>
      </c>
      <c r="AL301">
        <v>1</v>
      </c>
      <c r="AN301">
        <v>0</v>
      </c>
      <c r="AO301">
        <v>1</v>
      </c>
      <c r="AP301">
        <v>0</v>
      </c>
      <c r="AQ301">
        <v>0</v>
      </c>
      <c r="AR301">
        <v>0</v>
      </c>
      <c r="AS301" t="s">
        <v>3</v>
      </c>
      <c r="AT301">
        <v>8.9600000000000009</v>
      </c>
      <c r="AU301" t="s">
        <v>3</v>
      </c>
      <c r="AV301">
        <v>0</v>
      </c>
      <c r="AW301">
        <v>2</v>
      </c>
      <c r="AX301">
        <v>55576179</v>
      </c>
      <c r="AY301">
        <v>2</v>
      </c>
      <c r="AZ301">
        <v>98304</v>
      </c>
      <c r="BA301">
        <v>293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CX301">
        <f>Y301*Source!I955</f>
        <v>5.9136000000000006</v>
      </c>
      <c r="CY301">
        <f t="shared" si="21"/>
        <v>1261.8699999999999</v>
      </c>
      <c r="CZ301">
        <f t="shared" si="22"/>
        <v>1261.8699999999999</v>
      </c>
      <c r="DA301">
        <f t="shared" si="23"/>
        <v>1</v>
      </c>
      <c r="DB301">
        <f t="shared" si="19"/>
        <v>11306.36</v>
      </c>
      <c r="DC301">
        <f t="shared" si="20"/>
        <v>4748.9799999999996</v>
      </c>
    </row>
    <row r="302" spans="1:107" x14ac:dyDescent="0.2">
      <c r="A302">
        <f>ROW(Source!A955)</f>
        <v>955</v>
      </c>
      <c r="B302">
        <v>55574044</v>
      </c>
      <c r="C302">
        <v>55576166</v>
      </c>
      <c r="D302">
        <v>52276289</v>
      </c>
      <c r="E302">
        <v>1</v>
      </c>
      <c r="F302">
        <v>1</v>
      </c>
      <c r="G302">
        <v>27</v>
      </c>
      <c r="H302">
        <v>2</v>
      </c>
      <c r="I302" t="s">
        <v>647</v>
      </c>
      <c r="J302" t="s">
        <v>648</v>
      </c>
      <c r="K302" t="s">
        <v>649</v>
      </c>
      <c r="L302">
        <v>1368</v>
      </c>
      <c r="N302">
        <v>1011</v>
      </c>
      <c r="O302" t="s">
        <v>536</v>
      </c>
      <c r="P302" t="s">
        <v>536</v>
      </c>
      <c r="Q302">
        <v>1</v>
      </c>
      <c r="W302">
        <v>0</v>
      </c>
      <c r="X302">
        <v>1869206802</v>
      </c>
      <c r="Y302">
        <v>18.25</v>
      </c>
      <c r="AA302">
        <v>0</v>
      </c>
      <c r="AB302">
        <v>1827.95</v>
      </c>
      <c r="AC302">
        <v>720.55</v>
      </c>
      <c r="AD302">
        <v>0</v>
      </c>
      <c r="AE302">
        <v>0</v>
      </c>
      <c r="AF302">
        <v>1827.95</v>
      </c>
      <c r="AG302">
        <v>720.55</v>
      </c>
      <c r="AH302">
        <v>0</v>
      </c>
      <c r="AI302">
        <v>1</v>
      </c>
      <c r="AJ302">
        <v>1</v>
      </c>
      <c r="AK302">
        <v>1</v>
      </c>
      <c r="AL302">
        <v>1</v>
      </c>
      <c r="AN302">
        <v>0</v>
      </c>
      <c r="AO302">
        <v>1</v>
      </c>
      <c r="AP302">
        <v>0</v>
      </c>
      <c r="AQ302">
        <v>0</v>
      </c>
      <c r="AR302">
        <v>0</v>
      </c>
      <c r="AS302" t="s">
        <v>3</v>
      </c>
      <c r="AT302">
        <v>18.25</v>
      </c>
      <c r="AU302" t="s">
        <v>3</v>
      </c>
      <c r="AV302">
        <v>0</v>
      </c>
      <c r="AW302">
        <v>2</v>
      </c>
      <c r="AX302">
        <v>55576180</v>
      </c>
      <c r="AY302">
        <v>2</v>
      </c>
      <c r="AZ302">
        <v>98304</v>
      </c>
      <c r="BA302">
        <v>294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CX302">
        <f>Y302*Source!I955</f>
        <v>12.045</v>
      </c>
      <c r="CY302">
        <f t="shared" si="21"/>
        <v>1827.95</v>
      </c>
      <c r="CZ302">
        <f t="shared" si="22"/>
        <v>1827.95</v>
      </c>
      <c r="DA302">
        <f t="shared" si="23"/>
        <v>1</v>
      </c>
      <c r="DB302">
        <f t="shared" si="19"/>
        <v>33360.089999999997</v>
      </c>
      <c r="DC302">
        <f t="shared" si="20"/>
        <v>13150.04</v>
      </c>
    </row>
    <row r="303" spans="1:107" x14ac:dyDescent="0.2">
      <c r="A303">
        <f>ROW(Source!A955)</f>
        <v>955</v>
      </c>
      <c r="B303">
        <v>55574044</v>
      </c>
      <c r="C303">
        <v>55576166</v>
      </c>
      <c r="D303">
        <v>52276327</v>
      </c>
      <c r="E303">
        <v>1</v>
      </c>
      <c r="F303">
        <v>1</v>
      </c>
      <c r="G303">
        <v>27</v>
      </c>
      <c r="H303">
        <v>2</v>
      </c>
      <c r="I303" t="s">
        <v>635</v>
      </c>
      <c r="J303" t="s">
        <v>636</v>
      </c>
      <c r="K303" t="s">
        <v>637</v>
      </c>
      <c r="L303">
        <v>1368</v>
      </c>
      <c r="N303">
        <v>1011</v>
      </c>
      <c r="O303" t="s">
        <v>536</v>
      </c>
      <c r="P303" t="s">
        <v>536</v>
      </c>
      <c r="Q303">
        <v>1</v>
      </c>
      <c r="W303">
        <v>0</v>
      </c>
      <c r="X303">
        <v>41279402</v>
      </c>
      <c r="Y303">
        <v>2.2400000000000002</v>
      </c>
      <c r="AA303">
        <v>0</v>
      </c>
      <c r="AB303">
        <v>1412.71</v>
      </c>
      <c r="AC303">
        <v>641.32000000000005</v>
      </c>
      <c r="AD303">
        <v>0</v>
      </c>
      <c r="AE303">
        <v>0</v>
      </c>
      <c r="AF303">
        <v>1412.71</v>
      </c>
      <c r="AG303">
        <v>641.32000000000005</v>
      </c>
      <c r="AH303">
        <v>0</v>
      </c>
      <c r="AI303">
        <v>1</v>
      </c>
      <c r="AJ303">
        <v>1</v>
      </c>
      <c r="AK303">
        <v>1</v>
      </c>
      <c r="AL303">
        <v>1</v>
      </c>
      <c r="AN303">
        <v>0</v>
      </c>
      <c r="AO303">
        <v>1</v>
      </c>
      <c r="AP303">
        <v>0</v>
      </c>
      <c r="AQ303">
        <v>0</v>
      </c>
      <c r="AR303">
        <v>0</v>
      </c>
      <c r="AS303" t="s">
        <v>3</v>
      </c>
      <c r="AT303">
        <v>2.2400000000000002</v>
      </c>
      <c r="AU303" t="s">
        <v>3</v>
      </c>
      <c r="AV303">
        <v>0</v>
      </c>
      <c r="AW303">
        <v>2</v>
      </c>
      <c r="AX303">
        <v>55576181</v>
      </c>
      <c r="AY303">
        <v>2</v>
      </c>
      <c r="AZ303">
        <v>98304</v>
      </c>
      <c r="BA303">
        <v>295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CX303">
        <f>Y303*Source!I955</f>
        <v>1.4784000000000002</v>
      </c>
      <c r="CY303">
        <f t="shared" si="21"/>
        <v>1412.71</v>
      </c>
      <c r="CZ303">
        <f t="shared" si="22"/>
        <v>1412.71</v>
      </c>
      <c r="DA303">
        <f t="shared" si="23"/>
        <v>1</v>
      </c>
      <c r="DB303">
        <f t="shared" si="19"/>
        <v>3164.47</v>
      </c>
      <c r="DC303">
        <f t="shared" si="20"/>
        <v>1436.56</v>
      </c>
    </row>
    <row r="304" spans="1:107" x14ac:dyDescent="0.2">
      <c r="A304">
        <f>ROW(Source!A955)</f>
        <v>955</v>
      </c>
      <c r="B304">
        <v>55574044</v>
      </c>
      <c r="C304">
        <v>55576166</v>
      </c>
      <c r="D304">
        <v>52276293</v>
      </c>
      <c r="E304">
        <v>1</v>
      </c>
      <c r="F304">
        <v>1</v>
      </c>
      <c r="G304">
        <v>27</v>
      </c>
      <c r="H304">
        <v>2</v>
      </c>
      <c r="I304" t="s">
        <v>638</v>
      </c>
      <c r="J304" t="s">
        <v>639</v>
      </c>
      <c r="K304" t="s">
        <v>640</v>
      </c>
      <c r="L304">
        <v>1368</v>
      </c>
      <c r="N304">
        <v>1011</v>
      </c>
      <c r="O304" t="s">
        <v>536</v>
      </c>
      <c r="P304" t="s">
        <v>536</v>
      </c>
      <c r="Q304">
        <v>1</v>
      </c>
      <c r="W304">
        <v>0</v>
      </c>
      <c r="X304">
        <v>-1991511797</v>
      </c>
      <c r="Y304">
        <v>0.65</v>
      </c>
      <c r="AA304">
        <v>0</v>
      </c>
      <c r="AB304">
        <v>1213.3399999999999</v>
      </c>
      <c r="AC304">
        <v>461.6</v>
      </c>
      <c r="AD304">
        <v>0</v>
      </c>
      <c r="AE304">
        <v>0</v>
      </c>
      <c r="AF304">
        <v>1213.3399999999999</v>
      </c>
      <c r="AG304">
        <v>461.6</v>
      </c>
      <c r="AH304">
        <v>0</v>
      </c>
      <c r="AI304">
        <v>1</v>
      </c>
      <c r="AJ304">
        <v>1</v>
      </c>
      <c r="AK304">
        <v>1</v>
      </c>
      <c r="AL304">
        <v>1</v>
      </c>
      <c r="AN304">
        <v>0</v>
      </c>
      <c r="AO304">
        <v>1</v>
      </c>
      <c r="AP304">
        <v>0</v>
      </c>
      <c r="AQ304">
        <v>0</v>
      </c>
      <c r="AR304">
        <v>0</v>
      </c>
      <c r="AS304" t="s">
        <v>3</v>
      </c>
      <c r="AT304">
        <v>0.65</v>
      </c>
      <c r="AU304" t="s">
        <v>3</v>
      </c>
      <c r="AV304">
        <v>0</v>
      </c>
      <c r="AW304">
        <v>2</v>
      </c>
      <c r="AX304">
        <v>55576182</v>
      </c>
      <c r="AY304">
        <v>2</v>
      </c>
      <c r="AZ304">
        <v>98304</v>
      </c>
      <c r="BA304">
        <v>296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CX304">
        <f>Y304*Source!I955</f>
        <v>0.42900000000000005</v>
      </c>
      <c r="CY304">
        <f t="shared" si="21"/>
        <v>1213.3399999999999</v>
      </c>
      <c r="CZ304">
        <f t="shared" si="22"/>
        <v>1213.3399999999999</v>
      </c>
      <c r="DA304">
        <f t="shared" si="23"/>
        <v>1</v>
      </c>
      <c r="DB304">
        <f t="shared" si="19"/>
        <v>788.67</v>
      </c>
      <c r="DC304">
        <f t="shared" si="20"/>
        <v>300.04000000000002</v>
      </c>
    </row>
    <row r="305" spans="1:107" x14ac:dyDescent="0.2">
      <c r="A305">
        <f>ROW(Source!A955)</f>
        <v>955</v>
      </c>
      <c r="B305">
        <v>55574044</v>
      </c>
      <c r="C305">
        <v>55576166</v>
      </c>
      <c r="D305">
        <v>52278281</v>
      </c>
      <c r="E305">
        <v>1</v>
      </c>
      <c r="F305">
        <v>1</v>
      </c>
      <c r="G305">
        <v>27</v>
      </c>
      <c r="H305">
        <v>3</v>
      </c>
      <c r="I305" t="s">
        <v>650</v>
      </c>
      <c r="J305" t="s">
        <v>651</v>
      </c>
      <c r="K305" t="s">
        <v>652</v>
      </c>
      <c r="L305">
        <v>1339</v>
      </c>
      <c r="N305">
        <v>1007</v>
      </c>
      <c r="O305" t="s">
        <v>175</v>
      </c>
      <c r="P305" t="s">
        <v>175</v>
      </c>
      <c r="Q305">
        <v>1</v>
      </c>
      <c r="W305">
        <v>0</v>
      </c>
      <c r="X305">
        <v>811973350</v>
      </c>
      <c r="Y305">
        <v>126</v>
      </c>
      <c r="AA305">
        <v>1763.75</v>
      </c>
      <c r="AB305">
        <v>0</v>
      </c>
      <c r="AC305">
        <v>0</v>
      </c>
      <c r="AD305">
        <v>0</v>
      </c>
      <c r="AE305">
        <v>1763.75</v>
      </c>
      <c r="AF305">
        <v>0</v>
      </c>
      <c r="AG305">
        <v>0</v>
      </c>
      <c r="AH305">
        <v>0</v>
      </c>
      <c r="AI305">
        <v>1</v>
      </c>
      <c r="AJ305">
        <v>1</v>
      </c>
      <c r="AK305">
        <v>1</v>
      </c>
      <c r="AL305">
        <v>1</v>
      </c>
      <c r="AN305">
        <v>0</v>
      </c>
      <c r="AO305">
        <v>1</v>
      </c>
      <c r="AP305">
        <v>0</v>
      </c>
      <c r="AQ305">
        <v>0</v>
      </c>
      <c r="AR305">
        <v>0</v>
      </c>
      <c r="AS305" t="s">
        <v>3</v>
      </c>
      <c r="AT305">
        <v>126</v>
      </c>
      <c r="AU305" t="s">
        <v>3</v>
      </c>
      <c r="AV305">
        <v>0</v>
      </c>
      <c r="AW305">
        <v>2</v>
      </c>
      <c r="AX305">
        <v>55576183</v>
      </c>
      <c r="AY305">
        <v>2</v>
      </c>
      <c r="AZ305">
        <v>16384</v>
      </c>
      <c r="BA305">
        <v>297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CX305">
        <f>Y305*Source!I955</f>
        <v>83.160000000000011</v>
      </c>
      <c r="CY305">
        <f>AA305</f>
        <v>1763.75</v>
      </c>
      <c r="CZ305">
        <f>AE305</f>
        <v>1763.75</v>
      </c>
      <c r="DA305">
        <f>AI305</f>
        <v>1</v>
      </c>
      <c r="DB305">
        <f t="shared" si="19"/>
        <v>222232.5</v>
      </c>
      <c r="DC305">
        <f t="shared" si="20"/>
        <v>0</v>
      </c>
    </row>
    <row r="306" spans="1:107" x14ac:dyDescent="0.2">
      <c r="A306">
        <f>ROW(Source!A955)</f>
        <v>955</v>
      </c>
      <c r="B306">
        <v>55574044</v>
      </c>
      <c r="C306">
        <v>55576166</v>
      </c>
      <c r="D306">
        <v>52279001</v>
      </c>
      <c r="E306">
        <v>1</v>
      </c>
      <c r="F306">
        <v>1</v>
      </c>
      <c r="G306">
        <v>27</v>
      </c>
      <c r="H306">
        <v>3</v>
      </c>
      <c r="I306" t="s">
        <v>556</v>
      </c>
      <c r="J306" t="s">
        <v>607</v>
      </c>
      <c r="K306" t="s">
        <v>558</v>
      </c>
      <c r="L306">
        <v>1339</v>
      </c>
      <c r="N306">
        <v>1007</v>
      </c>
      <c r="O306" t="s">
        <v>175</v>
      </c>
      <c r="P306" t="s">
        <v>175</v>
      </c>
      <c r="Q306">
        <v>1</v>
      </c>
      <c r="W306">
        <v>0</v>
      </c>
      <c r="X306">
        <v>2028445372</v>
      </c>
      <c r="Y306">
        <v>7</v>
      </c>
      <c r="AA306">
        <v>35.25</v>
      </c>
      <c r="AB306">
        <v>0</v>
      </c>
      <c r="AC306">
        <v>0</v>
      </c>
      <c r="AD306">
        <v>0</v>
      </c>
      <c r="AE306">
        <v>35.25</v>
      </c>
      <c r="AF306">
        <v>0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1</v>
      </c>
      <c r="AN306">
        <v>0</v>
      </c>
      <c r="AO306">
        <v>1</v>
      </c>
      <c r="AP306">
        <v>0</v>
      </c>
      <c r="AQ306">
        <v>0</v>
      </c>
      <c r="AR306">
        <v>0</v>
      </c>
      <c r="AS306" t="s">
        <v>3</v>
      </c>
      <c r="AT306">
        <v>7</v>
      </c>
      <c r="AU306" t="s">
        <v>3</v>
      </c>
      <c r="AV306">
        <v>0</v>
      </c>
      <c r="AW306">
        <v>2</v>
      </c>
      <c r="AX306">
        <v>55576184</v>
      </c>
      <c r="AY306">
        <v>2</v>
      </c>
      <c r="AZ306">
        <v>16384</v>
      </c>
      <c r="BA306">
        <v>298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CX306">
        <f>Y306*Source!I955</f>
        <v>4.62</v>
      </c>
      <c r="CY306">
        <f>AA306</f>
        <v>35.25</v>
      </c>
      <c r="CZ306">
        <f>AE306</f>
        <v>35.25</v>
      </c>
      <c r="DA306">
        <f>AI306</f>
        <v>1</v>
      </c>
      <c r="DB306">
        <f t="shared" si="19"/>
        <v>246.75</v>
      </c>
      <c r="DC306">
        <f t="shared" si="20"/>
        <v>0</v>
      </c>
    </row>
    <row r="307" spans="1:107" x14ac:dyDescent="0.2">
      <c r="A307">
        <f>ROW(Source!A956)</f>
        <v>956</v>
      </c>
      <c r="B307">
        <v>55574044</v>
      </c>
      <c r="C307">
        <v>55576185</v>
      </c>
      <c r="D307">
        <v>52263930</v>
      </c>
      <c r="E307">
        <v>27</v>
      </c>
      <c r="F307">
        <v>1</v>
      </c>
      <c r="G307">
        <v>27</v>
      </c>
      <c r="H307">
        <v>1</v>
      </c>
      <c r="I307" t="s">
        <v>530</v>
      </c>
      <c r="J307" t="s">
        <v>3</v>
      </c>
      <c r="K307" t="s">
        <v>531</v>
      </c>
      <c r="L307">
        <v>1191</v>
      </c>
      <c r="N307">
        <v>1013</v>
      </c>
      <c r="O307" t="s">
        <v>532</v>
      </c>
      <c r="P307" t="s">
        <v>532</v>
      </c>
      <c r="Q307">
        <v>1</v>
      </c>
      <c r="W307">
        <v>0</v>
      </c>
      <c r="X307">
        <v>476480486</v>
      </c>
      <c r="Y307">
        <v>13.57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1</v>
      </c>
      <c r="AL307">
        <v>1</v>
      </c>
      <c r="AN307">
        <v>0</v>
      </c>
      <c r="AO307">
        <v>1</v>
      </c>
      <c r="AP307">
        <v>0</v>
      </c>
      <c r="AQ307">
        <v>0</v>
      </c>
      <c r="AR307">
        <v>0</v>
      </c>
      <c r="AS307" t="s">
        <v>3</v>
      </c>
      <c r="AT307">
        <v>13.57</v>
      </c>
      <c r="AU307" t="s">
        <v>3</v>
      </c>
      <c r="AV307">
        <v>1</v>
      </c>
      <c r="AW307">
        <v>2</v>
      </c>
      <c r="AX307">
        <v>55576189</v>
      </c>
      <c r="AY307">
        <v>1</v>
      </c>
      <c r="AZ307">
        <v>0</v>
      </c>
      <c r="BA307">
        <v>299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CX307">
        <f>Y307*Source!I956</f>
        <v>59.708000000000006</v>
      </c>
      <c r="CY307">
        <f>AD307</f>
        <v>0</v>
      </c>
      <c r="CZ307">
        <f>AH307</f>
        <v>0</v>
      </c>
      <c r="DA307">
        <f>AL307</f>
        <v>1</v>
      </c>
      <c r="DB307">
        <f t="shared" si="19"/>
        <v>0</v>
      </c>
      <c r="DC307">
        <f t="shared" si="20"/>
        <v>0</v>
      </c>
    </row>
    <row r="308" spans="1:107" x14ac:dyDescent="0.2">
      <c r="A308">
        <f>ROW(Source!A956)</f>
        <v>956</v>
      </c>
      <c r="B308">
        <v>55574044</v>
      </c>
      <c r="C308">
        <v>55576185</v>
      </c>
      <c r="D308">
        <v>52276290</v>
      </c>
      <c r="E308">
        <v>1</v>
      </c>
      <c r="F308">
        <v>1</v>
      </c>
      <c r="G308">
        <v>27</v>
      </c>
      <c r="H308">
        <v>2</v>
      </c>
      <c r="I308" t="s">
        <v>568</v>
      </c>
      <c r="J308" t="s">
        <v>569</v>
      </c>
      <c r="K308" t="s">
        <v>570</v>
      </c>
      <c r="L308">
        <v>1368</v>
      </c>
      <c r="N308">
        <v>1011</v>
      </c>
      <c r="O308" t="s">
        <v>536</v>
      </c>
      <c r="P308" t="s">
        <v>536</v>
      </c>
      <c r="Q308">
        <v>1</v>
      </c>
      <c r="W308">
        <v>0</v>
      </c>
      <c r="X308">
        <v>-1085430917</v>
      </c>
      <c r="Y308">
        <v>0.46</v>
      </c>
      <c r="AA308">
        <v>0</v>
      </c>
      <c r="AB308">
        <v>888.61</v>
      </c>
      <c r="AC308">
        <v>396.74</v>
      </c>
      <c r="AD308">
        <v>0</v>
      </c>
      <c r="AE308">
        <v>0</v>
      </c>
      <c r="AF308">
        <v>888.61</v>
      </c>
      <c r="AG308">
        <v>396.74</v>
      </c>
      <c r="AH308">
        <v>0</v>
      </c>
      <c r="AI308">
        <v>1</v>
      </c>
      <c r="AJ308">
        <v>1</v>
      </c>
      <c r="AK308">
        <v>1</v>
      </c>
      <c r="AL308">
        <v>1</v>
      </c>
      <c r="AN308">
        <v>0</v>
      </c>
      <c r="AO308">
        <v>1</v>
      </c>
      <c r="AP308">
        <v>0</v>
      </c>
      <c r="AQ308">
        <v>0</v>
      </c>
      <c r="AR308">
        <v>0</v>
      </c>
      <c r="AS308" t="s">
        <v>3</v>
      </c>
      <c r="AT308">
        <v>0.46</v>
      </c>
      <c r="AU308" t="s">
        <v>3</v>
      </c>
      <c r="AV308">
        <v>0</v>
      </c>
      <c r="AW308">
        <v>2</v>
      </c>
      <c r="AX308">
        <v>55576190</v>
      </c>
      <c r="AY308">
        <v>1</v>
      </c>
      <c r="AZ308">
        <v>0</v>
      </c>
      <c r="BA308">
        <v>300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CX308">
        <f>Y308*Source!I956</f>
        <v>2.0240000000000005</v>
      </c>
      <c r="CY308">
        <f>AB308</f>
        <v>888.61</v>
      </c>
      <c r="CZ308">
        <f>AF308</f>
        <v>888.61</v>
      </c>
      <c r="DA308">
        <f>AJ308</f>
        <v>1</v>
      </c>
      <c r="DB308">
        <f t="shared" si="19"/>
        <v>408.76</v>
      </c>
      <c r="DC308">
        <f t="shared" si="20"/>
        <v>182.5</v>
      </c>
    </row>
    <row r="309" spans="1:107" x14ac:dyDescent="0.2">
      <c r="A309">
        <f>ROW(Source!A956)</f>
        <v>956</v>
      </c>
      <c r="B309">
        <v>55574044</v>
      </c>
      <c r="C309">
        <v>55576185</v>
      </c>
      <c r="D309">
        <v>52276291</v>
      </c>
      <c r="E309">
        <v>1</v>
      </c>
      <c r="F309">
        <v>1</v>
      </c>
      <c r="G309">
        <v>27</v>
      </c>
      <c r="H309">
        <v>2</v>
      </c>
      <c r="I309" t="s">
        <v>571</v>
      </c>
      <c r="J309" t="s">
        <v>572</v>
      </c>
      <c r="K309" t="s">
        <v>573</v>
      </c>
      <c r="L309">
        <v>1368</v>
      </c>
      <c r="N309">
        <v>1011</v>
      </c>
      <c r="O309" t="s">
        <v>536</v>
      </c>
      <c r="P309" t="s">
        <v>536</v>
      </c>
      <c r="Q309">
        <v>1</v>
      </c>
      <c r="W309">
        <v>0</v>
      </c>
      <c r="X309">
        <v>-784871617</v>
      </c>
      <c r="Y309">
        <v>1.39</v>
      </c>
      <c r="AA309">
        <v>0</v>
      </c>
      <c r="AB309">
        <v>880.59</v>
      </c>
      <c r="AC309">
        <v>534.02</v>
      </c>
      <c r="AD309">
        <v>0</v>
      </c>
      <c r="AE309">
        <v>0</v>
      </c>
      <c r="AF309">
        <v>880.59</v>
      </c>
      <c r="AG309">
        <v>534.02</v>
      </c>
      <c r="AH309">
        <v>0</v>
      </c>
      <c r="AI309">
        <v>1</v>
      </c>
      <c r="AJ309">
        <v>1</v>
      </c>
      <c r="AK309">
        <v>1</v>
      </c>
      <c r="AL309">
        <v>1</v>
      </c>
      <c r="AN309">
        <v>0</v>
      </c>
      <c r="AO309">
        <v>1</v>
      </c>
      <c r="AP309">
        <v>0</v>
      </c>
      <c r="AQ309">
        <v>0</v>
      </c>
      <c r="AR309">
        <v>0</v>
      </c>
      <c r="AS309" t="s">
        <v>3</v>
      </c>
      <c r="AT309">
        <v>1.39</v>
      </c>
      <c r="AU309" t="s">
        <v>3</v>
      </c>
      <c r="AV309">
        <v>0</v>
      </c>
      <c r="AW309">
        <v>2</v>
      </c>
      <c r="AX309">
        <v>55576191</v>
      </c>
      <c r="AY309">
        <v>1</v>
      </c>
      <c r="AZ309">
        <v>0</v>
      </c>
      <c r="BA309">
        <v>301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CX309">
        <f>Y309*Source!I956</f>
        <v>6.1159999999999997</v>
      </c>
      <c r="CY309">
        <f>AB309</f>
        <v>880.59</v>
      </c>
      <c r="CZ309">
        <f>AF309</f>
        <v>880.59</v>
      </c>
      <c r="DA309">
        <f>AJ309</f>
        <v>1</v>
      </c>
      <c r="DB309">
        <f t="shared" si="19"/>
        <v>1224.02</v>
      </c>
      <c r="DC309">
        <f t="shared" si="20"/>
        <v>742.29</v>
      </c>
    </row>
    <row r="310" spans="1:107" x14ac:dyDescent="0.2">
      <c r="A310">
        <f>ROW(Source!A956)</f>
        <v>956</v>
      </c>
      <c r="B310">
        <v>55574044</v>
      </c>
      <c r="C310">
        <v>55576185</v>
      </c>
      <c r="D310">
        <v>52280183</v>
      </c>
      <c r="E310">
        <v>1</v>
      </c>
      <c r="F310">
        <v>1</v>
      </c>
      <c r="G310">
        <v>27</v>
      </c>
      <c r="H310">
        <v>3</v>
      </c>
      <c r="I310" t="s">
        <v>137</v>
      </c>
      <c r="J310" t="s">
        <v>139</v>
      </c>
      <c r="K310" t="s">
        <v>138</v>
      </c>
      <c r="L310">
        <v>1348</v>
      </c>
      <c r="N310">
        <v>1009</v>
      </c>
      <c r="O310" t="s">
        <v>120</v>
      </c>
      <c r="P310" t="s">
        <v>120</v>
      </c>
      <c r="Q310">
        <v>1000</v>
      </c>
      <c r="W310">
        <v>1</v>
      </c>
      <c r="X310">
        <v>734291692</v>
      </c>
      <c r="Y310">
        <v>-9.58</v>
      </c>
      <c r="AA310">
        <v>2690.29</v>
      </c>
      <c r="AB310">
        <v>0</v>
      </c>
      <c r="AC310">
        <v>0</v>
      </c>
      <c r="AD310">
        <v>0</v>
      </c>
      <c r="AE310">
        <v>2690.29</v>
      </c>
      <c r="AF310">
        <v>0</v>
      </c>
      <c r="AG310">
        <v>0</v>
      </c>
      <c r="AH310">
        <v>0</v>
      </c>
      <c r="AI310">
        <v>1</v>
      </c>
      <c r="AJ310">
        <v>1</v>
      </c>
      <c r="AK310">
        <v>1</v>
      </c>
      <c r="AL310">
        <v>1</v>
      </c>
      <c r="AN310">
        <v>0</v>
      </c>
      <c r="AO310">
        <v>1</v>
      </c>
      <c r="AP310">
        <v>0</v>
      </c>
      <c r="AQ310">
        <v>0</v>
      </c>
      <c r="AR310">
        <v>0</v>
      </c>
      <c r="AS310" t="s">
        <v>3</v>
      </c>
      <c r="AT310">
        <v>-9.58</v>
      </c>
      <c r="AU310" t="s">
        <v>3</v>
      </c>
      <c r="AV310">
        <v>0</v>
      </c>
      <c r="AW310">
        <v>2</v>
      </c>
      <c r="AX310">
        <v>55576192</v>
      </c>
      <c r="AY310">
        <v>1</v>
      </c>
      <c r="AZ310">
        <v>6144</v>
      </c>
      <c r="BA310">
        <v>302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CX310">
        <f>Y310*Source!I956</f>
        <v>-42.152000000000001</v>
      </c>
      <c r="CY310">
        <f>AA310</f>
        <v>2690.29</v>
      </c>
      <c r="CZ310">
        <f>AE310</f>
        <v>2690.29</v>
      </c>
      <c r="DA310">
        <f>AI310</f>
        <v>1</v>
      </c>
      <c r="DB310">
        <f t="shared" si="19"/>
        <v>-25772.98</v>
      </c>
      <c r="DC310">
        <f t="shared" si="20"/>
        <v>0</v>
      </c>
    </row>
    <row r="311" spans="1:107" x14ac:dyDescent="0.2">
      <c r="A311">
        <f>ROW(Source!A956)</f>
        <v>956</v>
      </c>
      <c r="B311">
        <v>55574044</v>
      </c>
      <c r="C311">
        <v>55576185</v>
      </c>
      <c r="D311">
        <v>52280184</v>
      </c>
      <c r="E311">
        <v>1</v>
      </c>
      <c r="F311">
        <v>1</v>
      </c>
      <c r="G311">
        <v>27</v>
      </c>
      <c r="H311">
        <v>3</v>
      </c>
      <c r="I311" t="s">
        <v>141</v>
      </c>
      <c r="J311" t="s">
        <v>143</v>
      </c>
      <c r="K311" t="s">
        <v>142</v>
      </c>
      <c r="L311">
        <v>1348</v>
      </c>
      <c r="N311">
        <v>1009</v>
      </c>
      <c r="O311" t="s">
        <v>120</v>
      </c>
      <c r="P311" t="s">
        <v>120</v>
      </c>
      <c r="Q311">
        <v>1000</v>
      </c>
      <c r="W311">
        <v>0</v>
      </c>
      <c r="X311">
        <v>1103439754</v>
      </c>
      <c r="Y311">
        <v>12.08</v>
      </c>
      <c r="AA311">
        <v>2562.79</v>
      </c>
      <c r="AB311">
        <v>0</v>
      </c>
      <c r="AC311">
        <v>0</v>
      </c>
      <c r="AD311">
        <v>0</v>
      </c>
      <c r="AE311">
        <v>2562.79</v>
      </c>
      <c r="AF311">
        <v>0</v>
      </c>
      <c r="AG311">
        <v>0</v>
      </c>
      <c r="AH311">
        <v>0</v>
      </c>
      <c r="AI311">
        <v>1</v>
      </c>
      <c r="AJ311">
        <v>1</v>
      </c>
      <c r="AK311">
        <v>1</v>
      </c>
      <c r="AL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 t="s">
        <v>3</v>
      </c>
      <c r="AT311">
        <v>12.08</v>
      </c>
      <c r="AU311" t="s">
        <v>3</v>
      </c>
      <c r="AV311">
        <v>0</v>
      </c>
      <c r="AW311">
        <v>1</v>
      </c>
      <c r="AX311">
        <v>-1</v>
      </c>
      <c r="AY311">
        <v>0</v>
      </c>
      <c r="AZ311">
        <v>0</v>
      </c>
      <c r="BA311" t="s">
        <v>3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CX311">
        <f>Y311*Source!I956</f>
        <v>53.152000000000008</v>
      </c>
      <c r="CY311">
        <f>AA311</f>
        <v>2562.79</v>
      </c>
      <c r="CZ311">
        <f>AE311</f>
        <v>2562.79</v>
      </c>
      <c r="DA311">
        <f>AI311</f>
        <v>1</v>
      </c>
      <c r="DB311">
        <f t="shared" si="19"/>
        <v>30958.5</v>
      </c>
      <c r="DC311">
        <f t="shared" si="20"/>
        <v>0</v>
      </c>
    </row>
    <row r="312" spans="1:107" x14ac:dyDescent="0.2">
      <c r="A312">
        <f>ROW(Source!A959)</f>
        <v>959</v>
      </c>
      <c r="B312">
        <v>55574044</v>
      </c>
      <c r="C312">
        <v>55576197</v>
      </c>
      <c r="D312">
        <v>52263930</v>
      </c>
      <c r="E312">
        <v>27</v>
      </c>
      <c r="F312">
        <v>1</v>
      </c>
      <c r="G312">
        <v>27</v>
      </c>
      <c r="H312">
        <v>1</v>
      </c>
      <c r="I312" t="s">
        <v>530</v>
      </c>
      <c r="J312" t="s">
        <v>3</v>
      </c>
      <c r="K312" t="s">
        <v>531</v>
      </c>
      <c r="L312">
        <v>1191</v>
      </c>
      <c r="N312">
        <v>1013</v>
      </c>
      <c r="O312" t="s">
        <v>532</v>
      </c>
      <c r="P312" t="s">
        <v>532</v>
      </c>
      <c r="Q312">
        <v>1</v>
      </c>
      <c r="W312">
        <v>0</v>
      </c>
      <c r="X312">
        <v>476480486</v>
      </c>
      <c r="Y312">
        <v>18.440000000000001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1</v>
      </c>
      <c r="AK312">
        <v>1</v>
      </c>
      <c r="AL312">
        <v>1</v>
      </c>
      <c r="AN312">
        <v>0</v>
      </c>
      <c r="AO312">
        <v>1</v>
      </c>
      <c r="AP312">
        <v>0</v>
      </c>
      <c r="AQ312">
        <v>0</v>
      </c>
      <c r="AR312">
        <v>0</v>
      </c>
      <c r="AS312" t="s">
        <v>3</v>
      </c>
      <c r="AT312">
        <v>18.440000000000001</v>
      </c>
      <c r="AU312" t="s">
        <v>3</v>
      </c>
      <c r="AV312">
        <v>1</v>
      </c>
      <c r="AW312">
        <v>2</v>
      </c>
      <c r="AX312">
        <v>55576206</v>
      </c>
      <c r="AY312">
        <v>1</v>
      </c>
      <c r="AZ312">
        <v>0</v>
      </c>
      <c r="BA312">
        <v>303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CX312">
        <f>Y312*Source!I959</f>
        <v>81.13600000000001</v>
      </c>
      <c r="CY312">
        <f>AD312</f>
        <v>0</v>
      </c>
      <c r="CZ312">
        <f>AH312</f>
        <v>0</v>
      </c>
      <c r="DA312">
        <f>AL312</f>
        <v>1</v>
      </c>
      <c r="DB312">
        <f t="shared" si="19"/>
        <v>0</v>
      </c>
      <c r="DC312">
        <f t="shared" si="20"/>
        <v>0</v>
      </c>
    </row>
    <row r="313" spans="1:107" x14ac:dyDescent="0.2">
      <c r="A313">
        <f>ROW(Source!A959)</f>
        <v>959</v>
      </c>
      <c r="B313">
        <v>55574044</v>
      </c>
      <c r="C313">
        <v>55576197</v>
      </c>
      <c r="D313">
        <v>52276789</v>
      </c>
      <c r="E313">
        <v>1</v>
      </c>
      <c r="F313">
        <v>1</v>
      </c>
      <c r="G313">
        <v>27</v>
      </c>
      <c r="H313">
        <v>2</v>
      </c>
      <c r="I313" t="s">
        <v>574</v>
      </c>
      <c r="J313" t="s">
        <v>575</v>
      </c>
      <c r="K313" t="s">
        <v>576</v>
      </c>
      <c r="L313">
        <v>1368</v>
      </c>
      <c r="N313">
        <v>1011</v>
      </c>
      <c r="O313" t="s">
        <v>536</v>
      </c>
      <c r="P313" t="s">
        <v>536</v>
      </c>
      <c r="Q313">
        <v>1</v>
      </c>
      <c r="W313">
        <v>0</v>
      </c>
      <c r="X313">
        <v>2028281919</v>
      </c>
      <c r="Y313">
        <v>2.64</v>
      </c>
      <c r="AA313">
        <v>0</v>
      </c>
      <c r="AB313">
        <v>531.41</v>
      </c>
      <c r="AC313">
        <v>373.56</v>
      </c>
      <c r="AD313">
        <v>0</v>
      </c>
      <c r="AE313">
        <v>0</v>
      </c>
      <c r="AF313">
        <v>531.41</v>
      </c>
      <c r="AG313">
        <v>373.56</v>
      </c>
      <c r="AH313">
        <v>0</v>
      </c>
      <c r="AI313">
        <v>1</v>
      </c>
      <c r="AJ313">
        <v>1</v>
      </c>
      <c r="AK313">
        <v>1</v>
      </c>
      <c r="AL313">
        <v>1</v>
      </c>
      <c r="AN313">
        <v>0</v>
      </c>
      <c r="AO313">
        <v>1</v>
      </c>
      <c r="AP313">
        <v>0</v>
      </c>
      <c r="AQ313">
        <v>0</v>
      </c>
      <c r="AR313">
        <v>0</v>
      </c>
      <c r="AS313" t="s">
        <v>3</v>
      </c>
      <c r="AT313">
        <v>2.64</v>
      </c>
      <c r="AU313" t="s">
        <v>3</v>
      </c>
      <c r="AV313">
        <v>0</v>
      </c>
      <c r="AW313">
        <v>2</v>
      </c>
      <c r="AX313">
        <v>55576207</v>
      </c>
      <c r="AY313">
        <v>1</v>
      </c>
      <c r="AZ313">
        <v>0</v>
      </c>
      <c r="BA313">
        <v>304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CX313">
        <f>Y313*Source!I959</f>
        <v>11.616000000000001</v>
      </c>
      <c r="CY313">
        <f>AB313</f>
        <v>531.41</v>
      </c>
      <c r="CZ313">
        <f>AF313</f>
        <v>531.41</v>
      </c>
      <c r="DA313">
        <f>AJ313</f>
        <v>1</v>
      </c>
      <c r="DB313">
        <f t="shared" si="19"/>
        <v>1402.92</v>
      </c>
      <c r="DC313">
        <f t="shared" si="20"/>
        <v>986.2</v>
      </c>
    </row>
    <row r="314" spans="1:107" x14ac:dyDescent="0.2">
      <c r="A314">
        <f>ROW(Source!A959)</f>
        <v>959</v>
      </c>
      <c r="B314">
        <v>55574044</v>
      </c>
      <c r="C314">
        <v>55576197</v>
      </c>
      <c r="D314">
        <v>52277012</v>
      </c>
      <c r="E314">
        <v>1</v>
      </c>
      <c r="F314">
        <v>1</v>
      </c>
      <c r="G314">
        <v>27</v>
      </c>
      <c r="H314">
        <v>2</v>
      </c>
      <c r="I314" t="s">
        <v>577</v>
      </c>
      <c r="J314" t="s">
        <v>578</v>
      </c>
      <c r="K314" t="s">
        <v>579</v>
      </c>
      <c r="L314">
        <v>1368</v>
      </c>
      <c r="N314">
        <v>1011</v>
      </c>
      <c r="O314" t="s">
        <v>536</v>
      </c>
      <c r="P314" t="s">
        <v>536</v>
      </c>
      <c r="Q314">
        <v>1</v>
      </c>
      <c r="W314">
        <v>0</v>
      </c>
      <c r="X314">
        <v>-1222982568</v>
      </c>
      <c r="Y314">
        <v>1.18</v>
      </c>
      <c r="AA314">
        <v>0</v>
      </c>
      <c r="AB314">
        <v>7.44</v>
      </c>
      <c r="AC314">
        <v>0.98</v>
      </c>
      <c r="AD314">
        <v>0</v>
      </c>
      <c r="AE314">
        <v>0</v>
      </c>
      <c r="AF314">
        <v>7.44</v>
      </c>
      <c r="AG314">
        <v>0.98</v>
      </c>
      <c r="AH314">
        <v>0</v>
      </c>
      <c r="AI314">
        <v>1</v>
      </c>
      <c r="AJ314">
        <v>1</v>
      </c>
      <c r="AK314">
        <v>1</v>
      </c>
      <c r="AL314">
        <v>1</v>
      </c>
      <c r="AN314">
        <v>0</v>
      </c>
      <c r="AO314">
        <v>1</v>
      </c>
      <c r="AP314">
        <v>0</v>
      </c>
      <c r="AQ314">
        <v>0</v>
      </c>
      <c r="AR314">
        <v>0</v>
      </c>
      <c r="AS314" t="s">
        <v>3</v>
      </c>
      <c r="AT314">
        <v>1.18</v>
      </c>
      <c r="AU314" t="s">
        <v>3</v>
      </c>
      <c r="AV314">
        <v>0</v>
      </c>
      <c r="AW314">
        <v>2</v>
      </c>
      <c r="AX314">
        <v>55576208</v>
      </c>
      <c r="AY314">
        <v>1</v>
      </c>
      <c r="AZ314">
        <v>0</v>
      </c>
      <c r="BA314">
        <v>305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CX314">
        <f>Y314*Source!I959</f>
        <v>5.1920000000000002</v>
      </c>
      <c r="CY314">
        <f>AB314</f>
        <v>7.44</v>
      </c>
      <c r="CZ314">
        <f>AF314</f>
        <v>7.44</v>
      </c>
      <c r="DA314">
        <f>AJ314</f>
        <v>1</v>
      </c>
      <c r="DB314">
        <f t="shared" si="19"/>
        <v>8.7799999999999994</v>
      </c>
      <c r="DC314">
        <f t="shared" si="20"/>
        <v>1.1599999999999999</v>
      </c>
    </row>
    <row r="315" spans="1:107" x14ac:dyDescent="0.2">
      <c r="A315">
        <f>ROW(Source!A959)</f>
        <v>959</v>
      </c>
      <c r="B315">
        <v>55574044</v>
      </c>
      <c r="C315">
        <v>55576197</v>
      </c>
      <c r="D315">
        <v>52276214</v>
      </c>
      <c r="E315">
        <v>1</v>
      </c>
      <c r="F315">
        <v>1</v>
      </c>
      <c r="G315">
        <v>27</v>
      </c>
      <c r="H315">
        <v>2</v>
      </c>
      <c r="I315" t="s">
        <v>580</v>
      </c>
      <c r="J315" t="s">
        <v>581</v>
      </c>
      <c r="K315" t="s">
        <v>582</v>
      </c>
      <c r="L315">
        <v>1368</v>
      </c>
      <c r="N315">
        <v>1011</v>
      </c>
      <c r="O315" t="s">
        <v>536</v>
      </c>
      <c r="P315" t="s">
        <v>536</v>
      </c>
      <c r="Q315">
        <v>1</v>
      </c>
      <c r="W315">
        <v>0</v>
      </c>
      <c r="X315">
        <v>-929482187</v>
      </c>
      <c r="Y315">
        <v>0.01</v>
      </c>
      <c r="AA315">
        <v>0</v>
      </c>
      <c r="AB315">
        <v>616.73</v>
      </c>
      <c r="AC315">
        <v>511.29</v>
      </c>
      <c r="AD315">
        <v>0</v>
      </c>
      <c r="AE315">
        <v>0</v>
      </c>
      <c r="AF315">
        <v>616.73</v>
      </c>
      <c r="AG315">
        <v>511.29</v>
      </c>
      <c r="AH315">
        <v>0</v>
      </c>
      <c r="AI315">
        <v>1</v>
      </c>
      <c r="AJ315">
        <v>1</v>
      </c>
      <c r="AK315">
        <v>1</v>
      </c>
      <c r="AL315">
        <v>1</v>
      </c>
      <c r="AN315">
        <v>0</v>
      </c>
      <c r="AO315">
        <v>1</v>
      </c>
      <c r="AP315">
        <v>0</v>
      </c>
      <c r="AQ315">
        <v>0</v>
      </c>
      <c r="AR315">
        <v>0</v>
      </c>
      <c r="AS315" t="s">
        <v>3</v>
      </c>
      <c r="AT315">
        <v>0.01</v>
      </c>
      <c r="AU315" t="s">
        <v>3</v>
      </c>
      <c r="AV315">
        <v>0</v>
      </c>
      <c r="AW315">
        <v>2</v>
      </c>
      <c r="AX315">
        <v>55576209</v>
      </c>
      <c r="AY315">
        <v>1</v>
      </c>
      <c r="AZ315">
        <v>0</v>
      </c>
      <c r="BA315">
        <v>306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CX315">
        <f>Y315*Source!I959</f>
        <v>4.4000000000000004E-2</v>
      </c>
      <c r="CY315">
        <f>AB315</f>
        <v>616.73</v>
      </c>
      <c r="CZ315">
        <f>AF315</f>
        <v>616.73</v>
      </c>
      <c r="DA315">
        <f>AJ315</f>
        <v>1</v>
      </c>
      <c r="DB315">
        <f t="shared" si="19"/>
        <v>6.17</v>
      </c>
      <c r="DC315">
        <f t="shared" si="20"/>
        <v>5.1100000000000003</v>
      </c>
    </row>
    <row r="316" spans="1:107" x14ac:dyDescent="0.2">
      <c r="A316">
        <f>ROW(Source!A959)</f>
        <v>959</v>
      </c>
      <c r="B316">
        <v>55574044</v>
      </c>
      <c r="C316">
        <v>55576197</v>
      </c>
      <c r="D316">
        <v>52276398</v>
      </c>
      <c r="E316">
        <v>1</v>
      </c>
      <c r="F316">
        <v>1</v>
      </c>
      <c r="G316">
        <v>27</v>
      </c>
      <c r="H316">
        <v>2</v>
      </c>
      <c r="I316" t="s">
        <v>583</v>
      </c>
      <c r="J316" t="s">
        <v>584</v>
      </c>
      <c r="K316" t="s">
        <v>585</v>
      </c>
      <c r="L316">
        <v>1368</v>
      </c>
      <c r="N316">
        <v>1011</v>
      </c>
      <c r="O316" t="s">
        <v>536</v>
      </c>
      <c r="P316" t="s">
        <v>536</v>
      </c>
      <c r="Q316">
        <v>1</v>
      </c>
      <c r="W316">
        <v>0</v>
      </c>
      <c r="X316">
        <v>1948933241</v>
      </c>
      <c r="Y316">
        <v>2.64</v>
      </c>
      <c r="AA316">
        <v>0</v>
      </c>
      <c r="AB316">
        <v>454.31</v>
      </c>
      <c r="AC316">
        <v>405.68</v>
      </c>
      <c r="AD316">
        <v>0</v>
      </c>
      <c r="AE316">
        <v>0</v>
      </c>
      <c r="AF316">
        <v>454.31</v>
      </c>
      <c r="AG316">
        <v>405.68</v>
      </c>
      <c r="AH316">
        <v>0</v>
      </c>
      <c r="AI316">
        <v>1</v>
      </c>
      <c r="AJ316">
        <v>1</v>
      </c>
      <c r="AK316">
        <v>1</v>
      </c>
      <c r="AL316">
        <v>1</v>
      </c>
      <c r="AN316">
        <v>0</v>
      </c>
      <c r="AO316">
        <v>1</v>
      </c>
      <c r="AP316">
        <v>0</v>
      </c>
      <c r="AQ316">
        <v>0</v>
      </c>
      <c r="AR316">
        <v>0</v>
      </c>
      <c r="AS316" t="s">
        <v>3</v>
      </c>
      <c r="AT316">
        <v>2.64</v>
      </c>
      <c r="AU316" t="s">
        <v>3</v>
      </c>
      <c r="AV316">
        <v>0</v>
      </c>
      <c r="AW316">
        <v>2</v>
      </c>
      <c r="AX316">
        <v>55576210</v>
      </c>
      <c r="AY316">
        <v>1</v>
      </c>
      <c r="AZ316">
        <v>0</v>
      </c>
      <c r="BA316">
        <v>307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CX316">
        <f>Y316*Source!I959</f>
        <v>11.616000000000001</v>
      </c>
      <c r="CY316">
        <f>AB316</f>
        <v>454.31</v>
      </c>
      <c r="CZ316">
        <f>AF316</f>
        <v>454.31</v>
      </c>
      <c r="DA316">
        <f>AJ316</f>
        <v>1</v>
      </c>
      <c r="DB316">
        <f t="shared" si="19"/>
        <v>1199.3800000000001</v>
      </c>
      <c r="DC316">
        <f t="shared" si="20"/>
        <v>1071</v>
      </c>
    </row>
    <row r="317" spans="1:107" x14ac:dyDescent="0.2">
      <c r="A317">
        <f>ROW(Source!A959)</f>
        <v>959</v>
      </c>
      <c r="B317">
        <v>55574044</v>
      </c>
      <c r="C317">
        <v>55576197</v>
      </c>
      <c r="D317">
        <v>52279222</v>
      </c>
      <c r="E317">
        <v>1</v>
      </c>
      <c r="F317">
        <v>1</v>
      </c>
      <c r="G317">
        <v>27</v>
      </c>
      <c r="H317">
        <v>3</v>
      </c>
      <c r="I317" t="s">
        <v>586</v>
      </c>
      <c r="J317" t="s">
        <v>587</v>
      </c>
      <c r="K317" t="s">
        <v>588</v>
      </c>
      <c r="L317">
        <v>1327</v>
      </c>
      <c r="N317">
        <v>1005</v>
      </c>
      <c r="O317" t="s">
        <v>549</v>
      </c>
      <c r="P317" t="s">
        <v>549</v>
      </c>
      <c r="Q317">
        <v>1</v>
      </c>
      <c r="W317">
        <v>0</v>
      </c>
      <c r="X317">
        <v>-656702110</v>
      </c>
      <c r="Y317">
        <v>5.6</v>
      </c>
      <c r="AA317">
        <v>12.02</v>
      </c>
      <c r="AB317">
        <v>0</v>
      </c>
      <c r="AC317">
        <v>0</v>
      </c>
      <c r="AD317">
        <v>0</v>
      </c>
      <c r="AE317">
        <v>12.02</v>
      </c>
      <c r="AF317">
        <v>0</v>
      </c>
      <c r="AG317">
        <v>0</v>
      </c>
      <c r="AH317">
        <v>0</v>
      </c>
      <c r="AI317">
        <v>1</v>
      </c>
      <c r="AJ317">
        <v>1</v>
      </c>
      <c r="AK317">
        <v>1</v>
      </c>
      <c r="AL317">
        <v>1</v>
      </c>
      <c r="AN317">
        <v>0</v>
      </c>
      <c r="AO317">
        <v>1</v>
      </c>
      <c r="AP317">
        <v>0</v>
      </c>
      <c r="AQ317">
        <v>0</v>
      </c>
      <c r="AR317">
        <v>0</v>
      </c>
      <c r="AS317" t="s">
        <v>3</v>
      </c>
      <c r="AT317">
        <v>5.6</v>
      </c>
      <c r="AU317" t="s">
        <v>3</v>
      </c>
      <c r="AV317">
        <v>0</v>
      </c>
      <c r="AW317">
        <v>2</v>
      </c>
      <c r="AX317">
        <v>55576211</v>
      </c>
      <c r="AY317">
        <v>1</v>
      </c>
      <c r="AZ317">
        <v>0</v>
      </c>
      <c r="BA317">
        <v>308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CX317">
        <f>Y317*Source!I959</f>
        <v>24.64</v>
      </c>
      <c r="CY317">
        <f t="shared" ref="CY317:CY322" si="24">AA317</f>
        <v>12.02</v>
      </c>
      <c r="CZ317">
        <f t="shared" ref="CZ317:CZ322" si="25">AE317</f>
        <v>12.02</v>
      </c>
      <c r="DA317">
        <f t="shared" ref="DA317:DA322" si="26">AI317</f>
        <v>1</v>
      </c>
      <c r="DB317">
        <f t="shared" si="19"/>
        <v>67.31</v>
      </c>
      <c r="DC317">
        <f t="shared" si="20"/>
        <v>0</v>
      </c>
    </row>
    <row r="318" spans="1:107" x14ac:dyDescent="0.2">
      <c r="A318">
        <f>ROW(Source!A959)</f>
        <v>959</v>
      </c>
      <c r="B318">
        <v>55574044</v>
      </c>
      <c r="C318">
        <v>55576197</v>
      </c>
      <c r="D318">
        <v>52279309</v>
      </c>
      <c r="E318">
        <v>1</v>
      </c>
      <c r="F318">
        <v>1</v>
      </c>
      <c r="G318">
        <v>27</v>
      </c>
      <c r="H318">
        <v>3</v>
      </c>
      <c r="I318" t="s">
        <v>589</v>
      </c>
      <c r="J318" t="s">
        <v>590</v>
      </c>
      <c r="K318" t="s">
        <v>591</v>
      </c>
      <c r="L318">
        <v>1348</v>
      </c>
      <c r="N318">
        <v>1009</v>
      </c>
      <c r="O318" t="s">
        <v>120</v>
      </c>
      <c r="P318" t="s">
        <v>120</v>
      </c>
      <c r="Q318">
        <v>1000</v>
      </c>
      <c r="W318">
        <v>0</v>
      </c>
      <c r="X318">
        <v>2135985724</v>
      </c>
      <c r="Y318">
        <v>3.15E-3</v>
      </c>
      <c r="AA318">
        <v>343020.03</v>
      </c>
      <c r="AB318">
        <v>0</v>
      </c>
      <c r="AC318">
        <v>0</v>
      </c>
      <c r="AD318">
        <v>0</v>
      </c>
      <c r="AE318">
        <v>343020.03</v>
      </c>
      <c r="AF318">
        <v>0</v>
      </c>
      <c r="AG318">
        <v>0</v>
      </c>
      <c r="AH318">
        <v>0</v>
      </c>
      <c r="AI318">
        <v>1</v>
      </c>
      <c r="AJ318">
        <v>1</v>
      </c>
      <c r="AK318">
        <v>1</v>
      </c>
      <c r="AL318">
        <v>1</v>
      </c>
      <c r="AN318">
        <v>0</v>
      </c>
      <c r="AO318">
        <v>1</v>
      </c>
      <c r="AP318">
        <v>0</v>
      </c>
      <c r="AQ318">
        <v>0</v>
      </c>
      <c r="AR318">
        <v>0</v>
      </c>
      <c r="AS318" t="s">
        <v>3</v>
      </c>
      <c r="AT318">
        <v>3.15E-3</v>
      </c>
      <c r="AU318" t="s">
        <v>3</v>
      </c>
      <c r="AV318">
        <v>0</v>
      </c>
      <c r="AW318">
        <v>2</v>
      </c>
      <c r="AX318">
        <v>55576212</v>
      </c>
      <c r="AY318">
        <v>1</v>
      </c>
      <c r="AZ318">
        <v>0</v>
      </c>
      <c r="BA318">
        <v>309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CX318">
        <f>Y318*Source!I959</f>
        <v>1.3860000000000001E-2</v>
      </c>
      <c r="CY318">
        <f t="shared" si="24"/>
        <v>343020.03</v>
      </c>
      <c r="CZ318">
        <f t="shared" si="25"/>
        <v>343020.03</v>
      </c>
      <c r="DA318">
        <f t="shared" si="26"/>
        <v>1</v>
      </c>
      <c r="DB318">
        <f t="shared" si="19"/>
        <v>1080.51</v>
      </c>
      <c r="DC318">
        <f t="shared" si="20"/>
        <v>0</v>
      </c>
    </row>
    <row r="319" spans="1:107" x14ac:dyDescent="0.2">
      <c r="A319">
        <f>ROW(Source!A959)</f>
        <v>959</v>
      </c>
      <c r="B319">
        <v>55574044</v>
      </c>
      <c r="C319">
        <v>55576197</v>
      </c>
      <c r="D319">
        <v>52279526</v>
      </c>
      <c r="E319">
        <v>1</v>
      </c>
      <c r="F319">
        <v>1</v>
      </c>
      <c r="G319">
        <v>27</v>
      </c>
      <c r="H319">
        <v>3</v>
      </c>
      <c r="I319" t="s">
        <v>149</v>
      </c>
      <c r="J319" t="s">
        <v>152</v>
      </c>
      <c r="K319" t="s">
        <v>150</v>
      </c>
      <c r="L319">
        <v>1346</v>
      </c>
      <c r="N319">
        <v>1009</v>
      </c>
      <c r="O319" t="s">
        <v>151</v>
      </c>
      <c r="P319" t="s">
        <v>151</v>
      </c>
      <c r="Q319">
        <v>1</v>
      </c>
      <c r="W319">
        <v>1</v>
      </c>
      <c r="X319">
        <v>-78256104</v>
      </c>
      <c r="Y319">
        <v>-735</v>
      </c>
      <c r="AA319">
        <v>17.77</v>
      </c>
      <c r="AB319">
        <v>0</v>
      </c>
      <c r="AC319">
        <v>0</v>
      </c>
      <c r="AD319">
        <v>0</v>
      </c>
      <c r="AE319">
        <v>17.77</v>
      </c>
      <c r="AF319">
        <v>0</v>
      </c>
      <c r="AG319">
        <v>0</v>
      </c>
      <c r="AH319">
        <v>0</v>
      </c>
      <c r="AI319">
        <v>1</v>
      </c>
      <c r="AJ319">
        <v>1</v>
      </c>
      <c r="AK319">
        <v>1</v>
      </c>
      <c r="AL319">
        <v>1</v>
      </c>
      <c r="AN319">
        <v>0</v>
      </c>
      <c r="AO319">
        <v>1</v>
      </c>
      <c r="AP319">
        <v>0</v>
      </c>
      <c r="AQ319">
        <v>0</v>
      </c>
      <c r="AR319">
        <v>0</v>
      </c>
      <c r="AS319" t="s">
        <v>3</v>
      </c>
      <c r="AT319">
        <v>-735</v>
      </c>
      <c r="AU319" t="s">
        <v>3</v>
      </c>
      <c r="AV319">
        <v>0</v>
      </c>
      <c r="AW319">
        <v>2</v>
      </c>
      <c r="AX319">
        <v>55576213</v>
      </c>
      <c r="AY319">
        <v>1</v>
      </c>
      <c r="AZ319">
        <v>6144</v>
      </c>
      <c r="BA319">
        <v>310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CX319">
        <f>Y319*Source!I959</f>
        <v>-3234.0000000000005</v>
      </c>
      <c r="CY319">
        <f t="shared" si="24"/>
        <v>17.77</v>
      </c>
      <c r="CZ319">
        <f t="shared" si="25"/>
        <v>17.77</v>
      </c>
      <c r="DA319">
        <f t="shared" si="26"/>
        <v>1</v>
      </c>
      <c r="DB319">
        <f t="shared" si="19"/>
        <v>-13060.95</v>
      </c>
      <c r="DC319">
        <f t="shared" si="20"/>
        <v>0</v>
      </c>
    </row>
    <row r="320" spans="1:107" x14ac:dyDescent="0.2">
      <c r="A320">
        <f>ROW(Source!A959)</f>
        <v>959</v>
      </c>
      <c r="B320">
        <v>55574044</v>
      </c>
      <c r="C320">
        <v>55576197</v>
      </c>
      <c r="D320">
        <v>52279527</v>
      </c>
      <c r="E320">
        <v>1</v>
      </c>
      <c r="F320">
        <v>1</v>
      </c>
      <c r="G320">
        <v>27</v>
      </c>
      <c r="H320">
        <v>3</v>
      </c>
      <c r="I320" t="s">
        <v>158</v>
      </c>
      <c r="J320" t="s">
        <v>160</v>
      </c>
      <c r="K320" t="s">
        <v>311</v>
      </c>
      <c r="L320">
        <v>1346</v>
      </c>
      <c r="N320">
        <v>1009</v>
      </c>
      <c r="O320" t="s">
        <v>151</v>
      </c>
      <c r="P320" t="s">
        <v>151</v>
      </c>
      <c r="Q320">
        <v>1</v>
      </c>
      <c r="W320">
        <v>0</v>
      </c>
      <c r="X320">
        <v>1362637907</v>
      </c>
      <c r="Y320">
        <v>735</v>
      </c>
      <c r="AA320">
        <v>94.72</v>
      </c>
      <c r="AB320">
        <v>0</v>
      </c>
      <c r="AC320">
        <v>0</v>
      </c>
      <c r="AD320">
        <v>0</v>
      </c>
      <c r="AE320">
        <v>94.72</v>
      </c>
      <c r="AF320">
        <v>0</v>
      </c>
      <c r="AG320">
        <v>0</v>
      </c>
      <c r="AH320">
        <v>0</v>
      </c>
      <c r="AI320">
        <v>1</v>
      </c>
      <c r="AJ320">
        <v>1</v>
      </c>
      <c r="AK320">
        <v>1</v>
      </c>
      <c r="AL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 t="s">
        <v>3</v>
      </c>
      <c r="AT320">
        <v>735</v>
      </c>
      <c r="AU320" t="s">
        <v>3</v>
      </c>
      <c r="AV320">
        <v>0</v>
      </c>
      <c r="AW320">
        <v>1</v>
      </c>
      <c r="AX320">
        <v>-1</v>
      </c>
      <c r="AY320">
        <v>0</v>
      </c>
      <c r="AZ320">
        <v>0</v>
      </c>
      <c r="BA320" t="s">
        <v>3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CX320">
        <f>Y320*Source!I959</f>
        <v>3234.0000000000005</v>
      </c>
      <c r="CY320">
        <f t="shared" si="24"/>
        <v>94.72</v>
      </c>
      <c r="CZ320">
        <f t="shared" si="25"/>
        <v>94.72</v>
      </c>
      <c r="DA320">
        <f t="shared" si="26"/>
        <v>1</v>
      </c>
      <c r="DB320">
        <f t="shared" si="19"/>
        <v>69619.199999999997</v>
      </c>
      <c r="DC320">
        <f t="shared" si="20"/>
        <v>0</v>
      </c>
    </row>
    <row r="321" spans="1:107" x14ac:dyDescent="0.2">
      <c r="A321">
        <f>ROW(Source!A959)</f>
        <v>959</v>
      </c>
      <c r="B321">
        <v>55574044</v>
      </c>
      <c r="C321">
        <v>55576197</v>
      </c>
      <c r="D321">
        <v>52279533</v>
      </c>
      <c r="E321">
        <v>1</v>
      </c>
      <c r="F321">
        <v>1</v>
      </c>
      <c r="G321">
        <v>27</v>
      </c>
      <c r="H321">
        <v>3</v>
      </c>
      <c r="I321" t="s">
        <v>592</v>
      </c>
      <c r="J321" t="s">
        <v>593</v>
      </c>
      <c r="K321" t="s">
        <v>594</v>
      </c>
      <c r="L321">
        <v>1346</v>
      </c>
      <c r="N321">
        <v>1009</v>
      </c>
      <c r="O321" t="s">
        <v>151</v>
      </c>
      <c r="P321" t="s">
        <v>151</v>
      </c>
      <c r="Q321">
        <v>1</v>
      </c>
      <c r="W321">
        <v>0</v>
      </c>
      <c r="X321">
        <v>1434584530</v>
      </c>
      <c r="Y321">
        <v>241.5</v>
      </c>
      <c r="AA321">
        <v>202.34</v>
      </c>
      <c r="AB321">
        <v>0</v>
      </c>
      <c r="AC321">
        <v>0</v>
      </c>
      <c r="AD321">
        <v>0</v>
      </c>
      <c r="AE321">
        <v>202.34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1</v>
      </c>
      <c r="AL321">
        <v>1</v>
      </c>
      <c r="AN321">
        <v>0</v>
      </c>
      <c r="AO321">
        <v>1</v>
      </c>
      <c r="AP321">
        <v>0</v>
      </c>
      <c r="AQ321">
        <v>0</v>
      </c>
      <c r="AR321">
        <v>0</v>
      </c>
      <c r="AS321" t="s">
        <v>3</v>
      </c>
      <c r="AT321">
        <v>241.5</v>
      </c>
      <c r="AU321" t="s">
        <v>3</v>
      </c>
      <c r="AV321">
        <v>0</v>
      </c>
      <c r="AW321">
        <v>2</v>
      </c>
      <c r="AX321">
        <v>55576214</v>
      </c>
      <c r="AY321">
        <v>1</v>
      </c>
      <c r="AZ321">
        <v>0</v>
      </c>
      <c r="BA321">
        <v>311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CX321">
        <f>Y321*Source!I959</f>
        <v>1062.6000000000001</v>
      </c>
      <c r="CY321">
        <f t="shared" si="24"/>
        <v>202.34</v>
      </c>
      <c r="CZ321">
        <f t="shared" si="25"/>
        <v>202.34</v>
      </c>
      <c r="DA321">
        <f t="shared" si="26"/>
        <v>1</v>
      </c>
      <c r="DB321">
        <f t="shared" si="19"/>
        <v>48865.11</v>
      </c>
      <c r="DC321">
        <f t="shared" si="20"/>
        <v>0</v>
      </c>
    </row>
    <row r="322" spans="1:107" x14ac:dyDescent="0.2">
      <c r="A322">
        <f>ROW(Source!A959)</f>
        <v>959</v>
      </c>
      <c r="B322">
        <v>55574044</v>
      </c>
      <c r="C322">
        <v>55576197</v>
      </c>
      <c r="D322">
        <v>52277500</v>
      </c>
      <c r="E322">
        <v>1</v>
      </c>
      <c r="F322">
        <v>1</v>
      </c>
      <c r="G322">
        <v>27</v>
      </c>
      <c r="H322">
        <v>3</v>
      </c>
      <c r="I322" t="s">
        <v>154</v>
      </c>
      <c r="J322" t="s">
        <v>156</v>
      </c>
      <c r="K322" t="s">
        <v>155</v>
      </c>
      <c r="L322">
        <v>1348</v>
      </c>
      <c r="N322">
        <v>1009</v>
      </c>
      <c r="O322" t="s">
        <v>120</v>
      </c>
      <c r="P322" t="s">
        <v>120</v>
      </c>
      <c r="Q322">
        <v>1000</v>
      </c>
      <c r="W322">
        <v>1</v>
      </c>
      <c r="X322">
        <v>-629368275</v>
      </c>
      <c r="Y322">
        <v>-5.2499999999999998E-2</v>
      </c>
      <c r="AA322">
        <v>748299.67</v>
      </c>
      <c r="AB322">
        <v>0</v>
      </c>
      <c r="AC322">
        <v>0</v>
      </c>
      <c r="AD322">
        <v>0</v>
      </c>
      <c r="AE322">
        <v>748299.67</v>
      </c>
      <c r="AF322">
        <v>0</v>
      </c>
      <c r="AG322">
        <v>0</v>
      </c>
      <c r="AH322">
        <v>0</v>
      </c>
      <c r="AI322">
        <v>1</v>
      </c>
      <c r="AJ322">
        <v>1</v>
      </c>
      <c r="AK322">
        <v>1</v>
      </c>
      <c r="AL322">
        <v>1</v>
      </c>
      <c r="AN322">
        <v>0</v>
      </c>
      <c r="AO322">
        <v>1</v>
      </c>
      <c r="AP322">
        <v>0</v>
      </c>
      <c r="AQ322">
        <v>0</v>
      </c>
      <c r="AR322">
        <v>0</v>
      </c>
      <c r="AS322" t="s">
        <v>3</v>
      </c>
      <c r="AT322">
        <v>-5.2499999999999998E-2</v>
      </c>
      <c r="AU322" t="s">
        <v>3</v>
      </c>
      <c r="AV322">
        <v>0</v>
      </c>
      <c r="AW322">
        <v>2</v>
      </c>
      <c r="AX322">
        <v>55576215</v>
      </c>
      <c r="AY322">
        <v>1</v>
      </c>
      <c r="AZ322">
        <v>6144</v>
      </c>
      <c r="BA322">
        <v>312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CX322">
        <f>Y322*Source!I959</f>
        <v>-0.23100000000000001</v>
      </c>
      <c r="CY322">
        <f t="shared" si="24"/>
        <v>748299.67</v>
      </c>
      <c r="CZ322">
        <f t="shared" si="25"/>
        <v>748299.67</v>
      </c>
      <c r="DA322">
        <f t="shared" si="26"/>
        <v>1</v>
      </c>
      <c r="DB322">
        <f t="shared" si="19"/>
        <v>-39285.730000000003</v>
      </c>
      <c r="DC322">
        <f t="shared" si="20"/>
        <v>0</v>
      </c>
    </row>
    <row r="323" spans="1:107" x14ac:dyDescent="0.2">
      <c r="A323">
        <f>ROW(Source!A963)</f>
        <v>963</v>
      </c>
      <c r="B323">
        <v>55574044</v>
      </c>
      <c r="C323">
        <v>55576222</v>
      </c>
      <c r="D323">
        <v>52263930</v>
      </c>
      <c r="E323">
        <v>27</v>
      </c>
      <c r="F323">
        <v>1</v>
      </c>
      <c r="G323">
        <v>27</v>
      </c>
      <c r="H323">
        <v>1</v>
      </c>
      <c r="I323" t="s">
        <v>530</v>
      </c>
      <c r="J323" t="s">
        <v>3</v>
      </c>
      <c r="K323" t="s">
        <v>531</v>
      </c>
      <c r="L323">
        <v>1191</v>
      </c>
      <c r="N323">
        <v>1013</v>
      </c>
      <c r="O323" t="s">
        <v>532</v>
      </c>
      <c r="P323" t="s">
        <v>532</v>
      </c>
      <c r="Q323">
        <v>1</v>
      </c>
      <c r="W323">
        <v>0</v>
      </c>
      <c r="X323">
        <v>476480486</v>
      </c>
      <c r="Y323">
        <v>2.65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1</v>
      </c>
      <c r="AK323">
        <v>1</v>
      </c>
      <c r="AL323">
        <v>1</v>
      </c>
      <c r="AN323">
        <v>0</v>
      </c>
      <c r="AO323">
        <v>1</v>
      </c>
      <c r="AP323">
        <v>0</v>
      </c>
      <c r="AQ323">
        <v>0</v>
      </c>
      <c r="AR323">
        <v>0</v>
      </c>
      <c r="AS323" t="s">
        <v>3</v>
      </c>
      <c r="AT323">
        <v>2.65</v>
      </c>
      <c r="AU323" t="s">
        <v>3</v>
      </c>
      <c r="AV323">
        <v>1</v>
      </c>
      <c r="AW323">
        <v>2</v>
      </c>
      <c r="AX323">
        <v>55576227</v>
      </c>
      <c r="AY323">
        <v>1</v>
      </c>
      <c r="AZ323">
        <v>0</v>
      </c>
      <c r="BA323">
        <v>313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CX323">
        <f>Y323*Source!I963</f>
        <v>11.66</v>
      </c>
      <c r="CY323">
        <f>AD323</f>
        <v>0</v>
      </c>
      <c r="CZ323">
        <f>AH323</f>
        <v>0</v>
      </c>
      <c r="DA323">
        <f>AL323</f>
        <v>1</v>
      </c>
      <c r="DB323">
        <f t="shared" si="19"/>
        <v>0</v>
      </c>
      <c r="DC323">
        <f t="shared" si="20"/>
        <v>0</v>
      </c>
    </row>
    <row r="324" spans="1:107" x14ac:dyDescent="0.2">
      <c r="A324">
        <f>ROW(Source!A963)</f>
        <v>963</v>
      </c>
      <c r="B324">
        <v>55574044</v>
      </c>
      <c r="C324">
        <v>55576222</v>
      </c>
      <c r="D324">
        <v>52276789</v>
      </c>
      <c r="E324">
        <v>1</v>
      </c>
      <c r="F324">
        <v>1</v>
      </c>
      <c r="G324">
        <v>27</v>
      </c>
      <c r="H324">
        <v>2</v>
      </c>
      <c r="I324" t="s">
        <v>574</v>
      </c>
      <c r="J324" t="s">
        <v>575</v>
      </c>
      <c r="K324" t="s">
        <v>576</v>
      </c>
      <c r="L324">
        <v>1368</v>
      </c>
      <c r="N324">
        <v>1011</v>
      </c>
      <c r="O324" t="s">
        <v>536</v>
      </c>
      <c r="P324" t="s">
        <v>536</v>
      </c>
      <c r="Q324">
        <v>1</v>
      </c>
      <c r="W324">
        <v>0</v>
      </c>
      <c r="X324">
        <v>2028281919</v>
      </c>
      <c r="Y324">
        <v>0.5</v>
      </c>
      <c r="AA324">
        <v>0</v>
      </c>
      <c r="AB324">
        <v>531.41</v>
      </c>
      <c r="AC324">
        <v>373.56</v>
      </c>
      <c r="AD324">
        <v>0</v>
      </c>
      <c r="AE324">
        <v>0</v>
      </c>
      <c r="AF324">
        <v>531.41</v>
      </c>
      <c r="AG324">
        <v>373.56</v>
      </c>
      <c r="AH324">
        <v>0</v>
      </c>
      <c r="AI324">
        <v>1</v>
      </c>
      <c r="AJ324">
        <v>1</v>
      </c>
      <c r="AK324">
        <v>1</v>
      </c>
      <c r="AL324">
        <v>1</v>
      </c>
      <c r="AN324">
        <v>0</v>
      </c>
      <c r="AO324">
        <v>1</v>
      </c>
      <c r="AP324">
        <v>0</v>
      </c>
      <c r="AQ324">
        <v>0</v>
      </c>
      <c r="AR324">
        <v>0</v>
      </c>
      <c r="AS324" t="s">
        <v>3</v>
      </c>
      <c r="AT324">
        <v>0.5</v>
      </c>
      <c r="AU324" t="s">
        <v>3</v>
      </c>
      <c r="AV324">
        <v>0</v>
      </c>
      <c r="AW324">
        <v>2</v>
      </c>
      <c r="AX324">
        <v>55576228</v>
      </c>
      <c r="AY324">
        <v>1</v>
      </c>
      <c r="AZ324">
        <v>0</v>
      </c>
      <c r="BA324">
        <v>314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CX324">
        <f>Y324*Source!I963</f>
        <v>2.2000000000000002</v>
      </c>
      <c r="CY324">
        <f>AB324</f>
        <v>531.41</v>
      </c>
      <c r="CZ324">
        <f>AF324</f>
        <v>531.41</v>
      </c>
      <c r="DA324">
        <f>AJ324</f>
        <v>1</v>
      </c>
      <c r="DB324">
        <f t="shared" si="19"/>
        <v>265.70999999999998</v>
      </c>
      <c r="DC324">
        <f t="shared" si="20"/>
        <v>186.78</v>
      </c>
    </row>
    <row r="325" spans="1:107" x14ac:dyDescent="0.2">
      <c r="A325">
        <f>ROW(Source!A963)</f>
        <v>963</v>
      </c>
      <c r="B325">
        <v>55574044</v>
      </c>
      <c r="C325">
        <v>55576222</v>
      </c>
      <c r="D325">
        <v>52276398</v>
      </c>
      <c r="E325">
        <v>1</v>
      </c>
      <c r="F325">
        <v>1</v>
      </c>
      <c r="G325">
        <v>27</v>
      </c>
      <c r="H325">
        <v>2</v>
      </c>
      <c r="I325" t="s">
        <v>583</v>
      </c>
      <c r="J325" t="s">
        <v>584</v>
      </c>
      <c r="K325" t="s">
        <v>585</v>
      </c>
      <c r="L325">
        <v>1368</v>
      </c>
      <c r="N325">
        <v>1011</v>
      </c>
      <c r="O325" t="s">
        <v>536</v>
      </c>
      <c r="P325" t="s">
        <v>536</v>
      </c>
      <c r="Q325">
        <v>1</v>
      </c>
      <c r="W325">
        <v>0</v>
      </c>
      <c r="X325">
        <v>1948933241</v>
      </c>
      <c r="Y325">
        <v>0.5</v>
      </c>
      <c r="AA325">
        <v>0</v>
      </c>
      <c r="AB325">
        <v>454.31</v>
      </c>
      <c r="AC325">
        <v>405.68</v>
      </c>
      <c r="AD325">
        <v>0</v>
      </c>
      <c r="AE325">
        <v>0</v>
      </c>
      <c r="AF325">
        <v>454.31</v>
      </c>
      <c r="AG325">
        <v>405.68</v>
      </c>
      <c r="AH325">
        <v>0</v>
      </c>
      <c r="AI325">
        <v>1</v>
      </c>
      <c r="AJ325">
        <v>1</v>
      </c>
      <c r="AK325">
        <v>1</v>
      </c>
      <c r="AL325">
        <v>1</v>
      </c>
      <c r="AN325">
        <v>0</v>
      </c>
      <c r="AO325">
        <v>1</v>
      </c>
      <c r="AP325">
        <v>0</v>
      </c>
      <c r="AQ325">
        <v>0</v>
      </c>
      <c r="AR325">
        <v>0</v>
      </c>
      <c r="AS325" t="s">
        <v>3</v>
      </c>
      <c r="AT325">
        <v>0.5</v>
      </c>
      <c r="AU325" t="s">
        <v>3</v>
      </c>
      <c r="AV325">
        <v>0</v>
      </c>
      <c r="AW325">
        <v>2</v>
      </c>
      <c r="AX325">
        <v>55576229</v>
      </c>
      <c r="AY325">
        <v>1</v>
      </c>
      <c r="AZ325">
        <v>0</v>
      </c>
      <c r="BA325">
        <v>315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CX325">
        <f>Y325*Source!I963</f>
        <v>2.2000000000000002</v>
      </c>
      <c r="CY325">
        <f>AB325</f>
        <v>454.31</v>
      </c>
      <c r="CZ325">
        <f>AF325</f>
        <v>454.31</v>
      </c>
      <c r="DA325">
        <f>AJ325</f>
        <v>1</v>
      </c>
      <c r="DB325">
        <f t="shared" si="19"/>
        <v>227.16</v>
      </c>
      <c r="DC325">
        <f t="shared" si="20"/>
        <v>202.84</v>
      </c>
    </row>
    <row r="326" spans="1:107" x14ac:dyDescent="0.2">
      <c r="A326">
        <f>ROW(Source!A963)</f>
        <v>963</v>
      </c>
      <c r="B326">
        <v>55574044</v>
      </c>
      <c r="C326">
        <v>55576222</v>
      </c>
      <c r="D326">
        <v>52279526</v>
      </c>
      <c r="E326">
        <v>1</v>
      </c>
      <c r="F326">
        <v>1</v>
      </c>
      <c r="G326">
        <v>27</v>
      </c>
      <c r="H326">
        <v>3</v>
      </c>
      <c r="I326" t="s">
        <v>149</v>
      </c>
      <c r="J326" t="s">
        <v>152</v>
      </c>
      <c r="K326" t="s">
        <v>150</v>
      </c>
      <c r="L326">
        <v>1346</v>
      </c>
      <c r="N326">
        <v>1009</v>
      </c>
      <c r="O326" t="s">
        <v>151</v>
      </c>
      <c r="P326" t="s">
        <v>151</v>
      </c>
      <c r="Q326">
        <v>1</v>
      </c>
      <c r="W326">
        <v>1</v>
      </c>
      <c r="X326">
        <v>-78256104</v>
      </c>
      <c r="Y326">
        <v>-147</v>
      </c>
      <c r="AA326">
        <v>17.77</v>
      </c>
      <c r="AB326">
        <v>0</v>
      </c>
      <c r="AC326">
        <v>0</v>
      </c>
      <c r="AD326">
        <v>0</v>
      </c>
      <c r="AE326">
        <v>17.77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1</v>
      </c>
      <c r="AL326">
        <v>1</v>
      </c>
      <c r="AN326">
        <v>0</v>
      </c>
      <c r="AO326">
        <v>1</v>
      </c>
      <c r="AP326">
        <v>0</v>
      </c>
      <c r="AQ326">
        <v>0</v>
      </c>
      <c r="AR326">
        <v>0</v>
      </c>
      <c r="AS326" t="s">
        <v>3</v>
      </c>
      <c r="AT326">
        <v>-147</v>
      </c>
      <c r="AU326" t="s">
        <v>3</v>
      </c>
      <c r="AV326">
        <v>0</v>
      </c>
      <c r="AW326">
        <v>2</v>
      </c>
      <c r="AX326">
        <v>55576230</v>
      </c>
      <c r="AY326">
        <v>1</v>
      </c>
      <c r="AZ326">
        <v>6144</v>
      </c>
      <c r="BA326">
        <v>316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CX326">
        <f>Y326*Source!I963</f>
        <v>-646.80000000000007</v>
      </c>
      <c r="CY326">
        <f>AA326</f>
        <v>17.77</v>
      </c>
      <c r="CZ326">
        <f>AE326</f>
        <v>17.77</v>
      </c>
      <c r="DA326">
        <f>AI326</f>
        <v>1</v>
      </c>
      <c r="DB326">
        <f t="shared" si="19"/>
        <v>-2612.19</v>
      </c>
      <c r="DC326">
        <f t="shared" si="20"/>
        <v>0</v>
      </c>
    </row>
    <row r="327" spans="1:107" x14ac:dyDescent="0.2">
      <c r="A327">
        <f>ROW(Source!A963)</f>
        <v>963</v>
      </c>
      <c r="B327">
        <v>55574044</v>
      </c>
      <c r="C327">
        <v>55576222</v>
      </c>
      <c r="D327">
        <v>52279527</v>
      </c>
      <c r="E327">
        <v>1</v>
      </c>
      <c r="F327">
        <v>1</v>
      </c>
      <c r="G327">
        <v>27</v>
      </c>
      <c r="H327">
        <v>3</v>
      </c>
      <c r="I327" t="s">
        <v>158</v>
      </c>
      <c r="J327" t="s">
        <v>160</v>
      </c>
      <c r="K327" t="s">
        <v>311</v>
      </c>
      <c r="L327">
        <v>1346</v>
      </c>
      <c r="N327">
        <v>1009</v>
      </c>
      <c r="O327" t="s">
        <v>151</v>
      </c>
      <c r="P327" t="s">
        <v>151</v>
      </c>
      <c r="Q327">
        <v>1</v>
      </c>
      <c r="W327">
        <v>0</v>
      </c>
      <c r="X327">
        <v>1362637907</v>
      </c>
      <c r="Y327">
        <v>147</v>
      </c>
      <c r="AA327">
        <v>94.72</v>
      </c>
      <c r="AB327">
        <v>0</v>
      </c>
      <c r="AC327">
        <v>0</v>
      </c>
      <c r="AD327">
        <v>0</v>
      </c>
      <c r="AE327">
        <v>94.72</v>
      </c>
      <c r="AF327">
        <v>0</v>
      </c>
      <c r="AG327">
        <v>0</v>
      </c>
      <c r="AH327">
        <v>0</v>
      </c>
      <c r="AI327">
        <v>1</v>
      </c>
      <c r="AJ327">
        <v>1</v>
      </c>
      <c r="AK327">
        <v>1</v>
      </c>
      <c r="AL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 t="s">
        <v>3</v>
      </c>
      <c r="AT327">
        <v>147</v>
      </c>
      <c r="AU327" t="s">
        <v>3</v>
      </c>
      <c r="AV327">
        <v>0</v>
      </c>
      <c r="AW327">
        <v>1</v>
      </c>
      <c r="AX327">
        <v>-1</v>
      </c>
      <c r="AY327">
        <v>0</v>
      </c>
      <c r="AZ327">
        <v>0</v>
      </c>
      <c r="BA327" t="s">
        <v>3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CX327">
        <f>Y327*Source!I963</f>
        <v>646.80000000000007</v>
      </c>
      <c r="CY327">
        <f>AA327</f>
        <v>94.72</v>
      </c>
      <c r="CZ327">
        <f>AE327</f>
        <v>94.72</v>
      </c>
      <c r="DA327">
        <f>AI327</f>
        <v>1</v>
      </c>
      <c r="DB327">
        <f t="shared" si="19"/>
        <v>13923.84</v>
      </c>
      <c r="DC327">
        <f t="shared" si="20"/>
        <v>0</v>
      </c>
    </row>
    <row r="328" spans="1:107" x14ac:dyDescent="0.2">
      <c r="A328">
        <f>ROW(Source!A963)</f>
        <v>963</v>
      </c>
      <c r="B328">
        <v>55574044</v>
      </c>
      <c r="C328">
        <v>55576222</v>
      </c>
      <c r="D328">
        <v>52279533</v>
      </c>
      <c r="E328">
        <v>1</v>
      </c>
      <c r="F328">
        <v>1</v>
      </c>
      <c r="G328">
        <v>27</v>
      </c>
      <c r="H328">
        <v>3</v>
      </c>
      <c r="I328" t="s">
        <v>592</v>
      </c>
      <c r="J328" t="s">
        <v>593</v>
      </c>
      <c r="K328" t="s">
        <v>594</v>
      </c>
      <c r="L328">
        <v>1346</v>
      </c>
      <c r="N328">
        <v>1009</v>
      </c>
      <c r="O328" t="s">
        <v>151</v>
      </c>
      <c r="P328" t="s">
        <v>151</v>
      </c>
      <c r="Q328">
        <v>1</v>
      </c>
      <c r="W328">
        <v>0</v>
      </c>
      <c r="X328">
        <v>1434584530</v>
      </c>
      <c r="Y328">
        <v>42</v>
      </c>
      <c r="AA328">
        <v>202.34</v>
      </c>
      <c r="AB328">
        <v>0</v>
      </c>
      <c r="AC328">
        <v>0</v>
      </c>
      <c r="AD328">
        <v>0</v>
      </c>
      <c r="AE328">
        <v>202.34</v>
      </c>
      <c r="AF328">
        <v>0</v>
      </c>
      <c r="AG328">
        <v>0</v>
      </c>
      <c r="AH328">
        <v>0</v>
      </c>
      <c r="AI328">
        <v>1</v>
      </c>
      <c r="AJ328">
        <v>1</v>
      </c>
      <c r="AK328">
        <v>1</v>
      </c>
      <c r="AL328">
        <v>1</v>
      </c>
      <c r="AN328">
        <v>0</v>
      </c>
      <c r="AO328">
        <v>1</v>
      </c>
      <c r="AP328">
        <v>0</v>
      </c>
      <c r="AQ328">
        <v>0</v>
      </c>
      <c r="AR328">
        <v>0</v>
      </c>
      <c r="AS328" t="s">
        <v>3</v>
      </c>
      <c r="AT328">
        <v>42</v>
      </c>
      <c r="AU328" t="s">
        <v>3</v>
      </c>
      <c r="AV328">
        <v>0</v>
      </c>
      <c r="AW328">
        <v>2</v>
      </c>
      <c r="AX328">
        <v>55576231</v>
      </c>
      <c r="AY328">
        <v>1</v>
      </c>
      <c r="AZ328">
        <v>0</v>
      </c>
      <c r="BA328">
        <v>317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CX328">
        <f>Y328*Source!I963</f>
        <v>184.8</v>
      </c>
      <c r="CY328">
        <f>AA328</f>
        <v>202.34</v>
      </c>
      <c r="CZ328">
        <f>AE328</f>
        <v>202.34</v>
      </c>
      <c r="DA328">
        <f>AI328</f>
        <v>1</v>
      </c>
      <c r="DB328">
        <f t="shared" si="19"/>
        <v>8498.2800000000007</v>
      </c>
      <c r="DC328">
        <f t="shared" si="20"/>
        <v>0</v>
      </c>
    </row>
    <row r="329" spans="1:107" x14ac:dyDescent="0.2">
      <c r="A329">
        <f>ROW(Source!A963)</f>
        <v>963</v>
      </c>
      <c r="B329">
        <v>55574044</v>
      </c>
      <c r="C329">
        <v>55576222</v>
      </c>
      <c r="D329">
        <v>52277500</v>
      </c>
      <c r="E329">
        <v>1</v>
      </c>
      <c r="F329">
        <v>1</v>
      </c>
      <c r="G329">
        <v>27</v>
      </c>
      <c r="H329">
        <v>3</v>
      </c>
      <c r="I329" t="s">
        <v>154</v>
      </c>
      <c r="J329" t="s">
        <v>156</v>
      </c>
      <c r="K329" t="s">
        <v>155</v>
      </c>
      <c r="L329">
        <v>1348</v>
      </c>
      <c r="N329">
        <v>1009</v>
      </c>
      <c r="O329" t="s">
        <v>120</v>
      </c>
      <c r="P329" t="s">
        <v>120</v>
      </c>
      <c r="Q329">
        <v>1000</v>
      </c>
      <c r="W329">
        <v>1</v>
      </c>
      <c r="X329">
        <v>-629368275</v>
      </c>
      <c r="Y329">
        <v>-1.0500000000000001E-2</v>
      </c>
      <c r="AA329">
        <v>748299.67</v>
      </c>
      <c r="AB329">
        <v>0</v>
      </c>
      <c r="AC329">
        <v>0</v>
      </c>
      <c r="AD329">
        <v>0</v>
      </c>
      <c r="AE329">
        <v>748299.67</v>
      </c>
      <c r="AF329">
        <v>0</v>
      </c>
      <c r="AG329">
        <v>0</v>
      </c>
      <c r="AH329">
        <v>0</v>
      </c>
      <c r="AI329">
        <v>1</v>
      </c>
      <c r="AJ329">
        <v>1</v>
      </c>
      <c r="AK329">
        <v>1</v>
      </c>
      <c r="AL329">
        <v>1</v>
      </c>
      <c r="AN329">
        <v>0</v>
      </c>
      <c r="AO329">
        <v>1</v>
      </c>
      <c r="AP329">
        <v>0</v>
      </c>
      <c r="AQ329">
        <v>0</v>
      </c>
      <c r="AR329">
        <v>0</v>
      </c>
      <c r="AS329" t="s">
        <v>3</v>
      </c>
      <c r="AT329">
        <v>-1.0500000000000001E-2</v>
      </c>
      <c r="AU329" t="s">
        <v>3</v>
      </c>
      <c r="AV329">
        <v>0</v>
      </c>
      <c r="AW329">
        <v>2</v>
      </c>
      <c r="AX329">
        <v>55576232</v>
      </c>
      <c r="AY329">
        <v>1</v>
      </c>
      <c r="AZ329">
        <v>6144</v>
      </c>
      <c r="BA329">
        <v>318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CX329">
        <f>Y329*Source!I963</f>
        <v>-4.6200000000000005E-2</v>
      </c>
      <c r="CY329">
        <f>AA329</f>
        <v>748299.67</v>
      </c>
      <c r="CZ329">
        <f>AE329</f>
        <v>748299.67</v>
      </c>
      <c r="DA329">
        <f>AI329</f>
        <v>1</v>
      </c>
      <c r="DB329">
        <f t="shared" si="19"/>
        <v>-7857.15</v>
      </c>
      <c r="DC329">
        <f t="shared" si="20"/>
        <v>0</v>
      </c>
    </row>
    <row r="330" spans="1:107" x14ac:dyDescent="0.2">
      <c r="A330">
        <f>ROW(Source!A967)</f>
        <v>967</v>
      </c>
      <c r="B330">
        <v>55574044</v>
      </c>
      <c r="C330">
        <v>55576239</v>
      </c>
      <c r="D330">
        <v>52263930</v>
      </c>
      <c r="E330">
        <v>27</v>
      </c>
      <c r="F330">
        <v>1</v>
      </c>
      <c r="G330">
        <v>27</v>
      </c>
      <c r="H330">
        <v>1</v>
      </c>
      <c r="I330" t="s">
        <v>530</v>
      </c>
      <c r="J330" t="s">
        <v>3</v>
      </c>
      <c r="K330" t="s">
        <v>531</v>
      </c>
      <c r="L330">
        <v>1191</v>
      </c>
      <c r="N330">
        <v>1013</v>
      </c>
      <c r="O330" t="s">
        <v>532</v>
      </c>
      <c r="P330" t="s">
        <v>532</v>
      </c>
      <c r="Q330">
        <v>1</v>
      </c>
      <c r="W330">
        <v>0</v>
      </c>
      <c r="X330">
        <v>476480486</v>
      </c>
      <c r="Y330">
        <v>80.27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1</v>
      </c>
      <c r="AK330">
        <v>1</v>
      </c>
      <c r="AL330">
        <v>1</v>
      </c>
      <c r="AN330">
        <v>0</v>
      </c>
      <c r="AO330">
        <v>1</v>
      </c>
      <c r="AP330">
        <v>0</v>
      </c>
      <c r="AQ330">
        <v>0</v>
      </c>
      <c r="AR330">
        <v>0</v>
      </c>
      <c r="AS330" t="s">
        <v>3</v>
      </c>
      <c r="AT330">
        <v>80.27</v>
      </c>
      <c r="AU330" t="s">
        <v>3</v>
      </c>
      <c r="AV330">
        <v>1</v>
      </c>
      <c r="AW330">
        <v>2</v>
      </c>
      <c r="AX330">
        <v>55576243</v>
      </c>
      <c r="AY330">
        <v>1</v>
      </c>
      <c r="AZ330">
        <v>0</v>
      </c>
      <c r="BA330">
        <v>319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CX330">
        <f>Y330*Source!I967</f>
        <v>87.494299999999996</v>
      </c>
      <c r="CY330">
        <f>AD330</f>
        <v>0</v>
      </c>
      <c r="CZ330">
        <f>AH330</f>
        <v>0</v>
      </c>
      <c r="DA330">
        <f>AL330</f>
        <v>1</v>
      </c>
      <c r="DB330">
        <f t="shared" si="19"/>
        <v>0</v>
      </c>
      <c r="DC330">
        <f t="shared" si="20"/>
        <v>0</v>
      </c>
    </row>
    <row r="331" spans="1:107" x14ac:dyDescent="0.2">
      <c r="A331">
        <f>ROW(Source!A967)</f>
        <v>967</v>
      </c>
      <c r="B331">
        <v>55574044</v>
      </c>
      <c r="C331">
        <v>55576239</v>
      </c>
      <c r="D331">
        <v>52279970</v>
      </c>
      <c r="E331">
        <v>1</v>
      </c>
      <c r="F331">
        <v>1</v>
      </c>
      <c r="G331">
        <v>27</v>
      </c>
      <c r="H331">
        <v>3</v>
      </c>
      <c r="I331" t="s">
        <v>595</v>
      </c>
      <c r="J331" t="s">
        <v>596</v>
      </c>
      <c r="K331" t="s">
        <v>597</v>
      </c>
      <c r="L331">
        <v>1339</v>
      </c>
      <c r="N331">
        <v>1007</v>
      </c>
      <c r="O331" t="s">
        <v>175</v>
      </c>
      <c r="P331" t="s">
        <v>175</v>
      </c>
      <c r="Q331">
        <v>1</v>
      </c>
      <c r="W331">
        <v>0</v>
      </c>
      <c r="X331">
        <v>-697630842</v>
      </c>
      <c r="Y331">
        <v>5.9</v>
      </c>
      <c r="AA331">
        <v>3714.73</v>
      </c>
      <c r="AB331">
        <v>0</v>
      </c>
      <c r="AC331">
        <v>0</v>
      </c>
      <c r="AD331">
        <v>0</v>
      </c>
      <c r="AE331">
        <v>3714.73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1</v>
      </c>
      <c r="AL331">
        <v>1</v>
      </c>
      <c r="AN331">
        <v>0</v>
      </c>
      <c r="AO331">
        <v>1</v>
      </c>
      <c r="AP331">
        <v>0</v>
      </c>
      <c r="AQ331">
        <v>0</v>
      </c>
      <c r="AR331">
        <v>0</v>
      </c>
      <c r="AS331" t="s">
        <v>3</v>
      </c>
      <c r="AT331">
        <v>5.9</v>
      </c>
      <c r="AU331" t="s">
        <v>3</v>
      </c>
      <c r="AV331">
        <v>0</v>
      </c>
      <c r="AW331">
        <v>2</v>
      </c>
      <c r="AX331">
        <v>55576244</v>
      </c>
      <c r="AY331">
        <v>1</v>
      </c>
      <c r="AZ331">
        <v>0</v>
      </c>
      <c r="BA331">
        <v>320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CX331">
        <f>Y331*Source!I967</f>
        <v>6.4310000000000009</v>
      </c>
      <c r="CY331">
        <f>AA331</f>
        <v>3714.73</v>
      </c>
      <c r="CZ331">
        <f>AE331</f>
        <v>3714.73</v>
      </c>
      <c r="DA331">
        <f>AI331</f>
        <v>1</v>
      </c>
      <c r="DB331">
        <f t="shared" si="19"/>
        <v>21916.91</v>
      </c>
      <c r="DC331">
        <f t="shared" si="20"/>
        <v>0</v>
      </c>
    </row>
    <row r="332" spans="1:107" x14ac:dyDescent="0.2">
      <c r="A332">
        <f>ROW(Source!A967)</f>
        <v>967</v>
      </c>
      <c r="B332">
        <v>55574044</v>
      </c>
      <c r="C332">
        <v>55576239</v>
      </c>
      <c r="D332">
        <v>52280046</v>
      </c>
      <c r="E332">
        <v>1</v>
      </c>
      <c r="F332">
        <v>1</v>
      </c>
      <c r="G332">
        <v>27</v>
      </c>
      <c r="H332">
        <v>3</v>
      </c>
      <c r="I332" t="s">
        <v>598</v>
      </c>
      <c r="J332" t="s">
        <v>599</v>
      </c>
      <c r="K332" t="s">
        <v>600</v>
      </c>
      <c r="L332">
        <v>1339</v>
      </c>
      <c r="N332">
        <v>1007</v>
      </c>
      <c r="O332" t="s">
        <v>175</v>
      </c>
      <c r="P332" t="s">
        <v>175</v>
      </c>
      <c r="Q332">
        <v>1</v>
      </c>
      <c r="W332">
        <v>0</v>
      </c>
      <c r="X332">
        <v>253260963</v>
      </c>
      <c r="Y332">
        <v>0.06</v>
      </c>
      <c r="AA332">
        <v>3392.59</v>
      </c>
      <c r="AB332">
        <v>0</v>
      </c>
      <c r="AC332">
        <v>0</v>
      </c>
      <c r="AD332">
        <v>0</v>
      </c>
      <c r="AE332">
        <v>3392.59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1</v>
      </c>
      <c r="AL332">
        <v>1</v>
      </c>
      <c r="AN332">
        <v>0</v>
      </c>
      <c r="AO332">
        <v>1</v>
      </c>
      <c r="AP332">
        <v>0</v>
      </c>
      <c r="AQ332">
        <v>0</v>
      </c>
      <c r="AR332">
        <v>0</v>
      </c>
      <c r="AS332" t="s">
        <v>3</v>
      </c>
      <c r="AT332">
        <v>0.06</v>
      </c>
      <c r="AU332" t="s">
        <v>3</v>
      </c>
      <c r="AV332">
        <v>0</v>
      </c>
      <c r="AW332">
        <v>2</v>
      </c>
      <c r="AX332">
        <v>55576245</v>
      </c>
      <c r="AY332">
        <v>1</v>
      </c>
      <c r="AZ332">
        <v>0</v>
      </c>
      <c r="BA332">
        <v>321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CX332">
        <f>Y332*Source!I967</f>
        <v>6.54E-2</v>
      </c>
      <c r="CY332">
        <f>AA332</f>
        <v>3392.59</v>
      </c>
      <c r="CZ332">
        <f>AE332</f>
        <v>3392.59</v>
      </c>
      <c r="DA332">
        <f>AI332</f>
        <v>1</v>
      </c>
      <c r="DB332">
        <f t="shared" si="19"/>
        <v>203.56</v>
      </c>
      <c r="DC332">
        <f t="shared" si="20"/>
        <v>0</v>
      </c>
    </row>
    <row r="333" spans="1:107" x14ac:dyDescent="0.2">
      <c r="A333">
        <f>ROW(Source!A967)</f>
        <v>967</v>
      </c>
      <c r="B333">
        <v>55574044</v>
      </c>
      <c r="C333">
        <v>55576239</v>
      </c>
      <c r="D333">
        <v>52280784</v>
      </c>
      <c r="E333">
        <v>1</v>
      </c>
      <c r="F333">
        <v>1</v>
      </c>
      <c r="G333">
        <v>27</v>
      </c>
      <c r="H333">
        <v>3</v>
      </c>
      <c r="I333" t="s">
        <v>173</v>
      </c>
      <c r="J333" t="s">
        <v>176</v>
      </c>
      <c r="K333" t="s">
        <v>174</v>
      </c>
      <c r="L333">
        <v>1339</v>
      </c>
      <c r="N333">
        <v>1007</v>
      </c>
      <c r="O333" t="s">
        <v>175</v>
      </c>
      <c r="P333" t="s">
        <v>175</v>
      </c>
      <c r="Q333">
        <v>1</v>
      </c>
      <c r="W333">
        <v>1</v>
      </c>
      <c r="X333">
        <v>1857369686</v>
      </c>
      <c r="Y333">
        <v>-4.3</v>
      </c>
      <c r="AA333">
        <v>7833.01</v>
      </c>
      <c r="AB333">
        <v>0</v>
      </c>
      <c r="AC333">
        <v>0</v>
      </c>
      <c r="AD333">
        <v>0</v>
      </c>
      <c r="AE333">
        <v>7833.01</v>
      </c>
      <c r="AF333">
        <v>0</v>
      </c>
      <c r="AG333">
        <v>0</v>
      </c>
      <c r="AH333">
        <v>0</v>
      </c>
      <c r="AI333">
        <v>1</v>
      </c>
      <c r="AJ333">
        <v>1</v>
      </c>
      <c r="AK333">
        <v>1</v>
      </c>
      <c r="AL333">
        <v>1</v>
      </c>
      <c r="AN333">
        <v>0</v>
      </c>
      <c r="AO333">
        <v>1</v>
      </c>
      <c r="AP333">
        <v>0</v>
      </c>
      <c r="AQ333">
        <v>0</v>
      </c>
      <c r="AR333">
        <v>0</v>
      </c>
      <c r="AS333" t="s">
        <v>3</v>
      </c>
      <c r="AT333">
        <v>-4.3</v>
      </c>
      <c r="AU333" t="s">
        <v>3</v>
      </c>
      <c r="AV333">
        <v>0</v>
      </c>
      <c r="AW333">
        <v>2</v>
      </c>
      <c r="AX333">
        <v>55576246</v>
      </c>
      <c r="AY333">
        <v>1</v>
      </c>
      <c r="AZ333">
        <v>6144</v>
      </c>
      <c r="BA333">
        <v>322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CX333">
        <f>Y333*Source!I967</f>
        <v>-4.6870000000000003</v>
      </c>
      <c r="CY333">
        <f>AA333</f>
        <v>7833.01</v>
      </c>
      <c r="CZ333">
        <f>AE333</f>
        <v>7833.01</v>
      </c>
      <c r="DA333">
        <f>AI333</f>
        <v>1</v>
      </c>
      <c r="DB333">
        <f t="shared" si="19"/>
        <v>-33681.94</v>
      </c>
      <c r="DC333">
        <f t="shared" si="20"/>
        <v>0</v>
      </c>
    </row>
    <row r="334" spans="1:107" x14ac:dyDescent="0.2">
      <c r="A334">
        <f>ROW(Source!A967)</f>
        <v>967</v>
      </c>
      <c r="B334">
        <v>55574044</v>
      </c>
      <c r="C334">
        <v>55576239</v>
      </c>
      <c r="D334">
        <v>0</v>
      </c>
      <c r="E334">
        <v>27</v>
      </c>
      <c r="F334">
        <v>1</v>
      </c>
      <c r="G334">
        <v>27</v>
      </c>
      <c r="H334">
        <v>3</v>
      </c>
      <c r="I334" t="s">
        <v>178</v>
      </c>
      <c r="J334" t="s">
        <v>3</v>
      </c>
      <c r="K334" t="s">
        <v>179</v>
      </c>
      <c r="L334">
        <v>1354</v>
      </c>
      <c r="N334">
        <v>1010</v>
      </c>
      <c r="O334" t="s">
        <v>180</v>
      </c>
      <c r="P334" t="s">
        <v>180</v>
      </c>
      <c r="Q334">
        <v>1</v>
      </c>
      <c r="W334">
        <v>0</v>
      </c>
      <c r="X334">
        <v>998763258</v>
      </c>
      <c r="Y334">
        <v>0</v>
      </c>
      <c r="AA334">
        <v>372.6</v>
      </c>
      <c r="AB334">
        <v>0</v>
      </c>
      <c r="AC334">
        <v>0</v>
      </c>
      <c r="AD334">
        <v>0</v>
      </c>
      <c r="AE334">
        <v>372.6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1</v>
      </c>
      <c r="AL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 t="s">
        <v>3</v>
      </c>
      <c r="AT334">
        <v>0</v>
      </c>
      <c r="AU334" t="s">
        <v>3</v>
      </c>
      <c r="AV334">
        <v>0</v>
      </c>
      <c r="AW334">
        <v>1</v>
      </c>
      <c r="AX334">
        <v>-1</v>
      </c>
      <c r="AY334">
        <v>0</v>
      </c>
      <c r="AZ334">
        <v>0</v>
      </c>
      <c r="BA334" t="s">
        <v>3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CX334">
        <f>Y334*Source!I967</f>
        <v>0</v>
      </c>
      <c r="CY334">
        <f>AA334</f>
        <v>372.6</v>
      </c>
      <c r="CZ334">
        <f>AE334</f>
        <v>372.6</v>
      </c>
      <c r="DA334">
        <f>AI334</f>
        <v>1</v>
      </c>
      <c r="DB334">
        <f t="shared" si="19"/>
        <v>0</v>
      </c>
      <c r="DC334">
        <f t="shared" si="20"/>
        <v>0</v>
      </c>
    </row>
    <row r="335" spans="1:107" x14ac:dyDescent="0.2">
      <c r="A335">
        <f>ROW(Source!A1037)</f>
        <v>1037</v>
      </c>
      <c r="B335">
        <v>55574044</v>
      </c>
      <c r="C335">
        <v>55576307</v>
      </c>
      <c r="D335">
        <v>52263930</v>
      </c>
      <c r="E335">
        <v>27</v>
      </c>
      <c r="F335">
        <v>1</v>
      </c>
      <c r="G335">
        <v>27</v>
      </c>
      <c r="H335">
        <v>1</v>
      </c>
      <c r="I335" t="s">
        <v>530</v>
      </c>
      <c r="J335" t="s">
        <v>3</v>
      </c>
      <c r="K335" t="s">
        <v>531</v>
      </c>
      <c r="L335">
        <v>1191</v>
      </c>
      <c r="N335">
        <v>1013</v>
      </c>
      <c r="O335" t="s">
        <v>532</v>
      </c>
      <c r="P335" t="s">
        <v>532</v>
      </c>
      <c r="Q335">
        <v>1</v>
      </c>
      <c r="W335">
        <v>0</v>
      </c>
      <c r="X335">
        <v>476480486</v>
      </c>
      <c r="Y335">
        <v>6.22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1</v>
      </c>
      <c r="AK335">
        <v>1</v>
      </c>
      <c r="AL335">
        <v>1</v>
      </c>
      <c r="AN335">
        <v>0</v>
      </c>
      <c r="AO335">
        <v>1</v>
      </c>
      <c r="AP335">
        <v>0</v>
      </c>
      <c r="AQ335">
        <v>0</v>
      </c>
      <c r="AR335">
        <v>0</v>
      </c>
      <c r="AS335" t="s">
        <v>3</v>
      </c>
      <c r="AT335">
        <v>6.22</v>
      </c>
      <c r="AU335" t="s">
        <v>3</v>
      </c>
      <c r="AV335">
        <v>1</v>
      </c>
      <c r="AW335">
        <v>2</v>
      </c>
      <c r="AX335">
        <v>55576313</v>
      </c>
      <c r="AY335">
        <v>1</v>
      </c>
      <c r="AZ335">
        <v>0</v>
      </c>
      <c r="BA335">
        <v>323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CX335">
        <f>Y335*Source!I1037</f>
        <v>12.44</v>
      </c>
      <c r="CY335">
        <f>AD335</f>
        <v>0</v>
      </c>
      <c r="CZ335">
        <f>AH335</f>
        <v>0</v>
      </c>
      <c r="DA335">
        <f>AL335</f>
        <v>1</v>
      </c>
      <c r="DB335">
        <f t="shared" si="19"/>
        <v>0</v>
      </c>
      <c r="DC335">
        <f t="shared" si="20"/>
        <v>0</v>
      </c>
    </row>
    <row r="336" spans="1:107" x14ac:dyDescent="0.2">
      <c r="A336">
        <f>ROW(Source!A1037)</f>
        <v>1037</v>
      </c>
      <c r="B336">
        <v>55574044</v>
      </c>
      <c r="C336">
        <v>55576307</v>
      </c>
      <c r="D336">
        <v>52278256</v>
      </c>
      <c r="E336">
        <v>1</v>
      </c>
      <c r="F336">
        <v>1</v>
      </c>
      <c r="G336">
        <v>27</v>
      </c>
      <c r="H336">
        <v>3</v>
      </c>
      <c r="I336" t="s">
        <v>550</v>
      </c>
      <c r="J336" t="s">
        <v>551</v>
      </c>
      <c r="K336" t="s">
        <v>552</v>
      </c>
      <c r="L336">
        <v>1339</v>
      </c>
      <c r="N336">
        <v>1007</v>
      </c>
      <c r="O336" t="s">
        <v>175</v>
      </c>
      <c r="P336" t="s">
        <v>175</v>
      </c>
      <c r="Q336">
        <v>1</v>
      </c>
      <c r="W336">
        <v>0</v>
      </c>
      <c r="X336">
        <v>1817333636</v>
      </c>
      <c r="Y336">
        <v>0.29899999999999999</v>
      </c>
      <c r="AA336">
        <v>590.78</v>
      </c>
      <c r="AB336">
        <v>0</v>
      </c>
      <c r="AC336">
        <v>0</v>
      </c>
      <c r="AD336">
        <v>0</v>
      </c>
      <c r="AE336">
        <v>590.78</v>
      </c>
      <c r="AF336">
        <v>0</v>
      </c>
      <c r="AG336">
        <v>0</v>
      </c>
      <c r="AH336">
        <v>0</v>
      </c>
      <c r="AI336">
        <v>1</v>
      </c>
      <c r="AJ336">
        <v>1</v>
      </c>
      <c r="AK336">
        <v>1</v>
      </c>
      <c r="AL336">
        <v>1</v>
      </c>
      <c r="AN336">
        <v>0</v>
      </c>
      <c r="AO336">
        <v>1</v>
      </c>
      <c r="AP336">
        <v>0</v>
      </c>
      <c r="AQ336">
        <v>0</v>
      </c>
      <c r="AR336">
        <v>0</v>
      </c>
      <c r="AS336" t="s">
        <v>3</v>
      </c>
      <c r="AT336">
        <v>0.29899999999999999</v>
      </c>
      <c r="AU336" t="s">
        <v>3</v>
      </c>
      <c r="AV336">
        <v>0</v>
      </c>
      <c r="AW336">
        <v>2</v>
      </c>
      <c r="AX336">
        <v>55576314</v>
      </c>
      <c r="AY336">
        <v>1</v>
      </c>
      <c r="AZ336">
        <v>0</v>
      </c>
      <c r="BA336">
        <v>324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CX336">
        <f>Y336*Source!I1037</f>
        <v>0.59799999999999998</v>
      </c>
      <c r="CY336">
        <f>AA336</f>
        <v>590.78</v>
      </c>
      <c r="CZ336">
        <f>AE336</f>
        <v>590.78</v>
      </c>
      <c r="DA336">
        <f>AI336</f>
        <v>1</v>
      </c>
      <c r="DB336">
        <f t="shared" si="19"/>
        <v>176.64</v>
      </c>
      <c r="DC336">
        <f t="shared" si="20"/>
        <v>0</v>
      </c>
    </row>
    <row r="337" spans="1:107" x14ac:dyDescent="0.2">
      <c r="A337">
        <f>ROW(Source!A1037)</f>
        <v>1037</v>
      </c>
      <c r="B337">
        <v>55574044</v>
      </c>
      <c r="C337">
        <v>55576307</v>
      </c>
      <c r="D337">
        <v>52277204</v>
      </c>
      <c r="E337">
        <v>1</v>
      </c>
      <c r="F337">
        <v>1</v>
      </c>
      <c r="G337">
        <v>27</v>
      </c>
      <c r="H337">
        <v>3</v>
      </c>
      <c r="I337" t="s">
        <v>553</v>
      </c>
      <c r="J337" t="s">
        <v>554</v>
      </c>
      <c r="K337" t="s">
        <v>555</v>
      </c>
      <c r="L337">
        <v>1348</v>
      </c>
      <c r="N337">
        <v>1009</v>
      </c>
      <c r="O337" t="s">
        <v>120</v>
      </c>
      <c r="P337" t="s">
        <v>120</v>
      </c>
      <c r="Q337">
        <v>1000</v>
      </c>
      <c r="W337">
        <v>0</v>
      </c>
      <c r="X337">
        <v>381792092</v>
      </c>
      <c r="Y337">
        <v>0.107</v>
      </c>
      <c r="AA337">
        <v>4207.5</v>
      </c>
      <c r="AB337">
        <v>0</v>
      </c>
      <c r="AC337">
        <v>0</v>
      </c>
      <c r="AD337">
        <v>0</v>
      </c>
      <c r="AE337">
        <v>4207.5</v>
      </c>
      <c r="AF337">
        <v>0</v>
      </c>
      <c r="AG337">
        <v>0</v>
      </c>
      <c r="AH337">
        <v>0</v>
      </c>
      <c r="AI337">
        <v>1</v>
      </c>
      <c r="AJ337">
        <v>1</v>
      </c>
      <c r="AK337">
        <v>1</v>
      </c>
      <c r="AL337">
        <v>1</v>
      </c>
      <c r="AN337">
        <v>0</v>
      </c>
      <c r="AO337">
        <v>1</v>
      </c>
      <c r="AP337">
        <v>0</v>
      </c>
      <c r="AQ337">
        <v>0</v>
      </c>
      <c r="AR337">
        <v>0</v>
      </c>
      <c r="AS337" t="s">
        <v>3</v>
      </c>
      <c r="AT337">
        <v>0.107</v>
      </c>
      <c r="AU337" t="s">
        <v>3</v>
      </c>
      <c r="AV337">
        <v>0</v>
      </c>
      <c r="AW337">
        <v>2</v>
      </c>
      <c r="AX337">
        <v>55576315</v>
      </c>
      <c r="AY337">
        <v>1</v>
      </c>
      <c r="AZ337">
        <v>0</v>
      </c>
      <c r="BA337">
        <v>325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CX337">
        <f>Y337*Source!I1037</f>
        <v>0.214</v>
      </c>
      <c r="CY337">
        <f>AA337</f>
        <v>4207.5</v>
      </c>
      <c r="CZ337">
        <f>AE337</f>
        <v>4207.5</v>
      </c>
      <c r="DA337">
        <f>AI337</f>
        <v>1</v>
      </c>
      <c r="DB337">
        <f t="shared" si="19"/>
        <v>450.2</v>
      </c>
      <c r="DC337">
        <f t="shared" si="20"/>
        <v>0</v>
      </c>
    </row>
    <row r="338" spans="1:107" x14ac:dyDescent="0.2">
      <c r="A338">
        <f>ROW(Source!A1037)</f>
        <v>1037</v>
      </c>
      <c r="B338">
        <v>55574044</v>
      </c>
      <c r="C338">
        <v>55576307</v>
      </c>
      <c r="D338">
        <v>52279001</v>
      </c>
      <c r="E338">
        <v>1</v>
      </c>
      <c r="F338">
        <v>1</v>
      </c>
      <c r="G338">
        <v>27</v>
      </c>
      <c r="H338">
        <v>3</v>
      </c>
      <c r="I338" t="s">
        <v>556</v>
      </c>
      <c r="J338" t="s">
        <v>557</v>
      </c>
      <c r="K338" t="s">
        <v>558</v>
      </c>
      <c r="L338">
        <v>1339</v>
      </c>
      <c r="N338">
        <v>1007</v>
      </c>
      <c r="O338" t="s">
        <v>175</v>
      </c>
      <c r="P338" t="s">
        <v>175</v>
      </c>
      <c r="Q338">
        <v>1</v>
      </c>
      <c r="W338">
        <v>0</v>
      </c>
      <c r="X338">
        <v>1057803868</v>
      </c>
      <c r="Y338">
        <v>7.6999999999999999E-2</v>
      </c>
      <c r="AA338">
        <v>35.25</v>
      </c>
      <c r="AB338">
        <v>0</v>
      </c>
      <c r="AC338">
        <v>0</v>
      </c>
      <c r="AD338">
        <v>0</v>
      </c>
      <c r="AE338">
        <v>35.25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1</v>
      </c>
      <c r="AL338">
        <v>1</v>
      </c>
      <c r="AN338">
        <v>0</v>
      </c>
      <c r="AO338">
        <v>1</v>
      </c>
      <c r="AP338">
        <v>0</v>
      </c>
      <c r="AQ338">
        <v>0</v>
      </c>
      <c r="AR338">
        <v>0</v>
      </c>
      <c r="AS338" t="s">
        <v>3</v>
      </c>
      <c r="AT338">
        <v>7.6999999999999999E-2</v>
      </c>
      <c r="AU338" t="s">
        <v>3</v>
      </c>
      <c r="AV338">
        <v>0</v>
      </c>
      <c r="AW338">
        <v>2</v>
      </c>
      <c r="AX338">
        <v>55576316</v>
      </c>
      <c r="AY338">
        <v>1</v>
      </c>
      <c r="AZ338">
        <v>0</v>
      </c>
      <c r="BA338">
        <v>326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CX338">
        <f>Y338*Source!I1037</f>
        <v>0.154</v>
      </c>
      <c r="CY338">
        <f>AA338</f>
        <v>35.25</v>
      </c>
      <c r="CZ338">
        <f>AE338</f>
        <v>35.25</v>
      </c>
      <c r="DA338">
        <f>AI338</f>
        <v>1</v>
      </c>
      <c r="DB338">
        <f t="shared" si="19"/>
        <v>2.71</v>
      </c>
      <c r="DC338">
        <f t="shared" si="20"/>
        <v>0</v>
      </c>
    </row>
    <row r="339" spans="1:107" x14ac:dyDescent="0.2">
      <c r="A339">
        <f>ROW(Source!A1037)</f>
        <v>1037</v>
      </c>
      <c r="B339">
        <v>55574044</v>
      </c>
      <c r="C339">
        <v>55576307</v>
      </c>
      <c r="D339">
        <v>52281688</v>
      </c>
      <c r="E339">
        <v>1</v>
      </c>
      <c r="F339">
        <v>1</v>
      </c>
      <c r="G339">
        <v>27</v>
      </c>
      <c r="H339">
        <v>3</v>
      </c>
      <c r="I339" t="s">
        <v>270</v>
      </c>
      <c r="J339" t="s">
        <v>272</v>
      </c>
      <c r="K339" t="s">
        <v>271</v>
      </c>
      <c r="L339">
        <v>1354</v>
      </c>
      <c r="N339">
        <v>1010</v>
      </c>
      <c r="O339" t="s">
        <v>180</v>
      </c>
      <c r="P339" t="s">
        <v>180</v>
      </c>
      <c r="Q339">
        <v>1</v>
      </c>
      <c r="W339">
        <v>0</v>
      </c>
      <c r="X339">
        <v>-1873178035</v>
      </c>
      <c r="Y339">
        <v>10</v>
      </c>
      <c r="AA339">
        <v>236.53</v>
      </c>
      <c r="AB339">
        <v>0</v>
      </c>
      <c r="AC339">
        <v>0</v>
      </c>
      <c r="AD339">
        <v>0</v>
      </c>
      <c r="AE339">
        <v>236.53</v>
      </c>
      <c r="AF339">
        <v>0</v>
      </c>
      <c r="AG339">
        <v>0</v>
      </c>
      <c r="AH339">
        <v>0</v>
      </c>
      <c r="AI339">
        <v>1</v>
      </c>
      <c r="AJ339">
        <v>1</v>
      </c>
      <c r="AK339">
        <v>1</v>
      </c>
      <c r="AL339">
        <v>1</v>
      </c>
      <c r="AN339">
        <v>0</v>
      </c>
      <c r="AO339">
        <v>1</v>
      </c>
      <c r="AP339">
        <v>0</v>
      </c>
      <c r="AQ339">
        <v>0</v>
      </c>
      <c r="AR339">
        <v>0</v>
      </c>
      <c r="AS339" t="s">
        <v>3</v>
      </c>
      <c r="AT339">
        <v>10</v>
      </c>
      <c r="AU339" t="s">
        <v>3</v>
      </c>
      <c r="AV339">
        <v>0</v>
      </c>
      <c r="AW339">
        <v>2</v>
      </c>
      <c r="AX339">
        <v>55576317</v>
      </c>
      <c r="AY339">
        <v>1</v>
      </c>
      <c r="AZ339">
        <v>0</v>
      </c>
      <c r="BA339">
        <v>327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CX339">
        <f>Y339*Source!I1037</f>
        <v>20</v>
      </c>
      <c r="CY339">
        <f>AA339</f>
        <v>236.53</v>
      </c>
      <c r="CZ339">
        <f>AE339</f>
        <v>236.53</v>
      </c>
      <c r="DA339">
        <f>AI339</f>
        <v>1</v>
      </c>
      <c r="DB339">
        <f t="shared" si="19"/>
        <v>2365.3000000000002</v>
      </c>
      <c r="DC339">
        <f t="shared" si="20"/>
        <v>0</v>
      </c>
    </row>
    <row r="340" spans="1:107" x14ac:dyDescent="0.2">
      <c r="A340">
        <f>ROW(Source!A1075)</f>
        <v>1075</v>
      </c>
      <c r="B340">
        <v>55574044</v>
      </c>
      <c r="C340">
        <v>55576375</v>
      </c>
      <c r="D340">
        <v>52263930</v>
      </c>
      <c r="E340">
        <v>27</v>
      </c>
      <c r="F340">
        <v>1</v>
      </c>
      <c r="G340">
        <v>27</v>
      </c>
      <c r="H340">
        <v>1</v>
      </c>
      <c r="I340" t="s">
        <v>530</v>
      </c>
      <c r="J340" t="s">
        <v>3</v>
      </c>
      <c r="K340" t="s">
        <v>531</v>
      </c>
      <c r="L340">
        <v>1191</v>
      </c>
      <c r="N340">
        <v>1013</v>
      </c>
      <c r="O340" t="s">
        <v>532</v>
      </c>
      <c r="P340" t="s">
        <v>532</v>
      </c>
      <c r="Q340">
        <v>1</v>
      </c>
      <c r="W340">
        <v>0</v>
      </c>
      <c r="X340">
        <v>476480486</v>
      </c>
      <c r="Y340">
        <v>6.22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1</v>
      </c>
      <c r="AK340">
        <v>1</v>
      </c>
      <c r="AL340">
        <v>1</v>
      </c>
      <c r="AN340">
        <v>0</v>
      </c>
      <c r="AO340">
        <v>1</v>
      </c>
      <c r="AP340">
        <v>0</v>
      </c>
      <c r="AQ340">
        <v>0</v>
      </c>
      <c r="AR340">
        <v>0</v>
      </c>
      <c r="AS340" t="s">
        <v>3</v>
      </c>
      <c r="AT340">
        <v>6.22</v>
      </c>
      <c r="AU340" t="s">
        <v>3</v>
      </c>
      <c r="AV340">
        <v>1</v>
      </c>
      <c r="AW340">
        <v>2</v>
      </c>
      <c r="AX340">
        <v>55576381</v>
      </c>
      <c r="AY340">
        <v>1</v>
      </c>
      <c r="AZ340">
        <v>0</v>
      </c>
      <c r="BA340">
        <v>328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CX340">
        <f>Y340*Source!I1075</f>
        <v>6.22</v>
      </c>
      <c r="CY340">
        <f>AD340</f>
        <v>0</v>
      </c>
      <c r="CZ340">
        <f>AH340</f>
        <v>0</v>
      </c>
      <c r="DA340">
        <f>AL340</f>
        <v>1</v>
      </c>
      <c r="DB340">
        <f t="shared" si="19"/>
        <v>0</v>
      </c>
      <c r="DC340">
        <f t="shared" si="20"/>
        <v>0</v>
      </c>
    </row>
    <row r="341" spans="1:107" x14ac:dyDescent="0.2">
      <c r="A341">
        <f>ROW(Source!A1075)</f>
        <v>1075</v>
      </c>
      <c r="B341">
        <v>55574044</v>
      </c>
      <c r="C341">
        <v>55576375</v>
      </c>
      <c r="D341">
        <v>52278256</v>
      </c>
      <c r="E341">
        <v>1</v>
      </c>
      <c r="F341">
        <v>1</v>
      </c>
      <c r="G341">
        <v>27</v>
      </c>
      <c r="H341">
        <v>3</v>
      </c>
      <c r="I341" t="s">
        <v>550</v>
      </c>
      <c r="J341" t="s">
        <v>551</v>
      </c>
      <c r="K341" t="s">
        <v>552</v>
      </c>
      <c r="L341">
        <v>1339</v>
      </c>
      <c r="N341">
        <v>1007</v>
      </c>
      <c r="O341" t="s">
        <v>175</v>
      </c>
      <c r="P341" t="s">
        <v>175</v>
      </c>
      <c r="Q341">
        <v>1</v>
      </c>
      <c r="W341">
        <v>0</v>
      </c>
      <c r="X341">
        <v>1817333636</v>
      </c>
      <c r="Y341">
        <v>0.29899999999999999</v>
      </c>
      <c r="AA341">
        <v>590.78</v>
      </c>
      <c r="AB341">
        <v>0</v>
      </c>
      <c r="AC341">
        <v>0</v>
      </c>
      <c r="AD341">
        <v>0</v>
      </c>
      <c r="AE341">
        <v>590.78</v>
      </c>
      <c r="AF341">
        <v>0</v>
      </c>
      <c r="AG341">
        <v>0</v>
      </c>
      <c r="AH341">
        <v>0</v>
      </c>
      <c r="AI341">
        <v>1</v>
      </c>
      <c r="AJ341">
        <v>1</v>
      </c>
      <c r="AK341">
        <v>1</v>
      </c>
      <c r="AL341">
        <v>1</v>
      </c>
      <c r="AN341">
        <v>0</v>
      </c>
      <c r="AO341">
        <v>1</v>
      </c>
      <c r="AP341">
        <v>0</v>
      </c>
      <c r="AQ341">
        <v>0</v>
      </c>
      <c r="AR341">
        <v>0</v>
      </c>
      <c r="AS341" t="s">
        <v>3</v>
      </c>
      <c r="AT341">
        <v>0.29899999999999999</v>
      </c>
      <c r="AU341" t="s">
        <v>3</v>
      </c>
      <c r="AV341">
        <v>0</v>
      </c>
      <c r="AW341">
        <v>2</v>
      </c>
      <c r="AX341">
        <v>55576382</v>
      </c>
      <c r="AY341">
        <v>1</v>
      </c>
      <c r="AZ341">
        <v>0</v>
      </c>
      <c r="BA341">
        <v>329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CX341">
        <f>Y341*Source!I1075</f>
        <v>0.29899999999999999</v>
      </c>
      <c r="CY341">
        <f>AA341</f>
        <v>590.78</v>
      </c>
      <c r="CZ341">
        <f>AE341</f>
        <v>590.78</v>
      </c>
      <c r="DA341">
        <f>AI341</f>
        <v>1</v>
      </c>
      <c r="DB341">
        <f t="shared" si="19"/>
        <v>176.64</v>
      </c>
      <c r="DC341">
        <f t="shared" si="20"/>
        <v>0</v>
      </c>
    </row>
    <row r="342" spans="1:107" x14ac:dyDescent="0.2">
      <c r="A342">
        <f>ROW(Source!A1075)</f>
        <v>1075</v>
      </c>
      <c r="B342">
        <v>55574044</v>
      </c>
      <c r="C342">
        <v>55576375</v>
      </c>
      <c r="D342">
        <v>52277204</v>
      </c>
      <c r="E342">
        <v>1</v>
      </c>
      <c r="F342">
        <v>1</v>
      </c>
      <c r="G342">
        <v>27</v>
      </c>
      <c r="H342">
        <v>3</v>
      </c>
      <c r="I342" t="s">
        <v>553</v>
      </c>
      <c r="J342" t="s">
        <v>554</v>
      </c>
      <c r="K342" t="s">
        <v>555</v>
      </c>
      <c r="L342">
        <v>1348</v>
      </c>
      <c r="N342">
        <v>1009</v>
      </c>
      <c r="O342" t="s">
        <v>120</v>
      </c>
      <c r="P342" t="s">
        <v>120</v>
      </c>
      <c r="Q342">
        <v>1000</v>
      </c>
      <c r="W342">
        <v>0</v>
      </c>
      <c r="X342">
        <v>381792092</v>
      </c>
      <c r="Y342">
        <v>0.107</v>
      </c>
      <c r="AA342">
        <v>4207.5</v>
      </c>
      <c r="AB342">
        <v>0</v>
      </c>
      <c r="AC342">
        <v>0</v>
      </c>
      <c r="AD342">
        <v>0</v>
      </c>
      <c r="AE342">
        <v>4207.5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1</v>
      </c>
      <c r="AL342">
        <v>1</v>
      </c>
      <c r="AN342">
        <v>0</v>
      </c>
      <c r="AO342">
        <v>1</v>
      </c>
      <c r="AP342">
        <v>0</v>
      </c>
      <c r="AQ342">
        <v>0</v>
      </c>
      <c r="AR342">
        <v>0</v>
      </c>
      <c r="AS342" t="s">
        <v>3</v>
      </c>
      <c r="AT342">
        <v>0.107</v>
      </c>
      <c r="AU342" t="s">
        <v>3</v>
      </c>
      <c r="AV342">
        <v>0</v>
      </c>
      <c r="AW342">
        <v>2</v>
      </c>
      <c r="AX342">
        <v>55576383</v>
      </c>
      <c r="AY342">
        <v>1</v>
      </c>
      <c r="AZ342">
        <v>0</v>
      </c>
      <c r="BA342">
        <v>330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CX342">
        <f>Y342*Source!I1075</f>
        <v>0.107</v>
      </c>
      <c r="CY342">
        <f>AA342</f>
        <v>4207.5</v>
      </c>
      <c r="CZ342">
        <f>AE342</f>
        <v>4207.5</v>
      </c>
      <c r="DA342">
        <f>AI342</f>
        <v>1</v>
      </c>
      <c r="DB342">
        <f t="shared" si="19"/>
        <v>450.2</v>
      </c>
      <c r="DC342">
        <f t="shared" si="20"/>
        <v>0</v>
      </c>
    </row>
    <row r="343" spans="1:107" x14ac:dyDescent="0.2">
      <c r="A343">
        <f>ROW(Source!A1075)</f>
        <v>1075</v>
      </c>
      <c r="B343">
        <v>55574044</v>
      </c>
      <c r="C343">
        <v>55576375</v>
      </c>
      <c r="D343">
        <v>52279001</v>
      </c>
      <c r="E343">
        <v>1</v>
      </c>
      <c r="F343">
        <v>1</v>
      </c>
      <c r="G343">
        <v>27</v>
      </c>
      <c r="H343">
        <v>3</v>
      </c>
      <c r="I343" t="s">
        <v>556</v>
      </c>
      <c r="J343" t="s">
        <v>557</v>
      </c>
      <c r="K343" t="s">
        <v>558</v>
      </c>
      <c r="L343">
        <v>1339</v>
      </c>
      <c r="N343">
        <v>1007</v>
      </c>
      <c r="O343" t="s">
        <v>175</v>
      </c>
      <c r="P343" t="s">
        <v>175</v>
      </c>
      <c r="Q343">
        <v>1</v>
      </c>
      <c r="W343">
        <v>0</v>
      </c>
      <c r="X343">
        <v>1057803868</v>
      </c>
      <c r="Y343">
        <v>7.6999999999999999E-2</v>
      </c>
      <c r="AA343">
        <v>35.25</v>
      </c>
      <c r="AB343">
        <v>0</v>
      </c>
      <c r="AC343">
        <v>0</v>
      </c>
      <c r="AD343">
        <v>0</v>
      </c>
      <c r="AE343">
        <v>35.25</v>
      </c>
      <c r="AF343">
        <v>0</v>
      </c>
      <c r="AG343">
        <v>0</v>
      </c>
      <c r="AH343">
        <v>0</v>
      </c>
      <c r="AI343">
        <v>1</v>
      </c>
      <c r="AJ343">
        <v>1</v>
      </c>
      <c r="AK343">
        <v>1</v>
      </c>
      <c r="AL343">
        <v>1</v>
      </c>
      <c r="AN343">
        <v>0</v>
      </c>
      <c r="AO343">
        <v>1</v>
      </c>
      <c r="AP343">
        <v>0</v>
      </c>
      <c r="AQ343">
        <v>0</v>
      </c>
      <c r="AR343">
        <v>0</v>
      </c>
      <c r="AS343" t="s">
        <v>3</v>
      </c>
      <c r="AT343">
        <v>7.6999999999999999E-2</v>
      </c>
      <c r="AU343" t="s">
        <v>3</v>
      </c>
      <c r="AV343">
        <v>0</v>
      </c>
      <c r="AW343">
        <v>2</v>
      </c>
      <c r="AX343">
        <v>55576384</v>
      </c>
      <c r="AY343">
        <v>1</v>
      </c>
      <c r="AZ343">
        <v>0</v>
      </c>
      <c r="BA343">
        <v>331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CX343">
        <f>Y343*Source!I1075</f>
        <v>7.6999999999999999E-2</v>
      </c>
      <c r="CY343">
        <f>AA343</f>
        <v>35.25</v>
      </c>
      <c r="CZ343">
        <f>AE343</f>
        <v>35.25</v>
      </c>
      <c r="DA343">
        <f>AI343</f>
        <v>1</v>
      </c>
      <c r="DB343">
        <f t="shared" si="19"/>
        <v>2.71</v>
      </c>
      <c r="DC343">
        <f t="shared" si="20"/>
        <v>0</v>
      </c>
    </row>
    <row r="344" spans="1:107" x14ac:dyDescent="0.2">
      <c r="A344">
        <f>ROW(Source!A1075)</f>
        <v>1075</v>
      </c>
      <c r="B344">
        <v>55574044</v>
      </c>
      <c r="C344">
        <v>55576375</v>
      </c>
      <c r="D344">
        <v>52281688</v>
      </c>
      <c r="E344">
        <v>1</v>
      </c>
      <c r="F344">
        <v>1</v>
      </c>
      <c r="G344">
        <v>27</v>
      </c>
      <c r="H344">
        <v>3</v>
      </c>
      <c r="I344" t="s">
        <v>270</v>
      </c>
      <c r="J344" t="s">
        <v>272</v>
      </c>
      <c r="K344" t="s">
        <v>271</v>
      </c>
      <c r="L344">
        <v>1354</v>
      </c>
      <c r="N344">
        <v>1010</v>
      </c>
      <c r="O344" t="s">
        <v>180</v>
      </c>
      <c r="P344" t="s">
        <v>180</v>
      </c>
      <c r="Q344">
        <v>1</v>
      </c>
      <c r="W344">
        <v>0</v>
      </c>
      <c r="X344">
        <v>-1873178035</v>
      </c>
      <c r="Y344">
        <v>10</v>
      </c>
      <c r="AA344">
        <v>236.53</v>
      </c>
      <c r="AB344">
        <v>0</v>
      </c>
      <c r="AC344">
        <v>0</v>
      </c>
      <c r="AD344">
        <v>0</v>
      </c>
      <c r="AE344">
        <v>236.53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1</v>
      </c>
      <c r="AL344">
        <v>1</v>
      </c>
      <c r="AN344">
        <v>0</v>
      </c>
      <c r="AO344">
        <v>1</v>
      </c>
      <c r="AP344">
        <v>0</v>
      </c>
      <c r="AQ344">
        <v>0</v>
      </c>
      <c r="AR344">
        <v>0</v>
      </c>
      <c r="AS344" t="s">
        <v>3</v>
      </c>
      <c r="AT344">
        <v>10</v>
      </c>
      <c r="AU344" t="s">
        <v>3</v>
      </c>
      <c r="AV344">
        <v>0</v>
      </c>
      <c r="AW344">
        <v>2</v>
      </c>
      <c r="AX344">
        <v>55576385</v>
      </c>
      <c r="AY344">
        <v>1</v>
      </c>
      <c r="AZ344">
        <v>0</v>
      </c>
      <c r="BA344">
        <v>332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CX344">
        <f>Y344*Source!I1075</f>
        <v>10</v>
      </c>
      <c r="CY344">
        <f>AA344</f>
        <v>236.53</v>
      </c>
      <c r="CZ344">
        <f>AE344</f>
        <v>236.53</v>
      </c>
      <c r="DA344">
        <f>AI344</f>
        <v>1</v>
      </c>
      <c r="DB344">
        <f t="shared" si="19"/>
        <v>2365.3000000000002</v>
      </c>
      <c r="DC344">
        <f t="shared" si="20"/>
        <v>0</v>
      </c>
    </row>
    <row r="345" spans="1:107" x14ac:dyDescent="0.2">
      <c r="A345">
        <f>ROW(Source!A1148)</f>
        <v>1148</v>
      </c>
      <c r="B345">
        <v>55574044</v>
      </c>
      <c r="C345">
        <v>55576499</v>
      </c>
      <c r="D345">
        <v>52263930</v>
      </c>
      <c r="E345">
        <v>27</v>
      </c>
      <c r="F345">
        <v>1</v>
      </c>
      <c r="G345">
        <v>27</v>
      </c>
      <c r="H345">
        <v>1</v>
      </c>
      <c r="I345" t="s">
        <v>530</v>
      </c>
      <c r="J345" t="s">
        <v>3</v>
      </c>
      <c r="K345" t="s">
        <v>531</v>
      </c>
      <c r="L345">
        <v>1191</v>
      </c>
      <c r="N345">
        <v>1013</v>
      </c>
      <c r="O345" t="s">
        <v>532</v>
      </c>
      <c r="P345" t="s">
        <v>532</v>
      </c>
      <c r="Q345">
        <v>1</v>
      </c>
      <c r="W345">
        <v>0</v>
      </c>
      <c r="X345">
        <v>476480486</v>
      </c>
      <c r="Y345">
        <v>30.8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1</v>
      </c>
      <c r="AK345">
        <v>1</v>
      </c>
      <c r="AL345">
        <v>1</v>
      </c>
      <c r="AN345">
        <v>0</v>
      </c>
      <c r="AO345">
        <v>1</v>
      </c>
      <c r="AP345">
        <v>0</v>
      </c>
      <c r="AQ345">
        <v>0</v>
      </c>
      <c r="AR345">
        <v>0</v>
      </c>
      <c r="AS345" t="s">
        <v>3</v>
      </c>
      <c r="AT345">
        <v>30.8</v>
      </c>
      <c r="AU345" t="s">
        <v>3</v>
      </c>
      <c r="AV345">
        <v>1</v>
      </c>
      <c r="AW345">
        <v>2</v>
      </c>
      <c r="AX345">
        <v>55576504</v>
      </c>
      <c r="AY345">
        <v>1</v>
      </c>
      <c r="AZ345">
        <v>0</v>
      </c>
      <c r="BA345">
        <v>333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CX345">
        <f>Y345*Source!I1148</f>
        <v>184.8</v>
      </c>
      <c r="CY345">
        <f>AD345</f>
        <v>0</v>
      </c>
      <c r="CZ345">
        <f>AH345</f>
        <v>0</v>
      </c>
      <c r="DA345">
        <f>AL345</f>
        <v>1</v>
      </c>
      <c r="DB345">
        <f t="shared" ref="DB345:DB386" si="27">ROUND(ROUND(AT345*CZ345,2),6)</f>
        <v>0</v>
      </c>
      <c r="DC345">
        <f t="shared" ref="DC345:DC386" si="28">ROUND(ROUND(AT345*AG345,2),6)</f>
        <v>0</v>
      </c>
    </row>
    <row r="346" spans="1:107" x14ac:dyDescent="0.2">
      <c r="A346">
        <f>ROW(Source!A1148)</f>
        <v>1148</v>
      </c>
      <c r="B346">
        <v>55574044</v>
      </c>
      <c r="C346">
        <v>55576499</v>
      </c>
      <c r="D346">
        <v>52276701</v>
      </c>
      <c r="E346">
        <v>1</v>
      </c>
      <c r="F346">
        <v>1</v>
      </c>
      <c r="G346">
        <v>27</v>
      </c>
      <c r="H346">
        <v>2</v>
      </c>
      <c r="I346" t="s">
        <v>533</v>
      </c>
      <c r="J346" t="s">
        <v>534</v>
      </c>
      <c r="K346" t="s">
        <v>535</v>
      </c>
      <c r="L346">
        <v>1368</v>
      </c>
      <c r="N346">
        <v>1011</v>
      </c>
      <c r="O346" t="s">
        <v>536</v>
      </c>
      <c r="P346" t="s">
        <v>536</v>
      </c>
      <c r="Q346">
        <v>1</v>
      </c>
      <c r="W346">
        <v>0</v>
      </c>
      <c r="X346">
        <v>526885268</v>
      </c>
      <c r="Y346">
        <v>0.06</v>
      </c>
      <c r="AA346">
        <v>0</v>
      </c>
      <c r="AB346">
        <v>20.7</v>
      </c>
      <c r="AC346">
        <v>9.74</v>
      </c>
      <c r="AD346">
        <v>0</v>
      </c>
      <c r="AE346">
        <v>0</v>
      </c>
      <c r="AF346">
        <v>20.7</v>
      </c>
      <c r="AG346">
        <v>9.74</v>
      </c>
      <c r="AH346">
        <v>0</v>
      </c>
      <c r="AI346">
        <v>1</v>
      </c>
      <c r="AJ346">
        <v>1</v>
      </c>
      <c r="AK346">
        <v>1</v>
      </c>
      <c r="AL346">
        <v>1</v>
      </c>
      <c r="AN346">
        <v>0</v>
      </c>
      <c r="AO346">
        <v>1</v>
      </c>
      <c r="AP346">
        <v>0</v>
      </c>
      <c r="AQ346">
        <v>0</v>
      </c>
      <c r="AR346">
        <v>0</v>
      </c>
      <c r="AS346" t="s">
        <v>3</v>
      </c>
      <c r="AT346">
        <v>0.06</v>
      </c>
      <c r="AU346" t="s">
        <v>3</v>
      </c>
      <c r="AV346">
        <v>0</v>
      </c>
      <c r="AW346">
        <v>2</v>
      </c>
      <c r="AX346">
        <v>55576505</v>
      </c>
      <c r="AY346">
        <v>1</v>
      </c>
      <c r="AZ346">
        <v>0</v>
      </c>
      <c r="BA346">
        <v>334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CX346">
        <f>Y346*Source!I1148</f>
        <v>0.36</v>
      </c>
      <c r="CY346">
        <f>AB346</f>
        <v>20.7</v>
      </c>
      <c r="CZ346">
        <f>AF346</f>
        <v>20.7</v>
      </c>
      <c r="DA346">
        <f>AJ346</f>
        <v>1</v>
      </c>
      <c r="DB346">
        <f t="shared" si="27"/>
        <v>1.24</v>
      </c>
      <c r="DC346">
        <f t="shared" si="28"/>
        <v>0.57999999999999996</v>
      </c>
    </row>
    <row r="347" spans="1:107" x14ac:dyDescent="0.2">
      <c r="A347">
        <f>ROW(Source!A1148)</f>
        <v>1148</v>
      </c>
      <c r="B347">
        <v>55574044</v>
      </c>
      <c r="C347">
        <v>55576499</v>
      </c>
      <c r="D347">
        <v>52276151</v>
      </c>
      <c r="E347">
        <v>1</v>
      </c>
      <c r="F347">
        <v>1</v>
      </c>
      <c r="G347">
        <v>27</v>
      </c>
      <c r="H347">
        <v>2</v>
      </c>
      <c r="I347" t="s">
        <v>537</v>
      </c>
      <c r="J347" t="s">
        <v>538</v>
      </c>
      <c r="K347" t="s">
        <v>539</v>
      </c>
      <c r="L347">
        <v>1368</v>
      </c>
      <c r="N347">
        <v>1011</v>
      </c>
      <c r="O347" t="s">
        <v>536</v>
      </c>
      <c r="P347" t="s">
        <v>536</v>
      </c>
      <c r="Q347">
        <v>1</v>
      </c>
      <c r="W347">
        <v>0</v>
      </c>
      <c r="X347">
        <v>277467460</v>
      </c>
      <c r="Y347">
        <v>0.06</v>
      </c>
      <c r="AA347">
        <v>0</v>
      </c>
      <c r="AB347">
        <v>991.89</v>
      </c>
      <c r="AC347">
        <v>360.79</v>
      </c>
      <c r="AD347">
        <v>0</v>
      </c>
      <c r="AE347">
        <v>0</v>
      </c>
      <c r="AF347">
        <v>991.89</v>
      </c>
      <c r="AG347">
        <v>360.79</v>
      </c>
      <c r="AH347">
        <v>0</v>
      </c>
      <c r="AI347">
        <v>1</v>
      </c>
      <c r="AJ347">
        <v>1</v>
      </c>
      <c r="AK347">
        <v>1</v>
      </c>
      <c r="AL347">
        <v>1</v>
      </c>
      <c r="AN347">
        <v>0</v>
      </c>
      <c r="AO347">
        <v>1</v>
      </c>
      <c r="AP347">
        <v>0</v>
      </c>
      <c r="AQ347">
        <v>0</v>
      </c>
      <c r="AR347">
        <v>0</v>
      </c>
      <c r="AS347" t="s">
        <v>3</v>
      </c>
      <c r="AT347">
        <v>0.06</v>
      </c>
      <c r="AU347" t="s">
        <v>3</v>
      </c>
      <c r="AV347">
        <v>0</v>
      </c>
      <c r="AW347">
        <v>2</v>
      </c>
      <c r="AX347">
        <v>55576506</v>
      </c>
      <c r="AY347">
        <v>1</v>
      </c>
      <c r="AZ347">
        <v>0</v>
      </c>
      <c r="BA347">
        <v>335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CX347">
        <f>Y347*Source!I1148</f>
        <v>0.36</v>
      </c>
      <c r="CY347">
        <f>AB347</f>
        <v>991.89</v>
      </c>
      <c r="CZ347">
        <f>AF347</f>
        <v>991.89</v>
      </c>
      <c r="DA347">
        <f>AJ347</f>
        <v>1</v>
      </c>
      <c r="DB347">
        <f t="shared" si="27"/>
        <v>59.51</v>
      </c>
      <c r="DC347">
        <f t="shared" si="28"/>
        <v>21.65</v>
      </c>
    </row>
    <row r="348" spans="1:107" x14ac:dyDescent="0.2">
      <c r="A348">
        <f>ROW(Source!A1148)</f>
        <v>1148</v>
      </c>
      <c r="B348">
        <v>55574044</v>
      </c>
      <c r="C348">
        <v>55576499</v>
      </c>
      <c r="D348">
        <v>52280730</v>
      </c>
      <c r="E348">
        <v>1</v>
      </c>
      <c r="F348">
        <v>1</v>
      </c>
      <c r="G348">
        <v>27</v>
      </c>
      <c r="H348">
        <v>3</v>
      </c>
      <c r="I348" t="s">
        <v>540</v>
      </c>
      <c r="J348" t="s">
        <v>541</v>
      </c>
      <c r="K348" t="s">
        <v>542</v>
      </c>
      <c r="L348">
        <v>1339</v>
      </c>
      <c r="N348">
        <v>1007</v>
      </c>
      <c r="O348" t="s">
        <v>175</v>
      </c>
      <c r="P348" t="s">
        <v>175</v>
      </c>
      <c r="Q348">
        <v>1</v>
      </c>
      <c r="W348">
        <v>0</v>
      </c>
      <c r="X348">
        <v>-1277312656</v>
      </c>
      <c r="Y348">
        <v>15</v>
      </c>
      <c r="AA348">
        <v>753.67</v>
      </c>
      <c r="AB348">
        <v>0</v>
      </c>
      <c r="AC348">
        <v>0</v>
      </c>
      <c r="AD348">
        <v>0</v>
      </c>
      <c r="AE348">
        <v>753.67</v>
      </c>
      <c r="AF348">
        <v>0</v>
      </c>
      <c r="AG348">
        <v>0</v>
      </c>
      <c r="AH348">
        <v>0</v>
      </c>
      <c r="AI348">
        <v>1</v>
      </c>
      <c r="AJ348">
        <v>1</v>
      </c>
      <c r="AK348">
        <v>1</v>
      </c>
      <c r="AL348">
        <v>1</v>
      </c>
      <c r="AN348">
        <v>0</v>
      </c>
      <c r="AO348">
        <v>1</v>
      </c>
      <c r="AP348">
        <v>0</v>
      </c>
      <c r="AQ348">
        <v>0</v>
      </c>
      <c r="AR348">
        <v>0</v>
      </c>
      <c r="AS348" t="s">
        <v>3</v>
      </c>
      <c r="AT348">
        <v>15</v>
      </c>
      <c r="AU348" t="s">
        <v>3</v>
      </c>
      <c r="AV348">
        <v>0</v>
      </c>
      <c r="AW348">
        <v>2</v>
      </c>
      <c r="AX348">
        <v>55576507</v>
      </c>
      <c r="AY348">
        <v>1</v>
      </c>
      <c r="AZ348">
        <v>0</v>
      </c>
      <c r="BA348">
        <v>336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CX348">
        <f>Y348*Source!I1148</f>
        <v>90</v>
      </c>
      <c r="CY348">
        <f>AA348</f>
        <v>753.67</v>
      </c>
      <c r="CZ348">
        <f>AE348</f>
        <v>753.67</v>
      </c>
      <c r="DA348">
        <f>AI348</f>
        <v>1</v>
      </c>
      <c r="DB348">
        <f t="shared" si="27"/>
        <v>11305.05</v>
      </c>
      <c r="DC348">
        <f t="shared" si="28"/>
        <v>0</v>
      </c>
    </row>
    <row r="349" spans="1:107" x14ac:dyDescent="0.2">
      <c r="A349">
        <f>ROW(Source!A1149)</f>
        <v>1149</v>
      </c>
      <c r="B349">
        <v>55574044</v>
      </c>
      <c r="C349">
        <v>55576508</v>
      </c>
      <c r="D349">
        <v>52263930</v>
      </c>
      <c r="E349">
        <v>27</v>
      </c>
      <c r="F349">
        <v>1</v>
      </c>
      <c r="G349">
        <v>27</v>
      </c>
      <c r="H349">
        <v>1</v>
      </c>
      <c r="I349" t="s">
        <v>530</v>
      </c>
      <c r="J349" t="s">
        <v>3</v>
      </c>
      <c r="K349" t="s">
        <v>531</v>
      </c>
      <c r="L349">
        <v>1191</v>
      </c>
      <c r="N349">
        <v>1013</v>
      </c>
      <c r="O349" t="s">
        <v>532</v>
      </c>
      <c r="P349" t="s">
        <v>532</v>
      </c>
      <c r="Q349">
        <v>1</v>
      </c>
      <c r="W349">
        <v>0</v>
      </c>
      <c r="X349">
        <v>476480486</v>
      </c>
      <c r="Y349">
        <v>46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1</v>
      </c>
      <c r="AK349">
        <v>1</v>
      </c>
      <c r="AL349">
        <v>1</v>
      </c>
      <c r="AN349">
        <v>0</v>
      </c>
      <c r="AO349">
        <v>1</v>
      </c>
      <c r="AP349">
        <v>0</v>
      </c>
      <c r="AQ349">
        <v>0</v>
      </c>
      <c r="AR349">
        <v>0</v>
      </c>
      <c r="AS349" t="s">
        <v>3</v>
      </c>
      <c r="AT349">
        <v>46</v>
      </c>
      <c r="AU349" t="s">
        <v>3</v>
      </c>
      <c r="AV349">
        <v>1</v>
      </c>
      <c r="AW349">
        <v>2</v>
      </c>
      <c r="AX349">
        <v>55576511</v>
      </c>
      <c r="AY349">
        <v>1</v>
      </c>
      <c r="AZ349">
        <v>0</v>
      </c>
      <c r="BA349">
        <v>337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CX349">
        <f>Y349*Source!I1149</f>
        <v>92</v>
      </c>
      <c r="CY349">
        <f>AD349</f>
        <v>0</v>
      </c>
      <c r="CZ349">
        <f>AH349</f>
        <v>0</v>
      </c>
      <c r="DA349">
        <f>AL349</f>
        <v>1</v>
      </c>
      <c r="DB349">
        <f t="shared" si="27"/>
        <v>0</v>
      </c>
      <c r="DC349">
        <f t="shared" si="28"/>
        <v>0</v>
      </c>
    </row>
    <row r="350" spans="1:107" x14ac:dyDescent="0.2">
      <c r="A350">
        <f>ROW(Source!A1149)</f>
        <v>1149</v>
      </c>
      <c r="B350">
        <v>55574044</v>
      </c>
      <c r="C350">
        <v>55576508</v>
      </c>
      <c r="D350">
        <v>52280730</v>
      </c>
      <c r="E350">
        <v>1</v>
      </c>
      <c r="F350">
        <v>1</v>
      </c>
      <c r="G350">
        <v>27</v>
      </c>
      <c r="H350">
        <v>3</v>
      </c>
      <c r="I350" t="s">
        <v>540</v>
      </c>
      <c r="J350" t="s">
        <v>541</v>
      </c>
      <c r="K350" t="s">
        <v>542</v>
      </c>
      <c r="L350">
        <v>1339</v>
      </c>
      <c r="N350">
        <v>1007</v>
      </c>
      <c r="O350" t="s">
        <v>175</v>
      </c>
      <c r="P350" t="s">
        <v>175</v>
      </c>
      <c r="Q350">
        <v>1</v>
      </c>
      <c r="W350">
        <v>0</v>
      </c>
      <c r="X350">
        <v>-1277312656</v>
      </c>
      <c r="Y350">
        <v>15</v>
      </c>
      <c r="AA350">
        <v>753.67</v>
      </c>
      <c r="AB350">
        <v>0</v>
      </c>
      <c r="AC350">
        <v>0</v>
      </c>
      <c r="AD350">
        <v>0</v>
      </c>
      <c r="AE350">
        <v>753.67</v>
      </c>
      <c r="AF350">
        <v>0</v>
      </c>
      <c r="AG350">
        <v>0</v>
      </c>
      <c r="AH350">
        <v>0</v>
      </c>
      <c r="AI350">
        <v>1</v>
      </c>
      <c r="AJ350">
        <v>1</v>
      </c>
      <c r="AK350">
        <v>1</v>
      </c>
      <c r="AL350">
        <v>1</v>
      </c>
      <c r="AN350">
        <v>0</v>
      </c>
      <c r="AO350">
        <v>1</v>
      </c>
      <c r="AP350">
        <v>0</v>
      </c>
      <c r="AQ350">
        <v>0</v>
      </c>
      <c r="AR350">
        <v>0</v>
      </c>
      <c r="AS350" t="s">
        <v>3</v>
      </c>
      <c r="AT350">
        <v>15</v>
      </c>
      <c r="AU350" t="s">
        <v>3</v>
      </c>
      <c r="AV350">
        <v>0</v>
      </c>
      <c r="AW350">
        <v>2</v>
      </c>
      <c r="AX350">
        <v>55576512</v>
      </c>
      <c r="AY350">
        <v>1</v>
      </c>
      <c r="AZ350">
        <v>0</v>
      </c>
      <c r="BA350">
        <v>338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CX350">
        <f>Y350*Source!I1149</f>
        <v>30</v>
      </c>
      <c r="CY350">
        <f>AA350</f>
        <v>753.67</v>
      </c>
      <c r="CZ350">
        <f>AE350</f>
        <v>753.67</v>
      </c>
      <c r="DA350">
        <f>AI350</f>
        <v>1</v>
      </c>
      <c r="DB350">
        <f t="shared" si="27"/>
        <v>11305.05</v>
      </c>
      <c r="DC350">
        <f t="shared" si="28"/>
        <v>0</v>
      </c>
    </row>
    <row r="351" spans="1:107" x14ac:dyDescent="0.2">
      <c r="A351">
        <f>ROW(Source!A1150)</f>
        <v>1150</v>
      </c>
      <c r="B351">
        <v>55574044</v>
      </c>
      <c r="C351">
        <v>55576513</v>
      </c>
      <c r="D351">
        <v>52263930</v>
      </c>
      <c r="E351">
        <v>27</v>
      </c>
      <c r="F351">
        <v>1</v>
      </c>
      <c r="G351">
        <v>27</v>
      </c>
      <c r="H351">
        <v>1</v>
      </c>
      <c r="I351" t="s">
        <v>530</v>
      </c>
      <c r="J351" t="s">
        <v>3</v>
      </c>
      <c r="K351" t="s">
        <v>531</v>
      </c>
      <c r="L351">
        <v>1191</v>
      </c>
      <c r="N351">
        <v>1013</v>
      </c>
      <c r="O351" t="s">
        <v>532</v>
      </c>
      <c r="P351" t="s">
        <v>532</v>
      </c>
      <c r="Q351">
        <v>1</v>
      </c>
      <c r="W351">
        <v>0</v>
      </c>
      <c r="X351">
        <v>476480486</v>
      </c>
      <c r="Y351">
        <v>6.29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1</v>
      </c>
      <c r="AK351">
        <v>1</v>
      </c>
      <c r="AL351">
        <v>1</v>
      </c>
      <c r="AN351">
        <v>0</v>
      </c>
      <c r="AO351">
        <v>1</v>
      </c>
      <c r="AP351">
        <v>0</v>
      </c>
      <c r="AQ351">
        <v>0</v>
      </c>
      <c r="AR351">
        <v>0</v>
      </c>
      <c r="AS351" t="s">
        <v>3</v>
      </c>
      <c r="AT351">
        <v>6.29</v>
      </c>
      <c r="AU351" t="s">
        <v>3</v>
      </c>
      <c r="AV351">
        <v>1</v>
      </c>
      <c r="AW351">
        <v>2</v>
      </c>
      <c r="AX351">
        <v>55576516</v>
      </c>
      <c r="AY351">
        <v>1</v>
      </c>
      <c r="AZ351">
        <v>0</v>
      </c>
      <c r="BA351">
        <v>339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CX351">
        <f>Y351*Source!I1150</f>
        <v>-50.32</v>
      </c>
      <c r="CY351">
        <f>AD351</f>
        <v>0</v>
      </c>
      <c r="CZ351">
        <f>AH351</f>
        <v>0</v>
      </c>
      <c r="DA351">
        <f>AL351</f>
        <v>1</v>
      </c>
      <c r="DB351">
        <f t="shared" si="27"/>
        <v>0</v>
      </c>
      <c r="DC351">
        <f t="shared" si="28"/>
        <v>0</v>
      </c>
    </row>
    <row r="352" spans="1:107" x14ac:dyDescent="0.2">
      <c r="A352">
        <f>ROW(Source!A1150)</f>
        <v>1150</v>
      </c>
      <c r="B352">
        <v>55574044</v>
      </c>
      <c r="C352">
        <v>55576513</v>
      </c>
      <c r="D352">
        <v>52280730</v>
      </c>
      <c r="E352">
        <v>1</v>
      </c>
      <c r="F352">
        <v>1</v>
      </c>
      <c r="G352">
        <v>27</v>
      </c>
      <c r="H352">
        <v>3</v>
      </c>
      <c r="I352" t="s">
        <v>540</v>
      </c>
      <c r="J352" t="s">
        <v>541</v>
      </c>
      <c r="K352" t="s">
        <v>542</v>
      </c>
      <c r="L352">
        <v>1339</v>
      </c>
      <c r="N352">
        <v>1007</v>
      </c>
      <c r="O352" t="s">
        <v>175</v>
      </c>
      <c r="P352" t="s">
        <v>175</v>
      </c>
      <c r="Q352">
        <v>1</v>
      </c>
      <c r="W352">
        <v>0</v>
      </c>
      <c r="X352">
        <v>-1277312656</v>
      </c>
      <c r="Y352">
        <v>5</v>
      </c>
      <c r="AA352">
        <v>753.67</v>
      </c>
      <c r="AB352">
        <v>0</v>
      </c>
      <c r="AC352">
        <v>0</v>
      </c>
      <c r="AD352">
        <v>0</v>
      </c>
      <c r="AE352">
        <v>753.67</v>
      </c>
      <c r="AF352">
        <v>0</v>
      </c>
      <c r="AG352">
        <v>0</v>
      </c>
      <c r="AH352">
        <v>0</v>
      </c>
      <c r="AI352">
        <v>1</v>
      </c>
      <c r="AJ352">
        <v>1</v>
      </c>
      <c r="AK352">
        <v>1</v>
      </c>
      <c r="AL352">
        <v>1</v>
      </c>
      <c r="AN352">
        <v>0</v>
      </c>
      <c r="AO352">
        <v>1</v>
      </c>
      <c r="AP352">
        <v>0</v>
      </c>
      <c r="AQ352">
        <v>0</v>
      </c>
      <c r="AR352">
        <v>0</v>
      </c>
      <c r="AS352" t="s">
        <v>3</v>
      </c>
      <c r="AT352">
        <v>5</v>
      </c>
      <c r="AU352" t="s">
        <v>3</v>
      </c>
      <c r="AV352">
        <v>0</v>
      </c>
      <c r="AW352">
        <v>2</v>
      </c>
      <c r="AX352">
        <v>55576517</v>
      </c>
      <c r="AY352">
        <v>1</v>
      </c>
      <c r="AZ352">
        <v>0</v>
      </c>
      <c r="BA352">
        <v>340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CX352">
        <f>Y352*Source!I1150</f>
        <v>-40</v>
      </c>
      <c r="CY352">
        <f>AA352</f>
        <v>753.67</v>
      </c>
      <c r="CZ352">
        <f>AE352</f>
        <v>753.67</v>
      </c>
      <c r="DA352">
        <f>AI352</f>
        <v>1</v>
      </c>
      <c r="DB352">
        <f t="shared" si="27"/>
        <v>3768.35</v>
      </c>
      <c r="DC352">
        <f t="shared" si="28"/>
        <v>0</v>
      </c>
    </row>
    <row r="353" spans="1:107" x14ac:dyDescent="0.2">
      <c r="A353">
        <f>ROW(Source!A1151)</f>
        <v>1151</v>
      </c>
      <c r="B353">
        <v>55574044</v>
      </c>
      <c r="C353">
        <v>55576518</v>
      </c>
      <c r="D353">
        <v>52263930</v>
      </c>
      <c r="E353">
        <v>27</v>
      </c>
      <c r="F353">
        <v>1</v>
      </c>
      <c r="G353">
        <v>27</v>
      </c>
      <c r="H353">
        <v>1</v>
      </c>
      <c r="I353" t="s">
        <v>530</v>
      </c>
      <c r="J353" t="s">
        <v>3</v>
      </c>
      <c r="K353" t="s">
        <v>531</v>
      </c>
      <c r="L353">
        <v>1191</v>
      </c>
      <c r="N353">
        <v>1013</v>
      </c>
      <c r="O353" t="s">
        <v>532</v>
      </c>
      <c r="P353" t="s">
        <v>532</v>
      </c>
      <c r="Q353">
        <v>1</v>
      </c>
      <c r="W353">
        <v>0</v>
      </c>
      <c r="X353">
        <v>476480486</v>
      </c>
      <c r="Y353">
        <v>13.42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1</v>
      </c>
      <c r="AK353">
        <v>1</v>
      </c>
      <c r="AL353">
        <v>1</v>
      </c>
      <c r="AN353">
        <v>0</v>
      </c>
      <c r="AO353">
        <v>1</v>
      </c>
      <c r="AP353">
        <v>0</v>
      </c>
      <c r="AQ353">
        <v>0</v>
      </c>
      <c r="AR353">
        <v>0</v>
      </c>
      <c r="AS353" t="s">
        <v>3</v>
      </c>
      <c r="AT353">
        <v>13.42</v>
      </c>
      <c r="AU353" t="s">
        <v>3</v>
      </c>
      <c r="AV353">
        <v>1</v>
      </c>
      <c r="AW353">
        <v>2</v>
      </c>
      <c r="AX353">
        <v>55576522</v>
      </c>
      <c r="AY353">
        <v>1</v>
      </c>
      <c r="AZ353">
        <v>0</v>
      </c>
      <c r="BA353">
        <v>341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CX353">
        <f>Y353*Source!I1151</f>
        <v>107.36</v>
      </c>
      <c r="CY353">
        <f>AD353</f>
        <v>0</v>
      </c>
      <c r="CZ353">
        <f>AH353</f>
        <v>0</v>
      </c>
      <c r="DA353">
        <f>AL353</f>
        <v>1</v>
      </c>
      <c r="DB353">
        <f t="shared" si="27"/>
        <v>0</v>
      </c>
      <c r="DC353">
        <f t="shared" si="28"/>
        <v>0</v>
      </c>
    </row>
    <row r="354" spans="1:107" x14ac:dyDescent="0.2">
      <c r="A354">
        <f>ROW(Source!A1151)</f>
        <v>1151</v>
      </c>
      <c r="B354">
        <v>55574044</v>
      </c>
      <c r="C354">
        <v>55576518</v>
      </c>
      <c r="D354">
        <v>52277685</v>
      </c>
      <c r="E354">
        <v>1</v>
      </c>
      <c r="F354">
        <v>1</v>
      </c>
      <c r="G354">
        <v>27</v>
      </c>
      <c r="H354">
        <v>3</v>
      </c>
      <c r="I354" t="s">
        <v>543</v>
      </c>
      <c r="J354" t="s">
        <v>544</v>
      </c>
      <c r="K354" t="s">
        <v>545</v>
      </c>
      <c r="L354">
        <v>1339</v>
      </c>
      <c r="N354">
        <v>1007</v>
      </c>
      <c r="O354" t="s">
        <v>175</v>
      </c>
      <c r="P354" t="s">
        <v>175</v>
      </c>
      <c r="Q354">
        <v>1</v>
      </c>
      <c r="W354">
        <v>0</v>
      </c>
      <c r="X354">
        <v>-288193286</v>
      </c>
      <c r="Y354">
        <v>1.4E-2</v>
      </c>
      <c r="AA354">
        <v>6863.19</v>
      </c>
      <c r="AB354">
        <v>0</v>
      </c>
      <c r="AC354">
        <v>0</v>
      </c>
      <c r="AD354">
        <v>0</v>
      </c>
      <c r="AE354">
        <v>6863.19</v>
      </c>
      <c r="AF354">
        <v>0</v>
      </c>
      <c r="AG354">
        <v>0</v>
      </c>
      <c r="AH354">
        <v>0</v>
      </c>
      <c r="AI354">
        <v>1</v>
      </c>
      <c r="AJ354">
        <v>1</v>
      </c>
      <c r="AK354">
        <v>1</v>
      </c>
      <c r="AL354">
        <v>1</v>
      </c>
      <c r="AN354">
        <v>0</v>
      </c>
      <c r="AO354">
        <v>1</v>
      </c>
      <c r="AP354">
        <v>0</v>
      </c>
      <c r="AQ354">
        <v>0</v>
      </c>
      <c r="AR354">
        <v>0</v>
      </c>
      <c r="AS354" t="s">
        <v>3</v>
      </c>
      <c r="AT354">
        <v>1.4E-2</v>
      </c>
      <c r="AU354" t="s">
        <v>3</v>
      </c>
      <c r="AV354">
        <v>0</v>
      </c>
      <c r="AW354">
        <v>2</v>
      </c>
      <c r="AX354">
        <v>55576523</v>
      </c>
      <c r="AY354">
        <v>1</v>
      </c>
      <c r="AZ354">
        <v>0</v>
      </c>
      <c r="BA354">
        <v>342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CX354">
        <f>Y354*Source!I1151</f>
        <v>0.112</v>
      </c>
      <c r="CY354">
        <f>AA354</f>
        <v>6863.19</v>
      </c>
      <c r="CZ354">
        <f>AE354</f>
        <v>6863.19</v>
      </c>
      <c r="DA354">
        <f>AI354</f>
        <v>1</v>
      </c>
      <c r="DB354">
        <f t="shared" si="27"/>
        <v>96.08</v>
      </c>
      <c r="DC354">
        <f t="shared" si="28"/>
        <v>0</v>
      </c>
    </row>
    <row r="355" spans="1:107" x14ac:dyDescent="0.2">
      <c r="A355">
        <f>ROW(Source!A1151)</f>
        <v>1151</v>
      </c>
      <c r="B355">
        <v>55574044</v>
      </c>
      <c r="C355">
        <v>55576518</v>
      </c>
      <c r="D355">
        <v>52280728</v>
      </c>
      <c r="E355">
        <v>1</v>
      </c>
      <c r="F355">
        <v>1</v>
      </c>
      <c r="G355">
        <v>27</v>
      </c>
      <c r="H355">
        <v>3</v>
      </c>
      <c r="I355" t="s">
        <v>546</v>
      </c>
      <c r="J355" t="s">
        <v>547</v>
      </c>
      <c r="K355" t="s">
        <v>548</v>
      </c>
      <c r="L355">
        <v>1327</v>
      </c>
      <c r="N355">
        <v>1005</v>
      </c>
      <c r="O355" t="s">
        <v>549</v>
      </c>
      <c r="P355" t="s">
        <v>549</v>
      </c>
      <c r="Q355">
        <v>1</v>
      </c>
      <c r="W355">
        <v>0</v>
      </c>
      <c r="X355">
        <v>-1862354824</v>
      </c>
      <c r="Y355">
        <v>107</v>
      </c>
      <c r="AA355">
        <v>129.94999999999999</v>
      </c>
      <c r="AB355">
        <v>0</v>
      </c>
      <c r="AC355">
        <v>0</v>
      </c>
      <c r="AD355">
        <v>0</v>
      </c>
      <c r="AE355">
        <v>129.94999999999999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1</v>
      </c>
      <c r="AL355">
        <v>1</v>
      </c>
      <c r="AN355">
        <v>0</v>
      </c>
      <c r="AO355">
        <v>1</v>
      </c>
      <c r="AP355">
        <v>0</v>
      </c>
      <c r="AQ355">
        <v>0</v>
      </c>
      <c r="AR355">
        <v>0</v>
      </c>
      <c r="AS355" t="s">
        <v>3</v>
      </c>
      <c r="AT355">
        <v>107</v>
      </c>
      <c r="AU355" t="s">
        <v>3</v>
      </c>
      <c r="AV355">
        <v>0</v>
      </c>
      <c r="AW355">
        <v>2</v>
      </c>
      <c r="AX355">
        <v>55576524</v>
      </c>
      <c r="AY355">
        <v>1</v>
      </c>
      <c r="AZ355">
        <v>0</v>
      </c>
      <c r="BA355">
        <v>343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CX355">
        <f>Y355*Source!I1151</f>
        <v>856</v>
      </c>
      <c r="CY355">
        <f>AA355</f>
        <v>129.94999999999999</v>
      </c>
      <c r="CZ355">
        <f>AE355</f>
        <v>129.94999999999999</v>
      </c>
      <c r="DA355">
        <f>AI355</f>
        <v>1</v>
      </c>
      <c r="DB355">
        <f t="shared" si="27"/>
        <v>13904.65</v>
      </c>
      <c r="DC355">
        <f t="shared" si="28"/>
        <v>0</v>
      </c>
    </row>
    <row r="356" spans="1:107" x14ac:dyDescent="0.2">
      <c r="A356">
        <f>ROW(Source!A1188)</f>
        <v>1188</v>
      </c>
      <c r="B356">
        <v>55574044</v>
      </c>
      <c r="C356">
        <v>55576581</v>
      </c>
      <c r="D356">
        <v>52263930</v>
      </c>
      <c r="E356">
        <v>27</v>
      </c>
      <c r="F356">
        <v>1</v>
      </c>
      <c r="G356">
        <v>27</v>
      </c>
      <c r="H356">
        <v>1</v>
      </c>
      <c r="I356" t="s">
        <v>530</v>
      </c>
      <c r="J356" t="s">
        <v>3</v>
      </c>
      <c r="K356" t="s">
        <v>531</v>
      </c>
      <c r="L356">
        <v>1191</v>
      </c>
      <c r="N356">
        <v>1013</v>
      </c>
      <c r="O356" t="s">
        <v>532</v>
      </c>
      <c r="P356" t="s">
        <v>532</v>
      </c>
      <c r="Q356">
        <v>1</v>
      </c>
      <c r="W356">
        <v>0</v>
      </c>
      <c r="X356">
        <v>476480486</v>
      </c>
      <c r="Y356">
        <v>582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1</v>
      </c>
      <c r="AK356">
        <v>1</v>
      </c>
      <c r="AL356">
        <v>1</v>
      </c>
      <c r="AN356">
        <v>0</v>
      </c>
      <c r="AO356">
        <v>1</v>
      </c>
      <c r="AP356">
        <v>0</v>
      </c>
      <c r="AQ356">
        <v>0</v>
      </c>
      <c r="AR356">
        <v>0</v>
      </c>
      <c r="AS356" t="s">
        <v>3</v>
      </c>
      <c r="AT356">
        <v>582</v>
      </c>
      <c r="AU356" t="s">
        <v>3</v>
      </c>
      <c r="AV356">
        <v>1</v>
      </c>
      <c r="AW356">
        <v>2</v>
      </c>
      <c r="AX356">
        <v>55576583</v>
      </c>
      <c r="AY356">
        <v>1</v>
      </c>
      <c r="AZ356">
        <v>0</v>
      </c>
      <c r="BA356">
        <v>344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CX356">
        <f>Y356*Source!I1188</f>
        <v>209.51999999999998</v>
      </c>
      <c r="CY356">
        <f>AD356</f>
        <v>0</v>
      </c>
      <c r="CZ356">
        <f>AH356</f>
        <v>0</v>
      </c>
      <c r="DA356">
        <f>AL356</f>
        <v>1</v>
      </c>
      <c r="DB356">
        <f t="shared" si="27"/>
        <v>0</v>
      </c>
      <c r="DC356">
        <f t="shared" si="28"/>
        <v>0</v>
      </c>
    </row>
    <row r="357" spans="1:107" x14ac:dyDescent="0.2">
      <c r="A357">
        <f>ROW(Source!A1189)</f>
        <v>1189</v>
      </c>
      <c r="B357">
        <v>55574044</v>
      </c>
      <c r="C357">
        <v>55576584</v>
      </c>
      <c r="D357">
        <v>52263930</v>
      </c>
      <c r="E357">
        <v>27</v>
      </c>
      <c r="F357">
        <v>1</v>
      </c>
      <c r="G357">
        <v>27</v>
      </c>
      <c r="H357">
        <v>1</v>
      </c>
      <c r="I357" t="s">
        <v>530</v>
      </c>
      <c r="J357" t="s">
        <v>3</v>
      </c>
      <c r="K357" t="s">
        <v>531</v>
      </c>
      <c r="L357">
        <v>1191</v>
      </c>
      <c r="N357">
        <v>1013</v>
      </c>
      <c r="O357" t="s">
        <v>532</v>
      </c>
      <c r="P357" t="s">
        <v>532</v>
      </c>
      <c r="Q357">
        <v>1</v>
      </c>
      <c r="W357">
        <v>0</v>
      </c>
      <c r="X357">
        <v>476480486</v>
      </c>
      <c r="Y357">
        <v>83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1</v>
      </c>
      <c r="AK357">
        <v>1</v>
      </c>
      <c r="AL357">
        <v>1</v>
      </c>
      <c r="AN357">
        <v>0</v>
      </c>
      <c r="AO357">
        <v>1</v>
      </c>
      <c r="AP357">
        <v>0</v>
      </c>
      <c r="AQ357">
        <v>0</v>
      </c>
      <c r="AR357">
        <v>0</v>
      </c>
      <c r="AS357" t="s">
        <v>3</v>
      </c>
      <c r="AT357">
        <v>83</v>
      </c>
      <c r="AU357" t="s">
        <v>3</v>
      </c>
      <c r="AV357">
        <v>1</v>
      </c>
      <c r="AW357">
        <v>2</v>
      </c>
      <c r="AX357">
        <v>55576586</v>
      </c>
      <c r="AY357">
        <v>1</v>
      </c>
      <c r="AZ357">
        <v>0</v>
      </c>
      <c r="BA357">
        <v>345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CX357">
        <f>Y357*Source!I1189</f>
        <v>4.2994000000000003</v>
      </c>
      <c r="CY357">
        <f>AD357</f>
        <v>0</v>
      </c>
      <c r="CZ357">
        <f>AH357</f>
        <v>0</v>
      </c>
      <c r="DA357">
        <f>AL357</f>
        <v>1</v>
      </c>
      <c r="DB357">
        <f t="shared" si="27"/>
        <v>0</v>
      </c>
      <c r="DC357">
        <f t="shared" si="28"/>
        <v>0</v>
      </c>
    </row>
    <row r="358" spans="1:107" x14ac:dyDescent="0.2">
      <c r="A358">
        <f>ROW(Source!A1190)</f>
        <v>1190</v>
      </c>
      <c r="B358">
        <v>55574044</v>
      </c>
      <c r="C358">
        <v>55576587</v>
      </c>
      <c r="D358">
        <v>52276900</v>
      </c>
      <c r="E358">
        <v>1</v>
      </c>
      <c r="F358">
        <v>1</v>
      </c>
      <c r="G358">
        <v>27</v>
      </c>
      <c r="H358">
        <v>2</v>
      </c>
      <c r="I358" t="s">
        <v>565</v>
      </c>
      <c r="J358" t="s">
        <v>566</v>
      </c>
      <c r="K358" t="s">
        <v>567</v>
      </c>
      <c r="L358">
        <v>1368</v>
      </c>
      <c r="N358">
        <v>1011</v>
      </c>
      <c r="O358" t="s">
        <v>536</v>
      </c>
      <c r="P358" t="s">
        <v>536</v>
      </c>
      <c r="Q358">
        <v>1</v>
      </c>
      <c r="W358">
        <v>0</v>
      </c>
      <c r="X358">
        <v>-1786200580</v>
      </c>
      <c r="Y358">
        <v>3.1E-2</v>
      </c>
      <c r="AA358">
        <v>0</v>
      </c>
      <c r="AB358">
        <v>1014.12</v>
      </c>
      <c r="AC358">
        <v>317.13</v>
      </c>
      <c r="AD358">
        <v>0</v>
      </c>
      <c r="AE358">
        <v>0</v>
      </c>
      <c r="AF358">
        <v>1014.12</v>
      </c>
      <c r="AG358">
        <v>317.13</v>
      </c>
      <c r="AH358">
        <v>0</v>
      </c>
      <c r="AI358">
        <v>1</v>
      </c>
      <c r="AJ358">
        <v>1</v>
      </c>
      <c r="AK358">
        <v>1</v>
      </c>
      <c r="AL358">
        <v>1</v>
      </c>
      <c r="AN358">
        <v>0</v>
      </c>
      <c r="AO358">
        <v>1</v>
      </c>
      <c r="AP358">
        <v>0</v>
      </c>
      <c r="AQ358">
        <v>0</v>
      </c>
      <c r="AR358">
        <v>0</v>
      </c>
      <c r="AS358" t="s">
        <v>3</v>
      </c>
      <c r="AT358">
        <v>3.1E-2</v>
      </c>
      <c r="AU358" t="s">
        <v>3</v>
      </c>
      <c r="AV358">
        <v>0</v>
      </c>
      <c r="AW358">
        <v>2</v>
      </c>
      <c r="AX358">
        <v>55576589</v>
      </c>
      <c r="AY358">
        <v>1</v>
      </c>
      <c r="AZ358">
        <v>0</v>
      </c>
      <c r="BA358">
        <v>346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CX358">
        <f>Y358*Source!I1190</f>
        <v>0.16058</v>
      </c>
      <c r="CY358">
        <f>AB358</f>
        <v>1014.12</v>
      </c>
      <c r="CZ358">
        <f>AF358</f>
        <v>1014.12</v>
      </c>
      <c r="DA358">
        <f>AJ358</f>
        <v>1</v>
      </c>
      <c r="DB358">
        <f t="shared" si="27"/>
        <v>31.44</v>
      </c>
      <c r="DC358">
        <f t="shared" si="28"/>
        <v>9.83</v>
      </c>
    </row>
    <row r="359" spans="1:107" x14ac:dyDescent="0.2">
      <c r="A359">
        <f>ROW(Source!A1191)</f>
        <v>1191</v>
      </c>
      <c r="B359">
        <v>55574044</v>
      </c>
      <c r="C359">
        <v>55576590</v>
      </c>
      <c r="D359">
        <v>52276900</v>
      </c>
      <c r="E359">
        <v>1</v>
      </c>
      <c r="F359">
        <v>1</v>
      </c>
      <c r="G359">
        <v>27</v>
      </c>
      <c r="H359">
        <v>2</v>
      </c>
      <c r="I359" t="s">
        <v>565</v>
      </c>
      <c r="J359" t="s">
        <v>566</v>
      </c>
      <c r="K359" t="s">
        <v>567</v>
      </c>
      <c r="L359">
        <v>1368</v>
      </c>
      <c r="N359">
        <v>1011</v>
      </c>
      <c r="O359" t="s">
        <v>536</v>
      </c>
      <c r="P359" t="s">
        <v>536</v>
      </c>
      <c r="Q359">
        <v>1</v>
      </c>
      <c r="W359">
        <v>0</v>
      </c>
      <c r="X359">
        <v>-1786200580</v>
      </c>
      <c r="Y359">
        <v>0.01</v>
      </c>
      <c r="AA359">
        <v>0</v>
      </c>
      <c r="AB359">
        <v>1014.12</v>
      </c>
      <c r="AC359">
        <v>317.13</v>
      </c>
      <c r="AD359">
        <v>0</v>
      </c>
      <c r="AE359">
        <v>0</v>
      </c>
      <c r="AF359">
        <v>1014.12</v>
      </c>
      <c r="AG359">
        <v>317.13</v>
      </c>
      <c r="AH359">
        <v>0</v>
      </c>
      <c r="AI359">
        <v>1</v>
      </c>
      <c r="AJ359">
        <v>1</v>
      </c>
      <c r="AK359">
        <v>1</v>
      </c>
      <c r="AL359">
        <v>1</v>
      </c>
      <c r="AN359">
        <v>0</v>
      </c>
      <c r="AO359">
        <v>1</v>
      </c>
      <c r="AP359">
        <v>0</v>
      </c>
      <c r="AQ359">
        <v>0</v>
      </c>
      <c r="AR359">
        <v>0</v>
      </c>
      <c r="AS359" t="s">
        <v>3</v>
      </c>
      <c r="AT359">
        <v>0.01</v>
      </c>
      <c r="AU359" t="s">
        <v>3</v>
      </c>
      <c r="AV359">
        <v>0</v>
      </c>
      <c r="AW359">
        <v>2</v>
      </c>
      <c r="AX359">
        <v>55576592</v>
      </c>
      <c r="AY359">
        <v>1</v>
      </c>
      <c r="AZ359">
        <v>0</v>
      </c>
      <c r="BA359">
        <v>347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CX359">
        <f>Y359*Source!I1191</f>
        <v>5.1799999999999999E-2</v>
      </c>
      <c r="CY359">
        <f>AB359</f>
        <v>1014.12</v>
      </c>
      <c r="CZ359">
        <f>AF359</f>
        <v>1014.12</v>
      </c>
      <c r="DA359">
        <f>AJ359</f>
        <v>1</v>
      </c>
      <c r="DB359">
        <f t="shared" si="27"/>
        <v>10.14</v>
      </c>
      <c r="DC359">
        <f t="shared" si="28"/>
        <v>3.17</v>
      </c>
    </row>
    <row r="360" spans="1:107" x14ac:dyDescent="0.2">
      <c r="A360">
        <f>ROW(Source!A1192)</f>
        <v>1192</v>
      </c>
      <c r="B360">
        <v>55574044</v>
      </c>
      <c r="C360">
        <v>55576593</v>
      </c>
      <c r="D360">
        <v>52263930</v>
      </c>
      <c r="E360">
        <v>27</v>
      </c>
      <c r="F360">
        <v>1</v>
      </c>
      <c r="G360">
        <v>27</v>
      </c>
      <c r="H360">
        <v>1</v>
      </c>
      <c r="I360" t="s">
        <v>530</v>
      </c>
      <c r="J360" t="s">
        <v>3</v>
      </c>
      <c r="K360" t="s">
        <v>531</v>
      </c>
      <c r="L360">
        <v>1191</v>
      </c>
      <c r="N360">
        <v>1013</v>
      </c>
      <c r="O360" t="s">
        <v>532</v>
      </c>
      <c r="P360" t="s">
        <v>532</v>
      </c>
      <c r="Q360">
        <v>1</v>
      </c>
      <c r="W360">
        <v>0</v>
      </c>
      <c r="X360">
        <v>476480486</v>
      </c>
      <c r="Y360">
        <v>155.25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1</v>
      </c>
      <c r="AK360">
        <v>1</v>
      </c>
      <c r="AL360">
        <v>1</v>
      </c>
      <c r="AN360">
        <v>0</v>
      </c>
      <c r="AO360">
        <v>1</v>
      </c>
      <c r="AP360">
        <v>0</v>
      </c>
      <c r="AQ360">
        <v>0</v>
      </c>
      <c r="AR360">
        <v>0</v>
      </c>
      <c r="AS360" t="s">
        <v>3</v>
      </c>
      <c r="AT360">
        <v>155.25</v>
      </c>
      <c r="AU360" t="s">
        <v>3</v>
      </c>
      <c r="AV360">
        <v>1</v>
      </c>
      <c r="AW360">
        <v>2</v>
      </c>
      <c r="AX360">
        <v>55576599</v>
      </c>
      <c r="AY360">
        <v>1</v>
      </c>
      <c r="AZ360">
        <v>0</v>
      </c>
      <c r="BA360">
        <v>348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CX360">
        <f>Y360*Source!I1192</f>
        <v>8.0419499999999999</v>
      </c>
      <c r="CY360">
        <f>AD360</f>
        <v>0</v>
      </c>
      <c r="CZ360">
        <f>AH360</f>
        <v>0</v>
      </c>
      <c r="DA360">
        <f>AL360</f>
        <v>1</v>
      </c>
      <c r="DB360">
        <f t="shared" si="27"/>
        <v>0</v>
      </c>
      <c r="DC360">
        <f t="shared" si="28"/>
        <v>0</v>
      </c>
    </row>
    <row r="361" spans="1:107" x14ac:dyDescent="0.2">
      <c r="A361">
        <f>ROW(Source!A1192)</f>
        <v>1192</v>
      </c>
      <c r="B361">
        <v>55574044</v>
      </c>
      <c r="C361">
        <v>55576593</v>
      </c>
      <c r="D361">
        <v>52276386</v>
      </c>
      <c r="E361">
        <v>1</v>
      </c>
      <c r="F361">
        <v>1</v>
      </c>
      <c r="G361">
        <v>27</v>
      </c>
      <c r="H361">
        <v>2</v>
      </c>
      <c r="I361" t="s">
        <v>601</v>
      </c>
      <c r="J361" t="s">
        <v>602</v>
      </c>
      <c r="K361" t="s">
        <v>603</v>
      </c>
      <c r="L361">
        <v>1368</v>
      </c>
      <c r="N361">
        <v>1011</v>
      </c>
      <c r="O361" t="s">
        <v>536</v>
      </c>
      <c r="P361" t="s">
        <v>536</v>
      </c>
      <c r="Q361">
        <v>1</v>
      </c>
      <c r="W361">
        <v>0</v>
      </c>
      <c r="X361">
        <v>-192782718</v>
      </c>
      <c r="Y361">
        <v>7.41</v>
      </c>
      <c r="AA361">
        <v>0</v>
      </c>
      <c r="AB361">
        <v>3.84</v>
      </c>
      <c r="AC361">
        <v>0.01</v>
      </c>
      <c r="AD361">
        <v>0</v>
      </c>
      <c r="AE361">
        <v>0</v>
      </c>
      <c r="AF361">
        <v>3.84</v>
      </c>
      <c r="AG361">
        <v>0.01</v>
      </c>
      <c r="AH361">
        <v>0</v>
      </c>
      <c r="AI361">
        <v>1</v>
      </c>
      <c r="AJ361">
        <v>1</v>
      </c>
      <c r="AK361">
        <v>1</v>
      </c>
      <c r="AL361">
        <v>1</v>
      </c>
      <c r="AN361">
        <v>0</v>
      </c>
      <c r="AO361">
        <v>1</v>
      </c>
      <c r="AP361">
        <v>0</v>
      </c>
      <c r="AQ361">
        <v>0</v>
      </c>
      <c r="AR361">
        <v>0</v>
      </c>
      <c r="AS361" t="s">
        <v>3</v>
      </c>
      <c r="AT361">
        <v>7.41</v>
      </c>
      <c r="AU361" t="s">
        <v>3</v>
      </c>
      <c r="AV361">
        <v>0</v>
      </c>
      <c r="AW361">
        <v>2</v>
      </c>
      <c r="AX361">
        <v>55576600</v>
      </c>
      <c r="AY361">
        <v>1</v>
      </c>
      <c r="AZ361">
        <v>0</v>
      </c>
      <c r="BA361">
        <v>349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CX361">
        <f>Y361*Source!I1192</f>
        <v>0.38383800000000001</v>
      </c>
      <c r="CY361">
        <f>AB361</f>
        <v>3.84</v>
      </c>
      <c r="CZ361">
        <f>AF361</f>
        <v>3.84</v>
      </c>
      <c r="DA361">
        <f>AJ361</f>
        <v>1</v>
      </c>
      <c r="DB361">
        <f t="shared" si="27"/>
        <v>28.45</v>
      </c>
      <c r="DC361">
        <f t="shared" si="28"/>
        <v>7.0000000000000007E-2</v>
      </c>
    </row>
    <row r="362" spans="1:107" x14ac:dyDescent="0.2">
      <c r="A362">
        <f>ROW(Source!A1192)</f>
        <v>1192</v>
      </c>
      <c r="B362">
        <v>55574044</v>
      </c>
      <c r="C362">
        <v>55576593</v>
      </c>
      <c r="D362">
        <v>52278824</v>
      </c>
      <c r="E362">
        <v>1</v>
      </c>
      <c r="F362">
        <v>1</v>
      </c>
      <c r="G362">
        <v>27</v>
      </c>
      <c r="H362">
        <v>3</v>
      </c>
      <c r="I362" t="s">
        <v>604</v>
      </c>
      <c r="J362" t="s">
        <v>605</v>
      </c>
      <c r="K362" t="s">
        <v>606</v>
      </c>
      <c r="L362">
        <v>1327</v>
      </c>
      <c r="N362">
        <v>1005</v>
      </c>
      <c r="O362" t="s">
        <v>549</v>
      </c>
      <c r="P362" t="s">
        <v>549</v>
      </c>
      <c r="Q362">
        <v>1</v>
      </c>
      <c r="W362">
        <v>0</v>
      </c>
      <c r="X362">
        <v>-1493859615</v>
      </c>
      <c r="Y362">
        <v>250</v>
      </c>
      <c r="AA362">
        <v>91.89</v>
      </c>
      <c r="AB362">
        <v>0</v>
      </c>
      <c r="AC362">
        <v>0</v>
      </c>
      <c r="AD362">
        <v>0</v>
      </c>
      <c r="AE362">
        <v>91.89</v>
      </c>
      <c r="AF362">
        <v>0</v>
      </c>
      <c r="AG362">
        <v>0</v>
      </c>
      <c r="AH362">
        <v>0</v>
      </c>
      <c r="AI362">
        <v>1</v>
      </c>
      <c r="AJ362">
        <v>1</v>
      </c>
      <c r="AK362">
        <v>1</v>
      </c>
      <c r="AL362">
        <v>1</v>
      </c>
      <c r="AN362">
        <v>0</v>
      </c>
      <c r="AO362">
        <v>1</v>
      </c>
      <c r="AP362">
        <v>0</v>
      </c>
      <c r="AQ362">
        <v>0</v>
      </c>
      <c r="AR362">
        <v>0</v>
      </c>
      <c r="AS362" t="s">
        <v>3</v>
      </c>
      <c r="AT362">
        <v>250</v>
      </c>
      <c r="AU362" t="s">
        <v>3</v>
      </c>
      <c r="AV362">
        <v>0</v>
      </c>
      <c r="AW362">
        <v>2</v>
      </c>
      <c r="AX362">
        <v>55576601</v>
      </c>
      <c r="AY362">
        <v>1</v>
      </c>
      <c r="AZ362">
        <v>0</v>
      </c>
      <c r="BA362">
        <v>350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CX362">
        <f>Y362*Source!I1192</f>
        <v>12.95</v>
      </c>
      <c r="CY362">
        <f>AA362</f>
        <v>91.89</v>
      </c>
      <c r="CZ362">
        <f>AE362</f>
        <v>91.89</v>
      </c>
      <c r="DA362">
        <f>AI362</f>
        <v>1</v>
      </c>
      <c r="DB362">
        <f t="shared" si="27"/>
        <v>22972.5</v>
      </c>
      <c r="DC362">
        <f t="shared" si="28"/>
        <v>0</v>
      </c>
    </row>
    <row r="363" spans="1:107" x14ac:dyDescent="0.2">
      <c r="A363">
        <f>ROW(Source!A1192)</f>
        <v>1192</v>
      </c>
      <c r="B363">
        <v>55574044</v>
      </c>
      <c r="C363">
        <v>55576593</v>
      </c>
      <c r="D363">
        <v>52279001</v>
      </c>
      <c r="E363">
        <v>1</v>
      </c>
      <c r="F363">
        <v>1</v>
      </c>
      <c r="G363">
        <v>27</v>
      </c>
      <c r="H363">
        <v>3</v>
      </c>
      <c r="I363" t="s">
        <v>556</v>
      </c>
      <c r="J363" t="s">
        <v>607</v>
      </c>
      <c r="K363" t="s">
        <v>558</v>
      </c>
      <c r="L363">
        <v>1339</v>
      </c>
      <c r="N363">
        <v>1007</v>
      </c>
      <c r="O363" t="s">
        <v>175</v>
      </c>
      <c r="P363" t="s">
        <v>175</v>
      </c>
      <c r="Q363">
        <v>1</v>
      </c>
      <c r="W363">
        <v>0</v>
      </c>
      <c r="X363">
        <v>2028445372</v>
      </c>
      <c r="Y363">
        <v>1.75</v>
      </c>
      <c r="AA363">
        <v>35.25</v>
      </c>
      <c r="AB363">
        <v>0</v>
      </c>
      <c r="AC363">
        <v>0</v>
      </c>
      <c r="AD363">
        <v>0</v>
      </c>
      <c r="AE363">
        <v>35.25</v>
      </c>
      <c r="AF363">
        <v>0</v>
      </c>
      <c r="AG363">
        <v>0</v>
      </c>
      <c r="AH363">
        <v>0</v>
      </c>
      <c r="AI363">
        <v>1</v>
      </c>
      <c r="AJ363">
        <v>1</v>
      </c>
      <c r="AK363">
        <v>1</v>
      </c>
      <c r="AL363">
        <v>1</v>
      </c>
      <c r="AN363">
        <v>0</v>
      </c>
      <c r="AO363">
        <v>1</v>
      </c>
      <c r="AP363">
        <v>0</v>
      </c>
      <c r="AQ363">
        <v>0</v>
      </c>
      <c r="AR363">
        <v>0</v>
      </c>
      <c r="AS363" t="s">
        <v>3</v>
      </c>
      <c r="AT363">
        <v>1.75</v>
      </c>
      <c r="AU363" t="s">
        <v>3</v>
      </c>
      <c r="AV363">
        <v>0</v>
      </c>
      <c r="AW363">
        <v>2</v>
      </c>
      <c r="AX363">
        <v>55576602</v>
      </c>
      <c r="AY363">
        <v>1</v>
      </c>
      <c r="AZ363">
        <v>0</v>
      </c>
      <c r="BA363">
        <v>351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CX363">
        <f>Y363*Source!I1192</f>
        <v>9.0649999999999994E-2</v>
      </c>
      <c r="CY363">
        <f>AA363</f>
        <v>35.25</v>
      </c>
      <c r="CZ363">
        <f>AE363</f>
        <v>35.25</v>
      </c>
      <c r="DA363">
        <f>AI363</f>
        <v>1</v>
      </c>
      <c r="DB363">
        <f t="shared" si="27"/>
        <v>61.69</v>
      </c>
      <c r="DC363">
        <f t="shared" si="28"/>
        <v>0</v>
      </c>
    </row>
    <row r="364" spans="1:107" x14ac:dyDescent="0.2">
      <c r="A364">
        <f>ROW(Source!A1192)</f>
        <v>1192</v>
      </c>
      <c r="B364">
        <v>55574044</v>
      </c>
      <c r="C364">
        <v>55576593</v>
      </c>
      <c r="D364">
        <v>52279965</v>
      </c>
      <c r="E364">
        <v>1</v>
      </c>
      <c r="F364">
        <v>1</v>
      </c>
      <c r="G364">
        <v>27</v>
      </c>
      <c r="H364">
        <v>3</v>
      </c>
      <c r="I364" t="s">
        <v>608</v>
      </c>
      <c r="J364" t="s">
        <v>609</v>
      </c>
      <c r="K364" t="s">
        <v>610</v>
      </c>
      <c r="L364">
        <v>1339</v>
      </c>
      <c r="N364">
        <v>1007</v>
      </c>
      <c r="O364" t="s">
        <v>175</v>
      </c>
      <c r="P364" t="s">
        <v>175</v>
      </c>
      <c r="Q364">
        <v>1</v>
      </c>
      <c r="W364">
        <v>0</v>
      </c>
      <c r="X364">
        <v>339861588</v>
      </c>
      <c r="Y364">
        <v>102</v>
      </c>
      <c r="AA364">
        <v>3247.23</v>
      </c>
      <c r="AB364">
        <v>0</v>
      </c>
      <c r="AC364">
        <v>0</v>
      </c>
      <c r="AD364">
        <v>0</v>
      </c>
      <c r="AE364">
        <v>3247.23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1</v>
      </c>
      <c r="AL364">
        <v>1</v>
      </c>
      <c r="AN364">
        <v>0</v>
      </c>
      <c r="AO364">
        <v>1</v>
      </c>
      <c r="AP364">
        <v>0</v>
      </c>
      <c r="AQ364">
        <v>0</v>
      </c>
      <c r="AR364">
        <v>0</v>
      </c>
      <c r="AS364" t="s">
        <v>3</v>
      </c>
      <c r="AT364">
        <v>102</v>
      </c>
      <c r="AU364" t="s">
        <v>3</v>
      </c>
      <c r="AV364">
        <v>0</v>
      </c>
      <c r="AW364">
        <v>2</v>
      </c>
      <c r="AX364">
        <v>55576603</v>
      </c>
      <c r="AY364">
        <v>1</v>
      </c>
      <c r="AZ364">
        <v>0</v>
      </c>
      <c r="BA364">
        <v>352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CX364">
        <f>Y364*Source!I1192</f>
        <v>5.2835999999999999</v>
      </c>
      <c r="CY364">
        <f>AA364</f>
        <v>3247.23</v>
      </c>
      <c r="CZ364">
        <f>AE364</f>
        <v>3247.23</v>
      </c>
      <c r="DA364">
        <f>AI364</f>
        <v>1</v>
      </c>
      <c r="DB364">
        <f t="shared" si="27"/>
        <v>331217.46000000002</v>
      </c>
      <c r="DC364">
        <f t="shared" si="28"/>
        <v>0</v>
      </c>
    </row>
    <row r="365" spans="1:107" x14ac:dyDescent="0.2">
      <c r="A365">
        <f>ROW(Source!A1193)</f>
        <v>1193</v>
      </c>
      <c r="B365">
        <v>55574044</v>
      </c>
      <c r="C365">
        <v>55576604</v>
      </c>
      <c r="D365">
        <v>52263930</v>
      </c>
      <c r="E365">
        <v>27</v>
      </c>
      <c r="F365">
        <v>1</v>
      </c>
      <c r="G365">
        <v>27</v>
      </c>
      <c r="H365">
        <v>1</v>
      </c>
      <c r="I365" t="s">
        <v>530</v>
      </c>
      <c r="J365" t="s">
        <v>3</v>
      </c>
      <c r="K365" t="s">
        <v>531</v>
      </c>
      <c r="L365">
        <v>1191</v>
      </c>
      <c r="N365">
        <v>1013</v>
      </c>
      <c r="O365" t="s">
        <v>532</v>
      </c>
      <c r="P365" t="s">
        <v>532</v>
      </c>
      <c r="Q365">
        <v>1</v>
      </c>
      <c r="W365">
        <v>0</v>
      </c>
      <c r="X365">
        <v>476480486</v>
      </c>
      <c r="Y365">
        <v>227.7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1</v>
      </c>
      <c r="AK365">
        <v>1</v>
      </c>
      <c r="AL365">
        <v>1</v>
      </c>
      <c r="AN365">
        <v>0</v>
      </c>
      <c r="AO365">
        <v>1</v>
      </c>
      <c r="AP365">
        <v>0</v>
      </c>
      <c r="AQ365">
        <v>0</v>
      </c>
      <c r="AR365">
        <v>0</v>
      </c>
      <c r="AS365" t="s">
        <v>3</v>
      </c>
      <c r="AT365">
        <v>227.7</v>
      </c>
      <c r="AU365" t="s">
        <v>3</v>
      </c>
      <c r="AV365">
        <v>1</v>
      </c>
      <c r="AW365">
        <v>2</v>
      </c>
      <c r="AX365">
        <v>55576607</v>
      </c>
      <c r="AY365">
        <v>1</v>
      </c>
      <c r="AZ365">
        <v>0</v>
      </c>
      <c r="BA365">
        <v>353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CX365">
        <f>Y365*Source!I1193</f>
        <v>32.788799999999995</v>
      </c>
      <c r="CY365">
        <f>AD365</f>
        <v>0</v>
      </c>
      <c r="CZ365">
        <f>AH365</f>
        <v>0</v>
      </c>
      <c r="DA365">
        <f>AL365</f>
        <v>1</v>
      </c>
      <c r="DB365">
        <f t="shared" si="27"/>
        <v>0</v>
      </c>
      <c r="DC365">
        <f t="shared" si="28"/>
        <v>0</v>
      </c>
    </row>
    <row r="366" spans="1:107" x14ac:dyDescent="0.2">
      <c r="A366">
        <f>ROW(Source!A1193)</f>
        <v>1193</v>
      </c>
      <c r="B366">
        <v>55574044</v>
      </c>
      <c r="C366">
        <v>55576604</v>
      </c>
      <c r="D366">
        <v>52280227</v>
      </c>
      <c r="E366">
        <v>1</v>
      </c>
      <c r="F366">
        <v>1</v>
      </c>
      <c r="G366">
        <v>27</v>
      </c>
      <c r="H366">
        <v>3</v>
      </c>
      <c r="I366" t="s">
        <v>214</v>
      </c>
      <c r="J366" t="s">
        <v>216</v>
      </c>
      <c r="K366" t="s">
        <v>215</v>
      </c>
      <c r="L366">
        <v>1348</v>
      </c>
      <c r="N366">
        <v>1009</v>
      </c>
      <c r="O366" t="s">
        <v>120</v>
      </c>
      <c r="P366" t="s">
        <v>120</v>
      </c>
      <c r="Q366">
        <v>1000</v>
      </c>
      <c r="W366">
        <v>0</v>
      </c>
      <c r="X366">
        <v>588667335</v>
      </c>
      <c r="Y366">
        <v>1</v>
      </c>
      <c r="AA366">
        <v>53233.52</v>
      </c>
      <c r="AB366">
        <v>0</v>
      </c>
      <c r="AC366">
        <v>0</v>
      </c>
      <c r="AD366">
        <v>0</v>
      </c>
      <c r="AE366">
        <v>53233.52</v>
      </c>
      <c r="AF366">
        <v>0</v>
      </c>
      <c r="AG366">
        <v>0</v>
      </c>
      <c r="AH366">
        <v>0</v>
      </c>
      <c r="AI366">
        <v>1</v>
      </c>
      <c r="AJ366">
        <v>1</v>
      </c>
      <c r="AK366">
        <v>1</v>
      </c>
      <c r="AL366">
        <v>1</v>
      </c>
      <c r="AN366">
        <v>0</v>
      </c>
      <c r="AO366">
        <v>1</v>
      </c>
      <c r="AP366">
        <v>0</v>
      </c>
      <c r="AQ366">
        <v>0</v>
      </c>
      <c r="AR366">
        <v>0</v>
      </c>
      <c r="AS366" t="s">
        <v>3</v>
      </c>
      <c r="AT366">
        <v>1</v>
      </c>
      <c r="AU366" t="s">
        <v>3</v>
      </c>
      <c r="AV366">
        <v>0</v>
      </c>
      <c r="AW366">
        <v>2</v>
      </c>
      <c r="AX366">
        <v>55576608</v>
      </c>
      <c r="AY366">
        <v>1</v>
      </c>
      <c r="AZ366">
        <v>0</v>
      </c>
      <c r="BA366">
        <v>354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CX366">
        <f>Y366*Source!I1193</f>
        <v>0.14399999999999999</v>
      </c>
      <c r="CY366">
        <f>AA366</f>
        <v>53233.52</v>
      </c>
      <c r="CZ366">
        <f>AE366</f>
        <v>53233.52</v>
      </c>
      <c r="DA366">
        <f>AI366</f>
        <v>1</v>
      </c>
      <c r="DB366">
        <f t="shared" si="27"/>
        <v>53233.52</v>
      </c>
      <c r="DC366">
        <f t="shared" si="28"/>
        <v>0</v>
      </c>
    </row>
    <row r="367" spans="1:107" x14ac:dyDescent="0.2">
      <c r="A367">
        <f>ROW(Source!A1194)</f>
        <v>1194</v>
      </c>
      <c r="B367">
        <v>55574044</v>
      </c>
      <c r="C367">
        <v>55576609</v>
      </c>
      <c r="D367">
        <v>52263930</v>
      </c>
      <c r="E367">
        <v>27</v>
      </c>
      <c r="F367">
        <v>1</v>
      </c>
      <c r="G367">
        <v>27</v>
      </c>
      <c r="H367">
        <v>1</v>
      </c>
      <c r="I367" t="s">
        <v>530</v>
      </c>
      <c r="J367" t="s">
        <v>3</v>
      </c>
      <c r="K367" t="s">
        <v>531</v>
      </c>
      <c r="L367">
        <v>1191</v>
      </c>
      <c r="N367">
        <v>1013</v>
      </c>
      <c r="O367" t="s">
        <v>532</v>
      </c>
      <c r="P367" t="s">
        <v>532</v>
      </c>
      <c r="Q367">
        <v>1</v>
      </c>
      <c r="W367">
        <v>0</v>
      </c>
      <c r="X367">
        <v>476480486</v>
      </c>
      <c r="Y367">
        <v>36.11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1</v>
      </c>
      <c r="AL367">
        <v>1</v>
      </c>
      <c r="AN367">
        <v>0</v>
      </c>
      <c r="AO367">
        <v>1</v>
      </c>
      <c r="AP367">
        <v>0</v>
      </c>
      <c r="AQ367">
        <v>0</v>
      </c>
      <c r="AR367">
        <v>0</v>
      </c>
      <c r="AS367" t="s">
        <v>3</v>
      </c>
      <c r="AT367">
        <v>36.11</v>
      </c>
      <c r="AU367" t="s">
        <v>3</v>
      </c>
      <c r="AV367">
        <v>1</v>
      </c>
      <c r="AW367">
        <v>2</v>
      </c>
      <c r="AX367">
        <v>55576613</v>
      </c>
      <c r="AY367">
        <v>1</v>
      </c>
      <c r="AZ367">
        <v>0</v>
      </c>
      <c r="BA367">
        <v>355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CX367">
        <f>Y367*Source!I1194</f>
        <v>71.786680000000004</v>
      </c>
      <c r="CY367">
        <f>AD367</f>
        <v>0</v>
      </c>
      <c r="CZ367">
        <f>AH367</f>
        <v>0</v>
      </c>
      <c r="DA367">
        <f>AL367</f>
        <v>1</v>
      </c>
      <c r="DB367">
        <f t="shared" si="27"/>
        <v>0</v>
      </c>
      <c r="DC367">
        <f t="shared" si="28"/>
        <v>0</v>
      </c>
    </row>
    <row r="368" spans="1:107" x14ac:dyDescent="0.2">
      <c r="A368">
        <f>ROW(Source!A1194)</f>
        <v>1194</v>
      </c>
      <c r="B368">
        <v>55574044</v>
      </c>
      <c r="C368">
        <v>55576609</v>
      </c>
      <c r="D368">
        <v>52276550</v>
      </c>
      <c r="E368">
        <v>1</v>
      </c>
      <c r="F368">
        <v>1</v>
      </c>
      <c r="G368">
        <v>27</v>
      </c>
      <c r="H368">
        <v>2</v>
      </c>
      <c r="I368" t="s">
        <v>611</v>
      </c>
      <c r="J368" t="s">
        <v>612</v>
      </c>
      <c r="K368" t="s">
        <v>613</v>
      </c>
      <c r="L368">
        <v>1368</v>
      </c>
      <c r="N368">
        <v>1011</v>
      </c>
      <c r="O368" t="s">
        <v>536</v>
      </c>
      <c r="P368" t="s">
        <v>536</v>
      </c>
      <c r="Q368">
        <v>1</v>
      </c>
      <c r="W368">
        <v>0</v>
      </c>
      <c r="X368">
        <v>343943799</v>
      </c>
      <c r="Y368">
        <v>21.91</v>
      </c>
      <c r="AA368">
        <v>0</v>
      </c>
      <c r="AB368">
        <v>54.65</v>
      </c>
      <c r="AC368">
        <v>0.05</v>
      </c>
      <c r="AD368">
        <v>0</v>
      </c>
      <c r="AE368">
        <v>0</v>
      </c>
      <c r="AF368">
        <v>54.65</v>
      </c>
      <c r="AG368">
        <v>0.05</v>
      </c>
      <c r="AH368">
        <v>0</v>
      </c>
      <c r="AI368">
        <v>1</v>
      </c>
      <c r="AJ368">
        <v>1</v>
      </c>
      <c r="AK368">
        <v>1</v>
      </c>
      <c r="AL368">
        <v>1</v>
      </c>
      <c r="AN368">
        <v>0</v>
      </c>
      <c r="AO368">
        <v>1</v>
      </c>
      <c r="AP368">
        <v>0</v>
      </c>
      <c r="AQ368">
        <v>0</v>
      </c>
      <c r="AR368">
        <v>0</v>
      </c>
      <c r="AS368" t="s">
        <v>3</v>
      </c>
      <c r="AT368">
        <v>21.91</v>
      </c>
      <c r="AU368" t="s">
        <v>3</v>
      </c>
      <c r="AV368">
        <v>0</v>
      </c>
      <c r="AW368">
        <v>2</v>
      </c>
      <c r="AX368">
        <v>55576614</v>
      </c>
      <c r="AY368">
        <v>1</v>
      </c>
      <c r="AZ368">
        <v>0</v>
      </c>
      <c r="BA368">
        <v>356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CX368">
        <f>Y368*Source!I1194</f>
        <v>43.557079999999999</v>
      </c>
      <c r="CY368">
        <f>AB368</f>
        <v>54.65</v>
      </c>
      <c r="CZ368">
        <f>AF368</f>
        <v>54.65</v>
      </c>
      <c r="DA368">
        <f>AJ368</f>
        <v>1</v>
      </c>
      <c r="DB368">
        <f t="shared" si="27"/>
        <v>1197.3800000000001</v>
      </c>
      <c r="DC368">
        <f t="shared" si="28"/>
        <v>1.1000000000000001</v>
      </c>
    </row>
    <row r="369" spans="1:107" x14ac:dyDescent="0.2">
      <c r="A369">
        <f>ROW(Source!A1194)</f>
        <v>1194</v>
      </c>
      <c r="B369">
        <v>55574044</v>
      </c>
      <c r="C369">
        <v>55576609</v>
      </c>
      <c r="D369">
        <v>52278908</v>
      </c>
      <c r="E369">
        <v>1</v>
      </c>
      <c r="F369">
        <v>1</v>
      </c>
      <c r="G369">
        <v>27</v>
      </c>
      <c r="H369">
        <v>3</v>
      </c>
      <c r="I369" t="s">
        <v>614</v>
      </c>
      <c r="J369" t="s">
        <v>615</v>
      </c>
      <c r="K369" t="s">
        <v>616</v>
      </c>
      <c r="L369">
        <v>1348</v>
      </c>
      <c r="N369">
        <v>1009</v>
      </c>
      <c r="O369" t="s">
        <v>120</v>
      </c>
      <c r="P369" t="s">
        <v>120</v>
      </c>
      <c r="Q369">
        <v>1000</v>
      </c>
      <c r="W369">
        <v>0</v>
      </c>
      <c r="X369">
        <v>-941081254</v>
      </c>
      <c r="Y369">
        <v>0.03</v>
      </c>
      <c r="AA369">
        <v>110781.14</v>
      </c>
      <c r="AB369">
        <v>0</v>
      </c>
      <c r="AC369">
        <v>0</v>
      </c>
      <c r="AD369">
        <v>0</v>
      </c>
      <c r="AE369">
        <v>110781.14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1</v>
      </c>
      <c r="AL369">
        <v>1</v>
      </c>
      <c r="AN369">
        <v>0</v>
      </c>
      <c r="AO369">
        <v>1</v>
      </c>
      <c r="AP369">
        <v>0</v>
      </c>
      <c r="AQ369">
        <v>0</v>
      </c>
      <c r="AR369">
        <v>0</v>
      </c>
      <c r="AS369" t="s">
        <v>3</v>
      </c>
      <c r="AT369">
        <v>0.03</v>
      </c>
      <c r="AU369" t="s">
        <v>3</v>
      </c>
      <c r="AV369">
        <v>0</v>
      </c>
      <c r="AW369">
        <v>2</v>
      </c>
      <c r="AX369">
        <v>55576615</v>
      </c>
      <c r="AY369">
        <v>1</v>
      </c>
      <c r="AZ369">
        <v>0</v>
      </c>
      <c r="BA369">
        <v>357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CX369">
        <f>Y369*Source!I1194</f>
        <v>5.9639999999999999E-2</v>
      </c>
      <c r="CY369">
        <f>AA369</f>
        <v>110781.14</v>
      </c>
      <c r="CZ369">
        <f>AE369</f>
        <v>110781.14</v>
      </c>
      <c r="DA369">
        <f>AI369</f>
        <v>1</v>
      </c>
      <c r="DB369">
        <f t="shared" si="27"/>
        <v>3323.43</v>
      </c>
      <c r="DC369">
        <f t="shared" si="28"/>
        <v>0</v>
      </c>
    </row>
    <row r="370" spans="1:107" x14ac:dyDescent="0.2">
      <c r="A370">
        <f>ROW(Source!A1194)</f>
        <v>1194</v>
      </c>
      <c r="B370">
        <v>55574044</v>
      </c>
      <c r="C370">
        <v>55576609</v>
      </c>
      <c r="D370">
        <v>52280227</v>
      </c>
      <c r="E370">
        <v>1</v>
      </c>
      <c r="F370">
        <v>1</v>
      </c>
      <c r="G370">
        <v>27</v>
      </c>
      <c r="H370">
        <v>3</v>
      </c>
      <c r="I370" t="s">
        <v>214</v>
      </c>
      <c r="J370" t="s">
        <v>216</v>
      </c>
      <c r="K370" t="s">
        <v>215</v>
      </c>
      <c r="L370">
        <v>1348</v>
      </c>
      <c r="N370">
        <v>1009</v>
      </c>
      <c r="O370" t="s">
        <v>120</v>
      </c>
      <c r="P370" t="s">
        <v>120</v>
      </c>
      <c r="Q370">
        <v>1000</v>
      </c>
      <c r="W370">
        <v>1</v>
      </c>
      <c r="X370">
        <v>588667335</v>
      </c>
      <c r="Y370">
        <v>-1</v>
      </c>
      <c r="AA370">
        <v>53233.52</v>
      </c>
      <c r="AB370">
        <v>0</v>
      </c>
      <c r="AC370">
        <v>0</v>
      </c>
      <c r="AD370">
        <v>0</v>
      </c>
      <c r="AE370">
        <v>53233.52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1</v>
      </c>
      <c r="AL370">
        <v>1</v>
      </c>
      <c r="AN370">
        <v>0</v>
      </c>
      <c r="AO370">
        <v>1</v>
      </c>
      <c r="AP370">
        <v>0</v>
      </c>
      <c r="AQ370">
        <v>0</v>
      </c>
      <c r="AR370">
        <v>0</v>
      </c>
      <c r="AS370" t="s">
        <v>3</v>
      </c>
      <c r="AT370">
        <v>-1</v>
      </c>
      <c r="AU370" t="s">
        <v>3</v>
      </c>
      <c r="AV370">
        <v>0</v>
      </c>
      <c r="AW370">
        <v>2</v>
      </c>
      <c r="AX370">
        <v>55576616</v>
      </c>
      <c r="AY370">
        <v>1</v>
      </c>
      <c r="AZ370">
        <v>6144</v>
      </c>
      <c r="BA370">
        <v>358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CX370">
        <f>Y370*Source!I1194</f>
        <v>-1.988</v>
      </c>
      <c r="CY370">
        <f>AA370</f>
        <v>53233.52</v>
      </c>
      <c r="CZ370">
        <f>AE370</f>
        <v>53233.52</v>
      </c>
      <c r="DA370">
        <f>AI370</f>
        <v>1</v>
      </c>
      <c r="DB370">
        <f t="shared" si="27"/>
        <v>-53233.52</v>
      </c>
      <c r="DC370">
        <f t="shared" si="28"/>
        <v>0</v>
      </c>
    </row>
    <row r="371" spans="1:107" x14ac:dyDescent="0.2">
      <c r="A371">
        <f>ROW(Source!A1233)</f>
        <v>1233</v>
      </c>
      <c r="B371">
        <v>55574044</v>
      </c>
      <c r="C371">
        <v>55576676</v>
      </c>
      <c r="D371">
        <v>52263930</v>
      </c>
      <c r="E371">
        <v>27</v>
      </c>
      <c r="F371">
        <v>1</v>
      </c>
      <c r="G371">
        <v>27</v>
      </c>
      <c r="H371">
        <v>1</v>
      </c>
      <c r="I371" t="s">
        <v>530</v>
      </c>
      <c r="J371" t="s">
        <v>3</v>
      </c>
      <c r="K371" t="s">
        <v>531</v>
      </c>
      <c r="L371">
        <v>1191</v>
      </c>
      <c r="N371">
        <v>1013</v>
      </c>
      <c r="O371" t="s">
        <v>532</v>
      </c>
      <c r="P371" t="s">
        <v>532</v>
      </c>
      <c r="Q371">
        <v>1</v>
      </c>
      <c r="W371">
        <v>0</v>
      </c>
      <c r="X371">
        <v>476480486</v>
      </c>
      <c r="Y371">
        <v>6.22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1</v>
      </c>
      <c r="AK371">
        <v>1</v>
      </c>
      <c r="AL371">
        <v>1</v>
      </c>
      <c r="AN371">
        <v>0</v>
      </c>
      <c r="AO371">
        <v>1</v>
      </c>
      <c r="AP371">
        <v>0</v>
      </c>
      <c r="AQ371">
        <v>0</v>
      </c>
      <c r="AR371">
        <v>0</v>
      </c>
      <c r="AS371" t="s">
        <v>3</v>
      </c>
      <c r="AT371">
        <v>6.22</v>
      </c>
      <c r="AU371" t="s">
        <v>3</v>
      </c>
      <c r="AV371">
        <v>1</v>
      </c>
      <c r="AW371">
        <v>2</v>
      </c>
      <c r="AX371">
        <v>55576682</v>
      </c>
      <c r="AY371">
        <v>1</v>
      </c>
      <c r="AZ371">
        <v>0</v>
      </c>
      <c r="BA371">
        <v>359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CX371">
        <f>Y371*Source!I1233</f>
        <v>2.488</v>
      </c>
      <c r="CY371">
        <f>AD371</f>
        <v>0</v>
      </c>
      <c r="CZ371">
        <f>AH371</f>
        <v>0</v>
      </c>
      <c r="DA371">
        <f>AL371</f>
        <v>1</v>
      </c>
      <c r="DB371">
        <f t="shared" si="27"/>
        <v>0</v>
      </c>
      <c r="DC371">
        <f t="shared" si="28"/>
        <v>0</v>
      </c>
    </row>
    <row r="372" spans="1:107" x14ac:dyDescent="0.2">
      <c r="A372">
        <f>ROW(Source!A1233)</f>
        <v>1233</v>
      </c>
      <c r="B372">
        <v>55574044</v>
      </c>
      <c r="C372">
        <v>55576676</v>
      </c>
      <c r="D372">
        <v>52278256</v>
      </c>
      <c r="E372">
        <v>1</v>
      </c>
      <c r="F372">
        <v>1</v>
      </c>
      <c r="G372">
        <v>27</v>
      </c>
      <c r="H372">
        <v>3</v>
      </c>
      <c r="I372" t="s">
        <v>550</v>
      </c>
      <c r="J372" t="s">
        <v>551</v>
      </c>
      <c r="K372" t="s">
        <v>552</v>
      </c>
      <c r="L372">
        <v>1339</v>
      </c>
      <c r="N372">
        <v>1007</v>
      </c>
      <c r="O372" t="s">
        <v>175</v>
      </c>
      <c r="P372" t="s">
        <v>175</v>
      </c>
      <c r="Q372">
        <v>1</v>
      </c>
      <c r="W372">
        <v>0</v>
      </c>
      <c r="X372">
        <v>1817333636</v>
      </c>
      <c r="Y372">
        <v>0.29899999999999999</v>
      </c>
      <c r="AA372">
        <v>590.78</v>
      </c>
      <c r="AB372">
        <v>0</v>
      </c>
      <c r="AC372">
        <v>0</v>
      </c>
      <c r="AD372">
        <v>0</v>
      </c>
      <c r="AE372">
        <v>590.78</v>
      </c>
      <c r="AF372">
        <v>0</v>
      </c>
      <c r="AG372">
        <v>0</v>
      </c>
      <c r="AH372">
        <v>0</v>
      </c>
      <c r="AI372">
        <v>1</v>
      </c>
      <c r="AJ372">
        <v>1</v>
      </c>
      <c r="AK372">
        <v>1</v>
      </c>
      <c r="AL372">
        <v>1</v>
      </c>
      <c r="AN372">
        <v>0</v>
      </c>
      <c r="AO372">
        <v>1</v>
      </c>
      <c r="AP372">
        <v>0</v>
      </c>
      <c r="AQ372">
        <v>0</v>
      </c>
      <c r="AR372">
        <v>0</v>
      </c>
      <c r="AS372" t="s">
        <v>3</v>
      </c>
      <c r="AT372">
        <v>0.29899999999999999</v>
      </c>
      <c r="AU372" t="s">
        <v>3</v>
      </c>
      <c r="AV372">
        <v>0</v>
      </c>
      <c r="AW372">
        <v>2</v>
      </c>
      <c r="AX372">
        <v>55576683</v>
      </c>
      <c r="AY372">
        <v>1</v>
      </c>
      <c r="AZ372">
        <v>0</v>
      </c>
      <c r="BA372">
        <v>360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CX372">
        <f>Y372*Source!I1233</f>
        <v>0.1196</v>
      </c>
      <c r="CY372">
        <f>AA372</f>
        <v>590.78</v>
      </c>
      <c r="CZ372">
        <f>AE372</f>
        <v>590.78</v>
      </c>
      <c r="DA372">
        <f>AI372</f>
        <v>1</v>
      </c>
      <c r="DB372">
        <f t="shared" si="27"/>
        <v>176.64</v>
      </c>
      <c r="DC372">
        <f t="shared" si="28"/>
        <v>0</v>
      </c>
    </row>
    <row r="373" spans="1:107" x14ac:dyDescent="0.2">
      <c r="A373">
        <f>ROW(Source!A1233)</f>
        <v>1233</v>
      </c>
      <c r="B373">
        <v>55574044</v>
      </c>
      <c r="C373">
        <v>55576676</v>
      </c>
      <c r="D373">
        <v>52277204</v>
      </c>
      <c r="E373">
        <v>1</v>
      </c>
      <c r="F373">
        <v>1</v>
      </c>
      <c r="G373">
        <v>27</v>
      </c>
      <c r="H373">
        <v>3</v>
      </c>
      <c r="I373" t="s">
        <v>553</v>
      </c>
      <c r="J373" t="s">
        <v>554</v>
      </c>
      <c r="K373" t="s">
        <v>555</v>
      </c>
      <c r="L373">
        <v>1348</v>
      </c>
      <c r="N373">
        <v>1009</v>
      </c>
      <c r="O373" t="s">
        <v>120</v>
      </c>
      <c r="P373" t="s">
        <v>120</v>
      </c>
      <c r="Q373">
        <v>1000</v>
      </c>
      <c r="W373">
        <v>0</v>
      </c>
      <c r="X373">
        <v>381792092</v>
      </c>
      <c r="Y373">
        <v>0.107</v>
      </c>
      <c r="AA373">
        <v>4207.5</v>
      </c>
      <c r="AB373">
        <v>0</v>
      </c>
      <c r="AC373">
        <v>0</v>
      </c>
      <c r="AD373">
        <v>0</v>
      </c>
      <c r="AE373">
        <v>4207.5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1</v>
      </c>
      <c r="AL373">
        <v>1</v>
      </c>
      <c r="AN373">
        <v>0</v>
      </c>
      <c r="AO373">
        <v>1</v>
      </c>
      <c r="AP373">
        <v>0</v>
      </c>
      <c r="AQ373">
        <v>0</v>
      </c>
      <c r="AR373">
        <v>0</v>
      </c>
      <c r="AS373" t="s">
        <v>3</v>
      </c>
      <c r="AT373">
        <v>0.107</v>
      </c>
      <c r="AU373" t="s">
        <v>3</v>
      </c>
      <c r="AV373">
        <v>0</v>
      </c>
      <c r="AW373">
        <v>2</v>
      </c>
      <c r="AX373">
        <v>55576684</v>
      </c>
      <c r="AY373">
        <v>1</v>
      </c>
      <c r="AZ373">
        <v>0</v>
      </c>
      <c r="BA373">
        <v>361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CX373">
        <f>Y373*Source!I1233</f>
        <v>4.2800000000000005E-2</v>
      </c>
      <c r="CY373">
        <f>AA373</f>
        <v>4207.5</v>
      </c>
      <c r="CZ373">
        <f>AE373</f>
        <v>4207.5</v>
      </c>
      <c r="DA373">
        <f>AI373</f>
        <v>1</v>
      </c>
      <c r="DB373">
        <f t="shared" si="27"/>
        <v>450.2</v>
      </c>
      <c r="DC373">
        <f t="shared" si="28"/>
        <v>0</v>
      </c>
    </row>
    <row r="374" spans="1:107" x14ac:dyDescent="0.2">
      <c r="A374">
        <f>ROW(Source!A1233)</f>
        <v>1233</v>
      </c>
      <c r="B374">
        <v>55574044</v>
      </c>
      <c r="C374">
        <v>55576676</v>
      </c>
      <c r="D374">
        <v>52279001</v>
      </c>
      <c r="E374">
        <v>1</v>
      </c>
      <c r="F374">
        <v>1</v>
      </c>
      <c r="G374">
        <v>27</v>
      </c>
      <c r="H374">
        <v>3</v>
      </c>
      <c r="I374" t="s">
        <v>556</v>
      </c>
      <c r="J374" t="s">
        <v>557</v>
      </c>
      <c r="K374" t="s">
        <v>558</v>
      </c>
      <c r="L374">
        <v>1339</v>
      </c>
      <c r="N374">
        <v>1007</v>
      </c>
      <c r="O374" t="s">
        <v>175</v>
      </c>
      <c r="P374" t="s">
        <v>175</v>
      </c>
      <c r="Q374">
        <v>1</v>
      </c>
      <c r="W374">
        <v>0</v>
      </c>
      <c r="X374">
        <v>1057803868</v>
      </c>
      <c r="Y374">
        <v>7.6999999999999999E-2</v>
      </c>
      <c r="AA374">
        <v>35.25</v>
      </c>
      <c r="AB374">
        <v>0</v>
      </c>
      <c r="AC374">
        <v>0</v>
      </c>
      <c r="AD374">
        <v>0</v>
      </c>
      <c r="AE374">
        <v>35.25</v>
      </c>
      <c r="AF374">
        <v>0</v>
      </c>
      <c r="AG374">
        <v>0</v>
      </c>
      <c r="AH374">
        <v>0</v>
      </c>
      <c r="AI374">
        <v>1</v>
      </c>
      <c r="AJ374">
        <v>1</v>
      </c>
      <c r="AK374">
        <v>1</v>
      </c>
      <c r="AL374">
        <v>1</v>
      </c>
      <c r="AN374">
        <v>0</v>
      </c>
      <c r="AO374">
        <v>1</v>
      </c>
      <c r="AP374">
        <v>0</v>
      </c>
      <c r="AQ374">
        <v>0</v>
      </c>
      <c r="AR374">
        <v>0</v>
      </c>
      <c r="AS374" t="s">
        <v>3</v>
      </c>
      <c r="AT374">
        <v>7.6999999999999999E-2</v>
      </c>
      <c r="AU374" t="s">
        <v>3</v>
      </c>
      <c r="AV374">
        <v>0</v>
      </c>
      <c r="AW374">
        <v>2</v>
      </c>
      <c r="AX374">
        <v>55576685</v>
      </c>
      <c r="AY374">
        <v>1</v>
      </c>
      <c r="AZ374">
        <v>0</v>
      </c>
      <c r="BA374">
        <v>362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CX374">
        <f>Y374*Source!I1233</f>
        <v>3.0800000000000001E-2</v>
      </c>
      <c r="CY374">
        <f>AA374</f>
        <v>35.25</v>
      </c>
      <c r="CZ374">
        <f>AE374</f>
        <v>35.25</v>
      </c>
      <c r="DA374">
        <f>AI374</f>
        <v>1</v>
      </c>
      <c r="DB374">
        <f t="shared" si="27"/>
        <v>2.71</v>
      </c>
      <c r="DC374">
        <f t="shared" si="28"/>
        <v>0</v>
      </c>
    </row>
    <row r="375" spans="1:107" x14ac:dyDescent="0.2">
      <c r="A375">
        <f>ROW(Source!A1233)</f>
        <v>1233</v>
      </c>
      <c r="B375">
        <v>55574044</v>
      </c>
      <c r="C375">
        <v>55576676</v>
      </c>
      <c r="D375">
        <v>52281688</v>
      </c>
      <c r="E375">
        <v>1</v>
      </c>
      <c r="F375">
        <v>1</v>
      </c>
      <c r="G375">
        <v>27</v>
      </c>
      <c r="H375">
        <v>3</v>
      </c>
      <c r="I375" t="s">
        <v>270</v>
      </c>
      <c r="J375" t="s">
        <v>272</v>
      </c>
      <c r="K375" t="s">
        <v>271</v>
      </c>
      <c r="L375">
        <v>1354</v>
      </c>
      <c r="N375">
        <v>1010</v>
      </c>
      <c r="O375" t="s">
        <v>180</v>
      </c>
      <c r="P375" t="s">
        <v>180</v>
      </c>
      <c r="Q375">
        <v>1</v>
      </c>
      <c r="W375">
        <v>0</v>
      </c>
      <c r="X375">
        <v>-1873178035</v>
      </c>
      <c r="Y375">
        <v>10</v>
      </c>
      <c r="AA375">
        <v>236.53</v>
      </c>
      <c r="AB375">
        <v>0</v>
      </c>
      <c r="AC375">
        <v>0</v>
      </c>
      <c r="AD375">
        <v>0</v>
      </c>
      <c r="AE375">
        <v>236.53</v>
      </c>
      <c r="AF375">
        <v>0</v>
      </c>
      <c r="AG375">
        <v>0</v>
      </c>
      <c r="AH375">
        <v>0</v>
      </c>
      <c r="AI375">
        <v>1</v>
      </c>
      <c r="AJ375">
        <v>1</v>
      </c>
      <c r="AK375">
        <v>1</v>
      </c>
      <c r="AL375">
        <v>1</v>
      </c>
      <c r="AN375">
        <v>0</v>
      </c>
      <c r="AO375">
        <v>1</v>
      </c>
      <c r="AP375">
        <v>0</v>
      </c>
      <c r="AQ375">
        <v>0</v>
      </c>
      <c r="AR375">
        <v>0</v>
      </c>
      <c r="AS375" t="s">
        <v>3</v>
      </c>
      <c r="AT375">
        <v>10</v>
      </c>
      <c r="AU375" t="s">
        <v>3</v>
      </c>
      <c r="AV375">
        <v>0</v>
      </c>
      <c r="AW375">
        <v>2</v>
      </c>
      <c r="AX375">
        <v>55576686</v>
      </c>
      <c r="AY375">
        <v>1</v>
      </c>
      <c r="AZ375">
        <v>0</v>
      </c>
      <c r="BA375">
        <v>363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CX375">
        <f>Y375*Source!I1233</f>
        <v>4</v>
      </c>
      <c r="CY375">
        <f>AA375</f>
        <v>236.53</v>
      </c>
      <c r="CZ375">
        <f>AE375</f>
        <v>236.53</v>
      </c>
      <c r="DA375">
        <f>AI375</f>
        <v>1</v>
      </c>
      <c r="DB375">
        <f t="shared" si="27"/>
        <v>2365.3000000000002</v>
      </c>
      <c r="DC375">
        <f t="shared" si="28"/>
        <v>0</v>
      </c>
    </row>
    <row r="376" spans="1:107" x14ac:dyDescent="0.2">
      <c r="A376">
        <f>ROW(Source!A1235)</f>
        <v>1235</v>
      </c>
      <c r="B376">
        <v>55574044</v>
      </c>
      <c r="C376">
        <v>55576688</v>
      </c>
      <c r="D376">
        <v>52263930</v>
      </c>
      <c r="E376">
        <v>27</v>
      </c>
      <c r="F376">
        <v>1</v>
      </c>
      <c r="G376">
        <v>27</v>
      </c>
      <c r="H376">
        <v>1</v>
      </c>
      <c r="I376" t="s">
        <v>530</v>
      </c>
      <c r="J376" t="s">
        <v>3</v>
      </c>
      <c r="K376" t="s">
        <v>531</v>
      </c>
      <c r="L376">
        <v>1191</v>
      </c>
      <c r="N376">
        <v>1013</v>
      </c>
      <c r="O376" t="s">
        <v>532</v>
      </c>
      <c r="P376" t="s">
        <v>532</v>
      </c>
      <c r="Q376">
        <v>1</v>
      </c>
      <c r="W376">
        <v>0</v>
      </c>
      <c r="X376">
        <v>476480486</v>
      </c>
      <c r="Y376">
        <v>6.22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1</v>
      </c>
      <c r="AK376">
        <v>1</v>
      </c>
      <c r="AL376">
        <v>1</v>
      </c>
      <c r="AN376">
        <v>0</v>
      </c>
      <c r="AO376">
        <v>1</v>
      </c>
      <c r="AP376">
        <v>0</v>
      </c>
      <c r="AQ376">
        <v>0</v>
      </c>
      <c r="AR376">
        <v>0</v>
      </c>
      <c r="AS376" t="s">
        <v>3</v>
      </c>
      <c r="AT376">
        <v>6.22</v>
      </c>
      <c r="AU376" t="s">
        <v>3</v>
      </c>
      <c r="AV376">
        <v>1</v>
      </c>
      <c r="AW376">
        <v>2</v>
      </c>
      <c r="AX376">
        <v>55576694</v>
      </c>
      <c r="AY376">
        <v>1</v>
      </c>
      <c r="AZ376">
        <v>0</v>
      </c>
      <c r="BA376">
        <v>364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CX376">
        <f>Y376*Source!I1235</f>
        <v>1.244</v>
      </c>
      <c r="CY376">
        <f>AD376</f>
        <v>0</v>
      </c>
      <c r="CZ376">
        <f>AH376</f>
        <v>0</v>
      </c>
      <c r="DA376">
        <f>AL376</f>
        <v>1</v>
      </c>
      <c r="DB376">
        <f t="shared" si="27"/>
        <v>0</v>
      </c>
      <c r="DC376">
        <f t="shared" si="28"/>
        <v>0</v>
      </c>
    </row>
    <row r="377" spans="1:107" x14ac:dyDescent="0.2">
      <c r="A377">
        <f>ROW(Source!A1235)</f>
        <v>1235</v>
      </c>
      <c r="B377">
        <v>55574044</v>
      </c>
      <c r="C377">
        <v>55576688</v>
      </c>
      <c r="D377">
        <v>52278256</v>
      </c>
      <c r="E377">
        <v>1</v>
      </c>
      <c r="F377">
        <v>1</v>
      </c>
      <c r="G377">
        <v>27</v>
      </c>
      <c r="H377">
        <v>3</v>
      </c>
      <c r="I377" t="s">
        <v>550</v>
      </c>
      <c r="J377" t="s">
        <v>551</v>
      </c>
      <c r="K377" t="s">
        <v>552</v>
      </c>
      <c r="L377">
        <v>1339</v>
      </c>
      <c r="N377">
        <v>1007</v>
      </c>
      <c r="O377" t="s">
        <v>175</v>
      </c>
      <c r="P377" t="s">
        <v>175</v>
      </c>
      <c r="Q377">
        <v>1</v>
      </c>
      <c r="W377">
        <v>0</v>
      </c>
      <c r="X377">
        <v>1817333636</v>
      </c>
      <c r="Y377">
        <v>0.29899999999999999</v>
      </c>
      <c r="AA377">
        <v>590.78</v>
      </c>
      <c r="AB377">
        <v>0</v>
      </c>
      <c r="AC377">
        <v>0</v>
      </c>
      <c r="AD377">
        <v>0</v>
      </c>
      <c r="AE377">
        <v>590.78</v>
      </c>
      <c r="AF377">
        <v>0</v>
      </c>
      <c r="AG377">
        <v>0</v>
      </c>
      <c r="AH377">
        <v>0</v>
      </c>
      <c r="AI377">
        <v>1</v>
      </c>
      <c r="AJ377">
        <v>1</v>
      </c>
      <c r="AK377">
        <v>1</v>
      </c>
      <c r="AL377">
        <v>1</v>
      </c>
      <c r="AN377">
        <v>0</v>
      </c>
      <c r="AO377">
        <v>1</v>
      </c>
      <c r="AP377">
        <v>0</v>
      </c>
      <c r="AQ377">
        <v>0</v>
      </c>
      <c r="AR377">
        <v>0</v>
      </c>
      <c r="AS377" t="s">
        <v>3</v>
      </c>
      <c r="AT377">
        <v>0.29899999999999999</v>
      </c>
      <c r="AU377" t="s">
        <v>3</v>
      </c>
      <c r="AV377">
        <v>0</v>
      </c>
      <c r="AW377">
        <v>2</v>
      </c>
      <c r="AX377">
        <v>55576695</v>
      </c>
      <c r="AY377">
        <v>1</v>
      </c>
      <c r="AZ377">
        <v>0</v>
      </c>
      <c r="BA377">
        <v>365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CX377">
        <f>Y377*Source!I1235</f>
        <v>5.9799999999999999E-2</v>
      </c>
      <c r="CY377">
        <f>AA377</f>
        <v>590.78</v>
      </c>
      <c r="CZ377">
        <f>AE377</f>
        <v>590.78</v>
      </c>
      <c r="DA377">
        <f>AI377</f>
        <v>1</v>
      </c>
      <c r="DB377">
        <f t="shared" si="27"/>
        <v>176.64</v>
      </c>
      <c r="DC377">
        <f t="shared" si="28"/>
        <v>0</v>
      </c>
    </row>
    <row r="378" spans="1:107" x14ac:dyDescent="0.2">
      <c r="A378">
        <f>ROW(Source!A1235)</f>
        <v>1235</v>
      </c>
      <c r="B378">
        <v>55574044</v>
      </c>
      <c r="C378">
        <v>55576688</v>
      </c>
      <c r="D378">
        <v>52277204</v>
      </c>
      <c r="E378">
        <v>1</v>
      </c>
      <c r="F378">
        <v>1</v>
      </c>
      <c r="G378">
        <v>27</v>
      </c>
      <c r="H378">
        <v>3</v>
      </c>
      <c r="I378" t="s">
        <v>553</v>
      </c>
      <c r="J378" t="s">
        <v>554</v>
      </c>
      <c r="K378" t="s">
        <v>555</v>
      </c>
      <c r="L378">
        <v>1348</v>
      </c>
      <c r="N378">
        <v>1009</v>
      </c>
      <c r="O378" t="s">
        <v>120</v>
      </c>
      <c r="P378" t="s">
        <v>120</v>
      </c>
      <c r="Q378">
        <v>1000</v>
      </c>
      <c r="W378">
        <v>0</v>
      </c>
      <c r="X378">
        <v>381792092</v>
      </c>
      <c r="Y378">
        <v>0.107</v>
      </c>
      <c r="AA378">
        <v>4207.5</v>
      </c>
      <c r="AB378">
        <v>0</v>
      </c>
      <c r="AC378">
        <v>0</v>
      </c>
      <c r="AD378">
        <v>0</v>
      </c>
      <c r="AE378">
        <v>4207.5</v>
      </c>
      <c r="AF378">
        <v>0</v>
      </c>
      <c r="AG378">
        <v>0</v>
      </c>
      <c r="AH378">
        <v>0</v>
      </c>
      <c r="AI378">
        <v>1</v>
      </c>
      <c r="AJ378">
        <v>1</v>
      </c>
      <c r="AK378">
        <v>1</v>
      </c>
      <c r="AL378">
        <v>1</v>
      </c>
      <c r="AN378">
        <v>0</v>
      </c>
      <c r="AO378">
        <v>1</v>
      </c>
      <c r="AP378">
        <v>0</v>
      </c>
      <c r="AQ378">
        <v>0</v>
      </c>
      <c r="AR378">
        <v>0</v>
      </c>
      <c r="AS378" t="s">
        <v>3</v>
      </c>
      <c r="AT378">
        <v>0.107</v>
      </c>
      <c r="AU378" t="s">
        <v>3</v>
      </c>
      <c r="AV378">
        <v>0</v>
      </c>
      <c r="AW378">
        <v>2</v>
      </c>
      <c r="AX378">
        <v>55576696</v>
      </c>
      <c r="AY378">
        <v>1</v>
      </c>
      <c r="AZ378">
        <v>0</v>
      </c>
      <c r="BA378">
        <v>366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CX378">
        <f>Y378*Source!I1235</f>
        <v>2.1400000000000002E-2</v>
      </c>
      <c r="CY378">
        <f>AA378</f>
        <v>4207.5</v>
      </c>
      <c r="CZ378">
        <f>AE378</f>
        <v>4207.5</v>
      </c>
      <c r="DA378">
        <f>AI378</f>
        <v>1</v>
      </c>
      <c r="DB378">
        <f t="shared" si="27"/>
        <v>450.2</v>
      </c>
      <c r="DC378">
        <f t="shared" si="28"/>
        <v>0</v>
      </c>
    </row>
    <row r="379" spans="1:107" x14ac:dyDescent="0.2">
      <c r="A379">
        <f>ROW(Source!A1235)</f>
        <v>1235</v>
      </c>
      <c r="B379">
        <v>55574044</v>
      </c>
      <c r="C379">
        <v>55576688</v>
      </c>
      <c r="D379">
        <v>52279001</v>
      </c>
      <c r="E379">
        <v>1</v>
      </c>
      <c r="F379">
        <v>1</v>
      </c>
      <c r="G379">
        <v>27</v>
      </c>
      <c r="H379">
        <v>3</v>
      </c>
      <c r="I379" t="s">
        <v>556</v>
      </c>
      <c r="J379" t="s">
        <v>557</v>
      </c>
      <c r="K379" t="s">
        <v>558</v>
      </c>
      <c r="L379">
        <v>1339</v>
      </c>
      <c r="N379">
        <v>1007</v>
      </c>
      <c r="O379" t="s">
        <v>175</v>
      </c>
      <c r="P379" t="s">
        <v>175</v>
      </c>
      <c r="Q379">
        <v>1</v>
      </c>
      <c r="W379">
        <v>0</v>
      </c>
      <c r="X379">
        <v>1057803868</v>
      </c>
      <c r="Y379">
        <v>7.6999999999999999E-2</v>
      </c>
      <c r="AA379">
        <v>35.25</v>
      </c>
      <c r="AB379">
        <v>0</v>
      </c>
      <c r="AC379">
        <v>0</v>
      </c>
      <c r="AD379">
        <v>0</v>
      </c>
      <c r="AE379">
        <v>35.25</v>
      </c>
      <c r="AF379">
        <v>0</v>
      </c>
      <c r="AG379">
        <v>0</v>
      </c>
      <c r="AH379">
        <v>0</v>
      </c>
      <c r="AI379">
        <v>1</v>
      </c>
      <c r="AJ379">
        <v>1</v>
      </c>
      <c r="AK379">
        <v>1</v>
      </c>
      <c r="AL379">
        <v>1</v>
      </c>
      <c r="AN379">
        <v>0</v>
      </c>
      <c r="AO379">
        <v>1</v>
      </c>
      <c r="AP379">
        <v>0</v>
      </c>
      <c r="AQ379">
        <v>0</v>
      </c>
      <c r="AR379">
        <v>0</v>
      </c>
      <c r="AS379" t="s">
        <v>3</v>
      </c>
      <c r="AT379">
        <v>7.6999999999999999E-2</v>
      </c>
      <c r="AU379" t="s">
        <v>3</v>
      </c>
      <c r="AV379">
        <v>0</v>
      </c>
      <c r="AW379">
        <v>2</v>
      </c>
      <c r="AX379">
        <v>55576697</v>
      </c>
      <c r="AY379">
        <v>1</v>
      </c>
      <c r="AZ379">
        <v>0</v>
      </c>
      <c r="BA379">
        <v>367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CX379">
        <f>Y379*Source!I1235</f>
        <v>1.54E-2</v>
      </c>
      <c r="CY379">
        <f>AA379</f>
        <v>35.25</v>
      </c>
      <c r="CZ379">
        <f>AE379</f>
        <v>35.25</v>
      </c>
      <c r="DA379">
        <f>AI379</f>
        <v>1</v>
      </c>
      <c r="DB379">
        <f t="shared" si="27"/>
        <v>2.71</v>
      </c>
      <c r="DC379">
        <f t="shared" si="28"/>
        <v>0</v>
      </c>
    </row>
    <row r="380" spans="1:107" x14ac:dyDescent="0.2">
      <c r="A380">
        <f>ROW(Source!A1235)</f>
        <v>1235</v>
      </c>
      <c r="B380">
        <v>55574044</v>
      </c>
      <c r="C380">
        <v>55576688</v>
      </c>
      <c r="D380">
        <v>52281688</v>
      </c>
      <c r="E380">
        <v>1</v>
      </c>
      <c r="F380">
        <v>1</v>
      </c>
      <c r="G380">
        <v>27</v>
      </c>
      <c r="H380">
        <v>3</v>
      </c>
      <c r="I380" t="s">
        <v>270</v>
      </c>
      <c r="J380" t="s">
        <v>272</v>
      </c>
      <c r="K380" t="s">
        <v>271</v>
      </c>
      <c r="L380">
        <v>1354</v>
      </c>
      <c r="N380">
        <v>1010</v>
      </c>
      <c r="O380" t="s">
        <v>180</v>
      </c>
      <c r="P380" t="s">
        <v>180</v>
      </c>
      <c r="Q380">
        <v>1</v>
      </c>
      <c r="W380">
        <v>0</v>
      </c>
      <c r="X380">
        <v>-1873178035</v>
      </c>
      <c r="Y380">
        <v>10</v>
      </c>
      <c r="AA380">
        <v>236.53</v>
      </c>
      <c r="AB380">
        <v>0</v>
      </c>
      <c r="AC380">
        <v>0</v>
      </c>
      <c r="AD380">
        <v>0</v>
      </c>
      <c r="AE380">
        <v>236.53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1</v>
      </c>
      <c r="AL380">
        <v>1</v>
      </c>
      <c r="AN380">
        <v>0</v>
      </c>
      <c r="AO380">
        <v>1</v>
      </c>
      <c r="AP380">
        <v>0</v>
      </c>
      <c r="AQ380">
        <v>0</v>
      </c>
      <c r="AR380">
        <v>0</v>
      </c>
      <c r="AS380" t="s">
        <v>3</v>
      </c>
      <c r="AT380">
        <v>10</v>
      </c>
      <c r="AU380" t="s">
        <v>3</v>
      </c>
      <c r="AV380">
        <v>0</v>
      </c>
      <c r="AW380">
        <v>2</v>
      </c>
      <c r="AX380">
        <v>55576698</v>
      </c>
      <c r="AY380">
        <v>1</v>
      </c>
      <c r="AZ380">
        <v>0</v>
      </c>
      <c r="BA380">
        <v>368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CX380">
        <f>Y380*Source!I1235</f>
        <v>2</v>
      </c>
      <c r="CY380">
        <f>AA380</f>
        <v>236.53</v>
      </c>
      <c r="CZ380">
        <f>AE380</f>
        <v>236.53</v>
      </c>
      <c r="DA380">
        <f>AI380</f>
        <v>1</v>
      </c>
      <c r="DB380">
        <f t="shared" si="27"/>
        <v>2365.3000000000002</v>
      </c>
      <c r="DC380">
        <f t="shared" si="28"/>
        <v>0</v>
      </c>
    </row>
    <row r="381" spans="1:107" x14ac:dyDescent="0.2">
      <c r="A381">
        <f>ROW(Source!A1277)</f>
        <v>1277</v>
      </c>
      <c r="B381">
        <v>55574044</v>
      </c>
      <c r="C381">
        <v>55576812</v>
      </c>
      <c r="D381">
        <v>52263930</v>
      </c>
      <c r="E381">
        <v>27</v>
      </c>
      <c r="F381">
        <v>1</v>
      </c>
      <c r="G381">
        <v>27</v>
      </c>
      <c r="H381">
        <v>1</v>
      </c>
      <c r="I381" t="s">
        <v>530</v>
      </c>
      <c r="J381" t="s">
        <v>3</v>
      </c>
      <c r="K381" t="s">
        <v>531</v>
      </c>
      <c r="L381">
        <v>1191</v>
      </c>
      <c r="N381">
        <v>1013</v>
      </c>
      <c r="O381" t="s">
        <v>532</v>
      </c>
      <c r="P381" t="s">
        <v>532</v>
      </c>
      <c r="Q381">
        <v>1</v>
      </c>
      <c r="W381">
        <v>0</v>
      </c>
      <c r="X381">
        <v>476480486</v>
      </c>
      <c r="Y381">
        <v>3.3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1</v>
      </c>
      <c r="AN381">
        <v>0</v>
      </c>
      <c r="AO381">
        <v>1</v>
      </c>
      <c r="AP381">
        <v>0</v>
      </c>
      <c r="AQ381">
        <v>0</v>
      </c>
      <c r="AR381">
        <v>0</v>
      </c>
      <c r="AS381" t="s">
        <v>3</v>
      </c>
      <c r="AT381">
        <v>3.3</v>
      </c>
      <c r="AU381" t="s">
        <v>3</v>
      </c>
      <c r="AV381">
        <v>1</v>
      </c>
      <c r="AW381">
        <v>2</v>
      </c>
      <c r="AX381">
        <v>55576814</v>
      </c>
      <c r="AY381">
        <v>1</v>
      </c>
      <c r="AZ381">
        <v>0</v>
      </c>
      <c r="BA381">
        <v>369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CX381">
        <f>Y381*Source!I1277</f>
        <v>11.549999999999999</v>
      </c>
      <c r="CY381">
        <f>AD381</f>
        <v>0</v>
      </c>
      <c r="CZ381">
        <f>AH381</f>
        <v>0</v>
      </c>
      <c r="DA381">
        <f>AL381</f>
        <v>1</v>
      </c>
      <c r="DB381">
        <f t="shared" si="27"/>
        <v>0</v>
      </c>
      <c r="DC381">
        <f t="shared" si="28"/>
        <v>0</v>
      </c>
    </row>
    <row r="382" spans="1:107" x14ac:dyDescent="0.2">
      <c r="A382">
        <f>ROW(Source!A1278)</f>
        <v>1278</v>
      </c>
      <c r="B382">
        <v>55574044</v>
      </c>
      <c r="C382">
        <v>55576815</v>
      </c>
      <c r="D382">
        <v>52263930</v>
      </c>
      <c r="E382">
        <v>27</v>
      </c>
      <c r="F382">
        <v>1</v>
      </c>
      <c r="G382">
        <v>27</v>
      </c>
      <c r="H382">
        <v>1</v>
      </c>
      <c r="I382" t="s">
        <v>530</v>
      </c>
      <c r="J382" t="s">
        <v>3</v>
      </c>
      <c r="K382" t="s">
        <v>531</v>
      </c>
      <c r="L382">
        <v>1191</v>
      </c>
      <c r="N382">
        <v>1013</v>
      </c>
      <c r="O382" t="s">
        <v>532</v>
      </c>
      <c r="P382" t="s">
        <v>532</v>
      </c>
      <c r="Q382">
        <v>1</v>
      </c>
      <c r="W382">
        <v>0</v>
      </c>
      <c r="X382">
        <v>476480486</v>
      </c>
      <c r="Y382">
        <v>59.6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1</v>
      </c>
      <c r="AK382">
        <v>1</v>
      </c>
      <c r="AL382">
        <v>1</v>
      </c>
      <c r="AN382">
        <v>0</v>
      </c>
      <c r="AO382">
        <v>1</v>
      </c>
      <c r="AP382">
        <v>0</v>
      </c>
      <c r="AQ382">
        <v>0</v>
      </c>
      <c r="AR382">
        <v>0</v>
      </c>
      <c r="AS382" t="s">
        <v>3</v>
      </c>
      <c r="AT382">
        <v>59.6</v>
      </c>
      <c r="AU382" t="s">
        <v>3</v>
      </c>
      <c r="AV382">
        <v>1</v>
      </c>
      <c r="AW382">
        <v>2</v>
      </c>
      <c r="AX382">
        <v>55576817</v>
      </c>
      <c r="AY382">
        <v>1</v>
      </c>
      <c r="AZ382">
        <v>0</v>
      </c>
      <c r="BA382">
        <v>370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CX382">
        <f>Y382*Source!I1278</f>
        <v>20.86</v>
      </c>
      <c r="CY382">
        <f>AD382</f>
        <v>0</v>
      </c>
      <c r="CZ382">
        <f>AH382</f>
        <v>0</v>
      </c>
      <c r="DA382">
        <f>AL382</f>
        <v>1</v>
      </c>
      <c r="DB382">
        <f t="shared" si="27"/>
        <v>0</v>
      </c>
      <c r="DC382">
        <f t="shared" si="28"/>
        <v>0</v>
      </c>
    </row>
    <row r="383" spans="1:107" x14ac:dyDescent="0.2">
      <c r="A383">
        <f>ROW(Source!A1279)</f>
        <v>1279</v>
      </c>
      <c r="B383">
        <v>55574044</v>
      </c>
      <c r="C383">
        <v>55576818</v>
      </c>
      <c r="D383">
        <v>52263930</v>
      </c>
      <c r="E383">
        <v>27</v>
      </c>
      <c r="F383">
        <v>1</v>
      </c>
      <c r="G383">
        <v>27</v>
      </c>
      <c r="H383">
        <v>1</v>
      </c>
      <c r="I383" t="s">
        <v>530</v>
      </c>
      <c r="J383" t="s">
        <v>3</v>
      </c>
      <c r="K383" t="s">
        <v>531</v>
      </c>
      <c r="L383">
        <v>1191</v>
      </c>
      <c r="N383">
        <v>1013</v>
      </c>
      <c r="O383" t="s">
        <v>532</v>
      </c>
      <c r="P383" t="s">
        <v>532</v>
      </c>
      <c r="Q383">
        <v>1</v>
      </c>
      <c r="W383">
        <v>0</v>
      </c>
      <c r="X383">
        <v>476480486</v>
      </c>
      <c r="Y383">
        <v>76.7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1</v>
      </c>
      <c r="AL383">
        <v>1</v>
      </c>
      <c r="AN383">
        <v>0</v>
      </c>
      <c r="AO383">
        <v>1</v>
      </c>
      <c r="AP383">
        <v>0</v>
      </c>
      <c r="AQ383">
        <v>0</v>
      </c>
      <c r="AR383">
        <v>0</v>
      </c>
      <c r="AS383" t="s">
        <v>3</v>
      </c>
      <c r="AT383">
        <v>76.7</v>
      </c>
      <c r="AU383" t="s">
        <v>3</v>
      </c>
      <c r="AV383">
        <v>1</v>
      </c>
      <c r="AW383">
        <v>2</v>
      </c>
      <c r="AX383">
        <v>55576820</v>
      </c>
      <c r="AY383">
        <v>1</v>
      </c>
      <c r="AZ383">
        <v>0</v>
      </c>
      <c r="BA383">
        <v>371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CX383">
        <f>Y383*Source!I1279</f>
        <v>59.826000000000008</v>
      </c>
      <c r="CY383">
        <f>AD383</f>
        <v>0</v>
      </c>
      <c r="CZ383">
        <f>AH383</f>
        <v>0</v>
      </c>
      <c r="DA383">
        <f>AL383</f>
        <v>1</v>
      </c>
      <c r="DB383">
        <f t="shared" si="27"/>
        <v>0</v>
      </c>
      <c r="DC383">
        <f t="shared" si="28"/>
        <v>0</v>
      </c>
    </row>
    <row r="384" spans="1:107" x14ac:dyDescent="0.2">
      <c r="A384">
        <f>ROW(Source!A1280)</f>
        <v>1280</v>
      </c>
      <c r="B384">
        <v>55574044</v>
      </c>
      <c r="C384">
        <v>55576821</v>
      </c>
      <c r="D384">
        <v>52276101</v>
      </c>
      <c r="E384">
        <v>1</v>
      </c>
      <c r="F384">
        <v>1</v>
      </c>
      <c r="G384">
        <v>27</v>
      </c>
      <c r="H384">
        <v>2</v>
      </c>
      <c r="I384" t="s">
        <v>559</v>
      </c>
      <c r="J384" t="s">
        <v>560</v>
      </c>
      <c r="K384" t="s">
        <v>561</v>
      </c>
      <c r="L384">
        <v>1368</v>
      </c>
      <c r="N384">
        <v>1011</v>
      </c>
      <c r="O384" t="s">
        <v>536</v>
      </c>
      <c r="P384" t="s">
        <v>536</v>
      </c>
      <c r="Q384">
        <v>1</v>
      </c>
      <c r="W384">
        <v>0</v>
      </c>
      <c r="X384">
        <v>770341722</v>
      </c>
      <c r="Y384">
        <v>5.3699999999999998E-2</v>
      </c>
      <c r="AA384">
        <v>0</v>
      </c>
      <c r="AB384">
        <v>1494.43</v>
      </c>
      <c r="AC384">
        <v>481.21</v>
      </c>
      <c r="AD384">
        <v>0</v>
      </c>
      <c r="AE384">
        <v>0</v>
      </c>
      <c r="AF384">
        <v>1494.43</v>
      </c>
      <c r="AG384">
        <v>481.21</v>
      </c>
      <c r="AH384">
        <v>0</v>
      </c>
      <c r="AI384">
        <v>1</v>
      </c>
      <c r="AJ384">
        <v>1</v>
      </c>
      <c r="AK384">
        <v>1</v>
      </c>
      <c r="AL384">
        <v>1</v>
      </c>
      <c r="AN384">
        <v>0</v>
      </c>
      <c r="AO384">
        <v>1</v>
      </c>
      <c r="AP384">
        <v>0</v>
      </c>
      <c r="AQ384">
        <v>0</v>
      </c>
      <c r="AR384">
        <v>0</v>
      </c>
      <c r="AS384" t="s">
        <v>3</v>
      </c>
      <c r="AT384">
        <v>5.3699999999999998E-2</v>
      </c>
      <c r="AU384" t="s">
        <v>3</v>
      </c>
      <c r="AV384">
        <v>0</v>
      </c>
      <c r="AW384">
        <v>2</v>
      </c>
      <c r="AX384">
        <v>55576823</v>
      </c>
      <c r="AY384">
        <v>2</v>
      </c>
      <c r="AZ384">
        <v>98304</v>
      </c>
      <c r="BA384">
        <v>372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CX384">
        <f>Y384*Source!I1280</f>
        <v>2.0234160000000001</v>
      </c>
      <c r="CY384">
        <f>AB384</f>
        <v>1494.43</v>
      </c>
      <c r="CZ384">
        <f>AF384</f>
        <v>1494.43</v>
      </c>
      <c r="DA384">
        <f>AJ384</f>
        <v>1</v>
      </c>
      <c r="DB384">
        <f t="shared" si="27"/>
        <v>80.25</v>
      </c>
      <c r="DC384">
        <f t="shared" si="28"/>
        <v>25.84</v>
      </c>
    </row>
    <row r="385" spans="1:107" x14ac:dyDescent="0.2">
      <c r="A385">
        <f>ROW(Source!A1281)</f>
        <v>1281</v>
      </c>
      <c r="B385">
        <v>55574044</v>
      </c>
      <c r="C385">
        <v>55576824</v>
      </c>
      <c r="D385">
        <v>52276899</v>
      </c>
      <c r="E385">
        <v>1</v>
      </c>
      <c r="F385">
        <v>1</v>
      </c>
      <c r="G385">
        <v>27</v>
      </c>
      <c r="H385">
        <v>2</v>
      </c>
      <c r="I385" t="s">
        <v>562</v>
      </c>
      <c r="J385" t="s">
        <v>563</v>
      </c>
      <c r="K385" t="s">
        <v>564</v>
      </c>
      <c r="L385">
        <v>1368</v>
      </c>
      <c r="N385">
        <v>1011</v>
      </c>
      <c r="O385" t="s">
        <v>536</v>
      </c>
      <c r="P385" t="s">
        <v>536</v>
      </c>
      <c r="Q385">
        <v>1</v>
      </c>
      <c r="W385">
        <v>0</v>
      </c>
      <c r="X385">
        <v>238809398</v>
      </c>
      <c r="Y385">
        <v>0.02</v>
      </c>
      <c r="AA385">
        <v>0</v>
      </c>
      <c r="AB385">
        <v>1009.4</v>
      </c>
      <c r="AC385">
        <v>316.82</v>
      </c>
      <c r="AD385">
        <v>0</v>
      </c>
      <c r="AE385">
        <v>0</v>
      </c>
      <c r="AF385">
        <v>1009.4</v>
      </c>
      <c r="AG385">
        <v>316.82</v>
      </c>
      <c r="AH385">
        <v>0</v>
      </c>
      <c r="AI385">
        <v>1</v>
      </c>
      <c r="AJ385">
        <v>1</v>
      </c>
      <c r="AK385">
        <v>1</v>
      </c>
      <c r="AL385">
        <v>1</v>
      </c>
      <c r="AN385">
        <v>0</v>
      </c>
      <c r="AO385">
        <v>1</v>
      </c>
      <c r="AP385">
        <v>0</v>
      </c>
      <c r="AQ385">
        <v>0</v>
      </c>
      <c r="AR385">
        <v>0</v>
      </c>
      <c r="AS385" t="s">
        <v>3</v>
      </c>
      <c r="AT385">
        <v>0.02</v>
      </c>
      <c r="AU385" t="s">
        <v>3</v>
      </c>
      <c r="AV385">
        <v>0</v>
      </c>
      <c r="AW385">
        <v>2</v>
      </c>
      <c r="AX385">
        <v>55576827</v>
      </c>
      <c r="AY385">
        <v>2</v>
      </c>
      <c r="AZ385">
        <v>98304</v>
      </c>
      <c r="BA385">
        <v>373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CX385">
        <f>Y385*Source!I1281</f>
        <v>0.75360000000000005</v>
      </c>
      <c r="CY385">
        <f>AB385</f>
        <v>1009.4</v>
      </c>
      <c r="CZ385">
        <f>AF385</f>
        <v>1009.4</v>
      </c>
      <c r="DA385">
        <f>AJ385</f>
        <v>1</v>
      </c>
      <c r="DB385">
        <f t="shared" si="27"/>
        <v>20.190000000000001</v>
      </c>
      <c r="DC385">
        <f t="shared" si="28"/>
        <v>6.34</v>
      </c>
    </row>
    <row r="386" spans="1:107" x14ac:dyDescent="0.2">
      <c r="A386">
        <f>ROW(Source!A1281)</f>
        <v>1281</v>
      </c>
      <c r="B386">
        <v>55574044</v>
      </c>
      <c r="C386">
        <v>55576824</v>
      </c>
      <c r="D386">
        <v>52276900</v>
      </c>
      <c r="E386">
        <v>1</v>
      </c>
      <c r="F386">
        <v>1</v>
      </c>
      <c r="G386">
        <v>27</v>
      </c>
      <c r="H386">
        <v>2</v>
      </c>
      <c r="I386" t="s">
        <v>565</v>
      </c>
      <c r="J386" t="s">
        <v>566</v>
      </c>
      <c r="K386" t="s">
        <v>567</v>
      </c>
      <c r="L386">
        <v>1368</v>
      </c>
      <c r="N386">
        <v>1011</v>
      </c>
      <c r="O386" t="s">
        <v>536</v>
      </c>
      <c r="P386" t="s">
        <v>536</v>
      </c>
      <c r="Q386">
        <v>1</v>
      </c>
      <c r="W386">
        <v>0</v>
      </c>
      <c r="X386">
        <v>-1786200580</v>
      </c>
      <c r="Y386">
        <v>1.7999999999999999E-2</v>
      </c>
      <c r="AA386">
        <v>0</v>
      </c>
      <c r="AB386">
        <v>1014.12</v>
      </c>
      <c r="AC386">
        <v>317.13</v>
      </c>
      <c r="AD386">
        <v>0</v>
      </c>
      <c r="AE386">
        <v>0</v>
      </c>
      <c r="AF386">
        <v>1014.12</v>
      </c>
      <c r="AG386">
        <v>317.13</v>
      </c>
      <c r="AH386">
        <v>0</v>
      </c>
      <c r="AI386">
        <v>1</v>
      </c>
      <c r="AJ386">
        <v>1</v>
      </c>
      <c r="AK386">
        <v>1</v>
      </c>
      <c r="AL386">
        <v>1</v>
      </c>
      <c r="AN386">
        <v>0</v>
      </c>
      <c r="AO386">
        <v>1</v>
      </c>
      <c r="AP386">
        <v>0</v>
      </c>
      <c r="AQ386">
        <v>0</v>
      </c>
      <c r="AR386">
        <v>0</v>
      </c>
      <c r="AS386" t="s">
        <v>3</v>
      </c>
      <c r="AT386">
        <v>1.7999999999999999E-2</v>
      </c>
      <c r="AU386" t="s">
        <v>3</v>
      </c>
      <c r="AV386">
        <v>0</v>
      </c>
      <c r="AW386">
        <v>2</v>
      </c>
      <c r="AX386">
        <v>55576828</v>
      </c>
      <c r="AY386">
        <v>2</v>
      </c>
      <c r="AZ386">
        <v>98304</v>
      </c>
      <c r="BA386">
        <v>374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CX386">
        <f>Y386*Source!I1281</f>
        <v>0.67823999999999995</v>
      </c>
      <c r="CY386">
        <f>AB386</f>
        <v>1014.12</v>
      </c>
      <c r="CZ386">
        <f>AF386</f>
        <v>1014.12</v>
      </c>
      <c r="DA386">
        <f>AJ386</f>
        <v>1</v>
      </c>
      <c r="DB386">
        <f t="shared" si="27"/>
        <v>18.25</v>
      </c>
      <c r="DC386">
        <f t="shared" si="28"/>
        <v>5.71</v>
      </c>
    </row>
    <row r="387" spans="1:107" x14ac:dyDescent="0.2">
      <c r="A387">
        <f>ROW(Source!A1282)</f>
        <v>1282</v>
      </c>
      <c r="B387">
        <v>55574044</v>
      </c>
      <c r="C387">
        <v>55576829</v>
      </c>
      <c r="D387">
        <v>52276899</v>
      </c>
      <c r="E387">
        <v>1</v>
      </c>
      <c r="F387">
        <v>1</v>
      </c>
      <c r="G387">
        <v>27</v>
      </c>
      <c r="H387">
        <v>2</v>
      </c>
      <c r="I387" t="s">
        <v>562</v>
      </c>
      <c r="J387" t="s">
        <v>563</v>
      </c>
      <c r="K387" t="s">
        <v>564</v>
      </c>
      <c r="L387">
        <v>1368</v>
      </c>
      <c r="N387">
        <v>1011</v>
      </c>
      <c r="O387" t="s">
        <v>536</v>
      </c>
      <c r="P387" t="s">
        <v>536</v>
      </c>
      <c r="Q387">
        <v>1</v>
      </c>
      <c r="W387">
        <v>0</v>
      </c>
      <c r="X387">
        <v>238809398</v>
      </c>
      <c r="Y387">
        <v>0.51</v>
      </c>
      <c r="AA387">
        <v>0</v>
      </c>
      <c r="AB387">
        <v>1009.4</v>
      </c>
      <c r="AC387">
        <v>316.82</v>
      </c>
      <c r="AD387">
        <v>0</v>
      </c>
      <c r="AE387">
        <v>0</v>
      </c>
      <c r="AF387">
        <v>1009.4</v>
      </c>
      <c r="AG387">
        <v>316.82</v>
      </c>
      <c r="AH387">
        <v>0</v>
      </c>
      <c r="AI387">
        <v>1</v>
      </c>
      <c r="AJ387">
        <v>1</v>
      </c>
      <c r="AK387">
        <v>1</v>
      </c>
      <c r="AL387">
        <v>1</v>
      </c>
      <c r="AN387">
        <v>0</v>
      </c>
      <c r="AO387">
        <v>1</v>
      </c>
      <c r="AP387">
        <v>1</v>
      </c>
      <c r="AQ387">
        <v>0</v>
      </c>
      <c r="AR387">
        <v>0</v>
      </c>
      <c r="AS387" t="s">
        <v>3</v>
      </c>
      <c r="AT387">
        <v>0.01</v>
      </c>
      <c r="AU387" t="s">
        <v>131</v>
      </c>
      <c r="AV387">
        <v>0</v>
      </c>
      <c r="AW387">
        <v>2</v>
      </c>
      <c r="AX387">
        <v>55576832</v>
      </c>
      <c r="AY387">
        <v>2</v>
      </c>
      <c r="AZ387">
        <v>98304</v>
      </c>
      <c r="BA387">
        <v>375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CX387">
        <f>Y387*Source!I1282</f>
        <v>19.216799999999999</v>
      </c>
      <c r="CY387">
        <f>AB387</f>
        <v>1009.4</v>
      </c>
      <c r="CZ387">
        <f>AF387</f>
        <v>1009.4</v>
      </c>
      <c r="DA387">
        <f>AJ387</f>
        <v>1</v>
      </c>
      <c r="DB387">
        <f>ROUND((ROUND(AT387*CZ387,2)*51),6)</f>
        <v>514.59</v>
      </c>
      <c r="DC387">
        <f>ROUND((ROUND(AT387*AG387,2)*51),6)</f>
        <v>161.66999999999999</v>
      </c>
    </row>
    <row r="388" spans="1:107" x14ac:dyDescent="0.2">
      <c r="A388">
        <f>ROW(Source!A1282)</f>
        <v>1282</v>
      </c>
      <c r="B388">
        <v>55574044</v>
      </c>
      <c r="C388">
        <v>55576829</v>
      </c>
      <c r="D388">
        <v>52276900</v>
      </c>
      <c r="E388">
        <v>1</v>
      </c>
      <c r="F388">
        <v>1</v>
      </c>
      <c r="G388">
        <v>27</v>
      </c>
      <c r="H388">
        <v>2</v>
      </c>
      <c r="I388" t="s">
        <v>565</v>
      </c>
      <c r="J388" t="s">
        <v>566</v>
      </c>
      <c r="K388" t="s">
        <v>567</v>
      </c>
      <c r="L388">
        <v>1368</v>
      </c>
      <c r="N388">
        <v>1011</v>
      </c>
      <c r="O388" t="s">
        <v>536</v>
      </c>
      <c r="P388" t="s">
        <v>536</v>
      </c>
      <c r="Q388">
        <v>1</v>
      </c>
      <c r="W388">
        <v>0</v>
      </c>
      <c r="X388">
        <v>-1786200580</v>
      </c>
      <c r="Y388">
        <v>0.40800000000000003</v>
      </c>
      <c r="AA388">
        <v>0</v>
      </c>
      <c r="AB388">
        <v>1014.12</v>
      </c>
      <c r="AC388">
        <v>317.13</v>
      </c>
      <c r="AD388">
        <v>0</v>
      </c>
      <c r="AE388">
        <v>0</v>
      </c>
      <c r="AF388">
        <v>1014.12</v>
      </c>
      <c r="AG388">
        <v>317.13</v>
      </c>
      <c r="AH388">
        <v>0</v>
      </c>
      <c r="AI388">
        <v>1</v>
      </c>
      <c r="AJ388">
        <v>1</v>
      </c>
      <c r="AK388">
        <v>1</v>
      </c>
      <c r="AL388">
        <v>1</v>
      </c>
      <c r="AN388">
        <v>0</v>
      </c>
      <c r="AO388">
        <v>1</v>
      </c>
      <c r="AP388">
        <v>1</v>
      </c>
      <c r="AQ388">
        <v>0</v>
      </c>
      <c r="AR388">
        <v>0</v>
      </c>
      <c r="AS388" t="s">
        <v>3</v>
      </c>
      <c r="AT388">
        <v>8.0000000000000002E-3</v>
      </c>
      <c r="AU388" t="s">
        <v>131</v>
      </c>
      <c r="AV388">
        <v>0</v>
      </c>
      <c r="AW388">
        <v>2</v>
      </c>
      <c r="AX388">
        <v>55576833</v>
      </c>
      <c r="AY388">
        <v>2</v>
      </c>
      <c r="AZ388">
        <v>98304</v>
      </c>
      <c r="BA388">
        <v>376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CX388">
        <f>Y388*Source!I1282</f>
        <v>15.37344</v>
      </c>
      <c r="CY388">
        <f>AB388</f>
        <v>1014.12</v>
      </c>
      <c r="CZ388">
        <f>AF388</f>
        <v>1014.12</v>
      </c>
      <c r="DA388">
        <f>AJ388</f>
        <v>1</v>
      </c>
      <c r="DB388">
        <f>ROUND((ROUND(AT388*CZ388,2)*51),6)</f>
        <v>413.61</v>
      </c>
      <c r="DC388">
        <f>ROUND((ROUND(AT388*AG388,2)*51),6)</f>
        <v>129.54</v>
      </c>
    </row>
    <row r="389" spans="1:107" x14ac:dyDescent="0.2">
      <c r="A389">
        <f>ROW(Source!A1283)</f>
        <v>1283</v>
      </c>
      <c r="B389">
        <v>55574044</v>
      </c>
      <c r="C389">
        <v>55576834</v>
      </c>
      <c r="D389">
        <v>52263930</v>
      </c>
      <c r="E389">
        <v>27</v>
      </c>
      <c r="F389">
        <v>1</v>
      </c>
      <c r="G389">
        <v>27</v>
      </c>
      <c r="H389">
        <v>1</v>
      </c>
      <c r="I389" t="s">
        <v>530</v>
      </c>
      <c r="J389" t="s">
        <v>3</v>
      </c>
      <c r="K389" t="s">
        <v>531</v>
      </c>
      <c r="L389">
        <v>1191</v>
      </c>
      <c r="N389">
        <v>1013</v>
      </c>
      <c r="O389" t="s">
        <v>532</v>
      </c>
      <c r="P389" t="s">
        <v>532</v>
      </c>
      <c r="Q389">
        <v>1</v>
      </c>
      <c r="W389">
        <v>0</v>
      </c>
      <c r="X389">
        <v>476480486</v>
      </c>
      <c r="Y389">
        <v>13.57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1</v>
      </c>
      <c r="AK389">
        <v>1</v>
      </c>
      <c r="AL389">
        <v>1</v>
      </c>
      <c r="AN389">
        <v>0</v>
      </c>
      <c r="AO389">
        <v>1</v>
      </c>
      <c r="AP389">
        <v>0</v>
      </c>
      <c r="AQ389">
        <v>0</v>
      </c>
      <c r="AR389">
        <v>0</v>
      </c>
      <c r="AS389" t="s">
        <v>3</v>
      </c>
      <c r="AT389">
        <v>13.57</v>
      </c>
      <c r="AU389" t="s">
        <v>3</v>
      </c>
      <c r="AV389">
        <v>1</v>
      </c>
      <c r="AW389">
        <v>2</v>
      </c>
      <c r="AX389">
        <v>55576838</v>
      </c>
      <c r="AY389">
        <v>1</v>
      </c>
      <c r="AZ389">
        <v>0</v>
      </c>
      <c r="BA389">
        <v>377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CX389">
        <f>Y389*Source!I1283</f>
        <v>47.495000000000005</v>
      </c>
      <c r="CY389">
        <f>AD389</f>
        <v>0</v>
      </c>
      <c r="CZ389">
        <f>AH389</f>
        <v>0</v>
      </c>
      <c r="DA389">
        <f>AL389</f>
        <v>1</v>
      </c>
      <c r="DB389">
        <f t="shared" ref="DB389:DB452" si="29">ROUND(ROUND(AT389*CZ389,2),6)</f>
        <v>0</v>
      </c>
      <c r="DC389">
        <f t="shared" ref="DC389:DC452" si="30">ROUND(ROUND(AT389*AG389,2),6)</f>
        <v>0</v>
      </c>
    </row>
    <row r="390" spans="1:107" x14ac:dyDescent="0.2">
      <c r="A390">
        <f>ROW(Source!A1283)</f>
        <v>1283</v>
      </c>
      <c r="B390">
        <v>55574044</v>
      </c>
      <c r="C390">
        <v>55576834</v>
      </c>
      <c r="D390">
        <v>52276290</v>
      </c>
      <c r="E390">
        <v>1</v>
      </c>
      <c r="F390">
        <v>1</v>
      </c>
      <c r="G390">
        <v>27</v>
      </c>
      <c r="H390">
        <v>2</v>
      </c>
      <c r="I390" t="s">
        <v>568</v>
      </c>
      <c r="J390" t="s">
        <v>569</v>
      </c>
      <c r="K390" t="s">
        <v>570</v>
      </c>
      <c r="L390">
        <v>1368</v>
      </c>
      <c r="N390">
        <v>1011</v>
      </c>
      <c r="O390" t="s">
        <v>536</v>
      </c>
      <c r="P390" t="s">
        <v>536</v>
      </c>
      <c r="Q390">
        <v>1</v>
      </c>
      <c r="W390">
        <v>0</v>
      </c>
      <c r="X390">
        <v>-1085430917</v>
      </c>
      <c r="Y390">
        <v>0.46</v>
      </c>
      <c r="AA390">
        <v>0</v>
      </c>
      <c r="AB390">
        <v>888.61</v>
      </c>
      <c r="AC390">
        <v>396.74</v>
      </c>
      <c r="AD390">
        <v>0</v>
      </c>
      <c r="AE390">
        <v>0</v>
      </c>
      <c r="AF390">
        <v>888.61</v>
      </c>
      <c r="AG390">
        <v>396.74</v>
      </c>
      <c r="AH390">
        <v>0</v>
      </c>
      <c r="AI390">
        <v>1</v>
      </c>
      <c r="AJ390">
        <v>1</v>
      </c>
      <c r="AK390">
        <v>1</v>
      </c>
      <c r="AL390">
        <v>1</v>
      </c>
      <c r="AN390">
        <v>0</v>
      </c>
      <c r="AO390">
        <v>1</v>
      </c>
      <c r="AP390">
        <v>0</v>
      </c>
      <c r="AQ390">
        <v>0</v>
      </c>
      <c r="AR390">
        <v>0</v>
      </c>
      <c r="AS390" t="s">
        <v>3</v>
      </c>
      <c r="AT390">
        <v>0.46</v>
      </c>
      <c r="AU390" t="s">
        <v>3</v>
      </c>
      <c r="AV390">
        <v>0</v>
      </c>
      <c r="AW390">
        <v>2</v>
      </c>
      <c r="AX390">
        <v>55576839</v>
      </c>
      <c r="AY390">
        <v>1</v>
      </c>
      <c r="AZ390">
        <v>0</v>
      </c>
      <c r="BA390">
        <v>378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CX390">
        <f>Y390*Source!I1283</f>
        <v>1.61</v>
      </c>
      <c r="CY390">
        <f>AB390</f>
        <v>888.61</v>
      </c>
      <c r="CZ390">
        <f>AF390</f>
        <v>888.61</v>
      </c>
      <c r="DA390">
        <f>AJ390</f>
        <v>1</v>
      </c>
      <c r="DB390">
        <f t="shared" si="29"/>
        <v>408.76</v>
      </c>
      <c r="DC390">
        <f t="shared" si="30"/>
        <v>182.5</v>
      </c>
    </row>
    <row r="391" spans="1:107" x14ac:dyDescent="0.2">
      <c r="A391">
        <f>ROW(Source!A1283)</f>
        <v>1283</v>
      </c>
      <c r="B391">
        <v>55574044</v>
      </c>
      <c r="C391">
        <v>55576834</v>
      </c>
      <c r="D391">
        <v>52276291</v>
      </c>
      <c r="E391">
        <v>1</v>
      </c>
      <c r="F391">
        <v>1</v>
      </c>
      <c r="G391">
        <v>27</v>
      </c>
      <c r="H391">
        <v>2</v>
      </c>
      <c r="I391" t="s">
        <v>571</v>
      </c>
      <c r="J391" t="s">
        <v>572</v>
      </c>
      <c r="K391" t="s">
        <v>573</v>
      </c>
      <c r="L391">
        <v>1368</v>
      </c>
      <c r="N391">
        <v>1011</v>
      </c>
      <c r="O391" t="s">
        <v>536</v>
      </c>
      <c r="P391" t="s">
        <v>536</v>
      </c>
      <c r="Q391">
        <v>1</v>
      </c>
      <c r="W391">
        <v>0</v>
      </c>
      <c r="X391">
        <v>-784871617</v>
      </c>
      <c r="Y391">
        <v>1.39</v>
      </c>
      <c r="AA391">
        <v>0</v>
      </c>
      <c r="AB391">
        <v>880.59</v>
      </c>
      <c r="AC391">
        <v>534.02</v>
      </c>
      <c r="AD391">
        <v>0</v>
      </c>
      <c r="AE391">
        <v>0</v>
      </c>
      <c r="AF391">
        <v>880.59</v>
      </c>
      <c r="AG391">
        <v>534.02</v>
      </c>
      <c r="AH391">
        <v>0</v>
      </c>
      <c r="AI391">
        <v>1</v>
      </c>
      <c r="AJ391">
        <v>1</v>
      </c>
      <c r="AK391">
        <v>1</v>
      </c>
      <c r="AL391">
        <v>1</v>
      </c>
      <c r="AN391">
        <v>0</v>
      </c>
      <c r="AO391">
        <v>1</v>
      </c>
      <c r="AP391">
        <v>0</v>
      </c>
      <c r="AQ391">
        <v>0</v>
      </c>
      <c r="AR391">
        <v>0</v>
      </c>
      <c r="AS391" t="s">
        <v>3</v>
      </c>
      <c r="AT391">
        <v>1.39</v>
      </c>
      <c r="AU391" t="s">
        <v>3</v>
      </c>
      <c r="AV391">
        <v>0</v>
      </c>
      <c r="AW391">
        <v>2</v>
      </c>
      <c r="AX391">
        <v>55576840</v>
      </c>
      <c r="AY391">
        <v>1</v>
      </c>
      <c r="AZ391">
        <v>0</v>
      </c>
      <c r="BA391">
        <v>379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CX391">
        <f>Y391*Source!I1283</f>
        <v>4.8649999999999993</v>
      </c>
      <c r="CY391">
        <f>AB391</f>
        <v>880.59</v>
      </c>
      <c r="CZ391">
        <f>AF391</f>
        <v>880.59</v>
      </c>
      <c r="DA391">
        <f>AJ391</f>
        <v>1</v>
      </c>
      <c r="DB391">
        <f t="shared" si="29"/>
        <v>1224.02</v>
      </c>
      <c r="DC391">
        <f t="shared" si="30"/>
        <v>742.29</v>
      </c>
    </row>
    <row r="392" spans="1:107" x14ac:dyDescent="0.2">
      <c r="A392">
        <f>ROW(Source!A1283)</f>
        <v>1283</v>
      </c>
      <c r="B392">
        <v>55574044</v>
      </c>
      <c r="C392">
        <v>55576834</v>
      </c>
      <c r="D392">
        <v>52280183</v>
      </c>
      <c r="E392">
        <v>1</v>
      </c>
      <c r="F392">
        <v>1</v>
      </c>
      <c r="G392">
        <v>27</v>
      </c>
      <c r="H392">
        <v>3</v>
      </c>
      <c r="I392" t="s">
        <v>137</v>
      </c>
      <c r="J392" t="s">
        <v>139</v>
      </c>
      <c r="K392" t="s">
        <v>138</v>
      </c>
      <c r="L392">
        <v>1348</v>
      </c>
      <c r="N392">
        <v>1009</v>
      </c>
      <c r="O392" t="s">
        <v>120</v>
      </c>
      <c r="P392" t="s">
        <v>120</v>
      </c>
      <c r="Q392">
        <v>1000</v>
      </c>
      <c r="W392">
        <v>1</v>
      </c>
      <c r="X392">
        <v>734291692</v>
      </c>
      <c r="Y392">
        <v>-9.58</v>
      </c>
      <c r="AA392">
        <v>2690.29</v>
      </c>
      <c r="AB392">
        <v>0</v>
      </c>
      <c r="AC392">
        <v>0</v>
      </c>
      <c r="AD392">
        <v>0</v>
      </c>
      <c r="AE392">
        <v>2690.29</v>
      </c>
      <c r="AF392">
        <v>0</v>
      </c>
      <c r="AG392">
        <v>0</v>
      </c>
      <c r="AH392">
        <v>0</v>
      </c>
      <c r="AI392">
        <v>1</v>
      </c>
      <c r="AJ392">
        <v>1</v>
      </c>
      <c r="AK392">
        <v>1</v>
      </c>
      <c r="AL392">
        <v>1</v>
      </c>
      <c r="AN392">
        <v>0</v>
      </c>
      <c r="AO392">
        <v>1</v>
      </c>
      <c r="AP392">
        <v>0</v>
      </c>
      <c r="AQ392">
        <v>0</v>
      </c>
      <c r="AR392">
        <v>0</v>
      </c>
      <c r="AS392" t="s">
        <v>3</v>
      </c>
      <c r="AT392">
        <v>-9.58</v>
      </c>
      <c r="AU392" t="s">
        <v>3</v>
      </c>
      <c r="AV392">
        <v>0</v>
      </c>
      <c r="AW392">
        <v>2</v>
      </c>
      <c r="AX392">
        <v>55576841</v>
      </c>
      <c r="AY392">
        <v>1</v>
      </c>
      <c r="AZ392">
        <v>6144</v>
      </c>
      <c r="BA392">
        <v>380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CX392">
        <f>Y392*Source!I1283</f>
        <v>-33.53</v>
      </c>
      <c r="CY392">
        <f>AA392</f>
        <v>2690.29</v>
      </c>
      <c r="CZ392">
        <f>AE392</f>
        <v>2690.29</v>
      </c>
      <c r="DA392">
        <f>AI392</f>
        <v>1</v>
      </c>
      <c r="DB392">
        <f t="shared" si="29"/>
        <v>-25772.98</v>
      </c>
      <c r="DC392">
        <f t="shared" si="30"/>
        <v>0</v>
      </c>
    </row>
    <row r="393" spans="1:107" x14ac:dyDescent="0.2">
      <c r="A393">
        <f>ROW(Source!A1283)</f>
        <v>1283</v>
      </c>
      <c r="B393">
        <v>55574044</v>
      </c>
      <c r="C393">
        <v>55576834</v>
      </c>
      <c r="D393">
        <v>52280184</v>
      </c>
      <c r="E393">
        <v>1</v>
      </c>
      <c r="F393">
        <v>1</v>
      </c>
      <c r="G393">
        <v>27</v>
      </c>
      <c r="H393">
        <v>3</v>
      </c>
      <c r="I393" t="s">
        <v>141</v>
      </c>
      <c r="J393" t="s">
        <v>143</v>
      </c>
      <c r="K393" t="s">
        <v>142</v>
      </c>
      <c r="L393">
        <v>1348</v>
      </c>
      <c r="N393">
        <v>1009</v>
      </c>
      <c r="O393" t="s">
        <v>120</v>
      </c>
      <c r="P393" t="s">
        <v>120</v>
      </c>
      <c r="Q393">
        <v>1000</v>
      </c>
      <c r="W393">
        <v>0</v>
      </c>
      <c r="X393">
        <v>1103439754</v>
      </c>
      <c r="Y393">
        <v>12.08</v>
      </c>
      <c r="AA393">
        <v>2562.79</v>
      </c>
      <c r="AB393">
        <v>0</v>
      </c>
      <c r="AC393">
        <v>0</v>
      </c>
      <c r="AD393">
        <v>0</v>
      </c>
      <c r="AE393">
        <v>2562.79</v>
      </c>
      <c r="AF393">
        <v>0</v>
      </c>
      <c r="AG393">
        <v>0</v>
      </c>
      <c r="AH393">
        <v>0</v>
      </c>
      <c r="AI393">
        <v>1</v>
      </c>
      <c r="AJ393">
        <v>1</v>
      </c>
      <c r="AK393">
        <v>1</v>
      </c>
      <c r="AL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 t="s">
        <v>3</v>
      </c>
      <c r="AT393">
        <v>12.08</v>
      </c>
      <c r="AU393" t="s">
        <v>3</v>
      </c>
      <c r="AV393">
        <v>0</v>
      </c>
      <c r="AW393">
        <v>1</v>
      </c>
      <c r="AX393">
        <v>-1</v>
      </c>
      <c r="AY393">
        <v>0</v>
      </c>
      <c r="AZ393">
        <v>0</v>
      </c>
      <c r="BA393" t="s">
        <v>3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CX393">
        <f>Y393*Source!I1283</f>
        <v>42.28</v>
      </c>
      <c r="CY393">
        <f>AA393</f>
        <v>2562.79</v>
      </c>
      <c r="CZ393">
        <f>AE393</f>
        <v>2562.79</v>
      </c>
      <c r="DA393">
        <f>AI393</f>
        <v>1</v>
      </c>
      <c r="DB393">
        <f t="shared" si="29"/>
        <v>30958.5</v>
      </c>
      <c r="DC393">
        <f t="shared" si="30"/>
        <v>0</v>
      </c>
    </row>
    <row r="394" spans="1:107" x14ac:dyDescent="0.2">
      <c r="A394">
        <f>ROW(Source!A1286)</f>
        <v>1286</v>
      </c>
      <c r="B394">
        <v>55574044</v>
      </c>
      <c r="C394">
        <v>55576846</v>
      </c>
      <c r="D394">
        <v>52263930</v>
      </c>
      <c r="E394">
        <v>27</v>
      </c>
      <c r="F394">
        <v>1</v>
      </c>
      <c r="G394">
        <v>27</v>
      </c>
      <c r="H394">
        <v>1</v>
      </c>
      <c r="I394" t="s">
        <v>530</v>
      </c>
      <c r="J394" t="s">
        <v>3</v>
      </c>
      <c r="K394" t="s">
        <v>531</v>
      </c>
      <c r="L394">
        <v>1191</v>
      </c>
      <c r="N394">
        <v>1013</v>
      </c>
      <c r="O394" t="s">
        <v>532</v>
      </c>
      <c r="P394" t="s">
        <v>532</v>
      </c>
      <c r="Q394">
        <v>1</v>
      </c>
      <c r="W394">
        <v>0</v>
      </c>
      <c r="X394">
        <v>476480486</v>
      </c>
      <c r="Y394">
        <v>18.440000000000001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1</v>
      </c>
      <c r="AL394">
        <v>1</v>
      </c>
      <c r="AN394">
        <v>0</v>
      </c>
      <c r="AO394">
        <v>1</v>
      </c>
      <c r="AP394">
        <v>0</v>
      </c>
      <c r="AQ394">
        <v>0</v>
      </c>
      <c r="AR394">
        <v>0</v>
      </c>
      <c r="AS394" t="s">
        <v>3</v>
      </c>
      <c r="AT394">
        <v>18.440000000000001</v>
      </c>
      <c r="AU394" t="s">
        <v>3</v>
      </c>
      <c r="AV394">
        <v>1</v>
      </c>
      <c r="AW394">
        <v>2</v>
      </c>
      <c r="AX394">
        <v>55576855</v>
      </c>
      <c r="AY394">
        <v>1</v>
      </c>
      <c r="AZ394">
        <v>0</v>
      </c>
      <c r="BA394">
        <v>381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CX394">
        <f>Y394*Source!I1286</f>
        <v>64.540000000000006</v>
      </c>
      <c r="CY394">
        <f>AD394</f>
        <v>0</v>
      </c>
      <c r="CZ394">
        <f>AH394</f>
        <v>0</v>
      </c>
      <c r="DA394">
        <f>AL394</f>
        <v>1</v>
      </c>
      <c r="DB394">
        <f t="shared" si="29"/>
        <v>0</v>
      </c>
      <c r="DC394">
        <f t="shared" si="30"/>
        <v>0</v>
      </c>
    </row>
    <row r="395" spans="1:107" x14ac:dyDescent="0.2">
      <c r="A395">
        <f>ROW(Source!A1286)</f>
        <v>1286</v>
      </c>
      <c r="B395">
        <v>55574044</v>
      </c>
      <c r="C395">
        <v>55576846</v>
      </c>
      <c r="D395">
        <v>52276789</v>
      </c>
      <c r="E395">
        <v>1</v>
      </c>
      <c r="F395">
        <v>1</v>
      </c>
      <c r="G395">
        <v>27</v>
      </c>
      <c r="H395">
        <v>2</v>
      </c>
      <c r="I395" t="s">
        <v>574</v>
      </c>
      <c r="J395" t="s">
        <v>575</v>
      </c>
      <c r="K395" t="s">
        <v>576</v>
      </c>
      <c r="L395">
        <v>1368</v>
      </c>
      <c r="N395">
        <v>1011</v>
      </c>
      <c r="O395" t="s">
        <v>536</v>
      </c>
      <c r="P395" t="s">
        <v>536</v>
      </c>
      <c r="Q395">
        <v>1</v>
      </c>
      <c r="W395">
        <v>0</v>
      </c>
      <c r="X395">
        <v>2028281919</v>
      </c>
      <c r="Y395">
        <v>2.64</v>
      </c>
      <c r="AA395">
        <v>0</v>
      </c>
      <c r="AB395">
        <v>531.41</v>
      </c>
      <c r="AC395">
        <v>373.56</v>
      </c>
      <c r="AD395">
        <v>0</v>
      </c>
      <c r="AE395">
        <v>0</v>
      </c>
      <c r="AF395">
        <v>531.41</v>
      </c>
      <c r="AG395">
        <v>373.56</v>
      </c>
      <c r="AH395">
        <v>0</v>
      </c>
      <c r="AI395">
        <v>1</v>
      </c>
      <c r="AJ395">
        <v>1</v>
      </c>
      <c r="AK395">
        <v>1</v>
      </c>
      <c r="AL395">
        <v>1</v>
      </c>
      <c r="AN395">
        <v>0</v>
      </c>
      <c r="AO395">
        <v>1</v>
      </c>
      <c r="AP395">
        <v>0</v>
      </c>
      <c r="AQ395">
        <v>0</v>
      </c>
      <c r="AR395">
        <v>0</v>
      </c>
      <c r="AS395" t="s">
        <v>3</v>
      </c>
      <c r="AT395">
        <v>2.64</v>
      </c>
      <c r="AU395" t="s">
        <v>3</v>
      </c>
      <c r="AV395">
        <v>0</v>
      </c>
      <c r="AW395">
        <v>2</v>
      </c>
      <c r="AX395">
        <v>55576856</v>
      </c>
      <c r="AY395">
        <v>1</v>
      </c>
      <c r="AZ395">
        <v>0</v>
      </c>
      <c r="BA395">
        <v>382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CX395">
        <f>Y395*Source!I1286</f>
        <v>9.24</v>
      </c>
      <c r="CY395">
        <f>AB395</f>
        <v>531.41</v>
      </c>
      <c r="CZ395">
        <f>AF395</f>
        <v>531.41</v>
      </c>
      <c r="DA395">
        <f>AJ395</f>
        <v>1</v>
      </c>
      <c r="DB395">
        <f t="shared" si="29"/>
        <v>1402.92</v>
      </c>
      <c r="DC395">
        <f t="shared" si="30"/>
        <v>986.2</v>
      </c>
    </row>
    <row r="396" spans="1:107" x14ac:dyDescent="0.2">
      <c r="A396">
        <f>ROW(Source!A1286)</f>
        <v>1286</v>
      </c>
      <c r="B396">
        <v>55574044</v>
      </c>
      <c r="C396">
        <v>55576846</v>
      </c>
      <c r="D396">
        <v>52277012</v>
      </c>
      <c r="E396">
        <v>1</v>
      </c>
      <c r="F396">
        <v>1</v>
      </c>
      <c r="G396">
        <v>27</v>
      </c>
      <c r="H396">
        <v>2</v>
      </c>
      <c r="I396" t="s">
        <v>577</v>
      </c>
      <c r="J396" t="s">
        <v>578</v>
      </c>
      <c r="K396" t="s">
        <v>579</v>
      </c>
      <c r="L396">
        <v>1368</v>
      </c>
      <c r="N396">
        <v>1011</v>
      </c>
      <c r="O396" t="s">
        <v>536</v>
      </c>
      <c r="P396" t="s">
        <v>536</v>
      </c>
      <c r="Q396">
        <v>1</v>
      </c>
      <c r="W396">
        <v>0</v>
      </c>
      <c r="X396">
        <v>-1222982568</v>
      </c>
      <c r="Y396">
        <v>1.18</v>
      </c>
      <c r="AA396">
        <v>0</v>
      </c>
      <c r="AB396">
        <v>7.44</v>
      </c>
      <c r="AC396">
        <v>0.98</v>
      </c>
      <c r="AD396">
        <v>0</v>
      </c>
      <c r="AE396">
        <v>0</v>
      </c>
      <c r="AF396">
        <v>7.44</v>
      </c>
      <c r="AG396">
        <v>0.98</v>
      </c>
      <c r="AH396">
        <v>0</v>
      </c>
      <c r="AI396">
        <v>1</v>
      </c>
      <c r="AJ396">
        <v>1</v>
      </c>
      <c r="AK396">
        <v>1</v>
      </c>
      <c r="AL396">
        <v>1</v>
      </c>
      <c r="AN396">
        <v>0</v>
      </c>
      <c r="AO396">
        <v>1</v>
      </c>
      <c r="AP396">
        <v>0</v>
      </c>
      <c r="AQ396">
        <v>0</v>
      </c>
      <c r="AR396">
        <v>0</v>
      </c>
      <c r="AS396" t="s">
        <v>3</v>
      </c>
      <c r="AT396">
        <v>1.18</v>
      </c>
      <c r="AU396" t="s">
        <v>3</v>
      </c>
      <c r="AV396">
        <v>0</v>
      </c>
      <c r="AW396">
        <v>2</v>
      </c>
      <c r="AX396">
        <v>55576857</v>
      </c>
      <c r="AY396">
        <v>1</v>
      </c>
      <c r="AZ396">
        <v>0</v>
      </c>
      <c r="BA396">
        <v>383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CX396">
        <f>Y396*Source!I1286</f>
        <v>4.13</v>
      </c>
      <c r="CY396">
        <f>AB396</f>
        <v>7.44</v>
      </c>
      <c r="CZ396">
        <f>AF396</f>
        <v>7.44</v>
      </c>
      <c r="DA396">
        <f>AJ396</f>
        <v>1</v>
      </c>
      <c r="DB396">
        <f t="shared" si="29"/>
        <v>8.7799999999999994</v>
      </c>
      <c r="DC396">
        <f t="shared" si="30"/>
        <v>1.1599999999999999</v>
      </c>
    </row>
    <row r="397" spans="1:107" x14ac:dyDescent="0.2">
      <c r="A397">
        <f>ROW(Source!A1286)</f>
        <v>1286</v>
      </c>
      <c r="B397">
        <v>55574044</v>
      </c>
      <c r="C397">
        <v>55576846</v>
      </c>
      <c r="D397">
        <v>52276214</v>
      </c>
      <c r="E397">
        <v>1</v>
      </c>
      <c r="F397">
        <v>1</v>
      </c>
      <c r="G397">
        <v>27</v>
      </c>
      <c r="H397">
        <v>2</v>
      </c>
      <c r="I397" t="s">
        <v>580</v>
      </c>
      <c r="J397" t="s">
        <v>581</v>
      </c>
      <c r="K397" t="s">
        <v>582</v>
      </c>
      <c r="L397">
        <v>1368</v>
      </c>
      <c r="N397">
        <v>1011</v>
      </c>
      <c r="O397" t="s">
        <v>536</v>
      </c>
      <c r="P397" t="s">
        <v>536</v>
      </c>
      <c r="Q397">
        <v>1</v>
      </c>
      <c r="W397">
        <v>0</v>
      </c>
      <c r="X397">
        <v>-929482187</v>
      </c>
      <c r="Y397">
        <v>0.01</v>
      </c>
      <c r="AA397">
        <v>0</v>
      </c>
      <c r="AB397">
        <v>616.73</v>
      </c>
      <c r="AC397">
        <v>511.29</v>
      </c>
      <c r="AD397">
        <v>0</v>
      </c>
      <c r="AE397">
        <v>0</v>
      </c>
      <c r="AF397">
        <v>616.73</v>
      </c>
      <c r="AG397">
        <v>511.29</v>
      </c>
      <c r="AH397">
        <v>0</v>
      </c>
      <c r="AI397">
        <v>1</v>
      </c>
      <c r="AJ397">
        <v>1</v>
      </c>
      <c r="AK397">
        <v>1</v>
      </c>
      <c r="AL397">
        <v>1</v>
      </c>
      <c r="AN397">
        <v>0</v>
      </c>
      <c r="AO397">
        <v>1</v>
      </c>
      <c r="AP397">
        <v>0</v>
      </c>
      <c r="AQ397">
        <v>0</v>
      </c>
      <c r="AR397">
        <v>0</v>
      </c>
      <c r="AS397" t="s">
        <v>3</v>
      </c>
      <c r="AT397">
        <v>0.01</v>
      </c>
      <c r="AU397" t="s">
        <v>3</v>
      </c>
      <c r="AV397">
        <v>0</v>
      </c>
      <c r="AW397">
        <v>2</v>
      </c>
      <c r="AX397">
        <v>55576858</v>
      </c>
      <c r="AY397">
        <v>1</v>
      </c>
      <c r="AZ397">
        <v>0</v>
      </c>
      <c r="BA397">
        <v>384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CX397">
        <f>Y397*Source!I1286</f>
        <v>3.5000000000000003E-2</v>
      </c>
      <c r="CY397">
        <f>AB397</f>
        <v>616.73</v>
      </c>
      <c r="CZ397">
        <f>AF397</f>
        <v>616.73</v>
      </c>
      <c r="DA397">
        <f>AJ397</f>
        <v>1</v>
      </c>
      <c r="DB397">
        <f t="shared" si="29"/>
        <v>6.17</v>
      </c>
      <c r="DC397">
        <f t="shared" si="30"/>
        <v>5.1100000000000003</v>
      </c>
    </row>
    <row r="398" spans="1:107" x14ac:dyDescent="0.2">
      <c r="A398">
        <f>ROW(Source!A1286)</f>
        <v>1286</v>
      </c>
      <c r="B398">
        <v>55574044</v>
      </c>
      <c r="C398">
        <v>55576846</v>
      </c>
      <c r="D398">
        <v>52276398</v>
      </c>
      <c r="E398">
        <v>1</v>
      </c>
      <c r="F398">
        <v>1</v>
      </c>
      <c r="G398">
        <v>27</v>
      </c>
      <c r="H398">
        <v>2</v>
      </c>
      <c r="I398" t="s">
        <v>583</v>
      </c>
      <c r="J398" t="s">
        <v>584</v>
      </c>
      <c r="K398" t="s">
        <v>585</v>
      </c>
      <c r="L398">
        <v>1368</v>
      </c>
      <c r="N398">
        <v>1011</v>
      </c>
      <c r="O398" t="s">
        <v>536</v>
      </c>
      <c r="P398" t="s">
        <v>536</v>
      </c>
      <c r="Q398">
        <v>1</v>
      </c>
      <c r="W398">
        <v>0</v>
      </c>
      <c r="X398">
        <v>1948933241</v>
      </c>
      <c r="Y398">
        <v>2.64</v>
      </c>
      <c r="AA398">
        <v>0</v>
      </c>
      <c r="AB398">
        <v>454.31</v>
      </c>
      <c r="AC398">
        <v>405.68</v>
      </c>
      <c r="AD398">
        <v>0</v>
      </c>
      <c r="AE398">
        <v>0</v>
      </c>
      <c r="AF398">
        <v>454.31</v>
      </c>
      <c r="AG398">
        <v>405.68</v>
      </c>
      <c r="AH398">
        <v>0</v>
      </c>
      <c r="AI398">
        <v>1</v>
      </c>
      <c r="AJ398">
        <v>1</v>
      </c>
      <c r="AK398">
        <v>1</v>
      </c>
      <c r="AL398">
        <v>1</v>
      </c>
      <c r="AN398">
        <v>0</v>
      </c>
      <c r="AO398">
        <v>1</v>
      </c>
      <c r="AP398">
        <v>0</v>
      </c>
      <c r="AQ398">
        <v>0</v>
      </c>
      <c r="AR398">
        <v>0</v>
      </c>
      <c r="AS398" t="s">
        <v>3</v>
      </c>
      <c r="AT398">
        <v>2.64</v>
      </c>
      <c r="AU398" t="s">
        <v>3</v>
      </c>
      <c r="AV398">
        <v>0</v>
      </c>
      <c r="AW398">
        <v>2</v>
      </c>
      <c r="AX398">
        <v>55576859</v>
      </c>
      <c r="AY398">
        <v>1</v>
      </c>
      <c r="AZ398">
        <v>0</v>
      </c>
      <c r="BA398">
        <v>385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CX398">
        <f>Y398*Source!I1286</f>
        <v>9.24</v>
      </c>
      <c r="CY398">
        <f>AB398</f>
        <v>454.31</v>
      </c>
      <c r="CZ398">
        <f>AF398</f>
        <v>454.31</v>
      </c>
      <c r="DA398">
        <f>AJ398</f>
        <v>1</v>
      </c>
      <c r="DB398">
        <f t="shared" si="29"/>
        <v>1199.3800000000001</v>
      </c>
      <c r="DC398">
        <f t="shared" si="30"/>
        <v>1071</v>
      </c>
    </row>
    <row r="399" spans="1:107" x14ac:dyDescent="0.2">
      <c r="A399">
        <f>ROW(Source!A1286)</f>
        <v>1286</v>
      </c>
      <c r="B399">
        <v>55574044</v>
      </c>
      <c r="C399">
        <v>55576846</v>
      </c>
      <c r="D399">
        <v>52279222</v>
      </c>
      <c r="E399">
        <v>1</v>
      </c>
      <c r="F399">
        <v>1</v>
      </c>
      <c r="G399">
        <v>27</v>
      </c>
      <c r="H399">
        <v>3</v>
      </c>
      <c r="I399" t="s">
        <v>586</v>
      </c>
      <c r="J399" t="s">
        <v>587</v>
      </c>
      <c r="K399" t="s">
        <v>588</v>
      </c>
      <c r="L399">
        <v>1327</v>
      </c>
      <c r="N399">
        <v>1005</v>
      </c>
      <c r="O399" t="s">
        <v>549</v>
      </c>
      <c r="P399" t="s">
        <v>549</v>
      </c>
      <c r="Q399">
        <v>1</v>
      </c>
      <c r="W399">
        <v>0</v>
      </c>
      <c r="X399">
        <v>-656702110</v>
      </c>
      <c r="Y399">
        <v>5.6</v>
      </c>
      <c r="AA399">
        <v>12.02</v>
      </c>
      <c r="AB399">
        <v>0</v>
      </c>
      <c r="AC399">
        <v>0</v>
      </c>
      <c r="AD399">
        <v>0</v>
      </c>
      <c r="AE399">
        <v>12.02</v>
      </c>
      <c r="AF399">
        <v>0</v>
      </c>
      <c r="AG399">
        <v>0</v>
      </c>
      <c r="AH399">
        <v>0</v>
      </c>
      <c r="AI399">
        <v>1</v>
      </c>
      <c r="AJ399">
        <v>1</v>
      </c>
      <c r="AK399">
        <v>1</v>
      </c>
      <c r="AL399">
        <v>1</v>
      </c>
      <c r="AN399">
        <v>0</v>
      </c>
      <c r="AO399">
        <v>1</v>
      </c>
      <c r="AP399">
        <v>0</v>
      </c>
      <c r="AQ399">
        <v>0</v>
      </c>
      <c r="AR399">
        <v>0</v>
      </c>
      <c r="AS399" t="s">
        <v>3</v>
      </c>
      <c r="AT399">
        <v>5.6</v>
      </c>
      <c r="AU399" t="s">
        <v>3</v>
      </c>
      <c r="AV399">
        <v>0</v>
      </c>
      <c r="AW399">
        <v>2</v>
      </c>
      <c r="AX399">
        <v>55576860</v>
      </c>
      <c r="AY399">
        <v>1</v>
      </c>
      <c r="AZ399">
        <v>0</v>
      </c>
      <c r="BA399">
        <v>386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CX399">
        <f>Y399*Source!I1286</f>
        <v>19.599999999999998</v>
      </c>
      <c r="CY399">
        <f t="shared" ref="CY399:CY404" si="31">AA399</f>
        <v>12.02</v>
      </c>
      <c r="CZ399">
        <f t="shared" ref="CZ399:CZ404" si="32">AE399</f>
        <v>12.02</v>
      </c>
      <c r="DA399">
        <f t="shared" ref="DA399:DA404" si="33">AI399</f>
        <v>1</v>
      </c>
      <c r="DB399">
        <f t="shared" si="29"/>
        <v>67.31</v>
      </c>
      <c r="DC399">
        <f t="shared" si="30"/>
        <v>0</v>
      </c>
    </row>
    <row r="400" spans="1:107" x14ac:dyDescent="0.2">
      <c r="A400">
        <f>ROW(Source!A1286)</f>
        <v>1286</v>
      </c>
      <c r="B400">
        <v>55574044</v>
      </c>
      <c r="C400">
        <v>55576846</v>
      </c>
      <c r="D400">
        <v>52279309</v>
      </c>
      <c r="E400">
        <v>1</v>
      </c>
      <c r="F400">
        <v>1</v>
      </c>
      <c r="G400">
        <v>27</v>
      </c>
      <c r="H400">
        <v>3</v>
      </c>
      <c r="I400" t="s">
        <v>589</v>
      </c>
      <c r="J400" t="s">
        <v>590</v>
      </c>
      <c r="K400" t="s">
        <v>591</v>
      </c>
      <c r="L400">
        <v>1348</v>
      </c>
      <c r="N400">
        <v>1009</v>
      </c>
      <c r="O400" t="s">
        <v>120</v>
      </c>
      <c r="P400" t="s">
        <v>120</v>
      </c>
      <c r="Q400">
        <v>1000</v>
      </c>
      <c r="W400">
        <v>0</v>
      </c>
      <c r="X400">
        <v>2135985724</v>
      </c>
      <c r="Y400">
        <v>3.15E-3</v>
      </c>
      <c r="AA400">
        <v>343020.03</v>
      </c>
      <c r="AB400">
        <v>0</v>
      </c>
      <c r="AC400">
        <v>0</v>
      </c>
      <c r="AD400">
        <v>0</v>
      </c>
      <c r="AE400">
        <v>343020.03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1</v>
      </c>
      <c r="AL400">
        <v>1</v>
      </c>
      <c r="AN400">
        <v>0</v>
      </c>
      <c r="AO400">
        <v>1</v>
      </c>
      <c r="AP400">
        <v>0</v>
      </c>
      <c r="AQ400">
        <v>0</v>
      </c>
      <c r="AR400">
        <v>0</v>
      </c>
      <c r="AS400" t="s">
        <v>3</v>
      </c>
      <c r="AT400">
        <v>3.15E-3</v>
      </c>
      <c r="AU400" t="s">
        <v>3</v>
      </c>
      <c r="AV400">
        <v>0</v>
      </c>
      <c r="AW400">
        <v>2</v>
      </c>
      <c r="AX400">
        <v>55576861</v>
      </c>
      <c r="AY400">
        <v>1</v>
      </c>
      <c r="AZ400">
        <v>0</v>
      </c>
      <c r="BA400">
        <v>387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CX400">
        <f>Y400*Source!I1286</f>
        <v>1.1025E-2</v>
      </c>
      <c r="CY400">
        <f t="shared" si="31"/>
        <v>343020.03</v>
      </c>
      <c r="CZ400">
        <f t="shared" si="32"/>
        <v>343020.03</v>
      </c>
      <c r="DA400">
        <f t="shared" si="33"/>
        <v>1</v>
      </c>
      <c r="DB400">
        <f t="shared" si="29"/>
        <v>1080.51</v>
      </c>
      <c r="DC400">
        <f t="shared" si="30"/>
        <v>0</v>
      </c>
    </row>
    <row r="401" spans="1:107" x14ac:dyDescent="0.2">
      <c r="A401">
        <f>ROW(Source!A1286)</f>
        <v>1286</v>
      </c>
      <c r="B401">
        <v>55574044</v>
      </c>
      <c r="C401">
        <v>55576846</v>
      </c>
      <c r="D401">
        <v>52279526</v>
      </c>
      <c r="E401">
        <v>1</v>
      </c>
      <c r="F401">
        <v>1</v>
      </c>
      <c r="G401">
        <v>27</v>
      </c>
      <c r="H401">
        <v>3</v>
      </c>
      <c r="I401" t="s">
        <v>149</v>
      </c>
      <c r="J401" t="s">
        <v>152</v>
      </c>
      <c r="K401" t="s">
        <v>150</v>
      </c>
      <c r="L401">
        <v>1346</v>
      </c>
      <c r="N401">
        <v>1009</v>
      </c>
      <c r="O401" t="s">
        <v>151</v>
      </c>
      <c r="P401" t="s">
        <v>151</v>
      </c>
      <c r="Q401">
        <v>1</v>
      </c>
      <c r="W401">
        <v>1</v>
      </c>
      <c r="X401">
        <v>-78256104</v>
      </c>
      <c r="Y401">
        <v>-735</v>
      </c>
      <c r="AA401">
        <v>17.77</v>
      </c>
      <c r="AB401">
        <v>0</v>
      </c>
      <c r="AC401">
        <v>0</v>
      </c>
      <c r="AD401">
        <v>0</v>
      </c>
      <c r="AE401">
        <v>17.77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1</v>
      </c>
      <c r="AL401">
        <v>1</v>
      </c>
      <c r="AN401">
        <v>0</v>
      </c>
      <c r="AO401">
        <v>1</v>
      </c>
      <c r="AP401">
        <v>0</v>
      </c>
      <c r="AQ401">
        <v>0</v>
      </c>
      <c r="AR401">
        <v>0</v>
      </c>
      <c r="AS401" t="s">
        <v>3</v>
      </c>
      <c r="AT401">
        <v>-735</v>
      </c>
      <c r="AU401" t="s">
        <v>3</v>
      </c>
      <c r="AV401">
        <v>0</v>
      </c>
      <c r="AW401">
        <v>2</v>
      </c>
      <c r="AX401">
        <v>55576862</v>
      </c>
      <c r="AY401">
        <v>1</v>
      </c>
      <c r="AZ401">
        <v>6144</v>
      </c>
      <c r="BA401">
        <v>388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CX401">
        <f>Y401*Source!I1286</f>
        <v>-2572.5</v>
      </c>
      <c r="CY401">
        <f t="shared" si="31"/>
        <v>17.77</v>
      </c>
      <c r="CZ401">
        <f t="shared" si="32"/>
        <v>17.77</v>
      </c>
      <c r="DA401">
        <f t="shared" si="33"/>
        <v>1</v>
      </c>
      <c r="DB401">
        <f t="shared" si="29"/>
        <v>-13060.95</v>
      </c>
      <c r="DC401">
        <f t="shared" si="30"/>
        <v>0</v>
      </c>
    </row>
    <row r="402" spans="1:107" x14ac:dyDescent="0.2">
      <c r="A402">
        <f>ROW(Source!A1286)</f>
        <v>1286</v>
      </c>
      <c r="B402">
        <v>55574044</v>
      </c>
      <c r="C402">
        <v>55576846</v>
      </c>
      <c r="D402">
        <v>52279527</v>
      </c>
      <c r="E402">
        <v>1</v>
      </c>
      <c r="F402">
        <v>1</v>
      </c>
      <c r="G402">
        <v>27</v>
      </c>
      <c r="H402">
        <v>3</v>
      </c>
      <c r="I402" t="s">
        <v>158</v>
      </c>
      <c r="J402" t="s">
        <v>160</v>
      </c>
      <c r="K402" t="s">
        <v>159</v>
      </c>
      <c r="L402">
        <v>1346</v>
      </c>
      <c r="N402">
        <v>1009</v>
      </c>
      <c r="O402" t="s">
        <v>151</v>
      </c>
      <c r="P402" t="s">
        <v>151</v>
      </c>
      <c r="Q402">
        <v>1</v>
      </c>
      <c r="W402">
        <v>0</v>
      </c>
      <c r="X402">
        <v>1294380160</v>
      </c>
      <c r="Y402">
        <v>735</v>
      </c>
      <c r="AA402">
        <v>94.72</v>
      </c>
      <c r="AB402">
        <v>0</v>
      </c>
      <c r="AC402">
        <v>0</v>
      </c>
      <c r="AD402">
        <v>0</v>
      </c>
      <c r="AE402">
        <v>94.72</v>
      </c>
      <c r="AF402">
        <v>0</v>
      </c>
      <c r="AG402">
        <v>0</v>
      </c>
      <c r="AH402">
        <v>0</v>
      </c>
      <c r="AI402">
        <v>1</v>
      </c>
      <c r="AJ402">
        <v>1</v>
      </c>
      <c r="AK402">
        <v>1</v>
      </c>
      <c r="AL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 t="s">
        <v>3</v>
      </c>
      <c r="AT402">
        <v>735</v>
      </c>
      <c r="AU402" t="s">
        <v>3</v>
      </c>
      <c r="AV402">
        <v>0</v>
      </c>
      <c r="AW402">
        <v>1</v>
      </c>
      <c r="AX402">
        <v>-1</v>
      </c>
      <c r="AY402">
        <v>0</v>
      </c>
      <c r="AZ402">
        <v>0</v>
      </c>
      <c r="BA402" t="s">
        <v>3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CX402">
        <f>Y402*Source!I1286</f>
        <v>2572.5</v>
      </c>
      <c r="CY402">
        <f t="shared" si="31"/>
        <v>94.72</v>
      </c>
      <c r="CZ402">
        <f t="shared" si="32"/>
        <v>94.72</v>
      </c>
      <c r="DA402">
        <f t="shared" si="33"/>
        <v>1</v>
      </c>
      <c r="DB402">
        <f t="shared" si="29"/>
        <v>69619.199999999997</v>
      </c>
      <c r="DC402">
        <f t="shared" si="30"/>
        <v>0</v>
      </c>
    </row>
    <row r="403" spans="1:107" x14ac:dyDescent="0.2">
      <c r="A403">
        <f>ROW(Source!A1286)</f>
        <v>1286</v>
      </c>
      <c r="B403">
        <v>55574044</v>
      </c>
      <c r="C403">
        <v>55576846</v>
      </c>
      <c r="D403">
        <v>52279533</v>
      </c>
      <c r="E403">
        <v>1</v>
      </c>
      <c r="F403">
        <v>1</v>
      </c>
      <c r="G403">
        <v>27</v>
      </c>
      <c r="H403">
        <v>3</v>
      </c>
      <c r="I403" t="s">
        <v>592</v>
      </c>
      <c r="J403" t="s">
        <v>593</v>
      </c>
      <c r="K403" t="s">
        <v>594</v>
      </c>
      <c r="L403">
        <v>1346</v>
      </c>
      <c r="N403">
        <v>1009</v>
      </c>
      <c r="O403" t="s">
        <v>151</v>
      </c>
      <c r="P403" t="s">
        <v>151</v>
      </c>
      <c r="Q403">
        <v>1</v>
      </c>
      <c r="W403">
        <v>0</v>
      </c>
      <c r="X403">
        <v>1434584530</v>
      </c>
      <c r="Y403">
        <v>241.5</v>
      </c>
      <c r="AA403">
        <v>202.34</v>
      </c>
      <c r="AB403">
        <v>0</v>
      </c>
      <c r="AC403">
        <v>0</v>
      </c>
      <c r="AD403">
        <v>0</v>
      </c>
      <c r="AE403">
        <v>202.34</v>
      </c>
      <c r="AF403">
        <v>0</v>
      </c>
      <c r="AG403">
        <v>0</v>
      </c>
      <c r="AH403">
        <v>0</v>
      </c>
      <c r="AI403">
        <v>1</v>
      </c>
      <c r="AJ403">
        <v>1</v>
      </c>
      <c r="AK403">
        <v>1</v>
      </c>
      <c r="AL403">
        <v>1</v>
      </c>
      <c r="AN403">
        <v>0</v>
      </c>
      <c r="AO403">
        <v>1</v>
      </c>
      <c r="AP403">
        <v>0</v>
      </c>
      <c r="AQ403">
        <v>0</v>
      </c>
      <c r="AR403">
        <v>0</v>
      </c>
      <c r="AS403" t="s">
        <v>3</v>
      </c>
      <c r="AT403">
        <v>241.5</v>
      </c>
      <c r="AU403" t="s">
        <v>3</v>
      </c>
      <c r="AV403">
        <v>0</v>
      </c>
      <c r="AW403">
        <v>2</v>
      </c>
      <c r="AX403">
        <v>55576863</v>
      </c>
      <c r="AY403">
        <v>1</v>
      </c>
      <c r="AZ403">
        <v>0</v>
      </c>
      <c r="BA403">
        <v>389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CX403">
        <f>Y403*Source!I1286</f>
        <v>845.25</v>
      </c>
      <c r="CY403">
        <f t="shared" si="31"/>
        <v>202.34</v>
      </c>
      <c r="CZ403">
        <f t="shared" si="32"/>
        <v>202.34</v>
      </c>
      <c r="DA403">
        <f t="shared" si="33"/>
        <v>1</v>
      </c>
      <c r="DB403">
        <f t="shared" si="29"/>
        <v>48865.11</v>
      </c>
      <c r="DC403">
        <f t="shared" si="30"/>
        <v>0</v>
      </c>
    </row>
    <row r="404" spans="1:107" x14ac:dyDescent="0.2">
      <c r="A404">
        <f>ROW(Source!A1286)</f>
        <v>1286</v>
      </c>
      <c r="B404">
        <v>55574044</v>
      </c>
      <c r="C404">
        <v>55576846</v>
      </c>
      <c r="D404">
        <v>52277500</v>
      </c>
      <c r="E404">
        <v>1</v>
      </c>
      <c r="F404">
        <v>1</v>
      </c>
      <c r="G404">
        <v>27</v>
      </c>
      <c r="H404">
        <v>3</v>
      </c>
      <c r="I404" t="s">
        <v>154</v>
      </c>
      <c r="J404" t="s">
        <v>156</v>
      </c>
      <c r="K404" t="s">
        <v>155</v>
      </c>
      <c r="L404">
        <v>1348</v>
      </c>
      <c r="N404">
        <v>1009</v>
      </c>
      <c r="O404" t="s">
        <v>120</v>
      </c>
      <c r="P404" t="s">
        <v>120</v>
      </c>
      <c r="Q404">
        <v>1000</v>
      </c>
      <c r="W404">
        <v>1</v>
      </c>
      <c r="X404">
        <v>-629368275</v>
      </c>
      <c r="Y404">
        <v>-5.2499999999999998E-2</v>
      </c>
      <c r="AA404">
        <v>748299.67</v>
      </c>
      <c r="AB404">
        <v>0</v>
      </c>
      <c r="AC404">
        <v>0</v>
      </c>
      <c r="AD404">
        <v>0</v>
      </c>
      <c r="AE404">
        <v>748299.67</v>
      </c>
      <c r="AF404">
        <v>0</v>
      </c>
      <c r="AG404">
        <v>0</v>
      </c>
      <c r="AH404">
        <v>0</v>
      </c>
      <c r="AI404">
        <v>1</v>
      </c>
      <c r="AJ404">
        <v>1</v>
      </c>
      <c r="AK404">
        <v>1</v>
      </c>
      <c r="AL404">
        <v>1</v>
      </c>
      <c r="AN404">
        <v>0</v>
      </c>
      <c r="AO404">
        <v>1</v>
      </c>
      <c r="AP404">
        <v>0</v>
      </c>
      <c r="AQ404">
        <v>0</v>
      </c>
      <c r="AR404">
        <v>0</v>
      </c>
      <c r="AS404" t="s">
        <v>3</v>
      </c>
      <c r="AT404">
        <v>-5.2499999999999998E-2</v>
      </c>
      <c r="AU404" t="s">
        <v>3</v>
      </c>
      <c r="AV404">
        <v>0</v>
      </c>
      <c r="AW404">
        <v>2</v>
      </c>
      <c r="AX404">
        <v>55576864</v>
      </c>
      <c r="AY404">
        <v>1</v>
      </c>
      <c r="AZ404">
        <v>6144</v>
      </c>
      <c r="BA404">
        <v>390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CX404">
        <f>Y404*Source!I1286</f>
        <v>-0.18375</v>
      </c>
      <c r="CY404">
        <f t="shared" si="31"/>
        <v>748299.67</v>
      </c>
      <c r="CZ404">
        <f t="shared" si="32"/>
        <v>748299.67</v>
      </c>
      <c r="DA404">
        <f t="shared" si="33"/>
        <v>1</v>
      </c>
      <c r="DB404">
        <f t="shared" si="29"/>
        <v>-39285.730000000003</v>
      </c>
      <c r="DC404">
        <f t="shared" si="30"/>
        <v>0</v>
      </c>
    </row>
    <row r="405" spans="1:107" x14ac:dyDescent="0.2">
      <c r="A405">
        <f>ROW(Source!A1290)</f>
        <v>1290</v>
      </c>
      <c r="B405">
        <v>55574044</v>
      </c>
      <c r="C405">
        <v>55576871</v>
      </c>
      <c r="D405">
        <v>52263930</v>
      </c>
      <c r="E405">
        <v>27</v>
      </c>
      <c r="F405">
        <v>1</v>
      </c>
      <c r="G405">
        <v>27</v>
      </c>
      <c r="H405">
        <v>1</v>
      </c>
      <c r="I405" t="s">
        <v>530</v>
      </c>
      <c r="J405" t="s">
        <v>3</v>
      </c>
      <c r="K405" t="s">
        <v>531</v>
      </c>
      <c r="L405">
        <v>1191</v>
      </c>
      <c r="N405">
        <v>1013</v>
      </c>
      <c r="O405" t="s">
        <v>532</v>
      </c>
      <c r="P405" t="s">
        <v>532</v>
      </c>
      <c r="Q405">
        <v>1</v>
      </c>
      <c r="W405">
        <v>0</v>
      </c>
      <c r="X405">
        <v>476480486</v>
      </c>
      <c r="Y405">
        <v>2.65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1</v>
      </c>
      <c r="AL405">
        <v>1</v>
      </c>
      <c r="AN405">
        <v>0</v>
      </c>
      <c r="AO405">
        <v>1</v>
      </c>
      <c r="AP405">
        <v>0</v>
      </c>
      <c r="AQ405">
        <v>0</v>
      </c>
      <c r="AR405">
        <v>0</v>
      </c>
      <c r="AS405" t="s">
        <v>3</v>
      </c>
      <c r="AT405">
        <v>2.65</v>
      </c>
      <c r="AU405" t="s">
        <v>3</v>
      </c>
      <c r="AV405">
        <v>1</v>
      </c>
      <c r="AW405">
        <v>2</v>
      </c>
      <c r="AX405">
        <v>55576876</v>
      </c>
      <c r="AY405">
        <v>1</v>
      </c>
      <c r="AZ405">
        <v>0</v>
      </c>
      <c r="BA405">
        <v>391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CX405">
        <f>Y405*Source!I1290</f>
        <v>9.2750000000000004</v>
      </c>
      <c r="CY405">
        <f>AD405</f>
        <v>0</v>
      </c>
      <c r="CZ405">
        <f>AH405</f>
        <v>0</v>
      </c>
      <c r="DA405">
        <f>AL405</f>
        <v>1</v>
      </c>
      <c r="DB405">
        <f t="shared" si="29"/>
        <v>0</v>
      </c>
      <c r="DC405">
        <f t="shared" si="30"/>
        <v>0</v>
      </c>
    </row>
    <row r="406" spans="1:107" x14ac:dyDescent="0.2">
      <c r="A406">
        <f>ROW(Source!A1290)</f>
        <v>1290</v>
      </c>
      <c r="B406">
        <v>55574044</v>
      </c>
      <c r="C406">
        <v>55576871</v>
      </c>
      <c r="D406">
        <v>52276789</v>
      </c>
      <c r="E406">
        <v>1</v>
      </c>
      <c r="F406">
        <v>1</v>
      </c>
      <c r="G406">
        <v>27</v>
      </c>
      <c r="H406">
        <v>2</v>
      </c>
      <c r="I406" t="s">
        <v>574</v>
      </c>
      <c r="J406" t="s">
        <v>575</v>
      </c>
      <c r="K406" t="s">
        <v>576</v>
      </c>
      <c r="L406">
        <v>1368</v>
      </c>
      <c r="N406">
        <v>1011</v>
      </c>
      <c r="O406" t="s">
        <v>536</v>
      </c>
      <c r="P406" t="s">
        <v>536</v>
      </c>
      <c r="Q406">
        <v>1</v>
      </c>
      <c r="W406">
        <v>0</v>
      </c>
      <c r="X406">
        <v>2028281919</v>
      </c>
      <c r="Y406">
        <v>0.5</v>
      </c>
      <c r="AA406">
        <v>0</v>
      </c>
      <c r="AB406">
        <v>531.41</v>
      </c>
      <c r="AC406">
        <v>373.56</v>
      </c>
      <c r="AD406">
        <v>0</v>
      </c>
      <c r="AE406">
        <v>0</v>
      </c>
      <c r="AF406">
        <v>531.41</v>
      </c>
      <c r="AG406">
        <v>373.56</v>
      </c>
      <c r="AH406">
        <v>0</v>
      </c>
      <c r="AI406">
        <v>1</v>
      </c>
      <c r="AJ406">
        <v>1</v>
      </c>
      <c r="AK406">
        <v>1</v>
      </c>
      <c r="AL406">
        <v>1</v>
      </c>
      <c r="AN406">
        <v>0</v>
      </c>
      <c r="AO406">
        <v>1</v>
      </c>
      <c r="AP406">
        <v>0</v>
      </c>
      <c r="AQ406">
        <v>0</v>
      </c>
      <c r="AR406">
        <v>0</v>
      </c>
      <c r="AS406" t="s">
        <v>3</v>
      </c>
      <c r="AT406">
        <v>0.5</v>
      </c>
      <c r="AU406" t="s">
        <v>3</v>
      </c>
      <c r="AV406">
        <v>0</v>
      </c>
      <c r="AW406">
        <v>2</v>
      </c>
      <c r="AX406">
        <v>55576877</v>
      </c>
      <c r="AY406">
        <v>1</v>
      </c>
      <c r="AZ406">
        <v>0</v>
      </c>
      <c r="BA406">
        <v>392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CX406">
        <f>Y406*Source!I1290</f>
        <v>1.75</v>
      </c>
      <c r="CY406">
        <f>AB406</f>
        <v>531.41</v>
      </c>
      <c r="CZ406">
        <f>AF406</f>
        <v>531.41</v>
      </c>
      <c r="DA406">
        <f>AJ406</f>
        <v>1</v>
      </c>
      <c r="DB406">
        <f t="shared" si="29"/>
        <v>265.70999999999998</v>
      </c>
      <c r="DC406">
        <f t="shared" si="30"/>
        <v>186.78</v>
      </c>
    </row>
    <row r="407" spans="1:107" x14ac:dyDescent="0.2">
      <c r="A407">
        <f>ROW(Source!A1290)</f>
        <v>1290</v>
      </c>
      <c r="B407">
        <v>55574044</v>
      </c>
      <c r="C407">
        <v>55576871</v>
      </c>
      <c r="D407">
        <v>52276398</v>
      </c>
      <c r="E407">
        <v>1</v>
      </c>
      <c r="F407">
        <v>1</v>
      </c>
      <c r="G407">
        <v>27</v>
      </c>
      <c r="H407">
        <v>2</v>
      </c>
      <c r="I407" t="s">
        <v>583</v>
      </c>
      <c r="J407" t="s">
        <v>584</v>
      </c>
      <c r="K407" t="s">
        <v>585</v>
      </c>
      <c r="L407">
        <v>1368</v>
      </c>
      <c r="N407">
        <v>1011</v>
      </c>
      <c r="O407" t="s">
        <v>536</v>
      </c>
      <c r="P407" t="s">
        <v>536</v>
      </c>
      <c r="Q407">
        <v>1</v>
      </c>
      <c r="W407">
        <v>0</v>
      </c>
      <c r="X407">
        <v>1948933241</v>
      </c>
      <c r="Y407">
        <v>0.5</v>
      </c>
      <c r="AA407">
        <v>0</v>
      </c>
      <c r="AB407">
        <v>454.31</v>
      </c>
      <c r="AC407">
        <v>405.68</v>
      </c>
      <c r="AD407">
        <v>0</v>
      </c>
      <c r="AE407">
        <v>0</v>
      </c>
      <c r="AF407">
        <v>454.31</v>
      </c>
      <c r="AG407">
        <v>405.68</v>
      </c>
      <c r="AH407">
        <v>0</v>
      </c>
      <c r="AI407">
        <v>1</v>
      </c>
      <c r="AJ407">
        <v>1</v>
      </c>
      <c r="AK407">
        <v>1</v>
      </c>
      <c r="AL407">
        <v>1</v>
      </c>
      <c r="AN407">
        <v>0</v>
      </c>
      <c r="AO407">
        <v>1</v>
      </c>
      <c r="AP407">
        <v>0</v>
      </c>
      <c r="AQ407">
        <v>0</v>
      </c>
      <c r="AR407">
        <v>0</v>
      </c>
      <c r="AS407" t="s">
        <v>3</v>
      </c>
      <c r="AT407">
        <v>0.5</v>
      </c>
      <c r="AU407" t="s">
        <v>3</v>
      </c>
      <c r="AV407">
        <v>0</v>
      </c>
      <c r="AW407">
        <v>2</v>
      </c>
      <c r="AX407">
        <v>55576878</v>
      </c>
      <c r="AY407">
        <v>1</v>
      </c>
      <c r="AZ407">
        <v>0</v>
      </c>
      <c r="BA407">
        <v>393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CX407">
        <f>Y407*Source!I1290</f>
        <v>1.75</v>
      </c>
      <c r="CY407">
        <f>AB407</f>
        <v>454.31</v>
      </c>
      <c r="CZ407">
        <f>AF407</f>
        <v>454.31</v>
      </c>
      <c r="DA407">
        <f>AJ407</f>
        <v>1</v>
      </c>
      <c r="DB407">
        <f t="shared" si="29"/>
        <v>227.16</v>
      </c>
      <c r="DC407">
        <f t="shared" si="30"/>
        <v>202.84</v>
      </c>
    </row>
    <row r="408" spans="1:107" x14ac:dyDescent="0.2">
      <c r="A408">
        <f>ROW(Source!A1290)</f>
        <v>1290</v>
      </c>
      <c r="B408">
        <v>55574044</v>
      </c>
      <c r="C408">
        <v>55576871</v>
      </c>
      <c r="D408">
        <v>52279526</v>
      </c>
      <c r="E408">
        <v>1</v>
      </c>
      <c r="F408">
        <v>1</v>
      </c>
      <c r="G408">
        <v>27</v>
      </c>
      <c r="H408">
        <v>3</v>
      </c>
      <c r="I408" t="s">
        <v>149</v>
      </c>
      <c r="J408" t="s">
        <v>152</v>
      </c>
      <c r="K408" t="s">
        <v>150</v>
      </c>
      <c r="L408">
        <v>1346</v>
      </c>
      <c r="N408">
        <v>1009</v>
      </c>
      <c r="O408" t="s">
        <v>151</v>
      </c>
      <c r="P408" t="s">
        <v>151</v>
      </c>
      <c r="Q408">
        <v>1</v>
      </c>
      <c r="W408">
        <v>1</v>
      </c>
      <c r="X408">
        <v>-78256104</v>
      </c>
      <c r="Y408">
        <v>-147</v>
      </c>
      <c r="AA408">
        <v>17.77</v>
      </c>
      <c r="AB408">
        <v>0</v>
      </c>
      <c r="AC408">
        <v>0</v>
      </c>
      <c r="AD408">
        <v>0</v>
      </c>
      <c r="AE408">
        <v>17.77</v>
      </c>
      <c r="AF408">
        <v>0</v>
      </c>
      <c r="AG408">
        <v>0</v>
      </c>
      <c r="AH408">
        <v>0</v>
      </c>
      <c r="AI408">
        <v>1</v>
      </c>
      <c r="AJ408">
        <v>1</v>
      </c>
      <c r="AK408">
        <v>1</v>
      </c>
      <c r="AL408">
        <v>1</v>
      </c>
      <c r="AN408">
        <v>0</v>
      </c>
      <c r="AO408">
        <v>1</v>
      </c>
      <c r="AP408">
        <v>0</v>
      </c>
      <c r="AQ408">
        <v>0</v>
      </c>
      <c r="AR408">
        <v>0</v>
      </c>
      <c r="AS408" t="s">
        <v>3</v>
      </c>
      <c r="AT408">
        <v>-147</v>
      </c>
      <c r="AU408" t="s">
        <v>3</v>
      </c>
      <c r="AV408">
        <v>0</v>
      </c>
      <c r="AW408">
        <v>2</v>
      </c>
      <c r="AX408">
        <v>55576879</v>
      </c>
      <c r="AY408">
        <v>1</v>
      </c>
      <c r="AZ408">
        <v>6144</v>
      </c>
      <c r="BA408">
        <v>394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CX408">
        <f>Y408*Source!I1290</f>
        <v>-514.5</v>
      </c>
      <c r="CY408">
        <f>AA408</f>
        <v>17.77</v>
      </c>
      <c r="CZ408">
        <f>AE408</f>
        <v>17.77</v>
      </c>
      <c r="DA408">
        <f>AI408</f>
        <v>1</v>
      </c>
      <c r="DB408">
        <f t="shared" si="29"/>
        <v>-2612.19</v>
      </c>
      <c r="DC408">
        <f t="shared" si="30"/>
        <v>0</v>
      </c>
    </row>
    <row r="409" spans="1:107" x14ac:dyDescent="0.2">
      <c r="A409">
        <f>ROW(Source!A1290)</f>
        <v>1290</v>
      </c>
      <c r="B409">
        <v>55574044</v>
      </c>
      <c r="C409">
        <v>55576871</v>
      </c>
      <c r="D409">
        <v>52279527</v>
      </c>
      <c r="E409">
        <v>1</v>
      </c>
      <c r="F409">
        <v>1</v>
      </c>
      <c r="G409">
        <v>27</v>
      </c>
      <c r="H409">
        <v>3</v>
      </c>
      <c r="I409" t="s">
        <v>158</v>
      </c>
      <c r="J409" t="s">
        <v>160</v>
      </c>
      <c r="K409" t="s">
        <v>159</v>
      </c>
      <c r="L409">
        <v>1346</v>
      </c>
      <c r="N409">
        <v>1009</v>
      </c>
      <c r="O409" t="s">
        <v>151</v>
      </c>
      <c r="P409" t="s">
        <v>151</v>
      </c>
      <c r="Q409">
        <v>1</v>
      </c>
      <c r="W409">
        <v>0</v>
      </c>
      <c r="X409">
        <v>1294380160</v>
      </c>
      <c r="Y409">
        <v>147</v>
      </c>
      <c r="AA409">
        <v>94.72</v>
      </c>
      <c r="AB409">
        <v>0</v>
      </c>
      <c r="AC409">
        <v>0</v>
      </c>
      <c r="AD409">
        <v>0</v>
      </c>
      <c r="AE409">
        <v>94.72</v>
      </c>
      <c r="AF409">
        <v>0</v>
      </c>
      <c r="AG409">
        <v>0</v>
      </c>
      <c r="AH409">
        <v>0</v>
      </c>
      <c r="AI409">
        <v>1</v>
      </c>
      <c r="AJ409">
        <v>1</v>
      </c>
      <c r="AK409">
        <v>1</v>
      </c>
      <c r="AL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 t="s">
        <v>3</v>
      </c>
      <c r="AT409">
        <v>147</v>
      </c>
      <c r="AU409" t="s">
        <v>3</v>
      </c>
      <c r="AV409">
        <v>0</v>
      </c>
      <c r="AW409">
        <v>1</v>
      </c>
      <c r="AX409">
        <v>-1</v>
      </c>
      <c r="AY409">
        <v>0</v>
      </c>
      <c r="AZ409">
        <v>0</v>
      </c>
      <c r="BA409" t="s">
        <v>3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CX409">
        <f>Y409*Source!I1290</f>
        <v>514.5</v>
      </c>
      <c r="CY409">
        <f>AA409</f>
        <v>94.72</v>
      </c>
      <c r="CZ409">
        <f>AE409</f>
        <v>94.72</v>
      </c>
      <c r="DA409">
        <f>AI409</f>
        <v>1</v>
      </c>
      <c r="DB409">
        <f t="shared" si="29"/>
        <v>13923.84</v>
      </c>
      <c r="DC409">
        <f t="shared" si="30"/>
        <v>0</v>
      </c>
    </row>
    <row r="410" spans="1:107" x14ac:dyDescent="0.2">
      <c r="A410">
        <f>ROW(Source!A1290)</f>
        <v>1290</v>
      </c>
      <c r="B410">
        <v>55574044</v>
      </c>
      <c r="C410">
        <v>55576871</v>
      </c>
      <c r="D410">
        <v>52279533</v>
      </c>
      <c r="E410">
        <v>1</v>
      </c>
      <c r="F410">
        <v>1</v>
      </c>
      <c r="G410">
        <v>27</v>
      </c>
      <c r="H410">
        <v>3</v>
      </c>
      <c r="I410" t="s">
        <v>592</v>
      </c>
      <c r="J410" t="s">
        <v>593</v>
      </c>
      <c r="K410" t="s">
        <v>594</v>
      </c>
      <c r="L410">
        <v>1346</v>
      </c>
      <c r="N410">
        <v>1009</v>
      </c>
      <c r="O410" t="s">
        <v>151</v>
      </c>
      <c r="P410" t="s">
        <v>151</v>
      </c>
      <c r="Q410">
        <v>1</v>
      </c>
      <c r="W410">
        <v>0</v>
      </c>
      <c r="X410">
        <v>1434584530</v>
      </c>
      <c r="Y410">
        <v>42</v>
      </c>
      <c r="AA410">
        <v>202.34</v>
      </c>
      <c r="AB410">
        <v>0</v>
      </c>
      <c r="AC410">
        <v>0</v>
      </c>
      <c r="AD410">
        <v>0</v>
      </c>
      <c r="AE410">
        <v>202.34</v>
      </c>
      <c r="AF410">
        <v>0</v>
      </c>
      <c r="AG410">
        <v>0</v>
      </c>
      <c r="AH410">
        <v>0</v>
      </c>
      <c r="AI410">
        <v>1</v>
      </c>
      <c r="AJ410">
        <v>1</v>
      </c>
      <c r="AK410">
        <v>1</v>
      </c>
      <c r="AL410">
        <v>1</v>
      </c>
      <c r="AN410">
        <v>0</v>
      </c>
      <c r="AO410">
        <v>1</v>
      </c>
      <c r="AP410">
        <v>0</v>
      </c>
      <c r="AQ410">
        <v>0</v>
      </c>
      <c r="AR410">
        <v>0</v>
      </c>
      <c r="AS410" t="s">
        <v>3</v>
      </c>
      <c r="AT410">
        <v>42</v>
      </c>
      <c r="AU410" t="s">
        <v>3</v>
      </c>
      <c r="AV410">
        <v>0</v>
      </c>
      <c r="AW410">
        <v>2</v>
      </c>
      <c r="AX410">
        <v>55576880</v>
      </c>
      <c r="AY410">
        <v>1</v>
      </c>
      <c r="AZ410">
        <v>0</v>
      </c>
      <c r="BA410">
        <v>395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CX410">
        <f>Y410*Source!I1290</f>
        <v>147</v>
      </c>
      <c r="CY410">
        <f>AA410</f>
        <v>202.34</v>
      </c>
      <c r="CZ410">
        <f>AE410</f>
        <v>202.34</v>
      </c>
      <c r="DA410">
        <f>AI410</f>
        <v>1</v>
      </c>
      <c r="DB410">
        <f t="shared" si="29"/>
        <v>8498.2800000000007</v>
      </c>
      <c r="DC410">
        <f t="shared" si="30"/>
        <v>0</v>
      </c>
    </row>
    <row r="411" spans="1:107" x14ac:dyDescent="0.2">
      <c r="A411">
        <f>ROW(Source!A1290)</f>
        <v>1290</v>
      </c>
      <c r="B411">
        <v>55574044</v>
      </c>
      <c r="C411">
        <v>55576871</v>
      </c>
      <c r="D411">
        <v>52277500</v>
      </c>
      <c r="E411">
        <v>1</v>
      </c>
      <c r="F411">
        <v>1</v>
      </c>
      <c r="G411">
        <v>27</v>
      </c>
      <c r="H411">
        <v>3</v>
      </c>
      <c r="I411" t="s">
        <v>154</v>
      </c>
      <c r="J411" t="s">
        <v>156</v>
      </c>
      <c r="K411" t="s">
        <v>155</v>
      </c>
      <c r="L411">
        <v>1348</v>
      </c>
      <c r="N411">
        <v>1009</v>
      </c>
      <c r="O411" t="s">
        <v>120</v>
      </c>
      <c r="P411" t="s">
        <v>120</v>
      </c>
      <c r="Q411">
        <v>1000</v>
      </c>
      <c r="W411">
        <v>1</v>
      </c>
      <c r="X411">
        <v>-629368275</v>
      </c>
      <c r="Y411">
        <v>-1.0500000000000001E-2</v>
      </c>
      <c r="AA411">
        <v>748299.67</v>
      </c>
      <c r="AB411">
        <v>0</v>
      </c>
      <c r="AC411">
        <v>0</v>
      </c>
      <c r="AD411">
        <v>0</v>
      </c>
      <c r="AE411">
        <v>748299.67</v>
      </c>
      <c r="AF411">
        <v>0</v>
      </c>
      <c r="AG411">
        <v>0</v>
      </c>
      <c r="AH411">
        <v>0</v>
      </c>
      <c r="AI411">
        <v>1</v>
      </c>
      <c r="AJ411">
        <v>1</v>
      </c>
      <c r="AK411">
        <v>1</v>
      </c>
      <c r="AL411">
        <v>1</v>
      </c>
      <c r="AN411">
        <v>0</v>
      </c>
      <c r="AO411">
        <v>1</v>
      </c>
      <c r="AP411">
        <v>0</v>
      </c>
      <c r="AQ411">
        <v>0</v>
      </c>
      <c r="AR411">
        <v>0</v>
      </c>
      <c r="AS411" t="s">
        <v>3</v>
      </c>
      <c r="AT411">
        <v>-1.0500000000000001E-2</v>
      </c>
      <c r="AU411" t="s">
        <v>3</v>
      </c>
      <c r="AV411">
        <v>0</v>
      </c>
      <c r="AW411">
        <v>2</v>
      </c>
      <c r="AX411">
        <v>55576881</v>
      </c>
      <c r="AY411">
        <v>1</v>
      </c>
      <c r="AZ411">
        <v>6144</v>
      </c>
      <c r="BA411">
        <v>396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CX411">
        <f>Y411*Source!I1290</f>
        <v>-3.6750000000000005E-2</v>
      </c>
      <c r="CY411">
        <f>AA411</f>
        <v>748299.67</v>
      </c>
      <c r="CZ411">
        <f>AE411</f>
        <v>748299.67</v>
      </c>
      <c r="DA411">
        <f>AI411</f>
        <v>1</v>
      </c>
      <c r="DB411">
        <f t="shared" si="29"/>
        <v>-7857.15</v>
      </c>
      <c r="DC411">
        <f t="shared" si="30"/>
        <v>0</v>
      </c>
    </row>
    <row r="412" spans="1:107" x14ac:dyDescent="0.2">
      <c r="A412">
        <f>ROW(Source!A1294)</f>
        <v>1294</v>
      </c>
      <c r="B412">
        <v>55574044</v>
      </c>
      <c r="C412">
        <v>55576888</v>
      </c>
      <c r="D412">
        <v>52263930</v>
      </c>
      <c r="E412">
        <v>27</v>
      </c>
      <c r="F412">
        <v>1</v>
      </c>
      <c r="G412">
        <v>27</v>
      </c>
      <c r="H412">
        <v>1</v>
      </c>
      <c r="I412" t="s">
        <v>530</v>
      </c>
      <c r="J412" t="s">
        <v>3</v>
      </c>
      <c r="K412" t="s">
        <v>531</v>
      </c>
      <c r="L412">
        <v>1191</v>
      </c>
      <c r="N412">
        <v>1013</v>
      </c>
      <c r="O412" t="s">
        <v>532</v>
      </c>
      <c r="P412" t="s">
        <v>532</v>
      </c>
      <c r="Q412">
        <v>1</v>
      </c>
      <c r="W412">
        <v>0</v>
      </c>
      <c r="X412">
        <v>476480486</v>
      </c>
      <c r="Y412">
        <v>80.27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1</v>
      </c>
      <c r="AK412">
        <v>1</v>
      </c>
      <c r="AL412">
        <v>1</v>
      </c>
      <c r="AN412">
        <v>0</v>
      </c>
      <c r="AO412">
        <v>1</v>
      </c>
      <c r="AP412">
        <v>0</v>
      </c>
      <c r="AQ412">
        <v>0</v>
      </c>
      <c r="AR412">
        <v>0</v>
      </c>
      <c r="AS412" t="s">
        <v>3</v>
      </c>
      <c r="AT412">
        <v>80.27</v>
      </c>
      <c r="AU412" t="s">
        <v>3</v>
      </c>
      <c r="AV412">
        <v>1</v>
      </c>
      <c r="AW412">
        <v>2</v>
      </c>
      <c r="AX412">
        <v>55576892</v>
      </c>
      <c r="AY412">
        <v>1</v>
      </c>
      <c r="AZ412">
        <v>0</v>
      </c>
      <c r="BA412">
        <v>397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CX412">
        <f>Y412*Source!I1294</f>
        <v>62.610599999999998</v>
      </c>
      <c r="CY412">
        <f>AD412</f>
        <v>0</v>
      </c>
      <c r="CZ412">
        <f>AH412</f>
        <v>0</v>
      </c>
      <c r="DA412">
        <f>AL412</f>
        <v>1</v>
      </c>
      <c r="DB412">
        <f t="shared" si="29"/>
        <v>0</v>
      </c>
      <c r="DC412">
        <f t="shared" si="30"/>
        <v>0</v>
      </c>
    </row>
    <row r="413" spans="1:107" x14ac:dyDescent="0.2">
      <c r="A413">
        <f>ROW(Source!A1294)</f>
        <v>1294</v>
      </c>
      <c r="B413">
        <v>55574044</v>
      </c>
      <c r="C413">
        <v>55576888</v>
      </c>
      <c r="D413">
        <v>52279970</v>
      </c>
      <c r="E413">
        <v>1</v>
      </c>
      <c r="F413">
        <v>1</v>
      </c>
      <c r="G413">
        <v>27</v>
      </c>
      <c r="H413">
        <v>3</v>
      </c>
      <c r="I413" t="s">
        <v>595</v>
      </c>
      <c r="J413" t="s">
        <v>596</v>
      </c>
      <c r="K413" t="s">
        <v>597</v>
      </c>
      <c r="L413">
        <v>1339</v>
      </c>
      <c r="N413">
        <v>1007</v>
      </c>
      <c r="O413" t="s">
        <v>175</v>
      </c>
      <c r="P413" t="s">
        <v>175</v>
      </c>
      <c r="Q413">
        <v>1</v>
      </c>
      <c r="W413">
        <v>0</v>
      </c>
      <c r="X413">
        <v>-697630842</v>
      </c>
      <c r="Y413">
        <v>5.9</v>
      </c>
      <c r="AA413">
        <v>3714.73</v>
      </c>
      <c r="AB413">
        <v>0</v>
      </c>
      <c r="AC413">
        <v>0</v>
      </c>
      <c r="AD413">
        <v>0</v>
      </c>
      <c r="AE413">
        <v>3714.73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1</v>
      </c>
      <c r="AL413">
        <v>1</v>
      </c>
      <c r="AN413">
        <v>0</v>
      </c>
      <c r="AO413">
        <v>1</v>
      </c>
      <c r="AP413">
        <v>0</v>
      </c>
      <c r="AQ413">
        <v>0</v>
      </c>
      <c r="AR413">
        <v>0</v>
      </c>
      <c r="AS413" t="s">
        <v>3</v>
      </c>
      <c r="AT413">
        <v>5.9</v>
      </c>
      <c r="AU413" t="s">
        <v>3</v>
      </c>
      <c r="AV413">
        <v>0</v>
      </c>
      <c r="AW413">
        <v>2</v>
      </c>
      <c r="AX413">
        <v>55576893</v>
      </c>
      <c r="AY413">
        <v>1</v>
      </c>
      <c r="AZ413">
        <v>0</v>
      </c>
      <c r="BA413">
        <v>398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CX413">
        <f>Y413*Source!I1294</f>
        <v>4.6020000000000003</v>
      </c>
      <c r="CY413">
        <f>AA413</f>
        <v>3714.73</v>
      </c>
      <c r="CZ413">
        <f>AE413</f>
        <v>3714.73</v>
      </c>
      <c r="DA413">
        <f>AI413</f>
        <v>1</v>
      </c>
      <c r="DB413">
        <f t="shared" si="29"/>
        <v>21916.91</v>
      </c>
      <c r="DC413">
        <f t="shared" si="30"/>
        <v>0</v>
      </c>
    </row>
    <row r="414" spans="1:107" x14ac:dyDescent="0.2">
      <c r="A414">
        <f>ROW(Source!A1294)</f>
        <v>1294</v>
      </c>
      <c r="B414">
        <v>55574044</v>
      </c>
      <c r="C414">
        <v>55576888</v>
      </c>
      <c r="D414">
        <v>52280046</v>
      </c>
      <c r="E414">
        <v>1</v>
      </c>
      <c r="F414">
        <v>1</v>
      </c>
      <c r="G414">
        <v>27</v>
      </c>
      <c r="H414">
        <v>3</v>
      </c>
      <c r="I414" t="s">
        <v>598</v>
      </c>
      <c r="J414" t="s">
        <v>599</v>
      </c>
      <c r="K414" t="s">
        <v>600</v>
      </c>
      <c r="L414">
        <v>1339</v>
      </c>
      <c r="N414">
        <v>1007</v>
      </c>
      <c r="O414" t="s">
        <v>175</v>
      </c>
      <c r="P414" t="s">
        <v>175</v>
      </c>
      <c r="Q414">
        <v>1</v>
      </c>
      <c r="W414">
        <v>0</v>
      </c>
      <c r="X414">
        <v>253260963</v>
      </c>
      <c r="Y414">
        <v>0.06</v>
      </c>
      <c r="AA414">
        <v>3392.59</v>
      </c>
      <c r="AB414">
        <v>0</v>
      </c>
      <c r="AC414">
        <v>0</v>
      </c>
      <c r="AD414">
        <v>0</v>
      </c>
      <c r="AE414">
        <v>3392.59</v>
      </c>
      <c r="AF414">
        <v>0</v>
      </c>
      <c r="AG414">
        <v>0</v>
      </c>
      <c r="AH414">
        <v>0</v>
      </c>
      <c r="AI414">
        <v>1</v>
      </c>
      <c r="AJ414">
        <v>1</v>
      </c>
      <c r="AK414">
        <v>1</v>
      </c>
      <c r="AL414">
        <v>1</v>
      </c>
      <c r="AN414">
        <v>0</v>
      </c>
      <c r="AO414">
        <v>1</v>
      </c>
      <c r="AP414">
        <v>0</v>
      </c>
      <c r="AQ414">
        <v>0</v>
      </c>
      <c r="AR414">
        <v>0</v>
      </c>
      <c r="AS414" t="s">
        <v>3</v>
      </c>
      <c r="AT414">
        <v>0.06</v>
      </c>
      <c r="AU414" t="s">
        <v>3</v>
      </c>
      <c r="AV414">
        <v>0</v>
      </c>
      <c r="AW414">
        <v>2</v>
      </c>
      <c r="AX414">
        <v>55576894</v>
      </c>
      <c r="AY414">
        <v>1</v>
      </c>
      <c r="AZ414">
        <v>0</v>
      </c>
      <c r="BA414">
        <v>399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CX414">
        <f>Y414*Source!I1294</f>
        <v>4.6800000000000001E-2</v>
      </c>
      <c r="CY414">
        <f>AA414</f>
        <v>3392.59</v>
      </c>
      <c r="CZ414">
        <f>AE414</f>
        <v>3392.59</v>
      </c>
      <c r="DA414">
        <f>AI414</f>
        <v>1</v>
      </c>
      <c r="DB414">
        <f t="shared" si="29"/>
        <v>203.56</v>
      </c>
      <c r="DC414">
        <f t="shared" si="30"/>
        <v>0</v>
      </c>
    </row>
    <row r="415" spans="1:107" x14ac:dyDescent="0.2">
      <c r="A415">
        <f>ROW(Source!A1294)</f>
        <v>1294</v>
      </c>
      <c r="B415">
        <v>55574044</v>
      </c>
      <c r="C415">
        <v>55576888</v>
      </c>
      <c r="D415">
        <v>52280784</v>
      </c>
      <c r="E415">
        <v>1</v>
      </c>
      <c r="F415">
        <v>1</v>
      </c>
      <c r="G415">
        <v>27</v>
      </c>
      <c r="H415">
        <v>3</v>
      </c>
      <c r="I415" t="s">
        <v>173</v>
      </c>
      <c r="J415" t="s">
        <v>176</v>
      </c>
      <c r="K415" t="s">
        <v>174</v>
      </c>
      <c r="L415">
        <v>1339</v>
      </c>
      <c r="N415">
        <v>1007</v>
      </c>
      <c r="O415" t="s">
        <v>175</v>
      </c>
      <c r="P415" t="s">
        <v>175</v>
      </c>
      <c r="Q415">
        <v>1</v>
      </c>
      <c r="W415">
        <v>1</v>
      </c>
      <c r="X415">
        <v>1857369686</v>
      </c>
      <c r="Y415">
        <v>-4.3</v>
      </c>
      <c r="AA415">
        <v>7833.01</v>
      </c>
      <c r="AB415">
        <v>0</v>
      </c>
      <c r="AC415">
        <v>0</v>
      </c>
      <c r="AD415">
        <v>0</v>
      </c>
      <c r="AE415">
        <v>7833.01</v>
      </c>
      <c r="AF415">
        <v>0</v>
      </c>
      <c r="AG415">
        <v>0</v>
      </c>
      <c r="AH415">
        <v>0</v>
      </c>
      <c r="AI415">
        <v>1</v>
      </c>
      <c r="AJ415">
        <v>1</v>
      </c>
      <c r="AK415">
        <v>1</v>
      </c>
      <c r="AL415">
        <v>1</v>
      </c>
      <c r="AN415">
        <v>0</v>
      </c>
      <c r="AO415">
        <v>1</v>
      </c>
      <c r="AP415">
        <v>0</v>
      </c>
      <c r="AQ415">
        <v>0</v>
      </c>
      <c r="AR415">
        <v>0</v>
      </c>
      <c r="AS415" t="s">
        <v>3</v>
      </c>
      <c r="AT415">
        <v>-4.3</v>
      </c>
      <c r="AU415" t="s">
        <v>3</v>
      </c>
      <c r="AV415">
        <v>0</v>
      </c>
      <c r="AW415">
        <v>2</v>
      </c>
      <c r="AX415">
        <v>55576895</v>
      </c>
      <c r="AY415">
        <v>1</v>
      </c>
      <c r="AZ415">
        <v>6144</v>
      </c>
      <c r="BA415">
        <v>400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CX415">
        <f>Y415*Source!I1294</f>
        <v>-3.3540000000000001</v>
      </c>
      <c r="CY415">
        <f>AA415</f>
        <v>7833.01</v>
      </c>
      <c r="CZ415">
        <f>AE415</f>
        <v>7833.01</v>
      </c>
      <c r="DA415">
        <f>AI415</f>
        <v>1</v>
      </c>
      <c r="DB415">
        <f t="shared" si="29"/>
        <v>-33681.94</v>
      </c>
      <c r="DC415">
        <f t="shared" si="30"/>
        <v>0</v>
      </c>
    </row>
    <row r="416" spans="1:107" x14ac:dyDescent="0.2">
      <c r="A416">
        <f>ROW(Source!A1294)</f>
        <v>1294</v>
      </c>
      <c r="B416">
        <v>55574044</v>
      </c>
      <c r="C416">
        <v>55576888</v>
      </c>
      <c r="D416">
        <v>0</v>
      </c>
      <c r="E416">
        <v>27</v>
      </c>
      <c r="F416">
        <v>1</v>
      </c>
      <c r="G416">
        <v>27</v>
      </c>
      <c r="H416">
        <v>3</v>
      </c>
      <c r="I416" t="s">
        <v>178</v>
      </c>
      <c r="J416" t="s">
        <v>3</v>
      </c>
      <c r="K416" t="s">
        <v>179</v>
      </c>
      <c r="L416">
        <v>1354</v>
      </c>
      <c r="N416">
        <v>1010</v>
      </c>
      <c r="O416" t="s">
        <v>180</v>
      </c>
      <c r="P416" t="s">
        <v>180</v>
      </c>
      <c r="Q416">
        <v>1</v>
      </c>
      <c r="W416">
        <v>0</v>
      </c>
      <c r="X416">
        <v>998763258</v>
      </c>
      <c r="Y416">
        <v>0</v>
      </c>
      <c r="AA416">
        <v>372.6</v>
      </c>
      <c r="AB416">
        <v>0</v>
      </c>
      <c r="AC416">
        <v>0</v>
      </c>
      <c r="AD416">
        <v>0</v>
      </c>
      <c r="AE416">
        <v>372.6</v>
      </c>
      <c r="AF416">
        <v>0</v>
      </c>
      <c r="AG416">
        <v>0</v>
      </c>
      <c r="AH416">
        <v>0</v>
      </c>
      <c r="AI416">
        <v>1</v>
      </c>
      <c r="AJ416">
        <v>1</v>
      </c>
      <c r="AK416">
        <v>1</v>
      </c>
      <c r="AL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 t="s">
        <v>3</v>
      </c>
      <c r="AT416">
        <v>0</v>
      </c>
      <c r="AU416" t="s">
        <v>3</v>
      </c>
      <c r="AV416">
        <v>0</v>
      </c>
      <c r="AW416">
        <v>1</v>
      </c>
      <c r="AX416">
        <v>-1</v>
      </c>
      <c r="AY416">
        <v>0</v>
      </c>
      <c r="AZ416">
        <v>0</v>
      </c>
      <c r="BA416" t="s">
        <v>3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CX416">
        <f>Y416*Source!I1294</f>
        <v>0</v>
      </c>
      <c r="CY416">
        <f>AA416</f>
        <v>372.6</v>
      </c>
      <c r="CZ416">
        <f>AE416</f>
        <v>372.6</v>
      </c>
      <c r="DA416">
        <f>AI416</f>
        <v>1</v>
      </c>
      <c r="DB416">
        <f t="shared" si="29"/>
        <v>0</v>
      </c>
      <c r="DC416">
        <f t="shared" si="30"/>
        <v>0</v>
      </c>
    </row>
    <row r="417" spans="1:107" x14ac:dyDescent="0.2">
      <c r="A417">
        <f>ROW(Source!A1364)</f>
        <v>1364</v>
      </c>
      <c r="B417">
        <v>55574044</v>
      </c>
      <c r="C417">
        <v>55576956</v>
      </c>
      <c r="D417">
        <v>52263930</v>
      </c>
      <c r="E417">
        <v>27</v>
      </c>
      <c r="F417">
        <v>1</v>
      </c>
      <c r="G417">
        <v>27</v>
      </c>
      <c r="H417">
        <v>1</v>
      </c>
      <c r="I417" t="s">
        <v>530</v>
      </c>
      <c r="J417" t="s">
        <v>3</v>
      </c>
      <c r="K417" t="s">
        <v>531</v>
      </c>
      <c r="L417">
        <v>1191</v>
      </c>
      <c r="N417">
        <v>1013</v>
      </c>
      <c r="O417" t="s">
        <v>532</v>
      </c>
      <c r="P417" t="s">
        <v>532</v>
      </c>
      <c r="Q417">
        <v>1</v>
      </c>
      <c r="W417">
        <v>0</v>
      </c>
      <c r="X417">
        <v>476480486</v>
      </c>
      <c r="Y417">
        <v>6.22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</v>
      </c>
      <c r="AK417">
        <v>1</v>
      </c>
      <c r="AL417">
        <v>1</v>
      </c>
      <c r="AN417">
        <v>0</v>
      </c>
      <c r="AO417">
        <v>1</v>
      </c>
      <c r="AP417">
        <v>0</v>
      </c>
      <c r="AQ417">
        <v>0</v>
      </c>
      <c r="AR417">
        <v>0</v>
      </c>
      <c r="AS417" t="s">
        <v>3</v>
      </c>
      <c r="AT417">
        <v>6.22</v>
      </c>
      <c r="AU417" t="s">
        <v>3</v>
      </c>
      <c r="AV417">
        <v>1</v>
      </c>
      <c r="AW417">
        <v>2</v>
      </c>
      <c r="AX417">
        <v>55576962</v>
      </c>
      <c r="AY417">
        <v>1</v>
      </c>
      <c r="AZ417">
        <v>0</v>
      </c>
      <c r="BA417">
        <v>401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CX417">
        <f>Y417*Source!I1364</f>
        <v>7.4639999999999995</v>
      </c>
      <c r="CY417">
        <f>AD417</f>
        <v>0</v>
      </c>
      <c r="CZ417">
        <f>AH417</f>
        <v>0</v>
      </c>
      <c r="DA417">
        <f>AL417</f>
        <v>1</v>
      </c>
      <c r="DB417">
        <f t="shared" si="29"/>
        <v>0</v>
      </c>
      <c r="DC417">
        <f t="shared" si="30"/>
        <v>0</v>
      </c>
    </row>
    <row r="418" spans="1:107" x14ac:dyDescent="0.2">
      <c r="A418">
        <f>ROW(Source!A1364)</f>
        <v>1364</v>
      </c>
      <c r="B418">
        <v>55574044</v>
      </c>
      <c r="C418">
        <v>55576956</v>
      </c>
      <c r="D418">
        <v>52278256</v>
      </c>
      <c r="E418">
        <v>1</v>
      </c>
      <c r="F418">
        <v>1</v>
      </c>
      <c r="G418">
        <v>27</v>
      </c>
      <c r="H418">
        <v>3</v>
      </c>
      <c r="I418" t="s">
        <v>550</v>
      </c>
      <c r="J418" t="s">
        <v>551</v>
      </c>
      <c r="K418" t="s">
        <v>552</v>
      </c>
      <c r="L418">
        <v>1339</v>
      </c>
      <c r="N418">
        <v>1007</v>
      </c>
      <c r="O418" t="s">
        <v>175</v>
      </c>
      <c r="P418" t="s">
        <v>175</v>
      </c>
      <c r="Q418">
        <v>1</v>
      </c>
      <c r="W418">
        <v>0</v>
      </c>
      <c r="X418">
        <v>1817333636</v>
      </c>
      <c r="Y418">
        <v>0.29899999999999999</v>
      </c>
      <c r="AA418">
        <v>590.78</v>
      </c>
      <c r="AB418">
        <v>0</v>
      </c>
      <c r="AC418">
        <v>0</v>
      </c>
      <c r="AD418">
        <v>0</v>
      </c>
      <c r="AE418">
        <v>590.78</v>
      </c>
      <c r="AF418">
        <v>0</v>
      </c>
      <c r="AG418">
        <v>0</v>
      </c>
      <c r="AH418">
        <v>0</v>
      </c>
      <c r="AI418">
        <v>1</v>
      </c>
      <c r="AJ418">
        <v>1</v>
      </c>
      <c r="AK418">
        <v>1</v>
      </c>
      <c r="AL418">
        <v>1</v>
      </c>
      <c r="AN418">
        <v>0</v>
      </c>
      <c r="AO418">
        <v>1</v>
      </c>
      <c r="AP418">
        <v>0</v>
      </c>
      <c r="AQ418">
        <v>0</v>
      </c>
      <c r="AR418">
        <v>0</v>
      </c>
      <c r="AS418" t="s">
        <v>3</v>
      </c>
      <c r="AT418">
        <v>0.29899999999999999</v>
      </c>
      <c r="AU418" t="s">
        <v>3</v>
      </c>
      <c r="AV418">
        <v>0</v>
      </c>
      <c r="AW418">
        <v>2</v>
      </c>
      <c r="AX418">
        <v>55576963</v>
      </c>
      <c r="AY418">
        <v>1</v>
      </c>
      <c r="AZ418">
        <v>0</v>
      </c>
      <c r="BA418">
        <v>402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CX418">
        <f>Y418*Source!I1364</f>
        <v>0.35879999999999995</v>
      </c>
      <c r="CY418">
        <f>AA418</f>
        <v>590.78</v>
      </c>
      <c r="CZ418">
        <f>AE418</f>
        <v>590.78</v>
      </c>
      <c r="DA418">
        <f>AI418</f>
        <v>1</v>
      </c>
      <c r="DB418">
        <f t="shared" si="29"/>
        <v>176.64</v>
      </c>
      <c r="DC418">
        <f t="shared" si="30"/>
        <v>0</v>
      </c>
    </row>
    <row r="419" spans="1:107" x14ac:dyDescent="0.2">
      <c r="A419">
        <f>ROW(Source!A1364)</f>
        <v>1364</v>
      </c>
      <c r="B419">
        <v>55574044</v>
      </c>
      <c r="C419">
        <v>55576956</v>
      </c>
      <c r="D419">
        <v>52277204</v>
      </c>
      <c r="E419">
        <v>1</v>
      </c>
      <c r="F419">
        <v>1</v>
      </c>
      <c r="G419">
        <v>27</v>
      </c>
      <c r="H419">
        <v>3</v>
      </c>
      <c r="I419" t="s">
        <v>553</v>
      </c>
      <c r="J419" t="s">
        <v>554</v>
      </c>
      <c r="K419" t="s">
        <v>555</v>
      </c>
      <c r="L419">
        <v>1348</v>
      </c>
      <c r="N419">
        <v>1009</v>
      </c>
      <c r="O419" t="s">
        <v>120</v>
      </c>
      <c r="P419" t="s">
        <v>120</v>
      </c>
      <c r="Q419">
        <v>1000</v>
      </c>
      <c r="W419">
        <v>0</v>
      </c>
      <c r="X419">
        <v>381792092</v>
      </c>
      <c r="Y419">
        <v>0.107</v>
      </c>
      <c r="AA419">
        <v>4207.5</v>
      </c>
      <c r="AB419">
        <v>0</v>
      </c>
      <c r="AC419">
        <v>0</v>
      </c>
      <c r="AD419">
        <v>0</v>
      </c>
      <c r="AE419">
        <v>4207.5</v>
      </c>
      <c r="AF419">
        <v>0</v>
      </c>
      <c r="AG419">
        <v>0</v>
      </c>
      <c r="AH419">
        <v>0</v>
      </c>
      <c r="AI419">
        <v>1</v>
      </c>
      <c r="AJ419">
        <v>1</v>
      </c>
      <c r="AK419">
        <v>1</v>
      </c>
      <c r="AL419">
        <v>1</v>
      </c>
      <c r="AN419">
        <v>0</v>
      </c>
      <c r="AO419">
        <v>1</v>
      </c>
      <c r="AP419">
        <v>0</v>
      </c>
      <c r="AQ419">
        <v>0</v>
      </c>
      <c r="AR419">
        <v>0</v>
      </c>
      <c r="AS419" t="s">
        <v>3</v>
      </c>
      <c r="AT419">
        <v>0.107</v>
      </c>
      <c r="AU419" t="s">
        <v>3</v>
      </c>
      <c r="AV419">
        <v>0</v>
      </c>
      <c r="AW419">
        <v>2</v>
      </c>
      <c r="AX419">
        <v>55576964</v>
      </c>
      <c r="AY419">
        <v>1</v>
      </c>
      <c r="AZ419">
        <v>0</v>
      </c>
      <c r="BA419">
        <v>403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CX419">
        <f>Y419*Source!I1364</f>
        <v>0.12839999999999999</v>
      </c>
      <c r="CY419">
        <f>AA419</f>
        <v>4207.5</v>
      </c>
      <c r="CZ419">
        <f>AE419</f>
        <v>4207.5</v>
      </c>
      <c r="DA419">
        <f>AI419</f>
        <v>1</v>
      </c>
      <c r="DB419">
        <f t="shared" si="29"/>
        <v>450.2</v>
      </c>
      <c r="DC419">
        <f t="shared" si="30"/>
        <v>0</v>
      </c>
    </row>
    <row r="420" spans="1:107" x14ac:dyDescent="0.2">
      <c r="A420">
        <f>ROW(Source!A1364)</f>
        <v>1364</v>
      </c>
      <c r="B420">
        <v>55574044</v>
      </c>
      <c r="C420">
        <v>55576956</v>
      </c>
      <c r="D420">
        <v>52279001</v>
      </c>
      <c r="E420">
        <v>1</v>
      </c>
      <c r="F420">
        <v>1</v>
      </c>
      <c r="G420">
        <v>27</v>
      </c>
      <c r="H420">
        <v>3</v>
      </c>
      <c r="I420" t="s">
        <v>556</v>
      </c>
      <c r="J420" t="s">
        <v>557</v>
      </c>
      <c r="K420" t="s">
        <v>558</v>
      </c>
      <c r="L420">
        <v>1339</v>
      </c>
      <c r="N420">
        <v>1007</v>
      </c>
      <c r="O420" t="s">
        <v>175</v>
      </c>
      <c r="P420" t="s">
        <v>175</v>
      </c>
      <c r="Q420">
        <v>1</v>
      </c>
      <c r="W420">
        <v>0</v>
      </c>
      <c r="X420">
        <v>1057803868</v>
      </c>
      <c r="Y420">
        <v>7.6999999999999999E-2</v>
      </c>
      <c r="AA420">
        <v>35.25</v>
      </c>
      <c r="AB420">
        <v>0</v>
      </c>
      <c r="AC420">
        <v>0</v>
      </c>
      <c r="AD420">
        <v>0</v>
      </c>
      <c r="AE420">
        <v>35.25</v>
      </c>
      <c r="AF420">
        <v>0</v>
      </c>
      <c r="AG420">
        <v>0</v>
      </c>
      <c r="AH420">
        <v>0</v>
      </c>
      <c r="AI420">
        <v>1</v>
      </c>
      <c r="AJ420">
        <v>1</v>
      </c>
      <c r="AK420">
        <v>1</v>
      </c>
      <c r="AL420">
        <v>1</v>
      </c>
      <c r="AN420">
        <v>0</v>
      </c>
      <c r="AO420">
        <v>1</v>
      </c>
      <c r="AP420">
        <v>0</v>
      </c>
      <c r="AQ420">
        <v>0</v>
      </c>
      <c r="AR420">
        <v>0</v>
      </c>
      <c r="AS420" t="s">
        <v>3</v>
      </c>
      <c r="AT420">
        <v>7.6999999999999999E-2</v>
      </c>
      <c r="AU420" t="s">
        <v>3</v>
      </c>
      <c r="AV420">
        <v>0</v>
      </c>
      <c r="AW420">
        <v>2</v>
      </c>
      <c r="AX420">
        <v>55576965</v>
      </c>
      <c r="AY420">
        <v>1</v>
      </c>
      <c r="AZ420">
        <v>0</v>
      </c>
      <c r="BA420">
        <v>404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CX420">
        <f>Y420*Source!I1364</f>
        <v>9.2399999999999996E-2</v>
      </c>
      <c r="CY420">
        <f>AA420</f>
        <v>35.25</v>
      </c>
      <c r="CZ420">
        <f>AE420</f>
        <v>35.25</v>
      </c>
      <c r="DA420">
        <f>AI420</f>
        <v>1</v>
      </c>
      <c r="DB420">
        <f t="shared" si="29"/>
        <v>2.71</v>
      </c>
      <c r="DC420">
        <f t="shared" si="30"/>
        <v>0</v>
      </c>
    </row>
    <row r="421" spans="1:107" x14ac:dyDescent="0.2">
      <c r="A421">
        <f>ROW(Source!A1364)</f>
        <v>1364</v>
      </c>
      <c r="B421">
        <v>55574044</v>
      </c>
      <c r="C421">
        <v>55576956</v>
      </c>
      <c r="D421">
        <v>52281688</v>
      </c>
      <c r="E421">
        <v>1</v>
      </c>
      <c r="F421">
        <v>1</v>
      </c>
      <c r="G421">
        <v>27</v>
      </c>
      <c r="H421">
        <v>3</v>
      </c>
      <c r="I421" t="s">
        <v>270</v>
      </c>
      <c r="J421" t="s">
        <v>272</v>
      </c>
      <c r="K421" t="s">
        <v>271</v>
      </c>
      <c r="L421">
        <v>1354</v>
      </c>
      <c r="N421">
        <v>1010</v>
      </c>
      <c r="O421" t="s">
        <v>180</v>
      </c>
      <c r="P421" t="s">
        <v>180</v>
      </c>
      <c r="Q421">
        <v>1</v>
      </c>
      <c r="W421">
        <v>0</v>
      </c>
      <c r="X421">
        <v>-1873178035</v>
      </c>
      <c r="Y421">
        <v>10</v>
      </c>
      <c r="AA421">
        <v>236.53</v>
      </c>
      <c r="AB421">
        <v>0</v>
      </c>
      <c r="AC421">
        <v>0</v>
      </c>
      <c r="AD421">
        <v>0</v>
      </c>
      <c r="AE421">
        <v>236.53</v>
      </c>
      <c r="AF421">
        <v>0</v>
      </c>
      <c r="AG421">
        <v>0</v>
      </c>
      <c r="AH421">
        <v>0</v>
      </c>
      <c r="AI421">
        <v>1</v>
      </c>
      <c r="AJ421">
        <v>1</v>
      </c>
      <c r="AK421">
        <v>1</v>
      </c>
      <c r="AL421">
        <v>1</v>
      </c>
      <c r="AN421">
        <v>0</v>
      </c>
      <c r="AO421">
        <v>1</v>
      </c>
      <c r="AP421">
        <v>0</v>
      </c>
      <c r="AQ421">
        <v>0</v>
      </c>
      <c r="AR421">
        <v>0</v>
      </c>
      <c r="AS421" t="s">
        <v>3</v>
      </c>
      <c r="AT421">
        <v>10</v>
      </c>
      <c r="AU421" t="s">
        <v>3</v>
      </c>
      <c r="AV421">
        <v>0</v>
      </c>
      <c r="AW421">
        <v>2</v>
      </c>
      <c r="AX421">
        <v>55576966</v>
      </c>
      <c r="AY421">
        <v>1</v>
      </c>
      <c r="AZ421">
        <v>0</v>
      </c>
      <c r="BA421">
        <v>405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CX421">
        <f>Y421*Source!I1364</f>
        <v>12</v>
      </c>
      <c r="CY421">
        <f>AA421</f>
        <v>236.53</v>
      </c>
      <c r="CZ421">
        <f>AE421</f>
        <v>236.53</v>
      </c>
      <c r="DA421">
        <f>AI421</f>
        <v>1</v>
      </c>
      <c r="DB421">
        <f t="shared" si="29"/>
        <v>2365.3000000000002</v>
      </c>
      <c r="DC421">
        <f t="shared" si="30"/>
        <v>0</v>
      </c>
    </row>
    <row r="422" spans="1:107" x14ac:dyDescent="0.2">
      <c r="A422">
        <f>ROW(Source!A1402)</f>
        <v>1402</v>
      </c>
      <c r="B422">
        <v>55574044</v>
      </c>
      <c r="C422">
        <v>55577024</v>
      </c>
      <c r="D422">
        <v>52263930</v>
      </c>
      <c r="E422">
        <v>27</v>
      </c>
      <c r="F422">
        <v>1</v>
      </c>
      <c r="G422">
        <v>27</v>
      </c>
      <c r="H422">
        <v>1</v>
      </c>
      <c r="I422" t="s">
        <v>530</v>
      </c>
      <c r="J422" t="s">
        <v>3</v>
      </c>
      <c r="K422" t="s">
        <v>531</v>
      </c>
      <c r="L422">
        <v>1191</v>
      </c>
      <c r="N422">
        <v>1013</v>
      </c>
      <c r="O422" t="s">
        <v>532</v>
      </c>
      <c r="P422" t="s">
        <v>532</v>
      </c>
      <c r="Q422">
        <v>1</v>
      </c>
      <c r="W422">
        <v>0</v>
      </c>
      <c r="X422">
        <v>476480486</v>
      </c>
      <c r="Y422">
        <v>6.22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1</v>
      </c>
      <c r="AK422">
        <v>1</v>
      </c>
      <c r="AL422">
        <v>1</v>
      </c>
      <c r="AN422">
        <v>0</v>
      </c>
      <c r="AO422">
        <v>1</v>
      </c>
      <c r="AP422">
        <v>0</v>
      </c>
      <c r="AQ422">
        <v>0</v>
      </c>
      <c r="AR422">
        <v>0</v>
      </c>
      <c r="AS422" t="s">
        <v>3</v>
      </c>
      <c r="AT422">
        <v>6.22</v>
      </c>
      <c r="AU422" t="s">
        <v>3</v>
      </c>
      <c r="AV422">
        <v>1</v>
      </c>
      <c r="AW422">
        <v>2</v>
      </c>
      <c r="AX422">
        <v>55577030</v>
      </c>
      <c r="AY422">
        <v>1</v>
      </c>
      <c r="AZ422">
        <v>0</v>
      </c>
      <c r="BA422">
        <v>406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CX422">
        <f>Y422*Source!I1402</f>
        <v>3.7319999999999998</v>
      </c>
      <c r="CY422">
        <f>AD422</f>
        <v>0</v>
      </c>
      <c r="CZ422">
        <f>AH422</f>
        <v>0</v>
      </c>
      <c r="DA422">
        <f>AL422</f>
        <v>1</v>
      </c>
      <c r="DB422">
        <f t="shared" si="29"/>
        <v>0</v>
      </c>
      <c r="DC422">
        <f t="shared" si="30"/>
        <v>0</v>
      </c>
    </row>
    <row r="423" spans="1:107" x14ac:dyDescent="0.2">
      <c r="A423">
        <f>ROW(Source!A1402)</f>
        <v>1402</v>
      </c>
      <c r="B423">
        <v>55574044</v>
      </c>
      <c r="C423">
        <v>55577024</v>
      </c>
      <c r="D423">
        <v>52278256</v>
      </c>
      <c r="E423">
        <v>1</v>
      </c>
      <c r="F423">
        <v>1</v>
      </c>
      <c r="G423">
        <v>27</v>
      </c>
      <c r="H423">
        <v>3</v>
      </c>
      <c r="I423" t="s">
        <v>550</v>
      </c>
      <c r="J423" t="s">
        <v>551</v>
      </c>
      <c r="K423" t="s">
        <v>552</v>
      </c>
      <c r="L423">
        <v>1339</v>
      </c>
      <c r="N423">
        <v>1007</v>
      </c>
      <c r="O423" t="s">
        <v>175</v>
      </c>
      <c r="P423" t="s">
        <v>175</v>
      </c>
      <c r="Q423">
        <v>1</v>
      </c>
      <c r="W423">
        <v>0</v>
      </c>
      <c r="X423">
        <v>1817333636</v>
      </c>
      <c r="Y423">
        <v>0.29899999999999999</v>
      </c>
      <c r="AA423">
        <v>590.78</v>
      </c>
      <c r="AB423">
        <v>0</v>
      </c>
      <c r="AC423">
        <v>0</v>
      </c>
      <c r="AD423">
        <v>0</v>
      </c>
      <c r="AE423">
        <v>590.78</v>
      </c>
      <c r="AF423">
        <v>0</v>
      </c>
      <c r="AG423">
        <v>0</v>
      </c>
      <c r="AH423">
        <v>0</v>
      </c>
      <c r="AI423">
        <v>1</v>
      </c>
      <c r="AJ423">
        <v>1</v>
      </c>
      <c r="AK423">
        <v>1</v>
      </c>
      <c r="AL423">
        <v>1</v>
      </c>
      <c r="AN423">
        <v>0</v>
      </c>
      <c r="AO423">
        <v>1</v>
      </c>
      <c r="AP423">
        <v>0</v>
      </c>
      <c r="AQ423">
        <v>0</v>
      </c>
      <c r="AR423">
        <v>0</v>
      </c>
      <c r="AS423" t="s">
        <v>3</v>
      </c>
      <c r="AT423">
        <v>0.29899999999999999</v>
      </c>
      <c r="AU423" t="s">
        <v>3</v>
      </c>
      <c r="AV423">
        <v>0</v>
      </c>
      <c r="AW423">
        <v>2</v>
      </c>
      <c r="AX423">
        <v>55577031</v>
      </c>
      <c r="AY423">
        <v>1</v>
      </c>
      <c r="AZ423">
        <v>0</v>
      </c>
      <c r="BA423">
        <v>407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CX423">
        <f>Y423*Source!I1402</f>
        <v>0.17939999999999998</v>
      </c>
      <c r="CY423">
        <f>AA423</f>
        <v>590.78</v>
      </c>
      <c r="CZ423">
        <f>AE423</f>
        <v>590.78</v>
      </c>
      <c r="DA423">
        <f>AI423</f>
        <v>1</v>
      </c>
      <c r="DB423">
        <f t="shared" si="29"/>
        <v>176.64</v>
      </c>
      <c r="DC423">
        <f t="shared" si="30"/>
        <v>0</v>
      </c>
    </row>
    <row r="424" spans="1:107" x14ac:dyDescent="0.2">
      <c r="A424">
        <f>ROW(Source!A1402)</f>
        <v>1402</v>
      </c>
      <c r="B424">
        <v>55574044</v>
      </c>
      <c r="C424">
        <v>55577024</v>
      </c>
      <c r="D424">
        <v>52277204</v>
      </c>
      <c r="E424">
        <v>1</v>
      </c>
      <c r="F424">
        <v>1</v>
      </c>
      <c r="G424">
        <v>27</v>
      </c>
      <c r="H424">
        <v>3</v>
      </c>
      <c r="I424" t="s">
        <v>553</v>
      </c>
      <c r="J424" t="s">
        <v>554</v>
      </c>
      <c r="K424" t="s">
        <v>555</v>
      </c>
      <c r="L424">
        <v>1348</v>
      </c>
      <c r="N424">
        <v>1009</v>
      </c>
      <c r="O424" t="s">
        <v>120</v>
      </c>
      <c r="P424" t="s">
        <v>120</v>
      </c>
      <c r="Q424">
        <v>1000</v>
      </c>
      <c r="W424">
        <v>0</v>
      </c>
      <c r="X424">
        <v>381792092</v>
      </c>
      <c r="Y424">
        <v>0.107</v>
      </c>
      <c r="AA424">
        <v>4207.5</v>
      </c>
      <c r="AB424">
        <v>0</v>
      </c>
      <c r="AC424">
        <v>0</v>
      </c>
      <c r="AD424">
        <v>0</v>
      </c>
      <c r="AE424">
        <v>4207.5</v>
      </c>
      <c r="AF424">
        <v>0</v>
      </c>
      <c r="AG424">
        <v>0</v>
      </c>
      <c r="AH424">
        <v>0</v>
      </c>
      <c r="AI424">
        <v>1</v>
      </c>
      <c r="AJ424">
        <v>1</v>
      </c>
      <c r="AK424">
        <v>1</v>
      </c>
      <c r="AL424">
        <v>1</v>
      </c>
      <c r="AN424">
        <v>0</v>
      </c>
      <c r="AO424">
        <v>1</v>
      </c>
      <c r="AP424">
        <v>0</v>
      </c>
      <c r="AQ424">
        <v>0</v>
      </c>
      <c r="AR424">
        <v>0</v>
      </c>
      <c r="AS424" t="s">
        <v>3</v>
      </c>
      <c r="AT424">
        <v>0.107</v>
      </c>
      <c r="AU424" t="s">
        <v>3</v>
      </c>
      <c r="AV424">
        <v>0</v>
      </c>
      <c r="AW424">
        <v>2</v>
      </c>
      <c r="AX424">
        <v>55577032</v>
      </c>
      <c r="AY424">
        <v>1</v>
      </c>
      <c r="AZ424">
        <v>0</v>
      </c>
      <c r="BA424">
        <v>408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CX424">
        <f>Y424*Source!I1402</f>
        <v>6.4199999999999993E-2</v>
      </c>
      <c r="CY424">
        <f>AA424</f>
        <v>4207.5</v>
      </c>
      <c r="CZ424">
        <f>AE424</f>
        <v>4207.5</v>
      </c>
      <c r="DA424">
        <f>AI424</f>
        <v>1</v>
      </c>
      <c r="DB424">
        <f t="shared" si="29"/>
        <v>450.2</v>
      </c>
      <c r="DC424">
        <f t="shared" si="30"/>
        <v>0</v>
      </c>
    </row>
    <row r="425" spans="1:107" x14ac:dyDescent="0.2">
      <c r="A425">
        <f>ROW(Source!A1402)</f>
        <v>1402</v>
      </c>
      <c r="B425">
        <v>55574044</v>
      </c>
      <c r="C425">
        <v>55577024</v>
      </c>
      <c r="D425">
        <v>52279001</v>
      </c>
      <c r="E425">
        <v>1</v>
      </c>
      <c r="F425">
        <v>1</v>
      </c>
      <c r="G425">
        <v>27</v>
      </c>
      <c r="H425">
        <v>3</v>
      </c>
      <c r="I425" t="s">
        <v>556</v>
      </c>
      <c r="J425" t="s">
        <v>557</v>
      </c>
      <c r="K425" t="s">
        <v>558</v>
      </c>
      <c r="L425">
        <v>1339</v>
      </c>
      <c r="N425">
        <v>1007</v>
      </c>
      <c r="O425" t="s">
        <v>175</v>
      </c>
      <c r="P425" t="s">
        <v>175</v>
      </c>
      <c r="Q425">
        <v>1</v>
      </c>
      <c r="W425">
        <v>0</v>
      </c>
      <c r="X425">
        <v>1057803868</v>
      </c>
      <c r="Y425">
        <v>7.6999999999999999E-2</v>
      </c>
      <c r="AA425">
        <v>35.25</v>
      </c>
      <c r="AB425">
        <v>0</v>
      </c>
      <c r="AC425">
        <v>0</v>
      </c>
      <c r="AD425">
        <v>0</v>
      </c>
      <c r="AE425">
        <v>35.25</v>
      </c>
      <c r="AF425">
        <v>0</v>
      </c>
      <c r="AG425">
        <v>0</v>
      </c>
      <c r="AH425">
        <v>0</v>
      </c>
      <c r="AI425">
        <v>1</v>
      </c>
      <c r="AJ425">
        <v>1</v>
      </c>
      <c r="AK425">
        <v>1</v>
      </c>
      <c r="AL425">
        <v>1</v>
      </c>
      <c r="AN425">
        <v>0</v>
      </c>
      <c r="AO425">
        <v>1</v>
      </c>
      <c r="AP425">
        <v>0</v>
      </c>
      <c r="AQ425">
        <v>0</v>
      </c>
      <c r="AR425">
        <v>0</v>
      </c>
      <c r="AS425" t="s">
        <v>3</v>
      </c>
      <c r="AT425">
        <v>7.6999999999999999E-2</v>
      </c>
      <c r="AU425" t="s">
        <v>3</v>
      </c>
      <c r="AV425">
        <v>0</v>
      </c>
      <c r="AW425">
        <v>2</v>
      </c>
      <c r="AX425">
        <v>55577033</v>
      </c>
      <c r="AY425">
        <v>1</v>
      </c>
      <c r="AZ425">
        <v>0</v>
      </c>
      <c r="BA425">
        <v>409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CX425">
        <f>Y425*Source!I1402</f>
        <v>4.6199999999999998E-2</v>
      </c>
      <c r="CY425">
        <f>AA425</f>
        <v>35.25</v>
      </c>
      <c r="CZ425">
        <f>AE425</f>
        <v>35.25</v>
      </c>
      <c r="DA425">
        <f>AI425</f>
        <v>1</v>
      </c>
      <c r="DB425">
        <f t="shared" si="29"/>
        <v>2.71</v>
      </c>
      <c r="DC425">
        <f t="shared" si="30"/>
        <v>0</v>
      </c>
    </row>
    <row r="426" spans="1:107" x14ac:dyDescent="0.2">
      <c r="A426">
        <f>ROW(Source!A1402)</f>
        <v>1402</v>
      </c>
      <c r="B426">
        <v>55574044</v>
      </c>
      <c r="C426">
        <v>55577024</v>
      </c>
      <c r="D426">
        <v>52281688</v>
      </c>
      <c r="E426">
        <v>1</v>
      </c>
      <c r="F426">
        <v>1</v>
      </c>
      <c r="G426">
        <v>27</v>
      </c>
      <c r="H426">
        <v>3</v>
      </c>
      <c r="I426" t="s">
        <v>270</v>
      </c>
      <c r="J426" t="s">
        <v>272</v>
      </c>
      <c r="K426" t="s">
        <v>271</v>
      </c>
      <c r="L426">
        <v>1354</v>
      </c>
      <c r="N426">
        <v>1010</v>
      </c>
      <c r="O426" t="s">
        <v>180</v>
      </c>
      <c r="P426" t="s">
        <v>180</v>
      </c>
      <c r="Q426">
        <v>1</v>
      </c>
      <c r="W426">
        <v>0</v>
      </c>
      <c r="X426">
        <v>-1873178035</v>
      </c>
      <c r="Y426">
        <v>10</v>
      </c>
      <c r="AA426">
        <v>236.53</v>
      </c>
      <c r="AB426">
        <v>0</v>
      </c>
      <c r="AC426">
        <v>0</v>
      </c>
      <c r="AD426">
        <v>0</v>
      </c>
      <c r="AE426">
        <v>236.53</v>
      </c>
      <c r="AF426">
        <v>0</v>
      </c>
      <c r="AG426">
        <v>0</v>
      </c>
      <c r="AH426">
        <v>0</v>
      </c>
      <c r="AI426">
        <v>1</v>
      </c>
      <c r="AJ426">
        <v>1</v>
      </c>
      <c r="AK426">
        <v>1</v>
      </c>
      <c r="AL426">
        <v>1</v>
      </c>
      <c r="AN426">
        <v>0</v>
      </c>
      <c r="AO426">
        <v>1</v>
      </c>
      <c r="AP426">
        <v>0</v>
      </c>
      <c r="AQ426">
        <v>0</v>
      </c>
      <c r="AR426">
        <v>0</v>
      </c>
      <c r="AS426" t="s">
        <v>3</v>
      </c>
      <c r="AT426">
        <v>10</v>
      </c>
      <c r="AU426" t="s">
        <v>3</v>
      </c>
      <c r="AV426">
        <v>0</v>
      </c>
      <c r="AW426">
        <v>2</v>
      </c>
      <c r="AX426">
        <v>55577034</v>
      </c>
      <c r="AY426">
        <v>1</v>
      </c>
      <c r="AZ426">
        <v>0</v>
      </c>
      <c r="BA426">
        <v>410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CX426">
        <f>Y426*Source!I1402</f>
        <v>6</v>
      </c>
      <c r="CY426">
        <f>AA426</f>
        <v>236.53</v>
      </c>
      <c r="CZ426">
        <f>AE426</f>
        <v>236.53</v>
      </c>
      <c r="DA426">
        <f>AI426</f>
        <v>1</v>
      </c>
      <c r="DB426">
        <f t="shared" si="29"/>
        <v>2365.3000000000002</v>
      </c>
      <c r="DC426">
        <f t="shared" si="30"/>
        <v>0</v>
      </c>
    </row>
    <row r="427" spans="1:107" x14ac:dyDescent="0.2">
      <c r="A427">
        <f>ROW(Source!A1475)</f>
        <v>1475</v>
      </c>
      <c r="B427">
        <v>55574044</v>
      </c>
      <c r="C427">
        <v>55577148</v>
      </c>
      <c r="D427">
        <v>52263930</v>
      </c>
      <c r="E427">
        <v>27</v>
      </c>
      <c r="F427">
        <v>1</v>
      </c>
      <c r="G427">
        <v>27</v>
      </c>
      <c r="H427">
        <v>1</v>
      </c>
      <c r="I427" t="s">
        <v>530</v>
      </c>
      <c r="J427" t="s">
        <v>3</v>
      </c>
      <c r="K427" t="s">
        <v>531</v>
      </c>
      <c r="L427">
        <v>1191</v>
      </c>
      <c r="N427">
        <v>1013</v>
      </c>
      <c r="O427" t="s">
        <v>532</v>
      </c>
      <c r="P427" t="s">
        <v>532</v>
      </c>
      <c r="Q427">
        <v>1</v>
      </c>
      <c r="W427">
        <v>0</v>
      </c>
      <c r="X427">
        <v>476480486</v>
      </c>
      <c r="Y427">
        <v>30.8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1</v>
      </c>
      <c r="AL427">
        <v>1</v>
      </c>
      <c r="AN427">
        <v>0</v>
      </c>
      <c r="AO427">
        <v>1</v>
      </c>
      <c r="AP427">
        <v>0</v>
      </c>
      <c r="AQ427">
        <v>0</v>
      </c>
      <c r="AR427">
        <v>0</v>
      </c>
      <c r="AS427" t="s">
        <v>3</v>
      </c>
      <c r="AT427">
        <v>30.8</v>
      </c>
      <c r="AU427" t="s">
        <v>3</v>
      </c>
      <c r="AV427">
        <v>1</v>
      </c>
      <c r="AW427">
        <v>2</v>
      </c>
      <c r="AX427">
        <v>55577153</v>
      </c>
      <c r="AY427">
        <v>1</v>
      </c>
      <c r="AZ427">
        <v>0</v>
      </c>
      <c r="BA427">
        <v>411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CX427">
        <f>Y427*Source!I1475</f>
        <v>41.580000000000005</v>
      </c>
      <c r="CY427">
        <f>AD427</f>
        <v>0</v>
      </c>
      <c r="CZ427">
        <f>AH427</f>
        <v>0</v>
      </c>
      <c r="DA427">
        <f>AL427</f>
        <v>1</v>
      </c>
      <c r="DB427">
        <f t="shared" si="29"/>
        <v>0</v>
      </c>
      <c r="DC427">
        <f t="shared" si="30"/>
        <v>0</v>
      </c>
    </row>
    <row r="428" spans="1:107" x14ac:dyDescent="0.2">
      <c r="A428">
        <f>ROW(Source!A1475)</f>
        <v>1475</v>
      </c>
      <c r="B428">
        <v>55574044</v>
      </c>
      <c r="C428">
        <v>55577148</v>
      </c>
      <c r="D428">
        <v>52276701</v>
      </c>
      <c r="E428">
        <v>1</v>
      </c>
      <c r="F428">
        <v>1</v>
      </c>
      <c r="G428">
        <v>27</v>
      </c>
      <c r="H428">
        <v>2</v>
      </c>
      <c r="I428" t="s">
        <v>533</v>
      </c>
      <c r="J428" t="s">
        <v>534</v>
      </c>
      <c r="K428" t="s">
        <v>535</v>
      </c>
      <c r="L428">
        <v>1368</v>
      </c>
      <c r="N428">
        <v>1011</v>
      </c>
      <c r="O428" t="s">
        <v>536</v>
      </c>
      <c r="P428" t="s">
        <v>536</v>
      </c>
      <c r="Q428">
        <v>1</v>
      </c>
      <c r="W428">
        <v>0</v>
      </c>
      <c r="X428">
        <v>526885268</v>
      </c>
      <c r="Y428">
        <v>0.06</v>
      </c>
      <c r="AA428">
        <v>0</v>
      </c>
      <c r="AB428">
        <v>20.7</v>
      </c>
      <c r="AC428">
        <v>9.74</v>
      </c>
      <c r="AD428">
        <v>0</v>
      </c>
      <c r="AE428">
        <v>0</v>
      </c>
      <c r="AF428">
        <v>20.7</v>
      </c>
      <c r="AG428">
        <v>9.74</v>
      </c>
      <c r="AH428">
        <v>0</v>
      </c>
      <c r="AI428">
        <v>1</v>
      </c>
      <c r="AJ428">
        <v>1</v>
      </c>
      <c r="AK428">
        <v>1</v>
      </c>
      <c r="AL428">
        <v>1</v>
      </c>
      <c r="AN428">
        <v>0</v>
      </c>
      <c r="AO428">
        <v>1</v>
      </c>
      <c r="AP428">
        <v>0</v>
      </c>
      <c r="AQ428">
        <v>0</v>
      </c>
      <c r="AR428">
        <v>0</v>
      </c>
      <c r="AS428" t="s">
        <v>3</v>
      </c>
      <c r="AT428">
        <v>0.06</v>
      </c>
      <c r="AU428" t="s">
        <v>3</v>
      </c>
      <c r="AV428">
        <v>0</v>
      </c>
      <c r="AW428">
        <v>2</v>
      </c>
      <c r="AX428">
        <v>55577154</v>
      </c>
      <c r="AY428">
        <v>1</v>
      </c>
      <c r="AZ428">
        <v>0</v>
      </c>
      <c r="BA428">
        <v>412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CX428">
        <f>Y428*Source!I1475</f>
        <v>8.1000000000000003E-2</v>
      </c>
      <c r="CY428">
        <f>AB428</f>
        <v>20.7</v>
      </c>
      <c r="CZ428">
        <f>AF428</f>
        <v>20.7</v>
      </c>
      <c r="DA428">
        <f>AJ428</f>
        <v>1</v>
      </c>
      <c r="DB428">
        <f t="shared" si="29"/>
        <v>1.24</v>
      </c>
      <c r="DC428">
        <f t="shared" si="30"/>
        <v>0.57999999999999996</v>
      </c>
    </row>
    <row r="429" spans="1:107" x14ac:dyDescent="0.2">
      <c r="A429">
        <f>ROW(Source!A1475)</f>
        <v>1475</v>
      </c>
      <c r="B429">
        <v>55574044</v>
      </c>
      <c r="C429">
        <v>55577148</v>
      </c>
      <c r="D429">
        <v>52276151</v>
      </c>
      <c r="E429">
        <v>1</v>
      </c>
      <c r="F429">
        <v>1</v>
      </c>
      <c r="G429">
        <v>27</v>
      </c>
      <c r="H429">
        <v>2</v>
      </c>
      <c r="I429" t="s">
        <v>537</v>
      </c>
      <c r="J429" t="s">
        <v>538</v>
      </c>
      <c r="K429" t="s">
        <v>539</v>
      </c>
      <c r="L429">
        <v>1368</v>
      </c>
      <c r="N429">
        <v>1011</v>
      </c>
      <c r="O429" t="s">
        <v>536</v>
      </c>
      <c r="P429" t="s">
        <v>536</v>
      </c>
      <c r="Q429">
        <v>1</v>
      </c>
      <c r="W429">
        <v>0</v>
      </c>
      <c r="X429">
        <v>277467460</v>
      </c>
      <c r="Y429">
        <v>0.06</v>
      </c>
      <c r="AA429">
        <v>0</v>
      </c>
      <c r="AB429">
        <v>991.89</v>
      </c>
      <c r="AC429">
        <v>360.79</v>
      </c>
      <c r="AD429">
        <v>0</v>
      </c>
      <c r="AE429">
        <v>0</v>
      </c>
      <c r="AF429">
        <v>991.89</v>
      </c>
      <c r="AG429">
        <v>360.79</v>
      </c>
      <c r="AH429">
        <v>0</v>
      </c>
      <c r="AI429">
        <v>1</v>
      </c>
      <c r="AJ429">
        <v>1</v>
      </c>
      <c r="AK429">
        <v>1</v>
      </c>
      <c r="AL429">
        <v>1</v>
      </c>
      <c r="AN429">
        <v>0</v>
      </c>
      <c r="AO429">
        <v>1</v>
      </c>
      <c r="AP429">
        <v>0</v>
      </c>
      <c r="AQ429">
        <v>0</v>
      </c>
      <c r="AR429">
        <v>0</v>
      </c>
      <c r="AS429" t="s">
        <v>3</v>
      </c>
      <c r="AT429">
        <v>0.06</v>
      </c>
      <c r="AU429" t="s">
        <v>3</v>
      </c>
      <c r="AV429">
        <v>0</v>
      </c>
      <c r="AW429">
        <v>2</v>
      </c>
      <c r="AX429">
        <v>55577155</v>
      </c>
      <c r="AY429">
        <v>1</v>
      </c>
      <c r="AZ429">
        <v>0</v>
      </c>
      <c r="BA429">
        <v>413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CX429">
        <f>Y429*Source!I1475</f>
        <v>8.1000000000000003E-2</v>
      </c>
      <c r="CY429">
        <f>AB429</f>
        <v>991.89</v>
      </c>
      <c r="CZ429">
        <f>AF429</f>
        <v>991.89</v>
      </c>
      <c r="DA429">
        <f>AJ429</f>
        <v>1</v>
      </c>
      <c r="DB429">
        <f t="shared" si="29"/>
        <v>59.51</v>
      </c>
      <c r="DC429">
        <f t="shared" si="30"/>
        <v>21.65</v>
      </c>
    </row>
    <row r="430" spans="1:107" x14ac:dyDescent="0.2">
      <c r="A430">
        <f>ROW(Source!A1475)</f>
        <v>1475</v>
      </c>
      <c r="B430">
        <v>55574044</v>
      </c>
      <c r="C430">
        <v>55577148</v>
      </c>
      <c r="D430">
        <v>52280730</v>
      </c>
      <c r="E430">
        <v>1</v>
      </c>
      <c r="F430">
        <v>1</v>
      </c>
      <c r="G430">
        <v>27</v>
      </c>
      <c r="H430">
        <v>3</v>
      </c>
      <c r="I430" t="s">
        <v>540</v>
      </c>
      <c r="J430" t="s">
        <v>541</v>
      </c>
      <c r="K430" t="s">
        <v>542</v>
      </c>
      <c r="L430">
        <v>1339</v>
      </c>
      <c r="N430">
        <v>1007</v>
      </c>
      <c r="O430" t="s">
        <v>175</v>
      </c>
      <c r="P430" t="s">
        <v>175</v>
      </c>
      <c r="Q430">
        <v>1</v>
      </c>
      <c r="W430">
        <v>0</v>
      </c>
      <c r="X430">
        <v>-1277312656</v>
      </c>
      <c r="Y430">
        <v>15</v>
      </c>
      <c r="AA430">
        <v>753.67</v>
      </c>
      <c r="AB430">
        <v>0</v>
      </c>
      <c r="AC430">
        <v>0</v>
      </c>
      <c r="AD430">
        <v>0</v>
      </c>
      <c r="AE430">
        <v>753.67</v>
      </c>
      <c r="AF430">
        <v>0</v>
      </c>
      <c r="AG430">
        <v>0</v>
      </c>
      <c r="AH430">
        <v>0</v>
      </c>
      <c r="AI430">
        <v>1</v>
      </c>
      <c r="AJ430">
        <v>1</v>
      </c>
      <c r="AK430">
        <v>1</v>
      </c>
      <c r="AL430">
        <v>1</v>
      </c>
      <c r="AN430">
        <v>0</v>
      </c>
      <c r="AO430">
        <v>1</v>
      </c>
      <c r="AP430">
        <v>0</v>
      </c>
      <c r="AQ430">
        <v>0</v>
      </c>
      <c r="AR430">
        <v>0</v>
      </c>
      <c r="AS430" t="s">
        <v>3</v>
      </c>
      <c r="AT430">
        <v>15</v>
      </c>
      <c r="AU430" t="s">
        <v>3</v>
      </c>
      <c r="AV430">
        <v>0</v>
      </c>
      <c r="AW430">
        <v>2</v>
      </c>
      <c r="AX430">
        <v>55577156</v>
      </c>
      <c r="AY430">
        <v>1</v>
      </c>
      <c r="AZ430">
        <v>0</v>
      </c>
      <c r="BA430">
        <v>414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CX430">
        <f>Y430*Source!I1475</f>
        <v>20.25</v>
      </c>
      <c r="CY430">
        <f>AA430</f>
        <v>753.67</v>
      </c>
      <c r="CZ430">
        <f>AE430</f>
        <v>753.67</v>
      </c>
      <c r="DA430">
        <f>AI430</f>
        <v>1</v>
      </c>
      <c r="DB430">
        <f t="shared" si="29"/>
        <v>11305.05</v>
      </c>
      <c r="DC430">
        <f t="shared" si="30"/>
        <v>0</v>
      </c>
    </row>
    <row r="431" spans="1:107" x14ac:dyDescent="0.2">
      <c r="A431">
        <f>ROW(Source!A1476)</f>
        <v>1476</v>
      </c>
      <c r="B431">
        <v>55574044</v>
      </c>
      <c r="C431">
        <v>55577157</v>
      </c>
      <c r="D431">
        <v>52263930</v>
      </c>
      <c r="E431">
        <v>27</v>
      </c>
      <c r="F431">
        <v>1</v>
      </c>
      <c r="G431">
        <v>27</v>
      </c>
      <c r="H431">
        <v>1</v>
      </c>
      <c r="I431" t="s">
        <v>530</v>
      </c>
      <c r="J431" t="s">
        <v>3</v>
      </c>
      <c r="K431" t="s">
        <v>531</v>
      </c>
      <c r="L431">
        <v>1191</v>
      </c>
      <c r="N431">
        <v>1013</v>
      </c>
      <c r="O431" t="s">
        <v>532</v>
      </c>
      <c r="P431" t="s">
        <v>532</v>
      </c>
      <c r="Q431">
        <v>1</v>
      </c>
      <c r="W431">
        <v>0</v>
      </c>
      <c r="X431">
        <v>476480486</v>
      </c>
      <c r="Y431">
        <v>46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1</v>
      </c>
      <c r="AK431">
        <v>1</v>
      </c>
      <c r="AL431">
        <v>1</v>
      </c>
      <c r="AN431">
        <v>0</v>
      </c>
      <c r="AO431">
        <v>1</v>
      </c>
      <c r="AP431">
        <v>0</v>
      </c>
      <c r="AQ431">
        <v>0</v>
      </c>
      <c r="AR431">
        <v>0</v>
      </c>
      <c r="AS431" t="s">
        <v>3</v>
      </c>
      <c r="AT431">
        <v>46</v>
      </c>
      <c r="AU431" t="s">
        <v>3</v>
      </c>
      <c r="AV431">
        <v>1</v>
      </c>
      <c r="AW431">
        <v>2</v>
      </c>
      <c r="AX431">
        <v>55577160</v>
      </c>
      <c r="AY431">
        <v>1</v>
      </c>
      <c r="AZ431">
        <v>0</v>
      </c>
      <c r="BA431">
        <v>415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CX431">
        <f>Y431*Source!I1476</f>
        <v>20.7</v>
      </c>
      <c r="CY431">
        <f>AD431</f>
        <v>0</v>
      </c>
      <c r="CZ431">
        <f>AH431</f>
        <v>0</v>
      </c>
      <c r="DA431">
        <f>AL431</f>
        <v>1</v>
      </c>
      <c r="DB431">
        <f t="shared" si="29"/>
        <v>0</v>
      </c>
      <c r="DC431">
        <f t="shared" si="30"/>
        <v>0</v>
      </c>
    </row>
    <row r="432" spans="1:107" x14ac:dyDescent="0.2">
      <c r="A432">
        <f>ROW(Source!A1476)</f>
        <v>1476</v>
      </c>
      <c r="B432">
        <v>55574044</v>
      </c>
      <c r="C432">
        <v>55577157</v>
      </c>
      <c r="D432">
        <v>52280730</v>
      </c>
      <c r="E432">
        <v>1</v>
      </c>
      <c r="F432">
        <v>1</v>
      </c>
      <c r="G432">
        <v>27</v>
      </c>
      <c r="H432">
        <v>3</v>
      </c>
      <c r="I432" t="s">
        <v>540</v>
      </c>
      <c r="J432" t="s">
        <v>541</v>
      </c>
      <c r="K432" t="s">
        <v>542</v>
      </c>
      <c r="L432">
        <v>1339</v>
      </c>
      <c r="N432">
        <v>1007</v>
      </c>
      <c r="O432" t="s">
        <v>175</v>
      </c>
      <c r="P432" t="s">
        <v>175</v>
      </c>
      <c r="Q432">
        <v>1</v>
      </c>
      <c r="W432">
        <v>0</v>
      </c>
      <c r="X432">
        <v>-1277312656</v>
      </c>
      <c r="Y432">
        <v>15</v>
      </c>
      <c r="AA432">
        <v>753.67</v>
      </c>
      <c r="AB432">
        <v>0</v>
      </c>
      <c r="AC432">
        <v>0</v>
      </c>
      <c r="AD432">
        <v>0</v>
      </c>
      <c r="AE432">
        <v>753.67</v>
      </c>
      <c r="AF432">
        <v>0</v>
      </c>
      <c r="AG432">
        <v>0</v>
      </c>
      <c r="AH432">
        <v>0</v>
      </c>
      <c r="AI432">
        <v>1</v>
      </c>
      <c r="AJ432">
        <v>1</v>
      </c>
      <c r="AK432">
        <v>1</v>
      </c>
      <c r="AL432">
        <v>1</v>
      </c>
      <c r="AN432">
        <v>0</v>
      </c>
      <c r="AO432">
        <v>1</v>
      </c>
      <c r="AP432">
        <v>0</v>
      </c>
      <c r="AQ432">
        <v>0</v>
      </c>
      <c r="AR432">
        <v>0</v>
      </c>
      <c r="AS432" t="s">
        <v>3</v>
      </c>
      <c r="AT432">
        <v>15</v>
      </c>
      <c r="AU432" t="s">
        <v>3</v>
      </c>
      <c r="AV432">
        <v>0</v>
      </c>
      <c r="AW432">
        <v>2</v>
      </c>
      <c r="AX432">
        <v>55577161</v>
      </c>
      <c r="AY432">
        <v>1</v>
      </c>
      <c r="AZ432">
        <v>0</v>
      </c>
      <c r="BA432">
        <v>416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CX432">
        <f>Y432*Source!I1476</f>
        <v>6.75</v>
      </c>
      <c r="CY432">
        <f>AA432</f>
        <v>753.67</v>
      </c>
      <c r="CZ432">
        <f>AE432</f>
        <v>753.67</v>
      </c>
      <c r="DA432">
        <f>AI432</f>
        <v>1</v>
      </c>
      <c r="DB432">
        <f t="shared" si="29"/>
        <v>11305.05</v>
      </c>
      <c r="DC432">
        <f t="shared" si="30"/>
        <v>0</v>
      </c>
    </row>
    <row r="433" spans="1:107" x14ac:dyDescent="0.2">
      <c r="A433">
        <f>ROW(Source!A1477)</f>
        <v>1477</v>
      </c>
      <c r="B433">
        <v>55574044</v>
      </c>
      <c r="C433">
        <v>55577162</v>
      </c>
      <c r="D433">
        <v>52263930</v>
      </c>
      <c r="E433">
        <v>27</v>
      </c>
      <c r="F433">
        <v>1</v>
      </c>
      <c r="G433">
        <v>27</v>
      </c>
      <c r="H433">
        <v>1</v>
      </c>
      <c r="I433" t="s">
        <v>530</v>
      </c>
      <c r="J433" t="s">
        <v>3</v>
      </c>
      <c r="K433" t="s">
        <v>531</v>
      </c>
      <c r="L433">
        <v>1191</v>
      </c>
      <c r="N433">
        <v>1013</v>
      </c>
      <c r="O433" t="s">
        <v>532</v>
      </c>
      <c r="P433" t="s">
        <v>532</v>
      </c>
      <c r="Q433">
        <v>1</v>
      </c>
      <c r="W433">
        <v>0</v>
      </c>
      <c r="X433">
        <v>476480486</v>
      </c>
      <c r="Y433">
        <v>6.29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1</v>
      </c>
      <c r="AK433">
        <v>1</v>
      </c>
      <c r="AL433">
        <v>1</v>
      </c>
      <c r="AN433">
        <v>0</v>
      </c>
      <c r="AO433">
        <v>1</v>
      </c>
      <c r="AP433">
        <v>0</v>
      </c>
      <c r="AQ433">
        <v>0</v>
      </c>
      <c r="AR433">
        <v>0</v>
      </c>
      <c r="AS433" t="s">
        <v>3</v>
      </c>
      <c r="AT433">
        <v>6.29</v>
      </c>
      <c r="AU433" t="s">
        <v>3</v>
      </c>
      <c r="AV433">
        <v>1</v>
      </c>
      <c r="AW433">
        <v>2</v>
      </c>
      <c r="AX433">
        <v>55577165</v>
      </c>
      <c r="AY433">
        <v>1</v>
      </c>
      <c r="AZ433">
        <v>0</v>
      </c>
      <c r="BA433">
        <v>417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CX433">
        <f>Y433*Source!I1477</f>
        <v>-11.322000000000001</v>
      </c>
      <c r="CY433">
        <f>AD433</f>
        <v>0</v>
      </c>
      <c r="CZ433">
        <f>AH433</f>
        <v>0</v>
      </c>
      <c r="DA433">
        <f>AL433</f>
        <v>1</v>
      </c>
      <c r="DB433">
        <f t="shared" si="29"/>
        <v>0</v>
      </c>
      <c r="DC433">
        <f t="shared" si="30"/>
        <v>0</v>
      </c>
    </row>
    <row r="434" spans="1:107" x14ac:dyDescent="0.2">
      <c r="A434">
        <f>ROW(Source!A1477)</f>
        <v>1477</v>
      </c>
      <c r="B434">
        <v>55574044</v>
      </c>
      <c r="C434">
        <v>55577162</v>
      </c>
      <c r="D434">
        <v>52280730</v>
      </c>
      <c r="E434">
        <v>1</v>
      </c>
      <c r="F434">
        <v>1</v>
      </c>
      <c r="G434">
        <v>27</v>
      </c>
      <c r="H434">
        <v>3</v>
      </c>
      <c r="I434" t="s">
        <v>540</v>
      </c>
      <c r="J434" t="s">
        <v>541</v>
      </c>
      <c r="K434" t="s">
        <v>542</v>
      </c>
      <c r="L434">
        <v>1339</v>
      </c>
      <c r="N434">
        <v>1007</v>
      </c>
      <c r="O434" t="s">
        <v>175</v>
      </c>
      <c r="P434" t="s">
        <v>175</v>
      </c>
      <c r="Q434">
        <v>1</v>
      </c>
      <c r="W434">
        <v>0</v>
      </c>
      <c r="X434">
        <v>-1277312656</v>
      </c>
      <c r="Y434">
        <v>5</v>
      </c>
      <c r="AA434">
        <v>753.67</v>
      </c>
      <c r="AB434">
        <v>0</v>
      </c>
      <c r="AC434">
        <v>0</v>
      </c>
      <c r="AD434">
        <v>0</v>
      </c>
      <c r="AE434">
        <v>753.67</v>
      </c>
      <c r="AF434">
        <v>0</v>
      </c>
      <c r="AG434">
        <v>0</v>
      </c>
      <c r="AH434">
        <v>0</v>
      </c>
      <c r="AI434">
        <v>1</v>
      </c>
      <c r="AJ434">
        <v>1</v>
      </c>
      <c r="AK434">
        <v>1</v>
      </c>
      <c r="AL434">
        <v>1</v>
      </c>
      <c r="AN434">
        <v>0</v>
      </c>
      <c r="AO434">
        <v>1</v>
      </c>
      <c r="AP434">
        <v>0</v>
      </c>
      <c r="AQ434">
        <v>0</v>
      </c>
      <c r="AR434">
        <v>0</v>
      </c>
      <c r="AS434" t="s">
        <v>3</v>
      </c>
      <c r="AT434">
        <v>5</v>
      </c>
      <c r="AU434" t="s">
        <v>3</v>
      </c>
      <c r="AV434">
        <v>0</v>
      </c>
      <c r="AW434">
        <v>2</v>
      </c>
      <c r="AX434">
        <v>55577166</v>
      </c>
      <c r="AY434">
        <v>1</v>
      </c>
      <c r="AZ434">
        <v>0</v>
      </c>
      <c r="BA434">
        <v>418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CX434">
        <f>Y434*Source!I1477</f>
        <v>-9</v>
      </c>
      <c r="CY434">
        <f>AA434</f>
        <v>753.67</v>
      </c>
      <c r="CZ434">
        <f>AE434</f>
        <v>753.67</v>
      </c>
      <c r="DA434">
        <f>AI434</f>
        <v>1</v>
      </c>
      <c r="DB434">
        <f t="shared" si="29"/>
        <v>3768.35</v>
      </c>
      <c r="DC434">
        <f t="shared" si="30"/>
        <v>0</v>
      </c>
    </row>
    <row r="435" spans="1:107" x14ac:dyDescent="0.2">
      <c r="A435">
        <f>ROW(Source!A1478)</f>
        <v>1478</v>
      </c>
      <c r="B435">
        <v>55574044</v>
      </c>
      <c r="C435">
        <v>55577167</v>
      </c>
      <c r="D435">
        <v>52263930</v>
      </c>
      <c r="E435">
        <v>27</v>
      </c>
      <c r="F435">
        <v>1</v>
      </c>
      <c r="G435">
        <v>27</v>
      </c>
      <c r="H435">
        <v>1</v>
      </c>
      <c r="I435" t="s">
        <v>530</v>
      </c>
      <c r="J435" t="s">
        <v>3</v>
      </c>
      <c r="K435" t="s">
        <v>531</v>
      </c>
      <c r="L435">
        <v>1191</v>
      </c>
      <c r="N435">
        <v>1013</v>
      </c>
      <c r="O435" t="s">
        <v>532</v>
      </c>
      <c r="P435" t="s">
        <v>532</v>
      </c>
      <c r="Q435">
        <v>1</v>
      </c>
      <c r="W435">
        <v>0</v>
      </c>
      <c r="X435">
        <v>476480486</v>
      </c>
      <c r="Y435">
        <v>13.42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1</v>
      </c>
      <c r="AK435">
        <v>1</v>
      </c>
      <c r="AL435">
        <v>1</v>
      </c>
      <c r="AN435">
        <v>0</v>
      </c>
      <c r="AO435">
        <v>1</v>
      </c>
      <c r="AP435">
        <v>0</v>
      </c>
      <c r="AQ435">
        <v>0</v>
      </c>
      <c r="AR435">
        <v>0</v>
      </c>
      <c r="AS435" t="s">
        <v>3</v>
      </c>
      <c r="AT435">
        <v>13.42</v>
      </c>
      <c r="AU435" t="s">
        <v>3</v>
      </c>
      <c r="AV435">
        <v>1</v>
      </c>
      <c r="AW435">
        <v>2</v>
      </c>
      <c r="AX435">
        <v>55577171</v>
      </c>
      <c r="AY435">
        <v>1</v>
      </c>
      <c r="AZ435">
        <v>0</v>
      </c>
      <c r="BA435">
        <v>419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CX435">
        <f>Y435*Source!I1478</f>
        <v>24.155999999999999</v>
      </c>
      <c r="CY435">
        <f>AD435</f>
        <v>0</v>
      </c>
      <c r="CZ435">
        <f>AH435</f>
        <v>0</v>
      </c>
      <c r="DA435">
        <f>AL435</f>
        <v>1</v>
      </c>
      <c r="DB435">
        <f t="shared" si="29"/>
        <v>0</v>
      </c>
      <c r="DC435">
        <f t="shared" si="30"/>
        <v>0</v>
      </c>
    </row>
    <row r="436" spans="1:107" x14ac:dyDescent="0.2">
      <c r="A436">
        <f>ROW(Source!A1478)</f>
        <v>1478</v>
      </c>
      <c r="B436">
        <v>55574044</v>
      </c>
      <c r="C436">
        <v>55577167</v>
      </c>
      <c r="D436">
        <v>52277685</v>
      </c>
      <c r="E436">
        <v>1</v>
      </c>
      <c r="F436">
        <v>1</v>
      </c>
      <c r="G436">
        <v>27</v>
      </c>
      <c r="H436">
        <v>3</v>
      </c>
      <c r="I436" t="s">
        <v>543</v>
      </c>
      <c r="J436" t="s">
        <v>544</v>
      </c>
      <c r="K436" t="s">
        <v>545</v>
      </c>
      <c r="L436">
        <v>1339</v>
      </c>
      <c r="N436">
        <v>1007</v>
      </c>
      <c r="O436" t="s">
        <v>175</v>
      </c>
      <c r="P436" t="s">
        <v>175</v>
      </c>
      <c r="Q436">
        <v>1</v>
      </c>
      <c r="W436">
        <v>0</v>
      </c>
      <c r="X436">
        <v>-288193286</v>
      </c>
      <c r="Y436">
        <v>1.4E-2</v>
      </c>
      <c r="AA436">
        <v>6863.19</v>
      </c>
      <c r="AB436">
        <v>0</v>
      </c>
      <c r="AC436">
        <v>0</v>
      </c>
      <c r="AD436">
        <v>0</v>
      </c>
      <c r="AE436">
        <v>6863.19</v>
      </c>
      <c r="AF436">
        <v>0</v>
      </c>
      <c r="AG436">
        <v>0</v>
      </c>
      <c r="AH436">
        <v>0</v>
      </c>
      <c r="AI436">
        <v>1</v>
      </c>
      <c r="AJ436">
        <v>1</v>
      </c>
      <c r="AK436">
        <v>1</v>
      </c>
      <c r="AL436">
        <v>1</v>
      </c>
      <c r="AN436">
        <v>0</v>
      </c>
      <c r="AO436">
        <v>1</v>
      </c>
      <c r="AP436">
        <v>0</v>
      </c>
      <c r="AQ436">
        <v>0</v>
      </c>
      <c r="AR436">
        <v>0</v>
      </c>
      <c r="AS436" t="s">
        <v>3</v>
      </c>
      <c r="AT436">
        <v>1.4E-2</v>
      </c>
      <c r="AU436" t="s">
        <v>3</v>
      </c>
      <c r="AV436">
        <v>0</v>
      </c>
      <c r="AW436">
        <v>2</v>
      </c>
      <c r="AX436">
        <v>55577172</v>
      </c>
      <c r="AY436">
        <v>1</v>
      </c>
      <c r="AZ436">
        <v>0</v>
      </c>
      <c r="BA436">
        <v>420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CX436">
        <f>Y436*Source!I1478</f>
        <v>2.52E-2</v>
      </c>
      <c r="CY436">
        <f>AA436</f>
        <v>6863.19</v>
      </c>
      <c r="CZ436">
        <f>AE436</f>
        <v>6863.19</v>
      </c>
      <c r="DA436">
        <f>AI436</f>
        <v>1</v>
      </c>
      <c r="DB436">
        <f t="shared" si="29"/>
        <v>96.08</v>
      </c>
      <c r="DC436">
        <f t="shared" si="30"/>
        <v>0</v>
      </c>
    </row>
    <row r="437" spans="1:107" x14ac:dyDescent="0.2">
      <c r="A437">
        <f>ROW(Source!A1478)</f>
        <v>1478</v>
      </c>
      <c r="B437">
        <v>55574044</v>
      </c>
      <c r="C437">
        <v>55577167</v>
      </c>
      <c r="D437">
        <v>52280728</v>
      </c>
      <c r="E437">
        <v>1</v>
      </c>
      <c r="F437">
        <v>1</v>
      </c>
      <c r="G437">
        <v>27</v>
      </c>
      <c r="H437">
        <v>3</v>
      </c>
      <c r="I437" t="s">
        <v>546</v>
      </c>
      <c r="J437" t="s">
        <v>547</v>
      </c>
      <c r="K437" t="s">
        <v>548</v>
      </c>
      <c r="L437">
        <v>1327</v>
      </c>
      <c r="N437">
        <v>1005</v>
      </c>
      <c r="O437" t="s">
        <v>549</v>
      </c>
      <c r="P437" t="s">
        <v>549</v>
      </c>
      <c r="Q437">
        <v>1</v>
      </c>
      <c r="W437">
        <v>0</v>
      </c>
      <c r="X437">
        <v>-1862354824</v>
      </c>
      <c r="Y437">
        <v>107</v>
      </c>
      <c r="AA437">
        <v>129.94999999999999</v>
      </c>
      <c r="AB437">
        <v>0</v>
      </c>
      <c r="AC437">
        <v>0</v>
      </c>
      <c r="AD437">
        <v>0</v>
      </c>
      <c r="AE437">
        <v>129.94999999999999</v>
      </c>
      <c r="AF437">
        <v>0</v>
      </c>
      <c r="AG437">
        <v>0</v>
      </c>
      <c r="AH437">
        <v>0</v>
      </c>
      <c r="AI437">
        <v>1</v>
      </c>
      <c r="AJ437">
        <v>1</v>
      </c>
      <c r="AK437">
        <v>1</v>
      </c>
      <c r="AL437">
        <v>1</v>
      </c>
      <c r="AN437">
        <v>0</v>
      </c>
      <c r="AO437">
        <v>1</v>
      </c>
      <c r="AP437">
        <v>0</v>
      </c>
      <c r="AQ437">
        <v>0</v>
      </c>
      <c r="AR437">
        <v>0</v>
      </c>
      <c r="AS437" t="s">
        <v>3</v>
      </c>
      <c r="AT437">
        <v>107</v>
      </c>
      <c r="AU437" t="s">
        <v>3</v>
      </c>
      <c r="AV437">
        <v>0</v>
      </c>
      <c r="AW437">
        <v>2</v>
      </c>
      <c r="AX437">
        <v>55577173</v>
      </c>
      <c r="AY437">
        <v>1</v>
      </c>
      <c r="AZ437">
        <v>0</v>
      </c>
      <c r="BA437">
        <v>421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CX437">
        <f>Y437*Source!I1478</f>
        <v>192.6</v>
      </c>
      <c r="CY437">
        <f>AA437</f>
        <v>129.94999999999999</v>
      </c>
      <c r="CZ437">
        <f>AE437</f>
        <v>129.94999999999999</v>
      </c>
      <c r="DA437">
        <f>AI437</f>
        <v>1</v>
      </c>
      <c r="DB437">
        <f t="shared" si="29"/>
        <v>13904.65</v>
      </c>
      <c r="DC437">
        <f t="shared" si="30"/>
        <v>0</v>
      </c>
    </row>
    <row r="438" spans="1:107" x14ac:dyDescent="0.2">
      <c r="A438">
        <f>ROW(Source!A1515)</f>
        <v>1515</v>
      </c>
      <c r="B438">
        <v>55574044</v>
      </c>
      <c r="C438">
        <v>55577230</v>
      </c>
      <c r="D438">
        <v>52263930</v>
      </c>
      <c r="E438">
        <v>27</v>
      </c>
      <c r="F438">
        <v>1</v>
      </c>
      <c r="G438">
        <v>27</v>
      </c>
      <c r="H438">
        <v>1</v>
      </c>
      <c r="I438" t="s">
        <v>530</v>
      </c>
      <c r="J438" t="s">
        <v>3</v>
      </c>
      <c r="K438" t="s">
        <v>531</v>
      </c>
      <c r="L438">
        <v>1191</v>
      </c>
      <c r="N438">
        <v>1013</v>
      </c>
      <c r="O438" t="s">
        <v>532</v>
      </c>
      <c r="P438" t="s">
        <v>532</v>
      </c>
      <c r="Q438">
        <v>1</v>
      </c>
      <c r="W438">
        <v>0</v>
      </c>
      <c r="X438">
        <v>476480486</v>
      </c>
      <c r="Y438">
        <v>6.22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1</v>
      </c>
      <c r="AK438">
        <v>1</v>
      </c>
      <c r="AL438">
        <v>1</v>
      </c>
      <c r="AN438">
        <v>0</v>
      </c>
      <c r="AO438">
        <v>1</v>
      </c>
      <c r="AP438">
        <v>0</v>
      </c>
      <c r="AQ438">
        <v>0</v>
      </c>
      <c r="AR438">
        <v>0</v>
      </c>
      <c r="AS438" t="s">
        <v>3</v>
      </c>
      <c r="AT438">
        <v>6.22</v>
      </c>
      <c r="AU438" t="s">
        <v>3</v>
      </c>
      <c r="AV438">
        <v>1</v>
      </c>
      <c r="AW438">
        <v>2</v>
      </c>
      <c r="AX438">
        <v>55577236</v>
      </c>
      <c r="AY438">
        <v>1</v>
      </c>
      <c r="AZ438">
        <v>0</v>
      </c>
      <c r="BA438">
        <v>422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CX438">
        <f>Y438*Source!I1515</f>
        <v>23.635999999999999</v>
      </c>
      <c r="CY438">
        <f>AD438</f>
        <v>0</v>
      </c>
      <c r="CZ438">
        <f>AH438</f>
        <v>0</v>
      </c>
      <c r="DA438">
        <f>AL438</f>
        <v>1</v>
      </c>
      <c r="DB438">
        <f t="shared" si="29"/>
        <v>0</v>
      </c>
      <c r="DC438">
        <f t="shared" si="30"/>
        <v>0</v>
      </c>
    </row>
    <row r="439" spans="1:107" x14ac:dyDescent="0.2">
      <c r="A439">
        <f>ROW(Source!A1515)</f>
        <v>1515</v>
      </c>
      <c r="B439">
        <v>55574044</v>
      </c>
      <c r="C439">
        <v>55577230</v>
      </c>
      <c r="D439">
        <v>52278256</v>
      </c>
      <c r="E439">
        <v>1</v>
      </c>
      <c r="F439">
        <v>1</v>
      </c>
      <c r="G439">
        <v>27</v>
      </c>
      <c r="H439">
        <v>3</v>
      </c>
      <c r="I439" t="s">
        <v>550</v>
      </c>
      <c r="J439" t="s">
        <v>551</v>
      </c>
      <c r="K439" t="s">
        <v>552</v>
      </c>
      <c r="L439">
        <v>1339</v>
      </c>
      <c r="N439">
        <v>1007</v>
      </c>
      <c r="O439" t="s">
        <v>175</v>
      </c>
      <c r="P439" t="s">
        <v>175</v>
      </c>
      <c r="Q439">
        <v>1</v>
      </c>
      <c r="W439">
        <v>0</v>
      </c>
      <c r="X439">
        <v>1817333636</v>
      </c>
      <c r="Y439">
        <v>0.29899999999999999</v>
      </c>
      <c r="AA439">
        <v>590.78</v>
      </c>
      <c r="AB439">
        <v>0</v>
      </c>
      <c r="AC439">
        <v>0</v>
      </c>
      <c r="AD439">
        <v>0</v>
      </c>
      <c r="AE439">
        <v>590.78</v>
      </c>
      <c r="AF439">
        <v>0</v>
      </c>
      <c r="AG439">
        <v>0</v>
      </c>
      <c r="AH439">
        <v>0</v>
      </c>
      <c r="AI439">
        <v>1</v>
      </c>
      <c r="AJ439">
        <v>1</v>
      </c>
      <c r="AK439">
        <v>1</v>
      </c>
      <c r="AL439">
        <v>1</v>
      </c>
      <c r="AN439">
        <v>0</v>
      </c>
      <c r="AO439">
        <v>1</v>
      </c>
      <c r="AP439">
        <v>0</v>
      </c>
      <c r="AQ439">
        <v>0</v>
      </c>
      <c r="AR439">
        <v>0</v>
      </c>
      <c r="AS439" t="s">
        <v>3</v>
      </c>
      <c r="AT439">
        <v>0.29899999999999999</v>
      </c>
      <c r="AU439" t="s">
        <v>3</v>
      </c>
      <c r="AV439">
        <v>0</v>
      </c>
      <c r="AW439">
        <v>2</v>
      </c>
      <c r="AX439">
        <v>55577237</v>
      </c>
      <c r="AY439">
        <v>1</v>
      </c>
      <c r="AZ439">
        <v>0</v>
      </c>
      <c r="BA439">
        <v>423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CX439">
        <f>Y439*Source!I1515</f>
        <v>1.1361999999999999</v>
      </c>
      <c r="CY439">
        <f>AA439</f>
        <v>590.78</v>
      </c>
      <c r="CZ439">
        <f>AE439</f>
        <v>590.78</v>
      </c>
      <c r="DA439">
        <f>AI439</f>
        <v>1</v>
      </c>
      <c r="DB439">
        <f t="shared" si="29"/>
        <v>176.64</v>
      </c>
      <c r="DC439">
        <f t="shared" si="30"/>
        <v>0</v>
      </c>
    </row>
    <row r="440" spans="1:107" x14ac:dyDescent="0.2">
      <c r="A440">
        <f>ROW(Source!A1515)</f>
        <v>1515</v>
      </c>
      <c r="B440">
        <v>55574044</v>
      </c>
      <c r="C440">
        <v>55577230</v>
      </c>
      <c r="D440">
        <v>52277204</v>
      </c>
      <c r="E440">
        <v>1</v>
      </c>
      <c r="F440">
        <v>1</v>
      </c>
      <c r="G440">
        <v>27</v>
      </c>
      <c r="H440">
        <v>3</v>
      </c>
      <c r="I440" t="s">
        <v>553</v>
      </c>
      <c r="J440" t="s">
        <v>554</v>
      </c>
      <c r="K440" t="s">
        <v>555</v>
      </c>
      <c r="L440">
        <v>1348</v>
      </c>
      <c r="N440">
        <v>1009</v>
      </c>
      <c r="O440" t="s">
        <v>120</v>
      </c>
      <c r="P440" t="s">
        <v>120</v>
      </c>
      <c r="Q440">
        <v>1000</v>
      </c>
      <c r="W440">
        <v>0</v>
      </c>
      <c r="X440">
        <v>381792092</v>
      </c>
      <c r="Y440">
        <v>0.107</v>
      </c>
      <c r="AA440">
        <v>4207.5</v>
      </c>
      <c r="AB440">
        <v>0</v>
      </c>
      <c r="AC440">
        <v>0</v>
      </c>
      <c r="AD440">
        <v>0</v>
      </c>
      <c r="AE440">
        <v>4207.5</v>
      </c>
      <c r="AF440">
        <v>0</v>
      </c>
      <c r="AG440">
        <v>0</v>
      </c>
      <c r="AH440">
        <v>0</v>
      </c>
      <c r="AI440">
        <v>1</v>
      </c>
      <c r="AJ440">
        <v>1</v>
      </c>
      <c r="AK440">
        <v>1</v>
      </c>
      <c r="AL440">
        <v>1</v>
      </c>
      <c r="AN440">
        <v>0</v>
      </c>
      <c r="AO440">
        <v>1</v>
      </c>
      <c r="AP440">
        <v>0</v>
      </c>
      <c r="AQ440">
        <v>0</v>
      </c>
      <c r="AR440">
        <v>0</v>
      </c>
      <c r="AS440" t="s">
        <v>3</v>
      </c>
      <c r="AT440">
        <v>0.107</v>
      </c>
      <c r="AU440" t="s">
        <v>3</v>
      </c>
      <c r="AV440">
        <v>0</v>
      </c>
      <c r="AW440">
        <v>2</v>
      </c>
      <c r="AX440">
        <v>55577238</v>
      </c>
      <c r="AY440">
        <v>1</v>
      </c>
      <c r="AZ440">
        <v>0</v>
      </c>
      <c r="BA440">
        <v>424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CX440">
        <f>Y440*Source!I1515</f>
        <v>0.40659999999999996</v>
      </c>
      <c r="CY440">
        <f>AA440</f>
        <v>4207.5</v>
      </c>
      <c r="CZ440">
        <f>AE440</f>
        <v>4207.5</v>
      </c>
      <c r="DA440">
        <f>AI440</f>
        <v>1</v>
      </c>
      <c r="DB440">
        <f t="shared" si="29"/>
        <v>450.2</v>
      </c>
      <c r="DC440">
        <f t="shared" si="30"/>
        <v>0</v>
      </c>
    </row>
    <row r="441" spans="1:107" x14ac:dyDescent="0.2">
      <c r="A441">
        <f>ROW(Source!A1515)</f>
        <v>1515</v>
      </c>
      <c r="B441">
        <v>55574044</v>
      </c>
      <c r="C441">
        <v>55577230</v>
      </c>
      <c r="D441">
        <v>52279001</v>
      </c>
      <c r="E441">
        <v>1</v>
      </c>
      <c r="F441">
        <v>1</v>
      </c>
      <c r="G441">
        <v>27</v>
      </c>
      <c r="H441">
        <v>3</v>
      </c>
      <c r="I441" t="s">
        <v>556</v>
      </c>
      <c r="J441" t="s">
        <v>557</v>
      </c>
      <c r="K441" t="s">
        <v>558</v>
      </c>
      <c r="L441">
        <v>1339</v>
      </c>
      <c r="N441">
        <v>1007</v>
      </c>
      <c r="O441" t="s">
        <v>175</v>
      </c>
      <c r="P441" t="s">
        <v>175</v>
      </c>
      <c r="Q441">
        <v>1</v>
      </c>
      <c r="W441">
        <v>0</v>
      </c>
      <c r="X441">
        <v>1057803868</v>
      </c>
      <c r="Y441">
        <v>7.6999999999999999E-2</v>
      </c>
      <c r="AA441">
        <v>35.25</v>
      </c>
      <c r="AB441">
        <v>0</v>
      </c>
      <c r="AC441">
        <v>0</v>
      </c>
      <c r="AD441">
        <v>0</v>
      </c>
      <c r="AE441">
        <v>35.25</v>
      </c>
      <c r="AF441">
        <v>0</v>
      </c>
      <c r="AG441">
        <v>0</v>
      </c>
      <c r="AH441">
        <v>0</v>
      </c>
      <c r="AI441">
        <v>1</v>
      </c>
      <c r="AJ441">
        <v>1</v>
      </c>
      <c r="AK441">
        <v>1</v>
      </c>
      <c r="AL441">
        <v>1</v>
      </c>
      <c r="AN441">
        <v>0</v>
      </c>
      <c r="AO441">
        <v>1</v>
      </c>
      <c r="AP441">
        <v>0</v>
      </c>
      <c r="AQ441">
        <v>0</v>
      </c>
      <c r="AR441">
        <v>0</v>
      </c>
      <c r="AS441" t="s">
        <v>3</v>
      </c>
      <c r="AT441">
        <v>7.6999999999999999E-2</v>
      </c>
      <c r="AU441" t="s">
        <v>3</v>
      </c>
      <c r="AV441">
        <v>0</v>
      </c>
      <c r="AW441">
        <v>2</v>
      </c>
      <c r="AX441">
        <v>55577239</v>
      </c>
      <c r="AY441">
        <v>1</v>
      </c>
      <c r="AZ441">
        <v>0</v>
      </c>
      <c r="BA441">
        <v>425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CX441">
        <f>Y441*Source!I1515</f>
        <v>0.29259999999999997</v>
      </c>
      <c r="CY441">
        <f>AA441</f>
        <v>35.25</v>
      </c>
      <c r="CZ441">
        <f>AE441</f>
        <v>35.25</v>
      </c>
      <c r="DA441">
        <f>AI441</f>
        <v>1</v>
      </c>
      <c r="DB441">
        <f t="shared" si="29"/>
        <v>2.71</v>
      </c>
      <c r="DC441">
        <f t="shared" si="30"/>
        <v>0</v>
      </c>
    </row>
    <row r="442" spans="1:107" x14ac:dyDescent="0.2">
      <c r="A442">
        <f>ROW(Source!A1515)</f>
        <v>1515</v>
      </c>
      <c r="B442">
        <v>55574044</v>
      </c>
      <c r="C442">
        <v>55577230</v>
      </c>
      <c r="D442">
        <v>52281688</v>
      </c>
      <c r="E442">
        <v>1</v>
      </c>
      <c r="F442">
        <v>1</v>
      </c>
      <c r="G442">
        <v>27</v>
      </c>
      <c r="H442">
        <v>3</v>
      </c>
      <c r="I442" t="s">
        <v>270</v>
      </c>
      <c r="J442" t="s">
        <v>272</v>
      </c>
      <c r="K442" t="s">
        <v>271</v>
      </c>
      <c r="L442">
        <v>1354</v>
      </c>
      <c r="N442">
        <v>1010</v>
      </c>
      <c r="O442" t="s">
        <v>180</v>
      </c>
      <c r="P442" t="s">
        <v>180</v>
      </c>
      <c r="Q442">
        <v>1</v>
      </c>
      <c r="W442">
        <v>0</v>
      </c>
      <c r="X442">
        <v>-1873178035</v>
      </c>
      <c r="Y442">
        <v>10</v>
      </c>
      <c r="AA442">
        <v>236.53</v>
      </c>
      <c r="AB442">
        <v>0</v>
      </c>
      <c r="AC442">
        <v>0</v>
      </c>
      <c r="AD442">
        <v>0</v>
      </c>
      <c r="AE442">
        <v>236.53</v>
      </c>
      <c r="AF442">
        <v>0</v>
      </c>
      <c r="AG442">
        <v>0</v>
      </c>
      <c r="AH442">
        <v>0</v>
      </c>
      <c r="AI442">
        <v>1</v>
      </c>
      <c r="AJ442">
        <v>1</v>
      </c>
      <c r="AK442">
        <v>1</v>
      </c>
      <c r="AL442">
        <v>1</v>
      </c>
      <c r="AN442">
        <v>0</v>
      </c>
      <c r="AO442">
        <v>1</v>
      </c>
      <c r="AP442">
        <v>0</v>
      </c>
      <c r="AQ442">
        <v>0</v>
      </c>
      <c r="AR442">
        <v>0</v>
      </c>
      <c r="AS442" t="s">
        <v>3</v>
      </c>
      <c r="AT442">
        <v>10</v>
      </c>
      <c r="AU442" t="s">
        <v>3</v>
      </c>
      <c r="AV442">
        <v>0</v>
      </c>
      <c r="AW442">
        <v>2</v>
      </c>
      <c r="AX442">
        <v>55577240</v>
      </c>
      <c r="AY442">
        <v>1</v>
      </c>
      <c r="AZ442">
        <v>0</v>
      </c>
      <c r="BA442">
        <v>426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CX442">
        <f>Y442*Source!I1515</f>
        <v>38</v>
      </c>
      <c r="CY442">
        <f>AA442</f>
        <v>236.53</v>
      </c>
      <c r="CZ442">
        <f>AE442</f>
        <v>236.53</v>
      </c>
      <c r="DA442">
        <f>AI442</f>
        <v>1</v>
      </c>
      <c r="DB442">
        <f t="shared" si="29"/>
        <v>2365.3000000000002</v>
      </c>
      <c r="DC442">
        <f t="shared" si="30"/>
        <v>0</v>
      </c>
    </row>
    <row r="443" spans="1:107" x14ac:dyDescent="0.2">
      <c r="A443">
        <f>ROW(Source!A1553)</f>
        <v>1553</v>
      </c>
      <c r="B443">
        <v>55574044</v>
      </c>
      <c r="C443">
        <v>55577298</v>
      </c>
      <c r="D443">
        <v>52263930</v>
      </c>
      <c r="E443">
        <v>27</v>
      </c>
      <c r="F443">
        <v>1</v>
      </c>
      <c r="G443">
        <v>27</v>
      </c>
      <c r="H443">
        <v>1</v>
      </c>
      <c r="I443" t="s">
        <v>530</v>
      </c>
      <c r="J443" t="s">
        <v>3</v>
      </c>
      <c r="K443" t="s">
        <v>531</v>
      </c>
      <c r="L443">
        <v>1191</v>
      </c>
      <c r="N443">
        <v>1013</v>
      </c>
      <c r="O443" t="s">
        <v>532</v>
      </c>
      <c r="P443" t="s">
        <v>532</v>
      </c>
      <c r="Q443">
        <v>1</v>
      </c>
      <c r="W443">
        <v>0</v>
      </c>
      <c r="X443">
        <v>476480486</v>
      </c>
      <c r="Y443">
        <v>582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1</v>
      </c>
      <c r="AK443">
        <v>1</v>
      </c>
      <c r="AL443">
        <v>1</v>
      </c>
      <c r="AN443">
        <v>0</v>
      </c>
      <c r="AO443">
        <v>1</v>
      </c>
      <c r="AP443">
        <v>0</v>
      </c>
      <c r="AQ443">
        <v>0</v>
      </c>
      <c r="AR443">
        <v>0</v>
      </c>
      <c r="AS443" t="s">
        <v>3</v>
      </c>
      <c r="AT443">
        <v>582</v>
      </c>
      <c r="AU443" t="s">
        <v>3</v>
      </c>
      <c r="AV443">
        <v>1</v>
      </c>
      <c r="AW443">
        <v>2</v>
      </c>
      <c r="AX443">
        <v>55577300</v>
      </c>
      <c r="AY443">
        <v>1</v>
      </c>
      <c r="AZ443">
        <v>0</v>
      </c>
      <c r="BA443">
        <v>427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CX443">
        <f>Y443*Source!I1553</f>
        <v>75.66</v>
      </c>
      <c r="CY443">
        <f>AD443</f>
        <v>0</v>
      </c>
      <c r="CZ443">
        <f>AH443</f>
        <v>0</v>
      </c>
      <c r="DA443">
        <f>AL443</f>
        <v>1</v>
      </c>
      <c r="DB443">
        <f t="shared" si="29"/>
        <v>0</v>
      </c>
      <c r="DC443">
        <f t="shared" si="30"/>
        <v>0</v>
      </c>
    </row>
    <row r="444" spans="1:107" x14ac:dyDescent="0.2">
      <c r="A444">
        <f>ROW(Source!A1554)</f>
        <v>1554</v>
      </c>
      <c r="B444">
        <v>55574044</v>
      </c>
      <c r="C444">
        <v>55577301</v>
      </c>
      <c r="D444">
        <v>52263930</v>
      </c>
      <c r="E444">
        <v>27</v>
      </c>
      <c r="F444">
        <v>1</v>
      </c>
      <c r="G444">
        <v>27</v>
      </c>
      <c r="H444">
        <v>1</v>
      </c>
      <c r="I444" t="s">
        <v>530</v>
      </c>
      <c r="J444" t="s">
        <v>3</v>
      </c>
      <c r="K444" t="s">
        <v>531</v>
      </c>
      <c r="L444">
        <v>1191</v>
      </c>
      <c r="N444">
        <v>1013</v>
      </c>
      <c r="O444" t="s">
        <v>532</v>
      </c>
      <c r="P444" t="s">
        <v>532</v>
      </c>
      <c r="Q444">
        <v>1</v>
      </c>
      <c r="W444">
        <v>0</v>
      </c>
      <c r="X444">
        <v>476480486</v>
      </c>
      <c r="Y444">
        <v>83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1</v>
      </c>
      <c r="AK444">
        <v>1</v>
      </c>
      <c r="AL444">
        <v>1</v>
      </c>
      <c r="AN444">
        <v>0</v>
      </c>
      <c r="AO444">
        <v>1</v>
      </c>
      <c r="AP444">
        <v>0</v>
      </c>
      <c r="AQ444">
        <v>0</v>
      </c>
      <c r="AR444">
        <v>0</v>
      </c>
      <c r="AS444" t="s">
        <v>3</v>
      </c>
      <c r="AT444">
        <v>83</v>
      </c>
      <c r="AU444" t="s">
        <v>3</v>
      </c>
      <c r="AV444">
        <v>1</v>
      </c>
      <c r="AW444">
        <v>2</v>
      </c>
      <c r="AX444">
        <v>55577303</v>
      </c>
      <c r="AY444">
        <v>1</v>
      </c>
      <c r="AZ444">
        <v>0</v>
      </c>
      <c r="BA444">
        <v>428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CX444">
        <f>Y444*Source!I1554</f>
        <v>1.5521</v>
      </c>
      <c r="CY444">
        <f>AD444</f>
        <v>0</v>
      </c>
      <c r="CZ444">
        <f>AH444</f>
        <v>0</v>
      </c>
      <c r="DA444">
        <f>AL444</f>
        <v>1</v>
      </c>
      <c r="DB444">
        <f t="shared" si="29"/>
        <v>0</v>
      </c>
      <c r="DC444">
        <f t="shared" si="30"/>
        <v>0</v>
      </c>
    </row>
    <row r="445" spans="1:107" x14ac:dyDescent="0.2">
      <c r="A445">
        <f>ROW(Source!A1555)</f>
        <v>1555</v>
      </c>
      <c r="B445">
        <v>55574044</v>
      </c>
      <c r="C445">
        <v>55577304</v>
      </c>
      <c r="D445">
        <v>52276900</v>
      </c>
      <c r="E445">
        <v>1</v>
      </c>
      <c r="F445">
        <v>1</v>
      </c>
      <c r="G445">
        <v>27</v>
      </c>
      <c r="H445">
        <v>2</v>
      </c>
      <c r="I445" t="s">
        <v>565</v>
      </c>
      <c r="J445" t="s">
        <v>566</v>
      </c>
      <c r="K445" t="s">
        <v>567</v>
      </c>
      <c r="L445">
        <v>1368</v>
      </c>
      <c r="N445">
        <v>1011</v>
      </c>
      <c r="O445" t="s">
        <v>536</v>
      </c>
      <c r="P445" t="s">
        <v>536</v>
      </c>
      <c r="Q445">
        <v>1</v>
      </c>
      <c r="W445">
        <v>0</v>
      </c>
      <c r="X445">
        <v>-1786200580</v>
      </c>
      <c r="Y445">
        <v>3.1E-2</v>
      </c>
      <c r="AA445">
        <v>0</v>
      </c>
      <c r="AB445">
        <v>1014.12</v>
      </c>
      <c r="AC445">
        <v>317.13</v>
      </c>
      <c r="AD445">
        <v>0</v>
      </c>
      <c r="AE445">
        <v>0</v>
      </c>
      <c r="AF445">
        <v>1014.12</v>
      </c>
      <c r="AG445">
        <v>317.13</v>
      </c>
      <c r="AH445">
        <v>0</v>
      </c>
      <c r="AI445">
        <v>1</v>
      </c>
      <c r="AJ445">
        <v>1</v>
      </c>
      <c r="AK445">
        <v>1</v>
      </c>
      <c r="AL445">
        <v>1</v>
      </c>
      <c r="AN445">
        <v>0</v>
      </c>
      <c r="AO445">
        <v>1</v>
      </c>
      <c r="AP445">
        <v>0</v>
      </c>
      <c r="AQ445">
        <v>0</v>
      </c>
      <c r="AR445">
        <v>0</v>
      </c>
      <c r="AS445" t="s">
        <v>3</v>
      </c>
      <c r="AT445">
        <v>3.1E-2</v>
      </c>
      <c r="AU445" t="s">
        <v>3</v>
      </c>
      <c r="AV445">
        <v>0</v>
      </c>
      <c r="AW445">
        <v>2</v>
      </c>
      <c r="AX445">
        <v>55577306</v>
      </c>
      <c r="AY445">
        <v>1</v>
      </c>
      <c r="AZ445">
        <v>0</v>
      </c>
      <c r="BA445">
        <v>429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CX445">
        <f>Y445*Source!I1555</f>
        <v>5.7970000000000001E-2</v>
      </c>
      <c r="CY445">
        <f>AB445</f>
        <v>1014.12</v>
      </c>
      <c r="CZ445">
        <f>AF445</f>
        <v>1014.12</v>
      </c>
      <c r="DA445">
        <f>AJ445</f>
        <v>1</v>
      </c>
      <c r="DB445">
        <f t="shared" si="29"/>
        <v>31.44</v>
      </c>
      <c r="DC445">
        <f t="shared" si="30"/>
        <v>9.83</v>
      </c>
    </row>
    <row r="446" spans="1:107" x14ac:dyDescent="0.2">
      <c r="A446">
        <f>ROW(Source!A1556)</f>
        <v>1556</v>
      </c>
      <c r="B446">
        <v>55574044</v>
      </c>
      <c r="C446">
        <v>55577307</v>
      </c>
      <c r="D446">
        <v>52276900</v>
      </c>
      <c r="E446">
        <v>1</v>
      </c>
      <c r="F446">
        <v>1</v>
      </c>
      <c r="G446">
        <v>27</v>
      </c>
      <c r="H446">
        <v>2</v>
      </c>
      <c r="I446" t="s">
        <v>565</v>
      </c>
      <c r="J446" t="s">
        <v>566</v>
      </c>
      <c r="K446" t="s">
        <v>567</v>
      </c>
      <c r="L446">
        <v>1368</v>
      </c>
      <c r="N446">
        <v>1011</v>
      </c>
      <c r="O446" t="s">
        <v>536</v>
      </c>
      <c r="P446" t="s">
        <v>536</v>
      </c>
      <c r="Q446">
        <v>1</v>
      </c>
      <c r="W446">
        <v>0</v>
      </c>
      <c r="X446">
        <v>-1786200580</v>
      </c>
      <c r="Y446">
        <v>0.01</v>
      </c>
      <c r="AA446">
        <v>0</v>
      </c>
      <c r="AB446">
        <v>1014.12</v>
      </c>
      <c r="AC446">
        <v>317.13</v>
      </c>
      <c r="AD446">
        <v>0</v>
      </c>
      <c r="AE446">
        <v>0</v>
      </c>
      <c r="AF446">
        <v>1014.12</v>
      </c>
      <c r="AG446">
        <v>317.13</v>
      </c>
      <c r="AH446">
        <v>0</v>
      </c>
      <c r="AI446">
        <v>1</v>
      </c>
      <c r="AJ446">
        <v>1</v>
      </c>
      <c r="AK446">
        <v>1</v>
      </c>
      <c r="AL446">
        <v>1</v>
      </c>
      <c r="AN446">
        <v>0</v>
      </c>
      <c r="AO446">
        <v>1</v>
      </c>
      <c r="AP446">
        <v>0</v>
      </c>
      <c r="AQ446">
        <v>0</v>
      </c>
      <c r="AR446">
        <v>0</v>
      </c>
      <c r="AS446" t="s">
        <v>3</v>
      </c>
      <c r="AT446">
        <v>0.01</v>
      </c>
      <c r="AU446" t="s">
        <v>3</v>
      </c>
      <c r="AV446">
        <v>0</v>
      </c>
      <c r="AW446">
        <v>2</v>
      </c>
      <c r="AX446">
        <v>55577309</v>
      </c>
      <c r="AY446">
        <v>1</v>
      </c>
      <c r="AZ446">
        <v>0</v>
      </c>
      <c r="BA446">
        <v>430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CX446">
        <f>Y446*Source!I1556</f>
        <v>1.8700000000000001E-2</v>
      </c>
      <c r="CY446">
        <f>AB446</f>
        <v>1014.12</v>
      </c>
      <c r="CZ446">
        <f>AF446</f>
        <v>1014.12</v>
      </c>
      <c r="DA446">
        <f>AJ446</f>
        <v>1</v>
      </c>
      <c r="DB446">
        <f t="shared" si="29"/>
        <v>10.14</v>
      </c>
      <c r="DC446">
        <f t="shared" si="30"/>
        <v>3.17</v>
      </c>
    </row>
    <row r="447" spans="1:107" x14ac:dyDescent="0.2">
      <c r="A447">
        <f>ROW(Source!A1557)</f>
        <v>1557</v>
      </c>
      <c r="B447">
        <v>55574044</v>
      </c>
      <c r="C447">
        <v>55577310</v>
      </c>
      <c r="D447">
        <v>52263930</v>
      </c>
      <c r="E447">
        <v>27</v>
      </c>
      <c r="F447">
        <v>1</v>
      </c>
      <c r="G447">
        <v>27</v>
      </c>
      <c r="H447">
        <v>1</v>
      </c>
      <c r="I447" t="s">
        <v>530</v>
      </c>
      <c r="J447" t="s">
        <v>3</v>
      </c>
      <c r="K447" t="s">
        <v>531</v>
      </c>
      <c r="L447">
        <v>1191</v>
      </c>
      <c r="N447">
        <v>1013</v>
      </c>
      <c r="O447" t="s">
        <v>532</v>
      </c>
      <c r="P447" t="s">
        <v>532</v>
      </c>
      <c r="Q447">
        <v>1</v>
      </c>
      <c r="W447">
        <v>0</v>
      </c>
      <c r="X447">
        <v>476480486</v>
      </c>
      <c r="Y447">
        <v>155.25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1</v>
      </c>
      <c r="AK447">
        <v>1</v>
      </c>
      <c r="AL447">
        <v>1</v>
      </c>
      <c r="AN447">
        <v>0</v>
      </c>
      <c r="AO447">
        <v>1</v>
      </c>
      <c r="AP447">
        <v>0</v>
      </c>
      <c r="AQ447">
        <v>0</v>
      </c>
      <c r="AR447">
        <v>0</v>
      </c>
      <c r="AS447" t="s">
        <v>3</v>
      </c>
      <c r="AT447">
        <v>155.25</v>
      </c>
      <c r="AU447" t="s">
        <v>3</v>
      </c>
      <c r="AV447">
        <v>1</v>
      </c>
      <c r="AW447">
        <v>2</v>
      </c>
      <c r="AX447">
        <v>55577316</v>
      </c>
      <c r="AY447">
        <v>1</v>
      </c>
      <c r="AZ447">
        <v>0</v>
      </c>
      <c r="BA447">
        <v>431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CX447">
        <f>Y447*Source!I1557</f>
        <v>2.9031750000000001</v>
      </c>
      <c r="CY447">
        <f>AD447</f>
        <v>0</v>
      </c>
      <c r="CZ447">
        <f>AH447</f>
        <v>0</v>
      </c>
      <c r="DA447">
        <f>AL447</f>
        <v>1</v>
      </c>
      <c r="DB447">
        <f t="shared" si="29"/>
        <v>0</v>
      </c>
      <c r="DC447">
        <f t="shared" si="30"/>
        <v>0</v>
      </c>
    </row>
    <row r="448" spans="1:107" x14ac:dyDescent="0.2">
      <c r="A448">
        <f>ROW(Source!A1557)</f>
        <v>1557</v>
      </c>
      <c r="B448">
        <v>55574044</v>
      </c>
      <c r="C448">
        <v>55577310</v>
      </c>
      <c r="D448">
        <v>52276386</v>
      </c>
      <c r="E448">
        <v>1</v>
      </c>
      <c r="F448">
        <v>1</v>
      </c>
      <c r="G448">
        <v>27</v>
      </c>
      <c r="H448">
        <v>2</v>
      </c>
      <c r="I448" t="s">
        <v>601</v>
      </c>
      <c r="J448" t="s">
        <v>602</v>
      </c>
      <c r="K448" t="s">
        <v>603</v>
      </c>
      <c r="L448">
        <v>1368</v>
      </c>
      <c r="N448">
        <v>1011</v>
      </c>
      <c r="O448" t="s">
        <v>536</v>
      </c>
      <c r="P448" t="s">
        <v>536</v>
      </c>
      <c r="Q448">
        <v>1</v>
      </c>
      <c r="W448">
        <v>0</v>
      </c>
      <c r="X448">
        <v>-192782718</v>
      </c>
      <c r="Y448">
        <v>7.41</v>
      </c>
      <c r="AA448">
        <v>0</v>
      </c>
      <c r="AB448">
        <v>3.84</v>
      </c>
      <c r="AC448">
        <v>0.01</v>
      </c>
      <c r="AD448">
        <v>0</v>
      </c>
      <c r="AE448">
        <v>0</v>
      </c>
      <c r="AF448">
        <v>3.84</v>
      </c>
      <c r="AG448">
        <v>0.01</v>
      </c>
      <c r="AH448">
        <v>0</v>
      </c>
      <c r="AI448">
        <v>1</v>
      </c>
      <c r="AJ448">
        <v>1</v>
      </c>
      <c r="AK448">
        <v>1</v>
      </c>
      <c r="AL448">
        <v>1</v>
      </c>
      <c r="AN448">
        <v>0</v>
      </c>
      <c r="AO448">
        <v>1</v>
      </c>
      <c r="AP448">
        <v>0</v>
      </c>
      <c r="AQ448">
        <v>0</v>
      </c>
      <c r="AR448">
        <v>0</v>
      </c>
      <c r="AS448" t="s">
        <v>3</v>
      </c>
      <c r="AT448">
        <v>7.41</v>
      </c>
      <c r="AU448" t="s">
        <v>3</v>
      </c>
      <c r="AV448">
        <v>0</v>
      </c>
      <c r="AW448">
        <v>2</v>
      </c>
      <c r="AX448">
        <v>55577317</v>
      </c>
      <c r="AY448">
        <v>1</v>
      </c>
      <c r="AZ448">
        <v>0</v>
      </c>
      <c r="BA448">
        <v>432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CX448">
        <f>Y448*Source!I1557</f>
        <v>0.13856700000000002</v>
      </c>
      <c r="CY448">
        <f>AB448</f>
        <v>3.84</v>
      </c>
      <c r="CZ448">
        <f>AF448</f>
        <v>3.84</v>
      </c>
      <c r="DA448">
        <f>AJ448</f>
        <v>1</v>
      </c>
      <c r="DB448">
        <f t="shared" si="29"/>
        <v>28.45</v>
      </c>
      <c r="DC448">
        <f t="shared" si="30"/>
        <v>7.0000000000000007E-2</v>
      </c>
    </row>
    <row r="449" spans="1:107" x14ac:dyDescent="0.2">
      <c r="A449">
        <f>ROW(Source!A1557)</f>
        <v>1557</v>
      </c>
      <c r="B449">
        <v>55574044</v>
      </c>
      <c r="C449">
        <v>55577310</v>
      </c>
      <c r="D449">
        <v>52278824</v>
      </c>
      <c r="E449">
        <v>1</v>
      </c>
      <c r="F449">
        <v>1</v>
      </c>
      <c r="G449">
        <v>27</v>
      </c>
      <c r="H449">
        <v>3</v>
      </c>
      <c r="I449" t="s">
        <v>604</v>
      </c>
      <c r="J449" t="s">
        <v>605</v>
      </c>
      <c r="K449" t="s">
        <v>606</v>
      </c>
      <c r="L449">
        <v>1327</v>
      </c>
      <c r="N449">
        <v>1005</v>
      </c>
      <c r="O449" t="s">
        <v>549</v>
      </c>
      <c r="P449" t="s">
        <v>549</v>
      </c>
      <c r="Q449">
        <v>1</v>
      </c>
      <c r="W449">
        <v>0</v>
      </c>
      <c r="X449">
        <v>-1493859615</v>
      </c>
      <c r="Y449">
        <v>250</v>
      </c>
      <c r="AA449">
        <v>91.89</v>
      </c>
      <c r="AB449">
        <v>0</v>
      </c>
      <c r="AC449">
        <v>0</v>
      </c>
      <c r="AD449">
        <v>0</v>
      </c>
      <c r="AE449">
        <v>91.89</v>
      </c>
      <c r="AF449">
        <v>0</v>
      </c>
      <c r="AG449">
        <v>0</v>
      </c>
      <c r="AH449">
        <v>0</v>
      </c>
      <c r="AI449">
        <v>1</v>
      </c>
      <c r="AJ449">
        <v>1</v>
      </c>
      <c r="AK449">
        <v>1</v>
      </c>
      <c r="AL449">
        <v>1</v>
      </c>
      <c r="AN449">
        <v>0</v>
      </c>
      <c r="AO449">
        <v>1</v>
      </c>
      <c r="AP449">
        <v>0</v>
      </c>
      <c r="AQ449">
        <v>0</v>
      </c>
      <c r="AR449">
        <v>0</v>
      </c>
      <c r="AS449" t="s">
        <v>3</v>
      </c>
      <c r="AT449">
        <v>250</v>
      </c>
      <c r="AU449" t="s">
        <v>3</v>
      </c>
      <c r="AV449">
        <v>0</v>
      </c>
      <c r="AW449">
        <v>2</v>
      </c>
      <c r="AX449">
        <v>55577318</v>
      </c>
      <c r="AY449">
        <v>1</v>
      </c>
      <c r="AZ449">
        <v>0</v>
      </c>
      <c r="BA449">
        <v>433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CX449">
        <f>Y449*Source!I1557</f>
        <v>4.6750000000000007</v>
      </c>
      <c r="CY449">
        <f>AA449</f>
        <v>91.89</v>
      </c>
      <c r="CZ449">
        <f>AE449</f>
        <v>91.89</v>
      </c>
      <c r="DA449">
        <f>AI449</f>
        <v>1</v>
      </c>
      <c r="DB449">
        <f t="shared" si="29"/>
        <v>22972.5</v>
      </c>
      <c r="DC449">
        <f t="shared" si="30"/>
        <v>0</v>
      </c>
    </row>
    <row r="450" spans="1:107" x14ac:dyDescent="0.2">
      <c r="A450">
        <f>ROW(Source!A1557)</f>
        <v>1557</v>
      </c>
      <c r="B450">
        <v>55574044</v>
      </c>
      <c r="C450">
        <v>55577310</v>
      </c>
      <c r="D450">
        <v>52279001</v>
      </c>
      <c r="E450">
        <v>1</v>
      </c>
      <c r="F450">
        <v>1</v>
      </c>
      <c r="G450">
        <v>27</v>
      </c>
      <c r="H450">
        <v>3</v>
      </c>
      <c r="I450" t="s">
        <v>556</v>
      </c>
      <c r="J450" t="s">
        <v>607</v>
      </c>
      <c r="K450" t="s">
        <v>558</v>
      </c>
      <c r="L450">
        <v>1339</v>
      </c>
      <c r="N450">
        <v>1007</v>
      </c>
      <c r="O450" t="s">
        <v>175</v>
      </c>
      <c r="P450" t="s">
        <v>175</v>
      </c>
      <c r="Q450">
        <v>1</v>
      </c>
      <c r="W450">
        <v>0</v>
      </c>
      <c r="X450">
        <v>2028445372</v>
      </c>
      <c r="Y450">
        <v>1.75</v>
      </c>
      <c r="AA450">
        <v>35.25</v>
      </c>
      <c r="AB450">
        <v>0</v>
      </c>
      <c r="AC450">
        <v>0</v>
      </c>
      <c r="AD450">
        <v>0</v>
      </c>
      <c r="AE450">
        <v>35.25</v>
      </c>
      <c r="AF450">
        <v>0</v>
      </c>
      <c r="AG450">
        <v>0</v>
      </c>
      <c r="AH450">
        <v>0</v>
      </c>
      <c r="AI450">
        <v>1</v>
      </c>
      <c r="AJ450">
        <v>1</v>
      </c>
      <c r="AK450">
        <v>1</v>
      </c>
      <c r="AL450">
        <v>1</v>
      </c>
      <c r="AN450">
        <v>0</v>
      </c>
      <c r="AO450">
        <v>1</v>
      </c>
      <c r="AP450">
        <v>0</v>
      </c>
      <c r="AQ450">
        <v>0</v>
      </c>
      <c r="AR450">
        <v>0</v>
      </c>
      <c r="AS450" t="s">
        <v>3</v>
      </c>
      <c r="AT450">
        <v>1.75</v>
      </c>
      <c r="AU450" t="s">
        <v>3</v>
      </c>
      <c r="AV450">
        <v>0</v>
      </c>
      <c r="AW450">
        <v>2</v>
      </c>
      <c r="AX450">
        <v>55577319</v>
      </c>
      <c r="AY450">
        <v>1</v>
      </c>
      <c r="AZ450">
        <v>0</v>
      </c>
      <c r="BA450">
        <v>434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CX450">
        <f>Y450*Source!I1557</f>
        <v>3.2725000000000004E-2</v>
      </c>
      <c r="CY450">
        <f>AA450</f>
        <v>35.25</v>
      </c>
      <c r="CZ450">
        <f>AE450</f>
        <v>35.25</v>
      </c>
      <c r="DA450">
        <f>AI450</f>
        <v>1</v>
      </c>
      <c r="DB450">
        <f t="shared" si="29"/>
        <v>61.69</v>
      </c>
      <c r="DC450">
        <f t="shared" si="30"/>
        <v>0</v>
      </c>
    </row>
    <row r="451" spans="1:107" x14ac:dyDescent="0.2">
      <c r="A451">
        <f>ROW(Source!A1557)</f>
        <v>1557</v>
      </c>
      <c r="B451">
        <v>55574044</v>
      </c>
      <c r="C451">
        <v>55577310</v>
      </c>
      <c r="D451">
        <v>52279965</v>
      </c>
      <c r="E451">
        <v>1</v>
      </c>
      <c r="F451">
        <v>1</v>
      </c>
      <c r="G451">
        <v>27</v>
      </c>
      <c r="H451">
        <v>3</v>
      </c>
      <c r="I451" t="s">
        <v>608</v>
      </c>
      <c r="J451" t="s">
        <v>609</v>
      </c>
      <c r="K451" t="s">
        <v>610</v>
      </c>
      <c r="L451">
        <v>1339</v>
      </c>
      <c r="N451">
        <v>1007</v>
      </c>
      <c r="O451" t="s">
        <v>175</v>
      </c>
      <c r="P451" t="s">
        <v>175</v>
      </c>
      <c r="Q451">
        <v>1</v>
      </c>
      <c r="W451">
        <v>0</v>
      </c>
      <c r="X451">
        <v>339861588</v>
      </c>
      <c r="Y451">
        <v>102</v>
      </c>
      <c r="AA451">
        <v>3247.23</v>
      </c>
      <c r="AB451">
        <v>0</v>
      </c>
      <c r="AC451">
        <v>0</v>
      </c>
      <c r="AD451">
        <v>0</v>
      </c>
      <c r="AE451">
        <v>3247.23</v>
      </c>
      <c r="AF451">
        <v>0</v>
      </c>
      <c r="AG451">
        <v>0</v>
      </c>
      <c r="AH451">
        <v>0</v>
      </c>
      <c r="AI451">
        <v>1</v>
      </c>
      <c r="AJ451">
        <v>1</v>
      </c>
      <c r="AK451">
        <v>1</v>
      </c>
      <c r="AL451">
        <v>1</v>
      </c>
      <c r="AN451">
        <v>0</v>
      </c>
      <c r="AO451">
        <v>1</v>
      </c>
      <c r="AP451">
        <v>0</v>
      </c>
      <c r="AQ451">
        <v>0</v>
      </c>
      <c r="AR451">
        <v>0</v>
      </c>
      <c r="AS451" t="s">
        <v>3</v>
      </c>
      <c r="AT451">
        <v>102</v>
      </c>
      <c r="AU451" t="s">
        <v>3</v>
      </c>
      <c r="AV451">
        <v>0</v>
      </c>
      <c r="AW451">
        <v>2</v>
      </c>
      <c r="AX451">
        <v>55577320</v>
      </c>
      <c r="AY451">
        <v>1</v>
      </c>
      <c r="AZ451">
        <v>0</v>
      </c>
      <c r="BA451">
        <v>435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CX451">
        <f>Y451*Source!I1557</f>
        <v>1.9074000000000002</v>
      </c>
      <c r="CY451">
        <f>AA451</f>
        <v>3247.23</v>
      </c>
      <c r="CZ451">
        <f>AE451</f>
        <v>3247.23</v>
      </c>
      <c r="DA451">
        <f>AI451</f>
        <v>1</v>
      </c>
      <c r="DB451">
        <f t="shared" si="29"/>
        <v>331217.46000000002</v>
      </c>
      <c r="DC451">
        <f t="shared" si="30"/>
        <v>0</v>
      </c>
    </row>
    <row r="452" spans="1:107" x14ac:dyDescent="0.2">
      <c r="A452">
        <f>ROW(Source!A1558)</f>
        <v>1558</v>
      </c>
      <c r="B452">
        <v>55574044</v>
      </c>
      <c r="C452">
        <v>55577321</v>
      </c>
      <c r="D452">
        <v>52263930</v>
      </c>
      <c r="E452">
        <v>27</v>
      </c>
      <c r="F452">
        <v>1</v>
      </c>
      <c r="G452">
        <v>27</v>
      </c>
      <c r="H452">
        <v>1</v>
      </c>
      <c r="I452" t="s">
        <v>530</v>
      </c>
      <c r="J452" t="s">
        <v>3</v>
      </c>
      <c r="K452" t="s">
        <v>531</v>
      </c>
      <c r="L452">
        <v>1191</v>
      </c>
      <c r="N452">
        <v>1013</v>
      </c>
      <c r="O452" t="s">
        <v>532</v>
      </c>
      <c r="P452" t="s">
        <v>532</v>
      </c>
      <c r="Q452">
        <v>1</v>
      </c>
      <c r="W452">
        <v>0</v>
      </c>
      <c r="X452">
        <v>476480486</v>
      </c>
      <c r="Y452">
        <v>227.7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1</v>
      </c>
      <c r="AK452">
        <v>1</v>
      </c>
      <c r="AL452">
        <v>1</v>
      </c>
      <c r="AN452">
        <v>0</v>
      </c>
      <c r="AO452">
        <v>1</v>
      </c>
      <c r="AP452">
        <v>0</v>
      </c>
      <c r="AQ452">
        <v>0</v>
      </c>
      <c r="AR452">
        <v>0</v>
      </c>
      <c r="AS452" t="s">
        <v>3</v>
      </c>
      <c r="AT452">
        <v>227.7</v>
      </c>
      <c r="AU452" t="s">
        <v>3</v>
      </c>
      <c r="AV452">
        <v>1</v>
      </c>
      <c r="AW452">
        <v>2</v>
      </c>
      <c r="AX452">
        <v>55577324</v>
      </c>
      <c r="AY452">
        <v>1</v>
      </c>
      <c r="AZ452">
        <v>0</v>
      </c>
      <c r="BA452">
        <v>436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CX452">
        <f>Y452*Source!I1558</f>
        <v>11.840399999999999</v>
      </c>
      <c r="CY452">
        <f>AD452</f>
        <v>0</v>
      </c>
      <c r="CZ452">
        <f>AH452</f>
        <v>0</v>
      </c>
      <c r="DA452">
        <f>AL452</f>
        <v>1</v>
      </c>
      <c r="DB452">
        <f t="shared" si="29"/>
        <v>0</v>
      </c>
      <c r="DC452">
        <f t="shared" si="30"/>
        <v>0</v>
      </c>
    </row>
    <row r="453" spans="1:107" x14ac:dyDescent="0.2">
      <c r="A453">
        <f>ROW(Source!A1558)</f>
        <v>1558</v>
      </c>
      <c r="B453">
        <v>55574044</v>
      </c>
      <c r="C453">
        <v>55577321</v>
      </c>
      <c r="D453">
        <v>52280227</v>
      </c>
      <c r="E453">
        <v>1</v>
      </c>
      <c r="F453">
        <v>1</v>
      </c>
      <c r="G453">
        <v>27</v>
      </c>
      <c r="H453">
        <v>3</v>
      </c>
      <c r="I453" t="s">
        <v>214</v>
      </c>
      <c r="J453" t="s">
        <v>216</v>
      </c>
      <c r="K453" t="s">
        <v>215</v>
      </c>
      <c r="L453">
        <v>1348</v>
      </c>
      <c r="N453">
        <v>1009</v>
      </c>
      <c r="O453" t="s">
        <v>120</v>
      </c>
      <c r="P453" t="s">
        <v>120</v>
      </c>
      <c r="Q453">
        <v>1000</v>
      </c>
      <c r="W453">
        <v>0</v>
      </c>
      <c r="X453">
        <v>588667335</v>
      </c>
      <c r="Y453">
        <v>1</v>
      </c>
      <c r="AA453">
        <v>53233.52</v>
      </c>
      <c r="AB453">
        <v>0</v>
      </c>
      <c r="AC453">
        <v>0</v>
      </c>
      <c r="AD453">
        <v>0</v>
      </c>
      <c r="AE453">
        <v>53233.52</v>
      </c>
      <c r="AF453">
        <v>0</v>
      </c>
      <c r="AG453">
        <v>0</v>
      </c>
      <c r="AH453">
        <v>0</v>
      </c>
      <c r="AI453">
        <v>1</v>
      </c>
      <c r="AJ453">
        <v>1</v>
      </c>
      <c r="AK453">
        <v>1</v>
      </c>
      <c r="AL453">
        <v>1</v>
      </c>
      <c r="AN453">
        <v>0</v>
      </c>
      <c r="AO453">
        <v>1</v>
      </c>
      <c r="AP453">
        <v>0</v>
      </c>
      <c r="AQ453">
        <v>0</v>
      </c>
      <c r="AR453">
        <v>0</v>
      </c>
      <c r="AS453" t="s">
        <v>3</v>
      </c>
      <c r="AT453">
        <v>1</v>
      </c>
      <c r="AU453" t="s">
        <v>3</v>
      </c>
      <c r="AV453">
        <v>0</v>
      </c>
      <c r="AW453">
        <v>2</v>
      </c>
      <c r="AX453">
        <v>55577325</v>
      </c>
      <c r="AY453">
        <v>1</v>
      </c>
      <c r="AZ453">
        <v>0</v>
      </c>
      <c r="BA453">
        <v>437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CX453">
        <f>Y453*Source!I1558</f>
        <v>5.1999999999999998E-2</v>
      </c>
      <c r="CY453">
        <f>AA453</f>
        <v>53233.52</v>
      </c>
      <c r="CZ453">
        <f>AE453</f>
        <v>53233.52</v>
      </c>
      <c r="DA453">
        <f>AI453</f>
        <v>1</v>
      </c>
      <c r="DB453">
        <f t="shared" ref="DB453:DB516" si="34">ROUND(ROUND(AT453*CZ453,2),6)</f>
        <v>53233.52</v>
      </c>
      <c r="DC453">
        <f t="shared" ref="DC453:DC516" si="35">ROUND(ROUND(AT453*AG453,2),6)</f>
        <v>0</v>
      </c>
    </row>
    <row r="454" spans="1:107" x14ac:dyDescent="0.2">
      <c r="A454">
        <f>ROW(Source!A1559)</f>
        <v>1559</v>
      </c>
      <c r="B454">
        <v>55574044</v>
      </c>
      <c r="C454">
        <v>55577326</v>
      </c>
      <c r="D454">
        <v>52263930</v>
      </c>
      <c r="E454">
        <v>27</v>
      </c>
      <c r="F454">
        <v>1</v>
      </c>
      <c r="G454">
        <v>27</v>
      </c>
      <c r="H454">
        <v>1</v>
      </c>
      <c r="I454" t="s">
        <v>530</v>
      </c>
      <c r="J454" t="s">
        <v>3</v>
      </c>
      <c r="K454" t="s">
        <v>531</v>
      </c>
      <c r="L454">
        <v>1191</v>
      </c>
      <c r="N454">
        <v>1013</v>
      </c>
      <c r="O454" t="s">
        <v>532</v>
      </c>
      <c r="P454" t="s">
        <v>532</v>
      </c>
      <c r="Q454">
        <v>1</v>
      </c>
      <c r="W454">
        <v>0</v>
      </c>
      <c r="X454">
        <v>476480486</v>
      </c>
      <c r="Y454">
        <v>36.11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1</v>
      </c>
      <c r="AK454">
        <v>1</v>
      </c>
      <c r="AL454">
        <v>1</v>
      </c>
      <c r="AN454">
        <v>0</v>
      </c>
      <c r="AO454">
        <v>1</v>
      </c>
      <c r="AP454">
        <v>0</v>
      </c>
      <c r="AQ454">
        <v>0</v>
      </c>
      <c r="AR454">
        <v>0</v>
      </c>
      <c r="AS454" t="s">
        <v>3</v>
      </c>
      <c r="AT454">
        <v>36.11</v>
      </c>
      <c r="AU454" t="s">
        <v>3</v>
      </c>
      <c r="AV454">
        <v>1</v>
      </c>
      <c r="AW454">
        <v>2</v>
      </c>
      <c r="AX454">
        <v>55577330</v>
      </c>
      <c r="AY454">
        <v>1</v>
      </c>
      <c r="AZ454">
        <v>0</v>
      </c>
      <c r="BA454">
        <v>438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CX454">
        <f>Y454*Source!I1559</f>
        <v>43.440330000000003</v>
      </c>
      <c r="CY454">
        <f>AD454</f>
        <v>0</v>
      </c>
      <c r="CZ454">
        <f>AH454</f>
        <v>0</v>
      </c>
      <c r="DA454">
        <f>AL454</f>
        <v>1</v>
      </c>
      <c r="DB454">
        <f t="shared" si="34"/>
        <v>0</v>
      </c>
      <c r="DC454">
        <f t="shared" si="35"/>
        <v>0</v>
      </c>
    </row>
    <row r="455" spans="1:107" x14ac:dyDescent="0.2">
      <c r="A455">
        <f>ROW(Source!A1559)</f>
        <v>1559</v>
      </c>
      <c r="B455">
        <v>55574044</v>
      </c>
      <c r="C455">
        <v>55577326</v>
      </c>
      <c r="D455">
        <v>52276550</v>
      </c>
      <c r="E455">
        <v>1</v>
      </c>
      <c r="F455">
        <v>1</v>
      </c>
      <c r="G455">
        <v>27</v>
      </c>
      <c r="H455">
        <v>2</v>
      </c>
      <c r="I455" t="s">
        <v>611</v>
      </c>
      <c r="J455" t="s">
        <v>612</v>
      </c>
      <c r="K455" t="s">
        <v>613</v>
      </c>
      <c r="L455">
        <v>1368</v>
      </c>
      <c r="N455">
        <v>1011</v>
      </c>
      <c r="O455" t="s">
        <v>536</v>
      </c>
      <c r="P455" t="s">
        <v>536</v>
      </c>
      <c r="Q455">
        <v>1</v>
      </c>
      <c r="W455">
        <v>0</v>
      </c>
      <c r="X455">
        <v>343943799</v>
      </c>
      <c r="Y455">
        <v>21.91</v>
      </c>
      <c r="AA455">
        <v>0</v>
      </c>
      <c r="AB455">
        <v>54.65</v>
      </c>
      <c r="AC455">
        <v>0.05</v>
      </c>
      <c r="AD455">
        <v>0</v>
      </c>
      <c r="AE455">
        <v>0</v>
      </c>
      <c r="AF455">
        <v>54.65</v>
      </c>
      <c r="AG455">
        <v>0.05</v>
      </c>
      <c r="AH455">
        <v>0</v>
      </c>
      <c r="AI455">
        <v>1</v>
      </c>
      <c r="AJ455">
        <v>1</v>
      </c>
      <c r="AK455">
        <v>1</v>
      </c>
      <c r="AL455">
        <v>1</v>
      </c>
      <c r="AN455">
        <v>0</v>
      </c>
      <c r="AO455">
        <v>1</v>
      </c>
      <c r="AP455">
        <v>0</v>
      </c>
      <c r="AQ455">
        <v>0</v>
      </c>
      <c r="AR455">
        <v>0</v>
      </c>
      <c r="AS455" t="s">
        <v>3</v>
      </c>
      <c r="AT455">
        <v>21.91</v>
      </c>
      <c r="AU455" t="s">
        <v>3</v>
      </c>
      <c r="AV455">
        <v>0</v>
      </c>
      <c r="AW455">
        <v>2</v>
      </c>
      <c r="AX455">
        <v>55577331</v>
      </c>
      <c r="AY455">
        <v>1</v>
      </c>
      <c r="AZ455">
        <v>0</v>
      </c>
      <c r="BA455">
        <v>439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CX455">
        <f>Y455*Source!I1559</f>
        <v>26.35773</v>
      </c>
      <c r="CY455">
        <f>AB455</f>
        <v>54.65</v>
      </c>
      <c r="CZ455">
        <f>AF455</f>
        <v>54.65</v>
      </c>
      <c r="DA455">
        <f>AJ455</f>
        <v>1</v>
      </c>
      <c r="DB455">
        <f t="shared" si="34"/>
        <v>1197.3800000000001</v>
      </c>
      <c r="DC455">
        <f t="shared" si="35"/>
        <v>1.1000000000000001</v>
      </c>
    </row>
    <row r="456" spans="1:107" x14ac:dyDescent="0.2">
      <c r="A456">
        <f>ROW(Source!A1559)</f>
        <v>1559</v>
      </c>
      <c r="B456">
        <v>55574044</v>
      </c>
      <c r="C456">
        <v>55577326</v>
      </c>
      <c r="D456">
        <v>52278908</v>
      </c>
      <c r="E456">
        <v>1</v>
      </c>
      <c r="F456">
        <v>1</v>
      </c>
      <c r="G456">
        <v>27</v>
      </c>
      <c r="H456">
        <v>3</v>
      </c>
      <c r="I456" t="s">
        <v>614</v>
      </c>
      <c r="J456" t="s">
        <v>615</v>
      </c>
      <c r="K456" t="s">
        <v>616</v>
      </c>
      <c r="L456">
        <v>1348</v>
      </c>
      <c r="N456">
        <v>1009</v>
      </c>
      <c r="O456" t="s">
        <v>120</v>
      </c>
      <c r="P456" t="s">
        <v>120</v>
      </c>
      <c r="Q456">
        <v>1000</v>
      </c>
      <c r="W456">
        <v>0</v>
      </c>
      <c r="X456">
        <v>-941081254</v>
      </c>
      <c r="Y456">
        <v>0.03</v>
      </c>
      <c r="AA456">
        <v>110781.14</v>
      </c>
      <c r="AB456">
        <v>0</v>
      </c>
      <c r="AC456">
        <v>0</v>
      </c>
      <c r="AD456">
        <v>0</v>
      </c>
      <c r="AE456">
        <v>110781.14</v>
      </c>
      <c r="AF456">
        <v>0</v>
      </c>
      <c r="AG456">
        <v>0</v>
      </c>
      <c r="AH456">
        <v>0</v>
      </c>
      <c r="AI456">
        <v>1</v>
      </c>
      <c r="AJ456">
        <v>1</v>
      </c>
      <c r="AK456">
        <v>1</v>
      </c>
      <c r="AL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 t="s">
        <v>3</v>
      </c>
      <c r="AT456">
        <v>0.03</v>
      </c>
      <c r="AU456" t="s">
        <v>3</v>
      </c>
      <c r="AV456">
        <v>0</v>
      </c>
      <c r="AW456">
        <v>2</v>
      </c>
      <c r="AX456">
        <v>55577332</v>
      </c>
      <c r="AY456">
        <v>1</v>
      </c>
      <c r="AZ456">
        <v>0</v>
      </c>
      <c r="BA456">
        <v>440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CX456">
        <f>Y456*Source!I1559</f>
        <v>3.6090000000000004E-2</v>
      </c>
      <c r="CY456">
        <f>AA456</f>
        <v>110781.14</v>
      </c>
      <c r="CZ456">
        <f>AE456</f>
        <v>110781.14</v>
      </c>
      <c r="DA456">
        <f>AI456</f>
        <v>1</v>
      </c>
      <c r="DB456">
        <f t="shared" si="34"/>
        <v>3323.43</v>
      </c>
      <c r="DC456">
        <f t="shared" si="35"/>
        <v>0</v>
      </c>
    </row>
    <row r="457" spans="1:107" x14ac:dyDescent="0.2">
      <c r="A457">
        <f>ROW(Source!A1559)</f>
        <v>1559</v>
      </c>
      <c r="B457">
        <v>55574044</v>
      </c>
      <c r="C457">
        <v>55577326</v>
      </c>
      <c r="D457">
        <v>52280227</v>
      </c>
      <c r="E457">
        <v>1</v>
      </c>
      <c r="F457">
        <v>1</v>
      </c>
      <c r="G457">
        <v>27</v>
      </c>
      <c r="H457">
        <v>3</v>
      </c>
      <c r="I457" t="s">
        <v>214</v>
      </c>
      <c r="J457" t="s">
        <v>216</v>
      </c>
      <c r="K457" t="s">
        <v>215</v>
      </c>
      <c r="L457">
        <v>1348</v>
      </c>
      <c r="N457">
        <v>1009</v>
      </c>
      <c r="O457" t="s">
        <v>120</v>
      </c>
      <c r="P457" t="s">
        <v>120</v>
      </c>
      <c r="Q457">
        <v>1000</v>
      </c>
      <c r="W457">
        <v>1</v>
      </c>
      <c r="X457">
        <v>588667335</v>
      </c>
      <c r="Y457">
        <v>-1</v>
      </c>
      <c r="AA457">
        <v>53233.52</v>
      </c>
      <c r="AB457">
        <v>0</v>
      </c>
      <c r="AC457">
        <v>0</v>
      </c>
      <c r="AD457">
        <v>0</v>
      </c>
      <c r="AE457">
        <v>53233.52</v>
      </c>
      <c r="AF457">
        <v>0</v>
      </c>
      <c r="AG457">
        <v>0</v>
      </c>
      <c r="AH457">
        <v>0</v>
      </c>
      <c r="AI457">
        <v>1</v>
      </c>
      <c r="AJ457">
        <v>1</v>
      </c>
      <c r="AK457">
        <v>1</v>
      </c>
      <c r="AL457">
        <v>1</v>
      </c>
      <c r="AN457">
        <v>0</v>
      </c>
      <c r="AO457">
        <v>1</v>
      </c>
      <c r="AP457">
        <v>0</v>
      </c>
      <c r="AQ457">
        <v>0</v>
      </c>
      <c r="AR457">
        <v>0</v>
      </c>
      <c r="AS457" t="s">
        <v>3</v>
      </c>
      <c r="AT457">
        <v>-1</v>
      </c>
      <c r="AU457" t="s">
        <v>3</v>
      </c>
      <c r="AV457">
        <v>0</v>
      </c>
      <c r="AW457">
        <v>2</v>
      </c>
      <c r="AX457">
        <v>55577333</v>
      </c>
      <c r="AY457">
        <v>1</v>
      </c>
      <c r="AZ457">
        <v>6144</v>
      </c>
      <c r="BA457">
        <v>441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CX457">
        <f>Y457*Source!I1559</f>
        <v>-1.2030000000000001</v>
      </c>
      <c r="CY457">
        <f>AA457</f>
        <v>53233.52</v>
      </c>
      <c r="CZ457">
        <f>AE457</f>
        <v>53233.52</v>
      </c>
      <c r="DA457">
        <f>AI457</f>
        <v>1</v>
      </c>
      <c r="DB457">
        <f t="shared" si="34"/>
        <v>-53233.52</v>
      </c>
      <c r="DC457">
        <f t="shared" si="35"/>
        <v>0</v>
      </c>
    </row>
    <row r="458" spans="1:107" x14ac:dyDescent="0.2">
      <c r="A458">
        <f>ROW(Source!A1598)</f>
        <v>1598</v>
      </c>
      <c r="B458">
        <v>55574044</v>
      </c>
      <c r="C458">
        <v>55577393</v>
      </c>
      <c r="D458">
        <v>52263930</v>
      </c>
      <c r="E458">
        <v>27</v>
      </c>
      <c r="F458">
        <v>1</v>
      </c>
      <c r="G458">
        <v>27</v>
      </c>
      <c r="H458">
        <v>1</v>
      </c>
      <c r="I458" t="s">
        <v>530</v>
      </c>
      <c r="J458" t="s">
        <v>3</v>
      </c>
      <c r="K458" t="s">
        <v>531</v>
      </c>
      <c r="L458">
        <v>1191</v>
      </c>
      <c r="N458">
        <v>1013</v>
      </c>
      <c r="O458" t="s">
        <v>532</v>
      </c>
      <c r="P458" t="s">
        <v>532</v>
      </c>
      <c r="Q458">
        <v>1</v>
      </c>
      <c r="W458">
        <v>0</v>
      </c>
      <c r="X458">
        <v>476480486</v>
      </c>
      <c r="Y458">
        <v>6.22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1</v>
      </c>
      <c r="AK458">
        <v>1</v>
      </c>
      <c r="AL458">
        <v>1</v>
      </c>
      <c r="AN458">
        <v>0</v>
      </c>
      <c r="AO458">
        <v>1</v>
      </c>
      <c r="AP458">
        <v>0</v>
      </c>
      <c r="AQ458">
        <v>0</v>
      </c>
      <c r="AR458">
        <v>0</v>
      </c>
      <c r="AS458" t="s">
        <v>3</v>
      </c>
      <c r="AT458">
        <v>6.22</v>
      </c>
      <c r="AU458" t="s">
        <v>3</v>
      </c>
      <c r="AV458">
        <v>1</v>
      </c>
      <c r="AW458">
        <v>2</v>
      </c>
      <c r="AX458">
        <v>55577399</v>
      </c>
      <c r="AY458">
        <v>1</v>
      </c>
      <c r="AZ458">
        <v>0</v>
      </c>
      <c r="BA458">
        <v>442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CX458">
        <f>Y458*Source!I1598</f>
        <v>1.244</v>
      </c>
      <c r="CY458">
        <f>AD458</f>
        <v>0</v>
      </c>
      <c r="CZ458">
        <f>AH458</f>
        <v>0</v>
      </c>
      <c r="DA458">
        <f>AL458</f>
        <v>1</v>
      </c>
      <c r="DB458">
        <f t="shared" si="34"/>
        <v>0</v>
      </c>
      <c r="DC458">
        <f t="shared" si="35"/>
        <v>0</v>
      </c>
    </row>
    <row r="459" spans="1:107" x14ac:dyDescent="0.2">
      <c r="A459">
        <f>ROW(Source!A1598)</f>
        <v>1598</v>
      </c>
      <c r="B459">
        <v>55574044</v>
      </c>
      <c r="C459">
        <v>55577393</v>
      </c>
      <c r="D459">
        <v>52278256</v>
      </c>
      <c r="E459">
        <v>1</v>
      </c>
      <c r="F459">
        <v>1</v>
      </c>
      <c r="G459">
        <v>27</v>
      </c>
      <c r="H459">
        <v>3</v>
      </c>
      <c r="I459" t="s">
        <v>550</v>
      </c>
      <c r="J459" t="s">
        <v>551</v>
      </c>
      <c r="K459" t="s">
        <v>552</v>
      </c>
      <c r="L459">
        <v>1339</v>
      </c>
      <c r="N459">
        <v>1007</v>
      </c>
      <c r="O459" t="s">
        <v>175</v>
      </c>
      <c r="P459" t="s">
        <v>175</v>
      </c>
      <c r="Q459">
        <v>1</v>
      </c>
      <c r="W459">
        <v>0</v>
      </c>
      <c r="X459">
        <v>1817333636</v>
      </c>
      <c r="Y459">
        <v>0.29899999999999999</v>
      </c>
      <c r="AA459">
        <v>590.78</v>
      </c>
      <c r="AB459">
        <v>0</v>
      </c>
      <c r="AC459">
        <v>0</v>
      </c>
      <c r="AD459">
        <v>0</v>
      </c>
      <c r="AE459">
        <v>590.78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1</v>
      </c>
      <c r="AL459">
        <v>1</v>
      </c>
      <c r="AN459">
        <v>0</v>
      </c>
      <c r="AO459">
        <v>1</v>
      </c>
      <c r="AP459">
        <v>0</v>
      </c>
      <c r="AQ459">
        <v>0</v>
      </c>
      <c r="AR459">
        <v>0</v>
      </c>
      <c r="AS459" t="s">
        <v>3</v>
      </c>
      <c r="AT459">
        <v>0.29899999999999999</v>
      </c>
      <c r="AU459" t="s">
        <v>3</v>
      </c>
      <c r="AV459">
        <v>0</v>
      </c>
      <c r="AW459">
        <v>2</v>
      </c>
      <c r="AX459">
        <v>55577400</v>
      </c>
      <c r="AY459">
        <v>1</v>
      </c>
      <c r="AZ459">
        <v>0</v>
      </c>
      <c r="BA459">
        <v>443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CX459">
        <f>Y459*Source!I1598</f>
        <v>5.9799999999999999E-2</v>
      </c>
      <c r="CY459">
        <f>AA459</f>
        <v>590.78</v>
      </c>
      <c r="CZ459">
        <f>AE459</f>
        <v>590.78</v>
      </c>
      <c r="DA459">
        <f>AI459</f>
        <v>1</v>
      </c>
      <c r="DB459">
        <f t="shared" si="34"/>
        <v>176.64</v>
      </c>
      <c r="DC459">
        <f t="shared" si="35"/>
        <v>0</v>
      </c>
    </row>
    <row r="460" spans="1:107" x14ac:dyDescent="0.2">
      <c r="A460">
        <f>ROW(Source!A1598)</f>
        <v>1598</v>
      </c>
      <c r="B460">
        <v>55574044</v>
      </c>
      <c r="C460">
        <v>55577393</v>
      </c>
      <c r="D460">
        <v>52277204</v>
      </c>
      <c r="E460">
        <v>1</v>
      </c>
      <c r="F460">
        <v>1</v>
      </c>
      <c r="G460">
        <v>27</v>
      </c>
      <c r="H460">
        <v>3</v>
      </c>
      <c r="I460" t="s">
        <v>553</v>
      </c>
      <c r="J460" t="s">
        <v>554</v>
      </c>
      <c r="K460" t="s">
        <v>555</v>
      </c>
      <c r="L460">
        <v>1348</v>
      </c>
      <c r="N460">
        <v>1009</v>
      </c>
      <c r="O460" t="s">
        <v>120</v>
      </c>
      <c r="P460" t="s">
        <v>120</v>
      </c>
      <c r="Q460">
        <v>1000</v>
      </c>
      <c r="W460">
        <v>0</v>
      </c>
      <c r="X460">
        <v>381792092</v>
      </c>
      <c r="Y460">
        <v>0.107</v>
      </c>
      <c r="AA460">
        <v>4207.5</v>
      </c>
      <c r="AB460">
        <v>0</v>
      </c>
      <c r="AC460">
        <v>0</v>
      </c>
      <c r="AD460">
        <v>0</v>
      </c>
      <c r="AE460">
        <v>4207.5</v>
      </c>
      <c r="AF460">
        <v>0</v>
      </c>
      <c r="AG460">
        <v>0</v>
      </c>
      <c r="AH460">
        <v>0</v>
      </c>
      <c r="AI460">
        <v>1</v>
      </c>
      <c r="AJ460">
        <v>1</v>
      </c>
      <c r="AK460">
        <v>1</v>
      </c>
      <c r="AL460">
        <v>1</v>
      </c>
      <c r="AN460">
        <v>0</v>
      </c>
      <c r="AO460">
        <v>1</v>
      </c>
      <c r="AP460">
        <v>0</v>
      </c>
      <c r="AQ460">
        <v>0</v>
      </c>
      <c r="AR460">
        <v>0</v>
      </c>
      <c r="AS460" t="s">
        <v>3</v>
      </c>
      <c r="AT460">
        <v>0.107</v>
      </c>
      <c r="AU460" t="s">
        <v>3</v>
      </c>
      <c r="AV460">
        <v>0</v>
      </c>
      <c r="AW460">
        <v>2</v>
      </c>
      <c r="AX460">
        <v>55577401</v>
      </c>
      <c r="AY460">
        <v>1</v>
      </c>
      <c r="AZ460">
        <v>0</v>
      </c>
      <c r="BA460">
        <v>444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CX460">
        <f>Y460*Source!I1598</f>
        <v>2.1400000000000002E-2</v>
      </c>
      <c r="CY460">
        <f>AA460</f>
        <v>4207.5</v>
      </c>
      <c r="CZ460">
        <f>AE460</f>
        <v>4207.5</v>
      </c>
      <c r="DA460">
        <f>AI460</f>
        <v>1</v>
      </c>
      <c r="DB460">
        <f t="shared" si="34"/>
        <v>450.2</v>
      </c>
      <c r="DC460">
        <f t="shared" si="35"/>
        <v>0</v>
      </c>
    </row>
    <row r="461" spans="1:107" x14ac:dyDescent="0.2">
      <c r="A461">
        <f>ROW(Source!A1598)</f>
        <v>1598</v>
      </c>
      <c r="B461">
        <v>55574044</v>
      </c>
      <c r="C461">
        <v>55577393</v>
      </c>
      <c r="D461">
        <v>52279001</v>
      </c>
      <c r="E461">
        <v>1</v>
      </c>
      <c r="F461">
        <v>1</v>
      </c>
      <c r="G461">
        <v>27</v>
      </c>
      <c r="H461">
        <v>3</v>
      </c>
      <c r="I461" t="s">
        <v>556</v>
      </c>
      <c r="J461" t="s">
        <v>557</v>
      </c>
      <c r="K461" t="s">
        <v>558</v>
      </c>
      <c r="L461">
        <v>1339</v>
      </c>
      <c r="N461">
        <v>1007</v>
      </c>
      <c r="O461" t="s">
        <v>175</v>
      </c>
      <c r="P461" t="s">
        <v>175</v>
      </c>
      <c r="Q461">
        <v>1</v>
      </c>
      <c r="W461">
        <v>0</v>
      </c>
      <c r="X461">
        <v>1057803868</v>
      </c>
      <c r="Y461">
        <v>7.6999999999999999E-2</v>
      </c>
      <c r="AA461">
        <v>35.25</v>
      </c>
      <c r="AB461">
        <v>0</v>
      </c>
      <c r="AC461">
        <v>0</v>
      </c>
      <c r="AD461">
        <v>0</v>
      </c>
      <c r="AE461">
        <v>35.25</v>
      </c>
      <c r="AF461">
        <v>0</v>
      </c>
      <c r="AG461">
        <v>0</v>
      </c>
      <c r="AH461">
        <v>0</v>
      </c>
      <c r="AI461">
        <v>1</v>
      </c>
      <c r="AJ461">
        <v>1</v>
      </c>
      <c r="AK461">
        <v>1</v>
      </c>
      <c r="AL461">
        <v>1</v>
      </c>
      <c r="AN461">
        <v>0</v>
      </c>
      <c r="AO461">
        <v>1</v>
      </c>
      <c r="AP461">
        <v>0</v>
      </c>
      <c r="AQ461">
        <v>0</v>
      </c>
      <c r="AR461">
        <v>0</v>
      </c>
      <c r="AS461" t="s">
        <v>3</v>
      </c>
      <c r="AT461">
        <v>7.6999999999999999E-2</v>
      </c>
      <c r="AU461" t="s">
        <v>3</v>
      </c>
      <c r="AV461">
        <v>0</v>
      </c>
      <c r="AW461">
        <v>2</v>
      </c>
      <c r="AX461">
        <v>55577402</v>
      </c>
      <c r="AY461">
        <v>1</v>
      </c>
      <c r="AZ461">
        <v>0</v>
      </c>
      <c r="BA461">
        <v>445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CX461">
        <f>Y461*Source!I1598</f>
        <v>1.54E-2</v>
      </c>
      <c r="CY461">
        <f>AA461</f>
        <v>35.25</v>
      </c>
      <c r="CZ461">
        <f>AE461</f>
        <v>35.25</v>
      </c>
      <c r="DA461">
        <f>AI461</f>
        <v>1</v>
      </c>
      <c r="DB461">
        <f t="shared" si="34"/>
        <v>2.71</v>
      </c>
      <c r="DC461">
        <f t="shared" si="35"/>
        <v>0</v>
      </c>
    </row>
    <row r="462" spans="1:107" x14ac:dyDescent="0.2">
      <c r="A462">
        <f>ROW(Source!A1598)</f>
        <v>1598</v>
      </c>
      <c r="B462">
        <v>55574044</v>
      </c>
      <c r="C462">
        <v>55577393</v>
      </c>
      <c r="D462">
        <v>52281688</v>
      </c>
      <c r="E462">
        <v>1</v>
      </c>
      <c r="F462">
        <v>1</v>
      </c>
      <c r="G462">
        <v>27</v>
      </c>
      <c r="H462">
        <v>3</v>
      </c>
      <c r="I462" t="s">
        <v>270</v>
      </c>
      <c r="J462" t="s">
        <v>272</v>
      </c>
      <c r="K462" t="s">
        <v>271</v>
      </c>
      <c r="L462">
        <v>1354</v>
      </c>
      <c r="N462">
        <v>1010</v>
      </c>
      <c r="O462" t="s">
        <v>180</v>
      </c>
      <c r="P462" t="s">
        <v>180</v>
      </c>
      <c r="Q462">
        <v>1</v>
      </c>
      <c r="W462">
        <v>0</v>
      </c>
      <c r="X462">
        <v>-1873178035</v>
      </c>
      <c r="Y462">
        <v>10</v>
      </c>
      <c r="AA462">
        <v>236.53</v>
      </c>
      <c r="AB462">
        <v>0</v>
      </c>
      <c r="AC462">
        <v>0</v>
      </c>
      <c r="AD462">
        <v>0</v>
      </c>
      <c r="AE462">
        <v>236.53</v>
      </c>
      <c r="AF462">
        <v>0</v>
      </c>
      <c r="AG462">
        <v>0</v>
      </c>
      <c r="AH462">
        <v>0</v>
      </c>
      <c r="AI462">
        <v>1</v>
      </c>
      <c r="AJ462">
        <v>1</v>
      </c>
      <c r="AK462">
        <v>1</v>
      </c>
      <c r="AL462">
        <v>1</v>
      </c>
      <c r="AN462">
        <v>0</v>
      </c>
      <c r="AO462">
        <v>1</v>
      </c>
      <c r="AP462">
        <v>0</v>
      </c>
      <c r="AQ462">
        <v>0</v>
      </c>
      <c r="AR462">
        <v>0</v>
      </c>
      <c r="AS462" t="s">
        <v>3</v>
      </c>
      <c r="AT462">
        <v>10</v>
      </c>
      <c r="AU462" t="s">
        <v>3</v>
      </c>
      <c r="AV462">
        <v>0</v>
      </c>
      <c r="AW462">
        <v>2</v>
      </c>
      <c r="AX462">
        <v>55577403</v>
      </c>
      <c r="AY462">
        <v>1</v>
      </c>
      <c r="AZ462">
        <v>0</v>
      </c>
      <c r="BA462">
        <v>446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CX462">
        <f>Y462*Source!I1598</f>
        <v>2</v>
      </c>
      <c r="CY462">
        <f>AA462</f>
        <v>236.53</v>
      </c>
      <c r="CZ462">
        <f>AE462</f>
        <v>236.53</v>
      </c>
      <c r="DA462">
        <f>AI462</f>
        <v>1</v>
      </c>
      <c r="DB462">
        <f t="shared" si="34"/>
        <v>2365.3000000000002</v>
      </c>
      <c r="DC462">
        <f t="shared" si="35"/>
        <v>0</v>
      </c>
    </row>
    <row r="463" spans="1:107" x14ac:dyDescent="0.2">
      <c r="A463">
        <f>ROW(Source!A1600)</f>
        <v>1600</v>
      </c>
      <c r="B463">
        <v>55574044</v>
      </c>
      <c r="C463">
        <v>55577405</v>
      </c>
      <c r="D463">
        <v>52263930</v>
      </c>
      <c r="E463">
        <v>27</v>
      </c>
      <c r="F463">
        <v>1</v>
      </c>
      <c r="G463">
        <v>27</v>
      </c>
      <c r="H463">
        <v>1</v>
      </c>
      <c r="I463" t="s">
        <v>530</v>
      </c>
      <c r="J463" t="s">
        <v>3</v>
      </c>
      <c r="K463" t="s">
        <v>531</v>
      </c>
      <c r="L463">
        <v>1191</v>
      </c>
      <c r="N463">
        <v>1013</v>
      </c>
      <c r="O463" t="s">
        <v>532</v>
      </c>
      <c r="P463" t="s">
        <v>532</v>
      </c>
      <c r="Q463">
        <v>1</v>
      </c>
      <c r="W463">
        <v>0</v>
      </c>
      <c r="X463">
        <v>476480486</v>
      </c>
      <c r="Y463">
        <v>6.22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1</v>
      </c>
      <c r="AL463">
        <v>1</v>
      </c>
      <c r="AN463">
        <v>0</v>
      </c>
      <c r="AO463">
        <v>1</v>
      </c>
      <c r="AP463">
        <v>0</v>
      </c>
      <c r="AQ463">
        <v>0</v>
      </c>
      <c r="AR463">
        <v>0</v>
      </c>
      <c r="AS463" t="s">
        <v>3</v>
      </c>
      <c r="AT463">
        <v>6.22</v>
      </c>
      <c r="AU463" t="s">
        <v>3</v>
      </c>
      <c r="AV463">
        <v>1</v>
      </c>
      <c r="AW463">
        <v>2</v>
      </c>
      <c r="AX463">
        <v>55577411</v>
      </c>
      <c r="AY463">
        <v>1</v>
      </c>
      <c r="AZ463">
        <v>0</v>
      </c>
      <c r="BA463">
        <v>447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CX463">
        <f>Y463*Source!I1600</f>
        <v>0.622</v>
      </c>
      <c r="CY463">
        <f>AD463</f>
        <v>0</v>
      </c>
      <c r="CZ463">
        <f>AH463</f>
        <v>0</v>
      </c>
      <c r="DA463">
        <f>AL463</f>
        <v>1</v>
      </c>
      <c r="DB463">
        <f t="shared" si="34"/>
        <v>0</v>
      </c>
      <c r="DC463">
        <f t="shared" si="35"/>
        <v>0</v>
      </c>
    </row>
    <row r="464" spans="1:107" x14ac:dyDescent="0.2">
      <c r="A464">
        <f>ROW(Source!A1600)</f>
        <v>1600</v>
      </c>
      <c r="B464">
        <v>55574044</v>
      </c>
      <c r="C464">
        <v>55577405</v>
      </c>
      <c r="D464">
        <v>52278256</v>
      </c>
      <c r="E464">
        <v>1</v>
      </c>
      <c r="F464">
        <v>1</v>
      </c>
      <c r="G464">
        <v>27</v>
      </c>
      <c r="H464">
        <v>3</v>
      </c>
      <c r="I464" t="s">
        <v>550</v>
      </c>
      <c r="J464" t="s">
        <v>551</v>
      </c>
      <c r="K464" t="s">
        <v>552</v>
      </c>
      <c r="L464">
        <v>1339</v>
      </c>
      <c r="N464">
        <v>1007</v>
      </c>
      <c r="O464" t="s">
        <v>175</v>
      </c>
      <c r="P464" t="s">
        <v>175</v>
      </c>
      <c r="Q464">
        <v>1</v>
      </c>
      <c r="W464">
        <v>0</v>
      </c>
      <c r="X464">
        <v>1817333636</v>
      </c>
      <c r="Y464">
        <v>0.29899999999999999</v>
      </c>
      <c r="AA464">
        <v>590.78</v>
      </c>
      <c r="AB464">
        <v>0</v>
      </c>
      <c r="AC464">
        <v>0</v>
      </c>
      <c r="AD464">
        <v>0</v>
      </c>
      <c r="AE464">
        <v>590.78</v>
      </c>
      <c r="AF464">
        <v>0</v>
      </c>
      <c r="AG464">
        <v>0</v>
      </c>
      <c r="AH464">
        <v>0</v>
      </c>
      <c r="AI464">
        <v>1</v>
      </c>
      <c r="AJ464">
        <v>1</v>
      </c>
      <c r="AK464">
        <v>1</v>
      </c>
      <c r="AL464">
        <v>1</v>
      </c>
      <c r="AN464">
        <v>0</v>
      </c>
      <c r="AO464">
        <v>1</v>
      </c>
      <c r="AP464">
        <v>0</v>
      </c>
      <c r="AQ464">
        <v>0</v>
      </c>
      <c r="AR464">
        <v>0</v>
      </c>
      <c r="AS464" t="s">
        <v>3</v>
      </c>
      <c r="AT464">
        <v>0.29899999999999999</v>
      </c>
      <c r="AU464" t="s">
        <v>3</v>
      </c>
      <c r="AV464">
        <v>0</v>
      </c>
      <c r="AW464">
        <v>2</v>
      </c>
      <c r="AX464">
        <v>55577412</v>
      </c>
      <c r="AY464">
        <v>1</v>
      </c>
      <c r="AZ464">
        <v>0</v>
      </c>
      <c r="BA464">
        <v>448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CX464">
        <f>Y464*Source!I1600</f>
        <v>2.9899999999999999E-2</v>
      </c>
      <c r="CY464">
        <f>AA464</f>
        <v>590.78</v>
      </c>
      <c r="CZ464">
        <f>AE464</f>
        <v>590.78</v>
      </c>
      <c r="DA464">
        <f>AI464</f>
        <v>1</v>
      </c>
      <c r="DB464">
        <f t="shared" si="34"/>
        <v>176.64</v>
      </c>
      <c r="DC464">
        <f t="shared" si="35"/>
        <v>0</v>
      </c>
    </row>
    <row r="465" spans="1:107" x14ac:dyDescent="0.2">
      <c r="A465">
        <f>ROW(Source!A1600)</f>
        <v>1600</v>
      </c>
      <c r="B465">
        <v>55574044</v>
      </c>
      <c r="C465">
        <v>55577405</v>
      </c>
      <c r="D465">
        <v>52277204</v>
      </c>
      <c r="E465">
        <v>1</v>
      </c>
      <c r="F465">
        <v>1</v>
      </c>
      <c r="G465">
        <v>27</v>
      </c>
      <c r="H465">
        <v>3</v>
      </c>
      <c r="I465" t="s">
        <v>553</v>
      </c>
      <c r="J465" t="s">
        <v>554</v>
      </c>
      <c r="K465" t="s">
        <v>555</v>
      </c>
      <c r="L465">
        <v>1348</v>
      </c>
      <c r="N465">
        <v>1009</v>
      </c>
      <c r="O465" t="s">
        <v>120</v>
      </c>
      <c r="P465" t="s">
        <v>120</v>
      </c>
      <c r="Q465">
        <v>1000</v>
      </c>
      <c r="W465">
        <v>0</v>
      </c>
      <c r="X465">
        <v>381792092</v>
      </c>
      <c r="Y465">
        <v>0.107</v>
      </c>
      <c r="AA465">
        <v>4207.5</v>
      </c>
      <c r="AB465">
        <v>0</v>
      </c>
      <c r="AC465">
        <v>0</v>
      </c>
      <c r="AD465">
        <v>0</v>
      </c>
      <c r="AE465">
        <v>4207.5</v>
      </c>
      <c r="AF465">
        <v>0</v>
      </c>
      <c r="AG465">
        <v>0</v>
      </c>
      <c r="AH465">
        <v>0</v>
      </c>
      <c r="AI465">
        <v>1</v>
      </c>
      <c r="AJ465">
        <v>1</v>
      </c>
      <c r="AK465">
        <v>1</v>
      </c>
      <c r="AL465">
        <v>1</v>
      </c>
      <c r="AN465">
        <v>0</v>
      </c>
      <c r="AO465">
        <v>1</v>
      </c>
      <c r="AP465">
        <v>0</v>
      </c>
      <c r="AQ465">
        <v>0</v>
      </c>
      <c r="AR465">
        <v>0</v>
      </c>
      <c r="AS465" t="s">
        <v>3</v>
      </c>
      <c r="AT465">
        <v>0.107</v>
      </c>
      <c r="AU465" t="s">
        <v>3</v>
      </c>
      <c r="AV465">
        <v>0</v>
      </c>
      <c r="AW465">
        <v>2</v>
      </c>
      <c r="AX465">
        <v>55577413</v>
      </c>
      <c r="AY465">
        <v>1</v>
      </c>
      <c r="AZ465">
        <v>0</v>
      </c>
      <c r="BA465">
        <v>449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CX465">
        <f>Y465*Source!I1600</f>
        <v>1.0700000000000001E-2</v>
      </c>
      <c r="CY465">
        <f>AA465</f>
        <v>4207.5</v>
      </c>
      <c r="CZ465">
        <f>AE465</f>
        <v>4207.5</v>
      </c>
      <c r="DA465">
        <f>AI465</f>
        <v>1</v>
      </c>
      <c r="DB465">
        <f t="shared" si="34"/>
        <v>450.2</v>
      </c>
      <c r="DC465">
        <f t="shared" si="35"/>
        <v>0</v>
      </c>
    </row>
    <row r="466" spans="1:107" x14ac:dyDescent="0.2">
      <c r="A466">
        <f>ROW(Source!A1600)</f>
        <v>1600</v>
      </c>
      <c r="B466">
        <v>55574044</v>
      </c>
      <c r="C466">
        <v>55577405</v>
      </c>
      <c r="D466">
        <v>52279001</v>
      </c>
      <c r="E466">
        <v>1</v>
      </c>
      <c r="F466">
        <v>1</v>
      </c>
      <c r="G466">
        <v>27</v>
      </c>
      <c r="H466">
        <v>3</v>
      </c>
      <c r="I466" t="s">
        <v>556</v>
      </c>
      <c r="J466" t="s">
        <v>557</v>
      </c>
      <c r="K466" t="s">
        <v>558</v>
      </c>
      <c r="L466">
        <v>1339</v>
      </c>
      <c r="N466">
        <v>1007</v>
      </c>
      <c r="O466" t="s">
        <v>175</v>
      </c>
      <c r="P466" t="s">
        <v>175</v>
      </c>
      <c r="Q466">
        <v>1</v>
      </c>
      <c r="W466">
        <v>0</v>
      </c>
      <c r="X466">
        <v>1057803868</v>
      </c>
      <c r="Y466">
        <v>7.6999999999999999E-2</v>
      </c>
      <c r="AA466">
        <v>35.25</v>
      </c>
      <c r="AB466">
        <v>0</v>
      </c>
      <c r="AC466">
        <v>0</v>
      </c>
      <c r="AD466">
        <v>0</v>
      </c>
      <c r="AE466">
        <v>35.25</v>
      </c>
      <c r="AF466">
        <v>0</v>
      </c>
      <c r="AG466">
        <v>0</v>
      </c>
      <c r="AH466">
        <v>0</v>
      </c>
      <c r="AI466">
        <v>1</v>
      </c>
      <c r="AJ466">
        <v>1</v>
      </c>
      <c r="AK466">
        <v>1</v>
      </c>
      <c r="AL466">
        <v>1</v>
      </c>
      <c r="AN466">
        <v>0</v>
      </c>
      <c r="AO466">
        <v>1</v>
      </c>
      <c r="AP466">
        <v>0</v>
      </c>
      <c r="AQ466">
        <v>0</v>
      </c>
      <c r="AR466">
        <v>0</v>
      </c>
      <c r="AS466" t="s">
        <v>3</v>
      </c>
      <c r="AT466">
        <v>7.6999999999999999E-2</v>
      </c>
      <c r="AU466" t="s">
        <v>3</v>
      </c>
      <c r="AV466">
        <v>0</v>
      </c>
      <c r="AW466">
        <v>2</v>
      </c>
      <c r="AX466">
        <v>55577414</v>
      </c>
      <c r="AY466">
        <v>1</v>
      </c>
      <c r="AZ466">
        <v>0</v>
      </c>
      <c r="BA466">
        <v>450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CX466">
        <f>Y466*Source!I1600</f>
        <v>7.7000000000000002E-3</v>
      </c>
      <c r="CY466">
        <f>AA466</f>
        <v>35.25</v>
      </c>
      <c r="CZ466">
        <f>AE466</f>
        <v>35.25</v>
      </c>
      <c r="DA466">
        <f>AI466</f>
        <v>1</v>
      </c>
      <c r="DB466">
        <f t="shared" si="34"/>
        <v>2.71</v>
      </c>
      <c r="DC466">
        <f t="shared" si="35"/>
        <v>0</v>
      </c>
    </row>
    <row r="467" spans="1:107" x14ac:dyDescent="0.2">
      <c r="A467">
        <f>ROW(Source!A1600)</f>
        <v>1600</v>
      </c>
      <c r="B467">
        <v>55574044</v>
      </c>
      <c r="C467">
        <v>55577405</v>
      </c>
      <c r="D467">
        <v>52281688</v>
      </c>
      <c r="E467">
        <v>1</v>
      </c>
      <c r="F467">
        <v>1</v>
      </c>
      <c r="G467">
        <v>27</v>
      </c>
      <c r="H467">
        <v>3</v>
      </c>
      <c r="I467" t="s">
        <v>270</v>
      </c>
      <c r="J467" t="s">
        <v>272</v>
      </c>
      <c r="K467" t="s">
        <v>271</v>
      </c>
      <c r="L467">
        <v>1354</v>
      </c>
      <c r="N467">
        <v>1010</v>
      </c>
      <c r="O467" t="s">
        <v>180</v>
      </c>
      <c r="P467" t="s">
        <v>180</v>
      </c>
      <c r="Q467">
        <v>1</v>
      </c>
      <c r="W467">
        <v>0</v>
      </c>
      <c r="X467">
        <v>-1873178035</v>
      </c>
      <c r="Y467">
        <v>10</v>
      </c>
      <c r="AA467">
        <v>236.53</v>
      </c>
      <c r="AB467">
        <v>0</v>
      </c>
      <c r="AC467">
        <v>0</v>
      </c>
      <c r="AD467">
        <v>0</v>
      </c>
      <c r="AE467">
        <v>236.53</v>
      </c>
      <c r="AF467">
        <v>0</v>
      </c>
      <c r="AG467">
        <v>0</v>
      </c>
      <c r="AH467">
        <v>0</v>
      </c>
      <c r="AI467">
        <v>1</v>
      </c>
      <c r="AJ467">
        <v>1</v>
      </c>
      <c r="AK467">
        <v>1</v>
      </c>
      <c r="AL467">
        <v>1</v>
      </c>
      <c r="AN467">
        <v>0</v>
      </c>
      <c r="AO467">
        <v>1</v>
      </c>
      <c r="AP467">
        <v>0</v>
      </c>
      <c r="AQ467">
        <v>0</v>
      </c>
      <c r="AR467">
        <v>0</v>
      </c>
      <c r="AS467" t="s">
        <v>3</v>
      </c>
      <c r="AT467">
        <v>10</v>
      </c>
      <c r="AU467" t="s">
        <v>3</v>
      </c>
      <c r="AV467">
        <v>0</v>
      </c>
      <c r="AW467">
        <v>2</v>
      </c>
      <c r="AX467">
        <v>55577415</v>
      </c>
      <c r="AY467">
        <v>1</v>
      </c>
      <c r="AZ467">
        <v>0</v>
      </c>
      <c r="BA467">
        <v>451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CX467">
        <f>Y467*Source!I1600</f>
        <v>1</v>
      </c>
      <c r="CY467">
        <f>AA467</f>
        <v>236.53</v>
      </c>
      <c r="CZ467">
        <f>AE467</f>
        <v>236.53</v>
      </c>
      <c r="DA467">
        <f>AI467</f>
        <v>1</v>
      </c>
      <c r="DB467">
        <f t="shared" si="34"/>
        <v>2365.3000000000002</v>
      </c>
      <c r="DC467">
        <f t="shared" si="35"/>
        <v>0</v>
      </c>
    </row>
    <row r="468" spans="1:107" x14ac:dyDescent="0.2">
      <c r="A468">
        <f>ROW(Source!A1602)</f>
        <v>1602</v>
      </c>
      <c r="B468">
        <v>55574044</v>
      </c>
      <c r="C468">
        <v>55577417</v>
      </c>
      <c r="D468">
        <v>52263930</v>
      </c>
      <c r="E468">
        <v>27</v>
      </c>
      <c r="F468">
        <v>1</v>
      </c>
      <c r="G468">
        <v>27</v>
      </c>
      <c r="H468">
        <v>1</v>
      </c>
      <c r="I468" t="s">
        <v>530</v>
      </c>
      <c r="J468" t="s">
        <v>3</v>
      </c>
      <c r="K468" t="s">
        <v>531</v>
      </c>
      <c r="L468">
        <v>1191</v>
      </c>
      <c r="N468">
        <v>1013</v>
      </c>
      <c r="O468" t="s">
        <v>532</v>
      </c>
      <c r="P468" t="s">
        <v>532</v>
      </c>
      <c r="Q468">
        <v>1</v>
      </c>
      <c r="W468">
        <v>0</v>
      </c>
      <c r="X468">
        <v>476480486</v>
      </c>
      <c r="Y468">
        <v>6.22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1</v>
      </c>
      <c r="AK468">
        <v>1</v>
      </c>
      <c r="AL468">
        <v>1</v>
      </c>
      <c r="AN468">
        <v>0</v>
      </c>
      <c r="AO468">
        <v>1</v>
      </c>
      <c r="AP468">
        <v>0</v>
      </c>
      <c r="AQ468">
        <v>0</v>
      </c>
      <c r="AR468">
        <v>0</v>
      </c>
      <c r="AS468" t="s">
        <v>3</v>
      </c>
      <c r="AT468">
        <v>6.22</v>
      </c>
      <c r="AU468" t="s">
        <v>3</v>
      </c>
      <c r="AV468">
        <v>1</v>
      </c>
      <c r="AW468">
        <v>2</v>
      </c>
      <c r="AX468">
        <v>55577423</v>
      </c>
      <c r="AY468">
        <v>1</v>
      </c>
      <c r="AZ468">
        <v>0</v>
      </c>
      <c r="BA468">
        <v>452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CX468">
        <f>Y468*Source!I1602</f>
        <v>1.244</v>
      </c>
      <c r="CY468">
        <f>AD468</f>
        <v>0</v>
      </c>
      <c r="CZ468">
        <f>AH468</f>
        <v>0</v>
      </c>
      <c r="DA468">
        <f>AL468</f>
        <v>1</v>
      </c>
      <c r="DB468">
        <f t="shared" si="34"/>
        <v>0</v>
      </c>
      <c r="DC468">
        <f t="shared" si="35"/>
        <v>0</v>
      </c>
    </row>
    <row r="469" spans="1:107" x14ac:dyDescent="0.2">
      <c r="A469">
        <f>ROW(Source!A1602)</f>
        <v>1602</v>
      </c>
      <c r="B469">
        <v>55574044</v>
      </c>
      <c r="C469">
        <v>55577417</v>
      </c>
      <c r="D469">
        <v>52278256</v>
      </c>
      <c r="E469">
        <v>1</v>
      </c>
      <c r="F469">
        <v>1</v>
      </c>
      <c r="G469">
        <v>27</v>
      </c>
      <c r="H469">
        <v>3</v>
      </c>
      <c r="I469" t="s">
        <v>550</v>
      </c>
      <c r="J469" t="s">
        <v>551</v>
      </c>
      <c r="K469" t="s">
        <v>552</v>
      </c>
      <c r="L469">
        <v>1339</v>
      </c>
      <c r="N469">
        <v>1007</v>
      </c>
      <c r="O469" t="s">
        <v>175</v>
      </c>
      <c r="P469" t="s">
        <v>175</v>
      </c>
      <c r="Q469">
        <v>1</v>
      </c>
      <c r="W469">
        <v>0</v>
      </c>
      <c r="X469">
        <v>1817333636</v>
      </c>
      <c r="Y469">
        <v>0.29899999999999999</v>
      </c>
      <c r="AA469">
        <v>590.78</v>
      </c>
      <c r="AB469">
        <v>0</v>
      </c>
      <c r="AC469">
        <v>0</v>
      </c>
      <c r="AD469">
        <v>0</v>
      </c>
      <c r="AE469">
        <v>590.78</v>
      </c>
      <c r="AF469">
        <v>0</v>
      </c>
      <c r="AG469">
        <v>0</v>
      </c>
      <c r="AH469">
        <v>0</v>
      </c>
      <c r="AI469">
        <v>1</v>
      </c>
      <c r="AJ469">
        <v>1</v>
      </c>
      <c r="AK469">
        <v>1</v>
      </c>
      <c r="AL469">
        <v>1</v>
      </c>
      <c r="AN469">
        <v>0</v>
      </c>
      <c r="AO469">
        <v>1</v>
      </c>
      <c r="AP469">
        <v>0</v>
      </c>
      <c r="AQ469">
        <v>0</v>
      </c>
      <c r="AR469">
        <v>0</v>
      </c>
      <c r="AS469" t="s">
        <v>3</v>
      </c>
      <c r="AT469">
        <v>0.29899999999999999</v>
      </c>
      <c r="AU469" t="s">
        <v>3</v>
      </c>
      <c r="AV469">
        <v>0</v>
      </c>
      <c r="AW469">
        <v>2</v>
      </c>
      <c r="AX469">
        <v>55577424</v>
      </c>
      <c r="AY469">
        <v>1</v>
      </c>
      <c r="AZ469">
        <v>0</v>
      </c>
      <c r="BA469">
        <v>453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CX469">
        <f>Y469*Source!I1602</f>
        <v>5.9799999999999999E-2</v>
      </c>
      <c r="CY469">
        <f>AA469</f>
        <v>590.78</v>
      </c>
      <c r="CZ469">
        <f>AE469</f>
        <v>590.78</v>
      </c>
      <c r="DA469">
        <f>AI469</f>
        <v>1</v>
      </c>
      <c r="DB469">
        <f t="shared" si="34"/>
        <v>176.64</v>
      </c>
      <c r="DC469">
        <f t="shared" si="35"/>
        <v>0</v>
      </c>
    </row>
    <row r="470" spans="1:107" x14ac:dyDescent="0.2">
      <c r="A470">
        <f>ROW(Source!A1602)</f>
        <v>1602</v>
      </c>
      <c r="B470">
        <v>55574044</v>
      </c>
      <c r="C470">
        <v>55577417</v>
      </c>
      <c r="D470">
        <v>52277204</v>
      </c>
      <c r="E470">
        <v>1</v>
      </c>
      <c r="F470">
        <v>1</v>
      </c>
      <c r="G470">
        <v>27</v>
      </c>
      <c r="H470">
        <v>3</v>
      </c>
      <c r="I470" t="s">
        <v>553</v>
      </c>
      <c r="J470" t="s">
        <v>554</v>
      </c>
      <c r="K470" t="s">
        <v>555</v>
      </c>
      <c r="L470">
        <v>1348</v>
      </c>
      <c r="N470">
        <v>1009</v>
      </c>
      <c r="O470" t="s">
        <v>120</v>
      </c>
      <c r="P470" t="s">
        <v>120</v>
      </c>
      <c r="Q470">
        <v>1000</v>
      </c>
      <c r="W470">
        <v>0</v>
      </c>
      <c r="X470">
        <v>381792092</v>
      </c>
      <c r="Y470">
        <v>0.107</v>
      </c>
      <c r="AA470">
        <v>4207.5</v>
      </c>
      <c r="AB470">
        <v>0</v>
      </c>
      <c r="AC470">
        <v>0</v>
      </c>
      <c r="AD470">
        <v>0</v>
      </c>
      <c r="AE470">
        <v>4207.5</v>
      </c>
      <c r="AF470">
        <v>0</v>
      </c>
      <c r="AG470">
        <v>0</v>
      </c>
      <c r="AH470">
        <v>0</v>
      </c>
      <c r="AI470">
        <v>1</v>
      </c>
      <c r="AJ470">
        <v>1</v>
      </c>
      <c r="AK470">
        <v>1</v>
      </c>
      <c r="AL470">
        <v>1</v>
      </c>
      <c r="AN470">
        <v>0</v>
      </c>
      <c r="AO470">
        <v>1</v>
      </c>
      <c r="AP470">
        <v>0</v>
      </c>
      <c r="AQ470">
        <v>0</v>
      </c>
      <c r="AR470">
        <v>0</v>
      </c>
      <c r="AS470" t="s">
        <v>3</v>
      </c>
      <c r="AT470">
        <v>0.107</v>
      </c>
      <c r="AU470" t="s">
        <v>3</v>
      </c>
      <c r="AV470">
        <v>0</v>
      </c>
      <c r="AW470">
        <v>2</v>
      </c>
      <c r="AX470">
        <v>55577425</v>
      </c>
      <c r="AY470">
        <v>1</v>
      </c>
      <c r="AZ470">
        <v>0</v>
      </c>
      <c r="BA470">
        <v>454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CX470">
        <f>Y470*Source!I1602</f>
        <v>2.1400000000000002E-2</v>
      </c>
      <c r="CY470">
        <f>AA470</f>
        <v>4207.5</v>
      </c>
      <c r="CZ470">
        <f>AE470</f>
        <v>4207.5</v>
      </c>
      <c r="DA470">
        <f>AI470</f>
        <v>1</v>
      </c>
      <c r="DB470">
        <f t="shared" si="34"/>
        <v>450.2</v>
      </c>
      <c r="DC470">
        <f t="shared" si="35"/>
        <v>0</v>
      </c>
    </row>
    <row r="471" spans="1:107" x14ac:dyDescent="0.2">
      <c r="A471">
        <f>ROW(Source!A1602)</f>
        <v>1602</v>
      </c>
      <c r="B471">
        <v>55574044</v>
      </c>
      <c r="C471">
        <v>55577417</v>
      </c>
      <c r="D471">
        <v>52279001</v>
      </c>
      <c r="E471">
        <v>1</v>
      </c>
      <c r="F471">
        <v>1</v>
      </c>
      <c r="G471">
        <v>27</v>
      </c>
      <c r="H471">
        <v>3</v>
      </c>
      <c r="I471" t="s">
        <v>556</v>
      </c>
      <c r="J471" t="s">
        <v>557</v>
      </c>
      <c r="K471" t="s">
        <v>558</v>
      </c>
      <c r="L471">
        <v>1339</v>
      </c>
      <c r="N471">
        <v>1007</v>
      </c>
      <c r="O471" t="s">
        <v>175</v>
      </c>
      <c r="P471" t="s">
        <v>175</v>
      </c>
      <c r="Q471">
        <v>1</v>
      </c>
      <c r="W471">
        <v>0</v>
      </c>
      <c r="X471">
        <v>1057803868</v>
      </c>
      <c r="Y471">
        <v>7.6999999999999999E-2</v>
      </c>
      <c r="AA471">
        <v>35.25</v>
      </c>
      <c r="AB471">
        <v>0</v>
      </c>
      <c r="AC471">
        <v>0</v>
      </c>
      <c r="AD471">
        <v>0</v>
      </c>
      <c r="AE471">
        <v>35.25</v>
      </c>
      <c r="AF471">
        <v>0</v>
      </c>
      <c r="AG471">
        <v>0</v>
      </c>
      <c r="AH471">
        <v>0</v>
      </c>
      <c r="AI471">
        <v>1</v>
      </c>
      <c r="AJ471">
        <v>1</v>
      </c>
      <c r="AK471">
        <v>1</v>
      </c>
      <c r="AL471">
        <v>1</v>
      </c>
      <c r="AN471">
        <v>0</v>
      </c>
      <c r="AO471">
        <v>1</v>
      </c>
      <c r="AP471">
        <v>0</v>
      </c>
      <c r="AQ471">
        <v>0</v>
      </c>
      <c r="AR471">
        <v>0</v>
      </c>
      <c r="AS471" t="s">
        <v>3</v>
      </c>
      <c r="AT471">
        <v>7.6999999999999999E-2</v>
      </c>
      <c r="AU471" t="s">
        <v>3</v>
      </c>
      <c r="AV471">
        <v>0</v>
      </c>
      <c r="AW471">
        <v>2</v>
      </c>
      <c r="AX471">
        <v>55577426</v>
      </c>
      <c r="AY471">
        <v>1</v>
      </c>
      <c r="AZ471">
        <v>0</v>
      </c>
      <c r="BA471">
        <v>455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CX471">
        <f>Y471*Source!I1602</f>
        <v>1.54E-2</v>
      </c>
      <c r="CY471">
        <f>AA471</f>
        <v>35.25</v>
      </c>
      <c r="CZ471">
        <f>AE471</f>
        <v>35.25</v>
      </c>
      <c r="DA471">
        <f>AI471</f>
        <v>1</v>
      </c>
      <c r="DB471">
        <f t="shared" si="34"/>
        <v>2.71</v>
      </c>
      <c r="DC471">
        <f t="shared" si="35"/>
        <v>0</v>
      </c>
    </row>
    <row r="472" spans="1:107" x14ac:dyDescent="0.2">
      <c r="A472">
        <f>ROW(Source!A1602)</f>
        <v>1602</v>
      </c>
      <c r="B472">
        <v>55574044</v>
      </c>
      <c r="C472">
        <v>55577417</v>
      </c>
      <c r="D472">
        <v>52281688</v>
      </c>
      <c r="E472">
        <v>1</v>
      </c>
      <c r="F472">
        <v>1</v>
      </c>
      <c r="G472">
        <v>27</v>
      </c>
      <c r="H472">
        <v>3</v>
      </c>
      <c r="I472" t="s">
        <v>270</v>
      </c>
      <c r="J472" t="s">
        <v>272</v>
      </c>
      <c r="K472" t="s">
        <v>271</v>
      </c>
      <c r="L472">
        <v>1354</v>
      </c>
      <c r="N472">
        <v>1010</v>
      </c>
      <c r="O472" t="s">
        <v>180</v>
      </c>
      <c r="P472" t="s">
        <v>180</v>
      </c>
      <c r="Q472">
        <v>1</v>
      </c>
      <c r="W472">
        <v>0</v>
      </c>
      <c r="X472">
        <v>-1873178035</v>
      </c>
      <c r="Y472">
        <v>10</v>
      </c>
      <c r="AA472">
        <v>236.53</v>
      </c>
      <c r="AB472">
        <v>0</v>
      </c>
      <c r="AC472">
        <v>0</v>
      </c>
      <c r="AD472">
        <v>0</v>
      </c>
      <c r="AE472">
        <v>236.53</v>
      </c>
      <c r="AF472">
        <v>0</v>
      </c>
      <c r="AG472">
        <v>0</v>
      </c>
      <c r="AH472">
        <v>0</v>
      </c>
      <c r="AI472">
        <v>1</v>
      </c>
      <c r="AJ472">
        <v>1</v>
      </c>
      <c r="AK472">
        <v>1</v>
      </c>
      <c r="AL472">
        <v>1</v>
      </c>
      <c r="AN472">
        <v>0</v>
      </c>
      <c r="AO472">
        <v>1</v>
      </c>
      <c r="AP472">
        <v>0</v>
      </c>
      <c r="AQ472">
        <v>0</v>
      </c>
      <c r="AR472">
        <v>0</v>
      </c>
      <c r="AS472" t="s">
        <v>3</v>
      </c>
      <c r="AT472">
        <v>10</v>
      </c>
      <c r="AU472" t="s">
        <v>3</v>
      </c>
      <c r="AV472">
        <v>0</v>
      </c>
      <c r="AW472">
        <v>2</v>
      </c>
      <c r="AX472">
        <v>55577427</v>
      </c>
      <c r="AY472">
        <v>1</v>
      </c>
      <c r="AZ472">
        <v>0</v>
      </c>
      <c r="BA472">
        <v>456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CX472">
        <f>Y472*Source!I1602</f>
        <v>2</v>
      </c>
      <c r="CY472">
        <f>AA472</f>
        <v>236.53</v>
      </c>
      <c r="CZ472">
        <f>AE472</f>
        <v>236.53</v>
      </c>
      <c r="DA472">
        <f>AI472</f>
        <v>1</v>
      </c>
      <c r="DB472">
        <f t="shared" si="34"/>
        <v>2365.3000000000002</v>
      </c>
      <c r="DC472">
        <f t="shared" si="35"/>
        <v>0</v>
      </c>
    </row>
    <row r="473" spans="1:107" x14ac:dyDescent="0.2">
      <c r="A473">
        <f>ROW(Source!A1604)</f>
        <v>1604</v>
      </c>
      <c r="B473">
        <v>55574044</v>
      </c>
      <c r="C473">
        <v>55577429</v>
      </c>
      <c r="D473">
        <v>52263930</v>
      </c>
      <c r="E473">
        <v>27</v>
      </c>
      <c r="F473">
        <v>1</v>
      </c>
      <c r="G473">
        <v>27</v>
      </c>
      <c r="H473">
        <v>1</v>
      </c>
      <c r="I473" t="s">
        <v>530</v>
      </c>
      <c r="J473" t="s">
        <v>3</v>
      </c>
      <c r="K473" t="s">
        <v>531</v>
      </c>
      <c r="L473">
        <v>1191</v>
      </c>
      <c r="N473">
        <v>1013</v>
      </c>
      <c r="O473" t="s">
        <v>532</v>
      </c>
      <c r="P473" t="s">
        <v>532</v>
      </c>
      <c r="Q473">
        <v>1</v>
      </c>
      <c r="W473">
        <v>0</v>
      </c>
      <c r="X473">
        <v>476480486</v>
      </c>
      <c r="Y473">
        <v>6.22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1</v>
      </c>
      <c r="AL473">
        <v>1</v>
      </c>
      <c r="AN473">
        <v>0</v>
      </c>
      <c r="AO473">
        <v>1</v>
      </c>
      <c r="AP473">
        <v>0</v>
      </c>
      <c r="AQ473">
        <v>0</v>
      </c>
      <c r="AR473">
        <v>0</v>
      </c>
      <c r="AS473" t="s">
        <v>3</v>
      </c>
      <c r="AT473">
        <v>6.22</v>
      </c>
      <c r="AU473" t="s">
        <v>3</v>
      </c>
      <c r="AV473">
        <v>1</v>
      </c>
      <c r="AW473">
        <v>2</v>
      </c>
      <c r="AX473">
        <v>55577435</v>
      </c>
      <c r="AY473">
        <v>1</v>
      </c>
      <c r="AZ473">
        <v>0</v>
      </c>
      <c r="BA473">
        <v>457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CX473">
        <f>Y473*Source!I1604</f>
        <v>2.488</v>
      </c>
      <c r="CY473">
        <f>AD473</f>
        <v>0</v>
      </c>
      <c r="CZ473">
        <f>AH473</f>
        <v>0</v>
      </c>
      <c r="DA473">
        <f>AL473</f>
        <v>1</v>
      </c>
      <c r="DB473">
        <f t="shared" si="34"/>
        <v>0</v>
      </c>
      <c r="DC473">
        <f t="shared" si="35"/>
        <v>0</v>
      </c>
    </row>
    <row r="474" spans="1:107" x14ac:dyDescent="0.2">
      <c r="A474">
        <f>ROW(Source!A1604)</f>
        <v>1604</v>
      </c>
      <c r="B474">
        <v>55574044</v>
      </c>
      <c r="C474">
        <v>55577429</v>
      </c>
      <c r="D474">
        <v>52278256</v>
      </c>
      <c r="E474">
        <v>1</v>
      </c>
      <c r="F474">
        <v>1</v>
      </c>
      <c r="G474">
        <v>27</v>
      </c>
      <c r="H474">
        <v>3</v>
      </c>
      <c r="I474" t="s">
        <v>550</v>
      </c>
      <c r="J474" t="s">
        <v>551</v>
      </c>
      <c r="K474" t="s">
        <v>552</v>
      </c>
      <c r="L474">
        <v>1339</v>
      </c>
      <c r="N474">
        <v>1007</v>
      </c>
      <c r="O474" t="s">
        <v>175</v>
      </c>
      <c r="P474" t="s">
        <v>175</v>
      </c>
      <c r="Q474">
        <v>1</v>
      </c>
      <c r="W474">
        <v>0</v>
      </c>
      <c r="X474">
        <v>1817333636</v>
      </c>
      <c r="Y474">
        <v>0.29899999999999999</v>
      </c>
      <c r="AA474">
        <v>590.78</v>
      </c>
      <c r="AB474">
        <v>0</v>
      </c>
      <c r="AC474">
        <v>0</v>
      </c>
      <c r="AD474">
        <v>0</v>
      </c>
      <c r="AE474">
        <v>590.78</v>
      </c>
      <c r="AF474">
        <v>0</v>
      </c>
      <c r="AG474">
        <v>0</v>
      </c>
      <c r="AH474">
        <v>0</v>
      </c>
      <c r="AI474">
        <v>1</v>
      </c>
      <c r="AJ474">
        <v>1</v>
      </c>
      <c r="AK474">
        <v>1</v>
      </c>
      <c r="AL474">
        <v>1</v>
      </c>
      <c r="AN474">
        <v>0</v>
      </c>
      <c r="AO474">
        <v>1</v>
      </c>
      <c r="AP474">
        <v>0</v>
      </c>
      <c r="AQ474">
        <v>0</v>
      </c>
      <c r="AR474">
        <v>0</v>
      </c>
      <c r="AS474" t="s">
        <v>3</v>
      </c>
      <c r="AT474">
        <v>0.29899999999999999</v>
      </c>
      <c r="AU474" t="s">
        <v>3</v>
      </c>
      <c r="AV474">
        <v>0</v>
      </c>
      <c r="AW474">
        <v>2</v>
      </c>
      <c r="AX474">
        <v>55577436</v>
      </c>
      <c r="AY474">
        <v>1</v>
      </c>
      <c r="AZ474">
        <v>0</v>
      </c>
      <c r="BA474">
        <v>458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CX474">
        <f>Y474*Source!I1604</f>
        <v>0.1196</v>
      </c>
      <c r="CY474">
        <f>AA474</f>
        <v>590.78</v>
      </c>
      <c r="CZ474">
        <f>AE474</f>
        <v>590.78</v>
      </c>
      <c r="DA474">
        <f>AI474</f>
        <v>1</v>
      </c>
      <c r="DB474">
        <f t="shared" si="34"/>
        <v>176.64</v>
      </c>
      <c r="DC474">
        <f t="shared" si="35"/>
        <v>0</v>
      </c>
    </row>
    <row r="475" spans="1:107" x14ac:dyDescent="0.2">
      <c r="A475">
        <f>ROW(Source!A1604)</f>
        <v>1604</v>
      </c>
      <c r="B475">
        <v>55574044</v>
      </c>
      <c r="C475">
        <v>55577429</v>
      </c>
      <c r="D475">
        <v>52277204</v>
      </c>
      <c r="E475">
        <v>1</v>
      </c>
      <c r="F475">
        <v>1</v>
      </c>
      <c r="G475">
        <v>27</v>
      </c>
      <c r="H475">
        <v>3</v>
      </c>
      <c r="I475" t="s">
        <v>553</v>
      </c>
      <c r="J475" t="s">
        <v>554</v>
      </c>
      <c r="K475" t="s">
        <v>555</v>
      </c>
      <c r="L475">
        <v>1348</v>
      </c>
      <c r="N475">
        <v>1009</v>
      </c>
      <c r="O475" t="s">
        <v>120</v>
      </c>
      <c r="P475" t="s">
        <v>120</v>
      </c>
      <c r="Q475">
        <v>1000</v>
      </c>
      <c r="W475">
        <v>0</v>
      </c>
      <c r="X475">
        <v>381792092</v>
      </c>
      <c r="Y475">
        <v>0.107</v>
      </c>
      <c r="AA475">
        <v>4207.5</v>
      </c>
      <c r="AB475">
        <v>0</v>
      </c>
      <c r="AC475">
        <v>0</v>
      </c>
      <c r="AD475">
        <v>0</v>
      </c>
      <c r="AE475">
        <v>4207.5</v>
      </c>
      <c r="AF475">
        <v>0</v>
      </c>
      <c r="AG475">
        <v>0</v>
      </c>
      <c r="AH475">
        <v>0</v>
      </c>
      <c r="AI475">
        <v>1</v>
      </c>
      <c r="AJ475">
        <v>1</v>
      </c>
      <c r="AK475">
        <v>1</v>
      </c>
      <c r="AL475">
        <v>1</v>
      </c>
      <c r="AN475">
        <v>0</v>
      </c>
      <c r="AO475">
        <v>1</v>
      </c>
      <c r="AP475">
        <v>0</v>
      </c>
      <c r="AQ475">
        <v>0</v>
      </c>
      <c r="AR475">
        <v>0</v>
      </c>
      <c r="AS475" t="s">
        <v>3</v>
      </c>
      <c r="AT475">
        <v>0.107</v>
      </c>
      <c r="AU475" t="s">
        <v>3</v>
      </c>
      <c r="AV475">
        <v>0</v>
      </c>
      <c r="AW475">
        <v>2</v>
      </c>
      <c r="AX475">
        <v>55577437</v>
      </c>
      <c r="AY475">
        <v>1</v>
      </c>
      <c r="AZ475">
        <v>0</v>
      </c>
      <c r="BA475">
        <v>459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CX475">
        <f>Y475*Source!I1604</f>
        <v>4.2800000000000005E-2</v>
      </c>
      <c r="CY475">
        <f>AA475</f>
        <v>4207.5</v>
      </c>
      <c r="CZ475">
        <f>AE475</f>
        <v>4207.5</v>
      </c>
      <c r="DA475">
        <f>AI475</f>
        <v>1</v>
      </c>
      <c r="DB475">
        <f t="shared" si="34"/>
        <v>450.2</v>
      </c>
      <c r="DC475">
        <f t="shared" si="35"/>
        <v>0</v>
      </c>
    </row>
    <row r="476" spans="1:107" x14ac:dyDescent="0.2">
      <c r="A476">
        <f>ROW(Source!A1604)</f>
        <v>1604</v>
      </c>
      <c r="B476">
        <v>55574044</v>
      </c>
      <c r="C476">
        <v>55577429</v>
      </c>
      <c r="D476">
        <v>52279001</v>
      </c>
      <c r="E476">
        <v>1</v>
      </c>
      <c r="F476">
        <v>1</v>
      </c>
      <c r="G476">
        <v>27</v>
      </c>
      <c r="H476">
        <v>3</v>
      </c>
      <c r="I476" t="s">
        <v>556</v>
      </c>
      <c r="J476" t="s">
        <v>557</v>
      </c>
      <c r="K476" t="s">
        <v>558</v>
      </c>
      <c r="L476">
        <v>1339</v>
      </c>
      <c r="N476">
        <v>1007</v>
      </c>
      <c r="O476" t="s">
        <v>175</v>
      </c>
      <c r="P476" t="s">
        <v>175</v>
      </c>
      <c r="Q476">
        <v>1</v>
      </c>
      <c r="W476">
        <v>0</v>
      </c>
      <c r="X476">
        <v>1057803868</v>
      </c>
      <c r="Y476">
        <v>7.6999999999999999E-2</v>
      </c>
      <c r="AA476">
        <v>35.25</v>
      </c>
      <c r="AB476">
        <v>0</v>
      </c>
      <c r="AC476">
        <v>0</v>
      </c>
      <c r="AD476">
        <v>0</v>
      </c>
      <c r="AE476">
        <v>35.25</v>
      </c>
      <c r="AF476">
        <v>0</v>
      </c>
      <c r="AG476">
        <v>0</v>
      </c>
      <c r="AH476">
        <v>0</v>
      </c>
      <c r="AI476">
        <v>1</v>
      </c>
      <c r="AJ476">
        <v>1</v>
      </c>
      <c r="AK476">
        <v>1</v>
      </c>
      <c r="AL476">
        <v>1</v>
      </c>
      <c r="AN476">
        <v>0</v>
      </c>
      <c r="AO476">
        <v>1</v>
      </c>
      <c r="AP476">
        <v>0</v>
      </c>
      <c r="AQ476">
        <v>0</v>
      </c>
      <c r="AR476">
        <v>0</v>
      </c>
      <c r="AS476" t="s">
        <v>3</v>
      </c>
      <c r="AT476">
        <v>7.6999999999999999E-2</v>
      </c>
      <c r="AU476" t="s">
        <v>3</v>
      </c>
      <c r="AV476">
        <v>0</v>
      </c>
      <c r="AW476">
        <v>2</v>
      </c>
      <c r="AX476">
        <v>55577438</v>
      </c>
      <c r="AY476">
        <v>1</v>
      </c>
      <c r="AZ476">
        <v>0</v>
      </c>
      <c r="BA476">
        <v>460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CX476">
        <f>Y476*Source!I1604</f>
        <v>3.0800000000000001E-2</v>
      </c>
      <c r="CY476">
        <f>AA476</f>
        <v>35.25</v>
      </c>
      <c r="CZ476">
        <f>AE476</f>
        <v>35.25</v>
      </c>
      <c r="DA476">
        <f>AI476</f>
        <v>1</v>
      </c>
      <c r="DB476">
        <f t="shared" si="34"/>
        <v>2.71</v>
      </c>
      <c r="DC476">
        <f t="shared" si="35"/>
        <v>0</v>
      </c>
    </row>
    <row r="477" spans="1:107" x14ac:dyDescent="0.2">
      <c r="A477">
        <f>ROW(Source!A1604)</f>
        <v>1604</v>
      </c>
      <c r="B477">
        <v>55574044</v>
      </c>
      <c r="C477">
        <v>55577429</v>
      </c>
      <c r="D477">
        <v>52281688</v>
      </c>
      <c r="E477">
        <v>1</v>
      </c>
      <c r="F477">
        <v>1</v>
      </c>
      <c r="G477">
        <v>27</v>
      </c>
      <c r="H477">
        <v>3</v>
      </c>
      <c r="I477" t="s">
        <v>270</v>
      </c>
      <c r="J477" t="s">
        <v>272</v>
      </c>
      <c r="K477" t="s">
        <v>271</v>
      </c>
      <c r="L477">
        <v>1354</v>
      </c>
      <c r="N477">
        <v>1010</v>
      </c>
      <c r="O477" t="s">
        <v>180</v>
      </c>
      <c r="P477" t="s">
        <v>180</v>
      </c>
      <c r="Q477">
        <v>1</v>
      </c>
      <c r="W477">
        <v>0</v>
      </c>
      <c r="X477">
        <v>-1873178035</v>
      </c>
      <c r="Y477">
        <v>10</v>
      </c>
      <c r="AA477">
        <v>236.53</v>
      </c>
      <c r="AB477">
        <v>0</v>
      </c>
      <c r="AC477">
        <v>0</v>
      </c>
      <c r="AD477">
        <v>0</v>
      </c>
      <c r="AE477">
        <v>236.53</v>
      </c>
      <c r="AF477">
        <v>0</v>
      </c>
      <c r="AG477">
        <v>0</v>
      </c>
      <c r="AH477">
        <v>0</v>
      </c>
      <c r="AI477">
        <v>1</v>
      </c>
      <c r="AJ477">
        <v>1</v>
      </c>
      <c r="AK477">
        <v>1</v>
      </c>
      <c r="AL477">
        <v>1</v>
      </c>
      <c r="AN477">
        <v>0</v>
      </c>
      <c r="AO477">
        <v>1</v>
      </c>
      <c r="AP477">
        <v>0</v>
      </c>
      <c r="AQ477">
        <v>0</v>
      </c>
      <c r="AR477">
        <v>0</v>
      </c>
      <c r="AS477" t="s">
        <v>3</v>
      </c>
      <c r="AT477">
        <v>10</v>
      </c>
      <c r="AU477" t="s">
        <v>3</v>
      </c>
      <c r="AV477">
        <v>0</v>
      </c>
      <c r="AW477">
        <v>2</v>
      </c>
      <c r="AX477">
        <v>55577439</v>
      </c>
      <c r="AY477">
        <v>1</v>
      </c>
      <c r="AZ477">
        <v>0</v>
      </c>
      <c r="BA477">
        <v>461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CX477">
        <f>Y477*Source!I1604</f>
        <v>4</v>
      </c>
      <c r="CY477">
        <f>AA477</f>
        <v>236.53</v>
      </c>
      <c r="CZ477">
        <f>AE477</f>
        <v>236.53</v>
      </c>
      <c r="DA477">
        <f>AI477</f>
        <v>1</v>
      </c>
      <c r="DB477">
        <f t="shared" si="34"/>
        <v>2365.3000000000002</v>
      </c>
      <c r="DC477">
        <f t="shared" si="35"/>
        <v>0</v>
      </c>
    </row>
    <row r="478" spans="1:107" x14ac:dyDescent="0.2">
      <c r="A478">
        <f>ROW(Source!A1646)</f>
        <v>1646</v>
      </c>
      <c r="B478">
        <v>55574044</v>
      </c>
      <c r="C478">
        <v>55577553</v>
      </c>
      <c r="D478">
        <v>52263930</v>
      </c>
      <c r="E478">
        <v>27</v>
      </c>
      <c r="F478">
        <v>1</v>
      </c>
      <c r="G478">
        <v>27</v>
      </c>
      <c r="H478">
        <v>1</v>
      </c>
      <c r="I478" t="s">
        <v>530</v>
      </c>
      <c r="J478" t="s">
        <v>3</v>
      </c>
      <c r="K478" t="s">
        <v>531</v>
      </c>
      <c r="L478">
        <v>1191</v>
      </c>
      <c r="N478">
        <v>1013</v>
      </c>
      <c r="O478" t="s">
        <v>532</v>
      </c>
      <c r="P478" t="s">
        <v>532</v>
      </c>
      <c r="Q478">
        <v>1</v>
      </c>
      <c r="W478">
        <v>0</v>
      </c>
      <c r="X478">
        <v>476480486</v>
      </c>
      <c r="Y478">
        <v>1.59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1</v>
      </c>
      <c r="AK478">
        <v>1</v>
      </c>
      <c r="AL478">
        <v>1</v>
      </c>
      <c r="AN478">
        <v>0</v>
      </c>
      <c r="AO478">
        <v>1</v>
      </c>
      <c r="AP478">
        <v>0</v>
      </c>
      <c r="AQ478">
        <v>0</v>
      </c>
      <c r="AR478">
        <v>0</v>
      </c>
      <c r="AS478" t="s">
        <v>3</v>
      </c>
      <c r="AT478">
        <v>1.59</v>
      </c>
      <c r="AU478" t="s">
        <v>3</v>
      </c>
      <c r="AV478">
        <v>1</v>
      </c>
      <c r="AW478">
        <v>2</v>
      </c>
      <c r="AX478">
        <v>55577557</v>
      </c>
      <c r="AY478">
        <v>1</v>
      </c>
      <c r="AZ478">
        <v>0</v>
      </c>
      <c r="BA478">
        <v>462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CX478">
        <f>Y478*Source!I1646</f>
        <v>1.1204730000000001</v>
      </c>
      <c r="CY478">
        <f>AD478</f>
        <v>0</v>
      </c>
      <c r="CZ478">
        <f>AH478</f>
        <v>0</v>
      </c>
      <c r="DA478">
        <f>AL478</f>
        <v>1</v>
      </c>
      <c r="DB478">
        <f t="shared" si="34"/>
        <v>0</v>
      </c>
      <c r="DC478">
        <f t="shared" si="35"/>
        <v>0</v>
      </c>
    </row>
    <row r="479" spans="1:107" x14ac:dyDescent="0.2">
      <c r="A479">
        <f>ROW(Source!A1646)</f>
        <v>1646</v>
      </c>
      <c r="B479">
        <v>55574044</v>
      </c>
      <c r="C479">
        <v>55577553</v>
      </c>
      <c r="D479">
        <v>52276100</v>
      </c>
      <c r="E479">
        <v>1</v>
      </c>
      <c r="F479">
        <v>1</v>
      </c>
      <c r="G479">
        <v>27</v>
      </c>
      <c r="H479">
        <v>2</v>
      </c>
      <c r="I479" t="s">
        <v>617</v>
      </c>
      <c r="J479" t="s">
        <v>618</v>
      </c>
      <c r="K479" t="s">
        <v>619</v>
      </c>
      <c r="L479">
        <v>1368</v>
      </c>
      <c r="N479">
        <v>1011</v>
      </c>
      <c r="O479" t="s">
        <v>536</v>
      </c>
      <c r="P479" t="s">
        <v>536</v>
      </c>
      <c r="Q479">
        <v>1</v>
      </c>
      <c r="W479">
        <v>0</v>
      </c>
      <c r="X479">
        <v>-903558812</v>
      </c>
      <c r="Y479">
        <v>4.9800000000000004</v>
      </c>
      <c r="AA479">
        <v>0</v>
      </c>
      <c r="AB479">
        <v>1493.72</v>
      </c>
      <c r="AC479">
        <v>566.86</v>
      </c>
      <c r="AD479">
        <v>0</v>
      </c>
      <c r="AE479">
        <v>0</v>
      </c>
      <c r="AF479">
        <v>1493.72</v>
      </c>
      <c r="AG479">
        <v>566.86</v>
      </c>
      <c r="AH479">
        <v>0</v>
      </c>
      <c r="AI479">
        <v>1</v>
      </c>
      <c r="AJ479">
        <v>1</v>
      </c>
      <c r="AK479">
        <v>1</v>
      </c>
      <c r="AL479">
        <v>1</v>
      </c>
      <c r="AN479">
        <v>0</v>
      </c>
      <c r="AO479">
        <v>1</v>
      </c>
      <c r="AP479">
        <v>0</v>
      </c>
      <c r="AQ479">
        <v>0</v>
      </c>
      <c r="AR479">
        <v>0</v>
      </c>
      <c r="AS479" t="s">
        <v>3</v>
      </c>
      <c r="AT479">
        <v>4.9800000000000004</v>
      </c>
      <c r="AU479" t="s">
        <v>3</v>
      </c>
      <c r="AV479">
        <v>0</v>
      </c>
      <c r="AW479">
        <v>2</v>
      </c>
      <c r="AX479">
        <v>55577558</v>
      </c>
      <c r="AY479">
        <v>1</v>
      </c>
      <c r="AZ479">
        <v>0</v>
      </c>
      <c r="BA479">
        <v>463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CX479">
        <f>Y479*Source!I1646</f>
        <v>3.5094060000000002</v>
      </c>
      <c r="CY479">
        <f>AB479</f>
        <v>1493.72</v>
      </c>
      <c r="CZ479">
        <f>AF479</f>
        <v>1493.72</v>
      </c>
      <c r="DA479">
        <f>AJ479</f>
        <v>1</v>
      </c>
      <c r="DB479">
        <f t="shared" si="34"/>
        <v>7438.73</v>
      </c>
      <c r="DC479">
        <f t="shared" si="35"/>
        <v>2822.96</v>
      </c>
    </row>
    <row r="480" spans="1:107" x14ac:dyDescent="0.2">
      <c r="A480">
        <f>ROW(Source!A1646)</f>
        <v>1646</v>
      </c>
      <c r="B480">
        <v>55574044</v>
      </c>
      <c r="C480">
        <v>55577553</v>
      </c>
      <c r="D480">
        <v>52276123</v>
      </c>
      <c r="E480">
        <v>1</v>
      </c>
      <c r="F480">
        <v>1</v>
      </c>
      <c r="G480">
        <v>27</v>
      </c>
      <c r="H480">
        <v>2</v>
      </c>
      <c r="I480" t="s">
        <v>620</v>
      </c>
      <c r="J480" t="s">
        <v>621</v>
      </c>
      <c r="K480" t="s">
        <v>622</v>
      </c>
      <c r="L480">
        <v>1368</v>
      </c>
      <c r="N480">
        <v>1011</v>
      </c>
      <c r="O480" t="s">
        <v>536</v>
      </c>
      <c r="P480" t="s">
        <v>536</v>
      </c>
      <c r="Q480">
        <v>1</v>
      </c>
      <c r="W480">
        <v>0</v>
      </c>
      <c r="X480">
        <v>-888973741</v>
      </c>
      <c r="Y480">
        <v>1.25</v>
      </c>
      <c r="AA480">
        <v>0</v>
      </c>
      <c r="AB480">
        <v>1072.23</v>
      </c>
      <c r="AC480">
        <v>488.73</v>
      </c>
      <c r="AD480">
        <v>0</v>
      </c>
      <c r="AE480">
        <v>0</v>
      </c>
      <c r="AF480">
        <v>1072.23</v>
      </c>
      <c r="AG480">
        <v>488.73</v>
      </c>
      <c r="AH480">
        <v>0</v>
      </c>
      <c r="AI480">
        <v>1</v>
      </c>
      <c r="AJ480">
        <v>1</v>
      </c>
      <c r="AK480">
        <v>1</v>
      </c>
      <c r="AL480">
        <v>1</v>
      </c>
      <c r="AN480">
        <v>0</v>
      </c>
      <c r="AO480">
        <v>1</v>
      </c>
      <c r="AP480">
        <v>0</v>
      </c>
      <c r="AQ480">
        <v>0</v>
      </c>
      <c r="AR480">
        <v>0</v>
      </c>
      <c r="AS480" t="s">
        <v>3</v>
      </c>
      <c r="AT480">
        <v>1.25</v>
      </c>
      <c r="AU480" t="s">
        <v>3</v>
      </c>
      <c r="AV480">
        <v>0</v>
      </c>
      <c r="AW480">
        <v>2</v>
      </c>
      <c r="AX480">
        <v>55577559</v>
      </c>
      <c r="AY480">
        <v>1</v>
      </c>
      <c r="AZ480">
        <v>0</v>
      </c>
      <c r="BA480">
        <v>464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CX480">
        <f>Y480*Source!I1646</f>
        <v>0.88087499999999996</v>
      </c>
      <c r="CY480">
        <f>AB480</f>
        <v>1072.23</v>
      </c>
      <c r="CZ480">
        <f>AF480</f>
        <v>1072.23</v>
      </c>
      <c r="DA480">
        <f>AJ480</f>
        <v>1</v>
      </c>
      <c r="DB480">
        <f t="shared" si="34"/>
        <v>1340.29</v>
      </c>
      <c r="DC480">
        <f t="shared" si="35"/>
        <v>610.91</v>
      </c>
    </row>
    <row r="481" spans="1:107" x14ac:dyDescent="0.2">
      <c r="A481">
        <f>ROW(Source!A1647)</f>
        <v>1647</v>
      </c>
      <c r="B481">
        <v>55574044</v>
      </c>
      <c r="C481">
        <v>55577560</v>
      </c>
      <c r="D481">
        <v>52263930</v>
      </c>
      <c r="E481">
        <v>27</v>
      </c>
      <c r="F481">
        <v>1</v>
      </c>
      <c r="G481">
        <v>27</v>
      </c>
      <c r="H481">
        <v>1</v>
      </c>
      <c r="I481" t="s">
        <v>530</v>
      </c>
      <c r="J481" t="s">
        <v>3</v>
      </c>
      <c r="K481" t="s">
        <v>531</v>
      </c>
      <c r="L481">
        <v>1191</v>
      </c>
      <c r="N481">
        <v>1013</v>
      </c>
      <c r="O481" t="s">
        <v>532</v>
      </c>
      <c r="P481" t="s">
        <v>532</v>
      </c>
      <c r="Q481">
        <v>1</v>
      </c>
      <c r="W481">
        <v>0</v>
      </c>
      <c r="X481">
        <v>476480486</v>
      </c>
      <c r="Y481">
        <v>221.6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1</v>
      </c>
      <c r="AK481">
        <v>1</v>
      </c>
      <c r="AL481">
        <v>1</v>
      </c>
      <c r="AN481">
        <v>0</v>
      </c>
      <c r="AO481">
        <v>1</v>
      </c>
      <c r="AP481">
        <v>0</v>
      </c>
      <c r="AQ481">
        <v>0</v>
      </c>
      <c r="AR481">
        <v>0</v>
      </c>
      <c r="AS481" t="s">
        <v>3</v>
      </c>
      <c r="AT481">
        <v>221.6</v>
      </c>
      <c r="AU481" t="s">
        <v>3</v>
      </c>
      <c r="AV481">
        <v>1</v>
      </c>
      <c r="AW481">
        <v>2</v>
      </c>
      <c r="AX481">
        <v>55577562</v>
      </c>
      <c r="AY481">
        <v>1</v>
      </c>
      <c r="AZ481">
        <v>0</v>
      </c>
      <c r="BA481">
        <v>465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CX481">
        <f>Y481*Source!I1647</f>
        <v>17.351279999999999</v>
      </c>
      <c r="CY481">
        <f>AD481</f>
        <v>0</v>
      </c>
      <c r="CZ481">
        <f>AH481</f>
        <v>0</v>
      </c>
      <c r="DA481">
        <f>AL481</f>
        <v>1</v>
      </c>
      <c r="DB481">
        <f t="shared" si="34"/>
        <v>0</v>
      </c>
      <c r="DC481">
        <f t="shared" si="35"/>
        <v>0</v>
      </c>
    </row>
    <row r="482" spans="1:107" x14ac:dyDescent="0.2">
      <c r="A482">
        <f>ROW(Source!A1648)</f>
        <v>1648</v>
      </c>
      <c r="B482">
        <v>55574044</v>
      </c>
      <c r="C482">
        <v>55577563</v>
      </c>
      <c r="D482">
        <v>52276122</v>
      </c>
      <c r="E482">
        <v>1</v>
      </c>
      <c r="F482">
        <v>1</v>
      </c>
      <c r="G482">
        <v>27</v>
      </c>
      <c r="H482">
        <v>2</v>
      </c>
      <c r="I482" t="s">
        <v>623</v>
      </c>
      <c r="J482" t="s">
        <v>624</v>
      </c>
      <c r="K482" t="s">
        <v>625</v>
      </c>
      <c r="L482">
        <v>1368</v>
      </c>
      <c r="N482">
        <v>1011</v>
      </c>
      <c r="O482" t="s">
        <v>536</v>
      </c>
      <c r="P482" t="s">
        <v>536</v>
      </c>
      <c r="Q482">
        <v>1</v>
      </c>
      <c r="W482">
        <v>0</v>
      </c>
      <c r="X482">
        <v>974897901</v>
      </c>
      <c r="Y482">
        <v>0.31</v>
      </c>
      <c r="AA482">
        <v>0</v>
      </c>
      <c r="AB482">
        <v>956.79</v>
      </c>
      <c r="AC482">
        <v>359.44</v>
      </c>
      <c r="AD482">
        <v>0</v>
      </c>
      <c r="AE482">
        <v>0</v>
      </c>
      <c r="AF482">
        <v>956.79</v>
      </c>
      <c r="AG482">
        <v>359.44</v>
      </c>
      <c r="AH482">
        <v>0</v>
      </c>
      <c r="AI482">
        <v>1</v>
      </c>
      <c r="AJ482">
        <v>1</v>
      </c>
      <c r="AK482">
        <v>1</v>
      </c>
      <c r="AL482">
        <v>1</v>
      </c>
      <c r="AN482">
        <v>0</v>
      </c>
      <c r="AO482">
        <v>1</v>
      </c>
      <c r="AP482">
        <v>0</v>
      </c>
      <c r="AQ482">
        <v>0</v>
      </c>
      <c r="AR482">
        <v>0</v>
      </c>
      <c r="AS482" t="s">
        <v>3</v>
      </c>
      <c r="AT482">
        <v>0.31</v>
      </c>
      <c r="AU482" t="s">
        <v>3</v>
      </c>
      <c r="AV482">
        <v>0</v>
      </c>
      <c r="AW482">
        <v>2</v>
      </c>
      <c r="AX482">
        <v>55577565</v>
      </c>
      <c r="AY482">
        <v>1</v>
      </c>
      <c r="AZ482">
        <v>0</v>
      </c>
      <c r="BA482">
        <v>466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CX482">
        <f>Y482*Source!I1648</f>
        <v>1.092285</v>
      </c>
      <c r="CY482">
        <f>AB482</f>
        <v>956.79</v>
      </c>
      <c r="CZ482">
        <f>AF482</f>
        <v>956.79</v>
      </c>
      <c r="DA482">
        <f>AJ482</f>
        <v>1</v>
      </c>
      <c r="DB482">
        <f t="shared" si="34"/>
        <v>296.60000000000002</v>
      </c>
      <c r="DC482">
        <f t="shared" si="35"/>
        <v>111.43</v>
      </c>
    </row>
    <row r="483" spans="1:107" x14ac:dyDescent="0.2">
      <c r="A483">
        <f>ROW(Source!A1649)</f>
        <v>1649</v>
      </c>
      <c r="B483">
        <v>55574044</v>
      </c>
      <c r="C483">
        <v>55577566</v>
      </c>
      <c r="D483">
        <v>52263930</v>
      </c>
      <c r="E483">
        <v>27</v>
      </c>
      <c r="F483">
        <v>1</v>
      </c>
      <c r="G483">
        <v>27</v>
      </c>
      <c r="H483">
        <v>1</v>
      </c>
      <c r="I483" t="s">
        <v>530</v>
      </c>
      <c r="J483" t="s">
        <v>3</v>
      </c>
      <c r="K483" t="s">
        <v>531</v>
      </c>
      <c r="L483">
        <v>1191</v>
      </c>
      <c r="N483">
        <v>1013</v>
      </c>
      <c r="O483" t="s">
        <v>532</v>
      </c>
      <c r="P483" t="s">
        <v>532</v>
      </c>
      <c r="Q483">
        <v>1</v>
      </c>
      <c r="W483">
        <v>0</v>
      </c>
      <c r="X483">
        <v>476480486</v>
      </c>
      <c r="Y483">
        <v>16.559999999999999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1</v>
      </c>
      <c r="AK483">
        <v>1</v>
      </c>
      <c r="AL483">
        <v>1</v>
      </c>
      <c r="AN483">
        <v>0</v>
      </c>
      <c r="AO483">
        <v>1</v>
      </c>
      <c r="AP483">
        <v>0</v>
      </c>
      <c r="AQ483">
        <v>0</v>
      </c>
      <c r="AR483">
        <v>0</v>
      </c>
      <c r="AS483" t="s">
        <v>3</v>
      </c>
      <c r="AT483">
        <v>16.559999999999999</v>
      </c>
      <c r="AU483" t="s">
        <v>3</v>
      </c>
      <c r="AV483">
        <v>1</v>
      </c>
      <c r="AW483">
        <v>2</v>
      </c>
      <c r="AX483">
        <v>55577575</v>
      </c>
      <c r="AY483">
        <v>1</v>
      </c>
      <c r="AZ483">
        <v>0</v>
      </c>
      <c r="BA483">
        <v>467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CX483">
        <f>Y483*Source!I1649</f>
        <v>4.3221600000000002</v>
      </c>
      <c r="CY483">
        <f>AD483</f>
        <v>0</v>
      </c>
      <c r="CZ483">
        <f>AH483</f>
        <v>0</v>
      </c>
      <c r="DA483">
        <f>AL483</f>
        <v>1</v>
      </c>
      <c r="DB483">
        <f t="shared" si="34"/>
        <v>0</v>
      </c>
      <c r="DC483">
        <f t="shared" si="35"/>
        <v>0</v>
      </c>
    </row>
    <row r="484" spans="1:107" x14ac:dyDescent="0.2">
      <c r="A484">
        <f>ROW(Source!A1649)</f>
        <v>1649</v>
      </c>
      <c r="B484">
        <v>55574044</v>
      </c>
      <c r="C484">
        <v>55577566</v>
      </c>
      <c r="D484">
        <v>52276145</v>
      </c>
      <c r="E484">
        <v>1</v>
      </c>
      <c r="F484">
        <v>1</v>
      </c>
      <c r="G484">
        <v>27</v>
      </c>
      <c r="H484">
        <v>2</v>
      </c>
      <c r="I484" t="s">
        <v>626</v>
      </c>
      <c r="J484" t="s">
        <v>627</v>
      </c>
      <c r="K484" t="s">
        <v>628</v>
      </c>
      <c r="L484">
        <v>1368</v>
      </c>
      <c r="N484">
        <v>1011</v>
      </c>
      <c r="O484" t="s">
        <v>536</v>
      </c>
      <c r="P484" t="s">
        <v>536</v>
      </c>
      <c r="Q484">
        <v>1</v>
      </c>
      <c r="W484">
        <v>0</v>
      </c>
      <c r="X484">
        <v>-714750861</v>
      </c>
      <c r="Y484">
        <v>2.08</v>
      </c>
      <c r="AA484">
        <v>0</v>
      </c>
      <c r="AB484">
        <v>740.94</v>
      </c>
      <c r="AC484">
        <v>413.22</v>
      </c>
      <c r="AD484">
        <v>0</v>
      </c>
      <c r="AE484">
        <v>0</v>
      </c>
      <c r="AF484">
        <v>740.94</v>
      </c>
      <c r="AG484">
        <v>413.22</v>
      </c>
      <c r="AH484">
        <v>0</v>
      </c>
      <c r="AI484">
        <v>1</v>
      </c>
      <c r="AJ484">
        <v>1</v>
      </c>
      <c r="AK484">
        <v>1</v>
      </c>
      <c r="AL484">
        <v>1</v>
      </c>
      <c r="AN484">
        <v>0</v>
      </c>
      <c r="AO484">
        <v>1</v>
      </c>
      <c r="AP484">
        <v>0</v>
      </c>
      <c r="AQ484">
        <v>0</v>
      </c>
      <c r="AR484">
        <v>0</v>
      </c>
      <c r="AS484" t="s">
        <v>3</v>
      </c>
      <c r="AT484">
        <v>2.08</v>
      </c>
      <c r="AU484" t="s">
        <v>3</v>
      </c>
      <c r="AV484">
        <v>0</v>
      </c>
      <c r="AW484">
        <v>2</v>
      </c>
      <c r="AX484">
        <v>55577576</v>
      </c>
      <c r="AY484">
        <v>1</v>
      </c>
      <c r="AZ484">
        <v>0</v>
      </c>
      <c r="BA484">
        <v>468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CX484">
        <f>Y484*Source!I1649</f>
        <v>0.54288000000000003</v>
      </c>
      <c r="CY484">
        <f>AB484</f>
        <v>740.94</v>
      </c>
      <c r="CZ484">
        <f>AF484</f>
        <v>740.94</v>
      </c>
      <c r="DA484">
        <f>AJ484</f>
        <v>1</v>
      </c>
      <c r="DB484">
        <f t="shared" si="34"/>
        <v>1541.16</v>
      </c>
      <c r="DC484">
        <f t="shared" si="35"/>
        <v>859.5</v>
      </c>
    </row>
    <row r="485" spans="1:107" x14ac:dyDescent="0.2">
      <c r="A485">
        <f>ROW(Source!A1649)</f>
        <v>1649</v>
      </c>
      <c r="B485">
        <v>55574044</v>
      </c>
      <c r="C485">
        <v>55577566</v>
      </c>
      <c r="D485">
        <v>52276300</v>
      </c>
      <c r="E485">
        <v>1</v>
      </c>
      <c r="F485">
        <v>1</v>
      </c>
      <c r="G485">
        <v>27</v>
      </c>
      <c r="H485">
        <v>2</v>
      </c>
      <c r="I485" t="s">
        <v>629</v>
      </c>
      <c r="J485" t="s">
        <v>630</v>
      </c>
      <c r="K485" t="s">
        <v>631</v>
      </c>
      <c r="L485">
        <v>1368</v>
      </c>
      <c r="N485">
        <v>1011</v>
      </c>
      <c r="O485" t="s">
        <v>536</v>
      </c>
      <c r="P485" t="s">
        <v>536</v>
      </c>
      <c r="Q485">
        <v>1</v>
      </c>
      <c r="W485">
        <v>0</v>
      </c>
      <c r="X485">
        <v>1985690002</v>
      </c>
      <c r="Y485">
        <v>2.08</v>
      </c>
      <c r="AA485">
        <v>0</v>
      </c>
      <c r="AB485">
        <v>430.32</v>
      </c>
      <c r="AC485">
        <v>215.31</v>
      </c>
      <c r="AD485">
        <v>0</v>
      </c>
      <c r="AE485">
        <v>0</v>
      </c>
      <c r="AF485">
        <v>430.32</v>
      </c>
      <c r="AG485">
        <v>215.31</v>
      </c>
      <c r="AH485">
        <v>0</v>
      </c>
      <c r="AI485">
        <v>1</v>
      </c>
      <c r="AJ485">
        <v>1</v>
      </c>
      <c r="AK485">
        <v>1</v>
      </c>
      <c r="AL485">
        <v>1</v>
      </c>
      <c r="AN485">
        <v>0</v>
      </c>
      <c r="AO485">
        <v>1</v>
      </c>
      <c r="AP485">
        <v>0</v>
      </c>
      <c r="AQ485">
        <v>0</v>
      </c>
      <c r="AR485">
        <v>0</v>
      </c>
      <c r="AS485" t="s">
        <v>3</v>
      </c>
      <c r="AT485">
        <v>2.08</v>
      </c>
      <c r="AU485" t="s">
        <v>3</v>
      </c>
      <c r="AV485">
        <v>0</v>
      </c>
      <c r="AW485">
        <v>2</v>
      </c>
      <c r="AX485">
        <v>55577577</v>
      </c>
      <c r="AY485">
        <v>1</v>
      </c>
      <c r="AZ485">
        <v>0</v>
      </c>
      <c r="BA485">
        <v>469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CX485">
        <f>Y485*Source!I1649</f>
        <v>0.54288000000000003</v>
      </c>
      <c r="CY485">
        <f>AB485</f>
        <v>430.32</v>
      </c>
      <c r="CZ485">
        <f>AF485</f>
        <v>430.32</v>
      </c>
      <c r="DA485">
        <f>AJ485</f>
        <v>1</v>
      </c>
      <c r="DB485">
        <f t="shared" si="34"/>
        <v>895.07</v>
      </c>
      <c r="DC485">
        <f t="shared" si="35"/>
        <v>447.84</v>
      </c>
    </row>
    <row r="486" spans="1:107" x14ac:dyDescent="0.2">
      <c r="A486">
        <f>ROW(Source!A1649)</f>
        <v>1649</v>
      </c>
      <c r="B486">
        <v>55574044</v>
      </c>
      <c r="C486">
        <v>55577566</v>
      </c>
      <c r="D486">
        <v>52276303</v>
      </c>
      <c r="E486">
        <v>1</v>
      </c>
      <c r="F486">
        <v>1</v>
      </c>
      <c r="G486">
        <v>27</v>
      </c>
      <c r="H486">
        <v>2</v>
      </c>
      <c r="I486" t="s">
        <v>632</v>
      </c>
      <c r="J486" t="s">
        <v>633</v>
      </c>
      <c r="K486" t="s">
        <v>634</v>
      </c>
      <c r="L486">
        <v>1368</v>
      </c>
      <c r="N486">
        <v>1011</v>
      </c>
      <c r="O486" t="s">
        <v>536</v>
      </c>
      <c r="P486" t="s">
        <v>536</v>
      </c>
      <c r="Q486">
        <v>1</v>
      </c>
      <c r="W486">
        <v>0</v>
      </c>
      <c r="X486">
        <v>351519474</v>
      </c>
      <c r="Y486">
        <v>0.81</v>
      </c>
      <c r="AA486">
        <v>0</v>
      </c>
      <c r="AB486">
        <v>2020.59</v>
      </c>
      <c r="AC486">
        <v>458.56</v>
      </c>
      <c r="AD486">
        <v>0</v>
      </c>
      <c r="AE486">
        <v>0</v>
      </c>
      <c r="AF486">
        <v>2020.59</v>
      </c>
      <c r="AG486">
        <v>458.56</v>
      </c>
      <c r="AH486">
        <v>0</v>
      </c>
      <c r="AI486">
        <v>1</v>
      </c>
      <c r="AJ486">
        <v>1</v>
      </c>
      <c r="AK486">
        <v>1</v>
      </c>
      <c r="AL486">
        <v>1</v>
      </c>
      <c r="AN486">
        <v>0</v>
      </c>
      <c r="AO486">
        <v>1</v>
      </c>
      <c r="AP486">
        <v>0</v>
      </c>
      <c r="AQ486">
        <v>0</v>
      </c>
      <c r="AR486">
        <v>0</v>
      </c>
      <c r="AS486" t="s">
        <v>3</v>
      </c>
      <c r="AT486">
        <v>0.81</v>
      </c>
      <c r="AU486" t="s">
        <v>3</v>
      </c>
      <c r="AV486">
        <v>0</v>
      </c>
      <c r="AW486">
        <v>2</v>
      </c>
      <c r="AX486">
        <v>55577578</v>
      </c>
      <c r="AY486">
        <v>1</v>
      </c>
      <c r="AZ486">
        <v>0</v>
      </c>
      <c r="BA486">
        <v>470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CX486">
        <f>Y486*Source!I1649</f>
        <v>0.21141000000000001</v>
      </c>
      <c r="CY486">
        <f>AB486</f>
        <v>2020.59</v>
      </c>
      <c r="CZ486">
        <f>AF486</f>
        <v>2020.59</v>
      </c>
      <c r="DA486">
        <f>AJ486</f>
        <v>1</v>
      </c>
      <c r="DB486">
        <f t="shared" si="34"/>
        <v>1636.68</v>
      </c>
      <c r="DC486">
        <f t="shared" si="35"/>
        <v>371.43</v>
      </c>
    </row>
    <row r="487" spans="1:107" x14ac:dyDescent="0.2">
      <c r="A487">
        <f>ROW(Source!A1649)</f>
        <v>1649</v>
      </c>
      <c r="B487">
        <v>55574044</v>
      </c>
      <c r="C487">
        <v>55577566</v>
      </c>
      <c r="D487">
        <v>52276327</v>
      </c>
      <c r="E487">
        <v>1</v>
      </c>
      <c r="F487">
        <v>1</v>
      </c>
      <c r="G487">
        <v>27</v>
      </c>
      <c r="H487">
        <v>2</v>
      </c>
      <c r="I487" t="s">
        <v>635</v>
      </c>
      <c r="J487" t="s">
        <v>636</v>
      </c>
      <c r="K487" t="s">
        <v>637</v>
      </c>
      <c r="L487">
        <v>1368</v>
      </c>
      <c r="N487">
        <v>1011</v>
      </c>
      <c r="O487" t="s">
        <v>536</v>
      </c>
      <c r="P487" t="s">
        <v>536</v>
      </c>
      <c r="Q487">
        <v>1</v>
      </c>
      <c r="W487">
        <v>0</v>
      </c>
      <c r="X487">
        <v>41279402</v>
      </c>
      <c r="Y487">
        <v>1.94</v>
      </c>
      <c r="AA487">
        <v>0</v>
      </c>
      <c r="AB487">
        <v>1412.71</v>
      </c>
      <c r="AC487">
        <v>641.32000000000005</v>
      </c>
      <c r="AD487">
        <v>0</v>
      </c>
      <c r="AE487">
        <v>0</v>
      </c>
      <c r="AF487">
        <v>1412.71</v>
      </c>
      <c r="AG487">
        <v>641.32000000000005</v>
      </c>
      <c r="AH487">
        <v>0</v>
      </c>
      <c r="AI487">
        <v>1</v>
      </c>
      <c r="AJ487">
        <v>1</v>
      </c>
      <c r="AK487">
        <v>1</v>
      </c>
      <c r="AL487">
        <v>1</v>
      </c>
      <c r="AN487">
        <v>0</v>
      </c>
      <c r="AO487">
        <v>1</v>
      </c>
      <c r="AP487">
        <v>0</v>
      </c>
      <c r="AQ487">
        <v>0</v>
      </c>
      <c r="AR487">
        <v>0</v>
      </c>
      <c r="AS487" t="s">
        <v>3</v>
      </c>
      <c r="AT487">
        <v>1.94</v>
      </c>
      <c r="AU487" t="s">
        <v>3</v>
      </c>
      <c r="AV487">
        <v>0</v>
      </c>
      <c r="AW487">
        <v>2</v>
      </c>
      <c r="AX487">
        <v>55577579</v>
      </c>
      <c r="AY487">
        <v>1</v>
      </c>
      <c r="AZ487">
        <v>0</v>
      </c>
      <c r="BA487">
        <v>471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CX487">
        <f>Y487*Source!I1649</f>
        <v>0.50634000000000001</v>
      </c>
      <c r="CY487">
        <f>AB487</f>
        <v>1412.71</v>
      </c>
      <c r="CZ487">
        <f>AF487</f>
        <v>1412.71</v>
      </c>
      <c r="DA487">
        <f>AJ487</f>
        <v>1</v>
      </c>
      <c r="DB487">
        <f t="shared" si="34"/>
        <v>2740.66</v>
      </c>
      <c r="DC487">
        <f t="shared" si="35"/>
        <v>1244.1600000000001</v>
      </c>
    </row>
    <row r="488" spans="1:107" x14ac:dyDescent="0.2">
      <c r="A488">
        <f>ROW(Source!A1649)</f>
        <v>1649</v>
      </c>
      <c r="B488">
        <v>55574044</v>
      </c>
      <c r="C488">
        <v>55577566</v>
      </c>
      <c r="D488">
        <v>52276293</v>
      </c>
      <c r="E488">
        <v>1</v>
      </c>
      <c r="F488">
        <v>1</v>
      </c>
      <c r="G488">
        <v>27</v>
      </c>
      <c r="H488">
        <v>2</v>
      </c>
      <c r="I488" t="s">
        <v>638</v>
      </c>
      <c r="J488" t="s">
        <v>639</v>
      </c>
      <c r="K488" t="s">
        <v>640</v>
      </c>
      <c r="L488">
        <v>1368</v>
      </c>
      <c r="N488">
        <v>1011</v>
      </c>
      <c r="O488" t="s">
        <v>536</v>
      </c>
      <c r="P488" t="s">
        <v>536</v>
      </c>
      <c r="Q488">
        <v>1</v>
      </c>
      <c r="W488">
        <v>0</v>
      </c>
      <c r="X488">
        <v>-1991511797</v>
      </c>
      <c r="Y488">
        <v>0.65</v>
      </c>
      <c r="AA488">
        <v>0</v>
      </c>
      <c r="AB488">
        <v>1213.3399999999999</v>
      </c>
      <c r="AC488">
        <v>461.6</v>
      </c>
      <c r="AD488">
        <v>0</v>
      </c>
      <c r="AE488">
        <v>0</v>
      </c>
      <c r="AF488">
        <v>1213.3399999999999</v>
      </c>
      <c r="AG488">
        <v>461.6</v>
      </c>
      <c r="AH488">
        <v>0</v>
      </c>
      <c r="AI488">
        <v>1</v>
      </c>
      <c r="AJ488">
        <v>1</v>
      </c>
      <c r="AK488">
        <v>1</v>
      </c>
      <c r="AL488">
        <v>1</v>
      </c>
      <c r="AN488">
        <v>0</v>
      </c>
      <c r="AO488">
        <v>1</v>
      </c>
      <c r="AP488">
        <v>0</v>
      </c>
      <c r="AQ488">
        <v>0</v>
      </c>
      <c r="AR488">
        <v>0</v>
      </c>
      <c r="AS488" t="s">
        <v>3</v>
      </c>
      <c r="AT488">
        <v>0.65</v>
      </c>
      <c r="AU488" t="s">
        <v>3</v>
      </c>
      <c r="AV488">
        <v>0</v>
      </c>
      <c r="AW488">
        <v>2</v>
      </c>
      <c r="AX488">
        <v>55577580</v>
      </c>
      <c r="AY488">
        <v>1</v>
      </c>
      <c r="AZ488">
        <v>0</v>
      </c>
      <c r="BA488">
        <v>472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CX488">
        <f>Y488*Source!I1649</f>
        <v>0.16965000000000002</v>
      </c>
      <c r="CY488">
        <f>AB488</f>
        <v>1213.3399999999999</v>
      </c>
      <c r="CZ488">
        <f>AF488</f>
        <v>1213.3399999999999</v>
      </c>
      <c r="DA488">
        <f>AJ488</f>
        <v>1</v>
      </c>
      <c r="DB488">
        <f t="shared" si="34"/>
        <v>788.67</v>
      </c>
      <c r="DC488">
        <f t="shared" si="35"/>
        <v>300.04000000000002</v>
      </c>
    </row>
    <row r="489" spans="1:107" x14ac:dyDescent="0.2">
      <c r="A489">
        <f>ROW(Source!A1649)</f>
        <v>1649</v>
      </c>
      <c r="B489">
        <v>55574044</v>
      </c>
      <c r="C489">
        <v>55577566</v>
      </c>
      <c r="D489">
        <v>52278255</v>
      </c>
      <c r="E489">
        <v>1</v>
      </c>
      <c r="F489">
        <v>1</v>
      </c>
      <c r="G489">
        <v>27</v>
      </c>
      <c r="H489">
        <v>3</v>
      </c>
      <c r="I489" t="s">
        <v>641</v>
      </c>
      <c r="J489" t="s">
        <v>642</v>
      </c>
      <c r="K489" t="s">
        <v>643</v>
      </c>
      <c r="L489">
        <v>1339</v>
      </c>
      <c r="N489">
        <v>1007</v>
      </c>
      <c r="O489" t="s">
        <v>175</v>
      </c>
      <c r="P489" t="s">
        <v>175</v>
      </c>
      <c r="Q489">
        <v>1</v>
      </c>
      <c r="W489">
        <v>0</v>
      </c>
      <c r="X489">
        <v>-840107338</v>
      </c>
      <c r="Y489">
        <v>110</v>
      </c>
      <c r="AA489">
        <v>590.78</v>
      </c>
      <c r="AB489">
        <v>0</v>
      </c>
      <c r="AC489">
        <v>0</v>
      </c>
      <c r="AD489">
        <v>0</v>
      </c>
      <c r="AE489">
        <v>590.78</v>
      </c>
      <c r="AF489">
        <v>0</v>
      </c>
      <c r="AG489">
        <v>0</v>
      </c>
      <c r="AH489">
        <v>0</v>
      </c>
      <c r="AI489">
        <v>1</v>
      </c>
      <c r="AJ489">
        <v>1</v>
      </c>
      <c r="AK489">
        <v>1</v>
      </c>
      <c r="AL489">
        <v>1</v>
      </c>
      <c r="AN489">
        <v>0</v>
      </c>
      <c r="AO489">
        <v>1</v>
      </c>
      <c r="AP489">
        <v>0</v>
      </c>
      <c r="AQ489">
        <v>0</v>
      </c>
      <c r="AR489">
        <v>0</v>
      </c>
      <c r="AS489" t="s">
        <v>3</v>
      </c>
      <c r="AT489">
        <v>110</v>
      </c>
      <c r="AU489" t="s">
        <v>3</v>
      </c>
      <c r="AV489">
        <v>0</v>
      </c>
      <c r="AW489">
        <v>2</v>
      </c>
      <c r="AX489">
        <v>55577581</v>
      </c>
      <c r="AY489">
        <v>1</v>
      </c>
      <c r="AZ489">
        <v>0</v>
      </c>
      <c r="BA489">
        <v>473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CX489">
        <f>Y489*Source!I1649</f>
        <v>28.71</v>
      </c>
      <c r="CY489">
        <f>AA489</f>
        <v>590.78</v>
      </c>
      <c r="CZ489">
        <f>AE489</f>
        <v>590.78</v>
      </c>
      <c r="DA489">
        <f>AI489</f>
        <v>1</v>
      </c>
      <c r="DB489">
        <f t="shared" si="34"/>
        <v>64985.8</v>
      </c>
      <c r="DC489">
        <f t="shared" si="35"/>
        <v>0</v>
      </c>
    </row>
    <row r="490" spans="1:107" x14ac:dyDescent="0.2">
      <c r="A490">
        <f>ROW(Source!A1649)</f>
        <v>1649</v>
      </c>
      <c r="B490">
        <v>55574044</v>
      </c>
      <c r="C490">
        <v>55577566</v>
      </c>
      <c r="D490">
        <v>52279001</v>
      </c>
      <c r="E490">
        <v>1</v>
      </c>
      <c r="F490">
        <v>1</v>
      </c>
      <c r="G490">
        <v>27</v>
      </c>
      <c r="H490">
        <v>3</v>
      </c>
      <c r="I490" t="s">
        <v>556</v>
      </c>
      <c r="J490" t="s">
        <v>607</v>
      </c>
      <c r="K490" t="s">
        <v>558</v>
      </c>
      <c r="L490">
        <v>1339</v>
      </c>
      <c r="N490">
        <v>1007</v>
      </c>
      <c r="O490" t="s">
        <v>175</v>
      </c>
      <c r="P490" t="s">
        <v>175</v>
      </c>
      <c r="Q490">
        <v>1</v>
      </c>
      <c r="W490">
        <v>0</v>
      </c>
      <c r="X490">
        <v>2028445372</v>
      </c>
      <c r="Y490">
        <v>5</v>
      </c>
      <c r="AA490">
        <v>35.25</v>
      </c>
      <c r="AB490">
        <v>0</v>
      </c>
      <c r="AC490">
        <v>0</v>
      </c>
      <c r="AD490">
        <v>0</v>
      </c>
      <c r="AE490">
        <v>35.25</v>
      </c>
      <c r="AF490">
        <v>0</v>
      </c>
      <c r="AG490">
        <v>0</v>
      </c>
      <c r="AH490">
        <v>0</v>
      </c>
      <c r="AI490">
        <v>1</v>
      </c>
      <c r="AJ490">
        <v>1</v>
      </c>
      <c r="AK490">
        <v>1</v>
      </c>
      <c r="AL490">
        <v>1</v>
      </c>
      <c r="AN490">
        <v>0</v>
      </c>
      <c r="AO490">
        <v>1</v>
      </c>
      <c r="AP490">
        <v>0</v>
      </c>
      <c r="AQ490">
        <v>0</v>
      </c>
      <c r="AR490">
        <v>0</v>
      </c>
      <c r="AS490" t="s">
        <v>3</v>
      </c>
      <c r="AT490">
        <v>5</v>
      </c>
      <c r="AU490" t="s">
        <v>3</v>
      </c>
      <c r="AV490">
        <v>0</v>
      </c>
      <c r="AW490">
        <v>2</v>
      </c>
      <c r="AX490">
        <v>55577582</v>
      </c>
      <c r="AY490">
        <v>1</v>
      </c>
      <c r="AZ490">
        <v>0</v>
      </c>
      <c r="BA490">
        <v>474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CX490">
        <f>Y490*Source!I1649</f>
        <v>1.3050000000000002</v>
      </c>
      <c r="CY490">
        <f>AA490</f>
        <v>35.25</v>
      </c>
      <c r="CZ490">
        <f>AE490</f>
        <v>35.25</v>
      </c>
      <c r="DA490">
        <f>AI490</f>
        <v>1</v>
      </c>
      <c r="DB490">
        <f t="shared" si="34"/>
        <v>176.25</v>
      </c>
      <c r="DC490">
        <f t="shared" si="35"/>
        <v>0</v>
      </c>
    </row>
    <row r="491" spans="1:107" x14ac:dyDescent="0.2">
      <c r="A491">
        <f>ROW(Source!A1650)</f>
        <v>1650</v>
      </c>
      <c r="B491">
        <v>55574044</v>
      </c>
      <c r="C491">
        <v>55577583</v>
      </c>
      <c r="D491">
        <v>52263930</v>
      </c>
      <c r="E491">
        <v>27</v>
      </c>
      <c r="F491">
        <v>1</v>
      </c>
      <c r="G491">
        <v>27</v>
      </c>
      <c r="H491">
        <v>1</v>
      </c>
      <c r="I491" t="s">
        <v>530</v>
      </c>
      <c r="J491" t="s">
        <v>3</v>
      </c>
      <c r="K491" t="s">
        <v>531</v>
      </c>
      <c r="L491">
        <v>1191</v>
      </c>
      <c r="N491">
        <v>1013</v>
      </c>
      <c r="O491" t="s">
        <v>532</v>
      </c>
      <c r="P491" t="s">
        <v>532</v>
      </c>
      <c r="Q491">
        <v>1</v>
      </c>
      <c r="W491">
        <v>0</v>
      </c>
      <c r="X491">
        <v>476480486</v>
      </c>
      <c r="Y491">
        <v>24.84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1</v>
      </c>
      <c r="AL491">
        <v>1</v>
      </c>
      <c r="AN491">
        <v>0</v>
      </c>
      <c r="AO491">
        <v>1</v>
      </c>
      <c r="AP491">
        <v>0</v>
      </c>
      <c r="AQ491">
        <v>0</v>
      </c>
      <c r="AR491">
        <v>0</v>
      </c>
      <c r="AS491" t="s">
        <v>3</v>
      </c>
      <c r="AT491">
        <v>24.84</v>
      </c>
      <c r="AU491" t="s">
        <v>3</v>
      </c>
      <c r="AV491">
        <v>1</v>
      </c>
      <c r="AW491">
        <v>2</v>
      </c>
      <c r="AX491">
        <v>55577593</v>
      </c>
      <c r="AY491">
        <v>1</v>
      </c>
      <c r="AZ491">
        <v>0</v>
      </c>
      <c r="BA491">
        <v>475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CX491">
        <f>Y491*Source!I1650</f>
        <v>9.7248599999999996</v>
      </c>
      <c r="CY491">
        <f>AD491</f>
        <v>0</v>
      </c>
      <c r="CZ491">
        <f>AH491</f>
        <v>0</v>
      </c>
      <c r="DA491">
        <f>AL491</f>
        <v>1</v>
      </c>
      <c r="DB491">
        <f t="shared" si="34"/>
        <v>0</v>
      </c>
      <c r="DC491">
        <f t="shared" si="35"/>
        <v>0</v>
      </c>
    </row>
    <row r="492" spans="1:107" x14ac:dyDescent="0.2">
      <c r="A492">
        <f>ROW(Source!A1650)</f>
        <v>1650</v>
      </c>
      <c r="B492">
        <v>55574044</v>
      </c>
      <c r="C492">
        <v>55577583</v>
      </c>
      <c r="D492">
        <v>52276122</v>
      </c>
      <c r="E492">
        <v>1</v>
      </c>
      <c r="F492">
        <v>1</v>
      </c>
      <c r="G492">
        <v>27</v>
      </c>
      <c r="H492">
        <v>2</v>
      </c>
      <c r="I492" t="s">
        <v>623</v>
      </c>
      <c r="J492" t="s">
        <v>624</v>
      </c>
      <c r="K492" t="s">
        <v>625</v>
      </c>
      <c r="L492">
        <v>1368</v>
      </c>
      <c r="N492">
        <v>1011</v>
      </c>
      <c r="O492" t="s">
        <v>536</v>
      </c>
      <c r="P492" t="s">
        <v>536</v>
      </c>
      <c r="Q492">
        <v>1</v>
      </c>
      <c r="W492">
        <v>0</v>
      </c>
      <c r="X492">
        <v>974897901</v>
      </c>
      <c r="Y492">
        <v>2.94</v>
      </c>
      <c r="AA492">
        <v>0</v>
      </c>
      <c r="AB492">
        <v>956.79</v>
      </c>
      <c r="AC492">
        <v>359.44</v>
      </c>
      <c r="AD492">
        <v>0</v>
      </c>
      <c r="AE492">
        <v>0</v>
      </c>
      <c r="AF492">
        <v>956.79</v>
      </c>
      <c r="AG492">
        <v>359.44</v>
      </c>
      <c r="AH492">
        <v>0</v>
      </c>
      <c r="AI492">
        <v>1</v>
      </c>
      <c r="AJ492">
        <v>1</v>
      </c>
      <c r="AK492">
        <v>1</v>
      </c>
      <c r="AL492">
        <v>1</v>
      </c>
      <c r="AN492">
        <v>0</v>
      </c>
      <c r="AO492">
        <v>1</v>
      </c>
      <c r="AP492">
        <v>0</v>
      </c>
      <c r="AQ492">
        <v>0</v>
      </c>
      <c r="AR492">
        <v>0</v>
      </c>
      <c r="AS492" t="s">
        <v>3</v>
      </c>
      <c r="AT492">
        <v>2.94</v>
      </c>
      <c r="AU492" t="s">
        <v>3</v>
      </c>
      <c r="AV492">
        <v>0</v>
      </c>
      <c r="AW492">
        <v>2</v>
      </c>
      <c r="AX492">
        <v>55577594</v>
      </c>
      <c r="AY492">
        <v>1</v>
      </c>
      <c r="AZ492">
        <v>0</v>
      </c>
      <c r="BA492">
        <v>476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CX492">
        <f>Y492*Source!I1650</f>
        <v>1.1510100000000001</v>
      </c>
      <c r="CY492">
        <f t="shared" ref="CY492:CY497" si="36">AB492</f>
        <v>956.79</v>
      </c>
      <c r="CZ492">
        <f t="shared" ref="CZ492:CZ497" si="37">AF492</f>
        <v>956.79</v>
      </c>
      <c r="DA492">
        <f t="shared" ref="DA492:DA497" si="38">AJ492</f>
        <v>1</v>
      </c>
      <c r="DB492">
        <f t="shared" si="34"/>
        <v>2812.96</v>
      </c>
      <c r="DC492">
        <f t="shared" si="35"/>
        <v>1056.75</v>
      </c>
    </row>
    <row r="493" spans="1:107" x14ac:dyDescent="0.2">
      <c r="A493">
        <f>ROW(Source!A1650)</f>
        <v>1650</v>
      </c>
      <c r="B493">
        <v>55574044</v>
      </c>
      <c r="C493">
        <v>55577583</v>
      </c>
      <c r="D493">
        <v>52276303</v>
      </c>
      <c r="E493">
        <v>1</v>
      </c>
      <c r="F493">
        <v>1</v>
      </c>
      <c r="G493">
        <v>27</v>
      </c>
      <c r="H493">
        <v>2</v>
      </c>
      <c r="I493" t="s">
        <v>632</v>
      </c>
      <c r="J493" t="s">
        <v>633</v>
      </c>
      <c r="K493" t="s">
        <v>634</v>
      </c>
      <c r="L493">
        <v>1368</v>
      </c>
      <c r="N493">
        <v>1011</v>
      </c>
      <c r="O493" t="s">
        <v>536</v>
      </c>
      <c r="P493" t="s">
        <v>536</v>
      </c>
      <c r="Q493">
        <v>1</v>
      </c>
      <c r="W493">
        <v>0</v>
      </c>
      <c r="X493">
        <v>351519474</v>
      </c>
      <c r="Y493">
        <v>1.1399999999999999</v>
      </c>
      <c r="AA493">
        <v>0</v>
      </c>
      <c r="AB493">
        <v>2020.59</v>
      </c>
      <c r="AC493">
        <v>458.56</v>
      </c>
      <c r="AD493">
        <v>0</v>
      </c>
      <c r="AE493">
        <v>0</v>
      </c>
      <c r="AF493">
        <v>2020.59</v>
      </c>
      <c r="AG493">
        <v>458.56</v>
      </c>
      <c r="AH493">
        <v>0</v>
      </c>
      <c r="AI493">
        <v>1</v>
      </c>
      <c r="AJ493">
        <v>1</v>
      </c>
      <c r="AK493">
        <v>1</v>
      </c>
      <c r="AL493">
        <v>1</v>
      </c>
      <c r="AN493">
        <v>0</v>
      </c>
      <c r="AO493">
        <v>1</v>
      </c>
      <c r="AP493">
        <v>0</v>
      </c>
      <c r="AQ493">
        <v>0</v>
      </c>
      <c r="AR493">
        <v>0</v>
      </c>
      <c r="AS493" t="s">
        <v>3</v>
      </c>
      <c r="AT493">
        <v>1.1399999999999999</v>
      </c>
      <c r="AU493" t="s">
        <v>3</v>
      </c>
      <c r="AV493">
        <v>0</v>
      </c>
      <c r="AW493">
        <v>2</v>
      </c>
      <c r="AX493">
        <v>55577595</v>
      </c>
      <c r="AY493">
        <v>1</v>
      </c>
      <c r="AZ493">
        <v>0</v>
      </c>
      <c r="BA493">
        <v>477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CX493">
        <f>Y493*Source!I1650</f>
        <v>0.44630999999999998</v>
      </c>
      <c r="CY493">
        <f t="shared" si="36"/>
        <v>2020.59</v>
      </c>
      <c r="CZ493">
        <f t="shared" si="37"/>
        <v>2020.59</v>
      </c>
      <c r="DA493">
        <f t="shared" si="38"/>
        <v>1</v>
      </c>
      <c r="DB493">
        <f t="shared" si="34"/>
        <v>2303.4699999999998</v>
      </c>
      <c r="DC493">
        <f t="shared" si="35"/>
        <v>522.76</v>
      </c>
    </row>
    <row r="494" spans="1:107" x14ac:dyDescent="0.2">
      <c r="A494">
        <f>ROW(Source!A1650)</f>
        <v>1650</v>
      </c>
      <c r="B494">
        <v>55574044</v>
      </c>
      <c r="C494">
        <v>55577583</v>
      </c>
      <c r="D494">
        <v>52276288</v>
      </c>
      <c r="E494">
        <v>1</v>
      </c>
      <c r="F494">
        <v>1</v>
      </c>
      <c r="G494">
        <v>27</v>
      </c>
      <c r="H494">
        <v>2</v>
      </c>
      <c r="I494" t="s">
        <v>644</v>
      </c>
      <c r="J494" t="s">
        <v>645</v>
      </c>
      <c r="K494" t="s">
        <v>646</v>
      </c>
      <c r="L494">
        <v>1368</v>
      </c>
      <c r="N494">
        <v>1011</v>
      </c>
      <c r="O494" t="s">
        <v>536</v>
      </c>
      <c r="P494" t="s">
        <v>536</v>
      </c>
      <c r="Q494">
        <v>1</v>
      </c>
      <c r="W494">
        <v>0</v>
      </c>
      <c r="X494">
        <v>-1930120489</v>
      </c>
      <c r="Y494">
        <v>8.9600000000000009</v>
      </c>
      <c r="AA494">
        <v>0</v>
      </c>
      <c r="AB494">
        <v>1261.8699999999999</v>
      </c>
      <c r="AC494">
        <v>530.02</v>
      </c>
      <c r="AD494">
        <v>0</v>
      </c>
      <c r="AE494">
        <v>0</v>
      </c>
      <c r="AF494">
        <v>1261.8699999999999</v>
      </c>
      <c r="AG494">
        <v>530.02</v>
      </c>
      <c r="AH494">
        <v>0</v>
      </c>
      <c r="AI494">
        <v>1</v>
      </c>
      <c r="AJ494">
        <v>1</v>
      </c>
      <c r="AK494">
        <v>1</v>
      </c>
      <c r="AL494">
        <v>1</v>
      </c>
      <c r="AN494">
        <v>0</v>
      </c>
      <c r="AO494">
        <v>1</v>
      </c>
      <c r="AP494">
        <v>0</v>
      </c>
      <c r="AQ494">
        <v>0</v>
      </c>
      <c r="AR494">
        <v>0</v>
      </c>
      <c r="AS494" t="s">
        <v>3</v>
      </c>
      <c r="AT494">
        <v>8.9600000000000009</v>
      </c>
      <c r="AU494" t="s">
        <v>3</v>
      </c>
      <c r="AV494">
        <v>0</v>
      </c>
      <c r="AW494">
        <v>2</v>
      </c>
      <c r="AX494">
        <v>55577596</v>
      </c>
      <c r="AY494">
        <v>1</v>
      </c>
      <c r="AZ494">
        <v>0</v>
      </c>
      <c r="BA494">
        <v>478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CX494">
        <f>Y494*Source!I1650</f>
        <v>3.5078400000000003</v>
      </c>
      <c r="CY494">
        <f t="shared" si="36"/>
        <v>1261.8699999999999</v>
      </c>
      <c r="CZ494">
        <f t="shared" si="37"/>
        <v>1261.8699999999999</v>
      </c>
      <c r="DA494">
        <f t="shared" si="38"/>
        <v>1</v>
      </c>
      <c r="DB494">
        <f t="shared" si="34"/>
        <v>11306.36</v>
      </c>
      <c r="DC494">
        <f t="shared" si="35"/>
        <v>4748.9799999999996</v>
      </c>
    </row>
    <row r="495" spans="1:107" x14ac:dyDescent="0.2">
      <c r="A495">
        <f>ROW(Source!A1650)</f>
        <v>1650</v>
      </c>
      <c r="B495">
        <v>55574044</v>
      </c>
      <c r="C495">
        <v>55577583</v>
      </c>
      <c r="D495">
        <v>52276289</v>
      </c>
      <c r="E495">
        <v>1</v>
      </c>
      <c r="F495">
        <v>1</v>
      </c>
      <c r="G495">
        <v>27</v>
      </c>
      <c r="H495">
        <v>2</v>
      </c>
      <c r="I495" t="s">
        <v>647</v>
      </c>
      <c r="J495" t="s">
        <v>648</v>
      </c>
      <c r="K495" t="s">
        <v>649</v>
      </c>
      <c r="L495">
        <v>1368</v>
      </c>
      <c r="N495">
        <v>1011</v>
      </c>
      <c r="O495" t="s">
        <v>536</v>
      </c>
      <c r="P495" t="s">
        <v>536</v>
      </c>
      <c r="Q495">
        <v>1</v>
      </c>
      <c r="W495">
        <v>0</v>
      </c>
      <c r="X495">
        <v>1869206802</v>
      </c>
      <c r="Y495">
        <v>18.25</v>
      </c>
      <c r="AA495">
        <v>0</v>
      </c>
      <c r="AB495">
        <v>1827.95</v>
      </c>
      <c r="AC495">
        <v>720.55</v>
      </c>
      <c r="AD495">
        <v>0</v>
      </c>
      <c r="AE495">
        <v>0</v>
      </c>
      <c r="AF495">
        <v>1827.95</v>
      </c>
      <c r="AG495">
        <v>720.55</v>
      </c>
      <c r="AH495">
        <v>0</v>
      </c>
      <c r="AI495">
        <v>1</v>
      </c>
      <c r="AJ495">
        <v>1</v>
      </c>
      <c r="AK495">
        <v>1</v>
      </c>
      <c r="AL495">
        <v>1</v>
      </c>
      <c r="AN495">
        <v>0</v>
      </c>
      <c r="AO495">
        <v>1</v>
      </c>
      <c r="AP495">
        <v>0</v>
      </c>
      <c r="AQ495">
        <v>0</v>
      </c>
      <c r="AR495">
        <v>0</v>
      </c>
      <c r="AS495" t="s">
        <v>3</v>
      </c>
      <c r="AT495">
        <v>18.25</v>
      </c>
      <c r="AU495" t="s">
        <v>3</v>
      </c>
      <c r="AV495">
        <v>0</v>
      </c>
      <c r="AW495">
        <v>2</v>
      </c>
      <c r="AX495">
        <v>55577597</v>
      </c>
      <c r="AY495">
        <v>1</v>
      </c>
      <c r="AZ495">
        <v>0</v>
      </c>
      <c r="BA495">
        <v>479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CX495">
        <f>Y495*Source!I1650</f>
        <v>7.1448749999999999</v>
      </c>
      <c r="CY495">
        <f t="shared" si="36"/>
        <v>1827.95</v>
      </c>
      <c r="CZ495">
        <f t="shared" si="37"/>
        <v>1827.95</v>
      </c>
      <c r="DA495">
        <f t="shared" si="38"/>
        <v>1</v>
      </c>
      <c r="DB495">
        <f t="shared" si="34"/>
        <v>33360.089999999997</v>
      </c>
      <c r="DC495">
        <f t="shared" si="35"/>
        <v>13150.04</v>
      </c>
    </row>
    <row r="496" spans="1:107" x14ac:dyDescent="0.2">
      <c r="A496">
        <f>ROW(Source!A1650)</f>
        <v>1650</v>
      </c>
      <c r="B496">
        <v>55574044</v>
      </c>
      <c r="C496">
        <v>55577583</v>
      </c>
      <c r="D496">
        <v>52276327</v>
      </c>
      <c r="E496">
        <v>1</v>
      </c>
      <c r="F496">
        <v>1</v>
      </c>
      <c r="G496">
        <v>27</v>
      </c>
      <c r="H496">
        <v>2</v>
      </c>
      <c r="I496" t="s">
        <v>635</v>
      </c>
      <c r="J496" t="s">
        <v>636</v>
      </c>
      <c r="K496" t="s">
        <v>637</v>
      </c>
      <c r="L496">
        <v>1368</v>
      </c>
      <c r="N496">
        <v>1011</v>
      </c>
      <c r="O496" t="s">
        <v>536</v>
      </c>
      <c r="P496" t="s">
        <v>536</v>
      </c>
      <c r="Q496">
        <v>1</v>
      </c>
      <c r="W496">
        <v>0</v>
      </c>
      <c r="X496">
        <v>41279402</v>
      </c>
      <c r="Y496">
        <v>2.2400000000000002</v>
      </c>
      <c r="AA496">
        <v>0</v>
      </c>
      <c r="AB496">
        <v>1412.71</v>
      </c>
      <c r="AC496">
        <v>641.32000000000005</v>
      </c>
      <c r="AD496">
        <v>0</v>
      </c>
      <c r="AE496">
        <v>0</v>
      </c>
      <c r="AF496">
        <v>1412.71</v>
      </c>
      <c r="AG496">
        <v>641.32000000000005</v>
      </c>
      <c r="AH496">
        <v>0</v>
      </c>
      <c r="AI496">
        <v>1</v>
      </c>
      <c r="AJ496">
        <v>1</v>
      </c>
      <c r="AK496">
        <v>1</v>
      </c>
      <c r="AL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 t="s">
        <v>3</v>
      </c>
      <c r="AT496">
        <v>2.2400000000000002</v>
      </c>
      <c r="AU496" t="s">
        <v>3</v>
      </c>
      <c r="AV496">
        <v>0</v>
      </c>
      <c r="AW496">
        <v>2</v>
      </c>
      <c r="AX496">
        <v>55577598</v>
      </c>
      <c r="AY496">
        <v>1</v>
      </c>
      <c r="AZ496">
        <v>0</v>
      </c>
      <c r="BA496">
        <v>480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CX496">
        <f>Y496*Source!I1650</f>
        <v>0.87696000000000007</v>
      </c>
      <c r="CY496">
        <f t="shared" si="36"/>
        <v>1412.71</v>
      </c>
      <c r="CZ496">
        <f t="shared" si="37"/>
        <v>1412.71</v>
      </c>
      <c r="DA496">
        <f t="shared" si="38"/>
        <v>1</v>
      </c>
      <c r="DB496">
        <f t="shared" si="34"/>
        <v>3164.47</v>
      </c>
      <c r="DC496">
        <f t="shared" si="35"/>
        <v>1436.56</v>
      </c>
    </row>
    <row r="497" spans="1:107" x14ac:dyDescent="0.2">
      <c r="A497">
        <f>ROW(Source!A1650)</f>
        <v>1650</v>
      </c>
      <c r="B497">
        <v>55574044</v>
      </c>
      <c r="C497">
        <v>55577583</v>
      </c>
      <c r="D497">
        <v>52276293</v>
      </c>
      <c r="E497">
        <v>1</v>
      </c>
      <c r="F497">
        <v>1</v>
      </c>
      <c r="G497">
        <v>27</v>
      </c>
      <c r="H497">
        <v>2</v>
      </c>
      <c r="I497" t="s">
        <v>638</v>
      </c>
      <c r="J497" t="s">
        <v>639</v>
      </c>
      <c r="K497" t="s">
        <v>640</v>
      </c>
      <c r="L497">
        <v>1368</v>
      </c>
      <c r="N497">
        <v>1011</v>
      </c>
      <c r="O497" t="s">
        <v>536</v>
      </c>
      <c r="P497" t="s">
        <v>536</v>
      </c>
      <c r="Q497">
        <v>1</v>
      </c>
      <c r="W497">
        <v>0</v>
      </c>
      <c r="X497">
        <v>-1991511797</v>
      </c>
      <c r="Y497">
        <v>0.65</v>
      </c>
      <c r="AA497">
        <v>0</v>
      </c>
      <c r="AB497">
        <v>1213.3399999999999</v>
      </c>
      <c r="AC497">
        <v>461.6</v>
      </c>
      <c r="AD497">
        <v>0</v>
      </c>
      <c r="AE497">
        <v>0</v>
      </c>
      <c r="AF497">
        <v>1213.3399999999999</v>
      </c>
      <c r="AG497">
        <v>461.6</v>
      </c>
      <c r="AH497">
        <v>0</v>
      </c>
      <c r="AI497">
        <v>1</v>
      </c>
      <c r="AJ497">
        <v>1</v>
      </c>
      <c r="AK497">
        <v>1</v>
      </c>
      <c r="AL497">
        <v>1</v>
      </c>
      <c r="AN497">
        <v>0</v>
      </c>
      <c r="AO497">
        <v>1</v>
      </c>
      <c r="AP497">
        <v>0</v>
      </c>
      <c r="AQ497">
        <v>0</v>
      </c>
      <c r="AR497">
        <v>0</v>
      </c>
      <c r="AS497" t="s">
        <v>3</v>
      </c>
      <c r="AT497">
        <v>0.65</v>
      </c>
      <c r="AU497" t="s">
        <v>3</v>
      </c>
      <c r="AV497">
        <v>0</v>
      </c>
      <c r="AW497">
        <v>2</v>
      </c>
      <c r="AX497">
        <v>55577599</v>
      </c>
      <c r="AY497">
        <v>1</v>
      </c>
      <c r="AZ497">
        <v>0</v>
      </c>
      <c r="BA497">
        <v>481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CX497">
        <f>Y497*Source!I1650</f>
        <v>0.25447500000000001</v>
      </c>
      <c r="CY497">
        <f t="shared" si="36"/>
        <v>1213.3399999999999</v>
      </c>
      <c r="CZ497">
        <f t="shared" si="37"/>
        <v>1213.3399999999999</v>
      </c>
      <c r="DA497">
        <f t="shared" si="38"/>
        <v>1</v>
      </c>
      <c r="DB497">
        <f t="shared" si="34"/>
        <v>788.67</v>
      </c>
      <c r="DC497">
        <f t="shared" si="35"/>
        <v>300.04000000000002</v>
      </c>
    </row>
    <row r="498" spans="1:107" x14ac:dyDescent="0.2">
      <c r="A498">
        <f>ROW(Source!A1650)</f>
        <v>1650</v>
      </c>
      <c r="B498">
        <v>55574044</v>
      </c>
      <c r="C498">
        <v>55577583</v>
      </c>
      <c r="D498">
        <v>52278281</v>
      </c>
      <c r="E498">
        <v>1</v>
      </c>
      <c r="F498">
        <v>1</v>
      </c>
      <c r="G498">
        <v>27</v>
      </c>
      <c r="H498">
        <v>3</v>
      </c>
      <c r="I498" t="s">
        <v>650</v>
      </c>
      <c r="J498" t="s">
        <v>651</v>
      </c>
      <c r="K498" t="s">
        <v>652</v>
      </c>
      <c r="L498">
        <v>1339</v>
      </c>
      <c r="N498">
        <v>1007</v>
      </c>
      <c r="O498" t="s">
        <v>175</v>
      </c>
      <c r="P498" t="s">
        <v>175</v>
      </c>
      <c r="Q498">
        <v>1</v>
      </c>
      <c r="W498">
        <v>0</v>
      </c>
      <c r="X498">
        <v>811973350</v>
      </c>
      <c r="Y498">
        <v>126</v>
      </c>
      <c r="AA498">
        <v>1763.75</v>
      </c>
      <c r="AB498">
        <v>0</v>
      </c>
      <c r="AC498">
        <v>0</v>
      </c>
      <c r="AD498">
        <v>0</v>
      </c>
      <c r="AE498">
        <v>1763.75</v>
      </c>
      <c r="AF498">
        <v>0</v>
      </c>
      <c r="AG498">
        <v>0</v>
      </c>
      <c r="AH498">
        <v>0</v>
      </c>
      <c r="AI498">
        <v>1</v>
      </c>
      <c r="AJ498">
        <v>1</v>
      </c>
      <c r="AK498">
        <v>1</v>
      </c>
      <c r="AL498">
        <v>1</v>
      </c>
      <c r="AN498">
        <v>0</v>
      </c>
      <c r="AO498">
        <v>1</v>
      </c>
      <c r="AP498">
        <v>0</v>
      </c>
      <c r="AQ498">
        <v>0</v>
      </c>
      <c r="AR498">
        <v>0</v>
      </c>
      <c r="AS498" t="s">
        <v>3</v>
      </c>
      <c r="AT498">
        <v>126</v>
      </c>
      <c r="AU498" t="s">
        <v>3</v>
      </c>
      <c r="AV498">
        <v>0</v>
      </c>
      <c r="AW498">
        <v>2</v>
      </c>
      <c r="AX498">
        <v>55577600</v>
      </c>
      <c r="AY498">
        <v>1</v>
      </c>
      <c r="AZ498">
        <v>0</v>
      </c>
      <c r="BA498">
        <v>482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CX498">
        <f>Y498*Source!I1650</f>
        <v>49.329000000000001</v>
      </c>
      <c r="CY498">
        <f>AA498</f>
        <v>1763.75</v>
      </c>
      <c r="CZ498">
        <f>AE498</f>
        <v>1763.75</v>
      </c>
      <c r="DA498">
        <f>AI498</f>
        <v>1</v>
      </c>
      <c r="DB498">
        <f t="shared" si="34"/>
        <v>222232.5</v>
      </c>
      <c r="DC498">
        <f t="shared" si="35"/>
        <v>0</v>
      </c>
    </row>
    <row r="499" spans="1:107" x14ac:dyDescent="0.2">
      <c r="A499">
        <f>ROW(Source!A1650)</f>
        <v>1650</v>
      </c>
      <c r="B499">
        <v>55574044</v>
      </c>
      <c r="C499">
        <v>55577583</v>
      </c>
      <c r="D499">
        <v>52279001</v>
      </c>
      <c r="E499">
        <v>1</v>
      </c>
      <c r="F499">
        <v>1</v>
      </c>
      <c r="G499">
        <v>27</v>
      </c>
      <c r="H499">
        <v>3</v>
      </c>
      <c r="I499" t="s">
        <v>556</v>
      </c>
      <c r="J499" t="s">
        <v>607</v>
      </c>
      <c r="K499" t="s">
        <v>558</v>
      </c>
      <c r="L499">
        <v>1339</v>
      </c>
      <c r="N499">
        <v>1007</v>
      </c>
      <c r="O499" t="s">
        <v>175</v>
      </c>
      <c r="P499" t="s">
        <v>175</v>
      </c>
      <c r="Q499">
        <v>1</v>
      </c>
      <c r="W499">
        <v>0</v>
      </c>
      <c r="X499">
        <v>2028445372</v>
      </c>
      <c r="Y499">
        <v>7</v>
      </c>
      <c r="AA499">
        <v>35.25</v>
      </c>
      <c r="AB499">
        <v>0</v>
      </c>
      <c r="AC499">
        <v>0</v>
      </c>
      <c r="AD499">
        <v>0</v>
      </c>
      <c r="AE499">
        <v>35.25</v>
      </c>
      <c r="AF499">
        <v>0</v>
      </c>
      <c r="AG499">
        <v>0</v>
      </c>
      <c r="AH499">
        <v>0</v>
      </c>
      <c r="AI499">
        <v>1</v>
      </c>
      <c r="AJ499">
        <v>1</v>
      </c>
      <c r="AK499">
        <v>1</v>
      </c>
      <c r="AL499">
        <v>1</v>
      </c>
      <c r="AN499">
        <v>0</v>
      </c>
      <c r="AO499">
        <v>1</v>
      </c>
      <c r="AP499">
        <v>0</v>
      </c>
      <c r="AQ499">
        <v>0</v>
      </c>
      <c r="AR499">
        <v>0</v>
      </c>
      <c r="AS499" t="s">
        <v>3</v>
      </c>
      <c r="AT499">
        <v>7</v>
      </c>
      <c r="AU499" t="s">
        <v>3</v>
      </c>
      <c r="AV499">
        <v>0</v>
      </c>
      <c r="AW499">
        <v>2</v>
      </c>
      <c r="AX499">
        <v>55577601</v>
      </c>
      <c r="AY499">
        <v>1</v>
      </c>
      <c r="AZ499">
        <v>0</v>
      </c>
      <c r="BA499">
        <v>483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CX499">
        <f>Y499*Source!I1650</f>
        <v>2.7404999999999999</v>
      </c>
      <c r="CY499">
        <f>AA499</f>
        <v>35.25</v>
      </c>
      <c r="CZ499">
        <f>AE499</f>
        <v>35.25</v>
      </c>
      <c r="DA499">
        <f>AI499</f>
        <v>1</v>
      </c>
      <c r="DB499">
        <f t="shared" si="34"/>
        <v>246.75</v>
      </c>
      <c r="DC499">
        <f t="shared" si="35"/>
        <v>0</v>
      </c>
    </row>
    <row r="500" spans="1:107" x14ac:dyDescent="0.2">
      <c r="A500">
        <f>ROW(Source!A1651)</f>
        <v>1651</v>
      </c>
      <c r="B500">
        <v>55574044</v>
      </c>
      <c r="C500">
        <v>55577602</v>
      </c>
      <c r="D500">
        <v>52263930</v>
      </c>
      <c r="E500">
        <v>27</v>
      </c>
      <c r="F500">
        <v>1</v>
      </c>
      <c r="G500">
        <v>27</v>
      </c>
      <c r="H500">
        <v>1</v>
      </c>
      <c r="I500" t="s">
        <v>530</v>
      </c>
      <c r="J500" t="s">
        <v>3</v>
      </c>
      <c r="K500" t="s">
        <v>531</v>
      </c>
      <c r="L500">
        <v>1191</v>
      </c>
      <c r="N500">
        <v>1013</v>
      </c>
      <c r="O500" t="s">
        <v>532</v>
      </c>
      <c r="P500" t="s">
        <v>532</v>
      </c>
      <c r="Q500">
        <v>1</v>
      </c>
      <c r="W500">
        <v>0</v>
      </c>
      <c r="X500">
        <v>476480486</v>
      </c>
      <c r="Y500">
        <v>13.57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1</v>
      </c>
      <c r="AK500">
        <v>1</v>
      </c>
      <c r="AL500">
        <v>1</v>
      </c>
      <c r="AN500">
        <v>0</v>
      </c>
      <c r="AO500">
        <v>1</v>
      </c>
      <c r="AP500">
        <v>0</v>
      </c>
      <c r="AQ500">
        <v>0</v>
      </c>
      <c r="AR500">
        <v>0</v>
      </c>
      <c r="AS500" t="s">
        <v>3</v>
      </c>
      <c r="AT500">
        <v>13.57</v>
      </c>
      <c r="AU500" t="s">
        <v>3</v>
      </c>
      <c r="AV500">
        <v>1</v>
      </c>
      <c r="AW500">
        <v>2</v>
      </c>
      <c r="AX500">
        <v>55577606</v>
      </c>
      <c r="AY500">
        <v>1</v>
      </c>
      <c r="AZ500">
        <v>0</v>
      </c>
      <c r="BA500">
        <v>484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CX500">
        <f>Y500*Source!I1651</f>
        <v>35.417699999999996</v>
      </c>
      <c r="CY500">
        <f>AD500</f>
        <v>0</v>
      </c>
      <c r="CZ500">
        <f>AH500</f>
        <v>0</v>
      </c>
      <c r="DA500">
        <f>AL500</f>
        <v>1</v>
      </c>
      <c r="DB500">
        <f t="shared" si="34"/>
        <v>0</v>
      </c>
      <c r="DC500">
        <f t="shared" si="35"/>
        <v>0</v>
      </c>
    </row>
    <row r="501" spans="1:107" x14ac:dyDescent="0.2">
      <c r="A501">
        <f>ROW(Source!A1651)</f>
        <v>1651</v>
      </c>
      <c r="B501">
        <v>55574044</v>
      </c>
      <c r="C501">
        <v>55577602</v>
      </c>
      <c r="D501">
        <v>52276290</v>
      </c>
      <c r="E501">
        <v>1</v>
      </c>
      <c r="F501">
        <v>1</v>
      </c>
      <c r="G501">
        <v>27</v>
      </c>
      <c r="H501">
        <v>2</v>
      </c>
      <c r="I501" t="s">
        <v>568</v>
      </c>
      <c r="J501" t="s">
        <v>569</v>
      </c>
      <c r="K501" t="s">
        <v>570</v>
      </c>
      <c r="L501">
        <v>1368</v>
      </c>
      <c r="N501">
        <v>1011</v>
      </c>
      <c r="O501" t="s">
        <v>536</v>
      </c>
      <c r="P501" t="s">
        <v>536</v>
      </c>
      <c r="Q501">
        <v>1</v>
      </c>
      <c r="W501">
        <v>0</v>
      </c>
      <c r="X501">
        <v>-1085430917</v>
      </c>
      <c r="Y501">
        <v>0.46</v>
      </c>
      <c r="AA501">
        <v>0</v>
      </c>
      <c r="AB501">
        <v>888.61</v>
      </c>
      <c r="AC501">
        <v>396.74</v>
      </c>
      <c r="AD501">
        <v>0</v>
      </c>
      <c r="AE501">
        <v>0</v>
      </c>
      <c r="AF501">
        <v>888.61</v>
      </c>
      <c r="AG501">
        <v>396.74</v>
      </c>
      <c r="AH501">
        <v>0</v>
      </c>
      <c r="AI501">
        <v>1</v>
      </c>
      <c r="AJ501">
        <v>1</v>
      </c>
      <c r="AK501">
        <v>1</v>
      </c>
      <c r="AL501">
        <v>1</v>
      </c>
      <c r="AN501">
        <v>0</v>
      </c>
      <c r="AO501">
        <v>1</v>
      </c>
      <c r="AP501">
        <v>0</v>
      </c>
      <c r="AQ501">
        <v>0</v>
      </c>
      <c r="AR501">
        <v>0</v>
      </c>
      <c r="AS501" t="s">
        <v>3</v>
      </c>
      <c r="AT501">
        <v>0.46</v>
      </c>
      <c r="AU501" t="s">
        <v>3</v>
      </c>
      <c r="AV501">
        <v>0</v>
      </c>
      <c r="AW501">
        <v>2</v>
      </c>
      <c r="AX501">
        <v>55577607</v>
      </c>
      <c r="AY501">
        <v>1</v>
      </c>
      <c r="AZ501">
        <v>0</v>
      </c>
      <c r="BA501">
        <v>485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CX501">
        <f>Y501*Source!I1651</f>
        <v>1.2005999999999999</v>
      </c>
      <c r="CY501">
        <f>AB501</f>
        <v>888.61</v>
      </c>
      <c r="CZ501">
        <f>AF501</f>
        <v>888.61</v>
      </c>
      <c r="DA501">
        <f>AJ501</f>
        <v>1</v>
      </c>
      <c r="DB501">
        <f t="shared" si="34"/>
        <v>408.76</v>
      </c>
      <c r="DC501">
        <f t="shared" si="35"/>
        <v>182.5</v>
      </c>
    </row>
    <row r="502" spans="1:107" x14ac:dyDescent="0.2">
      <c r="A502">
        <f>ROW(Source!A1651)</f>
        <v>1651</v>
      </c>
      <c r="B502">
        <v>55574044</v>
      </c>
      <c r="C502">
        <v>55577602</v>
      </c>
      <c r="D502">
        <v>52276291</v>
      </c>
      <c r="E502">
        <v>1</v>
      </c>
      <c r="F502">
        <v>1</v>
      </c>
      <c r="G502">
        <v>27</v>
      </c>
      <c r="H502">
        <v>2</v>
      </c>
      <c r="I502" t="s">
        <v>571</v>
      </c>
      <c r="J502" t="s">
        <v>572</v>
      </c>
      <c r="K502" t="s">
        <v>573</v>
      </c>
      <c r="L502">
        <v>1368</v>
      </c>
      <c r="N502">
        <v>1011</v>
      </c>
      <c r="O502" t="s">
        <v>536</v>
      </c>
      <c r="P502" t="s">
        <v>536</v>
      </c>
      <c r="Q502">
        <v>1</v>
      </c>
      <c r="W502">
        <v>0</v>
      </c>
      <c r="X502">
        <v>-784871617</v>
      </c>
      <c r="Y502">
        <v>1.39</v>
      </c>
      <c r="AA502">
        <v>0</v>
      </c>
      <c r="AB502">
        <v>880.59</v>
      </c>
      <c r="AC502">
        <v>534.02</v>
      </c>
      <c r="AD502">
        <v>0</v>
      </c>
      <c r="AE502">
        <v>0</v>
      </c>
      <c r="AF502">
        <v>880.59</v>
      </c>
      <c r="AG502">
        <v>534.02</v>
      </c>
      <c r="AH502">
        <v>0</v>
      </c>
      <c r="AI502">
        <v>1</v>
      </c>
      <c r="AJ502">
        <v>1</v>
      </c>
      <c r="AK502">
        <v>1</v>
      </c>
      <c r="AL502">
        <v>1</v>
      </c>
      <c r="AN502">
        <v>0</v>
      </c>
      <c r="AO502">
        <v>1</v>
      </c>
      <c r="AP502">
        <v>0</v>
      </c>
      <c r="AQ502">
        <v>0</v>
      </c>
      <c r="AR502">
        <v>0</v>
      </c>
      <c r="AS502" t="s">
        <v>3</v>
      </c>
      <c r="AT502">
        <v>1.39</v>
      </c>
      <c r="AU502" t="s">
        <v>3</v>
      </c>
      <c r="AV502">
        <v>0</v>
      </c>
      <c r="AW502">
        <v>2</v>
      </c>
      <c r="AX502">
        <v>55577608</v>
      </c>
      <c r="AY502">
        <v>1</v>
      </c>
      <c r="AZ502">
        <v>0</v>
      </c>
      <c r="BA502">
        <v>486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CX502">
        <f>Y502*Source!I1651</f>
        <v>3.6278999999999995</v>
      </c>
      <c r="CY502">
        <f>AB502</f>
        <v>880.59</v>
      </c>
      <c r="CZ502">
        <f>AF502</f>
        <v>880.59</v>
      </c>
      <c r="DA502">
        <f>AJ502</f>
        <v>1</v>
      </c>
      <c r="DB502">
        <f t="shared" si="34"/>
        <v>1224.02</v>
      </c>
      <c r="DC502">
        <f t="shared" si="35"/>
        <v>742.29</v>
      </c>
    </row>
    <row r="503" spans="1:107" x14ac:dyDescent="0.2">
      <c r="A503">
        <f>ROW(Source!A1651)</f>
        <v>1651</v>
      </c>
      <c r="B503">
        <v>55574044</v>
      </c>
      <c r="C503">
        <v>55577602</v>
      </c>
      <c r="D503">
        <v>52280183</v>
      </c>
      <c r="E503">
        <v>1</v>
      </c>
      <c r="F503">
        <v>1</v>
      </c>
      <c r="G503">
        <v>27</v>
      </c>
      <c r="H503">
        <v>3</v>
      </c>
      <c r="I503" t="s">
        <v>137</v>
      </c>
      <c r="J503" t="s">
        <v>139</v>
      </c>
      <c r="K503" t="s">
        <v>138</v>
      </c>
      <c r="L503">
        <v>1348</v>
      </c>
      <c r="N503">
        <v>1009</v>
      </c>
      <c r="O503" t="s">
        <v>120</v>
      </c>
      <c r="P503" t="s">
        <v>120</v>
      </c>
      <c r="Q503">
        <v>1000</v>
      </c>
      <c r="W503">
        <v>1</v>
      </c>
      <c r="X503">
        <v>734291692</v>
      </c>
      <c r="Y503">
        <v>-9.58</v>
      </c>
      <c r="AA503">
        <v>2690.29</v>
      </c>
      <c r="AB503">
        <v>0</v>
      </c>
      <c r="AC503">
        <v>0</v>
      </c>
      <c r="AD503">
        <v>0</v>
      </c>
      <c r="AE503">
        <v>2690.29</v>
      </c>
      <c r="AF503">
        <v>0</v>
      </c>
      <c r="AG503">
        <v>0</v>
      </c>
      <c r="AH503">
        <v>0</v>
      </c>
      <c r="AI503">
        <v>1</v>
      </c>
      <c r="AJ503">
        <v>1</v>
      </c>
      <c r="AK503">
        <v>1</v>
      </c>
      <c r="AL503">
        <v>1</v>
      </c>
      <c r="AN503">
        <v>0</v>
      </c>
      <c r="AO503">
        <v>1</v>
      </c>
      <c r="AP503">
        <v>0</v>
      </c>
      <c r="AQ503">
        <v>0</v>
      </c>
      <c r="AR503">
        <v>0</v>
      </c>
      <c r="AS503" t="s">
        <v>3</v>
      </c>
      <c r="AT503">
        <v>-9.58</v>
      </c>
      <c r="AU503" t="s">
        <v>3</v>
      </c>
      <c r="AV503">
        <v>0</v>
      </c>
      <c r="AW503">
        <v>2</v>
      </c>
      <c r="AX503">
        <v>55577609</v>
      </c>
      <c r="AY503">
        <v>1</v>
      </c>
      <c r="AZ503">
        <v>6144</v>
      </c>
      <c r="BA503">
        <v>487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CX503">
        <f>Y503*Source!I1651</f>
        <v>-25.003799999999998</v>
      </c>
      <c r="CY503">
        <f>AA503</f>
        <v>2690.29</v>
      </c>
      <c r="CZ503">
        <f>AE503</f>
        <v>2690.29</v>
      </c>
      <c r="DA503">
        <f>AI503</f>
        <v>1</v>
      </c>
      <c r="DB503">
        <f t="shared" si="34"/>
        <v>-25772.98</v>
      </c>
      <c r="DC503">
        <f t="shared" si="35"/>
        <v>0</v>
      </c>
    </row>
    <row r="504" spans="1:107" x14ac:dyDescent="0.2">
      <c r="A504">
        <f>ROW(Source!A1651)</f>
        <v>1651</v>
      </c>
      <c r="B504">
        <v>55574044</v>
      </c>
      <c r="C504">
        <v>55577602</v>
      </c>
      <c r="D504">
        <v>52280184</v>
      </c>
      <c r="E504">
        <v>1</v>
      </c>
      <c r="F504">
        <v>1</v>
      </c>
      <c r="G504">
        <v>27</v>
      </c>
      <c r="H504">
        <v>3</v>
      </c>
      <c r="I504" t="s">
        <v>141</v>
      </c>
      <c r="J504" t="s">
        <v>143</v>
      </c>
      <c r="K504" t="s">
        <v>142</v>
      </c>
      <c r="L504">
        <v>1348</v>
      </c>
      <c r="N504">
        <v>1009</v>
      </c>
      <c r="O504" t="s">
        <v>120</v>
      </c>
      <c r="P504" t="s">
        <v>120</v>
      </c>
      <c r="Q504">
        <v>1000</v>
      </c>
      <c r="W504">
        <v>0</v>
      </c>
      <c r="X504">
        <v>1103439754</v>
      </c>
      <c r="Y504">
        <v>12.08</v>
      </c>
      <c r="AA504">
        <v>2562.79</v>
      </c>
      <c r="AB504">
        <v>0</v>
      </c>
      <c r="AC504">
        <v>0</v>
      </c>
      <c r="AD504">
        <v>0</v>
      </c>
      <c r="AE504">
        <v>2562.79</v>
      </c>
      <c r="AF504">
        <v>0</v>
      </c>
      <c r="AG504">
        <v>0</v>
      </c>
      <c r="AH504">
        <v>0</v>
      </c>
      <c r="AI504">
        <v>1</v>
      </c>
      <c r="AJ504">
        <v>1</v>
      </c>
      <c r="AK504">
        <v>1</v>
      </c>
      <c r="AL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 t="s">
        <v>3</v>
      </c>
      <c r="AT504">
        <v>12.08</v>
      </c>
      <c r="AU504" t="s">
        <v>3</v>
      </c>
      <c r="AV504">
        <v>0</v>
      </c>
      <c r="AW504">
        <v>1</v>
      </c>
      <c r="AX504">
        <v>-1</v>
      </c>
      <c r="AY504">
        <v>0</v>
      </c>
      <c r="AZ504">
        <v>0</v>
      </c>
      <c r="BA504" t="s">
        <v>3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CX504">
        <f>Y504*Source!I1651</f>
        <v>31.5288</v>
      </c>
      <c r="CY504">
        <f>AA504</f>
        <v>2562.79</v>
      </c>
      <c r="CZ504">
        <f>AE504</f>
        <v>2562.79</v>
      </c>
      <c r="DA504">
        <f>AI504</f>
        <v>1</v>
      </c>
      <c r="DB504">
        <f t="shared" si="34"/>
        <v>30958.5</v>
      </c>
      <c r="DC504">
        <f t="shared" si="35"/>
        <v>0</v>
      </c>
    </row>
    <row r="505" spans="1:107" x14ac:dyDescent="0.2">
      <c r="A505">
        <f>ROW(Source!A1654)</f>
        <v>1654</v>
      </c>
      <c r="B505">
        <v>55574044</v>
      </c>
      <c r="C505">
        <v>55577614</v>
      </c>
      <c r="D505">
        <v>52263930</v>
      </c>
      <c r="E505">
        <v>27</v>
      </c>
      <c r="F505">
        <v>1</v>
      </c>
      <c r="G505">
        <v>27</v>
      </c>
      <c r="H505">
        <v>1</v>
      </c>
      <c r="I505" t="s">
        <v>530</v>
      </c>
      <c r="J505" t="s">
        <v>3</v>
      </c>
      <c r="K505" t="s">
        <v>531</v>
      </c>
      <c r="L505">
        <v>1191</v>
      </c>
      <c r="N505">
        <v>1013</v>
      </c>
      <c r="O505" t="s">
        <v>532</v>
      </c>
      <c r="P505" t="s">
        <v>532</v>
      </c>
      <c r="Q505">
        <v>1</v>
      </c>
      <c r="W505">
        <v>0</v>
      </c>
      <c r="X505">
        <v>476480486</v>
      </c>
      <c r="Y505">
        <v>18.440000000000001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1</v>
      </c>
      <c r="AK505">
        <v>1</v>
      </c>
      <c r="AL505">
        <v>1</v>
      </c>
      <c r="AN505">
        <v>0</v>
      </c>
      <c r="AO505">
        <v>1</v>
      </c>
      <c r="AP505">
        <v>0</v>
      </c>
      <c r="AQ505">
        <v>0</v>
      </c>
      <c r="AR505">
        <v>0</v>
      </c>
      <c r="AS505" t="s">
        <v>3</v>
      </c>
      <c r="AT505">
        <v>18.440000000000001</v>
      </c>
      <c r="AU505" t="s">
        <v>3</v>
      </c>
      <c r="AV505">
        <v>1</v>
      </c>
      <c r="AW505">
        <v>2</v>
      </c>
      <c r="AX505">
        <v>55577623</v>
      </c>
      <c r="AY505">
        <v>1</v>
      </c>
      <c r="AZ505">
        <v>0</v>
      </c>
      <c r="BA505">
        <v>488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CX505">
        <f>Y505*Source!I1654</f>
        <v>48.128399999999999</v>
      </c>
      <c r="CY505">
        <f>AD505</f>
        <v>0</v>
      </c>
      <c r="CZ505">
        <f>AH505</f>
        <v>0</v>
      </c>
      <c r="DA505">
        <f>AL505</f>
        <v>1</v>
      </c>
      <c r="DB505">
        <f t="shared" si="34"/>
        <v>0</v>
      </c>
      <c r="DC505">
        <f t="shared" si="35"/>
        <v>0</v>
      </c>
    </row>
    <row r="506" spans="1:107" x14ac:dyDescent="0.2">
      <c r="A506">
        <f>ROW(Source!A1654)</f>
        <v>1654</v>
      </c>
      <c r="B506">
        <v>55574044</v>
      </c>
      <c r="C506">
        <v>55577614</v>
      </c>
      <c r="D506">
        <v>52276789</v>
      </c>
      <c r="E506">
        <v>1</v>
      </c>
      <c r="F506">
        <v>1</v>
      </c>
      <c r="G506">
        <v>27</v>
      </c>
      <c r="H506">
        <v>2</v>
      </c>
      <c r="I506" t="s">
        <v>574</v>
      </c>
      <c r="J506" t="s">
        <v>575</v>
      </c>
      <c r="K506" t="s">
        <v>576</v>
      </c>
      <c r="L506">
        <v>1368</v>
      </c>
      <c r="N506">
        <v>1011</v>
      </c>
      <c r="O506" t="s">
        <v>536</v>
      </c>
      <c r="P506" t="s">
        <v>536</v>
      </c>
      <c r="Q506">
        <v>1</v>
      </c>
      <c r="W506">
        <v>0</v>
      </c>
      <c r="X506">
        <v>2028281919</v>
      </c>
      <c r="Y506">
        <v>2.64</v>
      </c>
      <c r="AA506">
        <v>0</v>
      </c>
      <c r="AB506">
        <v>531.41</v>
      </c>
      <c r="AC506">
        <v>373.56</v>
      </c>
      <c r="AD506">
        <v>0</v>
      </c>
      <c r="AE506">
        <v>0</v>
      </c>
      <c r="AF506">
        <v>531.41</v>
      </c>
      <c r="AG506">
        <v>373.56</v>
      </c>
      <c r="AH506">
        <v>0</v>
      </c>
      <c r="AI506">
        <v>1</v>
      </c>
      <c r="AJ506">
        <v>1</v>
      </c>
      <c r="AK506">
        <v>1</v>
      </c>
      <c r="AL506">
        <v>1</v>
      </c>
      <c r="AN506">
        <v>0</v>
      </c>
      <c r="AO506">
        <v>1</v>
      </c>
      <c r="AP506">
        <v>0</v>
      </c>
      <c r="AQ506">
        <v>0</v>
      </c>
      <c r="AR506">
        <v>0</v>
      </c>
      <c r="AS506" t="s">
        <v>3</v>
      </c>
      <c r="AT506">
        <v>2.64</v>
      </c>
      <c r="AU506" t="s">
        <v>3</v>
      </c>
      <c r="AV506">
        <v>0</v>
      </c>
      <c r="AW506">
        <v>2</v>
      </c>
      <c r="AX506">
        <v>55577624</v>
      </c>
      <c r="AY506">
        <v>1</v>
      </c>
      <c r="AZ506">
        <v>0</v>
      </c>
      <c r="BA506">
        <v>489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CX506">
        <f>Y506*Source!I1654</f>
        <v>6.8903999999999996</v>
      </c>
      <c r="CY506">
        <f>AB506</f>
        <v>531.41</v>
      </c>
      <c r="CZ506">
        <f>AF506</f>
        <v>531.41</v>
      </c>
      <c r="DA506">
        <f>AJ506</f>
        <v>1</v>
      </c>
      <c r="DB506">
        <f t="shared" si="34"/>
        <v>1402.92</v>
      </c>
      <c r="DC506">
        <f t="shared" si="35"/>
        <v>986.2</v>
      </c>
    </row>
    <row r="507" spans="1:107" x14ac:dyDescent="0.2">
      <c r="A507">
        <f>ROW(Source!A1654)</f>
        <v>1654</v>
      </c>
      <c r="B507">
        <v>55574044</v>
      </c>
      <c r="C507">
        <v>55577614</v>
      </c>
      <c r="D507">
        <v>52277012</v>
      </c>
      <c r="E507">
        <v>1</v>
      </c>
      <c r="F507">
        <v>1</v>
      </c>
      <c r="G507">
        <v>27</v>
      </c>
      <c r="H507">
        <v>2</v>
      </c>
      <c r="I507" t="s">
        <v>577</v>
      </c>
      <c r="J507" t="s">
        <v>578</v>
      </c>
      <c r="K507" t="s">
        <v>579</v>
      </c>
      <c r="L507">
        <v>1368</v>
      </c>
      <c r="N507">
        <v>1011</v>
      </c>
      <c r="O507" t="s">
        <v>536</v>
      </c>
      <c r="P507" t="s">
        <v>536</v>
      </c>
      <c r="Q507">
        <v>1</v>
      </c>
      <c r="W507">
        <v>0</v>
      </c>
      <c r="X507">
        <v>-1222982568</v>
      </c>
      <c r="Y507">
        <v>1.18</v>
      </c>
      <c r="AA507">
        <v>0</v>
      </c>
      <c r="AB507">
        <v>7.44</v>
      </c>
      <c r="AC507">
        <v>0.98</v>
      </c>
      <c r="AD507">
        <v>0</v>
      </c>
      <c r="AE507">
        <v>0</v>
      </c>
      <c r="AF507">
        <v>7.44</v>
      </c>
      <c r="AG507">
        <v>0.98</v>
      </c>
      <c r="AH507">
        <v>0</v>
      </c>
      <c r="AI507">
        <v>1</v>
      </c>
      <c r="AJ507">
        <v>1</v>
      </c>
      <c r="AK507">
        <v>1</v>
      </c>
      <c r="AL507">
        <v>1</v>
      </c>
      <c r="AN507">
        <v>0</v>
      </c>
      <c r="AO507">
        <v>1</v>
      </c>
      <c r="AP507">
        <v>0</v>
      </c>
      <c r="AQ507">
        <v>0</v>
      </c>
      <c r="AR507">
        <v>0</v>
      </c>
      <c r="AS507" t="s">
        <v>3</v>
      </c>
      <c r="AT507">
        <v>1.18</v>
      </c>
      <c r="AU507" t="s">
        <v>3</v>
      </c>
      <c r="AV507">
        <v>0</v>
      </c>
      <c r="AW507">
        <v>2</v>
      </c>
      <c r="AX507">
        <v>55577625</v>
      </c>
      <c r="AY507">
        <v>1</v>
      </c>
      <c r="AZ507">
        <v>0</v>
      </c>
      <c r="BA507">
        <v>490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CX507">
        <f>Y507*Source!I1654</f>
        <v>3.0797999999999996</v>
      </c>
      <c r="CY507">
        <f>AB507</f>
        <v>7.44</v>
      </c>
      <c r="CZ507">
        <f>AF507</f>
        <v>7.44</v>
      </c>
      <c r="DA507">
        <f>AJ507</f>
        <v>1</v>
      </c>
      <c r="DB507">
        <f t="shared" si="34"/>
        <v>8.7799999999999994</v>
      </c>
      <c r="DC507">
        <f t="shared" si="35"/>
        <v>1.1599999999999999</v>
      </c>
    </row>
    <row r="508" spans="1:107" x14ac:dyDescent="0.2">
      <c r="A508">
        <f>ROW(Source!A1654)</f>
        <v>1654</v>
      </c>
      <c r="B508">
        <v>55574044</v>
      </c>
      <c r="C508">
        <v>55577614</v>
      </c>
      <c r="D508">
        <v>52276214</v>
      </c>
      <c r="E508">
        <v>1</v>
      </c>
      <c r="F508">
        <v>1</v>
      </c>
      <c r="G508">
        <v>27</v>
      </c>
      <c r="H508">
        <v>2</v>
      </c>
      <c r="I508" t="s">
        <v>580</v>
      </c>
      <c r="J508" t="s">
        <v>581</v>
      </c>
      <c r="K508" t="s">
        <v>582</v>
      </c>
      <c r="L508">
        <v>1368</v>
      </c>
      <c r="N508">
        <v>1011</v>
      </c>
      <c r="O508" t="s">
        <v>536</v>
      </c>
      <c r="P508" t="s">
        <v>536</v>
      </c>
      <c r="Q508">
        <v>1</v>
      </c>
      <c r="W508">
        <v>0</v>
      </c>
      <c r="X508">
        <v>-929482187</v>
      </c>
      <c r="Y508">
        <v>0.01</v>
      </c>
      <c r="AA508">
        <v>0</v>
      </c>
      <c r="AB508">
        <v>616.73</v>
      </c>
      <c r="AC508">
        <v>511.29</v>
      </c>
      <c r="AD508">
        <v>0</v>
      </c>
      <c r="AE508">
        <v>0</v>
      </c>
      <c r="AF508">
        <v>616.73</v>
      </c>
      <c r="AG508">
        <v>511.29</v>
      </c>
      <c r="AH508">
        <v>0</v>
      </c>
      <c r="AI508">
        <v>1</v>
      </c>
      <c r="AJ508">
        <v>1</v>
      </c>
      <c r="AK508">
        <v>1</v>
      </c>
      <c r="AL508">
        <v>1</v>
      </c>
      <c r="AN508">
        <v>0</v>
      </c>
      <c r="AO508">
        <v>1</v>
      </c>
      <c r="AP508">
        <v>0</v>
      </c>
      <c r="AQ508">
        <v>0</v>
      </c>
      <c r="AR508">
        <v>0</v>
      </c>
      <c r="AS508" t="s">
        <v>3</v>
      </c>
      <c r="AT508">
        <v>0.01</v>
      </c>
      <c r="AU508" t="s">
        <v>3</v>
      </c>
      <c r="AV508">
        <v>0</v>
      </c>
      <c r="AW508">
        <v>2</v>
      </c>
      <c r="AX508">
        <v>55577626</v>
      </c>
      <c r="AY508">
        <v>1</v>
      </c>
      <c r="AZ508">
        <v>0</v>
      </c>
      <c r="BA508">
        <v>491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CX508">
        <f>Y508*Source!I1654</f>
        <v>2.6099999999999998E-2</v>
      </c>
      <c r="CY508">
        <f>AB508</f>
        <v>616.73</v>
      </c>
      <c r="CZ508">
        <f>AF508</f>
        <v>616.73</v>
      </c>
      <c r="DA508">
        <f>AJ508</f>
        <v>1</v>
      </c>
      <c r="DB508">
        <f t="shared" si="34"/>
        <v>6.17</v>
      </c>
      <c r="DC508">
        <f t="shared" si="35"/>
        <v>5.1100000000000003</v>
      </c>
    </row>
    <row r="509" spans="1:107" x14ac:dyDescent="0.2">
      <c r="A509">
        <f>ROW(Source!A1654)</f>
        <v>1654</v>
      </c>
      <c r="B509">
        <v>55574044</v>
      </c>
      <c r="C509">
        <v>55577614</v>
      </c>
      <c r="D509">
        <v>52276398</v>
      </c>
      <c r="E509">
        <v>1</v>
      </c>
      <c r="F509">
        <v>1</v>
      </c>
      <c r="G509">
        <v>27</v>
      </c>
      <c r="H509">
        <v>2</v>
      </c>
      <c r="I509" t="s">
        <v>583</v>
      </c>
      <c r="J509" t="s">
        <v>584</v>
      </c>
      <c r="K509" t="s">
        <v>585</v>
      </c>
      <c r="L509">
        <v>1368</v>
      </c>
      <c r="N509">
        <v>1011</v>
      </c>
      <c r="O509" t="s">
        <v>536</v>
      </c>
      <c r="P509" t="s">
        <v>536</v>
      </c>
      <c r="Q509">
        <v>1</v>
      </c>
      <c r="W509">
        <v>0</v>
      </c>
      <c r="X509">
        <v>1948933241</v>
      </c>
      <c r="Y509">
        <v>2.64</v>
      </c>
      <c r="AA509">
        <v>0</v>
      </c>
      <c r="AB509">
        <v>454.31</v>
      </c>
      <c r="AC509">
        <v>405.68</v>
      </c>
      <c r="AD509">
        <v>0</v>
      </c>
      <c r="AE509">
        <v>0</v>
      </c>
      <c r="AF509">
        <v>454.31</v>
      </c>
      <c r="AG509">
        <v>405.68</v>
      </c>
      <c r="AH509">
        <v>0</v>
      </c>
      <c r="AI509">
        <v>1</v>
      </c>
      <c r="AJ509">
        <v>1</v>
      </c>
      <c r="AK509">
        <v>1</v>
      </c>
      <c r="AL509">
        <v>1</v>
      </c>
      <c r="AN509">
        <v>0</v>
      </c>
      <c r="AO509">
        <v>1</v>
      </c>
      <c r="AP509">
        <v>0</v>
      </c>
      <c r="AQ509">
        <v>0</v>
      </c>
      <c r="AR509">
        <v>0</v>
      </c>
      <c r="AS509" t="s">
        <v>3</v>
      </c>
      <c r="AT509">
        <v>2.64</v>
      </c>
      <c r="AU509" t="s">
        <v>3</v>
      </c>
      <c r="AV509">
        <v>0</v>
      </c>
      <c r="AW509">
        <v>2</v>
      </c>
      <c r="AX509">
        <v>55577627</v>
      </c>
      <c r="AY509">
        <v>1</v>
      </c>
      <c r="AZ509">
        <v>0</v>
      </c>
      <c r="BA509">
        <v>492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CX509">
        <f>Y509*Source!I1654</f>
        <v>6.8903999999999996</v>
      </c>
      <c r="CY509">
        <f>AB509</f>
        <v>454.31</v>
      </c>
      <c r="CZ509">
        <f>AF509</f>
        <v>454.31</v>
      </c>
      <c r="DA509">
        <f>AJ509</f>
        <v>1</v>
      </c>
      <c r="DB509">
        <f t="shared" si="34"/>
        <v>1199.3800000000001</v>
      </c>
      <c r="DC509">
        <f t="shared" si="35"/>
        <v>1071</v>
      </c>
    </row>
    <row r="510" spans="1:107" x14ac:dyDescent="0.2">
      <c r="A510">
        <f>ROW(Source!A1654)</f>
        <v>1654</v>
      </c>
      <c r="B510">
        <v>55574044</v>
      </c>
      <c r="C510">
        <v>55577614</v>
      </c>
      <c r="D510">
        <v>52279222</v>
      </c>
      <c r="E510">
        <v>1</v>
      </c>
      <c r="F510">
        <v>1</v>
      </c>
      <c r="G510">
        <v>27</v>
      </c>
      <c r="H510">
        <v>3</v>
      </c>
      <c r="I510" t="s">
        <v>586</v>
      </c>
      <c r="J510" t="s">
        <v>587</v>
      </c>
      <c r="K510" t="s">
        <v>588</v>
      </c>
      <c r="L510">
        <v>1327</v>
      </c>
      <c r="N510">
        <v>1005</v>
      </c>
      <c r="O510" t="s">
        <v>549</v>
      </c>
      <c r="P510" t="s">
        <v>549</v>
      </c>
      <c r="Q510">
        <v>1</v>
      </c>
      <c r="W510">
        <v>0</v>
      </c>
      <c r="X510">
        <v>-656702110</v>
      </c>
      <c r="Y510">
        <v>5.6</v>
      </c>
      <c r="AA510">
        <v>12.02</v>
      </c>
      <c r="AB510">
        <v>0</v>
      </c>
      <c r="AC510">
        <v>0</v>
      </c>
      <c r="AD510">
        <v>0</v>
      </c>
      <c r="AE510">
        <v>12.02</v>
      </c>
      <c r="AF510">
        <v>0</v>
      </c>
      <c r="AG510">
        <v>0</v>
      </c>
      <c r="AH510">
        <v>0</v>
      </c>
      <c r="AI510">
        <v>1</v>
      </c>
      <c r="AJ510">
        <v>1</v>
      </c>
      <c r="AK510">
        <v>1</v>
      </c>
      <c r="AL510">
        <v>1</v>
      </c>
      <c r="AN510">
        <v>0</v>
      </c>
      <c r="AO510">
        <v>1</v>
      </c>
      <c r="AP510">
        <v>0</v>
      </c>
      <c r="AQ510">
        <v>0</v>
      </c>
      <c r="AR510">
        <v>0</v>
      </c>
      <c r="AS510" t="s">
        <v>3</v>
      </c>
      <c r="AT510">
        <v>5.6</v>
      </c>
      <c r="AU510" t="s">
        <v>3</v>
      </c>
      <c r="AV510">
        <v>0</v>
      </c>
      <c r="AW510">
        <v>2</v>
      </c>
      <c r="AX510">
        <v>55577628</v>
      </c>
      <c r="AY510">
        <v>1</v>
      </c>
      <c r="AZ510">
        <v>0</v>
      </c>
      <c r="BA510">
        <v>493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CX510">
        <f>Y510*Source!I1654</f>
        <v>14.615999999999998</v>
      </c>
      <c r="CY510">
        <f t="shared" ref="CY510:CY515" si="39">AA510</f>
        <v>12.02</v>
      </c>
      <c r="CZ510">
        <f t="shared" ref="CZ510:CZ515" si="40">AE510</f>
        <v>12.02</v>
      </c>
      <c r="DA510">
        <f t="shared" ref="DA510:DA515" si="41">AI510</f>
        <v>1</v>
      </c>
      <c r="DB510">
        <f t="shared" si="34"/>
        <v>67.31</v>
      </c>
      <c r="DC510">
        <f t="shared" si="35"/>
        <v>0</v>
      </c>
    </row>
    <row r="511" spans="1:107" x14ac:dyDescent="0.2">
      <c r="A511">
        <f>ROW(Source!A1654)</f>
        <v>1654</v>
      </c>
      <c r="B511">
        <v>55574044</v>
      </c>
      <c r="C511">
        <v>55577614</v>
      </c>
      <c r="D511">
        <v>52279309</v>
      </c>
      <c r="E511">
        <v>1</v>
      </c>
      <c r="F511">
        <v>1</v>
      </c>
      <c r="G511">
        <v>27</v>
      </c>
      <c r="H511">
        <v>3</v>
      </c>
      <c r="I511" t="s">
        <v>589</v>
      </c>
      <c r="J511" t="s">
        <v>590</v>
      </c>
      <c r="K511" t="s">
        <v>591</v>
      </c>
      <c r="L511">
        <v>1348</v>
      </c>
      <c r="N511">
        <v>1009</v>
      </c>
      <c r="O511" t="s">
        <v>120</v>
      </c>
      <c r="P511" t="s">
        <v>120</v>
      </c>
      <c r="Q511">
        <v>1000</v>
      </c>
      <c r="W511">
        <v>0</v>
      </c>
      <c r="X511">
        <v>2135985724</v>
      </c>
      <c r="Y511">
        <v>3.15E-3</v>
      </c>
      <c r="AA511">
        <v>343020.03</v>
      </c>
      <c r="AB511">
        <v>0</v>
      </c>
      <c r="AC511">
        <v>0</v>
      </c>
      <c r="AD511">
        <v>0</v>
      </c>
      <c r="AE511">
        <v>343020.03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1</v>
      </c>
      <c r="AL511">
        <v>1</v>
      </c>
      <c r="AN511">
        <v>0</v>
      </c>
      <c r="AO511">
        <v>1</v>
      </c>
      <c r="AP511">
        <v>0</v>
      </c>
      <c r="AQ511">
        <v>0</v>
      </c>
      <c r="AR511">
        <v>0</v>
      </c>
      <c r="AS511" t="s">
        <v>3</v>
      </c>
      <c r="AT511">
        <v>3.15E-3</v>
      </c>
      <c r="AU511" t="s">
        <v>3</v>
      </c>
      <c r="AV511">
        <v>0</v>
      </c>
      <c r="AW511">
        <v>2</v>
      </c>
      <c r="AX511">
        <v>55577629</v>
      </c>
      <c r="AY511">
        <v>1</v>
      </c>
      <c r="AZ511">
        <v>0</v>
      </c>
      <c r="BA511">
        <v>494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CX511">
        <f>Y511*Source!I1654</f>
        <v>8.2214999999999996E-3</v>
      </c>
      <c r="CY511">
        <f t="shared" si="39"/>
        <v>343020.03</v>
      </c>
      <c r="CZ511">
        <f t="shared" si="40"/>
        <v>343020.03</v>
      </c>
      <c r="DA511">
        <f t="shared" si="41"/>
        <v>1</v>
      </c>
      <c r="DB511">
        <f t="shared" si="34"/>
        <v>1080.51</v>
      </c>
      <c r="DC511">
        <f t="shared" si="35"/>
        <v>0</v>
      </c>
    </row>
    <row r="512" spans="1:107" x14ac:dyDescent="0.2">
      <c r="A512">
        <f>ROW(Source!A1654)</f>
        <v>1654</v>
      </c>
      <c r="B512">
        <v>55574044</v>
      </c>
      <c r="C512">
        <v>55577614</v>
      </c>
      <c r="D512">
        <v>52279526</v>
      </c>
      <c r="E512">
        <v>1</v>
      </c>
      <c r="F512">
        <v>1</v>
      </c>
      <c r="G512">
        <v>27</v>
      </c>
      <c r="H512">
        <v>3</v>
      </c>
      <c r="I512" t="s">
        <v>149</v>
      </c>
      <c r="J512" t="s">
        <v>152</v>
      </c>
      <c r="K512" t="s">
        <v>150</v>
      </c>
      <c r="L512">
        <v>1346</v>
      </c>
      <c r="N512">
        <v>1009</v>
      </c>
      <c r="O512" t="s">
        <v>151</v>
      </c>
      <c r="P512" t="s">
        <v>151</v>
      </c>
      <c r="Q512">
        <v>1</v>
      </c>
      <c r="W512">
        <v>1</v>
      </c>
      <c r="X512">
        <v>-78256104</v>
      </c>
      <c r="Y512">
        <v>-735</v>
      </c>
      <c r="AA512">
        <v>17.77</v>
      </c>
      <c r="AB512">
        <v>0</v>
      </c>
      <c r="AC512">
        <v>0</v>
      </c>
      <c r="AD512">
        <v>0</v>
      </c>
      <c r="AE512">
        <v>17.77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1</v>
      </c>
      <c r="AL512">
        <v>1</v>
      </c>
      <c r="AN512">
        <v>0</v>
      </c>
      <c r="AO512">
        <v>1</v>
      </c>
      <c r="AP512">
        <v>0</v>
      </c>
      <c r="AQ512">
        <v>0</v>
      </c>
      <c r="AR512">
        <v>0</v>
      </c>
      <c r="AS512" t="s">
        <v>3</v>
      </c>
      <c r="AT512">
        <v>-735</v>
      </c>
      <c r="AU512" t="s">
        <v>3</v>
      </c>
      <c r="AV512">
        <v>0</v>
      </c>
      <c r="AW512">
        <v>2</v>
      </c>
      <c r="AX512">
        <v>55577630</v>
      </c>
      <c r="AY512">
        <v>1</v>
      </c>
      <c r="AZ512">
        <v>6144</v>
      </c>
      <c r="BA512">
        <v>495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CX512">
        <f>Y512*Source!I1654</f>
        <v>-1918.35</v>
      </c>
      <c r="CY512">
        <f t="shared" si="39"/>
        <v>17.77</v>
      </c>
      <c r="CZ512">
        <f t="shared" si="40"/>
        <v>17.77</v>
      </c>
      <c r="DA512">
        <f t="shared" si="41"/>
        <v>1</v>
      </c>
      <c r="DB512">
        <f t="shared" si="34"/>
        <v>-13060.95</v>
      </c>
      <c r="DC512">
        <f t="shared" si="35"/>
        <v>0</v>
      </c>
    </row>
    <row r="513" spans="1:107" x14ac:dyDescent="0.2">
      <c r="A513">
        <f>ROW(Source!A1654)</f>
        <v>1654</v>
      </c>
      <c r="B513">
        <v>55574044</v>
      </c>
      <c r="C513">
        <v>55577614</v>
      </c>
      <c r="D513">
        <v>52279527</v>
      </c>
      <c r="E513">
        <v>1</v>
      </c>
      <c r="F513">
        <v>1</v>
      </c>
      <c r="G513">
        <v>27</v>
      </c>
      <c r="H513">
        <v>3</v>
      </c>
      <c r="I513" t="s">
        <v>158</v>
      </c>
      <c r="J513" t="s">
        <v>160</v>
      </c>
      <c r="K513" t="s">
        <v>159</v>
      </c>
      <c r="L513">
        <v>1346</v>
      </c>
      <c r="N513">
        <v>1009</v>
      </c>
      <c r="O513" t="s">
        <v>151</v>
      </c>
      <c r="P513" t="s">
        <v>151</v>
      </c>
      <c r="Q513">
        <v>1</v>
      </c>
      <c r="W513">
        <v>0</v>
      </c>
      <c r="X513">
        <v>1294380160</v>
      </c>
      <c r="Y513">
        <v>735</v>
      </c>
      <c r="AA513">
        <v>94.72</v>
      </c>
      <c r="AB513">
        <v>0</v>
      </c>
      <c r="AC513">
        <v>0</v>
      </c>
      <c r="AD513">
        <v>0</v>
      </c>
      <c r="AE513">
        <v>94.72</v>
      </c>
      <c r="AF513">
        <v>0</v>
      </c>
      <c r="AG513">
        <v>0</v>
      </c>
      <c r="AH513">
        <v>0</v>
      </c>
      <c r="AI513">
        <v>1</v>
      </c>
      <c r="AJ513">
        <v>1</v>
      </c>
      <c r="AK513">
        <v>1</v>
      </c>
      <c r="AL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 t="s">
        <v>3</v>
      </c>
      <c r="AT513">
        <v>735</v>
      </c>
      <c r="AU513" t="s">
        <v>3</v>
      </c>
      <c r="AV513">
        <v>0</v>
      </c>
      <c r="AW513">
        <v>1</v>
      </c>
      <c r="AX513">
        <v>-1</v>
      </c>
      <c r="AY513">
        <v>0</v>
      </c>
      <c r="AZ513">
        <v>0</v>
      </c>
      <c r="BA513" t="s">
        <v>3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CX513">
        <f>Y513*Source!I1654</f>
        <v>1918.35</v>
      </c>
      <c r="CY513">
        <f t="shared" si="39"/>
        <v>94.72</v>
      </c>
      <c r="CZ513">
        <f t="shared" si="40"/>
        <v>94.72</v>
      </c>
      <c r="DA513">
        <f t="shared" si="41"/>
        <v>1</v>
      </c>
      <c r="DB513">
        <f t="shared" si="34"/>
        <v>69619.199999999997</v>
      </c>
      <c r="DC513">
        <f t="shared" si="35"/>
        <v>0</v>
      </c>
    </row>
    <row r="514" spans="1:107" x14ac:dyDescent="0.2">
      <c r="A514">
        <f>ROW(Source!A1654)</f>
        <v>1654</v>
      </c>
      <c r="B514">
        <v>55574044</v>
      </c>
      <c r="C514">
        <v>55577614</v>
      </c>
      <c r="D514">
        <v>52279533</v>
      </c>
      <c r="E514">
        <v>1</v>
      </c>
      <c r="F514">
        <v>1</v>
      </c>
      <c r="G514">
        <v>27</v>
      </c>
      <c r="H514">
        <v>3</v>
      </c>
      <c r="I514" t="s">
        <v>592</v>
      </c>
      <c r="J514" t="s">
        <v>593</v>
      </c>
      <c r="K514" t="s">
        <v>594</v>
      </c>
      <c r="L514">
        <v>1346</v>
      </c>
      <c r="N514">
        <v>1009</v>
      </c>
      <c r="O514" t="s">
        <v>151</v>
      </c>
      <c r="P514" t="s">
        <v>151</v>
      </c>
      <c r="Q514">
        <v>1</v>
      </c>
      <c r="W514">
        <v>0</v>
      </c>
      <c r="X514">
        <v>1434584530</v>
      </c>
      <c r="Y514">
        <v>241.5</v>
      </c>
      <c r="AA514">
        <v>202.34</v>
      </c>
      <c r="AB514">
        <v>0</v>
      </c>
      <c r="AC514">
        <v>0</v>
      </c>
      <c r="AD514">
        <v>0</v>
      </c>
      <c r="AE514">
        <v>202.34</v>
      </c>
      <c r="AF514">
        <v>0</v>
      </c>
      <c r="AG514">
        <v>0</v>
      </c>
      <c r="AH514">
        <v>0</v>
      </c>
      <c r="AI514">
        <v>1</v>
      </c>
      <c r="AJ514">
        <v>1</v>
      </c>
      <c r="AK514">
        <v>1</v>
      </c>
      <c r="AL514">
        <v>1</v>
      </c>
      <c r="AN514">
        <v>0</v>
      </c>
      <c r="AO514">
        <v>1</v>
      </c>
      <c r="AP514">
        <v>0</v>
      </c>
      <c r="AQ514">
        <v>0</v>
      </c>
      <c r="AR514">
        <v>0</v>
      </c>
      <c r="AS514" t="s">
        <v>3</v>
      </c>
      <c r="AT514">
        <v>241.5</v>
      </c>
      <c r="AU514" t="s">
        <v>3</v>
      </c>
      <c r="AV514">
        <v>0</v>
      </c>
      <c r="AW514">
        <v>2</v>
      </c>
      <c r="AX514">
        <v>55577631</v>
      </c>
      <c r="AY514">
        <v>1</v>
      </c>
      <c r="AZ514">
        <v>0</v>
      </c>
      <c r="BA514">
        <v>496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CX514">
        <f>Y514*Source!I1654</f>
        <v>630.31499999999994</v>
      </c>
      <c r="CY514">
        <f t="shared" si="39"/>
        <v>202.34</v>
      </c>
      <c r="CZ514">
        <f t="shared" si="40"/>
        <v>202.34</v>
      </c>
      <c r="DA514">
        <f t="shared" si="41"/>
        <v>1</v>
      </c>
      <c r="DB514">
        <f t="shared" si="34"/>
        <v>48865.11</v>
      </c>
      <c r="DC514">
        <f t="shared" si="35"/>
        <v>0</v>
      </c>
    </row>
    <row r="515" spans="1:107" x14ac:dyDescent="0.2">
      <c r="A515">
        <f>ROW(Source!A1654)</f>
        <v>1654</v>
      </c>
      <c r="B515">
        <v>55574044</v>
      </c>
      <c r="C515">
        <v>55577614</v>
      </c>
      <c r="D515">
        <v>52277500</v>
      </c>
      <c r="E515">
        <v>1</v>
      </c>
      <c r="F515">
        <v>1</v>
      </c>
      <c r="G515">
        <v>27</v>
      </c>
      <c r="H515">
        <v>3</v>
      </c>
      <c r="I515" t="s">
        <v>154</v>
      </c>
      <c r="J515" t="s">
        <v>156</v>
      </c>
      <c r="K515" t="s">
        <v>155</v>
      </c>
      <c r="L515">
        <v>1348</v>
      </c>
      <c r="N515">
        <v>1009</v>
      </c>
      <c r="O515" t="s">
        <v>120</v>
      </c>
      <c r="P515" t="s">
        <v>120</v>
      </c>
      <c r="Q515">
        <v>1000</v>
      </c>
      <c r="W515">
        <v>1</v>
      </c>
      <c r="X515">
        <v>-629368275</v>
      </c>
      <c r="Y515">
        <v>-5.2499999999999998E-2</v>
      </c>
      <c r="AA515">
        <v>748299.67</v>
      </c>
      <c r="AB515">
        <v>0</v>
      </c>
      <c r="AC515">
        <v>0</v>
      </c>
      <c r="AD515">
        <v>0</v>
      </c>
      <c r="AE515">
        <v>748299.67</v>
      </c>
      <c r="AF515">
        <v>0</v>
      </c>
      <c r="AG515">
        <v>0</v>
      </c>
      <c r="AH515">
        <v>0</v>
      </c>
      <c r="AI515">
        <v>1</v>
      </c>
      <c r="AJ515">
        <v>1</v>
      </c>
      <c r="AK515">
        <v>1</v>
      </c>
      <c r="AL515">
        <v>1</v>
      </c>
      <c r="AN515">
        <v>0</v>
      </c>
      <c r="AO515">
        <v>1</v>
      </c>
      <c r="AP515">
        <v>0</v>
      </c>
      <c r="AQ515">
        <v>0</v>
      </c>
      <c r="AR515">
        <v>0</v>
      </c>
      <c r="AS515" t="s">
        <v>3</v>
      </c>
      <c r="AT515">
        <v>-5.2499999999999998E-2</v>
      </c>
      <c r="AU515" t="s">
        <v>3</v>
      </c>
      <c r="AV515">
        <v>0</v>
      </c>
      <c r="AW515">
        <v>2</v>
      </c>
      <c r="AX515">
        <v>55577632</v>
      </c>
      <c r="AY515">
        <v>1</v>
      </c>
      <c r="AZ515">
        <v>6144</v>
      </c>
      <c r="BA515">
        <v>497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CX515">
        <f>Y515*Source!I1654</f>
        <v>-0.13702499999999998</v>
      </c>
      <c r="CY515">
        <f t="shared" si="39"/>
        <v>748299.67</v>
      </c>
      <c r="CZ515">
        <f t="shared" si="40"/>
        <v>748299.67</v>
      </c>
      <c r="DA515">
        <f t="shared" si="41"/>
        <v>1</v>
      </c>
      <c r="DB515">
        <f t="shared" si="34"/>
        <v>-39285.730000000003</v>
      </c>
      <c r="DC515">
        <f t="shared" si="35"/>
        <v>0</v>
      </c>
    </row>
    <row r="516" spans="1:107" x14ac:dyDescent="0.2">
      <c r="A516">
        <f>ROW(Source!A1658)</f>
        <v>1658</v>
      </c>
      <c r="B516">
        <v>55574044</v>
      </c>
      <c r="C516">
        <v>55577639</v>
      </c>
      <c r="D516">
        <v>52263930</v>
      </c>
      <c r="E516">
        <v>27</v>
      </c>
      <c r="F516">
        <v>1</v>
      </c>
      <c r="G516">
        <v>27</v>
      </c>
      <c r="H516">
        <v>1</v>
      </c>
      <c r="I516" t="s">
        <v>530</v>
      </c>
      <c r="J516" t="s">
        <v>3</v>
      </c>
      <c r="K516" t="s">
        <v>531</v>
      </c>
      <c r="L516">
        <v>1191</v>
      </c>
      <c r="N516">
        <v>1013</v>
      </c>
      <c r="O516" t="s">
        <v>532</v>
      </c>
      <c r="P516" t="s">
        <v>532</v>
      </c>
      <c r="Q516">
        <v>1</v>
      </c>
      <c r="W516">
        <v>0</v>
      </c>
      <c r="X516">
        <v>476480486</v>
      </c>
      <c r="Y516">
        <v>2.65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1</v>
      </c>
      <c r="AK516">
        <v>1</v>
      </c>
      <c r="AL516">
        <v>1</v>
      </c>
      <c r="AN516">
        <v>0</v>
      </c>
      <c r="AO516">
        <v>1</v>
      </c>
      <c r="AP516">
        <v>0</v>
      </c>
      <c r="AQ516">
        <v>0</v>
      </c>
      <c r="AR516">
        <v>0</v>
      </c>
      <c r="AS516" t="s">
        <v>3</v>
      </c>
      <c r="AT516">
        <v>2.65</v>
      </c>
      <c r="AU516" t="s">
        <v>3</v>
      </c>
      <c r="AV516">
        <v>1</v>
      </c>
      <c r="AW516">
        <v>2</v>
      </c>
      <c r="AX516">
        <v>55577644</v>
      </c>
      <c r="AY516">
        <v>1</v>
      </c>
      <c r="AZ516">
        <v>0</v>
      </c>
      <c r="BA516">
        <v>498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CX516">
        <f>Y516*Source!I1658</f>
        <v>6.9164999999999992</v>
      </c>
      <c r="CY516">
        <f>AD516</f>
        <v>0</v>
      </c>
      <c r="CZ516">
        <f>AH516</f>
        <v>0</v>
      </c>
      <c r="DA516">
        <f>AL516</f>
        <v>1</v>
      </c>
      <c r="DB516">
        <f t="shared" si="34"/>
        <v>0</v>
      </c>
      <c r="DC516">
        <f t="shared" si="35"/>
        <v>0</v>
      </c>
    </row>
    <row r="517" spans="1:107" x14ac:dyDescent="0.2">
      <c r="A517">
        <f>ROW(Source!A1658)</f>
        <v>1658</v>
      </c>
      <c r="B517">
        <v>55574044</v>
      </c>
      <c r="C517">
        <v>55577639</v>
      </c>
      <c r="D517">
        <v>52276789</v>
      </c>
      <c r="E517">
        <v>1</v>
      </c>
      <c r="F517">
        <v>1</v>
      </c>
      <c r="G517">
        <v>27</v>
      </c>
      <c r="H517">
        <v>2</v>
      </c>
      <c r="I517" t="s">
        <v>574</v>
      </c>
      <c r="J517" t="s">
        <v>575</v>
      </c>
      <c r="K517" t="s">
        <v>576</v>
      </c>
      <c r="L517">
        <v>1368</v>
      </c>
      <c r="N517">
        <v>1011</v>
      </c>
      <c r="O517" t="s">
        <v>536</v>
      </c>
      <c r="P517" t="s">
        <v>536</v>
      </c>
      <c r="Q517">
        <v>1</v>
      </c>
      <c r="W517">
        <v>0</v>
      </c>
      <c r="X517">
        <v>2028281919</v>
      </c>
      <c r="Y517">
        <v>0.5</v>
      </c>
      <c r="AA517">
        <v>0</v>
      </c>
      <c r="AB517">
        <v>531.41</v>
      </c>
      <c r="AC517">
        <v>373.56</v>
      </c>
      <c r="AD517">
        <v>0</v>
      </c>
      <c r="AE517">
        <v>0</v>
      </c>
      <c r="AF517">
        <v>531.41</v>
      </c>
      <c r="AG517">
        <v>373.56</v>
      </c>
      <c r="AH517">
        <v>0</v>
      </c>
      <c r="AI517">
        <v>1</v>
      </c>
      <c r="AJ517">
        <v>1</v>
      </c>
      <c r="AK517">
        <v>1</v>
      </c>
      <c r="AL517">
        <v>1</v>
      </c>
      <c r="AN517">
        <v>0</v>
      </c>
      <c r="AO517">
        <v>1</v>
      </c>
      <c r="AP517">
        <v>0</v>
      </c>
      <c r="AQ517">
        <v>0</v>
      </c>
      <c r="AR517">
        <v>0</v>
      </c>
      <c r="AS517" t="s">
        <v>3</v>
      </c>
      <c r="AT517">
        <v>0.5</v>
      </c>
      <c r="AU517" t="s">
        <v>3</v>
      </c>
      <c r="AV517">
        <v>0</v>
      </c>
      <c r="AW517">
        <v>2</v>
      </c>
      <c r="AX517">
        <v>55577645</v>
      </c>
      <c r="AY517">
        <v>1</v>
      </c>
      <c r="AZ517">
        <v>0</v>
      </c>
      <c r="BA517">
        <v>499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CX517">
        <f>Y517*Source!I1658</f>
        <v>1.3049999999999999</v>
      </c>
      <c r="CY517">
        <f>AB517</f>
        <v>531.41</v>
      </c>
      <c r="CZ517">
        <f>AF517</f>
        <v>531.41</v>
      </c>
      <c r="DA517">
        <f>AJ517</f>
        <v>1</v>
      </c>
      <c r="DB517">
        <f t="shared" ref="DB517:DB580" si="42">ROUND(ROUND(AT517*CZ517,2),6)</f>
        <v>265.70999999999998</v>
      </c>
      <c r="DC517">
        <f t="shared" ref="DC517:DC580" si="43">ROUND(ROUND(AT517*AG517,2),6)</f>
        <v>186.78</v>
      </c>
    </row>
    <row r="518" spans="1:107" x14ac:dyDescent="0.2">
      <c r="A518">
        <f>ROW(Source!A1658)</f>
        <v>1658</v>
      </c>
      <c r="B518">
        <v>55574044</v>
      </c>
      <c r="C518">
        <v>55577639</v>
      </c>
      <c r="D518">
        <v>52276398</v>
      </c>
      <c r="E518">
        <v>1</v>
      </c>
      <c r="F518">
        <v>1</v>
      </c>
      <c r="G518">
        <v>27</v>
      </c>
      <c r="H518">
        <v>2</v>
      </c>
      <c r="I518" t="s">
        <v>583</v>
      </c>
      <c r="J518" t="s">
        <v>584</v>
      </c>
      <c r="K518" t="s">
        <v>585</v>
      </c>
      <c r="L518">
        <v>1368</v>
      </c>
      <c r="N518">
        <v>1011</v>
      </c>
      <c r="O518" t="s">
        <v>536</v>
      </c>
      <c r="P518" t="s">
        <v>536</v>
      </c>
      <c r="Q518">
        <v>1</v>
      </c>
      <c r="W518">
        <v>0</v>
      </c>
      <c r="X518">
        <v>1948933241</v>
      </c>
      <c r="Y518">
        <v>0.5</v>
      </c>
      <c r="AA518">
        <v>0</v>
      </c>
      <c r="AB518">
        <v>454.31</v>
      </c>
      <c r="AC518">
        <v>405.68</v>
      </c>
      <c r="AD518">
        <v>0</v>
      </c>
      <c r="AE518">
        <v>0</v>
      </c>
      <c r="AF518">
        <v>454.31</v>
      </c>
      <c r="AG518">
        <v>405.68</v>
      </c>
      <c r="AH518">
        <v>0</v>
      </c>
      <c r="AI518">
        <v>1</v>
      </c>
      <c r="AJ518">
        <v>1</v>
      </c>
      <c r="AK518">
        <v>1</v>
      </c>
      <c r="AL518">
        <v>1</v>
      </c>
      <c r="AN518">
        <v>0</v>
      </c>
      <c r="AO518">
        <v>1</v>
      </c>
      <c r="AP518">
        <v>0</v>
      </c>
      <c r="AQ518">
        <v>0</v>
      </c>
      <c r="AR518">
        <v>0</v>
      </c>
      <c r="AS518" t="s">
        <v>3</v>
      </c>
      <c r="AT518">
        <v>0.5</v>
      </c>
      <c r="AU518" t="s">
        <v>3</v>
      </c>
      <c r="AV518">
        <v>0</v>
      </c>
      <c r="AW518">
        <v>2</v>
      </c>
      <c r="AX518">
        <v>55577646</v>
      </c>
      <c r="AY518">
        <v>1</v>
      </c>
      <c r="AZ518">
        <v>0</v>
      </c>
      <c r="BA518">
        <v>500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CX518">
        <f>Y518*Source!I1658</f>
        <v>1.3049999999999999</v>
      </c>
      <c r="CY518">
        <f>AB518</f>
        <v>454.31</v>
      </c>
      <c r="CZ518">
        <f>AF518</f>
        <v>454.31</v>
      </c>
      <c r="DA518">
        <f>AJ518</f>
        <v>1</v>
      </c>
      <c r="DB518">
        <f t="shared" si="42"/>
        <v>227.16</v>
      </c>
      <c r="DC518">
        <f t="shared" si="43"/>
        <v>202.84</v>
      </c>
    </row>
    <row r="519" spans="1:107" x14ac:dyDescent="0.2">
      <c r="A519">
        <f>ROW(Source!A1658)</f>
        <v>1658</v>
      </c>
      <c r="B519">
        <v>55574044</v>
      </c>
      <c r="C519">
        <v>55577639</v>
      </c>
      <c r="D519">
        <v>52279526</v>
      </c>
      <c r="E519">
        <v>1</v>
      </c>
      <c r="F519">
        <v>1</v>
      </c>
      <c r="G519">
        <v>27</v>
      </c>
      <c r="H519">
        <v>3</v>
      </c>
      <c r="I519" t="s">
        <v>149</v>
      </c>
      <c r="J519" t="s">
        <v>152</v>
      </c>
      <c r="K519" t="s">
        <v>150</v>
      </c>
      <c r="L519">
        <v>1346</v>
      </c>
      <c r="N519">
        <v>1009</v>
      </c>
      <c r="O519" t="s">
        <v>151</v>
      </c>
      <c r="P519" t="s">
        <v>151</v>
      </c>
      <c r="Q519">
        <v>1</v>
      </c>
      <c r="W519">
        <v>1</v>
      </c>
      <c r="X519">
        <v>-78256104</v>
      </c>
      <c r="Y519">
        <v>-147</v>
      </c>
      <c r="AA519">
        <v>17.77</v>
      </c>
      <c r="AB519">
        <v>0</v>
      </c>
      <c r="AC519">
        <v>0</v>
      </c>
      <c r="AD519">
        <v>0</v>
      </c>
      <c r="AE519">
        <v>17.77</v>
      </c>
      <c r="AF519">
        <v>0</v>
      </c>
      <c r="AG519">
        <v>0</v>
      </c>
      <c r="AH519">
        <v>0</v>
      </c>
      <c r="AI519">
        <v>1</v>
      </c>
      <c r="AJ519">
        <v>1</v>
      </c>
      <c r="AK519">
        <v>1</v>
      </c>
      <c r="AL519">
        <v>1</v>
      </c>
      <c r="AN519">
        <v>0</v>
      </c>
      <c r="AO519">
        <v>1</v>
      </c>
      <c r="AP519">
        <v>0</v>
      </c>
      <c r="AQ519">
        <v>0</v>
      </c>
      <c r="AR519">
        <v>0</v>
      </c>
      <c r="AS519" t="s">
        <v>3</v>
      </c>
      <c r="AT519">
        <v>-147</v>
      </c>
      <c r="AU519" t="s">
        <v>3</v>
      </c>
      <c r="AV519">
        <v>0</v>
      </c>
      <c r="AW519">
        <v>2</v>
      </c>
      <c r="AX519">
        <v>55577647</v>
      </c>
      <c r="AY519">
        <v>1</v>
      </c>
      <c r="AZ519">
        <v>6144</v>
      </c>
      <c r="BA519">
        <v>501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CX519">
        <f>Y519*Source!I1658</f>
        <v>-383.66999999999996</v>
      </c>
      <c r="CY519">
        <f>AA519</f>
        <v>17.77</v>
      </c>
      <c r="CZ519">
        <f>AE519</f>
        <v>17.77</v>
      </c>
      <c r="DA519">
        <f>AI519</f>
        <v>1</v>
      </c>
      <c r="DB519">
        <f t="shared" si="42"/>
        <v>-2612.19</v>
      </c>
      <c r="DC519">
        <f t="shared" si="43"/>
        <v>0</v>
      </c>
    </row>
    <row r="520" spans="1:107" x14ac:dyDescent="0.2">
      <c r="A520">
        <f>ROW(Source!A1658)</f>
        <v>1658</v>
      </c>
      <c r="B520">
        <v>55574044</v>
      </c>
      <c r="C520">
        <v>55577639</v>
      </c>
      <c r="D520">
        <v>52279527</v>
      </c>
      <c r="E520">
        <v>1</v>
      </c>
      <c r="F520">
        <v>1</v>
      </c>
      <c r="G520">
        <v>27</v>
      </c>
      <c r="H520">
        <v>3</v>
      </c>
      <c r="I520" t="s">
        <v>158</v>
      </c>
      <c r="J520" t="s">
        <v>160</v>
      </c>
      <c r="K520" t="s">
        <v>159</v>
      </c>
      <c r="L520">
        <v>1346</v>
      </c>
      <c r="N520">
        <v>1009</v>
      </c>
      <c r="O520" t="s">
        <v>151</v>
      </c>
      <c r="P520" t="s">
        <v>151</v>
      </c>
      <c r="Q520">
        <v>1</v>
      </c>
      <c r="W520">
        <v>0</v>
      </c>
      <c r="X520">
        <v>1294380160</v>
      </c>
      <c r="Y520">
        <v>147</v>
      </c>
      <c r="AA520">
        <v>94.72</v>
      </c>
      <c r="AB520">
        <v>0</v>
      </c>
      <c r="AC520">
        <v>0</v>
      </c>
      <c r="AD520">
        <v>0</v>
      </c>
      <c r="AE520">
        <v>94.72</v>
      </c>
      <c r="AF520">
        <v>0</v>
      </c>
      <c r="AG520">
        <v>0</v>
      </c>
      <c r="AH520">
        <v>0</v>
      </c>
      <c r="AI520">
        <v>1</v>
      </c>
      <c r="AJ520">
        <v>1</v>
      </c>
      <c r="AK520">
        <v>1</v>
      </c>
      <c r="AL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 t="s">
        <v>3</v>
      </c>
      <c r="AT520">
        <v>147</v>
      </c>
      <c r="AU520" t="s">
        <v>3</v>
      </c>
      <c r="AV520">
        <v>0</v>
      </c>
      <c r="AW520">
        <v>1</v>
      </c>
      <c r="AX520">
        <v>-1</v>
      </c>
      <c r="AY520">
        <v>0</v>
      </c>
      <c r="AZ520">
        <v>0</v>
      </c>
      <c r="BA520" t="s">
        <v>3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CX520">
        <f>Y520*Source!I1658</f>
        <v>383.66999999999996</v>
      </c>
      <c r="CY520">
        <f>AA520</f>
        <v>94.72</v>
      </c>
      <c r="CZ520">
        <f>AE520</f>
        <v>94.72</v>
      </c>
      <c r="DA520">
        <f>AI520</f>
        <v>1</v>
      </c>
      <c r="DB520">
        <f t="shared" si="42"/>
        <v>13923.84</v>
      </c>
      <c r="DC520">
        <f t="shared" si="43"/>
        <v>0</v>
      </c>
    </row>
    <row r="521" spans="1:107" x14ac:dyDescent="0.2">
      <c r="A521">
        <f>ROW(Source!A1658)</f>
        <v>1658</v>
      </c>
      <c r="B521">
        <v>55574044</v>
      </c>
      <c r="C521">
        <v>55577639</v>
      </c>
      <c r="D521">
        <v>52279533</v>
      </c>
      <c r="E521">
        <v>1</v>
      </c>
      <c r="F521">
        <v>1</v>
      </c>
      <c r="G521">
        <v>27</v>
      </c>
      <c r="H521">
        <v>3</v>
      </c>
      <c r="I521" t="s">
        <v>592</v>
      </c>
      <c r="J521" t="s">
        <v>593</v>
      </c>
      <c r="K521" t="s">
        <v>594</v>
      </c>
      <c r="L521">
        <v>1346</v>
      </c>
      <c r="N521">
        <v>1009</v>
      </c>
      <c r="O521" t="s">
        <v>151</v>
      </c>
      <c r="P521" t="s">
        <v>151</v>
      </c>
      <c r="Q521">
        <v>1</v>
      </c>
      <c r="W521">
        <v>0</v>
      </c>
      <c r="X521">
        <v>1434584530</v>
      </c>
      <c r="Y521">
        <v>42</v>
      </c>
      <c r="AA521">
        <v>202.34</v>
      </c>
      <c r="AB521">
        <v>0</v>
      </c>
      <c r="AC521">
        <v>0</v>
      </c>
      <c r="AD521">
        <v>0</v>
      </c>
      <c r="AE521">
        <v>202.34</v>
      </c>
      <c r="AF521">
        <v>0</v>
      </c>
      <c r="AG521">
        <v>0</v>
      </c>
      <c r="AH521">
        <v>0</v>
      </c>
      <c r="AI521">
        <v>1</v>
      </c>
      <c r="AJ521">
        <v>1</v>
      </c>
      <c r="AK521">
        <v>1</v>
      </c>
      <c r="AL521">
        <v>1</v>
      </c>
      <c r="AN521">
        <v>0</v>
      </c>
      <c r="AO521">
        <v>1</v>
      </c>
      <c r="AP521">
        <v>0</v>
      </c>
      <c r="AQ521">
        <v>0</v>
      </c>
      <c r="AR521">
        <v>0</v>
      </c>
      <c r="AS521" t="s">
        <v>3</v>
      </c>
      <c r="AT521">
        <v>42</v>
      </c>
      <c r="AU521" t="s">
        <v>3</v>
      </c>
      <c r="AV521">
        <v>0</v>
      </c>
      <c r="AW521">
        <v>2</v>
      </c>
      <c r="AX521">
        <v>55577648</v>
      </c>
      <c r="AY521">
        <v>1</v>
      </c>
      <c r="AZ521">
        <v>0</v>
      </c>
      <c r="BA521">
        <v>502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CX521">
        <f>Y521*Source!I1658</f>
        <v>109.61999999999999</v>
      </c>
      <c r="CY521">
        <f>AA521</f>
        <v>202.34</v>
      </c>
      <c r="CZ521">
        <f>AE521</f>
        <v>202.34</v>
      </c>
      <c r="DA521">
        <f>AI521</f>
        <v>1</v>
      </c>
      <c r="DB521">
        <f t="shared" si="42"/>
        <v>8498.2800000000007</v>
      </c>
      <c r="DC521">
        <f t="shared" si="43"/>
        <v>0</v>
      </c>
    </row>
    <row r="522" spans="1:107" x14ac:dyDescent="0.2">
      <c r="A522">
        <f>ROW(Source!A1658)</f>
        <v>1658</v>
      </c>
      <c r="B522">
        <v>55574044</v>
      </c>
      <c r="C522">
        <v>55577639</v>
      </c>
      <c r="D522">
        <v>52277500</v>
      </c>
      <c r="E522">
        <v>1</v>
      </c>
      <c r="F522">
        <v>1</v>
      </c>
      <c r="G522">
        <v>27</v>
      </c>
      <c r="H522">
        <v>3</v>
      </c>
      <c r="I522" t="s">
        <v>154</v>
      </c>
      <c r="J522" t="s">
        <v>156</v>
      </c>
      <c r="K522" t="s">
        <v>155</v>
      </c>
      <c r="L522">
        <v>1348</v>
      </c>
      <c r="N522">
        <v>1009</v>
      </c>
      <c r="O522" t="s">
        <v>120</v>
      </c>
      <c r="P522" t="s">
        <v>120</v>
      </c>
      <c r="Q522">
        <v>1000</v>
      </c>
      <c r="W522">
        <v>1</v>
      </c>
      <c r="X522">
        <v>-629368275</v>
      </c>
      <c r="Y522">
        <v>-1.0500000000000001E-2</v>
      </c>
      <c r="AA522">
        <v>748299.67</v>
      </c>
      <c r="AB522">
        <v>0</v>
      </c>
      <c r="AC522">
        <v>0</v>
      </c>
      <c r="AD522">
        <v>0</v>
      </c>
      <c r="AE522">
        <v>748299.67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1</v>
      </c>
      <c r="AL522">
        <v>1</v>
      </c>
      <c r="AN522">
        <v>0</v>
      </c>
      <c r="AO522">
        <v>1</v>
      </c>
      <c r="AP522">
        <v>0</v>
      </c>
      <c r="AQ522">
        <v>0</v>
      </c>
      <c r="AR522">
        <v>0</v>
      </c>
      <c r="AS522" t="s">
        <v>3</v>
      </c>
      <c r="AT522">
        <v>-1.0500000000000001E-2</v>
      </c>
      <c r="AU522" t="s">
        <v>3</v>
      </c>
      <c r="AV522">
        <v>0</v>
      </c>
      <c r="AW522">
        <v>2</v>
      </c>
      <c r="AX522">
        <v>55577649</v>
      </c>
      <c r="AY522">
        <v>1</v>
      </c>
      <c r="AZ522">
        <v>6144</v>
      </c>
      <c r="BA522">
        <v>503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CX522">
        <f>Y522*Source!I1658</f>
        <v>-2.7404999999999999E-2</v>
      </c>
      <c r="CY522">
        <f>AA522</f>
        <v>748299.67</v>
      </c>
      <c r="CZ522">
        <f>AE522</f>
        <v>748299.67</v>
      </c>
      <c r="DA522">
        <f>AI522</f>
        <v>1</v>
      </c>
      <c r="DB522">
        <f t="shared" si="42"/>
        <v>-7857.15</v>
      </c>
      <c r="DC522">
        <f t="shared" si="43"/>
        <v>0</v>
      </c>
    </row>
    <row r="523" spans="1:107" x14ac:dyDescent="0.2">
      <c r="A523">
        <f>ROW(Source!A1662)</f>
        <v>1662</v>
      </c>
      <c r="B523">
        <v>55574044</v>
      </c>
      <c r="C523">
        <v>55577656</v>
      </c>
      <c r="D523">
        <v>52263930</v>
      </c>
      <c r="E523">
        <v>27</v>
      </c>
      <c r="F523">
        <v>1</v>
      </c>
      <c r="G523">
        <v>27</v>
      </c>
      <c r="H523">
        <v>1</v>
      </c>
      <c r="I523" t="s">
        <v>530</v>
      </c>
      <c r="J523" t="s">
        <v>3</v>
      </c>
      <c r="K523" t="s">
        <v>531</v>
      </c>
      <c r="L523">
        <v>1191</v>
      </c>
      <c r="N523">
        <v>1013</v>
      </c>
      <c r="O523" t="s">
        <v>532</v>
      </c>
      <c r="P523" t="s">
        <v>532</v>
      </c>
      <c r="Q523">
        <v>1</v>
      </c>
      <c r="W523">
        <v>0</v>
      </c>
      <c r="X523">
        <v>476480486</v>
      </c>
      <c r="Y523">
        <v>80.27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1</v>
      </c>
      <c r="AL523">
        <v>1</v>
      </c>
      <c r="AN523">
        <v>0</v>
      </c>
      <c r="AO523">
        <v>1</v>
      </c>
      <c r="AP523">
        <v>0</v>
      </c>
      <c r="AQ523">
        <v>0</v>
      </c>
      <c r="AR523">
        <v>0</v>
      </c>
      <c r="AS523" t="s">
        <v>3</v>
      </c>
      <c r="AT523">
        <v>80.27</v>
      </c>
      <c r="AU523" t="s">
        <v>3</v>
      </c>
      <c r="AV523">
        <v>1</v>
      </c>
      <c r="AW523">
        <v>2</v>
      </c>
      <c r="AX523">
        <v>55577660</v>
      </c>
      <c r="AY523">
        <v>1</v>
      </c>
      <c r="AZ523">
        <v>0</v>
      </c>
      <c r="BA523">
        <v>504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CX523">
        <f>Y523*Source!I1662</f>
        <v>60.202500000000001</v>
      </c>
      <c r="CY523">
        <f>AD523</f>
        <v>0</v>
      </c>
      <c r="CZ523">
        <f>AH523</f>
        <v>0</v>
      </c>
      <c r="DA523">
        <f>AL523</f>
        <v>1</v>
      </c>
      <c r="DB523">
        <f t="shared" si="42"/>
        <v>0</v>
      </c>
      <c r="DC523">
        <f t="shared" si="43"/>
        <v>0</v>
      </c>
    </row>
    <row r="524" spans="1:107" x14ac:dyDescent="0.2">
      <c r="A524">
        <f>ROW(Source!A1662)</f>
        <v>1662</v>
      </c>
      <c r="B524">
        <v>55574044</v>
      </c>
      <c r="C524">
        <v>55577656</v>
      </c>
      <c r="D524">
        <v>52279970</v>
      </c>
      <c r="E524">
        <v>1</v>
      </c>
      <c r="F524">
        <v>1</v>
      </c>
      <c r="G524">
        <v>27</v>
      </c>
      <c r="H524">
        <v>3</v>
      </c>
      <c r="I524" t="s">
        <v>595</v>
      </c>
      <c r="J524" t="s">
        <v>596</v>
      </c>
      <c r="K524" t="s">
        <v>597</v>
      </c>
      <c r="L524">
        <v>1339</v>
      </c>
      <c r="N524">
        <v>1007</v>
      </c>
      <c r="O524" t="s">
        <v>175</v>
      </c>
      <c r="P524" t="s">
        <v>175</v>
      </c>
      <c r="Q524">
        <v>1</v>
      </c>
      <c r="W524">
        <v>0</v>
      </c>
      <c r="X524">
        <v>-697630842</v>
      </c>
      <c r="Y524">
        <v>5.9</v>
      </c>
      <c r="AA524">
        <v>3714.73</v>
      </c>
      <c r="AB524">
        <v>0</v>
      </c>
      <c r="AC524">
        <v>0</v>
      </c>
      <c r="AD524">
        <v>0</v>
      </c>
      <c r="AE524">
        <v>3714.73</v>
      </c>
      <c r="AF524">
        <v>0</v>
      </c>
      <c r="AG524">
        <v>0</v>
      </c>
      <c r="AH524">
        <v>0</v>
      </c>
      <c r="AI524">
        <v>1</v>
      </c>
      <c r="AJ524">
        <v>1</v>
      </c>
      <c r="AK524">
        <v>1</v>
      </c>
      <c r="AL524">
        <v>1</v>
      </c>
      <c r="AN524">
        <v>0</v>
      </c>
      <c r="AO524">
        <v>1</v>
      </c>
      <c r="AP524">
        <v>0</v>
      </c>
      <c r="AQ524">
        <v>0</v>
      </c>
      <c r="AR524">
        <v>0</v>
      </c>
      <c r="AS524" t="s">
        <v>3</v>
      </c>
      <c r="AT524">
        <v>5.9</v>
      </c>
      <c r="AU524" t="s">
        <v>3</v>
      </c>
      <c r="AV524">
        <v>0</v>
      </c>
      <c r="AW524">
        <v>2</v>
      </c>
      <c r="AX524">
        <v>55577661</v>
      </c>
      <c r="AY524">
        <v>1</v>
      </c>
      <c r="AZ524">
        <v>0</v>
      </c>
      <c r="BA524">
        <v>505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CX524">
        <f>Y524*Source!I1662</f>
        <v>4.4250000000000007</v>
      </c>
      <c r="CY524">
        <f>AA524</f>
        <v>3714.73</v>
      </c>
      <c r="CZ524">
        <f>AE524</f>
        <v>3714.73</v>
      </c>
      <c r="DA524">
        <f>AI524</f>
        <v>1</v>
      </c>
      <c r="DB524">
        <f t="shared" si="42"/>
        <v>21916.91</v>
      </c>
      <c r="DC524">
        <f t="shared" si="43"/>
        <v>0</v>
      </c>
    </row>
    <row r="525" spans="1:107" x14ac:dyDescent="0.2">
      <c r="A525">
        <f>ROW(Source!A1662)</f>
        <v>1662</v>
      </c>
      <c r="B525">
        <v>55574044</v>
      </c>
      <c r="C525">
        <v>55577656</v>
      </c>
      <c r="D525">
        <v>52280046</v>
      </c>
      <c r="E525">
        <v>1</v>
      </c>
      <c r="F525">
        <v>1</v>
      </c>
      <c r="G525">
        <v>27</v>
      </c>
      <c r="H525">
        <v>3</v>
      </c>
      <c r="I525" t="s">
        <v>598</v>
      </c>
      <c r="J525" t="s">
        <v>599</v>
      </c>
      <c r="K525" t="s">
        <v>600</v>
      </c>
      <c r="L525">
        <v>1339</v>
      </c>
      <c r="N525">
        <v>1007</v>
      </c>
      <c r="O525" t="s">
        <v>175</v>
      </c>
      <c r="P525" t="s">
        <v>175</v>
      </c>
      <c r="Q525">
        <v>1</v>
      </c>
      <c r="W525">
        <v>0</v>
      </c>
      <c r="X525">
        <v>253260963</v>
      </c>
      <c r="Y525">
        <v>0.06</v>
      </c>
      <c r="AA525">
        <v>3392.59</v>
      </c>
      <c r="AB525">
        <v>0</v>
      </c>
      <c r="AC525">
        <v>0</v>
      </c>
      <c r="AD525">
        <v>0</v>
      </c>
      <c r="AE525">
        <v>3392.59</v>
      </c>
      <c r="AF525">
        <v>0</v>
      </c>
      <c r="AG525">
        <v>0</v>
      </c>
      <c r="AH525">
        <v>0</v>
      </c>
      <c r="AI525">
        <v>1</v>
      </c>
      <c r="AJ525">
        <v>1</v>
      </c>
      <c r="AK525">
        <v>1</v>
      </c>
      <c r="AL525">
        <v>1</v>
      </c>
      <c r="AN525">
        <v>0</v>
      </c>
      <c r="AO525">
        <v>1</v>
      </c>
      <c r="AP525">
        <v>0</v>
      </c>
      <c r="AQ525">
        <v>0</v>
      </c>
      <c r="AR525">
        <v>0</v>
      </c>
      <c r="AS525" t="s">
        <v>3</v>
      </c>
      <c r="AT525">
        <v>0.06</v>
      </c>
      <c r="AU525" t="s">
        <v>3</v>
      </c>
      <c r="AV525">
        <v>0</v>
      </c>
      <c r="AW525">
        <v>2</v>
      </c>
      <c r="AX525">
        <v>55577662</v>
      </c>
      <c r="AY525">
        <v>1</v>
      </c>
      <c r="AZ525">
        <v>0</v>
      </c>
      <c r="BA525">
        <v>506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CX525">
        <f>Y525*Source!I1662</f>
        <v>4.4999999999999998E-2</v>
      </c>
      <c r="CY525">
        <f>AA525</f>
        <v>3392.59</v>
      </c>
      <c r="CZ525">
        <f>AE525</f>
        <v>3392.59</v>
      </c>
      <c r="DA525">
        <f>AI525</f>
        <v>1</v>
      </c>
      <c r="DB525">
        <f t="shared" si="42"/>
        <v>203.56</v>
      </c>
      <c r="DC525">
        <f t="shared" si="43"/>
        <v>0</v>
      </c>
    </row>
    <row r="526" spans="1:107" x14ac:dyDescent="0.2">
      <c r="A526">
        <f>ROW(Source!A1662)</f>
        <v>1662</v>
      </c>
      <c r="B526">
        <v>55574044</v>
      </c>
      <c r="C526">
        <v>55577656</v>
      </c>
      <c r="D526">
        <v>52280784</v>
      </c>
      <c r="E526">
        <v>1</v>
      </c>
      <c r="F526">
        <v>1</v>
      </c>
      <c r="G526">
        <v>27</v>
      </c>
      <c r="H526">
        <v>3</v>
      </c>
      <c r="I526" t="s">
        <v>173</v>
      </c>
      <c r="J526" t="s">
        <v>176</v>
      </c>
      <c r="K526" t="s">
        <v>174</v>
      </c>
      <c r="L526">
        <v>1339</v>
      </c>
      <c r="N526">
        <v>1007</v>
      </c>
      <c r="O526" t="s">
        <v>175</v>
      </c>
      <c r="P526" t="s">
        <v>175</v>
      </c>
      <c r="Q526">
        <v>1</v>
      </c>
      <c r="W526">
        <v>1</v>
      </c>
      <c r="X526">
        <v>1857369686</v>
      </c>
      <c r="Y526">
        <v>-4.3</v>
      </c>
      <c r="AA526">
        <v>7833.01</v>
      </c>
      <c r="AB526">
        <v>0</v>
      </c>
      <c r="AC526">
        <v>0</v>
      </c>
      <c r="AD526">
        <v>0</v>
      </c>
      <c r="AE526">
        <v>7833.01</v>
      </c>
      <c r="AF526">
        <v>0</v>
      </c>
      <c r="AG526">
        <v>0</v>
      </c>
      <c r="AH526">
        <v>0</v>
      </c>
      <c r="AI526">
        <v>1</v>
      </c>
      <c r="AJ526">
        <v>1</v>
      </c>
      <c r="AK526">
        <v>1</v>
      </c>
      <c r="AL526">
        <v>1</v>
      </c>
      <c r="AN526">
        <v>0</v>
      </c>
      <c r="AO526">
        <v>1</v>
      </c>
      <c r="AP526">
        <v>0</v>
      </c>
      <c r="AQ526">
        <v>0</v>
      </c>
      <c r="AR526">
        <v>0</v>
      </c>
      <c r="AS526" t="s">
        <v>3</v>
      </c>
      <c r="AT526">
        <v>-4.3</v>
      </c>
      <c r="AU526" t="s">
        <v>3</v>
      </c>
      <c r="AV526">
        <v>0</v>
      </c>
      <c r="AW526">
        <v>2</v>
      </c>
      <c r="AX526">
        <v>55577663</v>
      </c>
      <c r="AY526">
        <v>1</v>
      </c>
      <c r="AZ526">
        <v>6144</v>
      </c>
      <c r="BA526">
        <v>507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CX526">
        <f>Y526*Source!I1662</f>
        <v>-3.2249999999999996</v>
      </c>
      <c r="CY526">
        <f>AA526</f>
        <v>7833.01</v>
      </c>
      <c r="CZ526">
        <f>AE526</f>
        <v>7833.01</v>
      </c>
      <c r="DA526">
        <f>AI526</f>
        <v>1</v>
      </c>
      <c r="DB526">
        <f t="shared" si="42"/>
        <v>-33681.94</v>
      </c>
      <c r="DC526">
        <f t="shared" si="43"/>
        <v>0</v>
      </c>
    </row>
    <row r="527" spans="1:107" x14ac:dyDescent="0.2">
      <c r="A527">
        <f>ROW(Source!A1662)</f>
        <v>1662</v>
      </c>
      <c r="B527">
        <v>55574044</v>
      </c>
      <c r="C527">
        <v>55577656</v>
      </c>
      <c r="D527">
        <v>0</v>
      </c>
      <c r="E527">
        <v>27</v>
      </c>
      <c r="F527">
        <v>1</v>
      </c>
      <c r="G527">
        <v>27</v>
      </c>
      <c r="H527">
        <v>3</v>
      </c>
      <c r="I527" t="s">
        <v>96</v>
      </c>
      <c r="J527" t="s">
        <v>3</v>
      </c>
      <c r="K527" t="s">
        <v>418</v>
      </c>
      <c r="L527">
        <v>1354</v>
      </c>
      <c r="N527">
        <v>1010</v>
      </c>
      <c r="O527" t="s">
        <v>180</v>
      </c>
      <c r="P527" t="s">
        <v>180</v>
      </c>
      <c r="Q527">
        <v>1</v>
      </c>
      <c r="W527">
        <v>0</v>
      </c>
      <c r="X527">
        <v>1544200267</v>
      </c>
      <c r="Y527">
        <v>0</v>
      </c>
      <c r="AA527">
        <v>412.5</v>
      </c>
      <c r="AB527">
        <v>0</v>
      </c>
      <c r="AC527">
        <v>0</v>
      </c>
      <c r="AD527">
        <v>0</v>
      </c>
      <c r="AE527">
        <v>412.5</v>
      </c>
      <c r="AF527">
        <v>0</v>
      </c>
      <c r="AG527">
        <v>0</v>
      </c>
      <c r="AH527">
        <v>0</v>
      </c>
      <c r="AI527">
        <v>1</v>
      </c>
      <c r="AJ527">
        <v>1</v>
      </c>
      <c r="AK527">
        <v>1</v>
      </c>
      <c r="AL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 t="s">
        <v>3</v>
      </c>
      <c r="AT527">
        <v>0</v>
      </c>
      <c r="AU527" t="s">
        <v>3</v>
      </c>
      <c r="AV527">
        <v>0</v>
      </c>
      <c r="AW527">
        <v>1</v>
      </c>
      <c r="AX527">
        <v>-1</v>
      </c>
      <c r="AY527">
        <v>0</v>
      </c>
      <c r="AZ527">
        <v>0</v>
      </c>
      <c r="BA527" t="s">
        <v>3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CX527">
        <f>Y527*Source!I1662</f>
        <v>0</v>
      </c>
      <c r="CY527">
        <f>AA527</f>
        <v>412.5</v>
      </c>
      <c r="CZ527">
        <f>AE527</f>
        <v>412.5</v>
      </c>
      <c r="DA527">
        <f>AI527</f>
        <v>1</v>
      </c>
      <c r="DB527">
        <f t="shared" si="42"/>
        <v>0</v>
      </c>
      <c r="DC527">
        <f t="shared" si="43"/>
        <v>0</v>
      </c>
    </row>
    <row r="528" spans="1:107" x14ac:dyDescent="0.2">
      <c r="A528">
        <f>ROW(Source!A1732)</f>
        <v>1732</v>
      </c>
      <c r="B528">
        <v>55574044</v>
      </c>
      <c r="C528">
        <v>55577724</v>
      </c>
      <c r="D528">
        <v>52263930</v>
      </c>
      <c r="E528">
        <v>27</v>
      </c>
      <c r="F528">
        <v>1</v>
      </c>
      <c r="G528">
        <v>27</v>
      </c>
      <c r="H528">
        <v>1</v>
      </c>
      <c r="I528" t="s">
        <v>530</v>
      </c>
      <c r="J528" t="s">
        <v>3</v>
      </c>
      <c r="K528" t="s">
        <v>531</v>
      </c>
      <c r="L528">
        <v>1191</v>
      </c>
      <c r="N528">
        <v>1013</v>
      </c>
      <c r="O528" t="s">
        <v>532</v>
      </c>
      <c r="P528" t="s">
        <v>532</v>
      </c>
      <c r="Q528">
        <v>1</v>
      </c>
      <c r="W528">
        <v>0</v>
      </c>
      <c r="X528">
        <v>476480486</v>
      </c>
      <c r="Y528">
        <v>6.22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1</v>
      </c>
      <c r="AK528">
        <v>1</v>
      </c>
      <c r="AL528">
        <v>1</v>
      </c>
      <c r="AN528">
        <v>0</v>
      </c>
      <c r="AO528">
        <v>1</v>
      </c>
      <c r="AP528">
        <v>0</v>
      </c>
      <c r="AQ528">
        <v>0</v>
      </c>
      <c r="AR528">
        <v>0</v>
      </c>
      <c r="AS528" t="s">
        <v>3</v>
      </c>
      <c r="AT528">
        <v>6.22</v>
      </c>
      <c r="AU528" t="s">
        <v>3</v>
      </c>
      <c r="AV528">
        <v>1</v>
      </c>
      <c r="AW528">
        <v>2</v>
      </c>
      <c r="AX528">
        <v>55577730</v>
      </c>
      <c r="AY528">
        <v>1</v>
      </c>
      <c r="AZ528">
        <v>0</v>
      </c>
      <c r="BA528">
        <v>508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CX528">
        <f>Y528*Source!I1732</f>
        <v>4.976</v>
      </c>
      <c r="CY528">
        <f>AD528</f>
        <v>0</v>
      </c>
      <c r="CZ528">
        <f>AH528</f>
        <v>0</v>
      </c>
      <c r="DA528">
        <f>AL528</f>
        <v>1</v>
      </c>
      <c r="DB528">
        <f t="shared" si="42"/>
        <v>0</v>
      </c>
      <c r="DC528">
        <f t="shared" si="43"/>
        <v>0</v>
      </c>
    </row>
    <row r="529" spans="1:107" x14ac:dyDescent="0.2">
      <c r="A529">
        <f>ROW(Source!A1732)</f>
        <v>1732</v>
      </c>
      <c r="B529">
        <v>55574044</v>
      </c>
      <c r="C529">
        <v>55577724</v>
      </c>
      <c r="D529">
        <v>52278256</v>
      </c>
      <c r="E529">
        <v>1</v>
      </c>
      <c r="F529">
        <v>1</v>
      </c>
      <c r="G529">
        <v>27</v>
      </c>
      <c r="H529">
        <v>3</v>
      </c>
      <c r="I529" t="s">
        <v>550</v>
      </c>
      <c r="J529" t="s">
        <v>551</v>
      </c>
      <c r="K529" t="s">
        <v>552</v>
      </c>
      <c r="L529">
        <v>1339</v>
      </c>
      <c r="N529">
        <v>1007</v>
      </c>
      <c r="O529" t="s">
        <v>175</v>
      </c>
      <c r="P529" t="s">
        <v>175</v>
      </c>
      <c r="Q529">
        <v>1</v>
      </c>
      <c r="W529">
        <v>0</v>
      </c>
      <c r="X529">
        <v>1817333636</v>
      </c>
      <c r="Y529">
        <v>0.29899999999999999</v>
      </c>
      <c r="AA529">
        <v>590.78</v>
      </c>
      <c r="AB529">
        <v>0</v>
      </c>
      <c r="AC529">
        <v>0</v>
      </c>
      <c r="AD529">
        <v>0</v>
      </c>
      <c r="AE529">
        <v>590.78</v>
      </c>
      <c r="AF529">
        <v>0</v>
      </c>
      <c r="AG529">
        <v>0</v>
      </c>
      <c r="AH529">
        <v>0</v>
      </c>
      <c r="AI529">
        <v>1</v>
      </c>
      <c r="AJ529">
        <v>1</v>
      </c>
      <c r="AK529">
        <v>1</v>
      </c>
      <c r="AL529">
        <v>1</v>
      </c>
      <c r="AN529">
        <v>0</v>
      </c>
      <c r="AO529">
        <v>1</v>
      </c>
      <c r="AP529">
        <v>0</v>
      </c>
      <c r="AQ529">
        <v>0</v>
      </c>
      <c r="AR529">
        <v>0</v>
      </c>
      <c r="AS529" t="s">
        <v>3</v>
      </c>
      <c r="AT529">
        <v>0.29899999999999999</v>
      </c>
      <c r="AU529" t="s">
        <v>3</v>
      </c>
      <c r="AV529">
        <v>0</v>
      </c>
      <c r="AW529">
        <v>2</v>
      </c>
      <c r="AX529">
        <v>55577731</v>
      </c>
      <c r="AY529">
        <v>1</v>
      </c>
      <c r="AZ529">
        <v>0</v>
      </c>
      <c r="BA529">
        <v>509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CX529">
        <f>Y529*Source!I1732</f>
        <v>0.2392</v>
      </c>
      <c r="CY529">
        <f>AA529</f>
        <v>590.78</v>
      </c>
      <c r="CZ529">
        <f>AE529</f>
        <v>590.78</v>
      </c>
      <c r="DA529">
        <f>AI529</f>
        <v>1</v>
      </c>
      <c r="DB529">
        <f t="shared" si="42"/>
        <v>176.64</v>
      </c>
      <c r="DC529">
        <f t="shared" si="43"/>
        <v>0</v>
      </c>
    </row>
    <row r="530" spans="1:107" x14ac:dyDescent="0.2">
      <c r="A530">
        <f>ROW(Source!A1732)</f>
        <v>1732</v>
      </c>
      <c r="B530">
        <v>55574044</v>
      </c>
      <c r="C530">
        <v>55577724</v>
      </c>
      <c r="D530">
        <v>52277204</v>
      </c>
      <c r="E530">
        <v>1</v>
      </c>
      <c r="F530">
        <v>1</v>
      </c>
      <c r="G530">
        <v>27</v>
      </c>
      <c r="H530">
        <v>3</v>
      </c>
      <c r="I530" t="s">
        <v>553</v>
      </c>
      <c r="J530" t="s">
        <v>554</v>
      </c>
      <c r="K530" t="s">
        <v>555</v>
      </c>
      <c r="L530">
        <v>1348</v>
      </c>
      <c r="N530">
        <v>1009</v>
      </c>
      <c r="O530" t="s">
        <v>120</v>
      </c>
      <c r="P530" t="s">
        <v>120</v>
      </c>
      <c r="Q530">
        <v>1000</v>
      </c>
      <c r="W530">
        <v>0</v>
      </c>
      <c r="X530">
        <v>381792092</v>
      </c>
      <c r="Y530">
        <v>0.107</v>
      </c>
      <c r="AA530">
        <v>4207.5</v>
      </c>
      <c r="AB530">
        <v>0</v>
      </c>
      <c r="AC530">
        <v>0</v>
      </c>
      <c r="AD530">
        <v>0</v>
      </c>
      <c r="AE530">
        <v>4207.5</v>
      </c>
      <c r="AF530">
        <v>0</v>
      </c>
      <c r="AG530">
        <v>0</v>
      </c>
      <c r="AH530">
        <v>0</v>
      </c>
      <c r="AI530">
        <v>1</v>
      </c>
      <c r="AJ530">
        <v>1</v>
      </c>
      <c r="AK530">
        <v>1</v>
      </c>
      <c r="AL530">
        <v>1</v>
      </c>
      <c r="AN530">
        <v>0</v>
      </c>
      <c r="AO530">
        <v>1</v>
      </c>
      <c r="AP530">
        <v>0</v>
      </c>
      <c r="AQ530">
        <v>0</v>
      </c>
      <c r="AR530">
        <v>0</v>
      </c>
      <c r="AS530" t="s">
        <v>3</v>
      </c>
      <c r="AT530">
        <v>0.107</v>
      </c>
      <c r="AU530" t="s">
        <v>3</v>
      </c>
      <c r="AV530">
        <v>0</v>
      </c>
      <c r="AW530">
        <v>2</v>
      </c>
      <c r="AX530">
        <v>55577732</v>
      </c>
      <c r="AY530">
        <v>1</v>
      </c>
      <c r="AZ530">
        <v>0</v>
      </c>
      <c r="BA530">
        <v>510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CX530">
        <f>Y530*Source!I1732</f>
        <v>8.5600000000000009E-2</v>
      </c>
      <c r="CY530">
        <f>AA530</f>
        <v>4207.5</v>
      </c>
      <c r="CZ530">
        <f>AE530</f>
        <v>4207.5</v>
      </c>
      <c r="DA530">
        <f>AI530</f>
        <v>1</v>
      </c>
      <c r="DB530">
        <f t="shared" si="42"/>
        <v>450.2</v>
      </c>
      <c r="DC530">
        <f t="shared" si="43"/>
        <v>0</v>
      </c>
    </row>
    <row r="531" spans="1:107" x14ac:dyDescent="0.2">
      <c r="A531">
        <f>ROW(Source!A1732)</f>
        <v>1732</v>
      </c>
      <c r="B531">
        <v>55574044</v>
      </c>
      <c r="C531">
        <v>55577724</v>
      </c>
      <c r="D531">
        <v>52279001</v>
      </c>
      <c r="E531">
        <v>1</v>
      </c>
      <c r="F531">
        <v>1</v>
      </c>
      <c r="G531">
        <v>27</v>
      </c>
      <c r="H531">
        <v>3</v>
      </c>
      <c r="I531" t="s">
        <v>556</v>
      </c>
      <c r="J531" t="s">
        <v>557</v>
      </c>
      <c r="K531" t="s">
        <v>558</v>
      </c>
      <c r="L531">
        <v>1339</v>
      </c>
      <c r="N531">
        <v>1007</v>
      </c>
      <c r="O531" t="s">
        <v>175</v>
      </c>
      <c r="P531" t="s">
        <v>175</v>
      </c>
      <c r="Q531">
        <v>1</v>
      </c>
      <c r="W531">
        <v>0</v>
      </c>
      <c r="X531">
        <v>1057803868</v>
      </c>
      <c r="Y531">
        <v>7.6999999999999999E-2</v>
      </c>
      <c r="AA531">
        <v>35.25</v>
      </c>
      <c r="AB531">
        <v>0</v>
      </c>
      <c r="AC531">
        <v>0</v>
      </c>
      <c r="AD531">
        <v>0</v>
      </c>
      <c r="AE531">
        <v>35.25</v>
      </c>
      <c r="AF531">
        <v>0</v>
      </c>
      <c r="AG531">
        <v>0</v>
      </c>
      <c r="AH531">
        <v>0</v>
      </c>
      <c r="AI531">
        <v>1</v>
      </c>
      <c r="AJ531">
        <v>1</v>
      </c>
      <c r="AK531">
        <v>1</v>
      </c>
      <c r="AL531">
        <v>1</v>
      </c>
      <c r="AN531">
        <v>0</v>
      </c>
      <c r="AO531">
        <v>1</v>
      </c>
      <c r="AP531">
        <v>0</v>
      </c>
      <c r="AQ531">
        <v>0</v>
      </c>
      <c r="AR531">
        <v>0</v>
      </c>
      <c r="AS531" t="s">
        <v>3</v>
      </c>
      <c r="AT531">
        <v>7.6999999999999999E-2</v>
      </c>
      <c r="AU531" t="s">
        <v>3</v>
      </c>
      <c r="AV531">
        <v>0</v>
      </c>
      <c r="AW531">
        <v>2</v>
      </c>
      <c r="AX531">
        <v>55577733</v>
      </c>
      <c r="AY531">
        <v>1</v>
      </c>
      <c r="AZ531">
        <v>0</v>
      </c>
      <c r="BA531">
        <v>511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CX531">
        <f>Y531*Source!I1732</f>
        <v>6.1600000000000002E-2</v>
      </c>
      <c r="CY531">
        <f>AA531</f>
        <v>35.25</v>
      </c>
      <c r="CZ531">
        <f>AE531</f>
        <v>35.25</v>
      </c>
      <c r="DA531">
        <f>AI531</f>
        <v>1</v>
      </c>
      <c r="DB531">
        <f t="shared" si="42"/>
        <v>2.71</v>
      </c>
      <c r="DC531">
        <f t="shared" si="43"/>
        <v>0</v>
      </c>
    </row>
    <row r="532" spans="1:107" x14ac:dyDescent="0.2">
      <c r="A532">
        <f>ROW(Source!A1732)</f>
        <v>1732</v>
      </c>
      <c r="B532">
        <v>55574044</v>
      </c>
      <c r="C532">
        <v>55577724</v>
      </c>
      <c r="D532">
        <v>52281688</v>
      </c>
      <c r="E532">
        <v>1</v>
      </c>
      <c r="F532">
        <v>1</v>
      </c>
      <c r="G532">
        <v>27</v>
      </c>
      <c r="H532">
        <v>3</v>
      </c>
      <c r="I532" t="s">
        <v>270</v>
      </c>
      <c r="J532" t="s">
        <v>272</v>
      </c>
      <c r="K532" t="s">
        <v>271</v>
      </c>
      <c r="L532">
        <v>1354</v>
      </c>
      <c r="N532">
        <v>1010</v>
      </c>
      <c r="O532" t="s">
        <v>180</v>
      </c>
      <c r="P532" t="s">
        <v>180</v>
      </c>
      <c r="Q532">
        <v>1</v>
      </c>
      <c r="W532">
        <v>0</v>
      </c>
      <c r="X532">
        <v>-1873178035</v>
      </c>
      <c r="Y532">
        <v>10</v>
      </c>
      <c r="AA532">
        <v>236.53</v>
      </c>
      <c r="AB532">
        <v>0</v>
      </c>
      <c r="AC532">
        <v>0</v>
      </c>
      <c r="AD532">
        <v>0</v>
      </c>
      <c r="AE532">
        <v>236.53</v>
      </c>
      <c r="AF532">
        <v>0</v>
      </c>
      <c r="AG532">
        <v>0</v>
      </c>
      <c r="AH532">
        <v>0</v>
      </c>
      <c r="AI532">
        <v>1</v>
      </c>
      <c r="AJ532">
        <v>1</v>
      </c>
      <c r="AK532">
        <v>1</v>
      </c>
      <c r="AL532">
        <v>1</v>
      </c>
      <c r="AN532">
        <v>0</v>
      </c>
      <c r="AO532">
        <v>1</v>
      </c>
      <c r="AP532">
        <v>0</v>
      </c>
      <c r="AQ532">
        <v>0</v>
      </c>
      <c r="AR532">
        <v>0</v>
      </c>
      <c r="AS532" t="s">
        <v>3</v>
      </c>
      <c r="AT532">
        <v>10</v>
      </c>
      <c r="AU532" t="s">
        <v>3</v>
      </c>
      <c r="AV532">
        <v>0</v>
      </c>
      <c r="AW532">
        <v>2</v>
      </c>
      <c r="AX532">
        <v>55577734</v>
      </c>
      <c r="AY532">
        <v>1</v>
      </c>
      <c r="AZ532">
        <v>0</v>
      </c>
      <c r="BA532">
        <v>512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CX532">
        <f>Y532*Source!I1732</f>
        <v>8</v>
      </c>
      <c r="CY532">
        <f>AA532</f>
        <v>236.53</v>
      </c>
      <c r="CZ532">
        <f>AE532</f>
        <v>236.53</v>
      </c>
      <c r="DA532">
        <f>AI532</f>
        <v>1</v>
      </c>
      <c r="DB532">
        <f t="shared" si="42"/>
        <v>2365.3000000000002</v>
      </c>
      <c r="DC532">
        <f t="shared" si="43"/>
        <v>0</v>
      </c>
    </row>
    <row r="533" spans="1:107" x14ac:dyDescent="0.2">
      <c r="A533">
        <f>ROW(Source!A1770)</f>
        <v>1770</v>
      </c>
      <c r="B533">
        <v>55574044</v>
      </c>
      <c r="C533">
        <v>55577792</v>
      </c>
      <c r="D533">
        <v>52263930</v>
      </c>
      <c r="E533">
        <v>27</v>
      </c>
      <c r="F533">
        <v>1</v>
      </c>
      <c r="G533">
        <v>27</v>
      </c>
      <c r="H533">
        <v>1</v>
      </c>
      <c r="I533" t="s">
        <v>530</v>
      </c>
      <c r="J533" t="s">
        <v>3</v>
      </c>
      <c r="K533" t="s">
        <v>531</v>
      </c>
      <c r="L533">
        <v>1191</v>
      </c>
      <c r="N533">
        <v>1013</v>
      </c>
      <c r="O533" t="s">
        <v>532</v>
      </c>
      <c r="P533" t="s">
        <v>532</v>
      </c>
      <c r="Q533">
        <v>1</v>
      </c>
      <c r="W533">
        <v>0</v>
      </c>
      <c r="X533">
        <v>476480486</v>
      </c>
      <c r="Y533">
        <v>6.22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1</v>
      </c>
      <c r="AK533">
        <v>1</v>
      </c>
      <c r="AL533">
        <v>1</v>
      </c>
      <c r="AN533">
        <v>0</v>
      </c>
      <c r="AO533">
        <v>1</v>
      </c>
      <c r="AP533">
        <v>0</v>
      </c>
      <c r="AQ533">
        <v>0</v>
      </c>
      <c r="AR533">
        <v>0</v>
      </c>
      <c r="AS533" t="s">
        <v>3</v>
      </c>
      <c r="AT533">
        <v>6.22</v>
      </c>
      <c r="AU533" t="s">
        <v>3</v>
      </c>
      <c r="AV533">
        <v>1</v>
      </c>
      <c r="AW533">
        <v>2</v>
      </c>
      <c r="AX533">
        <v>55577798</v>
      </c>
      <c r="AY533">
        <v>1</v>
      </c>
      <c r="AZ533">
        <v>0</v>
      </c>
      <c r="BA533">
        <v>513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CX533">
        <f>Y533*Source!I1770</f>
        <v>7.4639999999999995</v>
      </c>
      <c r="CY533">
        <f>AD533</f>
        <v>0</v>
      </c>
      <c r="CZ533">
        <f>AH533</f>
        <v>0</v>
      </c>
      <c r="DA533">
        <f>AL533</f>
        <v>1</v>
      </c>
      <c r="DB533">
        <f t="shared" si="42"/>
        <v>0</v>
      </c>
      <c r="DC533">
        <f t="shared" si="43"/>
        <v>0</v>
      </c>
    </row>
    <row r="534" spans="1:107" x14ac:dyDescent="0.2">
      <c r="A534">
        <f>ROW(Source!A1770)</f>
        <v>1770</v>
      </c>
      <c r="B534">
        <v>55574044</v>
      </c>
      <c r="C534">
        <v>55577792</v>
      </c>
      <c r="D534">
        <v>52278256</v>
      </c>
      <c r="E534">
        <v>1</v>
      </c>
      <c r="F534">
        <v>1</v>
      </c>
      <c r="G534">
        <v>27</v>
      </c>
      <c r="H534">
        <v>3</v>
      </c>
      <c r="I534" t="s">
        <v>550</v>
      </c>
      <c r="J534" t="s">
        <v>551</v>
      </c>
      <c r="K534" t="s">
        <v>552</v>
      </c>
      <c r="L534">
        <v>1339</v>
      </c>
      <c r="N534">
        <v>1007</v>
      </c>
      <c r="O534" t="s">
        <v>175</v>
      </c>
      <c r="P534" t="s">
        <v>175</v>
      </c>
      <c r="Q534">
        <v>1</v>
      </c>
      <c r="W534">
        <v>0</v>
      </c>
      <c r="X534">
        <v>1817333636</v>
      </c>
      <c r="Y534">
        <v>0.29899999999999999</v>
      </c>
      <c r="AA534">
        <v>590.78</v>
      </c>
      <c r="AB534">
        <v>0</v>
      </c>
      <c r="AC534">
        <v>0</v>
      </c>
      <c r="AD534">
        <v>0</v>
      </c>
      <c r="AE534">
        <v>590.78</v>
      </c>
      <c r="AF534">
        <v>0</v>
      </c>
      <c r="AG534">
        <v>0</v>
      </c>
      <c r="AH534">
        <v>0</v>
      </c>
      <c r="AI534">
        <v>1</v>
      </c>
      <c r="AJ534">
        <v>1</v>
      </c>
      <c r="AK534">
        <v>1</v>
      </c>
      <c r="AL534">
        <v>1</v>
      </c>
      <c r="AN534">
        <v>0</v>
      </c>
      <c r="AO534">
        <v>1</v>
      </c>
      <c r="AP534">
        <v>0</v>
      </c>
      <c r="AQ534">
        <v>0</v>
      </c>
      <c r="AR534">
        <v>0</v>
      </c>
      <c r="AS534" t="s">
        <v>3</v>
      </c>
      <c r="AT534">
        <v>0.29899999999999999</v>
      </c>
      <c r="AU534" t="s">
        <v>3</v>
      </c>
      <c r="AV534">
        <v>0</v>
      </c>
      <c r="AW534">
        <v>2</v>
      </c>
      <c r="AX534">
        <v>55577799</v>
      </c>
      <c r="AY534">
        <v>1</v>
      </c>
      <c r="AZ534">
        <v>0</v>
      </c>
      <c r="BA534">
        <v>514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CX534">
        <f>Y534*Source!I1770</f>
        <v>0.35879999999999995</v>
      </c>
      <c r="CY534">
        <f>AA534</f>
        <v>590.78</v>
      </c>
      <c r="CZ534">
        <f>AE534</f>
        <v>590.78</v>
      </c>
      <c r="DA534">
        <f>AI534</f>
        <v>1</v>
      </c>
      <c r="DB534">
        <f t="shared" si="42"/>
        <v>176.64</v>
      </c>
      <c r="DC534">
        <f t="shared" si="43"/>
        <v>0</v>
      </c>
    </row>
    <row r="535" spans="1:107" x14ac:dyDescent="0.2">
      <c r="A535">
        <f>ROW(Source!A1770)</f>
        <v>1770</v>
      </c>
      <c r="B535">
        <v>55574044</v>
      </c>
      <c r="C535">
        <v>55577792</v>
      </c>
      <c r="D535">
        <v>52277204</v>
      </c>
      <c r="E535">
        <v>1</v>
      </c>
      <c r="F535">
        <v>1</v>
      </c>
      <c r="G535">
        <v>27</v>
      </c>
      <c r="H535">
        <v>3</v>
      </c>
      <c r="I535" t="s">
        <v>553</v>
      </c>
      <c r="J535" t="s">
        <v>554</v>
      </c>
      <c r="K535" t="s">
        <v>555</v>
      </c>
      <c r="L535">
        <v>1348</v>
      </c>
      <c r="N535">
        <v>1009</v>
      </c>
      <c r="O535" t="s">
        <v>120</v>
      </c>
      <c r="P535" t="s">
        <v>120</v>
      </c>
      <c r="Q535">
        <v>1000</v>
      </c>
      <c r="W535">
        <v>0</v>
      </c>
      <c r="X535">
        <v>381792092</v>
      </c>
      <c r="Y535">
        <v>0.107</v>
      </c>
      <c r="AA535">
        <v>4207.5</v>
      </c>
      <c r="AB535">
        <v>0</v>
      </c>
      <c r="AC535">
        <v>0</v>
      </c>
      <c r="AD535">
        <v>0</v>
      </c>
      <c r="AE535">
        <v>4207.5</v>
      </c>
      <c r="AF535">
        <v>0</v>
      </c>
      <c r="AG535">
        <v>0</v>
      </c>
      <c r="AH535">
        <v>0</v>
      </c>
      <c r="AI535">
        <v>1</v>
      </c>
      <c r="AJ535">
        <v>1</v>
      </c>
      <c r="AK535">
        <v>1</v>
      </c>
      <c r="AL535">
        <v>1</v>
      </c>
      <c r="AN535">
        <v>0</v>
      </c>
      <c r="AO535">
        <v>1</v>
      </c>
      <c r="AP535">
        <v>0</v>
      </c>
      <c r="AQ535">
        <v>0</v>
      </c>
      <c r="AR535">
        <v>0</v>
      </c>
      <c r="AS535" t="s">
        <v>3</v>
      </c>
      <c r="AT535">
        <v>0.107</v>
      </c>
      <c r="AU535" t="s">
        <v>3</v>
      </c>
      <c r="AV535">
        <v>0</v>
      </c>
      <c r="AW535">
        <v>2</v>
      </c>
      <c r="AX535">
        <v>55577800</v>
      </c>
      <c r="AY535">
        <v>1</v>
      </c>
      <c r="AZ535">
        <v>0</v>
      </c>
      <c r="BA535">
        <v>515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CX535">
        <f>Y535*Source!I1770</f>
        <v>0.12839999999999999</v>
      </c>
      <c r="CY535">
        <f>AA535</f>
        <v>4207.5</v>
      </c>
      <c r="CZ535">
        <f>AE535</f>
        <v>4207.5</v>
      </c>
      <c r="DA535">
        <f>AI535</f>
        <v>1</v>
      </c>
      <c r="DB535">
        <f t="shared" si="42"/>
        <v>450.2</v>
      </c>
      <c r="DC535">
        <f t="shared" si="43"/>
        <v>0</v>
      </c>
    </row>
    <row r="536" spans="1:107" x14ac:dyDescent="0.2">
      <c r="A536">
        <f>ROW(Source!A1770)</f>
        <v>1770</v>
      </c>
      <c r="B536">
        <v>55574044</v>
      </c>
      <c r="C536">
        <v>55577792</v>
      </c>
      <c r="D536">
        <v>52279001</v>
      </c>
      <c r="E536">
        <v>1</v>
      </c>
      <c r="F536">
        <v>1</v>
      </c>
      <c r="G536">
        <v>27</v>
      </c>
      <c r="H536">
        <v>3</v>
      </c>
      <c r="I536" t="s">
        <v>556</v>
      </c>
      <c r="J536" t="s">
        <v>557</v>
      </c>
      <c r="K536" t="s">
        <v>558</v>
      </c>
      <c r="L536">
        <v>1339</v>
      </c>
      <c r="N536">
        <v>1007</v>
      </c>
      <c r="O536" t="s">
        <v>175</v>
      </c>
      <c r="P536" t="s">
        <v>175</v>
      </c>
      <c r="Q536">
        <v>1</v>
      </c>
      <c r="W536">
        <v>0</v>
      </c>
      <c r="X536">
        <v>1057803868</v>
      </c>
      <c r="Y536">
        <v>7.6999999999999999E-2</v>
      </c>
      <c r="AA536">
        <v>35.25</v>
      </c>
      <c r="AB536">
        <v>0</v>
      </c>
      <c r="AC536">
        <v>0</v>
      </c>
      <c r="AD536">
        <v>0</v>
      </c>
      <c r="AE536">
        <v>35.25</v>
      </c>
      <c r="AF536">
        <v>0</v>
      </c>
      <c r="AG536">
        <v>0</v>
      </c>
      <c r="AH536">
        <v>0</v>
      </c>
      <c r="AI536">
        <v>1</v>
      </c>
      <c r="AJ536">
        <v>1</v>
      </c>
      <c r="AK536">
        <v>1</v>
      </c>
      <c r="AL536">
        <v>1</v>
      </c>
      <c r="AN536">
        <v>0</v>
      </c>
      <c r="AO536">
        <v>1</v>
      </c>
      <c r="AP536">
        <v>0</v>
      </c>
      <c r="AQ536">
        <v>0</v>
      </c>
      <c r="AR536">
        <v>0</v>
      </c>
      <c r="AS536" t="s">
        <v>3</v>
      </c>
      <c r="AT536">
        <v>7.6999999999999999E-2</v>
      </c>
      <c r="AU536" t="s">
        <v>3</v>
      </c>
      <c r="AV536">
        <v>0</v>
      </c>
      <c r="AW536">
        <v>2</v>
      </c>
      <c r="AX536">
        <v>55577801</v>
      </c>
      <c r="AY536">
        <v>1</v>
      </c>
      <c r="AZ536">
        <v>0</v>
      </c>
      <c r="BA536">
        <v>516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CX536">
        <f>Y536*Source!I1770</f>
        <v>9.2399999999999996E-2</v>
      </c>
      <c r="CY536">
        <f>AA536</f>
        <v>35.25</v>
      </c>
      <c r="CZ536">
        <f>AE536</f>
        <v>35.25</v>
      </c>
      <c r="DA536">
        <f>AI536</f>
        <v>1</v>
      </c>
      <c r="DB536">
        <f t="shared" si="42"/>
        <v>2.71</v>
      </c>
      <c r="DC536">
        <f t="shared" si="43"/>
        <v>0</v>
      </c>
    </row>
    <row r="537" spans="1:107" x14ac:dyDescent="0.2">
      <c r="A537">
        <f>ROW(Source!A1770)</f>
        <v>1770</v>
      </c>
      <c r="B537">
        <v>55574044</v>
      </c>
      <c r="C537">
        <v>55577792</v>
      </c>
      <c r="D537">
        <v>52281688</v>
      </c>
      <c r="E537">
        <v>1</v>
      </c>
      <c r="F537">
        <v>1</v>
      </c>
      <c r="G537">
        <v>27</v>
      </c>
      <c r="H537">
        <v>3</v>
      </c>
      <c r="I537" t="s">
        <v>270</v>
      </c>
      <c r="J537" t="s">
        <v>272</v>
      </c>
      <c r="K537" t="s">
        <v>271</v>
      </c>
      <c r="L537">
        <v>1354</v>
      </c>
      <c r="N537">
        <v>1010</v>
      </c>
      <c r="O537" t="s">
        <v>180</v>
      </c>
      <c r="P537" t="s">
        <v>180</v>
      </c>
      <c r="Q537">
        <v>1</v>
      </c>
      <c r="W537">
        <v>0</v>
      </c>
      <c r="X537">
        <v>-1873178035</v>
      </c>
      <c r="Y537">
        <v>10</v>
      </c>
      <c r="AA537">
        <v>236.53</v>
      </c>
      <c r="AB537">
        <v>0</v>
      </c>
      <c r="AC537">
        <v>0</v>
      </c>
      <c r="AD537">
        <v>0</v>
      </c>
      <c r="AE537">
        <v>236.53</v>
      </c>
      <c r="AF537">
        <v>0</v>
      </c>
      <c r="AG537">
        <v>0</v>
      </c>
      <c r="AH537">
        <v>0</v>
      </c>
      <c r="AI537">
        <v>1</v>
      </c>
      <c r="AJ537">
        <v>1</v>
      </c>
      <c r="AK537">
        <v>1</v>
      </c>
      <c r="AL537">
        <v>1</v>
      </c>
      <c r="AN537">
        <v>0</v>
      </c>
      <c r="AO537">
        <v>1</v>
      </c>
      <c r="AP537">
        <v>0</v>
      </c>
      <c r="AQ537">
        <v>0</v>
      </c>
      <c r="AR537">
        <v>0</v>
      </c>
      <c r="AS537" t="s">
        <v>3</v>
      </c>
      <c r="AT537">
        <v>10</v>
      </c>
      <c r="AU537" t="s">
        <v>3</v>
      </c>
      <c r="AV537">
        <v>0</v>
      </c>
      <c r="AW537">
        <v>2</v>
      </c>
      <c r="AX537">
        <v>55577802</v>
      </c>
      <c r="AY537">
        <v>1</v>
      </c>
      <c r="AZ537">
        <v>0</v>
      </c>
      <c r="BA537">
        <v>517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CX537">
        <f>Y537*Source!I1770</f>
        <v>12</v>
      </c>
      <c r="CY537">
        <f>AA537</f>
        <v>236.53</v>
      </c>
      <c r="CZ537">
        <f>AE537</f>
        <v>236.53</v>
      </c>
      <c r="DA537">
        <f>AI537</f>
        <v>1</v>
      </c>
      <c r="DB537">
        <f t="shared" si="42"/>
        <v>2365.3000000000002</v>
      </c>
      <c r="DC537">
        <f t="shared" si="43"/>
        <v>0</v>
      </c>
    </row>
    <row r="538" spans="1:107" x14ac:dyDescent="0.2">
      <c r="A538">
        <f>ROW(Source!A1843)</f>
        <v>1843</v>
      </c>
      <c r="B538">
        <v>55574044</v>
      </c>
      <c r="C538">
        <v>55577916</v>
      </c>
      <c r="D538">
        <v>52263930</v>
      </c>
      <c r="E538">
        <v>27</v>
      </c>
      <c r="F538">
        <v>1</v>
      </c>
      <c r="G538">
        <v>27</v>
      </c>
      <c r="H538">
        <v>1</v>
      </c>
      <c r="I538" t="s">
        <v>530</v>
      </c>
      <c r="J538" t="s">
        <v>3</v>
      </c>
      <c r="K538" t="s">
        <v>531</v>
      </c>
      <c r="L538">
        <v>1191</v>
      </c>
      <c r="N538">
        <v>1013</v>
      </c>
      <c r="O538" t="s">
        <v>532</v>
      </c>
      <c r="P538" t="s">
        <v>532</v>
      </c>
      <c r="Q538">
        <v>1</v>
      </c>
      <c r="W538">
        <v>0</v>
      </c>
      <c r="X538">
        <v>476480486</v>
      </c>
      <c r="Y538">
        <v>30.8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1</v>
      </c>
      <c r="AK538">
        <v>1</v>
      </c>
      <c r="AL538">
        <v>1</v>
      </c>
      <c r="AN538">
        <v>0</v>
      </c>
      <c r="AO538">
        <v>1</v>
      </c>
      <c r="AP538">
        <v>0</v>
      </c>
      <c r="AQ538">
        <v>0</v>
      </c>
      <c r="AR538">
        <v>0</v>
      </c>
      <c r="AS538" t="s">
        <v>3</v>
      </c>
      <c r="AT538">
        <v>30.8</v>
      </c>
      <c r="AU538" t="s">
        <v>3</v>
      </c>
      <c r="AV538">
        <v>1</v>
      </c>
      <c r="AW538">
        <v>2</v>
      </c>
      <c r="AX538">
        <v>55577921</v>
      </c>
      <c r="AY538">
        <v>1</v>
      </c>
      <c r="AZ538">
        <v>0</v>
      </c>
      <c r="BA538">
        <v>518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CX538">
        <f>Y538*Source!I1843</f>
        <v>161.70000000000002</v>
      </c>
      <c r="CY538">
        <f>AD538</f>
        <v>0</v>
      </c>
      <c r="CZ538">
        <f>AH538</f>
        <v>0</v>
      </c>
      <c r="DA538">
        <f>AL538</f>
        <v>1</v>
      </c>
      <c r="DB538">
        <f t="shared" si="42"/>
        <v>0</v>
      </c>
      <c r="DC538">
        <f t="shared" si="43"/>
        <v>0</v>
      </c>
    </row>
    <row r="539" spans="1:107" x14ac:dyDescent="0.2">
      <c r="A539">
        <f>ROW(Source!A1843)</f>
        <v>1843</v>
      </c>
      <c r="B539">
        <v>55574044</v>
      </c>
      <c r="C539">
        <v>55577916</v>
      </c>
      <c r="D539">
        <v>52276701</v>
      </c>
      <c r="E539">
        <v>1</v>
      </c>
      <c r="F539">
        <v>1</v>
      </c>
      <c r="G539">
        <v>27</v>
      </c>
      <c r="H539">
        <v>2</v>
      </c>
      <c r="I539" t="s">
        <v>533</v>
      </c>
      <c r="J539" t="s">
        <v>534</v>
      </c>
      <c r="K539" t="s">
        <v>535</v>
      </c>
      <c r="L539">
        <v>1368</v>
      </c>
      <c r="N539">
        <v>1011</v>
      </c>
      <c r="O539" t="s">
        <v>536</v>
      </c>
      <c r="P539" t="s">
        <v>536</v>
      </c>
      <c r="Q539">
        <v>1</v>
      </c>
      <c r="W539">
        <v>0</v>
      </c>
      <c r="X539">
        <v>526885268</v>
      </c>
      <c r="Y539">
        <v>0.06</v>
      </c>
      <c r="AA539">
        <v>0</v>
      </c>
      <c r="AB539">
        <v>20.7</v>
      </c>
      <c r="AC539">
        <v>9.74</v>
      </c>
      <c r="AD539">
        <v>0</v>
      </c>
      <c r="AE539">
        <v>0</v>
      </c>
      <c r="AF539">
        <v>20.7</v>
      </c>
      <c r="AG539">
        <v>9.74</v>
      </c>
      <c r="AH539">
        <v>0</v>
      </c>
      <c r="AI539">
        <v>1</v>
      </c>
      <c r="AJ539">
        <v>1</v>
      </c>
      <c r="AK539">
        <v>1</v>
      </c>
      <c r="AL539">
        <v>1</v>
      </c>
      <c r="AN539">
        <v>0</v>
      </c>
      <c r="AO539">
        <v>1</v>
      </c>
      <c r="AP539">
        <v>0</v>
      </c>
      <c r="AQ539">
        <v>0</v>
      </c>
      <c r="AR539">
        <v>0</v>
      </c>
      <c r="AS539" t="s">
        <v>3</v>
      </c>
      <c r="AT539">
        <v>0.06</v>
      </c>
      <c r="AU539" t="s">
        <v>3</v>
      </c>
      <c r="AV539">
        <v>0</v>
      </c>
      <c r="AW539">
        <v>2</v>
      </c>
      <c r="AX539">
        <v>55577922</v>
      </c>
      <c r="AY539">
        <v>1</v>
      </c>
      <c r="AZ539">
        <v>0</v>
      </c>
      <c r="BA539">
        <v>519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CX539">
        <f>Y539*Source!I1843</f>
        <v>0.315</v>
      </c>
      <c r="CY539">
        <f>AB539</f>
        <v>20.7</v>
      </c>
      <c r="CZ539">
        <f>AF539</f>
        <v>20.7</v>
      </c>
      <c r="DA539">
        <f>AJ539</f>
        <v>1</v>
      </c>
      <c r="DB539">
        <f t="shared" si="42"/>
        <v>1.24</v>
      </c>
      <c r="DC539">
        <f t="shared" si="43"/>
        <v>0.57999999999999996</v>
      </c>
    </row>
    <row r="540" spans="1:107" x14ac:dyDescent="0.2">
      <c r="A540">
        <f>ROW(Source!A1843)</f>
        <v>1843</v>
      </c>
      <c r="B540">
        <v>55574044</v>
      </c>
      <c r="C540">
        <v>55577916</v>
      </c>
      <c r="D540">
        <v>52276151</v>
      </c>
      <c r="E540">
        <v>1</v>
      </c>
      <c r="F540">
        <v>1</v>
      </c>
      <c r="G540">
        <v>27</v>
      </c>
      <c r="H540">
        <v>2</v>
      </c>
      <c r="I540" t="s">
        <v>537</v>
      </c>
      <c r="J540" t="s">
        <v>538</v>
      </c>
      <c r="K540" t="s">
        <v>539</v>
      </c>
      <c r="L540">
        <v>1368</v>
      </c>
      <c r="N540">
        <v>1011</v>
      </c>
      <c r="O540" t="s">
        <v>536</v>
      </c>
      <c r="P540" t="s">
        <v>536</v>
      </c>
      <c r="Q540">
        <v>1</v>
      </c>
      <c r="W540">
        <v>0</v>
      </c>
      <c r="X540">
        <v>277467460</v>
      </c>
      <c r="Y540">
        <v>0.06</v>
      </c>
      <c r="AA540">
        <v>0</v>
      </c>
      <c r="AB540">
        <v>991.89</v>
      </c>
      <c r="AC540">
        <v>360.79</v>
      </c>
      <c r="AD540">
        <v>0</v>
      </c>
      <c r="AE540">
        <v>0</v>
      </c>
      <c r="AF540">
        <v>991.89</v>
      </c>
      <c r="AG540">
        <v>360.79</v>
      </c>
      <c r="AH540">
        <v>0</v>
      </c>
      <c r="AI540">
        <v>1</v>
      </c>
      <c r="AJ540">
        <v>1</v>
      </c>
      <c r="AK540">
        <v>1</v>
      </c>
      <c r="AL540">
        <v>1</v>
      </c>
      <c r="AN540">
        <v>0</v>
      </c>
      <c r="AO540">
        <v>1</v>
      </c>
      <c r="AP540">
        <v>0</v>
      </c>
      <c r="AQ540">
        <v>0</v>
      </c>
      <c r="AR540">
        <v>0</v>
      </c>
      <c r="AS540" t="s">
        <v>3</v>
      </c>
      <c r="AT540">
        <v>0.06</v>
      </c>
      <c r="AU540" t="s">
        <v>3</v>
      </c>
      <c r="AV540">
        <v>0</v>
      </c>
      <c r="AW540">
        <v>2</v>
      </c>
      <c r="AX540">
        <v>55577923</v>
      </c>
      <c r="AY540">
        <v>1</v>
      </c>
      <c r="AZ540">
        <v>0</v>
      </c>
      <c r="BA540">
        <v>520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CX540">
        <f>Y540*Source!I1843</f>
        <v>0.315</v>
      </c>
      <c r="CY540">
        <f>AB540</f>
        <v>991.89</v>
      </c>
      <c r="CZ540">
        <f>AF540</f>
        <v>991.89</v>
      </c>
      <c r="DA540">
        <f>AJ540</f>
        <v>1</v>
      </c>
      <c r="DB540">
        <f t="shared" si="42"/>
        <v>59.51</v>
      </c>
      <c r="DC540">
        <f t="shared" si="43"/>
        <v>21.65</v>
      </c>
    </row>
    <row r="541" spans="1:107" x14ac:dyDescent="0.2">
      <c r="A541">
        <f>ROW(Source!A1843)</f>
        <v>1843</v>
      </c>
      <c r="B541">
        <v>55574044</v>
      </c>
      <c r="C541">
        <v>55577916</v>
      </c>
      <c r="D541">
        <v>52280730</v>
      </c>
      <c r="E541">
        <v>1</v>
      </c>
      <c r="F541">
        <v>1</v>
      </c>
      <c r="G541">
        <v>27</v>
      </c>
      <c r="H541">
        <v>3</v>
      </c>
      <c r="I541" t="s">
        <v>540</v>
      </c>
      <c r="J541" t="s">
        <v>541</v>
      </c>
      <c r="K541" t="s">
        <v>542</v>
      </c>
      <c r="L541">
        <v>1339</v>
      </c>
      <c r="N541">
        <v>1007</v>
      </c>
      <c r="O541" t="s">
        <v>175</v>
      </c>
      <c r="P541" t="s">
        <v>175</v>
      </c>
      <c r="Q541">
        <v>1</v>
      </c>
      <c r="W541">
        <v>0</v>
      </c>
      <c r="X541">
        <v>-1277312656</v>
      </c>
      <c r="Y541">
        <v>15</v>
      </c>
      <c r="AA541">
        <v>753.67</v>
      </c>
      <c r="AB541">
        <v>0</v>
      </c>
      <c r="AC541">
        <v>0</v>
      </c>
      <c r="AD541">
        <v>0</v>
      </c>
      <c r="AE541">
        <v>753.67</v>
      </c>
      <c r="AF541">
        <v>0</v>
      </c>
      <c r="AG541">
        <v>0</v>
      </c>
      <c r="AH541">
        <v>0</v>
      </c>
      <c r="AI541">
        <v>1</v>
      </c>
      <c r="AJ541">
        <v>1</v>
      </c>
      <c r="AK541">
        <v>1</v>
      </c>
      <c r="AL541">
        <v>1</v>
      </c>
      <c r="AN541">
        <v>0</v>
      </c>
      <c r="AO541">
        <v>1</v>
      </c>
      <c r="AP541">
        <v>0</v>
      </c>
      <c r="AQ541">
        <v>0</v>
      </c>
      <c r="AR541">
        <v>0</v>
      </c>
      <c r="AS541" t="s">
        <v>3</v>
      </c>
      <c r="AT541">
        <v>15</v>
      </c>
      <c r="AU541" t="s">
        <v>3</v>
      </c>
      <c r="AV541">
        <v>0</v>
      </c>
      <c r="AW541">
        <v>2</v>
      </c>
      <c r="AX541">
        <v>55577924</v>
      </c>
      <c r="AY541">
        <v>1</v>
      </c>
      <c r="AZ541">
        <v>0</v>
      </c>
      <c r="BA541">
        <v>521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CX541">
        <f>Y541*Source!I1843</f>
        <v>78.75</v>
      </c>
      <c r="CY541">
        <f>AA541</f>
        <v>753.67</v>
      </c>
      <c r="CZ541">
        <f>AE541</f>
        <v>753.67</v>
      </c>
      <c r="DA541">
        <f>AI541</f>
        <v>1</v>
      </c>
      <c r="DB541">
        <f t="shared" si="42"/>
        <v>11305.05</v>
      </c>
      <c r="DC541">
        <f t="shared" si="43"/>
        <v>0</v>
      </c>
    </row>
    <row r="542" spans="1:107" x14ac:dyDescent="0.2">
      <c r="A542">
        <f>ROW(Source!A1844)</f>
        <v>1844</v>
      </c>
      <c r="B542">
        <v>55574044</v>
      </c>
      <c r="C542">
        <v>55577925</v>
      </c>
      <c r="D542">
        <v>52263930</v>
      </c>
      <c r="E542">
        <v>27</v>
      </c>
      <c r="F542">
        <v>1</v>
      </c>
      <c r="G542">
        <v>27</v>
      </c>
      <c r="H542">
        <v>1</v>
      </c>
      <c r="I542" t="s">
        <v>530</v>
      </c>
      <c r="J542" t="s">
        <v>3</v>
      </c>
      <c r="K542" t="s">
        <v>531</v>
      </c>
      <c r="L542">
        <v>1191</v>
      </c>
      <c r="N542">
        <v>1013</v>
      </c>
      <c r="O542" t="s">
        <v>532</v>
      </c>
      <c r="P542" t="s">
        <v>532</v>
      </c>
      <c r="Q542">
        <v>1</v>
      </c>
      <c r="W542">
        <v>0</v>
      </c>
      <c r="X542">
        <v>476480486</v>
      </c>
      <c r="Y542">
        <v>46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1</v>
      </c>
      <c r="AK542">
        <v>1</v>
      </c>
      <c r="AL542">
        <v>1</v>
      </c>
      <c r="AN542">
        <v>0</v>
      </c>
      <c r="AO542">
        <v>1</v>
      </c>
      <c r="AP542">
        <v>0</v>
      </c>
      <c r="AQ542">
        <v>0</v>
      </c>
      <c r="AR542">
        <v>0</v>
      </c>
      <c r="AS542" t="s">
        <v>3</v>
      </c>
      <c r="AT542">
        <v>46</v>
      </c>
      <c r="AU542" t="s">
        <v>3</v>
      </c>
      <c r="AV542">
        <v>1</v>
      </c>
      <c r="AW542">
        <v>2</v>
      </c>
      <c r="AX542">
        <v>55577928</v>
      </c>
      <c r="AY542">
        <v>1</v>
      </c>
      <c r="AZ542">
        <v>0</v>
      </c>
      <c r="BA542">
        <v>522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CX542">
        <f>Y542*Source!I1844</f>
        <v>80.5</v>
      </c>
      <c r="CY542">
        <f>AD542</f>
        <v>0</v>
      </c>
      <c r="CZ542">
        <f>AH542</f>
        <v>0</v>
      </c>
      <c r="DA542">
        <f>AL542</f>
        <v>1</v>
      </c>
      <c r="DB542">
        <f t="shared" si="42"/>
        <v>0</v>
      </c>
      <c r="DC542">
        <f t="shared" si="43"/>
        <v>0</v>
      </c>
    </row>
    <row r="543" spans="1:107" x14ac:dyDescent="0.2">
      <c r="A543">
        <f>ROW(Source!A1844)</f>
        <v>1844</v>
      </c>
      <c r="B543">
        <v>55574044</v>
      </c>
      <c r="C543">
        <v>55577925</v>
      </c>
      <c r="D543">
        <v>52280730</v>
      </c>
      <c r="E543">
        <v>1</v>
      </c>
      <c r="F543">
        <v>1</v>
      </c>
      <c r="G543">
        <v>27</v>
      </c>
      <c r="H543">
        <v>3</v>
      </c>
      <c r="I543" t="s">
        <v>540</v>
      </c>
      <c r="J543" t="s">
        <v>541</v>
      </c>
      <c r="K543" t="s">
        <v>542</v>
      </c>
      <c r="L543">
        <v>1339</v>
      </c>
      <c r="N543">
        <v>1007</v>
      </c>
      <c r="O543" t="s">
        <v>175</v>
      </c>
      <c r="P543" t="s">
        <v>175</v>
      </c>
      <c r="Q543">
        <v>1</v>
      </c>
      <c r="W543">
        <v>0</v>
      </c>
      <c r="X543">
        <v>-1277312656</v>
      </c>
      <c r="Y543">
        <v>15</v>
      </c>
      <c r="AA543">
        <v>753.67</v>
      </c>
      <c r="AB543">
        <v>0</v>
      </c>
      <c r="AC543">
        <v>0</v>
      </c>
      <c r="AD543">
        <v>0</v>
      </c>
      <c r="AE543">
        <v>753.67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1</v>
      </c>
      <c r="AL543">
        <v>1</v>
      </c>
      <c r="AN543">
        <v>0</v>
      </c>
      <c r="AO543">
        <v>1</v>
      </c>
      <c r="AP543">
        <v>0</v>
      </c>
      <c r="AQ543">
        <v>0</v>
      </c>
      <c r="AR543">
        <v>0</v>
      </c>
      <c r="AS543" t="s">
        <v>3</v>
      </c>
      <c r="AT543">
        <v>15</v>
      </c>
      <c r="AU543" t="s">
        <v>3</v>
      </c>
      <c r="AV543">
        <v>0</v>
      </c>
      <c r="AW543">
        <v>2</v>
      </c>
      <c r="AX543">
        <v>55577929</v>
      </c>
      <c r="AY543">
        <v>1</v>
      </c>
      <c r="AZ543">
        <v>0</v>
      </c>
      <c r="BA543">
        <v>523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CX543">
        <f>Y543*Source!I1844</f>
        <v>26.25</v>
      </c>
      <c r="CY543">
        <f>AA543</f>
        <v>753.67</v>
      </c>
      <c r="CZ543">
        <f>AE543</f>
        <v>753.67</v>
      </c>
      <c r="DA543">
        <f>AI543</f>
        <v>1</v>
      </c>
      <c r="DB543">
        <f t="shared" si="42"/>
        <v>11305.05</v>
      </c>
      <c r="DC543">
        <f t="shared" si="43"/>
        <v>0</v>
      </c>
    </row>
    <row r="544" spans="1:107" x14ac:dyDescent="0.2">
      <c r="A544">
        <f>ROW(Source!A1845)</f>
        <v>1845</v>
      </c>
      <c r="B544">
        <v>55574044</v>
      </c>
      <c r="C544">
        <v>55577930</v>
      </c>
      <c r="D544">
        <v>52263930</v>
      </c>
      <c r="E544">
        <v>27</v>
      </c>
      <c r="F544">
        <v>1</v>
      </c>
      <c r="G544">
        <v>27</v>
      </c>
      <c r="H544">
        <v>1</v>
      </c>
      <c r="I544" t="s">
        <v>530</v>
      </c>
      <c r="J544" t="s">
        <v>3</v>
      </c>
      <c r="K544" t="s">
        <v>531</v>
      </c>
      <c r="L544">
        <v>1191</v>
      </c>
      <c r="N544">
        <v>1013</v>
      </c>
      <c r="O544" t="s">
        <v>532</v>
      </c>
      <c r="P544" t="s">
        <v>532</v>
      </c>
      <c r="Q544">
        <v>1</v>
      </c>
      <c r="W544">
        <v>0</v>
      </c>
      <c r="X544">
        <v>476480486</v>
      </c>
      <c r="Y544">
        <v>6.29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1</v>
      </c>
      <c r="AL544">
        <v>1</v>
      </c>
      <c r="AN544">
        <v>0</v>
      </c>
      <c r="AO544">
        <v>1</v>
      </c>
      <c r="AP544">
        <v>0</v>
      </c>
      <c r="AQ544">
        <v>0</v>
      </c>
      <c r="AR544">
        <v>0</v>
      </c>
      <c r="AS544" t="s">
        <v>3</v>
      </c>
      <c r="AT544">
        <v>6.29</v>
      </c>
      <c r="AU544" t="s">
        <v>3</v>
      </c>
      <c r="AV544">
        <v>1</v>
      </c>
      <c r="AW544">
        <v>2</v>
      </c>
      <c r="AX544">
        <v>55577933</v>
      </c>
      <c r="AY544">
        <v>1</v>
      </c>
      <c r="AZ544">
        <v>0</v>
      </c>
      <c r="BA544">
        <v>524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CX544">
        <f>Y544*Source!I1845</f>
        <v>-44.03</v>
      </c>
      <c r="CY544">
        <f>AD544</f>
        <v>0</v>
      </c>
      <c r="CZ544">
        <f>AH544</f>
        <v>0</v>
      </c>
      <c r="DA544">
        <f>AL544</f>
        <v>1</v>
      </c>
      <c r="DB544">
        <f t="shared" si="42"/>
        <v>0</v>
      </c>
      <c r="DC544">
        <f t="shared" si="43"/>
        <v>0</v>
      </c>
    </row>
    <row r="545" spans="1:107" x14ac:dyDescent="0.2">
      <c r="A545">
        <f>ROW(Source!A1845)</f>
        <v>1845</v>
      </c>
      <c r="B545">
        <v>55574044</v>
      </c>
      <c r="C545">
        <v>55577930</v>
      </c>
      <c r="D545">
        <v>52280730</v>
      </c>
      <c r="E545">
        <v>1</v>
      </c>
      <c r="F545">
        <v>1</v>
      </c>
      <c r="G545">
        <v>27</v>
      </c>
      <c r="H545">
        <v>3</v>
      </c>
      <c r="I545" t="s">
        <v>540</v>
      </c>
      <c r="J545" t="s">
        <v>541</v>
      </c>
      <c r="K545" t="s">
        <v>542</v>
      </c>
      <c r="L545">
        <v>1339</v>
      </c>
      <c r="N545">
        <v>1007</v>
      </c>
      <c r="O545" t="s">
        <v>175</v>
      </c>
      <c r="P545" t="s">
        <v>175</v>
      </c>
      <c r="Q545">
        <v>1</v>
      </c>
      <c r="W545">
        <v>0</v>
      </c>
      <c r="X545">
        <v>-1277312656</v>
      </c>
      <c r="Y545">
        <v>5</v>
      </c>
      <c r="AA545">
        <v>753.67</v>
      </c>
      <c r="AB545">
        <v>0</v>
      </c>
      <c r="AC545">
        <v>0</v>
      </c>
      <c r="AD545">
        <v>0</v>
      </c>
      <c r="AE545">
        <v>753.67</v>
      </c>
      <c r="AF545">
        <v>0</v>
      </c>
      <c r="AG545">
        <v>0</v>
      </c>
      <c r="AH545">
        <v>0</v>
      </c>
      <c r="AI545">
        <v>1</v>
      </c>
      <c r="AJ545">
        <v>1</v>
      </c>
      <c r="AK545">
        <v>1</v>
      </c>
      <c r="AL545">
        <v>1</v>
      </c>
      <c r="AN545">
        <v>0</v>
      </c>
      <c r="AO545">
        <v>1</v>
      </c>
      <c r="AP545">
        <v>0</v>
      </c>
      <c r="AQ545">
        <v>0</v>
      </c>
      <c r="AR545">
        <v>0</v>
      </c>
      <c r="AS545" t="s">
        <v>3</v>
      </c>
      <c r="AT545">
        <v>5</v>
      </c>
      <c r="AU545" t="s">
        <v>3</v>
      </c>
      <c r="AV545">
        <v>0</v>
      </c>
      <c r="AW545">
        <v>2</v>
      </c>
      <c r="AX545">
        <v>55577934</v>
      </c>
      <c r="AY545">
        <v>1</v>
      </c>
      <c r="AZ545">
        <v>0</v>
      </c>
      <c r="BA545">
        <v>525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CX545">
        <f>Y545*Source!I1845</f>
        <v>-35</v>
      </c>
      <c r="CY545">
        <f>AA545</f>
        <v>753.67</v>
      </c>
      <c r="CZ545">
        <f>AE545</f>
        <v>753.67</v>
      </c>
      <c r="DA545">
        <f>AI545</f>
        <v>1</v>
      </c>
      <c r="DB545">
        <f t="shared" si="42"/>
        <v>3768.35</v>
      </c>
      <c r="DC545">
        <f t="shared" si="43"/>
        <v>0</v>
      </c>
    </row>
    <row r="546" spans="1:107" x14ac:dyDescent="0.2">
      <c r="A546">
        <f>ROW(Source!A1846)</f>
        <v>1846</v>
      </c>
      <c r="B546">
        <v>55574044</v>
      </c>
      <c r="C546">
        <v>55577935</v>
      </c>
      <c r="D546">
        <v>52263930</v>
      </c>
      <c r="E546">
        <v>27</v>
      </c>
      <c r="F546">
        <v>1</v>
      </c>
      <c r="G546">
        <v>27</v>
      </c>
      <c r="H546">
        <v>1</v>
      </c>
      <c r="I546" t="s">
        <v>530</v>
      </c>
      <c r="J546" t="s">
        <v>3</v>
      </c>
      <c r="K546" t="s">
        <v>531</v>
      </c>
      <c r="L546">
        <v>1191</v>
      </c>
      <c r="N546">
        <v>1013</v>
      </c>
      <c r="O546" t="s">
        <v>532</v>
      </c>
      <c r="P546" t="s">
        <v>532</v>
      </c>
      <c r="Q546">
        <v>1</v>
      </c>
      <c r="W546">
        <v>0</v>
      </c>
      <c r="X546">
        <v>476480486</v>
      </c>
      <c r="Y546">
        <v>13.42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1</v>
      </c>
      <c r="AK546">
        <v>1</v>
      </c>
      <c r="AL546">
        <v>1</v>
      </c>
      <c r="AN546">
        <v>0</v>
      </c>
      <c r="AO546">
        <v>1</v>
      </c>
      <c r="AP546">
        <v>0</v>
      </c>
      <c r="AQ546">
        <v>0</v>
      </c>
      <c r="AR546">
        <v>0</v>
      </c>
      <c r="AS546" t="s">
        <v>3</v>
      </c>
      <c r="AT546">
        <v>13.42</v>
      </c>
      <c r="AU546" t="s">
        <v>3</v>
      </c>
      <c r="AV546">
        <v>1</v>
      </c>
      <c r="AW546">
        <v>2</v>
      </c>
      <c r="AX546">
        <v>55577939</v>
      </c>
      <c r="AY546">
        <v>1</v>
      </c>
      <c r="AZ546">
        <v>0</v>
      </c>
      <c r="BA546">
        <v>526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CX546">
        <f>Y546*Source!I1846</f>
        <v>93.94</v>
      </c>
      <c r="CY546">
        <f>AD546</f>
        <v>0</v>
      </c>
      <c r="CZ546">
        <f>AH546</f>
        <v>0</v>
      </c>
      <c r="DA546">
        <f>AL546</f>
        <v>1</v>
      </c>
      <c r="DB546">
        <f t="shared" si="42"/>
        <v>0</v>
      </c>
      <c r="DC546">
        <f t="shared" si="43"/>
        <v>0</v>
      </c>
    </row>
    <row r="547" spans="1:107" x14ac:dyDescent="0.2">
      <c r="A547">
        <f>ROW(Source!A1846)</f>
        <v>1846</v>
      </c>
      <c r="B547">
        <v>55574044</v>
      </c>
      <c r="C547">
        <v>55577935</v>
      </c>
      <c r="D547">
        <v>52277685</v>
      </c>
      <c r="E547">
        <v>1</v>
      </c>
      <c r="F547">
        <v>1</v>
      </c>
      <c r="G547">
        <v>27</v>
      </c>
      <c r="H547">
        <v>3</v>
      </c>
      <c r="I547" t="s">
        <v>543</v>
      </c>
      <c r="J547" t="s">
        <v>544</v>
      </c>
      <c r="K547" t="s">
        <v>545</v>
      </c>
      <c r="L547">
        <v>1339</v>
      </c>
      <c r="N547">
        <v>1007</v>
      </c>
      <c r="O547" t="s">
        <v>175</v>
      </c>
      <c r="P547" t="s">
        <v>175</v>
      </c>
      <c r="Q547">
        <v>1</v>
      </c>
      <c r="W547">
        <v>0</v>
      </c>
      <c r="X547">
        <v>-288193286</v>
      </c>
      <c r="Y547">
        <v>1.4E-2</v>
      </c>
      <c r="AA547">
        <v>6863.19</v>
      </c>
      <c r="AB547">
        <v>0</v>
      </c>
      <c r="AC547">
        <v>0</v>
      </c>
      <c r="AD547">
        <v>0</v>
      </c>
      <c r="AE547">
        <v>6863.19</v>
      </c>
      <c r="AF547">
        <v>0</v>
      </c>
      <c r="AG547">
        <v>0</v>
      </c>
      <c r="AH547">
        <v>0</v>
      </c>
      <c r="AI547">
        <v>1</v>
      </c>
      <c r="AJ547">
        <v>1</v>
      </c>
      <c r="AK547">
        <v>1</v>
      </c>
      <c r="AL547">
        <v>1</v>
      </c>
      <c r="AN547">
        <v>0</v>
      </c>
      <c r="AO547">
        <v>1</v>
      </c>
      <c r="AP547">
        <v>0</v>
      </c>
      <c r="AQ547">
        <v>0</v>
      </c>
      <c r="AR547">
        <v>0</v>
      </c>
      <c r="AS547" t="s">
        <v>3</v>
      </c>
      <c r="AT547">
        <v>1.4E-2</v>
      </c>
      <c r="AU547" t="s">
        <v>3</v>
      </c>
      <c r="AV547">
        <v>0</v>
      </c>
      <c r="AW547">
        <v>2</v>
      </c>
      <c r="AX547">
        <v>55577940</v>
      </c>
      <c r="AY547">
        <v>1</v>
      </c>
      <c r="AZ547">
        <v>0</v>
      </c>
      <c r="BA547">
        <v>527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CX547">
        <f>Y547*Source!I1846</f>
        <v>9.8000000000000004E-2</v>
      </c>
      <c r="CY547">
        <f>AA547</f>
        <v>6863.19</v>
      </c>
      <c r="CZ547">
        <f>AE547</f>
        <v>6863.19</v>
      </c>
      <c r="DA547">
        <f>AI547</f>
        <v>1</v>
      </c>
      <c r="DB547">
        <f t="shared" si="42"/>
        <v>96.08</v>
      </c>
      <c r="DC547">
        <f t="shared" si="43"/>
        <v>0</v>
      </c>
    </row>
    <row r="548" spans="1:107" x14ac:dyDescent="0.2">
      <c r="A548">
        <f>ROW(Source!A1846)</f>
        <v>1846</v>
      </c>
      <c r="B548">
        <v>55574044</v>
      </c>
      <c r="C548">
        <v>55577935</v>
      </c>
      <c r="D548">
        <v>52280728</v>
      </c>
      <c r="E548">
        <v>1</v>
      </c>
      <c r="F548">
        <v>1</v>
      </c>
      <c r="G548">
        <v>27</v>
      </c>
      <c r="H548">
        <v>3</v>
      </c>
      <c r="I548" t="s">
        <v>546</v>
      </c>
      <c r="J548" t="s">
        <v>547</v>
      </c>
      <c r="K548" t="s">
        <v>548</v>
      </c>
      <c r="L548">
        <v>1327</v>
      </c>
      <c r="N548">
        <v>1005</v>
      </c>
      <c r="O548" t="s">
        <v>549</v>
      </c>
      <c r="P548" t="s">
        <v>549</v>
      </c>
      <c r="Q548">
        <v>1</v>
      </c>
      <c r="W548">
        <v>0</v>
      </c>
      <c r="X548">
        <v>-1862354824</v>
      </c>
      <c r="Y548">
        <v>107</v>
      </c>
      <c r="AA548">
        <v>129.94999999999999</v>
      </c>
      <c r="AB548">
        <v>0</v>
      </c>
      <c r="AC548">
        <v>0</v>
      </c>
      <c r="AD548">
        <v>0</v>
      </c>
      <c r="AE548">
        <v>129.94999999999999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1</v>
      </c>
      <c r="AL548">
        <v>1</v>
      </c>
      <c r="AN548">
        <v>0</v>
      </c>
      <c r="AO548">
        <v>1</v>
      </c>
      <c r="AP548">
        <v>0</v>
      </c>
      <c r="AQ548">
        <v>0</v>
      </c>
      <c r="AR548">
        <v>0</v>
      </c>
      <c r="AS548" t="s">
        <v>3</v>
      </c>
      <c r="AT548">
        <v>107</v>
      </c>
      <c r="AU548" t="s">
        <v>3</v>
      </c>
      <c r="AV548">
        <v>0</v>
      </c>
      <c r="AW548">
        <v>2</v>
      </c>
      <c r="AX548">
        <v>55577941</v>
      </c>
      <c r="AY548">
        <v>1</v>
      </c>
      <c r="AZ548">
        <v>0</v>
      </c>
      <c r="BA548">
        <v>528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CX548">
        <f>Y548*Source!I1846</f>
        <v>749</v>
      </c>
      <c r="CY548">
        <f>AA548</f>
        <v>129.94999999999999</v>
      </c>
      <c r="CZ548">
        <f>AE548</f>
        <v>129.94999999999999</v>
      </c>
      <c r="DA548">
        <f>AI548</f>
        <v>1</v>
      </c>
      <c r="DB548">
        <f t="shared" si="42"/>
        <v>13904.65</v>
      </c>
      <c r="DC548">
        <f t="shared" si="43"/>
        <v>0</v>
      </c>
    </row>
    <row r="549" spans="1:107" x14ac:dyDescent="0.2">
      <c r="A549">
        <f>ROW(Source!A1883)</f>
        <v>1883</v>
      </c>
      <c r="B549">
        <v>55574044</v>
      </c>
      <c r="C549">
        <v>55577998</v>
      </c>
      <c r="D549">
        <v>52263930</v>
      </c>
      <c r="E549">
        <v>27</v>
      </c>
      <c r="F549">
        <v>1</v>
      </c>
      <c r="G549">
        <v>27</v>
      </c>
      <c r="H549">
        <v>1</v>
      </c>
      <c r="I549" t="s">
        <v>530</v>
      </c>
      <c r="J549" t="s">
        <v>3</v>
      </c>
      <c r="K549" t="s">
        <v>531</v>
      </c>
      <c r="L549">
        <v>1191</v>
      </c>
      <c r="N549">
        <v>1013</v>
      </c>
      <c r="O549" t="s">
        <v>532</v>
      </c>
      <c r="P549" t="s">
        <v>532</v>
      </c>
      <c r="Q549">
        <v>1</v>
      </c>
      <c r="W549">
        <v>0</v>
      </c>
      <c r="X549">
        <v>476480486</v>
      </c>
      <c r="Y549">
        <v>6.22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1</v>
      </c>
      <c r="AL549">
        <v>1</v>
      </c>
      <c r="AN549">
        <v>0</v>
      </c>
      <c r="AO549">
        <v>1</v>
      </c>
      <c r="AP549">
        <v>0</v>
      </c>
      <c r="AQ549">
        <v>0</v>
      </c>
      <c r="AR549">
        <v>0</v>
      </c>
      <c r="AS549" t="s">
        <v>3</v>
      </c>
      <c r="AT549">
        <v>6.22</v>
      </c>
      <c r="AU549" t="s">
        <v>3</v>
      </c>
      <c r="AV549">
        <v>1</v>
      </c>
      <c r="AW549">
        <v>2</v>
      </c>
      <c r="AX549">
        <v>55578004</v>
      </c>
      <c r="AY549">
        <v>1</v>
      </c>
      <c r="AZ549">
        <v>0</v>
      </c>
      <c r="BA549">
        <v>529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CX549">
        <f>Y549*Source!I1883</f>
        <v>34.21</v>
      </c>
      <c r="CY549">
        <f>AD549</f>
        <v>0</v>
      </c>
      <c r="CZ549">
        <f>AH549</f>
        <v>0</v>
      </c>
      <c r="DA549">
        <f>AL549</f>
        <v>1</v>
      </c>
      <c r="DB549">
        <f t="shared" si="42"/>
        <v>0</v>
      </c>
      <c r="DC549">
        <f t="shared" si="43"/>
        <v>0</v>
      </c>
    </row>
    <row r="550" spans="1:107" x14ac:dyDescent="0.2">
      <c r="A550">
        <f>ROW(Source!A1883)</f>
        <v>1883</v>
      </c>
      <c r="B550">
        <v>55574044</v>
      </c>
      <c r="C550">
        <v>55577998</v>
      </c>
      <c r="D550">
        <v>52278256</v>
      </c>
      <c r="E550">
        <v>1</v>
      </c>
      <c r="F550">
        <v>1</v>
      </c>
      <c r="G550">
        <v>27</v>
      </c>
      <c r="H550">
        <v>3</v>
      </c>
      <c r="I550" t="s">
        <v>550</v>
      </c>
      <c r="J550" t="s">
        <v>551</v>
      </c>
      <c r="K550" t="s">
        <v>552</v>
      </c>
      <c r="L550">
        <v>1339</v>
      </c>
      <c r="N550">
        <v>1007</v>
      </c>
      <c r="O550" t="s">
        <v>175</v>
      </c>
      <c r="P550" t="s">
        <v>175</v>
      </c>
      <c r="Q550">
        <v>1</v>
      </c>
      <c r="W550">
        <v>0</v>
      </c>
      <c r="X550">
        <v>1817333636</v>
      </c>
      <c r="Y550">
        <v>0.29899999999999999</v>
      </c>
      <c r="AA550">
        <v>590.78</v>
      </c>
      <c r="AB550">
        <v>0</v>
      </c>
      <c r="AC550">
        <v>0</v>
      </c>
      <c r="AD550">
        <v>0</v>
      </c>
      <c r="AE550">
        <v>590.78</v>
      </c>
      <c r="AF550">
        <v>0</v>
      </c>
      <c r="AG550">
        <v>0</v>
      </c>
      <c r="AH550">
        <v>0</v>
      </c>
      <c r="AI550">
        <v>1</v>
      </c>
      <c r="AJ550">
        <v>1</v>
      </c>
      <c r="AK550">
        <v>1</v>
      </c>
      <c r="AL550">
        <v>1</v>
      </c>
      <c r="AN550">
        <v>0</v>
      </c>
      <c r="AO550">
        <v>1</v>
      </c>
      <c r="AP550">
        <v>0</v>
      </c>
      <c r="AQ550">
        <v>0</v>
      </c>
      <c r="AR550">
        <v>0</v>
      </c>
      <c r="AS550" t="s">
        <v>3</v>
      </c>
      <c r="AT550">
        <v>0.29899999999999999</v>
      </c>
      <c r="AU550" t="s">
        <v>3</v>
      </c>
      <c r="AV550">
        <v>0</v>
      </c>
      <c r="AW550">
        <v>2</v>
      </c>
      <c r="AX550">
        <v>55578005</v>
      </c>
      <c r="AY550">
        <v>1</v>
      </c>
      <c r="AZ550">
        <v>0</v>
      </c>
      <c r="BA550">
        <v>530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CX550">
        <f>Y550*Source!I1883</f>
        <v>1.6444999999999999</v>
      </c>
      <c r="CY550">
        <f>AA550</f>
        <v>590.78</v>
      </c>
      <c r="CZ550">
        <f>AE550</f>
        <v>590.78</v>
      </c>
      <c r="DA550">
        <f>AI550</f>
        <v>1</v>
      </c>
      <c r="DB550">
        <f t="shared" si="42"/>
        <v>176.64</v>
      </c>
      <c r="DC550">
        <f t="shared" si="43"/>
        <v>0</v>
      </c>
    </row>
    <row r="551" spans="1:107" x14ac:dyDescent="0.2">
      <c r="A551">
        <f>ROW(Source!A1883)</f>
        <v>1883</v>
      </c>
      <c r="B551">
        <v>55574044</v>
      </c>
      <c r="C551">
        <v>55577998</v>
      </c>
      <c r="D551">
        <v>52277204</v>
      </c>
      <c r="E551">
        <v>1</v>
      </c>
      <c r="F551">
        <v>1</v>
      </c>
      <c r="G551">
        <v>27</v>
      </c>
      <c r="H551">
        <v>3</v>
      </c>
      <c r="I551" t="s">
        <v>553</v>
      </c>
      <c r="J551" t="s">
        <v>554</v>
      </c>
      <c r="K551" t="s">
        <v>555</v>
      </c>
      <c r="L551">
        <v>1348</v>
      </c>
      <c r="N551">
        <v>1009</v>
      </c>
      <c r="O551" t="s">
        <v>120</v>
      </c>
      <c r="P551" t="s">
        <v>120</v>
      </c>
      <c r="Q551">
        <v>1000</v>
      </c>
      <c r="W551">
        <v>0</v>
      </c>
      <c r="X551">
        <v>381792092</v>
      </c>
      <c r="Y551">
        <v>0.107</v>
      </c>
      <c r="AA551">
        <v>4207.5</v>
      </c>
      <c r="AB551">
        <v>0</v>
      </c>
      <c r="AC551">
        <v>0</v>
      </c>
      <c r="AD551">
        <v>0</v>
      </c>
      <c r="AE551">
        <v>4207.5</v>
      </c>
      <c r="AF551">
        <v>0</v>
      </c>
      <c r="AG551">
        <v>0</v>
      </c>
      <c r="AH551">
        <v>0</v>
      </c>
      <c r="AI551">
        <v>1</v>
      </c>
      <c r="AJ551">
        <v>1</v>
      </c>
      <c r="AK551">
        <v>1</v>
      </c>
      <c r="AL551">
        <v>1</v>
      </c>
      <c r="AN551">
        <v>0</v>
      </c>
      <c r="AO551">
        <v>1</v>
      </c>
      <c r="AP551">
        <v>0</v>
      </c>
      <c r="AQ551">
        <v>0</v>
      </c>
      <c r="AR551">
        <v>0</v>
      </c>
      <c r="AS551" t="s">
        <v>3</v>
      </c>
      <c r="AT551">
        <v>0.107</v>
      </c>
      <c r="AU551" t="s">
        <v>3</v>
      </c>
      <c r="AV551">
        <v>0</v>
      </c>
      <c r="AW551">
        <v>2</v>
      </c>
      <c r="AX551">
        <v>55578006</v>
      </c>
      <c r="AY551">
        <v>1</v>
      </c>
      <c r="AZ551">
        <v>0</v>
      </c>
      <c r="BA551">
        <v>531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CX551">
        <f>Y551*Source!I1883</f>
        <v>0.58850000000000002</v>
      </c>
      <c r="CY551">
        <f>AA551</f>
        <v>4207.5</v>
      </c>
      <c r="CZ551">
        <f>AE551</f>
        <v>4207.5</v>
      </c>
      <c r="DA551">
        <f>AI551</f>
        <v>1</v>
      </c>
      <c r="DB551">
        <f t="shared" si="42"/>
        <v>450.2</v>
      </c>
      <c r="DC551">
        <f t="shared" si="43"/>
        <v>0</v>
      </c>
    </row>
    <row r="552" spans="1:107" x14ac:dyDescent="0.2">
      <c r="A552">
        <f>ROW(Source!A1883)</f>
        <v>1883</v>
      </c>
      <c r="B552">
        <v>55574044</v>
      </c>
      <c r="C552">
        <v>55577998</v>
      </c>
      <c r="D552">
        <v>52279001</v>
      </c>
      <c r="E552">
        <v>1</v>
      </c>
      <c r="F552">
        <v>1</v>
      </c>
      <c r="G552">
        <v>27</v>
      </c>
      <c r="H552">
        <v>3</v>
      </c>
      <c r="I552" t="s">
        <v>556</v>
      </c>
      <c r="J552" t="s">
        <v>557</v>
      </c>
      <c r="K552" t="s">
        <v>558</v>
      </c>
      <c r="L552">
        <v>1339</v>
      </c>
      <c r="N552">
        <v>1007</v>
      </c>
      <c r="O552" t="s">
        <v>175</v>
      </c>
      <c r="P552" t="s">
        <v>175</v>
      </c>
      <c r="Q552">
        <v>1</v>
      </c>
      <c r="W552">
        <v>0</v>
      </c>
      <c r="X552">
        <v>1057803868</v>
      </c>
      <c r="Y552">
        <v>7.6999999999999999E-2</v>
      </c>
      <c r="AA552">
        <v>35.25</v>
      </c>
      <c r="AB552">
        <v>0</v>
      </c>
      <c r="AC552">
        <v>0</v>
      </c>
      <c r="AD552">
        <v>0</v>
      </c>
      <c r="AE552">
        <v>35.25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</v>
      </c>
      <c r="AL552">
        <v>1</v>
      </c>
      <c r="AN552">
        <v>0</v>
      </c>
      <c r="AO552">
        <v>1</v>
      </c>
      <c r="AP552">
        <v>0</v>
      </c>
      <c r="AQ552">
        <v>0</v>
      </c>
      <c r="AR552">
        <v>0</v>
      </c>
      <c r="AS552" t="s">
        <v>3</v>
      </c>
      <c r="AT552">
        <v>7.6999999999999999E-2</v>
      </c>
      <c r="AU552" t="s">
        <v>3</v>
      </c>
      <c r="AV552">
        <v>0</v>
      </c>
      <c r="AW552">
        <v>2</v>
      </c>
      <c r="AX552">
        <v>55578007</v>
      </c>
      <c r="AY552">
        <v>1</v>
      </c>
      <c r="AZ552">
        <v>0</v>
      </c>
      <c r="BA552">
        <v>532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CX552">
        <f>Y552*Source!I1883</f>
        <v>0.42349999999999999</v>
      </c>
      <c r="CY552">
        <f>AA552</f>
        <v>35.25</v>
      </c>
      <c r="CZ552">
        <f>AE552</f>
        <v>35.25</v>
      </c>
      <c r="DA552">
        <f>AI552</f>
        <v>1</v>
      </c>
      <c r="DB552">
        <f t="shared" si="42"/>
        <v>2.71</v>
      </c>
      <c r="DC552">
        <f t="shared" si="43"/>
        <v>0</v>
      </c>
    </row>
    <row r="553" spans="1:107" x14ac:dyDescent="0.2">
      <c r="A553">
        <f>ROW(Source!A1883)</f>
        <v>1883</v>
      </c>
      <c r="B553">
        <v>55574044</v>
      </c>
      <c r="C553">
        <v>55577998</v>
      </c>
      <c r="D553">
        <v>52281688</v>
      </c>
      <c r="E553">
        <v>1</v>
      </c>
      <c r="F553">
        <v>1</v>
      </c>
      <c r="G553">
        <v>27</v>
      </c>
      <c r="H553">
        <v>3</v>
      </c>
      <c r="I553" t="s">
        <v>270</v>
      </c>
      <c r="J553" t="s">
        <v>272</v>
      </c>
      <c r="K553" t="s">
        <v>271</v>
      </c>
      <c r="L553">
        <v>1354</v>
      </c>
      <c r="N553">
        <v>1010</v>
      </c>
      <c r="O553" t="s">
        <v>180</v>
      </c>
      <c r="P553" t="s">
        <v>180</v>
      </c>
      <c r="Q553">
        <v>1</v>
      </c>
      <c r="W553">
        <v>0</v>
      </c>
      <c r="X553">
        <v>-1873178035</v>
      </c>
      <c r="Y553">
        <v>10</v>
      </c>
      <c r="AA553">
        <v>236.53</v>
      </c>
      <c r="AB553">
        <v>0</v>
      </c>
      <c r="AC553">
        <v>0</v>
      </c>
      <c r="AD553">
        <v>0</v>
      </c>
      <c r="AE553">
        <v>236.53</v>
      </c>
      <c r="AF553">
        <v>0</v>
      </c>
      <c r="AG553">
        <v>0</v>
      </c>
      <c r="AH553">
        <v>0</v>
      </c>
      <c r="AI553">
        <v>1</v>
      </c>
      <c r="AJ553">
        <v>1</v>
      </c>
      <c r="AK553">
        <v>1</v>
      </c>
      <c r="AL553">
        <v>1</v>
      </c>
      <c r="AN553">
        <v>0</v>
      </c>
      <c r="AO553">
        <v>1</v>
      </c>
      <c r="AP553">
        <v>0</v>
      </c>
      <c r="AQ553">
        <v>0</v>
      </c>
      <c r="AR553">
        <v>0</v>
      </c>
      <c r="AS553" t="s">
        <v>3</v>
      </c>
      <c r="AT553">
        <v>10</v>
      </c>
      <c r="AU553" t="s">
        <v>3</v>
      </c>
      <c r="AV553">
        <v>0</v>
      </c>
      <c r="AW553">
        <v>2</v>
      </c>
      <c r="AX553">
        <v>55578008</v>
      </c>
      <c r="AY553">
        <v>1</v>
      </c>
      <c r="AZ553">
        <v>0</v>
      </c>
      <c r="BA553">
        <v>533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CX553">
        <f>Y553*Source!I1883</f>
        <v>55</v>
      </c>
      <c r="CY553">
        <f>AA553</f>
        <v>236.53</v>
      </c>
      <c r="CZ553">
        <f>AE553</f>
        <v>236.53</v>
      </c>
      <c r="DA553">
        <f>AI553</f>
        <v>1</v>
      </c>
      <c r="DB553">
        <f t="shared" si="42"/>
        <v>2365.3000000000002</v>
      </c>
      <c r="DC553">
        <f t="shared" si="43"/>
        <v>0</v>
      </c>
    </row>
    <row r="554" spans="1:107" x14ac:dyDescent="0.2">
      <c r="A554">
        <f>ROW(Source!A1921)</f>
        <v>1921</v>
      </c>
      <c r="B554">
        <v>55574044</v>
      </c>
      <c r="C554">
        <v>55578066</v>
      </c>
      <c r="D554">
        <v>52263930</v>
      </c>
      <c r="E554">
        <v>27</v>
      </c>
      <c r="F554">
        <v>1</v>
      </c>
      <c r="G554">
        <v>27</v>
      </c>
      <c r="H554">
        <v>1</v>
      </c>
      <c r="I554" t="s">
        <v>530</v>
      </c>
      <c r="J554" t="s">
        <v>3</v>
      </c>
      <c r="K554" t="s">
        <v>531</v>
      </c>
      <c r="L554">
        <v>1191</v>
      </c>
      <c r="N554">
        <v>1013</v>
      </c>
      <c r="O554" t="s">
        <v>532</v>
      </c>
      <c r="P554" t="s">
        <v>532</v>
      </c>
      <c r="Q554">
        <v>1</v>
      </c>
      <c r="W554">
        <v>0</v>
      </c>
      <c r="X554">
        <v>476480486</v>
      </c>
      <c r="Y554">
        <v>582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1</v>
      </c>
      <c r="AK554">
        <v>1</v>
      </c>
      <c r="AL554">
        <v>1</v>
      </c>
      <c r="AN554">
        <v>0</v>
      </c>
      <c r="AO554">
        <v>1</v>
      </c>
      <c r="AP554">
        <v>0</v>
      </c>
      <c r="AQ554">
        <v>0</v>
      </c>
      <c r="AR554">
        <v>0</v>
      </c>
      <c r="AS554" t="s">
        <v>3</v>
      </c>
      <c r="AT554">
        <v>582</v>
      </c>
      <c r="AU554" t="s">
        <v>3</v>
      </c>
      <c r="AV554">
        <v>1</v>
      </c>
      <c r="AW554">
        <v>2</v>
      </c>
      <c r="AX554">
        <v>55578068</v>
      </c>
      <c r="AY554">
        <v>1</v>
      </c>
      <c r="AZ554">
        <v>0</v>
      </c>
      <c r="BA554">
        <v>534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CX554">
        <f>Y554*Source!I1921</f>
        <v>209.51999999999998</v>
      </c>
      <c r="CY554">
        <f>AD554</f>
        <v>0</v>
      </c>
      <c r="CZ554">
        <f>AH554</f>
        <v>0</v>
      </c>
      <c r="DA554">
        <f>AL554</f>
        <v>1</v>
      </c>
      <c r="DB554">
        <f t="shared" si="42"/>
        <v>0</v>
      </c>
      <c r="DC554">
        <f t="shared" si="43"/>
        <v>0</v>
      </c>
    </row>
    <row r="555" spans="1:107" x14ac:dyDescent="0.2">
      <c r="A555">
        <f>ROW(Source!A1922)</f>
        <v>1922</v>
      </c>
      <c r="B555">
        <v>55574044</v>
      </c>
      <c r="C555">
        <v>55578069</v>
      </c>
      <c r="D555">
        <v>52263930</v>
      </c>
      <c r="E555">
        <v>27</v>
      </c>
      <c r="F555">
        <v>1</v>
      </c>
      <c r="G555">
        <v>27</v>
      </c>
      <c r="H555">
        <v>1</v>
      </c>
      <c r="I555" t="s">
        <v>530</v>
      </c>
      <c r="J555" t="s">
        <v>3</v>
      </c>
      <c r="K555" t="s">
        <v>531</v>
      </c>
      <c r="L555">
        <v>1191</v>
      </c>
      <c r="N555">
        <v>1013</v>
      </c>
      <c r="O555" t="s">
        <v>532</v>
      </c>
      <c r="P555" t="s">
        <v>532</v>
      </c>
      <c r="Q555">
        <v>1</v>
      </c>
      <c r="W555">
        <v>0</v>
      </c>
      <c r="X555">
        <v>476480486</v>
      </c>
      <c r="Y555">
        <v>83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1</v>
      </c>
      <c r="AL555">
        <v>1</v>
      </c>
      <c r="AN555">
        <v>0</v>
      </c>
      <c r="AO555">
        <v>1</v>
      </c>
      <c r="AP555">
        <v>0</v>
      </c>
      <c r="AQ555">
        <v>0</v>
      </c>
      <c r="AR555">
        <v>0</v>
      </c>
      <c r="AS555" t="s">
        <v>3</v>
      </c>
      <c r="AT555">
        <v>83</v>
      </c>
      <c r="AU555" t="s">
        <v>3</v>
      </c>
      <c r="AV555">
        <v>1</v>
      </c>
      <c r="AW555">
        <v>2</v>
      </c>
      <c r="AX555">
        <v>55578071</v>
      </c>
      <c r="AY555">
        <v>1</v>
      </c>
      <c r="AZ555">
        <v>0</v>
      </c>
      <c r="BA555">
        <v>535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CX555">
        <f>Y555*Source!I1922</f>
        <v>4.2994000000000003</v>
      </c>
      <c r="CY555">
        <f>AD555</f>
        <v>0</v>
      </c>
      <c r="CZ555">
        <f>AH555</f>
        <v>0</v>
      </c>
      <c r="DA555">
        <f>AL555</f>
        <v>1</v>
      </c>
      <c r="DB555">
        <f t="shared" si="42"/>
        <v>0</v>
      </c>
      <c r="DC555">
        <f t="shared" si="43"/>
        <v>0</v>
      </c>
    </row>
    <row r="556" spans="1:107" x14ac:dyDescent="0.2">
      <c r="A556">
        <f>ROW(Source!A1923)</f>
        <v>1923</v>
      </c>
      <c r="B556">
        <v>55574044</v>
      </c>
      <c r="C556">
        <v>55578072</v>
      </c>
      <c r="D556">
        <v>52276900</v>
      </c>
      <c r="E556">
        <v>1</v>
      </c>
      <c r="F556">
        <v>1</v>
      </c>
      <c r="G556">
        <v>27</v>
      </c>
      <c r="H556">
        <v>2</v>
      </c>
      <c r="I556" t="s">
        <v>565</v>
      </c>
      <c r="J556" t="s">
        <v>566</v>
      </c>
      <c r="K556" t="s">
        <v>567</v>
      </c>
      <c r="L556">
        <v>1368</v>
      </c>
      <c r="N556">
        <v>1011</v>
      </c>
      <c r="O556" t="s">
        <v>536</v>
      </c>
      <c r="P556" t="s">
        <v>536</v>
      </c>
      <c r="Q556">
        <v>1</v>
      </c>
      <c r="W556">
        <v>0</v>
      </c>
      <c r="X556">
        <v>-1786200580</v>
      </c>
      <c r="Y556">
        <v>3.1E-2</v>
      </c>
      <c r="AA556">
        <v>0</v>
      </c>
      <c r="AB556">
        <v>1014.12</v>
      </c>
      <c r="AC556">
        <v>317.13</v>
      </c>
      <c r="AD556">
        <v>0</v>
      </c>
      <c r="AE556">
        <v>0</v>
      </c>
      <c r="AF556">
        <v>1014.12</v>
      </c>
      <c r="AG556">
        <v>317.13</v>
      </c>
      <c r="AH556">
        <v>0</v>
      </c>
      <c r="AI556">
        <v>1</v>
      </c>
      <c r="AJ556">
        <v>1</v>
      </c>
      <c r="AK556">
        <v>1</v>
      </c>
      <c r="AL556">
        <v>1</v>
      </c>
      <c r="AN556">
        <v>0</v>
      </c>
      <c r="AO556">
        <v>1</v>
      </c>
      <c r="AP556">
        <v>0</v>
      </c>
      <c r="AQ556">
        <v>0</v>
      </c>
      <c r="AR556">
        <v>0</v>
      </c>
      <c r="AS556" t="s">
        <v>3</v>
      </c>
      <c r="AT556">
        <v>3.1E-2</v>
      </c>
      <c r="AU556" t="s">
        <v>3</v>
      </c>
      <c r="AV556">
        <v>0</v>
      </c>
      <c r="AW556">
        <v>2</v>
      </c>
      <c r="AX556">
        <v>55578074</v>
      </c>
      <c r="AY556">
        <v>1</v>
      </c>
      <c r="AZ556">
        <v>0</v>
      </c>
      <c r="BA556">
        <v>536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CX556">
        <f>Y556*Source!I1923</f>
        <v>0.16058</v>
      </c>
      <c r="CY556">
        <f>AB556</f>
        <v>1014.12</v>
      </c>
      <c r="CZ556">
        <f>AF556</f>
        <v>1014.12</v>
      </c>
      <c r="DA556">
        <f>AJ556</f>
        <v>1</v>
      </c>
      <c r="DB556">
        <f t="shared" si="42"/>
        <v>31.44</v>
      </c>
      <c r="DC556">
        <f t="shared" si="43"/>
        <v>9.83</v>
      </c>
    </row>
    <row r="557" spans="1:107" x14ac:dyDescent="0.2">
      <c r="A557">
        <f>ROW(Source!A1924)</f>
        <v>1924</v>
      </c>
      <c r="B557">
        <v>55574044</v>
      </c>
      <c r="C557">
        <v>55578075</v>
      </c>
      <c r="D557">
        <v>52276900</v>
      </c>
      <c r="E557">
        <v>1</v>
      </c>
      <c r="F557">
        <v>1</v>
      </c>
      <c r="G557">
        <v>27</v>
      </c>
      <c r="H557">
        <v>2</v>
      </c>
      <c r="I557" t="s">
        <v>565</v>
      </c>
      <c r="J557" t="s">
        <v>566</v>
      </c>
      <c r="K557" t="s">
        <v>567</v>
      </c>
      <c r="L557">
        <v>1368</v>
      </c>
      <c r="N557">
        <v>1011</v>
      </c>
      <c r="O557" t="s">
        <v>536</v>
      </c>
      <c r="P557" t="s">
        <v>536</v>
      </c>
      <c r="Q557">
        <v>1</v>
      </c>
      <c r="W557">
        <v>0</v>
      </c>
      <c r="X557">
        <v>-1786200580</v>
      </c>
      <c r="Y557">
        <v>0.01</v>
      </c>
      <c r="AA557">
        <v>0</v>
      </c>
      <c r="AB557">
        <v>1014.12</v>
      </c>
      <c r="AC557">
        <v>317.13</v>
      </c>
      <c r="AD557">
        <v>0</v>
      </c>
      <c r="AE557">
        <v>0</v>
      </c>
      <c r="AF557">
        <v>1014.12</v>
      </c>
      <c r="AG557">
        <v>317.13</v>
      </c>
      <c r="AH557">
        <v>0</v>
      </c>
      <c r="AI557">
        <v>1</v>
      </c>
      <c r="AJ557">
        <v>1</v>
      </c>
      <c r="AK557">
        <v>1</v>
      </c>
      <c r="AL557">
        <v>1</v>
      </c>
      <c r="AN557">
        <v>0</v>
      </c>
      <c r="AO557">
        <v>1</v>
      </c>
      <c r="AP557">
        <v>0</v>
      </c>
      <c r="AQ557">
        <v>0</v>
      </c>
      <c r="AR557">
        <v>0</v>
      </c>
      <c r="AS557" t="s">
        <v>3</v>
      </c>
      <c r="AT557">
        <v>0.01</v>
      </c>
      <c r="AU557" t="s">
        <v>3</v>
      </c>
      <c r="AV557">
        <v>0</v>
      </c>
      <c r="AW557">
        <v>2</v>
      </c>
      <c r="AX557">
        <v>55578077</v>
      </c>
      <c r="AY557">
        <v>1</v>
      </c>
      <c r="AZ557">
        <v>0</v>
      </c>
      <c r="BA557">
        <v>537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CX557">
        <f>Y557*Source!I1924</f>
        <v>5.1799999999999999E-2</v>
      </c>
      <c r="CY557">
        <f>AB557</f>
        <v>1014.12</v>
      </c>
      <c r="CZ557">
        <f>AF557</f>
        <v>1014.12</v>
      </c>
      <c r="DA557">
        <f>AJ557</f>
        <v>1</v>
      </c>
      <c r="DB557">
        <f t="shared" si="42"/>
        <v>10.14</v>
      </c>
      <c r="DC557">
        <f t="shared" si="43"/>
        <v>3.17</v>
      </c>
    </row>
    <row r="558" spans="1:107" x14ac:dyDescent="0.2">
      <c r="A558">
        <f>ROW(Source!A1925)</f>
        <v>1925</v>
      </c>
      <c r="B558">
        <v>55574044</v>
      </c>
      <c r="C558">
        <v>55578078</v>
      </c>
      <c r="D558">
        <v>52263930</v>
      </c>
      <c r="E558">
        <v>27</v>
      </c>
      <c r="F558">
        <v>1</v>
      </c>
      <c r="G558">
        <v>27</v>
      </c>
      <c r="H558">
        <v>1</v>
      </c>
      <c r="I558" t="s">
        <v>530</v>
      </c>
      <c r="J558" t="s">
        <v>3</v>
      </c>
      <c r="K558" t="s">
        <v>531</v>
      </c>
      <c r="L558">
        <v>1191</v>
      </c>
      <c r="N558">
        <v>1013</v>
      </c>
      <c r="O558" t="s">
        <v>532</v>
      </c>
      <c r="P558" t="s">
        <v>532</v>
      </c>
      <c r="Q558">
        <v>1</v>
      </c>
      <c r="W558">
        <v>0</v>
      </c>
      <c r="X558">
        <v>476480486</v>
      </c>
      <c r="Y558">
        <v>155.25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1</v>
      </c>
      <c r="AK558">
        <v>1</v>
      </c>
      <c r="AL558">
        <v>1</v>
      </c>
      <c r="AN558">
        <v>0</v>
      </c>
      <c r="AO558">
        <v>1</v>
      </c>
      <c r="AP558">
        <v>0</v>
      </c>
      <c r="AQ558">
        <v>0</v>
      </c>
      <c r="AR558">
        <v>0</v>
      </c>
      <c r="AS558" t="s">
        <v>3</v>
      </c>
      <c r="AT558">
        <v>155.25</v>
      </c>
      <c r="AU558" t="s">
        <v>3</v>
      </c>
      <c r="AV558">
        <v>1</v>
      </c>
      <c r="AW558">
        <v>2</v>
      </c>
      <c r="AX558">
        <v>55578084</v>
      </c>
      <c r="AY558">
        <v>1</v>
      </c>
      <c r="AZ558">
        <v>0</v>
      </c>
      <c r="BA558">
        <v>538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CX558">
        <f>Y558*Source!I1925</f>
        <v>8.0419499999999999</v>
      </c>
      <c r="CY558">
        <f>AD558</f>
        <v>0</v>
      </c>
      <c r="CZ558">
        <f>AH558</f>
        <v>0</v>
      </c>
      <c r="DA558">
        <f>AL558</f>
        <v>1</v>
      </c>
      <c r="DB558">
        <f t="shared" si="42"/>
        <v>0</v>
      </c>
      <c r="DC558">
        <f t="shared" si="43"/>
        <v>0</v>
      </c>
    </row>
    <row r="559" spans="1:107" x14ac:dyDescent="0.2">
      <c r="A559">
        <f>ROW(Source!A1925)</f>
        <v>1925</v>
      </c>
      <c r="B559">
        <v>55574044</v>
      </c>
      <c r="C559">
        <v>55578078</v>
      </c>
      <c r="D559">
        <v>52276386</v>
      </c>
      <c r="E559">
        <v>1</v>
      </c>
      <c r="F559">
        <v>1</v>
      </c>
      <c r="G559">
        <v>27</v>
      </c>
      <c r="H559">
        <v>2</v>
      </c>
      <c r="I559" t="s">
        <v>601</v>
      </c>
      <c r="J559" t="s">
        <v>602</v>
      </c>
      <c r="K559" t="s">
        <v>603</v>
      </c>
      <c r="L559">
        <v>1368</v>
      </c>
      <c r="N559">
        <v>1011</v>
      </c>
      <c r="O559" t="s">
        <v>536</v>
      </c>
      <c r="P559" t="s">
        <v>536</v>
      </c>
      <c r="Q559">
        <v>1</v>
      </c>
      <c r="W559">
        <v>0</v>
      </c>
      <c r="X559">
        <v>-192782718</v>
      </c>
      <c r="Y559">
        <v>7.41</v>
      </c>
      <c r="AA559">
        <v>0</v>
      </c>
      <c r="AB559">
        <v>3.84</v>
      </c>
      <c r="AC559">
        <v>0.01</v>
      </c>
      <c r="AD559">
        <v>0</v>
      </c>
      <c r="AE559">
        <v>0</v>
      </c>
      <c r="AF559">
        <v>3.84</v>
      </c>
      <c r="AG559">
        <v>0.01</v>
      </c>
      <c r="AH559">
        <v>0</v>
      </c>
      <c r="AI559">
        <v>1</v>
      </c>
      <c r="AJ559">
        <v>1</v>
      </c>
      <c r="AK559">
        <v>1</v>
      </c>
      <c r="AL559">
        <v>1</v>
      </c>
      <c r="AN559">
        <v>0</v>
      </c>
      <c r="AO559">
        <v>1</v>
      </c>
      <c r="AP559">
        <v>0</v>
      </c>
      <c r="AQ559">
        <v>0</v>
      </c>
      <c r="AR559">
        <v>0</v>
      </c>
      <c r="AS559" t="s">
        <v>3</v>
      </c>
      <c r="AT559">
        <v>7.41</v>
      </c>
      <c r="AU559" t="s">
        <v>3</v>
      </c>
      <c r="AV559">
        <v>0</v>
      </c>
      <c r="AW559">
        <v>2</v>
      </c>
      <c r="AX559">
        <v>55578085</v>
      </c>
      <c r="AY559">
        <v>1</v>
      </c>
      <c r="AZ559">
        <v>0</v>
      </c>
      <c r="BA559">
        <v>539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CX559">
        <f>Y559*Source!I1925</f>
        <v>0.38383800000000001</v>
      </c>
      <c r="CY559">
        <f>AB559</f>
        <v>3.84</v>
      </c>
      <c r="CZ559">
        <f>AF559</f>
        <v>3.84</v>
      </c>
      <c r="DA559">
        <f>AJ559</f>
        <v>1</v>
      </c>
      <c r="DB559">
        <f t="shared" si="42"/>
        <v>28.45</v>
      </c>
      <c r="DC559">
        <f t="shared" si="43"/>
        <v>7.0000000000000007E-2</v>
      </c>
    </row>
    <row r="560" spans="1:107" x14ac:dyDescent="0.2">
      <c r="A560">
        <f>ROW(Source!A1925)</f>
        <v>1925</v>
      </c>
      <c r="B560">
        <v>55574044</v>
      </c>
      <c r="C560">
        <v>55578078</v>
      </c>
      <c r="D560">
        <v>52278824</v>
      </c>
      <c r="E560">
        <v>1</v>
      </c>
      <c r="F560">
        <v>1</v>
      </c>
      <c r="G560">
        <v>27</v>
      </c>
      <c r="H560">
        <v>3</v>
      </c>
      <c r="I560" t="s">
        <v>604</v>
      </c>
      <c r="J560" t="s">
        <v>605</v>
      </c>
      <c r="K560" t="s">
        <v>606</v>
      </c>
      <c r="L560">
        <v>1327</v>
      </c>
      <c r="N560">
        <v>1005</v>
      </c>
      <c r="O560" t="s">
        <v>549</v>
      </c>
      <c r="P560" t="s">
        <v>549</v>
      </c>
      <c r="Q560">
        <v>1</v>
      </c>
      <c r="W560">
        <v>0</v>
      </c>
      <c r="X560">
        <v>-1493859615</v>
      </c>
      <c r="Y560">
        <v>250</v>
      </c>
      <c r="AA560">
        <v>91.89</v>
      </c>
      <c r="AB560">
        <v>0</v>
      </c>
      <c r="AC560">
        <v>0</v>
      </c>
      <c r="AD560">
        <v>0</v>
      </c>
      <c r="AE560">
        <v>91.89</v>
      </c>
      <c r="AF560">
        <v>0</v>
      </c>
      <c r="AG560">
        <v>0</v>
      </c>
      <c r="AH560">
        <v>0</v>
      </c>
      <c r="AI560">
        <v>1</v>
      </c>
      <c r="AJ560">
        <v>1</v>
      </c>
      <c r="AK560">
        <v>1</v>
      </c>
      <c r="AL560">
        <v>1</v>
      </c>
      <c r="AN560">
        <v>0</v>
      </c>
      <c r="AO560">
        <v>1</v>
      </c>
      <c r="AP560">
        <v>0</v>
      </c>
      <c r="AQ560">
        <v>0</v>
      </c>
      <c r="AR560">
        <v>0</v>
      </c>
      <c r="AS560" t="s">
        <v>3</v>
      </c>
      <c r="AT560">
        <v>250</v>
      </c>
      <c r="AU560" t="s">
        <v>3</v>
      </c>
      <c r="AV560">
        <v>0</v>
      </c>
      <c r="AW560">
        <v>2</v>
      </c>
      <c r="AX560">
        <v>55578086</v>
      </c>
      <c r="AY560">
        <v>1</v>
      </c>
      <c r="AZ560">
        <v>0</v>
      </c>
      <c r="BA560">
        <v>540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CX560">
        <f>Y560*Source!I1925</f>
        <v>12.95</v>
      </c>
      <c r="CY560">
        <f>AA560</f>
        <v>91.89</v>
      </c>
      <c r="CZ560">
        <f>AE560</f>
        <v>91.89</v>
      </c>
      <c r="DA560">
        <f>AI560</f>
        <v>1</v>
      </c>
      <c r="DB560">
        <f t="shared" si="42"/>
        <v>22972.5</v>
      </c>
      <c r="DC560">
        <f t="shared" si="43"/>
        <v>0</v>
      </c>
    </row>
    <row r="561" spans="1:107" x14ac:dyDescent="0.2">
      <c r="A561">
        <f>ROW(Source!A1925)</f>
        <v>1925</v>
      </c>
      <c r="B561">
        <v>55574044</v>
      </c>
      <c r="C561">
        <v>55578078</v>
      </c>
      <c r="D561">
        <v>52279001</v>
      </c>
      <c r="E561">
        <v>1</v>
      </c>
      <c r="F561">
        <v>1</v>
      </c>
      <c r="G561">
        <v>27</v>
      </c>
      <c r="H561">
        <v>3</v>
      </c>
      <c r="I561" t="s">
        <v>556</v>
      </c>
      <c r="J561" t="s">
        <v>607</v>
      </c>
      <c r="K561" t="s">
        <v>558</v>
      </c>
      <c r="L561">
        <v>1339</v>
      </c>
      <c r="N561">
        <v>1007</v>
      </c>
      <c r="O561" t="s">
        <v>175</v>
      </c>
      <c r="P561" t="s">
        <v>175</v>
      </c>
      <c r="Q561">
        <v>1</v>
      </c>
      <c r="W561">
        <v>0</v>
      </c>
      <c r="X561">
        <v>2028445372</v>
      </c>
      <c r="Y561">
        <v>1.75</v>
      </c>
      <c r="AA561">
        <v>35.25</v>
      </c>
      <c r="AB561">
        <v>0</v>
      </c>
      <c r="AC561">
        <v>0</v>
      </c>
      <c r="AD561">
        <v>0</v>
      </c>
      <c r="AE561">
        <v>35.25</v>
      </c>
      <c r="AF561">
        <v>0</v>
      </c>
      <c r="AG561">
        <v>0</v>
      </c>
      <c r="AH561">
        <v>0</v>
      </c>
      <c r="AI561">
        <v>1</v>
      </c>
      <c r="AJ561">
        <v>1</v>
      </c>
      <c r="AK561">
        <v>1</v>
      </c>
      <c r="AL561">
        <v>1</v>
      </c>
      <c r="AN561">
        <v>0</v>
      </c>
      <c r="AO561">
        <v>1</v>
      </c>
      <c r="AP561">
        <v>0</v>
      </c>
      <c r="AQ561">
        <v>0</v>
      </c>
      <c r="AR561">
        <v>0</v>
      </c>
      <c r="AS561" t="s">
        <v>3</v>
      </c>
      <c r="AT561">
        <v>1.75</v>
      </c>
      <c r="AU561" t="s">
        <v>3</v>
      </c>
      <c r="AV561">
        <v>0</v>
      </c>
      <c r="AW561">
        <v>2</v>
      </c>
      <c r="AX561">
        <v>55578087</v>
      </c>
      <c r="AY561">
        <v>1</v>
      </c>
      <c r="AZ561">
        <v>0</v>
      </c>
      <c r="BA561">
        <v>541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CX561">
        <f>Y561*Source!I1925</f>
        <v>9.0649999999999994E-2</v>
      </c>
      <c r="CY561">
        <f>AA561</f>
        <v>35.25</v>
      </c>
      <c r="CZ561">
        <f>AE561</f>
        <v>35.25</v>
      </c>
      <c r="DA561">
        <f>AI561</f>
        <v>1</v>
      </c>
      <c r="DB561">
        <f t="shared" si="42"/>
        <v>61.69</v>
      </c>
      <c r="DC561">
        <f t="shared" si="43"/>
        <v>0</v>
      </c>
    </row>
    <row r="562" spans="1:107" x14ac:dyDescent="0.2">
      <c r="A562">
        <f>ROW(Source!A1925)</f>
        <v>1925</v>
      </c>
      <c r="B562">
        <v>55574044</v>
      </c>
      <c r="C562">
        <v>55578078</v>
      </c>
      <c r="D562">
        <v>52279965</v>
      </c>
      <c r="E562">
        <v>1</v>
      </c>
      <c r="F562">
        <v>1</v>
      </c>
      <c r="G562">
        <v>27</v>
      </c>
      <c r="H562">
        <v>3</v>
      </c>
      <c r="I562" t="s">
        <v>608</v>
      </c>
      <c r="J562" t="s">
        <v>609</v>
      </c>
      <c r="K562" t="s">
        <v>610</v>
      </c>
      <c r="L562">
        <v>1339</v>
      </c>
      <c r="N562">
        <v>1007</v>
      </c>
      <c r="O562" t="s">
        <v>175</v>
      </c>
      <c r="P562" t="s">
        <v>175</v>
      </c>
      <c r="Q562">
        <v>1</v>
      </c>
      <c r="W562">
        <v>0</v>
      </c>
      <c r="X562">
        <v>339861588</v>
      </c>
      <c r="Y562">
        <v>102</v>
      </c>
      <c r="AA562">
        <v>3247.23</v>
      </c>
      <c r="AB562">
        <v>0</v>
      </c>
      <c r="AC562">
        <v>0</v>
      </c>
      <c r="AD562">
        <v>0</v>
      </c>
      <c r="AE562">
        <v>3247.23</v>
      </c>
      <c r="AF562">
        <v>0</v>
      </c>
      <c r="AG562">
        <v>0</v>
      </c>
      <c r="AH562">
        <v>0</v>
      </c>
      <c r="AI562">
        <v>1</v>
      </c>
      <c r="AJ562">
        <v>1</v>
      </c>
      <c r="AK562">
        <v>1</v>
      </c>
      <c r="AL562">
        <v>1</v>
      </c>
      <c r="AN562">
        <v>0</v>
      </c>
      <c r="AO562">
        <v>1</v>
      </c>
      <c r="AP562">
        <v>0</v>
      </c>
      <c r="AQ562">
        <v>0</v>
      </c>
      <c r="AR562">
        <v>0</v>
      </c>
      <c r="AS562" t="s">
        <v>3</v>
      </c>
      <c r="AT562">
        <v>102</v>
      </c>
      <c r="AU562" t="s">
        <v>3</v>
      </c>
      <c r="AV562">
        <v>0</v>
      </c>
      <c r="AW562">
        <v>2</v>
      </c>
      <c r="AX562">
        <v>55578088</v>
      </c>
      <c r="AY562">
        <v>1</v>
      </c>
      <c r="AZ562">
        <v>0</v>
      </c>
      <c r="BA562">
        <v>542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CX562">
        <f>Y562*Source!I1925</f>
        <v>5.2835999999999999</v>
      </c>
      <c r="CY562">
        <f>AA562</f>
        <v>3247.23</v>
      </c>
      <c r="CZ562">
        <f>AE562</f>
        <v>3247.23</v>
      </c>
      <c r="DA562">
        <f>AI562</f>
        <v>1</v>
      </c>
      <c r="DB562">
        <f t="shared" si="42"/>
        <v>331217.46000000002</v>
      </c>
      <c r="DC562">
        <f t="shared" si="43"/>
        <v>0</v>
      </c>
    </row>
    <row r="563" spans="1:107" x14ac:dyDescent="0.2">
      <c r="A563">
        <f>ROW(Source!A1926)</f>
        <v>1926</v>
      </c>
      <c r="B563">
        <v>55574044</v>
      </c>
      <c r="C563">
        <v>55578089</v>
      </c>
      <c r="D563">
        <v>52263930</v>
      </c>
      <c r="E563">
        <v>27</v>
      </c>
      <c r="F563">
        <v>1</v>
      </c>
      <c r="G563">
        <v>27</v>
      </c>
      <c r="H563">
        <v>1</v>
      </c>
      <c r="I563" t="s">
        <v>530</v>
      </c>
      <c r="J563" t="s">
        <v>3</v>
      </c>
      <c r="K563" t="s">
        <v>531</v>
      </c>
      <c r="L563">
        <v>1191</v>
      </c>
      <c r="N563">
        <v>1013</v>
      </c>
      <c r="O563" t="s">
        <v>532</v>
      </c>
      <c r="P563" t="s">
        <v>532</v>
      </c>
      <c r="Q563">
        <v>1</v>
      </c>
      <c r="W563">
        <v>0</v>
      </c>
      <c r="X563">
        <v>476480486</v>
      </c>
      <c r="Y563">
        <v>227.7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1</v>
      </c>
      <c r="AK563">
        <v>1</v>
      </c>
      <c r="AL563">
        <v>1</v>
      </c>
      <c r="AN563">
        <v>0</v>
      </c>
      <c r="AO563">
        <v>1</v>
      </c>
      <c r="AP563">
        <v>0</v>
      </c>
      <c r="AQ563">
        <v>0</v>
      </c>
      <c r="AR563">
        <v>0</v>
      </c>
      <c r="AS563" t="s">
        <v>3</v>
      </c>
      <c r="AT563">
        <v>227.7</v>
      </c>
      <c r="AU563" t="s">
        <v>3</v>
      </c>
      <c r="AV563">
        <v>1</v>
      </c>
      <c r="AW563">
        <v>2</v>
      </c>
      <c r="AX563">
        <v>55578092</v>
      </c>
      <c r="AY563">
        <v>1</v>
      </c>
      <c r="AZ563">
        <v>0</v>
      </c>
      <c r="BA563">
        <v>543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CX563">
        <f>Y563*Source!I1926</f>
        <v>32.788799999999995</v>
      </c>
      <c r="CY563">
        <f>AD563</f>
        <v>0</v>
      </c>
      <c r="CZ563">
        <f>AH563</f>
        <v>0</v>
      </c>
      <c r="DA563">
        <f>AL563</f>
        <v>1</v>
      </c>
      <c r="DB563">
        <f t="shared" si="42"/>
        <v>0</v>
      </c>
      <c r="DC563">
        <f t="shared" si="43"/>
        <v>0</v>
      </c>
    </row>
    <row r="564" spans="1:107" x14ac:dyDescent="0.2">
      <c r="A564">
        <f>ROW(Source!A1926)</f>
        <v>1926</v>
      </c>
      <c r="B564">
        <v>55574044</v>
      </c>
      <c r="C564">
        <v>55578089</v>
      </c>
      <c r="D564">
        <v>52280227</v>
      </c>
      <c r="E564">
        <v>1</v>
      </c>
      <c r="F564">
        <v>1</v>
      </c>
      <c r="G564">
        <v>27</v>
      </c>
      <c r="H564">
        <v>3</v>
      </c>
      <c r="I564" t="s">
        <v>214</v>
      </c>
      <c r="J564" t="s">
        <v>216</v>
      </c>
      <c r="K564" t="s">
        <v>215</v>
      </c>
      <c r="L564">
        <v>1348</v>
      </c>
      <c r="N564">
        <v>1009</v>
      </c>
      <c r="O564" t="s">
        <v>120</v>
      </c>
      <c r="P564" t="s">
        <v>120</v>
      </c>
      <c r="Q564">
        <v>1000</v>
      </c>
      <c r="W564">
        <v>0</v>
      </c>
      <c r="X564">
        <v>588667335</v>
      </c>
      <c r="Y564">
        <v>1</v>
      </c>
      <c r="AA564">
        <v>53233.52</v>
      </c>
      <c r="AB564">
        <v>0</v>
      </c>
      <c r="AC564">
        <v>0</v>
      </c>
      <c r="AD564">
        <v>0</v>
      </c>
      <c r="AE564">
        <v>53233.52</v>
      </c>
      <c r="AF564">
        <v>0</v>
      </c>
      <c r="AG564">
        <v>0</v>
      </c>
      <c r="AH564">
        <v>0</v>
      </c>
      <c r="AI564">
        <v>1</v>
      </c>
      <c r="AJ564">
        <v>1</v>
      </c>
      <c r="AK564">
        <v>1</v>
      </c>
      <c r="AL564">
        <v>1</v>
      </c>
      <c r="AN564">
        <v>0</v>
      </c>
      <c r="AO564">
        <v>1</v>
      </c>
      <c r="AP564">
        <v>0</v>
      </c>
      <c r="AQ564">
        <v>0</v>
      </c>
      <c r="AR564">
        <v>0</v>
      </c>
      <c r="AS564" t="s">
        <v>3</v>
      </c>
      <c r="AT564">
        <v>1</v>
      </c>
      <c r="AU564" t="s">
        <v>3</v>
      </c>
      <c r="AV564">
        <v>0</v>
      </c>
      <c r="AW564">
        <v>2</v>
      </c>
      <c r="AX564">
        <v>55578093</v>
      </c>
      <c r="AY564">
        <v>1</v>
      </c>
      <c r="AZ564">
        <v>0</v>
      </c>
      <c r="BA564">
        <v>544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CX564">
        <f>Y564*Source!I1926</f>
        <v>0.14399999999999999</v>
      </c>
      <c r="CY564">
        <f>AA564</f>
        <v>53233.52</v>
      </c>
      <c r="CZ564">
        <f>AE564</f>
        <v>53233.52</v>
      </c>
      <c r="DA564">
        <f>AI564</f>
        <v>1</v>
      </c>
      <c r="DB564">
        <f t="shared" si="42"/>
        <v>53233.52</v>
      </c>
      <c r="DC564">
        <f t="shared" si="43"/>
        <v>0</v>
      </c>
    </row>
    <row r="565" spans="1:107" x14ac:dyDescent="0.2">
      <c r="A565">
        <f>ROW(Source!A1927)</f>
        <v>1927</v>
      </c>
      <c r="B565">
        <v>55574044</v>
      </c>
      <c r="C565">
        <v>55578094</v>
      </c>
      <c r="D565">
        <v>52263930</v>
      </c>
      <c r="E565">
        <v>27</v>
      </c>
      <c r="F565">
        <v>1</v>
      </c>
      <c r="G565">
        <v>27</v>
      </c>
      <c r="H565">
        <v>1</v>
      </c>
      <c r="I565" t="s">
        <v>530</v>
      </c>
      <c r="J565" t="s">
        <v>3</v>
      </c>
      <c r="K565" t="s">
        <v>531</v>
      </c>
      <c r="L565">
        <v>1191</v>
      </c>
      <c r="N565">
        <v>1013</v>
      </c>
      <c r="O565" t="s">
        <v>532</v>
      </c>
      <c r="P565" t="s">
        <v>532</v>
      </c>
      <c r="Q565">
        <v>1</v>
      </c>
      <c r="W565">
        <v>0</v>
      </c>
      <c r="X565">
        <v>476480486</v>
      </c>
      <c r="Y565">
        <v>36.11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1</v>
      </c>
      <c r="AK565">
        <v>1</v>
      </c>
      <c r="AL565">
        <v>1</v>
      </c>
      <c r="AN565">
        <v>0</v>
      </c>
      <c r="AO565">
        <v>1</v>
      </c>
      <c r="AP565">
        <v>0</v>
      </c>
      <c r="AQ565">
        <v>0</v>
      </c>
      <c r="AR565">
        <v>0</v>
      </c>
      <c r="AS565" t="s">
        <v>3</v>
      </c>
      <c r="AT565">
        <v>36.11</v>
      </c>
      <c r="AU565" t="s">
        <v>3</v>
      </c>
      <c r="AV565">
        <v>1</v>
      </c>
      <c r="AW565">
        <v>2</v>
      </c>
      <c r="AX565">
        <v>55578098</v>
      </c>
      <c r="AY565">
        <v>1</v>
      </c>
      <c r="AZ565">
        <v>0</v>
      </c>
      <c r="BA565">
        <v>545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CX565">
        <f>Y565*Source!I1927</f>
        <v>71.786680000000004</v>
      </c>
      <c r="CY565">
        <f>AD565</f>
        <v>0</v>
      </c>
      <c r="CZ565">
        <f>AH565</f>
        <v>0</v>
      </c>
      <c r="DA565">
        <f>AL565</f>
        <v>1</v>
      </c>
      <c r="DB565">
        <f t="shared" si="42"/>
        <v>0</v>
      </c>
      <c r="DC565">
        <f t="shared" si="43"/>
        <v>0</v>
      </c>
    </row>
    <row r="566" spans="1:107" x14ac:dyDescent="0.2">
      <c r="A566">
        <f>ROW(Source!A1927)</f>
        <v>1927</v>
      </c>
      <c r="B566">
        <v>55574044</v>
      </c>
      <c r="C566">
        <v>55578094</v>
      </c>
      <c r="D566">
        <v>52276550</v>
      </c>
      <c r="E566">
        <v>1</v>
      </c>
      <c r="F566">
        <v>1</v>
      </c>
      <c r="G566">
        <v>27</v>
      </c>
      <c r="H566">
        <v>2</v>
      </c>
      <c r="I566" t="s">
        <v>611</v>
      </c>
      <c r="J566" t="s">
        <v>612</v>
      </c>
      <c r="K566" t="s">
        <v>613</v>
      </c>
      <c r="L566">
        <v>1368</v>
      </c>
      <c r="N566">
        <v>1011</v>
      </c>
      <c r="O566" t="s">
        <v>536</v>
      </c>
      <c r="P566" t="s">
        <v>536</v>
      </c>
      <c r="Q566">
        <v>1</v>
      </c>
      <c r="W566">
        <v>0</v>
      </c>
      <c r="X566">
        <v>343943799</v>
      </c>
      <c r="Y566">
        <v>21.91</v>
      </c>
      <c r="AA566">
        <v>0</v>
      </c>
      <c r="AB566">
        <v>54.65</v>
      </c>
      <c r="AC566">
        <v>0.05</v>
      </c>
      <c r="AD566">
        <v>0</v>
      </c>
      <c r="AE566">
        <v>0</v>
      </c>
      <c r="AF566">
        <v>54.65</v>
      </c>
      <c r="AG566">
        <v>0.05</v>
      </c>
      <c r="AH566">
        <v>0</v>
      </c>
      <c r="AI566">
        <v>1</v>
      </c>
      <c r="AJ566">
        <v>1</v>
      </c>
      <c r="AK566">
        <v>1</v>
      </c>
      <c r="AL566">
        <v>1</v>
      </c>
      <c r="AN566">
        <v>0</v>
      </c>
      <c r="AO566">
        <v>1</v>
      </c>
      <c r="AP566">
        <v>0</v>
      </c>
      <c r="AQ566">
        <v>0</v>
      </c>
      <c r="AR566">
        <v>0</v>
      </c>
      <c r="AS566" t="s">
        <v>3</v>
      </c>
      <c r="AT566">
        <v>21.91</v>
      </c>
      <c r="AU566" t="s">
        <v>3</v>
      </c>
      <c r="AV566">
        <v>0</v>
      </c>
      <c r="AW566">
        <v>2</v>
      </c>
      <c r="AX566">
        <v>55578099</v>
      </c>
      <c r="AY566">
        <v>1</v>
      </c>
      <c r="AZ566">
        <v>0</v>
      </c>
      <c r="BA566">
        <v>546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CX566">
        <f>Y566*Source!I1927</f>
        <v>43.557079999999999</v>
      </c>
      <c r="CY566">
        <f>AB566</f>
        <v>54.65</v>
      </c>
      <c r="CZ566">
        <f>AF566</f>
        <v>54.65</v>
      </c>
      <c r="DA566">
        <f>AJ566</f>
        <v>1</v>
      </c>
      <c r="DB566">
        <f t="shared" si="42"/>
        <v>1197.3800000000001</v>
      </c>
      <c r="DC566">
        <f t="shared" si="43"/>
        <v>1.1000000000000001</v>
      </c>
    </row>
    <row r="567" spans="1:107" x14ac:dyDescent="0.2">
      <c r="A567">
        <f>ROW(Source!A1927)</f>
        <v>1927</v>
      </c>
      <c r="B567">
        <v>55574044</v>
      </c>
      <c r="C567">
        <v>55578094</v>
      </c>
      <c r="D567">
        <v>52278908</v>
      </c>
      <c r="E567">
        <v>1</v>
      </c>
      <c r="F567">
        <v>1</v>
      </c>
      <c r="G567">
        <v>27</v>
      </c>
      <c r="H567">
        <v>3</v>
      </c>
      <c r="I567" t="s">
        <v>614</v>
      </c>
      <c r="J567" t="s">
        <v>615</v>
      </c>
      <c r="K567" t="s">
        <v>616</v>
      </c>
      <c r="L567">
        <v>1348</v>
      </c>
      <c r="N567">
        <v>1009</v>
      </c>
      <c r="O567" t="s">
        <v>120</v>
      </c>
      <c r="P567" t="s">
        <v>120</v>
      </c>
      <c r="Q567">
        <v>1000</v>
      </c>
      <c r="W567">
        <v>0</v>
      </c>
      <c r="X567">
        <v>-941081254</v>
      </c>
      <c r="Y567">
        <v>0.03</v>
      </c>
      <c r="AA567">
        <v>110781.14</v>
      </c>
      <c r="AB567">
        <v>0</v>
      </c>
      <c r="AC567">
        <v>0</v>
      </c>
      <c r="AD567">
        <v>0</v>
      </c>
      <c r="AE567">
        <v>110781.14</v>
      </c>
      <c r="AF567">
        <v>0</v>
      </c>
      <c r="AG567">
        <v>0</v>
      </c>
      <c r="AH567">
        <v>0</v>
      </c>
      <c r="AI567">
        <v>1</v>
      </c>
      <c r="AJ567">
        <v>1</v>
      </c>
      <c r="AK567">
        <v>1</v>
      </c>
      <c r="AL567">
        <v>1</v>
      </c>
      <c r="AN567">
        <v>0</v>
      </c>
      <c r="AO567">
        <v>1</v>
      </c>
      <c r="AP567">
        <v>0</v>
      </c>
      <c r="AQ567">
        <v>0</v>
      </c>
      <c r="AR567">
        <v>0</v>
      </c>
      <c r="AS567" t="s">
        <v>3</v>
      </c>
      <c r="AT567">
        <v>0.03</v>
      </c>
      <c r="AU567" t="s">
        <v>3</v>
      </c>
      <c r="AV567">
        <v>0</v>
      </c>
      <c r="AW567">
        <v>2</v>
      </c>
      <c r="AX567">
        <v>55578100</v>
      </c>
      <c r="AY567">
        <v>1</v>
      </c>
      <c r="AZ567">
        <v>0</v>
      </c>
      <c r="BA567">
        <v>547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CX567">
        <f>Y567*Source!I1927</f>
        <v>5.9639999999999999E-2</v>
      </c>
      <c r="CY567">
        <f>AA567</f>
        <v>110781.14</v>
      </c>
      <c r="CZ567">
        <f>AE567</f>
        <v>110781.14</v>
      </c>
      <c r="DA567">
        <f>AI567</f>
        <v>1</v>
      </c>
      <c r="DB567">
        <f t="shared" si="42"/>
        <v>3323.43</v>
      </c>
      <c r="DC567">
        <f t="shared" si="43"/>
        <v>0</v>
      </c>
    </row>
    <row r="568" spans="1:107" x14ac:dyDescent="0.2">
      <c r="A568">
        <f>ROW(Source!A1927)</f>
        <v>1927</v>
      </c>
      <c r="B568">
        <v>55574044</v>
      </c>
      <c r="C568">
        <v>55578094</v>
      </c>
      <c r="D568">
        <v>52280227</v>
      </c>
      <c r="E568">
        <v>1</v>
      </c>
      <c r="F568">
        <v>1</v>
      </c>
      <c r="G568">
        <v>27</v>
      </c>
      <c r="H568">
        <v>3</v>
      </c>
      <c r="I568" t="s">
        <v>214</v>
      </c>
      <c r="J568" t="s">
        <v>216</v>
      </c>
      <c r="K568" t="s">
        <v>215</v>
      </c>
      <c r="L568">
        <v>1348</v>
      </c>
      <c r="N568">
        <v>1009</v>
      </c>
      <c r="O568" t="s">
        <v>120</v>
      </c>
      <c r="P568" t="s">
        <v>120</v>
      </c>
      <c r="Q568">
        <v>1000</v>
      </c>
      <c r="W568">
        <v>1</v>
      </c>
      <c r="X568">
        <v>588667335</v>
      </c>
      <c r="Y568">
        <v>-1</v>
      </c>
      <c r="AA568">
        <v>53233.52</v>
      </c>
      <c r="AB568">
        <v>0</v>
      </c>
      <c r="AC568">
        <v>0</v>
      </c>
      <c r="AD568">
        <v>0</v>
      </c>
      <c r="AE568">
        <v>53233.52</v>
      </c>
      <c r="AF568">
        <v>0</v>
      </c>
      <c r="AG568">
        <v>0</v>
      </c>
      <c r="AH568">
        <v>0</v>
      </c>
      <c r="AI568">
        <v>1</v>
      </c>
      <c r="AJ568">
        <v>1</v>
      </c>
      <c r="AK568">
        <v>1</v>
      </c>
      <c r="AL568">
        <v>1</v>
      </c>
      <c r="AN568">
        <v>0</v>
      </c>
      <c r="AO568">
        <v>1</v>
      </c>
      <c r="AP568">
        <v>0</v>
      </c>
      <c r="AQ568">
        <v>0</v>
      </c>
      <c r="AR568">
        <v>0</v>
      </c>
      <c r="AS568" t="s">
        <v>3</v>
      </c>
      <c r="AT568">
        <v>-1</v>
      </c>
      <c r="AU568" t="s">
        <v>3</v>
      </c>
      <c r="AV568">
        <v>0</v>
      </c>
      <c r="AW568">
        <v>2</v>
      </c>
      <c r="AX568">
        <v>55578101</v>
      </c>
      <c r="AY568">
        <v>1</v>
      </c>
      <c r="AZ568">
        <v>6144</v>
      </c>
      <c r="BA568">
        <v>548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CX568">
        <f>Y568*Source!I1927</f>
        <v>-1.988</v>
      </c>
      <c r="CY568">
        <f>AA568</f>
        <v>53233.52</v>
      </c>
      <c r="CZ568">
        <f>AE568</f>
        <v>53233.52</v>
      </c>
      <c r="DA568">
        <f>AI568</f>
        <v>1</v>
      </c>
      <c r="DB568">
        <f t="shared" si="42"/>
        <v>-53233.52</v>
      </c>
      <c r="DC568">
        <f t="shared" si="43"/>
        <v>0</v>
      </c>
    </row>
    <row r="569" spans="1:107" x14ac:dyDescent="0.2">
      <c r="A569">
        <f>ROW(Source!A1970)</f>
        <v>1970</v>
      </c>
      <c r="B569">
        <v>55574044</v>
      </c>
      <c r="C569">
        <v>55578217</v>
      </c>
      <c r="D569">
        <v>52263930</v>
      </c>
      <c r="E569">
        <v>27</v>
      </c>
      <c r="F569">
        <v>1</v>
      </c>
      <c r="G569">
        <v>27</v>
      </c>
      <c r="H569">
        <v>1</v>
      </c>
      <c r="I569" t="s">
        <v>530</v>
      </c>
      <c r="J569" t="s">
        <v>3</v>
      </c>
      <c r="K569" t="s">
        <v>531</v>
      </c>
      <c r="L569">
        <v>1191</v>
      </c>
      <c r="N569">
        <v>1013</v>
      </c>
      <c r="O569" t="s">
        <v>532</v>
      </c>
      <c r="P569" t="s">
        <v>532</v>
      </c>
      <c r="Q569">
        <v>1</v>
      </c>
      <c r="W569">
        <v>0</v>
      </c>
      <c r="X569">
        <v>476480486</v>
      </c>
      <c r="Y569">
        <v>1.59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1</v>
      </c>
      <c r="AL569">
        <v>1</v>
      </c>
      <c r="AN569">
        <v>0</v>
      </c>
      <c r="AO569">
        <v>1</v>
      </c>
      <c r="AP569">
        <v>0</v>
      </c>
      <c r="AQ569">
        <v>0</v>
      </c>
      <c r="AR569">
        <v>0</v>
      </c>
      <c r="AS569" t="s">
        <v>3</v>
      </c>
      <c r="AT569">
        <v>1.59</v>
      </c>
      <c r="AU569" t="s">
        <v>3</v>
      </c>
      <c r="AV569">
        <v>1</v>
      </c>
      <c r="AW569">
        <v>2</v>
      </c>
      <c r="AX569">
        <v>55578221</v>
      </c>
      <c r="AY569">
        <v>1</v>
      </c>
      <c r="AZ569">
        <v>0</v>
      </c>
      <c r="BA569">
        <v>549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CX569">
        <f>Y569*Source!I1970</f>
        <v>1.6742699999999999</v>
      </c>
      <c r="CY569">
        <f>AD569</f>
        <v>0</v>
      </c>
      <c r="CZ569">
        <f>AH569</f>
        <v>0</v>
      </c>
      <c r="DA569">
        <f>AL569</f>
        <v>1</v>
      </c>
      <c r="DB569">
        <f t="shared" si="42"/>
        <v>0</v>
      </c>
      <c r="DC569">
        <f t="shared" si="43"/>
        <v>0</v>
      </c>
    </row>
    <row r="570" spans="1:107" x14ac:dyDescent="0.2">
      <c r="A570">
        <f>ROW(Source!A1970)</f>
        <v>1970</v>
      </c>
      <c r="B570">
        <v>55574044</v>
      </c>
      <c r="C570">
        <v>55578217</v>
      </c>
      <c r="D570">
        <v>52276100</v>
      </c>
      <c r="E570">
        <v>1</v>
      </c>
      <c r="F570">
        <v>1</v>
      </c>
      <c r="G570">
        <v>27</v>
      </c>
      <c r="H570">
        <v>2</v>
      </c>
      <c r="I570" t="s">
        <v>617</v>
      </c>
      <c r="J570" t="s">
        <v>618</v>
      </c>
      <c r="K570" t="s">
        <v>619</v>
      </c>
      <c r="L570">
        <v>1368</v>
      </c>
      <c r="N570">
        <v>1011</v>
      </c>
      <c r="O570" t="s">
        <v>536</v>
      </c>
      <c r="P570" t="s">
        <v>536</v>
      </c>
      <c r="Q570">
        <v>1</v>
      </c>
      <c r="W570">
        <v>0</v>
      </c>
      <c r="X570">
        <v>-903558812</v>
      </c>
      <c r="Y570">
        <v>4.9800000000000004</v>
      </c>
      <c r="AA570">
        <v>0</v>
      </c>
      <c r="AB570">
        <v>1493.72</v>
      </c>
      <c r="AC570">
        <v>566.86</v>
      </c>
      <c r="AD570">
        <v>0</v>
      </c>
      <c r="AE570">
        <v>0</v>
      </c>
      <c r="AF570">
        <v>1493.72</v>
      </c>
      <c r="AG570">
        <v>566.86</v>
      </c>
      <c r="AH570">
        <v>0</v>
      </c>
      <c r="AI570">
        <v>1</v>
      </c>
      <c r="AJ570">
        <v>1</v>
      </c>
      <c r="AK570">
        <v>1</v>
      </c>
      <c r="AL570">
        <v>1</v>
      </c>
      <c r="AN570">
        <v>0</v>
      </c>
      <c r="AO570">
        <v>1</v>
      </c>
      <c r="AP570">
        <v>0</v>
      </c>
      <c r="AQ570">
        <v>0</v>
      </c>
      <c r="AR570">
        <v>0</v>
      </c>
      <c r="AS570" t="s">
        <v>3</v>
      </c>
      <c r="AT570">
        <v>4.9800000000000004</v>
      </c>
      <c r="AU570" t="s">
        <v>3</v>
      </c>
      <c r="AV570">
        <v>0</v>
      </c>
      <c r="AW570">
        <v>2</v>
      </c>
      <c r="AX570">
        <v>55578222</v>
      </c>
      <c r="AY570">
        <v>1</v>
      </c>
      <c r="AZ570">
        <v>0</v>
      </c>
      <c r="BA570">
        <v>550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CX570">
        <f>Y570*Source!I1970</f>
        <v>5.2439400000000003</v>
      </c>
      <c r="CY570">
        <f>AB570</f>
        <v>1493.72</v>
      </c>
      <c r="CZ570">
        <f>AF570</f>
        <v>1493.72</v>
      </c>
      <c r="DA570">
        <f>AJ570</f>
        <v>1</v>
      </c>
      <c r="DB570">
        <f t="shared" si="42"/>
        <v>7438.73</v>
      </c>
      <c r="DC570">
        <f t="shared" si="43"/>
        <v>2822.96</v>
      </c>
    </row>
    <row r="571" spans="1:107" x14ac:dyDescent="0.2">
      <c r="A571">
        <f>ROW(Source!A1970)</f>
        <v>1970</v>
      </c>
      <c r="B571">
        <v>55574044</v>
      </c>
      <c r="C571">
        <v>55578217</v>
      </c>
      <c r="D571">
        <v>52276123</v>
      </c>
      <c r="E571">
        <v>1</v>
      </c>
      <c r="F571">
        <v>1</v>
      </c>
      <c r="G571">
        <v>27</v>
      </c>
      <c r="H571">
        <v>2</v>
      </c>
      <c r="I571" t="s">
        <v>620</v>
      </c>
      <c r="J571" t="s">
        <v>621</v>
      </c>
      <c r="K571" t="s">
        <v>622</v>
      </c>
      <c r="L571">
        <v>1368</v>
      </c>
      <c r="N571">
        <v>1011</v>
      </c>
      <c r="O571" t="s">
        <v>536</v>
      </c>
      <c r="P571" t="s">
        <v>536</v>
      </c>
      <c r="Q571">
        <v>1</v>
      </c>
      <c r="W571">
        <v>0</v>
      </c>
      <c r="X571">
        <v>-888973741</v>
      </c>
      <c r="Y571">
        <v>1.25</v>
      </c>
      <c r="AA571">
        <v>0</v>
      </c>
      <c r="AB571">
        <v>1072.23</v>
      </c>
      <c r="AC571">
        <v>488.73</v>
      </c>
      <c r="AD571">
        <v>0</v>
      </c>
      <c r="AE571">
        <v>0</v>
      </c>
      <c r="AF571">
        <v>1072.23</v>
      </c>
      <c r="AG571">
        <v>488.73</v>
      </c>
      <c r="AH571">
        <v>0</v>
      </c>
      <c r="AI571">
        <v>1</v>
      </c>
      <c r="AJ571">
        <v>1</v>
      </c>
      <c r="AK571">
        <v>1</v>
      </c>
      <c r="AL571">
        <v>1</v>
      </c>
      <c r="AN571">
        <v>0</v>
      </c>
      <c r="AO571">
        <v>1</v>
      </c>
      <c r="AP571">
        <v>0</v>
      </c>
      <c r="AQ571">
        <v>0</v>
      </c>
      <c r="AR571">
        <v>0</v>
      </c>
      <c r="AS571" t="s">
        <v>3</v>
      </c>
      <c r="AT571">
        <v>1.25</v>
      </c>
      <c r="AU571" t="s">
        <v>3</v>
      </c>
      <c r="AV571">
        <v>0</v>
      </c>
      <c r="AW571">
        <v>2</v>
      </c>
      <c r="AX571">
        <v>55578223</v>
      </c>
      <c r="AY571">
        <v>1</v>
      </c>
      <c r="AZ571">
        <v>0</v>
      </c>
      <c r="BA571">
        <v>551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CX571">
        <f>Y571*Source!I1970</f>
        <v>1.3162499999999999</v>
      </c>
      <c r="CY571">
        <f>AB571</f>
        <v>1072.23</v>
      </c>
      <c r="CZ571">
        <f>AF571</f>
        <v>1072.23</v>
      </c>
      <c r="DA571">
        <f>AJ571</f>
        <v>1</v>
      </c>
      <c r="DB571">
        <f t="shared" si="42"/>
        <v>1340.29</v>
      </c>
      <c r="DC571">
        <f t="shared" si="43"/>
        <v>610.91</v>
      </c>
    </row>
    <row r="572" spans="1:107" x14ac:dyDescent="0.2">
      <c r="A572">
        <f>ROW(Source!A1971)</f>
        <v>1971</v>
      </c>
      <c r="B572">
        <v>55574044</v>
      </c>
      <c r="C572">
        <v>55578224</v>
      </c>
      <c r="D572">
        <v>52263930</v>
      </c>
      <c r="E572">
        <v>27</v>
      </c>
      <c r="F572">
        <v>1</v>
      </c>
      <c r="G572">
        <v>27</v>
      </c>
      <c r="H572">
        <v>1</v>
      </c>
      <c r="I572" t="s">
        <v>530</v>
      </c>
      <c r="J572" t="s">
        <v>3</v>
      </c>
      <c r="K572" t="s">
        <v>531</v>
      </c>
      <c r="L572">
        <v>1191</v>
      </c>
      <c r="N572">
        <v>1013</v>
      </c>
      <c r="O572" t="s">
        <v>532</v>
      </c>
      <c r="P572" t="s">
        <v>532</v>
      </c>
      <c r="Q572">
        <v>1</v>
      </c>
      <c r="W572">
        <v>0</v>
      </c>
      <c r="X572">
        <v>476480486</v>
      </c>
      <c r="Y572">
        <v>221.6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1</v>
      </c>
      <c r="AK572">
        <v>1</v>
      </c>
      <c r="AL572">
        <v>1</v>
      </c>
      <c r="AN572">
        <v>0</v>
      </c>
      <c r="AO572">
        <v>1</v>
      </c>
      <c r="AP572">
        <v>0</v>
      </c>
      <c r="AQ572">
        <v>0</v>
      </c>
      <c r="AR572">
        <v>0</v>
      </c>
      <c r="AS572" t="s">
        <v>3</v>
      </c>
      <c r="AT572">
        <v>221.6</v>
      </c>
      <c r="AU572" t="s">
        <v>3</v>
      </c>
      <c r="AV572">
        <v>1</v>
      </c>
      <c r="AW572">
        <v>2</v>
      </c>
      <c r="AX572">
        <v>55578226</v>
      </c>
      <c r="AY572">
        <v>1</v>
      </c>
      <c r="AZ572">
        <v>0</v>
      </c>
      <c r="BA572">
        <v>552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CX572">
        <f>Y572*Source!I1971</f>
        <v>25.927199999999999</v>
      </c>
      <c r="CY572">
        <f>AD572</f>
        <v>0</v>
      </c>
      <c r="CZ572">
        <f>AH572</f>
        <v>0</v>
      </c>
      <c r="DA572">
        <f>AL572</f>
        <v>1</v>
      </c>
      <c r="DB572">
        <f t="shared" si="42"/>
        <v>0</v>
      </c>
      <c r="DC572">
        <f t="shared" si="43"/>
        <v>0</v>
      </c>
    </row>
    <row r="573" spans="1:107" x14ac:dyDescent="0.2">
      <c r="A573">
        <f>ROW(Source!A1972)</f>
        <v>1972</v>
      </c>
      <c r="B573">
        <v>55574044</v>
      </c>
      <c r="C573">
        <v>55578227</v>
      </c>
      <c r="D573">
        <v>52276122</v>
      </c>
      <c r="E573">
        <v>1</v>
      </c>
      <c r="F573">
        <v>1</v>
      </c>
      <c r="G573">
        <v>27</v>
      </c>
      <c r="H573">
        <v>2</v>
      </c>
      <c r="I573" t="s">
        <v>623</v>
      </c>
      <c r="J573" t="s">
        <v>624</v>
      </c>
      <c r="K573" t="s">
        <v>625</v>
      </c>
      <c r="L573">
        <v>1368</v>
      </c>
      <c r="N573">
        <v>1011</v>
      </c>
      <c r="O573" t="s">
        <v>536</v>
      </c>
      <c r="P573" t="s">
        <v>536</v>
      </c>
      <c r="Q573">
        <v>1</v>
      </c>
      <c r="W573">
        <v>0</v>
      </c>
      <c r="X573">
        <v>974897901</v>
      </c>
      <c r="Y573">
        <v>0.31</v>
      </c>
      <c r="AA573">
        <v>0</v>
      </c>
      <c r="AB573">
        <v>956.79</v>
      </c>
      <c r="AC573">
        <v>359.44</v>
      </c>
      <c r="AD573">
        <v>0</v>
      </c>
      <c r="AE573">
        <v>0</v>
      </c>
      <c r="AF573">
        <v>956.79</v>
      </c>
      <c r="AG573">
        <v>359.44</v>
      </c>
      <c r="AH573">
        <v>0</v>
      </c>
      <c r="AI573">
        <v>1</v>
      </c>
      <c r="AJ573">
        <v>1</v>
      </c>
      <c r="AK573">
        <v>1</v>
      </c>
      <c r="AL573">
        <v>1</v>
      </c>
      <c r="AN573">
        <v>0</v>
      </c>
      <c r="AO573">
        <v>1</v>
      </c>
      <c r="AP573">
        <v>0</v>
      </c>
      <c r="AQ573">
        <v>0</v>
      </c>
      <c r="AR573">
        <v>0</v>
      </c>
      <c r="AS573" t="s">
        <v>3</v>
      </c>
      <c r="AT573">
        <v>0.31</v>
      </c>
      <c r="AU573" t="s">
        <v>3</v>
      </c>
      <c r="AV573">
        <v>0</v>
      </c>
      <c r="AW573">
        <v>2</v>
      </c>
      <c r="AX573">
        <v>55578229</v>
      </c>
      <c r="AY573">
        <v>1</v>
      </c>
      <c r="AZ573">
        <v>0</v>
      </c>
      <c r="BA573">
        <v>553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CX573">
        <f>Y573*Source!I1972</f>
        <v>1.63215</v>
      </c>
      <c r="CY573">
        <f>AB573</f>
        <v>956.79</v>
      </c>
      <c r="CZ573">
        <f>AF573</f>
        <v>956.79</v>
      </c>
      <c r="DA573">
        <f>AJ573</f>
        <v>1</v>
      </c>
      <c r="DB573">
        <f t="shared" si="42"/>
        <v>296.60000000000002</v>
      </c>
      <c r="DC573">
        <f t="shared" si="43"/>
        <v>111.43</v>
      </c>
    </row>
    <row r="574" spans="1:107" x14ac:dyDescent="0.2">
      <c r="A574">
        <f>ROW(Source!A1973)</f>
        <v>1973</v>
      </c>
      <c r="B574">
        <v>55574044</v>
      </c>
      <c r="C574">
        <v>55578230</v>
      </c>
      <c r="D574">
        <v>52263930</v>
      </c>
      <c r="E574">
        <v>27</v>
      </c>
      <c r="F574">
        <v>1</v>
      </c>
      <c r="G574">
        <v>27</v>
      </c>
      <c r="H574">
        <v>1</v>
      </c>
      <c r="I574" t="s">
        <v>530</v>
      </c>
      <c r="J574" t="s">
        <v>3</v>
      </c>
      <c r="K574" t="s">
        <v>531</v>
      </c>
      <c r="L574">
        <v>1191</v>
      </c>
      <c r="N574">
        <v>1013</v>
      </c>
      <c r="O574" t="s">
        <v>532</v>
      </c>
      <c r="P574" t="s">
        <v>532</v>
      </c>
      <c r="Q574">
        <v>1</v>
      </c>
      <c r="W574">
        <v>0</v>
      </c>
      <c r="X574">
        <v>476480486</v>
      </c>
      <c r="Y574">
        <v>16.559999999999999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1</v>
      </c>
      <c r="AK574">
        <v>1</v>
      </c>
      <c r="AL574">
        <v>1</v>
      </c>
      <c r="AN574">
        <v>0</v>
      </c>
      <c r="AO574">
        <v>1</v>
      </c>
      <c r="AP574">
        <v>0</v>
      </c>
      <c r="AQ574">
        <v>0</v>
      </c>
      <c r="AR574">
        <v>0</v>
      </c>
      <c r="AS574" t="s">
        <v>3</v>
      </c>
      <c r="AT574">
        <v>16.559999999999999</v>
      </c>
      <c r="AU574" t="s">
        <v>3</v>
      </c>
      <c r="AV574">
        <v>1</v>
      </c>
      <c r="AW574">
        <v>2</v>
      </c>
      <c r="AX574">
        <v>55578239</v>
      </c>
      <c r="AY574">
        <v>1</v>
      </c>
      <c r="AZ574">
        <v>0</v>
      </c>
      <c r="BA574">
        <v>554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CX574">
        <f>Y574*Source!I1973</f>
        <v>6.4584000000000001</v>
      </c>
      <c r="CY574">
        <f>AD574</f>
        <v>0</v>
      </c>
      <c r="CZ574">
        <f>AH574</f>
        <v>0</v>
      </c>
      <c r="DA574">
        <f>AL574</f>
        <v>1</v>
      </c>
      <c r="DB574">
        <f t="shared" si="42"/>
        <v>0</v>
      </c>
      <c r="DC574">
        <f t="shared" si="43"/>
        <v>0</v>
      </c>
    </row>
    <row r="575" spans="1:107" x14ac:dyDescent="0.2">
      <c r="A575">
        <f>ROW(Source!A1973)</f>
        <v>1973</v>
      </c>
      <c r="B575">
        <v>55574044</v>
      </c>
      <c r="C575">
        <v>55578230</v>
      </c>
      <c r="D575">
        <v>52276145</v>
      </c>
      <c r="E575">
        <v>1</v>
      </c>
      <c r="F575">
        <v>1</v>
      </c>
      <c r="G575">
        <v>27</v>
      </c>
      <c r="H575">
        <v>2</v>
      </c>
      <c r="I575" t="s">
        <v>626</v>
      </c>
      <c r="J575" t="s">
        <v>627</v>
      </c>
      <c r="K575" t="s">
        <v>628</v>
      </c>
      <c r="L575">
        <v>1368</v>
      </c>
      <c r="N575">
        <v>1011</v>
      </c>
      <c r="O575" t="s">
        <v>536</v>
      </c>
      <c r="P575" t="s">
        <v>536</v>
      </c>
      <c r="Q575">
        <v>1</v>
      </c>
      <c r="W575">
        <v>0</v>
      </c>
      <c r="X575">
        <v>-714750861</v>
      </c>
      <c r="Y575">
        <v>2.08</v>
      </c>
      <c r="AA575">
        <v>0</v>
      </c>
      <c r="AB575">
        <v>740.94</v>
      </c>
      <c r="AC575">
        <v>413.22</v>
      </c>
      <c r="AD575">
        <v>0</v>
      </c>
      <c r="AE575">
        <v>0</v>
      </c>
      <c r="AF575">
        <v>740.94</v>
      </c>
      <c r="AG575">
        <v>413.22</v>
      </c>
      <c r="AH575">
        <v>0</v>
      </c>
      <c r="AI575">
        <v>1</v>
      </c>
      <c r="AJ575">
        <v>1</v>
      </c>
      <c r="AK575">
        <v>1</v>
      </c>
      <c r="AL575">
        <v>1</v>
      </c>
      <c r="AN575">
        <v>0</v>
      </c>
      <c r="AO575">
        <v>1</v>
      </c>
      <c r="AP575">
        <v>0</v>
      </c>
      <c r="AQ575">
        <v>0</v>
      </c>
      <c r="AR575">
        <v>0</v>
      </c>
      <c r="AS575" t="s">
        <v>3</v>
      </c>
      <c r="AT575">
        <v>2.08</v>
      </c>
      <c r="AU575" t="s">
        <v>3</v>
      </c>
      <c r="AV575">
        <v>0</v>
      </c>
      <c r="AW575">
        <v>2</v>
      </c>
      <c r="AX575">
        <v>55578240</v>
      </c>
      <c r="AY575">
        <v>1</v>
      </c>
      <c r="AZ575">
        <v>0</v>
      </c>
      <c r="BA575">
        <v>555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CX575">
        <f>Y575*Source!I1973</f>
        <v>0.81120000000000003</v>
      </c>
      <c r="CY575">
        <f>AB575</f>
        <v>740.94</v>
      </c>
      <c r="CZ575">
        <f>AF575</f>
        <v>740.94</v>
      </c>
      <c r="DA575">
        <f>AJ575</f>
        <v>1</v>
      </c>
      <c r="DB575">
        <f t="shared" si="42"/>
        <v>1541.16</v>
      </c>
      <c r="DC575">
        <f t="shared" si="43"/>
        <v>859.5</v>
      </c>
    </row>
    <row r="576" spans="1:107" x14ac:dyDescent="0.2">
      <c r="A576">
        <f>ROW(Source!A1973)</f>
        <v>1973</v>
      </c>
      <c r="B576">
        <v>55574044</v>
      </c>
      <c r="C576">
        <v>55578230</v>
      </c>
      <c r="D576">
        <v>52276300</v>
      </c>
      <c r="E576">
        <v>1</v>
      </c>
      <c r="F576">
        <v>1</v>
      </c>
      <c r="G576">
        <v>27</v>
      </c>
      <c r="H576">
        <v>2</v>
      </c>
      <c r="I576" t="s">
        <v>629</v>
      </c>
      <c r="J576" t="s">
        <v>630</v>
      </c>
      <c r="K576" t="s">
        <v>631</v>
      </c>
      <c r="L576">
        <v>1368</v>
      </c>
      <c r="N576">
        <v>1011</v>
      </c>
      <c r="O576" t="s">
        <v>536</v>
      </c>
      <c r="P576" t="s">
        <v>536</v>
      </c>
      <c r="Q576">
        <v>1</v>
      </c>
      <c r="W576">
        <v>0</v>
      </c>
      <c r="X576">
        <v>1985690002</v>
      </c>
      <c r="Y576">
        <v>2.08</v>
      </c>
      <c r="AA576">
        <v>0</v>
      </c>
      <c r="AB576">
        <v>430.32</v>
      </c>
      <c r="AC576">
        <v>215.31</v>
      </c>
      <c r="AD576">
        <v>0</v>
      </c>
      <c r="AE576">
        <v>0</v>
      </c>
      <c r="AF576">
        <v>430.32</v>
      </c>
      <c r="AG576">
        <v>215.31</v>
      </c>
      <c r="AH576">
        <v>0</v>
      </c>
      <c r="AI576">
        <v>1</v>
      </c>
      <c r="AJ576">
        <v>1</v>
      </c>
      <c r="AK576">
        <v>1</v>
      </c>
      <c r="AL576">
        <v>1</v>
      </c>
      <c r="AN576">
        <v>0</v>
      </c>
      <c r="AO576">
        <v>1</v>
      </c>
      <c r="AP576">
        <v>0</v>
      </c>
      <c r="AQ576">
        <v>0</v>
      </c>
      <c r="AR576">
        <v>0</v>
      </c>
      <c r="AS576" t="s">
        <v>3</v>
      </c>
      <c r="AT576">
        <v>2.08</v>
      </c>
      <c r="AU576" t="s">
        <v>3</v>
      </c>
      <c r="AV576">
        <v>0</v>
      </c>
      <c r="AW576">
        <v>2</v>
      </c>
      <c r="AX576">
        <v>55578241</v>
      </c>
      <c r="AY576">
        <v>1</v>
      </c>
      <c r="AZ576">
        <v>0</v>
      </c>
      <c r="BA576">
        <v>556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CX576">
        <f>Y576*Source!I1973</f>
        <v>0.81120000000000003</v>
      </c>
      <c r="CY576">
        <f>AB576</f>
        <v>430.32</v>
      </c>
      <c r="CZ576">
        <f>AF576</f>
        <v>430.32</v>
      </c>
      <c r="DA576">
        <f>AJ576</f>
        <v>1</v>
      </c>
      <c r="DB576">
        <f t="shared" si="42"/>
        <v>895.07</v>
      </c>
      <c r="DC576">
        <f t="shared" si="43"/>
        <v>447.84</v>
      </c>
    </row>
    <row r="577" spans="1:107" x14ac:dyDescent="0.2">
      <c r="A577">
        <f>ROW(Source!A1973)</f>
        <v>1973</v>
      </c>
      <c r="B577">
        <v>55574044</v>
      </c>
      <c r="C577">
        <v>55578230</v>
      </c>
      <c r="D577">
        <v>52276303</v>
      </c>
      <c r="E577">
        <v>1</v>
      </c>
      <c r="F577">
        <v>1</v>
      </c>
      <c r="G577">
        <v>27</v>
      </c>
      <c r="H577">
        <v>2</v>
      </c>
      <c r="I577" t="s">
        <v>632</v>
      </c>
      <c r="J577" t="s">
        <v>633</v>
      </c>
      <c r="K577" t="s">
        <v>634</v>
      </c>
      <c r="L577">
        <v>1368</v>
      </c>
      <c r="N577">
        <v>1011</v>
      </c>
      <c r="O577" t="s">
        <v>536</v>
      </c>
      <c r="P577" t="s">
        <v>536</v>
      </c>
      <c r="Q577">
        <v>1</v>
      </c>
      <c r="W577">
        <v>0</v>
      </c>
      <c r="X577">
        <v>351519474</v>
      </c>
      <c r="Y577">
        <v>0.81</v>
      </c>
      <c r="AA577">
        <v>0</v>
      </c>
      <c r="AB577">
        <v>2020.59</v>
      </c>
      <c r="AC577">
        <v>458.56</v>
      </c>
      <c r="AD577">
        <v>0</v>
      </c>
      <c r="AE577">
        <v>0</v>
      </c>
      <c r="AF577">
        <v>2020.59</v>
      </c>
      <c r="AG577">
        <v>458.56</v>
      </c>
      <c r="AH577">
        <v>0</v>
      </c>
      <c r="AI577">
        <v>1</v>
      </c>
      <c r="AJ577">
        <v>1</v>
      </c>
      <c r="AK577">
        <v>1</v>
      </c>
      <c r="AL577">
        <v>1</v>
      </c>
      <c r="AN577">
        <v>0</v>
      </c>
      <c r="AO577">
        <v>1</v>
      </c>
      <c r="AP577">
        <v>0</v>
      </c>
      <c r="AQ577">
        <v>0</v>
      </c>
      <c r="AR577">
        <v>0</v>
      </c>
      <c r="AS577" t="s">
        <v>3</v>
      </c>
      <c r="AT577">
        <v>0.81</v>
      </c>
      <c r="AU577" t="s">
        <v>3</v>
      </c>
      <c r="AV577">
        <v>0</v>
      </c>
      <c r="AW577">
        <v>2</v>
      </c>
      <c r="AX577">
        <v>55578242</v>
      </c>
      <c r="AY577">
        <v>1</v>
      </c>
      <c r="AZ577">
        <v>0</v>
      </c>
      <c r="BA577">
        <v>557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CX577">
        <f>Y577*Source!I1973</f>
        <v>0.31590000000000001</v>
      </c>
      <c r="CY577">
        <f>AB577</f>
        <v>2020.59</v>
      </c>
      <c r="CZ577">
        <f>AF577</f>
        <v>2020.59</v>
      </c>
      <c r="DA577">
        <f>AJ577</f>
        <v>1</v>
      </c>
      <c r="DB577">
        <f t="shared" si="42"/>
        <v>1636.68</v>
      </c>
      <c r="DC577">
        <f t="shared" si="43"/>
        <v>371.43</v>
      </c>
    </row>
    <row r="578" spans="1:107" x14ac:dyDescent="0.2">
      <c r="A578">
        <f>ROW(Source!A1973)</f>
        <v>1973</v>
      </c>
      <c r="B578">
        <v>55574044</v>
      </c>
      <c r="C578">
        <v>55578230</v>
      </c>
      <c r="D578">
        <v>52276327</v>
      </c>
      <c r="E578">
        <v>1</v>
      </c>
      <c r="F578">
        <v>1</v>
      </c>
      <c r="G578">
        <v>27</v>
      </c>
      <c r="H578">
        <v>2</v>
      </c>
      <c r="I578" t="s">
        <v>635</v>
      </c>
      <c r="J578" t="s">
        <v>636</v>
      </c>
      <c r="K578" t="s">
        <v>637</v>
      </c>
      <c r="L578">
        <v>1368</v>
      </c>
      <c r="N578">
        <v>1011</v>
      </c>
      <c r="O578" t="s">
        <v>536</v>
      </c>
      <c r="P578" t="s">
        <v>536</v>
      </c>
      <c r="Q578">
        <v>1</v>
      </c>
      <c r="W578">
        <v>0</v>
      </c>
      <c r="X578">
        <v>41279402</v>
      </c>
      <c r="Y578">
        <v>1.94</v>
      </c>
      <c r="AA578">
        <v>0</v>
      </c>
      <c r="AB578">
        <v>1412.71</v>
      </c>
      <c r="AC578">
        <v>641.32000000000005</v>
      </c>
      <c r="AD578">
        <v>0</v>
      </c>
      <c r="AE578">
        <v>0</v>
      </c>
      <c r="AF578">
        <v>1412.71</v>
      </c>
      <c r="AG578">
        <v>641.32000000000005</v>
      </c>
      <c r="AH578">
        <v>0</v>
      </c>
      <c r="AI578">
        <v>1</v>
      </c>
      <c r="AJ578">
        <v>1</v>
      </c>
      <c r="AK578">
        <v>1</v>
      </c>
      <c r="AL578">
        <v>1</v>
      </c>
      <c r="AN578">
        <v>0</v>
      </c>
      <c r="AO578">
        <v>1</v>
      </c>
      <c r="AP578">
        <v>0</v>
      </c>
      <c r="AQ578">
        <v>0</v>
      </c>
      <c r="AR578">
        <v>0</v>
      </c>
      <c r="AS578" t="s">
        <v>3</v>
      </c>
      <c r="AT578">
        <v>1.94</v>
      </c>
      <c r="AU578" t="s">
        <v>3</v>
      </c>
      <c r="AV578">
        <v>0</v>
      </c>
      <c r="AW578">
        <v>2</v>
      </c>
      <c r="AX578">
        <v>55578243</v>
      </c>
      <c r="AY578">
        <v>1</v>
      </c>
      <c r="AZ578">
        <v>0</v>
      </c>
      <c r="BA578">
        <v>558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CX578">
        <f>Y578*Source!I1973</f>
        <v>0.75660000000000005</v>
      </c>
      <c r="CY578">
        <f>AB578</f>
        <v>1412.71</v>
      </c>
      <c r="CZ578">
        <f>AF578</f>
        <v>1412.71</v>
      </c>
      <c r="DA578">
        <f>AJ578</f>
        <v>1</v>
      </c>
      <c r="DB578">
        <f t="shared" si="42"/>
        <v>2740.66</v>
      </c>
      <c r="DC578">
        <f t="shared" si="43"/>
        <v>1244.1600000000001</v>
      </c>
    </row>
    <row r="579" spans="1:107" x14ac:dyDescent="0.2">
      <c r="A579">
        <f>ROW(Source!A1973)</f>
        <v>1973</v>
      </c>
      <c r="B579">
        <v>55574044</v>
      </c>
      <c r="C579">
        <v>55578230</v>
      </c>
      <c r="D579">
        <v>52276293</v>
      </c>
      <c r="E579">
        <v>1</v>
      </c>
      <c r="F579">
        <v>1</v>
      </c>
      <c r="G579">
        <v>27</v>
      </c>
      <c r="H579">
        <v>2</v>
      </c>
      <c r="I579" t="s">
        <v>638</v>
      </c>
      <c r="J579" t="s">
        <v>639</v>
      </c>
      <c r="K579" t="s">
        <v>640</v>
      </c>
      <c r="L579">
        <v>1368</v>
      </c>
      <c r="N579">
        <v>1011</v>
      </c>
      <c r="O579" t="s">
        <v>536</v>
      </c>
      <c r="P579" t="s">
        <v>536</v>
      </c>
      <c r="Q579">
        <v>1</v>
      </c>
      <c r="W579">
        <v>0</v>
      </c>
      <c r="X579">
        <v>-1991511797</v>
      </c>
      <c r="Y579">
        <v>0.65</v>
      </c>
      <c r="AA579">
        <v>0</v>
      </c>
      <c r="AB579">
        <v>1213.3399999999999</v>
      </c>
      <c r="AC579">
        <v>461.6</v>
      </c>
      <c r="AD579">
        <v>0</v>
      </c>
      <c r="AE579">
        <v>0</v>
      </c>
      <c r="AF579">
        <v>1213.3399999999999</v>
      </c>
      <c r="AG579">
        <v>461.6</v>
      </c>
      <c r="AH579">
        <v>0</v>
      </c>
      <c r="AI579">
        <v>1</v>
      </c>
      <c r="AJ579">
        <v>1</v>
      </c>
      <c r="AK579">
        <v>1</v>
      </c>
      <c r="AL579">
        <v>1</v>
      </c>
      <c r="AN579">
        <v>0</v>
      </c>
      <c r="AO579">
        <v>1</v>
      </c>
      <c r="AP579">
        <v>0</v>
      </c>
      <c r="AQ579">
        <v>0</v>
      </c>
      <c r="AR579">
        <v>0</v>
      </c>
      <c r="AS579" t="s">
        <v>3</v>
      </c>
      <c r="AT579">
        <v>0.65</v>
      </c>
      <c r="AU579" t="s">
        <v>3</v>
      </c>
      <c r="AV579">
        <v>0</v>
      </c>
      <c r="AW579">
        <v>2</v>
      </c>
      <c r="AX579">
        <v>55578244</v>
      </c>
      <c r="AY579">
        <v>1</v>
      </c>
      <c r="AZ579">
        <v>0</v>
      </c>
      <c r="BA579">
        <v>559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CX579">
        <f>Y579*Source!I1973</f>
        <v>0.2535</v>
      </c>
      <c r="CY579">
        <f>AB579</f>
        <v>1213.3399999999999</v>
      </c>
      <c r="CZ579">
        <f>AF579</f>
        <v>1213.3399999999999</v>
      </c>
      <c r="DA579">
        <f>AJ579</f>
        <v>1</v>
      </c>
      <c r="DB579">
        <f t="shared" si="42"/>
        <v>788.67</v>
      </c>
      <c r="DC579">
        <f t="shared" si="43"/>
        <v>300.04000000000002</v>
      </c>
    </row>
    <row r="580" spans="1:107" x14ac:dyDescent="0.2">
      <c r="A580">
        <f>ROW(Source!A1973)</f>
        <v>1973</v>
      </c>
      <c r="B580">
        <v>55574044</v>
      </c>
      <c r="C580">
        <v>55578230</v>
      </c>
      <c r="D580">
        <v>52278255</v>
      </c>
      <c r="E580">
        <v>1</v>
      </c>
      <c r="F580">
        <v>1</v>
      </c>
      <c r="G580">
        <v>27</v>
      </c>
      <c r="H580">
        <v>3</v>
      </c>
      <c r="I580" t="s">
        <v>641</v>
      </c>
      <c r="J580" t="s">
        <v>642</v>
      </c>
      <c r="K580" t="s">
        <v>643</v>
      </c>
      <c r="L580">
        <v>1339</v>
      </c>
      <c r="N580">
        <v>1007</v>
      </c>
      <c r="O580" t="s">
        <v>175</v>
      </c>
      <c r="P580" t="s">
        <v>175</v>
      </c>
      <c r="Q580">
        <v>1</v>
      </c>
      <c r="W580">
        <v>0</v>
      </c>
      <c r="X580">
        <v>-840107338</v>
      </c>
      <c r="Y580">
        <v>110</v>
      </c>
      <c r="AA580">
        <v>590.78</v>
      </c>
      <c r="AB580">
        <v>0</v>
      </c>
      <c r="AC580">
        <v>0</v>
      </c>
      <c r="AD580">
        <v>0</v>
      </c>
      <c r="AE580">
        <v>590.78</v>
      </c>
      <c r="AF580">
        <v>0</v>
      </c>
      <c r="AG580">
        <v>0</v>
      </c>
      <c r="AH580">
        <v>0</v>
      </c>
      <c r="AI580">
        <v>1</v>
      </c>
      <c r="AJ580">
        <v>1</v>
      </c>
      <c r="AK580">
        <v>1</v>
      </c>
      <c r="AL580">
        <v>1</v>
      </c>
      <c r="AN580">
        <v>0</v>
      </c>
      <c r="AO580">
        <v>1</v>
      </c>
      <c r="AP580">
        <v>0</v>
      </c>
      <c r="AQ580">
        <v>0</v>
      </c>
      <c r="AR580">
        <v>0</v>
      </c>
      <c r="AS580" t="s">
        <v>3</v>
      </c>
      <c r="AT580">
        <v>110</v>
      </c>
      <c r="AU580" t="s">
        <v>3</v>
      </c>
      <c r="AV580">
        <v>0</v>
      </c>
      <c r="AW580">
        <v>2</v>
      </c>
      <c r="AX580">
        <v>55578245</v>
      </c>
      <c r="AY580">
        <v>1</v>
      </c>
      <c r="AZ580">
        <v>0</v>
      </c>
      <c r="BA580">
        <v>560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CX580">
        <f>Y580*Source!I1973</f>
        <v>42.9</v>
      </c>
      <c r="CY580">
        <f>AA580</f>
        <v>590.78</v>
      </c>
      <c r="CZ580">
        <f>AE580</f>
        <v>590.78</v>
      </c>
      <c r="DA580">
        <f>AI580</f>
        <v>1</v>
      </c>
      <c r="DB580">
        <f t="shared" si="42"/>
        <v>64985.8</v>
      </c>
      <c r="DC580">
        <f t="shared" si="43"/>
        <v>0</v>
      </c>
    </row>
    <row r="581" spans="1:107" x14ac:dyDescent="0.2">
      <c r="A581">
        <f>ROW(Source!A1973)</f>
        <v>1973</v>
      </c>
      <c r="B581">
        <v>55574044</v>
      </c>
      <c r="C581">
        <v>55578230</v>
      </c>
      <c r="D581">
        <v>52279001</v>
      </c>
      <c r="E581">
        <v>1</v>
      </c>
      <c r="F581">
        <v>1</v>
      </c>
      <c r="G581">
        <v>27</v>
      </c>
      <c r="H581">
        <v>3</v>
      </c>
      <c r="I581" t="s">
        <v>556</v>
      </c>
      <c r="J581" t="s">
        <v>607</v>
      </c>
      <c r="K581" t="s">
        <v>558</v>
      </c>
      <c r="L581">
        <v>1339</v>
      </c>
      <c r="N581">
        <v>1007</v>
      </c>
      <c r="O581" t="s">
        <v>175</v>
      </c>
      <c r="P581" t="s">
        <v>175</v>
      </c>
      <c r="Q581">
        <v>1</v>
      </c>
      <c r="W581">
        <v>0</v>
      </c>
      <c r="X581">
        <v>2028445372</v>
      </c>
      <c r="Y581">
        <v>5</v>
      </c>
      <c r="AA581">
        <v>35.25</v>
      </c>
      <c r="AB581">
        <v>0</v>
      </c>
      <c r="AC581">
        <v>0</v>
      </c>
      <c r="AD581">
        <v>0</v>
      </c>
      <c r="AE581">
        <v>35.25</v>
      </c>
      <c r="AF581">
        <v>0</v>
      </c>
      <c r="AG581">
        <v>0</v>
      </c>
      <c r="AH581">
        <v>0</v>
      </c>
      <c r="AI581">
        <v>1</v>
      </c>
      <c r="AJ581">
        <v>1</v>
      </c>
      <c r="AK581">
        <v>1</v>
      </c>
      <c r="AL581">
        <v>1</v>
      </c>
      <c r="AN581">
        <v>0</v>
      </c>
      <c r="AO581">
        <v>1</v>
      </c>
      <c r="AP581">
        <v>0</v>
      </c>
      <c r="AQ581">
        <v>0</v>
      </c>
      <c r="AR581">
        <v>0</v>
      </c>
      <c r="AS581" t="s">
        <v>3</v>
      </c>
      <c r="AT581">
        <v>5</v>
      </c>
      <c r="AU581" t="s">
        <v>3</v>
      </c>
      <c r="AV581">
        <v>0</v>
      </c>
      <c r="AW581">
        <v>2</v>
      </c>
      <c r="AX581">
        <v>55578246</v>
      </c>
      <c r="AY581">
        <v>1</v>
      </c>
      <c r="AZ581">
        <v>0</v>
      </c>
      <c r="BA581">
        <v>561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CX581">
        <f>Y581*Source!I1973</f>
        <v>1.9500000000000002</v>
      </c>
      <c r="CY581">
        <f>AA581</f>
        <v>35.25</v>
      </c>
      <c r="CZ581">
        <f>AE581</f>
        <v>35.25</v>
      </c>
      <c r="DA581">
        <f>AI581</f>
        <v>1</v>
      </c>
      <c r="DB581">
        <f t="shared" ref="DB581:DB644" si="44">ROUND(ROUND(AT581*CZ581,2),6)</f>
        <v>176.25</v>
      </c>
      <c r="DC581">
        <f t="shared" ref="DC581:DC644" si="45">ROUND(ROUND(AT581*AG581,2),6)</f>
        <v>0</v>
      </c>
    </row>
    <row r="582" spans="1:107" x14ac:dyDescent="0.2">
      <c r="A582">
        <f>ROW(Source!A1974)</f>
        <v>1974</v>
      </c>
      <c r="B582">
        <v>55574044</v>
      </c>
      <c r="C582">
        <v>55578247</v>
      </c>
      <c r="D582">
        <v>52263930</v>
      </c>
      <c r="E582">
        <v>27</v>
      </c>
      <c r="F582">
        <v>1</v>
      </c>
      <c r="G582">
        <v>27</v>
      </c>
      <c r="H582">
        <v>1</v>
      </c>
      <c r="I582" t="s">
        <v>530</v>
      </c>
      <c r="J582" t="s">
        <v>3</v>
      </c>
      <c r="K582" t="s">
        <v>531</v>
      </c>
      <c r="L582">
        <v>1191</v>
      </c>
      <c r="N582">
        <v>1013</v>
      </c>
      <c r="O582" t="s">
        <v>532</v>
      </c>
      <c r="P582" t="s">
        <v>532</v>
      </c>
      <c r="Q582">
        <v>1</v>
      </c>
      <c r="W582">
        <v>0</v>
      </c>
      <c r="X582">
        <v>476480486</v>
      </c>
      <c r="Y582">
        <v>24.84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1</v>
      </c>
      <c r="AK582">
        <v>1</v>
      </c>
      <c r="AL582">
        <v>1</v>
      </c>
      <c r="AN582">
        <v>0</v>
      </c>
      <c r="AO582">
        <v>1</v>
      </c>
      <c r="AP582">
        <v>0</v>
      </c>
      <c r="AQ582">
        <v>0</v>
      </c>
      <c r="AR582">
        <v>0</v>
      </c>
      <c r="AS582" t="s">
        <v>3</v>
      </c>
      <c r="AT582">
        <v>24.84</v>
      </c>
      <c r="AU582" t="s">
        <v>3</v>
      </c>
      <c r="AV582">
        <v>1</v>
      </c>
      <c r="AW582">
        <v>2</v>
      </c>
      <c r="AX582">
        <v>55578257</v>
      </c>
      <c r="AY582">
        <v>1</v>
      </c>
      <c r="AZ582">
        <v>0</v>
      </c>
      <c r="BA582">
        <v>562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CX582">
        <f>Y582*Source!I1974</f>
        <v>14.5314</v>
      </c>
      <c r="CY582">
        <f>AD582</f>
        <v>0</v>
      </c>
      <c r="CZ582">
        <f>AH582</f>
        <v>0</v>
      </c>
      <c r="DA582">
        <f>AL582</f>
        <v>1</v>
      </c>
      <c r="DB582">
        <f t="shared" si="44"/>
        <v>0</v>
      </c>
      <c r="DC582">
        <f t="shared" si="45"/>
        <v>0</v>
      </c>
    </row>
    <row r="583" spans="1:107" x14ac:dyDescent="0.2">
      <c r="A583">
        <f>ROW(Source!A1974)</f>
        <v>1974</v>
      </c>
      <c r="B583">
        <v>55574044</v>
      </c>
      <c r="C583">
        <v>55578247</v>
      </c>
      <c r="D583">
        <v>52276122</v>
      </c>
      <c r="E583">
        <v>1</v>
      </c>
      <c r="F583">
        <v>1</v>
      </c>
      <c r="G583">
        <v>27</v>
      </c>
      <c r="H583">
        <v>2</v>
      </c>
      <c r="I583" t="s">
        <v>623</v>
      </c>
      <c r="J583" t="s">
        <v>624</v>
      </c>
      <c r="K583" t="s">
        <v>625</v>
      </c>
      <c r="L583">
        <v>1368</v>
      </c>
      <c r="N583">
        <v>1011</v>
      </c>
      <c r="O583" t="s">
        <v>536</v>
      </c>
      <c r="P583" t="s">
        <v>536</v>
      </c>
      <c r="Q583">
        <v>1</v>
      </c>
      <c r="W583">
        <v>0</v>
      </c>
      <c r="X583">
        <v>974897901</v>
      </c>
      <c r="Y583">
        <v>2.94</v>
      </c>
      <c r="AA583">
        <v>0</v>
      </c>
      <c r="AB583">
        <v>956.79</v>
      </c>
      <c r="AC583">
        <v>359.44</v>
      </c>
      <c r="AD583">
        <v>0</v>
      </c>
      <c r="AE583">
        <v>0</v>
      </c>
      <c r="AF583">
        <v>956.79</v>
      </c>
      <c r="AG583">
        <v>359.44</v>
      </c>
      <c r="AH583">
        <v>0</v>
      </c>
      <c r="AI583">
        <v>1</v>
      </c>
      <c r="AJ583">
        <v>1</v>
      </c>
      <c r="AK583">
        <v>1</v>
      </c>
      <c r="AL583">
        <v>1</v>
      </c>
      <c r="AN583">
        <v>0</v>
      </c>
      <c r="AO583">
        <v>1</v>
      </c>
      <c r="AP583">
        <v>0</v>
      </c>
      <c r="AQ583">
        <v>0</v>
      </c>
      <c r="AR583">
        <v>0</v>
      </c>
      <c r="AS583" t="s">
        <v>3</v>
      </c>
      <c r="AT583">
        <v>2.94</v>
      </c>
      <c r="AU583" t="s">
        <v>3</v>
      </c>
      <c r="AV583">
        <v>0</v>
      </c>
      <c r="AW583">
        <v>2</v>
      </c>
      <c r="AX583">
        <v>55578258</v>
      </c>
      <c r="AY583">
        <v>1</v>
      </c>
      <c r="AZ583">
        <v>0</v>
      </c>
      <c r="BA583">
        <v>563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CX583">
        <f>Y583*Source!I1974</f>
        <v>1.7198999999999998</v>
      </c>
      <c r="CY583">
        <f t="shared" ref="CY583:CY588" si="46">AB583</f>
        <v>956.79</v>
      </c>
      <c r="CZ583">
        <f t="shared" ref="CZ583:CZ588" si="47">AF583</f>
        <v>956.79</v>
      </c>
      <c r="DA583">
        <f t="shared" ref="DA583:DA588" si="48">AJ583</f>
        <v>1</v>
      </c>
      <c r="DB583">
        <f t="shared" si="44"/>
        <v>2812.96</v>
      </c>
      <c r="DC583">
        <f t="shared" si="45"/>
        <v>1056.75</v>
      </c>
    </row>
    <row r="584" spans="1:107" x14ac:dyDescent="0.2">
      <c r="A584">
        <f>ROW(Source!A1974)</f>
        <v>1974</v>
      </c>
      <c r="B584">
        <v>55574044</v>
      </c>
      <c r="C584">
        <v>55578247</v>
      </c>
      <c r="D584">
        <v>52276303</v>
      </c>
      <c r="E584">
        <v>1</v>
      </c>
      <c r="F584">
        <v>1</v>
      </c>
      <c r="G584">
        <v>27</v>
      </c>
      <c r="H584">
        <v>2</v>
      </c>
      <c r="I584" t="s">
        <v>632</v>
      </c>
      <c r="J584" t="s">
        <v>633</v>
      </c>
      <c r="K584" t="s">
        <v>634</v>
      </c>
      <c r="L584">
        <v>1368</v>
      </c>
      <c r="N584">
        <v>1011</v>
      </c>
      <c r="O584" t="s">
        <v>536</v>
      </c>
      <c r="P584" t="s">
        <v>536</v>
      </c>
      <c r="Q584">
        <v>1</v>
      </c>
      <c r="W584">
        <v>0</v>
      </c>
      <c r="X584">
        <v>351519474</v>
      </c>
      <c r="Y584">
        <v>1.1399999999999999</v>
      </c>
      <c r="AA584">
        <v>0</v>
      </c>
      <c r="AB584">
        <v>2020.59</v>
      </c>
      <c r="AC584">
        <v>458.56</v>
      </c>
      <c r="AD584">
        <v>0</v>
      </c>
      <c r="AE584">
        <v>0</v>
      </c>
      <c r="AF584">
        <v>2020.59</v>
      </c>
      <c r="AG584">
        <v>458.56</v>
      </c>
      <c r="AH584">
        <v>0</v>
      </c>
      <c r="AI584">
        <v>1</v>
      </c>
      <c r="AJ584">
        <v>1</v>
      </c>
      <c r="AK584">
        <v>1</v>
      </c>
      <c r="AL584">
        <v>1</v>
      </c>
      <c r="AN584">
        <v>0</v>
      </c>
      <c r="AO584">
        <v>1</v>
      </c>
      <c r="AP584">
        <v>0</v>
      </c>
      <c r="AQ584">
        <v>0</v>
      </c>
      <c r="AR584">
        <v>0</v>
      </c>
      <c r="AS584" t="s">
        <v>3</v>
      </c>
      <c r="AT584">
        <v>1.1399999999999999</v>
      </c>
      <c r="AU584" t="s">
        <v>3</v>
      </c>
      <c r="AV584">
        <v>0</v>
      </c>
      <c r="AW584">
        <v>2</v>
      </c>
      <c r="AX584">
        <v>55578259</v>
      </c>
      <c r="AY584">
        <v>1</v>
      </c>
      <c r="AZ584">
        <v>0</v>
      </c>
      <c r="BA584">
        <v>564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CX584">
        <f>Y584*Source!I1974</f>
        <v>0.66689999999999994</v>
      </c>
      <c r="CY584">
        <f t="shared" si="46"/>
        <v>2020.59</v>
      </c>
      <c r="CZ584">
        <f t="shared" si="47"/>
        <v>2020.59</v>
      </c>
      <c r="DA584">
        <f t="shared" si="48"/>
        <v>1</v>
      </c>
      <c r="DB584">
        <f t="shared" si="44"/>
        <v>2303.4699999999998</v>
      </c>
      <c r="DC584">
        <f t="shared" si="45"/>
        <v>522.76</v>
      </c>
    </row>
    <row r="585" spans="1:107" x14ac:dyDescent="0.2">
      <c r="A585">
        <f>ROW(Source!A1974)</f>
        <v>1974</v>
      </c>
      <c r="B585">
        <v>55574044</v>
      </c>
      <c r="C585">
        <v>55578247</v>
      </c>
      <c r="D585">
        <v>52276288</v>
      </c>
      <c r="E585">
        <v>1</v>
      </c>
      <c r="F585">
        <v>1</v>
      </c>
      <c r="G585">
        <v>27</v>
      </c>
      <c r="H585">
        <v>2</v>
      </c>
      <c r="I585" t="s">
        <v>644</v>
      </c>
      <c r="J585" t="s">
        <v>645</v>
      </c>
      <c r="K585" t="s">
        <v>646</v>
      </c>
      <c r="L585">
        <v>1368</v>
      </c>
      <c r="N585">
        <v>1011</v>
      </c>
      <c r="O585" t="s">
        <v>536</v>
      </c>
      <c r="P585" t="s">
        <v>536</v>
      </c>
      <c r="Q585">
        <v>1</v>
      </c>
      <c r="W585">
        <v>0</v>
      </c>
      <c r="X585">
        <v>-1930120489</v>
      </c>
      <c r="Y585">
        <v>8.9600000000000009</v>
      </c>
      <c r="AA585">
        <v>0</v>
      </c>
      <c r="AB585">
        <v>1261.8699999999999</v>
      </c>
      <c r="AC585">
        <v>530.02</v>
      </c>
      <c r="AD585">
        <v>0</v>
      </c>
      <c r="AE585">
        <v>0</v>
      </c>
      <c r="AF585">
        <v>1261.8699999999999</v>
      </c>
      <c r="AG585">
        <v>530.02</v>
      </c>
      <c r="AH585">
        <v>0</v>
      </c>
      <c r="AI585">
        <v>1</v>
      </c>
      <c r="AJ585">
        <v>1</v>
      </c>
      <c r="AK585">
        <v>1</v>
      </c>
      <c r="AL585">
        <v>1</v>
      </c>
      <c r="AN585">
        <v>0</v>
      </c>
      <c r="AO585">
        <v>1</v>
      </c>
      <c r="AP585">
        <v>0</v>
      </c>
      <c r="AQ585">
        <v>0</v>
      </c>
      <c r="AR585">
        <v>0</v>
      </c>
      <c r="AS585" t="s">
        <v>3</v>
      </c>
      <c r="AT585">
        <v>8.9600000000000009</v>
      </c>
      <c r="AU585" t="s">
        <v>3</v>
      </c>
      <c r="AV585">
        <v>0</v>
      </c>
      <c r="AW585">
        <v>2</v>
      </c>
      <c r="AX585">
        <v>55578260</v>
      </c>
      <c r="AY585">
        <v>1</v>
      </c>
      <c r="AZ585">
        <v>0</v>
      </c>
      <c r="BA585">
        <v>565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CX585">
        <f>Y585*Source!I1974</f>
        <v>5.2416</v>
      </c>
      <c r="CY585">
        <f t="shared" si="46"/>
        <v>1261.8699999999999</v>
      </c>
      <c r="CZ585">
        <f t="shared" si="47"/>
        <v>1261.8699999999999</v>
      </c>
      <c r="DA585">
        <f t="shared" si="48"/>
        <v>1</v>
      </c>
      <c r="DB585">
        <f t="shared" si="44"/>
        <v>11306.36</v>
      </c>
      <c r="DC585">
        <f t="shared" si="45"/>
        <v>4748.9799999999996</v>
      </c>
    </row>
    <row r="586" spans="1:107" x14ac:dyDescent="0.2">
      <c r="A586">
        <f>ROW(Source!A1974)</f>
        <v>1974</v>
      </c>
      <c r="B586">
        <v>55574044</v>
      </c>
      <c r="C586">
        <v>55578247</v>
      </c>
      <c r="D586">
        <v>52276289</v>
      </c>
      <c r="E586">
        <v>1</v>
      </c>
      <c r="F586">
        <v>1</v>
      </c>
      <c r="G586">
        <v>27</v>
      </c>
      <c r="H586">
        <v>2</v>
      </c>
      <c r="I586" t="s">
        <v>647</v>
      </c>
      <c r="J586" t="s">
        <v>648</v>
      </c>
      <c r="K586" t="s">
        <v>649</v>
      </c>
      <c r="L586">
        <v>1368</v>
      </c>
      <c r="N586">
        <v>1011</v>
      </c>
      <c r="O586" t="s">
        <v>536</v>
      </c>
      <c r="P586" t="s">
        <v>536</v>
      </c>
      <c r="Q586">
        <v>1</v>
      </c>
      <c r="W586">
        <v>0</v>
      </c>
      <c r="X586">
        <v>1869206802</v>
      </c>
      <c r="Y586">
        <v>18.25</v>
      </c>
      <c r="AA586">
        <v>0</v>
      </c>
      <c r="AB586">
        <v>1827.95</v>
      </c>
      <c r="AC586">
        <v>720.55</v>
      </c>
      <c r="AD586">
        <v>0</v>
      </c>
      <c r="AE586">
        <v>0</v>
      </c>
      <c r="AF586">
        <v>1827.95</v>
      </c>
      <c r="AG586">
        <v>720.55</v>
      </c>
      <c r="AH586">
        <v>0</v>
      </c>
      <c r="AI586">
        <v>1</v>
      </c>
      <c r="AJ586">
        <v>1</v>
      </c>
      <c r="AK586">
        <v>1</v>
      </c>
      <c r="AL586">
        <v>1</v>
      </c>
      <c r="AN586">
        <v>0</v>
      </c>
      <c r="AO586">
        <v>1</v>
      </c>
      <c r="AP586">
        <v>0</v>
      </c>
      <c r="AQ586">
        <v>0</v>
      </c>
      <c r="AR586">
        <v>0</v>
      </c>
      <c r="AS586" t="s">
        <v>3</v>
      </c>
      <c r="AT586">
        <v>18.25</v>
      </c>
      <c r="AU586" t="s">
        <v>3</v>
      </c>
      <c r="AV586">
        <v>0</v>
      </c>
      <c r="AW586">
        <v>2</v>
      </c>
      <c r="AX586">
        <v>55578261</v>
      </c>
      <c r="AY586">
        <v>1</v>
      </c>
      <c r="AZ586">
        <v>0</v>
      </c>
      <c r="BA586">
        <v>566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CX586">
        <f>Y586*Source!I1974</f>
        <v>10.67625</v>
      </c>
      <c r="CY586">
        <f t="shared" si="46"/>
        <v>1827.95</v>
      </c>
      <c r="CZ586">
        <f t="shared" si="47"/>
        <v>1827.95</v>
      </c>
      <c r="DA586">
        <f t="shared" si="48"/>
        <v>1</v>
      </c>
      <c r="DB586">
        <f t="shared" si="44"/>
        <v>33360.089999999997</v>
      </c>
      <c r="DC586">
        <f t="shared" si="45"/>
        <v>13150.04</v>
      </c>
    </row>
    <row r="587" spans="1:107" x14ac:dyDescent="0.2">
      <c r="A587">
        <f>ROW(Source!A1974)</f>
        <v>1974</v>
      </c>
      <c r="B587">
        <v>55574044</v>
      </c>
      <c r="C587">
        <v>55578247</v>
      </c>
      <c r="D587">
        <v>52276327</v>
      </c>
      <c r="E587">
        <v>1</v>
      </c>
      <c r="F587">
        <v>1</v>
      </c>
      <c r="G587">
        <v>27</v>
      </c>
      <c r="H587">
        <v>2</v>
      </c>
      <c r="I587" t="s">
        <v>635</v>
      </c>
      <c r="J587" t="s">
        <v>636</v>
      </c>
      <c r="K587" t="s">
        <v>637</v>
      </c>
      <c r="L587">
        <v>1368</v>
      </c>
      <c r="N587">
        <v>1011</v>
      </c>
      <c r="O587" t="s">
        <v>536</v>
      </c>
      <c r="P587" t="s">
        <v>536</v>
      </c>
      <c r="Q587">
        <v>1</v>
      </c>
      <c r="W587">
        <v>0</v>
      </c>
      <c r="X587">
        <v>41279402</v>
      </c>
      <c r="Y587">
        <v>2.2400000000000002</v>
      </c>
      <c r="AA587">
        <v>0</v>
      </c>
      <c r="AB587">
        <v>1412.71</v>
      </c>
      <c r="AC587">
        <v>641.32000000000005</v>
      </c>
      <c r="AD587">
        <v>0</v>
      </c>
      <c r="AE587">
        <v>0</v>
      </c>
      <c r="AF587">
        <v>1412.71</v>
      </c>
      <c r="AG587">
        <v>641.32000000000005</v>
      </c>
      <c r="AH587">
        <v>0</v>
      </c>
      <c r="AI587">
        <v>1</v>
      </c>
      <c r="AJ587">
        <v>1</v>
      </c>
      <c r="AK587">
        <v>1</v>
      </c>
      <c r="AL587">
        <v>1</v>
      </c>
      <c r="AN587">
        <v>0</v>
      </c>
      <c r="AO587">
        <v>1</v>
      </c>
      <c r="AP587">
        <v>0</v>
      </c>
      <c r="AQ587">
        <v>0</v>
      </c>
      <c r="AR587">
        <v>0</v>
      </c>
      <c r="AS587" t="s">
        <v>3</v>
      </c>
      <c r="AT587">
        <v>2.2400000000000002</v>
      </c>
      <c r="AU587" t="s">
        <v>3</v>
      </c>
      <c r="AV587">
        <v>0</v>
      </c>
      <c r="AW587">
        <v>2</v>
      </c>
      <c r="AX587">
        <v>55578262</v>
      </c>
      <c r="AY587">
        <v>1</v>
      </c>
      <c r="AZ587">
        <v>0</v>
      </c>
      <c r="BA587">
        <v>567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CX587">
        <f>Y587*Source!I1974</f>
        <v>1.3104</v>
      </c>
      <c r="CY587">
        <f t="shared" si="46"/>
        <v>1412.71</v>
      </c>
      <c r="CZ587">
        <f t="shared" si="47"/>
        <v>1412.71</v>
      </c>
      <c r="DA587">
        <f t="shared" si="48"/>
        <v>1</v>
      </c>
      <c r="DB587">
        <f t="shared" si="44"/>
        <v>3164.47</v>
      </c>
      <c r="DC587">
        <f t="shared" si="45"/>
        <v>1436.56</v>
      </c>
    </row>
    <row r="588" spans="1:107" x14ac:dyDescent="0.2">
      <c r="A588">
        <f>ROW(Source!A1974)</f>
        <v>1974</v>
      </c>
      <c r="B588">
        <v>55574044</v>
      </c>
      <c r="C588">
        <v>55578247</v>
      </c>
      <c r="D588">
        <v>52276293</v>
      </c>
      <c r="E588">
        <v>1</v>
      </c>
      <c r="F588">
        <v>1</v>
      </c>
      <c r="G588">
        <v>27</v>
      </c>
      <c r="H588">
        <v>2</v>
      </c>
      <c r="I588" t="s">
        <v>638</v>
      </c>
      <c r="J588" t="s">
        <v>639</v>
      </c>
      <c r="K588" t="s">
        <v>640</v>
      </c>
      <c r="L588">
        <v>1368</v>
      </c>
      <c r="N588">
        <v>1011</v>
      </c>
      <c r="O588" t="s">
        <v>536</v>
      </c>
      <c r="P588" t="s">
        <v>536</v>
      </c>
      <c r="Q588">
        <v>1</v>
      </c>
      <c r="W588">
        <v>0</v>
      </c>
      <c r="X588">
        <v>-1991511797</v>
      </c>
      <c r="Y588">
        <v>0.65</v>
      </c>
      <c r="AA588">
        <v>0</v>
      </c>
      <c r="AB588">
        <v>1213.3399999999999</v>
      </c>
      <c r="AC588">
        <v>461.6</v>
      </c>
      <c r="AD588">
        <v>0</v>
      </c>
      <c r="AE588">
        <v>0</v>
      </c>
      <c r="AF588">
        <v>1213.3399999999999</v>
      </c>
      <c r="AG588">
        <v>461.6</v>
      </c>
      <c r="AH588">
        <v>0</v>
      </c>
      <c r="AI588">
        <v>1</v>
      </c>
      <c r="AJ588">
        <v>1</v>
      </c>
      <c r="AK588">
        <v>1</v>
      </c>
      <c r="AL588">
        <v>1</v>
      </c>
      <c r="AN588">
        <v>0</v>
      </c>
      <c r="AO588">
        <v>1</v>
      </c>
      <c r="AP588">
        <v>0</v>
      </c>
      <c r="AQ588">
        <v>0</v>
      </c>
      <c r="AR588">
        <v>0</v>
      </c>
      <c r="AS588" t="s">
        <v>3</v>
      </c>
      <c r="AT588">
        <v>0.65</v>
      </c>
      <c r="AU588" t="s">
        <v>3</v>
      </c>
      <c r="AV588">
        <v>0</v>
      </c>
      <c r="AW588">
        <v>2</v>
      </c>
      <c r="AX588">
        <v>55578263</v>
      </c>
      <c r="AY588">
        <v>1</v>
      </c>
      <c r="AZ588">
        <v>0</v>
      </c>
      <c r="BA588">
        <v>568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CX588">
        <f>Y588*Source!I1974</f>
        <v>0.38024999999999998</v>
      </c>
      <c r="CY588">
        <f t="shared" si="46"/>
        <v>1213.3399999999999</v>
      </c>
      <c r="CZ588">
        <f t="shared" si="47"/>
        <v>1213.3399999999999</v>
      </c>
      <c r="DA588">
        <f t="shared" si="48"/>
        <v>1</v>
      </c>
      <c r="DB588">
        <f t="shared" si="44"/>
        <v>788.67</v>
      </c>
      <c r="DC588">
        <f t="shared" si="45"/>
        <v>300.04000000000002</v>
      </c>
    </row>
    <row r="589" spans="1:107" x14ac:dyDescent="0.2">
      <c r="A589">
        <f>ROW(Source!A1974)</f>
        <v>1974</v>
      </c>
      <c r="B589">
        <v>55574044</v>
      </c>
      <c r="C589">
        <v>55578247</v>
      </c>
      <c r="D589">
        <v>52278281</v>
      </c>
      <c r="E589">
        <v>1</v>
      </c>
      <c r="F589">
        <v>1</v>
      </c>
      <c r="G589">
        <v>27</v>
      </c>
      <c r="H589">
        <v>3</v>
      </c>
      <c r="I589" t="s">
        <v>650</v>
      </c>
      <c r="J589" t="s">
        <v>651</v>
      </c>
      <c r="K589" t="s">
        <v>652</v>
      </c>
      <c r="L589">
        <v>1339</v>
      </c>
      <c r="N589">
        <v>1007</v>
      </c>
      <c r="O589" t="s">
        <v>175</v>
      </c>
      <c r="P589" t="s">
        <v>175</v>
      </c>
      <c r="Q589">
        <v>1</v>
      </c>
      <c r="W589">
        <v>0</v>
      </c>
      <c r="X589">
        <v>811973350</v>
      </c>
      <c r="Y589">
        <v>126</v>
      </c>
      <c r="AA589">
        <v>1763.75</v>
      </c>
      <c r="AB589">
        <v>0</v>
      </c>
      <c r="AC589">
        <v>0</v>
      </c>
      <c r="AD589">
        <v>0</v>
      </c>
      <c r="AE589">
        <v>1763.75</v>
      </c>
      <c r="AF589">
        <v>0</v>
      </c>
      <c r="AG589">
        <v>0</v>
      </c>
      <c r="AH589">
        <v>0</v>
      </c>
      <c r="AI589">
        <v>1</v>
      </c>
      <c r="AJ589">
        <v>1</v>
      </c>
      <c r="AK589">
        <v>1</v>
      </c>
      <c r="AL589">
        <v>1</v>
      </c>
      <c r="AN589">
        <v>0</v>
      </c>
      <c r="AO589">
        <v>1</v>
      </c>
      <c r="AP589">
        <v>0</v>
      </c>
      <c r="AQ589">
        <v>0</v>
      </c>
      <c r="AR589">
        <v>0</v>
      </c>
      <c r="AS589" t="s">
        <v>3</v>
      </c>
      <c r="AT589">
        <v>126</v>
      </c>
      <c r="AU589" t="s">
        <v>3</v>
      </c>
      <c r="AV589">
        <v>0</v>
      </c>
      <c r="AW589">
        <v>2</v>
      </c>
      <c r="AX589">
        <v>55578264</v>
      </c>
      <c r="AY589">
        <v>1</v>
      </c>
      <c r="AZ589">
        <v>0</v>
      </c>
      <c r="BA589">
        <v>569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CX589">
        <f>Y589*Source!I1974</f>
        <v>73.709999999999994</v>
      </c>
      <c r="CY589">
        <f>AA589</f>
        <v>1763.75</v>
      </c>
      <c r="CZ589">
        <f>AE589</f>
        <v>1763.75</v>
      </c>
      <c r="DA589">
        <f>AI589</f>
        <v>1</v>
      </c>
      <c r="DB589">
        <f t="shared" si="44"/>
        <v>222232.5</v>
      </c>
      <c r="DC589">
        <f t="shared" si="45"/>
        <v>0</v>
      </c>
    </row>
    <row r="590" spans="1:107" x14ac:dyDescent="0.2">
      <c r="A590">
        <f>ROW(Source!A1974)</f>
        <v>1974</v>
      </c>
      <c r="B590">
        <v>55574044</v>
      </c>
      <c r="C590">
        <v>55578247</v>
      </c>
      <c r="D590">
        <v>52279001</v>
      </c>
      <c r="E590">
        <v>1</v>
      </c>
      <c r="F590">
        <v>1</v>
      </c>
      <c r="G590">
        <v>27</v>
      </c>
      <c r="H590">
        <v>3</v>
      </c>
      <c r="I590" t="s">
        <v>556</v>
      </c>
      <c r="J590" t="s">
        <v>607</v>
      </c>
      <c r="K590" t="s">
        <v>558</v>
      </c>
      <c r="L590">
        <v>1339</v>
      </c>
      <c r="N590">
        <v>1007</v>
      </c>
      <c r="O590" t="s">
        <v>175</v>
      </c>
      <c r="P590" t="s">
        <v>175</v>
      </c>
      <c r="Q590">
        <v>1</v>
      </c>
      <c r="W590">
        <v>0</v>
      </c>
      <c r="X590">
        <v>2028445372</v>
      </c>
      <c r="Y590">
        <v>7</v>
      </c>
      <c r="AA590">
        <v>35.25</v>
      </c>
      <c r="AB590">
        <v>0</v>
      </c>
      <c r="AC590">
        <v>0</v>
      </c>
      <c r="AD590">
        <v>0</v>
      </c>
      <c r="AE590">
        <v>35.25</v>
      </c>
      <c r="AF590">
        <v>0</v>
      </c>
      <c r="AG590">
        <v>0</v>
      </c>
      <c r="AH590">
        <v>0</v>
      </c>
      <c r="AI590">
        <v>1</v>
      </c>
      <c r="AJ590">
        <v>1</v>
      </c>
      <c r="AK590">
        <v>1</v>
      </c>
      <c r="AL590">
        <v>1</v>
      </c>
      <c r="AN590">
        <v>0</v>
      </c>
      <c r="AO590">
        <v>1</v>
      </c>
      <c r="AP590">
        <v>0</v>
      </c>
      <c r="AQ590">
        <v>0</v>
      </c>
      <c r="AR590">
        <v>0</v>
      </c>
      <c r="AS590" t="s">
        <v>3</v>
      </c>
      <c r="AT590">
        <v>7</v>
      </c>
      <c r="AU590" t="s">
        <v>3</v>
      </c>
      <c r="AV590">
        <v>0</v>
      </c>
      <c r="AW590">
        <v>2</v>
      </c>
      <c r="AX590">
        <v>55578265</v>
      </c>
      <c r="AY590">
        <v>1</v>
      </c>
      <c r="AZ590">
        <v>0</v>
      </c>
      <c r="BA590">
        <v>570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CX590">
        <f>Y590*Source!I1974</f>
        <v>4.0949999999999998</v>
      </c>
      <c r="CY590">
        <f>AA590</f>
        <v>35.25</v>
      </c>
      <c r="CZ590">
        <f>AE590</f>
        <v>35.25</v>
      </c>
      <c r="DA590">
        <f>AI590</f>
        <v>1</v>
      </c>
      <c r="DB590">
        <f t="shared" si="44"/>
        <v>246.75</v>
      </c>
      <c r="DC590">
        <f t="shared" si="45"/>
        <v>0</v>
      </c>
    </row>
    <row r="591" spans="1:107" x14ac:dyDescent="0.2">
      <c r="A591">
        <f>ROW(Source!A1975)</f>
        <v>1975</v>
      </c>
      <c r="B591">
        <v>55574044</v>
      </c>
      <c r="C591">
        <v>55578266</v>
      </c>
      <c r="D591">
        <v>52263930</v>
      </c>
      <c r="E591">
        <v>27</v>
      </c>
      <c r="F591">
        <v>1</v>
      </c>
      <c r="G591">
        <v>27</v>
      </c>
      <c r="H591">
        <v>1</v>
      </c>
      <c r="I591" t="s">
        <v>530</v>
      </c>
      <c r="J591" t="s">
        <v>3</v>
      </c>
      <c r="K591" t="s">
        <v>531</v>
      </c>
      <c r="L591">
        <v>1191</v>
      </c>
      <c r="N591">
        <v>1013</v>
      </c>
      <c r="O591" t="s">
        <v>532</v>
      </c>
      <c r="P591" t="s">
        <v>532</v>
      </c>
      <c r="Q591">
        <v>1</v>
      </c>
      <c r="W591">
        <v>0</v>
      </c>
      <c r="X591">
        <v>476480486</v>
      </c>
      <c r="Y591">
        <v>13.57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1</v>
      </c>
      <c r="AK591">
        <v>1</v>
      </c>
      <c r="AL591">
        <v>1</v>
      </c>
      <c r="AN591">
        <v>0</v>
      </c>
      <c r="AO591">
        <v>1</v>
      </c>
      <c r="AP591">
        <v>0</v>
      </c>
      <c r="AQ591">
        <v>0</v>
      </c>
      <c r="AR591">
        <v>0</v>
      </c>
      <c r="AS591" t="s">
        <v>3</v>
      </c>
      <c r="AT591">
        <v>13.57</v>
      </c>
      <c r="AU591" t="s">
        <v>3</v>
      </c>
      <c r="AV591">
        <v>1</v>
      </c>
      <c r="AW591">
        <v>2</v>
      </c>
      <c r="AX591">
        <v>55578270</v>
      </c>
      <c r="AY591">
        <v>1</v>
      </c>
      <c r="AZ591">
        <v>0</v>
      </c>
      <c r="BA591">
        <v>571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CX591">
        <f>Y591*Source!I1975</f>
        <v>52.923000000000002</v>
      </c>
      <c r="CY591">
        <f>AD591</f>
        <v>0</v>
      </c>
      <c r="CZ591">
        <f>AH591</f>
        <v>0</v>
      </c>
      <c r="DA591">
        <f>AL591</f>
        <v>1</v>
      </c>
      <c r="DB591">
        <f t="shared" si="44"/>
        <v>0</v>
      </c>
      <c r="DC591">
        <f t="shared" si="45"/>
        <v>0</v>
      </c>
    </row>
    <row r="592" spans="1:107" x14ac:dyDescent="0.2">
      <c r="A592">
        <f>ROW(Source!A1975)</f>
        <v>1975</v>
      </c>
      <c r="B592">
        <v>55574044</v>
      </c>
      <c r="C592">
        <v>55578266</v>
      </c>
      <c r="D592">
        <v>52276290</v>
      </c>
      <c r="E592">
        <v>1</v>
      </c>
      <c r="F592">
        <v>1</v>
      </c>
      <c r="G592">
        <v>27</v>
      </c>
      <c r="H592">
        <v>2</v>
      </c>
      <c r="I592" t="s">
        <v>568</v>
      </c>
      <c r="J592" t="s">
        <v>569</v>
      </c>
      <c r="K592" t="s">
        <v>570</v>
      </c>
      <c r="L592">
        <v>1368</v>
      </c>
      <c r="N592">
        <v>1011</v>
      </c>
      <c r="O592" t="s">
        <v>536</v>
      </c>
      <c r="P592" t="s">
        <v>536</v>
      </c>
      <c r="Q592">
        <v>1</v>
      </c>
      <c r="W592">
        <v>0</v>
      </c>
      <c r="X592">
        <v>-1085430917</v>
      </c>
      <c r="Y592">
        <v>0.46</v>
      </c>
      <c r="AA592">
        <v>0</v>
      </c>
      <c r="AB592">
        <v>888.61</v>
      </c>
      <c r="AC592">
        <v>396.74</v>
      </c>
      <c r="AD592">
        <v>0</v>
      </c>
      <c r="AE592">
        <v>0</v>
      </c>
      <c r="AF592">
        <v>888.61</v>
      </c>
      <c r="AG592">
        <v>396.74</v>
      </c>
      <c r="AH592">
        <v>0</v>
      </c>
      <c r="AI592">
        <v>1</v>
      </c>
      <c r="AJ592">
        <v>1</v>
      </c>
      <c r="AK592">
        <v>1</v>
      </c>
      <c r="AL592">
        <v>1</v>
      </c>
      <c r="AN592">
        <v>0</v>
      </c>
      <c r="AO592">
        <v>1</v>
      </c>
      <c r="AP592">
        <v>0</v>
      </c>
      <c r="AQ592">
        <v>0</v>
      </c>
      <c r="AR592">
        <v>0</v>
      </c>
      <c r="AS592" t="s">
        <v>3</v>
      </c>
      <c r="AT592">
        <v>0.46</v>
      </c>
      <c r="AU592" t="s">
        <v>3</v>
      </c>
      <c r="AV592">
        <v>0</v>
      </c>
      <c r="AW592">
        <v>2</v>
      </c>
      <c r="AX592">
        <v>55578271</v>
      </c>
      <c r="AY592">
        <v>1</v>
      </c>
      <c r="AZ592">
        <v>0</v>
      </c>
      <c r="BA592">
        <v>572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CX592">
        <f>Y592*Source!I1975</f>
        <v>1.794</v>
      </c>
      <c r="CY592">
        <f>AB592</f>
        <v>888.61</v>
      </c>
      <c r="CZ592">
        <f>AF592</f>
        <v>888.61</v>
      </c>
      <c r="DA592">
        <f>AJ592</f>
        <v>1</v>
      </c>
      <c r="DB592">
        <f t="shared" si="44"/>
        <v>408.76</v>
      </c>
      <c r="DC592">
        <f t="shared" si="45"/>
        <v>182.5</v>
      </c>
    </row>
    <row r="593" spans="1:107" x14ac:dyDescent="0.2">
      <c r="A593">
        <f>ROW(Source!A1975)</f>
        <v>1975</v>
      </c>
      <c r="B593">
        <v>55574044</v>
      </c>
      <c r="C593">
        <v>55578266</v>
      </c>
      <c r="D593">
        <v>52276291</v>
      </c>
      <c r="E593">
        <v>1</v>
      </c>
      <c r="F593">
        <v>1</v>
      </c>
      <c r="G593">
        <v>27</v>
      </c>
      <c r="H593">
        <v>2</v>
      </c>
      <c r="I593" t="s">
        <v>571</v>
      </c>
      <c r="J593" t="s">
        <v>572</v>
      </c>
      <c r="K593" t="s">
        <v>573</v>
      </c>
      <c r="L593">
        <v>1368</v>
      </c>
      <c r="N593">
        <v>1011</v>
      </c>
      <c r="O593" t="s">
        <v>536</v>
      </c>
      <c r="P593" t="s">
        <v>536</v>
      </c>
      <c r="Q593">
        <v>1</v>
      </c>
      <c r="W593">
        <v>0</v>
      </c>
      <c r="X593">
        <v>-784871617</v>
      </c>
      <c r="Y593">
        <v>1.39</v>
      </c>
      <c r="AA593">
        <v>0</v>
      </c>
      <c r="AB593">
        <v>880.59</v>
      </c>
      <c r="AC593">
        <v>534.02</v>
      </c>
      <c r="AD593">
        <v>0</v>
      </c>
      <c r="AE593">
        <v>0</v>
      </c>
      <c r="AF593">
        <v>880.59</v>
      </c>
      <c r="AG593">
        <v>534.02</v>
      </c>
      <c r="AH593">
        <v>0</v>
      </c>
      <c r="AI593">
        <v>1</v>
      </c>
      <c r="AJ593">
        <v>1</v>
      </c>
      <c r="AK593">
        <v>1</v>
      </c>
      <c r="AL593">
        <v>1</v>
      </c>
      <c r="AN593">
        <v>0</v>
      </c>
      <c r="AO593">
        <v>1</v>
      </c>
      <c r="AP593">
        <v>0</v>
      </c>
      <c r="AQ593">
        <v>0</v>
      </c>
      <c r="AR593">
        <v>0</v>
      </c>
      <c r="AS593" t="s">
        <v>3</v>
      </c>
      <c r="AT593">
        <v>1.39</v>
      </c>
      <c r="AU593" t="s">
        <v>3</v>
      </c>
      <c r="AV593">
        <v>0</v>
      </c>
      <c r="AW593">
        <v>2</v>
      </c>
      <c r="AX593">
        <v>55578272</v>
      </c>
      <c r="AY593">
        <v>1</v>
      </c>
      <c r="AZ593">
        <v>0</v>
      </c>
      <c r="BA593">
        <v>573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CX593">
        <f>Y593*Source!I1975</f>
        <v>5.4209999999999994</v>
      </c>
      <c r="CY593">
        <f>AB593</f>
        <v>880.59</v>
      </c>
      <c r="CZ593">
        <f>AF593</f>
        <v>880.59</v>
      </c>
      <c r="DA593">
        <f>AJ593</f>
        <v>1</v>
      </c>
      <c r="DB593">
        <f t="shared" si="44"/>
        <v>1224.02</v>
      </c>
      <c r="DC593">
        <f t="shared" si="45"/>
        <v>742.29</v>
      </c>
    </row>
    <row r="594" spans="1:107" x14ac:dyDescent="0.2">
      <c r="A594">
        <f>ROW(Source!A1975)</f>
        <v>1975</v>
      </c>
      <c r="B594">
        <v>55574044</v>
      </c>
      <c r="C594">
        <v>55578266</v>
      </c>
      <c r="D594">
        <v>52280183</v>
      </c>
      <c r="E594">
        <v>1</v>
      </c>
      <c r="F594">
        <v>1</v>
      </c>
      <c r="G594">
        <v>27</v>
      </c>
      <c r="H594">
        <v>3</v>
      </c>
      <c r="I594" t="s">
        <v>137</v>
      </c>
      <c r="J594" t="s">
        <v>139</v>
      </c>
      <c r="K594" t="s">
        <v>138</v>
      </c>
      <c r="L594">
        <v>1348</v>
      </c>
      <c r="N594">
        <v>1009</v>
      </c>
      <c r="O594" t="s">
        <v>120</v>
      </c>
      <c r="P594" t="s">
        <v>120</v>
      </c>
      <c r="Q594">
        <v>1000</v>
      </c>
      <c r="W594">
        <v>1</v>
      </c>
      <c r="X594">
        <v>734291692</v>
      </c>
      <c r="Y594">
        <v>-9.58</v>
      </c>
      <c r="AA594">
        <v>2690.29</v>
      </c>
      <c r="AB594">
        <v>0</v>
      </c>
      <c r="AC594">
        <v>0</v>
      </c>
      <c r="AD594">
        <v>0</v>
      </c>
      <c r="AE594">
        <v>2690.29</v>
      </c>
      <c r="AF594">
        <v>0</v>
      </c>
      <c r="AG594">
        <v>0</v>
      </c>
      <c r="AH594">
        <v>0</v>
      </c>
      <c r="AI594">
        <v>1</v>
      </c>
      <c r="AJ594">
        <v>1</v>
      </c>
      <c r="AK594">
        <v>1</v>
      </c>
      <c r="AL594">
        <v>1</v>
      </c>
      <c r="AN594">
        <v>0</v>
      </c>
      <c r="AO594">
        <v>1</v>
      </c>
      <c r="AP594">
        <v>0</v>
      </c>
      <c r="AQ594">
        <v>0</v>
      </c>
      <c r="AR594">
        <v>0</v>
      </c>
      <c r="AS594" t="s">
        <v>3</v>
      </c>
      <c r="AT594">
        <v>-9.58</v>
      </c>
      <c r="AU594" t="s">
        <v>3</v>
      </c>
      <c r="AV594">
        <v>0</v>
      </c>
      <c r="AW594">
        <v>2</v>
      </c>
      <c r="AX594">
        <v>55578273</v>
      </c>
      <c r="AY594">
        <v>1</v>
      </c>
      <c r="AZ594">
        <v>6144</v>
      </c>
      <c r="BA594">
        <v>574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CX594">
        <f>Y594*Source!I1975</f>
        <v>-37.362000000000002</v>
      </c>
      <c r="CY594">
        <f>AA594</f>
        <v>2690.29</v>
      </c>
      <c r="CZ594">
        <f>AE594</f>
        <v>2690.29</v>
      </c>
      <c r="DA594">
        <f>AI594</f>
        <v>1</v>
      </c>
      <c r="DB594">
        <f t="shared" si="44"/>
        <v>-25772.98</v>
      </c>
      <c r="DC594">
        <f t="shared" si="45"/>
        <v>0</v>
      </c>
    </row>
    <row r="595" spans="1:107" x14ac:dyDescent="0.2">
      <c r="A595">
        <f>ROW(Source!A1975)</f>
        <v>1975</v>
      </c>
      <c r="B595">
        <v>55574044</v>
      </c>
      <c r="C595">
        <v>55578266</v>
      </c>
      <c r="D595">
        <v>52280184</v>
      </c>
      <c r="E595">
        <v>1</v>
      </c>
      <c r="F595">
        <v>1</v>
      </c>
      <c r="G595">
        <v>27</v>
      </c>
      <c r="H595">
        <v>3</v>
      </c>
      <c r="I595" t="s">
        <v>141</v>
      </c>
      <c r="J595" t="s">
        <v>143</v>
      </c>
      <c r="K595" t="s">
        <v>142</v>
      </c>
      <c r="L595">
        <v>1348</v>
      </c>
      <c r="N595">
        <v>1009</v>
      </c>
      <c r="O595" t="s">
        <v>120</v>
      </c>
      <c r="P595" t="s">
        <v>120</v>
      </c>
      <c r="Q595">
        <v>1000</v>
      </c>
      <c r="W595">
        <v>0</v>
      </c>
      <c r="X595">
        <v>1103439754</v>
      </c>
      <c r="Y595">
        <v>12.08</v>
      </c>
      <c r="AA595">
        <v>2562.79</v>
      </c>
      <c r="AB595">
        <v>0</v>
      </c>
      <c r="AC595">
        <v>0</v>
      </c>
      <c r="AD595">
        <v>0</v>
      </c>
      <c r="AE595">
        <v>2562.79</v>
      </c>
      <c r="AF595">
        <v>0</v>
      </c>
      <c r="AG595">
        <v>0</v>
      </c>
      <c r="AH595">
        <v>0</v>
      </c>
      <c r="AI595">
        <v>1</v>
      </c>
      <c r="AJ595">
        <v>1</v>
      </c>
      <c r="AK595">
        <v>1</v>
      </c>
      <c r="AL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 t="s">
        <v>3</v>
      </c>
      <c r="AT595">
        <v>12.08</v>
      </c>
      <c r="AU595" t="s">
        <v>3</v>
      </c>
      <c r="AV595">
        <v>0</v>
      </c>
      <c r="AW595">
        <v>1</v>
      </c>
      <c r="AX595">
        <v>-1</v>
      </c>
      <c r="AY595">
        <v>0</v>
      </c>
      <c r="AZ595">
        <v>0</v>
      </c>
      <c r="BA595" t="s">
        <v>3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CX595">
        <f>Y595*Source!I1975</f>
        <v>47.112000000000002</v>
      </c>
      <c r="CY595">
        <f>AA595</f>
        <v>2562.79</v>
      </c>
      <c r="CZ595">
        <f>AE595</f>
        <v>2562.79</v>
      </c>
      <c r="DA595">
        <f>AI595</f>
        <v>1</v>
      </c>
      <c r="DB595">
        <f t="shared" si="44"/>
        <v>30958.5</v>
      </c>
      <c r="DC595">
        <f t="shared" si="45"/>
        <v>0</v>
      </c>
    </row>
    <row r="596" spans="1:107" x14ac:dyDescent="0.2">
      <c r="A596">
        <f>ROW(Source!A1978)</f>
        <v>1978</v>
      </c>
      <c r="B596">
        <v>55574044</v>
      </c>
      <c r="C596">
        <v>55578278</v>
      </c>
      <c r="D596">
        <v>52263930</v>
      </c>
      <c r="E596">
        <v>27</v>
      </c>
      <c r="F596">
        <v>1</v>
      </c>
      <c r="G596">
        <v>27</v>
      </c>
      <c r="H596">
        <v>1</v>
      </c>
      <c r="I596" t="s">
        <v>530</v>
      </c>
      <c r="J596" t="s">
        <v>3</v>
      </c>
      <c r="K596" t="s">
        <v>531</v>
      </c>
      <c r="L596">
        <v>1191</v>
      </c>
      <c r="N596">
        <v>1013</v>
      </c>
      <c r="O596" t="s">
        <v>532</v>
      </c>
      <c r="P596" t="s">
        <v>532</v>
      </c>
      <c r="Q596">
        <v>1</v>
      </c>
      <c r="W596">
        <v>0</v>
      </c>
      <c r="X596">
        <v>476480486</v>
      </c>
      <c r="Y596">
        <v>18.440000000000001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1</v>
      </c>
      <c r="AK596">
        <v>1</v>
      </c>
      <c r="AL596">
        <v>1</v>
      </c>
      <c r="AN596">
        <v>0</v>
      </c>
      <c r="AO596">
        <v>1</v>
      </c>
      <c r="AP596">
        <v>0</v>
      </c>
      <c r="AQ596">
        <v>0</v>
      </c>
      <c r="AR596">
        <v>0</v>
      </c>
      <c r="AS596" t="s">
        <v>3</v>
      </c>
      <c r="AT596">
        <v>18.440000000000001</v>
      </c>
      <c r="AU596" t="s">
        <v>3</v>
      </c>
      <c r="AV596">
        <v>1</v>
      </c>
      <c r="AW596">
        <v>2</v>
      </c>
      <c r="AX596">
        <v>55578288</v>
      </c>
      <c r="AY596">
        <v>1</v>
      </c>
      <c r="AZ596">
        <v>0</v>
      </c>
      <c r="BA596">
        <v>575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CX596">
        <f>Y596*Source!I1978</f>
        <v>71.915999999999997</v>
      </c>
      <c r="CY596">
        <f>AD596</f>
        <v>0</v>
      </c>
      <c r="CZ596">
        <f>AH596</f>
        <v>0</v>
      </c>
      <c r="DA596">
        <f>AL596</f>
        <v>1</v>
      </c>
      <c r="DB596">
        <f t="shared" si="44"/>
        <v>0</v>
      </c>
      <c r="DC596">
        <f t="shared" si="45"/>
        <v>0</v>
      </c>
    </row>
    <row r="597" spans="1:107" x14ac:dyDescent="0.2">
      <c r="A597">
        <f>ROW(Source!A1978)</f>
        <v>1978</v>
      </c>
      <c r="B597">
        <v>55574044</v>
      </c>
      <c r="C597">
        <v>55578278</v>
      </c>
      <c r="D597">
        <v>52276789</v>
      </c>
      <c r="E597">
        <v>1</v>
      </c>
      <c r="F597">
        <v>1</v>
      </c>
      <c r="G597">
        <v>27</v>
      </c>
      <c r="H597">
        <v>2</v>
      </c>
      <c r="I597" t="s">
        <v>574</v>
      </c>
      <c r="J597" t="s">
        <v>575</v>
      </c>
      <c r="K597" t="s">
        <v>576</v>
      </c>
      <c r="L597">
        <v>1368</v>
      </c>
      <c r="N597">
        <v>1011</v>
      </c>
      <c r="O597" t="s">
        <v>536</v>
      </c>
      <c r="P597" t="s">
        <v>536</v>
      </c>
      <c r="Q597">
        <v>1</v>
      </c>
      <c r="W597">
        <v>0</v>
      </c>
      <c r="X597">
        <v>2028281919</v>
      </c>
      <c r="Y597">
        <v>2.64</v>
      </c>
      <c r="AA597">
        <v>0</v>
      </c>
      <c r="AB597">
        <v>531.41</v>
      </c>
      <c r="AC597">
        <v>373.56</v>
      </c>
      <c r="AD597">
        <v>0</v>
      </c>
      <c r="AE597">
        <v>0</v>
      </c>
      <c r="AF597">
        <v>531.41</v>
      </c>
      <c r="AG597">
        <v>373.56</v>
      </c>
      <c r="AH597">
        <v>0</v>
      </c>
      <c r="AI597">
        <v>1</v>
      </c>
      <c r="AJ597">
        <v>1</v>
      </c>
      <c r="AK597">
        <v>1</v>
      </c>
      <c r="AL597">
        <v>1</v>
      </c>
      <c r="AN597">
        <v>0</v>
      </c>
      <c r="AO597">
        <v>1</v>
      </c>
      <c r="AP597">
        <v>0</v>
      </c>
      <c r="AQ597">
        <v>0</v>
      </c>
      <c r="AR597">
        <v>0</v>
      </c>
      <c r="AS597" t="s">
        <v>3</v>
      </c>
      <c r="AT597">
        <v>2.64</v>
      </c>
      <c r="AU597" t="s">
        <v>3</v>
      </c>
      <c r="AV597">
        <v>0</v>
      </c>
      <c r="AW597">
        <v>2</v>
      </c>
      <c r="AX597">
        <v>55578289</v>
      </c>
      <c r="AY597">
        <v>1</v>
      </c>
      <c r="AZ597">
        <v>0</v>
      </c>
      <c r="BA597">
        <v>576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CX597">
        <f>Y597*Source!I1978</f>
        <v>10.295999999999999</v>
      </c>
      <c r="CY597">
        <f>AB597</f>
        <v>531.41</v>
      </c>
      <c r="CZ597">
        <f>AF597</f>
        <v>531.41</v>
      </c>
      <c r="DA597">
        <f>AJ597</f>
        <v>1</v>
      </c>
      <c r="DB597">
        <f t="shared" si="44"/>
        <v>1402.92</v>
      </c>
      <c r="DC597">
        <f t="shared" si="45"/>
        <v>986.2</v>
      </c>
    </row>
    <row r="598" spans="1:107" x14ac:dyDescent="0.2">
      <c r="A598">
        <f>ROW(Source!A1978)</f>
        <v>1978</v>
      </c>
      <c r="B598">
        <v>55574044</v>
      </c>
      <c r="C598">
        <v>55578278</v>
      </c>
      <c r="D598">
        <v>52277012</v>
      </c>
      <c r="E598">
        <v>1</v>
      </c>
      <c r="F598">
        <v>1</v>
      </c>
      <c r="G598">
        <v>27</v>
      </c>
      <c r="H598">
        <v>2</v>
      </c>
      <c r="I598" t="s">
        <v>577</v>
      </c>
      <c r="J598" t="s">
        <v>578</v>
      </c>
      <c r="K598" t="s">
        <v>579</v>
      </c>
      <c r="L598">
        <v>1368</v>
      </c>
      <c r="N598">
        <v>1011</v>
      </c>
      <c r="O598" t="s">
        <v>536</v>
      </c>
      <c r="P598" t="s">
        <v>536</v>
      </c>
      <c r="Q598">
        <v>1</v>
      </c>
      <c r="W598">
        <v>0</v>
      </c>
      <c r="X598">
        <v>-1222982568</v>
      </c>
      <c r="Y598">
        <v>1.18</v>
      </c>
      <c r="AA598">
        <v>0</v>
      </c>
      <c r="AB598">
        <v>7.44</v>
      </c>
      <c r="AC598">
        <v>0.98</v>
      </c>
      <c r="AD598">
        <v>0</v>
      </c>
      <c r="AE598">
        <v>0</v>
      </c>
      <c r="AF598">
        <v>7.44</v>
      </c>
      <c r="AG598">
        <v>0.98</v>
      </c>
      <c r="AH598">
        <v>0</v>
      </c>
      <c r="AI598">
        <v>1</v>
      </c>
      <c r="AJ598">
        <v>1</v>
      </c>
      <c r="AK598">
        <v>1</v>
      </c>
      <c r="AL598">
        <v>1</v>
      </c>
      <c r="AN598">
        <v>0</v>
      </c>
      <c r="AO598">
        <v>1</v>
      </c>
      <c r="AP598">
        <v>0</v>
      </c>
      <c r="AQ598">
        <v>0</v>
      </c>
      <c r="AR598">
        <v>0</v>
      </c>
      <c r="AS598" t="s">
        <v>3</v>
      </c>
      <c r="AT598">
        <v>1.18</v>
      </c>
      <c r="AU598" t="s">
        <v>3</v>
      </c>
      <c r="AV598">
        <v>0</v>
      </c>
      <c r="AW598">
        <v>2</v>
      </c>
      <c r="AX598">
        <v>55578290</v>
      </c>
      <c r="AY598">
        <v>1</v>
      </c>
      <c r="AZ598">
        <v>0</v>
      </c>
      <c r="BA598">
        <v>577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CX598">
        <f>Y598*Source!I1978</f>
        <v>4.6019999999999994</v>
      </c>
      <c r="CY598">
        <f>AB598</f>
        <v>7.44</v>
      </c>
      <c r="CZ598">
        <f>AF598</f>
        <v>7.44</v>
      </c>
      <c r="DA598">
        <f>AJ598</f>
        <v>1</v>
      </c>
      <c r="DB598">
        <f t="shared" si="44"/>
        <v>8.7799999999999994</v>
      </c>
      <c r="DC598">
        <f t="shared" si="45"/>
        <v>1.1599999999999999</v>
      </c>
    </row>
    <row r="599" spans="1:107" x14ac:dyDescent="0.2">
      <c r="A599">
        <f>ROW(Source!A1978)</f>
        <v>1978</v>
      </c>
      <c r="B599">
        <v>55574044</v>
      </c>
      <c r="C599">
        <v>55578278</v>
      </c>
      <c r="D599">
        <v>52276214</v>
      </c>
      <c r="E599">
        <v>1</v>
      </c>
      <c r="F599">
        <v>1</v>
      </c>
      <c r="G599">
        <v>27</v>
      </c>
      <c r="H599">
        <v>2</v>
      </c>
      <c r="I599" t="s">
        <v>580</v>
      </c>
      <c r="J599" t="s">
        <v>581</v>
      </c>
      <c r="K599" t="s">
        <v>582</v>
      </c>
      <c r="L599">
        <v>1368</v>
      </c>
      <c r="N599">
        <v>1011</v>
      </c>
      <c r="O599" t="s">
        <v>536</v>
      </c>
      <c r="P599" t="s">
        <v>536</v>
      </c>
      <c r="Q599">
        <v>1</v>
      </c>
      <c r="W599">
        <v>0</v>
      </c>
      <c r="X599">
        <v>-929482187</v>
      </c>
      <c r="Y599">
        <v>0.01</v>
      </c>
      <c r="AA599">
        <v>0</v>
      </c>
      <c r="AB599">
        <v>616.73</v>
      </c>
      <c r="AC599">
        <v>511.29</v>
      </c>
      <c r="AD599">
        <v>0</v>
      </c>
      <c r="AE599">
        <v>0</v>
      </c>
      <c r="AF599">
        <v>616.73</v>
      </c>
      <c r="AG599">
        <v>511.29</v>
      </c>
      <c r="AH599">
        <v>0</v>
      </c>
      <c r="AI599">
        <v>1</v>
      </c>
      <c r="AJ599">
        <v>1</v>
      </c>
      <c r="AK599">
        <v>1</v>
      </c>
      <c r="AL599">
        <v>1</v>
      </c>
      <c r="AN599">
        <v>0</v>
      </c>
      <c r="AO599">
        <v>1</v>
      </c>
      <c r="AP599">
        <v>0</v>
      </c>
      <c r="AQ599">
        <v>0</v>
      </c>
      <c r="AR599">
        <v>0</v>
      </c>
      <c r="AS599" t="s">
        <v>3</v>
      </c>
      <c r="AT599">
        <v>0.01</v>
      </c>
      <c r="AU599" t="s">
        <v>3</v>
      </c>
      <c r="AV599">
        <v>0</v>
      </c>
      <c r="AW599">
        <v>2</v>
      </c>
      <c r="AX599">
        <v>55578291</v>
      </c>
      <c r="AY599">
        <v>1</v>
      </c>
      <c r="AZ599">
        <v>0</v>
      </c>
      <c r="BA599">
        <v>578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CX599">
        <f>Y599*Source!I1978</f>
        <v>3.9E-2</v>
      </c>
      <c r="CY599">
        <f>AB599</f>
        <v>616.73</v>
      </c>
      <c r="CZ599">
        <f>AF599</f>
        <v>616.73</v>
      </c>
      <c r="DA599">
        <f>AJ599</f>
        <v>1</v>
      </c>
      <c r="DB599">
        <f t="shared" si="44"/>
        <v>6.17</v>
      </c>
      <c r="DC599">
        <f t="shared" si="45"/>
        <v>5.1100000000000003</v>
      </c>
    </row>
    <row r="600" spans="1:107" x14ac:dyDescent="0.2">
      <c r="A600">
        <f>ROW(Source!A1978)</f>
        <v>1978</v>
      </c>
      <c r="B600">
        <v>55574044</v>
      </c>
      <c r="C600">
        <v>55578278</v>
      </c>
      <c r="D600">
        <v>52276398</v>
      </c>
      <c r="E600">
        <v>1</v>
      </c>
      <c r="F600">
        <v>1</v>
      </c>
      <c r="G600">
        <v>27</v>
      </c>
      <c r="H600">
        <v>2</v>
      </c>
      <c r="I600" t="s">
        <v>583</v>
      </c>
      <c r="J600" t="s">
        <v>584</v>
      </c>
      <c r="K600" t="s">
        <v>585</v>
      </c>
      <c r="L600">
        <v>1368</v>
      </c>
      <c r="N600">
        <v>1011</v>
      </c>
      <c r="O600" t="s">
        <v>536</v>
      </c>
      <c r="P600" t="s">
        <v>536</v>
      </c>
      <c r="Q600">
        <v>1</v>
      </c>
      <c r="W600">
        <v>0</v>
      </c>
      <c r="X600">
        <v>1948933241</v>
      </c>
      <c r="Y600">
        <v>2.64</v>
      </c>
      <c r="AA600">
        <v>0</v>
      </c>
      <c r="AB600">
        <v>454.31</v>
      </c>
      <c r="AC600">
        <v>405.68</v>
      </c>
      <c r="AD600">
        <v>0</v>
      </c>
      <c r="AE600">
        <v>0</v>
      </c>
      <c r="AF600">
        <v>454.31</v>
      </c>
      <c r="AG600">
        <v>405.68</v>
      </c>
      <c r="AH600">
        <v>0</v>
      </c>
      <c r="AI600">
        <v>1</v>
      </c>
      <c r="AJ600">
        <v>1</v>
      </c>
      <c r="AK600">
        <v>1</v>
      </c>
      <c r="AL600">
        <v>1</v>
      </c>
      <c r="AN600">
        <v>0</v>
      </c>
      <c r="AO600">
        <v>1</v>
      </c>
      <c r="AP600">
        <v>0</v>
      </c>
      <c r="AQ600">
        <v>0</v>
      </c>
      <c r="AR600">
        <v>0</v>
      </c>
      <c r="AS600" t="s">
        <v>3</v>
      </c>
      <c r="AT600">
        <v>2.64</v>
      </c>
      <c r="AU600" t="s">
        <v>3</v>
      </c>
      <c r="AV600">
        <v>0</v>
      </c>
      <c r="AW600">
        <v>2</v>
      </c>
      <c r="AX600">
        <v>55578292</v>
      </c>
      <c r="AY600">
        <v>1</v>
      </c>
      <c r="AZ600">
        <v>0</v>
      </c>
      <c r="BA600">
        <v>579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CX600">
        <f>Y600*Source!I1978</f>
        <v>10.295999999999999</v>
      </c>
      <c r="CY600">
        <f>AB600</f>
        <v>454.31</v>
      </c>
      <c r="CZ600">
        <f>AF600</f>
        <v>454.31</v>
      </c>
      <c r="DA600">
        <f>AJ600</f>
        <v>1</v>
      </c>
      <c r="DB600">
        <f t="shared" si="44"/>
        <v>1199.3800000000001</v>
      </c>
      <c r="DC600">
        <f t="shared" si="45"/>
        <v>1071</v>
      </c>
    </row>
    <row r="601" spans="1:107" x14ac:dyDescent="0.2">
      <c r="A601">
        <f>ROW(Source!A1978)</f>
        <v>1978</v>
      </c>
      <c r="B601">
        <v>55574044</v>
      </c>
      <c r="C601">
        <v>55578278</v>
      </c>
      <c r="D601">
        <v>52279222</v>
      </c>
      <c r="E601">
        <v>1</v>
      </c>
      <c r="F601">
        <v>1</v>
      </c>
      <c r="G601">
        <v>27</v>
      </c>
      <c r="H601">
        <v>3</v>
      </c>
      <c r="I601" t="s">
        <v>586</v>
      </c>
      <c r="J601" t="s">
        <v>587</v>
      </c>
      <c r="K601" t="s">
        <v>588</v>
      </c>
      <c r="L601">
        <v>1327</v>
      </c>
      <c r="N601">
        <v>1005</v>
      </c>
      <c r="O601" t="s">
        <v>549</v>
      </c>
      <c r="P601" t="s">
        <v>549</v>
      </c>
      <c r="Q601">
        <v>1</v>
      </c>
      <c r="W601">
        <v>0</v>
      </c>
      <c r="X601">
        <v>-656702110</v>
      </c>
      <c r="Y601">
        <v>5.6</v>
      </c>
      <c r="AA601">
        <v>12.02</v>
      </c>
      <c r="AB601">
        <v>0</v>
      </c>
      <c r="AC601">
        <v>0</v>
      </c>
      <c r="AD601">
        <v>0</v>
      </c>
      <c r="AE601">
        <v>12.02</v>
      </c>
      <c r="AF601">
        <v>0</v>
      </c>
      <c r="AG601">
        <v>0</v>
      </c>
      <c r="AH601">
        <v>0</v>
      </c>
      <c r="AI601">
        <v>1</v>
      </c>
      <c r="AJ601">
        <v>1</v>
      </c>
      <c r="AK601">
        <v>1</v>
      </c>
      <c r="AL601">
        <v>1</v>
      </c>
      <c r="AN601">
        <v>0</v>
      </c>
      <c r="AO601">
        <v>1</v>
      </c>
      <c r="AP601">
        <v>0</v>
      </c>
      <c r="AQ601">
        <v>0</v>
      </c>
      <c r="AR601">
        <v>0</v>
      </c>
      <c r="AS601" t="s">
        <v>3</v>
      </c>
      <c r="AT601">
        <v>5.6</v>
      </c>
      <c r="AU601" t="s">
        <v>3</v>
      </c>
      <c r="AV601">
        <v>0</v>
      </c>
      <c r="AW601">
        <v>2</v>
      </c>
      <c r="AX601">
        <v>55578293</v>
      </c>
      <c r="AY601">
        <v>1</v>
      </c>
      <c r="AZ601">
        <v>0</v>
      </c>
      <c r="BA601">
        <v>580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CX601">
        <f>Y601*Source!I1978</f>
        <v>21.84</v>
      </c>
      <c r="CY601">
        <f t="shared" ref="CY601:CY606" si="49">AA601</f>
        <v>12.02</v>
      </c>
      <c r="CZ601">
        <f t="shared" ref="CZ601:CZ606" si="50">AE601</f>
        <v>12.02</v>
      </c>
      <c r="DA601">
        <f t="shared" ref="DA601:DA606" si="51">AI601</f>
        <v>1</v>
      </c>
      <c r="DB601">
        <f t="shared" si="44"/>
        <v>67.31</v>
      </c>
      <c r="DC601">
        <f t="shared" si="45"/>
        <v>0</v>
      </c>
    </row>
    <row r="602" spans="1:107" x14ac:dyDescent="0.2">
      <c r="A602">
        <f>ROW(Source!A1978)</f>
        <v>1978</v>
      </c>
      <c r="B602">
        <v>55574044</v>
      </c>
      <c r="C602">
        <v>55578278</v>
      </c>
      <c r="D602">
        <v>52279309</v>
      </c>
      <c r="E602">
        <v>1</v>
      </c>
      <c r="F602">
        <v>1</v>
      </c>
      <c r="G602">
        <v>27</v>
      </c>
      <c r="H602">
        <v>3</v>
      </c>
      <c r="I602" t="s">
        <v>589</v>
      </c>
      <c r="J602" t="s">
        <v>590</v>
      </c>
      <c r="K602" t="s">
        <v>591</v>
      </c>
      <c r="L602">
        <v>1348</v>
      </c>
      <c r="N602">
        <v>1009</v>
      </c>
      <c r="O602" t="s">
        <v>120</v>
      </c>
      <c r="P602" t="s">
        <v>120</v>
      </c>
      <c r="Q602">
        <v>1000</v>
      </c>
      <c r="W602">
        <v>0</v>
      </c>
      <c r="X602">
        <v>2135985724</v>
      </c>
      <c r="Y602">
        <v>3.15E-3</v>
      </c>
      <c r="AA602">
        <v>343020.03</v>
      </c>
      <c r="AB602">
        <v>0</v>
      </c>
      <c r="AC602">
        <v>0</v>
      </c>
      <c r="AD602">
        <v>0</v>
      </c>
      <c r="AE602">
        <v>343020.03</v>
      </c>
      <c r="AF602">
        <v>0</v>
      </c>
      <c r="AG602">
        <v>0</v>
      </c>
      <c r="AH602">
        <v>0</v>
      </c>
      <c r="AI602">
        <v>1</v>
      </c>
      <c r="AJ602">
        <v>1</v>
      </c>
      <c r="AK602">
        <v>1</v>
      </c>
      <c r="AL602">
        <v>1</v>
      </c>
      <c r="AN602">
        <v>0</v>
      </c>
      <c r="AO602">
        <v>1</v>
      </c>
      <c r="AP602">
        <v>0</v>
      </c>
      <c r="AQ602">
        <v>0</v>
      </c>
      <c r="AR602">
        <v>0</v>
      </c>
      <c r="AS602" t="s">
        <v>3</v>
      </c>
      <c r="AT602">
        <v>3.15E-3</v>
      </c>
      <c r="AU602" t="s">
        <v>3</v>
      </c>
      <c r="AV602">
        <v>0</v>
      </c>
      <c r="AW602">
        <v>2</v>
      </c>
      <c r="AX602">
        <v>55578294</v>
      </c>
      <c r="AY602">
        <v>1</v>
      </c>
      <c r="AZ602">
        <v>0</v>
      </c>
      <c r="BA602">
        <v>581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CX602">
        <f>Y602*Source!I1978</f>
        <v>1.2284999999999999E-2</v>
      </c>
      <c r="CY602">
        <f t="shared" si="49"/>
        <v>343020.03</v>
      </c>
      <c r="CZ602">
        <f t="shared" si="50"/>
        <v>343020.03</v>
      </c>
      <c r="DA602">
        <f t="shared" si="51"/>
        <v>1</v>
      </c>
      <c r="DB602">
        <f t="shared" si="44"/>
        <v>1080.51</v>
      </c>
      <c r="DC602">
        <f t="shared" si="45"/>
        <v>0</v>
      </c>
    </row>
    <row r="603" spans="1:107" x14ac:dyDescent="0.2">
      <c r="A603">
        <f>ROW(Source!A1978)</f>
        <v>1978</v>
      </c>
      <c r="B603">
        <v>55574044</v>
      </c>
      <c r="C603">
        <v>55578278</v>
      </c>
      <c r="D603">
        <v>52279526</v>
      </c>
      <c r="E603">
        <v>1</v>
      </c>
      <c r="F603">
        <v>1</v>
      </c>
      <c r="G603">
        <v>27</v>
      </c>
      <c r="H603">
        <v>3</v>
      </c>
      <c r="I603" t="s">
        <v>149</v>
      </c>
      <c r="J603" t="s">
        <v>152</v>
      </c>
      <c r="K603" t="s">
        <v>150</v>
      </c>
      <c r="L603">
        <v>1346</v>
      </c>
      <c r="N603">
        <v>1009</v>
      </c>
      <c r="O603" t="s">
        <v>151</v>
      </c>
      <c r="P603" t="s">
        <v>151</v>
      </c>
      <c r="Q603">
        <v>1</v>
      </c>
      <c r="W603">
        <v>1</v>
      </c>
      <c r="X603">
        <v>-78256104</v>
      </c>
      <c r="Y603">
        <v>-735</v>
      </c>
      <c r="AA603">
        <v>17.77</v>
      </c>
      <c r="AB603">
        <v>0</v>
      </c>
      <c r="AC603">
        <v>0</v>
      </c>
      <c r="AD603">
        <v>0</v>
      </c>
      <c r="AE603">
        <v>17.77</v>
      </c>
      <c r="AF603">
        <v>0</v>
      </c>
      <c r="AG603">
        <v>0</v>
      </c>
      <c r="AH603">
        <v>0</v>
      </c>
      <c r="AI603">
        <v>1</v>
      </c>
      <c r="AJ603">
        <v>1</v>
      </c>
      <c r="AK603">
        <v>1</v>
      </c>
      <c r="AL603">
        <v>1</v>
      </c>
      <c r="AN603">
        <v>0</v>
      </c>
      <c r="AO603">
        <v>1</v>
      </c>
      <c r="AP603">
        <v>0</v>
      </c>
      <c r="AQ603">
        <v>0</v>
      </c>
      <c r="AR603">
        <v>0</v>
      </c>
      <c r="AS603" t="s">
        <v>3</v>
      </c>
      <c r="AT603">
        <v>-735</v>
      </c>
      <c r="AU603" t="s">
        <v>3</v>
      </c>
      <c r="AV603">
        <v>0</v>
      </c>
      <c r="AW603">
        <v>2</v>
      </c>
      <c r="AX603">
        <v>55578295</v>
      </c>
      <c r="AY603">
        <v>1</v>
      </c>
      <c r="AZ603">
        <v>6144</v>
      </c>
      <c r="BA603">
        <v>582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CX603">
        <f>Y603*Source!I1978</f>
        <v>-2866.5</v>
      </c>
      <c r="CY603">
        <f t="shared" si="49"/>
        <v>17.77</v>
      </c>
      <c r="CZ603">
        <f t="shared" si="50"/>
        <v>17.77</v>
      </c>
      <c r="DA603">
        <f t="shared" si="51"/>
        <v>1</v>
      </c>
      <c r="DB603">
        <f t="shared" si="44"/>
        <v>-13060.95</v>
      </c>
      <c r="DC603">
        <f t="shared" si="45"/>
        <v>0</v>
      </c>
    </row>
    <row r="604" spans="1:107" x14ac:dyDescent="0.2">
      <c r="A604">
        <f>ROW(Source!A1978)</f>
        <v>1978</v>
      </c>
      <c r="B604">
        <v>55574044</v>
      </c>
      <c r="C604">
        <v>55578278</v>
      </c>
      <c r="D604">
        <v>52279527</v>
      </c>
      <c r="E604">
        <v>1</v>
      </c>
      <c r="F604">
        <v>1</v>
      </c>
      <c r="G604">
        <v>27</v>
      </c>
      <c r="H604">
        <v>3</v>
      </c>
      <c r="I604" t="s">
        <v>158</v>
      </c>
      <c r="J604" t="s">
        <v>160</v>
      </c>
      <c r="K604" t="s">
        <v>436</v>
      </c>
      <c r="L604">
        <v>1346</v>
      </c>
      <c r="N604">
        <v>1009</v>
      </c>
      <c r="O604" t="s">
        <v>151</v>
      </c>
      <c r="P604" t="s">
        <v>151</v>
      </c>
      <c r="Q604">
        <v>1</v>
      </c>
      <c r="W604">
        <v>0</v>
      </c>
      <c r="X604">
        <v>1723842548</v>
      </c>
      <c r="Y604">
        <v>735</v>
      </c>
      <c r="AA604">
        <v>94.72</v>
      </c>
      <c r="AB604">
        <v>0</v>
      </c>
      <c r="AC604">
        <v>0</v>
      </c>
      <c r="AD604">
        <v>0</v>
      </c>
      <c r="AE604">
        <v>94.72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1</v>
      </c>
      <c r="AL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 t="s">
        <v>3</v>
      </c>
      <c r="AT604">
        <v>735</v>
      </c>
      <c r="AU604" t="s">
        <v>3</v>
      </c>
      <c r="AV604">
        <v>0</v>
      </c>
      <c r="AW604">
        <v>1</v>
      </c>
      <c r="AX604">
        <v>-1</v>
      </c>
      <c r="AY604">
        <v>0</v>
      </c>
      <c r="AZ604">
        <v>0</v>
      </c>
      <c r="BA604" t="s">
        <v>3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CX604">
        <f>Y604*Source!I1978</f>
        <v>2866.5</v>
      </c>
      <c r="CY604">
        <f t="shared" si="49"/>
        <v>94.72</v>
      </c>
      <c r="CZ604">
        <f t="shared" si="50"/>
        <v>94.72</v>
      </c>
      <c r="DA604">
        <f t="shared" si="51"/>
        <v>1</v>
      </c>
      <c r="DB604">
        <f t="shared" si="44"/>
        <v>69619.199999999997</v>
      </c>
      <c r="DC604">
        <f t="shared" si="45"/>
        <v>0</v>
      </c>
    </row>
    <row r="605" spans="1:107" x14ac:dyDescent="0.2">
      <c r="A605">
        <f>ROW(Source!A1978)</f>
        <v>1978</v>
      </c>
      <c r="B605">
        <v>55574044</v>
      </c>
      <c r="C605">
        <v>55578278</v>
      </c>
      <c r="D605">
        <v>52279533</v>
      </c>
      <c r="E605">
        <v>1</v>
      </c>
      <c r="F605">
        <v>1</v>
      </c>
      <c r="G605">
        <v>27</v>
      </c>
      <c r="H605">
        <v>3</v>
      </c>
      <c r="I605" t="s">
        <v>592</v>
      </c>
      <c r="J605" t="s">
        <v>593</v>
      </c>
      <c r="K605" t="s">
        <v>594</v>
      </c>
      <c r="L605">
        <v>1346</v>
      </c>
      <c r="N605">
        <v>1009</v>
      </c>
      <c r="O605" t="s">
        <v>151</v>
      </c>
      <c r="P605" t="s">
        <v>151</v>
      </c>
      <c r="Q605">
        <v>1</v>
      </c>
      <c r="W605">
        <v>0</v>
      </c>
      <c r="X605">
        <v>1434584530</v>
      </c>
      <c r="Y605">
        <v>241.5</v>
      </c>
      <c r="AA605">
        <v>202.34</v>
      </c>
      <c r="AB605">
        <v>0</v>
      </c>
      <c r="AC605">
        <v>0</v>
      </c>
      <c r="AD605">
        <v>0</v>
      </c>
      <c r="AE605">
        <v>202.34</v>
      </c>
      <c r="AF605">
        <v>0</v>
      </c>
      <c r="AG605">
        <v>0</v>
      </c>
      <c r="AH605">
        <v>0</v>
      </c>
      <c r="AI605">
        <v>1</v>
      </c>
      <c r="AJ605">
        <v>1</v>
      </c>
      <c r="AK605">
        <v>1</v>
      </c>
      <c r="AL605">
        <v>1</v>
      </c>
      <c r="AN605">
        <v>0</v>
      </c>
      <c r="AO605">
        <v>1</v>
      </c>
      <c r="AP605">
        <v>0</v>
      </c>
      <c r="AQ605">
        <v>0</v>
      </c>
      <c r="AR605">
        <v>0</v>
      </c>
      <c r="AS605" t="s">
        <v>3</v>
      </c>
      <c r="AT605">
        <v>241.5</v>
      </c>
      <c r="AU605" t="s">
        <v>3</v>
      </c>
      <c r="AV605">
        <v>0</v>
      </c>
      <c r="AW605">
        <v>2</v>
      </c>
      <c r="AX605">
        <v>55578296</v>
      </c>
      <c r="AY605">
        <v>1</v>
      </c>
      <c r="AZ605">
        <v>0</v>
      </c>
      <c r="BA605">
        <v>583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CX605">
        <f>Y605*Source!I1978</f>
        <v>941.85</v>
      </c>
      <c r="CY605">
        <f t="shared" si="49"/>
        <v>202.34</v>
      </c>
      <c r="CZ605">
        <f t="shared" si="50"/>
        <v>202.34</v>
      </c>
      <c r="DA605">
        <f t="shared" si="51"/>
        <v>1</v>
      </c>
      <c r="DB605">
        <f t="shared" si="44"/>
        <v>48865.11</v>
      </c>
      <c r="DC605">
        <f t="shared" si="45"/>
        <v>0</v>
      </c>
    </row>
    <row r="606" spans="1:107" x14ac:dyDescent="0.2">
      <c r="A606">
        <f>ROW(Source!A1978)</f>
        <v>1978</v>
      </c>
      <c r="B606">
        <v>55574044</v>
      </c>
      <c r="C606">
        <v>55578278</v>
      </c>
      <c r="D606">
        <v>52277500</v>
      </c>
      <c r="E606">
        <v>1</v>
      </c>
      <c r="F606">
        <v>1</v>
      </c>
      <c r="G606">
        <v>27</v>
      </c>
      <c r="H606">
        <v>3</v>
      </c>
      <c r="I606" t="s">
        <v>154</v>
      </c>
      <c r="J606" t="s">
        <v>156</v>
      </c>
      <c r="K606" t="s">
        <v>155</v>
      </c>
      <c r="L606">
        <v>1348</v>
      </c>
      <c r="N606">
        <v>1009</v>
      </c>
      <c r="O606" t="s">
        <v>120</v>
      </c>
      <c r="P606" t="s">
        <v>120</v>
      </c>
      <c r="Q606">
        <v>1000</v>
      </c>
      <c r="W606">
        <v>0</v>
      </c>
      <c r="X606">
        <v>-629368275</v>
      </c>
      <c r="Y606">
        <v>5.2499999999999998E-2</v>
      </c>
      <c r="AA606">
        <v>748299.67</v>
      </c>
      <c r="AB606">
        <v>0</v>
      </c>
      <c r="AC606">
        <v>0</v>
      </c>
      <c r="AD606">
        <v>0</v>
      </c>
      <c r="AE606">
        <v>748299.67</v>
      </c>
      <c r="AF606">
        <v>0</v>
      </c>
      <c r="AG606">
        <v>0</v>
      </c>
      <c r="AH606">
        <v>0</v>
      </c>
      <c r="AI606">
        <v>1</v>
      </c>
      <c r="AJ606">
        <v>1</v>
      </c>
      <c r="AK606">
        <v>1</v>
      </c>
      <c r="AL606">
        <v>1</v>
      </c>
      <c r="AN606">
        <v>0</v>
      </c>
      <c r="AO606">
        <v>1</v>
      </c>
      <c r="AP606">
        <v>0</v>
      </c>
      <c r="AQ606">
        <v>0</v>
      </c>
      <c r="AR606">
        <v>0</v>
      </c>
      <c r="AS606" t="s">
        <v>3</v>
      </c>
      <c r="AT606">
        <v>5.2499999999999998E-2</v>
      </c>
      <c r="AU606" t="s">
        <v>3</v>
      </c>
      <c r="AV606">
        <v>0</v>
      </c>
      <c r="AW606">
        <v>2</v>
      </c>
      <c r="AX606">
        <v>55578297</v>
      </c>
      <c r="AY606">
        <v>1</v>
      </c>
      <c r="AZ606">
        <v>0</v>
      </c>
      <c r="BA606">
        <v>584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CX606">
        <f>Y606*Source!I1978</f>
        <v>0.20474999999999999</v>
      </c>
      <c r="CY606">
        <f t="shared" si="49"/>
        <v>748299.67</v>
      </c>
      <c r="CZ606">
        <f t="shared" si="50"/>
        <v>748299.67</v>
      </c>
      <c r="DA606">
        <f t="shared" si="51"/>
        <v>1</v>
      </c>
      <c r="DB606">
        <f t="shared" si="44"/>
        <v>39285.730000000003</v>
      </c>
      <c r="DC606">
        <f t="shared" si="45"/>
        <v>0</v>
      </c>
    </row>
    <row r="607" spans="1:107" x14ac:dyDescent="0.2">
      <c r="A607">
        <f>ROW(Source!A1981)</f>
        <v>1981</v>
      </c>
      <c r="B607">
        <v>55574044</v>
      </c>
      <c r="C607">
        <v>55578302</v>
      </c>
      <c r="D607">
        <v>52263930</v>
      </c>
      <c r="E607">
        <v>27</v>
      </c>
      <c r="F607">
        <v>1</v>
      </c>
      <c r="G607">
        <v>27</v>
      </c>
      <c r="H607">
        <v>1</v>
      </c>
      <c r="I607" t="s">
        <v>530</v>
      </c>
      <c r="J607" t="s">
        <v>3</v>
      </c>
      <c r="K607" t="s">
        <v>531</v>
      </c>
      <c r="L607">
        <v>1191</v>
      </c>
      <c r="N607">
        <v>1013</v>
      </c>
      <c r="O607" t="s">
        <v>532</v>
      </c>
      <c r="P607" t="s">
        <v>532</v>
      </c>
      <c r="Q607">
        <v>1</v>
      </c>
      <c r="W607">
        <v>0</v>
      </c>
      <c r="X607">
        <v>476480486</v>
      </c>
      <c r="Y607">
        <v>2.65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1</v>
      </c>
      <c r="AK607">
        <v>1</v>
      </c>
      <c r="AL607">
        <v>1</v>
      </c>
      <c r="AN607">
        <v>0</v>
      </c>
      <c r="AO607">
        <v>1</v>
      </c>
      <c r="AP607">
        <v>0</v>
      </c>
      <c r="AQ607">
        <v>0</v>
      </c>
      <c r="AR607">
        <v>0</v>
      </c>
      <c r="AS607" t="s">
        <v>3</v>
      </c>
      <c r="AT607">
        <v>2.65</v>
      </c>
      <c r="AU607" t="s">
        <v>3</v>
      </c>
      <c r="AV607">
        <v>1</v>
      </c>
      <c r="AW607">
        <v>2</v>
      </c>
      <c r="AX607">
        <v>55578308</v>
      </c>
      <c r="AY607">
        <v>1</v>
      </c>
      <c r="AZ607">
        <v>0</v>
      </c>
      <c r="BA607">
        <v>585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CX607">
        <f>Y607*Source!I1981</f>
        <v>10.334999999999999</v>
      </c>
      <c r="CY607">
        <f>AD607</f>
        <v>0</v>
      </c>
      <c r="CZ607">
        <f>AH607</f>
        <v>0</v>
      </c>
      <c r="DA607">
        <f>AL607</f>
        <v>1</v>
      </c>
      <c r="DB607">
        <f t="shared" si="44"/>
        <v>0</v>
      </c>
      <c r="DC607">
        <f t="shared" si="45"/>
        <v>0</v>
      </c>
    </row>
    <row r="608" spans="1:107" x14ac:dyDescent="0.2">
      <c r="A608">
        <f>ROW(Source!A1981)</f>
        <v>1981</v>
      </c>
      <c r="B608">
        <v>55574044</v>
      </c>
      <c r="C608">
        <v>55578302</v>
      </c>
      <c r="D608">
        <v>52276789</v>
      </c>
      <c r="E608">
        <v>1</v>
      </c>
      <c r="F608">
        <v>1</v>
      </c>
      <c r="G608">
        <v>27</v>
      </c>
      <c r="H608">
        <v>2</v>
      </c>
      <c r="I608" t="s">
        <v>574</v>
      </c>
      <c r="J608" t="s">
        <v>575</v>
      </c>
      <c r="K608" t="s">
        <v>576</v>
      </c>
      <c r="L608">
        <v>1368</v>
      </c>
      <c r="N608">
        <v>1011</v>
      </c>
      <c r="O608" t="s">
        <v>536</v>
      </c>
      <c r="P608" t="s">
        <v>536</v>
      </c>
      <c r="Q608">
        <v>1</v>
      </c>
      <c r="W608">
        <v>0</v>
      </c>
      <c r="X608">
        <v>2028281919</v>
      </c>
      <c r="Y608">
        <v>0.5</v>
      </c>
      <c r="AA608">
        <v>0</v>
      </c>
      <c r="AB608">
        <v>531.41</v>
      </c>
      <c r="AC608">
        <v>373.56</v>
      </c>
      <c r="AD608">
        <v>0</v>
      </c>
      <c r="AE608">
        <v>0</v>
      </c>
      <c r="AF608">
        <v>531.41</v>
      </c>
      <c r="AG608">
        <v>373.56</v>
      </c>
      <c r="AH608">
        <v>0</v>
      </c>
      <c r="AI608">
        <v>1</v>
      </c>
      <c r="AJ608">
        <v>1</v>
      </c>
      <c r="AK608">
        <v>1</v>
      </c>
      <c r="AL608">
        <v>1</v>
      </c>
      <c r="AN608">
        <v>0</v>
      </c>
      <c r="AO608">
        <v>1</v>
      </c>
      <c r="AP608">
        <v>0</v>
      </c>
      <c r="AQ608">
        <v>0</v>
      </c>
      <c r="AR608">
        <v>0</v>
      </c>
      <c r="AS608" t="s">
        <v>3</v>
      </c>
      <c r="AT608">
        <v>0.5</v>
      </c>
      <c r="AU608" t="s">
        <v>3</v>
      </c>
      <c r="AV608">
        <v>0</v>
      </c>
      <c r="AW608">
        <v>2</v>
      </c>
      <c r="AX608">
        <v>55578309</v>
      </c>
      <c r="AY608">
        <v>1</v>
      </c>
      <c r="AZ608">
        <v>0</v>
      </c>
      <c r="BA608">
        <v>586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CX608">
        <f>Y608*Source!I1981</f>
        <v>1.95</v>
      </c>
      <c r="CY608">
        <f>AB608</f>
        <v>531.41</v>
      </c>
      <c r="CZ608">
        <f>AF608</f>
        <v>531.41</v>
      </c>
      <c r="DA608">
        <f>AJ608</f>
        <v>1</v>
      </c>
      <c r="DB608">
        <f t="shared" si="44"/>
        <v>265.70999999999998</v>
      </c>
      <c r="DC608">
        <f t="shared" si="45"/>
        <v>186.78</v>
      </c>
    </row>
    <row r="609" spans="1:107" x14ac:dyDescent="0.2">
      <c r="A609">
        <f>ROW(Source!A1981)</f>
        <v>1981</v>
      </c>
      <c r="B609">
        <v>55574044</v>
      </c>
      <c r="C609">
        <v>55578302</v>
      </c>
      <c r="D609">
        <v>52276398</v>
      </c>
      <c r="E609">
        <v>1</v>
      </c>
      <c r="F609">
        <v>1</v>
      </c>
      <c r="G609">
        <v>27</v>
      </c>
      <c r="H609">
        <v>2</v>
      </c>
      <c r="I609" t="s">
        <v>583</v>
      </c>
      <c r="J609" t="s">
        <v>584</v>
      </c>
      <c r="K609" t="s">
        <v>585</v>
      </c>
      <c r="L609">
        <v>1368</v>
      </c>
      <c r="N609">
        <v>1011</v>
      </c>
      <c r="O609" t="s">
        <v>536</v>
      </c>
      <c r="P609" t="s">
        <v>536</v>
      </c>
      <c r="Q609">
        <v>1</v>
      </c>
      <c r="W609">
        <v>0</v>
      </c>
      <c r="X609">
        <v>1948933241</v>
      </c>
      <c r="Y609">
        <v>0.5</v>
      </c>
      <c r="AA609">
        <v>0</v>
      </c>
      <c r="AB609">
        <v>454.31</v>
      </c>
      <c r="AC609">
        <v>405.68</v>
      </c>
      <c r="AD609">
        <v>0</v>
      </c>
      <c r="AE609">
        <v>0</v>
      </c>
      <c r="AF609">
        <v>454.31</v>
      </c>
      <c r="AG609">
        <v>405.68</v>
      </c>
      <c r="AH609">
        <v>0</v>
      </c>
      <c r="AI609">
        <v>1</v>
      </c>
      <c r="AJ609">
        <v>1</v>
      </c>
      <c r="AK609">
        <v>1</v>
      </c>
      <c r="AL609">
        <v>1</v>
      </c>
      <c r="AN609">
        <v>0</v>
      </c>
      <c r="AO609">
        <v>1</v>
      </c>
      <c r="AP609">
        <v>0</v>
      </c>
      <c r="AQ609">
        <v>0</v>
      </c>
      <c r="AR609">
        <v>0</v>
      </c>
      <c r="AS609" t="s">
        <v>3</v>
      </c>
      <c r="AT609">
        <v>0.5</v>
      </c>
      <c r="AU609" t="s">
        <v>3</v>
      </c>
      <c r="AV609">
        <v>0</v>
      </c>
      <c r="AW609">
        <v>2</v>
      </c>
      <c r="AX609">
        <v>55578310</v>
      </c>
      <c r="AY609">
        <v>1</v>
      </c>
      <c r="AZ609">
        <v>0</v>
      </c>
      <c r="BA609">
        <v>587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CX609">
        <f>Y609*Source!I1981</f>
        <v>1.95</v>
      </c>
      <c r="CY609">
        <f>AB609</f>
        <v>454.31</v>
      </c>
      <c r="CZ609">
        <f>AF609</f>
        <v>454.31</v>
      </c>
      <c r="DA609">
        <f>AJ609</f>
        <v>1</v>
      </c>
      <c r="DB609">
        <f t="shared" si="44"/>
        <v>227.16</v>
      </c>
      <c r="DC609">
        <f t="shared" si="45"/>
        <v>202.84</v>
      </c>
    </row>
    <row r="610" spans="1:107" x14ac:dyDescent="0.2">
      <c r="A610">
        <f>ROW(Source!A1981)</f>
        <v>1981</v>
      </c>
      <c r="B610">
        <v>55574044</v>
      </c>
      <c r="C610">
        <v>55578302</v>
      </c>
      <c r="D610">
        <v>52279526</v>
      </c>
      <c r="E610">
        <v>1</v>
      </c>
      <c r="F610">
        <v>1</v>
      </c>
      <c r="G610">
        <v>27</v>
      </c>
      <c r="H610">
        <v>3</v>
      </c>
      <c r="I610" t="s">
        <v>149</v>
      </c>
      <c r="J610" t="s">
        <v>152</v>
      </c>
      <c r="K610" t="s">
        <v>150</v>
      </c>
      <c r="L610">
        <v>1346</v>
      </c>
      <c r="N610">
        <v>1009</v>
      </c>
      <c r="O610" t="s">
        <v>151</v>
      </c>
      <c r="P610" t="s">
        <v>151</v>
      </c>
      <c r="Q610">
        <v>1</v>
      </c>
      <c r="W610">
        <v>1</v>
      </c>
      <c r="X610">
        <v>-78256104</v>
      </c>
      <c r="Y610">
        <v>-147</v>
      </c>
      <c r="AA610">
        <v>17.77</v>
      </c>
      <c r="AB610">
        <v>0</v>
      </c>
      <c r="AC610">
        <v>0</v>
      </c>
      <c r="AD610">
        <v>0</v>
      </c>
      <c r="AE610">
        <v>17.77</v>
      </c>
      <c r="AF610">
        <v>0</v>
      </c>
      <c r="AG610">
        <v>0</v>
      </c>
      <c r="AH610">
        <v>0</v>
      </c>
      <c r="AI610">
        <v>1</v>
      </c>
      <c r="AJ610">
        <v>1</v>
      </c>
      <c r="AK610">
        <v>1</v>
      </c>
      <c r="AL610">
        <v>1</v>
      </c>
      <c r="AN610">
        <v>0</v>
      </c>
      <c r="AO610">
        <v>1</v>
      </c>
      <c r="AP610">
        <v>0</v>
      </c>
      <c r="AQ610">
        <v>0</v>
      </c>
      <c r="AR610">
        <v>0</v>
      </c>
      <c r="AS610" t="s">
        <v>3</v>
      </c>
      <c r="AT610">
        <v>-147</v>
      </c>
      <c r="AU610" t="s">
        <v>3</v>
      </c>
      <c r="AV610">
        <v>0</v>
      </c>
      <c r="AW610">
        <v>2</v>
      </c>
      <c r="AX610">
        <v>55578311</v>
      </c>
      <c r="AY610">
        <v>1</v>
      </c>
      <c r="AZ610">
        <v>6144</v>
      </c>
      <c r="BA610">
        <v>588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CX610">
        <f>Y610*Source!I1981</f>
        <v>-573.29999999999995</v>
      </c>
      <c r="CY610">
        <f>AA610</f>
        <v>17.77</v>
      </c>
      <c r="CZ610">
        <f>AE610</f>
        <v>17.77</v>
      </c>
      <c r="DA610">
        <f>AI610</f>
        <v>1</v>
      </c>
      <c r="DB610">
        <f t="shared" si="44"/>
        <v>-2612.19</v>
      </c>
      <c r="DC610">
        <f t="shared" si="45"/>
        <v>0</v>
      </c>
    </row>
    <row r="611" spans="1:107" x14ac:dyDescent="0.2">
      <c r="A611">
        <f>ROW(Source!A1981)</f>
        <v>1981</v>
      </c>
      <c r="B611">
        <v>55574044</v>
      </c>
      <c r="C611">
        <v>55578302</v>
      </c>
      <c r="D611">
        <v>52279527</v>
      </c>
      <c r="E611">
        <v>1</v>
      </c>
      <c r="F611">
        <v>1</v>
      </c>
      <c r="G611">
        <v>27</v>
      </c>
      <c r="H611">
        <v>3</v>
      </c>
      <c r="I611" t="s">
        <v>158</v>
      </c>
      <c r="J611" t="s">
        <v>160</v>
      </c>
      <c r="K611" t="s">
        <v>436</v>
      </c>
      <c r="L611">
        <v>1346</v>
      </c>
      <c r="N611">
        <v>1009</v>
      </c>
      <c r="O611" t="s">
        <v>151</v>
      </c>
      <c r="P611" t="s">
        <v>151</v>
      </c>
      <c r="Q611">
        <v>1</v>
      </c>
      <c r="W611">
        <v>0</v>
      </c>
      <c r="X611">
        <v>1723842548</v>
      </c>
      <c r="Y611">
        <v>147</v>
      </c>
      <c r="AA611">
        <v>94.72</v>
      </c>
      <c r="AB611">
        <v>0</v>
      </c>
      <c r="AC611">
        <v>0</v>
      </c>
      <c r="AD611">
        <v>0</v>
      </c>
      <c r="AE611">
        <v>94.72</v>
      </c>
      <c r="AF611">
        <v>0</v>
      </c>
      <c r="AG611">
        <v>0</v>
      </c>
      <c r="AH611">
        <v>0</v>
      </c>
      <c r="AI611">
        <v>1</v>
      </c>
      <c r="AJ611">
        <v>1</v>
      </c>
      <c r="AK611">
        <v>1</v>
      </c>
      <c r="AL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 t="s">
        <v>3</v>
      </c>
      <c r="AT611">
        <v>147</v>
      </c>
      <c r="AU611" t="s">
        <v>3</v>
      </c>
      <c r="AV611">
        <v>0</v>
      </c>
      <c r="AW611">
        <v>1</v>
      </c>
      <c r="AX611">
        <v>-1</v>
      </c>
      <c r="AY611">
        <v>0</v>
      </c>
      <c r="AZ611">
        <v>0</v>
      </c>
      <c r="BA611" t="s">
        <v>3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CX611">
        <f>Y611*Source!I1981</f>
        <v>573.29999999999995</v>
      </c>
      <c r="CY611">
        <f>AA611</f>
        <v>94.72</v>
      </c>
      <c r="CZ611">
        <f>AE611</f>
        <v>94.72</v>
      </c>
      <c r="DA611">
        <f>AI611</f>
        <v>1</v>
      </c>
      <c r="DB611">
        <f t="shared" si="44"/>
        <v>13923.84</v>
      </c>
      <c r="DC611">
        <f t="shared" si="45"/>
        <v>0</v>
      </c>
    </row>
    <row r="612" spans="1:107" x14ac:dyDescent="0.2">
      <c r="A612">
        <f>ROW(Source!A1981)</f>
        <v>1981</v>
      </c>
      <c r="B612">
        <v>55574044</v>
      </c>
      <c r="C612">
        <v>55578302</v>
      </c>
      <c r="D612">
        <v>52279533</v>
      </c>
      <c r="E612">
        <v>1</v>
      </c>
      <c r="F612">
        <v>1</v>
      </c>
      <c r="G612">
        <v>27</v>
      </c>
      <c r="H612">
        <v>3</v>
      </c>
      <c r="I612" t="s">
        <v>592</v>
      </c>
      <c r="J612" t="s">
        <v>593</v>
      </c>
      <c r="K612" t="s">
        <v>594</v>
      </c>
      <c r="L612">
        <v>1346</v>
      </c>
      <c r="N612">
        <v>1009</v>
      </c>
      <c r="O612" t="s">
        <v>151</v>
      </c>
      <c r="P612" t="s">
        <v>151</v>
      </c>
      <c r="Q612">
        <v>1</v>
      </c>
      <c r="W612">
        <v>0</v>
      </c>
      <c r="X612">
        <v>1434584530</v>
      </c>
      <c r="Y612">
        <v>42</v>
      </c>
      <c r="AA612">
        <v>202.34</v>
      </c>
      <c r="AB612">
        <v>0</v>
      </c>
      <c r="AC612">
        <v>0</v>
      </c>
      <c r="AD612">
        <v>0</v>
      </c>
      <c r="AE612">
        <v>202.34</v>
      </c>
      <c r="AF612">
        <v>0</v>
      </c>
      <c r="AG612">
        <v>0</v>
      </c>
      <c r="AH612">
        <v>0</v>
      </c>
      <c r="AI612">
        <v>1</v>
      </c>
      <c r="AJ612">
        <v>1</v>
      </c>
      <c r="AK612">
        <v>1</v>
      </c>
      <c r="AL612">
        <v>1</v>
      </c>
      <c r="AN612">
        <v>0</v>
      </c>
      <c r="AO612">
        <v>1</v>
      </c>
      <c r="AP612">
        <v>0</v>
      </c>
      <c r="AQ612">
        <v>0</v>
      </c>
      <c r="AR612">
        <v>0</v>
      </c>
      <c r="AS612" t="s">
        <v>3</v>
      </c>
      <c r="AT612">
        <v>42</v>
      </c>
      <c r="AU612" t="s">
        <v>3</v>
      </c>
      <c r="AV612">
        <v>0</v>
      </c>
      <c r="AW612">
        <v>2</v>
      </c>
      <c r="AX612">
        <v>55578312</v>
      </c>
      <c r="AY612">
        <v>1</v>
      </c>
      <c r="AZ612">
        <v>0</v>
      </c>
      <c r="BA612">
        <v>589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CX612">
        <f>Y612*Source!I1981</f>
        <v>163.79999999999998</v>
      </c>
      <c r="CY612">
        <f>AA612</f>
        <v>202.34</v>
      </c>
      <c r="CZ612">
        <f>AE612</f>
        <v>202.34</v>
      </c>
      <c r="DA612">
        <f>AI612</f>
        <v>1</v>
      </c>
      <c r="DB612">
        <f t="shared" si="44"/>
        <v>8498.2800000000007</v>
      </c>
      <c r="DC612">
        <f t="shared" si="45"/>
        <v>0</v>
      </c>
    </row>
    <row r="613" spans="1:107" x14ac:dyDescent="0.2">
      <c r="A613">
        <f>ROW(Source!A1981)</f>
        <v>1981</v>
      </c>
      <c r="B613">
        <v>55574044</v>
      </c>
      <c r="C613">
        <v>55578302</v>
      </c>
      <c r="D613">
        <v>52277500</v>
      </c>
      <c r="E613">
        <v>1</v>
      </c>
      <c r="F613">
        <v>1</v>
      </c>
      <c r="G613">
        <v>27</v>
      </c>
      <c r="H613">
        <v>3</v>
      </c>
      <c r="I613" t="s">
        <v>154</v>
      </c>
      <c r="J613" t="s">
        <v>156</v>
      </c>
      <c r="K613" t="s">
        <v>155</v>
      </c>
      <c r="L613">
        <v>1348</v>
      </c>
      <c r="N613">
        <v>1009</v>
      </c>
      <c r="O613" t="s">
        <v>120</v>
      </c>
      <c r="P613" t="s">
        <v>120</v>
      </c>
      <c r="Q613">
        <v>1000</v>
      </c>
      <c r="W613">
        <v>0</v>
      </c>
      <c r="X613">
        <v>-629368275</v>
      </c>
      <c r="Y613">
        <v>1.0500000000000001E-2</v>
      </c>
      <c r="AA613">
        <v>748299.67</v>
      </c>
      <c r="AB613">
        <v>0</v>
      </c>
      <c r="AC613">
        <v>0</v>
      </c>
      <c r="AD613">
        <v>0</v>
      </c>
      <c r="AE613">
        <v>748299.67</v>
      </c>
      <c r="AF613">
        <v>0</v>
      </c>
      <c r="AG613">
        <v>0</v>
      </c>
      <c r="AH613">
        <v>0</v>
      </c>
      <c r="AI613">
        <v>1</v>
      </c>
      <c r="AJ613">
        <v>1</v>
      </c>
      <c r="AK613">
        <v>1</v>
      </c>
      <c r="AL613">
        <v>1</v>
      </c>
      <c r="AN613">
        <v>0</v>
      </c>
      <c r="AO613">
        <v>1</v>
      </c>
      <c r="AP613">
        <v>0</v>
      </c>
      <c r="AQ613">
        <v>0</v>
      </c>
      <c r="AR613">
        <v>0</v>
      </c>
      <c r="AS613" t="s">
        <v>3</v>
      </c>
      <c r="AT613">
        <v>1.0500000000000001E-2</v>
      </c>
      <c r="AU613" t="s">
        <v>3</v>
      </c>
      <c r="AV613">
        <v>0</v>
      </c>
      <c r="AW613">
        <v>2</v>
      </c>
      <c r="AX613">
        <v>55578313</v>
      </c>
      <c r="AY613">
        <v>1</v>
      </c>
      <c r="AZ613">
        <v>0</v>
      </c>
      <c r="BA613">
        <v>590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CX613">
        <f>Y613*Source!I1981</f>
        <v>4.095E-2</v>
      </c>
      <c r="CY613">
        <f>AA613</f>
        <v>748299.67</v>
      </c>
      <c r="CZ613">
        <f>AE613</f>
        <v>748299.67</v>
      </c>
      <c r="DA613">
        <f>AI613</f>
        <v>1</v>
      </c>
      <c r="DB613">
        <f t="shared" si="44"/>
        <v>7857.15</v>
      </c>
      <c r="DC613">
        <f t="shared" si="45"/>
        <v>0</v>
      </c>
    </row>
    <row r="614" spans="1:107" x14ac:dyDescent="0.2">
      <c r="A614">
        <f>ROW(Source!A1984)</f>
        <v>1984</v>
      </c>
      <c r="B614">
        <v>55574044</v>
      </c>
      <c r="C614">
        <v>55578318</v>
      </c>
      <c r="D614">
        <v>52263930</v>
      </c>
      <c r="E614">
        <v>27</v>
      </c>
      <c r="F614">
        <v>1</v>
      </c>
      <c r="G614">
        <v>27</v>
      </c>
      <c r="H614">
        <v>1</v>
      </c>
      <c r="I614" t="s">
        <v>530</v>
      </c>
      <c r="J614" t="s">
        <v>3</v>
      </c>
      <c r="K614" t="s">
        <v>531</v>
      </c>
      <c r="L614">
        <v>1191</v>
      </c>
      <c r="N614">
        <v>1013</v>
      </c>
      <c r="O614" t="s">
        <v>532</v>
      </c>
      <c r="P614" t="s">
        <v>532</v>
      </c>
      <c r="Q614">
        <v>1</v>
      </c>
      <c r="W614">
        <v>0</v>
      </c>
      <c r="X614">
        <v>476480486</v>
      </c>
      <c r="Y614">
        <v>80.27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1</v>
      </c>
      <c r="AK614">
        <v>1</v>
      </c>
      <c r="AL614">
        <v>1</v>
      </c>
      <c r="AN614">
        <v>0</v>
      </c>
      <c r="AO614">
        <v>1</v>
      </c>
      <c r="AP614">
        <v>0</v>
      </c>
      <c r="AQ614">
        <v>0</v>
      </c>
      <c r="AR614">
        <v>0</v>
      </c>
      <c r="AS614" t="s">
        <v>3</v>
      </c>
      <c r="AT614">
        <v>80.27</v>
      </c>
      <c r="AU614" t="s">
        <v>3</v>
      </c>
      <c r="AV614">
        <v>1</v>
      </c>
      <c r="AW614">
        <v>2</v>
      </c>
      <c r="AX614">
        <v>55578322</v>
      </c>
      <c r="AY614">
        <v>1</v>
      </c>
      <c r="AZ614">
        <v>0</v>
      </c>
      <c r="BA614">
        <v>591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CX614">
        <f>Y614*Source!I1984</f>
        <v>72.242999999999995</v>
      </c>
      <c r="CY614">
        <f>AD614</f>
        <v>0</v>
      </c>
      <c r="CZ614">
        <f>AH614</f>
        <v>0</v>
      </c>
      <c r="DA614">
        <f>AL614</f>
        <v>1</v>
      </c>
      <c r="DB614">
        <f t="shared" si="44"/>
        <v>0</v>
      </c>
      <c r="DC614">
        <f t="shared" si="45"/>
        <v>0</v>
      </c>
    </row>
    <row r="615" spans="1:107" x14ac:dyDescent="0.2">
      <c r="A615">
        <f>ROW(Source!A1984)</f>
        <v>1984</v>
      </c>
      <c r="B615">
        <v>55574044</v>
      </c>
      <c r="C615">
        <v>55578318</v>
      </c>
      <c r="D615">
        <v>52279970</v>
      </c>
      <c r="E615">
        <v>1</v>
      </c>
      <c r="F615">
        <v>1</v>
      </c>
      <c r="G615">
        <v>27</v>
      </c>
      <c r="H615">
        <v>3</v>
      </c>
      <c r="I615" t="s">
        <v>595</v>
      </c>
      <c r="J615" t="s">
        <v>596</v>
      </c>
      <c r="K615" t="s">
        <v>597</v>
      </c>
      <c r="L615">
        <v>1339</v>
      </c>
      <c r="N615">
        <v>1007</v>
      </c>
      <c r="O615" t="s">
        <v>175</v>
      </c>
      <c r="P615" t="s">
        <v>175</v>
      </c>
      <c r="Q615">
        <v>1</v>
      </c>
      <c r="W615">
        <v>0</v>
      </c>
      <c r="X615">
        <v>-697630842</v>
      </c>
      <c r="Y615">
        <v>5.9</v>
      </c>
      <c r="AA615">
        <v>3714.73</v>
      </c>
      <c r="AB615">
        <v>0</v>
      </c>
      <c r="AC615">
        <v>0</v>
      </c>
      <c r="AD615">
        <v>0</v>
      </c>
      <c r="AE615">
        <v>3714.73</v>
      </c>
      <c r="AF615">
        <v>0</v>
      </c>
      <c r="AG615">
        <v>0</v>
      </c>
      <c r="AH615">
        <v>0</v>
      </c>
      <c r="AI615">
        <v>1</v>
      </c>
      <c r="AJ615">
        <v>1</v>
      </c>
      <c r="AK615">
        <v>1</v>
      </c>
      <c r="AL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 t="s">
        <v>3</v>
      </c>
      <c r="AT615">
        <v>5.9</v>
      </c>
      <c r="AU615" t="s">
        <v>3</v>
      </c>
      <c r="AV615">
        <v>0</v>
      </c>
      <c r="AW615">
        <v>2</v>
      </c>
      <c r="AX615">
        <v>55578323</v>
      </c>
      <c r="AY615">
        <v>1</v>
      </c>
      <c r="AZ615">
        <v>0</v>
      </c>
      <c r="BA615">
        <v>592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CX615">
        <f>Y615*Source!I1984</f>
        <v>5.3100000000000005</v>
      </c>
      <c r="CY615">
        <f>AA615</f>
        <v>3714.73</v>
      </c>
      <c r="CZ615">
        <f>AE615</f>
        <v>3714.73</v>
      </c>
      <c r="DA615">
        <f>AI615</f>
        <v>1</v>
      </c>
      <c r="DB615">
        <f t="shared" si="44"/>
        <v>21916.91</v>
      </c>
      <c r="DC615">
        <f t="shared" si="45"/>
        <v>0</v>
      </c>
    </row>
    <row r="616" spans="1:107" x14ac:dyDescent="0.2">
      <c r="A616">
        <f>ROW(Source!A1984)</f>
        <v>1984</v>
      </c>
      <c r="B616">
        <v>55574044</v>
      </c>
      <c r="C616">
        <v>55578318</v>
      </c>
      <c r="D616">
        <v>52280046</v>
      </c>
      <c r="E616">
        <v>1</v>
      </c>
      <c r="F616">
        <v>1</v>
      </c>
      <c r="G616">
        <v>27</v>
      </c>
      <c r="H616">
        <v>3</v>
      </c>
      <c r="I616" t="s">
        <v>598</v>
      </c>
      <c r="J616" t="s">
        <v>599</v>
      </c>
      <c r="K616" t="s">
        <v>600</v>
      </c>
      <c r="L616">
        <v>1339</v>
      </c>
      <c r="N616">
        <v>1007</v>
      </c>
      <c r="O616" t="s">
        <v>175</v>
      </c>
      <c r="P616" t="s">
        <v>175</v>
      </c>
      <c r="Q616">
        <v>1</v>
      </c>
      <c r="W616">
        <v>0</v>
      </c>
      <c r="X616">
        <v>253260963</v>
      </c>
      <c r="Y616">
        <v>0.06</v>
      </c>
      <c r="AA616">
        <v>3392.59</v>
      </c>
      <c r="AB616">
        <v>0</v>
      </c>
      <c r="AC616">
        <v>0</v>
      </c>
      <c r="AD616">
        <v>0</v>
      </c>
      <c r="AE616">
        <v>3392.59</v>
      </c>
      <c r="AF616">
        <v>0</v>
      </c>
      <c r="AG616">
        <v>0</v>
      </c>
      <c r="AH616">
        <v>0</v>
      </c>
      <c r="AI616">
        <v>1</v>
      </c>
      <c r="AJ616">
        <v>1</v>
      </c>
      <c r="AK616">
        <v>1</v>
      </c>
      <c r="AL616">
        <v>1</v>
      </c>
      <c r="AN616">
        <v>0</v>
      </c>
      <c r="AO616">
        <v>1</v>
      </c>
      <c r="AP616">
        <v>0</v>
      </c>
      <c r="AQ616">
        <v>0</v>
      </c>
      <c r="AR616">
        <v>0</v>
      </c>
      <c r="AS616" t="s">
        <v>3</v>
      </c>
      <c r="AT616">
        <v>0.06</v>
      </c>
      <c r="AU616" t="s">
        <v>3</v>
      </c>
      <c r="AV616">
        <v>0</v>
      </c>
      <c r="AW616">
        <v>2</v>
      </c>
      <c r="AX616">
        <v>55578324</v>
      </c>
      <c r="AY616">
        <v>1</v>
      </c>
      <c r="AZ616">
        <v>0</v>
      </c>
      <c r="BA616">
        <v>593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CX616">
        <f>Y616*Source!I1984</f>
        <v>5.3999999999999999E-2</v>
      </c>
      <c r="CY616">
        <f>AA616</f>
        <v>3392.59</v>
      </c>
      <c r="CZ616">
        <f>AE616</f>
        <v>3392.59</v>
      </c>
      <c r="DA616">
        <f>AI616</f>
        <v>1</v>
      </c>
      <c r="DB616">
        <f t="shared" si="44"/>
        <v>203.56</v>
      </c>
      <c r="DC616">
        <f t="shared" si="45"/>
        <v>0</v>
      </c>
    </row>
    <row r="617" spans="1:107" x14ac:dyDescent="0.2">
      <c r="A617">
        <f>ROW(Source!A1984)</f>
        <v>1984</v>
      </c>
      <c r="B617">
        <v>55574044</v>
      </c>
      <c r="C617">
        <v>55578318</v>
      </c>
      <c r="D617">
        <v>52280784</v>
      </c>
      <c r="E617">
        <v>1</v>
      </c>
      <c r="F617">
        <v>1</v>
      </c>
      <c r="G617">
        <v>27</v>
      </c>
      <c r="H617">
        <v>3</v>
      </c>
      <c r="I617" t="s">
        <v>173</v>
      </c>
      <c r="J617" t="s">
        <v>176</v>
      </c>
      <c r="K617" t="s">
        <v>174</v>
      </c>
      <c r="L617">
        <v>1339</v>
      </c>
      <c r="N617">
        <v>1007</v>
      </c>
      <c r="O617" t="s">
        <v>175</v>
      </c>
      <c r="P617" t="s">
        <v>175</v>
      </c>
      <c r="Q617">
        <v>1</v>
      </c>
      <c r="W617">
        <v>1</v>
      </c>
      <c r="X617">
        <v>1857369686</v>
      </c>
      <c r="Y617">
        <v>-4.3</v>
      </c>
      <c r="AA617">
        <v>7833.01</v>
      </c>
      <c r="AB617">
        <v>0</v>
      </c>
      <c r="AC617">
        <v>0</v>
      </c>
      <c r="AD617">
        <v>0</v>
      </c>
      <c r="AE617">
        <v>7833.01</v>
      </c>
      <c r="AF617">
        <v>0</v>
      </c>
      <c r="AG617">
        <v>0</v>
      </c>
      <c r="AH617">
        <v>0</v>
      </c>
      <c r="AI617">
        <v>1</v>
      </c>
      <c r="AJ617">
        <v>1</v>
      </c>
      <c r="AK617">
        <v>1</v>
      </c>
      <c r="AL617">
        <v>1</v>
      </c>
      <c r="AN617">
        <v>0</v>
      </c>
      <c r="AO617">
        <v>1</v>
      </c>
      <c r="AP617">
        <v>0</v>
      </c>
      <c r="AQ617">
        <v>0</v>
      </c>
      <c r="AR617">
        <v>0</v>
      </c>
      <c r="AS617" t="s">
        <v>3</v>
      </c>
      <c r="AT617">
        <v>-4.3</v>
      </c>
      <c r="AU617" t="s">
        <v>3</v>
      </c>
      <c r="AV617">
        <v>0</v>
      </c>
      <c r="AW617">
        <v>2</v>
      </c>
      <c r="AX617">
        <v>55578325</v>
      </c>
      <c r="AY617">
        <v>1</v>
      </c>
      <c r="AZ617">
        <v>6144</v>
      </c>
      <c r="BA617">
        <v>594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CX617">
        <f>Y617*Source!I1984</f>
        <v>-3.87</v>
      </c>
      <c r="CY617">
        <f>AA617</f>
        <v>7833.01</v>
      </c>
      <c r="CZ617">
        <f>AE617</f>
        <v>7833.01</v>
      </c>
      <c r="DA617">
        <f>AI617</f>
        <v>1</v>
      </c>
      <c r="DB617">
        <f t="shared" si="44"/>
        <v>-33681.94</v>
      </c>
      <c r="DC617">
        <f t="shared" si="45"/>
        <v>0</v>
      </c>
    </row>
    <row r="618" spans="1:107" x14ac:dyDescent="0.2">
      <c r="A618">
        <f>ROW(Source!A1984)</f>
        <v>1984</v>
      </c>
      <c r="B618">
        <v>55574044</v>
      </c>
      <c r="C618">
        <v>55578318</v>
      </c>
      <c r="D618">
        <v>0</v>
      </c>
      <c r="E618">
        <v>27</v>
      </c>
      <c r="F618">
        <v>1</v>
      </c>
      <c r="G618">
        <v>27</v>
      </c>
      <c r="H618">
        <v>3</v>
      </c>
      <c r="I618" t="s">
        <v>178</v>
      </c>
      <c r="J618" t="s">
        <v>3</v>
      </c>
      <c r="K618" t="s">
        <v>418</v>
      </c>
      <c r="L618">
        <v>1354</v>
      </c>
      <c r="N618">
        <v>1010</v>
      </c>
      <c r="O618" t="s">
        <v>180</v>
      </c>
      <c r="P618" t="s">
        <v>180</v>
      </c>
      <c r="Q618">
        <v>1</v>
      </c>
      <c r="W618">
        <v>0</v>
      </c>
      <c r="X618">
        <v>-1509655843</v>
      </c>
      <c r="Y618">
        <v>0</v>
      </c>
      <c r="AA618">
        <v>372.6</v>
      </c>
      <c r="AB618">
        <v>0</v>
      </c>
      <c r="AC618">
        <v>0</v>
      </c>
      <c r="AD618">
        <v>0</v>
      </c>
      <c r="AE618">
        <v>372.6</v>
      </c>
      <c r="AF618">
        <v>0</v>
      </c>
      <c r="AG618">
        <v>0</v>
      </c>
      <c r="AH618">
        <v>0</v>
      </c>
      <c r="AI618">
        <v>1</v>
      </c>
      <c r="AJ618">
        <v>1</v>
      </c>
      <c r="AK618">
        <v>1</v>
      </c>
      <c r="AL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 t="s">
        <v>3</v>
      </c>
      <c r="AT618">
        <v>0</v>
      </c>
      <c r="AU618" t="s">
        <v>3</v>
      </c>
      <c r="AV618">
        <v>0</v>
      </c>
      <c r="AW618">
        <v>1</v>
      </c>
      <c r="AX618">
        <v>-1</v>
      </c>
      <c r="AY618">
        <v>0</v>
      </c>
      <c r="AZ618">
        <v>0</v>
      </c>
      <c r="BA618" t="s">
        <v>3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CX618">
        <f>Y618*Source!I1984</f>
        <v>0</v>
      </c>
      <c r="CY618">
        <f>AA618</f>
        <v>372.6</v>
      </c>
      <c r="CZ618">
        <f>AE618</f>
        <v>372.6</v>
      </c>
      <c r="DA618">
        <f>AI618</f>
        <v>1</v>
      </c>
      <c r="DB618">
        <f t="shared" si="44"/>
        <v>0</v>
      </c>
      <c r="DC618">
        <f t="shared" si="45"/>
        <v>0</v>
      </c>
    </row>
    <row r="619" spans="1:107" x14ac:dyDescent="0.2">
      <c r="A619">
        <f>ROW(Source!A2054)</f>
        <v>2054</v>
      </c>
      <c r="B619">
        <v>55574044</v>
      </c>
      <c r="C619">
        <v>55578386</v>
      </c>
      <c r="D619">
        <v>52263930</v>
      </c>
      <c r="E619">
        <v>27</v>
      </c>
      <c r="F619">
        <v>1</v>
      </c>
      <c r="G619">
        <v>27</v>
      </c>
      <c r="H619">
        <v>1</v>
      </c>
      <c r="I619" t="s">
        <v>530</v>
      </c>
      <c r="J619" t="s">
        <v>3</v>
      </c>
      <c r="K619" t="s">
        <v>531</v>
      </c>
      <c r="L619">
        <v>1191</v>
      </c>
      <c r="N619">
        <v>1013</v>
      </c>
      <c r="O619" t="s">
        <v>532</v>
      </c>
      <c r="P619" t="s">
        <v>532</v>
      </c>
      <c r="Q619">
        <v>1</v>
      </c>
      <c r="W619">
        <v>0</v>
      </c>
      <c r="X619">
        <v>476480486</v>
      </c>
      <c r="Y619">
        <v>6.22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1</v>
      </c>
      <c r="AL619">
        <v>1</v>
      </c>
      <c r="AN619">
        <v>0</v>
      </c>
      <c r="AO619">
        <v>1</v>
      </c>
      <c r="AP619">
        <v>0</v>
      </c>
      <c r="AQ619">
        <v>0</v>
      </c>
      <c r="AR619">
        <v>0</v>
      </c>
      <c r="AS619" t="s">
        <v>3</v>
      </c>
      <c r="AT619">
        <v>6.22</v>
      </c>
      <c r="AU619" t="s">
        <v>3</v>
      </c>
      <c r="AV619">
        <v>1</v>
      </c>
      <c r="AW619">
        <v>2</v>
      </c>
      <c r="AX619">
        <v>55578392</v>
      </c>
      <c r="AY619">
        <v>1</v>
      </c>
      <c r="AZ619">
        <v>0</v>
      </c>
      <c r="BA619">
        <v>595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CX619">
        <f>Y619*Source!I2054</f>
        <v>3.7319999999999998</v>
      </c>
      <c r="CY619">
        <f>AD619</f>
        <v>0</v>
      </c>
      <c r="CZ619">
        <f>AH619</f>
        <v>0</v>
      </c>
      <c r="DA619">
        <f>AL619</f>
        <v>1</v>
      </c>
      <c r="DB619">
        <f t="shared" si="44"/>
        <v>0</v>
      </c>
      <c r="DC619">
        <f t="shared" si="45"/>
        <v>0</v>
      </c>
    </row>
    <row r="620" spans="1:107" x14ac:dyDescent="0.2">
      <c r="A620">
        <f>ROW(Source!A2054)</f>
        <v>2054</v>
      </c>
      <c r="B620">
        <v>55574044</v>
      </c>
      <c r="C620">
        <v>55578386</v>
      </c>
      <c r="D620">
        <v>52278256</v>
      </c>
      <c r="E620">
        <v>1</v>
      </c>
      <c r="F620">
        <v>1</v>
      </c>
      <c r="G620">
        <v>27</v>
      </c>
      <c r="H620">
        <v>3</v>
      </c>
      <c r="I620" t="s">
        <v>550</v>
      </c>
      <c r="J620" t="s">
        <v>551</v>
      </c>
      <c r="K620" t="s">
        <v>552</v>
      </c>
      <c r="L620">
        <v>1339</v>
      </c>
      <c r="N620">
        <v>1007</v>
      </c>
      <c r="O620" t="s">
        <v>175</v>
      </c>
      <c r="P620" t="s">
        <v>175</v>
      </c>
      <c r="Q620">
        <v>1</v>
      </c>
      <c r="W620">
        <v>0</v>
      </c>
      <c r="X620">
        <v>1817333636</v>
      </c>
      <c r="Y620">
        <v>0.29899999999999999</v>
      </c>
      <c r="AA620">
        <v>590.78</v>
      </c>
      <c r="AB620">
        <v>0</v>
      </c>
      <c r="AC620">
        <v>0</v>
      </c>
      <c r="AD620">
        <v>0</v>
      </c>
      <c r="AE620">
        <v>590.78</v>
      </c>
      <c r="AF620">
        <v>0</v>
      </c>
      <c r="AG620">
        <v>0</v>
      </c>
      <c r="AH620">
        <v>0</v>
      </c>
      <c r="AI620">
        <v>1</v>
      </c>
      <c r="AJ620">
        <v>1</v>
      </c>
      <c r="AK620">
        <v>1</v>
      </c>
      <c r="AL620">
        <v>1</v>
      </c>
      <c r="AN620">
        <v>0</v>
      </c>
      <c r="AO620">
        <v>1</v>
      </c>
      <c r="AP620">
        <v>0</v>
      </c>
      <c r="AQ620">
        <v>0</v>
      </c>
      <c r="AR620">
        <v>0</v>
      </c>
      <c r="AS620" t="s">
        <v>3</v>
      </c>
      <c r="AT620">
        <v>0.29899999999999999</v>
      </c>
      <c r="AU620" t="s">
        <v>3</v>
      </c>
      <c r="AV620">
        <v>0</v>
      </c>
      <c r="AW620">
        <v>2</v>
      </c>
      <c r="AX620">
        <v>55578393</v>
      </c>
      <c r="AY620">
        <v>1</v>
      </c>
      <c r="AZ620">
        <v>0</v>
      </c>
      <c r="BA620">
        <v>596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CX620">
        <f>Y620*Source!I2054</f>
        <v>0.17939999999999998</v>
      </c>
      <c r="CY620">
        <f>AA620</f>
        <v>590.78</v>
      </c>
      <c r="CZ620">
        <f>AE620</f>
        <v>590.78</v>
      </c>
      <c r="DA620">
        <f>AI620</f>
        <v>1</v>
      </c>
      <c r="DB620">
        <f t="shared" si="44"/>
        <v>176.64</v>
      </c>
      <c r="DC620">
        <f t="shared" si="45"/>
        <v>0</v>
      </c>
    </row>
    <row r="621" spans="1:107" x14ac:dyDescent="0.2">
      <c r="A621">
        <f>ROW(Source!A2054)</f>
        <v>2054</v>
      </c>
      <c r="B621">
        <v>55574044</v>
      </c>
      <c r="C621">
        <v>55578386</v>
      </c>
      <c r="D621">
        <v>52277204</v>
      </c>
      <c r="E621">
        <v>1</v>
      </c>
      <c r="F621">
        <v>1</v>
      </c>
      <c r="G621">
        <v>27</v>
      </c>
      <c r="H621">
        <v>3</v>
      </c>
      <c r="I621" t="s">
        <v>553</v>
      </c>
      <c r="J621" t="s">
        <v>554</v>
      </c>
      <c r="K621" t="s">
        <v>555</v>
      </c>
      <c r="L621">
        <v>1348</v>
      </c>
      <c r="N621">
        <v>1009</v>
      </c>
      <c r="O621" t="s">
        <v>120</v>
      </c>
      <c r="P621" t="s">
        <v>120</v>
      </c>
      <c r="Q621">
        <v>1000</v>
      </c>
      <c r="W621">
        <v>0</v>
      </c>
      <c r="X621">
        <v>381792092</v>
      </c>
      <c r="Y621">
        <v>0.107</v>
      </c>
      <c r="AA621">
        <v>4207.5</v>
      </c>
      <c r="AB621">
        <v>0</v>
      </c>
      <c r="AC621">
        <v>0</v>
      </c>
      <c r="AD621">
        <v>0</v>
      </c>
      <c r="AE621">
        <v>4207.5</v>
      </c>
      <c r="AF621">
        <v>0</v>
      </c>
      <c r="AG621">
        <v>0</v>
      </c>
      <c r="AH621">
        <v>0</v>
      </c>
      <c r="AI621">
        <v>1</v>
      </c>
      <c r="AJ621">
        <v>1</v>
      </c>
      <c r="AK621">
        <v>1</v>
      </c>
      <c r="AL621">
        <v>1</v>
      </c>
      <c r="AN621">
        <v>0</v>
      </c>
      <c r="AO621">
        <v>1</v>
      </c>
      <c r="AP621">
        <v>0</v>
      </c>
      <c r="AQ621">
        <v>0</v>
      </c>
      <c r="AR621">
        <v>0</v>
      </c>
      <c r="AS621" t="s">
        <v>3</v>
      </c>
      <c r="AT621">
        <v>0.107</v>
      </c>
      <c r="AU621" t="s">
        <v>3</v>
      </c>
      <c r="AV621">
        <v>0</v>
      </c>
      <c r="AW621">
        <v>2</v>
      </c>
      <c r="AX621">
        <v>55578394</v>
      </c>
      <c r="AY621">
        <v>1</v>
      </c>
      <c r="AZ621">
        <v>0</v>
      </c>
      <c r="BA621">
        <v>597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CX621">
        <f>Y621*Source!I2054</f>
        <v>6.4199999999999993E-2</v>
      </c>
      <c r="CY621">
        <f>AA621</f>
        <v>4207.5</v>
      </c>
      <c r="CZ621">
        <f>AE621</f>
        <v>4207.5</v>
      </c>
      <c r="DA621">
        <f>AI621</f>
        <v>1</v>
      </c>
      <c r="DB621">
        <f t="shared" si="44"/>
        <v>450.2</v>
      </c>
      <c r="DC621">
        <f t="shared" si="45"/>
        <v>0</v>
      </c>
    </row>
    <row r="622" spans="1:107" x14ac:dyDescent="0.2">
      <c r="A622">
        <f>ROW(Source!A2054)</f>
        <v>2054</v>
      </c>
      <c r="B622">
        <v>55574044</v>
      </c>
      <c r="C622">
        <v>55578386</v>
      </c>
      <c r="D622">
        <v>52279001</v>
      </c>
      <c r="E622">
        <v>1</v>
      </c>
      <c r="F622">
        <v>1</v>
      </c>
      <c r="G622">
        <v>27</v>
      </c>
      <c r="H622">
        <v>3</v>
      </c>
      <c r="I622" t="s">
        <v>556</v>
      </c>
      <c r="J622" t="s">
        <v>557</v>
      </c>
      <c r="K622" t="s">
        <v>558</v>
      </c>
      <c r="L622">
        <v>1339</v>
      </c>
      <c r="N622">
        <v>1007</v>
      </c>
      <c r="O622" t="s">
        <v>175</v>
      </c>
      <c r="P622" t="s">
        <v>175</v>
      </c>
      <c r="Q622">
        <v>1</v>
      </c>
      <c r="W622">
        <v>0</v>
      </c>
      <c r="X622">
        <v>1057803868</v>
      </c>
      <c r="Y622">
        <v>7.6999999999999999E-2</v>
      </c>
      <c r="AA622">
        <v>35.25</v>
      </c>
      <c r="AB622">
        <v>0</v>
      </c>
      <c r="AC622">
        <v>0</v>
      </c>
      <c r="AD622">
        <v>0</v>
      </c>
      <c r="AE622">
        <v>35.25</v>
      </c>
      <c r="AF622">
        <v>0</v>
      </c>
      <c r="AG622">
        <v>0</v>
      </c>
      <c r="AH622">
        <v>0</v>
      </c>
      <c r="AI622">
        <v>1</v>
      </c>
      <c r="AJ622">
        <v>1</v>
      </c>
      <c r="AK622">
        <v>1</v>
      </c>
      <c r="AL622">
        <v>1</v>
      </c>
      <c r="AN622">
        <v>0</v>
      </c>
      <c r="AO622">
        <v>1</v>
      </c>
      <c r="AP622">
        <v>0</v>
      </c>
      <c r="AQ622">
        <v>0</v>
      </c>
      <c r="AR622">
        <v>0</v>
      </c>
      <c r="AS622" t="s">
        <v>3</v>
      </c>
      <c r="AT622">
        <v>7.6999999999999999E-2</v>
      </c>
      <c r="AU622" t="s">
        <v>3</v>
      </c>
      <c r="AV622">
        <v>0</v>
      </c>
      <c r="AW622">
        <v>2</v>
      </c>
      <c r="AX622">
        <v>55578395</v>
      </c>
      <c r="AY622">
        <v>1</v>
      </c>
      <c r="AZ622">
        <v>0</v>
      </c>
      <c r="BA622">
        <v>598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CX622">
        <f>Y622*Source!I2054</f>
        <v>4.6199999999999998E-2</v>
      </c>
      <c r="CY622">
        <f>AA622</f>
        <v>35.25</v>
      </c>
      <c r="CZ622">
        <f>AE622</f>
        <v>35.25</v>
      </c>
      <c r="DA622">
        <f>AI622</f>
        <v>1</v>
      </c>
      <c r="DB622">
        <f t="shared" si="44"/>
        <v>2.71</v>
      </c>
      <c r="DC622">
        <f t="shared" si="45"/>
        <v>0</v>
      </c>
    </row>
    <row r="623" spans="1:107" x14ac:dyDescent="0.2">
      <c r="A623">
        <f>ROW(Source!A2054)</f>
        <v>2054</v>
      </c>
      <c r="B623">
        <v>55574044</v>
      </c>
      <c r="C623">
        <v>55578386</v>
      </c>
      <c r="D623">
        <v>52281688</v>
      </c>
      <c r="E623">
        <v>1</v>
      </c>
      <c r="F623">
        <v>1</v>
      </c>
      <c r="G623">
        <v>27</v>
      </c>
      <c r="H623">
        <v>3</v>
      </c>
      <c r="I623" t="s">
        <v>270</v>
      </c>
      <c r="J623" t="s">
        <v>272</v>
      </c>
      <c r="K623" t="s">
        <v>271</v>
      </c>
      <c r="L623">
        <v>1354</v>
      </c>
      <c r="N623">
        <v>1010</v>
      </c>
      <c r="O623" t="s">
        <v>180</v>
      </c>
      <c r="P623" t="s">
        <v>180</v>
      </c>
      <c r="Q623">
        <v>1</v>
      </c>
      <c r="W623">
        <v>0</v>
      </c>
      <c r="X623">
        <v>-1873178035</v>
      </c>
      <c r="Y623">
        <v>10</v>
      </c>
      <c r="AA623">
        <v>236.53</v>
      </c>
      <c r="AB623">
        <v>0</v>
      </c>
      <c r="AC623">
        <v>0</v>
      </c>
      <c r="AD623">
        <v>0</v>
      </c>
      <c r="AE623">
        <v>236.53</v>
      </c>
      <c r="AF623">
        <v>0</v>
      </c>
      <c r="AG623">
        <v>0</v>
      </c>
      <c r="AH623">
        <v>0</v>
      </c>
      <c r="AI623">
        <v>1</v>
      </c>
      <c r="AJ623">
        <v>1</v>
      </c>
      <c r="AK623">
        <v>1</v>
      </c>
      <c r="AL623">
        <v>1</v>
      </c>
      <c r="AN623">
        <v>0</v>
      </c>
      <c r="AO623">
        <v>1</v>
      </c>
      <c r="AP623">
        <v>0</v>
      </c>
      <c r="AQ623">
        <v>0</v>
      </c>
      <c r="AR623">
        <v>0</v>
      </c>
      <c r="AS623" t="s">
        <v>3</v>
      </c>
      <c r="AT623">
        <v>10</v>
      </c>
      <c r="AU623" t="s">
        <v>3</v>
      </c>
      <c r="AV623">
        <v>0</v>
      </c>
      <c r="AW623">
        <v>2</v>
      </c>
      <c r="AX623">
        <v>55578396</v>
      </c>
      <c r="AY623">
        <v>1</v>
      </c>
      <c r="AZ623">
        <v>0</v>
      </c>
      <c r="BA623">
        <v>599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CX623">
        <f>Y623*Source!I2054</f>
        <v>6</v>
      </c>
      <c r="CY623">
        <f>AA623</f>
        <v>236.53</v>
      </c>
      <c r="CZ623">
        <f>AE623</f>
        <v>236.53</v>
      </c>
      <c r="DA623">
        <f>AI623</f>
        <v>1</v>
      </c>
      <c r="DB623">
        <f t="shared" si="44"/>
        <v>2365.3000000000002</v>
      </c>
      <c r="DC623">
        <f t="shared" si="45"/>
        <v>0</v>
      </c>
    </row>
    <row r="624" spans="1:107" x14ac:dyDescent="0.2">
      <c r="A624">
        <f>ROW(Source!A2056)</f>
        <v>2056</v>
      </c>
      <c r="B624">
        <v>55574044</v>
      </c>
      <c r="C624">
        <v>55578398</v>
      </c>
      <c r="D624">
        <v>52263930</v>
      </c>
      <c r="E624">
        <v>27</v>
      </c>
      <c r="F624">
        <v>1</v>
      </c>
      <c r="G624">
        <v>27</v>
      </c>
      <c r="H624">
        <v>1</v>
      </c>
      <c r="I624" t="s">
        <v>530</v>
      </c>
      <c r="J624" t="s">
        <v>3</v>
      </c>
      <c r="K624" t="s">
        <v>531</v>
      </c>
      <c r="L624">
        <v>1191</v>
      </c>
      <c r="N624">
        <v>1013</v>
      </c>
      <c r="O624" t="s">
        <v>532</v>
      </c>
      <c r="P624" t="s">
        <v>532</v>
      </c>
      <c r="Q624">
        <v>1</v>
      </c>
      <c r="W624">
        <v>0</v>
      </c>
      <c r="X624">
        <v>476480486</v>
      </c>
      <c r="Y624">
        <v>6.22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1</v>
      </c>
      <c r="AK624">
        <v>1</v>
      </c>
      <c r="AL624">
        <v>1</v>
      </c>
      <c r="AN624">
        <v>0</v>
      </c>
      <c r="AO624">
        <v>1</v>
      </c>
      <c r="AP624">
        <v>0</v>
      </c>
      <c r="AQ624">
        <v>0</v>
      </c>
      <c r="AR624">
        <v>0</v>
      </c>
      <c r="AS624" t="s">
        <v>3</v>
      </c>
      <c r="AT624">
        <v>6.22</v>
      </c>
      <c r="AU624" t="s">
        <v>3</v>
      </c>
      <c r="AV624">
        <v>1</v>
      </c>
      <c r="AW624">
        <v>2</v>
      </c>
      <c r="AX624">
        <v>55578404</v>
      </c>
      <c r="AY624">
        <v>1</v>
      </c>
      <c r="AZ624">
        <v>0</v>
      </c>
      <c r="BA624">
        <v>600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CX624">
        <f>Y624*Source!I2056</f>
        <v>4.976</v>
      </c>
      <c r="CY624">
        <f>AD624</f>
        <v>0</v>
      </c>
      <c r="CZ624">
        <f>AH624</f>
        <v>0</v>
      </c>
      <c r="DA624">
        <f>AL624</f>
        <v>1</v>
      </c>
      <c r="DB624">
        <f t="shared" si="44"/>
        <v>0</v>
      </c>
      <c r="DC624">
        <f t="shared" si="45"/>
        <v>0</v>
      </c>
    </row>
    <row r="625" spans="1:107" x14ac:dyDescent="0.2">
      <c r="A625">
        <f>ROW(Source!A2056)</f>
        <v>2056</v>
      </c>
      <c r="B625">
        <v>55574044</v>
      </c>
      <c r="C625">
        <v>55578398</v>
      </c>
      <c r="D625">
        <v>52278256</v>
      </c>
      <c r="E625">
        <v>1</v>
      </c>
      <c r="F625">
        <v>1</v>
      </c>
      <c r="G625">
        <v>27</v>
      </c>
      <c r="H625">
        <v>3</v>
      </c>
      <c r="I625" t="s">
        <v>550</v>
      </c>
      <c r="J625" t="s">
        <v>551</v>
      </c>
      <c r="K625" t="s">
        <v>552</v>
      </c>
      <c r="L625">
        <v>1339</v>
      </c>
      <c r="N625">
        <v>1007</v>
      </c>
      <c r="O625" t="s">
        <v>175</v>
      </c>
      <c r="P625" t="s">
        <v>175</v>
      </c>
      <c r="Q625">
        <v>1</v>
      </c>
      <c r="W625">
        <v>0</v>
      </c>
      <c r="X625">
        <v>1817333636</v>
      </c>
      <c r="Y625">
        <v>0.29899999999999999</v>
      </c>
      <c r="AA625">
        <v>590.78</v>
      </c>
      <c r="AB625">
        <v>0</v>
      </c>
      <c r="AC625">
        <v>0</v>
      </c>
      <c r="AD625">
        <v>0</v>
      </c>
      <c r="AE625">
        <v>590.78</v>
      </c>
      <c r="AF625">
        <v>0</v>
      </c>
      <c r="AG625">
        <v>0</v>
      </c>
      <c r="AH625">
        <v>0</v>
      </c>
      <c r="AI625">
        <v>1</v>
      </c>
      <c r="AJ625">
        <v>1</v>
      </c>
      <c r="AK625">
        <v>1</v>
      </c>
      <c r="AL625">
        <v>1</v>
      </c>
      <c r="AN625">
        <v>0</v>
      </c>
      <c r="AO625">
        <v>1</v>
      </c>
      <c r="AP625">
        <v>0</v>
      </c>
      <c r="AQ625">
        <v>0</v>
      </c>
      <c r="AR625">
        <v>0</v>
      </c>
      <c r="AS625" t="s">
        <v>3</v>
      </c>
      <c r="AT625">
        <v>0.29899999999999999</v>
      </c>
      <c r="AU625" t="s">
        <v>3</v>
      </c>
      <c r="AV625">
        <v>0</v>
      </c>
      <c r="AW625">
        <v>2</v>
      </c>
      <c r="AX625">
        <v>55578405</v>
      </c>
      <c r="AY625">
        <v>1</v>
      </c>
      <c r="AZ625">
        <v>0</v>
      </c>
      <c r="BA625">
        <v>601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CX625">
        <f>Y625*Source!I2056</f>
        <v>0.2392</v>
      </c>
      <c r="CY625">
        <f>AA625</f>
        <v>590.78</v>
      </c>
      <c r="CZ625">
        <f>AE625</f>
        <v>590.78</v>
      </c>
      <c r="DA625">
        <f>AI625</f>
        <v>1</v>
      </c>
      <c r="DB625">
        <f t="shared" si="44"/>
        <v>176.64</v>
      </c>
      <c r="DC625">
        <f t="shared" si="45"/>
        <v>0</v>
      </c>
    </row>
    <row r="626" spans="1:107" x14ac:dyDescent="0.2">
      <c r="A626">
        <f>ROW(Source!A2056)</f>
        <v>2056</v>
      </c>
      <c r="B626">
        <v>55574044</v>
      </c>
      <c r="C626">
        <v>55578398</v>
      </c>
      <c r="D626">
        <v>52277204</v>
      </c>
      <c r="E626">
        <v>1</v>
      </c>
      <c r="F626">
        <v>1</v>
      </c>
      <c r="G626">
        <v>27</v>
      </c>
      <c r="H626">
        <v>3</v>
      </c>
      <c r="I626" t="s">
        <v>553</v>
      </c>
      <c r="J626" t="s">
        <v>554</v>
      </c>
      <c r="K626" t="s">
        <v>555</v>
      </c>
      <c r="L626">
        <v>1348</v>
      </c>
      <c r="N626">
        <v>1009</v>
      </c>
      <c r="O626" t="s">
        <v>120</v>
      </c>
      <c r="P626" t="s">
        <v>120</v>
      </c>
      <c r="Q626">
        <v>1000</v>
      </c>
      <c r="W626">
        <v>0</v>
      </c>
      <c r="X626">
        <v>381792092</v>
      </c>
      <c r="Y626">
        <v>0.107</v>
      </c>
      <c r="AA626">
        <v>4207.5</v>
      </c>
      <c r="AB626">
        <v>0</v>
      </c>
      <c r="AC626">
        <v>0</v>
      </c>
      <c r="AD626">
        <v>0</v>
      </c>
      <c r="AE626">
        <v>4207.5</v>
      </c>
      <c r="AF626">
        <v>0</v>
      </c>
      <c r="AG626">
        <v>0</v>
      </c>
      <c r="AH626">
        <v>0</v>
      </c>
      <c r="AI626">
        <v>1</v>
      </c>
      <c r="AJ626">
        <v>1</v>
      </c>
      <c r="AK626">
        <v>1</v>
      </c>
      <c r="AL626">
        <v>1</v>
      </c>
      <c r="AN626">
        <v>0</v>
      </c>
      <c r="AO626">
        <v>1</v>
      </c>
      <c r="AP626">
        <v>0</v>
      </c>
      <c r="AQ626">
        <v>0</v>
      </c>
      <c r="AR626">
        <v>0</v>
      </c>
      <c r="AS626" t="s">
        <v>3</v>
      </c>
      <c r="AT626">
        <v>0.107</v>
      </c>
      <c r="AU626" t="s">
        <v>3</v>
      </c>
      <c r="AV626">
        <v>0</v>
      </c>
      <c r="AW626">
        <v>2</v>
      </c>
      <c r="AX626">
        <v>55578406</v>
      </c>
      <c r="AY626">
        <v>1</v>
      </c>
      <c r="AZ626">
        <v>0</v>
      </c>
      <c r="BA626">
        <v>602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CX626">
        <f>Y626*Source!I2056</f>
        <v>8.5600000000000009E-2</v>
      </c>
      <c r="CY626">
        <f>AA626</f>
        <v>4207.5</v>
      </c>
      <c r="CZ626">
        <f>AE626</f>
        <v>4207.5</v>
      </c>
      <c r="DA626">
        <f>AI626</f>
        <v>1</v>
      </c>
      <c r="DB626">
        <f t="shared" si="44"/>
        <v>450.2</v>
      </c>
      <c r="DC626">
        <f t="shared" si="45"/>
        <v>0</v>
      </c>
    </row>
    <row r="627" spans="1:107" x14ac:dyDescent="0.2">
      <c r="A627">
        <f>ROW(Source!A2056)</f>
        <v>2056</v>
      </c>
      <c r="B627">
        <v>55574044</v>
      </c>
      <c r="C627">
        <v>55578398</v>
      </c>
      <c r="D627">
        <v>52279001</v>
      </c>
      <c r="E627">
        <v>1</v>
      </c>
      <c r="F627">
        <v>1</v>
      </c>
      <c r="G627">
        <v>27</v>
      </c>
      <c r="H627">
        <v>3</v>
      </c>
      <c r="I627" t="s">
        <v>556</v>
      </c>
      <c r="J627" t="s">
        <v>557</v>
      </c>
      <c r="K627" t="s">
        <v>558</v>
      </c>
      <c r="L627">
        <v>1339</v>
      </c>
      <c r="N627">
        <v>1007</v>
      </c>
      <c r="O627" t="s">
        <v>175</v>
      </c>
      <c r="P627" t="s">
        <v>175</v>
      </c>
      <c r="Q627">
        <v>1</v>
      </c>
      <c r="W627">
        <v>0</v>
      </c>
      <c r="X627">
        <v>1057803868</v>
      </c>
      <c r="Y627">
        <v>7.6999999999999999E-2</v>
      </c>
      <c r="AA627">
        <v>35.25</v>
      </c>
      <c r="AB627">
        <v>0</v>
      </c>
      <c r="AC627">
        <v>0</v>
      </c>
      <c r="AD627">
        <v>0</v>
      </c>
      <c r="AE627">
        <v>35.25</v>
      </c>
      <c r="AF627">
        <v>0</v>
      </c>
      <c r="AG627">
        <v>0</v>
      </c>
      <c r="AH627">
        <v>0</v>
      </c>
      <c r="AI627">
        <v>1</v>
      </c>
      <c r="AJ627">
        <v>1</v>
      </c>
      <c r="AK627">
        <v>1</v>
      </c>
      <c r="AL627">
        <v>1</v>
      </c>
      <c r="AN627">
        <v>0</v>
      </c>
      <c r="AO627">
        <v>1</v>
      </c>
      <c r="AP627">
        <v>0</v>
      </c>
      <c r="AQ627">
        <v>0</v>
      </c>
      <c r="AR627">
        <v>0</v>
      </c>
      <c r="AS627" t="s">
        <v>3</v>
      </c>
      <c r="AT627">
        <v>7.6999999999999999E-2</v>
      </c>
      <c r="AU627" t="s">
        <v>3</v>
      </c>
      <c r="AV627">
        <v>0</v>
      </c>
      <c r="AW627">
        <v>2</v>
      </c>
      <c r="AX627">
        <v>55578407</v>
      </c>
      <c r="AY627">
        <v>1</v>
      </c>
      <c r="AZ627">
        <v>0</v>
      </c>
      <c r="BA627">
        <v>603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CX627">
        <f>Y627*Source!I2056</f>
        <v>6.1600000000000002E-2</v>
      </c>
      <c r="CY627">
        <f>AA627</f>
        <v>35.25</v>
      </c>
      <c r="CZ627">
        <f>AE627</f>
        <v>35.25</v>
      </c>
      <c r="DA627">
        <f>AI627</f>
        <v>1</v>
      </c>
      <c r="DB627">
        <f t="shared" si="44"/>
        <v>2.71</v>
      </c>
      <c r="DC627">
        <f t="shared" si="45"/>
        <v>0</v>
      </c>
    </row>
    <row r="628" spans="1:107" x14ac:dyDescent="0.2">
      <c r="A628">
        <f>ROW(Source!A2056)</f>
        <v>2056</v>
      </c>
      <c r="B628">
        <v>55574044</v>
      </c>
      <c r="C628">
        <v>55578398</v>
      </c>
      <c r="D628">
        <v>52281688</v>
      </c>
      <c r="E628">
        <v>1</v>
      </c>
      <c r="F628">
        <v>1</v>
      </c>
      <c r="G628">
        <v>27</v>
      </c>
      <c r="H628">
        <v>3</v>
      </c>
      <c r="I628" t="s">
        <v>270</v>
      </c>
      <c r="J628" t="s">
        <v>272</v>
      </c>
      <c r="K628" t="s">
        <v>271</v>
      </c>
      <c r="L628">
        <v>1354</v>
      </c>
      <c r="N628">
        <v>1010</v>
      </c>
      <c r="O628" t="s">
        <v>180</v>
      </c>
      <c r="P628" t="s">
        <v>180</v>
      </c>
      <c r="Q628">
        <v>1</v>
      </c>
      <c r="W628">
        <v>0</v>
      </c>
      <c r="X628">
        <v>-1873178035</v>
      </c>
      <c r="Y628">
        <v>10</v>
      </c>
      <c r="AA628">
        <v>236.53</v>
      </c>
      <c r="AB628">
        <v>0</v>
      </c>
      <c r="AC628">
        <v>0</v>
      </c>
      <c r="AD628">
        <v>0</v>
      </c>
      <c r="AE628">
        <v>236.53</v>
      </c>
      <c r="AF628">
        <v>0</v>
      </c>
      <c r="AG628">
        <v>0</v>
      </c>
      <c r="AH628">
        <v>0</v>
      </c>
      <c r="AI628">
        <v>1</v>
      </c>
      <c r="AJ628">
        <v>1</v>
      </c>
      <c r="AK628">
        <v>1</v>
      </c>
      <c r="AL628">
        <v>1</v>
      </c>
      <c r="AN628">
        <v>0</v>
      </c>
      <c r="AO628">
        <v>1</v>
      </c>
      <c r="AP628">
        <v>0</v>
      </c>
      <c r="AQ628">
        <v>0</v>
      </c>
      <c r="AR628">
        <v>0</v>
      </c>
      <c r="AS628" t="s">
        <v>3</v>
      </c>
      <c r="AT628">
        <v>10</v>
      </c>
      <c r="AU628" t="s">
        <v>3</v>
      </c>
      <c r="AV628">
        <v>0</v>
      </c>
      <c r="AW628">
        <v>2</v>
      </c>
      <c r="AX628">
        <v>55578408</v>
      </c>
      <c r="AY628">
        <v>1</v>
      </c>
      <c r="AZ628">
        <v>0</v>
      </c>
      <c r="BA628">
        <v>604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CX628">
        <f>Y628*Source!I2056</f>
        <v>8</v>
      </c>
      <c r="CY628">
        <f>AA628</f>
        <v>236.53</v>
      </c>
      <c r="CZ628">
        <f>AE628</f>
        <v>236.53</v>
      </c>
      <c r="DA628">
        <f>AI628</f>
        <v>1</v>
      </c>
      <c r="DB628">
        <f t="shared" si="44"/>
        <v>2365.3000000000002</v>
      </c>
      <c r="DC628">
        <f t="shared" si="45"/>
        <v>0</v>
      </c>
    </row>
    <row r="629" spans="1:107" x14ac:dyDescent="0.2">
      <c r="A629">
        <f>ROW(Source!A2058)</f>
        <v>2058</v>
      </c>
      <c r="B629">
        <v>55574044</v>
      </c>
      <c r="C629">
        <v>55578410</v>
      </c>
      <c r="D629">
        <v>52263930</v>
      </c>
      <c r="E629">
        <v>27</v>
      </c>
      <c r="F629">
        <v>1</v>
      </c>
      <c r="G629">
        <v>27</v>
      </c>
      <c r="H629">
        <v>1</v>
      </c>
      <c r="I629" t="s">
        <v>530</v>
      </c>
      <c r="J629" t="s">
        <v>3</v>
      </c>
      <c r="K629" t="s">
        <v>531</v>
      </c>
      <c r="L629">
        <v>1191</v>
      </c>
      <c r="N629">
        <v>1013</v>
      </c>
      <c r="O629" t="s">
        <v>532</v>
      </c>
      <c r="P629" t="s">
        <v>532</v>
      </c>
      <c r="Q629">
        <v>1</v>
      </c>
      <c r="W629">
        <v>0</v>
      </c>
      <c r="X629">
        <v>476480486</v>
      </c>
      <c r="Y629">
        <v>6.22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1</v>
      </c>
      <c r="AK629">
        <v>1</v>
      </c>
      <c r="AL629">
        <v>1</v>
      </c>
      <c r="AN629">
        <v>0</v>
      </c>
      <c r="AO629">
        <v>1</v>
      </c>
      <c r="AP629">
        <v>0</v>
      </c>
      <c r="AQ629">
        <v>0</v>
      </c>
      <c r="AR629">
        <v>0</v>
      </c>
      <c r="AS629" t="s">
        <v>3</v>
      </c>
      <c r="AT629">
        <v>6.22</v>
      </c>
      <c r="AU629" t="s">
        <v>3</v>
      </c>
      <c r="AV629">
        <v>1</v>
      </c>
      <c r="AW629">
        <v>2</v>
      </c>
      <c r="AX629">
        <v>55578416</v>
      </c>
      <c r="AY629">
        <v>1</v>
      </c>
      <c r="AZ629">
        <v>0</v>
      </c>
      <c r="BA629">
        <v>605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CX629">
        <f>Y629*Source!I2058</f>
        <v>1.244</v>
      </c>
      <c r="CY629">
        <f>AD629</f>
        <v>0</v>
      </c>
      <c r="CZ629">
        <f>AH629</f>
        <v>0</v>
      </c>
      <c r="DA629">
        <f>AL629</f>
        <v>1</v>
      </c>
      <c r="DB629">
        <f t="shared" si="44"/>
        <v>0</v>
      </c>
      <c r="DC629">
        <f t="shared" si="45"/>
        <v>0</v>
      </c>
    </row>
    <row r="630" spans="1:107" x14ac:dyDescent="0.2">
      <c r="A630">
        <f>ROW(Source!A2058)</f>
        <v>2058</v>
      </c>
      <c r="B630">
        <v>55574044</v>
      </c>
      <c r="C630">
        <v>55578410</v>
      </c>
      <c r="D630">
        <v>52278256</v>
      </c>
      <c r="E630">
        <v>1</v>
      </c>
      <c r="F630">
        <v>1</v>
      </c>
      <c r="G630">
        <v>27</v>
      </c>
      <c r="H630">
        <v>3</v>
      </c>
      <c r="I630" t="s">
        <v>550</v>
      </c>
      <c r="J630" t="s">
        <v>551</v>
      </c>
      <c r="K630" t="s">
        <v>552</v>
      </c>
      <c r="L630">
        <v>1339</v>
      </c>
      <c r="N630">
        <v>1007</v>
      </c>
      <c r="O630" t="s">
        <v>175</v>
      </c>
      <c r="P630" t="s">
        <v>175</v>
      </c>
      <c r="Q630">
        <v>1</v>
      </c>
      <c r="W630">
        <v>0</v>
      </c>
      <c r="X630">
        <v>1817333636</v>
      </c>
      <c r="Y630">
        <v>0.29899999999999999</v>
      </c>
      <c r="AA630">
        <v>590.78</v>
      </c>
      <c r="AB630">
        <v>0</v>
      </c>
      <c r="AC630">
        <v>0</v>
      </c>
      <c r="AD630">
        <v>0</v>
      </c>
      <c r="AE630">
        <v>590.78</v>
      </c>
      <c r="AF630">
        <v>0</v>
      </c>
      <c r="AG630">
        <v>0</v>
      </c>
      <c r="AH630">
        <v>0</v>
      </c>
      <c r="AI630">
        <v>1</v>
      </c>
      <c r="AJ630">
        <v>1</v>
      </c>
      <c r="AK630">
        <v>1</v>
      </c>
      <c r="AL630">
        <v>1</v>
      </c>
      <c r="AN630">
        <v>0</v>
      </c>
      <c r="AO630">
        <v>1</v>
      </c>
      <c r="AP630">
        <v>0</v>
      </c>
      <c r="AQ630">
        <v>0</v>
      </c>
      <c r="AR630">
        <v>0</v>
      </c>
      <c r="AS630" t="s">
        <v>3</v>
      </c>
      <c r="AT630">
        <v>0.29899999999999999</v>
      </c>
      <c r="AU630" t="s">
        <v>3</v>
      </c>
      <c r="AV630">
        <v>0</v>
      </c>
      <c r="AW630">
        <v>2</v>
      </c>
      <c r="AX630">
        <v>55578417</v>
      </c>
      <c r="AY630">
        <v>1</v>
      </c>
      <c r="AZ630">
        <v>0</v>
      </c>
      <c r="BA630">
        <v>606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CX630">
        <f>Y630*Source!I2058</f>
        <v>5.9799999999999999E-2</v>
      </c>
      <c r="CY630">
        <f>AA630</f>
        <v>590.78</v>
      </c>
      <c r="CZ630">
        <f>AE630</f>
        <v>590.78</v>
      </c>
      <c r="DA630">
        <f>AI630</f>
        <v>1</v>
      </c>
      <c r="DB630">
        <f t="shared" si="44"/>
        <v>176.64</v>
      </c>
      <c r="DC630">
        <f t="shared" si="45"/>
        <v>0</v>
      </c>
    </row>
    <row r="631" spans="1:107" x14ac:dyDescent="0.2">
      <c r="A631">
        <f>ROW(Source!A2058)</f>
        <v>2058</v>
      </c>
      <c r="B631">
        <v>55574044</v>
      </c>
      <c r="C631">
        <v>55578410</v>
      </c>
      <c r="D631">
        <v>52277204</v>
      </c>
      <c r="E631">
        <v>1</v>
      </c>
      <c r="F631">
        <v>1</v>
      </c>
      <c r="G631">
        <v>27</v>
      </c>
      <c r="H631">
        <v>3</v>
      </c>
      <c r="I631" t="s">
        <v>553</v>
      </c>
      <c r="J631" t="s">
        <v>554</v>
      </c>
      <c r="K631" t="s">
        <v>555</v>
      </c>
      <c r="L631">
        <v>1348</v>
      </c>
      <c r="N631">
        <v>1009</v>
      </c>
      <c r="O631" t="s">
        <v>120</v>
      </c>
      <c r="P631" t="s">
        <v>120</v>
      </c>
      <c r="Q631">
        <v>1000</v>
      </c>
      <c r="W631">
        <v>0</v>
      </c>
      <c r="X631">
        <v>381792092</v>
      </c>
      <c r="Y631">
        <v>0.107</v>
      </c>
      <c r="AA631">
        <v>4207.5</v>
      </c>
      <c r="AB631">
        <v>0</v>
      </c>
      <c r="AC631">
        <v>0</v>
      </c>
      <c r="AD631">
        <v>0</v>
      </c>
      <c r="AE631">
        <v>4207.5</v>
      </c>
      <c r="AF631">
        <v>0</v>
      </c>
      <c r="AG631">
        <v>0</v>
      </c>
      <c r="AH631">
        <v>0</v>
      </c>
      <c r="AI631">
        <v>1</v>
      </c>
      <c r="AJ631">
        <v>1</v>
      </c>
      <c r="AK631">
        <v>1</v>
      </c>
      <c r="AL631">
        <v>1</v>
      </c>
      <c r="AN631">
        <v>0</v>
      </c>
      <c r="AO631">
        <v>1</v>
      </c>
      <c r="AP631">
        <v>0</v>
      </c>
      <c r="AQ631">
        <v>0</v>
      </c>
      <c r="AR631">
        <v>0</v>
      </c>
      <c r="AS631" t="s">
        <v>3</v>
      </c>
      <c r="AT631">
        <v>0.107</v>
      </c>
      <c r="AU631" t="s">
        <v>3</v>
      </c>
      <c r="AV631">
        <v>0</v>
      </c>
      <c r="AW631">
        <v>2</v>
      </c>
      <c r="AX631">
        <v>55578418</v>
      </c>
      <c r="AY631">
        <v>1</v>
      </c>
      <c r="AZ631">
        <v>0</v>
      </c>
      <c r="BA631">
        <v>607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CX631">
        <f>Y631*Source!I2058</f>
        <v>2.1400000000000002E-2</v>
      </c>
      <c r="CY631">
        <f>AA631</f>
        <v>4207.5</v>
      </c>
      <c r="CZ631">
        <f>AE631</f>
        <v>4207.5</v>
      </c>
      <c r="DA631">
        <f>AI631</f>
        <v>1</v>
      </c>
      <c r="DB631">
        <f t="shared" si="44"/>
        <v>450.2</v>
      </c>
      <c r="DC631">
        <f t="shared" si="45"/>
        <v>0</v>
      </c>
    </row>
    <row r="632" spans="1:107" x14ac:dyDescent="0.2">
      <c r="A632">
        <f>ROW(Source!A2058)</f>
        <v>2058</v>
      </c>
      <c r="B632">
        <v>55574044</v>
      </c>
      <c r="C632">
        <v>55578410</v>
      </c>
      <c r="D632">
        <v>52279001</v>
      </c>
      <c r="E632">
        <v>1</v>
      </c>
      <c r="F632">
        <v>1</v>
      </c>
      <c r="G632">
        <v>27</v>
      </c>
      <c r="H632">
        <v>3</v>
      </c>
      <c r="I632" t="s">
        <v>556</v>
      </c>
      <c r="J632" t="s">
        <v>557</v>
      </c>
      <c r="K632" t="s">
        <v>558</v>
      </c>
      <c r="L632">
        <v>1339</v>
      </c>
      <c r="N632">
        <v>1007</v>
      </c>
      <c r="O632" t="s">
        <v>175</v>
      </c>
      <c r="P632" t="s">
        <v>175</v>
      </c>
      <c r="Q632">
        <v>1</v>
      </c>
      <c r="W632">
        <v>0</v>
      </c>
      <c r="X632">
        <v>1057803868</v>
      </c>
      <c r="Y632">
        <v>7.6999999999999999E-2</v>
      </c>
      <c r="AA632">
        <v>35.25</v>
      </c>
      <c r="AB632">
        <v>0</v>
      </c>
      <c r="AC632">
        <v>0</v>
      </c>
      <c r="AD632">
        <v>0</v>
      </c>
      <c r="AE632">
        <v>35.25</v>
      </c>
      <c r="AF632">
        <v>0</v>
      </c>
      <c r="AG632">
        <v>0</v>
      </c>
      <c r="AH632">
        <v>0</v>
      </c>
      <c r="AI632">
        <v>1</v>
      </c>
      <c r="AJ632">
        <v>1</v>
      </c>
      <c r="AK632">
        <v>1</v>
      </c>
      <c r="AL632">
        <v>1</v>
      </c>
      <c r="AN632">
        <v>0</v>
      </c>
      <c r="AO632">
        <v>1</v>
      </c>
      <c r="AP632">
        <v>0</v>
      </c>
      <c r="AQ632">
        <v>0</v>
      </c>
      <c r="AR632">
        <v>0</v>
      </c>
      <c r="AS632" t="s">
        <v>3</v>
      </c>
      <c r="AT632">
        <v>7.6999999999999999E-2</v>
      </c>
      <c r="AU632" t="s">
        <v>3</v>
      </c>
      <c r="AV632">
        <v>0</v>
      </c>
      <c r="AW632">
        <v>2</v>
      </c>
      <c r="AX632">
        <v>55578419</v>
      </c>
      <c r="AY632">
        <v>1</v>
      </c>
      <c r="AZ632">
        <v>0</v>
      </c>
      <c r="BA632">
        <v>608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CX632">
        <f>Y632*Source!I2058</f>
        <v>1.54E-2</v>
      </c>
      <c r="CY632">
        <f>AA632</f>
        <v>35.25</v>
      </c>
      <c r="CZ632">
        <f>AE632</f>
        <v>35.25</v>
      </c>
      <c r="DA632">
        <f>AI632</f>
        <v>1</v>
      </c>
      <c r="DB632">
        <f t="shared" si="44"/>
        <v>2.71</v>
      </c>
      <c r="DC632">
        <f t="shared" si="45"/>
        <v>0</v>
      </c>
    </row>
    <row r="633" spans="1:107" x14ac:dyDescent="0.2">
      <c r="A633">
        <f>ROW(Source!A2058)</f>
        <v>2058</v>
      </c>
      <c r="B633">
        <v>55574044</v>
      </c>
      <c r="C633">
        <v>55578410</v>
      </c>
      <c r="D633">
        <v>52281688</v>
      </c>
      <c r="E633">
        <v>1</v>
      </c>
      <c r="F633">
        <v>1</v>
      </c>
      <c r="G633">
        <v>27</v>
      </c>
      <c r="H633">
        <v>3</v>
      </c>
      <c r="I633" t="s">
        <v>270</v>
      </c>
      <c r="J633" t="s">
        <v>272</v>
      </c>
      <c r="K633" t="s">
        <v>271</v>
      </c>
      <c r="L633">
        <v>1354</v>
      </c>
      <c r="N633">
        <v>1010</v>
      </c>
      <c r="O633" t="s">
        <v>180</v>
      </c>
      <c r="P633" t="s">
        <v>180</v>
      </c>
      <c r="Q633">
        <v>1</v>
      </c>
      <c r="W633">
        <v>0</v>
      </c>
      <c r="X633">
        <v>-1873178035</v>
      </c>
      <c r="Y633">
        <v>10</v>
      </c>
      <c r="AA633">
        <v>236.53</v>
      </c>
      <c r="AB633">
        <v>0</v>
      </c>
      <c r="AC633">
        <v>0</v>
      </c>
      <c r="AD633">
        <v>0</v>
      </c>
      <c r="AE633">
        <v>236.53</v>
      </c>
      <c r="AF633">
        <v>0</v>
      </c>
      <c r="AG633">
        <v>0</v>
      </c>
      <c r="AH633">
        <v>0</v>
      </c>
      <c r="AI633">
        <v>1</v>
      </c>
      <c r="AJ633">
        <v>1</v>
      </c>
      <c r="AK633">
        <v>1</v>
      </c>
      <c r="AL633">
        <v>1</v>
      </c>
      <c r="AN633">
        <v>0</v>
      </c>
      <c r="AO633">
        <v>1</v>
      </c>
      <c r="AP633">
        <v>0</v>
      </c>
      <c r="AQ633">
        <v>0</v>
      </c>
      <c r="AR633">
        <v>0</v>
      </c>
      <c r="AS633" t="s">
        <v>3</v>
      </c>
      <c r="AT633">
        <v>10</v>
      </c>
      <c r="AU633" t="s">
        <v>3</v>
      </c>
      <c r="AV633">
        <v>0</v>
      </c>
      <c r="AW633">
        <v>2</v>
      </c>
      <c r="AX633">
        <v>55578420</v>
      </c>
      <c r="AY633">
        <v>1</v>
      </c>
      <c r="AZ633">
        <v>0</v>
      </c>
      <c r="BA633">
        <v>609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CX633">
        <f>Y633*Source!I2058</f>
        <v>2</v>
      </c>
      <c r="CY633">
        <f>AA633</f>
        <v>236.53</v>
      </c>
      <c r="CZ633">
        <f>AE633</f>
        <v>236.53</v>
      </c>
      <c r="DA633">
        <f>AI633</f>
        <v>1</v>
      </c>
      <c r="DB633">
        <f t="shared" si="44"/>
        <v>2365.3000000000002</v>
      </c>
      <c r="DC633">
        <f t="shared" si="45"/>
        <v>0</v>
      </c>
    </row>
    <row r="634" spans="1:107" x14ac:dyDescent="0.2">
      <c r="A634">
        <f>ROW(Source!A2096)</f>
        <v>2096</v>
      </c>
      <c r="B634">
        <v>55574044</v>
      </c>
      <c r="C634">
        <v>55578478</v>
      </c>
      <c r="D634">
        <v>52263930</v>
      </c>
      <c r="E634">
        <v>27</v>
      </c>
      <c r="F634">
        <v>1</v>
      </c>
      <c r="G634">
        <v>27</v>
      </c>
      <c r="H634">
        <v>1</v>
      </c>
      <c r="I634" t="s">
        <v>530</v>
      </c>
      <c r="J634" t="s">
        <v>3</v>
      </c>
      <c r="K634" t="s">
        <v>531</v>
      </c>
      <c r="L634">
        <v>1191</v>
      </c>
      <c r="N634">
        <v>1013</v>
      </c>
      <c r="O634" t="s">
        <v>532</v>
      </c>
      <c r="P634" t="s">
        <v>532</v>
      </c>
      <c r="Q634">
        <v>1</v>
      </c>
      <c r="W634">
        <v>0</v>
      </c>
      <c r="X634">
        <v>476480486</v>
      </c>
      <c r="Y634">
        <v>6.22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1</v>
      </c>
      <c r="AK634">
        <v>1</v>
      </c>
      <c r="AL634">
        <v>1</v>
      </c>
      <c r="AN634">
        <v>0</v>
      </c>
      <c r="AO634">
        <v>1</v>
      </c>
      <c r="AP634">
        <v>0</v>
      </c>
      <c r="AQ634">
        <v>0</v>
      </c>
      <c r="AR634">
        <v>0</v>
      </c>
      <c r="AS634" t="s">
        <v>3</v>
      </c>
      <c r="AT634">
        <v>6.22</v>
      </c>
      <c r="AU634" t="s">
        <v>3</v>
      </c>
      <c r="AV634">
        <v>1</v>
      </c>
      <c r="AW634">
        <v>2</v>
      </c>
      <c r="AX634">
        <v>55578484</v>
      </c>
      <c r="AY634">
        <v>1</v>
      </c>
      <c r="AZ634">
        <v>0</v>
      </c>
      <c r="BA634">
        <v>610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CX634">
        <f>Y634*Source!I2096</f>
        <v>7.4639999999999995</v>
      </c>
      <c r="CY634">
        <f>AD634</f>
        <v>0</v>
      </c>
      <c r="CZ634">
        <f>AH634</f>
        <v>0</v>
      </c>
      <c r="DA634">
        <f>AL634</f>
        <v>1</v>
      </c>
      <c r="DB634">
        <f t="shared" si="44"/>
        <v>0</v>
      </c>
      <c r="DC634">
        <f t="shared" si="45"/>
        <v>0</v>
      </c>
    </row>
    <row r="635" spans="1:107" x14ac:dyDescent="0.2">
      <c r="A635">
        <f>ROW(Source!A2096)</f>
        <v>2096</v>
      </c>
      <c r="B635">
        <v>55574044</v>
      </c>
      <c r="C635">
        <v>55578478</v>
      </c>
      <c r="D635">
        <v>52278256</v>
      </c>
      <c r="E635">
        <v>1</v>
      </c>
      <c r="F635">
        <v>1</v>
      </c>
      <c r="G635">
        <v>27</v>
      </c>
      <c r="H635">
        <v>3</v>
      </c>
      <c r="I635" t="s">
        <v>550</v>
      </c>
      <c r="J635" t="s">
        <v>551</v>
      </c>
      <c r="K635" t="s">
        <v>552</v>
      </c>
      <c r="L635">
        <v>1339</v>
      </c>
      <c r="N635">
        <v>1007</v>
      </c>
      <c r="O635" t="s">
        <v>175</v>
      </c>
      <c r="P635" t="s">
        <v>175</v>
      </c>
      <c r="Q635">
        <v>1</v>
      </c>
      <c r="W635">
        <v>0</v>
      </c>
      <c r="X635">
        <v>1817333636</v>
      </c>
      <c r="Y635">
        <v>0.29899999999999999</v>
      </c>
      <c r="AA635">
        <v>590.78</v>
      </c>
      <c r="AB635">
        <v>0</v>
      </c>
      <c r="AC635">
        <v>0</v>
      </c>
      <c r="AD635">
        <v>0</v>
      </c>
      <c r="AE635">
        <v>590.78</v>
      </c>
      <c r="AF635">
        <v>0</v>
      </c>
      <c r="AG635">
        <v>0</v>
      </c>
      <c r="AH635">
        <v>0</v>
      </c>
      <c r="AI635">
        <v>1</v>
      </c>
      <c r="AJ635">
        <v>1</v>
      </c>
      <c r="AK635">
        <v>1</v>
      </c>
      <c r="AL635">
        <v>1</v>
      </c>
      <c r="AN635">
        <v>0</v>
      </c>
      <c r="AO635">
        <v>1</v>
      </c>
      <c r="AP635">
        <v>0</v>
      </c>
      <c r="AQ635">
        <v>0</v>
      </c>
      <c r="AR635">
        <v>0</v>
      </c>
      <c r="AS635" t="s">
        <v>3</v>
      </c>
      <c r="AT635">
        <v>0.29899999999999999</v>
      </c>
      <c r="AU635" t="s">
        <v>3</v>
      </c>
      <c r="AV635">
        <v>0</v>
      </c>
      <c r="AW635">
        <v>2</v>
      </c>
      <c r="AX635">
        <v>55578485</v>
      </c>
      <c r="AY635">
        <v>1</v>
      </c>
      <c r="AZ635">
        <v>0</v>
      </c>
      <c r="BA635">
        <v>611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CX635">
        <f>Y635*Source!I2096</f>
        <v>0.35879999999999995</v>
      </c>
      <c r="CY635">
        <f>AA635</f>
        <v>590.78</v>
      </c>
      <c r="CZ635">
        <f>AE635</f>
        <v>590.78</v>
      </c>
      <c r="DA635">
        <f>AI635</f>
        <v>1</v>
      </c>
      <c r="DB635">
        <f t="shared" si="44"/>
        <v>176.64</v>
      </c>
      <c r="DC635">
        <f t="shared" si="45"/>
        <v>0</v>
      </c>
    </row>
    <row r="636" spans="1:107" x14ac:dyDescent="0.2">
      <c r="A636">
        <f>ROW(Source!A2096)</f>
        <v>2096</v>
      </c>
      <c r="B636">
        <v>55574044</v>
      </c>
      <c r="C636">
        <v>55578478</v>
      </c>
      <c r="D636">
        <v>52277204</v>
      </c>
      <c r="E636">
        <v>1</v>
      </c>
      <c r="F636">
        <v>1</v>
      </c>
      <c r="G636">
        <v>27</v>
      </c>
      <c r="H636">
        <v>3</v>
      </c>
      <c r="I636" t="s">
        <v>553</v>
      </c>
      <c r="J636" t="s">
        <v>554</v>
      </c>
      <c r="K636" t="s">
        <v>555</v>
      </c>
      <c r="L636">
        <v>1348</v>
      </c>
      <c r="N636">
        <v>1009</v>
      </c>
      <c r="O636" t="s">
        <v>120</v>
      </c>
      <c r="P636" t="s">
        <v>120</v>
      </c>
      <c r="Q636">
        <v>1000</v>
      </c>
      <c r="W636">
        <v>0</v>
      </c>
      <c r="X636">
        <v>381792092</v>
      </c>
      <c r="Y636">
        <v>0.107</v>
      </c>
      <c r="AA636">
        <v>4207.5</v>
      </c>
      <c r="AB636">
        <v>0</v>
      </c>
      <c r="AC636">
        <v>0</v>
      </c>
      <c r="AD636">
        <v>0</v>
      </c>
      <c r="AE636">
        <v>4207.5</v>
      </c>
      <c r="AF636">
        <v>0</v>
      </c>
      <c r="AG636">
        <v>0</v>
      </c>
      <c r="AH636">
        <v>0</v>
      </c>
      <c r="AI636">
        <v>1</v>
      </c>
      <c r="AJ636">
        <v>1</v>
      </c>
      <c r="AK636">
        <v>1</v>
      </c>
      <c r="AL636">
        <v>1</v>
      </c>
      <c r="AN636">
        <v>0</v>
      </c>
      <c r="AO636">
        <v>1</v>
      </c>
      <c r="AP636">
        <v>0</v>
      </c>
      <c r="AQ636">
        <v>0</v>
      </c>
      <c r="AR636">
        <v>0</v>
      </c>
      <c r="AS636" t="s">
        <v>3</v>
      </c>
      <c r="AT636">
        <v>0.107</v>
      </c>
      <c r="AU636" t="s">
        <v>3</v>
      </c>
      <c r="AV636">
        <v>0</v>
      </c>
      <c r="AW636">
        <v>2</v>
      </c>
      <c r="AX636">
        <v>55578486</v>
      </c>
      <c r="AY636">
        <v>1</v>
      </c>
      <c r="AZ636">
        <v>0</v>
      </c>
      <c r="BA636">
        <v>612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CX636">
        <f>Y636*Source!I2096</f>
        <v>0.12839999999999999</v>
      </c>
      <c r="CY636">
        <f>AA636</f>
        <v>4207.5</v>
      </c>
      <c r="CZ636">
        <f>AE636</f>
        <v>4207.5</v>
      </c>
      <c r="DA636">
        <f>AI636</f>
        <v>1</v>
      </c>
      <c r="DB636">
        <f t="shared" si="44"/>
        <v>450.2</v>
      </c>
      <c r="DC636">
        <f t="shared" si="45"/>
        <v>0</v>
      </c>
    </row>
    <row r="637" spans="1:107" x14ac:dyDescent="0.2">
      <c r="A637">
        <f>ROW(Source!A2096)</f>
        <v>2096</v>
      </c>
      <c r="B637">
        <v>55574044</v>
      </c>
      <c r="C637">
        <v>55578478</v>
      </c>
      <c r="D637">
        <v>52279001</v>
      </c>
      <c r="E637">
        <v>1</v>
      </c>
      <c r="F637">
        <v>1</v>
      </c>
      <c r="G637">
        <v>27</v>
      </c>
      <c r="H637">
        <v>3</v>
      </c>
      <c r="I637" t="s">
        <v>556</v>
      </c>
      <c r="J637" t="s">
        <v>557</v>
      </c>
      <c r="K637" t="s">
        <v>558</v>
      </c>
      <c r="L637">
        <v>1339</v>
      </c>
      <c r="N637">
        <v>1007</v>
      </c>
      <c r="O637" t="s">
        <v>175</v>
      </c>
      <c r="P637" t="s">
        <v>175</v>
      </c>
      <c r="Q637">
        <v>1</v>
      </c>
      <c r="W637">
        <v>0</v>
      </c>
      <c r="X637">
        <v>1057803868</v>
      </c>
      <c r="Y637">
        <v>7.6999999999999999E-2</v>
      </c>
      <c r="AA637">
        <v>35.25</v>
      </c>
      <c r="AB637">
        <v>0</v>
      </c>
      <c r="AC637">
        <v>0</v>
      </c>
      <c r="AD637">
        <v>0</v>
      </c>
      <c r="AE637">
        <v>35.25</v>
      </c>
      <c r="AF637">
        <v>0</v>
      </c>
      <c r="AG637">
        <v>0</v>
      </c>
      <c r="AH637">
        <v>0</v>
      </c>
      <c r="AI637">
        <v>1</v>
      </c>
      <c r="AJ637">
        <v>1</v>
      </c>
      <c r="AK637">
        <v>1</v>
      </c>
      <c r="AL637">
        <v>1</v>
      </c>
      <c r="AN637">
        <v>0</v>
      </c>
      <c r="AO637">
        <v>1</v>
      </c>
      <c r="AP637">
        <v>0</v>
      </c>
      <c r="AQ637">
        <v>0</v>
      </c>
      <c r="AR637">
        <v>0</v>
      </c>
      <c r="AS637" t="s">
        <v>3</v>
      </c>
      <c r="AT637">
        <v>7.6999999999999999E-2</v>
      </c>
      <c r="AU637" t="s">
        <v>3</v>
      </c>
      <c r="AV637">
        <v>0</v>
      </c>
      <c r="AW637">
        <v>2</v>
      </c>
      <c r="AX637">
        <v>55578487</v>
      </c>
      <c r="AY637">
        <v>1</v>
      </c>
      <c r="AZ637">
        <v>0</v>
      </c>
      <c r="BA637">
        <v>613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CX637">
        <f>Y637*Source!I2096</f>
        <v>9.2399999999999996E-2</v>
      </c>
      <c r="CY637">
        <f>AA637</f>
        <v>35.25</v>
      </c>
      <c r="CZ637">
        <f>AE637</f>
        <v>35.25</v>
      </c>
      <c r="DA637">
        <f>AI637</f>
        <v>1</v>
      </c>
      <c r="DB637">
        <f t="shared" si="44"/>
        <v>2.71</v>
      </c>
      <c r="DC637">
        <f t="shared" si="45"/>
        <v>0</v>
      </c>
    </row>
    <row r="638" spans="1:107" x14ac:dyDescent="0.2">
      <c r="A638">
        <f>ROW(Source!A2096)</f>
        <v>2096</v>
      </c>
      <c r="B638">
        <v>55574044</v>
      </c>
      <c r="C638">
        <v>55578478</v>
      </c>
      <c r="D638">
        <v>52281688</v>
      </c>
      <c r="E638">
        <v>1</v>
      </c>
      <c r="F638">
        <v>1</v>
      </c>
      <c r="G638">
        <v>27</v>
      </c>
      <c r="H638">
        <v>3</v>
      </c>
      <c r="I638" t="s">
        <v>270</v>
      </c>
      <c r="J638" t="s">
        <v>272</v>
      </c>
      <c r="K638" t="s">
        <v>271</v>
      </c>
      <c r="L638">
        <v>1354</v>
      </c>
      <c r="N638">
        <v>1010</v>
      </c>
      <c r="O638" t="s">
        <v>180</v>
      </c>
      <c r="P638" t="s">
        <v>180</v>
      </c>
      <c r="Q638">
        <v>1</v>
      </c>
      <c r="W638">
        <v>0</v>
      </c>
      <c r="X638">
        <v>-1873178035</v>
      </c>
      <c r="Y638">
        <v>10</v>
      </c>
      <c r="AA638">
        <v>236.53</v>
      </c>
      <c r="AB638">
        <v>0</v>
      </c>
      <c r="AC638">
        <v>0</v>
      </c>
      <c r="AD638">
        <v>0</v>
      </c>
      <c r="AE638">
        <v>236.53</v>
      </c>
      <c r="AF638">
        <v>0</v>
      </c>
      <c r="AG638">
        <v>0</v>
      </c>
      <c r="AH638">
        <v>0</v>
      </c>
      <c r="AI638">
        <v>1</v>
      </c>
      <c r="AJ638">
        <v>1</v>
      </c>
      <c r="AK638">
        <v>1</v>
      </c>
      <c r="AL638">
        <v>1</v>
      </c>
      <c r="AN638">
        <v>0</v>
      </c>
      <c r="AO638">
        <v>1</v>
      </c>
      <c r="AP638">
        <v>0</v>
      </c>
      <c r="AQ638">
        <v>0</v>
      </c>
      <c r="AR638">
        <v>0</v>
      </c>
      <c r="AS638" t="s">
        <v>3</v>
      </c>
      <c r="AT638">
        <v>10</v>
      </c>
      <c r="AU638" t="s">
        <v>3</v>
      </c>
      <c r="AV638">
        <v>0</v>
      </c>
      <c r="AW638">
        <v>2</v>
      </c>
      <c r="AX638">
        <v>55578488</v>
      </c>
      <c r="AY638">
        <v>1</v>
      </c>
      <c r="AZ638">
        <v>0</v>
      </c>
      <c r="BA638">
        <v>614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CX638">
        <f>Y638*Source!I2096</f>
        <v>12</v>
      </c>
      <c r="CY638">
        <f>AA638</f>
        <v>236.53</v>
      </c>
      <c r="CZ638">
        <f>AE638</f>
        <v>236.53</v>
      </c>
      <c r="DA638">
        <f>AI638</f>
        <v>1</v>
      </c>
      <c r="DB638">
        <f t="shared" si="44"/>
        <v>2365.3000000000002</v>
      </c>
      <c r="DC638">
        <f t="shared" si="45"/>
        <v>0</v>
      </c>
    </row>
    <row r="639" spans="1:107" x14ac:dyDescent="0.2">
      <c r="A639">
        <f>ROW(Source!A2134)</f>
        <v>2134</v>
      </c>
      <c r="B639">
        <v>55574044</v>
      </c>
      <c r="C639">
        <v>55578546</v>
      </c>
      <c r="D639">
        <v>52263930</v>
      </c>
      <c r="E639">
        <v>27</v>
      </c>
      <c r="F639">
        <v>1</v>
      </c>
      <c r="G639">
        <v>27</v>
      </c>
      <c r="H639">
        <v>1</v>
      </c>
      <c r="I639" t="s">
        <v>530</v>
      </c>
      <c r="J639" t="s">
        <v>3</v>
      </c>
      <c r="K639" t="s">
        <v>531</v>
      </c>
      <c r="L639">
        <v>1191</v>
      </c>
      <c r="N639">
        <v>1013</v>
      </c>
      <c r="O639" t="s">
        <v>532</v>
      </c>
      <c r="P639" t="s">
        <v>532</v>
      </c>
      <c r="Q639">
        <v>1</v>
      </c>
      <c r="W639">
        <v>0</v>
      </c>
      <c r="X639">
        <v>476480486</v>
      </c>
      <c r="Y639">
        <v>6.22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1</v>
      </c>
      <c r="AK639">
        <v>1</v>
      </c>
      <c r="AL639">
        <v>1</v>
      </c>
      <c r="AN639">
        <v>0</v>
      </c>
      <c r="AO639">
        <v>1</v>
      </c>
      <c r="AP639">
        <v>0</v>
      </c>
      <c r="AQ639">
        <v>0</v>
      </c>
      <c r="AR639">
        <v>0</v>
      </c>
      <c r="AS639" t="s">
        <v>3</v>
      </c>
      <c r="AT639">
        <v>6.22</v>
      </c>
      <c r="AU639" t="s">
        <v>3</v>
      </c>
      <c r="AV639">
        <v>1</v>
      </c>
      <c r="AW639">
        <v>2</v>
      </c>
      <c r="AX639">
        <v>55578552</v>
      </c>
      <c r="AY639">
        <v>1</v>
      </c>
      <c r="AZ639">
        <v>0</v>
      </c>
      <c r="BA639">
        <v>615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CX639">
        <f>Y639*Source!I2134</f>
        <v>3.7319999999999998</v>
      </c>
      <c r="CY639">
        <f>AD639</f>
        <v>0</v>
      </c>
      <c r="CZ639">
        <f>AH639</f>
        <v>0</v>
      </c>
      <c r="DA639">
        <f>AL639</f>
        <v>1</v>
      </c>
      <c r="DB639">
        <f t="shared" si="44"/>
        <v>0</v>
      </c>
      <c r="DC639">
        <f t="shared" si="45"/>
        <v>0</v>
      </c>
    </row>
    <row r="640" spans="1:107" x14ac:dyDescent="0.2">
      <c r="A640">
        <f>ROW(Source!A2134)</f>
        <v>2134</v>
      </c>
      <c r="B640">
        <v>55574044</v>
      </c>
      <c r="C640">
        <v>55578546</v>
      </c>
      <c r="D640">
        <v>52278256</v>
      </c>
      <c r="E640">
        <v>1</v>
      </c>
      <c r="F640">
        <v>1</v>
      </c>
      <c r="G640">
        <v>27</v>
      </c>
      <c r="H640">
        <v>3</v>
      </c>
      <c r="I640" t="s">
        <v>550</v>
      </c>
      <c r="J640" t="s">
        <v>551</v>
      </c>
      <c r="K640" t="s">
        <v>552</v>
      </c>
      <c r="L640">
        <v>1339</v>
      </c>
      <c r="N640">
        <v>1007</v>
      </c>
      <c r="O640" t="s">
        <v>175</v>
      </c>
      <c r="P640" t="s">
        <v>175</v>
      </c>
      <c r="Q640">
        <v>1</v>
      </c>
      <c r="W640">
        <v>0</v>
      </c>
      <c r="X640">
        <v>1817333636</v>
      </c>
      <c r="Y640">
        <v>0.29899999999999999</v>
      </c>
      <c r="AA640">
        <v>590.78</v>
      </c>
      <c r="AB640">
        <v>0</v>
      </c>
      <c r="AC640">
        <v>0</v>
      </c>
      <c r="AD640">
        <v>0</v>
      </c>
      <c r="AE640">
        <v>590.78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1</v>
      </c>
      <c r="AL640">
        <v>1</v>
      </c>
      <c r="AN640">
        <v>0</v>
      </c>
      <c r="AO640">
        <v>1</v>
      </c>
      <c r="AP640">
        <v>0</v>
      </c>
      <c r="AQ640">
        <v>0</v>
      </c>
      <c r="AR640">
        <v>0</v>
      </c>
      <c r="AS640" t="s">
        <v>3</v>
      </c>
      <c r="AT640">
        <v>0.29899999999999999</v>
      </c>
      <c r="AU640" t="s">
        <v>3</v>
      </c>
      <c r="AV640">
        <v>0</v>
      </c>
      <c r="AW640">
        <v>2</v>
      </c>
      <c r="AX640">
        <v>55578553</v>
      </c>
      <c r="AY640">
        <v>1</v>
      </c>
      <c r="AZ640">
        <v>0</v>
      </c>
      <c r="BA640">
        <v>616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CX640">
        <f>Y640*Source!I2134</f>
        <v>0.17939999999999998</v>
      </c>
      <c r="CY640">
        <f>AA640</f>
        <v>590.78</v>
      </c>
      <c r="CZ640">
        <f>AE640</f>
        <v>590.78</v>
      </c>
      <c r="DA640">
        <f>AI640</f>
        <v>1</v>
      </c>
      <c r="DB640">
        <f t="shared" si="44"/>
        <v>176.64</v>
      </c>
      <c r="DC640">
        <f t="shared" si="45"/>
        <v>0</v>
      </c>
    </row>
    <row r="641" spans="1:107" x14ac:dyDescent="0.2">
      <c r="A641">
        <f>ROW(Source!A2134)</f>
        <v>2134</v>
      </c>
      <c r="B641">
        <v>55574044</v>
      </c>
      <c r="C641">
        <v>55578546</v>
      </c>
      <c r="D641">
        <v>52277204</v>
      </c>
      <c r="E641">
        <v>1</v>
      </c>
      <c r="F641">
        <v>1</v>
      </c>
      <c r="G641">
        <v>27</v>
      </c>
      <c r="H641">
        <v>3</v>
      </c>
      <c r="I641" t="s">
        <v>553</v>
      </c>
      <c r="J641" t="s">
        <v>554</v>
      </c>
      <c r="K641" t="s">
        <v>555</v>
      </c>
      <c r="L641">
        <v>1348</v>
      </c>
      <c r="N641">
        <v>1009</v>
      </c>
      <c r="O641" t="s">
        <v>120</v>
      </c>
      <c r="P641" t="s">
        <v>120</v>
      </c>
      <c r="Q641">
        <v>1000</v>
      </c>
      <c r="W641">
        <v>0</v>
      </c>
      <c r="X641">
        <v>381792092</v>
      </c>
      <c r="Y641">
        <v>0.107</v>
      </c>
      <c r="AA641">
        <v>4207.5</v>
      </c>
      <c r="AB641">
        <v>0</v>
      </c>
      <c r="AC641">
        <v>0</v>
      </c>
      <c r="AD641">
        <v>0</v>
      </c>
      <c r="AE641">
        <v>4207.5</v>
      </c>
      <c r="AF641">
        <v>0</v>
      </c>
      <c r="AG641">
        <v>0</v>
      </c>
      <c r="AH641">
        <v>0</v>
      </c>
      <c r="AI641">
        <v>1</v>
      </c>
      <c r="AJ641">
        <v>1</v>
      </c>
      <c r="AK641">
        <v>1</v>
      </c>
      <c r="AL641">
        <v>1</v>
      </c>
      <c r="AN641">
        <v>0</v>
      </c>
      <c r="AO641">
        <v>1</v>
      </c>
      <c r="AP641">
        <v>0</v>
      </c>
      <c r="AQ641">
        <v>0</v>
      </c>
      <c r="AR641">
        <v>0</v>
      </c>
      <c r="AS641" t="s">
        <v>3</v>
      </c>
      <c r="AT641">
        <v>0.107</v>
      </c>
      <c r="AU641" t="s">
        <v>3</v>
      </c>
      <c r="AV641">
        <v>0</v>
      </c>
      <c r="AW641">
        <v>2</v>
      </c>
      <c r="AX641">
        <v>55578554</v>
      </c>
      <c r="AY641">
        <v>1</v>
      </c>
      <c r="AZ641">
        <v>0</v>
      </c>
      <c r="BA641">
        <v>617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CX641">
        <f>Y641*Source!I2134</f>
        <v>6.4199999999999993E-2</v>
      </c>
      <c r="CY641">
        <f>AA641</f>
        <v>4207.5</v>
      </c>
      <c r="CZ641">
        <f>AE641</f>
        <v>4207.5</v>
      </c>
      <c r="DA641">
        <f>AI641</f>
        <v>1</v>
      </c>
      <c r="DB641">
        <f t="shared" si="44"/>
        <v>450.2</v>
      </c>
      <c r="DC641">
        <f t="shared" si="45"/>
        <v>0</v>
      </c>
    </row>
    <row r="642" spans="1:107" x14ac:dyDescent="0.2">
      <c r="A642">
        <f>ROW(Source!A2134)</f>
        <v>2134</v>
      </c>
      <c r="B642">
        <v>55574044</v>
      </c>
      <c r="C642">
        <v>55578546</v>
      </c>
      <c r="D642">
        <v>52279001</v>
      </c>
      <c r="E642">
        <v>1</v>
      </c>
      <c r="F642">
        <v>1</v>
      </c>
      <c r="G642">
        <v>27</v>
      </c>
      <c r="H642">
        <v>3</v>
      </c>
      <c r="I642" t="s">
        <v>556</v>
      </c>
      <c r="J642" t="s">
        <v>557</v>
      </c>
      <c r="K642" t="s">
        <v>558</v>
      </c>
      <c r="L642">
        <v>1339</v>
      </c>
      <c r="N642">
        <v>1007</v>
      </c>
      <c r="O642" t="s">
        <v>175</v>
      </c>
      <c r="P642" t="s">
        <v>175</v>
      </c>
      <c r="Q642">
        <v>1</v>
      </c>
      <c r="W642">
        <v>0</v>
      </c>
      <c r="X642">
        <v>1057803868</v>
      </c>
      <c r="Y642">
        <v>7.6999999999999999E-2</v>
      </c>
      <c r="AA642">
        <v>35.25</v>
      </c>
      <c r="AB642">
        <v>0</v>
      </c>
      <c r="AC642">
        <v>0</v>
      </c>
      <c r="AD642">
        <v>0</v>
      </c>
      <c r="AE642">
        <v>35.25</v>
      </c>
      <c r="AF642">
        <v>0</v>
      </c>
      <c r="AG642">
        <v>0</v>
      </c>
      <c r="AH642">
        <v>0</v>
      </c>
      <c r="AI642">
        <v>1</v>
      </c>
      <c r="AJ642">
        <v>1</v>
      </c>
      <c r="AK642">
        <v>1</v>
      </c>
      <c r="AL642">
        <v>1</v>
      </c>
      <c r="AN642">
        <v>0</v>
      </c>
      <c r="AO642">
        <v>1</v>
      </c>
      <c r="AP642">
        <v>0</v>
      </c>
      <c r="AQ642">
        <v>0</v>
      </c>
      <c r="AR642">
        <v>0</v>
      </c>
      <c r="AS642" t="s">
        <v>3</v>
      </c>
      <c r="AT642">
        <v>7.6999999999999999E-2</v>
      </c>
      <c r="AU642" t="s">
        <v>3</v>
      </c>
      <c r="AV642">
        <v>0</v>
      </c>
      <c r="AW642">
        <v>2</v>
      </c>
      <c r="AX642">
        <v>55578555</v>
      </c>
      <c r="AY642">
        <v>1</v>
      </c>
      <c r="AZ642">
        <v>0</v>
      </c>
      <c r="BA642">
        <v>618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CX642">
        <f>Y642*Source!I2134</f>
        <v>4.6199999999999998E-2</v>
      </c>
      <c r="CY642">
        <f>AA642</f>
        <v>35.25</v>
      </c>
      <c r="CZ642">
        <f>AE642</f>
        <v>35.25</v>
      </c>
      <c r="DA642">
        <f>AI642</f>
        <v>1</v>
      </c>
      <c r="DB642">
        <f t="shared" si="44"/>
        <v>2.71</v>
      </c>
      <c r="DC642">
        <f t="shared" si="45"/>
        <v>0</v>
      </c>
    </row>
    <row r="643" spans="1:107" x14ac:dyDescent="0.2">
      <c r="A643">
        <f>ROW(Source!A2134)</f>
        <v>2134</v>
      </c>
      <c r="B643">
        <v>55574044</v>
      </c>
      <c r="C643">
        <v>55578546</v>
      </c>
      <c r="D643">
        <v>52281688</v>
      </c>
      <c r="E643">
        <v>1</v>
      </c>
      <c r="F643">
        <v>1</v>
      </c>
      <c r="G643">
        <v>27</v>
      </c>
      <c r="H643">
        <v>3</v>
      </c>
      <c r="I643" t="s">
        <v>270</v>
      </c>
      <c r="J643" t="s">
        <v>272</v>
      </c>
      <c r="K643" t="s">
        <v>271</v>
      </c>
      <c r="L643">
        <v>1354</v>
      </c>
      <c r="N643">
        <v>1010</v>
      </c>
      <c r="O643" t="s">
        <v>180</v>
      </c>
      <c r="P643" t="s">
        <v>180</v>
      </c>
      <c r="Q643">
        <v>1</v>
      </c>
      <c r="W643">
        <v>0</v>
      </c>
      <c r="X643">
        <v>-1873178035</v>
      </c>
      <c r="Y643">
        <v>10</v>
      </c>
      <c r="AA643">
        <v>236.53</v>
      </c>
      <c r="AB643">
        <v>0</v>
      </c>
      <c r="AC643">
        <v>0</v>
      </c>
      <c r="AD643">
        <v>0</v>
      </c>
      <c r="AE643">
        <v>236.53</v>
      </c>
      <c r="AF643">
        <v>0</v>
      </c>
      <c r="AG643">
        <v>0</v>
      </c>
      <c r="AH643">
        <v>0</v>
      </c>
      <c r="AI643">
        <v>1</v>
      </c>
      <c r="AJ643">
        <v>1</v>
      </c>
      <c r="AK643">
        <v>1</v>
      </c>
      <c r="AL643">
        <v>1</v>
      </c>
      <c r="AN643">
        <v>0</v>
      </c>
      <c r="AO643">
        <v>1</v>
      </c>
      <c r="AP643">
        <v>0</v>
      </c>
      <c r="AQ643">
        <v>0</v>
      </c>
      <c r="AR643">
        <v>0</v>
      </c>
      <c r="AS643" t="s">
        <v>3</v>
      </c>
      <c r="AT643">
        <v>10</v>
      </c>
      <c r="AU643" t="s">
        <v>3</v>
      </c>
      <c r="AV643">
        <v>0</v>
      </c>
      <c r="AW643">
        <v>2</v>
      </c>
      <c r="AX643">
        <v>55578556</v>
      </c>
      <c r="AY643">
        <v>1</v>
      </c>
      <c r="AZ643">
        <v>0</v>
      </c>
      <c r="BA643">
        <v>619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CX643">
        <f>Y643*Source!I2134</f>
        <v>6</v>
      </c>
      <c r="CY643">
        <f>AA643</f>
        <v>236.53</v>
      </c>
      <c r="CZ643">
        <f>AE643</f>
        <v>236.53</v>
      </c>
      <c r="DA643">
        <f>AI643</f>
        <v>1</v>
      </c>
      <c r="DB643">
        <f t="shared" si="44"/>
        <v>2365.3000000000002</v>
      </c>
      <c r="DC643">
        <f t="shared" si="45"/>
        <v>0</v>
      </c>
    </row>
    <row r="644" spans="1:107" x14ac:dyDescent="0.2">
      <c r="A644">
        <f>ROW(Source!A2207)</f>
        <v>2207</v>
      </c>
      <c r="B644">
        <v>55574044</v>
      </c>
      <c r="C644">
        <v>55578670</v>
      </c>
      <c r="D644">
        <v>52263930</v>
      </c>
      <c r="E644">
        <v>27</v>
      </c>
      <c r="F644">
        <v>1</v>
      </c>
      <c r="G644">
        <v>27</v>
      </c>
      <c r="H644">
        <v>1</v>
      </c>
      <c r="I644" t="s">
        <v>530</v>
      </c>
      <c r="J644" t="s">
        <v>3</v>
      </c>
      <c r="K644" t="s">
        <v>531</v>
      </c>
      <c r="L644">
        <v>1191</v>
      </c>
      <c r="N644">
        <v>1013</v>
      </c>
      <c r="O644" t="s">
        <v>532</v>
      </c>
      <c r="P644" t="s">
        <v>532</v>
      </c>
      <c r="Q644">
        <v>1</v>
      </c>
      <c r="W644">
        <v>0</v>
      </c>
      <c r="X644">
        <v>476480486</v>
      </c>
      <c r="Y644">
        <v>30.8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1</v>
      </c>
      <c r="AK644">
        <v>1</v>
      </c>
      <c r="AL644">
        <v>1</v>
      </c>
      <c r="AN644">
        <v>0</v>
      </c>
      <c r="AO644">
        <v>1</v>
      </c>
      <c r="AP644">
        <v>0</v>
      </c>
      <c r="AQ644">
        <v>0</v>
      </c>
      <c r="AR644">
        <v>0</v>
      </c>
      <c r="AS644" t="s">
        <v>3</v>
      </c>
      <c r="AT644">
        <v>30.8</v>
      </c>
      <c r="AU644" t="s">
        <v>3</v>
      </c>
      <c r="AV644">
        <v>1</v>
      </c>
      <c r="AW644">
        <v>2</v>
      </c>
      <c r="AX644">
        <v>55578675</v>
      </c>
      <c r="AY644">
        <v>1</v>
      </c>
      <c r="AZ644">
        <v>0</v>
      </c>
      <c r="BA644">
        <v>620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CX644">
        <f>Y644*Source!I2207</f>
        <v>254.1</v>
      </c>
      <c r="CY644">
        <f>AD644</f>
        <v>0</v>
      </c>
      <c r="CZ644">
        <f>AH644</f>
        <v>0</v>
      </c>
      <c r="DA644">
        <f>AL644</f>
        <v>1</v>
      </c>
      <c r="DB644">
        <f t="shared" si="44"/>
        <v>0</v>
      </c>
      <c r="DC644">
        <f t="shared" si="45"/>
        <v>0</v>
      </c>
    </row>
    <row r="645" spans="1:107" x14ac:dyDescent="0.2">
      <c r="A645">
        <f>ROW(Source!A2207)</f>
        <v>2207</v>
      </c>
      <c r="B645">
        <v>55574044</v>
      </c>
      <c r="C645">
        <v>55578670</v>
      </c>
      <c r="D645">
        <v>52276701</v>
      </c>
      <c r="E645">
        <v>1</v>
      </c>
      <c r="F645">
        <v>1</v>
      </c>
      <c r="G645">
        <v>27</v>
      </c>
      <c r="H645">
        <v>2</v>
      </c>
      <c r="I645" t="s">
        <v>533</v>
      </c>
      <c r="J645" t="s">
        <v>534</v>
      </c>
      <c r="K645" t="s">
        <v>535</v>
      </c>
      <c r="L645">
        <v>1368</v>
      </c>
      <c r="N645">
        <v>1011</v>
      </c>
      <c r="O645" t="s">
        <v>536</v>
      </c>
      <c r="P645" t="s">
        <v>536</v>
      </c>
      <c r="Q645">
        <v>1</v>
      </c>
      <c r="W645">
        <v>0</v>
      </c>
      <c r="X645">
        <v>526885268</v>
      </c>
      <c r="Y645">
        <v>0.06</v>
      </c>
      <c r="AA645">
        <v>0</v>
      </c>
      <c r="AB645">
        <v>20.7</v>
      </c>
      <c r="AC645">
        <v>9.74</v>
      </c>
      <c r="AD645">
        <v>0</v>
      </c>
      <c r="AE645">
        <v>0</v>
      </c>
      <c r="AF645">
        <v>20.7</v>
      </c>
      <c r="AG645">
        <v>9.74</v>
      </c>
      <c r="AH645">
        <v>0</v>
      </c>
      <c r="AI645">
        <v>1</v>
      </c>
      <c r="AJ645">
        <v>1</v>
      </c>
      <c r="AK645">
        <v>1</v>
      </c>
      <c r="AL645">
        <v>1</v>
      </c>
      <c r="AN645">
        <v>0</v>
      </c>
      <c r="AO645">
        <v>1</v>
      </c>
      <c r="AP645">
        <v>0</v>
      </c>
      <c r="AQ645">
        <v>0</v>
      </c>
      <c r="AR645">
        <v>0</v>
      </c>
      <c r="AS645" t="s">
        <v>3</v>
      </c>
      <c r="AT645">
        <v>0.06</v>
      </c>
      <c r="AU645" t="s">
        <v>3</v>
      </c>
      <c r="AV645">
        <v>0</v>
      </c>
      <c r="AW645">
        <v>2</v>
      </c>
      <c r="AX645">
        <v>55578676</v>
      </c>
      <c r="AY645">
        <v>1</v>
      </c>
      <c r="AZ645">
        <v>0</v>
      </c>
      <c r="BA645">
        <v>621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CX645">
        <f>Y645*Source!I2207</f>
        <v>0.495</v>
      </c>
      <c r="CY645">
        <f>AB645</f>
        <v>20.7</v>
      </c>
      <c r="CZ645">
        <f>AF645</f>
        <v>20.7</v>
      </c>
      <c r="DA645">
        <f>AJ645</f>
        <v>1</v>
      </c>
      <c r="DB645">
        <f t="shared" ref="DB645:DB708" si="52">ROUND(ROUND(AT645*CZ645,2),6)</f>
        <v>1.24</v>
      </c>
      <c r="DC645">
        <f t="shared" ref="DC645:DC708" si="53">ROUND(ROUND(AT645*AG645,2),6)</f>
        <v>0.57999999999999996</v>
      </c>
    </row>
    <row r="646" spans="1:107" x14ac:dyDescent="0.2">
      <c r="A646">
        <f>ROW(Source!A2207)</f>
        <v>2207</v>
      </c>
      <c r="B646">
        <v>55574044</v>
      </c>
      <c r="C646">
        <v>55578670</v>
      </c>
      <c r="D646">
        <v>52276151</v>
      </c>
      <c r="E646">
        <v>1</v>
      </c>
      <c r="F646">
        <v>1</v>
      </c>
      <c r="G646">
        <v>27</v>
      </c>
      <c r="H646">
        <v>2</v>
      </c>
      <c r="I646" t="s">
        <v>537</v>
      </c>
      <c r="J646" t="s">
        <v>538</v>
      </c>
      <c r="K646" t="s">
        <v>539</v>
      </c>
      <c r="L646">
        <v>1368</v>
      </c>
      <c r="N646">
        <v>1011</v>
      </c>
      <c r="O646" t="s">
        <v>536</v>
      </c>
      <c r="P646" t="s">
        <v>536</v>
      </c>
      <c r="Q646">
        <v>1</v>
      </c>
      <c r="W646">
        <v>0</v>
      </c>
      <c r="X646">
        <v>277467460</v>
      </c>
      <c r="Y646">
        <v>0.06</v>
      </c>
      <c r="AA646">
        <v>0</v>
      </c>
      <c r="AB646">
        <v>991.89</v>
      </c>
      <c r="AC646">
        <v>360.79</v>
      </c>
      <c r="AD646">
        <v>0</v>
      </c>
      <c r="AE646">
        <v>0</v>
      </c>
      <c r="AF646">
        <v>991.89</v>
      </c>
      <c r="AG646">
        <v>360.79</v>
      </c>
      <c r="AH646">
        <v>0</v>
      </c>
      <c r="AI646">
        <v>1</v>
      </c>
      <c r="AJ646">
        <v>1</v>
      </c>
      <c r="AK646">
        <v>1</v>
      </c>
      <c r="AL646">
        <v>1</v>
      </c>
      <c r="AN646">
        <v>0</v>
      </c>
      <c r="AO646">
        <v>1</v>
      </c>
      <c r="AP646">
        <v>0</v>
      </c>
      <c r="AQ646">
        <v>0</v>
      </c>
      <c r="AR646">
        <v>0</v>
      </c>
      <c r="AS646" t="s">
        <v>3</v>
      </c>
      <c r="AT646">
        <v>0.06</v>
      </c>
      <c r="AU646" t="s">
        <v>3</v>
      </c>
      <c r="AV646">
        <v>0</v>
      </c>
      <c r="AW646">
        <v>2</v>
      </c>
      <c r="AX646">
        <v>55578677</v>
      </c>
      <c r="AY646">
        <v>1</v>
      </c>
      <c r="AZ646">
        <v>0</v>
      </c>
      <c r="BA646">
        <v>622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CX646">
        <f>Y646*Source!I2207</f>
        <v>0.495</v>
      </c>
      <c r="CY646">
        <f>AB646</f>
        <v>991.89</v>
      </c>
      <c r="CZ646">
        <f>AF646</f>
        <v>991.89</v>
      </c>
      <c r="DA646">
        <f>AJ646</f>
        <v>1</v>
      </c>
      <c r="DB646">
        <f t="shared" si="52"/>
        <v>59.51</v>
      </c>
      <c r="DC646">
        <f t="shared" si="53"/>
        <v>21.65</v>
      </c>
    </row>
    <row r="647" spans="1:107" x14ac:dyDescent="0.2">
      <c r="A647">
        <f>ROW(Source!A2207)</f>
        <v>2207</v>
      </c>
      <c r="B647">
        <v>55574044</v>
      </c>
      <c r="C647">
        <v>55578670</v>
      </c>
      <c r="D647">
        <v>52280730</v>
      </c>
      <c r="E647">
        <v>1</v>
      </c>
      <c r="F647">
        <v>1</v>
      </c>
      <c r="G647">
        <v>27</v>
      </c>
      <c r="H647">
        <v>3</v>
      </c>
      <c r="I647" t="s">
        <v>540</v>
      </c>
      <c r="J647" t="s">
        <v>541</v>
      </c>
      <c r="K647" t="s">
        <v>542</v>
      </c>
      <c r="L647">
        <v>1339</v>
      </c>
      <c r="N647">
        <v>1007</v>
      </c>
      <c r="O647" t="s">
        <v>175</v>
      </c>
      <c r="P647" t="s">
        <v>175</v>
      </c>
      <c r="Q647">
        <v>1</v>
      </c>
      <c r="W647">
        <v>0</v>
      </c>
      <c r="X647">
        <v>-1277312656</v>
      </c>
      <c r="Y647">
        <v>15</v>
      </c>
      <c r="AA647">
        <v>753.67</v>
      </c>
      <c r="AB647">
        <v>0</v>
      </c>
      <c r="AC647">
        <v>0</v>
      </c>
      <c r="AD647">
        <v>0</v>
      </c>
      <c r="AE647">
        <v>753.67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1</v>
      </c>
      <c r="AL647">
        <v>1</v>
      </c>
      <c r="AN647">
        <v>0</v>
      </c>
      <c r="AO647">
        <v>1</v>
      </c>
      <c r="AP647">
        <v>0</v>
      </c>
      <c r="AQ647">
        <v>0</v>
      </c>
      <c r="AR647">
        <v>0</v>
      </c>
      <c r="AS647" t="s">
        <v>3</v>
      </c>
      <c r="AT647">
        <v>15</v>
      </c>
      <c r="AU647" t="s">
        <v>3</v>
      </c>
      <c r="AV647">
        <v>0</v>
      </c>
      <c r="AW647">
        <v>2</v>
      </c>
      <c r="AX647">
        <v>55578678</v>
      </c>
      <c r="AY647">
        <v>1</v>
      </c>
      <c r="AZ647">
        <v>0</v>
      </c>
      <c r="BA647">
        <v>623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CX647">
        <f>Y647*Source!I2207</f>
        <v>123.75</v>
      </c>
      <c r="CY647">
        <f>AA647</f>
        <v>753.67</v>
      </c>
      <c r="CZ647">
        <f>AE647</f>
        <v>753.67</v>
      </c>
      <c r="DA647">
        <f>AI647</f>
        <v>1</v>
      </c>
      <c r="DB647">
        <f t="shared" si="52"/>
        <v>11305.05</v>
      </c>
      <c r="DC647">
        <f t="shared" si="53"/>
        <v>0</v>
      </c>
    </row>
    <row r="648" spans="1:107" x14ac:dyDescent="0.2">
      <c r="A648">
        <f>ROW(Source!A2208)</f>
        <v>2208</v>
      </c>
      <c r="B648">
        <v>55574044</v>
      </c>
      <c r="C648">
        <v>55578679</v>
      </c>
      <c r="D648">
        <v>52263930</v>
      </c>
      <c r="E648">
        <v>27</v>
      </c>
      <c r="F648">
        <v>1</v>
      </c>
      <c r="G648">
        <v>27</v>
      </c>
      <c r="H648">
        <v>1</v>
      </c>
      <c r="I648" t="s">
        <v>530</v>
      </c>
      <c r="J648" t="s">
        <v>3</v>
      </c>
      <c r="K648" t="s">
        <v>531</v>
      </c>
      <c r="L648">
        <v>1191</v>
      </c>
      <c r="N648">
        <v>1013</v>
      </c>
      <c r="O648" t="s">
        <v>532</v>
      </c>
      <c r="P648" t="s">
        <v>532</v>
      </c>
      <c r="Q648">
        <v>1</v>
      </c>
      <c r="W648">
        <v>0</v>
      </c>
      <c r="X648">
        <v>476480486</v>
      </c>
      <c r="Y648">
        <v>46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1</v>
      </c>
      <c r="AL648">
        <v>1</v>
      </c>
      <c r="AN648">
        <v>0</v>
      </c>
      <c r="AO648">
        <v>1</v>
      </c>
      <c r="AP648">
        <v>0</v>
      </c>
      <c r="AQ648">
        <v>0</v>
      </c>
      <c r="AR648">
        <v>0</v>
      </c>
      <c r="AS648" t="s">
        <v>3</v>
      </c>
      <c r="AT648">
        <v>46</v>
      </c>
      <c r="AU648" t="s">
        <v>3</v>
      </c>
      <c r="AV648">
        <v>1</v>
      </c>
      <c r="AW648">
        <v>2</v>
      </c>
      <c r="AX648">
        <v>55578682</v>
      </c>
      <c r="AY648">
        <v>1</v>
      </c>
      <c r="AZ648">
        <v>0</v>
      </c>
      <c r="BA648">
        <v>624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CX648">
        <f>Y648*Source!I2208</f>
        <v>126.5</v>
      </c>
      <c r="CY648">
        <f>AD648</f>
        <v>0</v>
      </c>
      <c r="CZ648">
        <f>AH648</f>
        <v>0</v>
      </c>
      <c r="DA648">
        <f>AL648</f>
        <v>1</v>
      </c>
      <c r="DB648">
        <f t="shared" si="52"/>
        <v>0</v>
      </c>
      <c r="DC648">
        <f t="shared" si="53"/>
        <v>0</v>
      </c>
    </row>
    <row r="649" spans="1:107" x14ac:dyDescent="0.2">
      <c r="A649">
        <f>ROW(Source!A2208)</f>
        <v>2208</v>
      </c>
      <c r="B649">
        <v>55574044</v>
      </c>
      <c r="C649">
        <v>55578679</v>
      </c>
      <c r="D649">
        <v>52280730</v>
      </c>
      <c r="E649">
        <v>1</v>
      </c>
      <c r="F649">
        <v>1</v>
      </c>
      <c r="G649">
        <v>27</v>
      </c>
      <c r="H649">
        <v>3</v>
      </c>
      <c r="I649" t="s">
        <v>540</v>
      </c>
      <c r="J649" t="s">
        <v>541</v>
      </c>
      <c r="K649" t="s">
        <v>542</v>
      </c>
      <c r="L649">
        <v>1339</v>
      </c>
      <c r="N649">
        <v>1007</v>
      </c>
      <c r="O649" t="s">
        <v>175</v>
      </c>
      <c r="P649" t="s">
        <v>175</v>
      </c>
      <c r="Q649">
        <v>1</v>
      </c>
      <c r="W649">
        <v>0</v>
      </c>
      <c r="X649">
        <v>-1277312656</v>
      </c>
      <c r="Y649">
        <v>15</v>
      </c>
      <c r="AA649">
        <v>753.67</v>
      </c>
      <c r="AB649">
        <v>0</v>
      </c>
      <c r="AC649">
        <v>0</v>
      </c>
      <c r="AD649">
        <v>0</v>
      </c>
      <c r="AE649">
        <v>753.67</v>
      </c>
      <c r="AF649">
        <v>0</v>
      </c>
      <c r="AG649">
        <v>0</v>
      </c>
      <c r="AH649">
        <v>0</v>
      </c>
      <c r="AI649">
        <v>1</v>
      </c>
      <c r="AJ649">
        <v>1</v>
      </c>
      <c r="AK649">
        <v>1</v>
      </c>
      <c r="AL649">
        <v>1</v>
      </c>
      <c r="AN649">
        <v>0</v>
      </c>
      <c r="AO649">
        <v>1</v>
      </c>
      <c r="AP649">
        <v>0</v>
      </c>
      <c r="AQ649">
        <v>0</v>
      </c>
      <c r="AR649">
        <v>0</v>
      </c>
      <c r="AS649" t="s">
        <v>3</v>
      </c>
      <c r="AT649">
        <v>15</v>
      </c>
      <c r="AU649" t="s">
        <v>3</v>
      </c>
      <c r="AV649">
        <v>0</v>
      </c>
      <c r="AW649">
        <v>2</v>
      </c>
      <c r="AX649">
        <v>55578683</v>
      </c>
      <c r="AY649">
        <v>1</v>
      </c>
      <c r="AZ649">
        <v>0</v>
      </c>
      <c r="BA649">
        <v>625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CX649">
        <f>Y649*Source!I2208</f>
        <v>41.25</v>
      </c>
      <c r="CY649">
        <f>AA649</f>
        <v>753.67</v>
      </c>
      <c r="CZ649">
        <f>AE649</f>
        <v>753.67</v>
      </c>
      <c r="DA649">
        <f>AI649</f>
        <v>1</v>
      </c>
      <c r="DB649">
        <f t="shared" si="52"/>
        <v>11305.05</v>
      </c>
      <c r="DC649">
        <f t="shared" si="53"/>
        <v>0</v>
      </c>
    </row>
    <row r="650" spans="1:107" x14ac:dyDescent="0.2">
      <c r="A650">
        <f>ROW(Source!A2209)</f>
        <v>2209</v>
      </c>
      <c r="B650">
        <v>55574044</v>
      </c>
      <c r="C650">
        <v>55578684</v>
      </c>
      <c r="D650">
        <v>52263930</v>
      </c>
      <c r="E650">
        <v>27</v>
      </c>
      <c r="F650">
        <v>1</v>
      </c>
      <c r="G650">
        <v>27</v>
      </c>
      <c r="H650">
        <v>1</v>
      </c>
      <c r="I650" t="s">
        <v>530</v>
      </c>
      <c r="J650" t="s">
        <v>3</v>
      </c>
      <c r="K650" t="s">
        <v>531</v>
      </c>
      <c r="L650">
        <v>1191</v>
      </c>
      <c r="N650">
        <v>1013</v>
      </c>
      <c r="O650" t="s">
        <v>532</v>
      </c>
      <c r="P650" t="s">
        <v>532</v>
      </c>
      <c r="Q650">
        <v>1</v>
      </c>
      <c r="W650">
        <v>0</v>
      </c>
      <c r="X650">
        <v>476480486</v>
      </c>
      <c r="Y650">
        <v>6.29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1</v>
      </c>
      <c r="AK650">
        <v>1</v>
      </c>
      <c r="AL650">
        <v>1</v>
      </c>
      <c r="AN650">
        <v>0</v>
      </c>
      <c r="AO650">
        <v>1</v>
      </c>
      <c r="AP650">
        <v>0</v>
      </c>
      <c r="AQ650">
        <v>0</v>
      </c>
      <c r="AR650">
        <v>0</v>
      </c>
      <c r="AS650" t="s">
        <v>3</v>
      </c>
      <c r="AT650">
        <v>6.29</v>
      </c>
      <c r="AU650" t="s">
        <v>3</v>
      </c>
      <c r="AV650">
        <v>1</v>
      </c>
      <c r="AW650">
        <v>2</v>
      </c>
      <c r="AX650">
        <v>55578687</v>
      </c>
      <c r="AY650">
        <v>1</v>
      </c>
      <c r="AZ650">
        <v>0</v>
      </c>
      <c r="BA650">
        <v>626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CX650">
        <f>Y650*Source!I2209</f>
        <v>-69.19</v>
      </c>
      <c r="CY650">
        <f>AD650</f>
        <v>0</v>
      </c>
      <c r="CZ650">
        <f>AH650</f>
        <v>0</v>
      </c>
      <c r="DA650">
        <f>AL650</f>
        <v>1</v>
      </c>
      <c r="DB650">
        <f t="shared" si="52"/>
        <v>0</v>
      </c>
      <c r="DC650">
        <f t="shared" si="53"/>
        <v>0</v>
      </c>
    </row>
    <row r="651" spans="1:107" x14ac:dyDescent="0.2">
      <c r="A651">
        <f>ROW(Source!A2209)</f>
        <v>2209</v>
      </c>
      <c r="B651">
        <v>55574044</v>
      </c>
      <c r="C651">
        <v>55578684</v>
      </c>
      <c r="D651">
        <v>52280730</v>
      </c>
      <c r="E651">
        <v>1</v>
      </c>
      <c r="F651">
        <v>1</v>
      </c>
      <c r="G651">
        <v>27</v>
      </c>
      <c r="H651">
        <v>3</v>
      </c>
      <c r="I651" t="s">
        <v>540</v>
      </c>
      <c r="J651" t="s">
        <v>541</v>
      </c>
      <c r="K651" t="s">
        <v>542</v>
      </c>
      <c r="L651">
        <v>1339</v>
      </c>
      <c r="N651">
        <v>1007</v>
      </c>
      <c r="O651" t="s">
        <v>175</v>
      </c>
      <c r="P651" t="s">
        <v>175</v>
      </c>
      <c r="Q651">
        <v>1</v>
      </c>
      <c r="W651">
        <v>0</v>
      </c>
      <c r="X651">
        <v>-1277312656</v>
      </c>
      <c r="Y651">
        <v>5</v>
      </c>
      <c r="AA651">
        <v>753.67</v>
      </c>
      <c r="AB651">
        <v>0</v>
      </c>
      <c r="AC651">
        <v>0</v>
      </c>
      <c r="AD651">
        <v>0</v>
      </c>
      <c r="AE651">
        <v>753.67</v>
      </c>
      <c r="AF651">
        <v>0</v>
      </c>
      <c r="AG651">
        <v>0</v>
      </c>
      <c r="AH651">
        <v>0</v>
      </c>
      <c r="AI651">
        <v>1</v>
      </c>
      <c r="AJ651">
        <v>1</v>
      </c>
      <c r="AK651">
        <v>1</v>
      </c>
      <c r="AL651">
        <v>1</v>
      </c>
      <c r="AN651">
        <v>0</v>
      </c>
      <c r="AO651">
        <v>1</v>
      </c>
      <c r="AP651">
        <v>0</v>
      </c>
      <c r="AQ651">
        <v>0</v>
      </c>
      <c r="AR651">
        <v>0</v>
      </c>
      <c r="AS651" t="s">
        <v>3</v>
      </c>
      <c r="AT651">
        <v>5</v>
      </c>
      <c r="AU651" t="s">
        <v>3</v>
      </c>
      <c r="AV651">
        <v>0</v>
      </c>
      <c r="AW651">
        <v>2</v>
      </c>
      <c r="AX651">
        <v>55578688</v>
      </c>
      <c r="AY651">
        <v>1</v>
      </c>
      <c r="AZ651">
        <v>0</v>
      </c>
      <c r="BA651">
        <v>627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CX651">
        <f>Y651*Source!I2209</f>
        <v>-55</v>
      </c>
      <c r="CY651">
        <f>AA651</f>
        <v>753.67</v>
      </c>
      <c r="CZ651">
        <f>AE651</f>
        <v>753.67</v>
      </c>
      <c r="DA651">
        <f>AI651</f>
        <v>1</v>
      </c>
      <c r="DB651">
        <f t="shared" si="52"/>
        <v>3768.35</v>
      </c>
      <c r="DC651">
        <f t="shared" si="53"/>
        <v>0</v>
      </c>
    </row>
    <row r="652" spans="1:107" x14ac:dyDescent="0.2">
      <c r="A652">
        <f>ROW(Source!A2210)</f>
        <v>2210</v>
      </c>
      <c r="B652">
        <v>55574044</v>
      </c>
      <c r="C652">
        <v>55578689</v>
      </c>
      <c r="D652">
        <v>52263930</v>
      </c>
      <c r="E652">
        <v>27</v>
      </c>
      <c r="F652">
        <v>1</v>
      </c>
      <c r="G652">
        <v>27</v>
      </c>
      <c r="H652">
        <v>1</v>
      </c>
      <c r="I652" t="s">
        <v>530</v>
      </c>
      <c r="J652" t="s">
        <v>3</v>
      </c>
      <c r="K652" t="s">
        <v>531</v>
      </c>
      <c r="L652">
        <v>1191</v>
      </c>
      <c r="N652">
        <v>1013</v>
      </c>
      <c r="O652" t="s">
        <v>532</v>
      </c>
      <c r="P652" t="s">
        <v>532</v>
      </c>
      <c r="Q652">
        <v>1</v>
      </c>
      <c r="W652">
        <v>0</v>
      </c>
      <c r="X652">
        <v>476480486</v>
      </c>
      <c r="Y652">
        <v>13.42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1</v>
      </c>
      <c r="AK652">
        <v>1</v>
      </c>
      <c r="AL652">
        <v>1</v>
      </c>
      <c r="AN652">
        <v>0</v>
      </c>
      <c r="AO652">
        <v>1</v>
      </c>
      <c r="AP652">
        <v>0</v>
      </c>
      <c r="AQ652">
        <v>0</v>
      </c>
      <c r="AR652">
        <v>0</v>
      </c>
      <c r="AS652" t="s">
        <v>3</v>
      </c>
      <c r="AT652">
        <v>13.42</v>
      </c>
      <c r="AU652" t="s">
        <v>3</v>
      </c>
      <c r="AV652">
        <v>1</v>
      </c>
      <c r="AW652">
        <v>2</v>
      </c>
      <c r="AX652">
        <v>55578693</v>
      </c>
      <c r="AY652">
        <v>1</v>
      </c>
      <c r="AZ652">
        <v>0</v>
      </c>
      <c r="BA652">
        <v>628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CX652">
        <f>Y652*Source!I2210</f>
        <v>147.62</v>
      </c>
      <c r="CY652">
        <f>AD652</f>
        <v>0</v>
      </c>
      <c r="CZ652">
        <f>AH652</f>
        <v>0</v>
      </c>
      <c r="DA652">
        <f>AL652</f>
        <v>1</v>
      </c>
      <c r="DB652">
        <f t="shared" si="52"/>
        <v>0</v>
      </c>
      <c r="DC652">
        <f t="shared" si="53"/>
        <v>0</v>
      </c>
    </row>
    <row r="653" spans="1:107" x14ac:dyDescent="0.2">
      <c r="A653">
        <f>ROW(Source!A2210)</f>
        <v>2210</v>
      </c>
      <c r="B653">
        <v>55574044</v>
      </c>
      <c r="C653">
        <v>55578689</v>
      </c>
      <c r="D653">
        <v>52277685</v>
      </c>
      <c r="E653">
        <v>1</v>
      </c>
      <c r="F653">
        <v>1</v>
      </c>
      <c r="G653">
        <v>27</v>
      </c>
      <c r="H653">
        <v>3</v>
      </c>
      <c r="I653" t="s">
        <v>543</v>
      </c>
      <c r="J653" t="s">
        <v>544</v>
      </c>
      <c r="K653" t="s">
        <v>545</v>
      </c>
      <c r="L653">
        <v>1339</v>
      </c>
      <c r="N653">
        <v>1007</v>
      </c>
      <c r="O653" t="s">
        <v>175</v>
      </c>
      <c r="P653" t="s">
        <v>175</v>
      </c>
      <c r="Q653">
        <v>1</v>
      </c>
      <c r="W653">
        <v>0</v>
      </c>
      <c r="X653">
        <v>-288193286</v>
      </c>
      <c r="Y653">
        <v>1.4E-2</v>
      </c>
      <c r="AA653">
        <v>6863.19</v>
      </c>
      <c r="AB653">
        <v>0</v>
      </c>
      <c r="AC653">
        <v>0</v>
      </c>
      <c r="AD653">
        <v>0</v>
      </c>
      <c r="AE653">
        <v>6863.19</v>
      </c>
      <c r="AF653">
        <v>0</v>
      </c>
      <c r="AG653">
        <v>0</v>
      </c>
      <c r="AH653">
        <v>0</v>
      </c>
      <c r="AI653">
        <v>1</v>
      </c>
      <c r="AJ653">
        <v>1</v>
      </c>
      <c r="AK653">
        <v>1</v>
      </c>
      <c r="AL653">
        <v>1</v>
      </c>
      <c r="AN653">
        <v>0</v>
      </c>
      <c r="AO653">
        <v>1</v>
      </c>
      <c r="AP653">
        <v>0</v>
      </c>
      <c r="AQ653">
        <v>0</v>
      </c>
      <c r="AR653">
        <v>0</v>
      </c>
      <c r="AS653" t="s">
        <v>3</v>
      </c>
      <c r="AT653">
        <v>1.4E-2</v>
      </c>
      <c r="AU653" t="s">
        <v>3</v>
      </c>
      <c r="AV653">
        <v>0</v>
      </c>
      <c r="AW653">
        <v>2</v>
      </c>
      <c r="AX653">
        <v>55578694</v>
      </c>
      <c r="AY653">
        <v>1</v>
      </c>
      <c r="AZ653">
        <v>0</v>
      </c>
      <c r="BA653">
        <v>629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CX653">
        <f>Y653*Source!I2210</f>
        <v>0.154</v>
      </c>
      <c r="CY653">
        <f>AA653</f>
        <v>6863.19</v>
      </c>
      <c r="CZ653">
        <f>AE653</f>
        <v>6863.19</v>
      </c>
      <c r="DA653">
        <f>AI653</f>
        <v>1</v>
      </c>
      <c r="DB653">
        <f t="shared" si="52"/>
        <v>96.08</v>
      </c>
      <c r="DC653">
        <f t="shared" si="53"/>
        <v>0</v>
      </c>
    </row>
    <row r="654" spans="1:107" x14ac:dyDescent="0.2">
      <c r="A654">
        <f>ROW(Source!A2210)</f>
        <v>2210</v>
      </c>
      <c r="B654">
        <v>55574044</v>
      </c>
      <c r="C654">
        <v>55578689</v>
      </c>
      <c r="D654">
        <v>52280728</v>
      </c>
      <c r="E654">
        <v>1</v>
      </c>
      <c r="F654">
        <v>1</v>
      </c>
      <c r="G654">
        <v>27</v>
      </c>
      <c r="H654">
        <v>3</v>
      </c>
      <c r="I654" t="s">
        <v>546</v>
      </c>
      <c r="J654" t="s">
        <v>547</v>
      </c>
      <c r="K654" t="s">
        <v>548</v>
      </c>
      <c r="L654">
        <v>1327</v>
      </c>
      <c r="N654">
        <v>1005</v>
      </c>
      <c r="O654" t="s">
        <v>549</v>
      </c>
      <c r="P654" t="s">
        <v>549</v>
      </c>
      <c r="Q654">
        <v>1</v>
      </c>
      <c r="W654">
        <v>0</v>
      </c>
      <c r="X654">
        <v>-1862354824</v>
      </c>
      <c r="Y654">
        <v>107</v>
      </c>
      <c r="AA654">
        <v>129.94999999999999</v>
      </c>
      <c r="AB654">
        <v>0</v>
      </c>
      <c r="AC654">
        <v>0</v>
      </c>
      <c r="AD654">
        <v>0</v>
      </c>
      <c r="AE654">
        <v>129.94999999999999</v>
      </c>
      <c r="AF654">
        <v>0</v>
      </c>
      <c r="AG654">
        <v>0</v>
      </c>
      <c r="AH654">
        <v>0</v>
      </c>
      <c r="AI654">
        <v>1</v>
      </c>
      <c r="AJ654">
        <v>1</v>
      </c>
      <c r="AK654">
        <v>1</v>
      </c>
      <c r="AL654">
        <v>1</v>
      </c>
      <c r="AN654">
        <v>0</v>
      </c>
      <c r="AO654">
        <v>1</v>
      </c>
      <c r="AP654">
        <v>0</v>
      </c>
      <c r="AQ654">
        <v>0</v>
      </c>
      <c r="AR654">
        <v>0</v>
      </c>
      <c r="AS654" t="s">
        <v>3</v>
      </c>
      <c r="AT654">
        <v>107</v>
      </c>
      <c r="AU654" t="s">
        <v>3</v>
      </c>
      <c r="AV654">
        <v>0</v>
      </c>
      <c r="AW654">
        <v>2</v>
      </c>
      <c r="AX654">
        <v>55578695</v>
      </c>
      <c r="AY654">
        <v>1</v>
      </c>
      <c r="AZ654">
        <v>0</v>
      </c>
      <c r="BA654">
        <v>630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CX654">
        <f>Y654*Source!I2210</f>
        <v>1177</v>
      </c>
      <c r="CY654">
        <f>AA654</f>
        <v>129.94999999999999</v>
      </c>
      <c r="CZ654">
        <f>AE654</f>
        <v>129.94999999999999</v>
      </c>
      <c r="DA654">
        <f>AI654</f>
        <v>1</v>
      </c>
      <c r="DB654">
        <f t="shared" si="52"/>
        <v>13904.65</v>
      </c>
      <c r="DC654">
        <f t="shared" si="53"/>
        <v>0</v>
      </c>
    </row>
    <row r="655" spans="1:107" x14ac:dyDescent="0.2">
      <c r="A655">
        <f>ROW(Source!A2247)</f>
        <v>2247</v>
      </c>
      <c r="B655">
        <v>55574044</v>
      </c>
      <c r="C655">
        <v>55578752</v>
      </c>
      <c r="D655">
        <v>52263930</v>
      </c>
      <c r="E655">
        <v>27</v>
      </c>
      <c r="F655">
        <v>1</v>
      </c>
      <c r="G655">
        <v>27</v>
      </c>
      <c r="H655">
        <v>1</v>
      </c>
      <c r="I655" t="s">
        <v>530</v>
      </c>
      <c r="J655" t="s">
        <v>3</v>
      </c>
      <c r="K655" t="s">
        <v>531</v>
      </c>
      <c r="L655">
        <v>1191</v>
      </c>
      <c r="N655">
        <v>1013</v>
      </c>
      <c r="O655" t="s">
        <v>532</v>
      </c>
      <c r="P655" t="s">
        <v>532</v>
      </c>
      <c r="Q655">
        <v>1</v>
      </c>
      <c r="W655">
        <v>0</v>
      </c>
      <c r="X655">
        <v>476480486</v>
      </c>
      <c r="Y655">
        <v>6.22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1</v>
      </c>
      <c r="AK655">
        <v>1</v>
      </c>
      <c r="AL655">
        <v>1</v>
      </c>
      <c r="AN655">
        <v>0</v>
      </c>
      <c r="AO655">
        <v>1</v>
      </c>
      <c r="AP655">
        <v>0</v>
      </c>
      <c r="AQ655">
        <v>0</v>
      </c>
      <c r="AR655">
        <v>0</v>
      </c>
      <c r="AS655" t="s">
        <v>3</v>
      </c>
      <c r="AT655">
        <v>6.22</v>
      </c>
      <c r="AU655" t="s">
        <v>3</v>
      </c>
      <c r="AV655">
        <v>1</v>
      </c>
      <c r="AW655">
        <v>2</v>
      </c>
      <c r="AX655">
        <v>55578758</v>
      </c>
      <c r="AY655">
        <v>1</v>
      </c>
      <c r="AZ655">
        <v>0</v>
      </c>
      <c r="BA655">
        <v>631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CX655">
        <f>Y655*Source!I2247</f>
        <v>26.123999999999999</v>
      </c>
      <c r="CY655">
        <f>AD655</f>
        <v>0</v>
      </c>
      <c r="CZ655">
        <f>AH655</f>
        <v>0</v>
      </c>
      <c r="DA655">
        <f>AL655</f>
        <v>1</v>
      </c>
      <c r="DB655">
        <f t="shared" si="52"/>
        <v>0</v>
      </c>
      <c r="DC655">
        <f t="shared" si="53"/>
        <v>0</v>
      </c>
    </row>
    <row r="656" spans="1:107" x14ac:dyDescent="0.2">
      <c r="A656">
        <f>ROW(Source!A2247)</f>
        <v>2247</v>
      </c>
      <c r="B656">
        <v>55574044</v>
      </c>
      <c r="C656">
        <v>55578752</v>
      </c>
      <c r="D656">
        <v>52278256</v>
      </c>
      <c r="E656">
        <v>1</v>
      </c>
      <c r="F656">
        <v>1</v>
      </c>
      <c r="G656">
        <v>27</v>
      </c>
      <c r="H656">
        <v>3</v>
      </c>
      <c r="I656" t="s">
        <v>550</v>
      </c>
      <c r="J656" t="s">
        <v>551</v>
      </c>
      <c r="K656" t="s">
        <v>552</v>
      </c>
      <c r="L656">
        <v>1339</v>
      </c>
      <c r="N656">
        <v>1007</v>
      </c>
      <c r="O656" t="s">
        <v>175</v>
      </c>
      <c r="P656" t="s">
        <v>175</v>
      </c>
      <c r="Q656">
        <v>1</v>
      </c>
      <c r="W656">
        <v>0</v>
      </c>
      <c r="X656">
        <v>1817333636</v>
      </c>
      <c r="Y656">
        <v>0.29899999999999999</v>
      </c>
      <c r="AA656">
        <v>590.78</v>
      </c>
      <c r="AB656">
        <v>0</v>
      </c>
      <c r="AC656">
        <v>0</v>
      </c>
      <c r="AD656">
        <v>0</v>
      </c>
      <c r="AE656">
        <v>590.78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1</v>
      </c>
      <c r="AL656">
        <v>1</v>
      </c>
      <c r="AN656">
        <v>0</v>
      </c>
      <c r="AO656">
        <v>1</v>
      </c>
      <c r="AP656">
        <v>0</v>
      </c>
      <c r="AQ656">
        <v>0</v>
      </c>
      <c r="AR656">
        <v>0</v>
      </c>
      <c r="AS656" t="s">
        <v>3</v>
      </c>
      <c r="AT656">
        <v>0.29899999999999999</v>
      </c>
      <c r="AU656" t="s">
        <v>3</v>
      </c>
      <c r="AV656">
        <v>0</v>
      </c>
      <c r="AW656">
        <v>2</v>
      </c>
      <c r="AX656">
        <v>55578759</v>
      </c>
      <c r="AY656">
        <v>1</v>
      </c>
      <c r="AZ656">
        <v>0</v>
      </c>
      <c r="BA656">
        <v>632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CX656">
        <f>Y656*Source!I2247</f>
        <v>1.2558</v>
      </c>
      <c r="CY656">
        <f>AA656</f>
        <v>590.78</v>
      </c>
      <c r="CZ656">
        <f>AE656</f>
        <v>590.78</v>
      </c>
      <c r="DA656">
        <f>AI656</f>
        <v>1</v>
      </c>
      <c r="DB656">
        <f t="shared" si="52"/>
        <v>176.64</v>
      </c>
      <c r="DC656">
        <f t="shared" si="53"/>
        <v>0</v>
      </c>
    </row>
    <row r="657" spans="1:107" x14ac:dyDescent="0.2">
      <c r="A657">
        <f>ROW(Source!A2247)</f>
        <v>2247</v>
      </c>
      <c r="B657">
        <v>55574044</v>
      </c>
      <c r="C657">
        <v>55578752</v>
      </c>
      <c r="D657">
        <v>52277204</v>
      </c>
      <c r="E657">
        <v>1</v>
      </c>
      <c r="F657">
        <v>1</v>
      </c>
      <c r="G657">
        <v>27</v>
      </c>
      <c r="H657">
        <v>3</v>
      </c>
      <c r="I657" t="s">
        <v>553</v>
      </c>
      <c r="J657" t="s">
        <v>554</v>
      </c>
      <c r="K657" t="s">
        <v>555</v>
      </c>
      <c r="L657">
        <v>1348</v>
      </c>
      <c r="N657">
        <v>1009</v>
      </c>
      <c r="O657" t="s">
        <v>120</v>
      </c>
      <c r="P657" t="s">
        <v>120</v>
      </c>
      <c r="Q657">
        <v>1000</v>
      </c>
      <c r="W657">
        <v>0</v>
      </c>
      <c r="X657">
        <v>381792092</v>
      </c>
      <c r="Y657">
        <v>0.107</v>
      </c>
      <c r="AA657">
        <v>4207.5</v>
      </c>
      <c r="AB657">
        <v>0</v>
      </c>
      <c r="AC657">
        <v>0</v>
      </c>
      <c r="AD657">
        <v>0</v>
      </c>
      <c r="AE657">
        <v>4207.5</v>
      </c>
      <c r="AF657">
        <v>0</v>
      </c>
      <c r="AG657">
        <v>0</v>
      </c>
      <c r="AH657">
        <v>0</v>
      </c>
      <c r="AI657">
        <v>1</v>
      </c>
      <c r="AJ657">
        <v>1</v>
      </c>
      <c r="AK657">
        <v>1</v>
      </c>
      <c r="AL657">
        <v>1</v>
      </c>
      <c r="AN657">
        <v>0</v>
      </c>
      <c r="AO657">
        <v>1</v>
      </c>
      <c r="AP657">
        <v>0</v>
      </c>
      <c r="AQ657">
        <v>0</v>
      </c>
      <c r="AR657">
        <v>0</v>
      </c>
      <c r="AS657" t="s">
        <v>3</v>
      </c>
      <c r="AT657">
        <v>0.107</v>
      </c>
      <c r="AU657" t="s">
        <v>3</v>
      </c>
      <c r="AV657">
        <v>0</v>
      </c>
      <c r="AW657">
        <v>2</v>
      </c>
      <c r="AX657">
        <v>55578760</v>
      </c>
      <c r="AY657">
        <v>1</v>
      </c>
      <c r="AZ657">
        <v>0</v>
      </c>
      <c r="BA657">
        <v>633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CX657">
        <f>Y657*Source!I2247</f>
        <v>0.44940000000000002</v>
      </c>
      <c r="CY657">
        <f>AA657</f>
        <v>4207.5</v>
      </c>
      <c r="CZ657">
        <f>AE657</f>
        <v>4207.5</v>
      </c>
      <c r="DA657">
        <f>AI657</f>
        <v>1</v>
      </c>
      <c r="DB657">
        <f t="shared" si="52"/>
        <v>450.2</v>
      </c>
      <c r="DC657">
        <f t="shared" si="53"/>
        <v>0</v>
      </c>
    </row>
    <row r="658" spans="1:107" x14ac:dyDescent="0.2">
      <c r="A658">
        <f>ROW(Source!A2247)</f>
        <v>2247</v>
      </c>
      <c r="B658">
        <v>55574044</v>
      </c>
      <c r="C658">
        <v>55578752</v>
      </c>
      <c r="D658">
        <v>52279001</v>
      </c>
      <c r="E658">
        <v>1</v>
      </c>
      <c r="F658">
        <v>1</v>
      </c>
      <c r="G658">
        <v>27</v>
      </c>
      <c r="H658">
        <v>3</v>
      </c>
      <c r="I658" t="s">
        <v>556</v>
      </c>
      <c r="J658" t="s">
        <v>557</v>
      </c>
      <c r="K658" t="s">
        <v>558</v>
      </c>
      <c r="L658">
        <v>1339</v>
      </c>
      <c r="N658">
        <v>1007</v>
      </c>
      <c r="O658" t="s">
        <v>175</v>
      </c>
      <c r="P658" t="s">
        <v>175</v>
      </c>
      <c r="Q658">
        <v>1</v>
      </c>
      <c r="W658">
        <v>0</v>
      </c>
      <c r="X658">
        <v>1057803868</v>
      </c>
      <c r="Y658">
        <v>7.6999999999999999E-2</v>
      </c>
      <c r="AA658">
        <v>35.25</v>
      </c>
      <c r="AB658">
        <v>0</v>
      </c>
      <c r="AC658">
        <v>0</v>
      </c>
      <c r="AD658">
        <v>0</v>
      </c>
      <c r="AE658">
        <v>35.25</v>
      </c>
      <c r="AF658">
        <v>0</v>
      </c>
      <c r="AG658">
        <v>0</v>
      </c>
      <c r="AH658">
        <v>0</v>
      </c>
      <c r="AI658">
        <v>1</v>
      </c>
      <c r="AJ658">
        <v>1</v>
      </c>
      <c r="AK658">
        <v>1</v>
      </c>
      <c r="AL658">
        <v>1</v>
      </c>
      <c r="AN658">
        <v>0</v>
      </c>
      <c r="AO658">
        <v>1</v>
      </c>
      <c r="AP658">
        <v>0</v>
      </c>
      <c r="AQ658">
        <v>0</v>
      </c>
      <c r="AR658">
        <v>0</v>
      </c>
      <c r="AS658" t="s">
        <v>3</v>
      </c>
      <c r="AT658">
        <v>7.6999999999999999E-2</v>
      </c>
      <c r="AU658" t="s">
        <v>3</v>
      </c>
      <c r="AV658">
        <v>0</v>
      </c>
      <c r="AW658">
        <v>2</v>
      </c>
      <c r="AX658">
        <v>55578761</v>
      </c>
      <c r="AY658">
        <v>1</v>
      </c>
      <c r="AZ658">
        <v>0</v>
      </c>
      <c r="BA658">
        <v>634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CX658">
        <f>Y658*Source!I2247</f>
        <v>0.32340000000000002</v>
      </c>
      <c r="CY658">
        <f>AA658</f>
        <v>35.25</v>
      </c>
      <c r="CZ658">
        <f>AE658</f>
        <v>35.25</v>
      </c>
      <c r="DA658">
        <f>AI658</f>
        <v>1</v>
      </c>
      <c r="DB658">
        <f t="shared" si="52"/>
        <v>2.71</v>
      </c>
      <c r="DC658">
        <f t="shared" si="53"/>
        <v>0</v>
      </c>
    </row>
    <row r="659" spans="1:107" x14ac:dyDescent="0.2">
      <c r="A659">
        <f>ROW(Source!A2247)</f>
        <v>2247</v>
      </c>
      <c r="B659">
        <v>55574044</v>
      </c>
      <c r="C659">
        <v>55578752</v>
      </c>
      <c r="D659">
        <v>52281688</v>
      </c>
      <c r="E659">
        <v>1</v>
      </c>
      <c r="F659">
        <v>1</v>
      </c>
      <c r="G659">
        <v>27</v>
      </c>
      <c r="H659">
        <v>3</v>
      </c>
      <c r="I659" t="s">
        <v>270</v>
      </c>
      <c r="J659" t="s">
        <v>272</v>
      </c>
      <c r="K659" t="s">
        <v>271</v>
      </c>
      <c r="L659">
        <v>1354</v>
      </c>
      <c r="N659">
        <v>1010</v>
      </c>
      <c r="O659" t="s">
        <v>180</v>
      </c>
      <c r="P659" t="s">
        <v>180</v>
      </c>
      <c r="Q659">
        <v>1</v>
      </c>
      <c r="W659">
        <v>0</v>
      </c>
      <c r="X659">
        <v>-1873178035</v>
      </c>
      <c r="Y659">
        <v>10</v>
      </c>
      <c r="AA659">
        <v>236.53</v>
      </c>
      <c r="AB659">
        <v>0</v>
      </c>
      <c r="AC659">
        <v>0</v>
      </c>
      <c r="AD659">
        <v>0</v>
      </c>
      <c r="AE659">
        <v>236.53</v>
      </c>
      <c r="AF659">
        <v>0</v>
      </c>
      <c r="AG659">
        <v>0</v>
      </c>
      <c r="AH659">
        <v>0</v>
      </c>
      <c r="AI659">
        <v>1</v>
      </c>
      <c r="AJ659">
        <v>1</v>
      </c>
      <c r="AK659">
        <v>1</v>
      </c>
      <c r="AL659">
        <v>1</v>
      </c>
      <c r="AN659">
        <v>0</v>
      </c>
      <c r="AO659">
        <v>1</v>
      </c>
      <c r="AP659">
        <v>0</v>
      </c>
      <c r="AQ659">
        <v>0</v>
      </c>
      <c r="AR659">
        <v>0</v>
      </c>
      <c r="AS659" t="s">
        <v>3</v>
      </c>
      <c r="AT659">
        <v>10</v>
      </c>
      <c r="AU659" t="s">
        <v>3</v>
      </c>
      <c r="AV659">
        <v>0</v>
      </c>
      <c r="AW659">
        <v>2</v>
      </c>
      <c r="AX659">
        <v>55578762</v>
      </c>
      <c r="AY659">
        <v>1</v>
      </c>
      <c r="AZ659">
        <v>0</v>
      </c>
      <c r="BA659">
        <v>635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CX659">
        <f>Y659*Source!I2247</f>
        <v>42</v>
      </c>
      <c r="CY659">
        <f>AA659</f>
        <v>236.53</v>
      </c>
      <c r="CZ659">
        <f>AE659</f>
        <v>236.53</v>
      </c>
      <c r="DA659">
        <f>AI659</f>
        <v>1</v>
      </c>
      <c r="DB659">
        <f t="shared" si="52"/>
        <v>2365.3000000000002</v>
      </c>
      <c r="DC659">
        <f t="shared" si="53"/>
        <v>0</v>
      </c>
    </row>
    <row r="660" spans="1:107" x14ac:dyDescent="0.2">
      <c r="A660">
        <f>ROW(Source!A2289)</f>
        <v>2289</v>
      </c>
      <c r="B660">
        <v>55574044</v>
      </c>
      <c r="C660">
        <v>55578876</v>
      </c>
      <c r="D660">
        <v>52263930</v>
      </c>
      <c r="E660">
        <v>27</v>
      </c>
      <c r="F660">
        <v>1</v>
      </c>
      <c r="G660">
        <v>27</v>
      </c>
      <c r="H660">
        <v>1</v>
      </c>
      <c r="I660" t="s">
        <v>530</v>
      </c>
      <c r="J660" t="s">
        <v>3</v>
      </c>
      <c r="K660" t="s">
        <v>531</v>
      </c>
      <c r="L660">
        <v>1191</v>
      </c>
      <c r="N660">
        <v>1013</v>
      </c>
      <c r="O660" t="s">
        <v>532</v>
      </c>
      <c r="P660" t="s">
        <v>532</v>
      </c>
      <c r="Q660">
        <v>1</v>
      </c>
      <c r="W660">
        <v>0</v>
      </c>
      <c r="X660">
        <v>476480486</v>
      </c>
      <c r="Y660">
        <v>1.59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1</v>
      </c>
      <c r="AK660">
        <v>1</v>
      </c>
      <c r="AL660">
        <v>1</v>
      </c>
      <c r="AN660">
        <v>0</v>
      </c>
      <c r="AO660">
        <v>1</v>
      </c>
      <c r="AP660">
        <v>0</v>
      </c>
      <c r="AQ660">
        <v>0</v>
      </c>
      <c r="AR660">
        <v>0</v>
      </c>
      <c r="AS660" t="s">
        <v>3</v>
      </c>
      <c r="AT660">
        <v>1.59</v>
      </c>
      <c r="AU660" t="s">
        <v>3</v>
      </c>
      <c r="AV660">
        <v>1</v>
      </c>
      <c r="AW660">
        <v>2</v>
      </c>
      <c r="AX660">
        <v>55578880</v>
      </c>
      <c r="AY660">
        <v>1</v>
      </c>
      <c r="AZ660">
        <v>0</v>
      </c>
      <c r="BA660">
        <v>636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CX660">
        <f>Y660*Source!I2289</f>
        <v>1.5798240000000001</v>
      </c>
      <c r="CY660">
        <f>AD660</f>
        <v>0</v>
      </c>
      <c r="CZ660">
        <f>AH660</f>
        <v>0</v>
      </c>
      <c r="DA660">
        <f>AL660</f>
        <v>1</v>
      </c>
      <c r="DB660">
        <f t="shared" si="52"/>
        <v>0</v>
      </c>
      <c r="DC660">
        <f t="shared" si="53"/>
        <v>0</v>
      </c>
    </row>
    <row r="661" spans="1:107" x14ac:dyDescent="0.2">
      <c r="A661">
        <f>ROW(Source!A2289)</f>
        <v>2289</v>
      </c>
      <c r="B661">
        <v>55574044</v>
      </c>
      <c r="C661">
        <v>55578876</v>
      </c>
      <c r="D661">
        <v>52276100</v>
      </c>
      <c r="E661">
        <v>1</v>
      </c>
      <c r="F661">
        <v>1</v>
      </c>
      <c r="G661">
        <v>27</v>
      </c>
      <c r="H661">
        <v>2</v>
      </c>
      <c r="I661" t="s">
        <v>617</v>
      </c>
      <c r="J661" t="s">
        <v>653</v>
      </c>
      <c r="K661" t="s">
        <v>619</v>
      </c>
      <c r="L661">
        <v>1368</v>
      </c>
      <c r="N661">
        <v>1011</v>
      </c>
      <c r="O661" t="s">
        <v>536</v>
      </c>
      <c r="P661" t="s">
        <v>536</v>
      </c>
      <c r="Q661">
        <v>1</v>
      </c>
      <c r="W661">
        <v>0</v>
      </c>
      <c r="X661">
        <v>697980055</v>
      </c>
      <c r="Y661">
        <v>4.9800000000000004</v>
      </c>
      <c r="AA661">
        <v>0</v>
      </c>
      <c r="AB661">
        <v>1493.72</v>
      </c>
      <c r="AC661">
        <v>566.86</v>
      </c>
      <c r="AD661">
        <v>0</v>
      </c>
      <c r="AE661">
        <v>0</v>
      </c>
      <c r="AF661">
        <v>1493.72</v>
      </c>
      <c r="AG661">
        <v>566.86</v>
      </c>
      <c r="AH661">
        <v>0</v>
      </c>
      <c r="AI661">
        <v>1</v>
      </c>
      <c r="AJ661">
        <v>1</v>
      </c>
      <c r="AK661">
        <v>1</v>
      </c>
      <c r="AL661">
        <v>1</v>
      </c>
      <c r="AN661">
        <v>0</v>
      </c>
      <c r="AO661">
        <v>1</v>
      </c>
      <c r="AP661">
        <v>0</v>
      </c>
      <c r="AQ661">
        <v>0</v>
      </c>
      <c r="AR661">
        <v>0</v>
      </c>
      <c r="AS661" t="s">
        <v>3</v>
      </c>
      <c r="AT661">
        <v>4.9800000000000004</v>
      </c>
      <c r="AU661" t="s">
        <v>3</v>
      </c>
      <c r="AV661">
        <v>0</v>
      </c>
      <c r="AW661">
        <v>2</v>
      </c>
      <c r="AX661">
        <v>55578881</v>
      </c>
      <c r="AY661">
        <v>2</v>
      </c>
      <c r="AZ661">
        <v>98304</v>
      </c>
      <c r="BA661">
        <v>637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CX661">
        <f>Y661*Source!I2289</f>
        <v>4.9481280000000005</v>
      </c>
      <c r="CY661">
        <f>AB661</f>
        <v>1493.72</v>
      </c>
      <c r="CZ661">
        <f>AF661</f>
        <v>1493.72</v>
      </c>
      <c r="DA661">
        <f>AJ661</f>
        <v>1</v>
      </c>
      <c r="DB661">
        <f t="shared" si="52"/>
        <v>7438.73</v>
      </c>
      <c r="DC661">
        <f t="shared" si="53"/>
        <v>2822.96</v>
      </c>
    </row>
    <row r="662" spans="1:107" x14ac:dyDescent="0.2">
      <c r="A662">
        <f>ROW(Source!A2289)</f>
        <v>2289</v>
      </c>
      <c r="B662">
        <v>55574044</v>
      </c>
      <c r="C662">
        <v>55578876</v>
      </c>
      <c r="D662">
        <v>52276123</v>
      </c>
      <c r="E662">
        <v>1</v>
      </c>
      <c r="F662">
        <v>1</v>
      </c>
      <c r="G662">
        <v>27</v>
      </c>
      <c r="H662">
        <v>2</v>
      </c>
      <c r="I662" t="s">
        <v>620</v>
      </c>
      <c r="J662" t="s">
        <v>654</v>
      </c>
      <c r="K662" t="s">
        <v>622</v>
      </c>
      <c r="L662">
        <v>1368</v>
      </c>
      <c r="N662">
        <v>1011</v>
      </c>
      <c r="O662" t="s">
        <v>536</v>
      </c>
      <c r="P662" t="s">
        <v>536</v>
      </c>
      <c r="Q662">
        <v>1</v>
      </c>
      <c r="W662">
        <v>0</v>
      </c>
      <c r="X662">
        <v>1492604562</v>
      </c>
      <c r="Y662">
        <v>1.25</v>
      </c>
      <c r="AA662">
        <v>0</v>
      </c>
      <c r="AB662">
        <v>1072.23</v>
      </c>
      <c r="AC662">
        <v>488.73</v>
      </c>
      <c r="AD662">
        <v>0</v>
      </c>
      <c r="AE662">
        <v>0</v>
      </c>
      <c r="AF662">
        <v>1072.23</v>
      </c>
      <c r="AG662">
        <v>488.73</v>
      </c>
      <c r="AH662">
        <v>0</v>
      </c>
      <c r="AI662">
        <v>1</v>
      </c>
      <c r="AJ662">
        <v>1</v>
      </c>
      <c r="AK662">
        <v>1</v>
      </c>
      <c r="AL662">
        <v>1</v>
      </c>
      <c r="AN662">
        <v>0</v>
      </c>
      <c r="AO662">
        <v>1</v>
      </c>
      <c r="AP662">
        <v>0</v>
      </c>
      <c r="AQ662">
        <v>0</v>
      </c>
      <c r="AR662">
        <v>0</v>
      </c>
      <c r="AS662" t="s">
        <v>3</v>
      </c>
      <c r="AT662">
        <v>1.25</v>
      </c>
      <c r="AU662" t="s">
        <v>3</v>
      </c>
      <c r="AV662">
        <v>0</v>
      </c>
      <c r="AW662">
        <v>2</v>
      </c>
      <c r="AX662">
        <v>55578882</v>
      </c>
      <c r="AY662">
        <v>2</v>
      </c>
      <c r="AZ662">
        <v>98304</v>
      </c>
      <c r="BA662">
        <v>638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CX662">
        <f>Y662*Source!I2289</f>
        <v>1.242</v>
      </c>
      <c r="CY662">
        <f>AB662</f>
        <v>1072.23</v>
      </c>
      <c r="CZ662">
        <f>AF662</f>
        <v>1072.23</v>
      </c>
      <c r="DA662">
        <f>AJ662</f>
        <v>1</v>
      </c>
      <c r="DB662">
        <f t="shared" si="52"/>
        <v>1340.29</v>
      </c>
      <c r="DC662">
        <f t="shared" si="53"/>
        <v>610.91</v>
      </c>
    </row>
    <row r="663" spans="1:107" x14ac:dyDescent="0.2">
      <c r="A663">
        <f>ROW(Source!A2290)</f>
        <v>2290</v>
      </c>
      <c r="B663">
        <v>55574044</v>
      </c>
      <c r="C663">
        <v>55578883</v>
      </c>
      <c r="D663">
        <v>52263930</v>
      </c>
      <c r="E663">
        <v>27</v>
      </c>
      <c r="F663">
        <v>1</v>
      </c>
      <c r="G663">
        <v>27</v>
      </c>
      <c r="H663">
        <v>1</v>
      </c>
      <c r="I663" t="s">
        <v>530</v>
      </c>
      <c r="J663" t="s">
        <v>3</v>
      </c>
      <c r="K663" t="s">
        <v>531</v>
      </c>
      <c r="L663">
        <v>1191</v>
      </c>
      <c r="N663">
        <v>1013</v>
      </c>
      <c r="O663" t="s">
        <v>532</v>
      </c>
      <c r="P663" t="s">
        <v>532</v>
      </c>
      <c r="Q663">
        <v>1</v>
      </c>
      <c r="W663">
        <v>0</v>
      </c>
      <c r="X663">
        <v>476480486</v>
      </c>
      <c r="Y663">
        <v>221.6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1</v>
      </c>
      <c r="AK663">
        <v>1</v>
      </c>
      <c r="AL663">
        <v>1</v>
      </c>
      <c r="AN663">
        <v>0</v>
      </c>
      <c r="AO663">
        <v>1</v>
      </c>
      <c r="AP663">
        <v>0</v>
      </c>
      <c r="AQ663">
        <v>0</v>
      </c>
      <c r="AR663">
        <v>0</v>
      </c>
      <c r="AS663" t="s">
        <v>3</v>
      </c>
      <c r="AT663">
        <v>221.6</v>
      </c>
      <c r="AU663" t="s">
        <v>3</v>
      </c>
      <c r="AV663">
        <v>1</v>
      </c>
      <c r="AW663">
        <v>2</v>
      </c>
      <c r="AX663">
        <v>55578885</v>
      </c>
      <c r="AY663">
        <v>1</v>
      </c>
      <c r="AZ663">
        <v>0</v>
      </c>
      <c r="BA663">
        <v>639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CX663">
        <f>Y663*Source!I2290</f>
        <v>24.464639999999999</v>
      </c>
      <c r="CY663">
        <f>AD663</f>
        <v>0</v>
      </c>
      <c r="CZ663">
        <f>AH663</f>
        <v>0</v>
      </c>
      <c r="DA663">
        <f>AL663</f>
        <v>1</v>
      </c>
      <c r="DB663">
        <f t="shared" si="52"/>
        <v>0</v>
      </c>
      <c r="DC663">
        <f t="shared" si="53"/>
        <v>0</v>
      </c>
    </row>
    <row r="664" spans="1:107" x14ac:dyDescent="0.2">
      <c r="A664">
        <f>ROW(Source!A2291)</f>
        <v>2291</v>
      </c>
      <c r="B664">
        <v>55574044</v>
      </c>
      <c r="C664">
        <v>55578886</v>
      </c>
      <c r="D664">
        <v>52276122</v>
      </c>
      <c r="E664">
        <v>1</v>
      </c>
      <c r="F664">
        <v>1</v>
      </c>
      <c r="G664">
        <v>27</v>
      </c>
      <c r="H664">
        <v>2</v>
      </c>
      <c r="I664" t="s">
        <v>623</v>
      </c>
      <c r="J664" t="s">
        <v>655</v>
      </c>
      <c r="K664" t="s">
        <v>625</v>
      </c>
      <c r="L664">
        <v>1368</v>
      </c>
      <c r="N664">
        <v>1011</v>
      </c>
      <c r="O664" t="s">
        <v>536</v>
      </c>
      <c r="P664" t="s">
        <v>536</v>
      </c>
      <c r="Q664">
        <v>1</v>
      </c>
      <c r="W664">
        <v>0</v>
      </c>
      <c r="X664">
        <v>760588622</v>
      </c>
      <c r="Y664">
        <v>0.31</v>
      </c>
      <c r="AA664">
        <v>0</v>
      </c>
      <c r="AB664">
        <v>956.79</v>
      </c>
      <c r="AC664">
        <v>359.44</v>
      </c>
      <c r="AD664">
        <v>0</v>
      </c>
      <c r="AE664">
        <v>0</v>
      </c>
      <c r="AF664">
        <v>956.79</v>
      </c>
      <c r="AG664">
        <v>359.44</v>
      </c>
      <c r="AH664">
        <v>0</v>
      </c>
      <c r="AI664">
        <v>1</v>
      </c>
      <c r="AJ664">
        <v>1</v>
      </c>
      <c r="AK664">
        <v>1</v>
      </c>
      <c r="AL664">
        <v>1</v>
      </c>
      <c r="AN664">
        <v>0</v>
      </c>
      <c r="AO664">
        <v>1</v>
      </c>
      <c r="AP664">
        <v>0</v>
      </c>
      <c r="AQ664">
        <v>0</v>
      </c>
      <c r="AR664">
        <v>0</v>
      </c>
      <c r="AS664" t="s">
        <v>3</v>
      </c>
      <c r="AT664">
        <v>0.31</v>
      </c>
      <c r="AU664" t="s">
        <v>3</v>
      </c>
      <c r="AV664">
        <v>0</v>
      </c>
      <c r="AW664">
        <v>2</v>
      </c>
      <c r="AX664">
        <v>55578888</v>
      </c>
      <c r="AY664">
        <v>2</v>
      </c>
      <c r="AZ664">
        <v>98304</v>
      </c>
      <c r="BA664">
        <v>640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CX664">
        <f>Y664*Source!I2291</f>
        <v>1.5400799999999999</v>
      </c>
      <c r="CY664">
        <f>AB664</f>
        <v>956.79</v>
      </c>
      <c r="CZ664">
        <f>AF664</f>
        <v>956.79</v>
      </c>
      <c r="DA664">
        <f>AJ664</f>
        <v>1</v>
      </c>
      <c r="DB664">
        <f t="shared" si="52"/>
        <v>296.60000000000002</v>
      </c>
      <c r="DC664">
        <f t="shared" si="53"/>
        <v>111.43</v>
      </c>
    </row>
    <row r="665" spans="1:107" x14ac:dyDescent="0.2">
      <c r="A665">
        <f>ROW(Source!A2292)</f>
        <v>2292</v>
      </c>
      <c r="B665">
        <v>55574044</v>
      </c>
      <c r="C665">
        <v>55578889</v>
      </c>
      <c r="D665">
        <v>52263930</v>
      </c>
      <c r="E665">
        <v>27</v>
      </c>
      <c r="F665">
        <v>1</v>
      </c>
      <c r="G665">
        <v>27</v>
      </c>
      <c r="H665">
        <v>1</v>
      </c>
      <c r="I665" t="s">
        <v>530</v>
      </c>
      <c r="J665" t="s">
        <v>3</v>
      </c>
      <c r="K665" t="s">
        <v>531</v>
      </c>
      <c r="L665">
        <v>1191</v>
      </c>
      <c r="N665">
        <v>1013</v>
      </c>
      <c r="O665" t="s">
        <v>532</v>
      </c>
      <c r="P665" t="s">
        <v>532</v>
      </c>
      <c r="Q665">
        <v>1</v>
      </c>
      <c r="W665">
        <v>0</v>
      </c>
      <c r="X665">
        <v>476480486</v>
      </c>
      <c r="Y665">
        <v>16.559999999999999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1</v>
      </c>
      <c r="AK665">
        <v>1</v>
      </c>
      <c r="AL665">
        <v>1</v>
      </c>
      <c r="AN665">
        <v>0</v>
      </c>
      <c r="AO665">
        <v>1</v>
      </c>
      <c r="AP665">
        <v>0</v>
      </c>
      <c r="AQ665">
        <v>0</v>
      </c>
      <c r="AR665">
        <v>0</v>
      </c>
      <c r="AS665" t="s">
        <v>3</v>
      </c>
      <c r="AT665">
        <v>16.559999999999999</v>
      </c>
      <c r="AU665" t="s">
        <v>3</v>
      </c>
      <c r="AV665">
        <v>1</v>
      </c>
      <c r="AW665">
        <v>2</v>
      </c>
      <c r="AX665">
        <v>55578898</v>
      </c>
      <c r="AY665">
        <v>1</v>
      </c>
      <c r="AZ665">
        <v>0</v>
      </c>
      <c r="BA665">
        <v>641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CX665">
        <f>Y665*Source!I2292</f>
        <v>6.0940799999999991</v>
      </c>
      <c r="CY665">
        <f>AD665</f>
        <v>0</v>
      </c>
      <c r="CZ665">
        <f>AH665</f>
        <v>0</v>
      </c>
      <c r="DA665">
        <f>AL665</f>
        <v>1</v>
      </c>
      <c r="DB665">
        <f t="shared" si="52"/>
        <v>0</v>
      </c>
      <c r="DC665">
        <f t="shared" si="53"/>
        <v>0</v>
      </c>
    </row>
    <row r="666" spans="1:107" x14ac:dyDescent="0.2">
      <c r="A666">
        <f>ROW(Source!A2292)</f>
        <v>2292</v>
      </c>
      <c r="B666">
        <v>55574044</v>
      </c>
      <c r="C666">
        <v>55578889</v>
      </c>
      <c r="D666">
        <v>52276145</v>
      </c>
      <c r="E666">
        <v>1</v>
      </c>
      <c r="F666">
        <v>1</v>
      </c>
      <c r="G666">
        <v>27</v>
      </c>
      <c r="H666">
        <v>2</v>
      </c>
      <c r="I666" t="s">
        <v>626</v>
      </c>
      <c r="J666" t="s">
        <v>656</v>
      </c>
      <c r="K666" t="s">
        <v>628</v>
      </c>
      <c r="L666">
        <v>1368</v>
      </c>
      <c r="N666">
        <v>1011</v>
      </c>
      <c r="O666" t="s">
        <v>536</v>
      </c>
      <c r="P666" t="s">
        <v>536</v>
      </c>
      <c r="Q666">
        <v>1</v>
      </c>
      <c r="W666">
        <v>0</v>
      </c>
      <c r="X666">
        <v>2108619810</v>
      </c>
      <c r="Y666">
        <v>2.08</v>
      </c>
      <c r="AA666">
        <v>0</v>
      </c>
      <c r="AB666">
        <v>740.94</v>
      </c>
      <c r="AC666">
        <v>413.22</v>
      </c>
      <c r="AD666">
        <v>0</v>
      </c>
      <c r="AE666">
        <v>0</v>
      </c>
      <c r="AF666">
        <v>740.94</v>
      </c>
      <c r="AG666">
        <v>413.22</v>
      </c>
      <c r="AH666">
        <v>0</v>
      </c>
      <c r="AI666">
        <v>1</v>
      </c>
      <c r="AJ666">
        <v>1</v>
      </c>
      <c r="AK666">
        <v>1</v>
      </c>
      <c r="AL666">
        <v>1</v>
      </c>
      <c r="AN666">
        <v>0</v>
      </c>
      <c r="AO666">
        <v>1</v>
      </c>
      <c r="AP666">
        <v>0</v>
      </c>
      <c r="AQ666">
        <v>0</v>
      </c>
      <c r="AR666">
        <v>0</v>
      </c>
      <c r="AS666" t="s">
        <v>3</v>
      </c>
      <c r="AT666">
        <v>2.08</v>
      </c>
      <c r="AU666" t="s">
        <v>3</v>
      </c>
      <c r="AV666">
        <v>0</v>
      </c>
      <c r="AW666">
        <v>2</v>
      </c>
      <c r="AX666">
        <v>55578899</v>
      </c>
      <c r="AY666">
        <v>2</v>
      </c>
      <c r="AZ666">
        <v>98304</v>
      </c>
      <c r="BA666">
        <v>642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CX666">
        <f>Y666*Source!I2292</f>
        <v>0.76544000000000001</v>
      </c>
      <c r="CY666">
        <f>AB666</f>
        <v>740.94</v>
      </c>
      <c r="CZ666">
        <f>AF666</f>
        <v>740.94</v>
      </c>
      <c r="DA666">
        <f>AJ666</f>
        <v>1</v>
      </c>
      <c r="DB666">
        <f t="shared" si="52"/>
        <v>1541.16</v>
      </c>
      <c r="DC666">
        <f t="shared" si="53"/>
        <v>859.5</v>
      </c>
    </row>
    <row r="667" spans="1:107" x14ac:dyDescent="0.2">
      <c r="A667">
        <f>ROW(Source!A2292)</f>
        <v>2292</v>
      </c>
      <c r="B667">
        <v>55574044</v>
      </c>
      <c r="C667">
        <v>55578889</v>
      </c>
      <c r="D667">
        <v>52276300</v>
      </c>
      <c r="E667">
        <v>1</v>
      </c>
      <c r="F667">
        <v>1</v>
      </c>
      <c r="G667">
        <v>27</v>
      </c>
      <c r="H667">
        <v>2</v>
      </c>
      <c r="I667" t="s">
        <v>629</v>
      </c>
      <c r="J667" t="s">
        <v>657</v>
      </c>
      <c r="K667" t="s">
        <v>631</v>
      </c>
      <c r="L667">
        <v>1368</v>
      </c>
      <c r="N667">
        <v>1011</v>
      </c>
      <c r="O667" t="s">
        <v>536</v>
      </c>
      <c r="P667" t="s">
        <v>536</v>
      </c>
      <c r="Q667">
        <v>1</v>
      </c>
      <c r="W667">
        <v>0</v>
      </c>
      <c r="X667">
        <v>-1512295274</v>
      </c>
      <c r="Y667">
        <v>2.08</v>
      </c>
      <c r="AA667">
        <v>0</v>
      </c>
      <c r="AB667">
        <v>430.32</v>
      </c>
      <c r="AC667">
        <v>215.31</v>
      </c>
      <c r="AD667">
        <v>0</v>
      </c>
      <c r="AE667">
        <v>0</v>
      </c>
      <c r="AF667">
        <v>430.32</v>
      </c>
      <c r="AG667">
        <v>215.31</v>
      </c>
      <c r="AH667">
        <v>0</v>
      </c>
      <c r="AI667">
        <v>1</v>
      </c>
      <c r="AJ667">
        <v>1</v>
      </c>
      <c r="AK667">
        <v>1</v>
      </c>
      <c r="AL667">
        <v>1</v>
      </c>
      <c r="AN667">
        <v>0</v>
      </c>
      <c r="AO667">
        <v>1</v>
      </c>
      <c r="AP667">
        <v>0</v>
      </c>
      <c r="AQ667">
        <v>0</v>
      </c>
      <c r="AR667">
        <v>0</v>
      </c>
      <c r="AS667" t="s">
        <v>3</v>
      </c>
      <c r="AT667">
        <v>2.08</v>
      </c>
      <c r="AU667" t="s">
        <v>3</v>
      </c>
      <c r="AV667">
        <v>0</v>
      </c>
      <c r="AW667">
        <v>2</v>
      </c>
      <c r="AX667">
        <v>55578900</v>
      </c>
      <c r="AY667">
        <v>2</v>
      </c>
      <c r="AZ667">
        <v>98304</v>
      </c>
      <c r="BA667">
        <v>643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CX667">
        <f>Y667*Source!I2292</f>
        <v>0.76544000000000001</v>
      </c>
      <c r="CY667">
        <f>AB667</f>
        <v>430.32</v>
      </c>
      <c r="CZ667">
        <f>AF667</f>
        <v>430.32</v>
      </c>
      <c r="DA667">
        <f>AJ667</f>
        <v>1</v>
      </c>
      <c r="DB667">
        <f t="shared" si="52"/>
        <v>895.07</v>
      </c>
      <c r="DC667">
        <f t="shared" si="53"/>
        <v>447.84</v>
      </c>
    </row>
    <row r="668" spans="1:107" x14ac:dyDescent="0.2">
      <c r="A668">
        <f>ROW(Source!A2292)</f>
        <v>2292</v>
      </c>
      <c r="B668">
        <v>55574044</v>
      </c>
      <c r="C668">
        <v>55578889</v>
      </c>
      <c r="D668">
        <v>52276303</v>
      </c>
      <c r="E668">
        <v>1</v>
      </c>
      <c r="F668">
        <v>1</v>
      </c>
      <c r="G668">
        <v>27</v>
      </c>
      <c r="H668">
        <v>2</v>
      </c>
      <c r="I668" t="s">
        <v>632</v>
      </c>
      <c r="J668" t="s">
        <v>658</v>
      </c>
      <c r="K668" t="s">
        <v>634</v>
      </c>
      <c r="L668">
        <v>1368</v>
      </c>
      <c r="N668">
        <v>1011</v>
      </c>
      <c r="O668" t="s">
        <v>536</v>
      </c>
      <c r="P668" t="s">
        <v>536</v>
      </c>
      <c r="Q668">
        <v>1</v>
      </c>
      <c r="W668">
        <v>0</v>
      </c>
      <c r="X668">
        <v>2042885981</v>
      </c>
      <c r="Y668">
        <v>0.81</v>
      </c>
      <c r="AA668">
        <v>0</v>
      </c>
      <c r="AB668">
        <v>2020.59</v>
      </c>
      <c r="AC668">
        <v>458.56</v>
      </c>
      <c r="AD668">
        <v>0</v>
      </c>
      <c r="AE668">
        <v>0</v>
      </c>
      <c r="AF668">
        <v>2020.59</v>
      </c>
      <c r="AG668">
        <v>458.56</v>
      </c>
      <c r="AH668">
        <v>0</v>
      </c>
      <c r="AI668">
        <v>1</v>
      </c>
      <c r="AJ668">
        <v>1</v>
      </c>
      <c r="AK668">
        <v>1</v>
      </c>
      <c r="AL668">
        <v>1</v>
      </c>
      <c r="AN668">
        <v>0</v>
      </c>
      <c r="AO668">
        <v>1</v>
      </c>
      <c r="AP668">
        <v>0</v>
      </c>
      <c r="AQ668">
        <v>0</v>
      </c>
      <c r="AR668">
        <v>0</v>
      </c>
      <c r="AS668" t="s">
        <v>3</v>
      </c>
      <c r="AT668">
        <v>0.81</v>
      </c>
      <c r="AU668" t="s">
        <v>3</v>
      </c>
      <c r="AV668">
        <v>0</v>
      </c>
      <c r="AW668">
        <v>2</v>
      </c>
      <c r="AX668">
        <v>55578901</v>
      </c>
      <c r="AY668">
        <v>2</v>
      </c>
      <c r="AZ668">
        <v>98304</v>
      </c>
      <c r="BA668">
        <v>644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CX668">
        <f>Y668*Source!I2292</f>
        <v>0.29808000000000001</v>
      </c>
      <c r="CY668">
        <f>AB668</f>
        <v>2020.59</v>
      </c>
      <c r="CZ668">
        <f>AF668</f>
        <v>2020.59</v>
      </c>
      <c r="DA668">
        <f>AJ668</f>
        <v>1</v>
      </c>
      <c r="DB668">
        <f t="shared" si="52"/>
        <v>1636.68</v>
      </c>
      <c r="DC668">
        <f t="shared" si="53"/>
        <v>371.43</v>
      </c>
    </row>
    <row r="669" spans="1:107" x14ac:dyDescent="0.2">
      <c r="A669">
        <f>ROW(Source!A2292)</f>
        <v>2292</v>
      </c>
      <c r="B669">
        <v>55574044</v>
      </c>
      <c r="C669">
        <v>55578889</v>
      </c>
      <c r="D669">
        <v>52276327</v>
      </c>
      <c r="E669">
        <v>1</v>
      </c>
      <c r="F669">
        <v>1</v>
      </c>
      <c r="G669">
        <v>27</v>
      </c>
      <c r="H669">
        <v>2</v>
      </c>
      <c r="I669" t="s">
        <v>635</v>
      </c>
      <c r="J669" t="s">
        <v>659</v>
      </c>
      <c r="K669" t="s">
        <v>637</v>
      </c>
      <c r="L669">
        <v>1368</v>
      </c>
      <c r="N669">
        <v>1011</v>
      </c>
      <c r="O669" t="s">
        <v>536</v>
      </c>
      <c r="P669" t="s">
        <v>536</v>
      </c>
      <c r="Q669">
        <v>1</v>
      </c>
      <c r="W669">
        <v>0</v>
      </c>
      <c r="X669">
        <v>1116182101</v>
      </c>
      <c r="Y669">
        <v>1.94</v>
      </c>
      <c r="AA669">
        <v>0</v>
      </c>
      <c r="AB669">
        <v>1412.71</v>
      </c>
      <c r="AC669">
        <v>641.32000000000005</v>
      </c>
      <c r="AD669">
        <v>0</v>
      </c>
      <c r="AE669">
        <v>0</v>
      </c>
      <c r="AF669">
        <v>1412.71</v>
      </c>
      <c r="AG669">
        <v>641.32000000000005</v>
      </c>
      <c r="AH669">
        <v>0</v>
      </c>
      <c r="AI669">
        <v>1</v>
      </c>
      <c r="AJ669">
        <v>1</v>
      </c>
      <c r="AK669">
        <v>1</v>
      </c>
      <c r="AL669">
        <v>1</v>
      </c>
      <c r="AN669">
        <v>0</v>
      </c>
      <c r="AO669">
        <v>1</v>
      </c>
      <c r="AP669">
        <v>0</v>
      </c>
      <c r="AQ669">
        <v>0</v>
      </c>
      <c r="AR669">
        <v>0</v>
      </c>
      <c r="AS669" t="s">
        <v>3</v>
      </c>
      <c r="AT669">
        <v>1.94</v>
      </c>
      <c r="AU669" t="s">
        <v>3</v>
      </c>
      <c r="AV669">
        <v>0</v>
      </c>
      <c r="AW669">
        <v>2</v>
      </c>
      <c r="AX669">
        <v>55578902</v>
      </c>
      <c r="AY669">
        <v>2</v>
      </c>
      <c r="AZ669">
        <v>98304</v>
      </c>
      <c r="BA669">
        <v>645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CX669">
        <f>Y669*Source!I2292</f>
        <v>0.71392</v>
      </c>
      <c r="CY669">
        <f>AB669</f>
        <v>1412.71</v>
      </c>
      <c r="CZ669">
        <f>AF669</f>
        <v>1412.71</v>
      </c>
      <c r="DA669">
        <f>AJ669</f>
        <v>1</v>
      </c>
      <c r="DB669">
        <f t="shared" si="52"/>
        <v>2740.66</v>
      </c>
      <c r="DC669">
        <f t="shared" si="53"/>
        <v>1244.1600000000001</v>
      </c>
    </row>
    <row r="670" spans="1:107" x14ac:dyDescent="0.2">
      <c r="A670">
        <f>ROW(Source!A2292)</f>
        <v>2292</v>
      </c>
      <c r="B670">
        <v>55574044</v>
      </c>
      <c r="C670">
        <v>55578889</v>
      </c>
      <c r="D670">
        <v>52276293</v>
      </c>
      <c r="E670">
        <v>1</v>
      </c>
      <c r="F670">
        <v>1</v>
      </c>
      <c r="G670">
        <v>27</v>
      </c>
      <c r="H670">
        <v>2</v>
      </c>
      <c r="I670" t="s">
        <v>638</v>
      </c>
      <c r="J670" t="s">
        <v>660</v>
      </c>
      <c r="K670" t="s">
        <v>640</v>
      </c>
      <c r="L670">
        <v>1368</v>
      </c>
      <c r="N670">
        <v>1011</v>
      </c>
      <c r="O670" t="s">
        <v>536</v>
      </c>
      <c r="P670" t="s">
        <v>536</v>
      </c>
      <c r="Q670">
        <v>1</v>
      </c>
      <c r="W670">
        <v>0</v>
      </c>
      <c r="X670">
        <v>2142121434</v>
      </c>
      <c r="Y670">
        <v>0.65</v>
      </c>
      <c r="AA670">
        <v>0</v>
      </c>
      <c r="AB670">
        <v>1213.3399999999999</v>
      </c>
      <c r="AC670">
        <v>461.6</v>
      </c>
      <c r="AD670">
        <v>0</v>
      </c>
      <c r="AE670">
        <v>0</v>
      </c>
      <c r="AF670">
        <v>1213.3399999999999</v>
      </c>
      <c r="AG670">
        <v>461.6</v>
      </c>
      <c r="AH670">
        <v>0</v>
      </c>
      <c r="AI670">
        <v>1</v>
      </c>
      <c r="AJ670">
        <v>1</v>
      </c>
      <c r="AK670">
        <v>1</v>
      </c>
      <c r="AL670">
        <v>1</v>
      </c>
      <c r="AN670">
        <v>0</v>
      </c>
      <c r="AO670">
        <v>1</v>
      </c>
      <c r="AP670">
        <v>0</v>
      </c>
      <c r="AQ670">
        <v>0</v>
      </c>
      <c r="AR670">
        <v>0</v>
      </c>
      <c r="AS670" t="s">
        <v>3</v>
      </c>
      <c r="AT670">
        <v>0.65</v>
      </c>
      <c r="AU670" t="s">
        <v>3</v>
      </c>
      <c r="AV670">
        <v>0</v>
      </c>
      <c r="AW670">
        <v>2</v>
      </c>
      <c r="AX670">
        <v>55578903</v>
      </c>
      <c r="AY670">
        <v>2</v>
      </c>
      <c r="AZ670">
        <v>98304</v>
      </c>
      <c r="BA670">
        <v>646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CX670">
        <f>Y670*Source!I2292</f>
        <v>0.2392</v>
      </c>
      <c r="CY670">
        <f>AB670</f>
        <v>1213.3399999999999</v>
      </c>
      <c r="CZ670">
        <f>AF670</f>
        <v>1213.3399999999999</v>
      </c>
      <c r="DA670">
        <f>AJ670</f>
        <v>1</v>
      </c>
      <c r="DB670">
        <f t="shared" si="52"/>
        <v>788.67</v>
      </c>
      <c r="DC670">
        <f t="shared" si="53"/>
        <v>300.04000000000002</v>
      </c>
    </row>
    <row r="671" spans="1:107" x14ac:dyDescent="0.2">
      <c r="A671">
        <f>ROW(Source!A2292)</f>
        <v>2292</v>
      </c>
      <c r="B671">
        <v>55574044</v>
      </c>
      <c r="C671">
        <v>55578889</v>
      </c>
      <c r="D671">
        <v>52278255</v>
      </c>
      <c r="E671">
        <v>1</v>
      </c>
      <c r="F671">
        <v>1</v>
      </c>
      <c r="G671">
        <v>27</v>
      </c>
      <c r="H671">
        <v>3</v>
      </c>
      <c r="I671" t="s">
        <v>641</v>
      </c>
      <c r="J671" t="s">
        <v>661</v>
      </c>
      <c r="K671" t="s">
        <v>643</v>
      </c>
      <c r="L671">
        <v>1339</v>
      </c>
      <c r="N671">
        <v>1007</v>
      </c>
      <c r="O671" t="s">
        <v>175</v>
      </c>
      <c r="P671" t="s">
        <v>175</v>
      </c>
      <c r="Q671">
        <v>1</v>
      </c>
      <c r="W671">
        <v>0</v>
      </c>
      <c r="X671">
        <v>1152750853</v>
      </c>
      <c r="Y671">
        <v>110</v>
      </c>
      <c r="AA671">
        <v>590.78</v>
      </c>
      <c r="AB671">
        <v>0</v>
      </c>
      <c r="AC671">
        <v>0</v>
      </c>
      <c r="AD671">
        <v>0</v>
      </c>
      <c r="AE671">
        <v>590.78</v>
      </c>
      <c r="AF671">
        <v>0</v>
      </c>
      <c r="AG671">
        <v>0</v>
      </c>
      <c r="AH671">
        <v>0</v>
      </c>
      <c r="AI671">
        <v>1</v>
      </c>
      <c r="AJ671">
        <v>1</v>
      </c>
      <c r="AK671">
        <v>1</v>
      </c>
      <c r="AL671">
        <v>1</v>
      </c>
      <c r="AN671">
        <v>0</v>
      </c>
      <c r="AO671">
        <v>1</v>
      </c>
      <c r="AP671">
        <v>0</v>
      </c>
      <c r="AQ671">
        <v>0</v>
      </c>
      <c r="AR671">
        <v>0</v>
      </c>
      <c r="AS671" t="s">
        <v>3</v>
      </c>
      <c r="AT671">
        <v>110</v>
      </c>
      <c r="AU671" t="s">
        <v>3</v>
      </c>
      <c r="AV671">
        <v>0</v>
      </c>
      <c r="AW671">
        <v>2</v>
      </c>
      <c r="AX671">
        <v>55578904</v>
      </c>
      <c r="AY671">
        <v>1</v>
      </c>
      <c r="AZ671">
        <v>0</v>
      </c>
      <c r="BA671">
        <v>647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CX671">
        <f>Y671*Source!I2292</f>
        <v>40.479999999999997</v>
      </c>
      <c r="CY671">
        <f>AA671</f>
        <v>590.78</v>
      </c>
      <c r="CZ671">
        <f>AE671</f>
        <v>590.78</v>
      </c>
      <c r="DA671">
        <f>AI671</f>
        <v>1</v>
      </c>
      <c r="DB671">
        <f t="shared" si="52"/>
        <v>64985.8</v>
      </c>
      <c r="DC671">
        <f t="shared" si="53"/>
        <v>0</v>
      </c>
    </row>
    <row r="672" spans="1:107" x14ac:dyDescent="0.2">
      <c r="A672">
        <f>ROW(Source!A2292)</f>
        <v>2292</v>
      </c>
      <c r="B672">
        <v>55574044</v>
      </c>
      <c r="C672">
        <v>55578889</v>
      </c>
      <c r="D672">
        <v>52279001</v>
      </c>
      <c r="E672">
        <v>1</v>
      </c>
      <c r="F672">
        <v>1</v>
      </c>
      <c r="G672">
        <v>27</v>
      </c>
      <c r="H672">
        <v>3</v>
      </c>
      <c r="I672" t="s">
        <v>556</v>
      </c>
      <c r="J672" t="s">
        <v>662</v>
      </c>
      <c r="K672" t="s">
        <v>558</v>
      </c>
      <c r="L672">
        <v>1339</v>
      </c>
      <c r="N672">
        <v>1007</v>
      </c>
      <c r="O672" t="s">
        <v>175</v>
      </c>
      <c r="P672" t="s">
        <v>175</v>
      </c>
      <c r="Q672">
        <v>1</v>
      </c>
      <c r="W672">
        <v>0</v>
      </c>
      <c r="X672">
        <v>1927597627</v>
      </c>
      <c r="Y672">
        <v>5</v>
      </c>
      <c r="AA672">
        <v>35.25</v>
      </c>
      <c r="AB672">
        <v>0</v>
      </c>
      <c r="AC672">
        <v>0</v>
      </c>
      <c r="AD672">
        <v>0</v>
      </c>
      <c r="AE672">
        <v>35.25</v>
      </c>
      <c r="AF672">
        <v>0</v>
      </c>
      <c r="AG672">
        <v>0</v>
      </c>
      <c r="AH672">
        <v>0</v>
      </c>
      <c r="AI672">
        <v>1</v>
      </c>
      <c r="AJ672">
        <v>1</v>
      </c>
      <c r="AK672">
        <v>1</v>
      </c>
      <c r="AL672">
        <v>1</v>
      </c>
      <c r="AN672">
        <v>0</v>
      </c>
      <c r="AO672">
        <v>1</v>
      </c>
      <c r="AP672">
        <v>0</v>
      </c>
      <c r="AQ672">
        <v>0</v>
      </c>
      <c r="AR672">
        <v>0</v>
      </c>
      <c r="AS672" t="s">
        <v>3</v>
      </c>
      <c r="AT672">
        <v>5</v>
      </c>
      <c r="AU672" t="s">
        <v>3</v>
      </c>
      <c r="AV672">
        <v>0</v>
      </c>
      <c r="AW672">
        <v>2</v>
      </c>
      <c r="AX672">
        <v>55578905</v>
      </c>
      <c r="AY672">
        <v>2</v>
      </c>
      <c r="AZ672">
        <v>16384</v>
      </c>
      <c r="BA672">
        <v>648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CX672">
        <f>Y672*Source!I2292</f>
        <v>1.8399999999999999</v>
      </c>
      <c r="CY672">
        <f>AA672</f>
        <v>35.25</v>
      </c>
      <c r="CZ672">
        <f>AE672</f>
        <v>35.25</v>
      </c>
      <c r="DA672">
        <f>AI672</f>
        <v>1</v>
      </c>
      <c r="DB672">
        <f t="shared" si="52"/>
        <v>176.25</v>
      </c>
      <c r="DC672">
        <f t="shared" si="53"/>
        <v>0</v>
      </c>
    </row>
    <row r="673" spans="1:107" x14ac:dyDescent="0.2">
      <c r="A673">
        <f>ROW(Source!A2293)</f>
        <v>2293</v>
      </c>
      <c r="B673">
        <v>55574044</v>
      </c>
      <c r="C673">
        <v>55578906</v>
      </c>
      <c r="D673">
        <v>52263930</v>
      </c>
      <c r="E673">
        <v>27</v>
      </c>
      <c r="F673">
        <v>1</v>
      </c>
      <c r="G673">
        <v>27</v>
      </c>
      <c r="H673">
        <v>1</v>
      </c>
      <c r="I673" t="s">
        <v>530</v>
      </c>
      <c r="J673" t="s">
        <v>3</v>
      </c>
      <c r="K673" t="s">
        <v>531</v>
      </c>
      <c r="L673">
        <v>1191</v>
      </c>
      <c r="N673">
        <v>1013</v>
      </c>
      <c r="O673" t="s">
        <v>532</v>
      </c>
      <c r="P673" t="s">
        <v>532</v>
      </c>
      <c r="Q673">
        <v>1</v>
      </c>
      <c r="W673">
        <v>0</v>
      </c>
      <c r="X673">
        <v>476480486</v>
      </c>
      <c r="Y673">
        <v>24.84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1</v>
      </c>
      <c r="AK673">
        <v>1</v>
      </c>
      <c r="AL673">
        <v>1</v>
      </c>
      <c r="AN673">
        <v>0</v>
      </c>
      <c r="AO673">
        <v>1</v>
      </c>
      <c r="AP673">
        <v>0</v>
      </c>
      <c r="AQ673">
        <v>0</v>
      </c>
      <c r="AR673">
        <v>0</v>
      </c>
      <c r="AS673" t="s">
        <v>3</v>
      </c>
      <c r="AT673">
        <v>24.84</v>
      </c>
      <c r="AU673" t="s">
        <v>3</v>
      </c>
      <c r="AV673">
        <v>1</v>
      </c>
      <c r="AW673">
        <v>2</v>
      </c>
      <c r="AX673">
        <v>55578916</v>
      </c>
      <c r="AY673">
        <v>1</v>
      </c>
      <c r="AZ673">
        <v>0</v>
      </c>
      <c r="BA673">
        <v>649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CX673">
        <f>Y673*Source!I2293</f>
        <v>13.711680000000001</v>
      </c>
      <c r="CY673">
        <f>AD673</f>
        <v>0</v>
      </c>
      <c r="CZ673">
        <f>AH673</f>
        <v>0</v>
      </c>
      <c r="DA673">
        <f>AL673</f>
        <v>1</v>
      </c>
      <c r="DB673">
        <f t="shared" si="52"/>
        <v>0</v>
      </c>
      <c r="DC673">
        <f t="shared" si="53"/>
        <v>0</v>
      </c>
    </row>
    <row r="674" spans="1:107" x14ac:dyDescent="0.2">
      <c r="A674">
        <f>ROW(Source!A2293)</f>
        <v>2293</v>
      </c>
      <c r="B674">
        <v>55574044</v>
      </c>
      <c r="C674">
        <v>55578906</v>
      </c>
      <c r="D674">
        <v>52276122</v>
      </c>
      <c r="E674">
        <v>1</v>
      </c>
      <c r="F674">
        <v>1</v>
      </c>
      <c r="G674">
        <v>27</v>
      </c>
      <c r="H674">
        <v>2</v>
      </c>
      <c r="I674" t="s">
        <v>623</v>
      </c>
      <c r="J674" t="s">
        <v>655</v>
      </c>
      <c r="K674" t="s">
        <v>625</v>
      </c>
      <c r="L674">
        <v>1368</v>
      </c>
      <c r="N674">
        <v>1011</v>
      </c>
      <c r="O674" t="s">
        <v>536</v>
      </c>
      <c r="P674" t="s">
        <v>536</v>
      </c>
      <c r="Q674">
        <v>1</v>
      </c>
      <c r="W674">
        <v>0</v>
      </c>
      <c r="X674">
        <v>760588622</v>
      </c>
      <c r="Y674">
        <v>2.94</v>
      </c>
      <c r="AA674">
        <v>0</v>
      </c>
      <c r="AB674">
        <v>956.79</v>
      </c>
      <c r="AC674">
        <v>359.44</v>
      </c>
      <c r="AD674">
        <v>0</v>
      </c>
      <c r="AE674">
        <v>0</v>
      </c>
      <c r="AF674">
        <v>956.79</v>
      </c>
      <c r="AG674">
        <v>359.44</v>
      </c>
      <c r="AH674">
        <v>0</v>
      </c>
      <c r="AI674">
        <v>1</v>
      </c>
      <c r="AJ674">
        <v>1</v>
      </c>
      <c r="AK674">
        <v>1</v>
      </c>
      <c r="AL674">
        <v>1</v>
      </c>
      <c r="AN674">
        <v>0</v>
      </c>
      <c r="AO674">
        <v>1</v>
      </c>
      <c r="AP674">
        <v>0</v>
      </c>
      <c r="AQ674">
        <v>0</v>
      </c>
      <c r="AR674">
        <v>0</v>
      </c>
      <c r="AS674" t="s">
        <v>3</v>
      </c>
      <c r="AT674">
        <v>2.94</v>
      </c>
      <c r="AU674" t="s">
        <v>3</v>
      </c>
      <c r="AV674">
        <v>0</v>
      </c>
      <c r="AW674">
        <v>2</v>
      </c>
      <c r="AX674">
        <v>55578917</v>
      </c>
      <c r="AY674">
        <v>2</v>
      </c>
      <c r="AZ674">
        <v>98304</v>
      </c>
      <c r="BA674">
        <v>650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CX674">
        <f>Y674*Source!I2293</f>
        <v>1.6228800000000001</v>
      </c>
      <c r="CY674">
        <f t="shared" ref="CY674:CY679" si="54">AB674</f>
        <v>956.79</v>
      </c>
      <c r="CZ674">
        <f t="shared" ref="CZ674:CZ679" si="55">AF674</f>
        <v>956.79</v>
      </c>
      <c r="DA674">
        <f t="shared" ref="DA674:DA679" si="56">AJ674</f>
        <v>1</v>
      </c>
      <c r="DB674">
        <f t="shared" si="52"/>
        <v>2812.96</v>
      </c>
      <c r="DC674">
        <f t="shared" si="53"/>
        <v>1056.75</v>
      </c>
    </row>
    <row r="675" spans="1:107" x14ac:dyDescent="0.2">
      <c r="A675">
        <f>ROW(Source!A2293)</f>
        <v>2293</v>
      </c>
      <c r="B675">
        <v>55574044</v>
      </c>
      <c r="C675">
        <v>55578906</v>
      </c>
      <c r="D675">
        <v>52276303</v>
      </c>
      <c r="E675">
        <v>1</v>
      </c>
      <c r="F675">
        <v>1</v>
      </c>
      <c r="G675">
        <v>27</v>
      </c>
      <c r="H675">
        <v>2</v>
      </c>
      <c r="I675" t="s">
        <v>632</v>
      </c>
      <c r="J675" t="s">
        <v>658</v>
      </c>
      <c r="K675" t="s">
        <v>634</v>
      </c>
      <c r="L675">
        <v>1368</v>
      </c>
      <c r="N675">
        <v>1011</v>
      </c>
      <c r="O675" t="s">
        <v>536</v>
      </c>
      <c r="P675" t="s">
        <v>536</v>
      </c>
      <c r="Q675">
        <v>1</v>
      </c>
      <c r="W675">
        <v>0</v>
      </c>
      <c r="X675">
        <v>2042885981</v>
      </c>
      <c r="Y675">
        <v>1.1399999999999999</v>
      </c>
      <c r="AA675">
        <v>0</v>
      </c>
      <c r="AB675">
        <v>2020.59</v>
      </c>
      <c r="AC675">
        <v>458.56</v>
      </c>
      <c r="AD675">
        <v>0</v>
      </c>
      <c r="AE675">
        <v>0</v>
      </c>
      <c r="AF675">
        <v>2020.59</v>
      </c>
      <c r="AG675">
        <v>458.56</v>
      </c>
      <c r="AH675">
        <v>0</v>
      </c>
      <c r="AI675">
        <v>1</v>
      </c>
      <c r="AJ675">
        <v>1</v>
      </c>
      <c r="AK675">
        <v>1</v>
      </c>
      <c r="AL675">
        <v>1</v>
      </c>
      <c r="AN675">
        <v>0</v>
      </c>
      <c r="AO675">
        <v>1</v>
      </c>
      <c r="AP675">
        <v>0</v>
      </c>
      <c r="AQ675">
        <v>0</v>
      </c>
      <c r="AR675">
        <v>0</v>
      </c>
      <c r="AS675" t="s">
        <v>3</v>
      </c>
      <c r="AT675">
        <v>1.1399999999999999</v>
      </c>
      <c r="AU675" t="s">
        <v>3</v>
      </c>
      <c r="AV675">
        <v>0</v>
      </c>
      <c r="AW675">
        <v>2</v>
      </c>
      <c r="AX675">
        <v>55578918</v>
      </c>
      <c r="AY675">
        <v>2</v>
      </c>
      <c r="AZ675">
        <v>98304</v>
      </c>
      <c r="BA675">
        <v>651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CX675">
        <f>Y675*Source!I2293</f>
        <v>0.62927999999999995</v>
      </c>
      <c r="CY675">
        <f t="shared" si="54"/>
        <v>2020.59</v>
      </c>
      <c r="CZ675">
        <f t="shared" si="55"/>
        <v>2020.59</v>
      </c>
      <c r="DA675">
        <f t="shared" si="56"/>
        <v>1</v>
      </c>
      <c r="DB675">
        <f t="shared" si="52"/>
        <v>2303.4699999999998</v>
      </c>
      <c r="DC675">
        <f t="shared" si="53"/>
        <v>522.76</v>
      </c>
    </row>
    <row r="676" spans="1:107" x14ac:dyDescent="0.2">
      <c r="A676">
        <f>ROW(Source!A2293)</f>
        <v>2293</v>
      </c>
      <c r="B676">
        <v>55574044</v>
      </c>
      <c r="C676">
        <v>55578906</v>
      </c>
      <c r="D676">
        <v>52276288</v>
      </c>
      <c r="E676">
        <v>1</v>
      </c>
      <c r="F676">
        <v>1</v>
      </c>
      <c r="G676">
        <v>27</v>
      </c>
      <c r="H676">
        <v>2</v>
      </c>
      <c r="I676" t="s">
        <v>644</v>
      </c>
      <c r="J676" t="s">
        <v>663</v>
      </c>
      <c r="K676" t="s">
        <v>646</v>
      </c>
      <c r="L676">
        <v>1368</v>
      </c>
      <c r="N676">
        <v>1011</v>
      </c>
      <c r="O676" t="s">
        <v>536</v>
      </c>
      <c r="P676" t="s">
        <v>536</v>
      </c>
      <c r="Q676">
        <v>1</v>
      </c>
      <c r="W676">
        <v>0</v>
      </c>
      <c r="X676">
        <v>-1043398787</v>
      </c>
      <c r="Y676">
        <v>8.9600000000000009</v>
      </c>
      <c r="AA676">
        <v>0</v>
      </c>
      <c r="AB676">
        <v>1261.8699999999999</v>
      </c>
      <c r="AC676">
        <v>530.02</v>
      </c>
      <c r="AD676">
        <v>0</v>
      </c>
      <c r="AE676">
        <v>0</v>
      </c>
      <c r="AF676">
        <v>1261.8699999999999</v>
      </c>
      <c r="AG676">
        <v>530.02</v>
      </c>
      <c r="AH676">
        <v>0</v>
      </c>
      <c r="AI676">
        <v>1</v>
      </c>
      <c r="AJ676">
        <v>1</v>
      </c>
      <c r="AK676">
        <v>1</v>
      </c>
      <c r="AL676">
        <v>1</v>
      </c>
      <c r="AN676">
        <v>0</v>
      </c>
      <c r="AO676">
        <v>1</v>
      </c>
      <c r="AP676">
        <v>0</v>
      </c>
      <c r="AQ676">
        <v>0</v>
      </c>
      <c r="AR676">
        <v>0</v>
      </c>
      <c r="AS676" t="s">
        <v>3</v>
      </c>
      <c r="AT676">
        <v>8.9600000000000009</v>
      </c>
      <c r="AU676" t="s">
        <v>3</v>
      </c>
      <c r="AV676">
        <v>0</v>
      </c>
      <c r="AW676">
        <v>2</v>
      </c>
      <c r="AX676">
        <v>55578919</v>
      </c>
      <c r="AY676">
        <v>2</v>
      </c>
      <c r="AZ676">
        <v>98304</v>
      </c>
      <c r="BA676">
        <v>652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CX676">
        <f>Y676*Source!I2293</f>
        <v>4.945920000000001</v>
      </c>
      <c r="CY676">
        <f t="shared" si="54"/>
        <v>1261.8699999999999</v>
      </c>
      <c r="CZ676">
        <f t="shared" si="55"/>
        <v>1261.8699999999999</v>
      </c>
      <c r="DA676">
        <f t="shared" si="56"/>
        <v>1</v>
      </c>
      <c r="DB676">
        <f t="shared" si="52"/>
        <v>11306.36</v>
      </c>
      <c r="DC676">
        <f t="shared" si="53"/>
        <v>4748.9799999999996</v>
      </c>
    </row>
    <row r="677" spans="1:107" x14ac:dyDescent="0.2">
      <c r="A677">
        <f>ROW(Source!A2293)</f>
        <v>2293</v>
      </c>
      <c r="B677">
        <v>55574044</v>
      </c>
      <c r="C677">
        <v>55578906</v>
      </c>
      <c r="D677">
        <v>52276289</v>
      </c>
      <c r="E677">
        <v>1</v>
      </c>
      <c r="F677">
        <v>1</v>
      </c>
      <c r="G677">
        <v>27</v>
      </c>
      <c r="H677">
        <v>2</v>
      </c>
      <c r="I677" t="s">
        <v>647</v>
      </c>
      <c r="J677" t="s">
        <v>664</v>
      </c>
      <c r="K677" t="s">
        <v>649</v>
      </c>
      <c r="L677">
        <v>1368</v>
      </c>
      <c r="N677">
        <v>1011</v>
      </c>
      <c r="O677" t="s">
        <v>536</v>
      </c>
      <c r="P677" t="s">
        <v>536</v>
      </c>
      <c r="Q677">
        <v>1</v>
      </c>
      <c r="W677">
        <v>0</v>
      </c>
      <c r="X677">
        <v>189429854</v>
      </c>
      <c r="Y677">
        <v>18.25</v>
      </c>
      <c r="AA677">
        <v>0</v>
      </c>
      <c r="AB677">
        <v>1827.95</v>
      </c>
      <c r="AC677">
        <v>720.55</v>
      </c>
      <c r="AD677">
        <v>0</v>
      </c>
      <c r="AE677">
        <v>0</v>
      </c>
      <c r="AF677">
        <v>1827.95</v>
      </c>
      <c r="AG677">
        <v>720.55</v>
      </c>
      <c r="AH677">
        <v>0</v>
      </c>
      <c r="AI677">
        <v>1</v>
      </c>
      <c r="AJ677">
        <v>1</v>
      </c>
      <c r="AK677">
        <v>1</v>
      </c>
      <c r="AL677">
        <v>1</v>
      </c>
      <c r="AN677">
        <v>0</v>
      </c>
      <c r="AO677">
        <v>1</v>
      </c>
      <c r="AP677">
        <v>0</v>
      </c>
      <c r="AQ677">
        <v>0</v>
      </c>
      <c r="AR677">
        <v>0</v>
      </c>
      <c r="AS677" t="s">
        <v>3</v>
      </c>
      <c r="AT677">
        <v>18.25</v>
      </c>
      <c r="AU677" t="s">
        <v>3</v>
      </c>
      <c r="AV677">
        <v>0</v>
      </c>
      <c r="AW677">
        <v>2</v>
      </c>
      <c r="AX677">
        <v>55578920</v>
      </c>
      <c r="AY677">
        <v>2</v>
      </c>
      <c r="AZ677">
        <v>98304</v>
      </c>
      <c r="BA677">
        <v>653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CX677">
        <f>Y677*Source!I2293</f>
        <v>10.074000000000002</v>
      </c>
      <c r="CY677">
        <f t="shared" si="54"/>
        <v>1827.95</v>
      </c>
      <c r="CZ677">
        <f t="shared" si="55"/>
        <v>1827.95</v>
      </c>
      <c r="DA677">
        <f t="shared" si="56"/>
        <v>1</v>
      </c>
      <c r="DB677">
        <f t="shared" si="52"/>
        <v>33360.089999999997</v>
      </c>
      <c r="DC677">
        <f t="shared" si="53"/>
        <v>13150.04</v>
      </c>
    </row>
    <row r="678" spans="1:107" x14ac:dyDescent="0.2">
      <c r="A678">
        <f>ROW(Source!A2293)</f>
        <v>2293</v>
      </c>
      <c r="B678">
        <v>55574044</v>
      </c>
      <c r="C678">
        <v>55578906</v>
      </c>
      <c r="D678">
        <v>52276327</v>
      </c>
      <c r="E678">
        <v>1</v>
      </c>
      <c r="F678">
        <v>1</v>
      </c>
      <c r="G678">
        <v>27</v>
      </c>
      <c r="H678">
        <v>2</v>
      </c>
      <c r="I678" t="s">
        <v>635</v>
      </c>
      <c r="J678" t="s">
        <v>659</v>
      </c>
      <c r="K678" t="s">
        <v>637</v>
      </c>
      <c r="L678">
        <v>1368</v>
      </c>
      <c r="N678">
        <v>1011</v>
      </c>
      <c r="O678" t="s">
        <v>536</v>
      </c>
      <c r="P678" t="s">
        <v>536</v>
      </c>
      <c r="Q678">
        <v>1</v>
      </c>
      <c r="W678">
        <v>0</v>
      </c>
      <c r="X678">
        <v>1116182101</v>
      </c>
      <c r="Y678">
        <v>2.2400000000000002</v>
      </c>
      <c r="AA678">
        <v>0</v>
      </c>
      <c r="AB678">
        <v>1412.71</v>
      </c>
      <c r="AC678">
        <v>641.32000000000005</v>
      </c>
      <c r="AD678">
        <v>0</v>
      </c>
      <c r="AE678">
        <v>0</v>
      </c>
      <c r="AF678">
        <v>1412.71</v>
      </c>
      <c r="AG678">
        <v>641.32000000000005</v>
      </c>
      <c r="AH678">
        <v>0</v>
      </c>
      <c r="AI678">
        <v>1</v>
      </c>
      <c r="AJ678">
        <v>1</v>
      </c>
      <c r="AK678">
        <v>1</v>
      </c>
      <c r="AL678">
        <v>1</v>
      </c>
      <c r="AN678">
        <v>0</v>
      </c>
      <c r="AO678">
        <v>1</v>
      </c>
      <c r="AP678">
        <v>0</v>
      </c>
      <c r="AQ678">
        <v>0</v>
      </c>
      <c r="AR678">
        <v>0</v>
      </c>
      <c r="AS678" t="s">
        <v>3</v>
      </c>
      <c r="AT678">
        <v>2.2400000000000002</v>
      </c>
      <c r="AU678" t="s">
        <v>3</v>
      </c>
      <c r="AV678">
        <v>0</v>
      </c>
      <c r="AW678">
        <v>2</v>
      </c>
      <c r="AX678">
        <v>55578921</v>
      </c>
      <c r="AY678">
        <v>2</v>
      </c>
      <c r="AZ678">
        <v>98304</v>
      </c>
      <c r="BA678">
        <v>654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CX678">
        <f>Y678*Source!I2293</f>
        <v>1.2364800000000002</v>
      </c>
      <c r="CY678">
        <f t="shared" si="54"/>
        <v>1412.71</v>
      </c>
      <c r="CZ678">
        <f t="shared" si="55"/>
        <v>1412.71</v>
      </c>
      <c r="DA678">
        <f t="shared" si="56"/>
        <v>1</v>
      </c>
      <c r="DB678">
        <f t="shared" si="52"/>
        <v>3164.47</v>
      </c>
      <c r="DC678">
        <f t="shared" si="53"/>
        <v>1436.56</v>
      </c>
    </row>
    <row r="679" spans="1:107" x14ac:dyDescent="0.2">
      <c r="A679">
        <f>ROW(Source!A2293)</f>
        <v>2293</v>
      </c>
      <c r="B679">
        <v>55574044</v>
      </c>
      <c r="C679">
        <v>55578906</v>
      </c>
      <c r="D679">
        <v>52276293</v>
      </c>
      <c r="E679">
        <v>1</v>
      </c>
      <c r="F679">
        <v>1</v>
      </c>
      <c r="G679">
        <v>27</v>
      </c>
      <c r="H679">
        <v>2</v>
      </c>
      <c r="I679" t="s">
        <v>638</v>
      </c>
      <c r="J679" t="s">
        <v>660</v>
      </c>
      <c r="K679" t="s">
        <v>640</v>
      </c>
      <c r="L679">
        <v>1368</v>
      </c>
      <c r="N679">
        <v>1011</v>
      </c>
      <c r="O679" t="s">
        <v>536</v>
      </c>
      <c r="P679" t="s">
        <v>536</v>
      </c>
      <c r="Q679">
        <v>1</v>
      </c>
      <c r="W679">
        <v>0</v>
      </c>
      <c r="X679">
        <v>2142121434</v>
      </c>
      <c r="Y679">
        <v>0.65</v>
      </c>
      <c r="AA679">
        <v>0</v>
      </c>
      <c r="AB679">
        <v>1213.3399999999999</v>
      </c>
      <c r="AC679">
        <v>461.6</v>
      </c>
      <c r="AD679">
        <v>0</v>
      </c>
      <c r="AE679">
        <v>0</v>
      </c>
      <c r="AF679">
        <v>1213.3399999999999</v>
      </c>
      <c r="AG679">
        <v>461.6</v>
      </c>
      <c r="AH679">
        <v>0</v>
      </c>
      <c r="AI679">
        <v>1</v>
      </c>
      <c r="AJ679">
        <v>1</v>
      </c>
      <c r="AK679">
        <v>1</v>
      </c>
      <c r="AL679">
        <v>1</v>
      </c>
      <c r="AN679">
        <v>0</v>
      </c>
      <c r="AO679">
        <v>1</v>
      </c>
      <c r="AP679">
        <v>0</v>
      </c>
      <c r="AQ679">
        <v>0</v>
      </c>
      <c r="AR679">
        <v>0</v>
      </c>
      <c r="AS679" t="s">
        <v>3</v>
      </c>
      <c r="AT679">
        <v>0.65</v>
      </c>
      <c r="AU679" t="s">
        <v>3</v>
      </c>
      <c r="AV679">
        <v>0</v>
      </c>
      <c r="AW679">
        <v>2</v>
      </c>
      <c r="AX679">
        <v>55578922</v>
      </c>
      <c r="AY679">
        <v>2</v>
      </c>
      <c r="AZ679">
        <v>98304</v>
      </c>
      <c r="BA679">
        <v>655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CX679">
        <f>Y679*Source!I2293</f>
        <v>0.35880000000000006</v>
      </c>
      <c r="CY679">
        <f t="shared" si="54"/>
        <v>1213.3399999999999</v>
      </c>
      <c r="CZ679">
        <f t="shared" si="55"/>
        <v>1213.3399999999999</v>
      </c>
      <c r="DA679">
        <f t="shared" si="56"/>
        <v>1</v>
      </c>
      <c r="DB679">
        <f t="shared" si="52"/>
        <v>788.67</v>
      </c>
      <c r="DC679">
        <f t="shared" si="53"/>
        <v>300.04000000000002</v>
      </c>
    </row>
    <row r="680" spans="1:107" x14ac:dyDescent="0.2">
      <c r="A680">
        <f>ROW(Source!A2293)</f>
        <v>2293</v>
      </c>
      <c r="B680">
        <v>55574044</v>
      </c>
      <c r="C680">
        <v>55578906</v>
      </c>
      <c r="D680">
        <v>52278281</v>
      </c>
      <c r="E680">
        <v>1</v>
      </c>
      <c r="F680">
        <v>1</v>
      </c>
      <c r="G680">
        <v>27</v>
      </c>
      <c r="H680">
        <v>3</v>
      </c>
      <c r="I680" t="s">
        <v>650</v>
      </c>
      <c r="J680" t="s">
        <v>665</v>
      </c>
      <c r="K680" t="s">
        <v>652</v>
      </c>
      <c r="L680">
        <v>1339</v>
      </c>
      <c r="N680">
        <v>1007</v>
      </c>
      <c r="O680" t="s">
        <v>175</v>
      </c>
      <c r="P680" t="s">
        <v>175</v>
      </c>
      <c r="Q680">
        <v>1</v>
      </c>
      <c r="W680">
        <v>0</v>
      </c>
      <c r="X680">
        <v>-886425656</v>
      </c>
      <c r="Y680">
        <v>126</v>
      </c>
      <c r="AA680">
        <v>1763.75</v>
      </c>
      <c r="AB680">
        <v>0</v>
      </c>
      <c r="AC680">
        <v>0</v>
      </c>
      <c r="AD680">
        <v>0</v>
      </c>
      <c r="AE680">
        <v>1763.75</v>
      </c>
      <c r="AF680">
        <v>0</v>
      </c>
      <c r="AG680">
        <v>0</v>
      </c>
      <c r="AH680">
        <v>0</v>
      </c>
      <c r="AI680">
        <v>1</v>
      </c>
      <c r="AJ680">
        <v>1</v>
      </c>
      <c r="AK680">
        <v>1</v>
      </c>
      <c r="AL680">
        <v>1</v>
      </c>
      <c r="AN680">
        <v>0</v>
      </c>
      <c r="AO680">
        <v>1</v>
      </c>
      <c r="AP680">
        <v>0</v>
      </c>
      <c r="AQ680">
        <v>0</v>
      </c>
      <c r="AR680">
        <v>0</v>
      </c>
      <c r="AS680" t="s">
        <v>3</v>
      </c>
      <c r="AT680">
        <v>126</v>
      </c>
      <c r="AU680" t="s">
        <v>3</v>
      </c>
      <c r="AV680">
        <v>0</v>
      </c>
      <c r="AW680">
        <v>2</v>
      </c>
      <c r="AX680">
        <v>55578923</v>
      </c>
      <c r="AY680">
        <v>2</v>
      </c>
      <c r="AZ680">
        <v>16384</v>
      </c>
      <c r="BA680">
        <v>656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CX680">
        <f>Y680*Source!I2293</f>
        <v>69.552000000000007</v>
      </c>
      <c r="CY680">
        <f>AA680</f>
        <v>1763.75</v>
      </c>
      <c r="CZ680">
        <f>AE680</f>
        <v>1763.75</v>
      </c>
      <c r="DA680">
        <f>AI680</f>
        <v>1</v>
      </c>
      <c r="DB680">
        <f t="shared" si="52"/>
        <v>222232.5</v>
      </c>
      <c r="DC680">
        <f t="shared" si="53"/>
        <v>0</v>
      </c>
    </row>
    <row r="681" spans="1:107" x14ac:dyDescent="0.2">
      <c r="A681">
        <f>ROW(Source!A2293)</f>
        <v>2293</v>
      </c>
      <c r="B681">
        <v>55574044</v>
      </c>
      <c r="C681">
        <v>55578906</v>
      </c>
      <c r="D681">
        <v>52279001</v>
      </c>
      <c r="E681">
        <v>1</v>
      </c>
      <c r="F681">
        <v>1</v>
      </c>
      <c r="G681">
        <v>27</v>
      </c>
      <c r="H681">
        <v>3</v>
      </c>
      <c r="I681" t="s">
        <v>556</v>
      </c>
      <c r="J681" t="s">
        <v>662</v>
      </c>
      <c r="K681" t="s">
        <v>558</v>
      </c>
      <c r="L681">
        <v>1339</v>
      </c>
      <c r="N681">
        <v>1007</v>
      </c>
      <c r="O681" t="s">
        <v>175</v>
      </c>
      <c r="P681" t="s">
        <v>175</v>
      </c>
      <c r="Q681">
        <v>1</v>
      </c>
      <c r="W681">
        <v>0</v>
      </c>
      <c r="X681">
        <v>1927597627</v>
      </c>
      <c r="Y681">
        <v>7</v>
      </c>
      <c r="AA681">
        <v>35.25</v>
      </c>
      <c r="AB681">
        <v>0</v>
      </c>
      <c r="AC681">
        <v>0</v>
      </c>
      <c r="AD681">
        <v>0</v>
      </c>
      <c r="AE681">
        <v>35.25</v>
      </c>
      <c r="AF681">
        <v>0</v>
      </c>
      <c r="AG681">
        <v>0</v>
      </c>
      <c r="AH681">
        <v>0</v>
      </c>
      <c r="AI681">
        <v>1</v>
      </c>
      <c r="AJ681">
        <v>1</v>
      </c>
      <c r="AK681">
        <v>1</v>
      </c>
      <c r="AL681">
        <v>1</v>
      </c>
      <c r="AN681">
        <v>0</v>
      </c>
      <c r="AO681">
        <v>1</v>
      </c>
      <c r="AP681">
        <v>0</v>
      </c>
      <c r="AQ681">
        <v>0</v>
      </c>
      <c r="AR681">
        <v>0</v>
      </c>
      <c r="AS681" t="s">
        <v>3</v>
      </c>
      <c r="AT681">
        <v>7</v>
      </c>
      <c r="AU681" t="s">
        <v>3</v>
      </c>
      <c r="AV681">
        <v>0</v>
      </c>
      <c r="AW681">
        <v>2</v>
      </c>
      <c r="AX681">
        <v>55578924</v>
      </c>
      <c r="AY681">
        <v>2</v>
      </c>
      <c r="AZ681">
        <v>16384</v>
      </c>
      <c r="BA681">
        <v>657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CX681">
        <f>Y681*Source!I2293</f>
        <v>3.8640000000000003</v>
      </c>
      <c r="CY681">
        <f>AA681</f>
        <v>35.25</v>
      </c>
      <c r="CZ681">
        <f>AE681</f>
        <v>35.25</v>
      </c>
      <c r="DA681">
        <f>AI681</f>
        <v>1</v>
      </c>
      <c r="DB681">
        <f t="shared" si="52"/>
        <v>246.75</v>
      </c>
      <c r="DC681">
        <f t="shared" si="53"/>
        <v>0</v>
      </c>
    </row>
    <row r="682" spans="1:107" x14ac:dyDescent="0.2">
      <c r="A682">
        <f>ROW(Source!A2294)</f>
        <v>2294</v>
      </c>
      <c r="B682">
        <v>55574044</v>
      </c>
      <c r="C682">
        <v>55578925</v>
      </c>
      <c r="D682">
        <v>52263930</v>
      </c>
      <c r="E682">
        <v>27</v>
      </c>
      <c r="F682">
        <v>1</v>
      </c>
      <c r="G682">
        <v>27</v>
      </c>
      <c r="H682">
        <v>1</v>
      </c>
      <c r="I682" t="s">
        <v>530</v>
      </c>
      <c r="J682" t="s">
        <v>3</v>
      </c>
      <c r="K682" t="s">
        <v>531</v>
      </c>
      <c r="L682">
        <v>1191</v>
      </c>
      <c r="N682">
        <v>1013</v>
      </c>
      <c r="O682" t="s">
        <v>532</v>
      </c>
      <c r="P682" t="s">
        <v>532</v>
      </c>
      <c r="Q682">
        <v>1</v>
      </c>
      <c r="W682">
        <v>0</v>
      </c>
      <c r="X682">
        <v>476480486</v>
      </c>
      <c r="Y682">
        <v>13.57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1</v>
      </c>
      <c r="AK682">
        <v>1</v>
      </c>
      <c r="AL682">
        <v>1</v>
      </c>
      <c r="AN682">
        <v>0</v>
      </c>
      <c r="AO682">
        <v>1</v>
      </c>
      <c r="AP682">
        <v>0</v>
      </c>
      <c r="AQ682">
        <v>0</v>
      </c>
      <c r="AR682">
        <v>0</v>
      </c>
      <c r="AS682" t="s">
        <v>3</v>
      </c>
      <c r="AT682">
        <v>13.57</v>
      </c>
      <c r="AU682" t="s">
        <v>3</v>
      </c>
      <c r="AV682">
        <v>1</v>
      </c>
      <c r="AW682">
        <v>2</v>
      </c>
      <c r="AX682">
        <v>55578929</v>
      </c>
      <c r="AY682">
        <v>1</v>
      </c>
      <c r="AZ682">
        <v>0</v>
      </c>
      <c r="BA682">
        <v>658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CX682">
        <f>Y682*Source!I2294</f>
        <v>49.937600000000003</v>
      </c>
      <c r="CY682">
        <f>AD682</f>
        <v>0</v>
      </c>
      <c r="CZ682">
        <f>AH682</f>
        <v>0</v>
      </c>
      <c r="DA682">
        <f>AL682</f>
        <v>1</v>
      </c>
      <c r="DB682">
        <f t="shared" si="52"/>
        <v>0</v>
      </c>
      <c r="DC682">
        <f t="shared" si="53"/>
        <v>0</v>
      </c>
    </row>
    <row r="683" spans="1:107" x14ac:dyDescent="0.2">
      <c r="A683">
        <f>ROW(Source!A2294)</f>
        <v>2294</v>
      </c>
      <c r="B683">
        <v>55574044</v>
      </c>
      <c r="C683">
        <v>55578925</v>
      </c>
      <c r="D683">
        <v>52276290</v>
      </c>
      <c r="E683">
        <v>1</v>
      </c>
      <c r="F683">
        <v>1</v>
      </c>
      <c r="G683">
        <v>27</v>
      </c>
      <c r="H683">
        <v>2</v>
      </c>
      <c r="I683" t="s">
        <v>568</v>
      </c>
      <c r="J683" t="s">
        <v>569</v>
      </c>
      <c r="K683" t="s">
        <v>570</v>
      </c>
      <c r="L683">
        <v>1368</v>
      </c>
      <c r="N683">
        <v>1011</v>
      </c>
      <c r="O683" t="s">
        <v>536</v>
      </c>
      <c r="P683" t="s">
        <v>536</v>
      </c>
      <c r="Q683">
        <v>1</v>
      </c>
      <c r="W683">
        <v>0</v>
      </c>
      <c r="X683">
        <v>-1085430917</v>
      </c>
      <c r="Y683">
        <v>0.46</v>
      </c>
      <c r="AA683">
        <v>0</v>
      </c>
      <c r="AB683">
        <v>888.61</v>
      </c>
      <c r="AC683">
        <v>396.74</v>
      </c>
      <c r="AD683">
        <v>0</v>
      </c>
      <c r="AE683">
        <v>0</v>
      </c>
      <c r="AF683">
        <v>888.61</v>
      </c>
      <c r="AG683">
        <v>396.74</v>
      </c>
      <c r="AH683">
        <v>0</v>
      </c>
      <c r="AI683">
        <v>1</v>
      </c>
      <c r="AJ683">
        <v>1</v>
      </c>
      <c r="AK683">
        <v>1</v>
      </c>
      <c r="AL683">
        <v>1</v>
      </c>
      <c r="AN683">
        <v>0</v>
      </c>
      <c r="AO683">
        <v>1</v>
      </c>
      <c r="AP683">
        <v>0</v>
      </c>
      <c r="AQ683">
        <v>0</v>
      </c>
      <c r="AR683">
        <v>0</v>
      </c>
      <c r="AS683" t="s">
        <v>3</v>
      </c>
      <c r="AT683">
        <v>0.46</v>
      </c>
      <c r="AU683" t="s">
        <v>3</v>
      </c>
      <c r="AV683">
        <v>0</v>
      </c>
      <c r="AW683">
        <v>2</v>
      </c>
      <c r="AX683">
        <v>55578930</v>
      </c>
      <c r="AY683">
        <v>1</v>
      </c>
      <c r="AZ683">
        <v>0</v>
      </c>
      <c r="BA683">
        <v>659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CX683">
        <f>Y683*Source!I2294</f>
        <v>1.6928000000000001</v>
      </c>
      <c r="CY683">
        <f>AB683</f>
        <v>888.61</v>
      </c>
      <c r="CZ683">
        <f>AF683</f>
        <v>888.61</v>
      </c>
      <c r="DA683">
        <f>AJ683</f>
        <v>1</v>
      </c>
      <c r="DB683">
        <f t="shared" si="52"/>
        <v>408.76</v>
      </c>
      <c r="DC683">
        <f t="shared" si="53"/>
        <v>182.5</v>
      </c>
    </row>
    <row r="684" spans="1:107" x14ac:dyDescent="0.2">
      <c r="A684">
        <f>ROW(Source!A2294)</f>
        <v>2294</v>
      </c>
      <c r="B684">
        <v>55574044</v>
      </c>
      <c r="C684">
        <v>55578925</v>
      </c>
      <c r="D684">
        <v>52276291</v>
      </c>
      <c r="E684">
        <v>1</v>
      </c>
      <c r="F684">
        <v>1</v>
      </c>
      <c r="G684">
        <v>27</v>
      </c>
      <c r="H684">
        <v>2</v>
      </c>
      <c r="I684" t="s">
        <v>571</v>
      </c>
      <c r="J684" t="s">
        <v>572</v>
      </c>
      <c r="K684" t="s">
        <v>573</v>
      </c>
      <c r="L684">
        <v>1368</v>
      </c>
      <c r="N684">
        <v>1011</v>
      </c>
      <c r="O684" t="s">
        <v>536</v>
      </c>
      <c r="P684" t="s">
        <v>536</v>
      </c>
      <c r="Q684">
        <v>1</v>
      </c>
      <c r="W684">
        <v>0</v>
      </c>
      <c r="X684">
        <v>-784871617</v>
      </c>
      <c r="Y684">
        <v>1.39</v>
      </c>
      <c r="AA684">
        <v>0</v>
      </c>
      <c r="AB684">
        <v>880.59</v>
      </c>
      <c r="AC684">
        <v>534.02</v>
      </c>
      <c r="AD684">
        <v>0</v>
      </c>
      <c r="AE684">
        <v>0</v>
      </c>
      <c r="AF684">
        <v>880.59</v>
      </c>
      <c r="AG684">
        <v>534.02</v>
      </c>
      <c r="AH684">
        <v>0</v>
      </c>
      <c r="AI684">
        <v>1</v>
      </c>
      <c r="AJ684">
        <v>1</v>
      </c>
      <c r="AK684">
        <v>1</v>
      </c>
      <c r="AL684">
        <v>1</v>
      </c>
      <c r="AN684">
        <v>0</v>
      </c>
      <c r="AO684">
        <v>1</v>
      </c>
      <c r="AP684">
        <v>0</v>
      </c>
      <c r="AQ684">
        <v>0</v>
      </c>
      <c r="AR684">
        <v>0</v>
      </c>
      <c r="AS684" t="s">
        <v>3</v>
      </c>
      <c r="AT684">
        <v>1.39</v>
      </c>
      <c r="AU684" t="s">
        <v>3</v>
      </c>
      <c r="AV684">
        <v>0</v>
      </c>
      <c r="AW684">
        <v>2</v>
      </c>
      <c r="AX684">
        <v>55578931</v>
      </c>
      <c r="AY684">
        <v>1</v>
      </c>
      <c r="AZ684">
        <v>0</v>
      </c>
      <c r="BA684">
        <v>660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CX684">
        <f>Y684*Source!I2294</f>
        <v>5.1151999999999997</v>
      </c>
      <c r="CY684">
        <f>AB684</f>
        <v>880.59</v>
      </c>
      <c r="CZ684">
        <f>AF684</f>
        <v>880.59</v>
      </c>
      <c r="DA684">
        <f>AJ684</f>
        <v>1</v>
      </c>
      <c r="DB684">
        <f t="shared" si="52"/>
        <v>1224.02</v>
      </c>
      <c r="DC684">
        <f t="shared" si="53"/>
        <v>742.29</v>
      </c>
    </row>
    <row r="685" spans="1:107" x14ac:dyDescent="0.2">
      <c r="A685">
        <f>ROW(Source!A2294)</f>
        <v>2294</v>
      </c>
      <c r="B685">
        <v>55574044</v>
      </c>
      <c r="C685">
        <v>55578925</v>
      </c>
      <c r="D685">
        <v>52280183</v>
      </c>
      <c r="E685">
        <v>1</v>
      </c>
      <c r="F685">
        <v>1</v>
      </c>
      <c r="G685">
        <v>27</v>
      </c>
      <c r="H685">
        <v>3</v>
      </c>
      <c r="I685" t="s">
        <v>137</v>
      </c>
      <c r="J685" t="s">
        <v>139</v>
      </c>
      <c r="K685" t="s">
        <v>138</v>
      </c>
      <c r="L685">
        <v>1348</v>
      </c>
      <c r="N685">
        <v>1009</v>
      </c>
      <c r="O685" t="s">
        <v>120</v>
      </c>
      <c r="P685" t="s">
        <v>120</v>
      </c>
      <c r="Q685">
        <v>1000</v>
      </c>
      <c r="W685">
        <v>1</v>
      </c>
      <c r="X685">
        <v>734291692</v>
      </c>
      <c r="Y685">
        <v>-9.58</v>
      </c>
      <c r="AA685">
        <v>2690.29</v>
      </c>
      <c r="AB685">
        <v>0</v>
      </c>
      <c r="AC685">
        <v>0</v>
      </c>
      <c r="AD685">
        <v>0</v>
      </c>
      <c r="AE685">
        <v>2690.29</v>
      </c>
      <c r="AF685">
        <v>0</v>
      </c>
      <c r="AG685">
        <v>0</v>
      </c>
      <c r="AH685">
        <v>0</v>
      </c>
      <c r="AI685">
        <v>1</v>
      </c>
      <c r="AJ685">
        <v>1</v>
      </c>
      <c r="AK685">
        <v>1</v>
      </c>
      <c r="AL685">
        <v>1</v>
      </c>
      <c r="AN685">
        <v>0</v>
      </c>
      <c r="AO685">
        <v>1</v>
      </c>
      <c r="AP685">
        <v>0</v>
      </c>
      <c r="AQ685">
        <v>0</v>
      </c>
      <c r="AR685">
        <v>0</v>
      </c>
      <c r="AS685" t="s">
        <v>3</v>
      </c>
      <c r="AT685">
        <v>-9.58</v>
      </c>
      <c r="AU685" t="s">
        <v>3</v>
      </c>
      <c r="AV685">
        <v>0</v>
      </c>
      <c r="AW685">
        <v>2</v>
      </c>
      <c r="AX685">
        <v>55578932</v>
      </c>
      <c r="AY685">
        <v>1</v>
      </c>
      <c r="AZ685">
        <v>6144</v>
      </c>
      <c r="BA685">
        <v>661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CX685">
        <f>Y685*Source!I2294</f>
        <v>-35.254400000000004</v>
      </c>
      <c r="CY685">
        <f>AA685</f>
        <v>2690.29</v>
      </c>
      <c r="CZ685">
        <f>AE685</f>
        <v>2690.29</v>
      </c>
      <c r="DA685">
        <f>AI685</f>
        <v>1</v>
      </c>
      <c r="DB685">
        <f t="shared" si="52"/>
        <v>-25772.98</v>
      </c>
      <c r="DC685">
        <f t="shared" si="53"/>
        <v>0</v>
      </c>
    </row>
    <row r="686" spans="1:107" x14ac:dyDescent="0.2">
      <c r="A686">
        <f>ROW(Source!A2294)</f>
        <v>2294</v>
      </c>
      <c r="B686">
        <v>55574044</v>
      </c>
      <c r="C686">
        <v>55578925</v>
      </c>
      <c r="D686">
        <v>52280184</v>
      </c>
      <c r="E686">
        <v>1</v>
      </c>
      <c r="F686">
        <v>1</v>
      </c>
      <c r="G686">
        <v>27</v>
      </c>
      <c r="H686">
        <v>3</v>
      </c>
      <c r="I686" t="s">
        <v>141</v>
      </c>
      <c r="J686" t="s">
        <v>143</v>
      </c>
      <c r="K686" t="s">
        <v>142</v>
      </c>
      <c r="L686">
        <v>1348</v>
      </c>
      <c r="N686">
        <v>1009</v>
      </c>
      <c r="O686" t="s">
        <v>120</v>
      </c>
      <c r="P686" t="s">
        <v>120</v>
      </c>
      <c r="Q686">
        <v>1000</v>
      </c>
      <c r="W686">
        <v>0</v>
      </c>
      <c r="X686">
        <v>1103439754</v>
      </c>
      <c r="Y686">
        <v>12.08</v>
      </c>
      <c r="AA686">
        <v>2562.79</v>
      </c>
      <c r="AB686">
        <v>0</v>
      </c>
      <c r="AC686">
        <v>0</v>
      </c>
      <c r="AD686">
        <v>0</v>
      </c>
      <c r="AE686">
        <v>2562.79</v>
      </c>
      <c r="AF686">
        <v>0</v>
      </c>
      <c r="AG686">
        <v>0</v>
      </c>
      <c r="AH686">
        <v>0</v>
      </c>
      <c r="AI686">
        <v>1</v>
      </c>
      <c r="AJ686">
        <v>1</v>
      </c>
      <c r="AK686">
        <v>1</v>
      </c>
      <c r="AL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 t="s">
        <v>3</v>
      </c>
      <c r="AT686">
        <v>12.08</v>
      </c>
      <c r="AU686" t="s">
        <v>3</v>
      </c>
      <c r="AV686">
        <v>0</v>
      </c>
      <c r="AW686">
        <v>1</v>
      </c>
      <c r="AX686">
        <v>-1</v>
      </c>
      <c r="AY686">
        <v>0</v>
      </c>
      <c r="AZ686">
        <v>0</v>
      </c>
      <c r="BA686" t="s">
        <v>3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CX686">
        <f>Y686*Source!I2294</f>
        <v>44.4544</v>
      </c>
      <c r="CY686">
        <f>AA686</f>
        <v>2562.79</v>
      </c>
      <c r="CZ686">
        <f>AE686</f>
        <v>2562.79</v>
      </c>
      <c r="DA686">
        <f>AI686</f>
        <v>1</v>
      </c>
      <c r="DB686">
        <f t="shared" si="52"/>
        <v>30958.5</v>
      </c>
      <c r="DC686">
        <f t="shared" si="53"/>
        <v>0</v>
      </c>
    </row>
    <row r="687" spans="1:107" x14ac:dyDescent="0.2">
      <c r="A687">
        <f>ROW(Source!A2297)</f>
        <v>2297</v>
      </c>
      <c r="B687">
        <v>55574044</v>
      </c>
      <c r="C687">
        <v>55578937</v>
      </c>
      <c r="D687">
        <v>52263930</v>
      </c>
      <c r="E687">
        <v>27</v>
      </c>
      <c r="F687">
        <v>1</v>
      </c>
      <c r="G687">
        <v>27</v>
      </c>
      <c r="H687">
        <v>1</v>
      </c>
      <c r="I687" t="s">
        <v>530</v>
      </c>
      <c r="J687" t="s">
        <v>3</v>
      </c>
      <c r="K687" t="s">
        <v>531</v>
      </c>
      <c r="L687">
        <v>1191</v>
      </c>
      <c r="N687">
        <v>1013</v>
      </c>
      <c r="O687" t="s">
        <v>532</v>
      </c>
      <c r="P687" t="s">
        <v>532</v>
      </c>
      <c r="Q687">
        <v>1</v>
      </c>
      <c r="W687">
        <v>0</v>
      </c>
      <c r="X687">
        <v>476480486</v>
      </c>
      <c r="Y687">
        <v>18.440000000000001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1</v>
      </c>
      <c r="AK687">
        <v>1</v>
      </c>
      <c r="AL687">
        <v>1</v>
      </c>
      <c r="AN687">
        <v>0</v>
      </c>
      <c r="AO687">
        <v>1</v>
      </c>
      <c r="AP687">
        <v>0</v>
      </c>
      <c r="AQ687">
        <v>0</v>
      </c>
      <c r="AR687">
        <v>0</v>
      </c>
      <c r="AS687" t="s">
        <v>3</v>
      </c>
      <c r="AT687">
        <v>18.440000000000001</v>
      </c>
      <c r="AU687" t="s">
        <v>3</v>
      </c>
      <c r="AV687">
        <v>1</v>
      </c>
      <c r="AW687">
        <v>2</v>
      </c>
      <c r="AX687">
        <v>55578946</v>
      </c>
      <c r="AY687">
        <v>1</v>
      </c>
      <c r="AZ687">
        <v>0</v>
      </c>
      <c r="BA687">
        <v>662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CX687">
        <f>Y687*Source!I2297</f>
        <v>67.859200000000001</v>
      </c>
      <c r="CY687">
        <f>AD687</f>
        <v>0</v>
      </c>
      <c r="CZ687">
        <f>AH687</f>
        <v>0</v>
      </c>
      <c r="DA687">
        <f>AL687</f>
        <v>1</v>
      </c>
      <c r="DB687">
        <f t="shared" si="52"/>
        <v>0</v>
      </c>
      <c r="DC687">
        <f t="shared" si="53"/>
        <v>0</v>
      </c>
    </row>
    <row r="688" spans="1:107" x14ac:dyDescent="0.2">
      <c r="A688">
        <f>ROW(Source!A2297)</f>
        <v>2297</v>
      </c>
      <c r="B688">
        <v>55574044</v>
      </c>
      <c r="C688">
        <v>55578937</v>
      </c>
      <c r="D688">
        <v>52276789</v>
      </c>
      <c r="E688">
        <v>1</v>
      </c>
      <c r="F688">
        <v>1</v>
      </c>
      <c r="G688">
        <v>27</v>
      </c>
      <c r="H688">
        <v>2</v>
      </c>
      <c r="I688" t="s">
        <v>574</v>
      </c>
      <c r="J688" t="s">
        <v>575</v>
      </c>
      <c r="K688" t="s">
        <v>576</v>
      </c>
      <c r="L688">
        <v>1368</v>
      </c>
      <c r="N688">
        <v>1011</v>
      </c>
      <c r="O688" t="s">
        <v>536</v>
      </c>
      <c r="P688" t="s">
        <v>536</v>
      </c>
      <c r="Q688">
        <v>1</v>
      </c>
      <c r="W688">
        <v>0</v>
      </c>
      <c r="X688">
        <v>2028281919</v>
      </c>
      <c r="Y688">
        <v>2.64</v>
      </c>
      <c r="AA688">
        <v>0</v>
      </c>
      <c r="AB688">
        <v>531.41</v>
      </c>
      <c r="AC688">
        <v>373.56</v>
      </c>
      <c r="AD688">
        <v>0</v>
      </c>
      <c r="AE688">
        <v>0</v>
      </c>
      <c r="AF688">
        <v>531.41</v>
      </c>
      <c r="AG688">
        <v>373.56</v>
      </c>
      <c r="AH688">
        <v>0</v>
      </c>
      <c r="AI688">
        <v>1</v>
      </c>
      <c r="AJ688">
        <v>1</v>
      </c>
      <c r="AK688">
        <v>1</v>
      </c>
      <c r="AL688">
        <v>1</v>
      </c>
      <c r="AN688">
        <v>0</v>
      </c>
      <c r="AO688">
        <v>1</v>
      </c>
      <c r="AP688">
        <v>0</v>
      </c>
      <c r="AQ688">
        <v>0</v>
      </c>
      <c r="AR688">
        <v>0</v>
      </c>
      <c r="AS688" t="s">
        <v>3</v>
      </c>
      <c r="AT688">
        <v>2.64</v>
      </c>
      <c r="AU688" t="s">
        <v>3</v>
      </c>
      <c r="AV688">
        <v>0</v>
      </c>
      <c r="AW688">
        <v>2</v>
      </c>
      <c r="AX688">
        <v>55578947</v>
      </c>
      <c r="AY688">
        <v>1</v>
      </c>
      <c r="AZ688">
        <v>0</v>
      </c>
      <c r="BA688">
        <v>663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CX688">
        <f>Y688*Source!I2297</f>
        <v>9.7152000000000012</v>
      </c>
      <c r="CY688">
        <f>AB688</f>
        <v>531.41</v>
      </c>
      <c r="CZ688">
        <f>AF688</f>
        <v>531.41</v>
      </c>
      <c r="DA688">
        <f>AJ688</f>
        <v>1</v>
      </c>
      <c r="DB688">
        <f t="shared" si="52"/>
        <v>1402.92</v>
      </c>
      <c r="DC688">
        <f t="shared" si="53"/>
        <v>986.2</v>
      </c>
    </row>
    <row r="689" spans="1:107" x14ac:dyDescent="0.2">
      <c r="A689">
        <f>ROW(Source!A2297)</f>
        <v>2297</v>
      </c>
      <c r="B689">
        <v>55574044</v>
      </c>
      <c r="C689">
        <v>55578937</v>
      </c>
      <c r="D689">
        <v>52277012</v>
      </c>
      <c r="E689">
        <v>1</v>
      </c>
      <c r="F689">
        <v>1</v>
      </c>
      <c r="G689">
        <v>27</v>
      </c>
      <c r="H689">
        <v>2</v>
      </c>
      <c r="I689" t="s">
        <v>577</v>
      </c>
      <c r="J689" t="s">
        <v>578</v>
      </c>
      <c r="K689" t="s">
        <v>579</v>
      </c>
      <c r="L689">
        <v>1368</v>
      </c>
      <c r="N689">
        <v>1011</v>
      </c>
      <c r="O689" t="s">
        <v>536</v>
      </c>
      <c r="P689" t="s">
        <v>536</v>
      </c>
      <c r="Q689">
        <v>1</v>
      </c>
      <c r="W689">
        <v>0</v>
      </c>
      <c r="X689">
        <v>-1222982568</v>
      </c>
      <c r="Y689">
        <v>1.18</v>
      </c>
      <c r="AA689">
        <v>0</v>
      </c>
      <c r="AB689">
        <v>7.44</v>
      </c>
      <c r="AC689">
        <v>0.98</v>
      </c>
      <c r="AD689">
        <v>0</v>
      </c>
      <c r="AE689">
        <v>0</v>
      </c>
      <c r="AF689">
        <v>7.44</v>
      </c>
      <c r="AG689">
        <v>0.98</v>
      </c>
      <c r="AH689">
        <v>0</v>
      </c>
      <c r="AI689">
        <v>1</v>
      </c>
      <c r="AJ689">
        <v>1</v>
      </c>
      <c r="AK689">
        <v>1</v>
      </c>
      <c r="AL689">
        <v>1</v>
      </c>
      <c r="AN689">
        <v>0</v>
      </c>
      <c r="AO689">
        <v>1</v>
      </c>
      <c r="AP689">
        <v>0</v>
      </c>
      <c r="AQ689">
        <v>0</v>
      </c>
      <c r="AR689">
        <v>0</v>
      </c>
      <c r="AS689" t="s">
        <v>3</v>
      </c>
      <c r="AT689">
        <v>1.18</v>
      </c>
      <c r="AU689" t="s">
        <v>3</v>
      </c>
      <c r="AV689">
        <v>0</v>
      </c>
      <c r="AW689">
        <v>2</v>
      </c>
      <c r="AX689">
        <v>55578948</v>
      </c>
      <c r="AY689">
        <v>1</v>
      </c>
      <c r="AZ689">
        <v>0</v>
      </c>
      <c r="BA689">
        <v>664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CX689">
        <f>Y689*Source!I2297</f>
        <v>4.3423999999999996</v>
      </c>
      <c r="CY689">
        <f>AB689</f>
        <v>7.44</v>
      </c>
      <c r="CZ689">
        <f>AF689</f>
        <v>7.44</v>
      </c>
      <c r="DA689">
        <f>AJ689</f>
        <v>1</v>
      </c>
      <c r="DB689">
        <f t="shared" si="52"/>
        <v>8.7799999999999994</v>
      </c>
      <c r="DC689">
        <f t="shared" si="53"/>
        <v>1.1599999999999999</v>
      </c>
    </row>
    <row r="690" spans="1:107" x14ac:dyDescent="0.2">
      <c r="A690">
        <f>ROW(Source!A2297)</f>
        <v>2297</v>
      </c>
      <c r="B690">
        <v>55574044</v>
      </c>
      <c r="C690">
        <v>55578937</v>
      </c>
      <c r="D690">
        <v>52276214</v>
      </c>
      <c r="E690">
        <v>1</v>
      </c>
      <c r="F690">
        <v>1</v>
      </c>
      <c r="G690">
        <v>27</v>
      </c>
      <c r="H690">
        <v>2</v>
      </c>
      <c r="I690" t="s">
        <v>580</v>
      </c>
      <c r="J690" t="s">
        <v>581</v>
      </c>
      <c r="K690" t="s">
        <v>582</v>
      </c>
      <c r="L690">
        <v>1368</v>
      </c>
      <c r="N690">
        <v>1011</v>
      </c>
      <c r="O690" t="s">
        <v>536</v>
      </c>
      <c r="P690" t="s">
        <v>536</v>
      </c>
      <c r="Q690">
        <v>1</v>
      </c>
      <c r="W690">
        <v>0</v>
      </c>
      <c r="X690">
        <v>-929482187</v>
      </c>
      <c r="Y690">
        <v>0.01</v>
      </c>
      <c r="AA690">
        <v>0</v>
      </c>
      <c r="AB690">
        <v>616.73</v>
      </c>
      <c r="AC690">
        <v>511.29</v>
      </c>
      <c r="AD690">
        <v>0</v>
      </c>
      <c r="AE690">
        <v>0</v>
      </c>
      <c r="AF690">
        <v>616.73</v>
      </c>
      <c r="AG690">
        <v>511.29</v>
      </c>
      <c r="AH690">
        <v>0</v>
      </c>
      <c r="AI690">
        <v>1</v>
      </c>
      <c r="AJ690">
        <v>1</v>
      </c>
      <c r="AK690">
        <v>1</v>
      </c>
      <c r="AL690">
        <v>1</v>
      </c>
      <c r="AN690">
        <v>0</v>
      </c>
      <c r="AO690">
        <v>1</v>
      </c>
      <c r="AP690">
        <v>0</v>
      </c>
      <c r="AQ690">
        <v>0</v>
      </c>
      <c r="AR690">
        <v>0</v>
      </c>
      <c r="AS690" t="s">
        <v>3</v>
      </c>
      <c r="AT690">
        <v>0.01</v>
      </c>
      <c r="AU690" t="s">
        <v>3</v>
      </c>
      <c r="AV690">
        <v>0</v>
      </c>
      <c r="AW690">
        <v>2</v>
      </c>
      <c r="AX690">
        <v>55578949</v>
      </c>
      <c r="AY690">
        <v>1</v>
      </c>
      <c r="AZ690">
        <v>0</v>
      </c>
      <c r="BA690">
        <v>665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CX690">
        <f>Y690*Source!I2297</f>
        <v>3.6799999999999999E-2</v>
      </c>
      <c r="CY690">
        <f>AB690</f>
        <v>616.73</v>
      </c>
      <c r="CZ690">
        <f>AF690</f>
        <v>616.73</v>
      </c>
      <c r="DA690">
        <f>AJ690</f>
        <v>1</v>
      </c>
      <c r="DB690">
        <f t="shared" si="52"/>
        <v>6.17</v>
      </c>
      <c r="DC690">
        <f t="shared" si="53"/>
        <v>5.1100000000000003</v>
      </c>
    </row>
    <row r="691" spans="1:107" x14ac:dyDescent="0.2">
      <c r="A691">
        <f>ROW(Source!A2297)</f>
        <v>2297</v>
      </c>
      <c r="B691">
        <v>55574044</v>
      </c>
      <c r="C691">
        <v>55578937</v>
      </c>
      <c r="D691">
        <v>52276398</v>
      </c>
      <c r="E691">
        <v>1</v>
      </c>
      <c r="F691">
        <v>1</v>
      </c>
      <c r="G691">
        <v>27</v>
      </c>
      <c r="H691">
        <v>2</v>
      </c>
      <c r="I691" t="s">
        <v>583</v>
      </c>
      <c r="J691" t="s">
        <v>584</v>
      </c>
      <c r="K691" t="s">
        <v>585</v>
      </c>
      <c r="L691">
        <v>1368</v>
      </c>
      <c r="N691">
        <v>1011</v>
      </c>
      <c r="O691" t="s">
        <v>536</v>
      </c>
      <c r="P691" t="s">
        <v>536</v>
      </c>
      <c r="Q691">
        <v>1</v>
      </c>
      <c r="W691">
        <v>0</v>
      </c>
      <c r="X691">
        <v>1948933241</v>
      </c>
      <c r="Y691">
        <v>2.64</v>
      </c>
      <c r="AA691">
        <v>0</v>
      </c>
      <c r="AB691">
        <v>454.31</v>
      </c>
      <c r="AC691">
        <v>405.68</v>
      </c>
      <c r="AD691">
        <v>0</v>
      </c>
      <c r="AE691">
        <v>0</v>
      </c>
      <c r="AF691">
        <v>454.31</v>
      </c>
      <c r="AG691">
        <v>405.68</v>
      </c>
      <c r="AH691">
        <v>0</v>
      </c>
      <c r="AI691">
        <v>1</v>
      </c>
      <c r="AJ691">
        <v>1</v>
      </c>
      <c r="AK691">
        <v>1</v>
      </c>
      <c r="AL691">
        <v>1</v>
      </c>
      <c r="AN691">
        <v>0</v>
      </c>
      <c r="AO691">
        <v>1</v>
      </c>
      <c r="AP691">
        <v>0</v>
      </c>
      <c r="AQ691">
        <v>0</v>
      </c>
      <c r="AR691">
        <v>0</v>
      </c>
      <c r="AS691" t="s">
        <v>3</v>
      </c>
      <c r="AT691">
        <v>2.64</v>
      </c>
      <c r="AU691" t="s">
        <v>3</v>
      </c>
      <c r="AV691">
        <v>0</v>
      </c>
      <c r="AW691">
        <v>2</v>
      </c>
      <c r="AX691">
        <v>55578950</v>
      </c>
      <c r="AY691">
        <v>1</v>
      </c>
      <c r="AZ691">
        <v>0</v>
      </c>
      <c r="BA691">
        <v>666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CX691">
        <f>Y691*Source!I2297</f>
        <v>9.7152000000000012</v>
      </c>
      <c r="CY691">
        <f>AB691</f>
        <v>454.31</v>
      </c>
      <c r="CZ691">
        <f>AF691</f>
        <v>454.31</v>
      </c>
      <c r="DA691">
        <f>AJ691</f>
        <v>1</v>
      </c>
      <c r="DB691">
        <f t="shared" si="52"/>
        <v>1199.3800000000001</v>
      </c>
      <c r="DC691">
        <f t="shared" si="53"/>
        <v>1071</v>
      </c>
    </row>
    <row r="692" spans="1:107" x14ac:dyDescent="0.2">
      <c r="A692">
        <f>ROW(Source!A2297)</f>
        <v>2297</v>
      </c>
      <c r="B692">
        <v>55574044</v>
      </c>
      <c r="C692">
        <v>55578937</v>
      </c>
      <c r="D692">
        <v>52279222</v>
      </c>
      <c r="E692">
        <v>1</v>
      </c>
      <c r="F692">
        <v>1</v>
      </c>
      <c r="G692">
        <v>27</v>
      </c>
      <c r="H692">
        <v>3</v>
      </c>
      <c r="I692" t="s">
        <v>586</v>
      </c>
      <c r="J692" t="s">
        <v>587</v>
      </c>
      <c r="K692" t="s">
        <v>588</v>
      </c>
      <c r="L692">
        <v>1327</v>
      </c>
      <c r="N692">
        <v>1005</v>
      </c>
      <c r="O692" t="s">
        <v>549</v>
      </c>
      <c r="P692" t="s">
        <v>549</v>
      </c>
      <c r="Q692">
        <v>1</v>
      </c>
      <c r="W692">
        <v>0</v>
      </c>
      <c r="X692">
        <v>-656702110</v>
      </c>
      <c r="Y692">
        <v>5.6</v>
      </c>
      <c r="AA692">
        <v>12.02</v>
      </c>
      <c r="AB692">
        <v>0</v>
      </c>
      <c r="AC692">
        <v>0</v>
      </c>
      <c r="AD692">
        <v>0</v>
      </c>
      <c r="AE692">
        <v>12.02</v>
      </c>
      <c r="AF692">
        <v>0</v>
      </c>
      <c r="AG692">
        <v>0</v>
      </c>
      <c r="AH692">
        <v>0</v>
      </c>
      <c r="AI692">
        <v>1</v>
      </c>
      <c r="AJ692">
        <v>1</v>
      </c>
      <c r="AK692">
        <v>1</v>
      </c>
      <c r="AL692">
        <v>1</v>
      </c>
      <c r="AN692">
        <v>0</v>
      </c>
      <c r="AO692">
        <v>1</v>
      </c>
      <c r="AP692">
        <v>0</v>
      </c>
      <c r="AQ692">
        <v>0</v>
      </c>
      <c r="AR692">
        <v>0</v>
      </c>
      <c r="AS692" t="s">
        <v>3</v>
      </c>
      <c r="AT692">
        <v>5.6</v>
      </c>
      <c r="AU692" t="s">
        <v>3</v>
      </c>
      <c r="AV692">
        <v>0</v>
      </c>
      <c r="AW692">
        <v>2</v>
      </c>
      <c r="AX692">
        <v>55578951</v>
      </c>
      <c r="AY692">
        <v>1</v>
      </c>
      <c r="AZ692">
        <v>0</v>
      </c>
      <c r="BA692">
        <v>667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CX692">
        <f>Y692*Source!I2297</f>
        <v>20.608000000000001</v>
      </c>
      <c r="CY692">
        <f t="shared" ref="CY692:CY697" si="57">AA692</f>
        <v>12.02</v>
      </c>
      <c r="CZ692">
        <f t="shared" ref="CZ692:CZ697" si="58">AE692</f>
        <v>12.02</v>
      </c>
      <c r="DA692">
        <f t="shared" ref="DA692:DA697" si="59">AI692</f>
        <v>1</v>
      </c>
      <c r="DB692">
        <f t="shared" si="52"/>
        <v>67.31</v>
      </c>
      <c r="DC692">
        <f t="shared" si="53"/>
        <v>0</v>
      </c>
    </row>
    <row r="693" spans="1:107" x14ac:dyDescent="0.2">
      <c r="A693">
        <f>ROW(Source!A2297)</f>
        <v>2297</v>
      </c>
      <c r="B693">
        <v>55574044</v>
      </c>
      <c r="C693">
        <v>55578937</v>
      </c>
      <c r="D693">
        <v>52279309</v>
      </c>
      <c r="E693">
        <v>1</v>
      </c>
      <c r="F693">
        <v>1</v>
      </c>
      <c r="G693">
        <v>27</v>
      </c>
      <c r="H693">
        <v>3</v>
      </c>
      <c r="I693" t="s">
        <v>589</v>
      </c>
      <c r="J693" t="s">
        <v>590</v>
      </c>
      <c r="K693" t="s">
        <v>591</v>
      </c>
      <c r="L693">
        <v>1348</v>
      </c>
      <c r="N693">
        <v>1009</v>
      </c>
      <c r="O693" t="s">
        <v>120</v>
      </c>
      <c r="P693" t="s">
        <v>120</v>
      </c>
      <c r="Q693">
        <v>1000</v>
      </c>
      <c r="W693">
        <v>0</v>
      </c>
      <c r="X693">
        <v>2135985724</v>
      </c>
      <c r="Y693">
        <v>3.15E-3</v>
      </c>
      <c r="AA693">
        <v>343020.03</v>
      </c>
      <c r="AB693">
        <v>0</v>
      </c>
      <c r="AC693">
        <v>0</v>
      </c>
      <c r="AD693">
        <v>0</v>
      </c>
      <c r="AE693">
        <v>343020.03</v>
      </c>
      <c r="AF693">
        <v>0</v>
      </c>
      <c r="AG693">
        <v>0</v>
      </c>
      <c r="AH693">
        <v>0</v>
      </c>
      <c r="AI693">
        <v>1</v>
      </c>
      <c r="AJ693">
        <v>1</v>
      </c>
      <c r="AK693">
        <v>1</v>
      </c>
      <c r="AL693">
        <v>1</v>
      </c>
      <c r="AN693">
        <v>0</v>
      </c>
      <c r="AO693">
        <v>1</v>
      </c>
      <c r="AP693">
        <v>0</v>
      </c>
      <c r="AQ693">
        <v>0</v>
      </c>
      <c r="AR693">
        <v>0</v>
      </c>
      <c r="AS693" t="s">
        <v>3</v>
      </c>
      <c r="AT693">
        <v>3.15E-3</v>
      </c>
      <c r="AU693" t="s">
        <v>3</v>
      </c>
      <c r="AV693">
        <v>0</v>
      </c>
      <c r="AW693">
        <v>2</v>
      </c>
      <c r="AX693">
        <v>55578952</v>
      </c>
      <c r="AY693">
        <v>1</v>
      </c>
      <c r="AZ693">
        <v>0</v>
      </c>
      <c r="BA693">
        <v>668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CX693">
        <f>Y693*Source!I2297</f>
        <v>1.1592E-2</v>
      </c>
      <c r="CY693">
        <f t="shared" si="57"/>
        <v>343020.03</v>
      </c>
      <c r="CZ693">
        <f t="shared" si="58"/>
        <v>343020.03</v>
      </c>
      <c r="DA693">
        <f t="shared" si="59"/>
        <v>1</v>
      </c>
      <c r="DB693">
        <f t="shared" si="52"/>
        <v>1080.51</v>
      </c>
      <c r="DC693">
        <f t="shared" si="53"/>
        <v>0</v>
      </c>
    </row>
    <row r="694" spans="1:107" x14ac:dyDescent="0.2">
      <c r="A694">
        <f>ROW(Source!A2297)</f>
        <v>2297</v>
      </c>
      <c r="B694">
        <v>55574044</v>
      </c>
      <c r="C694">
        <v>55578937</v>
      </c>
      <c r="D694">
        <v>52279526</v>
      </c>
      <c r="E694">
        <v>1</v>
      </c>
      <c r="F694">
        <v>1</v>
      </c>
      <c r="G694">
        <v>27</v>
      </c>
      <c r="H694">
        <v>3</v>
      </c>
      <c r="I694" t="s">
        <v>149</v>
      </c>
      <c r="J694" t="s">
        <v>152</v>
      </c>
      <c r="K694" t="s">
        <v>150</v>
      </c>
      <c r="L694">
        <v>1346</v>
      </c>
      <c r="N694">
        <v>1009</v>
      </c>
      <c r="O694" t="s">
        <v>151</v>
      </c>
      <c r="P694" t="s">
        <v>151</v>
      </c>
      <c r="Q694">
        <v>1</v>
      </c>
      <c r="W694">
        <v>1</v>
      </c>
      <c r="X694">
        <v>-78256104</v>
      </c>
      <c r="Y694">
        <v>-735</v>
      </c>
      <c r="AA694">
        <v>17.77</v>
      </c>
      <c r="AB694">
        <v>0</v>
      </c>
      <c r="AC694">
        <v>0</v>
      </c>
      <c r="AD694">
        <v>0</v>
      </c>
      <c r="AE694">
        <v>17.77</v>
      </c>
      <c r="AF694">
        <v>0</v>
      </c>
      <c r="AG694">
        <v>0</v>
      </c>
      <c r="AH694">
        <v>0</v>
      </c>
      <c r="AI694">
        <v>1</v>
      </c>
      <c r="AJ694">
        <v>1</v>
      </c>
      <c r="AK694">
        <v>1</v>
      </c>
      <c r="AL694">
        <v>1</v>
      </c>
      <c r="AN694">
        <v>0</v>
      </c>
      <c r="AO694">
        <v>1</v>
      </c>
      <c r="AP694">
        <v>0</v>
      </c>
      <c r="AQ694">
        <v>0</v>
      </c>
      <c r="AR694">
        <v>0</v>
      </c>
      <c r="AS694" t="s">
        <v>3</v>
      </c>
      <c r="AT694">
        <v>-735</v>
      </c>
      <c r="AU694" t="s">
        <v>3</v>
      </c>
      <c r="AV694">
        <v>0</v>
      </c>
      <c r="AW694">
        <v>2</v>
      </c>
      <c r="AX694">
        <v>55578953</v>
      </c>
      <c r="AY694">
        <v>1</v>
      </c>
      <c r="AZ694">
        <v>6144</v>
      </c>
      <c r="BA694">
        <v>669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CX694">
        <f>Y694*Source!I2297</f>
        <v>-2704.8</v>
      </c>
      <c r="CY694">
        <f t="shared" si="57"/>
        <v>17.77</v>
      </c>
      <c r="CZ694">
        <f t="shared" si="58"/>
        <v>17.77</v>
      </c>
      <c r="DA694">
        <f t="shared" si="59"/>
        <v>1</v>
      </c>
      <c r="DB694">
        <f t="shared" si="52"/>
        <v>-13060.95</v>
      </c>
      <c r="DC694">
        <f t="shared" si="53"/>
        <v>0</v>
      </c>
    </row>
    <row r="695" spans="1:107" x14ac:dyDescent="0.2">
      <c r="A695">
        <f>ROW(Source!A2297)</f>
        <v>2297</v>
      </c>
      <c r="B695">
        <v>55574044</v>
      </c>
      <c r="C695">
        <v>55578937</v>
      </c>
      <c r="D695">
        <v>52279527</v>
      </c>
      <c r="E695">
        <v>1</v>
      </c>
      <c r="F695">
        <v>1</v>
      </c>
      <c r="G695">
        <v>27</v>
      </c>
      <c r="H695">
        <v>3</v>
      </c>
      <c r="I695" t="s">
        <v>158</v>
      </c>
      <c r="J695" t="s">
        <v>160</v>
      </c>
      <c r="K695" t="s">
        <v>311</v>
      </c>
      <c r="L695">
        <v>1346</v>
      </c>
      <c r="N695">
        <v>1009</v>
      </c>
      <c r="O695" t="s">
        <v>151</v>
      </c>
      <c r="P695" t="s">
        <v>151</v>
      </c>
      <c r="Q695">
        <v>1</v>
      </c>
      <c r="W695">
        <v>0</v>
      </c>
      <c r="X695">
        <v>1362637907</v>
      </c>
      <c r="Y695">
        <v>735</v>
      </c>
      <c r="AA695">
        <v>94.72</v>
      </c>
      <c r="AB695">
        <v>0</v>
      </c>
      <c r="AC695">
        <v>0</v>
      </c>
      <c r="AD695">
        <v>0</v>
      </c>
      <c r="AE695">
        <v>94.72</v>
      </c>
      <c r="AF695">
        <v>0</v>
      </c>
      <c r="AG695">
        <v>0</v>
      </c>
      <c r="AH695">
        <v>0</v>
      </c>
      <c r="AI695">
        <v>1</v>
      </c>
      <c r="AJ695">
        <v>1</v>
      </c>
      <c r="AK695">
        <v>1</v>
      </c>
      <c r="AL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 t="s">
        <v>3</v>
      </c>
      <c r="AT695">
        <v>735</v>
      </c>
      <c r="AU695" t="s">
        <v>3</v>
      </c>
      <c r="AV695">
        <v>0</v>
      </c>
      <c r="AW695">
        <v>1</v>
      </c>
      <c r="AX695">
        <v>-1</v>
      </c>
      <c r="AY695">
        <v>0</v>
      </c>
      <c r="AZ695">
        <v>0</v>
      </c>
      <c r="BA695" t="s">
        <v>3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CX695">
        <f>Y695*Source!I2297</f>
        <v>2704.8</v>
      </c>
      <c r="CY695">
        <f t="shared" si="57"/>
        <v>94.72</v>
      </c>
      <c r="CZ695">
        <f t="shared" si="58"/>
        <v>94.72</v>
      </c>
      <c r="DA695">
        <f t="shared" si="59"/>
        <v>1</v>
      </c>
      <c r="DB695">
        <f t="shared" si="52"/>
        <v>69619.199999999997</v>
      </c>
      <c r="DC695">
        <f t="shared" si="53"/>
        <v>0</v>
      </c>
    </row>
    <row r="696" spans="1:107" x14ac:dyDescent="0.2">
      <c r="A696">
        <f>ROW(Source!A2297)</f>
        <v>2297</v>
      </c>
      <c r="B696">
        <v>55574044</v>
      </c>
      <c r="C696">
        <v>55578937</v>
      </c>
      <c r="D696">
        <v>52279533</v>
      </c>
      <c r="E696">
        <v>1</v>
      </c>
      <c r="F696">
        <v>1</v>
      </c>
      <c r="G696">
        <v>27</v>
      </c>
      <c r="H696">
        <v>3</v>
      </c>
      <c r="I696" t="s">
        <v>592</v>
      </c>
      <c r="J696" t="s">
        <v>593</v>
      </c>
      <c r="K696" t="s">
        <v>594</v>
      </c>
      <c r="L696">
        <v>1346</v>
      </c>
      <c r="N696">
        <v>1009</v>
      </c>
      <c r="O696" t="s">
        <v>151</v>
      </c>
      <c r="P696" t="s">
        <v>151</v>
      </c>
      <c r="Q696">
        <v>1</v>
      </c>
      <c r="W696">
        <v>0</v>
      </c>
      <c r="X696">
        <v>1434584530</v>
      </c>
      <c r="Y696">
        <v>241.5</v>
      </c>
      <c r="AA696">
        <v>202.34</v>
      </c>
      <c r="AB696">
        <v>0</v>
      </c>
      <c r="AC696">
        <v>0</v>
      </c>
      <c r="AD696">
        <v>0</v>
      </c>
      <c r="AE696">
        <v>202.34</v>
      </c>
      <c r="AF696">
        <v>0</v>
      </c>
      <c r="AG696">
        <v>0</v>
      </c>
      <c r="AH696">
        <v>0</v>
      </c>
      <c r="AI696">
        <v>1</v>
      </c>
      <c r="AJ696">
        <v>1</v>
      </c>
      <c r="AK696">
        <v>1</v>
      </c>
      <c r="AL696">
        <v>1</v>
      </c>
      <c r="AN696">
        <v>0</v>
      </c>
      <c r="AO696">
        <v>1</v>
      </c>
      <c r="AP696">
        <v>0</v>
      </c>
      <c r="AQ696">
        <v>0</v>
      </c>
      <c r="AR696">
        <v>0</v>
      </c>
      <c r="AS696" t="s">
        <v>3</v>
      </c>
      <c r="AT696">
        <v>241.5</v>
      </c>
      <c r="AU696" t="s">
        <v>3</v>
      </c>
      <c r="AV696">
        <v>0</v>
      </c>
      <c r="AW696">
        <v>2</v>
      </c>
      <c r="AX696">
        <v>55578954</v>
      </c>
      <c r="AY696">
        <v>1</v>
      </c>
      <c r="AZ696">
        <v>0</v>
      </c>
      <c r="BA696">
        <v>670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CX696">
        <f>Y696*Source!I2297</f>
        <v>888.72</v>
      </c>
      <c r="CY696">
        <f t="shared" si="57"/>
        <v>202.34</v>
      </c>
      <c r="CZ696">
        <f t="shared" si="58"/>
        <v>202.34</v>
      </c>
      <c r="DA696">
        <f t="shared" si="59"/>
        <v>1</v>
      </c>
      <c r="DB696">
        <f t="shared" si="52"/>
        <v>48865.11</v>
      </c>
      <c r="DC696">
        <f t="shared" si="53"/>
        <v>0</v>
      </c>
    </row>
    <row r="697" spans="1:107" x14ac:dyDescent="0.2">
      <c r="A697">
        <f>ROW(Source!A2297)</f>
        <v>2297</v>
      </c>
      <c r="B697">
        <v>55574044</v>
      </c>
      <c r="C697">
        <v>55578937</v>
      </c>
      <c r="D697">
        <v>52277500</v>
      </c>
      <c r="E697">
        <v>1</v>
      </c>
      <c r="F697">
        <v>1</v>
      </c>
      <c r="G697">
        <v>27</v>
      </c>
      <c r="H697">
        <v>3</v>
      </c>
      <c r="I697" t="s">
        <v>154</v>
      </c>
      <c r="J697" t="s">
        <v>156</v>
      </c>
      <c r="K697" t="s">
        <v>155</v>
      </c>
      <c r="L697">
        <v>1348</v>
      </c>
      <c r="N697">
        <v>1009</v>
      </c>
      <c r="O697" t="s">
        <v>120</v>
      </c>
      <c r="P697" t="s">
        <v>120</v>
      </c>
      <c r="Q697">
        <v>1000</v>
      </c>
      <c r="W697">
        <v>1</v>
      </c>
      <c r="X697">
        <v>-629368275</v>
      </c>
      <c r="Y697">
        <v>-5.2499999999999998E-2</v>
      </c>
      <c r="AA697">
        <v>748299.67</v>
      </c>
      <c r="AB697">
        <v>0</v>
      </c>
      <c r="AC697">
        <v>0</v>
      </c>
      <c r="AD697">
        <v>0</v>
      </c>
      <c r="AE697">
        <v>748299.67</v>
      </c>
      <c r="AF697">
        <v>0</v>
      </c>
      <c r="AG697">
        <v>0</v>
      </c>
      <c r="AH697">
        <v>0</v>
      </c>
      <c r="AI697">
        <v>1</v>
      </c>
      <c r="AJ697">
        <v>1</v>
      </c>
      <c r="AK697">
        <v>1</v>
      </c>
      <c r="AL697">
        <v>1</v>
      </c>
      <c r="AN697">
        <v>0</v>
      </c>
      <c r="AO697">
        <v>1</v>
      </c>
      <c r="AP697">
        <v>0</v>
      </c>
      <c r="AQ697">
        <v>0</v>
      </c>
      <c r="AR697">
        <v>0</v>
      </c>
      <c r="AS697" t="s">
        <v>3</v>
      </c>
      <c r="AT697">
        <v>-5.2499999999999998E-2</v>
      </c>
      <c r="AU697" t="s">
        <v>3</v>
      </c>
      <c r="AV697">
        <v>0</v>
      </c>
      <c r="AW697">
        <v>2</v>
      </c>
      <c r="AX697">
        <v>55578955</v>
      </c>
      <c r="AY697">
        <v>1</v>
      </c>
      <c r="AZ697">
        <v>6144</v>
      </c>
      <c r="BA697">
        <v>671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CX697">
        <f>Y697*Source!I2297</f>
        <v>-0.19320000000000001</v>
      </c>
      <c r="CY697">
        <f t="shared" si="57"/>
        <v>748299.67</v>
      </c>
      <c r="CZ697">
        <f t="shared" si="58"/>
        <v>748299.67</v>
      </c>
      <c r="DA697">
        <f t="shared" si="59"/>
        <v>1</v>
      </c>
      <c r="DB697">
        <f t="shared" si="52"/>
        <v>-39285.730000000003</v>
      </c>
      <c r="DC697">
        <f t="shared" si="53"/>
        <v>0</v>
      </c>
    </row>
    <row r="698" spans="1:107" x14ac:dyDescent="0.2">
      <c r="A698">
        <f>ROW(Source!A2301)</f>
        <v>2301</v>
      </c>
      <c r="B698">
        <v>55574044</v>
      </c>
      <c r="C698">
        <v>55578962</v>
      </c>
      <c r="D698">
        <v>52263930</v>
      </c>
      <c r="E698">
        <v>27</v>
      </c>
      <c r="F698">
        <v>1</v>
      </c>
      <c r="G698">
        <v>27</v>
      </c>
      <c r="H698">
        <v>1</v>
      </c>
      <c r="I698" t="s">
        <v>530</v>
      </c>
      <c r="J698" t="s">
        <v>3</v>
      </c>
      <c r="K698" t="s">
        <v>531</v>
      </c>
      <c r="L698">
        <v>1191</v>
      </c>
      <c r="N698">
        <v>1013</v>
      </c>
      <c r="O698" t="s">
        <v>532</v>
      </c>
      <c r="P698" t="s">
        <v>532</v>
      </c>
      <c r="Q698">
        <v>1</v>
      </c>
      <c r="W698">
        <v>0</v>
      </c>
      <c r="X698">
        <v>476480486</v>
      </c>
      <c r="Y698">
        <v>2.65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1</v>
      </c>
      <c r="AK698">
        <v>1</v>
      </c>
      <c r="AL698">
        <v>1</v>
      </c>
      <c r="AN698">
        <v>0</v>
      </c>
      <c r="AO698">
        <v>1</v>
      </c>
      <c r="AP698">
        <v>0</v>
      </c>
      <c r="AQ698">
        <v>0</v>
      </c>
      <c r="AR698">
        <v>0</v>
      </c>
      <c r="AS698" t="s">
        <v>3</v>
      </c>
      <c r="AT698">
        <v>2.65</v>
      </c>
      <c r="AU698" t="s">
        <v>3</v>
      </c>
      <c r="AV698">
        <v>1</v>
      </c>
      <c r="AW698">
        <v>2</v>
      </c>
      <c r="AX698">
        <v>55578968</v>
      </c>
      <c r="AY698">
        <v>1</v>
      </c>
      <c r="AZ698">
        <v>0</v>
      </c>
      <c r="BA698">
        <v>672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CX698">
        <f>Y698*Source!I2301</f>
        <v>9.7520000000000007</v>
      </c>
      <c r="CY698">
        <f>AD698</f>
        <v>0</v>
      </c>
      <c r="CZ698">
        <f>AH698</f>
        <v>0</v>
      </c>
      <c r="DA698">
        <f>AL698</f>
        <v>1</v>
      </c>
      <c r="DB698">
        <f t="shared" si="52"/>
        <v>0</v>
      </c>
      <c r="DC698">
        <f t="shared" si="53"/>
        <v>0</v>
      </c>
    </row>
    <row r="699" spans="1:107" x14ac:dyDescent="0.2">
      <c r="A699">
        <f>ROW(Source!A2301)</f>
        <v>2301</v>
      </c>
      <c r="B699">
        <v>55574044</v>
      </c>
      <c r="C699">
        <v>55578962</v>
      </c>
      <c r="D699">
        <v>52276789</v>
      </c>
      <c r="E699">
        <v>1</v>
      </c>
      <c r="F699">
        <v>1</v>
      </c>
      <c r="G699">
        <v>27</v>
      </c>
      <c r="H699">
        <v>2</v>
      </c>
      <c r="I699" t="s">
        <v>574</v>
      </c>
      <c r="J699" t="s">
        <v>575</v>
      </c>
      <c r="K699" t="s">
        <v>576</v>
      </c>
      <c r="L699">
        <v>1368</v>
      </c>
      <c r="N699">
        <v>1011</v>
      </c>
      <c r="O699" t="s">
        <v>536</v>
      </c>
      <c r="P699" t="s">
        <v>536</v>
      </c>
      <c r="Q699">
        <v>1</v>
      </c>
      <c r="W699">
        <v>0</v>
      </c>
      <c r="X699">
        <v>2028281919</v>
      </c>
      <c r="Y699">
        <v>0.5</v>
      </c>
      <c r="AA699">
        <v>0</v>
      </c>
      <c r="AB699">
        <v>531.41</v>
      </c>
      <c r="AC699">
        <v>373.56</v>
      </c>
      <c r="AD699">
        <v>0</v>
      </c>
      <c r="AE699">
        <v>0</v>
      </c>
      <c r="AF699">
        <v>531.41</v>
      </c>
      <c r="AG699">
        <v>373.56</v>
      </c>
      <c r="AH699">
        <v>0</v>
      </c>
      <c r="AI699">
        <v>1</v>
      </c>
      <c r="AJ699">
        <v>1</v>
      </c>
      <c r="AK699">
        <v>1</v>
      </c>
      <c r="AL699">
        <v>1</v>
      </c>
      <c r="AN699">
        <v>0</v>
      </c>
      <c r="AO699">
        <v>1</v>
      </c>
      <c r="AP699">
        <v>0</v>
      </c>
      <c r="AQ699">
        <v>0</v>
      </c>
      <c r="AR699">
        <v>0</v>
      </c>
      <c r="AS699" t="s">
        <v>3</v>
      </c>
      <c r="AT699">
        <v>0.5</v>
      </c>
      <c r="AU699" t="s">
        <v>3</v>
      </c>
      <c r="AV699">
        <v>0</v>
      </c>
      <c r="AW699">
        <v>2</v>
      </c>
      <c r="AX699">
        <v>55578969</v>
      </c>
      <c r="AY699">
        <v>1</v>
      </c>
      <c r="AZ699">
        <v>0</v>
      </c>
      <c r="BA699">
        <v>673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CX699">
        <f>Y699*Source!I2301</f>
        <v>1.84</v>
      </c>
      <c r="CY699">
        <f>AB699</f>
        <v>531.41</v>
      </c>
      <c r="CZ699">
        <f>AF699</f>
        <v>531.41</v>
      </c>
      <c r="DA699">
        <f>AJ699</f>
        <v>1</v>
      </c>
      <c r="DB699">
        <f t="shared" si="52"/>
        <v>265.70999999999998</v>
      </c>
      <c r="DC699">
        <f t="shared" si="53"/>
        <v>186.78</v>
      </c>
    </row>
    <row r="700" spans="1:107" x14ac:dyDescent="0.2">
      <c r="A700">
        <f>ROW(Source!A2301)</f>
        <v>2301</v>
      </c>
      <c r="B700">
        <v>55574044</v>
      </c>
      <c r="C700">
        <v>55578962</v>
      </c>
      <c r="D700">
        <v>52276398</v>
      </c>
      <c r="E700">
        <v>1</v>
      </c>
      <c r="F700">
        <v>1</v>
      </c>
      <c r="G700">
        <v>27</v>
      </c>
      <c r="H700">
        <v>2</v>
      </c>
      <c r="I700" t="s">
        <v>583</v>
      </c>
      <c r="J700" t="s">
        <v>584</v>
      </c>
      <c r="K700" t="s">
        <v>585</v>
      </c>
      <c r="L700">
        <v>1368</v>
      </c>
      <c r="N700">
        <v>1011</v>
      </c>
      <c r="O700" t="s">
        <v>536</v>
      </c>
      <c r="P700" t="s">
        <v>536</v>
      </c>
      <c r="Q700">
        <v>1</v>
      </c>
      <c r="W700">
        <v>0</v>
      </c>
      <c r="X700">
        <v>1948933241</v>
      </c>
      <c r="Y700">
        <v>0.5</v>
      </c>
      <c r="AA700">
        <v>0</v>
      </c>
      <c r="AB700">
        <v>454.31</v>
      </c>
      <c r="AC700">
        <v>405.68</v>
      </c>
      <c r="AD700">
        <v>0</v>
      </c>
      <c r="AE700">
        <v>0</v>
      </c>
      <c r="AF700">
        <v>454.31</v>
      </c>
      <c r="AG700">
        <v>405.68</v>
      </c>
      <c r="AH700">
        <v>0</v>
      </c>
      <c r="AI700">
        <v>1</v>
      </c>
      <c r="AJ700">
        <v>1</v>
      </c>
      <c r="AK700">
        <v>1</v>
      </c>
      <c r="AL700">
        <v>1</v>
      </c>
      <c r="AN700">
        <v>0</v>
      </c>
      <c r="AO700">
        <v>1</v>
      </c>
      <c r="AP700">
        <v>0</v>
      </c>
      <c r="AQ700">
        <v>0</v>
      </c>
      <c r="AR700">
        <v>0</v>
      </c>
      <c r="AS700" t="s">
        <v>3</v>
      </c>
      <c r="AT700">
        <v>0.5</v>
      </c>
      <c r="AU700" t="s">
        <v>3</v>
      </c>
      <c r="AV700">
        <v>0</v>
      </c>
      <c r="AW700">
        <v>2</v>
      </c>
      <c r="AX700">
        <v>55578970</v>
      </c>
      <c r="AY700">
        <v>1</v>
      </c>
      <c r="AZ700">
        <v>0</v>
      </c>
      <c r="BA700">
        <v>674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CX700">
        <f>Y700*Source!I2301</f>
        <v>1.84</v>
      </c>
      <c r="CY700">
        <f>AB700</f>
        <v>454.31</v>
      </c>
      <c r="CZ700">
        <f>AF700</f>
        <v>454.31</v>
      </c>
      <c r="DA700">
        <f>AJ700</f>
        <v>1</v>
      </c>
      <c r="DB700">
        <f t="shared" si="52"/>
        <v>227.16</v>
      </c>
      <c r="DC700">
        <f t="shared" si="53"/>
        <v>202.84</v>
      </c>
    </row>
    <row r="701" spans="1:107" x14ac:dyDescent="0.2">
      <c r="A701">
        <f>ROW(Source!A2301)</f>
        <v>2301</v>
      </c>
      <c r="B701">
        <v>55574044</v>
      </c>
      <c r="C701">
        <v>55578962</v>
      </c>
      <c r="D701">
        <v>52279526</v>
      </c>
      <c r="E701">
        <v>1</v>
      </c>
      <c r="F701">
        <v>1</v>
      </c>
      <c r="G701">
        <v>27</v>
      </c>
      <c r="H701">
        <v>3</v>
      </c>
      <c r="I701" t="s">
        <v>149</v>
      </c>
      <c r="J701" t="s">
        <v>152</v>
      </c>
      <c r="K701" t="s">
        <v>150</v>
      </c>
      <c r="L701">
        <v>1346</v>
      </c>
      <c r="N701">
        <v>1009</v>
      </c>
      <c r="O701" t="s">
        <v>151</v>
      </c>
      <c r="P701" t="s">
        <v>151</v>
      </c>
      <c r="Q701">
        <v>1</v>
      </c>
      <c r="W701">
        <v>1</v>
      </c>
      <c r="X701">
        <v>-78256104</v>
      </c>
      <c r="Y701">
        <v>-147</v>
      </c>
      <c r="AA701">
        <v>17.77</v>
      </c>
      <c r="AB701">
        <v>0</v>
      </c>
      <c r="AC701">
        <v>0</v>
      </c>
      <c r="AD701">
        <v>0</v>
      </c>
      <c r="AE701">
        <v>17.77</v>
      </c>
      <c r="AF701">
        <v>0</v>
      </c>
      <c r="AG701">
        <v>0</v>
      </c>
      <c r="AH701">
        <v>0</v>
      </c>
      <c r="AI701">
        <v>1</v>
      </c>
      <c r="AJ701">
        <v>1</v>
      </c>
      <c r="AK701">
        <v>1</v>
      </c>
      <c r="AL701">
        <v>1</v>
      </c>
      <c r="AN701">
        <v>0</v>
      </c>
      <c r="AO701">
        <v>1</v>
      </c>
      <c r="AP701">
        <v>0</v>
      </c>
      <c r="AQ701">
        <v>0</v>
      </c>
      <c r="AR701">
        <v>0</v>
      </c>
      <c r="AS701" t="s">
        <v>3</v>
      </c>
      <c r="AT701">
        <v>-147</v>
      </c>
      <c r="AU701" t="s">
        <v>3</v>
      </c>
      <c r="AV701">
        <v>0</v>
      </c>
      <c r="AW701">
        <v>2</v>
      </c>
      <c r="AX701">
        <v>55578971</v>
      </c>
      <c r="AY701">
        <v>1</v>
      </c>
      <c r="AZ701">
        <v>6144</v>
      </c>
      <c r="BA701">
        <v>675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CX701">
        <f>Y701*Source!I2301</f>
        <v>-540.96</v>
      </c>
      <c r="CY701">
        <f>AA701</f>
        <v>17.77</v>
      </c>
      <c r="CZ701">
        <f>AE701</f>
        <v>17.77</v>
      </c>
      <c r="DA701">
        <f>AI701</f>
        <v>1</v>
      </c>
      <c r="DB701">
        <f t="shared" si="52"/>
        <v>-2612.19</v>
      </c>
      <c r="DC701">
        <f t="shared" si="53"/>
        <v>0</v>
      </c>
    </row>
    <row r="702" spans="1:107" x14ac:dyDescent="0.2">
      <c r="A702">
        <f>ROW(Source!A2301)</f>
        <v>2301</v>
      </c>
      <c r="B702">
        <v>55574044</v>
      </c>
      <c r="C702">
        <v>55578962</v>
      </c>
      <c r="D702">
        <v>52279527</v>
      </c>
      <c r="E702">
        <v>1</v>
      </c>
      <c r="F702">
        <v>1</v>
      </c>
      <c r="G702">
        <v>27</v>
      </c>
      <c r="H702">
        <v>3</v>
      </c>
      <c r="I702" t="s">
        <v>158</v>
      </c>
      <c r="J702" t="s">
        <v>160</v>
      </c>
      <c r="K702" t="s">
        <v>311</v>
      </c>
      <c r="L702">
        <v>1346</v>
      </c>
      <c r="N702">
        <v>1009</v>
      </c>
      <c r="O702" t="s">
        <v>151</v>
      </c>
      <c r="P702" t="s">
        <v>151</v>
      </c>
      <c r="Q702">
        <v>1</v>
      </c>
      <c r="W702">
        <v>0</v>
      </c>
      <c r="X702">
        <v>1362637907</v>
      </c>
      <c r="Y702">
        <v>147</v>
      </c>
      <c r="AA702">
        <v>94.72</v>
      </c>
      <c r="AB702">
        <v>0</v>
      </c>
      <c r="AC702">
        <v>0</v>
      </c>
      <c r="AD702">
        <v>0</v>
      </c>
      <c r="AE702">
        <v>94.72</v>
      </c>
      <c r="AF702">
        <v>0</v>
      </c>
      <c r="AG702">
        <v>0</v>
      </c>
      <c r="AH702">
        <v>0</v>
      </c>
      <c r="AI702">
        <v>1</v>
      </c>
      <c r="AJ702">
        <v>1</v>
      </c>
      <c r="AK702">
        <v>1</v>
      </c>
      <c r="AL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 t="s">
        <v>3</v>
      </c>
      <c r="AT702">
        <v>147</v>
      </c>
      <c r="AU702" t="s">
        <v>3</v>
      </c>
      <c r="AV702">
        <v>0</v>
      </c>
      <c r="AW702">
        <v>1</v>
      </c>
      <c r="AX702">
        <v>-1</v>
      </c>
      <c r="AY702">
        <v>0</v>
      </c>
      <c r="AZ702">
        <v>0</v>
      </c>
      <c r="BA702" t="s">
        <v>3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CX702">
        <f>Y702*Source!I2301</f>
        <v>540.96</v>
      </c>
      <c r="CY702">
        <f>AA702</f>
        <v>94.72</v>
      </c>
      <c r="CZ702">
        <f>AE702</f>
        <v>94.72</v>
      </c>
      <c r="DA702">
        <f>AI702</f>
        <v>1</v>
      </c>
      <c r="DB702">
        <f t="shared" si="52"/>
        <v>13923.84</v>
      </c>
      <c r="DC702">
        <f t="shared" si="53"/>
        <v>0</v>
      </c>
    </row>
    <row r="703" spans="1:107" x14ac:dyDescent="0.2">
      <c r="A703">
        <f>ROW(Source!A2301)</f>
        <v>2301</v>
      </c>
      <c r="B703">
        <v>55574044</v>
      </c>
      <c r="C703">
        <v>55578962</v>
      </c>
      <c r="D703">
        <v>52279533</v>
      </c>
      <c r="E703">
        <v>1</v>
      </c>
      <c r="F703">
        <v>1</v>
      </c>
      <c r="G703">
        <v>27</v>
      </c>
      <c r="H703">
        <v>3</v>
      </c>
      <c r="I703" t="s">
        <v>592</v>
      </c>
      <c r="J703" t="s">
        <v>593</v>
      </c>
      <c r="K703" t="s">
        <v>594</v>
      </c>
      <c r="L703">
        <v>1346</v>
      </c>
      <c r="N703">
        <v>1009</v>
      </c>
      <c r="O703" t="s">
        <v>151</v>
      </c>
      <c r="P703" t="s">
        <v>151</v>
      </c>
      <c r="Q703">
        <v>1</v>
      </c>
      <c r="W703">
        <v>0</v>
      </c>
      <c r="X703">
        <v>1434584530</v>
      </c>
      <c r="Y703">
        <v>42</v>
      </c>
      <c r="AA703">
        <v>202.34</v>
      </c>
      <c r="AB703">
        <v>0</v>
      </c>
      <c r="AC703">
        <v>0</v>
      </c>
      <c r="AD703">
        <v>0</v>
      </c>
      <c r="AE703">
        <v>202.34</v>
      </c>
      <c r="AF703">
        <v>0</v>
      </c>
      <c r="AG703">
        <v>0</v>
      </c>
      <c r="AH703">
        <v>0</v>
      </c>
      <c r="AI703">
        <v>1</v>
      </c>
      <c r="AJ703">
        <v>1</v>
      </c>
      <c r="AK703">
        <v>1</v>
      </c>
      <c r="AL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 t="s">
        <v>3</v>
      </c>
      <c r="AT703">
        <v>42</v>
      </c>
      <c r="AU703" t="s">
        <v>3</v>
      </c>
      <c r="AV703">
        <v>0</v>
      </c>
      <c r="AW703">
        <v>2</v>
      </c>
      <c r="AX703">
        <v>55578972</v>
      </c>
      <c r="AY703">
        <v>1</v>
      </c>
      <c r="AZ703">
        <v>0</v>
      </c>
      <c r="BA703">
        <v>676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CX703">
        <f>Y703*Source!I2301</f>
        <v>154.56</v>
      </c>
      <c r="CY703">
        <f>AA703</f>
        <v>202.34</v>
      </c>
      <c r="CZ703">
        <f>AE703</f>
        <v>202.34</v>
      </c>
      <c r="DA703">
        <f>AI703</f>
        <v>1</v>
      </c>
      <c r="DB703">
        <f t="shared" si="52"/>
        <v>8498.2800000000007</v>
      </c>
      <c r="DC703">
        <f t="shared" si="53"/>
        <v>0</v>
      </c>
    </row>
    <row r="704" spans="1:107" x14ac:dyDescent="0.2">
      <c r="A704">
        <f>ROW(Source!A2301)</f>
        <v>2301</v>
      </c>
      <c r="B704">
        <v>55574044</v>
      </c>
      <c r="C704">
        <v>55578962</v>
      </c>
      <c r="D704">
        <v>52277500</v>
      </c>
      <c r="E704">
        <v>1</v>
      </c>
      <c r="F704">
        <v>1</v>
      </c>
      <c r="G704">
        <v>27</v>
      </c>
      <c r="H704">
        <v>3</v>
      </c>
      <c r="I704" t="s">
        <v>154</v>
      </c>
      <c r="J704" t="s">
        <v>156</v>
      </c>
      <c r="K704" t="s">
        <v>155</v>
      </c>
      <c r="L704">
        <v>1348</v>
      </c>
      <c r="N704">
        <v>1009</v>
      </c>
      <c r="O704" t="s">
        <v>120</v>
      </c>
      <c r="P704" t="s">
        <v>120</v>
      </c>
      <c r="Q704">
        <v>1000</v>
      </c>
      <c r="W704">
        <v>0</v>
      </c>
      <c r="X704">
        <v>-629368275</v>
      </c>
      <c r="Y704">
        <v>1.0500000000000001E-2</v>
      </c>
      <c r="AA704">
        <v>748299.67</v>
      </c>
      <c r="AB704">
        <v>0</v>
      </c>
      <c r="AC704">
        <v>0</v>
      </c>
      <c r="AD704">
        <v>0</v>
      </c>
      <c r="AE704">
        <v>748299.67</v>
      </c>
      <c r="AF704">
        <v>0</v>
      </c>
      <c r="AG704">
        <v>0</v>
      </c>
      <c r="AH704">
        <v>0</v>
      </c>
      <c r="AI704">
        <v>1</v>
      </c>
      <c r="AJ704">
        <v>1</v>
      </c>
      <c r="AK704">
        <v>1</v>
      </c>
      <c r="AL704">
        <v>1</v>
      </c>
      <c r="AN704">
        <v>0</v>
      </c>
      <c r="AO704">
        <v>1</v>
      </c>
      <c r="AP704">
        <v>0</v>
      </c>
      <c r="AQ704">
        <v>0</v>
      </c>
      <c r="AR704">
        <v>0</v>
      </c>
      <c r="AS704" t="s">
        <v>3</v>
      </c>
      <c r="AT704">
        <v>1.0500000000000001E-2</v>
      </c>
      <c r="AU704" t="s">
        <v>3</v>
      </c>
      <c r="AV704">
        <v>0</v>
      </c>
      <c r="AW704">
        <v>2</v>
      </c>
      <c r="AX704">
        <v>55578973</v>
      </c>
      <c r="AY704">
        <v>1</v>
      </c>
      <c r="AZ704">
        <v>0</v>
      </c>
      <c r="BA704">
        <v>677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CX704">
        <f>Y704*Source!I2301</f>
        <v>3.8640000000000001E-2</v>
      </c>
      <c r="CY704">
        <f>AA704</f>
        <v>748299.67</v>
      </c>
      <c r="CZ704">
        <f>AE704</f>
        <v>748299.67</v>
      </c>
      <c r="DA704">
        <f>AI704</f>
        <v>1</v>
      </c>
      <c r="DB704">
        <f t="shared" si="52"/>
        <v>7857.15</v>
      </c>
      <c r="DC704">
        <f t="shared" si="53"/>
        <v>0</v>
      </c>
    </row>
    <row r="705" spans="1:107" x14ac:dyDescent="0.2">
      <c r="A705">
        <f>ROW(Source!A2304)</f>
        <v>2304</v>
      </c>
      <c r="B705">
        <v>55574044</v>
      </c>
      <c r="C705">
        <v>55578978</v>
      </c>
      <c r="D705">
        <v>52263930</v>
      </c>
      <c r="E705">
        <v>27</v>
      </c>
      <c r="F705">
        <v>1</v>
      </c>
      <c r="G705">
        <v>27</v>
      </c>
      <c r="H705">
        <v>1</v>
      </c>
      <c r="I705" t="s">
        <v>530</v>
      </c>
      <c r="J705" t="s">
        <v>3</v>
      </c>
      <c r="K705" t="s">
        <v>531</v>
      </c>
      <c r="L705">
        <v>1191</v>
      </c>
      <c r="N705">
        <v>1013</v>
      </c>
      <c r="O705" t="s">
        <v>532</v>
      </c>
      <c r="P705" t="s">
        <v>532</v>
      </c>
      <c r="Q705">
        <v>1</v>
      </c>
      <c r="W705">
        <v>0</v>
      </c>
      <c r="X705">
        <v>476480486</v>
      </c>
      <c r="Y705">
        <v>80.27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1</v>
      </c>
      <c r="AK705">
        <v>1</v>
      </c>
      <c r="AL705">
        <v>1</v>
      </c>
      <c r="AN705">
        <v>0</v>
      </c>
      <c r="AO705">
        <v>1</v>
      </c>
      <c r="AP705">
        <v>0</v>
      </c>
      <c r="AQ705">
        <v>0</v>
      </c>
      <c r="AR705">
        <v>0</v>
      </c>
      <c r="AS705" t="s">
        <v>3</v>
      </c>
      <c r="AT705">
        <v>80.27</v>
      </c>
      <c r="AU705" t="s">
        <v>3</v>
      </c>
      <c r="AV705">
        <v>1</v>
      </c>
      <c r="AW705">
        <v>2</v>
      </c>
      <c r="AX705">
        <v>55578982</v>
      </c>
      <c r="AY705">
        <v>1</v>
      </c>
      <c r="AZ705">
        <v>0</v>
      </c>
      <c r="BA705">
        <v>678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CX705">
        <f>Y705*Source!I2304</f>
        <v>72.242999999999995</v>
      </c>
      <c r="CY705">
        <f>AD705</f>
        <v>0</v>
      </c>
      <c r="CZ705">
        <f>AH705</f>
        <v>0</v>
      </c>
      <c r="DA705">
        <f>AL705</f>
        <v>1</v>
      </c>
      <c r="DB705">
        <f t="shared" si="52"/>
        <v>0</v>
      </c>
      <c r="DC705">
        <f t="shared" si="53"/>
        <v>0</v>
      </c>
    </row>
    <row r="706" spans="1:107" x14ac:dyDescent="0.2">
      <c r="A706">
        <f>ROW(Source!A2304)</f>
        <v>2304</v>
      </c>
      <c r="B706">
        <v>55574044</v>
      </c>
      <c r="C706">
        <v>55578978</v>
      </c>
      <c r="D706">
        <v>52279970</v>
      </c>
      <c r="E706">
        <v>1</v>
      </c>
      <c r="F706">
        <v>1</v>
      </c>
      <c r="G706">
        <v>27</v>
      </c>
      <c r="H706">
        <v>3</v>
      </c>
      <c r="I706" t="s">
        <v>595</v>
      </c>
      <c r="J706" t="s">
        <v>666</v>
      </c>
      <c r="K706" t="s">
        <v>597</v>
      </c>
      <c r="L706">
        <v>1339</v>
      </c>
      <c r="N706">
        <v>1007</v>
      </c>
      <c r="O706" t="s">
        <v>175</v>
      </c>
      <c r="P706" t="s">
        <v>175</v>
      </c>
      <c r="Q706">
        <v>1</v>
      </c>
      <c r="W706">
        <v>0</v>
      </c>
      <c r="X706">
        <v>426331755</v>
      </c>
      <c r="Y706">
        <v>5.9</v>
      </c>
      <c r="AA706">
        <v>3714.73</v>
      </c>
      <c r="AB706">
        <v>0</v>
      </c>
      <c r="AC706">
        <v>0</v>
      </c>
      <c r="AD706">
        <v>0</v>
      </c>
      <c r="AE706">
        <v>3714.73</v>
      </c>
      <c r="AF706">
        <v>0</v>
      </c>
      <c r="AG706">
        <v>0</v>
      </c>
      <c r="AH706">
        <v>0</v>
      </c>
      <c r="AI706">
        <v>1</v>
      </c>
      <c r="AJ706">
        <v>1</v>
      </c>
      <c r="AK706">
        <v>1</v>
      </c>
      <c r="AL706">
        <v>1</v>
      </c>
      <c r="AN706">
        <v>0</v>
      </c>
      <c r="AO706">
        <v>1</v>
      </c>
      <c r="AP706">
        <v>0</v>
      </c>
      <c r="AQ706">
        <v>0</v>
      </c>
      <c r="AR706">
        <v>0</v>
      </c>
      <c r="AS706" t="s">
        <v>3</v>
      </c>
      <c r="AT706">
        <v>5.9</v>
      </c>
      <c r="AU706" t="s">
        <v>3</v>
      </c>
      <c r="AV706">
        <v>0</v>
      </c>
      <c r="AW706">
        <v>2</v>
      </c>
      <c r="AX706">
        <v>55578983</v>
      </c>
      <c r="AY706">
        <v>1</v>
      </c>
      <c r="AZ706">
        <v>0</v>
      </c>
      <c r="BA706">
        <v>679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CX706">
        <f>Y706*Source!I2304</f>
        <v>5.3100000000000005</v>
      </c>
      <c r="CY706">
        <f>AA706</f>
        <v>3714.73</v>
      </c>
      <c r="CZ706">
        <f>AE706</f>
        <v>3714.73</v>
      </c>
      <c r="DA706">
        <f>AI706</f>
        <v>1</v>
      </c>
      <c r="DB706">
        <f t="shared" si="52"/>
        <v>21916.91</v>
      </c>
      <c r="DC706">
        <f t="shared" si="53"/>
        <v>0</v>
      </c>
    </row>
    <row r="707" spans="1:107" x14ac:dyDescent="0.2">
      <c r="A707">
        <f>ROW(Source!A2304)</f>
        <v>2304</v>
      </c>
      <c r="B707">
        <v>55574044</v>
      </c>
      <c r="C707">
        <v>55578978</v>
      </c>
      <c r="D707">
        <v>52280046</v>
      </c>
      <c r="E707">
        <v>1</v>
      </c>
      <c r="F707">
        <v>1</v>
      </c>
      <c r="G707">
        <v>27</v>
      </c>
      <c r="H707">
        <v>3</v>
      </c>
      <c r="I707" t="s">
        <v>598</v>
      </c>
      <c r="J707" t="s">
        <v>667</v>
      </c>
      <c r="K707" t="s">
        <v>600</v>
      </c>
      <c r="L707">
        <v>1339</v>
      </c>
      <c r="N707">
        <v>1007</v>
      </c>
      <c r="O707" t="s">
        <v>175</v>
      </c>
      <c r="P707" t="s">
        <v>175</v>
      </c>
      <c r="Q707">
        <v>1</v>
      </c>
      <c r="W707">
        <v>0</v>
      </c>
      <c r="X707">
        <v>853860812</v>
      </c>
      <c r="Y707">
        <v>0.06</v>
      </c>
      <c r="AA707">
        <v>3392.59</v>
      </c>
      <c r="AB707">
        <v>0</v>
      </c>
      <c r="AC707">
        <v>0</v>
      </c>
      <c r="AD707">
        <v>0</v>
      </c>
      <c r="AE707">
        <v>3392.59</v>
      </c>
      <c r="AF707">
        <v>0</v>
      </c>
      <c r="AG707">
        <v>0</v>
      </c>
      <c r="AH707">
        <v>0</v>
      </c>
      <c r="AI707">
        <v>1</v>
      </c>
      <c r="AJ707">
        <v>1</v>
      </c>
      <c r="AK707">
        <v>1</v>
      </c>
      <c r="AL707">
        <v>1</v>
      </c>
      <c r="AN707">
        <v>0</v>
      </c>
      <c r="AO707">
        <v>1</v>
      </c>
      <c r="AP707">
        <v>0</v>
      </c>
      <c r="AQ707">
        <v>0</v>
      </c>
      <c r="AR707">
        <v>0</v>
      </c>
      <c r="AS707" t="s">
        <v>3</v>
      </c>
      <c r="AT707">
        <v>0.06</v>
      </c>
      <c r="AU707" t="s">
        <v>3</v>
      </c>
      <c r="AV707">
        <v>0</v>
      </c>
      <c r="AW707">
        <v>2</v>
      </c>
      <c r="AX707">
        <v>55578984</v>
      </c>
      <c r="AY707">
        <v>1</v>
      </c>
      <c r="AZ707">
        <v>0</v>
      </c>
      <c r="BA707">
        <v>680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CX707">
        <f>Y707*Source!I2304</f>
        <v>5.3999999999999999E-2</v>
      </c>
      <c r="CY707">
        <f>AA707</f>
        <v>3392.59</v>
      </c>
      <c r="CZ707">
        <f>AE707</f>
        <v>3392.59</v>
      </c>
      <c r="DA707">
        <f>AI707</f>
        <v>1</v>
      </c>
      <c r="DB707">
        <f t="shared" si="52"/>
        <v>203.56</v>
      </c>
      <c r="DC707">
        <f t="shared" si="53"/>
        <v>0</v>
      </c>
    </row>
    <row r="708" spans="1:107" x14ac:dyDescent="0.2">
      <c r="A708">
        <f>ROW(Source!A2304)</f>
        <v>2304</v>
      </c>
      <c r="B708">
        <v>55574044</v>
      </c>
      <c r="C708">
        <v>55578978</v>
      </c>
      <c r="D708">
        <v>52280784</v>
      </c>
      <c r="E708">
        <v>1</v>
      </c>
      <c r="F708">
        <v>1</v>
      </c>
      <c r="G708">
        <v>27</v>
      </c>
      <c r="H708">
        <v>3</v>
      </c>
      <c r="I708" t="s">
        <v>173</v>
      </c>
      <c r="J708" t="s">
        <v>461</v>
      </c>
      <c r="K708" t="s">
        <v>174</v>
      </c>
      <c r="L708">
        <v>1339</v>
      </c>
      <c r="N708">
        <v>1007</v>
      </c>
      <c r="O708" t="s">
        <v>175</v>
      </c>
      <c r="P708" t="s">
        <v>175</v>
      </c>
      <c r="Q708">
        <v>1</v>
      </c>
      <c r="W708">
        <v>1</v>
      </c>
      <c r="X708">
        <v>-1147387114</v>
      </c>
      <c r="Y708">
        <v>-4.3</v>
      </c>
      <c r="AA708">
        <v>7833.01</v>
      </c>
      <c r="AB708">
        <v>0</v>
      </c>
      <c r="AC708">
        <v>0</v>
      </c>
      <c r="AD708">
        <v>0</v>
      </c>
      <c r="AE708">
        <v>7833.01</v>
      </c>
      <c r="AF708">
        <v>0</v>
      </c>
      <c r="AG708">
        <v>0</v>
      </c>
      <c r="AH708">
        <v>0</v>
      </c>
      <c r="AI708">
        <v>1</v>
      </c>
      <c r="AJ708">
        <v>1</v>
      </c>
      <c r="AK708">
        <v>1</v>
      </c>
      <c r="AL708">
        <v>1</v>
      </c>
      <c r="AN708">
        <v>0</v>
      </c>
      <c r="AO708">
        <v>1</v>
      </c>
      <c r="AP708">
        <v>0</v>
      </c>
      <c r="AQ708">
        <v>0</v>
      </c>
      <c r="AR708">
        <v>0</v>
      </c>
      <c r="AS708" t="s">
        <v>3</v>
      </c>
      <c r="AT708">
        <v>-4.3</v>
      </c>
      <c r="AU708" t="s">
        <v>3</v>
      </c>
      <c r="AV708">
        <v>0</v>
      </c>
      <c r="AW708">
        <v>2</v>
      </c>
      <c r="AX708">
        <v>55578985</v>
      </c>
      <c r="AY708">
        <v>1</v>
      </c>
      <c r="AZ708">
        <v>6144</v>
      </c>
      <c r="BA708">
        <v>681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CX708">
        <f>Y708*Source!I2304</f>
        <v>-3.87</v>
      </c>
      <c r="CY708">
        <f>AA708</f>
        <v>7833.01</v>
      </c>
      <c r="CZ708">
        <f>AE708</f>
        <v>7833.01</v>
      </c>
      <c r="DA708">
        <f>AI708</f>
        <v>1</v>
      </c>
      <c r="DB708">
        <f t="shared" si="52"/>
        <v>-33681.94</v>
      </c>
      <c r="DC708">
        <f t="shared" si="53"/>
        <v>0</v>
      </c>
    </row>
    <row r="709" spans="1:107" x14ac:dyDescent="0.2">
      <c r="A709">
        <f>ROW(Source!A2304)</f>
        <v>2304</v>
      </c>
      <c r="B709">
        <v>55574044</v>
      </c>
      <c r="C709">
        <v>55578978</v>
      </c>
      <c r="D709">
        <v>0</v>
      </c>
      <c r="E709">
        <v>0</v>
      </c>
      <c r="F709">
        <v>1</v>
      </c>
      <c r="G709">
        <v>27</v>
      </c>
      <c r="H709">
        <v>3</v>
      </c>
      <c r="I709" t="s">
        <v>178</v>
      </c>
      <c r="J709" t="s">
        <v>3</v>
      </c>
      <c r="K709" t="s">
        <v>317</v>
      </c>
      <c r="L709">
        <v>1354</v>
      </c>
      <c r="N709">
        <v>1010</v>
      </c>
      <c r="O709" t="s">
        <v>180</v>
      </c>
      <c r="P709" t="s">
        <v>180</v>
      </c>
      <c r="Q709">
        <v>1</v>
      </c>
      <c r="W709">
        <v>0</v>
      </c>
      <c r="X709">
        <v>-988600449</v>
      </c>
      <c r="Y709">
        <v>0</v>
      </c>
      <c r="AA709">
        <v>372.6</v>
      </c>
      <c r="AB709">
        <v>0</v>
      </c>
      <c r="AC709">
        <v>0</v>
      </c>
      <c r="AD709">
        <v>0</v>
      </c>
      <c r="AE709">
        <v>372.6</v>
      </c>
      <c r="AF709">
        <v>0</v>
      </c>
      <c r="AG709">
        <v>0</v>
      </c>
      <c r="AH709">
        <v>0</v>
      </c>
      <c r="AI709">
        <v>1</v>
      </c>
      <c r="AJ709">
        <v>1</v>
      </c>
      <c r="AK709">
        <v>1</v>
      </c>
      <c r="AL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 t="s">
        <v>3</v>
      </c>
      <c r="AT709">
        <v>0</v>
      </c>
      <c r="AU709" t="s">
        <v>3</v>
      </c>
      <c r="AV709">
        <v>0</v>
      </c>
      <c r="AW709">
        <v>1</v>
      </c>
      <c r="AX709">
        <v>-1</v>
      </c>
      <c r="AY709">
        <v>0</v>
      </c>
      <c r="AZ709">
        <v>0</v>
      </c>
      <c r="BA709" t="s">
        <v>3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CX709">
        <f>Y709*Source!I2304</f>
        <v>0</v>
      </c>
      <c r="CY709">
        <f>AA709</f>
        <v>372.6</v>
      </c>
      <c r="CZ709">
        <f>AE709</f>
        <v>372.6</v>
      </c>
      <c r="DA709">
        <f>AI709</f>
        <v>1</v>
      </c>
      <c r="DB709">
        <f t="shared" ref="DB709:DB772" si="60">ROUND(ROUND(AT709*CZ709,2),6)</f>
        <v>0</v>
      </c>
      <c r="DC709">
        <f t="shared" ref="DC709:DC772" si="61">ROUND(ROUND(AT709*AG709,2),6)</f>
        <v>0</v>
      </c>
    </row>
    <row r="710" spans="1:107" x14ac:dyDescent="0.2">
      <c r="A710">
        <f>ROW(Source!A2374)</f>
        <v>2374</v>
      </c>
      <c r="B710">
        <v>55574044</v>
      </c>
      <c r="C710">
        <v>55579046</v>
      </c>
      <c r="D710">
        <v>52263930</v>
      </c>
      <c r="E710">
        <v>27</v>
      </c>
      <c r="F710">
        <v>1</v>
      </c>
      <c r="G710">
        <v>27</v>
      </c>
      <c r="H710">
        <v>1</v>
      </c>
      <c r="I710" t="s">
        <v>530</v>
      </c>
      <c r="J710" t="s">
        <v>3</v>
      </c>
      <c r="K710" t="s">
        <v>531</v>
      </c>
      <c r="L710">
        <v>1191</v>
      </c>
      <c r="N710">
        <v>1013</v>
      </c>
      <c r="O710" t="s">
        <v>532</v>
      </c>
      <c r="P710" t="s">
        <v>532</v>
      </c>
      <c r="Q710">
        <v>1</v>
      </c>
      <c r="W710">
        <v>0</v>
      </c>
      <c r="X710">
        <v>476480486</v>
      </c>
      <c r="Y710">
        <v>582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1</v>
      </c>
      <c r="AK710">
        <v>1</v>
      </c>
      <c r="AL710">
        <v>1</v>
      </c>
      <c r="AN710">
        <v>0</v>
      </c>
      <c r="AO710">
        <v>1</v>
      </c>
      <c r="AP710">
        <v>0</v>
      </c>
      <c r="AQ710">
        <v>0</v>
      </c>
      <c r="AR710">
        <v>0</v>
      </c>
      <c r="AS710" t="s">
        <v>3</v>
      </c>
      <c r="AT710">
        <v>582</v>
      </c>
      <c r="AU710" t="s">
        <v>3</v>
      </c>
      <c r="AV710">
        <v>1</v>
      </c>
      <c r="AW710">
        <v>2</v>
      </c>
      <c r="AX710">
        <v>55579048</v>
      </c>
      <c r="AY710">
        <v>1</v>
      </c>
      <c r="AZ710">
        <v>0</v>
      </c>
      <c r="BA710">
        <v>682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CX710">
        <f>Y710*Source!I2374</f>
        <v>93.12</v>
      </c>
      <c r="CY710">
        <f>AD710</f>
        <v>0</v>
      </c>
      <c r="CZ710">
        <f>AH710</f>
        <v>0</v>
      </c>
      <c r="DA710">
        <f>AL710</f>
        <v>1</v>
      </c>
      <c r="DB710">
        <f t="shared" si="60"/>
        <v>0</v>
      </c>
      <c r="DC710">
        <f t="shared" si="61"/>
        <v>0</v>
      </c>
    </row>
    <row r="711" spans="1:107" x14ac:dyDescent="0.2">
      <c r="A711">
        <f>ROW(Source!A2375)</f>
        <v>2375</v>
      </c>
      <c r="B711">
        <v>55574044</v>
      </c>
      <c r="C711">
        <v>55579049</v>
      </c>
      <c r="D711">
        <v>52263930</v>
      </c>
      <c r="E711">
        <v>27</v>
      </c>
      <c r="F711">
        <v>1</v>
      </c>
      <c r="G711">
        <v>27</v>
      </c>
      <c r="H711">
        <v>1</v>
      </c>
      <c r="I711" t="s">
        <v>530</v>
      </c>
      <c r="J711" t="s">
        <v>3</v>
      </c>
      <c r="K711" t="s">
        <v>531</v>
      </c>
      <c r="L711">
        <v>1191</v>
      </c>
      <c r="N711">
        <v>1013</v>
      </c>
      <c r="O711" t="s">
        <v>532</v>
      </c>
      <c r="P711" t="s">
        <v>532</v>
      </c>
      <c r="Q711">
        <v>1</v>
      </c>
      <c r="W711">
        <v>0</v>
      </c>
      <c r="X711">
        <v>476480486</v>
      </c>
      <c r="Y711">
        <v>83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1</v>
      </c>
      <c r="AK711">
        <v>1</v>
      </c>
      <c r="AL711">
        <v>1</v>
      </c>
      <c r="AN711">
        <v>0</v>
      </c>
      <c r="AO711">
        <v>1</v>
      </c>
      <c r="AP711">
        <v>0</v>
      </c>
      <c r="AQ711">
        <v>0</v>
      </c>
      <c r="AR711">
        <v>0</v>
      </c>
      <c r="AS711" t="s">
        <v>3</v>
      </c>
      <c r="AT711">
        <v>83</v>
      </c>
      <c r="AU711" t="s">
        <v>3</v>
      </c>
      <c r="AV711">
        <v>1</v>
      </c>
      <c r="AW711">
        <v>2</v>
      </c>
      <c r="AX711">
        <v>55579051</v>
      </c>
      <c r="AY711">
        <v>1</v>
      </c>
      <c r="AZ711">
        <v>0</v>
      </c>
      <c r="BA711">
        <v>683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CX711">
        <f>Y711*Source!I2375</f>
        <v>1.909</v>
      </c>
      <c r="CY711">
        <f>AD711</f>
        <v>0</v>
      </c>
      <c r="CZ711">
        <f>AH711</f>
        <v>0</v>
      </c>
      <c r="DA711">
        <f>AL711</f>
        <v>1</v>
      </c>
      <c r="DB711">
        <f t="shared" si="60"/>
        <v>0</v>
      </c>
      <c r="DC711">
        <f t="shared" si="61"/>
        <v>0</v>
      </c>
    </row>
    <row r="712" spans="1:107" x14ac:dyDescent="0.2">
      <c r="A712">
        <f>ROW(Source!A2376)</f>
        <v>2376</v>
      </c>
      <c r="B712">
        <v>55574044</v>
      </c>
      <c r="C712">
        <v>55579052</v>
      </c>
      <c r="D712">
        <v>52276900</v>
      </c>
      <c r="E712">
        <v>1</v>
      </c>
      <c r="F712">
        <v>1</v>
      </c>
      <c r="G712">
        <v>27</v>
      </c>
      <c r="H712">
        <v>2</v>
      </c>
      <c r="I712" t="s">
        <v>565</v>
      </c>
      <c r="J712" t="s">
        <v>566</v>
      </c>
      <c r="K712" t="s">
        <v>567</v>
      </c>
      <c r="L712">
        <v>1368</v>
      </c>
      <c r="N712">
        <v>1011</v>
      </c>
      <c r="O712" t="s">
        <v>536</v>
      </c>
      <c r="P712" t="s">
        <v>536</v>
      </c>
      <c r="Q712">
        <v>1</v>
      </c>
      <c r="W712">
        <v>0</v>
      </c>
      <c r="X712">
        <v>-1786200580</v>
      </c>
      <c r="Y712">
        <v>3.1E-2</v>
      </c>
      <c r="AA712">
        <v>0</v>
      </c>
      <c r="AB712">
        <v>1014.12</v>
      </c>
      <c r="AC712">
        <v>317.13</v>
      </c>
      <c r="AD712">
        <v>0</v>
      </c>
      <c r="AE712">
        <v>0</v>
      </c>
      <c r="AF712">
        <v>1014.12</v>
      </c>
      <c r="AG712">
        <v>317.13</v>
      </c>
      <c r="AH712">
        <v>0</v>
      </c>
      <c r="AI712">
        <v>1</v>
      </c>
      <c r="AJ712">
        <v>1</v>
      </c>
      <c r="AK712">
        <v>1</v>
      </c>
      <c r="AL712">
        <v>1</v>
      </c>
      <c r="AN712">
        <v>0</v>
      </c>
      <c r="AO712">
        <v>1</v>
      </c>
      <c r="AP712">
        <v>0</v>
      </c>
      <c r="AQ712">
        <v>0</v>
      </c>
      <c r="AR712">
        <v>0</v>
      </c>
      <c r="AS712" t="s">
        <v>3</v>
      </c>
      <c r="AT712">
        <v>3.1E-2</v>
      </c>
      <c r="AU712" t="s">
        <v>3</v>
      </c>
      <c r="AV712">
        <v>0</v>
      </c>
      <c r="AW712">
        <v>2</v>
      </c>
      <c r="AX712">
        <v>55579054</v>
      </c>
      <c r="AY712">
        <v>1</v>
      </c>
      <c r="AZ712">
        <v>0</v>
      </c>
      <c r="BA712">
        <v>684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CX712">
        <f>Y712*Source!I2376</f>
        <v>7.1299999999999988E-2</v>
      </c>
      <c r="CY712">
        <f>AB712</f>
        <v>1014.12</v>
      </c>
      <c r="CZ712">
        <f>AF712</f>
        <v>1014.12</v>
      </c>
      <c r="DA712">
        <f>AJ712</f>
        <v>1</v>
      </c>
      <c r="DB712">
        <f t="shared" si="60"/>
        <v>31.44</v>
      </c>
      <c r="DC712">
        <f t="shared" si="61"/>
        <v>9.83</v>
      </c>
    </row>
    <row r="713" spans="1:107" x14ac:dyDescent="0.2">
      <c r="A713">
        <f>ROW(Source!A2377)</f>
        <v>2377</v>
      </c>
      <c r="B713">
        <v>55574044</v>
      </c>
      <c r="C713">
        <v>55579055</v>
      </c>
      <c r="D713">
        <v>52276900</v>
      </c>
      <c r="E713">
        <v>1</v>
      </c>
      <c r="F713">
        <v>1</v>
      </c>
      <c r="G713">
        <v>27</v>
      </c>
      <c r="H713">
        <v>2</v>
      </c>
      <c r="I713" t="s">
        <v>565</v>
      </c>
      <c r="J713" t="s">
        <v>566</v>
      </c>
      <c r="K713" t="s">
        <v>567</v>
      </c>
      <c r="L713">
        <v>1368</v>
      </c>
      <c r="N713">
        <v>1011</v>
      </c>
      <c r="O713" t="s">
        <v>536</v>
      </c>
      <c r="P713" t="s">
        <v>536</v>
      </c>
      <c r="Q713">
        <v>1</v>
      </c>
      <c r="W713">
        <v>0</v>
      </c>
      <c r="X713">
        <v>-1786200580</v>
      </c>
      <c r="Y713">
        <v>0.01</v>
      </c>
      <c r="AA713">
        <v>0</v>
      </c>
      <c r="AB713">
        <v>1014.12</v>
      </c>
      <c r="AC713">
        <v>317.13</v>
      </c>
      <c r="AD713">
        <v>0</v>
      </c>
      <c r="AE713">
        <v>0</v>
      </c>
      <c r="AF713">
        <v>1014.12</v>
      </c>
      <c r="AG713">
        <v>317.13</v>
      </c>
      <c r="AH713">
        <v>0</v>
      </c>
      <c r="AI713">
        <v>1</v>
      </c>
      <c r="AJ713">
        <v>1</v>
      </c>
      <c r="AK713">
        <v>1</v>
      </c>
      <c r="AL713">
        <v>1</v>
      </c>
      <c r="AN713">
        <v>0</v>
      </c>
      <c r="AO713">
        <v>1</v>
      </c>
      <c r="AP713">
        <v>0</v>
      </c>
      <c r="AQ713">
        <v>0</v>
      </c>
      <c r="AR713">
        <v>0</v>
      </c>
      <c r="AS713" t="s">
        <v>3</v>
      </c>
      <c r="AT713">
        <v>0.01</v>
      </c>
      <c r="AU713" t="s">
        <v>3</v>
      </c>
      <c r="AV713">
        <v>0</v>
      </c>
      <c r="AW713">
        <v>2</v>
      </c>
      <c r="AX713">
        <v>55579057</v>
      </c>
      <c r="AY713">
        <v>1</v>
      </c>
      <c r="AZ713">
        <v>0</v>
      </c>
      <c r="BA713">
        <v>685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CX713">
        <f>Y713*Source!I2377</f>
        <v>2.3E-2</v>
      </c>
      <c r="CY713">
        <f>AB713</f>
        <v>1014.12</v>
      </c>
      <c r="CZ713">
        <f>AF713</f>
        <v>1014.12</v>
      </c>
      <c r="DA713">
        <f>AJ713</f>
        <v>1</v>
      </c>
      <c r="DB713">
        <f t="shared" si="60"/>
        <v>10.14</v>
      </c>
      <c r="DC713">
        <f t="shared" si="61"/>
        <v>3.17</v>
      </c>
    </row>
    <row r="714" spans="1:107" x14ac:dyDescent="0.2">
      <c r="A714">
        <f>ROW(Source!A2378)</f>
        <v>2378</v>
      </c>
      <c r="B714">
        <v>55574044</v>
      </c>
      <c r="C714">
        <v>55579058</v>
      </c>
      <c r="D714">
        <v>52263930</v>
      </c>
      <c r="E714">
        <v>27</v>
      </c>
      <c r="F714">
        <v>1</v>
      </c>
      <c r="G714">
        <v>27</v>
      </c>
      <c r="H714">
        <v>1</v>
      </c>
      <c r="I714" t="s">
        <v>530</v>
      </c>
      <c r="J714" t="s">
        <v>3</v>
      </c>
      <c r="K714" t="s">
        <v>531</v>
      </c>
      <c r="L714">
        <v>1191</v>
      </c>
      <c r="N714">
        <v>1013</v>
      </c>
      <c r="O714" t="s">
        <v>532</v>
      </c>
      <c r="P714" t="s">
        <v>532</v>
      </c>
      <c r="Q714">
        <v>1</v>
      </c>
      <c r="W714">
        <v>0</v>
      </c>
      <c r="X714">
        <v>476480486</v>
      </c>
      <c r="Y714">
        <v>155.25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1</v>
      </c>
      <c r="AK714">
        <v>1</v>
      </c>
      <c r="AL714">
        <v>1</v>
      </c>
      <c r="AN714">
        <v>0</v>
      </c>
      <c r="AO714">
        <v>1</v>
      </c>
      <c r="AP714">
        <v>0</v>
      </c>
      <c r="AQ714">
        <v>0</v>
      </c>
      <c r="AR714">
        <v>0</v>
      </c>
      <c r="AS714" t="s">
        <v>3</v>
      </c>
      <c r="AT714">
        <v>155.25</v>
      </c>
      <c r="AU714" t="s">
        <v>3</v>
      </c>
      <c r="AV714">
        <v>1</v>
      </c>
      <c r="AW714">
        <v>2</v>
      </c>
      <c r="AX714">
        <v>55579064</v>
      </c>
      <c r="AY714">
        <v>1</v>
      </c>
      <c r="AZ714">
        <v>0</v>
      </c>
      <c r="BA714">
        <v>686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CX714">
        <f>Y714*Source!I2378</f>
        <v>3.5707499999999999</v>
      </c>
      <c r="CY714">
        <f>AD714</f>
        <v>0</v>
      </c>
      <c r="CZ714">
        <f>AH714</f>
        <v>0</v>
      </c>
      <c r="DA714">
        <f>AL714</f>
        <v>1</v>
      </c>
      <c r="DB714">
        <f t="shared" si="60"/>
        <v>0</v>
      </c>
      <c r="DC714">
        <f t="shared" si="61"/>
        <v>0</v>
      </c>
    </row>
    <row r="715" spans="1:107" x14ac:dyDescent="0.2">
      <c r="A715">
        <f>ROW(Source!A2378)</f>
        <v>2378</v>
      </c>
      <c r="B715">
        <v>55574044</v>
      </c>
      <c r="C715">
        <v>55579058</v>
      </c>
      <c r="D715">
        <v>52276386</v>
      </c>
      <c r="E715">
        <v>1</v>
      </c>
      <c r="F715">
        <v>1</v>
      </c>
      <c r="G715">
        <v>27</v>
      </c>
      <c r="H715">
        <v>2</v>
      </c>
      <c r="I715" t="s">
        <v>601</v>
      </c>
      <c r="J715" t="s">
        <v>602</v>
      </c>
      <c r="K715" t="s">
        <v>603</v>
      </c>
      <c r="L715">
        <v>1368</v>
      </c>
      <c r="N715">
        <v>1011</v>
      </c>
      <c r="O715" t="s">
        <v>536</v>
      </c>
      <c r="P715" t="s">
        <v>536</v>
      </c>
      <c r="Q715">
        <v>1</v>
      </c>
      <c r="W715">
        <v>0</v>
      </c>
      <c r="X715">
        <v>-192782718</v>
      </c>
      <c r="Y715">
        <v>7.41</v>
      </c>
      <c r="AA715">
        <v>0</v>
      </c>
      <c r="AB715">
        <v>3.84</v>
      </c>
      <c r="AC715">
        <v>0.01</v>
      </c>
      <c r="AD715">
        <v>0</v>
      </c>
      <c r="AE715">
        <v>0</v>
      </c>
      <c r="AF715">
        <v>3.84</v>
      </c>
      <c r="AG715">
        <v>0.01</v>
      </c>
      <c r="AH715">
        <v>0</v>
      </c>
      <c r="AI715">
        <v>1</v>
      </c>
      <c r="AJ715">
        <v>1</v>
      </c>
      <c r="AK715">
        <v>1</v>
      </c>
      <c r="AL715">
        <v>1</v>
      </c>
      <c r="AN715">
        <v>0</v>
      </c>
      <c r="AO715">
        <v>1</v>
      </c>
      <c r="AP715">
        <v>0</v>
      </c>
      <c r="AQ715">
        <v>0</v>
      </c>
      <c r="AR715">
        <v>0</v>
      </c>
      <c r="AS715" t="s">
        <v>3</v>
      </c>
      <c r="AT715">
        <v>7.41</v>
      </c>
      <c r="AU715" t="s">
        <v>3</v>
      </c>
      <c r="AV715">
        <v>0</v>
      </c>
      <c r="AW715">
        <v>2</v>
      </c>
      <c r="AX715">
        <v>55579065</v>
      </c>
      <c r="AY715">
        <v>1</v>
      </c>
      <c r="AZ715">
        <v>0</v>
      </c>
      <c r="BA715">
        <v>687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CX715">
        <f>Y715*Source!I2378</f>
        <v>0.17043</v>
      </c>
      <c r="CY715">
        <f>AB715</f>
        <v>3.84</v>
      </c>
      <c r="CZ715">
        <f>AF715</f>
        <v>3.84</v>
      </c>
      <c r="DA715">
        <f>AJ715</f>
        <v>1</v>
      </c>
      <c r="DB715">
        <f t="shared" si="60"/>
        <v>28.45</v>
      </c>
      <c r="DC715">
        <f t="shared" si="61"/>
        <v>7.0000000000000007E-2</v>
      </c>
    </row>
    <row r="716" spans="1:107" x14ac:dyDescent="0.2">
      <c r="A716">
        <f>ROW(Source!A2378)</f>
        <v>2378</v>
      </c>
      <c r="B716">
        <v>55574044</v>
      </c>
      <c r="C716">
        <v>55579058</v>
      </c>
      <c r="D716">
        <v>52278824</v>
      </c>
      <c r="E716">
        <v>1</v>
      </c>
      <c r="F716">
        <v>1</v>
      </c>
      <c r="G716">
        <v>27</v>
      </c>
      <c r="H716">
        <v>3</v>
      </c>
      <c r="I716" t="s">
        <v>604</v>
      </c>
      <c r="J716" t="s">
        <v>605</v>
      </c>
      <c r="K716" t="s">
        <v>606</v>
      </c>
      <c r="L716">
        <v>1327</v>
      </c>
      <c r="N716">
        <v>1005</v>
      </c>
      <c r="O716" t="s">
        <v>549</v>
      </c>
      <c r="P716" t="s">
        <v>549</v>
      </c>
      <c r="Q716">
        <v>1</v>
      </c>
      <c r="W716">
        <v>0</v>
      </c>
      <c r="X716">
        <v>-1493859615</v>
      </c>
      <c r="Y716">
        <v>250</v>
      </c>
      <c r="AA716">
        <v>91.89</v>
      </c>
      <c r="AB716">
        <v>0</v>
      </c>
      <c r="AC716">
        <v>0</v>
      </c>
      <c r="AD716">
        <v>0</v>
      </c>
      <c r="AE716">
        <v>91.89</v>
      </c>
      <c r="AF716">
        <v>0</v>
      </c>
      <c r="AG716">
        <v>0</v>
      </c>
      <c r="AH716">
        <v>0</v>
      </c>
      <c r="AI716">
        <v>1</v>
      </c>
      <c r="AJ716">
        <v>1</v>
      </c>
      <c r="AK716">
        <v>1</v>
      </c>
      <c r="AL716">
        <v>1</v>
      </c>
      <c r="AN716">
        <v>0</v>
      </c>
      <c r="AO716">
        <v>1</v>
      </c>
      <c r="AP716">
        <v>0</v>
      </c>
      <c r="AQ716">
        <v>0</v>
      </c>
      <c r="AR716">
        <v>0</v>
      </c>
      <c r="AS716" t="s">
        <v>3</v>
      </c>
      <c r="AT716">
        <v>250</v>
      </c>
      <c r="AU716" t="s">
        <v>3</v>
      </c>
      <c r="AV716">
        <v>0</v>
      </c>
      <c r="AW716">
        <v>2</v>
      </c>
      <c r="AX716">
        <v>55579066</v>
      </c>
      <c r="AY716">
        <v>1</v>
      </c>
      <c r="AZ716">
        <v>0</v>
      </c>
      <c r="BA716">
        <v>688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CX716">
        <f>Y716*Source!I2378</f>
        <v>5.75</v>
      </c>
      <c r="CY716">
        <f>AA716</f>
        <v>91.89</v>
      </c>
      <c r="CZ716">
        <f>AE716</f>
        <v>91.89</v>
      </c>
      <c r="DA716">
        <f>AI716</f>
        <v>1</v>
      </c>
      <c r="DB716">
        <f t="shared" si="60"/>
        <v>22972.5</v>
      </c>
      <c r="DC716">
        <f t="shared" si="61"/>
        <v>0</v>
      </c>
    </row>
    <row r="717" spans="1:107" x14ac:dyDescent="0.2">
      <c r="A717">
        <f>ROW(Source!A2378)</f>
        <v>2378</v>
      </c>
      <c r="B717">
        <v>55574044</v>
      </c>
      <c r="C717">
        <v>55579058</v>
      </c>
      <c r="D717">
        <v>52279001</v>
      </c>
      <c r="E717">
        <v>1</v>
      </c>
      <c r="F717">
        <v>1</v>
      </c>
      <c r="G717">
        <v>27</v>
      </c>
      <c r="H717">
        <v>3</v>
      </c>
      <c r="I717" t="s">
        <v>556</v>
      </c>
      <c r="J717" t="s">
        <v>607</v>
      </c>
      <c r="K717" t="s">
        <v>558</v>
      </c>
      <c r="L717">
        <v>1339</v>
      </c>
      <c r="N717">
        <v>1007</v>
      </c>
      <c r="O717" t="s">
        <v>175</v>
      </c>
      <c r="P717" t="s">
        <v>175</v>
      </c>
      <c r="Q717">
        <v>1</v>
      </c>
      <c r="W717">
        <v>0</v>
      </c>
      <c r="X717">
        <v>2028445372</v>
      </c>
      <c r="Y717">
        <v>1.75</v>
      </c>
      <c r="AA717">
        <v>35.25</v>
      </c>
      <c r="AB717">
        <v>0</v>
      </c>
      <c r="AC717">
        <v>0</v>
      </c>
      <c r="AD717">
        <v>0</v>
      </c>
      <c r="AE717">
        <v>35.25</v>
      </c>
      <c r="AF717">
        <v>0</v>
      </c>
      <c r="AG717">
        <v>0</v>
      </c>
      <c r="AH717">
        <v>0</v>
      </c>
      <c r="AI717">
        <v>1</v>
      </c>
      <c r="AJ717">
        <v>1</v>
      </c>
      <c r="AK717">
        <v>1</v>
      </c>
      <c r="AL717">
        <v>1</v>
      </c>
      <c r="AN717">
        <v>0</v>
      </c>
      <c r="AO717">
        <v>1</v>
      </c>
      <c r="AP717">
        <v>0</v>
      </c>
      <c r="AQ717">
        <v>0</v>
      </c>
      <c r="AR717">
        <v>0</v>
      </c>
      <c r="AS717" t="s">
        <v>3</v>
      </c>
      <c r="AT717">
        <v>1.75</v>
      </c>
      <c r="AU717" t="s">
        <v>3</v>
      </c>
      <c r="AV717">
        <v>0</v>
      </c>
      <c r="AW717">
        <v>2</v>
      </c>
      <c r="AX717">
        <v>55579067</v>
      </c>
      <c r="AY717">
        <v>1</v>
      </c>
      <c r="AZ717">
        <v>0</v>
      </c>
      <c r="BA717">
        <v>689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CX717">
        <f>Y717*Source!I2378</f>
        <v>4.0250000000000001E-2</v>
      </c>
      <c r="CY717">
        <f>AA717</f>
        <v>35.25</v>
      </c>
      <c r="CZ717">
        <f>AE717</f>
        <v>35.25</v>
      </c>
      <c r="DA717">
        <f>AI717</f>
        <v>1</v>
      </c>
      <c r="DB717">
        <f t="shared" si="60"/>
        <v>61.69</v>
      </c>
      <c r="DC717">
        <f t="shared" si="61"/>
        <v>0</v>
      </c>
    </row>
    <row r="718" spans="1:107" x14ac:dyDescent="0.2">
      <c r="A718">
        <f>ROW(Source!A2378)</f>
        <v>2378</v>
      </c>
      <c r="B718">
        <v>55574044</v>
      </c>
      <c r="C718">
        <v>55579058</v>
      </c>
      <c r="D718">
        <v>52279965</v>
      </c>
      <c r="E718">
        <v>1</v>
      </c>
      <c r="F718">
        <v>1</v>
      </c>
      <c r="G718">
        <v>27</v>
      </c>
      <c r="H718">
        <v>3</v>
      </c>
      <c r="I718" t="s">
        <v>608</v>
      </c>
      <c r="J718" t="s">
        <v>609</v>
      </c>
      <c r="K718" t="s">
        <v>610</v>
      </c>
      <c r="L718">
        <v>1339</v>
      </c>
      <c r="N718">
        <v>1007</v>
      </c>
      <c r="O718" t="s">
        <v>175</v>
      </c>
      <c r="P718" t="s">
        <v>175</v>
      </c>
      <c r="Q718">
        <v>1</v>
      </c>
      <c r="W718">
        <v>0</v>
      </c>
      <c r="X718">
        <v>339861588</v>
      </c>
      <c r="Y718">
        <v>102</v>
      </c>
      <c r="AA718">
        <v>3247.23</v>
      </c>
      <c r="AB718">
        <v>0</v>
      </c>
      <c r="AC718">
        <v>0</v>
      </c>
      <c r="AD718">
        <v>0</v>
      </c>
      <c r="AE718">
        <v>3247.23</v>
      </c>
      <c r="AF718">
        <v>0</v>
      </c>
      <c r="AG718">
        <v>0</v>
      </c>
      <c r="AH718">
        <v>0</v>
      </c>
      <c r="AI718">
        <v>1</v>
      </c>
      <c r="AJ718">
        <v>1</v>
      </c>
      <c r="AK718">
        <v>1</v>
      </c>
      <c r="AL718">
        <v>1</v>
      </c>
      <c r="AN718">
        <v>0</v>
      </c>
      <c r="AO718">
        <v>1</v>
      </c>
      <c r="AP718">
        <v>0</v>
      </c>
      <c r="AQ718">
        <v>0</v>
      </c>
      <c r="AR718">
        <v>0</v>
      </c>
      <c r="AS718" t="s">
        <v>3</v>
      </c>
      <c r="AT718">
        <v>102</v>
      </c>
      <c r="AU718" t="s">
        <v>3</v>
      </c>
      <c r="AV718">
        <v>0</v>
      </c>
      <c r="AW718">
        <v>2</v>
      </c>
      <c r="AX718">
        <v>55579068</v>
      </c>
      <c r="AY718">
        <v>1</v>
      </c>
      <c r="AZ718">
        <v>0</v>
      </c>
      <c r="BA718">
        <v>690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CX718">
        <f>Y718*Source!I2378</f>
        <v>2.3460000000000001</v>
      </c>
      <c r="CY718">
        <f>AA718</f>
        <v>3247.23</v>
      </c>
      <c r="CZ718">
        <f>AE718</f>
        <v>3247.23</v>
      </c>
      <c r="DA718">
        <f>AI718</f>
        <v>1</v>
      </c>
      <c r="DB718">
        <f t="shared" si="60"/>
        <v>331217.46000000002</v>
      </c>
      <c r="DC718">
        <f t="shared" si="61"/>
        <v>0</v>
      </c>
    </row>
    <row r="719" spans="1:107" x14ac:dyDescent="0.2">
      <c r="A719">
        <f>ROW(Source!A2379)</f>
        <v>2379</v>
      </c>
      <c r="B719">
        <v>55574044</v>
      </c>
      <c r="C719">
        <v>55579069</v>
      </c>
      <c r="D719">
        <v>52263930</v>
      </c>
      <c r="E719">
        <v>27</v>
      </c>
      <c r="F719">
        <v>1</v>
      </c>
      <c r="G719">
        <v>27</v>
      </c>
      <c r="H719">
        <v>1</v>
      </c>
      <c r="I719" t="s">
        <v>530</v>
      </c>
      <c r="J719" t="s">
        <v>3</v>
      </c>
      <c r="K719" t="s">
        <v>531</v>
      </c>
      <c r="L719">
        <v>1191</v>
      </c>
      <c r="N719">
        <v>1013</v>
      </c>
      <c r="O719" t="s">
        <v>532</v>
      </c>
      <c r="P719" t="s">
        <v>532</v>
      </c>
      <c r="Q719">
        <v>1</v>
      </c>
      <c r="W719">
        <v>0</v>
      </c>
      <c r="X719">
        <v>476480486</v>
      </c>
      <c r="Y719">
        <v>227.7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1</v>
      </c>
      <c r="AK719">
        <v>1</v>
      </c>
      <c r="AL719">
        <v>1</v>
      </c>
      <c r="AN719">
        <v>0</v>
      </c>
      <c r="AO719">
        <v>1</v>
      </c>
      <c r="AP719">
        <v>0</v>
      </c>
      <c r="AQ719">
        <v>0</v>
      </c>
      <c r="AR719">
        <v>0</v>
      </c>
      <c r="AS719" t="s">
        <v>3</v>
      </c>
      <c r="AT719">
        <v>227.7</v>
      </c>
      <c r="AU719" t="s">
        <v>3</v>
      </c>
      <c r="AV719">
        <v>1</v>
      </c>
      <c r="AW719">
        <v>2</v>
      </c>
      <c r="AX719">
        <v>55579072</v>
      </c>
      <c r="AY719">
        <v>1</v>
      </c>
      <c r="AZ719">
        <v>0</v>
      </c>
      <c r="BA719">
        <v>691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CX719">
        <f>Y719*Source!I2379</f>
        <v>14.572799999999999</v>
      </c>
      <c r="CY719">
        <f>AD719</f>
        <v>0</v>
      </c>
      <c r="CZ719">
        <f>AH719</f>
        <v>0</v>
      </c>
      <c r="DA719">
        <f>AL719</f>
        <v>1</v>
      </c>
      <c r="DB719">
        <f t="shared" si="60"/>
        <v>0</v>
      </c>
      <c r="DC719">
        <f t="shared" si="61"/>
        <v>0</v>
      </c>
    </row>
    <row r="720" spans="1:107" x14ac:dyDescent="0.2">
      <c r="A720">
        <f>ROW(Source!A2379)</f>
        <v>2379</v>
      </c>
      <c r="B720">
        <v>55574044</v>
      </c>
      <c r="C720">
        <v>55579069</v>
      </c>
      <c r="D720">
        <v>52280227</v>
      </c>
      <c r="E720">
        <v>1</v>
      </c>
      <c r="F720">
        <v>1</v>
      </c>
      <c r="G720">
        <v>27</v>
      </c>
      <c r="H720">
        <v>3</v>
      </c>
      <c r="I720" t="s">
        <v>214</v>
      </c>
      <c r="J720" t="s">
        <v>216</v>
      </c>
      <c r="K720" t="s">
        <v>215</v>
      </c>
      <c r="L720">
        <v>1348</v>
      </c>
      <c r="N720">
        <v>1009</v>
      </c>
      <c r="O720" t="s">
        <v>120</v>
      </c>
      <c r="P720" t="s">
        <v>120</v>
      </c>
      <c r="Q720">
        <v>1000</v>
      </c>
      <c r="W720">
        <v>0</v>
      </c>
      <c r="X720">
        <v>588667335</v>
      </c>
      <c r="Y720">
        <v>1</v>
      </c>
      <c r="AA720">
        <v>53233.52</v>
      </c>
      <c r="AB720">
        <v>0</v>
      </c>
      <c r="AC720">
        <v>0</v>
      </c>
      <c r="AD720">
        <v>0</v>
      </c>
      <c r="AE720">
        <v>53233.52</v>
      </c>
      <c r="AF720">
        <v>0</v>
      </c>
      <c r="AG720">
        <v>0</v>
      </c>
      <c r="AH720">
        <v>0</v>
      </c>
      <c r="AI720">
        <v>1</v>
      </c>
      <c r="AJ720">
        <v>1</v>
      </c>
      <c r="AK720">
        <v>1</v>
      </c>
      <c r="AL720">
        <v>1</v>
      </c>
      <c r="AN720">
        <v>0</v>
      </c>
      <c r="AO720">
        <v>1</v>
      </c>
      <c r="AP720">
        <v>0</v>
      </c>
      <c r="AQ720">
        <v>0</v>
      </c>
      <c r="AR720">
        <v>0</v>
      </c>
      <c r="AS720" t="s">
        <v>3</v>
      </c>
      <c r="AT720">
        <v>1</v>
      </c>
      <c r="AU720" t="s">
        <v>3</v>
      </c>
      <c r="AV720">
        <v>0</v>
      </c>
      <c r="AW720">
        <v>2</v>
      </c>
      <c r="AX720">
        <v>55579073</v>
      </c>
      <c r="AY720">
        <v>1</v>
      </c>
      <c r="AZ720">
        <v>0</v>
      </c>
      <c r="BA720">
        <v>692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CX720">
        <f>Y720*Source!I2379</f>
        <v>6.4000000000000001E-2</v>
      </c>
      <c r="CY720">
        <f>AA720</f>
        <v>53233.52</v>
      </c>
      <c r="CZ720">
        <f>AE720</f>
        <v>53233.52</v>
      </c>
      <c r="DA720">
        <f>AI720</f>
        <v>1</v>
      </c>
      <c r="DB720">
        <f t="shared" si="60"/>
        <v>53233.52</v>
      </c>
      <c r="DC720">
        <f t="shared" si="61"/>
        <v>0</v>
      </c>
    </row>
    <row r="721" spans="1:107" x14ac:dyDescent="0.2">
      <c r="A721">
        <f>ROW(Source!A2380)</f>
        <v>2380</v>
      </c>
      <c r="B721">
        <v>55574044</v>
      </c>
      <c r="C721">
        <v>55579074</v>
      </c>
      <c r="D721">
        <v>52263930</v>
      </c>
      <c r="E721">
        <v>27</v>
      </c>
      <c r="F721">
        <v>1</v>
      </c>
      <c r="G721">
        <v>27</v>
      </c>
      <c r="H721">
        <v>1</v>
      </c>
      <c r="I721" t="s">
        <v>530</v>
      </c>
      <c r="J721" t="s">
        <v>3</v>
      </c>
      <c r="K721" t="s">
        <v>531</v>
      </c>
      <c r="L721">
        <v>1191</v>
      </c>
      <c r="N721">
        <v>1013</v>
      </c>
      <c r="O721" t="s">
        <v>532</v>
      </c>
      <c r="P721" t="s">
        <v>532</v>
      </c>
      <c r="Q721">
        <v>1</v>
      </c>
      <c r="W721">
        <v>0</v>
      </c>
      <c r="X721">
        <v>476480486</v>
      </c>
      <c r="Y721">
        <v>36.11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1</v>
      </c>
      <c r="AK721">
        <v>1</v>
      </c>
      <c r="AL721">
        <v>1</v>
      </c>
      <c r="AN721">
        <v>0</v>
      </c>
      <c r="AO721">
        <v>1</v>
      </c>
      <c r="AP721">
        <v>0</v>
      </c>
      <c r="AQ721">
        <v>0</v>
      </c>
      <c r="AR721">
        <v>0</v>
      </c>
      <c r="AS721" t="s">
        <v>3</v>
      </c>
      <c r="AT721">
        <v>36.11</v>
      </c>
      <c r="AU721" t="s">
        <v>3</v>
      </c>
      <c r="AV721">
        <v>1</v>
      </c>
      <c r="AW721">
        <v>2</v>
      </c>
      <c r="AX721">
        <v>55579078</v>
      </c>
      <c r="AY721">
        <v>1</v>
      </c>
      <c r="AZ721">
        <v>0</v>
      </c>
      <c r="BA721">
        <v>693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CX721">
        <f>Y721*Source!I2380</f>
        <v>31.487919999999999</v>
      </c>
      <c r="CY721">
        <f>AD721</f>
        <v>0</v>
      </c>
      <c r="CZ721">
        <f>AH721</f>
        <v>0</v>
      </c>
      <c r="DA721">
        <f>AL721</f>
        <v>1</v>
      </c>
      <c r="DB721">
        <f t="shared" si="60"/>
        <v>0</v>
      </c>
      <c r="DC721">
        <f t="shared" si="61"/>
        <v>0</v>
      </c>
    </row>
    <row r="722" spans="1:107" x14ac:dyDescent="0.2">
      <c r="A722">
        <f>ROW(Source!A2380)</f>
        <v>2380</v>
      </c>
      <c r="B722">
        <v>55574044</v>
      </c>
      <c r="C722">
        <v>55579074</v>
      </c>
      <c r="D722">
        <v>52276550</v>
      </c>
      <c r="E722">
        <v>1</v>
      </c>
      <c r="F722">
        <v>1</v>
      </c>
      <c r="G722">
        <v>27</v>
      </c>
      <c r="H722">
        <v>2</v>
      </c>
      <c r="I722" t="s">
        <v>611</v>
      </c>
      <c r="J722" t="s">
        <v>612</v>
      </c>
      <c r="K722" t="s">
        <v>613</v>
      </c>
      <c r="L722">
        <v>1368</v>
      </c>
      <c r="N722">
        <v>1011</v>
      </c>
      <c r="O722" t="s">
        <v>536</v>
      </c>
      <c r="P722" t="s">
        <v>536</v>
      </c>
      <c r="Q722">
        <v>1</v>
      </c>
      <c r="W722">
        <v>0</v>
      </c>
      <c r="X722">
        <v>343943799</v>
      </c>
      <c r="Y722">
        <v>21.91</v>
      </c>
      <c r="AA722">
        <v>0</v>
      </c>
      <c r="AB722">
        <v>54.65</v>
      </c>
      <c r="AC722">
        <v>0.05</v>
      </c>
      <c r="AD722">
        <v>0</v>
      </c>
      <c r="AE722">
        <v>0</v>
      </c>
      <c r="AF722">
        <v>54.65</v>
      </c>
      <c r="AG722">
        <v>0.05</v>
      </c>
      <c r="AH722">
        <v>0</v>
      </c>
      <c r="AI722">
        <v>1</v>
      </c>
      <c r="AJ722">
        <v>1</v>
      </c>
      <c r="AK722">
        <v>1</v>
      </c>
      <c r="AL722">
        <v>1</v>
      </c>
      <c r="AN722">
        <v>0</v>
      </c>
      <c r="AO722">
        <v>1</v>
      </c>
      <c r="AP722">
        <v>0</v>
      </c>
      <c r="AQ722">
        <v>0</v>
      </c>
      <c r="AR722">
        <v>0</v>
      </c>
      <c r="AS722" t="s">
        <v>3</v>
      </c>
      <c r="AT722">
        <v>21.91</v>
      </c>
      <c r="AU722" t="s">
        <v>3</v>
      </c>
      <c r="AV722">
        <v>0</v>
      </c>
      <c r="AW722">
        <v>2</v>
      </c>
      <c r="AX722">
        <v>55579079</v>
      </c>
      <c r="AY722">
        <v>1</v>
      </c>
      <c r="AZ722">
        <v>0</v>
      </c>
      <c r="BA722">
        <v>694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CX722">
        <f>Y722*Source!I2380</f>
        <v>19.105519999999999</v>
      </c>
      <c r="CY722">
        <f>AB722</f>
        <v>54.65</v>
      </c>
      <c r="CZ722">
        <f>AF722</f>
        <v>54.65</v>
      </c>
      <c r="DA722">
        <f>AJ722</f>
        <v>1</v>
      </c>
      <c r="DB722">
        <f t="shared" si="60"/>
        <v>1197.3800000000001</v>
      </c>
      <c r="DC722">
        <f t="shared" si="61"/>
        <v>1.1000000000000001</v>
      </c>
    </row>
    <row r="723" spans="1:107" x14ac:dyDescent="0.2">
      <c r="A723">
        <f>ROW(Source!A2380)</f>
        <v>2380</v>
      </c>
      <c r="B723">
        <v>55574044</v>
      </c>
      <c r="C723">
        <v>55579074</v>
      </c>
      <c r="D723">
        <v>52278908</v>
      </c>
      <c r="E723">
        <v>1</v>
      </c>
      <c r="F723">
        <v>1</v>
      </c>
      <c r="G723">
        <v>27</v>
      </c>
      <c r="H723">
        <v>3</v>
      </c>
      <c r="I723" t="s">
        <v>614</v>
      </c>
      <c r="J723" t="s">
        <v>615</v>
      </c>
      <c r="K723" t="s">
        <v>616</v>
      </c>
      <c r="L723">
        <v>1348</v>
      </c>
      <c r="N723">
        <v>1009</v>
      </c>
      <c r="O723" t="s">
        <v>120</v>
      </c>
      <c r="P723" t="s">
        <v>120</v>
      </c>
      <c r="Q723">
        <v>1000</v>
      </c>
      <c r="W723">
        <v>0</v>
      </c>
      <c r="X723">
        <v>-941081254</v>
      </c>
      <c r="Y723">
        <v>0.03</v>
      </c>
      <c r="AA723">
        <v>110781.14</v>
      </c>
      <c r="AB723">
        <v>0</v>
      </c>
      <c r="AC723">
        <v>0</v>
      </c>
      <c r="AD723">
        <v>0</v>
      </c>
      <c r="AE723">
        <v>110781.14</v>
      </c>
      <c r="AF723">
        <v>0</v>
      </c>
      <c r="AG723">
        <v>0</v>
      </c>
      <c r="AH723">
        <v>0</v>
      </c>
      <c r="AI723">
        <v>1</v>
      </c>
      <c r="AJ723">
        <v>1</v>
      </c>
      <c r="AK723">
        <v>1</v>
      </c>
      <c r="AL723">
        <v>1</v>
      </c>
      <c r="AN723">
        <v>0</v>
      </c>
      <c r="AO723">
        <v>1</v>
      </c>
      <c r="AP723">
        <v>0</v>
      </c>
      <c r="AQ723">
        <v>0</v>
      </c>
      <c r="AR723">
        <v>0</v>
      </c>
      <c r="AS723" t="s">
        <v>3</v>
      </c>
      <c r="AT723">
        <v>0.03</v>
      </c>
      <c r="AU723" t="s">
        <v>3</v>
      </c>
      <c r="AV723">
        <v>0</v>
      </c>
      <c r="AW723">
        <v>2</v>
      </c>
      <c r="AX723">
        <v>55579080</v>
      </c>
      <c r="AY723">
        <v>1</v>
      </c>
      <c r="AZ723">
        <v>0</v>
      </c>
      <c r="BA723">
        <v>695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CX723">
        <f>Y723*Source!I2380</f>
        <v>2.6159999999999999E-2</v>
      </c>
      <c r="CY723">
        <f>AA723</f>
        <v>110781.14</v>
      </c>
      <c r="CZ723">
        <f>AE723</f>
        <v>110781.14</v>
      </c>
      <c r="DA723">
        <f>AI723</f>
        <v>1</v>
      </c>
      <c r="DB723">
        <f t="shared" si="60"/>
        <v>3323.43</v>
      </c>
      <c r="DC723">
        <f t="shared" si="61"/>
        <v>0</v>
      </c>
    </row>
    <row r="724" spans="1:107" x14ac:dyDescent="0.2">
      <c r="A724">
        <f>ROW(Source!A2380)</f>
        <v>2380</v>
      </c>
      <c r="B724">
        <v>55574044</v>
      </c>
      <c r="C724">
        <v>55579074</v>
      </c>
      <c r="D724">
        <v>52280227</v>
      </c>
      <c r="E724">
        <v>1</v>
      </c>
      <c r="F724">
        <v>1</v>
      </c>
      <c r="G724">
        <v>27</v>
      </c>
      <c r="H724">
        <v>3</v>
      </c>
      <c r="I724" t="s">
        <v>214</v>
      </c>
      <c r="J724" t="s">
        <v>216</v>
      </c>
      <c r="K724" t="s">
        <v>215</v>
      </c>
      <c r="L724">
        <v>1348</v>
      </c>
      <c r="N724">
        <v>1009</v>
      </c>
      <c r="O724" t="s">
        <v>120</v>
      </c>
      <c r="P724" t="s">
        <v>120</v>
      </c>
      <c r="Q724">
        <v>1000</v>
      </c>
      <c r="W724">
        <v>1</v>
      </c>
      <c r="X724">
        <v>588667335</v>
      </c>
      <c r="Y724">
        <v>-1</v>
      </c>
      <c r="AA724">
        <v>53233.52</v>
      </c>
      <c r="AB724">
        <v>0</v>
      </c>
      <c r="AC724">
        <v>0</v>
      </c>
      <c r="AD724">
        <v>0</v>
      </c>
      <c r="AE724">
        <v>53233.52</v>
      </c>
      <c r="AF724">
        <v>0</v>
      </c>
      <c r="AG724">
        <v>0</v>
      </c>
      <c r="AH724">
        <v>0</v>
      </c>
      <c r="AI724">
        <v>1</v>
      </c>
      <c r="AJ724">
        <v>1</v>
      </c>
      <c r="AK724">
        <v>1</v>
      </c>
      <c r="AL724">
        <v>1</v>
      </c>
      <c r="AN724">
        <v>0</v>
      </c>
      <c r="AO724">
        <v>1</v>
      </c>
      <c r="AP724">
        <v>0</v>
      </c>
      <c r="AQ724">
        <v>0</v>
      </c>
      <c r="AR724">
        <v>0</v>
      </c>
      <c r="AS724" t="s">
        <v>3</v>
      </c>
      <c r="AT724">
        <v>-1</v>
      </c>
      <c r="AU724" t="s">
        <v>3</v>
      </c>
      <c r="AV724">
        <v>0</v>
      </c>
      <c r="AW724">
        <v>2</v>
      </c>
      <c r="AX724">
        <v>55579081</v>
      </c>
      <c r="AY724">
        <v>1</v>
      </c>
      <c r="AZ724">
        <v>6144</v>
      </c>
      <c r="BA724">
        <v>696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CX724">
        <f>Y724*Source!I2380</f>
        <v>-0.872</v>
      </c>
      <c r="CY724">
        <f>AA724</f>
        <v>53233.52</v>
      </c>
      <c r="CZ724">
        <f>AE724</f>
        <v>53233.52</v>
      </c>
      <c r="DA724">
        <f>AI724</f>
        <v>1</v>
      </c>
      <c r="DB724">
        <f t="shared" si="60"/>
        <v>-53233.52</v>
      </c>
      <c r="DC724">
        <f t="shared" si="61"/>
        <v>0</v>
      </c>
    </row>
    <row r="725" spans="1:107" x14ac:dyDescent="0.2">
      <c r="A725">
        <f>ROW(Source!A2419)</f>
        <v>2419</v>
      </c>
      <c r="B725">
        <v>55574044</v>
      </c>
      <c r="C725">
        <v>55579141</v>
      </c>
      <c r="D725">
        <v>52263930</v>
      </c>
      <c r="E725">
        <v>27</v>
      </c>
      <c r="F725">
        <v>1</v>
      </c>
      <c r="G725">
        <v>27</v>
      </c>
      <c r="H725">
        <v>1</v>
      </c>
      <c r="I725" t="s">
        <v>530</v>
      </c>
      <c r="J725" t="s">
        <v>3</v>
      </c>
      <c r="K725" t="s">
        <v>531</v>
      </c>
      <c r="L725">
        <v>1191</v>
      </c>
      <c r="N725">
        <v>1013</v>
      </c>
      <c r="O725" t="s">
        <v>532</v>
      </c>
      <c r="P725" t="s">
        <v>532</v>
      </c>
      <c r="Q725">
        <v>1</v>
      </c>
      <c r="W725">
        <v>0</v>
      </c>
      <c r="X725">
        <v>476480486</v>
      </c>
      <c r="Y725">
        <v>6.22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1</v>
      </c>
      <c r="AK725">
        <v>1</v>
      </c>
      <c r="AL725">
        <v>1</v>
      </c>
      <c r="AN725">
        <v>0</v>
      </c>
      <c r="AO725">
        <v>1</v>
      </c>
      <c r="AP725">
        <v>0</v>
      </c>
      <c r="AQ725">
        <v>0</v>
      </c>
      <c r="AR725">
        <v>0</v>
      </c>
      <c r="AS725" t="s">
        <v>3</v>
      </c>
      <c r="AT725">
        <v>6.22</v>
      </c>
      <c r="AU725" t="s">
        <v>3</v>
      </c>
      <c r="AV725">
        <v>1</v>
      </c>
      <c r="AW725">
        <v>2</v>
      </c>
      <c r="AX725">
        <v>55579147</v>
      </c>
      <c r="AY725">
        <v>1</v>
      </c>
      <c r="AZ725">
        <v>0</v>
      </c>
      <c r="BA725">
        <v>697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CX725">
        <f>Y725*Source!I2419</f>
        <v>0.622</v>
      </c>
      <c r="CY725">
        <f>AD725</f>
        <v>0</v>
      </c>
      <c r="CZ725">
        <f>AH725</f>
        <v>0</v>
      </c>
      <c r="DA725">
        <f>AL725</f>
        <v>1</v>
      </c>
      <c r="DB725">
        <f t="shared" si="60"/>
        <v>0</v>
      </c>
      <c r="DC725">
        <f t="shared" si="61"/>
        <v>0</v>
      </c>
    </row>
    <row r="726" spans="1:107" x14ac:dyDescent="0.2">
      <c r="A726">
        <f>ROW(Source!A2419)</f>
        <v>2419</v>
      </c>
      <c r="B726">
        <v>55574044</v>
      </c>
      <c r="C726">
        <v>55579141</v>
      </c>
      <c r="D726">
        <v>52278256</v>
      </c>
      <c r="E726">
        <v>1</v>
      </c>
      <c r="F726">
        <v>1</v>
      </c>
      <c r="G726">
        <v>27</v>
      </c>
      <c r="H726">
        <v>3</v>
      </c>
      <c r="I726" t="s">
        <v>550</v>
      </c>
      <c r="J726" t="s">
        <v>551</v>
      </c>
      <c r="K726" t="s">
        <v>552</v>
      </c>
      <c r="L726">
        <v>1339</v>
      </c>
      <c r="N726">
        <v>1007</v>
      </c>
      <c r="O726" t="s">
        <v>175</v>
      </c>
      <c r="P726" t="s">
        <v>175</v>
      </c>
      <c r="Q726">
        <v>1</v>
      </c>
      <c r="W726">
        <v>0</v>
      </c>
      <c r="X726">
        <v>1817333636</v>
      </c>
      <c r="Y726">
        <v>0.29899999999999999</v>
      </c>
      <c r="AA726">
        <v>590.78</v>
      </c>
      <c r="AB726">
        <v>0</v>
      </c>
      <c r="AC726">
        <v>0</v>
      </c>
      <c r="AD726">
        <v>0</v>
      </c>
      <c r="AE726">
        <v>590.78</v>
      </c>
      <c r="AF726">
        <v>0</v>
      </c>
      <c r="AG726">
        <v>0</v>
      </c>
      <c r="AH726">
        <v>0</v>
      </c>
      <c r="AI726">
        <v>1</v>
      </c>
      <c r="AJ726">
        <v>1</v>
      </c>
      <c r="AK726">
        <v>1</v>
      </c>
      <c r="AL726">
        <v>1</v>
      </c>
      <c r="AN726">
        <v>0</v>
      </c>
      <c r="AO726">
        <v>1</v>
      </c>
      <c r="AP726">
        <v>0</v>
      </c>
      <c r="AQ726">
        <v>0</v>
      </c>
      <c r="AR726">
        <v>0</v>
      </c>
      <c r="AS726" t="s">
        <v>3</v>
      </c>
      <c r="AT726">
        <v>0.29899999999999999</v>
      </c>
      <c r="AU726" t="s">
        <v>3</v>
      </c>
      <c r="AV726">
        <v>0</v>
      </c>
      <c r="AW726">
        <v>2</v>
      </c>
      <c r="AX726">
        <v>55579148</v>
      </c>
      <c r="AY726">
        <v>1</v>
      </c>
      <c r="AZ726">
        <v>0</v>
      </c>
      <c r="BA726">
        <v>698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CX726">
        <f>Y726*Source!I2419</f>
        <v>2.9899999999999999E-2</v>
      </c>
      <c r="CY726">
        <f>AA726</f>
        <v>590.78</v>
      </c>
      <c r="CZ726">
        <f>AE726</f>
        <v>590.78</v>
      </c>
      <c r="DA726">
        <f>AI726</f>
        <v>1</v>
      </c>
      <c r="DB726">
        <f t="shared" si="60"/>
        <v>176.64</v>
      </c>
      <c r="DC726">
        <f t="shared" si="61"/>
        <v>0</v>
      </c>
    </row>
    <row r="727" spans="1:107" x14ac:dyDescent="0.2">
      <c r="A727">
        <f>ROW(Source!A2419)</f>
        <v>2419</v>
      </c>
      <c r="B727">
        <v>55574044</v>
      </c>
      <c r="C727">
        <v>55579141</v>
      </c>
      <c r="D727">
        <v>52277204</v>
      </c>
      <c r="E727">
        <v>1</v>
      </c>
      <c r="F727">
        <v>1</v>
      </c>
      <c r="G727">
        <v>27</v>
      </c>
      <c r="H727">
        <v>3</v>
      </c>
      <c r="I727" t="s">
        <v>553</v>
      </c>
      <c r="J727" t="s">
        <v>554</v>
      </c>
      <c r="K727" t="s">
        <v>555</v>
      </c>
      <c r="L727">
        <v>1348</v>
      </c>
      <c r="N727">
        <v>1009</v>
      </c>
      <c r="O727" t="s">
        <v>120</v>
      </c>
      <c r="P727" t="s">
        <v>120</v>
      </c>
      <c r="Q727">
        <v>1000</v>
      </c>
      <c r="W727">
        <v>0</v>
      </c>
      <c r="X727">
        <v>381792092</v>
      </c>
      <c r="Y727">
        <v>0.107</v>
      </c>
      <c r="AA727">
        <v>4207.5</v>
      </c>
      <c r="AB727">
        <v>0</v>
      </c>
      <c r="AC727">
        <v>0</v>
      </c>
      <c r="AD727">
        <v>0</v>
      </c>
      <c r="AE727">
        <v>4207.5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1</v>
      </c>
      <c r="AL727">
        <v>1</v>
      </c>
      <c r="AN727">
        <v>0</v>
      </c>
      <c r="AO727">
        <v>1</v>
      </c>
      <c r="AP727">
        <v>0</v>
      </c>
      <c r="AQ727">
        <v>0</v>
      </c>
      <c r="AR727">
        <v>0</v>
      </c>
      <c r="AS727" t="s">
        <v>3</v>
      </c>
      <c r="AT727">
        <v>0.107</v>
      </c>
      <c r="AU727" t="s">
        <v>3</v>
      </c>
      <c r="AV727">
        <v>0</v>
      </c>
      <c r="AW727">
        <v>2</v>
      </c>
      <c r="AX727">
        <v>55579149</v>
      </c>
      <c r="AY727">
        <v>1</v>
      </c>
      <c r="AZ727">
        <v>0</v>
      </c>
      <c r="BA727">
        <v>699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CX727">
        <f>Y727*Source!I2419</f>
        <v>1.0700000000000001E-2</v>
      </c>
      <c r="CY727">
        <f>AA727</f>
        <v>4207.5</v>
      </c>
      <c r="CZ727">
        <f>AE727</f>
        <v>4207.5</v>
      </c>
      <c r="DA727">
        <f>AI727</f>
        <v>1</v>
      </c>
      <c r="DB727">
        <f t="shared" si="60"/>
        <v>450.2</v>
      </c>
      <c r="DC727">
        <f t="shared" si="61"/>
        <v>0</v>
      </c>
    </row>
    <row r="728" spans="1:107" x14ac:dyDescent="0.2">
      <c r="A728">
        <f>ROW(Source!A2419)</f>
        <v>2419</v>
      </c>
      <c r="B728">
        <v>55574044</v>
      </c>
      <c r="C728">
        <v>55579141</v>
      </c>
      <c r="D728">
        <v>52279001</v>
      </c>
      <c r="E728">
        <v>1</v>
      </c>
      <c r="F728">
        <v>1</v>
      </c>
      <c r="G728">
        <v>27</v>
      </c>
      <c r="H728">
        <v>3</v>
      </c>
      <c r="I728" t="s">
        <v>556</v>
      </c>
      <c r="J728" t="s">
        <v>557</v>
      </c>
      <c r="K728" t="s">
        <v>558</v>
      </c>
      <c r="L728">
        <v>1339</v>
      </c>
      <c r="N728">
        <v>1007</v>
      </c>
      <c r="O728" t="s">
        <v>175</v>
      </c>
      <c r="P728" t="s">
        <v>175</v>
      </c>
      <c r="Q728">
        <v>1</v>
      </c>
      <c r="W728">
        <v>0</v>
      </c>
      <c r="X728">
        <v>1057803868</v>
      </c>
      <c r="Y728">
        <v>7.6999999999999999E-2</v>
      </c>
      <c r="AA728">
        <v>35.25</v>
      </c>
      <c r="AB728">
        <v>0</v>
      </c>
      <c r="AC728">
        <v>0</v>
      </c>
      <c r="AD728">
        <v>0</v>
      </c>
      <c r="AE728">
        <v>35.25</v>
      </c>
      <c r="AF728">
        <v>0</v>
      </c>
      <c r="AG728">
        <v>0</v>
      </c>
      <c r="AH728">
        <v>0</v>
      </c>
      <c r="AI728">
        <v>1</v>
      </c>
      <c r="AJ728">
        <v>1</v>
      </c>
      <c r="AK728">
        <v>1</v>
      </c>
      <c r="AL728">
        <v>1</v>
      </c>
      <c r="AN728">
        <v>0</v>
      </c>
      <c r="AO728">
        <v>1</v>
      </c>
      <c r="AP728">
        <v>0</v>
      </c>
      <c r="AQ728">
        <v>0</v>
      </c>
      <c r="AR728">
        <v>0</v>
      </c>
      <c r="AS728" t="s">
        <v>3</v>
      </c>
      <c r="AT728">
        <v>7.6999999999999999E-2</v>
      </c>
      <c r="AU728" t="s">
        <v>3</v>
      </c>
      <c r="AV728">
        <v>0</v>
      </c>
      <c r="AW728">
        <v>2</v>
      </c>
      <c r="AX728">
        <v>55579150</v>
      </c>
      <c r="AY728">
        <v>1</v>
      </c>
      <c r="AZ728">
        <v>0</v>
      </c>
      <c r="BA728">
        <v>700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CX728">
        <f>Y728*Source!I2419</f>
        <v>7.7000000000000002E-3</v>
      </c>
      <c r="CY728">
        <f>AA728</f>
        <v>35.25</v>
      </c>
      <c r="CZ728">
        <f>AE728</f>
        <v>35.25</v>
      </c>
      <c r="DA728">
        <f>AI728</f>
        <v>1</v>
      </c>
      <c r="DB728">
        <f t="shared" si="60"/>
        <v>2.71</v>
      </c>
      <c r="DC728">
        <f t="shared" si="61"/>
        <v>0</v>
      </c>
    </row>
    <row r="729" spans="1:107" x14ac:dyDescent="0.2">
      <c r="A729">
        <f>ROW(Source!A2419)</f>
        <v>2419</v>
      </c>
      <c r="B729">
        <v>55574044</v>
      </c>
      <c r="C729">
        <v>55579141</v>
      </c>
      <c r="D729">
        <v>52281688</v>
      </c>
      <c r="E729">
        <v>1</v>
      </c>
      <c r="F729">
        <v>1</v>
      </c>
      <c r="G729">
        <v>27</v>
      </c>
      <c r="H729">
        <v>3</v>
      </c>
      <c r="I729" t="s">
        <v>270</v>
      </c>
      <c r="J729" t="s">
        <v>272</v>
      </c>
      <c r="K729" t="s">
        <v>271</v>
      </c>
      <c r="L729">
        <v>1354</v>
      </c>
      <c r="N729">
        <v>1010</v>
      </c>
      <c r="O729" t="s">
        <v>180</v>
      </c>
      <c r="P729" t="s">
        <v>180</v>
      </c>
      <c r="Q729">
        <v>1</v>
      </c>
      <c r="W729">
        <v>0</v>
      </c>
      <c r="X729">
        <v>-1873178035</v>
      </c>
      <c r="Y729">
        <v>10</v>
      </c>
      <c r="AA729">
        <v>236.53</v>
      </c>
      <c r="AB729">
        <v>0</v>
      </c>
      <c r="AC729">
        <v>0</v>
      </c>
      <c r="AD729">
        <v>0</v>
      </c>
      <c r="AE729">
        <v>236.53</v>
      </c>
      <c r="AF729">
        <v>0</v>
      </c>
      <c r="AG729">
        <v>0</v>
      </c>
      <c r="AH729">
        <v>0</v>
      </c>
      <c r="AI729">
        <v>1</v>
      </c>
      <c r="AJ729">
        <v>1</v>
      </c>
      <c r="AK729">
        <v>1</v>
      </c>
      <c r="AL729">
        <v>1</v>
      </c>
      <c r="AN729">
        <v>0</v>
      </c>
      <c r="AO729">
        <v>1</v>
      </c>
      <c r="AP729">
        <v>0</v>
      </c>
      <c r="AQ729">
        <v>0</v>
      </c>
      <c r="AR729">
        <v>0</v>
      </c>
      <c r="AS729" t="s">
        <v>3</v>
      </c>
      <c r="AT729">
        <v>10</v>
      </c>
      <c r="AU729" t="s">
        <v>3</v>
      </c>
      <c r="AV729">
        <v>0</v>
      </c>
      <c r="AW729">
        <v>2</v>
      </c>
      <c r="AX729">
        <v>55579151</v>
      </c>
      <c r="AY729">
        <v>1</v>
      </c>
      <c r="AZ729">
        <v>0</v>
      </c>
      <c r="BA729">
        <v>701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CX729">
        <f>Y729*Source!I2419</f>
        <v>1</v>
      </c>
      <c r="CY729">
        <f>AA729</f>
        <v>236.53</v>
      </c>
      <c r="CZ729">
        <f>AE729</f>
        <v>236.53</v>
      </c>
      <c r="DA729">
        <f>AI729</f>
        <v>1</v>
      </c>
      <c r="DB729">
        <f t="shared" si="60"/>
        <v>2365.3000000000002</v>
      </c>
      <c r="DC729">
        <f t="shared" si="61"/>
        <v>0</v>
      </c>
    </row>
    <row r="730" spans="1:107" x14ac:dyDescent="0.2">
      <c r="A730">
        <f>ROW(Source!A2421)</f>
        <v>2421</v>
      </c>
      <c r="B730">
        <v>55574044</v>
      </c>
      <c r="C730">
        <v>55579153</v>
      </c>
      <c r="D730">
        <v>52263930</v>
      </c>
      <c r="E730">
        <v>27</v>
      </c>
      <c r="F730">
        <v>1</v>
      </c>
      <c r="G730">
        <v>27</v>
      </c>
      <c r="H730">
        <v>1</v>
      </c>
      <c r="I730" t="s">
        <v>530</v>
      </c>
      <c r="J730" t="s">
        <v>3</v>
      </c>
      <c r="K730" t="s">
        <v>531</v>
      </c>
      <c r="L730">
        <v>1191</v>
      </c>
      <c r="N730">
        <v>1013</v>
      </c>
      <c r="O730" t="s">
        <v>532</v>
      </c>
      <c r="P730" t="s">
        <v>532</v>
      </c>
      <c r="Q730">
        <v>1</v>
      </c>
      <c r="W730">
        <v>0</v>
      </c>
      <c r="X730">
        <v>476480486</v>
      </c>
      <c r="Y730">
        <v>6.22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1</v>
      </c>
      <c r="AL730">
        <v>1</v>
      </c>
      <c r="AN730">
        <v>0</v>
      </c>
      <c r="AO730">
        <v>1</v>
      </c>
      <c r="AP730">
        <v>0</v>
      </c>
      <c r="AQ730">
        <v>0</v>
      </c>
      <c r="AR730">
        <v>0</v>
      </c>
      <c r="AS730" t="s">
        <v>3</v>
      </c>
      <c r="AT730">
        <v>6.22</v>
      </c>
      <c r="AU730" t="s">
        <v>3</v>
      </c>
      <c r="AV730">
        <v>1</v>
      </c>
      <c r="AW730">
        <v>2</v>
      </c>
      <c r="AX730">
        <v>55579159</v>
      </c>
      <c r="AY730">
        <v>1</v>
      </c>
      <c r="AZ730">
        <v>0</v>
      </c>
      <c r="BA730">
        <v>702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CX730">
        <f>Y730*Source!I2421</f>
        <v>0.622</v>
      </c>
      <c r="CY730">
        <f>AD730</f>
        <v>0</v>
      </c>
      <c r="CZ730">
        <f>AH730</f>
        <v>0</v>
      </c>
      <c r="DA730">
        <f>AL730</f>
        <v>1</v>
      </c>
      <c r="DB730">
        <f t="shared" si="60"/>
        <v>0</v>
      </c>
      <c r="DC730">
        <f t="shared" si="61"/>
        <v>0</v>
      </c>
    </row>
    <row r="731" spans="1:107" x14ac:dyDescent="0.2">
      <c r="A731">
        <f>ROW(Source!A2421)</f>
        <v>2421</v>
      </c>
      <c r="B731">
        <v>55574044</v>
      </c>
      <c r="C731">
        <v>55579153</v>
      </c>
      <c r="D731">
        <v>52278256</v>
      </c>
      <c r="E731">
        <v>1</v>
      </c>
      <c r="F731">
        <v>1</v>
      </c>
      <c r="G731">
        <v>27</v>
      </c>
      <c r="H731">
        <v>3</v>
      </c>
      <c r="I731" t="s">
        <v>550</v>
      </c>
      <c r="J731" t="s">
        <v>551</v>
      </c>
      <c r="K731" t="s">
        <v>552</v>
      </c>
      <c r="L731">
        <v>1339</v>
      </c>
      <c r="N731">
        <v>1007</v>
      </c>
      <c r="O731" t="s">
        <v>175</v>
      </c>
      <c r="P731" t="s">
        <v>175</v>
      </c>
      <c r="Q731">
        <v>1</v>
      </c>
      <c r="W731">
        <v>0</v>
      </c>
      <c r="X731">
        <v>1817333636</v>
      </c>
      <c r="Y731">
        <v>0.29899999999999999</v>
      </c>
      <c r="AA731">
        <v>590.78</v>
      </c>
      <c r="AB731">
        <v>0</v>
      </c>
      <c r="AC731">
        <v>0</v>
      </c>
      <c r="AD731">
        <v>0</v>
      </c>
      <c r="AE731">
        <v>590.78</v>
      </c>
      <c r="AF731">
        <v>0</v>
      </c>
      <c r="AG731">
        <v>0</v>
      </c>
      <c r="AH731">
        <v>0</v>
      </c>
      <c r="AI731">
        <v>1</v>
      </c>
      <c r="AJ731">
        <v>1</v>
      </c>
      <c r="AK731">
        <v>1</v>
      </c>
      <c r="AL731">
        <v>1</v>
      </c>
      <c r="AN731">
        <v>0</v>
      </c>
      <c r="AO731">
        <v>1</v>
      </c>
      <c r="AP731">
        <v>0</v>
      </c>
      <c r="AQ731">
        <v>0</v>
      </c>
      <c r="AR731">
        <v>0</v>
      </c>
      <c r="AS731" t="s">
        <v>3</v>
      </c>
      <c r="AT731">
        <v>0.29899999999999999</v>
      </c>
      <c r="AU731" t="s">
        <v>3</v>
      </c>
      <c r="AV731">
        <v>0</v>
      </c>
      <c r="AW731">
        <v>2</v>
      </c>
      <c r="AX731">
        <v>55579160</v>
      </c>
      <c r="AY731">
        <v>1</v>
      </c>
      <c r="AZ731">
        <v>0</v>
      </c>
      <c r="BA731">
        <v>703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CX731">
        <f>Y731*Source!I2421</f>
        <v>2.9899999999999999E-2</v>
      </c>
      <c r="CY731">
        <f>AA731</f>
        <v>590.78</v>
      </c>
      <c r="CZ731">
        <f>AE731</f>
        <v>590.78</v>
      </c>
      <c r="DA731">
        <f>AI731</f>
        <v>1</v>
      </c>
      <c r="DB731">
        <f t="shared" si="60"/>
        <v>176.64</v>
      </c>
      <c r="DC731">
        <f t="shared" si="61"/>
        <v>0</v>
      </c>
    </row>
    <row r="732" spans="1:107" x14ac:dyDescent="0.2">
      <c r="A732">
        <f>ROW(Source!A2421)</f>
        <v>2421</v>
      </c>
      <c r="B732">
        <v>55574044</v>
      </c>
      <c r="C732">
        <v>55579153</v>
      </c>
      <c r="D732">
        <v>52277204</v>
      </c>
      <c r="E732">
        <v>1</v>
      </c>
      <c r="F732">
        <v>1</v>
      </c>
      <c r="G732">
        <v>27</v>
      </c>
      <c r="H732">
        <v>3</v>
      </c>
      <c r="I732" t="s">
        <v>553</v>
      </c>
      <c r="J732" t="s">
        <v>554</v>
      </c>
      <c r="K732" t="s">
        <v>555</v>
      </c>
      <c r="L732">
        <v>1348</v>
      </c>
      <c r="N732">
        <v>1009</v>
      </c>
      <c r="O732" t="s">
        <v>120</v>
      </c>
      <c r="P732" t="s">
        <v>120</v>
      </c>
      <c r="Q732">
        <v>1000</v>
      </c>
      <c r="W732">
        <v>0</v>
      </c>
      <c r="X732">
        <v>381792092</v>
      </c>
      <c r="Y732">
        <v>0.107</v>
      </c>
      <c r="AA732">
        <v>4207.5</v>
      </c>
      <c r="AB732">
        <v>0</v>
      </c>
      <c r="AC732">
        <v>0</v>
      </c>
      <c r="AD732">
        <v>0</v>
      </c>
      <c r="AE732">
        <v>4207.5</v>
      </c>
      <c r="AF732">
        <v>0</v>
      </c>
      <c r="AG732">
        <v>0</v>
      </c>
      <c r="AH732">
        <v>0</v>
      </c>
      <c r="AI732">
        <v>1</v>
      </c>
      <c r="AJ732">
        <v>1</v>
      </c>
      <c r="AK732">
        <v>1</v>
      </c>
      <c r="AL732">
        <v>1</v>
      </c>
      <c r="AN732">
        <v>0</v>
      </c>
      <c r="AO732">
        <v>1</v>
      </c>
      <c r="AP732">
        <v>0</v>
      </c>
      <c r="AQ732">
        <v>0</v>
      </c>
      <c r="AR732">
        <v>0</v>
      </c>
      <c r="AS732" t="s">
        <v>3</v>
      </c>
      <c r="AT732">
        <v>0.107</v>
      </c>
      <c r="AU732" t="s">
        <v>3</v>
      </c>
      <c r="AV732">
        <v>0</v>
      </c>
      <c r="AW732">
        <v>2</v>
      </c>
      <c r="AX732">
        <v>55579161</v>
      </c>
      <c r="AY732">
        <v>1</v>
      </c>
      <c r="AZ732">
        <v>0</v>
      </c>
      <c r="BA732">
        <v>704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CX732">
        <f>Y732*Source!I2421</f>
        <v>1.0700000000000001E-2</v>
      </c>
      <c r="CY732">
        <f>AA732</f>
        <v>4207.5</v>
      </c>
      <c r="CZ732">
        <f>AE732</f>
        <v>4207.5</v>
      </c>
      <c r="DA732">
        <f>AI732</f>
        <v>1</v>
      </c>
      <c r="DB732">
        <f t="shared" si="60"/>
        <v>450.2</v>
      </c>
      <c r="DC732">
        <f t="shared" si="61"/>
        <v>0</v>
      </c>
    </row>
    <row r="733" spans="1:107" x14ac:dyDescent="0.2">
      <c r="A733">
        <f>ROW(Source!A2421)</f>
        <v>2421</v>
      </c>
      <c r="B733">
        <v>55574044</v>
      </c>
      <c r="C733">
        <v>55579153</v>
      </c>
      <c r="D733">
        <v>52279001</v>
      </c>
      <c r="E733">
        <v>1</v>
      </c>
      <c r="F733">
        <v>1</v>
      </c>
      <c r="G733">
        <v>27</v>
      </c>
      <c r="H733">
        <v>3</v>
      </c>
      <c r="I733" t="s">
        <v>556</v>
      </c>
      <c r="J733" t="s">
        <v>557</v>
      </c>
      <c r="K733" t="s">
        <v>558</v>
      </c>
      <c r="L733">
        <v>1339</v>
      </c>
      <c r="N733">
        <v>1007</v>
      </c>
      <c r="O733" t="s">
        <v>175</v>
      </c>
      <c r="P733" t="s">
        <v>175</v>
      </c>
      <c r="Q733">
        <v>1</v>
      </c>
      <c r="W733">
        <v>0</v>
      </c>
      <c r="X733">
        <v>1057803868</v>
      </c>
      <c r="Y733">
        <v>7.6999999999999999E-2</v>
      </c>
      <c r="AA733">
        <v>35.25</v>
      </c>
      <c r="AB733">
        <v>0</v>
      </c>
      <c r="AC733">
        <v>0</v>
      </c>
      <c r="AD733">
        <v>0</v>
      </c>
      <c r="AE733">
        <v>35.25</v>
      </c>
      <c r="AF733">
        <v>0</v>
      </c>
      <c r="AG733">
        <v>0</v>
      </c>
      <c r="AH733">
        <v>0</v>
      </c>
      <c r="AI733">
        <v>1</v>
      </c>
      <c r="AJ733">
        <v>1</v>
      </c>
      <c r="AK733">
        <v>1</v>
      </c>
      <c r="AL733">
        <v>1</v>
      </c>
      <c r="AN733">
        <v>0</v>
      </c>
      <c r="AO733">
        <v>1</v>
      </c>
      <c r="AP733">
        <v>0</v>
      </c>
      <c r="AQ733">
        <v>0</v>
      </c>
      <c r="AR733">
        <v>0</v>
      </c>
      <c r="AS733" t="s">
        <v>3</v>
      </c>
      <c r="AT733">
        <v>7.6999999999999999E-2</v>
      </c>
      <c r="AU733" t="s">
        <v>3</v>
      </c>
      <c r="AV733">
        <v>0</v>
      </c>
      <c r="AW733">
        <v>2</v>
      </c>
      <c r="AX733">
        <v>55579162</v>
      </c>
      <c r="AY733">
        <v>1</v>
      </c>
      <c r="AZ733">
        <v>0</v>
      </c>
      <c r="BA733">
        <v>705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CX733">
        <f>Y733*Source!I2421</f>
        <v>7.7000000000000002E-3</v>
      </c>
      <c r="CY733">
        <f>AA733</f>
        <v>35.25</v>
      </c>
      <c r="CZ733">
        <f>AE733</f>
        <v>35.25</v>
      </c>
      <c r="DA733">
        <f>AI733</f>
        <v>1</v>
      </c>
      <c r="DB733">
        <f t="shared" si="60"/>
        <v>2.71</v>
      </c>
      <c r="DC733">
        <f t="shared" si="61"/>
        <v>0</v>
      </c>
    </row>
    <row r="734" spans="1:107" x14ac:dyDescent="0.2">
      <c r="A734">
        <f>ROW(Source!A2421)</f>
        <v>2421</v>
      </c>
      <c r="B734">
        <v>55574044</v>
      </c>
      <c r="C734">
        <v>55579153</v>
      </c>
      <c r="D734">
        <v>52281688</v>
      </c>
      <c r="E734">
        <v>1</v>
      </c>
      <c r="F734">
        <v>1</v>
      </c>
      <c r="G734">
        <v>27</v>
      </c>
      <c r="H734">
        <v>3</v>
      </c>
      <c r="I734" t="s">
        <v>270</v>
      </c>
      <c r="J734" t="s">
        <v>272</v>
      </c>
      <c r="K734" t="s">
        <v>271</v>
      </c>
      <c r="L734">
        <v>1354</v>
      </c>
      <c r="N734">
        <v>1010</v>
      </c>
      <c r="O734" t="s">
        <v>180</v>
      </c>
      <c r="P734" t="s">
        <v>180</v>
      </c>
      <c r="Q734">
        <v>1</v>
      </c>
      <c r="W734">
        <v>0</v>
      </c>
      <c r="X734">
        <v>-1873178035</v>
      </c>
      <c r="Y734">
        <v>10</v>
      </c>
      <c r="AA734">
        <v>236.53</v>
      </c>
      <c r="AB734">
        <v>0</v>
      </c>
      <c r="AC734">
        <v>0</v>
      </c>
      <c r="AD734">
        <v>0</v>
      </c>
      <c r="AE734">
        <v>236.53</v>
      </c>
      <c r="AF734">
        <v>0</v>
      </c>
      <c r="AG734">
        <v>0</v>
      </c>
      <c r="AH734">
        <v>0</v>
      </c>
      <c r="AI734">
        <v>1</v>
      </c>
      <c r="AJ734">
        <v>1</v>
      </c>
      <c r="AK734">
        <v>1</v>
      </c>
      <c r="AL734">
        <v>1</v>
      </c>
      <c r="AN734">
        <v>0</v>
      </c>
      <c r="AO734">
        <v>1</v>
      </c>
      <c r="AP734">
        <v>0</v>
      </c>
      <c r="AQ734">
        <v>0</v>
      </c>
      <c r="AR734">
        <v>0</v>
      </c>
      <c r="AS734" t="s">
        <v>3</v>
      </c>
      <c r="AT734">
        <v>10</v>
      </c>
      <c r="AU734" t="s">
        <v>3</v>
      </c>
      <c r="AV734">
        <v>0</v>
      </c>
      <c r="AW734">
        <v>2</v>
      </c>
      <c r="AX734">
        <v>55579163</v>
      </c>
      <c r="AY734">
        <v>1</v>
      </c>
      <c r="AZ734">
        <v>0</v>
      </c>
      <c r="BA734">
        <v>706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CX734">
        <f>Y734*Source!I2421</f>
        <v>1</v>
      </c>
      <c r="CY734">
        <f>AA734</f>
        <v>236.53</v>
      </c>
      <c r="CZ734">
        <f>AE734</f>
        <v>236.53</v>
      </c>
      <c r="DA734">
        <f>AI734</f>
        <v>1</v>
      </c>
      <c r="DB734">
        <f t="shared" si="60"/>
        <v>2365.3000000000002</v>
      </c>
      <c r="DC734">
        <f t="shared" si="61"/>
        <v>0</v>
      </c>
    </row>
    <row r="735" spans="1:107" x14ac:dyDescent="0.2">
      <c r="A735">
        <f>ROW(Source!A2423)</f>
        <v>2423</v>
      </c>
      <c r="B735">
        <v>55574044</v>
      </c>
      <c r="C735">
        <v>55579165</v>
      </c>
      <c r="D735">
        <v>52263930</v>
      </c>
      <c r="E735">
        <v>27</v>
      </c>
      <c r="F735">
        <v>1</v>
      </c>
      <c r="G735">
        <v>27</v>
      </c>
      <c r="H735">
        <v>1</v>
      </c>
      <c r="I735" t="s">
        <v>530</v>
      </c>
      <c r="J735" t="s">
        <v>3</v>
      </c>
      <c r="K735" t="s">
        <v>531</v>
      </c>
      <c r="L735">
        <v>1191</v>
      </c>
      <c r="N735">
        <v>1013</v>
      </c>
      <c r="O735" t="s">
        <v>532</v>
      </c>
      <c r="P735" t="s">
        <v>532</v>
      </c>
      <c r="Q735">
        <v>1</v>
      </c>
      <c r="W735">
        <v>0</v>
      </c>
      <c r="X735">
        <v>476480486</v>
      </c>
      <c r="Y735">
        <v>6.22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1</v>
      </c>
      <c r="AK735">
        <v>1</v>
      </c>
      <c r="AL735">
        <v>1</v>
      </c>
      <c r="AN735">
        <v>0</v>
      </c>
      <c r="AO735">
        <v>1</v>
      </c>
      <c r="AP735">
        <v>0</v>
      </c>
      <c r="AQ735">
        <v>0</v>
      </c>
      <c r="AR735">
        <v>0</v>
      </c>
      <c r="AS735" t="s">
        <v>3</v>
      </c>
      <c r="AT735">
        <v>6.22</v>
      </c>
      <c r="AU735" t="s">
        <v>3</v>
      </c>
      <c r="AV735">
        <v>1</v>
      </c>
      <c r="AW735">
        <v>2</v>
      </c>
      <c r="AX735">
        <v>55579171</v>
      </c>
      <c r="AY735">
        <v>1</v>
      </c>
      <c r="AZ735">
        <v>0</v>
      </c>
      <c r="BA735">
        <v>707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CX735">
        <f>Y735*Source!I2423</f>
        <v>0.622</v>
      </c>
      <c r="CY735">
        <f>AD735</f>
        <v>0</v>
      </c>
      <c r="CZ735">
        <f>AH735</f>
        <v>0</v>
      </c>
      <c r="DA735">
        <f>AL735</f>
        <v>1</v>
      </c>
      <c r="DB735">
        <f t="shared" si="60"/>
        <v>0</v>
      </c>
      <c r="DC735">
        <f t="shared" si="61"/>
        <v>0</v>
      </c>
    </row>
    <row r="736" spans="1:107" x14ac:dyDescent="0.2">
      <c r="A736">
        <f>ROW(Source!A2423)</f>
        <v>2423</v>
      </c>
      <c r="B736">
        <v>55574044</v>
      </c>
      <c r="C736">
        <v>55579165</v>
      </c>
      <c r="D736">
        <v>52278256</v>
      </c>
      <c r="E736">
        <v>1</v>
      </c>
      <c r="F736">
        <v>1</v>
      </c>
      <c r="G736">
        <v>27</v>
      </c>
      <c r="H736">
        <v>3</v>
      </c>
      <c r="I736" t="s">
        <v>550</v>
      </c>
      <c r="J736" t="s">
        <v>551</v>
      </c>
      <c r="K736" t="s">
        <v>552</v>
      </c>
      <c r="L736">
        <v>1339</v>
      </c>
      <c r="N736">
        <v>1007</v>
      </c>
      <c r="O736" t="s">
        <v>175</v>
      </c>
      <c r="P736" t="s">
        <v>175</v>
      </c>
      <c r="Q736">
        <v>1</v>
      </c>
      <c r="W736">
        <v>0</v>
      </c>
      <c r="X736">
        <v>1817333636</v>
      </c>
      <c r="Y736">
        <v>0.29899999999999999</v>
      </c>
      <c r="AA736">
        <v>590.78</v>
      </c>
      <c r="AB736">
        <v>0</v>
      </c>
      <c r="AC736">
        <v>0</v>
      </c>
      <c r="AD736">
        <v>0</v>
      </c>
      <c r="AE736">
        <v>590.78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1</v>
      </c>
      <c r="AL736">
        <v>1</v>
      </c>
      <c r="AN736">
        <v>0</v>
      </c>
      <c r="AO736">
        <v>1</v>
      </c>
      <c r="AP736">
        <v>0</v>
      </c>
      <c r="AQ736">
        <v>0</v>
      </c>
      <c r="AR736">
        <v>0</v>
      </c>
      <c r="AS736" t="s">
        <v>3</v>
      </c>
      <c r="AT736">
        <v>0.29899999999999999</v>
      </c>
      <c r="AU736" t="s">
        <v>3</v>
      </c>
      <c r="AV736">
        <v>0</v>
      </c>
      <c r="AW736">
        <v>2</v>
      </c>
      <c r="AX736">
        <v>55579172</v>
      </c>
      <c r="AY736">
        <v>1</v>
      </c>
      <c r="AZ736">
        <v>0</v>
      </c>
      <c r="BA736">
        <v>708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CX736">
        <f>Y736*Source!I2423</f>
        <v>2.9899999999999999E-2</v>
      </c>
      <c r="CY736">
        <f>AA736</f>
        <v>590.78</v>
      </c>
      <c r="CZ736">
        <f>AE736</f>
        <v>590.78</v>
      </c>
      <c r="DA736">
        <f>AI736</f>
        <v>1</v>
      </c>
      <c r="DB736">
        <f t="shared" si="60"/>
        <v>176.64</v>
      </c>
      <c r="DC736">
        <f t="shared" si="61"/>
        <v>0</v>
      </c>
    </row>
    <row r="737" spans="1:107" x14ac:dyDescent="0.2">
      <c r="A737">
        <f>ROW(Source!A2423)</f>
        <v>2423</v>
      </c>
      <c r="B737">
        <v>55574044</v>
      </c>
      <c r="C737">
        <v>55579165</v>
      </c>
      <c r="D737">
        <v>52277204</v>
      </c>
      <c r="E737">
        <v>1</v>
      </c>
      <c r="F737">
        <v>1</v>
      </c>
      <c r="G737">
        <v>27</v>
      </c>
      <c r="H737">
        <v>3</v>
      </c>
      <c r="I737" t="s">
        <v>553</v>
      </c>
      <c r="J737" t="s">
        <v>554</v>
      </c>
      <c r="K737" t="s">
        <v>555</v>
      </c>
      <c r="L737">
        <v>1348</v>
      </c>
      <c r="N737">
        <v>1009</v>
      </c>
      <c r="O737" t="s">
        <v>120</v>
      </c>
      <c r="P737" t="s">
        <v>120</v>
      </c>
      <c r="Q737">
        <v>1000</v>
      </c>
      <c r="W737">
        <v>0</v>
      </c>
      <c r="X737">
        <v>381792092</v>
      </c>
      <c r="Y737">
        <v>0.107</v>
      </c>
      <c r="AA737">
        <v>4207.5</v>
      </c>
      <c r="AB737">
        <v>0</v>
      </c>
      <c r="AC737">
        <v>0</v>
      </c>
      <c r="AD737">
        <v>0</v>
      </c>
      <c r="AE737">
        <v>4207.5</v>
      </c>
      <c r="AF737">
        <v>0</v>
      </c>
      <c r="AG737">
        <v>0</v>
      </c>
      <c r="AH737">
        <v>0</v>
      </c>
      <c r="AI737">
        <v>1</v>
      </c>
      <c r="AJ737">
        <v>1</v>
      </c>
      <c r="AK737">
        <v>1</v>
      </c>
      <c r="AL737">
        <v>1</v>
      </c>
      <c r="AN737">
        <v>0</v>
      </c>
      <c r="AO737">
        <v>1</v>
      </c>
      <c r="AP737">
        <v>0</v>
      </c>
      <c r="AQ737">
        <v>0</v>
      </c>
      <c r="AR737">
        <v>0</v>
      </c>
      <c r="AS737" t="s">
        <v>3</v>
      </c>
      <c r="AT737">
        <v>0.107</v>
      </c>
      <c r="AU737" t="s">
        <v>3</v>
      </c>
      <c r="AV737">
        <v>0</v>
      </c>
      <c r="AW737">
        <v>2</v>
      </c>
      <c r="AX737">
        <v>55579173</v>
      </c>
      <c r="AY737">
        <v>1</v>
      </c>
      <c r="AZ737">
        <v>0</v>
      </c>
      <c r="BA737">
        <v>709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CX737">
        <f>Y737*Source!I2423</f>
        <v>1.0700000000000001E-2</v>
      </c>
      <c r="CY737">
        <f>AA737</f>
        <v>4207.5</v>
      </c>
      <c r="CZ737">
        <f>AE737</f>
        <v>4207.5</v>
      </c>
      <c r="DA737">
        <f>AI737</f>
        <v>1</v>
      </c>
      <c r="DB737">
        <f t="shared" si="60"/>
        <v>450.2</v>
      </c>
      <c r="DC737">
        <f t="shared" si="61"/>
        <v>0</v>
      </c>
    </row>
    <row r="738" spans="1:107" x14ac:dyDescent="0.2">
      <c r="A738">
        <f>ROW(Source!A2423)</f>
        <v>2423</v>
      </c>
      <c r="B738">
        <v>55574044</v>
      </c>
      <c r="C738">
        <v>55579165</v>
      </c>
      <c r="D738">
        <v>52279001</v>
      </c>
      <c r="E738">
        <v>1</v>
      </c>
      <c r="F738">
        <v>1</v>
      </c>
      <c r="G738">
        <v>27</v>
      </c>
      <c r="H738">
        <v>3</v>
      </c>
      <c r="I738" t="s">
        <v>556</v>
      </c>
      <c r="J738" t="s">
        <v>557</v>
      </c>
      <c r="K738" t="s">
        <v>558</v>
      </c>
      <c r="L738">
        <v>1339</v>
      </c>
      <c r="N738">
        <v>1007</v>
      </c>
      <c r="O738" t="s">
        <v>175</v>
      </c>
      <c r="P738" t="s">
        <v>175</v>
      </c>
      <c r="Q738">
        <v>1</v>
      </c>
      <c r="W738">
        <v>0</v>
      </c>
      <c r="X738">
        <v>1057803868</v>
      </c>
      <c r="Y738">
        <v>7.6999999999999999E-2</v>
      </c>
      <c r="AA738">
        <v>35.25</v>
      </c>
      <c r="AB738">
        <v>0</v>
      </c>
      <c r="AC738">
        <v>0</v>
      </c>
      <c r="AD738">
        <v>0</v>
      </c>
      <c r="AE738">
        <v>35.25</v>
      </c>
      <c r="AF738">
        <v>0</v>
      </c>
      <c r="AG738">
        <v>0</v>
      </c>
      <c r="AH738">
        <v>0</v>
      </c>
      <c r="AI738">
        <v>1</v>
      </c>
      <c r="AJ738">
        <v>1</v>
      </c>
      <c r="AK738">
        <v>1</v>
      </c>
      <c r="AL738">
        <v>1</v>
      </c>
      <c r="AN738">
        <v>0</v>
      </c>
      <c r="AO738">
        <v>1</v>
      </c>
      <c r="AP738">
        <v>0</v>
      </c>
      <c r="AQ738">
        <v>0</v>
      </c>
      <c r="AR738">
        <v>0</v>
      </c>
      <c r="AS738" t="s">
        <v>3</v>
      </c>
      <c r="AT738">
        <v>7.6999999999999999E-2</v>
      </c>
      <c r="AU738" t="s">
        <v>3</v>
      </c>
      <c r="AV738">
        <v>0</v>
      </c>
      <c r="AW738">
        <v>2</v>
      </c>
      <c r="AX738">
        <v>55579174</v>
      </c>
      <c r="AY738">
        <v>1</v>
      </c>
      <c r="AZ738">
        <v>0</v>
      </c>
      <c r="BA738">
        <v>710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CX738">
        <f>Y738*Source!I2423</f>
        <v>7.7000000000000002E-3</v>
      </c>
      <c r="CY738">
        <f>AA738</f>
        <v>35.25</v>
      </c>
      <c r="CZ738">
        <f>AE738</f>
        <v>35.25</v>
      </c>
      <c r="DA738">
        <f>AI738</f>
        <v>1</v>
      </c>
      <c r="DB738">
        <f t="shared" si="60"/>
        <v>2.71</v>
      </c>
      <c r="DC738">
        <f t="shared" si="61"/>
        <v>0</v>
      </c>
    </row>
    <row r="739" spans="1:107" x14ac:dyDescent="0.2">
      <c r="A739">
        <f>ROW(Source!A2423)</f>
        <v>2423</v>
      </c>
      <c r="B739">
        <v>55574044</v>
      </c>
      <c r="C739">
        <v>55579165</v>
      </c>
      <c r="D739">
        <v>52281688</v>
      </c>
      <c r="E739">
        <v>1</v>
      </c>
      <c r="F739">
        <v>1</v>
      </c>
      <c r="G739">
        <v>27</v>
      </c>
      <c r="H739">
        <v>3</v>
      </c>
      <c r="I739" t="s">
        <v>270</v>
      </c>
      <c r="J739" t="s">
        <v>272</v>
      </c>
      <c r="K739" t="s">
        <v>271</v>
      </c>
      <c r="L739">
        <v>1354</v>
      </c>
      <c r="N739">
        <v>1010</v>
      </c>
      <c r="O739" t="s">
        <v>180</v>
      </c>
      <c r="P739" t="s">
        <v>180</v>
      </c>
      <c r="Q739">
        <v>1</v>
      </c>
      <c r="W739">
        <v>0</v>
      </c>
      <c r="X739">
        <v>-1873178035</v>
      </c>
      <c r="Y739">
        <v>10</v>
      </c>
      <c r="AA739">
        <v>236.53</v>
      </c>
      <c r="AB739">
        <v>0</v>
      </c>
      <c r="AC739">
        <v>0</v>
      </c>
      <c r="AD739">
        <v>0</v>
      </c>
      <c r="AE739">
        <v>236.53</v>
      </c>
      <c r="AF739">
        <v>0</v>
      </c>
      <c r="AG739">
        <v>0</v>
      </c>
      <c r="AH739">
        <v>0</v>
      </c>
      <c r="AI739">
        <v>1</v>
      </c>
      <c r="AJ739">
        <v>1</v>
      </c>
      <c r="AK739">
        <v>1</v>
      </c>
      <c r="AL739">
        <v>1</v>
      </c>
      <c r="AN739">
        <v>0</v>
      </c>
      <c r="AO739">
        <v>1</v>
      </c>
      <c r="AP739">
        <v>0</v>
      </c>
      <c r="AQ739">
        <v>0</v>
      </c>
      <c r="AR739">
        <v>0</v>
      </c>
      <c r="AS739" t="s">
        <v>3</v>
      </c>
      <c r="AT739">
        <v>10</v>
      </c>
      <c r="AU739" t="s">
        <v>3</v>
      </c>
      <c r="AV739">
        <v>0</v>
      </c>
      <c r="AW739">
        <v>2</v>
      </c>
      <c r="AX739">
        <v>55579175</v>
      </c>
      <c r="AY739">
        <v>1</v>
      </c>
      <c r="AZ739">
        <v>0</v>
      </c>
      <c r="BA739">
        <v>711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CX739">
        <f>Y739*Source!I2423</f>
        <v>1</v>
      </c>
      <c r="CY739">
        <f>AA739</f>
        <v>236.53</v>
      </c>
      <c r="CZ739">
        <f>AE739</f>
        <v>236.53</v>
      </c>
      <c r="DA739">
        <f>AI739</f>
        <v>1</v>
      </c>
      <c r="DB739">
        <f t="shared" si="60"/>
        <v>2365.3000000000002</v>
      </c>
      <c r="DC739">
        <f t="shared" si="61"/>
        <v>0</v>
      </c>
    </row>
    <row r="740" spans="1:107" x14ac:dyDescent="0.2">
      <c r="A740">
        <f>ROW(Source!A2425)</f>
        <v>2425</v>
      </c>
      <c r="B740">
        <v>55574044</v>
      </c>
      <c r="C740">
        <v>55579177</v>
      </c>
      <c r="D740">
        <v>52263930</v>
      </c>
      <c r="E740">
        <v>27</v>
      </c>
      <c r="F740">
        <v>1</v>
      </c>
      <c r="G740">
        <v>27</v>
      </c>
      <c r="H740">
        <v>1</v>
      </c>
      <c r="I740" t="s">
        <v>530</v>
      </c>
      <c r="J740" t="s">
        <v>3</v>
      </c>
      <c r="K740" t="s">
        <v>531</v>
      </c>
      <c r="L740">
        <v>1191</v>
      </c>
      <c r="N740">
        <v>1013</v>
      </c>
      <c r="O740" t="s">
        <v>532</v>
      </c>
      <c r="P740" t="s">
        <v>532</v>
      </c>
      <c r="Q740">
        <v>1</v>
      </c>
      <c r="W740">
        <v>0</v>
      </c>
      <c r="X740">
        <v>476480486</v>
      </c>
      <c r="Y740">
        <v>6.22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1</v>
      </c>
      <c r="AK740">
        <v>1</v>
      </c>
      <c r="AL740">
        <v>1</v>
      </c>
      <c r="AN740">
        <v>0</v>
      </c>
      <c r="AO740">
        <v>1</v>
      </c>
      <c r="AP740">
        <v>0</v>
      </c>
      <c r="AQ740">
        <v>0</v>
      </c>
      <c r="AR740">
        <v>0</v>
      </c>
      <c r="AS740" t="s">
        <v>3</v>
      </c>
      <c r="AT740">
        <v>6.22</v>
      </c>
      <c r="AU740" t="s">
        <v>3</v>
      </c>
      <c r="AV740">
        <v>1</v>
      </c>
      <c r="AW740">
        <v>2</v>
      </c>
      <c r="AX740">
        <v>55579183</v>
      </c>
      <c r="AY740">
        <v>1</v>
      </c>
      <c r="AZ740">
        <v>0</v>
      </c>
      <c r="BA740">
        <v>712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CX740">
        <f>Y740*Source!I2425</f>
        <v>2.488</v>
      </c>
      <c r="CY740">
        <f>AD740</f>
        <v>0</v>
      </c>
      <c r="CZ740">
        <f>AH740</f>
        <v>0</v>
      </c>
      <c r="DA740">
        <f>AL740</f>
        <v>1</v>
      </c>
      <c r="DB740">
        <f t="shared" si="60"/>
        <v>0</v>
      </c>
      <c r="DC740">
        <f t="shared" si="61"/>
        <v>0</v>
      </c>
    </row>
    <row r="741" spans="1:107" x14ac:dyDescent="0.2">
      <c r="A741">
        <f>ROW(Source!A2425)</f>
        <v>2425</v>
      </c>
      <c r="B741">
        <v>55574044</v>
      </c>
      <c r="C741">
        <v>55579177</v>
      </c>
      <c r="D741">
        <v>52278256</v>
      </c>
      <c r="E741">
        <v>1</v>
      </c>
      <c r="F741">
        <v>1</v>
      </c>
      <c r="G741">
        <v>27</v>
      </c>
      <c r="H741">
        <v>3</v>
      </c>
      <c r="I741" t="s">
        <v>550</v>
      </c>
      <c r="J741" t="s">
        <v>551</v>
      </c>
      <c r="K741" t="s">
        <v>552</v>
      </c>
      <c r="L741">
        <v>1339</v>
      </c>
      <c r="N741">
        <v>1007</v>
      </c>
      <c r="O741" t="s">
        <v>175</v>
      </c>
      <c r="P741" t="s">
        <v>175</v>
      </c>
      <c r="Q741">
        <v>1</v>
      </c>
      <c r="W741">
        <v>0</v>
      </c>
      <c r="X741">
        <v>1817333636</v>
      </c>
      <c r="Y741">
        <v>0.29899999999999999</v>
      </c>
      <c r="AA741">
        <v>590.78</v>
      </c>
      <c r="AB741">
        <v>0</v>
      </c>
      <c r="AC741">
        <v>0</v>
      </c>
      <c r="AD741">
        <v>0</v>
      </c>
      <c r="AE741">
        <v>590.78</v>
      </c>
      <c r="AF741">
        <v>0</v>
      </c>
      <c r="AG741">
        <v>0</v>
      </c>
      <c r="AH741">
        <v>0</v>
      </c>
      <c r="AI741">
        <v>1</v>
      </c>
      <c r="AJ741">
        <v>1</v>
      </c>
      <c r="AK741">
        <v>1</v>
      </c>
      <c r="AL741">
        <v>1</v>
      </c>
      <c r="AN741">
        <v>0</v>
      </c>
      <c r="AO741">
        <v>1</v>
      </c>
      <c r="AP741">
        <v>0</v>
      </c>
      <c r="AQ741">
        <v>0</v>
      </c>
      <c r="AR741">
        <v>0</v>
      </c>
      <c r="AS741" t="s">
        <v>3</v>
      </c>
      <c r="AT741">
        <v>0.29899999999999999</v>
      </c>
      <c r="AU741" t="s">
        <v>3</v>
      </c>
      <c r="AV741">
        <v>0</v>
      </c>
      <c r="AW741">
        <v>2</v>
      </c>
      <c r="AX741">
        <v>55579184</v>
      </c>
      <c r="AY741">
        <v>1</v>
      </c>
      <c r="AZ741">
        <v>0</v>
      </c>
      <c r="BA741">
        <v>713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CX741">
        <f>Y741*Source!I2425</f>
        <v>0.1196</v>
      </c>
      <c r="CY741">
        <f>AA741</f>
        <v>590.78</v>
      </c>
      <c r="CZ741">
        <f>AE741</f>
        <v>590.78</v>
      </c>
      <c r="DA741">
        <f>AI741</f>
        <v>1</v>
      </c>
      <c r="DB741">
        <f t="shared" si="60"/>
        <v>176.64</v>
      </c>
      <c r="DC741">
        <f t="shared" si="61"/>
        <v>0</v>
      </c>
    </row>
    <row r="742" spans="1:107" x14ac:dyDescent="0.2">
      <c r="A742">
        <f>ROW(Source!A2425)</f>
        <v>2425</v>
      </c>
      <c r="B742">
        <v>55574044</v>
      </c>
      <c r="C742">
        <v>55579177</v>
      </c>
      <c r="D742">
        <v>52277204</v>
      </c>
      <c r="E742">
        <v>1</v>
      </c>
      <c r="F742">
        <v>1</v>
      </c>
      <c r="G742">
        <v>27</v>
      </c>
      <c r="H742">
        <v>3</v>
      </c>
      <c r="I742" t="s">
        <v>553</v>
      </c>
      <c r="J742" t="s">
        <v>554</v>
      </c>
      <c r="K742" t="s">
        <v>555</v>
      </c>
      <c r="L742">
        <v>1348</v>
      </c>
      <c r="N742">
        <v>1009</v>
      </c>
      <c r="O742" t="s">
        <v>120</v>
      </c>
      <c r="P742" t="s">
        <v>120</v>
      </c>
      <c r="Q742">
        <v>1000</v>
      </c>
      <c r="W742">
        <v>0</v>
      </c>
      <c r="X742">
        <v>381792092</v>
      </c>
      <c r="Y742">
        <v>0.107</v>
      </c>
      <c r="AA742">
        <v>4207.5</v>
      </c>
      <c r="AB742">
        <v>0</v>
      </c>
      <c r="AC742">
        <v>0</v>
      </c>
      <c r="AD742">
        <v>0</v>
      </c>
      <c r="AE742">
        <v>4207.5</v>
      </c>
      <c r="AF742">
        <v>0</v>
      </c>
      <c r="AG742">
        <v>0</v>
      </c>
      <c r="AH742">
        <v>0</v>
      </c>
      <c r="AI742">
        <v>1</v>
      </c>
      <c r="AJ742">
        <v>1</v>
      </c>
      <c r="AK742">
        <v>1</v>
      </c>
      <c r="AL742">
        <v>1</v>
      </c>
      <c r="AN742">
        <v>0</v>
      </c>
      <c r="AO742">
        <v>1</v>
      </c>
      <c r="AP742">
        <v>0</v>
      </c>
      <c r="AQ742">
        <v>0</v>
      </c>
      <c r="AR742">
        <v>0</v>
      </c>
      <c r="AS742" t="s">
        <v>3</v>
      </c>
      <c r="AT742">
        <v>0.107</v>
      </c>
      <c r="AU742" t="s">
        <v>3</v>
      </c>
      <c r="AV742">
        <v>0</v>
      </c>
      <c r="AW742">
        <v>2</v>
      </c>
      <c r="AX742">
        <v>55579185</v>
      </c>
      <c r="AY742">
        <v>1</v>
      </c>
      <c r="AZ742">
        <v>0</v>
      </c>
      <c r="BA742">
        <v>714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CX742">
        <f>Y742*Source!I2425</f>
        <v>4.2800000000000005E-2</v>
      </c>
      <c r="CY742">
        <f>AA742</f>
        <v>4207.5</v>
      </c>
      <c r="CZ742">
        <f>AE742</f>
        <v>4207.5</v>
      </c>
      <c r="DA742">
        <f>AI742</f>
        <v>1</v>
      </c>
      <c r="DB742">
        <f t="shared" si="60"/>
        <v>450.2</v>
      </c>
      <c r="DC742">
        <f t="shared" si="61"/>
        <v>0</v>
      </c>
    </row>
    <row r="743" spans="1:107" x14ac:dyDescent="0.2">
      <c r="A743">
        <f>ROW(Source!A2425)</f>
        <v>2425</v>
      </c>
      <c r="B743">
        <v>55574044</v>
      </c>
      <c r="C743">
        <v>55579177</v>
      </c>
      <c r="D743">
        <v>52279001</v>
      </c>
      <c r="E743">
        <v>1</v>
      </c>
      <c r="F743">
        <v>1</v>
      </c>
      <c r="G743">
        <v>27</v>
      </c>
      <c r="H743">
        <v>3</v>
      </c>
      <c r="I743" t="s">
        <v>556</v>
      </c>
      <c r="J743" t="s">
        <v>557</v>
      </c>
      <c r="K743" t="s">
        <v>558</v>
      </c>
      <c r="L743">
        <v>1339</v>
      </c>
      <c r="N743">
        <v>1007</v>
      </c>
      <c r="O743" t="s">
        <v>175</v>
      </c>
      <c r="P743" t="s">
        <v>175</v>
      </c>
      <c r="Q743">
        <v>1</v>
      </c>
      <c r="W743">
        <v>0</v>
      </c>
      <c r="X743">
        <v>1057803868</v>
      </c>
      <c r="Y743">
        <v>7.6999999999999999E-2</v>
      </c>
      <c r="AA743">
        <v>35.25</v>
      </c>
      <c r="AB743">
        <v>0</v>
      </c>
      <c r="AC743">
        <v>0</v>
      </c>
      <c r="AD743">
        <v>0</v>
      </c>
      <c r="AE743">
        <v>35.25</v>
      </c>
      <c r="AF743">
        <v>0</v>
      </c>
      <c r="AG743">
        <v>0</v>
      </c>
      <c r="AH743">
        <v>0</v>
      </c>
      <c r="AI743">
        <v>1</v>
      </c>
      <c r="AJ743">
        <v>1</v>
      </c>
      <c r="AK743">
        <v>1</v>
      </c>
      <c r="AL743">
        <v>1</v>
      </c>
      <c r="AN743">
        <v>0</v>
      </c>
      <c r="AO743">
        <v>1</v>
      </c>
      <c r="AP743">
        <v>0</v>
      </c>
      <c r="AQ743">
        <v>0</v>
      </c>
      <c r="AR743">
        <v>0</v>
      </c>
      <c r="AS743" t="s">
        <v>3</v>
      </c>
      <c r="AT743">
        <v>7.6999999999999999E-2</v>
      </c>
      <c r="AU743" t="s">
        <v>3</v>
      </c>
      <c r="AV743">
        <v>0</v>
      </c>
      <c r="AW743">
        <v>2</v>
      </c>
      <c r="AX743">
        <v>55579186</v>
      </c>
      <c r="AY743">
        <v>1</v>
      </c>
      <c r="AZ743">
        <v>0</v>
      </c>
      <c r="BA743">
        <v>715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CX743">
        <f>Y743*Source!I2425</f>
        <v>3.0800000000000001E-2</v>
      </c>
      <c r="CY743">
        <f>AA743</f>
        <v>35.25</v>
      </c>
      <c r="CZ743">
        <f>AE743</f>
        <v>35.25</v>
      </c>
      <c r="DA743">
        <f>AI743</f>
        <v>1</v>
      </c>
      <c r="DB743">
        <f t="shared" si="60"/>
        <v>2.71</v>
      </c>
      <c r="DC743">
        <f t="shared" si="61"/>
        <v>0</v>
      </c>
    </row>
    <row r="744" spans="1:107" x14ac:dyDescent="0.2">
      <c r="A744">
        <f>ROW(Source!A2425)</f>
        <v>2425</v>
      </c>
      <c r="B744">
        <v>55574044</v>
      </c>
      <c r="C744">
        <v>55579177</v>
      </c>
      <c r="D744">
        <v>52281688</v>
      </c>
      <c r="E744">
        <v>1</v>
      </c>
      <c r="F744">
        <v>1</v>
      </c>
      <c r="G744">
        <v>27</v>
      </c>
      <c r="H744">
        <v>3</v>
      </c>
      <c r="I744" t="s">
        <v>270</v>
      </c>
      <c r="J744" t="s">
        <v>272</v>
      </c>
      <c r="K744" t="s">
        <v>271</v>
      </c>
      <c r="L744">
        <v>1354</v>
      </c>
      <c r="N744">
        <v>1010</v>
      </c>
      <c r="O744" t="s">
        <v>180</v>
      </c>
      <c r="P744" t="s">
        <v>180</v>
      </c>
      <c r="Q744">
        <v>1</v>
      </c>
      <c r="W744">
        <v>0</v>
      </c>
      <c r="X744">
        <v>-1873178035</v>
      </c>
      <c r="Y744">
        <v>10</v>
      </c>
      <c r="AA744">
        <v>236.53</v>
      </c>
      <c r="AB744">
        <v>0</v>
      </c>
      <c r="AC744">
        <v>0</v>
      </c>
      <c r="AD744">
        <v>0</v>
      </c>
      <c r="AE744">
        <v>236.53</v>
      </c>
      <c r="AF744">
        <v>0</v>
      </c>
      <c r="AG744">
        <v>0</v>
      </c>
      <c r="AH744">
        <v>0</v>
      </c>
      <c r="AI744">
        <v>1</v>
      </c>
      <c r="AJ744">
        <v>1</v>
      </c>
      <c r="AK744">
        <v>1</v>
      </c>
      <c r="AL744">
        <v>1</v>
      </c>
      <c r="AN744">
        <v>0</v>
      </c>
      <c r="AO744">
        <v>1</v>
      </c>
      <c r="AP744">
        <v>0</v>
      </c>
      <c r="AQ744">
        <v>0</v>
      </c>
      <c r="AR744">
        <v>0</v>
      </c>
      <c r="AS744" t="s">
        <v>3</v>
      </c>
      <c r="AT744">
        <v>10</v>
      </c>
      <c r="AU744" t="s">
        <v>3</v>
      </c>
      <c r="AV744">
        <v>0</v>
      </c>
      <c r="AW744">
        <v>2</v>
      </c>
      <c r="AX744">
        <v>55579187</v>
      </c>
      <c r="AY744">
        <v>1</v>
      </c>
      <c r="AZ744">
        <v>0</v>
      </c>
      <c r="BA744">
        <v>716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CX744">
        <f>Y744*Source!I2425</f>
        <v>4</v>
      </c>
      <c r="CY744">
        <f>AA744</f>
        <v>236.53</v>
      </c>
      <c r="CZ744">
        <f>AE744</f>
        <v>236.53</v>
      </c>
      <c r="DA744">
        <f>AI744</f>
        <v>1</v>
      </c>
      <c r="DB744">
        <f t="shared" si="60"/>
        <v>2365.3000000000002</v>
      </c>
      <c r="DC744">
        <f t="shared" si="61"/>
        <v>0</v>
      </c>
    </row>
    <row r="745" spans="1:107" x14ac:dyDescent="0.2">
      <c r="A745">
        <f>ROW(Source!A2427)</f>
        <v>2427</v>
      </c>
      <c r="B745">
        <v>55574044</v>
      </c>
      <c r="C745">
        <v>55579189</v>
      </c>
      <c r="D745">
        <v>52263930</v>
      </c>
      <c r="E745">
        <v>27</v>
      </c>
      <c r="F745">
        <v>1</v>
      </c>
      <c r="G745">
        <v>27</v>
      </c>
      <c r="H745">
        <v>1</v>
      </c>
      <c r="I745" t="s">
        <v>530</v>
      </c>
      <c r="J745" t="s">
        <v>3</v>
      </c>
      <c r="K745" t="s">
        <v>531</v>
      </c>
      <c r="L745">
        <v>1191</v>
      </c>
      <c r="N745">
        <v>1013</v>
      </c>
      <c r="O745" t="s">
        <v>532</v>
      </c>
      <c r="P745" t="s">
        <v>532</v>
      </c>
      <c r="Q745">
        <v>1</v>
      </c>
      <c r="W745">
        <v>0</v>
      </c>
      <c r="X745">
        <v>476480486</v>
      </c>
      <c r="Y745">
        <v>6.22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1</v>
      </c>
      <c r="AK745">
        <v>1</v>
      </c>
      <c r="AL745">
        <v>1</v>
      </c>
      <c r="AN745">
        <v>0</v>
      </c>
      <c r="AO745">
        <v>1</v>
      </c>
      <c r="AP745">
        <v>0</v>
      </c>
      <c r="AQ745">
        <v>0</v>
      </c>
      <c r="AR745">
        <v>0</v>
      </c>
      <c r="AS745" t="s">
        <v>3</v>
      </c>
      <c r="AT745">
        <v>6.22</v>
      </c>
      <c r="AU745" t="s">
        <v>3</v>
      </c>
      <c r="AV745">
        <v>1</v>
      </c>
      <c r="AW745">
        <v>2</v>
      </c>
      <c r="AX745">
        <v>55579195</v>
      </c>
      <c r="AY745">
        <v>1</v>
      </c>
      <c r="AZ745">
        <v>0</v>
      </c>
      <c r="BA745">
        <v>717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CX745">
        <f>Y745*Source!I2427</f>
        <v>2.488</v>
      </c>
      <c r="CY745">
        <f>AD745</f>
        <v>0</v>
      </c>
      <c r="CZ745">
        <f>AH745</f>
        <v>0</v>
      </c>
      <c r="DA745">
        <f>AL745</f>
        <v>1</v>
      </c>
      <c r="DB745">
        <f t="shared" si="60"/>
        <v>0</v>
      </c>
      <c r="DC745">
        <f t="shared" si="61"/>
        <v>0</v>
      </c>
    </row>
    <row r="746" spans="1:107" x14ac:dyDescent="0.2">
      <c r="A746">
        <f>ROW(Source!A2427)</f>
        <v>2427</v>
      </c>
      <c r="B746">
        <v>55574044</v>
      </c>
      <c r="C746">
        <v>55579189</v>
      </c>
      <c r="D746">
        <v>52278256</v>
      </c>
      <c r="E746">
        <v>1</v>
      </c>
      <c r="F746">
        <v>1</v>
      </c>
      <c r="G746">
        <v>27</v>
      </c>
      <c r="H746">
        <v>3</v>
      </c>
      <c r="I746" t="s">
        <v>550</v>
      </c>
      <c r="J746" t="s">
        <v>551</v>
      </c>
      <c r="K746" t="s">
        <v>552</v>
      </c>
      <c r="L746">
        <v>1339</v>
      </c>
      <c r="N746">
        <v>1007</v>
      </c>
      <c r="O746" t="s">
        <v>175</v>
      </c>
      <c r="P746" t="s">
        <v>175</v>
      </c>
      <c r="Q746">
        <v>1</v>
      </c>
      <c r="W746">
        <v>0</v>
      </c>
      <c r="X746">
        <v>1817333636</v>
      </c>
      <c r="Y746">
        <v>0.29899999999999999</v>
      </c>
      <c r="AA746">
        <v>590.78</v>
      </c>
      <c r="AB746">
        <v>0</v>
      </c>
      <c r="AC746">
        <v>0</v>
      </c>
      <c r="AD746">
        <v>0</v>
      </c>
      <c r="AE746">
        <v>590.78</v>
      </c>
      <c r="AF746">
        <v>0</v>
      </c>
      <c r="AG746">
        <v>0</v>
      </c>
      <c r="AH746">
        <v>0</v>
      </c>
      <c r="AI746">
        <v>1</v>
      </c>
      <c r="AJ746">
        <v>1</v>
      </c>
      <c r="AK746">
        <v>1</v>
      </c>
      <c r="AL746">
        <v>1</v>
      </c>
      <c r="AN746">
        <v>0</v>
      </c>
      <c r="AO746">
        <v>1</v>
      </c>
      <c r="AP746">
        <v>0</v>
      </c>
      <c r="AQ746">
        <v>0</v>
      </c>
      <c r="AR746">
        <v>0</v>
      </c>
      <c r="AS746" t="s">
        <v>3</v>
      </c>
      <c r="AT746">
        <v>0.29899999999999999</v>
      </c>
      <c r="AU746" t="s">
        <v>3</v>
      </c>
      <c r="AV746">
        <v>0</v>
      </c>
      <c r="AW746">
        <v>2</v>
      </c>
      <c r="AX746">
        <v>55579196</v>
      </c>
      <c r="AY746">
        <v>1</v>
      </c>
      <c r="AZ746">
        <v>0</v>
      </c>
      <c r="BA746">
        <v>718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CX746">
        <f>Y746*Source!I2427</f>
        <v>0.1196</v>
      </c>
      <c r="CY746">
        <f>AA746</f>
        <v>590.78</v>
      </c>
      <c r="CZ746">
        <f>AE746</f>
        <v>590.78</v>
      </c>
      <c r="DA746">
        <f>AI746</f>
        <v>1</v>
      </c>
      <c r="DB746">
        <f t="shared" si="60"/>
        <v>176.64</v>
      </c>
      <c r="DC746">
        <f t="shared" si="61"/>
        <v>0</v>
      </c>
    </row>
    <row r="747" spans="1:107" x14ac:dyDescent="0.2">
      <c r="A747">
        <f>ROW(Source!A2427)</f>
        <v>2427</v>
      </c>
      <c r="B747">
        <v>55574044</v>
      </c>
      <c r="C747">
        <v>55579189</v>
      </c>
      <c r="D747">
        <v>52277204</v>
      </c>
      <c r="E747">
        <v>1</v>
      </c>
      <c r="F747">
        <v>1</v>
      </c>
      <c r="G747">
        <v>27</v>
      </c>
      <c r="H747">
        <v>3</v>
      </c>
      <c r="I747" t="s">
        <v>553</v>
      </c>
      <c r="J747" t="s">
        <v>554</v>
      </c>
      <c r="K747" t="s">
        <v>555</v>
      </c>
      <c r="L747">
        <v>1348</v>
      </c>
      <c r="N747">
        <v>1009</v>
      </c>
      <c r="O747" t="s">
        <v>120</v>
      </c>
      <c r="P747" t="s">
        <v>120</v>
      </c>
      <c r="Q747">
        <v>1000</v>
      </c>
      <c r="W747">
        <v>0</v>
      </c>
      <c r="X747">
        <v>381792092</v>
      </c>
      <c r="Y747">
        <v>0.107</v>
      </c>
      <c r="AA747">
        <v>4207.5</v>
      </c>
      <c r="AB747">
        <v>0</v>
      </c>
      <c r="AC747">
        <v>0</v>
      </c>
      <c r="AD747">
        <v>0</v>
      </c>
      <c r="AE747">
        <v>4207.5</v>
      </c>
      <c r="AF747">
        <v>0</v>
      </c>
      <c r="AG747">
        <v>0</v>
      </c>
      <c r="AH747">
        <v>0</v>
      </c>
      <c r="AI747">
        <v>1</v>
      </c>
      <c r="AJ747">
        <v>1</v>
      </c>
      <c r="AK747">
        <v>1</v>
      </c>
      <c r="AL747">
        <v>1</v>
      </c>
      <c r="AN747">
        <v>0</v>
      </c>
      <c r="AO747">
        <v>1</v>
      </c>
      <c r="AP747">
        <v>0</v>
      </c>
      <c r="AQ747">
        <v>0</v>
      </c>
      <c r="AR747">
        <v>0</v>
      </c>
      <c r="AS747" t="s">
        <v>3</v>
      </c>
      <c r="AT747">
        <v>0.107</v>
      </c>
      <c r="AU747" t="s">
        <v>3</v>
      </c>
      <c r="AV747">
        <v>0</v>
      </c>
      <c r="AW747">
        <v>2</v>
      </c>
      <c r="AX747">
        <v>55579197</v>
      </c>
      <c r="AY747">
        <v>1</v>
      </c>
      <c r="AZ747">
        <v>0</v>
      </c>
      <c r="BA747">
        <v>719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CX747">
        <f>Y747*Source!I2427</f>
        <v>4.2800000000000005E-2</v>
      </c>
      <c r="CY747">
        <f>AA747</f>
        <v>4207.5</v>
      </c>
      <c r="CZ747">
        <f>AE747</f>
        <v>4207.5</v>
      </c>
      <c r="DA747">
        <f>AI747</f>
        <v>1</v>
      </c>
      <c r="DB747">
        <f t="shared" si="60"/>
        <v>450.2</v>
      </c>
      <c r="DC747">
        <f t="shared" si="61"/>
        <v>0</v>
      </c>
    </row>
    <row r="748" spans="1:107" x14ac:dyDescent="0.2">
      <c r="A748">
        <f>ROW(Source!A2427)</f>
        <v>2427</v>
      </c>
      <c r="B748">
        <v>55574044</v>
      </c>
      <c r="C748">
        <v>55579189</v>
      </c>
      <c r="D748">
        <v>52279001</v>
      </c>
      <c r="E748">
        <v>1</v>
      </c>
      <c r="F748">
        <v>1</v>
      </c>
      <c r="G748">
        <v>27</v>
      </c>
      <c r="H748">
        <v>3</v>
      </c>
      <c r="I748" t="s">
        <v>556</v>
      </c>
      <c r="J748" t="s">
        <v>557</v>
      </c>
      <c r="K748" t="s">
        <v>558</v>
      </c>
      <c r="L748">
        <v>1339</v>
      </c>
      <c r="N748">
        <v>1007</v>
      </c>
      <c r="O748" t="s">
        <v>175</v>
      </c>
      <c r="P748" t="s">
        <v>175</v>
      </c>
      <c r="Q748">
        <v>1</v>
      </c>
      <c r="W748">
        <v>0</v>
      </c>
      <c r="X748">
        <v>1057803868</v>
      </c>
      <c r="Y748">
        <v>7.6999999999999999E-2</v>
      </c>
      <c r="AA748">
        <v>35.25</v>
      </c>
      <c r="AB748">
        <v>0</v>
      </c>
      <c r="AC748">
        <v>0</v>
      </c>
      <c r="AD748">
        <v>0</v>
      </c>
      <c r="AE748">
        <v>35.25</v>
      </c>
      <c r="AF748">
        <v>0</v>
      </c>
      <c r="AG748">
        <v>0</v>
      </c>
      <c r="AH748">
        <v>0</v>
      </c>
      <c r="AI748">
        <v>1</v>
      </c>
      <c r="AJ748">
        <v>1</v>
      </c>
      <c r="AK748">
        <v>1</v>
      </c>
      <c r="AL748">
        <v>1</v>
      </c>
      <c r="AN748">
        <v>0</v>
      </c>
      <c r="AO748">
        <v>1</v>
      </c>
      <c r="AP748">
        <v>0</v>
      </c>
      <c r="AQ748">
        <v>0</v>
      </c>
      <c r="AR748">
        <v>0</v>
      </c>
      <c r="AS748" t="s">
        <v>3</v>
      </c>
      <c r="AT748">
        <v>7.6999999999999999E-2</v>
      </c>
      <c r="AU748" t="s">
        <v>3</v>
      </c>
      <c r="AV748">
        <v>0</v>
      </c>
      <c r="AW748">
        <v>2</v>
      </c>
      <c r="AX748">
        <v>55579198</v>
      </c>
      <c r="AY748">
        <v>1</v>
      </c>
      <c r="AZ748">
        <v>0</v>
      </c>
      <c r="BA748">
        <v>720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CX748">
        <f>Y748*Source!I2427</f>
        <v>3.0800000000000001E-2</v>
      </c>
      <c r="CY748">
        <f>AA748</f>
        <v>35.25</v>
      </c>
      <c r="CZ748">
        <f>AE748</f>
        <v>35.25</v>
      </c>
      <c r="DA748">
        <f>AI748</f>
        <v>1</v>
      </c>
      <c r="DB748">
        <f t="shared" si="60"/>
        <v>2.71</v>
      </c>
      <c r="DC748">
        <f t="shared" si="61"/>
        <v>0</v>
      </c>
    </row>
    <row r="749" spans="1:107" x14ac:dyDescent="0.2">
      <c r="A749">
        <f>ROW(Source!A2427)</f>
        <v>2427</v>
      </c>
      <c r="B749">
        <v>55574044</v>
      </c>
      <c r="C749">
        <v>55579189</v>
      </c>
      <c r="D749">
        <v>52281688</v>
      </c>
      <c r="E749">
        <v>1</v>
      </c>
      <c r="F749">
        <v>1</v>
      </c>
      <c r="G749">
        <v>27</v>
      </c>
      <c r="H749">
        <v>3</v>
      </c>
      <c r="I749" t="s">
        <v>270</v>
      </c>
      <c r="J749" t="s">
        <v>272</v>
      </c>
      <c r="K749" t="s">
        <v>271</v>
      </c>
      <c r="L749">
        <v>1354</v>
      </c>
      <c r="N749">
        <v>1010</v>
      </c>
      <c r="O749" t="s">
        <v>180</v>
      </c>
      <c r="P749" t="s">
        <v>180</v>
      </c>
      <c r="Q749">
        <v>1</v>
      </c>
      <c r="W749">
        <v>0</v>
      </c>
      <c r="X749">
        <v>-1873178035</v>
      </c>
      <c r="Y749">
        <v>10</v>
      </c>
      <c r="AA749">
        <v>236.53</v>
      </c>
      <c r="AB749">
        <v>0</v>
      </c>
      <c r="AC749">
        <v>0</v>
      </c>
      <c r="AD749">
        <v>0</v>
      </c>
      <c r="AE749">
        <v>236.53</v>
      </c>
      <c r="AF749">
        <v>0</v>
      </c>
      <c r="AG749">
        <v>0</v>
      </c>
      <c r="AH749">
        <v>0</v>
      </c>
      <c r="AI749">
        <v>1</v>
      </c>
      <c r="AJ749">
        <v>1</v>
      </c>
      <c r="AK749">
        <v>1</v>
      </c>
      <c r="AL749">
        <v>1</v>
      </c>
      <c r="AN749">
        <v>0</v>
      </c>
      <c r="AO749">
        <v>1</v>
      </c>
      <c r="AP749">
        <v>0</v>
      </c>
      <c r="AQ749">
        <v>0</v>
      </c>
      <c r="AR749">
        <v>0</v>
      </c>
      <c r="AS749" t="s">
        <v>3</v>
      </c>
      <c r="AT749">
        <v>10</v>
      </c>
      <c r="AU749" t="s">
        <v>3</v>
      </c>
      <c r="AV749">
        <v>0</v>
      </c>
      <c r="AW749">
        <v>2</v>
      </c>
      <c r="AX749">
        <v>55579199</v>
      </c>
      <c r="AY749">
        <v>1</v>
      </c>
      <c r="AZ749">
        <v>0</v>
      </c>
      <c r="BA749">
        <v>721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CX749">
        <f>Y749*Source!I2427</f>
        <v>4</v>
      </c>
      <c r="CY749">
        <f>AA749</f>
        <v>236.53</v>
      </c>
      <c r="CZ749">
        <f>AE749</f>
        <v>236.53</v>
      </c>
      <c r="DA749">
        <f>AI749</f>
        <v>1</v>
      </c>
      <c r="DB749">
        <f t="shared" si="60"/>
        <v>2365.3000000000002</v>
      </c>
      <c r="DC749">
        <f t="shared" si="61"/>
        <v>0</v>
      </c>
    </row>
    <row r="750" spans="1:107" x14ac:dyDescent="0.2">
      <c r="A750">
        <f>ROW(Source!A2429)</f>
        <v>2429</v>
      </c>
      <c r="B750">
        <v>55574044</v>
      </c>
      <c r="C750">
        <v>55579201</v>
      </c>
      <c r="D750">
        <v>52263930</v>
      </c>
      <c r="E750">
        <v>27</v>
      </c>
      <c r="F750">
        <v>1</v>
      </c>
      <c r="G750">
        <v>27</v>
      </c>
      <c r="H750">
        <v>1</v>
      </c>
      <c r="I750" t="s">
        <v>530</v>
      </c>
      <c r="J750" t="s">
        <v>3</v>
      </c>
      <c r="K750" t="s">
        <v>531</v>
      </c>
      <c r="L750">
        <v>1191</v>
      </c>
      <c r="N750">
        <v>1013</v>
      </c>
      <c r="O750" t="s">
        <v>532</v>
      </c>
      <c r="P750" t="s">
        <v>532</v>
      </c>
      <c r="Q750">
        <v>1</v>
      </c>
      <c r="W750">
        <v>0</v>
      </c>
      <c r="X750">
        <v>476480486</v>
      </c>
      <c r="Y750">
        <v>6.22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1</v>
      </c>
      <c r="AK750">
        <v>1</v>
      </c>
      <c r="AL750">
        <v>1</v>
      </c>
      <c r="AN750">
        <v>0</v>
      </c>
      <c r="AO750">
        <v>1</v>
      </c>
      <c r="AP750">
        <v>0</v>
      </c>
      <c r="AQ750">
        <v>0</v>
      </c>
      <c r="AR750">
        <v>0</v>
      </c>
      <c r="AS750" t="s">
        <v>3</v>
      </c>
      <c r="AT750">
        <v>6.22</v>
      </c>
      <c r="AU750" t="s">
        <v>3</v>
      </c>
      <c r="AV750">
        <v>1</v>
      </c>
      <c r="AW750">
        <v>2</v>
      </c>
      <c r="AX750">
        <v>55579207</v>
      </c>
      <c r="AY750">
        <v>1</v>
      </c>
      <c r="AZ750">
        <v>0</v>
      </c>
      <c r="BA750">
        <v>722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CX750">
        <f>Y750*Source!I2429</f>
        <v>1.244</v>
      </c>
      <c r="CY750">
        <f>AD750</f>
        <v>0</v>
      </c>
      <c r="CZ750">
        <f>AH750</f>
        <v>0</v>
      </c>
      <c r="DA750">
        <f>AL750</f>
        <v>1</v>
      </c>
      <c r="DB750">
        <f t="shared" si="60"/>
        <v>0</v>
      </c>
      <c r="DC750">
        <f t="shared" si="61"/>
        <v>0</v>
      </c>
    </row>
    <row r="751" spans="1:107" x14ac:dyDescent="0.2">
      <c r="A751">
        <f>ROW(Source!A2429)</f>
        <v>2429</v>
      </c>
      <c r="B751">
        <v>55574044</v>
      </c>
      <c r="C751">
        <v>55579201</v>
      </c>
      <c r="D751">
        <v>52278256</v>
      </c>
      <c r="E751">
        <v>1</v>
      </c>
      <c r="F751">
        <v>1</v>
      </c>
      <c r="G751">
        <v>27</v>
      </c>
      <c r="H751">
        <v>3</v>
      </c>
      <c r="I751" t="s">
        <v>550</v>
      </c>
      <c r="J751" t="s">
        <v>551</v>
      </c>
      <c r="K751" t="s">
        <v>552</v>
      </c>
      <c r="L751">
        <v>1339</v>
      </c>
      <c r="N751">
        <v>1007</v>
      </c>
      <c r="O751" t="s">
        <v>175</v>
      </c>
      <c r="P751" t="s">
        <v>175</v>
      </c>
      <c r="Q751">
        <v>1</v>
      </c>
      <c r="W751">
        <v>0</v>
      </c>
      <c r="X751">
        <v>1817333636</v>
      </c>
      <c r="Y751">
        <v>0.29899999999999999</v>
      </c>
      <c r="AA751">
        <v>590.78</v>
      </c>
      <c r="AB751">
        <v>0</v>
      </c>
      <c r="AC751">
        <v>0</v>
      </c>
      <c r="AD751">
        <v>0</v>
      </c>
      <c r="AE751">
        <v>590.78</v>
      </c>
      <c r="AF751">
        <v>0</v>
      </c>
      <c r="AG751">
        <v>0</v>
      </c>
      <c r="AH751">
        <v>0</v>
      </c>
      <c r="AI751">
        <v>1</v>
      </c>
      <c r="AJ751">
        <v>1</v>
      </c>
      <c r="AK751">
        <v>1</v>
      </c>
      <c r="AL751">
        <v>1</v>
      </c>
      <c r="AN751">
        <v>0</v>
      </c>
      <c r="AO751">
        <v>1</v>
      </c>
      <c r="AP751">
        <v>0</v>
      </c>
      <c r="AQ751">
        <v>0</v>
      </c>
      <c r="AR751">
        <v>0</v>
      </c>
      <c r="AS751" t="s">
        <v>3</v>
      </c>
      <c r="AT751">
        <v>0.29899999999999999</v>
      </c>
      <c r="AU751" t="s">
        <v>3</v>
      </c>
      <c r="AV751">
        <v>0</v>
      </c>
      <c r="AW751">
        <v>2</v>
      </c>
      <c r="AX751">
        <v>55579208</v>
      </c>
      <c r="AY751">
        <v>1</v>
      </c>
      <c r="AZ751">
        <v>0</v>
      </c>
      <c r="BA751">
        <v>723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CX751">
        <f>Y751*Source!I2429</f>
        <v>5.9799999999999999E-2</v>
      </c>
      <c r="CY751">
        <f>AA751</f>
        <v>590.78</v>
      </c>
      <c r="CZ751">
        <f>AE751</f>
        <v>590.78</v>
      </c>
      <c r="DA751">
        <f>AI751</f>
        <v>1</v>
      </c>
      <c r="DB751">
        <f t="shared" si="60"/>
        <v>176.64</v>
      </c>
      <c r="DC751">
        <f t="shared" si="61"/>
        <v>0</v>
      </c>
    </row>
    <row r="752" spans="1:107" x14ac:dyDescent="0.2">
      <c r="A752">
        <f>ROW(Source!A2429)</f>
        <v>2429</v>
      </c>
      <c r="B752">
        <v>55574044</v>
      </c>
      <c r="C752">
        <v>55579201</v>
      </c>
      <c r="D752">
        <v>52277204</v>
      </c>
      <c r="E752">
        <v>1</v>
      </c>
      <c r="F752">
        <v>1</v>
      </c>
      <c r="G752">
        <v>27</v>
      </c>
      <c r="H752">
        <v>3</v>
      </c>
      <c r="I752" t="s">
        <v>553</v>
      </c>
      <c r="J752" t="s">
        <v>554</v>
      </c>
      <c r="K752" t="s">
        <v>555</v>
      </c>
      <c r="L752">
        <v>1348</v>
      </c>
      <c r="N752">
        <v>1009</v>
      </c>
      <c r="O752" t="s">
        <v>120</v>
      </c>
      <c r="P752" t="s">
        <v>120</v>
      </c>
      <c r="Q752">
        <v>1000</v>
      </c>
      <c r="W752">
        <v>0</v>
      </c>
      <c r="X752">
        <v>381792092</v>
      </c>
      <c r="Y752">
        <v>0.107</v>
      </c>
      <c r="AA752">
        <v>4207.5</v>
      </c>
      <c r="AB752">
        <v>0</v>
      </c>
      <c r="AC752">
        <v>0</v>
      </c>
      <c r="AD752">
        <v>0</v>
      </c>
      <c r="AE752">
        <v>4207.5</v>
      </c>
      <c r="AF752">
        <v>0</v>
      </c>
      <c r="AG752">
        <v>0</v>
      </c>
      <c r="AH752">
        <v>0</v>
      </c>
      <c r="AI752">
        <v>1</v>
      </c>
      <c r="AJ752">
        <v>1</v>
      </c>
      <c r="AK752">
        <v>1</v>
      </c>
      <c r="AL752">
        <v>1</v>
      </c>
      <c r="AN752">
        <v>0</v>
      </c>
      <c r="AO752">
        <v>1</v>
      </c>
      <c r="AP752">
        <v>0</v>
      </c>
      <c r="AQ752">
        <v>0</v>
      </c>
      <c r="AR752">
        <v>0</v>
      </c>
      <c r="AS752" t="s">
        <v>3</v>
      </c>
      <c r="AT752">
        <v>0.107</v>
      </c>
      <c r="AU752" t="s">
        <v>3</v>
      </c>
      <c r="AV752">
        <v>0</v>
      </c>
      <c r="AW752">
        <v>2</v>
      </c>
      <c r="AX752">
        <v>55579209</v>
      </c>
      <c r="AY752">
        <v>1</v>
      </c>
      <c r="AZ752">
        <v>0</v>
      </c>
      <c r="BA752">
        <v>724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CX752">
        <f>Y752*Source!I2429</f>
        <v>2.1400000000000002E-2</v>
      </c>
      <c r="CY752">
        <f>AA752</f>
        <v>4207.5</v>
      </c>
      <c r="CZ752">
        <f>AE752</f>
        <v>4207.5</v>
      </c>
      <c r="DA752">
        <f>AI752</f>
        <v>1</v>
      </c>
      <c r="DB752">
        <f t="shared" si="60"/>
        <v>450.2</v>
      </c>
      <c r="DC752">
        <f t="shared" si="61"/>
        <v>0</v>
      </c>
    </row>
    <row r="753" spans="1:107" x14ac:dyDescent="0.2">
      <c r="A753">
        <f>ROW(Source!A2429)</f>
        <v>2429</v>
      </c>
      <c r="B753">
        <v>55574044</v>
      </c>
      <c r="C753">
        <v>55579201</v>
      </c>
      <c r="D753">
        <v>52279001</v>
      </c>
      <c r="E753">
        <v>1</v>
      </c>
      <c r="F753">
        <v>1</v>
      </c>
      <c r="G753">
        <v>27</v>
      </c>
      <c r="H753">
        <v>3</v>
      </c>
      <c r="I753" t="s">
        <v>556</v>
      </c>
      <c r="J753" t="s">
        <v>557</v>
      </c>
      <c r="K753" t="s">
        <v>558</v>
      </c>
      <c r="L753">
        <v>1339</v>
      </c>
      <c r="N753">
        <v>1007</v>
      </c>
      <c r="O753" t="s">
        <v>175</v>
      </c>
      <c r="P753" t="s">
        <v>175</v>
      </c>
      <c r="Q753">
        <v>1</v>
      </c>
      <c r="W753">
        <v>0</v>
      </c>
      <c r="X753">
        <v>1057803868</v>
      </c>
      <c r="Y753">
        <v>7.6999999999999999E-2</v>
      </c>
      <c r="AA753">
        <v>35.25</v>
      </c>
      <c r="AB753">
        <v>0</v>
      </c>
      <c r="AC753">
        <v>0</v>
      </c>
      <c r="AD753">
        <v>0</v>
      </c>
      <c r="AE753">
        <v>35.25</v>
      </c>
      <c r="AF753">
        <v>0</v>
      </c>
      <c r="AG753">
        <v>0</v>
      </c>
      <c r="AH753">
        <v>0</v>
      </c>
      <c r="AI753">
        <v>1</v>
      </c>
      <c r="AJ753">
        <v>1</v>
      </c>
      <c r="AK753">
        <v>1</v>
      </c>
      <c r="AL753">
        <v>1</v>
      </c>
      <c r="AN753">
        <v>0</v>
      </c>
      <c r="AO753">
        <v>1</v>
      </c>
      <c r="AP753">
        <v>0</v>
      </c>
      <c r="AQ753">
        <v>0</v>
      </c>
      <c r="AR753">
        <v>0</v>
      </c>
      <c r="AS753" t="s">
        <v>3</v>
      </c>
      <c r="AT753">
        <v>7.6999999999999999E-2</v>
      </c>
      <c r="AU753" t="s">
        <v>3</v>
      </c>
      <c r="AV753">
        <v>0</v>
      </c>
      <c r="AW753">
        <v>2</v>
      </c>
      <c r="AX753">
        <v>55579210</v>
      </c>
      <c r="AY753">
        <v>1</v>
      </c>
      <c r="AZ753">
        <v>0</v>
      </c>
      <c r="BA753">
        <v>725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CX753">
        <f>Y753*Source!I2429</f>
        <v>1.54E-2</v>
      </c>
      <c r="CY753">
        <f>AA753</f>
        <v>35.25</v>
      </c>
      <c r="CZ753">
        <f>AE753</f>
        <v>35.25</v>
      </c>
      <c r="DA753">
        <f>AI753</f>
        <v>1</v>
      </c>
      <c r="DB753">
        <f t="shared" si="60"/>
        <v>2.71</v>
      </c>
      <c r="DC753">
        <f t="shared" si="61"/>
        <v>0</v>
      </c>
    </row>
    <row r="754" spans="1:107" x14ac:dyDescent="0.2">
      <c r="A754">
        <f>ROW(Source!A2429)</f>
        <v>2429</v>
      </c>
      <c r="B754">
        <v>55574044</v>
      </c>
      <c r="C754">
        <v>55579201</v>
      </c>
      <c r="D754">
        <v>52281688</v>
      </c>
      <c r="E754">
        <v>1</v>
      </c>
      <c r="F754">
        <v>1</v>
      </c>
      <c r="G754">
        <v>27</v>
      </c>
      <c r="H754">
        <v>3</v>
      </c>
      <c r="I754" t="s">
        <v>270</v>
      </c>
      <c r="J754" t="s">
        <v>272</v>
      </c>
      <c r="K754" t="s">
        <v>271</v>
      </c>
      <c r="L754">
        <v>1354</v>
      </c>
      <c r="N754">
        <v>1010</v>
      </c>
      <c r="O754" t="s">
        <v>180</v>
      </c>
      <c r="P754" t="s">
        <v>180</v>
      </c>
      <c r="Q754">
        <v>1</v>
      </c>
      <c r="W754">
        <v>0</v>
      </c>
      <c r="X754">
        <v>-1873178035</v>
      </c>
      <c r="Y754">
        <v>10</v>
      </c>
      <c r="AA754">
        <v>236.53</v>
      </c>
      <c r="AB754">
        <v>0</v>
      </c>
      <c r="AC754">
        <v>0</v>
      </c>
      <c r="AD754">
        <v>0</v>
      </c>
      <c r="AE754">
        <v>236.53</v>
      </c>
      <c r="AF754">
        <v>0</v>
      </c>
      <c r="AG754">
        <v>0</v>
      </c>
      <c r="AH754">
        <v>0</v>
      </c>
      <c r="AI754">
        <v>1</v>
      </c>
      <c r="AJ754">
        <v>1</v>
      </c>
      <c r="AK754">
        <v>1</v>
      </c>
      <c r="AL754">
        <v>1</v>
      </c>
      <c r="AN754">
        <v>0</v>
      </c>
      <c r="AO754">
        <v>1</v>
      </c>
      <c r="AP754">
        <v>0</v>
      </c>
      <c r="AQ754">
        <v>0</v>
      </c>
      <c r="AR754">
        <v>0</v>
      </c>
      <c r="AS754" t="s">
        <v>3</v>
      </c>
      <c r="AT754">
        <v>10</v>
      </c>
      <c r="AU754" t="s">
        <v>3</v>
      </c>
      <c r="AV754">
        <v>0</v>
      </c>
      <c r="AW754">
        <v>2</v>
      </c>
      <c r="AX754">
        <v>55579211</v>
      </c>
      <c r="AY754">
        <v>1</v>
      </c>
      <c r="AZ754">
        <v>0</v>
      </c>
      <c r="BA754">
        <v>726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CX754">
        <f>Y754*Source!I2429</f>
        <v>2</v>
      </c>
      <c r="CY754">
        <f>AA754</f>
        <v>236.53</v>
      </c>
      <c r="CZ754">
        <f>AE754</f>
        <v>236.53</v>
      </c>
      <c r="DA754">
        <f>AI754</f>
        <v>1</v>
      </c>
      <c r="DB754">
        <f t="shared" si="60"/>
        <v>2365.3000000000002</v>
      </c>
      <c r="DC754">
        <f t="shared" si="61"/>
        <v>0</v>
      </c>
    </row>
    <row r="755" spans="1:107" x14ac:dyDescent="0.2">
      <c r="A755">
        <f>ROW(Source!A2467)</f>
        <v>2467</v>
      </c>
      <c r="B755">
        <v>55574044</v>
      </c>
      <c r="C755">
        <v>55579269</v>
      </c>
      <c r="D755">
        <v>52263930</v>
      </c>
      <c r="E755">
        <v>27</v>
      </c>
      <c r="F755">
        <v>1</v>
      </c>
      <c r="G755">
        <v>27</v>
      </c>
      <c r="H755">
        <v>1</v>
      </c>
      <c r="I755" t="s">
        <v>530</v>
      </c>
      <c r="J755" t="s">
        <v>3</v>
      </c>
      <c r="K755" t="s">
        <v>531</v>
      </c>
      <c r="L755">
        <v>1191</v>
      </c>
      <c r="N755">
        <v>1013</v>
      </c>
      <c r="O755" t="s">
        <v>532</v>
      </c>
      <c r="P755" t="s">
        <v>532</v>
      </c>
      <c r="Q755">
        <v>1</v>
      </c>
      <c r="W755">
        <v>0</v>
      </c>
      <c r="X755">
        <v>476480486</v>
      </c>
      <c r="Y755">
        <v>6.22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1</v>
      </c>
      <c r="AK755">
        <v>1</v>
      </c>
      <c r="AL755">
        <v>1</v>
      </c>
      <c r="AN755">
        <v>0</v>
      </c>
      <c r="AO755">
        <v>1</v>
      </c>
      <c r="AP755">
        <v>0</v>
      </c>
      <c r="AQ755">
        <v>0</v>
      </c>
      <c r="AR755">
        <v>0</v>
      </c>
      <c r="AS755" t="s">
        <v>3</v>
      </c>
      <c r="AT755">
        <v>6.22</v>
      </c>
      <c r="AU755" t="s">
        <v>3</v>
      </c>
      <c r="AV755">
        <v>1</v>
      </c>
      <c r="AW755">
        <v>2</v>
      </c>
      <c r="AX755">
        <v>55579275</v>
      </c>
      <c r="AY755">
        <v>1</v>
      </c>
      <c r="AZ755">
        <v>0</v>
      </c>
      <c r="BA755">
        <v>727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CX755">
        <f>Y755*Source!I2467</f>
        <v>12.44</v>
      </c>
      <c r="CY755">
        <f>AD755</f>
        <v>0</v>
      </c>
      <c r="CZ755">
        <f>AH755</f>
        <v>0</v>
      </c>
      <c r="DA755">
        <f>AL755</f>
        <v>1</v>
      </c>
      <c r="DB755">
        <f t="shared" si="60"/>
        <v>0</v>
      </c>
      <c r="DC755">
        <f t="shared" si="61"/>
        <v>0</v>
      </c>
    </row>
    <row r="756" spans="1:107" x14ac:dyDescent="0.2">
      <c r="A756">
        <f>ROW(Source!A2467)</f>
        <v>2467</v>
      </c>
      <c r="B756">
        <v>55574044</v>
      </c>
      <c r="C756">
        <v>55579269</v>
      </c>
      <c r="D756">
        <v>52278256</v>
      </c>
      <c r="E756">
        <v>1</v>
      </c>
      <c r="F756">
        <v>1</v>
      </c>
      <c r="G756">
        <v>27</v>
      </c>
      <c r="H756">
        <v>3</v>
      </c>
      <c r="I756" t="s">
        <v>550</v>
      </c>
      <c r="J756" t="s">
        <v>551</v>
      </c>
      <c r="K756" t="s">
        <v>552</v>
      </c>
      <c r="L756">
        <v>1339</v>
      </c>
      <c r="N756">
        <v>1007</v>
      </c>
      <c r="O756" t="s">
        <v>175</v>
      </c>
      <c r="P756" t="s">
        <v>175</v>
      </c>
      <c r="Q756">
        <v>1</v>
      </c>
      <c r="W756">
        <v>0</v>
      </c>
      <c r="X756">
        <v>1817333636</v>
      </c>
      <c r="Y756">
        <v>0.29899999999999999</v>
      </c>
      <c r="AA756">
        <v>590.78</v>
      </c>
      <c r="AB756">
        <v>0</v>
      </c>
      <c r="AC756">
        <v>0</v>
      </c>
      <c r="AD756">
        <v>0</v>
      </c>
      <c r="AE756">
        <v>590.78</v>
      </c>
      <c r="AF756">
        <v>0</v>
      </c>
      <c r="AG756">
        <v>0</v>
      </c>
      <c r="AH756">
        <v>0</v>
      </c>
      <c r="AI756">
        <v>1</v>
      </c>
      <c r="AJ756">
        <v>1</v>
      </c>
      <c r="AK756">
        <v>1</v>
      </c>
      <c r="AL756">
        <v>1</v>
      </c>
      <c r="AN756">
        <v>0</v>
      </c>
      <c r="AO756">
        <v>1</v>
      </c>
      <c r="AP756">
        <v>0</v>
      </c>
      <c r="AQ756">
        <v>0</v>
      </c>
      <c r="AR756">
        <v>0</v>
      </c>
      <c r="AS756" t="s">
        <v>3</v>
      </c>
      <c r="AT756">
        <v>0.29899999999999999</v>
      </c>
      <c r="AU756" t="s">
        <v>3</v>
      </c>
      <c r="AV756">
        <v>0</v>
      </c>
      <c r="AW756">
        <v>2</v>
      </c>
      <c r="AX756">
        <v>55579276</v>
      </c>
      <c r="AY756">
        <v>1</v>
      </c>
      <c r="AZ756">
        <v>0</v>
      </c>
      <c r="BA756">
        <v>728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CX756">
        <f>Y756*Source!I2467</f>
        <v>0.59799999999999998</v>
      </c>
      <c r="CY756">
        <f>AA756</f>
        <v>590.78</v>
      </c>
      <c r="CZ756">
        <f>AE756</f>
        <v>590.78</v>
      </c>
      <c r="DA756">
        <f>AI756</f>
        <v>1</v>
      </c>
      <c r="DB756">
        <f t="shared" si="60"/>
        <v>176.64</v>
      </c>
      <c r="DC756">
        <f t="shared" si="61"/>
        <v>0</v>
      </c>
    </row>
    <row r="757" spans="1:107" x14ac:dyDescent="0.2">
      <c r="A757">
        <f>ROW(Source!A2467)</f>
        <v>2467</v>
      </c>
      <c r="B757">
        <v>55574044</v>
      </c>
      <c r="C757">
        <v>55579269</v>
      </c>
      <c r="D757">
        <v>52277204</v>
      </c>
      <c r="E757">
        <v>1</v>
      </c>
      <c r="F757">
        <v>1</v>
      </c>
      <c r="G757">
        <v>27</v>
      </c>
      <c r="H757">
        <v>3</v>
      </c>
      <c r="I757" t="s">
        <v>553</v>
      </c>
      <c r="J757" t="s">
        <v>554</v>
      </c>
      <c r="K757" t="s">
        <v>555</v>
      </c>
      <c r="L757">
        <v>1348</v>
      </c>
      <c r="N757">
        <v>1009</v>
      </c>
      <c r="O757" t="s">
        <v>120</v>
      </c>
      <c r="P757" t="s">
        <v>120</v>
      </c>
      <c r="Q757">
        <v>1000</v>
      </c>
      <c r="W757">
        <v>0</v>
      </c>
      <c r="X757">
        <v>381792092</v>
      </c>
      <c r="Y757">
        <v>0.107</v>
      </c>
      <c r="AA757">
        <v>4207.5</v>
      </c>
      <c r="AB757">
        <v>0</v>
      </c>
      <c r="AC757">
        <v>0</v>
      </c>
      <c r="AD757">
        <v>0</v>
      </c>
      <c r="AE757">
        <v>4207.5</v>
      </c>
      <c r="AF757">
        <v>0</v>
      </c>
      <c r="AG757">
        <v>0</v>
      </c>
      <c r="AH757">
        <v>0</v>
      </c>
      <c r="AI757">
        <v>1</v>
      </c>
      <c r="AJ757">
        <v>1</v>
      </c>
      <c r="AK757">
        <v>1</v>
      </c>
      <c r="AL757">
        <v>1</v>
      </c>
      <c r="AN757">
        <v>0</v>
      </c>
      <c r="AO757">
        <v>1</v>
      </c>
      <c r="AP757">
        <v>0</v>
      </c>
      <c r="AQ757">
        <v>0</v>
      </c>
      <c r="AR757">
        <v>0</v>
      </c>
      <c r="AS757" t="s">
        <v>3</v>
      </c>
      <c r="AT757">
        <v>0.107</v>
      </c>
      <c r="AU757" t="s">
        <v>3</v>
      </c>
      <c r="AV757">
        <v>0</v>
      </c>
      <c r="AW757">
        <v>2</v>
      </c>
      <c r="AX757">
        <v>55579277</v>
      </c>
      <c r="AY757">
        <v>1</v>
      </c>
      <c r="AZ757">
        <v>0</v>
      </c>
      <c r="BA757">
        <v>729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CX757">
        <f>Y757*Source!I2467</f>
        <v>0.214</v>
      </c>
      <c r="CY757">
        <f>AA757</f>
        <v>4207.5</v>
      </c>
      <c r="CZ757">
        <f>AE757</f>
        <v>4207.5</v>
      </c>
      <c r="DA757">
        <f>AI757</f>
        <v>1</v>
      </c>
      <c r="DB757">
        <f t="shared" si="60"/>
        <v>450.2</v>
      </c>
      <c r="DC757">
        <f t="shared" si="61"/>
        <v>0</v>
      </c>
    </row>
    <row r="758" spans="1:107" x14ac:dyDescent="0.2">
      <c r="A758">
        <f>ROW(Source!A2467)</f>
        <v>2467</v>
      </c>
      <c r="B758">
        <v>55574044</v>
      </c>
      <c r="C758">
        <v>55579269</v>
      </c>
      <c r="D758">
        <v>52279001</v>
      </c>
      <c r="E758">
        <v>1</v>
      </c>
      <c r="F758">
        <v>1</v>
      </c>
      <c r="G758">
        <v>27</v>
      </c>
      <c r="H758">
        <v>3</v>
      </c>
      <c r="I758" t="s">
        <v>556</v>
      </c>
      <c r="J758" t="s">
        <v>557</v>
      </c>
      <c r="K758" t="s">
        <v>558</v>
      </c>
      <c r="L758">
        <v>1339</v>
      </c>
      <c r="N758">
        <v>1007</v>
      </c>
      <c r="O758" t="s">
        <v>175</v>
      </c>
      <c r="P758" t="s">
        <v>175</v>
      </c>
      <c r="Q758">
        <v>1</v>
      </c>
      <c r="W758">
        <v>0</v>
      </c>
      <c r="X758">
        <v>1057803868</v>
      </c>
      <c r="Y758">
        <v>7.6999999999999999E-2</v>
      </c>
      <c r="AA758">
        <v>35.25</v>
      </c>
      <c r="AB758">
        <v>0</v>
      </c>
      <c r="AC758">
        <v>0</v>
      </c>
      <c r="AD758">
        <v>0</v>
      </c>
      <c r="AE758">
        <v>35.25</v>
      </c>
      <c r="AF758">
        <v>0</v>
      </c>
      <c r="AG758">
        <v>0</v>
      </c>
      <c r="AH758">
        <v>0</v>
      </c>
      <c r="AI758">
        <v>1</v>
      </c>
      <c r="AJ758">
        <v>1</v>
      </c>
      <c r="AK758">
        <v>1</v>
      </c>
      <c r="AL758">
        <v>1</v>
      </c>
      <c r="AN758">
        <v>0</v>
      </c>
      <c r="AO758">
        <v>1</v>
      </c>
      <c r="AP758">
        <v>0</v>
      </c>
      <c r="AQ758">
        <v>0</v>
      </c>
      <c r="AR758">
        <v>0</v>
      </c>
      <c r="AS758" t="s">
        <v>3</v>
      </c>
      <c r="AT758">
        <v>7.6999999999999999E-2</v>
      </c>
      <c r="AU758" t="s">
        <v>3</v>
      </c>
      <c r="AV758">
        <v>0</v>
      </c>
      <c r="AW758">
        <v>2</v>
      </c>
      <c r="AX758">
        <v>55579278</v>
      </c>
      <c r="AY758">
        <v>1</v>
      </c>
      <c r="AZ758">
        <v>0</v>
      </c>
      <c r="BA758">
        <v>730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CX758">
        <f>Y758*Source!I2467</f>
        <v>0.154</v>
      </c>
      <c r="CY758">
        <f>AA758</f>
        <v>35.25</v>
      </c>
      <c r="CZ758">
        <f>AE758</f>
        <v>35.25</v>
      </c>
      <c r="DA758">
        <f>AI758</f>
        <v>1</v>
      </c>
      <c r="DB758">
        <f t="shared" si="60"/>
        <v>2.71</v>
      </c>
      <c r="DC758">
        <f t="shared" si="61"/>
        <v>0</v>
      </c>
    </row>
    <row r="759" spans="1:107" x14ac:dyDescent="0.2">
      <c r="A759">
        <f>ROW(Source!A2467)</f>
        <v>2467</v>
      </c>
      <c r="B759">
        <v>55574044</v>
      </c>
      <c r="C759">
        <v>55579269</v>
      </c>
      <c r="D759">
        <v>52281688</v>
      </c>
      <c r="E759">
        <v>1</v>
      </c>
      <c r="F759">
        <v>1</v>
      </c>
      <c r="G759">
        <v>27</v>
      </c>
      <c r="H759">
        <v>3</v>
      </c>
      <c r="I759" t="s">
        <v>270</v>
      </c>
      <c r="J759" t="s">
        <v>272</v>
      </c>
      <c r="K759" t="s">
        <v>271</v>
      </c>
      <c r="L759">
        <v>1354</v>
      </c>
      <c r="N759">
        <v>1010</v>
      </c>
      <c r="O759" t="s">
        <v>180</v>
      </c>
      <c r="P759" t="s">
        <v>180</v>
      </c>
      <c r="Q759">
        <v>1</v>
      </c>
      <c r="W759">
        <v>0</v>
      </c>
      <c r="X759">
        <v>-1873178035</v>
      </c>
      <c r="Y759">
        <v>10</v>
      </c>
      <c r="AA759">
        <v>236.53</v>
      </c>
      <c r="AB759">
        <v>0</v>
      </c>
      <c r="AC759">
        <v>0</v>
      </c>
      <c r="AD759">
        <v>0</v>
      </c>
      <c r="AE759">
        <v>236.53</v>
      </c>
      <c r="AF759">
        <v>0</v>
      </c>
      <c r="AG759">
        <v>0</v>
      </c>
      <c r="AH759">
        <v>0</v>
      </c>
      <c r="AI759">
        <v>1</v>
      </c>
      <c r="AJ759">
        <v>1</v>
      </c>
      <c r="AK759">
        <v>1</v>
      </c>
      <c r="AL759">
        <v>1</v>
      </c>
      <c r="AN759">
        <v>0</v>
      </c>
      <c r="AO759">
        <v>1</v>
      </c>
      <c r="AP759">
        <v>0</v>
      </c>
      <c r="AQ759">
        <v>0</v>
      </c>
      <c r="AR759">
        <v>0</v>
      </c>
      <c r="AS759" t="s">
        <v>3</v>
      </c>
      <c r="AT759">
        <v>10</v>
      </c>
      <c r="AU759" t="s">
        <v>3</v>
      </c>
      <c r="AV759">
        <v>0</v>
      </c>
      <c r="AW759">
        <v>2</v>
      </c>
      <c r="AX759">
        <v>55579279</v>
      </c>
      <c r="AY759">
        <v>1</v>
      </c>
      <c r="AZ759">
        <v>0</v>
      </c>
      <c r="BA759">
        <v>731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CX759">
        <f>Y759*Source!I2467</f>
        <v>20</v>
      </c>
      <c r="CY759">
        <f>AA759</f>
        <v>236.53</v>
      </c>
      <c r="CZ759">
        <f>AE759</f>
        <v>236.53</v>
      </c>
      <c r="DA759">
        <f>AI759</f>
        <v>1</v>
      </c>
      <c r="DB759">
        <f t="shared" si="60"/>
        <v>2365.3000000000002</v>
      </c>
      <c r="DC759">
        <f t="shared" si="61"/>
        <v>0</v>
      </c>
    </row>
    <row r="760" spans="1:107" x14ac:dyDescent="0.2">
      <c r="A760">
        <f>ROW(Source!A2505)</f>
        <v>2505</v>
      </c>
      <c r="B760">
        <v>55574044</v>
      </c>
      <c r="C760">
        <v>55579337</v>
      </c>
      <c r="D760">
        <v>52263930</v>
      </c>
      <c r="E760">
        <v>27</v>
      </c>
      <c r="F760">
        <v>1</v>
      </c>
      <c r="G760">
        <v>27</v>
      </c>
      <c r="H760">
        <v>1</v>
      </c>
      <c r="I760" t="s">
        <v>530</v>
      </c>
      <c r="J760" t="s">
        <v>3</v>
      </c>
      <c r="K760" t="s">
        <v>531</v>
      </c>
      <c r="L760">
        <v>1191</v>
      </c>
      <c r="N760">
        <v>1013</v>
      </c>
      <c r="O760" t="s">
        <v>532</v>
      </c>
      <c r="P760" t="s">
        <v>532</v>
      </c>
      <c r="Q760">
        <v>1</v>
      </c>
      <c r="W760">
        <v>0</v>
      </c>
      <c r="X760">
        <v>476480486</v>
      </c>
      <c r="Y760">
        <v>6.22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1</v>
      </c>
      <c r="AK760">
        <v>1</v>
      </c>
      <c r="AL760">
        <v>1</v>
      </c>
      <c r="AN760">
        <v>0</v>
      </c>
      <c r="AO760">
        <v>1</v>
      </c>
      <c r="AP760">
        <v>0</v>
      </c>
      <c r="AQ760">
        <v>0</v>
      </c>
      <c r="AR760">
        <v>0</v>
      </c>
      <c r="AS760" t="s">
        <v>3</v>
      </c>
      <c r="AT760">
        <v>6.22</v>
      </c>
      <c r="AU760" t="s">
        <v>3</v>
      </c>
      <c r="AV760">
        <v>1</v>
      </c>
      <c r="AW760">
        <v>2</v>
      </c>
      <c r="AX760">
        <v>55579343</v>
      </c>
      <c r="AY760">
        <v>1</v>
      </c>
      <c r="AZ760">
        <v>0</v>
      </c>
      <c r="BA760">
        <v>732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CX760">
        <f>Y760*Source!I2505</f>
        <v>6.22</v>
      </c>
      <c r="CY760">
        <f>AD760</f>
        <v>0</v>
      </c>
      <c r="CZ760">
        <f>AH760</f>
        <v>0</v>
      </c>
      <c r="DA760">
        <f>AL760</f>
        <v>1</v>
      </c>
      <c r="DB760">
        <f t="shared" si="60"/>
        <v>0</v>
      </c>
      <c r="DC760">
        <f t="shared" si="61"/>
        <v>0</v>
      </c>
    </row>
    <row r="761" spans="1:107" x14ac:dyDescent="0.2">
      <c r="A761">
        <f>ROW(Source!A2505)</f>
        <v>2505</v>
      </c>
      <c r="B761">
        <v>55574044</v>
      </c>
      <c r="C761">
        <v>55579337</v>
      </c>
      <c r="D761">
        <v>52278256</v>
      </c>
      <c r="E761">
        <v>1</v>
      </c>
      <c r="F761">
        <v>1</v>
      </c>
      <c r="G761">
        <v>27</v>
      </c>
      <c r="H761">
        <v>3</v>
      </c>
      <c r="I761" t="s">
        <v>550</v>
      </c>
      <c r="J761" t="s">
        <v>551</v>
      </c>
      <c r="K761" t="s">
        <v>552</v>
      </c>
      <c r="L761">
        <v>1339</v>
      </c>
      <c r="N761">
        <v>1007</v>
      </c>
      <c r="O761" t="s">
        <v>175</v>
      </c>
      <c r="P761" t="s">
        <v>175</v>
      </c>
      <c r="Q761">
        <v>1</v>
      </c>
      <c r="W761">
        <v>0</v>
      </c>
      <c r="X761">
        <v>1817333636</v>
      </c>
      <c r="Y761">
        <v>0.29899999999999999</v>
      </c>
      <c r="AA761">
        <v>590.78</v>
      </c>
      <c r="AB761">
        <v>0</v>
      </c>
      <c r="AC761">
        <v>0</v>
      </c>
      <c r="AD761">
        <v>0</v>
      </c>
      <c r="AE761">
        <v>590.78</v>
      </c>
      <c r="AF761">
        <v>0</v>
      </c>
      <c r="AG761">
        <v>0</v>
      </c>
      <c r="AH761">
        <v>0</v>
      </c>
      <c r="AI761">
        <v>1</v>
      </c>
      <c r="AJ761">
        <v>1</v>
      </c>
      <c r="AK761">
        <v>1</v>
      </c>
      <c r="AL761">
        <v>1</v>
      </c>
      <c r="AN761">
        <v>0</v>
      </c>
      <c r="AO761">
        <v>1</v>
      </c>
      <c r="AP761">
        <v>0</v>
      </c>
      <c r="AQ761">
        <v>0</v>
      </c>
      <c r="AR761">
        <v>0</v>
      </c>
      <c r="AS761" t="s">
        <v>3</v>
      </c>
      <c r="AT761">
        <v>0.29899999999999999</v>
      </c>
      <c r="AU761" t="s">
        <v>3</v>
      </c>
      <c r="AV761">
        <v>0</v>
      </c>
      <c r="AW761">
        <v>2</v>
      </c>
      <c r="AX761">
        <v>55579344</v>
      </c>
      <c r="AY761">
        <v>1</v>
      </c>
      <c r="AZ761">
        <v>0</v>
      </c>
      <c r="BA761">
        <v>733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CX761">
        <f>Y761*Source!I2505</f>
        <v>0.29899999999999999</v>
      </c>
      <c r="CY761">
        <f>AA761</f>
        <v>590.78</v>
      </c>
      <c r="CZ761">
        <f>AE761</f>
        <v>590.78</v>
      </c>
      <c r="DA761">
        <f>AI761</f>
        <v>1</v>
      </c>
      <c r="DB761">
        <f t="shared" si="60"/>
        <v>176.64</v>
      </c>
      <c r="DC761">
        <f t="shared" si="61"/>
        <v>0</v>
      </c>
    </row>
    <row r="762" spans="1:107" x14ac:dyDescent="0.2">
      <c r="A762">
        <f>ROW(Source!A2505)</f>
        <v>2505</v>
      </c>
      <c r="B762">
        <v>55574044</v>
      </c>
      <c r="C762">
        <v>55579337</v>
      </c>
      <c r="D762">
        <v>52277204</v>
      </c>
      <c r="E762">
        <v>1</v>
      </c>
      <c r="F762">
        <v>1</v>
      </c>
      <c r="G762">
        <v>27</v>
      </c>
      <c r="H762">
        <v>3</v>
      </c>
      <c r="I762" t="s">
        <v>553</v>
      </c>
      <c r="J762" t="s">
        <v>554</v>
      </c>
      <c r="K762" t="s">
        <v>555</v>
      </c>
      <c r="L762">
        <v>1348</v>
      </c>
      <c r="N762">
        <v>1009</v>
      </c>
      <c r="O762" t="s">
        <v>120</v>
      </c>
      <c r="P762" t="s">
        <v>120</v>
      </c>
      <c r="Q762">
        <v>1000</v>
      </c>
      <c r="W762">
        <v>0</v>
      </c>
      <c r="X762">
        <v>381792092</v>
      </c>
      <c r="Y762">
        <v>0.107</v>
      </c>
      <c r="AA762">
        <v>4207.5</v>
      </c>
      <c r="AB762">
        <v>0</v>
      </c>
      <c r="AC762">
        <v>0</v>
      </c>
      <c r="AD762">
        <v>0</v>
      </c>
      <c r="AE762">
        <v>4207.5</v>
      </c>
      <c r="AF762">
        <v>0</v>
      </c>
      <c r="AG762">
        <v>0</v>
      </c>
      <c r="AH762">
        <v>0</v>
      </c>
      <c r="AI762">
        <v>1</v>
      </c>
      <c r="AJ762">
        <v>1</v>
      </c>
      <c r="AK762">
        <v>1</v>
      </c>
      <c r="AL762">
        <v>1</v>
      </c>
      <c r="AN762">
        <v>0</v>
      </c>
      <c r="AO762">
        <v>1</v>
      </c>
      <c r="AP762">
        <v>0</v>
      </c>
      <c r="AQ762">
        <v>0</v>
      </c>
      <c r="AR762">
        <v>0</v>
      </c>
      <c r="AS762" t="s">
        <v>3</v>
      </c>
      <c r="AT762">
        <v>0.107</v>
      </c>
      <c r="AU762" t="s">
        <v>3</v>
      </c>
      <c r="AV762">
        <v>0</v>
      </c>
      <c r="AW762">
        <v>2</v>
      </c>
      <c r="AX762">
        <v>55579345</v>
      </c>
      <c r="AY762">
        <v>1</v>
      </c>
      <c r="AZ762">
        <v>0</v>
      </c>
      <c r="BA762">
        <v>734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CX762">
        <f>Y762*Source!I2505</f>
        <v>0.107</v>
      </c>
      <c r="CY762">
        <f>AA762</f>
        <v>4207.5</v>
      </c>
      <c r="CZ762">
        <f>AE762</f>
        <v>4207.5</v>
      </c>
      <c r="DA762">
        <f>AI762</f>
        <v>1</v>
      </c>
      <c r="DB762">
        <f t="shared" si="60"/>
        <v>450.2</v>
      </c>
      <c r="DC762">
        <f t="shared" si="61"/>
        <v>0</v>
      </c>
    </row>
    <row r="763" spans="1:107" x14ac:dyDescent="0.2">
      <c r="A763">
        <f>ROW(Source!A2505)</f>
        <v>2505</v>
      </c>
      <c r="B763">
        <v>55574044</v>
      </c>
      <c r="C763">
        <v>55579337</v>
      </c>
      <c r="D763">
        <v>52279001</v>
      </c>
      <c r="E763">
        <v>1</v>
      </c>
      <c r="F763">
        <v>1</v>
      </c>
      <c r="G763">
        <v>27</v>
      </c>
      <c r="H763">
        <v>3</v>
      </c>
      <c r="I763" t="s">
        <v>556</v>
      </c>
      <c r="J763" t="s">
        <v>557</v>
      </c>
      <c r="K763" t="s">
        <v>558</v>
      </c>
      <c r="L763">
        <v>1339</v>
      </c>
      <c r="N763">
        <v>1007</v>
      </c>
      <c r="O763" t="s">
        <v>175</v>
      </c>
      <c r="P763" t="s">
        <v>175</v>
      </c>
      <c r="Q763">
        <v>1</v>
      </c>
      <c r="W763">
        <v>0</v>
      </c>
      <c r="X763">
        <v>1057803868</v>
      </c>
      <c r="Y763">
        <v>7.6999999999999999E-2</v>
      </c>
      <c r="AA763">
        <v>35.25</v>
      </c>
      <c r="AB763">
        <v>0</v>
      </c>
      <c r="AC763">
        <v>0</v>
      </c>
      <c r="AD763">
        <v>0</v>
      </c>
      <c r="AE763">
        <v>35.25</v>
      </c>
      <c r="AF763">
        <v>0</v>
      </c>
      <c r="AG763">
        <v>0</v>
      </c>
      <c r="AH763">
        <v>0</v>
      </c>
      <c r="AI763">
        <v>1</v>
      </c>
      <c r="AJ763">
        <v>1</v>
      </c>
      <c r="AK763">
        <v>1</v>
      </c>
      <c r="AL763">
        <v>1</v>
      </c>
      <c r="AN763">
        <v>0</v>
      </c>
      <c r="AO763">
        <v>1</v>
      </c>
      <c r="AP763">
        <v>0</v>
      </c>
      <c r="AQ763">
        <v>0</v>
      </c>
      <c r="AR763">
        <v>0</v>
      </c>
      <c r="AS763" t="s">
        <v>3</v>
      </c>
      <c r="AT763">
        <v>7.6999999999999999E-2</v>
      </c>
      <c r="AU763" t="s">
        <v>3</v>
      </c>
      <c r="AV763">
        <v>0</v>
      </c>
      <c r="AW763">
        <v>2</v>
      </c>
      <c r="AX763">
        <v>55579346</v>
      </c>
      <c r="AY763">
        <v>1</v>
      </c>
      <c r="AZ763">
        <v>0</v>
      </c>
      <c r="BA763">
        <v>735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CX763">
        <f>Y763*Source!I2505</f>
        <v>7.6999999999999999E-2</v>
      </c>
      <c r="CY763">
        <f>AA763</f>
        <v>35.25</v>
      </c>
      <c r="CZ763">
        <f>AE763</f>
        <v>35.25</v>
      </c>
      <c r="DA763">
        <f>AI763</f>
        <v>1</v>
      </c>
      <c r="DB763">
        <f t="shared" si="60"/>
        <v>2.71</v>
      </c>
      <c r="DC763">
        <f t="shared" si="61"/>
        <v>0</v>
      </c>
    </row>
    <row r="764" spans="1:107" x14ac:dyDescent="0.2">
      <c r="A764">
        <f>ROW(Source!A2505)</f>
        <v>2505</v>
      </c>
      <c r="B764">
        <v>55574044</v>
      </c>
      <c r="C764">
        <v>55579337</v>
      </c>
      <c r="D764">
        <v>52281688</v>
      </c>
      <c r="E764">
        <v>1</v>
      </c>
      <c r="F764">
        <v>1</v>
      </c>
      <c r="G764">
        <v>27</v>
      </c>
      <c r="H764">
        <v>3</v>
      </c>
      <c r="I764" t="s">
        <v>270</v>
      </c>
      <c r="J764" t="s">
        <v>272</v>
      </c>
      <c r="K764" t="s">
        <v>271</v>
      </c>
      <c r="L764">
        <v>1354</v>
      </c>
      <c r="N764">
        <v>1010</v>
      </c>
      <c r="O764" t="s">
        <v>180</v>
      </c>
      <c r="P764" t="s">
        <v>180</v>
      </c>
      <c r="Q764">
        <v>1</v>
      </c>
      <c r="W764">
        <v>0</v>
      </c>
      <c r="X764">
        <v>-1873178035</v>
      </c>
      <c r="Y764">
        <v>10</v>
      </c>
      <c r="AA764">
        <v>236.53</v>
      </c>
      <c r="AB764">
        <v>0</v>
      </c>
      <c r="AC764">
        <v>0</v>
      </c>
      <c r="AD764">
        <v>0</v>
      </c>
      <c r="AE764">
        <v>236.53</v>
      </c>
      <c r="AF764">
        <v>0</v>
      </c>
      <c r="AG764">
        <v>0</v>
      </c>
      <c r="AH764">
        <v>0</v>
      </c>
      <c r="AI764">
        <v>1</v>
      </c>
      <c r="AJ764">
        <v>1</v>
      </c>
      <c r="AK764">
        <v>1</v>
      </c>
      <c r="AL764">
        <v>1</v>
      </c>
      <c r="AN764">
        <v>0</v>
      </c>
      <c r="AO764">
        <v>1</v>
      </c>
      <c r="AP764">
        <v>0</v>
      </c>
      <c r="AQ764">
        <v>0</v>
      </c>
      <c r="AR764">
        <v>0</v>
      </c>
      <c r="AS764" t="s">
        <v>3</v>
      </c>
      <c r="AT764">
        <v>10</v>
      </c>
      <c r="AU764" t="s">
        <v>3</v>
      </c>
      <c r="AV764">
        <v>0</v>
      </c>
      <c r="AW764">
        <v>2</v>
      </c>
      <c r="AX764">
        <v>55579347</v>
      </c>
      <c r="AY764">
        <v>1</v>
      </c>
      <c r="AZ764">
        <v>0</v>
      </c>
      <c r="BA764">
        <v>736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CX764">
        <f>Y764*Source!I2505</f>
        <v>10</v>
      </c>
      <c r="CY764">
        <f>AA764</f>
        <v>236.53</v>
      </c>
      <c r="CZ764">
        <f>AE764</f>
        <v>236.53</v>
      </c>
      <c r="DA764">
        <f>AI764</f>
        <v>1</v>
      </c>
      <c r="DB764">
        <f t="shared" si="60"/>
        <v>2365.3000000000002</v>
      </c>
      <c r="DC764">
        <f t="shared" si="61"/>
        <v>0</v>
      </c>
    </row>
    <row r="765" spans="1:107" x14ac:dyDescent="0.2">
      <c r="A765">
        <f>ROW(Source!A2578)</f>
        <v>2578</v>
      </c>
      <c r="B765">
        <v>55574044</v>
      </c>
      <c r="C765">
        <v>55579461</v>
      </c>
      <c r="D765">
        <v>52263930</v>
      </c>
      <c r="E765">
        <v>27</v>
      </c>
      <c r="F765">
        <v>1</v>
      </c>
      <c r="G765">
        <v>27</v>
      </c>
      <c r="H765">
        <v>1</v>
      </c>
      <c r="I765" t="s">
        <v>530</v>
      </c>
      <c r="J765" t="s">
        <v>3</v>
      </c>
      <c r="K765" t="s">
        <v>531</v>
      </c>
      <c r="L765">
        <v>1191</v>
      </c>
      <c r="N765">
        <v>1013</v>
      </c>
      <c r="O765" t="s">
        <v>532</v>
      </c>
      <c r="P765" t="s">
        <v>532</v>
      </c>
      <c r="Q765">
        <v>1</v>
      </c>
      <c r="W765">
        <v>0</v>
      </c>
      <c r="X765">
        <v>476480486</v>
      </c>
      <c r="Y765">
        <v>6.22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1</v>
      </c>
      <c r="AK765">
        <v>1</v>
      </c>
      <c r="AL765">
        <v>1</v>
      </c>
      <c r="AN765">
        <v>0</v>
      </c>
      <c r="AO765">
        <v>1</v>
      </c>
      <c r="AP765">
        <v>0</v>
      </c>
      <c r="AQ765">
        <v>0</v>
      </c>
      <c r="AR765">
        <v>0</v>
      </c>
      <c r="AS765" t="s">
        <v>3</v>
      </c>
      <c r="AT765">
        <v>6.22</v>
      </c>
      <c r="AU765" t="s">
        <v>3</v>
      </c>
      <c r="AV765">
        <v>1</v>
      </c>
      <c r="AW765">
        <v>2</v>
      </c>
      <c r="AX765">
        <v>55579467</v>
      </c>
      <c r="AY765">
        <v>1</v>
      </c>
      <c r="AZ765">
        <v>0</v>
      </c>
      <c r="BA765">
        <v>737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CX765">
        <f>Y765*Source!I2578</f>
        <v>17.415999999999997</v>
      </c>
      <c r="CY765">
        <f>AD765</f>
        <v>0</v>
      </c>
      <c r="CZ765">
        <f>AH765</f>
        <v>0</v>
      </c>
      <c r="DA765">
        <f>AL765</f>
        <v>1</v>
      </c>
      <c r="DB765">
        <f t="shared" si="60"/>
        <v>0</v>
      </c>
      <c r="DC765">
        <f t="shared" si="61"/>
        <v>0</v>
      </c>
    </row>
    <row r="766" spans="1:107" x14ac:dyDescent="0.2">
      <c r="A766">
        <f>ROW(Source!A2578)</f>
        <v>2578</v>
      </c>
      <c r="B766">
        <v>55574044</v>
      </c>
      <c r="C766">
        <v>55579461</v>
      </c>
      <c r="D766">
        <v>52278256</v>
      </c>
      <c r="E766">
        <v>1</v>
      </c>
      <c r="F766">
        <v>1</v>
      </c>
      <c r="G766">
        <v>27</v>
      </c>
      <c r="H766">
        <v>3</v>
      </c>
      <c r="I766" t="s">
        <v>550</v>
      </c>
      <c r="J766" t="s">
        <v>551</v>
      </c>
      <c r="K766" t="s">
        <v>552</v>
      </c>
      <c r="L766">
        <v>1339</v>
      </c>
      <c r="N766">
        <v>1007</v>
      </c>
      <c r="O766" t="s">
        <v>175</v>
      </c>
      <c r="P766" t="s">
        <v>175</v>
      </c>
      <c r="Q766">
        <v>1</v>
      </c>
      <c r="W766">
        <v>0</v>
      </c>
      <c r="X766">
        <v>1817333636</v>
      </c>
      <c r="Y766">
        <v>0.29899999999999999</v>
      </c>
      <c r="AA766">
        <v>590.78</v>
      </c>
      <c r="AB766">
        <v>0</v>
      </c>
      <c r="AC766">
        <v>0</v>
      </c>
      <c r="AD766">
        <v>0</v>
      </c>
      <c r="AE766">
        <v>590.78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1</v>
      </c>
      <c r="AL766">
        <v>1</v>
      </c>
      <c r="AN766">
        <v>0</v>
      </c>
      <c r="AO766">
        <v>1</v>
      </c>
      <c r="AP766">
        <v>0</v>
      </c>
      <c r="AQ766">
        <v>0</v>
      </c>
      <c r="AR766">
        <v>0</v>
      </c>
      <c r="AS766" t="s">
        <v>3</v>
      </c>
      <c r="AT766">
        <v>0.29899999999999999</v>
      </c>
      <c r="AU766" t="s">
        <v>3</v>
      </c>
      <c r="AV766">
        <v>0</v>
      </c>
      <c r="AW766">
        <v>2</v>
      </c>
      <c r="AX766">
        <v>55579468</v>
      </c>
      <c r="AY766">
        <v>1</v>
      </c>
      <c r="AZ766">
        <v>0</v>
      </c>
      <c r="BA766">
        <v>738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CX766">
        <f>Y766*Source!I2578</f>
        <v>0.83719999999999994</v>
      </c>
      <c r="CY766">
        <f>AA766</f>
        <v>590.78</v>
      </c>
      <c r="CZ766">
        <f>AE766</f>
        <v>590.78</v>
      </c>
      <c r="DA766">
        <f>AI766</f>
        <v>1</v>
      </c>
      <c r="DB766">
        <f t="shared" si="60"/>
        <v>176.64</v>
      </c>
      <c r="DC766">
        <f t="shared" si="61"/>
        <v>0</v>
      </c>
    </row>
    <row r="767" spans="1:107" x14ac:dyDescent="0.2">
      <c r="A767">
        <f>ROW(Source!A2578)</f>
        <v>2578</v>
      </c>
      <c r="B767">
        <v>55574044</v>
      </c>
      <c r="C767">
        <v>55579461</v>
      </c>
      <c r="D767">
        <v>52277204</v>
      </c>
      <c r="E767">
        <v>1</v>
      </c>
      <c r="F767">
        <v>1</v>
      </c>
      <c r="G767">
        <v>27</v>
      </c>
      <c r="H767">
        <v>3</v>
      </c>
      <c r="I767" t="s">
        <v>553</v>
      </c>
      <c r="J767" t="s">
        <v>554</v>
      </c>
      <c r="K767" t="s">
        <v>555</v>
      </c>
      <c r="L767">
        <v>1348</v>
      </c>
      <c r="N767">
        <v>1009</v>
      </c>
      <c r="O767" t="s">
        <v>120</v>
      </c>
      <c r="P767" t="s">
        <v>120</v>
      </c>
      <c r="Q767">
        <v>1000</v>
      </c>
      <c r="W767">
        <v>0</v>
      </c>
      <c r="X767">
        <v>381792092</v>
      </c>
      <c r="Y767">
        <v>0.107</v>
      </c>
      <c r="AA767">
        <v>4207.5</v>
      </c>
      <c r="AB767">
        <v>0</v>
      </c>
      <c r="AC767">
        <v>0</v>
      </c>
      <c r="AD767">
        <v>0</v>
      </c>
      <c r="AE767">
        <v>4207.5</v>
      </c>
      <c r="AF767">
        <v>0</v>
      </c>
      <c r="AG767">
        <v>0</v>
      </c>
      <c r="AH767">
        <v>0</v>
      </c>
      <c r="AI767">
        <v>1</v>
      </c>
      <c r="AJ767">
        <v>1</v>
      </c>
      <c r="AK767">
        <v>1</v>
      </c>
      <c r="AL767">
        <v>1</v>
      </c>
      <c r="AN767">
        <v>0</v>
      </c>
      <c r="AO767">
        <v>1</v>
      </c>
      <c r="AP767">
        <v>0</v>
      </c>
      <c r="AQ767">
        <v>0</v>
      </c>
      <c r="AR767">
        <v>0</v>
      </c>
      <c r="AS767" t="s">
        <v>3</v>
      </c>
      <c r="AT767">
        <v>0.107</v>
      </c>
      <c r="AU767" t="s">
        <v>3</v>
      </c>
      <c r="AV767">
        <v>0</v>
      </c>
      <c r="AW767">
        <v>2</v>
      </c>
      <c r="AX767">
        <v>55579469</v>
      </c>
      <c r="AY767">
        <v>1</v>
      </c>
      <c r="AZ767">
        <v>0</v>
      </c>
      <c r="BA767">
        <v>739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CX767">
        <f>Y767*Source!I2578</f>
        <v>0.29959999999999998</v>
      </c>
      <c r="CY767">
        <f>AA767</f>
        <v>4207.5</v>
      </c>
      <c r="CZ767">
        <f>AE767</f>
        <v>4207.5</v>
      </c>
      <c r="DA767">
        <f>AI767</f>
        <v>1</v>
      </c>
      <c r="DB767">
        <f t="shared" si="60"/>
        <v>450.2</v>
      </c>
      <c r="DC767">
        <f t="shared" si="61"/>
        <v>0</v>
      </c>
    </row>
    <row r="768" spans="1:107" x14ac:dyDescent="0.2">
      <c r="A768">
        <f>ROW(Source!A2578)</f>
        <v>2578</v>
      </c>
      <c r="B768">
        <v>55574044</v>
      </c>
      <c r="C768">
        <v>55579461</v>
      </c>
      <c r="D768">
        <v>52279001</v>
      </c>
      <c r="E768">
        <v>1</v>
      </c>
      <c r="F768">
        <v>1</v>
      </c>
      <c r="G768">
        <v>27</v>
      </c>
      <c r="H768">
        <v>3</v>
      </c>
      <c r="I768" t="s">
        <v>556</v>
      </c>
      <c r="J768" t="s">
        <v>557</v>
      </c>
      <c r="K768" t="s">
        <v>558</v>
      </c>
      <c r="L768">
        <v>1339</v>
      </c>
      <c r="N768">
        <v>1007</v>
      </c>
      <c r="O768" t="s">
        <v>175</v>
      </c>
      <c r="P768" t="s">
        <v>175</v>
      </c>
      <c r="Q768">
        <v>1</v>
      </c>
      <c r="W768">
        <v>0</v>
      </c>
      <c r="X768">
        <v>1057803868</v>
      </c>
      <c r="Y768">
        <v>7.6999999999999999E-2</v>
      </c>
      <c r="AA768">
        <v>35.25</v>
      </c>
      <c r="AB768">
        <v>0</v>
      </c>
      <c r="AC768">
        <v>0</v>
      </c>
      <c r="AD768">
        <v>0</v>
      </c>
      <c r="AE768">
        <v>35.25</v>
      </c>
      <c r="AF768">
        <v>0</v>
      </c>
      <c r="AG768">
        <v>0</v>
      </c>
      <c r="AH768">
        <v>0</v>
      </c>
      <c r="AI768">
        <v>1</v>
      </c>
      <c r="AJ768">
        <v>1</v>
      </c>
      <c r="AK768">
        <v>1</v>
      </c>
      <c r="AL768">
        <v>1</v>
      </c>
      <c r="AN768">
        <v>0</v>
      </c>
      <c r="AO768">
        <v>1</v>
      </c>
      <c r="AP768">
        <v>0</v>
      </c>
      <c r="AQ768">
        <v>0</v>
      </c>
      <c r="AR768">
        <v>0</v>
      </c>
      <c r="AS768" t="s">
        <v>3</v>
      </c>
      <c r="AT768">
        <v>7.6999999999999999E-2</v>
      </c>
      <c r="AU768" t="s">
        <v>3</v>
      </c>
      <c r="AV768">
        <v>0</v>
      </c>
      <c r="AW768">
        <v>2</v>
      </c>
      <c r="AX768">
        <v>55579470</v>
      </c>
      <c r="AY768">
        <v>1</v>
      </c>
      <c r="AZ768">
        <v>0</v>
      </c>
      <c r="BA768">
        <v>740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CX768">
        <f>Y768*Source!I2578</f>
        <v>0.21559999999999999</v>
      </c>
      <c r="CY768">
        <f>AA768</f>
        <v>35.25</v>
      </c>
      <c r="CZ768">
        <f>AE768</f>
        <v>35.25</v>
      </c>
      <c r="DA768">
        <f>AI768</f>
        <v>1</v>
      </c>
      <c r="DB768">
        <f t="shared" si="60"/>
        <v>2.71</v>
      </c>
      <c r="DC768">
        <f t="shared" si="61"/>
        <v>0</v>
      </c>
    </row>
    <row r="769" spans="1:107" x14ac:dyDescent="0.2">
      <c r="A769">
        <f>ROW(Source!A2578)</f>
        <v>2578</v>
      </c>
      <c r="B769">
        <v>55574044</v>
      </c>
      <c r="C769">
        <v>55579461</v>
      </c>
      <c r="D769">
        <v>52281688</v>
      </c>
      <c r="E769">
        <v>1</v>
      </c>
      <c r="F769">
        <v>1</v>
      </c>
      <c r="G769">
        <v>27</v>
      </c>
      <c r="H769">
        <v>3</v>
      </c>
      <c r="I769" t="s">
        <v>270</v>
      </c>
      <c r="J769" t="s">
        <v>272</v>
      </c>
      <c r="K769" t="s">
        <v>271</v>
      </c>
      <c r="L769">
        <v>1354</v>
      </c>
      <c r="N769">
        <v>1010</v>
      </c>
      <c r="O769" t="s">
        <v>180</v>
      </c>
      <c r="P769" t="s">
        <v>180</v>
      </c>
      <c r="Q769">
        <v>1</v>
      </c>
      <c r="W769">
        <v>0</v>
      </c>
      <c r="X769">
        <v>-1873178035</v>
      </c>
      <c r="Y769">
        <v>10</v>
      </c>
      <c r="AA769">
        <v>236.53</v>
      </c>
      <c r="AB769">
        <v>0</v>
      </c>
      <c r="AC769">
        <v>0</v>
      </c>
      <c r="AD769">
        <v>0</v>
      </c>
      <c r="AE769">
        <v>236.53</v>
      </c>
      <c r="AF769">
        <v>0</v>
      </c>
      <c r="AG769">
        <v>0</v>
      </c>
      <c r="AH769">
        <v>0</v>
      </c>
      <c r="AI769">
        <v>1</v>
      </c>
      <c r="AJ769">
        <v>1</v>
      </c>
      <c r="AK769">
        <v>1</v>
      </c>
      <c r="AL769">
        <v>1</v>
      </c>
      <c r="AN769">
        <v>0</v>
      </c>
      <c r="AO769">
        <v>1</v>
      </c>
      <c r="AP769">
        <v>0</v>
      </c>
      <c r="AQ769">
        <v>0</v>
      </c>
      <c r="AR769">
        <v>0</v>
      </c>
      <c r="AS769" t="s">
        <v>3</v>
      </c>
      <c r="AT769">
        <v>10</v>
      </c>
      <c r="AU769" t="s">
        <v>3</v>
      </c>
      <c r="AV769">
        <v>0</v>
      </c>
      <c r="AW769">
        <v>2</v>
      </c>
      <c r="AX769">
        <v>55579471</v>
      </c>
      <c r="AY769">
        <v>1</v>
      </c>
      <c r="AZ769">
        <v>0</v>
      </c>
      <c r="BA769">
        <v>741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CX769">
        <f>Y769*Source!I2578</f>
        <v>28</v>
      </c>
      <c r="CY769">
        <f>AA769</f>
        <v>236.53</v>
      </c>
      <c r="CZ769">
        <f>AE769</f>
        <v>236.53</v>
      </c>
      <c r="DA769">
        <f>AI769</f>
        <v>1</v>
      </c>
      <c r="DB769">
        <f t="shared" si="60"/>
        <v>2365.3000000000002</v>
      </c>
      <c r="DC769">
        <f t="shared" si="61"/>
        <v>0</v>
      </c>
    </row>
    <row r="770" spans="1:107" x14ac:dyDescent="0.2">
      <c r="A770">
        <f>ROW(Source!A2620)</f>
        <v>2620</v>
      </c>
      <c r="B770">
        <v>55574044</v>
      </c>
      <c r="C770">
        <v>55579585</v>
      </c>
      <c r="D770">
        <v>52263930</v>
      </c>
      <c r="E770">
        <v>27</v>
      </c>
      <c r="F770">
        <v>1</v>
      </c>
      <c r="G770">
        <v>27</v>
      </c>
      <c r="H770">
        <v>1</v>
      </c>
      <c r="I770" t="s">
        <v>530</v>
      </c>
      <c r="J770" t="s">
        <v>3</v>
      </c>
      <c r="K770" t="s">
        <v>531</v>
      </c>
      <c r="L770">
        <v>1191</v>
      </c>
      <c r="N770">
        <v>1013</v>
      </c>
      <c r="O770" t="s">
        <v>532</v>
      </c>
      <c r="P770" t="s">
        <v>532</v>
      </c>
      <c r="Q770">
        <v>1</v>
      </c>
      <c r="W770">
        <v>0</v>
      </c>
      <c r="X770">
        <v>476480486</v>
      </c>
      <c r="Y770">
        <v>1.59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1</v>
      </c>
      <c r="AK770">
        <v>1</v>
      </c>
      <c r="AL770">
        <v>1</v>
      </c>
      <c r="AN770">
        <v>0</v>
      </c>
      <c r="AO770">
        <v>1</v>
      </c>
      <c r="AP770">
        <v>0</v>
      </c>
      <c r="AQ770">
        <v>0</v>
      </c>
      <c r="AR770">
        <v>0</v>
      </c>
      <c r="AS770" t="s">
        <v>3</v>
      </c>
      <c r="AT770">
        <v>1.59</v>
      </c>
      <c r="AU770" t="s">
        <v>3</v>
      </c>
      <c r="AV770">
        <v>1</v>
      </c>
      <c r="AW770">
        <v>2</v>
      </c>
      <c r="AX770">
        <v>55579589</v>
      </c>
      <c r="AY770">
        <v>1</v>
      </c>
      <c r="AZ770">
        <v>0</v>
      </c>
      <c r="BA770">
        <v>742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CX770">
        <f>Y770*Source!I2620</f>
        <v>0.652536</v>
      </c>
      <c r="CY770">
        <f>AD770</f>
        <v>0</v>
      </c>
      <c r="CZ770">
        <f>AH770</f>
        <v>0</v>
      </c>
      <c r="DA770">
        <f>AL770</f>
        <v>1</v>
      </c>
      <c r="DB770">
        <f t="shared" si="60"/>
        <v>0</v>
      </c>
      <c r="DC770">
        <f t="shared" si="61"/>
        <v>0</v>
      </c>
    </row>
    <row r="771" spans="1:107" x14ac:dyDescent="0.2">
      <c r="A771">
        <f>ROW(Source!A2620)</f>
        <v>2620</v>
      </c>
      <c r="B771">
        <v>55574044</v>
      </c>
      <c r="C771">
        <v>55579585</v>
      </c>
      <c r="D771">
        <v>52276100</v>
      </c>
      <c r="E771">
        <v>1</v>
      </c>
      <c r="F771">
        <v>1</v>
      </c>
      <c r="G771">
        <v>27</v>
      </c>
      <c r="H771">
        <v>2</v>
      </c>
      <c r="I771" t="s">
        <v>617</v>
      </c>
      <c r="J771" t="s">
        <v>618</v>
      </c>
      <c r="K771" t="s">
        <v>619</v>
      </c>
      <c r="L771">
        <v>1368</v>
      </c>
      <c r="N771">
        <v>1011</v>
      </c>
      <c r="O771" t="s">
        <v>536</v>
      </c>
      <c r="P771" t="s">
        <v>536</v>
      </c>
      <c r="Q771">
        <v>1</v>
      </c>
      <c r="W771">
        <v>0</v>
      </c>
      <c r="X771">
        <v>-903558812</v>
      </c>
      <c r="Y771">
        <v>4.9800000000000004</v>
      </c>
      <c r="AA771">
        <v>0</v>
      </c>
      <c r="AB771">
        <v>1493.72</v>
      </c>
      <c r="AC771">
        <v>566.86</v>
      </c>
      <c r="AD771">
        <v>0</v>
      </c>
      <c r="AE771">
        <v>0</v>
      </c>
      <c r="AF771">
        <v>1493.72</v>
      </c>
      <c r="AG771">
        <v>566.86</v>
      </c>
      <c r="AH771">
        <v>0</v>
      </c>
      <c r="AI771">
        <v>1</v>
      </c>
      <c r="AJ771">
        <v>1</v>
      </c>
      <c r="AK771">
        <v>1</v>
      </c>
      <c r="AL771">
        <v>1</v>
      </c>
      <c r="AN771">
        <v>0</v>
      </c>
      <c r="AO771">
        <v>1</v>
      </c>
      <c r="AP771">
        <v>0</v>
      </c>
      <c r="AQ771">
        <v>0</v>
      </c>
      <c r="AR771">
        <v>0</v>
      </c>
      <c r="AS771" t="s">
        <v>3</v>
      </c>
      <c r="AT771">
        <v>4.9800000000000004</v>
      </c>
      <c r="AU771" t="s">
        <v>3</v>
      </c>
      <c r="AV771">
        <v>0</v>
      </c>
      <c r="AW771">
        <v>2</v>
      </c>
      <c r="AX771">
        <v>55579590</v>
      </c>
      <c r="AY771">
        <v>2</v>
      </c>
      <c r="AZ771">
        <v>98304</v>
      </c>
      <c r="BA771">
        <v>743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CX771">
        <f>Y771*Source!I2620</f>
        <v>2.0437920000000003</v>
      </c>
      <c r="CY771">
        <f>AB771</f>
        <v>1493.72</v>
      </c>
      <c r="CZ771">
        <f>AF771</f>
        <v>1493.72</v>
      </c>
      <c r="DA771">
        <f>AJ771</f>
        <v>1</v>
      </c>
      <c r="DB771">
        <f t="shared" si="60"/>
        <v>7438.73</v>
      </c>
      <c r="DC771">
        <f t="shared" si="61"/>
        <v>2822.96</v>
      </c>
    </row>
    <row r="772" spans="1:107" x14ac:dyDescent="0.2">
      <c r="A772">
        <f>ROW(Source!A2620)</f>
        <v>2620</v>
      </c>
      <c r="B772">
        <v>55574044</v>
      </c>
      <c r="C772">
        <v>55579585</v>
      </c>
      <c r="D772">
        <v>52276123</v>
      </c>
      <c r="E772">
        <v>1</v>
      </c>
      <c r="F772">
        <v>1</v>
      </c>
      <c r="G772">
        <v>27</v>
      </c>
      <c r="H772">
        <v>2</v>
      </c>
      <c r="I772" t="s">
        <v>620</v>
      </c>
      <c r="J772" t="s">
        <v>621</v>
      </c>
      <c r="K772" t="s">
        <v>622</v>
      </c>
      <c r="L772">
        <v>1368</v>
      </c>
      <c r="N772">
        <v>1011</v>
      </c>
      <c r="O772" t="s">
        <v>536</v>
      </c>
      <c r="P772" t="s">
        <v>536</v>
      </c>
      <c r="Q772">
        <v>1</v>
      </c>
      <c r="W772">
        <v>0</v>
      </c>
      <c r="X772">
        <v>-888973741</v>
      </c>
      <c r="Y772">
        <v>1.25</v>
      </c>
      <c r="AA772">
        <v>0</v>
      </c>
      <c r="AB772">
        <v>1072.23</v>
      </c>
      <c r="AC772">
        <v>488.73</v>
      </c>
      <c r="AD772">
        <v>0</v>
      </c>
      <c r="AE772">
        <v>0</v>
      </c>
      <c r="AF772">
        <v>1072.23</v>
      </c>
      <c r="AG772">
        <v>488.73</v>
      </c>
      <c r="AH772">
        <v>0</v>
      </c>
      <c r="AI772">
        <v>1</v>
      </c>
      <c r="AJ772">
        <v>1</v>
      </c>
      <c r="AK772">
        <v>1</v>
      </c>
      <c r="AL772">
        <v>1</v>
      </c>
      <c r="AN772">
        <v>0</v>
      </c>
      <c r="AO772">
        <v>1</v>
      </c>
      <c r="AP772">
        <v>0</v>
      </c>
      <c r="AQ772">
        <v>0</v>
      </c>
      <c r="AR772">
        <v>0</v>
      </c>
      <c r="AS772" t="s">
        <v>3</v>
      </c>
      <c r="AT772">
        <v>1.25</v>
      </c>
      <c r="AU772" t="s">
        <v>3</v>
      </c>
      <c r="AV772">
        <v>0</v>
      </c>
      <c r="AW772">
        <v>2</v>
      </c>
      <c r="AX772">
        <v>55579591</v>
      </c>
      <c r="AY772">
        <v>2</v>
      </c>
      <c r="AZ772">
        <v>98304</v>
      </c>
      <c r="BA772">
        <v>744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CX772">
        <f>Y772*Source!I2620</f>
        <v>0.51300000000000001</v>
      </c>
      <c r="CY772">
        <f>AB772</f>
        <v>1072.23</v>
      </c>
      <c r="CZ772">
        <f>AF772</f>
        <v>1072.23</v>
      </c>
      <c r="DA772">
        <f>AJ772</f>
        <v>1</v>
      </c>
      <c r="DB772">
        <f t="shared" si="60"/>
        <v>1340.29</v>
      </c>
      <c r="DC772">
        <f t="shared" si="61"/>
        <v>610.91</v>
      </c>
    </row>
    <row r="773" spans="1:107" x14ac:dyDescent="0.2">
      <c r="A773">
        <f>ROW(Source!A2621)</f>
        <v>2621</v>
      </c>
      <c r="B773">
        <v>55574044</v>
      </c>
      <c r="C773">
        <v>55579592</v>
      </c>
      <c r="D773">
        <v>52263930</v>
      </c>
      <c r="E773">
        <v>27</v>
      </c>
      <c r="F773">
        <v>1</v>
      </c>
      <c r="G773">
        <v>27</v>
      </c>
      <c r="H773">
        <v>1</v>
      </c>
      <c r="I773" t="s">
        <v>530</v>
      </c>
      <c r="J773" t="s">
        <v>3</v>
      </c>
      <c r="K773" t="s">
        <v>531</v>
      </c>
      <c r="L773">
        <v>1191</v>
      </c>
      <c r="N773">
        <v>1013</v>
      </c>
      <c r="O773" t="s">
        <v>532</v>
      </c>
      <c r="P773" t="s">
        <v>532</v>
      </c>
      <c r="Q773">
        <v>1</v>
      </c>
      <c r="W773">
        <v>0</v>
      </c>
      <c r="X773">
        <v>476480486</v>
      </c>
      <c r="Y773">
        <v>221.6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1</v>
      </c>
      <c r="AK773">
        <v>1</v>
      </c>
      <c r="AL773">
        <v>1</v>
      </c>
      <c r="AN773">
        <v>0</v>
      </c>
      <c r="AO773">
        <v>1</v>
      </c>
      <c r="AP773">
        <v>0</v>
      </c>
      <c r="AQ773">
        <v>0</v>
      </c>
      <c r="AR773">
        <v>0</v>
      </c>
      <c r="AS773" t="s">
        <v>3</v>
      </c>
      <c r="AT773">
        <v>221.6</v>
      </c>
      <c r="AU773" t="s">
        <v>3</v>
      </c>
      <c r="AV773">
        <v>1</v>
      </c>
      <c r="AW773">
        <v>2</v>
      </c>
      <c r="AX773">
        <v>55579594</v>
      </c>
      <c r="AY773">
        <v>1</v>
      </c>
      <c r="AZ773">
        <v>0</v>
      </c>
      <c r="BA773">
        <v>745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CX773">
        <f>Y773*Source!I2621</f>
        <v>10.10496</v>
      </c>
      <c r="CY773">
        <f>AD773</f>
        <v>0</v>
      </c>
      <c r="CZ773">
        <f>AH773</f>
        <v>0</v>
      </c>
      <c r="DA773">
        <f>AL773</f>
        <v>1</v>
      </c>
      <c r="DB773">
        <f t="shared" ref="DB773:DB836" si="62">ROUND(ROUND(AT773*CZ773,2),6)</f>
        <v>0</v>
      </c>
      <c r="DC773">
        <f t="shared" ref="DC773:DC836" si="63">ROUND(ROUND(AT773*AG773,2),6)</f>
        <v>0</v>
      </c>
    </row>
    <row r="774" spans="1:107" x14ac:dyDescent="0.2">
      <c r="A774">
        <f>ROW(Source!A2622)</f>
        <v>2622</v>
      </c>
      <c r="B774">
        <v>55574044</v>
      </c>
      <c r="C774">
        <v>55579595</v>
      </c>
      <c r="D774">
        <v>52276122</v>
      </c>
      <c r="E774">
        <v>1</v>
      </c>
      <c r="F774">
        <v>1</v>
      </c>
      <c r="G774">
        <v>27</v>
      </c>
      <c r="H774">
        <v>2</v>
      </c>
      <c r="I774" t="s">
        <v>623</v>
      </c>
      <c r="J774" t="s">
        <v>624</v>
      </c>
      <c r="K774" t="s">
        <v>625</v>
      </c>
      <c r="L774">
        <v>1368</v>
      </c>
      <c r="N774">
        <v>1011</v>
      </c>
      <c r="O774" t="s">
        <v>536</v>
      </c>
      <c r="P774" t="s">
        <v>536</v>
      </c>
      <c r="Q774">
        <v>1</v>
      </c>
      <c r="W774">
        <v>0</v>
      </c>
      <c r="X774">
        <v>974897901</v>
      </c>
      <c r="Y774">
        <v>0.31</v>
      </c>
      <c r="AA774">
        <v>0</v>
      </c>
      <c r="AB774">
        <v>956.79</v>
      </c>
      <c r="AC774">
        <v>359.44</v>
      </c>
      <c r="AD774">
        <v>0</v>
      </c>
      <c r="AE774">
        <v>0</v>
      </c>
      <c r="AF774">
        <v>956.79</v>
      </c>
      <c r="AG774">
        <v>359.44</v>
      </c>
      <c r="AH774">
        <v>0</v>
      </c>
      <c r="AI774">
        <v>1</v>
      </c>
      <c r="AJ774">
        <v>1</v>
      </c>
      <c r="AK774">
        <v>1</v>
      </c>
      <c r="AL774">
        <v>1</v>
      </c>
      <c r="AN774">
        <v>0</v>
      </c>
      <c r="AO774">
        <v>1</v>
      </c>
      <c r="AP774">
        <v>0</v>
      </c>
      <c r="AQ774">
        <v>0</v>
      </c>
      <c r="AR774">
        <v>0</v>
      </c>
      <c r="AS774" t="s">
        <v>3</v>
      </c>
      <c r="AT774">
        <v>0.31</v>
      </c>
      <c r="AU774" t="s">
        <v>3</v>
      </c>
      <c r="AV774">
        <v>0</v>
      </c>
      <c r="AW774">
        <v>2</v>
      </c>
      <c r="AX774">
        <v>55579597</v>
      </c>
      <c r="AY774">
        <v>2</v>
      </c>
      <c r="AZ774">
        <v>98304</v>
      </c>
      <c r="BA774">
        <v>746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CX774">
        <f>Y774*Source!I2622</f>
        <v>0.63612000000000002</v>
      </c>
      <c r="CY774">
        <f>AB774</f>
        <v>956.79</v>
      </c>
      <c r="CZ774">
        <f>AF774</f>
        <v>956.79</v>
      </c>
      <c r="DA774">
        <f>AJ774</f>
        <v>1</v>
      </c>
      <c r="DB774">
        <f t="shared" si="62"/>
        <v>296.60000000000002</v>
      </c>
      <c r="DC774">
        <f t="shared" si="63"/>
        <v>111.43</v>
      </c>
    </row>
    <row r="775" spans="1:107" x14ac:dyDescent="0.2">
      <c r="A775">
        <f>ROW(Source!A2623)</f>
        <v>2623</v>
      </c>
      <c r="B775">
        <v>55574044</v>
      </c>
      <c r="C775">
        <v>55579598</v>
      </c>
      <c r="D775">
        <v>52263930</v>
      </c>
      <c r="E775">
        <v>27</v>
      </c>
      <c r="F775">
        <v>1</v>
      </c>
      <c r="G775">
        <v>27</v>
      </c>
      <c r="H775">
        <v>1</v>
      </c>
      <c r="I775" t="s">
        <v>530</v>
      </c>
      <c r="J775" t="s">
        <v>3</v>
      </c>
      <c r="K775" t="s">
        <v>531</v>
      </c>
      <c r="L775">
        <v>1191</v>
      </c>
      <c r="N775">
        <v>1013</v>
      </c>
      <c r="O775" t="s">
        <v>532</v>
      </c>
      <c r="P775" t="s">
        <v>532</v>
      </c>
      <c r="Q775">
        <v>1</v>
      </c>
      <c r="W775">
        <v>0</v>
      </c>
      <c r="X775">
        <v>476480486</v>
      </c>
      <c r="Y775">
        <v>16.559999999999999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1</v>
      </c>
      <c r="AK775">
        <v>1</v>
      </c>
      <c r="AL775">
        <v>1</v>
      </c>
      <c r="AN775">
        <v>0</v>
      </c>
      <c r="AO775">
        <v>1</v>
      </c>
      <c r="AP775">
        <v>0</v>
      </c>
      <c r="AQ775">
        <v>0</v>
      </c>
      <c r="AR775">
        <v>0</v>
      </c>
      <c r="AS775" t="s">
        <v>3</v>
      </c>
      <c r="AT775">
        <v>16.559999999999999</v>
      </c>
      <c r="AU775" t="s">
        <v>3</v>
      </c>
      <c r="AV775">
        <v>1</v>
      </c>
      <c r="AW775">
        <v>2</v>
      </c>
      <c r="AX775">
        <v>55579607</v>
      </c>
      <c r="AY775">
        <v>1</v>
      </c>
      <c r="AZ775">
        <v>0</v>
      </c>
      <c r="BA775">
        <v>747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CX775">
        <f>Y775*Source!I2623</f>
        <v>2.5171199999999998</v>
      </c>
      <c r="CY775">
        <f>AD775</f>
        <v>0</v>
      </c>
      <c r="CZ775">
        <f>AH775</f>
        <v>0</v>
      </c>
      <c r="DA775">
        <f>AL775</f>
        <v>1</v>
      </c>
      <c r="DB775">
        <f t="shared" si="62"/>
        <v>0</v>
      </c>
      <c r="DC775">
        <f t="shared" si="63"/>
        <v>0</v>
      </c>
    </row>
    <row r="776" spans="1:107" x14ac:dyDescent="0.2">
      <c r="A776">
        <f>ROW(Source!A2623)</f>
        <v>2623</v>
      </c>
      <c r="B776">
        <v>55574044</v>
      </c>
      <c r="C776">
        <v>55579598</v>
      </c>
      <c r="D776">
        <v>52276145</v>
      </c>
      <c r="E776">
        <v>1</v>
      </c>
      <c r="F776">
        <v>1</v>
      </c>
      <c r="G776">
        <v>27</v>
      </c>
      <c r="H776">
        <v>2</v>
      </c>
      <c r="I776" t="s">
        <v>626</v>
      </c>
      <c r="J776" t="s">
        <v>627</v>
      </c>
      <c r="K776" t="s">
        <v>628</v>
      </c>
      <c r="L776">
        <v>1368</v>
      </c>
      <c r="N776">
        <v>1011</v>
      </c>
      <c r="O776" t="s">
        <v>536</v>
      </c>
      <c r="P776" t="s">
        <v>536</v>
      </c>
      <c r="Q776">
        <v>1</v>
      </c>
      <c r="W776">
        <v>0</v>
      </c>
      <c r="X776">
        <v>-714750861</v>
      </c>
      <c r="Y776">
        <v>2.08</v>
      </c>
      <c r="AA776">
        <v>0</v>
      </c>
      <c r="AB776">
        <v>740.94</v>
      </c>
      <c r="AC776">
        <v>413.22</v>
      </c>
      <c r="AD776">
        <v>0</v>
      </c>
      <c r="AE776">
        <v>0</v>
      </c>
      <c r="AF776">
        <v>740.94</v>
      </c>
      <c r="AG776">
        <v>413.22</v>
      </c>
      <c r="AH776">
        <v>0</v>
      </c>
      <c r="AI776">
        <v>1</v>
      </c>
      <c r="AJ776">
        <v>1</v>
      </c>
      <c r="AK776">
        <v>1</v>
      </c>
      <c r="AL776">
        <v>1</v>
      </c>
      <c r="AN776">
        <v>0</v>
      </c>
      <c r="AO776">
        <v>1</v>
      </c>
      <c r="AP776">
        <v>0</v>
      </c>
      <c r="AQ776">
        <v>0</v>
      </c>
      <c r="AR776">
        <v>0</v>
      </c>
      <c r="AS776" t="s">
        <v>3</v>
      </c>
      <c r="AT776">
        <v>2.08</v>
      </c>
      <c r="AU776" t="s">
        <v>3</v>
      </c>
      <c r="AV776">
        <v>0</v>
      </c>
      <c r="AW776">
        <v>2</v>
      </c>
      <c r="AX776">
        <v>55579608</v>
      </c>
      <c r="AY776">
        <v>2</v>
      </c>
      <c r="AZ776">
        <v>98304</v>
      </c>
      <c r="BA776">
        <v>748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CX776">
        <f>Y776*Source!I2623</f>
        <v>0.31616</v>
      </c>
      <c r="CY776">
        <f>AB776</f>
        <v>740.94</v>
      </c>
      <c r="CZ776">
        <f>AF776</f>
        <v>740.94</v>
      </c>
      <c r="DA776">
        <f>AJ776</f>
        <v>1</v>
      </c>
      <c r="DB776">
        <f t="shared" si="62"/>
        <v>1541.16</v>
      </c>
      <c r="DC776">
        <f t="shared" si="63"/>
        <v>859.5</v>
      </c>
    </row>
    <row r="777" spans="1:107" x14ac:dyDescent="0.2">
      <c r="A777">
        <f>ROW(Source!A2623)</f>
        <v>2623</v>
      </c>
      <c r="B777">
        <v>55574044</v>
      </c>
      <c r="C777">
        <v>55579598</v>
      </c>
      <c r="D777">
        <v>52276300</v>
      </c>
      <c r="E777">
        <v>1</v>
      </c>
      <c r="F777">
        <v>1</v>
      </c>
      <c r="G777">
        <v>27</v>
      </c>
      <c r="H777">
        <v>2</v>
      </c>
      <c r="I777" t="s">
        <v>629</v>
      </c>
      <c r="J777" t="s">
        <v>630</v>
      </c>
      <c r="K777" t="s">
        <v>631</v>
      </c>
      <c r="L777">
        <v>1368</v>
      </c>
      <c r="N777">
        <v>1011</v>
      </c>
      <c r="O777" t="s">
        <v>536</v>
      </c>
      <c r="P777" t="s">
        <v>536</v>
      </c>
      <c r="Q777">
        <v>1</v>
      </c>
      <c r="W777">
        <v>0</v>
      </c>
      <c r="X777">
        <v>1985690002</v>
      </c>
      <c r="Y777">
        <v>2.08</v>
      </c>
      <c r="AA777">
        <v>0</v>
      </c>
      <c r="AB777">
        <v>430.32</v>
      </c>
      <c r="AC777">
        <v>215.31</v>
      </c>
      <c r="AD777">
        <v>0</v>
      </c>
      <c r="AE777">
        <v>0</v>
      </c>
      <c r="AF777">
        <v>430.32</v>
      </c>
      <c r="AG777">
        <v>215.31</v>
      </c>
      <c r="AH777">
        <v>0</v>
      </c>
      <c r="AI777">
        <v>1</v>
      </c>
      <c r="AJ777">
        <v>1</v>
      </c>
      <c r="AK777">
        <v>1</v>
      </c>
      <c r="AL777">
        <v>1</v>
      </c>
      <c r="AN777">
        <v>0</v>
      </c>
      <c r="AO777">
        <v>1</v>
      </c>
      <c r="AP777">
        <v>0</v>
      </c>
      <c r="AQ777">
        <v>0</v>
      </c>
      <c r="AR777">
        <v>0</v>
      </c>
      <c r="AS777" t="s">
        <v>3</v>
      </c>
      <c r="AT777">
        <v>2.08</v>
      </c>
      <c r="AU777" t="s">
        <v>3</v>
      </c>
      <c r="AV777">
        <v>0</v>
      </c>
      <c r="AW777">
        <v>2</v>
      </c>
      <c r="AX777">
        <v>55579609</v>
      </c>
      <c r="AY777">
        <v>2</v>
      </c>
      <c r="AZ777">
        <v>98304</v>
      </c>
      <c r="BA777">
        <v>749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CX777">
        <f>Y777*Source!I2623</f>
        <v>0.31616</v>
      </c>
      <c r="CY777">
        <f>AB777</f>
        <v>430.32</v>
      </c>
      <c r="CZ777">
        <f>AF777</f>
        <v>430.32</v>
      </c>
      <c r="DA777">
        <f>AJ777</f>
        <v>1</v>
      </c>
      <c r="DB777">
        <f t="shared" si="62"/>
        <v>895.07</v>
      </c>
      <c r="DC777">
        <f t="shared" si="63"/>
        <v>447.84</v>
      </c>
    </row>
    <row r="778" spans="1:107" x14ac:dyDescent="0.2">
      <c r="A778">
        <f>ROW(Source!A2623)</f>
        <v>2623</v>
      </c>
      <c r="B778">
        <v>55574044</v>
      </c>
      <c r="C778">
        <v>55579598</v>
      </c>
      <c r="D778">
        <v>52276303</v>
      </c>
      <c r="E778">
        <v>1</v>
      </c>
      <c r="F778">
        <v>1</v>
      </c>
      <c r="G778">
        <v>27</v>
      </c>
      <c r="H778">
        <v>2</v>
      </c>
      <c r="I778" t="s">
        <v>632</v>
      </c>
      <c r="J778" t="s">
        <v>633</v>
      </c>
      <c r="K778" t="s">
        <v>634</v>
      </c>
      <c r="L778">
        <v>1368</v>
      </c>
      <c r="N778">
        <v>1011</v>
      </c>
      <c r="O778" t="s">
        <v>536</v>
      </c>
      <c r="P778" t="s">
        <v>536</v>
      </c>
      <c r="Q778">
        <v>1</v>
      </c>
      <c r="W778">
        <v>0</v>
      </c>
      <c r="X778">
        <v>351519474</v>
      </c>
      <c r="Y778">
        <v>0.81</v>
      </c>
      <c r="AA778">
        <v>0</v>
      </c>
      <c r="AB778">
        <v>2020.59</v>
      </c>
      <c r="AC778">
        <v>458.56</v>
      </c>
      <c r="AD778">
        <v>0</v>
      </c>
      <c r="AE778">
        <v>0</v>
      </c>
      <c r="AF778">
        <v>2020.59</v>
      </c>
      <c r="AG778">
        <v>458.56</v>
      </c>
      <c r="AH778">
        <v>0</v>
      </c>
      <c r="AI778">
        <v>1</v>
      </c>
      <c r="AJ778">
        <v>1</v>
      </c>
      <c r="AK778">
        <v>1</v>
      </c>
      <c r="AL778">
        <v>1</v>
      </c>
      <c r="AN778">
        <v>0</v>
      </c>
      <c r="AO778">
        <v>1</v>
      </c>
      <c r="AP778">
        <v>0</v>
      </c>
      <c r="AQ778">
        <v>0</v>
      </c>
      <c r="AR778">
        <v>0</v>
      </c>
      <c r="AS778" t="s">
        <v>3</v>
      </c>
      <c r="AT778">
        <v>0.81</v>
      </c>
      <c r="AU778" t="s">
        <v>3</v>
      </c>
      <c r="AV778">
        <v>0</v>
      </c>
      <c r="AW778">
        <v>2</v>
      </c>
      <c r="AX778">
        <v>55579610</v>
      </c>
      <c r="AY778">
        <v>2</v>
      </c>
      <c r="AZ778">
        <v>98304</v>
      </c>
      <c r="BA778">
        <v>750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CX778">
        <f>Y778*Source!I2623</f>
        <v>0.12312000000000001</v>
      </c>
      <c r="CY778">
        <f>AB778</f>
        <v>2020.59</v>
      </c>
      <c r="CZ778">
        <f>AF778</f>
        <v>2020.59</v>
      </c>
      <c r="DA778">
        <f>AJ778</f>
        <v>1</v>
      </c>
      <c r="DB778">
        <f t="shared" si="62"/>
        <v>1636.68</v>
      </c>
      <c r="DC778">
        <f t="shared" si="63"/>
        <v>371.43</v>
      </c>
    </row>
    <row r="779" spans="1:107" x14ac:dyDescent="0.2">
      <c r="A779">
        <f>ROW(Source!A2623)</f>
        <v>2623</v>
      </c>
      <c r="B779">
        <v>55574044</v>
      </c>
      <c r="C779">
        <v>55579598</v>
      </c>
      <c r="D779">
        <v>52276327</v>
      </c>
      <c r="E779">
        <v>1</v>
      </c>
      <c r="F779">
        <v>1</v>
      </c>
      <c r="G779">
        <v>27</v>
      </c>
      <c r="H779">
        <v>2</v>
      </c>
      <c r="I779" t="s">
        <v>635</v>
      </c>
      <c r="J779" t="s">
        <v>636</v>
      </c>
      <c r="K779" t="s">
        <v>637</v>
      </c>
      <c r="L779">
        <v>1368</v>
      </c>
      <c r="N779">
        <v>1011</v>
      </c>
      <c r="O779" t="s">
        <v>536</v>
      </c>
      <c r="P779" t="s">
        <v>536</v>
      </c>
      <c r="Q779">
        <v>1</v>
      </c>
      <c r="W779">
        <v>0</v>
      </c>
      <c r="X779">
        <v>41279402</v>
      </c>
      <c r="Y779">
        <v>1.94</v>
      </c>
      <c r="AA779">
        <v>0</v>
      </c>
      <c r="AB779">
        <v>1412.71</v>
      </c>
      <c r="AC779">
        <v>641.32000000000005</v>
      </c>
      <c r="AD779">
        <v>0</v>
      </c>
      <c r="AE779">
        <v>0</v>
      </c>
      <c r="AF779">
        <v>1412.71</v>
      </c>
      <c r="AG779">
        <v>641.32000000000005</v>
      </c>
      <c r="AH779">
        <v>0</v>
      </c>
      <c r="AI779">
        <v>1</v>
      </c>
      <c r="AJ779">
        <v>1</v>
      </c>
      <c r="AK779">
        <v>1</v>
      </c>
      <c r="AL779">
        <v>1</v>
      </c>
      <c r="AN779">
        <v>0</v>
      </c>
      <c r="AO779">
        <v>1</v>
      </c>
      <c r="AP779">
        <v>0</v>
      </c>
      <c r="AQ779">
        <v>0</v>
      </c>
      <c r="AR779">
        <v>0</v>
      </c>
      <c r="AS779" t="s">
        <v>3</v>
      </c>
      <c r="AT779">
        <v>1.94</v>
      </c>
      <c r="AU779" t="s">
        <v>3</v>
      </c>
      <c r="AV779">
        <v>0</v>
      </c>
      <c r="AW779">
        <v>2</v>
      </c>
      <c r="AX779">
        <v>55579611</v>
      </c>
      <c r="AY779">
        <v>2</v>
      </c>
      <c r="AZ779">
        <v>98304</v>
      </c>
      <c r="BA779">
        <v>751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CX779">
        <f>Y779*Source!I2623</f>
        <v>0.29487999999999998</v>
      </c>
      <c r="CY779">
        <f>AB779</f>
        <v>1412.71</v>
      </c>
      <c r="CZ779">
        <f>AF779</f>
        <v>1412.71</v>
      </c>
      <c r="DA779">
        <f>AJ779</f>
        <v>1</v>
      </c>
      <c r="DB779">
        <f t="shared" si="62"/>
        <v>2740.66</v>
      </c>
      <c r="DC779">
        <f t="shared" si="63"/>
        <v>1244.1600000000001</v>
      </c>
    </row>
    <row r="780" spans="1:107" x14ac:dyDescent="0.2">
      <c r="A780">
        <f>ROW(Source!A2623)</f>
        <v>2623</v>
      </c>
      <c r="B780">
        <v>55574044</v>
      </c>
      <c r="C780">
        <v>55579598</v>
      </c>
      <c r="D780">
        <v>52276293</v>
      </c>
      <c r="E780">
        <v>1</v>
      </c>
      <c r="F780">
        <v>1</v>
      </c>
      <c r="G780">
        <v>27</v>
      </c>
      <c r="H780">
        <v>2</v>
      </c>
      <c r="I780" t="s">
        <v>638</v>
      </c>
      <c r="J780" t="s">
        <v>639</v>
      </c>
      <c r="K780" t="s">
        <v>640</v>
      </c>
      <c r="L780">
        <v>1368</v>
      </c>
      <c r="N780">
        <v>1011</v>
      </c>
      <c r="O780" t="s">
        <v>536</v>
      </c>
      <c r="P780" t="s">
        <v>536</v>
      </c>
      <c r="Q780">
        <v>1</v>
      </c>
      <c r="W780">
        <v>0</v>
      </c>
      <c r="X780">
        <v>-1991511797</v>
      </c>
      <c r="Y780">
        <v>0.65</v>
      </c>
      <c r="AA780">
        <v>0</v>
      </c>
      <c r="AB780">
        <v>1213.3399999999999</v>
      </c>
      <c r="AC780">
        <v>461.6</v>
      </c>
      <c r="AD780">
        <v>0</v>
      </c>
      <c r="AE780">
        <v>0</v>
      </c>
      <c r="AF780">
        <v>1213.3399999999999</v>
      </c>
      <c r="AG780">
        <v>461.6</v>
      </c>
      <c r="AH780">
        <v>0</v>
      </c>
      <c r="AI780">
        <v>1</v>
      </c>
      <c r="AJ780">
        <v>1</v>
      </c>
      <c r="AK780">
        <v>1</v>
      </c>
      <c r="AL780">
        <v>1</v>
      </c>
      <c r="AN780">
        <v>0</v>
      </c>
      <c r="AO780">
        <v>1</v>
      </c>
      <c r="AP780">
        <v>0</v>
      </c>
      <c r="AQ780">
        <v>0</v>
      </c>
      <c r="AR780">
        <v>0</v>
      </c>
      <c r="AS780" t="s">
        <v>3</v>
      </c>
      <c r="AT780">
        <v>0.65</v>
      </c>
      <c r="AU780" t="s">
        <v>3</v>
      </c>
      <c r="AV780">
        <v>0</v>
      </c>
      <c r="AW780">
        <v>2</v>
      </c>
      <c r="AX780">
        <v>55579612</v>
      </c>
      <c r="AY780">
        <v>2</v>
      </c>
      <c r="AZ780">
        <v>98304</v>
      </c>
      <c r="BA780">
        <v>752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CX780">
        <f>Y780*Source!I2623</f>
        <v>9.8799999999999999E-2</v>
      </c>
      <c r="CY780">
        <f>AB780</f>
        <v>1213.3399999999999</v>
      </c>
      <c r="CZ780">
        <f>AF780</f>
        <v>1213.3399999999999</v>
      </c>
      <c r="DA780">
        <f>AJ780</f>
        <v>1</v>
      </c>
      <c r="DB780">
        <f t="shared" si="62"/>
        <v>788.67</v>
      </c>
      <c r="DC780">
        <f t="shared" si="63"/>
        <v>300.04000000000002</v>
      </c>
    </row>
    <row r="781" spans="1:107" x14ac:dyDescent="0.2">
      <c r="A781">
        <f>ROW(Source!A2623)</f>
        <v>2623</v>
      </c>
      <c r="B781">
        <v>55574044</v>
      </c>
      <c r="C781">
        <v>55579598</v>
      </c>
      <c r="D781">
        <v>52278255</v>
      </c>
      <c r="E781">
        <v>1</v>
      </c>
      <c r="F781">
        <v>1</v>
      </c>
      <c r="G781">
        <v>27</v>
      </c>
      <c r="H781">
        <v>3</v>
      </c>
      <c r="I781" t="s">
        <v>641</v>
      </c>
      <c r="J781" t="s">
        <v>642</v>
      </c>
      <c r="K781" t="s">
        <v>643</v>
      </c>
      <c r="L781">
        <v>1339</v>
      </c>
      <c r="N781">
        <v>1007</v>
      </c>
      <c r="O781" t="s">
        <v>175</v>
      </c>
      <c r="P781" t="s">
        <v>175</v>
      </c>
      <c r="Q781">
        <v>1</v>
      </c>
      <c r="W781">
        <v>0</v>
      </c>
      <c r="X781">
        <v>-840107338</v>
      </c>
      <c r="Y781">
        <v>110</v>
      </c>
      <c r="AA781">
        <v>590.78</v>
      </c>
      <c r="AB781">
        <v>0</v>
      </c>
      <c r="AC781">
        <v>0</v>
      </c>
      <c r="AD781">
        <v>0</v>
      </c>
      <c r="AE781">
        <v>590.78</v>
      </c>
      <c r="AF781">
        <v>0</v>
      </c>
      <c r="AG781">
        <v>0</v>
      </c>
      <c r="AH781">
        <v>0</v>
      </c>
      <c r="AI781">
        <v>1</v>
      </c>
      <c r="AJ781">
        <v>1</v>
      </c>
      <c r="AK781">
        <v>1</v>
      </c>
      <c r="AL781">
        <v>1</v>
      </c>
      <c r="AN781">
        <v>0</v>
      </c>
      <c r="AO781">
        <v>1</v>
      </c>
      <c r="AP781">
        <v>0</v>
      </c>
      <c r="AQ781">
        <v>0</v>
      </c>
      <c r="AR781">
        <v>0</v>
      </c>
      <c r="AS781" t="s">
        <v>3</v>
      </c>
      <c r="AT781">
        <v>110</v>
      </c>
      <c r="AU781" t="s">
        <v>3</v>
      </c>
      <c r="AV781">
        <v>0</v>
      </c>
      <c r="AW781">
        <v>2</v>
      </c>
      <c r="AX781">
        <v>55579613</v>
      </c>
      <c r="AY781">
        <v>1</v>
      </c>
      <c r="AZ781">
        <v>0</v>
      </c>
      <c r="BA781">
        <v>753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CX781">
        <f>Y781*Source!I2623</f>
        <v>16.72</v>
      </c>
      <c r="CY781">
        <f>AA781</f>
        <v>590.78</v>
      </c>
      <c r="CZ781">
        <f>AE781</f>
        <v>590.78</v>
      </c>
      <c r="DA781">
        <f>AI781</f>
        <v>1</v>
      </c>
      <c r="DB781">
        <f t="shared" si="62"/>
        <v>64985.8</v>
      </c>
      <c r="DC781">
        <f t="shared" si="63"/>
        <v>0</v>
      </c>
    </row>
    <row r="782" spans="1:107" x14ac:dyDescent="0.2">
      <c r="A782">
        <f>ROW(Source!A2623)</f>
        <v>2623</v>
      </c>
      <c r="B782">
        <v>55574044</v>
      </c>
      <c r="C782">
        <v>55579598</v>
      </c>
      <c r="D782">
        <v>52279001</v>
      </c>
      <c r="E782">
        <v>1</v>
      </c>
      <c r="F782">
        <v>1</v>
      </c>
      <c r="G782">
        <v>27</v>
      </c>
      <c r="H782">
        <v>3</v>
      </c>
      <c r="I782" t="s">
        <v>556</v>
      </c>
      <c r="J782" t="s">
        <v>607</v>
      </c>
      <c r="K782" t="s">
        <v>558</v>
      </c>
      <c r="L782">
        <v>1339</v>
      </c>
      <c r="N782">
        <v>1007</v>
      </c>
      <c r="O782" t="s">
        <v>175</v>
      </c>
      <c r="P782" t="s">
        <v>175</v>
      </c>
      <c r="Q782">
        <v>1</v>
      </c>
      <c r="W782">
        <v>0</v>
      </c>
      <c r="X782">
        <v>2028445372</v>
      </c>
      <c r="Y782">
        <v>5</v>
      </c>
      <c r="AA782">
        <v>35.25</v>
      </c>
      <c r="AB782">
        <v>0</v>
      </c>
      <c r="AC782">
        <v>0</v>
      </c>
      <c r="AD782">
        <v>0</v>
      </c>
      <c r="AE782">
        <v>35.25</v>
      </c>
      <c r="AF782">
        <v>0</v>
      </c>
      <c r="AG782">
        <v>0</v>
      </c>
      <c r="AH782">
        <v>0</v>
      </c>
      <c r="AI782">
        <v>1</v>
      </c>
      <c r="AJ782">
        <v>1</v>
      </c>
      <c r="AK782">
        <v>1</v>
      </c>
      <c r="AL782">
        <v>1</v>
      </c>
      <c r="AN782">
        <v>0</v>
      </c>
      <c r="AO782">
        <v>1</v>
      </c>
      <c r="AP782">
        <v>0</v>
      </c>
      <c r="AQ782">
        <v>0</v>
      </c>
      <c r="AR782">
        <v>0</v>
      </c>
      <c r="AS782" t="s">
        <v>3</v>
      </c>
      <c r="AT782">
        <v>5</v>
      </c>
      <c r="AU782" t="s">
        <v>3</v>
      </c>
      <c r="AV782">
        <v>0</v>
      </c>
      <c r="AW782">
        <v>2</v>
      </c>
      <c r="AX782">
        <v>55579614</v>
      </c>
      <c r="AY782">
        <v>2</v>
      </c>
      <c r="AZ782">
        <v>16384</v>
      </c>
      <c r="BA782">
        <v>754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CX782">
        <f>Y782*Source!I2623</f>
        <v>0.76</v>
      </c>
      <c r="CY782">
        <f>AA782</f>
        <v>35.25</v>
      </c>
      <c r="CZ782">
        <f>AE782</f>
        <v>35.25</v>
      </c>
      <c r="DA782">
        <f>AI782</f>
        <v>1</v>
      </c>
      <c r="DB782">
        <f t="shared" si="62"/>
        <v>176.25</v>
      </c>
      <c r="DC782">
        <f t="shared" si="63"/>
        <v>0</v>
      </c>
    </row>
    <row r="783" spans="1:107" x14ac:dyDescent="0.2">
      <c r="A783">
        <f>ROW(Source!A2624)</f>
        <v>2624</v>
      </c>
      <c r="B783">
        <v>55574044</v>
      </c>
      <c r="C783">
        <v>55579615</v>
      </c>
      <c r="D783">
        <v>52263930</v>
      </c>
      <c r="E783">
        <v>27</v>
      </c>
      <c r="F783">
        <v>1</v>
      </c>
      <c r="G783">
        <v>27</v>
      </c>
      <c r="H783">
        <v>1</v>
      </c>
      <c r="I783" t="s">
        <v>530</v>
      </c>
      <c r="J783" t="s">
        <v>3</v>
      </c>
      <c r="K783" t="s">
        <v>531</v>
      </c>
      <c r="L783">
        <v>1191</v>
      </c>
      <c r="N783">
        <v>1013</v>
      </c>
      <c r="O783" t="s">
        <v>532</v>
      </c>
      <c r="P783" t="s">
        <v>532</v>
      </c>
      <c r="Q783">
        <v>1</v>
      </c>
      <c r="W783">
        <v>0</v>
      </c>
      <c r="X783">
        <v>476480486</v>
      </c>
      <c r="Y783">
        <v>24.84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1</v>
      </c>
      <c r="AK783">
        <v>1</v>
      </c>
      <c r="AL783">
        <v>1</v>
      </c>
      <c r="AN783">
        <v>0</v>
      </c>
      <c r="AO783">
        <v>1</v>
      </c>
      <c r="AP783">
        <v>0</v>
      </c>
      <c r="AQ783">
        <v>0</v>
      </c>
      <c r="AR783">
        <v>0</v>
      </c>
      <c r="AS783" t="s">
        <v>3</v>
      </c>
      <c r="AT783">
        <v>24.84</v>
      </c>
      <c r="AU783" t="s">
        <v>3</v>
      </c>
      <c r="AV783">
        <v>1</v>
      </c>
      <c r="AW783">
        <v>2</v>
      </c>
      <c r="AX783">
        <v>55579625</v>
      </c>
      <c r="AY783">
        <v>1</v>
      </c>
      <c r="AZ783">
        <v>0</v>
      </c>
      <c r="BA783">
        <v>755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CX783">
        <f>Y783*Source!I2624</f>
        <v>5.6635200000000001</v>
      </c>
      <c r="CY783">
        <f>AD783</f>
        <v>0</v>
      </c>
      <c r="CZ783">
        <f>AH783</f>
        <v>0</v>
      </c>
      <c r="DA783">
        <f>AL783</f>
        <v>1</v>
      </c>
      <c r="DB783">
        <f t="shared" si="62"/>
        <v>0</v>
      </c>
      <c r="DC783">
        <f t="shared" si="63"/>
        <v>0</v>
      </c>
    </row>
    <row r="784" spans="1:107" x14ac:dyDescent="0.2">
      <c r="A784">
        <f>ROW(Source!A2624)</f>
        <v>2624</v>
      </c>
      <c r="B784">
        <v>55574044</v>
      </c>
      <c r="C784">
        <v>55579615</v>
      </c>
      <c r="D784">
        <v>52276122</v>
      </c>
      <c r="E784">
        <v>1</v>
      </c>
      <c r="F784">
        <v>1</v>
      </c>
      <c r="G784">
        <v>27</v>
      </c>
      <c r="H784">
        <v>2</v>
      </c>
      <c r="I784" t="s">
        <v>623</v>
      </c>
      <c r="J784" t="s">
        <v>624</v>
      </c>
      <c r="K784" t="s">
        <v>625</v>
      </c>
      <c r="L784">
        <v>1368</v>
      </c>
      <c r="N784">
        <v>1011</v>
      </c>
      <c r="O784" t="s">
        <v>536</v>
      </c>
      <c r="P784" t="s">
        <v>536</v>
      </c>
      <c r="Q784">
        <v>1</v>
      </c>
      <c r="W784">
        <v>0</v>
      </c>
      <c r="X784">
        <v>974897901</v>
      </c>
      <c r="Y784">
        <v>2.94</v>
      </c>
      <c r="AA784">
        <v>0</v>
      </c>
      <c r="AB784">
        <v>956.79</v>
      </c>
      <c r="AC784">
        <v>359.44</v>
      </c>
      <c r="AD784">
        <v>0</v>
      </c>
      <c r="AE784">
        <v>0</v>
      </c>
      <c r="AF784">
        <v>956.79</v>
      </c>
      <c r="AG784">
        <v>359.44</v>
      </c>
      <c r="AH784">
        <v>0</v>
      </c>
      <c r="AI784">
        <v>1</v>
      </c>
      <c r="AJ784">
        <v>1</v>
      </c>
      <c r="AK784">
        <v>1</v>
      </c>
      <c r="AL784">
        <v>1</v>
      </c>
      <c r="AN784">
        <v>0</v>
      </c>
      <c r="AO784">
        <v>1</v>
      </c>
      <c r="AP784">
        <v>0</v>
      </c>
      <c r="AQ784">
        <v>0</v>
      </c>
      <c r="AR784">
        <v>0</v>
      </c>
      <c r="AS784" t="s">
        <v>3</v>
      </c>
      <c r="AT784">
        <v>2.94</v>
      </c>
      <c r="AU784" t="s">
        <v>3</v>
      </c>
      <c r="AV784">
        <v>0</v>
      </c>
      <c r="AW784">
        <v>2</v>
      </c>
      <c r="AX784">
        <v>55579626</v>
      </c>
      <c r="AY784">
        <v>2</v>
      </c>
      <c r="AZ784">
        <v>98304</v>
      </c>
      <c r="BA784">
        <v>756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CX784">
        <f>Y784*Source!I2624</f>
        <v>0.67032000000000003</v>
      </c>
      <c r="CY784">
        <f t="shared" ref="CY784:CY789" si="64">AB784</f>
        <v>956.79</v>
      </c>
      <c r="CZ784">
        <f t="shared" ref="CZ784:CZ789" si="65">AF784</f>
        <v>956.79</v>
      </c>
      <c r="DA784">
        <f t="shared" ref="DA784:DA789" si="66">AJ784</f>
        <v>1</v>
      </c>
      <c r="DB784">
        <f t="shared" si="62"/>
        <v>2812.96</v>
      </c>
      <c r="DC784">
        <f t="shared" si="63"/>
        <v>1056.75</v>
      </c>
    </row>
    <row r="785" spans="1:107" x14ac:dyDescent="0.2">
      <c r="A785">
        <f>ROW(Source!A2624)</f>
        <v>2624</v>
      </c>
      <c r="B785">
        <v>55574044</v>
      </c>
      <c r="C785">
        <v>55579615</v>
      </c>
      <c r="D785">
        <v>52276303</v>
      </c>
      <c r="E785">
        <v>1</v>
      </c>
      <c r="F785">
        <v>1</v>
      </c>
      <c r="G785">
        <v>27</v>
      </c>
      <c r="H785">
        <v>2</v>
      </c>
      <c r="I785" t="s">
        <v>632</v>
      </c>
      <c r="J785" t="s">
        <v>633</v>
      </c>
      <c r="K785" t="s">
        <v>634</v>
      </c>
      <c r="L785">
        <v>1368</v>
      </c>
      <c r="N785">
        <v>1011</v>
      </c>
      <c r="O785" t="s">
        <v>536</v>
      </c>
      <c r="P785" t="s">
        <v>536</v>
      </c>
      <c r="Q785">
        <v>1</v>
      </c>
      <c r="W785">
        <v>0</v>
      </c>
      <c r="X785">
        <v>351519474</v>
      </c>
      <c r="Y785">
        <v>1.1399999999999999</v>
      </c>
      <c r="AA785">
        <v>0</v>
      </c>
      <c r="AB785">
        <v>2020.59</v>
      </c>
      <c r="AC785">
        <v>458.56</v>
      </c>
      <c r="AD785">
        <v>0</v>
      </c>
      <c r="AE785">
        <v>0</v>
      </c>
      <c r="AF785">
        <v>2020.59</v>
      </c>
      <c r="AG785">
        <v>458.56</v>
      </c>
      <c r="AH785">
        <v>0</v>
      </c>
      <c r="AI785">
        <v>1</v>
      </c>
      <c r="AJ785">
        <v>1</v>
      </c>
      <c r="AK785">
        <v>1</v>
      </c>
      <c r="AL785">
        <v>1</v>
      </c>
      <c r="AN785">
        <v>0</v>
      </c>
      <c r="AO785">
        <v>1</v>
      </c>
      <c r="AP785">
        <v>0</v>
      </c>
      <c r="AQ785">
        <v>0</v>
      </c>
      <c r="AR785">
        <v>0</v>
      </c>
      <c r="AS785" t="s">
        <v>3</v>
      </c>
      <c r="AT785">
        <v>1.1399999999999999</v>
      </c>
      <c r="AU785" t="s">
        <v>3</v>
      </c>
      <c r="AV785">
        <v>0</v>
      </c>
      <c r="AW785">
        <v>2</v>
      </c>
      <c r="AX785">
        <v>55579627</v>
      </c>
      <c r="AY785">
        <v>2</v>
      </c>
      <c r="AZ785">
        <v>98304</v>
      </c>
      <c r="BA785">
        <v>757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CX785">
        <f>Y785*Source!I2624</f>
        <v>0.25991999999999998</v>
      </c>
      <c r="CY785">
        <f t="shared" si="64"/>
        <v>2020.59</v>
      </c>
      <c r="CZ785">
        <f t="shared" si="65"/>
        <v>2020.59</v>
      </c>
      <c r="DA785">
        <f t="shared" si="66"/>
        <v>1</v>
      </c>
      <c r="DB785">
        <f t="shared" si="62"/>
        <v>2303.4699999999998</v>
      </c>
      <c r="DC785">
        <f t="shared" si="63"/>
        <v>522.76</v>
      </c>
    </row>
    <row r="786" spans="1:107" x14ac:dyDescent="0.2">
      <c r="A786">
        <f>ROW(Source!A2624)</f>
        <v>2624</v>
      </c>
      <c r="B786">
        <v>55574044</v>
      </c>
      <c r="C786">
        <v>55579615</v>
      </c>
      <c r="D786">
        <v>52276288</v>
      </c>
      <c r="E786">
        <v>1</v>
      </c>
      <c r="F786">
        <v>1</v>
      </c>
      <c r="G786">
        <v>27</v>
      </c>
      <c r="H786">
        <v>2</v>
      </c>
      <c r="I786" t="s">
        <v>644</v>
      </c>
      <c r="J786" t="s">
        <v>645</v>
      </c>
      <c r="K786" t="s">
        <v>646</v>
      </c>
      <c r="L786">
        <v>1368</v>
      </c>
      <c r="N786">
        <v>1011</v>
      </c>
      <c r="O786" t="s">
        <v>536</v>
      </c>
      <c r="P786" t="s">
        <v>536</v>
      </c>
      <c r="Q786">
        <v>1</v>
      </c>
      <c r="W786">
        <v>0</v>
      </c>
      <c r="X786">
        <v>-1930120489</v>
      </c>
      <c r="Y786">
        <v>8.9600000000000009</v>
      </c>
      <c r="AA786">
        <v>0</v>
      </c>
      <c r="AB786">
        <v>1261.8699999999999</v>
      </c>
      <c r="AC786">
        <v>530.02</v>
      </c>
      <c r="AD786">
        <v>0</v>
      </c>
      <c r="AE786">
        <v>0</v>
      </c>
      <c r="AF786">
        <v>1261.8699999999999</v>
      </c>
      <c r="AG786">
        <v>530.02</v>
      </c>
      <c r="AH786">
        <v>0</v>
      </c>
      <c r="AI786">
        <v>1</v>
      </c>
      <c r="AJ786">
        <v>1</v>
      </c>
      <c r="AK786">
        <v>1</v>
      </c>
      <c r="AL786">
        <v>1</v>
      </c>
      <c r="AN786">
        <v>0</v>
      </c>
      <c r="AO786">
        <v>1</v>
      </c>
      <c r="AP786">
        <v>0</v>
      </c>
      <c r="AQ786">
        <v>0</v>
      </c>
      <c r="AR786">
        <v>0</v>
      </c>
      <c r="AS786" t="s">
        <v>3</v>
      </c>
      <c r="AT786">
        <v>8.9600000000000009</v>
      </c>
      <c r="AU786" t="s">
        <v>3</v>
      </c>
      <c r="AV786">
        <v>0</v>
      </c>
      <c r="AW786">
        <v>2</v>
      </c>
      <c r="AX786">
        <v>55579628</v>
      </c>
      <c r="AY786">
        <v>2</v>
      </c>
      <c r="AZ786">
        <v>98304</v>
      </c>
      <c r="BA786">
        <v>758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CX786">
        <f>Y786*Source!I2624</f>
        <v>2.0428800000000003</v>
      </c>
      <c r="CY786">
        <f t="shared" si="64"/>
        <v>1261.8699999999999</v>
      </c>
      <c r="CZ786">
        <f t="shared" si="65"/>
        <v>1261.8699999999999</v>
      </c>
      <c r="DA786">
        <f t="shared" si="66"/>
        <v>1</v>
      </c>
      <c r="DB786">
        <f t="shared" si="62"/>
        <v>11306.36</v>
      </c>
      <c r="DC786">
        <f t="shared" si="63"/>
        <v>4748.9799999999996</v>
      </c>
    </row>
    <row r="787" spans="1:107" x14ac:dyDescent="0.2">
      <c r="A787">
        <f>ROW(Source!A2624)</f>
        <v>2624</v>
      </c>
      <c r="B787">
        <v>55574044</v>
      </c>
      <c r="C787">
        <v>55579615</v>
      </c>
      <c r="D787">
        <v>52276289</v>
      </c>
      <c r="E787">
        <v>1</v>
      </c>
      <c r="F787">
        <v>1</v>
      </c>
      <c r="G787">
        <v>27</v>
      </c>
      <c r="H787">
        <v>2</v>
      </c>
      <c r="I787" t="s">
        <v>647</v>
      </c>
      <c r="J787" t="s">
        <v>648</v>
      </c>
      <c r="K787" t="s">
        <v>649</v>
      </c>
      <c r="L787">
        <v>1368</v>
      </c>
      <c r="N787">
        <v>1011</v>
      </c>
      <c r="O787" t="s">
        <v>536</v>
      </c>
      <c r="P787" t="s">
        <v>536</v>
      </c>
      <c r="Q787">
        <v>1</v>
      </c>
      <c r="W787">
        <v>0</v>
      </c>
      <c r="X787">
        <v>1869206802</v>
      </c>
      <c r="Y787">
        <v>18.25</v>
      </c>
      <c r="AA787">
        <v>0</v>
      </c>
      <c r="AB787">
        <v>1827.95</v>
      </c>
      <c r="AC787">
        <v>720.55</v>
      </c>
      <c r="AD787">
        <v>0</v>
      </c>
      <c r="AE787">
        <v>0</v>
      </c>
      <c r="AF787">
        <v>1827.95</v>
      </c>
      <c r="AG787">
        <v>720.55</v>
      </c>
      <c r="AH787">
        <v>0</v>
      </c>
      <c r="AI787">
        <v>1</v>
      </c>
      <c r="AJ787">
        <v>1</v>
      </c>
      <c r="AK787">
        <v>1</v>
      </c>
      <c r="AL787">
        <v>1</v>
      </c>
      <c r="AN787">
        <v>0</v>
      </c>
      <c r="AO787">
        <v>1</v>
      </c>
      <c r="AP787">
        <v>0</v>
      </c>
      <c r="AQ787">
        <v>0</v>
      </c>
      <c r="AR787">
        <v>0</v>
      </c>
      <c r="AS787" t="s">
        <v>3</v>
      </c>
      <c r="AT787">
        <v>18.25</v>
      </c>
      <c r="AU787" t="s">
        <v>3</v>
      </c>
      <c r="AV787">
        <v>0</v>
      </c>
      <c r="AW787">
        <v>2</v>
      </c>
      <c r="AX787">
        <v>55579629</v>
      </c>
      <c r="AY787">
        <v>2</v>
      </c>
      <c r="AZ787">
        <v>98304</v>
      </c>
      <c r="BA787">
        <v>759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CX787">
        <f>Y787*Source!I2624</f>
        <v>4.1610000000000005</v>
      </c>
      <c r="CY787">
        <f t="shared" si="64"/>
        <v>1827.95</v>
      </c>
      <c r="CZ787">
        <f t="shared" si="65"/>
        <v>1827.95</v>
      </c>
      <c r="DA787">
        <f t="shared" si="66"/>
        <v>1</v>
      </c>
      <c r="DB787">
        <f t="shared" si="62"/>
        <v>33360.089999999997</v>
      </c>
      <c r="DC787">
        <f t="shared" si="63"/>
        <v>13150.04</v>
      </c>
    </row>
    <row r="788" spans="1:107" x14ac:dyDescent="0.2">
      <c r="A788">
        <f>ROW(Source!A2624)</f>
        <v>2624</v>
      </c>
      <c r="B788">
        <v>55574044</v>
      </c>
      <c r="C788">
        <v>55579615</v>
      </c>
      <c r="D788">
        <v>52276327</v>
      </c>
      <c r="E788">
        <v>1</v>
      </c>
      <c r="F788">
        <v>1</v>
      </c>
      <c r="G788">
        <v>27</v>
      </c>
      <c r="H788">
        <v>2</v>
      </c>
      <c r="I788" t="s">
        <v>635</v>
      </c>
      <c r="J788" t="s">
        <v>636</v>
      </c>
      <c r="K788" t="s">
        <v>637</v>
      </c>
      <c r="L788">
        <v>1368</v>
      </c>
      <c r="N788">
        <v>1011</v>
      </c>
      <c r="O788" t="s">
        <v>536</v>
      </c>
      <c r="P788" t="s">
        <v>536</v>
      </c>
      <c r="Q788">
        <v>1</v>
      </c>
      <c r="W788">
        <v>0</v>
      </c>
      <c r="X788">
        <v>41279402</v>
      </c>
      <c r="Y788">
        <v>2.2400000000000002</v>
      </c>
      <c r="AA788">
        <v>0</v>
      </c>
      <c r="AB788">
        <v>1412.71</v>
      </c>
      <c r="AC788">
        <v>641.32000000000005</v>
      </c>
      <c r="AD788">
        <v>0</v>
      </c>
      <c r="AE788">
        <v>0</v>
      </c>
      <c r="AF788">
        <v>1412.71</v>
      </c>
      <c r="AG788">
        <v>641.32000000000005</v>
      </c>
      <c r="AH788">
        <v>0</v>
      </c>
      <c r="AI788">
        <v>1</v>
      </c>
      <c r="AJ788">
        <v>1</v>
      </c>
      <c r="AK788">
        <v>1</v>
      </c>
      <c r="AL788">
        <v>1</v>
      </c>
      <c r="AN788">
        <v>0</v>
      </c>
      <c r="AO788">
        <v>1</v>
      </c>
      <c r="AP788">
        <v>0</v>
      </c>
      <c r="AQ788">
        <v>0</v>
      </c>
      <c r="AR788">
        <v>0</v>
      </c>
      <c r="AS788" t="s">
        <v>3</v>
      </c>
      <c r="AT788">
        <v>2.2400000000000002</v>
      </c>
      <c r="AU788" t="s">
        <v>3</v>
      </c>
      <c r="AV788">
        <v>0</v>
      </c>
      <c r="AW788">
        <v>2</v>
      </c>
      <c r="AX788">
        <v>55579630</v>
      </c>
      <c r="AY788">
        <v>2</v>
      </c>
      <c r="AZ788">
        <v>98304</v>
      </c>
      <c r="BA788">
        <v>760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CX788">
        <f>Y788*Source!I2624</f>
        <v>0.51072000000000006</v>
      </c>
      <c r="CY788">
        <f t="shared" si="64"/>
        <v>1412.71</v>
      </c>
      <c r="CZ788">
        <f t="shared" si="65"/>
        <v>1412.71</v>
      </c>
      <c r="DA788">
        <f t="shared" si="66"/>
        <v>1</v>
      </c>
      <c r="DB788">
        <f t="shared" si="62"/>
        <v>3164.47</v>
      </c>
      <c r="DC788">
        <f t="shared" si="63"/>
        <v>1436.56</v>
      </c>
    </row>
    <row r="789" spans="1:107" x14ac:dyDescent="0.2">
      <c r="A789">
        <f>ROW(Source!A2624)</f>
        <v>2624</v>
      </c>
      <c r="B789">
        <v>55574044</v>
      </c>
      <c r="C789">
        <v>55579615</v>
      </c>
      <c r="D789">
        <v>52276293</v>
      </c>
      <c r="E789">
        <v>1</v>
      </c>
      <c r="F789">
        <v>1</v>
      </c>
      <c r="G789">
        <v>27</v>
      </c>
      <c r="H789">
        <v>2</v>
      </c>
      <c r="I789" t="s">
        <v>638</v>
      </c>
      <c r="J789" t="s">
        <v>639</v>
      </c>
      <c r="K789" t="s">
        <v>640</v>
      </c>
      <c r="L789">
        <v>1368</v>
      </c>
      <c r="N789">
        <v>1011</v>
      </c>
      <c r="O789" t="s">
        <v>536</v>
      </c>
      <c r="P789" t="s">
        <v>536</v>
      </c>
      <c r="Q789">
        <v>1</v>
      </c>
      <c r="W789">
        <v>0</v>
      </c>
      <c r="X789">
        <v>-1991511797</v>
      </c>
      <c r="Y789">
        <v>0.65</v>
      </c>
      <c r="AA789">
        <v>0</v>
      </c>
      <c r="AB789">
        <v>1213.3399999999999</v>
      </c>
      <c r="AC789">
        <v>461.6</v>
      </c>
      <c r="AD789">
        <v>0</v>
      </c>
      <c r="AE789">
        <v>0</v>
      </c>
      <c r="AF789">
        <v>1213.3399999999999</v>
      </c>
      <c r="AG789">
        <v>461.6</v>
      </c>
      <c r="AH789">
        <v>0</v>
      </c>
      <c r="AI789">
        <v>1</v>
      </c>
      <c r="AJ789">
        <v>1</v>
      </c>
      <c r="AK789">
        <v>1</v>
      </c>
      <c r="AL789">
        <v>1</v>
      </c>
      <c r="AN789">
        <v>0</v>
      </c>
      <c r="AO789">
        <v>1</v>
      </c>
      <c r="AP789">
        <v>0</v>
      </c>
      <c r="AQ789">
        <v>0</v>
      </c>
      <c r="AR789">
        <v>0</v>
      </c>
      <c r="AS789" t="s">
        <v>3</v>
      </c>
      <c r="AT789">
        <v>0.65</v>
      </c>
      <c r="AU789" t="s">
        <v>3</v>
      </c>
      <c r="AV789">
        <v>0</v>
      </c>
      <c r="AW789">
        <v>2</v>
      </c>
      <c r="AX789">
        <v>55579631</v>
      </c>
      <c r="AY789">
        <v>2</v>
      </c>
      <c r="AZ789">
        <v>98304</v>
      </c>
      <c r="BA789">
        <v>761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CX789">
        <f>Y789*Source!I2624</f>
        <v>0.1482</v>
      </c>
      <c r="CY789">
        <f t="shared" si="64"/>
        <v>1213.3399999999999</v>
      </c>
      <c r="CZ789">
        <f t="shared" si="65"/>
        <v>1213.3399999999999</v>
      </c>
      <c r="DA789">
        <f t="shared" si="66"/>
        <v>1</v>
      </c>
      <c r="DB789">
        <f t="shared" si="62"/>
        <v>788.67</v>
      </c>
      <c r="DC789">
        <f t="shared" si="63"/>
        <v>300.04000000000002</v>
      </c>
    </row>
    <row r="790" spans="1:107" x14ac:dyDescent="0.2">
      <c r="A790">
        <f>ROW(Source!A2624)</f>
        <v>2624</v>
      </c>
      <c r="B790">
        <v>55574044</v>
      </c>
      <c r="C790">
        <v>55579615</v>
      </c>
      <c r="D790">
        <v>52278281</v>
      </c>
      <c r="E790">
        <v>1</v>
      </c>
      <c r="F790">
        <v>1</v>
      </c>
      <c r="G790">
        <v>27</v>
      </c>
      <c r="H790">
        <v>3</v>
      </c>
      <c r="I790" t="s">
        <v>650</v>
      </c>
      <c r="J790" t="s">
        <v>651</v>
      </c>
      <c r="K790" t="s">
        <v>652</v>
      </c>
      <c r="L790">
        <v>1339</v>
      </c>
      <c r="N790">
        <v>1007</v>
      </c>
      <c r="O790" t="s">
        <v>175</v>
      </c>
      <c r="P790" t="s">
        <v>175</v>
      </c>
      <c r="Q790">
        <v>1</v>
      </c>
      <c r="W790">
        <v>0</v>
      </c>
      <c r="X790">
        <v>811973350</v>
      </c>
      <c r="Y790">
        <v>126</v>
      </c>
      <c r="AA790">
        <v>1763.75</v>
      </c>
      <c r="AB790">
        <v>0</v>
      </c>
      <c r="AC790">
        <v>0</v>
      </c>
      <c r="AD790">
        <v>0</v>
      </c>
      <c r="AE790">
        <v>1763.75</v>
      </c>
      <c r="AF790">
        <v>0</v>
      </c>
      <c r="AG790">
        <v>0</v>
      </c>
      <c r="AH790">
        <v>0</v>
      </c>
      <c r="AI790">
        <v>1</v>
      </c>
      <c r="AJ790">
        <v>1</v>
      </c>
      <c r="AK790">
        <v>1</v>
      </c>
      <c r="AL790">
        <v>1</v>
      </c>
      <c r="AN790">
        <v>0</v>
      </c>
      <c r="AO790">
        <v>1</v>
      </c>
      <c r="AP790">
        <v>0</v>
      </c>
      <c r="AQ790">
        <v>0</v>
      </c>
      <c r="AR790">
        <v>0</v>
      </c>
      <c r="AS790" t="s">
        <v>3</v>
      </c>
      <c r="AT790">
        <v>126</v>
      </c>
      <c r="AU790" t="s">
        <v>3</v>
      </c>
      <c r="AV790">
        <v>0</v>
      </c>
      <c r="AW790">
        <v>2</v>
      </c>
      <c r="AX790">
        <v>55579632</v>
      </c>
      <c r="AY790">
        <v>2</v>
      </c>
      <c r="AZ790">
        <v>16384</v>
      </c>
      <c r="BA790">
        <v>762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CX790">
        <f>Y790*Source!I2624</f>
        <v>28.728000000000002</v>
      </c>
      <c r="CY790">
        <f>AA790</f>
        <v>1763.75</v>
      </c>
      <c r="CZ790">
        <f>AE790</f>
        <v>1763.75</v>
      </c>
      <c r="DA790">
        <f>AI790</f>
        <v>1</v>
      </c>
      <c r="DB790">
        <f t="shared" si="62"/>
        <v>222232.5</v>
      </c>
      <c r="DC790">
        <f t="shared" si="63"/>
        <v>0</v>
      </c>
    </row>
    <row r="791" spans="1:107" x14ac:dyDescent="0.2">
      <c r="A791">
        <f>ROW(Source!A2624)</f>
        <v>2624</v>
      </c>
      <c r="B791">
        <v>55574044</v>
      </c>
      <c r="C791">
        <v>55579615</v>
      </c>
      <c r="D791">
        <v>52279001</v>
      </c>
      <c r="E791">
        <v>1</v>
      </c>
      <c r="F791">
        <v>1</v>
      </c>
      <c r="G791">
        <v>27</v>
      </c>
      <c r="H791">
        <v>3</v>
      </c>
      <c r="I791" t="s">
        <v>556</v>
      </c>
      <c r="J791" t="s">
        <v>607</v>
      </c>
      <c r="K791" t="s">
        <v>558</v>
      </c>
      <c r="L791">
        <v>1339</v>
      </c>
      <c r="N791">
        <v>1007</v>
      </c>
      <c r="O791" t="s">
        <v>175</v>
      </c>
      <c r="P791" t="s">
        <v>175</v>
      </c>
      <c r="Q791">
        <v>1</v>
      </c>
      <c r="W791">
        <v>0</v>
      </c>
      <c r="X791">
        <v>2028445372</v>
      </c>
      <c r="Y791">
        <v>7</v>
      </c>
      <c r="AA791">
        <v>35.25</v>
      </c>
      <c r="AB791">
        <v>0</v>
      </c>
      <c r="AC791">
        <v>0</v>
      </c>
      <c r="AD791">
        <v>0</v>
      </c>
      <c r="AE791">
        <v>35.25</v>
      </c>
      <c r="AF791">
        <v>0</v>
      </c>
      <c r="AG791">
        <v>0</v>
      </c>
      <c r="AH791">
        <v>0</v>
      </c>
      <c r="AI791">
        <v>1</v>
      </c>
      <c r="AJ791">
        <v>1</v>
      </c>
      <c r="AK791">
        <v>1</v>
      </c>
      <c r="AL791">
        <v>1</v>
      </c>
      <c r="AN791">
        <v>0</v>
      </c>
      <c r="AO791">
        <v>1</v>
      </c>
      <c r="AP791">
        <v>0</v>
      </c>
      <c r="AQ791">
        <v>0</v>
      </c>
      <c r="AR791">
        <v>0</v>
      </c>
      <c r="AS791" t="s">
        <v>3</v>
      </c>
      <c r="AT791">
        <v>7</v>
      </c>
      <c r="AU791" t="s">
        <v>3</v>
      </c>
      <c r="AV791">
        <v>0</v>
      </c>
      <c r="AW791">
        <v>2</v>
      </c>
      <c r="AX791">
        <v>55579633</v>
      </c>
      <c r="AY791">
        <v>2</v>
      </c>
      <c r="AZ791">
        <v>16384</v>
      </c>
      <c r="BA791">
        <v>763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CX791">
        <f>Y791*Source!I2624</f>
        <v>1.5960000000000001</v>
      </c>
      <c r="CY791">
        <f>AA791</f>
        <v>35.25</v>
      </c>
      <c r="CZ791">
        <f>AE791</f>
        <v>35.25</v>
      </c>
      <c r="DA791">
        <f>AI791</f>
        <v>1</v>
      </c>
      <c r="DB791">
        <f t="shared" si="62"/>
        <v>246.75</v>
      </c>
      <c r="DC791">
        <f t="shared" si="63"/>
        <v>0</v>
      </c>
    </row>
    <row r="792" spans="1:107" x14ac:dyDescent="0.2">
      <c r="A792">
        <f>ROW(Source!A2625)</f>
        <v>2625</v>
      </c>
      <c r="B792">
        <v>55574044</v>
      </c>
      <c r="C792">
        <v>55579634</v>
      </c>
      <c r="D792">
        <v>52263930</v>
      </c>
      <c r="E792">
        <v>27</v>
      </c>
      <c r="F792">
        <v>1</v>
      </c>
      <c r="G792">
        <v>27</v>
      </c>
      <c r="H792">
        <v>1</v>
      </c>
      <c r="I792" t="s">
        <v>530</v>
      </c>
      <c r="J792" t="s">
        <v>3</v>
      </c>
      <c r="K792" t="s">
        <v>531</v>
      </c>
      <c r="L792">
        <v>1191</v>
      </c>
      <c r="N792">
        <v>1013</v>
      </c>
      <c r="O792" t="s">
        <v>532</v>
      </c>
      <c r="P792" t="s">
        <v>532</v>
      </c>
      <c r="Q792">
        <v>1</v>
      </c>
      <c r="W792">
        <v>0</v>
      </c>
      <c r="X792">
        <v>476480486</v>
      </c>
      <c r="Y792">
        <v>13.57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1</v>
      </c>
      <c r="AK792">
        <v>1</v>
      </c>
      <c r="AL792">
        <v>1</v>
      </c>
      <c r="AN792">
        <v>0</v>
      </c>
      <c r="AO792">
        <v>1</v>
      </c>
      <c r="AP792">
        <v>0</v>
      </c>
      <c r="AQ792">
        <v>0</v>
      </c>
      <c r="AR792">
        <v>0</v>
      </c>
      <c r="AS792" t="s">
        <v>3</v>
      </c>
      <c r="AT792">
        <v>13.57</v>
      </c>
      <c r="AU792" t="s">
        <v>3</v>
      </c>
      <c r="AV792">
        <v>1</v>
      </c>
      <c r="AW792">
        <v>2</v>
      </c>
      <c r="AX792">
        <v>55579638</v>
      </c>
      <c r="AY792">
        <v>1</v>
      </c>
      <c r="AZ792">
        <v>0</v>
      </c>
      <c r="BA792">
        <v>764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CX792">
        <f>Y792*Source!I2625</f>
        <v>20.6264</v>
      </c>
      <c r="CY792">
        <f>AD792</f>
        <v>0</v>
      </c>
      <c r="CZ792">
        <f>AH792</f>
        <v>0</v>
      </c>
      <c r="DA792">
        <f>AL792</f>
        <v>1</v>
      </c>
      <c r="DB792">
        <f t="shared" si="62"/>
        <v>0</v>
      </c>
      <c r="DC792">
        <f t="shared" si="63"/>
        <v>0</v>
      </c>
    </row>
    <row r="793" spans="1:107" x14ac:dyDescent="0.2">
      <c r="A793">
        <f>ROW(Source!A2625)</f>
        <v>2625</v>
      </c>
      <c r="B793">
        <v>55574044</v>
      </c>
      <c r="C793">
        <v>55579634</v>
      </c>
      <c r="D793">
        <v>52276290</v>
      </c>
      <c r="E793">
        <v>1</v>
      </c>
      <c r="F793">
        <v>1</v>
      </c>
      <c r="G793">
        <v>27</v>
      </c>
      <c r="H793">
        <v>2</v>
      </c>
      <c r="I793" t="s">
        <v>568</v>
      </c>
      <c r="J793" t="s">
        <v>569</v>
      </c>
      <c r="K793" t="s">
        <v>570</v>
      </c>
      <c r="L793">
        <v>1368</v>
      </c>
      <c r="N793">
        <v>1011</v>
      </c>
      <c r="O793" t="s">
        <v>536</v>
      </c>
      <c r="P793" t="s">
        <v>536</v>
      </c>
      <c r="Q793">
        <v>1</v>
      </c>
      <c r="W793">
        <v>0</v>
      </c>
      <c r="X793">
        <v>-1085430917</v>
      </c>
      <c r="Y793">
        <v>0.46</v>
      </c>
      <c r="AA793">
        <v>0</v>
      </c>
      <c r="AB793">
        <v>888.61</v>
      </c>
      <c r="AC793">
        <v>396.74</v>
      </c>
      <c r="AD793">
        <v>0</v>
      </c>
      <c r="AE793">
        <v>0</v>
      </c>
      <c r="AF793">
        <v>888.61</v>
      </c>
      <c r="AG793">
        <v>396.74</v>
      </c>
      <c r="AH793">
        <v>0</v>
      </c>
      <c r="AI793">
        <v>1</v>
      </c>
      <c r="AJ793">
        <v>1</v>
      </c>
      <c r="AK793">
        <v>1</v>
      </c>
      <c r="AL793">
        <v>1</v>
      </c>
      <c r="AN793">
        <v>0</v>
      </c>
      <c r="AO793">
        <v>1</v>
      </c>
      <c r="AP793">
        <v>0</v>
      </c>
      <c r="AQ793">
        <v>0</v>
      </c>
      <c r="AR793">
        <v>0</v>
      </c>
      <c r="AS793" t="s">
        <v>3</v>
      </c>
      <c r="AT793">
        <v>0.46</v>
      </c>
      <c r="AU793" t="s">
        <v>3</v>
      </c>
      <c r="AV793">
        <v>0</v>
      </c>
      <c r="AW793">
        <v>2</v>
      </c>
      <c r="AX793">
        <v>55579639</v>
      </c>
      <c r="AY793">
        <v>1</v>
      </c>
      <c r="AZ793">
        <v>0</v>
      </c>
      <c r="BA793">
        <v>765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CX793">
        <f>Y793*Source!I2625</f>
        <v>0.69920000000000004</v>
      </c>
      <c r="CY793">
        <f>AB793</f>
        <v>888.61</v>
      </c>
      <c r="CZ793">
        <f>AF793</f>
        <v>888.61</v>
      </c>
      <c r="DA793">
        <f>AJ793</f>
        <v>1</v>
      </c>
      <c r="DB793">
        <f t="shared" si="62"/>
        <v>408.76</v>
      </c>
      <c r="DC793">
        <f t="shared" si="63"/>
        <v>182.5</v>
      </c>
    </row>
    <row r="794" spans="1:107" x14ac:dyDescent="0.2">
      <c r="A794">
        <f>ROW(Source!A2625)</f>
        <v>2625</v>
      </c>
      <c r="B794">
        <v>55574044</v>
      </c>
      <c r="C794">
        <v>55579634</v>
      </c>
      <c r="D794">
        <v>52276291</v>
      </c>
      <c r="E794">
        <v>1</v>
      </c>
      <c r="F794">
        <v>1</v>
      </c>
      <c r="G794">
        <v>27</v>
      </c>
      <c r="H794">
        <v>2</v>
      </c>
      <c r="I794" t="s">
        <v>571</v>
      </c>
      <c r="J794" t="s">
        <v>572</v>
      </c>
      <c r="K794" t="s">
        <v>573</v>
      </c>
      <c r="L794">
        <v>1368</v>
      </c>
      <c r="N794">
        <v>1011</v>
      </c>
      <c r="O794" t="s">
        <v>536</v>
      </c>
      <c r="P794" t="s">
        <v>536</v>
      </c>
      <c r="Q794">
        <v>1</v>
      </c>
      <c r="W794">
        <v>0</v>
      </c>
      <c r="X794">
        <v>-784871617</v>
      </c>
      <c r="Y794">
        <v>1.39</v>
      </c>
      <c r="AA794">
        <v>0</v>
      </c>
      <c r="AB794">
        <v>880.59</v>
      </c>
      <c r="AC794">
        <v>534.02</v>
      </c>
      <c r="AD794">
        <v>0</v>
      </c>
      <c r="AE794">
        <v>0</v>
      </c>
      <c r="AF794">
        <v>880.59</v>
      </c>
      <c r="AG794">
        <v>534.02</v>
      </c>
      <c r="AH794">
        <v>0</v>
      </c>
      <c r="AI794">
        <v>1</v>
      </c>
      <c r="AJ794">
        <v>1</v>
      </c>
      <c r="AK794">
        <v>1</v>
      </c>
      <c r="AL794">
        <v>1</v>
      </c>
      <c r="AN794">
        <v>0</v>
      </c>
      <c r="AO794">
        <v>1</v>
      </c>
      <c r="AP794">
        <v>0</v>
      </c>
      <c r="AQ794">
        <v>0</v>
      </c>
      <c r="AR794">
        <v>0</v>
      </c>
      <c r="AS794" t="s">
        <v>3</v>
      </c>
      <c r="AT794">
        <v>1.39</v>
      </c>
      <c r="AU794" t="s">
        <v>3</v>
      </c>
      <c r="AV794">
        <v>0</v>
      </c>
      <c r="AW794">
        <v>2</v>
      </c>
      <c r="AX794">
        <v>55579640</v>
      </c>
      <c r="AY794">
        <v>1</v>
      </c>
      <c r="AZ794">
        <v>0</v>
      </c>
      <c r="BA794">
        <v>766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CX794">
        <f>Y794*Source!I2625</f>
        <v>2.1128</v>
      </c>
      <c r="CY794">
        <f>AB794</f>
        <v>880.59</v>
      </c>
      <c r="CZ794">
        <f>AF794</f>
        <v>880.59</v>
      </c>
      <c r="DA794">
        <f>AJ794</f>
        <v>1</v>
      </c>
      <c r="DB794">
        <f t="shared" si="62"/>
        <v>1224.02</v>
      </c>
      <c r="DC794">
        <f t="shared" si="63"/>
        <v>742.29</v>
      </c>
    </row>
    <row r="795" spans="1:107" x14ac:dyDescent="0.2">
      <c r="A795">
        <f>ROW(Source!A2625)</f>
        <v>2625</v>
      </c>
      <c r="B795">
        <v>55574044</v>
      </c>
      <c r="C795">
        <v>55579634</v>
      </c>
      <c r="D795">
        <v>52280183</v>
      </c>
      <c r="E795">
        <v>1</v>
      </c>
      <c r="F795">
        <v>1</v>
      </c>
      <c r="G795">
        <v>27</v>
      </c>
      <c r="H795">
        <v>3</v>
      </c>
      <c r="I795" t="s">
        <v>137</v>
      </c>
      <c r="J795" t="s">
        <v>139</v>
      </c>
      <c r="K795" t="s">
        <v>138</v>
      </c>
      <c r="L795">
        <v>1348</v>
      </c>
      <c r="N795">
        <v>1009</v>
      </c>
      <c r="O795" t="s">
        <v>120</v>
      </c>
      <c r="P795" t="s">
        <v>120</v>
      </c>
      <c r="Q795">
        <v>1000</v>
      </c>
      <c r="W795">
        <v>1</v>
      </c>
      <c r="X795">
        <v>734291692</v>
      </c>
      <c r="Y795">
        <v>-9.58</v>
      </c>
      <c r="AA795">
        <v>2690.29</v>
      </c>
      <c r="AB795">
        <v>0</v>
      </c>
      <c r="AC795">
        <v>0</v>
      </c>
      <c r="AD795">
        <v>0</v>
      </c>
      <c r="AE795">
        <v>2690.29</v>
      </c>
      <c r="AF795">
        <v>0</v>
      </c>
      <c r="AG795">
        <v>0</v>
      </c>
      <c r="AH795">
        <v>0</v>
      </c>
      <c r="AI795">
        <v>1</v>
      </c>
      <c r="AJ795">
        <v>1</v>
      </c>
      <c r="AK795">
        <v>1</v>
      </c>
      <c r="AL795">
        <v>1</v>
      </c>
      <c r="AN795">
        <v>0</v>
      </c>
      <c r="AO795">
        <v>1</v>
      </c>
      <c r="AP795">
        <v>0</v>
      </c>
      <c r="AQ795">
        <v>0</v>
      </c>
      <c r="AR795">
        <v>0</v>
      </c>
      <c r="AS795" t="s">
        <v>3</v>
      </c>
      <c r="AT795">
        <v>-9.58</v>
      </c>
      <c r="AU795" t="s">
        <v>3</v>
      </c>
      <c r="AV795">
        <v>0</v>
      </c>
      <c r="AW795">
        <v>2</v>
      </c>
      <c r="AX795">
        <v>55579641</v>
      </c>
      <c r="AY795">
        <v>1</v>
      </c>
      <c r="AZ795">
        <v>6144</v>
      </c>
      <c r="BA795">
        <v>767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CX795">
        <f>Y795*Source!I2625</f>
        <v>-14.5616</v>
      </c>
      <c r="CY795">
        <f>AA795</f>
        <v>2690.29</v>
      </c>
      <c r="CZ795">
        <f>AE795</f>
        <v>2690.29</v>
      </c>
      <c r="DA795">
        <f>AI795</f>
        <v>1</v>
      </c>
      <c r="DB795">
        <f t="shared" si="62"/>
        <v>-25772.98</v>
      </c>
      <c r="DC795">
        <f t="shared" si="63"/>
        <v>0</v>
      </c>
    </row>
    <row r="796" spans="1:107" x14ac:dyDescent="0.2">
      <c r="A796">
        <f>ROW(Source!A2625)</f>
        <v>2625</v>
      </c>
      <c r="B796">
        <v>55574044</v>
      </c>
      <c r="C796">
        <v>55579634</v>
      </c>
      <c r="D796">
        <v>52280184</v>
      </c>
      <c r="E796">
        <v>1</v>
      </c>
      <c r="F796">
        <v>1</v>
      </c>
      <c r="G796">
        <v>27</v>
      </c>
      <c r="H796">
        <v>3</v>
      </c>
      <c r="I796" t="s">
        <v>141</v>
      </c>
      <c r="J796" t="s">
        <v>143</v>
      </c>
      <c r="K796" t="s">
        <v>142</v>
      </c>
      <c r="L796">
        <v>1348</v>
      </c>
      <c r="N796">
        <v>1009</v>
      </c>
      <c r="O796" t="s">
        <v>120</v>
      </c>
      <c r="P796" t="s">
        <v>120</v>
      </c>
      <c r="Q796">
        <v>1000</v>
      </c>
      <c r="W796">
        <v>0</v>
      </c>
      <c r="X796">
        <v>1103439754</v>
      </c>
      <c r="Y796">
        <v>12.08</v>
      </c>
      <c r="AA796">
        <v>2562.79</v>
      </c>
      <c r="AB796">
        <v>0</v>
      </c>
      <c r="AC796">
        <v>0</v>
      </c>
      <c r="AD796">
        <v>0</v>
      </c>
      <c r="AE796">
        <v>2562.79</v>
      </c>
      <c r="AF796">
        <v>0</v>
      </c>
      <c r="AG796">
        <v>0</v>
      </c>
      <c r="AH796">
        <v>0</v>
      </c>
      <c r="AI796">
        <v>1</v>
      </c>
      <c r="AJ796">
        <v>1</v>
      </c>
      <c r="AK796">
        <v>1</v>
      </c>
      <c r="AL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 t="s">
        <v>3</v>
      </c>
      <c r="AT796">
        <v>12.08</v>
      </c>
      <c r="AU796" t="s">
        <v>3</v>
      </c>
      <c r="AV796">
        <v>0</v>
      </c>
      <c r="AW796">
        <v>1</v>
      </c>
      <c r="AX796">
        <v>-1</v>
      </c>
      <c r="AY796">
        <v>0</v>
      </c>
      <c r="AZ796">
        <v>0</v>
      </c>
      <c r="BA796" t="s">
        <v>3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CX796">
        <f>Y796*Source!I2625</f>
        <v>18.361599999999999</v>
      </c>
      <c r="CY796">
        <f>AA796</f>
        <v>2562.79</v>
      </c>
      <c r="CZ796">
        <f>AE796</f>
        <v>2562.79</v>
      </c>
      <c r="DA796">
        <f>AI796</f>
        <v>1</v>
      </c>
      <c r="DB796">
        <f t="shared" si="62"/>
        <v>30958.5</v>
      </c>
      <c r="DC796">
        <f t="shared" si="63"/>
        <v>0</v>
      </c>
    </row>
    <row r="797" spans="1:107" x14ac:dyDescent="0.2">
      <c r="A797">
        <f>ROW(Source!A2628)</f>
        <v>2628</v>
      </c>
      <c r="B797">
        <v>55574044</v>
      </c>
      <c r="C797">
        <v>55579646</v>
      </c>
      <c r="D797">
        <v>52263930</v>
      </c>
      <c r="E797">
        <v>27</v>
      </c>
      <c r="F797">
        <v>1</v>
      </c>
      <c r="G797">
        <v>27</v>
      </c>
      <c r="H797">
        <v>1</v>
      </c>
      <c r="I797" t="s">
        <v>530</v>
      </c>
      <c r="J797" t="s">
        <v>3</v>
      </c>
      <c r="K797" t="s">
        <v>531</v>
      </c>
      <c r="L797">
        <v>1191</v>
      </c>
      <c r="N797">
        <v>1013</v>
      </c>
      <c r="O797" t="s">
        <v>532</v>
      </c>
      <c r="P797" t="s">
        <v>532</v>
      </c>
      <c r="Q797">
        <v>1</v>
      </c>
      <c r="W797">
        <v>0</v>
      </c>
      <c r="X797">
        <v>476480486</v>
      </c>
      <c r="Y797">
        <v>18.440000000000001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1</v>
      </c>
      <c r="AK797">
        <v>1</v>
      </c>
      <c r="AL797">
        <v>1</v>
      </c>
      <c r="AN797">
        <v>0</v>
      </c>
      <c r="AO797">
        <v>1</v>
      </c>
      <c r="AP797">
        <v>0</v>
      </c>
      <c r="AQ797">
        <v>0</v>
      </c>
      <c r="AR797">
        <v>0</v>
      </c>
      <c r="AS797" t="s">
        <v>3</v>
      </c>
      <c r="AT797">
        <v>18.440000000000001</v>
      </c>
      <c r="AU797" t="s">
        <v>3</v>
      </c>
      <c r="AV797">
        <v>1</v>
      </c>
      <c r="AW797">
        <v>2</v>
      </c>
      <c r="AX797">
        <v>55579655</v>
      </c>
      <c r="AY797">
        <v>1</v>
      </c>
      <c r="AZ797">
        <v>0</v>
      </c>
      <c r="BA797">
        <v>768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CX797">
        <f>Y797*Source!I2628</f>
        <v>28.028800000000004</v>
      </c>
      <c r="CY797">
        <f>AD797</f>
        <v>0</v>
      </c>
      <c r="CZ797">
        <f>AH797</f>
        <v>0</v>
      </c>
      <c r="DA797">
        <f>AL797</f>
        <v>1</v>
      </c>
      <c r="DB797">
        <f t="shared" si="62"/>
        <v>0</v>
      </c>
      <c r="DC797">
        <f t="shared" si="63"/>
        <v>0</v>
      </c>
    </row>
    <row r="798" spans="1:107" x14ac:dyDescent="0.2">
      <c r="A798">
        <f>ROW(Source!A2628)</f>
        <v>2628</v>
      </c>
      <c r="B798">
        <v>55574044</v>
      </c>
      <c r="C798">
        <v>55579646</v>
      </c>
      <c r="D798">
        <v>52276789</v>
      </c>
      <c r="E798">
        <v>1</v>
      </c>
      <c r="F798">
        <v>1</v>
      </c>
      <c r="G798">
        <v>27</v>
      </c>
      <c r="H798">
        <v>2</v>
      </c>
      <c r="I798" t="s">
        <v>574</v>
      </c>
      <c r="J798" t="s">
        <v>575</v>
      </c>
      <c r="K798" t="s">
        <v>576</v>
      </c>
      <c r="L798">
        <v>1368</v>
      </c>
      <c r="N798">
        <v>1011</v>
      </c>
      <c r="O798" t="s">
        <v>536</v>
      </c>
      <c r="P798" t="s">
        <v>536</v>
      </c>
      <c r="Q798">
        <v>1</v>
      </c>
      <c r="W798">
        <v>0</v>
      </c>
      <c r="X798">
        <v>2028281919</v>
      </c>
      <c r="Y798">
        <v>2.64</v>
      </c>
      <c r="AA798">
        <v>0</v>
      </c>
      <c r="AB798">
        <v>531.41</v>
      </c>
      <c r="AC798">
        <v>373.56</v>
      </c>
      <c r="AD798">
        <v>0</v>
      </c>
      <c r="AE798">
        <v>0</v>
      </c>
      <c r="AF798">
        <v>531.41</v>
      </c>
      <c r="AG798">
        <v>373.56</v>
      </c>
      <c r="AH798">
        <v>0</v>
      </c>
      <c r="AI798">
        <v>1</v>
      </c>
      <c r="AJ798">
        <v>1</v>
      </c>
      <c r="AK798">
        <v>1</v>
      </c>
      <c r="AL798">
        <v>1</v>
      </c>
      <c r="AN798">
        <v>0</v>
      </c>
      <c r="AO798">
        <v>1</v>
      </c>
      <c r="AP798">
        <v>0</v>
      </c>
      <c r="AQ798">
        <v>0</v>
      </c>
      <c r="AR798">
        <v>0</v>
      </c>
      <c r="AS798" t="s">
        <v>3</v>
      </c>
      <c r="AT798">
        <v>2.64</v>
      </c>
      <c r="AU798" t="s">
        <v>3</v>
      </c>
      <c r="AV798">
        <v>0</v>
      </c>
      <c r="AW798">
        <v>2</v>
      </c>
      <c r="AX798">
        <v>55579656</v>
      </c>
      <c r="AY798">
        <v>1</v>
      </c>
      <c r="AZ798">
        <v>0</v>
      </c>
      <c r="BA798">
        <v>769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CX798">
        <f>Y798*Source!I2628</f>
        <v>4.0128000000000004</v>
      </c>
      <c r="CY798">
        <f>AB798</f>
        <v>531.41</v>
      </c>
      <c r="CZ798">
        <f>AF798</f>
        <v>531.41</v>
      </c>
      <c r="DA798">
        <f>AJ798</f>
        <v>1</v>
      </c>
      <c r="DB798">
        <f t="shared" si="62"/>
        <v>1402.92</v>
      </c>
      <c r="DC798">
        <f t="shared" si="63"/>
        <v>986.2</v>
      </c>
    </row>
    <row r="799" spans="1:107" x14ac:dyDescent="0.2">
      <c r="A799">
        <f>ROW(Source!A2628)</f>
        <v>2628</v>
      </c>
      <c r="B799">
        <v>55574044</v>
      </c>
      <c r="C799">
        <v>55579646</v>
      </c>
      <c r="D799">
        <v>52277012</v>
      </c>
      <c r="E799">
        <v>1</v>
      </c>
      <c r="F799">
        <v>1</v>
      </c>
      <c r="G799">
        <v>27</v>
      </c>
      <c r="H799">
        <v>2</v>
      </c>
      <c r="I799" t="s">
        <v>577</v>
      </c>
      <c r="J799" t="s">
        <v>578</v>
      </c>
      <c r="K799" t="s">
        <v>579</v>
      </c>
      <c r="L799">
        <v>1368</v>
      </c>
      <c r="N799">
        <v>1011</v>
      </c>
      <c r="O799" t="s">
        <v>536</v>
      </c>
      <c r="P799" t="s">
        <v>536</v>
      </c>
      <c r="Q799">
        <v>1</v>
      </c>
      <c r="W799">
        <v>0</v>
      </c>
      <c r="X799">
        <v>-1222982568</v>
      </c>
      <c r="Y799">
        <v>1.18</v>
      </c>
      <c r="AA799">
        <v>0</v>
      </c>
      <c r="AB799">
        <v>7.44</v>
      </c>
      <c r="AC799">
        <v>0.98</v>
      </c>
      <c r="AD799">
        <v>0</v>
      </c>
      <c r="AE799">
        <v>0</v>
      </c>
      <c r="AF799">
        <v>7.44</v>
      </c>
      <c r="AG799">
        <v>0.98</v>
      </c>
      <c r="AH799">
        <v>0</v>
      </c>
      <c r="AI799">
        <v>1</v>
      </c>
      <c r="AJ799">
        <v>1</v>
      </c>
      <c r="AK799">
        <v>1</v>
      </c>
      <c r="AL799">
        <v>1</v>
      </c>
      <c r="AN799">
        <v>0</v>
      </c>
      <c r="AO799">
        <v>1</v>
      </c>
      <c r="AP799">
        <v>0</v>
      </c>
      <c r="AQ799">
        <v>0</v>
      </c>
      <c r="AR799">
        <v>0</v>
      </c>
      <c r="AS799" t="s">
        <v>3</v>
      </c>
      <c r="AT799">
        <v>1.18</v>
      </c>
      <c r="AU799" t="s">
        <v>3</v>
      </c>
      <c r="AV799">
        <v>0</v>
      </c>
      <c r="AW799">
        <v>2</v>
      </c>
      <c r="AX799">
        <v>55579657</v>
      </c>
      <c r="AY799">
        <v>1</v>
      </c>
      <c r="AZ799">
        <v>0</v>
      </c>
      <c r="BA799">
        <v>770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CX799">
        <f>Y799*Source!I2628</f>
        <v>1.7935999999999999</v>
      </c>
      <c r="CY799">
        <f>AB799</f>
        <v>7.44</v>
      </c>
      <c r="CZ799">
        <f>AF799</f>
        <v>7.44</v>
      </c>
      <c r="DA799">
        <f>AJ799</f>
        <v>1</v>
      </c>
      <c r="DB799">
        <f t="shared" si="62"/>
        <v>8.7799999999999994</v>
      </c>
      <c r="DC799">
        <f t="shared" si="63"/>
        <v>1.1599999999999999</v>
      </c>
    </row>
    <row r="800" spans="1:107" x14ac:dyDescent="0.2">
      <c r="A800">
        <f>ROW(Source!A2628)</f>
        <v>2628</v>
      </c>
      <c r="B800">
        <v>55574044</v>
      </c>
      <c r="C800">
        <v>55579646</v>
      </c>
      <c r="D800">
        <v>52276214</v>
      </c>
      <c r="E800">
        <v>1</v>
      </c>
      <c r="F800">
        <v>1</v>
      </c>
      <c r="G800">
        <v>27</v>
      </c>
      <c r="H800">
        <v>2</v>
      </c>
      <c r="I800" t="s">
        <v>580</v>
      </c>
      <c r="J800" t="s">
        <v>581</v>
      </c>
      <c r="K800" t="s">
        <v>582</v>
      </c>
      <c r="L800">
        <v>1368</v>
      </c>
      <c r="N800">
        <v>1011</v>
      </c>
      <c r="O800" t="s">
        <v>536</v>
      </c>
      <c r="P800" t="s">
        <v>536</v>
      </c>
      <c r="Q800">
        <v>1</v>
      </c>
      <c r="W800">
        <v>0</v>
      </c>
      <c r="X800">
        <v>-929482187</v>
      </c>
      <c r="Y800">
        <v>0.01</v>
      </c>
      <c r="AA800">
        <v>0</v>
      </c>
      <c r="AB800">
        <v>616.73</v>
      </c>
      <c r="AC800">
        <v>511.29</v>
      </c>
      <c r="AD800">
        <v>0</v>
      </c>
      <c r="AE800">
        <v>0</v>
      </c>
      <c r="AF800">
        <v>616.73</v>
      </c>
      <c r="AG800">
        <v>511.29</v>
      </c>
      <c r="AH800">
        <v>0</v>
      </c>
      <c r="AI800">
        <v>1</v>
      </c>
      <c r="AJ800">
        <v>1</v>
      </c>
      <c r="AK800">
        <v>1</v>
      </c>
      <c r="AL800">
        <v>1</v>
      </c>
      <c r="AN800">
        <v>0</v>
      </c>
      <c r="AO800">
        <v>1</v>
      </c>
      <c r="AP800">
        <v>0</v>
      </c>
      <c r="AQ800">
        <v>0</v>
      </c>
      <c r="AR800">
        <v>0</v>
      </c>
      <c r="AS800" t="s">
        <v>3</v>
      </c>
      <c r="AT800">
        <v>0.01</v>
      </c>
      <c r="AU800" t="s">
        <v>3</v>
      </c>
      <c r="AV800">
        <v>0</v>
      </c>
      <c r="AW800">
        <v>2</v>
      </c>
      <c r="AX800">
        <v>55579658</v>
      </c>
      <c r="AY800">
        <v>1</v>
      </c>
      <c r="AZ800">
        <v>0</v>
      </c>
      <c r="BA800">
        <v>771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CX800">
        <f>Y800*Source!I2628</f>
        <v>1.52E-2</v>
      </c>
      <c r="CY800">
        <f>AB800</f>
        <v>616.73</v>
      </c>
      <c r="CZ800">
        <f>AF800</f>
        <v>616.73</v>
      </c>
      <c r="DA800">
        <f>AJ800</f>
        <v>1</v>
      </c>
      <c r="DB800">
        <f t="shared" si="62"/>
        <v>6.17</v>
      </c>
      <c r="DC800">
        <f t="shared" si="63"/>
        <v>5.1100000000000003</v>
      </c>
    </row>
    <row r="801" spans="1:107" x14ac:dyDescent="0.2">
      <c r="A801">
        <f>ROW(Source!A2628)</f>
        <v>2628</v>
      </c>
      <c r="B801">
        <v>55574044</v>
      </c>
      <c r="C801">
        <v>55579646</v>
      </c>
      <c r="D801">
        <v>52276398</v>
      </c>
      <c r="E801">
        <v>1</v>
      </c>
      <c r="F801">
        <v>1</v>
      </c>
      <c r="G801">
        <v>27</v>
      </c>
      <c r="H801">
        <v>2</v>
      </c>
      <c r="I801" t="s">
        <v>583</v>
      </c>
      <c r="J801" t="s">
        <v>584</v>
      </c>
      <c r="K801" t="s">
        <v>585</v>
      </c>
      <c r="L801">
        <v>1368</v>
      </c>
      <c r="N801">
        <v>1011</v>
      </c>
      <c r="O801" t="s">
        <v>536</v>
      </c>
      <c r="P801" t="s">
        <v>536</v>
      </c>
      <c r="Q801">
        <v>1</v>
      </c>
      <c r="W801">
        <v>0</v>
      </c>
      <c r="X801">
        <v>1948933241</v>
      </c>
      <c r="Y801">
        <v>2.64</v>
      </c>
      <c r="AA801">
        <v>0</v>
      </c>
      <c r="AB801">
        <v>454.31</v>
      </c>
      <c r="AC801">
        <v>405.68</v>
      </c>
      <c r="AD801">
        <v>0</v>
      </c>
      <c r="AE801">
        <v>0</v>
      </c>
      <c r="AF801">
        <v>454.31</v>
      </c>
      <c r="AG801">
        <v>405.68</v>
      </c>
      <c r="AH801">
        <v>0</v>
      </c>
      <c r="AI801">
        <v>1</v>
      </c>
      <c r="AJ801">
        <v>1</v>
      </c>
      <c r="AK801">
        <v>1</v>
      </c>
      <c r="AL801">
        <v>1</v>
      </c>
      <c r="AN801">
        <v>0</v>
      </c>
      <c r="AO801">
        <v>1</v>
      </c>
      <c r="AP801">
        <v>0</v>
      </c>
      <c r="AQ801">
        <v>0</v>
      </c>
      <c r="AR801">
        <v>0</v>
      </c>
      <c r="AS801" t="s">
        <v>3</v>
      </c>
      <c r="AT801">
        <v>2.64</v>
      </c>
      <c r="AU801" t="s">
        <v>3</v>
      </c>
      <c r="AV801">
        <v>0</v>
      </c>
      <c r="AW801">
        <v>2</v>
      </c>
      <c r="AX801">
        <v>55579659</v>
      </c>
      <c r="AY801">
        <v>1</v>
      </c>
      <c r="AZ801">
        <v>0</v>
      </c>
      <c r="BA801">
        <v>772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CX801">
        <f>Y801*Source!I2628</f>
        <v>4.0128000000000004</v>
      </c>
      <c r="CY801">
        <f>AB801</f>
        <v>454.31</v>
      </c>
      <c r="CZ801">
        <f>AF801</f>
        <v>454.31</v>
      </c>
      <c r="DA801">
        <f>AJ801</f>
        <v>1</v>
      </c>
      <c r="DB801">
        <f t="shared" si="62"/>
        <v>1199.3800000000001</v>
      </c>
      <c r="DC801">
        <f t="shared" si="63"/>
        <v>1071</v>
      </c>
    </row>
    <row r="802" spans="1:107" x14ac:dyDescent="0.2">
      <c r="A802">
        <f>ROW(Source!A2628)</f>
        <v>2628</v>
      </c>
      <c r="B802">
        <v>55574044</v>
      </c>
      <c r="C802">
        <v>55579646</v>
      </c>
      <c r="D802">
        <v>52279222</v>
      </c>
      <c r="E802">
        <v>1</v>
      </c>
      <c r="F802">
        <v>1</v>
      </c>
      <c r="G802">
        <v>27</v>
      </c>
      <c r="H802">
        <v>3</v>
      </c>
      <c r="I802" t="s">
        <v>586</v>
      </c>
      <c r="J802" t="s">
        <v>587</v>
      </c>
      <c r="K802" t="s">
        <v>588</v>
      </c>
      <c r="L802">
        <v>1327</v>
      </c>
      <c r="N802">
        <v>1005</v>
      </c>
      <c r="O802" t="s">
        <v>549</v>
      </c>
      <c r="P802" t="s">
        <v>549</v>
      </c>
      <c r="Q802">
        <v>1</v>
      </c>
      <c r="W802">
        <v>0</v>
      </c>
      <c r="X802">
        <v>-656702110</v>
      </c>
      <c r="Y802">
        <v>5.6</v>
      </c>
      <c r="AA802">
        <v>12.02</v>
      </c>
      <c r="AB802">
        <v>0</v>
      </c>
      <c r="AC802">
        <v>0</v>
      </c>
      <c r="AD802">
        <v>0</v>
      </c>
      <c r="AE802">
        <v>12.02</v>
      </c>
      <c r="AF802">
        <v>0</v>
      </c>
      <c r="AG802">
        <v>0</v>
      </c>
      <c r="AH802">
        <v>0</v>
      </c>
      <c r="AI802">
        <v>1</v>
      </c>
      <c r="AJ802">
        <v>1</v>
      </c>
      <c r="AK802">
        <v>1</v>
      </c>
      <c r="AL802">
        <v>1</v>
      </c>
      <c r="AN802">
        <v>0</v>
      </c>
      <c r="AO802">
        <v>1</v>
      </c>
      <c r="AP802">
        <v>0</v>
      </c>
      <c r="AQ802">
        <v>0</v>
      </c>
      <c r="AR802">
        <v>0</v>
      </c>
      <c r="AS802" t="s">
        <v>3</v>
      </c>
      <c r="AT802">
        <v>5.6</v>
      </c>
      <c r="AU802" t="s">
        <v>3</v>
      </c>
      <c r="AV802">
        <v>0</v>
      </c>
      <c r="AW802">
        <v>2</v>
      </c>
      <c r="AX802">
        <v>55579660</v>
      </c>
      <c r="AY802">
        <v>1</v>
      </c>
      <c r="AZ802">
        <v>0</v>
      </c>
      <c r="BA802">
        <v>773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CX802">
        <f>Y802*Source!I2628</f>
        <v>8.5119999999999987</v>
      </c>
      <c r="CY802">
        <f t="shared" ref="CY802:CY807" si="67">AA802</f>
        <v>12.02</v>
      </c>
      <c r="CZ802">
        <f t="shared" ref="CZ802:CZ807" si="68">AE802</f>
        <v>12.02</v>
      </c>
      <c r="DA802">
        <f t="shared" ref="DA802:DA807" si="69">AI802</f>
        <v>1</v>
      </c>
      <c r="DB802">
        <f t="shared" si="62"/>
        <v>67.31</v>
      </c>
      <c r="DC802">
        <f t="shared" si="63"/>
        <v>0</v>
      </c>
    </row>
    <row r="803" spans="1:107" x14ac:dyDescent="0.2">
      <c r="A803">
        <f>ROW(Source!A2628)</f>
        <v>2628</v>
      </c>
      <c r="B803">
        <v>55574044</v>
      </c>
      <c r="C803">
        <v>55579646</v>
      </c>
      <c r="D803">
        <v>52279309</v>
      </c>
      <c r="E803">
        <v>1</v>
      </c>
      <c r="F803">
        <v>1</v>
      </c>
      <c r="G803">
        <v>27</v>
      </c>
      <c r="H803">
        <v>3</v>
      </c>
      <c r="I803" t="s">
        <v>589</v>
      </c>
      <c r="J803" t="s">
        <v>590</v>
      </c>
      <c r="K803" t="s">
        <v>591</v>
      </c>
      <c r="L803">
        <v>1348</v>
      </c>
      <c r="N803">
        <v>1009</v>
      </c>
      <c r="O803" t="s">
        <v>120</v>
      </c>
      <c r="P803" t="s">
        <v>120</v>
      </c>
      <c r="Q803">
        <v>1000</v>
      </c>
      <c r="W803">
        <v>0</v>
      </c>
      <c r="X803">
        <v>2135985724</v>
      </c>
      <c r="Y803">
        <v>3.15E-3</v>
      </c>
      <c r="AA803">
        <v>343020.03</v>
      </c>
      <c r="AB803">
        <v>0</v>
      </c>
      <c r="AC803">
        <v>0</v>
      </c>
      <c r="AD803">
        <v>0</v>
      </c>
      <c r="AE803">
        <v>343020.03</v>
      </c>
      <c r="AF803">
        <v>0</v>
      </c>
      <c r="AG803">
        <v>0</v>
      </c>
      <c r="AH803">
        <v>0</v>
      </c>
      <c r="AI803">
        <v>1</v>
      </c>
      <c r="AJ803">
        <v>1</v>
      </c>
      <c r="AK803">
        <v>1</v>
      </c>
      <c r="AL803">
        <v>1</v>
      </c>
      <c r="AN803">
        <v>0</v>
      </c>
      <c r="AO803">
        <v>1</v>
      </c>
      <c r="AP803">
        <v>0</v>
      </c>
      <c r="AQ803">
        <v>0</v>
      </c>
      <c r="AR803">
        <v>0</v>
      </c>
      <c r="AS803" t="s">
        <v>3</v>
      </c>
      <c r="AT803">
        <v>3.15E-3</v>
      </c>
      <c r="AU803" t="s">
        <v>3</v>
      </c>
      <c r="AV803">
        <v>0</v>
      </c>
      <c r="AW803">
        <v>2</v>
      </c>
      <c r="AX803">
        <v>55579661</v>
      </c>
      <c r="AY803">
        <v>1</v>
      </c>
      <c r="AZ803">
        <v>0</v>
      </c>
      <c r="BA803">
        <v>774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CX803">
        <f>Y803*Source!I2628</f>
        <v>4.7879999999999997E-3</v>
      </c>
      <c r="CY803">
        <f t="shared" si="67"/>
        <v>343020.03</v>
      </c>
      <c r="CZ803">
        <f t="shared" si="68"/>
        <v>343020.03</v>
      </c>
      <c r="DA803">
        <f t="shared" si="69"/>
        <v>1</v>
      </c>
      <c r="DB803">
        <f t="shared" si="62"/>
        <v>1080.51</v>
      </c>
      <c r="DC803">
        <f t="shared" si="63"/>
        <v>0</v>
      </c>
    </row>
    <row r="804" spans="1:107" x14ac:dyDescent="0.2">
      <c r="A804">
        <f>ROW(Source!A2628)</f>
        <v>2628</v>
      </c>
      <c r="B804">
        <v>55574044</v>
      </c>
      <c r="C804">
        <v>55579646</v>
      </c>
      <c r="D804">
        <v>52279526</v>
      </c>
      <c r="E804">
        <v>1</v>
      </c>
      <c r="F804">
        <v>1</v>
      </c>
      <c r="G804">
        <v>27</v>
      </c>
      <c r="H804">
        <v>3</v>
      </c>
      <c r="I804" t="s">
        <v>149</v>
      </c>
      <c r="J804" t="s">
        <v>152</v>
      </c>
      <c r="K804" t="s">
        <v>150</v>
      </c>
      <c r="L804">
        <v>1346</v>
      </c>
      <c r="N804">
        <v>1009</v>
      </c>
      <c r="O804" t="s">
        <v>151</v>
      </c>
      <c r="P804" t="s">
        <v>151</v>
      </c>
      <c r="Q804">
        <v>1</v>
      </c>
      <c r="W804">
        <v>1</v>
      </c>
      <c r="X804">
        <v>-78256104</v>
      </c>
      <c r="Y804">
        <v>-735</v>
      </c>
      <c r="AA804">
        <v>17.77</v>
      </c>
      <c r="AB804">
        <v>0</v>
      </c>
      <c r="AC804">
        <v>0</v>
      </c>
      <c r="AD804">
        <v>0</v>
      </c>
      <c r="AE804">
        <v>17.77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1</v>
      </c>
      <c r="AL804">
        <v>1</v>
      </c>
      <c r="AN804">
        <v>0</v>
      </c>
      <c r="AO804">
        <v>1</v>
      </c>
      <c r="AP804">
        <v>0</v>
      </c>
      <c r="AQ804">
        <v>0</v>
      </c>
      <c r="AR804">
        <v>0</v>
      </c>
      <c r="AS804" t="s">
        <v>3</v>
      </c>
      <c r="AT804">
        <v>-735</v>
      </c>
      <c r="AU804" t="s">
        <v>3</v>
      </c>
      <c r="AV804">
        <v>0</v>
      </c>
      <c r="AW804">
        <v>2</v>
      </c>
      <c r="AX804">
        <v>55579662</v>
      </c>
      <c r="AY804">
        <v>1</v>
      </c>
      <c r="AZ804">
        <v>6144</v>
      </c>
      <c r="BA804">
        <v>775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CX804">
        <f>Y804*Source!I2628</f>
        <v>-1117.2</v>
      </c>
      <c r="CY804">
        <f t="shared" si="67"/>
        <v>17.77</v>
      </c>
      <c r="CZ804">
        <f t="shared" si="68"/>
        <v>17.77</v>
      </c>
      <c r="DA804">
        <f t="shared" si="69"/>
        <v>1</v>
      </c>
      <c r="DB804">
        <f t="shared" si="62"/>
        <v>-13060.95</v>
      </c>
      <c r="DC804">
        <f t="shared" si="63"/>
        <v>0</v>
      </c>
    </row>
    <row r="805" spans="1:107" x14ac:dyDescent="0.2">
      <c r="A805">
        <f>ROW(Source!A2628)</f>
        <v>2628</v>
      </c>
      <c r="B805">
        <v>55574044</v>
      </c>
      <c r="C805">
        <v>55579646</v>
      </c>
      <c r="D805">
        <v>52279527</v>
      </c>
      <c r="E805">
        <v>1</v>
      </c>
      <c r="F805">
        <v>1</v>
      </c>
      <c r="G805">
        <v>27</v>
      </c>
      <c r="H805">
        <v>3</v>
      </c>
      <c r="I805" t="s">
        <v>158</v>
      </c>
      <c r="J805" t="s">
        <v>160</v>
      </c>
      <c r="K805" t="s">
        <v>311</v>
      </c>
      <c r="L805">
        <v>1346</v>
      </c>
      <c r="N805">
        <v>1009</v>
      </c>
      <c r="O805" t="s">
        <v>151</v>
      </c>
      <c r="P805" t="s">
        <v>151</v>
      </c>
      <c r="Q805">
        <v>1</v>
      </c>
      <c r="W805">
        <v>0</v>
      </c>
      <c r="X805">
        <v>1362637907</v>
      </c>
      <c r="Y805">
        <v>735</v>
      </c>
      <c r="AA805">
        <v>94.72</v>
      </c>
      <c r="AB805">
        <v>0</v>
      </c>
      <c r="AC805">
        <v>0</v>
      </c>
      <c r="AD805">
        <v>0</v>
      </c>
      <c r="AE805">
        <v>94.72</v>
      </c>
      <c r="AF805">
        <v>0</v>
      </c>
      <c r="AG805">
        <v>0</v>
      </c>
      <c r="AH805">
        <v>0</v>
      </c>
      <c r="AI805">
        <v>1</v>
      </c>
      <c r="AJ805">
        <v>1</v>
      </c>
      <c r="AK805">
        <v>1</v>
      </c>
      <c r="AL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 t="s">
        <v>3</v>
      </c>
      <c r="AT805">
        <v>735</v>
      </c>
      <c r="AU805" t="s">
        <v>3</v>
      </c>
      <c r="AV805">
        <v>0</v>
      </c>
      <c r="AW805">
        <v>1</v>
      </c>
      <c r="AX805">
        <v>-1</v>
      </c>
      <c r="AY805">
        <v>0</v>
      </c>
      <c r="AZ805">
        <v>0</v>
      </c>
      <c r="BA805" t="s">
        <v>3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CX805">
        <f>Y805*Source!I2628</f>
        <v>1117.2</v>
      </c>
      <c r="CY805">
        <f t="shared" si="67"/>
        <v>94.72</v>
      </c>
      <c r="CZ805">
        <f t="shared" si="68"/>
        <v>94.72</v>
      </c>
      <c r="DA805">
        <f t="shared" si="69"/>
        <v>1</v>
      </c>
      <c r="DB805">
        <f t="shared" si="62"/>
        <v>69619.199999999997</v>
      </c>
      <c r="DC805">
        <f t="shared" si="63"/>
        <v>0</v>
      </c>
    </row>
    <row r="806" spans="1:107" x14ac:dyDescent="0.2">
      <c r="A806">
        <f>ROW(Source!A2628)</f>
        <v>2628</v>
      </c>
      <c r="B806">
        <v>55574044</v>
      </c>
      <c r="C806">
        <v>55579646</v>
      </c>
      <c r="D806">
        <v>52279533</v>
      </c>
      <c r="E806">
        <v>1</v>
      </c>
      <c r="F806">
        <v>1</v>
      </c>
      <c r="G806">
        <v>27</v>
      </c>
      <c r="H806">
        <v>3</v>
      </c>
      <c r="I806" t="s">
        <v>592</v>
      </c>
      <c r="J806" t="s">
        <v>593</v>
      </c>
      <c r="K806" t="s">
        <v>594</v>
      </c>
      <c r="L806">
        <v>1346</v>
      </c>
      <c r="N806">
        <v>1009</v>
      </c>
      <c r="O806" t="s">
        <v>151</v>
      </c>
      <c r="P806" t="s">
        <v>151</v>
      </c>
      <c r="Q806">
        <v>1</v>
      </c>
      <c r="W806">
        <v>0</v>
      </c>
      <c r="X806">
        <v>1434584530</v>
      </c>
      <c r="Y806">
        <v>241.5</v>
      </c>
      <c r="AA806">
        <v>202.34</v>
      </c>
      <c r="AB806">
        <v>0</v>
      </c>
      <c r="AC806">
        <v>0</v>
      </c>
      <c r="AD806">
        <v>0</v>
      </c>
      <c r="AE806">
        <v>202.34</v>
      </c>
      <c r="AF806">
        <v>0</v>
      </c>
      <c r="AG806">
        <v>0</v>
      </c>
      <c r="AH806">
        <v>0</v>
      </c>
      <c r="AI806">
        <v>1</v>
      </c>
      <c r="AJ806">
        <v>1</v>
      </c>
      <c r="AK806">
        <v>1</v>
      </c>
      <c r="AL806">
        <v>1</v>
      </c>
      <c r="AN806">
        <v>0</v>
      </c>
      <c r="AO806">
        <v>1</v>
      </c>
      <c r="AP806">
        <v>0</v>
      </c>
      <c r="AQ806">
        <v>0</v>
      </c>
      <c r="AR806">
        <v>0</v>
      </c>
      <c r="AS806" t="s">
        <v>3</v>
      </c>
      <c r="AT806">
        <v>241.5</v>
      </c>
      <c r="AU806" t="s">
        <v>3</v>
      </c>
      <c r="AV806">
        <v>0</v>
      </c>
      <c r="AW806">
        <v>2</v>
      </c>
      <c r="AX806">
        <v>55579663</v>
      </c>
      <c r="AY806">
        <v>1</v>
      </c>
      <c r="AZ806">
        <v>0</v>
      </c>
      <c r="BA806">
        <v>776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CX806">
        <f>Y806*Source!I2628</f>
        <v>367.08</v>
      </c>
      <c r="CY806">
        <f t="shared" si="67"/>
        <v>202.34</v>
      </c>
      <c r="CZ806">
        <f t="shared" si="68"/>
        <v>202.34</v>
      </c>
      <c r="DA806">
        <f t="shared" si="69"/>
        <v>1</v>
      </c>
      <c r="DB806">
        <f t="shared" si="62"/>
        <v>48865.11</v>
      </c>
      <c r="DC806">
        <f t="shared" si="63"/>
        <v>0</v>
      </c>
    </row>
    <row r="807" spans="1:107" x14ac:dyDescent="0.2">
      <c r="A807">
        <f>ROW(Source!A2628)</f>
        <v>2628</v>
      </c>
      <c r="B807">
        <v>55574044</v>
      </c>
      <c r="C807">
        <v>55579646</v>
      </c>
      <c r="D807">
        <v>52277500</v>
      </c>
      <c r="E807">
        <v>1</v>
      </c>
      <c r="F807">
        <v>1</v>
      </c>
      <c r="G807">
        <v>27</v>
      </c>
      <c r="H807">
        <v>3</v>
      </c>
      <c r="I807" t="s">
        <v>154</v>
      </c>
      <c r="J807" t="s">
        <v>156</v>
      </c>
      <c r="K807" t="s">
        <v>155</v>
      </c>
      <c r="L807">
        <v>1348</v>
      </c>
      <c r="N807">
        <v>1009</v>
      </c>
      <c r="O807" t="s">
        <v>120</v>
      </c>
      <c r="P807" t="s">
        <v>120</v>
      </c>
      <c r="Q807">
        <v>1000</v>
      </c>
      <c r="W807">
        <v>1</v>
      </c>
      <c r="X807">
        <v>-629368275</v>
      </c>
      <c r="Y807">
        <v>-5.2499999999999998E-2</v>
      </c>
      <c r="AA807">
        <v>748299.67</v>
      </c>
      <c r="AB807">
        <v>0</v>
      </c>
      <c r="AC807">
        <v>0</v>
      </c>
      <c r="AD807">
        <v>0</v>
      </c>
      <c r="AE807">
        <v>748299.67</v>
      </c>
      <c r="AF807">
        <v>0</v>
      </c>
      <c r="AG807">
        <v>0</v>
      </c>
      <c r="AH807">
        <v>0</v>
      </c>
      <c r="AI807">
        <v>1</v>
      </c>
      <c r="AJ807">
        <v>1</v>
      </c>
      <c r="AK807">
        <v>1</v>
      </c>
      <c r="AL807">
        <v>1</v>
      </c>
      <c r="AN807">
        <v>0</v>
      </c>
      <c r="AO807">
        <v>1</v>
      </c>
      <c r="AP807">
        <v>0</v>
      </c>
      <c r="AQ807">
        <v>0</v>
      </c>
      <c r="AR807">
        <v>0</v>
      </c>
      <c r="AS807" t="s">
        <v>3</v>
      </c>
      <c r="AT807">
        <v>-5.2499999999999998E-2</v>
      </c>
      <c r="AU807" t="s">
        <v>3</v>
      </c>
      <c r="AV807">
        <v>0</v>
      </c>
      <c r="AW807">
        <v>2</v>
      </c>
      <c r="AX807">
        <v>55579664</v>
      </c>
      <c r="AY807">
        <v>1</v>
      </c>
      <c r="AZ807">
        <v>6144</v>
      </c>
      <c r="BA807">
        <v>777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CX807">
        <f>Y807*Source!I2628</f>
        <v>-7.9799999999999996E-2</v>
      </c>
      <c r="CY807">
        <f t="shared" si="67"/>
        <v>748299.67</v>
      </c>
      <c r="CZ807">
        <f t="shared" si="68"/>
        <v>748299.67</v>
      </c>
      <c r="DA807">
        <f t="shared" si="69"/>
        <v>1</v>
      </c>
      <c r="DB807">
        <f t="shared" si="62"/>
        <v>-39285.730000000003</v>
      </c>
      <c r="DC807">
        <f t="shared" si="63"/>
        <v>0</v>
      </c>
    </row>
    <row r="808" spans="1:107" x14ac:dyDescent="0.2">
      <c r="A808">
        <f>ROW(Source!A2632)</f>
        <v>2632</v>
      </c>
      <c r="B808">
        <v>55574044</v>
      </c>
      <c r="C808">
        <v>55579671</v>
      </c>
      <c r="D808">
        <v>52263930</v>
      </c>
      <c r="E808">
        <v>27</v>
      </c>
      <c r="F808">
        <v>1</v>
      </c>
      <c r="G808">
        <v>27</v>
      </c>
      <c r="H808">
        <v>1</v>
      </c>
      <c r="I808" t="s">
        <v>530</v>
      </c>
      <c r="J808" t="s">
        <v>3</v>
      </c>
      <c r="K808" t="s">
        <v>531</v>
      </c>
      <c r="L808">
        <v>1191</v>
      </c>
      <c r="N808">
        <v>1013</v>
      </c>
      <c r="O808" t="s">
        <v>532</v>
      </c>
      <c r="P808" t="s">
        <v>532</v>
      </c>
      <c r="Q808">
        <v>1</v>
      </c>
      <c r="W808">
        <v>0</v>
      </c>
      <c r="X808">
        <v>476480486</v>
      </c>
      <c r="Y808">
        <v>2.65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1</v>
      </c>
      <c r="AK808">
        <v>1</v>
      </c>
      <c r="AL808">
        <v>1</v>
      </c>
      <c r="AN808">
        <v>0</v>
      </c>
      <c r="AO808">
        <v>1</v>
      </c>
      <c r="AP808">
        <v>0</v>
      </c>
      <c r="AQ808">
        <v>0</v>
      </c>
      <c r="AR808">
        <v>0</v>
      </c>
      <c r="AS808" t="s">
        <v>3</v>
      </c>
      <c r="AT808">
        <v>2.65</v>
      </c>
      <c r="AU808" t="s">
        <v>3</v>
      </c>
      <c r="AV808">
        <v>1</v>
      </c>
      <c r="AW808">
        <v>2</v>
      </c>
      <c r="AX808">
        <v>55579676</v>
      </c>
      <c r="AY808">
        <v>1</v>
      </c>
      <c r="AZ808">
        <v>0</v>
      </c>
      <c r="BA808">
        <v>778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CX808">
        <f>Y808*Source!I2632</f>
        <v>4.0279999999999996</v>
      </c>
      <c r="CY808">
        <f>AD808</f>
        <v>0</v>
      </c>
      <c r="CZ808">
        <f>AH808</f>
        <v>0</v>
      </c>
      <c r="DA808">
        <f>AL808</f>
        <v>1</v>
      </c>
      <c r="DB808">
        <f t="shared" si="62"/>
        <v>0</v>
      </c>
      <c r="DC808">
        <f t="shared" si="63"/>
        <v>0</v>
      </c>
    </row>
    <row r="809" spans="1:107" x14ac:dyDescent="0.2">
      <c r="A809">
        <f>ROW(Source!A2632)</f>
        <v>2632</v>
      </c>
      <c r="B809">
        <v>55574044</v>
      </c>
      <c r="C809">
        <v>55579671</v>
      </c>
      <c r="D809">
        <v>52276789</v>
      </c>
      <c r="E809">
        <v>1</v>
      </c>
      <c r="F809">
        <v>1</v>
      </c>
      <c r="G809">
        <v>27</v>
      </c>
      <c r="H809">
        <v>2</v>
      </c>
      <c r="I809" t="s">
        <v>574</v>
      </c>
      <c r="J809" t="s">
        <v>575</v>
      </c>
      <c r="K809" t="s">
        <v>576</v>
      </c>
      <c r="L809">
        <v>1368</v>
      </c>
      <c r="N809">
        <v>1011</v>
      </c>
      <c r="O809" t="s">
        <v>536</v>
      </c>
      <c r="P809" t="s">
        <v>536</v>
      </c>
      <c r="Q809">
        <v>1</v>
      </c>
      <c r="W809">
        <v>0</v>
      </c>
      <c r="X809">
        <v>2028281919</v>
      </c>
      <c r="Y809">
        <v>0.5</v>
      </c>
      <c r="AA809">
        <v>0</v>
      </c>
      <c r="AB809">
        <v>531.41</v>
      </c>
      <c r="AC809">
        <v>373.56</v>
      </c>
      <c r="AD809">
        <v>0</v>
      </c>
      <c r="AE809">
        <v>0</v>
      </c>
      <c r="AF809">
        <v>531.41</v>
      </c>
      <c r="AG809">
        <v>373.56</v>
      </c>
      <c r="AH809">
        <v>0</v>
      </c>
      <c r="AI809">
        <v>1</v>
      </c>
      <c r="AJ809">
        <v>1</v>
      </c>
      <c r="AK809">
        <v>1</v>
      </c>
      <c r="AL809">
        <v>1</v>
      </c>
      <c r="AN809">
        <v>0</v>
      </c>
      <c r="AO809">
        <v>1</v>
      </c>
      <c r="AP809">
        <v>0</v>
      </c>
      <c r="AQ809">
        <v>0</v>
      </c>
      <c r="AR809">
        <v>0</v>
      </c>
      <c r="AS809" t="s">
        <v>3</v>
      </c>
      <c r="AT809">
        <v>0.5</v>
      </c>
      <c r="AU809" t="s">
        <v>3</v>
      </c>
      <c r="AV809">
        <v>0</v>
      </c>
      <c r="AW809">
        <v>2</v>
      </c>
      <c r="AX809">
        <v>55579677</v>
      </c>
      <c r="AY809">
        <v>1</v>
      </c>
      <c r="AZ809">
        <v>0</v>
      </c>
      <c r="BA809">
        <v>779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CX809">
        <f>Y809*Source!I2632</f>
        <v>0.76</v>
      </c>
      <c r="CY809">
        <f>AB809</f>
        <v>531.41</v>
      </c>
      <c r="CZ809">
        <f>AF809</f>
        <v>531.41</v>
      </c>
      <c r="DA809">
        <f>AJ809</f>
        <v>1</v>
      </c>
      <c r="DB809">
        <f t="shared" si="62"/>
        <v>265.70999999999998</v>
      </c>
      <c r="DC809">
        <f t="shared" si="63"/>
        <v>186.78</v>
      </c>
    </row>
    <row r="810" spans="1:107" x14ac:dyDescent="0.2">
      <c r="A810">
        <f>ROW(Source!A2632)</f>
        <v>2632</v>
      </c>
      <c r="B810">
        <v>55574044</v>
      </c>
      <c r="C810">
        <v>55579671</v>
      </c>
      <c r="D810">
        <v>52276398</v>
      </c>
      <c r="E810">
        <v>1</v>
      </c>
      <c r="F810">
        <v>1</v>
      </c>
      <c r="G810">
        <v>27</v>
      </c>
      <c r="H810">
        <v>2</v>
      </c>
      <c r="I810" t="s">
        <v>583</v>
      </c>
      <c r="J810" t="s">
        <v>584</v>
      </c>
      <c r="K810" t="s">
        <v>585</v>
      </c>
      <c r="L810">
        <v>1368</v>
      </c>
      <c r="N810">
        <v>1011</v>
      </c>
      <c r="O810" t="s">
        <v>536</v>
      </c>
      <c r="P810" t="s">
        <v>536</v>
      </c>
      <c r="Q810">
        <v>1</v>
      </c>
      <c r="W810">
        <v>0</v>
      </c>
      <c r="X810">
        <v>1948933241</v>
      </c>
      <c r="Y810">
        <v>0.5</v>
      </c>
      <c r="AA810">
        <v>0</v>
      </c>
      <c r="AB810">
        <v>454.31</v>
      </c>
      <c r="AC810">
        <v>405.68</v>
      </c>
      <c r="AD810">
        <v>0</v>
      </c>
      <c r="AE810">
        <v>0</v>
      </c>
      <c r="AF810">
        <v>454.31</v>
      </c>
      <c r="AG810">
        <v>405.68</v>
      </c>
      <c r="AH810">
        <v>0</v>
      </c>
      <c r="AI810">
        <v>1</v>
      </c>
      <c r="AJ810">
        <v>1</v>
      </c>
      <c r="AK810">
        <v>1</v>
      </c>
      <c r="AL810">
        <v>1</v>
      </c>
      <c r="AN810">
        <v>0</v>
      </c>
      <c r="AO810">
        <v>1</v>
      </c>
      <c r="AP810">
        <v>0</v>
      </c>
      <c r="AQ810">
        <v>0</v>
      </c>
      <c r="AR810">
        <v>0</v>
      </c>
      <c r="AS810" t="s">
        <v>3</v>
      </c>
      <c r="AT810">
        <v>0.5</v>
      </c>
      <c r="AU810" t="s">
        <v>3</v>
      </c>
      <c r="AV810">
        <v>0</v>
      </c>
      <c r="AW810">
        <v>2</v>
      </c>
      <c r="AX810">
        <v>55579678</v>
      </c>
      <c r="AY810">
        <v>1</v>
      </c>
      <c r="AZ810">
        <v>0</v>
      </c>
      <c r="BA810">
        <v>780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CX810">
        <f>Y810*Source!I2632</f>
        <v>0.76</v>
      </c>
      <c r="CY810">
        <f>AB810</f>
        <v>454.31</v>
      </c>
      <c r="CZ810">
        <f>AF810</f>
        <v>454.31</v>
      </c>
      <c r="DA810">
        <f>AJ810</f>
        <v>1</v>
      </c>
      <c r="DB810">
        <f t="shared" si="62"/>
        <v>227.16</v>
      </c>
      <c r="DC810">
        <f t="shared" si="63"/>
        <v>202.84</v>
      </c>
    </row>
    <row r="811" spans="1:107" x14ac:dyDescent="0.2">
      <c r="A811">
        <f>ROW(Source!A2632)</f>
        <v>2632</v>
      </c>
      <c r="B811">
        <v>55574044</v>
      </c>
      <c r="C811">
        <v>55579671</v>
      </c>
      <c r="D811">
        <v>52279526</v>
      </c>
      <c r="E811">
        <v>1</v>
      </c>
      <c r="F811">
        <v>1</v>
      </c>
      <c r="G811">
        <v>27</v>
      </c>
      <c r="H811">
        <v>3</v>
      </c>
      <c r="I811" t="s">
        <v>149</v>
      </c>
      <c r="J811" t="s">
        <v>152</v>
      </c>
      <c r="K811" t="s">
        <v>150</v>
      </c>
      <c r="L811">
        <v>1346</v>
      </c>
      <c r="N811">
        <v>1009</v>
      </c>
      <c r="O811" t="s">
        <v>151</v>
      </c>
      <c r="P811" t="s">
        <v>151</v>
      </c>
      <c r="Q811">
        <v>1</v>
      </c>
      <c r="W811">
        <v>1</v>
      </c>
      <c r="X811">
        <v>-78256104</v>
      </c>
      <c r="Y811">
        <v>-147</v>
      </c>
      <c r="AA811">
        <v>17.77</v>
      </c>
      <c r="AB811">
        <v>0</v>
      </c>
      <c r="AC811">
        <v>0</v>
      </c>
      <c r="AD811">
        <v>0</v>
      </c>
      <c r="AE811">
        <v>17.77</v>
      </c>
      <c r="AF811">
        <v>0</v>
      </c>
      <c r="AG811">
        <v>0</v>
      </c>
      <c r="AH811">
        <v>0</v>
      </c>
      <c r="AI811">
        <v>1</v>
      </c>
      <c r="AJ811">
        <v>1</v>
      </c>
      <c r="AK811">
        <v>1</v>
      </c>
      <c r="AL811">
        <v>1</v>
      </c>
      <c r="AN811">
        <v>0</v>
      </c>
      <c r="AO811">
        <v>1</v>
      </c>
      <c r="AP811">
        <v>0</v>
      </c>
      <c r="AQ811">
        <v>0</v>
      </c>
      <c r="AR811">
        <v>0</v>
      </c>
      <c r="AS811" t="s">
        <v>3</v>
      </c>
      <c r="AT811">
        <v>-147</v>
      </c>
      <c r="AU811" t="s">
        <v>3</v>
      </c>
      <c r="AV811">
        <v>0</v>
      </c>
      <c r="AW811">
        <v>2</v>
      </c>
      <c r="AX811">
        <v>55579679</v>
      </c>
      <c r="AY811">
        <v>1</v>
      </c>
      <c r="AZ811">
        <v>6144</v>
      </c>
      <c r="BA811">
        <v>781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CX811">
        <f>Y811*Source!I2632</f>
        <v>-223.44</v>
      </c>
      <c r="CY811">
        <f>AA811</f>
        <v>17.77</v>
      </c>
      <c r="CZ811">
        <f>AE811</f>
        <v>17.77</v>
      </c>
      <c r="DA811">
        <f>AI811</f>
        <v>1</v>
      </c>
      <c r="DB811">
        <f t="shared" si="62"/>
        <v>-2612.19</v>
      </c>
      <c r="DC811">
        <f t="shared" si="63"/>
        <v>0</v>
      </c>
    </row>
    <row r="812" spans="1:107" x14ac:dyDescent="0.2">
      <c r="A812">
        <f>ROW(Source!A2632)</f>
        <v>2632</v>
      </c>
      <c r="B812">
        <v>55574044</v>
      </c>
      <c r="C812">
        <v>55579671</v>
      </c>
      <c r="D812">
        <v>52279527</v>
      </c>
      <c r="E812">
        <v>1</v>
      </c>
      <c r="F812">
        <v>1</v>
      </c>
      <c r="G812">
        <v>27</v>
      </c>
      <c r="H812">
        <v>3</v>
      </c>
      <c r="I812" t="s">
        <v>158</v>
      </c>
      <c r="J812" t="s">
        <v>160</v>
      </c>
      <c r="K812" t="s">
        <v>311</v>
      </c>
      <c r="L812">
        <v>1346</v>
      </c>
      <c r="N812">
        <v>1009</v>
      </c>
      <c r="O812" t="s">
        <v>151</v>
      </c>
      <c r="P812" t="s">
        <v>151</v>
      </c>
      <c r="Q812">
        <v>1</v>
      </c>
      <c r="W812">
        <v>0</v>
      </c>
      <c r="X812">
        <v>1362637907</v>
      </c>
      <c r="Y812">
        <v>147</v>
      </c>
      <c r="AA812">
        <v>94.72</v>
      </c>
      <c r="AB812">
        <v>0</v>
      </c>
      <c r="AC812">
        <v>0</v>
      </c>
      <c r="AD812">
        <v>0</v>
      </c>
      <c r="AE812">
        <v>94.72</v>
      </c>
      <c r="AF812">
        <v>0</v>
      </c>
      <c r="AG812">
        <v>0</v>
      </c>
      <c r="AH812">
        <v>0</v>
      </c>
      <c r="AI812">
        <v>1</v>
      </c>
      <c r="AJ812">
        <v>1</v>
      </c>
      <c r="AK812">
        <v>1</v>
      </c>
      <c r="AL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 t="s">
        <v>3</v>
      </c>
      <c r="AT812">
        <v>147</v>
      </c>
      <c r="AU812" t="s">
        <v>3</v>
      </c>
      <c r="AV812">
        <v>0</v>
      </c>
      <c r="AW812">
        <v>1</v>
      </c>
      <c r="AX812">
        <v>-1</v>
      </c>
      <c r="AY812">
        <v>0</v>
      </c>
      <c r="AZ812">
        <v>0</v>
      </c>
      <c r="BA812" t="s">
        <v>3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CX812">
        <f>Y812*Source!I2632</f>
        <v>223.44</v>
      </c>
      <c r="CY812">
        <f>AA812</f>
        <v>94.72</v>
      </c>
      <c r="CZ812">
        <f>AE812</f>
        <v>94.72</v>
      </c>
      <c r="DA812">
        <f>AI812</f>
        <v>1</v>
      </c>
      <c r="DB812">
        <f t="shared" si="62"/>
        <v>13923.84</v>
      </c>
      <c r="DC812">
        <f t="shared" si="63"/>
        <v>0</v>
      </c>
    </row>
    <row r="813" spans="1:107" x14ac:dyDescent="0.2">
      <c r="A813">
        <f>ROW(Source!A2632)</f>
        <v>2632</v>
      </c>
      <c r="B813">
        <v>55574044</v>
      </c>
      <c r="C813">
        <v>55579671</v>
      </c>
      <c r="D813">
        <v>52279533</v>
      </c>
      <c r="E813">
        <v>1</v>
      </c>
      <c r="F813">
        <v>1</v>
      </c>
      <c r="G813">
        <v>27</v>
      </c>
      <c r="H813">
        <v>3</v>
      </c>
      <c r="I813" t="s">
        <v>592</v>
      </c>
      <c r="J813" t="s">
        <v>593</v>
      </c>
      <c r="K813" t="s">
        <v>594</v>
      </c>
      <c r="L813">
        <v>1346</v>
      </c>
      <c r="N813">
        <v>1009</v>
      </c>
      <c r="O813" t="s">
        <v>151</v>
      </c>
      <c r="P813" t="s">
        <v>151</v>
      </c>
      <c r="Q813">
        <v>1</v>
      </c>
      <c r="W813">
        <v>0</v>
      </c>
      <c r="X813">
        <v>1434584530</v>
      </c>
      <c r="Y813">
        <v>42</v>
      </c>
      <c r="AA813">
        <v>202.34</v>
      </c>
      <c r="AB813">
        <v>0</v>
      </c>
      <c r="AC813">
        <v>0</v>
      </c>
      <c r="AD813">
        <v>0</v>
      </c>
      <c r="AE813">
        <v>202.34</v>
      </c>
      <c r="AF813">
        <v>0</v>
      </c>
      <c r="AG813">
        <v>0</v>
      </c>
      <c r="AH813">
        <v>0</v>
      </c>
      <c r="AI813">
        <v>1</v>
      </c>
      <c r="AJ813">
        <v>1</v>
      </c>
      <c r="AK813">
        <v>1</v>
      </c>
      <c r="AL813">
        <v>1</v>
      </c>
      <c r="AN813">
        <v>0</v>
      </c>
      <c r="AO813">
        <v>1</v>
      </c>
      <c r="AP813">
        <v>0</v>
      </c>
      <c r="AQ813">
        <v>0</v>
      </c>
      <c r="AR813">
        <v>0</v>
      </c>
      <c r="AS813" t="s">
        <v>3</v>
      </c>
      <c r="AT813">
        <v>42</v>
      </c>
      <c r="AU813" t="s">
        <v>3</v>
      </c>
      <c r="AV813">
        <v>0</v>
      </c>
      <c r="AW813">
        <v>2</v>
      </c>
      <c r="AX813">
        <v>55579680</v>
      </c>
      <c r="AY813">
        <v>1</v>
      </c>
      <c r="AZ813">
        <v>0</v>
      </c>
      <c r="BA813">
        <v>782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CX813">
        <f>Y813*Source!I2632</f>
        <v>63.84</v>
      </c>
      <c r="CY813">
        <f>AA813</f>
        <v>202.34</v>
      </c>
      <c r="CZ813">
        <f>AE813</f>
        <v>202.34</v>
      </c>
      <c r="DA813">
        <f>AI813</f>
        <v>1</v>
      </c>
      <c r="DB813">
        <f t="shared" si="62"/>
        <v>8498.2800000000007</v>
      </c>
      <c r="DC813">
        <f t="shared" si="63"/>
        <v>0</v>
      </c>
    </row>
    <row r="814" spans="1:107" x14ac:dyDescent="0.2">
      <c r="A814">
        <f>ROW(Source!A2632)</f>
        <v>2632</v>
      </c>
      <c r="B814">
        <v>55574044</v>
      </c>
      <c r="C814">
        <v>55579671</v>
      </c>
      <c r="D814">
        <v>52277500</v>
      </c>
      <c r="E814">
        <v>1</v>
      </c>
      <c r="F814">
        <v>1</v>
      </c>
      <c r="G814">
        <v>27</v>
      </c>
      <c r="H814">
        <v>3</v>
      </c>
      <c r="I814" t="s">
        <v>154</v>
      </c>
      <c r="J814" t="s">
        <v>156</v>
      </c>
      <c r="K814" t="s">
        <v>155</v>
      </c>
      <c r="L814">
        <v>1348</v>
      </c>
      <c r="N814">
        <v>1009</v>
      </c>
      <c r="O814" t="s">
        <v>120</v>
      </c>
      <c r="P814" t="s">
        <v>120</v>
      </c>
      <c r="Q814">
        <v>1000</v>
      </c>
      <c r="W814">
        <v>1</v>
      </c>
      <c r="X814">
        <v>-629368275</v>
      </c>
      <c r="Y814">
        <v>-1.0500000000000001E-2</v>
      </c>
      <c r="AA814">
        <v>748299.67</v>
      </c>
      <c r="AB814">
        <v>0</v>
      </c>
      <c r="AC814">
        <v>0</v>
      </c>
      <c r="AD814">
        <v>0</v>
      </c>
      <c r="AE814">
        <v>748299.67</v>
      </c>
      <c r="AF814">
        <v>0</v>
      </c>
      <c r="AG814">
        <v>0</v>
      </c>
      <c r="AH814">
        <v>0</v>
      </c>
      <c r="AI814">
        <v>1</v>
      </c>
      <c r="AJ814">
        <v>1</v>
      </c>
      <c r="AK814">
        <v>1</v>
      </c>
      <c r="AL814">
        <v>1</v>
      </c>
      <c r="AN814">
        <v>0</v>
      </c>
      <c r="AO814">
        <v>1</v>
      </c>
      <c r="AP814">
        <v>0</v>
      </c>
      <c r="AQ814">
        <v>0</v>
      </c>
      <c r="AR814">
        <v>0</v>
      </c>
      <c r="AS814" t="s">
        <v>3</v>
      </c>
      <c r="AT814">
        <v>-1.0500000000000001E-2</v>
      </c>
      <c r="AU814" t="s">
        <v>3</v>
      </c>
      <c r="AV814">
        <v>0</v>
      </c>
      <c r="AW814">
        <v>2</v>
      </c>
      <c r="AX814">
        <v>55579681</v>
      </c>
      <c r="AY814">
        <v>1</v>
      </c>
      <c r="AZ814">
        <v>6144</v>
      </c>
      <c r="BA814">
        <v>783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CX814">
        <f>Y814*Source!I2632</f>
        <v>-1.5960000000000002E-2</v>
      </c>
      <c r="CY814">
        <f>AA814</f>
        <v>748299.67</v>
      </c>
      <c r="CZ814">
        <f>AE814</f>
        <v>748299.67</v>
      </c>
      <c r="DA814">
        <f>AI814</f>
        <v>1</v>
      </c>
      <c r="DB814">
        <f t="shared" si="62"/>
        <v>-7857.15</v>
      </c>
      <c r="DC814">
        <f t="shared" si="63"/>
        <v>0</v>
      </c>
    </row>
    <row r="815" spans="1:107" x14ac:dyDescent="0.2">
      <c r="A815">
        <f>ROW(Source!A2636)</f>
        <v>2636</v>
      </c>
      <c r="B815">
        <v>55574044</v>
      </c>
      <c r="C815">
        <v>55579688</v>
      </c>
      <c r="D815">
        <v>52263930</v>
      </c>
      <c r="E815">
        <v>27</v>
      </c>
      <c r="F815">
        <v>1</v>
      </c>
      <c r="G815">
        <v>27</v>
      </c>
      <c r="H815">
        <v>1</v>
      </c>
      <c r="I815" t="s">
        <v>530</v>
      </c>
      <c r="J815" t="s">
        <v>3</v>
      </c>
      <c r="K815" t="s">
        <v>531</v>
      </c>
      <c r="L815">
        <v>1191</v>
      </c>
      <c r="N815">
        <v>1013</v>
      </c>
      <c r="O815" t="s">
        <v>532</v>
      </c>
      <c r="P815" t="s">
        <v>532</v>
      </c>
      <c r="Q815">
        <v>1</v>
      </c>
      <c r="W815">
        <v>0</v>
      </c>
      <c r="X815">
        <v>476480486</v>
      </c>
      <c r="Y815">
        <v>80.27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1</v>
      </c>
      <c r="AL815">
        <v>1</v>
      </c>
      <c r="AN815">
        <v>0</v>
      </c>
      <c r="AO815">
        <v>1</v>
      </c>
      <c r="AP815">
        <v>0</v>
      </c>
      <c r="AQ815">
        <v>0</v>
      </c>
      <c r="AR815">
        <v>0</v>
      </c>
      <c r="AS815" t="s">
        <v>3</v>
      </c>
      <c r="AT815">
        <v>80.27</v>
      </c>
      <c r="AU815" t="s">
        <v>3</v>
      </c>
      <c r="AV815">
        <v>1</v>
      </c>
      <c r="AW815">
        <v>2</v>
      </c>
      <c r="AX815">
        <v>55579692</v>
      </c>
      <c r="AY815">
        <v>1</v>
      </c>
      <c r="AZ815">
        <v>0</v>
      </c>
      <c r="BA815">
        <v>784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CX815">
        <f>Y815*Source!I2636</f>
        <v>81.072699999999998</v>
      </c>
      <c r="CY815">
        <f>AD815</f>
        <v>0</v>
      </c>
      <c r="CZ815">
        <f>AH815</f>
        <v>0</v>
      </c>
      <c r="DA815">
        <f>AL815</f>
        <v>1</v>
      </c>
      <c r="DB815">
        <f t="shared" si="62"/>
        <v>0</v>
      </c>
      <c r="DC815">
        <f t="shared" si="63"/>
        <v>0</v>
      </c>
    </row>
    <row r="816" spans="1:107" x14ac:dyDescent="0.2">
      <c r="A816">
        <f>ROW(Source!A2636)</f>
        <v>2636</v>
      </c>
      <c r="B816">
        <v>55574044</v>
      </c>
      <c r="C816">
        <v>55579688</v>
      </c>
      <c r="D816">
        <v>52279970</v>
      </c>
      <c r="E816">
        <v>1</v>
      </c>
      <c r="F816">
        <v>1</v>
      </c>
      <c r="G816">
        <v>27</v>
      </c>
      <c r="H816">
        <v>3</v>
      </c>
      <c r="I816" t="s">
        <v>595</v>
      </c>
      <c r="J816" t="s">
        <v>596</v>
      </c>
      <c r="K816" t="s">
        <v>597</v>
      </c>
      <c r="L816">
        <v>1339</v>
      </c>
      <c r="N816">
        <v>1007</v>
      </c>
      <c r="O816" t="s">
        <v>175</v>
      </c>
      <c r="P816" t="s">
        <v>175</v>
      </c>
      <c r="Q816">
        <v>1</v>
      </c>
      <c r="W816">
        <v>0</v>
      </c>
      <c r="X816">
        <v>-697630842</v>
      </c>
      <c r="Y816">
        <v>5.9</v>
      </c>
      <c r="AA816">
        <v>3714.73</v>
      </c>
      <c r="AB816">
        <v>0</v>
      </c>
      <c r="AC816">
        <v>0</v>
      </c>
      <c r="AD816">
        <v>0</v>
      </c>
      <c r="AE816">
        <v>3714.73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1</v>
      </c>
      <c r="AL816">
        <v>1</v>
      </c>
      <c r="AN816">
        <v>0</v>
      </c>
      <c r="AO816">
        <v>1</v>
      </c>
      <c r="AP816">
        <v>0</v>
      </c>
      <c r="AQ816">
        <v>0</v>
      </c>
      <c r="AR816">
        <v>0</v>
      </c>
      <c r="AS816" t="s">
        <v>3</v>
      </c>
      <c r="AT816">
        <v>5.9</v>
      </c>
      <c r="AU816" t="s">
        <v>3</v>
      </c>
      <c r="AV816">
        <v>0</v>
      </c>
      <c r="AW816">
        <v>2</v>
      </c>
      <c r="AX816">
        <v>55579693</v>
      </c>
      <c r="AY816">
        <v>1</v>
      </c>
      <c r="AZ816">
        <v>0</v>
      </c>
      <c r="BA816">
        <v>785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CX816">
        <f>Y816*Source!I2636</f>
        <v>5.9590000000000005</v>
      </c>
      <c r="CY816">
        <f>AA816</f>
        <v>3714.73</v>
      </c>
      <c r="CZ816">
        <f>AE816</f>
        <v>3714.73</v>
      </c>
      <c r="DA816">
        <f>AI816</f>
        <v>1</v>
      </c>
      <c r="DB816">
        <f t="shared" si="62"/>
        <v>21916.91</v>
      </c>
      <c r="DC816">
        <f t="shared" si="63"/>
        <v>0</v>
      </c>
    </row>
    <row r="817" spans="1:107" x14ac:dyDescent="0.2">
      <c r="A817">
        <f>ROW(Source!A2636)</f>
        <v>2636</v>
      </c>
      <c r="B817">
        <v>55574044</v>
      </c>
      <c r="C817">
        <v>55579688</v>
      </c>
      <c r="D817">
        <v>52280046</v>
      </c>
      <c r="E817">
        <v>1</v>
      </c>
      <c r="F817">
        <v>1</v>
      </c>
      <c r="G817">
        <v>27</v>
      </c>
      <c r="H817">
        <v>3</v>
      </c>
      <c r="I817" t="s">
        <v>598</v>
      </c>
      <c r="J817" t="s">
        <v>599</v>
      </c>
      <c r="K817" t="s">
        <v>600</v>
      </c>
      <c r="L817">
        <v>1339</v>
      </c>
      <c r="N817">
        <v>1007</v>
      </c>
      <c r="O817" t="s">
        <v>175</v>
      </c>
      <c r="P817" t="s">
        <v>175</v>
      </c>
      <c r="Q817">
        <v>1</v>
      </c>
      <c r="W817">
        <v>0</v>
      </c>
      <c r="X817">
        <v>253260963</v>
      </c>
      <c r="Y817">
        <v>0.06</v>
      </c>
      <c r="AA817">
        <v>3392.59</v>
      </c>
      <c r="AB817">
        <v>0</v>
      </c>
      <c r="AC817">
        <v>0</v>
      </c>
      <c r="AD817">
        <v>0</v>
      </c>
      <c r="AE817">
        <v>3392.59</v>
      </c>
      <c r="AF817">
        <v>0</v>
      </c>
      <c r="AG817">
        <v>0</v>
      </c>
      <c r="AH817">
        <v>0</v>
      </c>
      <c r="AI817">
        <v>1</v>
      </c>
      <c r="AJ817">
        <v>1</v>
      </c>
      <c r="AK817">
        <v>1</v>
      </c>
      <c r="AL817">
        <v>1</v>
      </c>
      <c r="AN817">
        <v>0</v>
      </c>
      <c r="AO817">
        <v>1</v>
      </c>
      <c r="AP817">
        <v>0</v>
      </c>
      <c r="AQ817">
        <v>0</v>
      </c>
      <c r="AR817">
        <v>0</v>
      </c>
      <c r="AS817" t="s">
        <v>3</v>
      </c>
      <c r="AT817">
        <v>0.06</v>
      </c>
      <c r="AU817" t="s">
        <v>3</v>
      </c>
      <c r="AV817">
        <v>0</v>
      </c>
      <c r="AW817">
        <v>2</v>
      </c>
      <c r="AX817">
        <v>55579694</v>
      </c>
      <c r="AY817">
        <v>1</v>
      </c>
      <c r="AZ817">
        <v>0</v>
      </c>
      <c r="BA817">
        <v>786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CX817">
        <f>Y817*Source!I2636</f>
        <v>6.0600000000000001E-2</v>
      </c>
      <c r="CY817">
        <f>AA817</f>
        <v>3392.59</v>
      </c>
      <c r="CZ817">
        <f>AE817</f>
        <v>3392.59</v>
      </c>
      <c r="DA817">
        <f>AI817</f>
        <v>1</v>
      </c>
      <c r="DB817">
        <f t="shared" si="62"/>
        <v>203.56</v>
      </c>
      <c r="DC817">
        <f t="shared" si="63"/>
        <v>0</v>
      </c>
    </row>
    <row r="818" spans="1:107" x14ac:dyDescent="0.2">
      <c r="A818">
        <f>ROW(Source!A2636)</f>
        <v>2636</v>
      </c>
      <c r="B818">
        <v>55574044</v>
      </c>
      <c r="C818">
        <v>55579688</v>
      </c>
      <c r="D818">
        <v>52280784</v>
      </c>
      <c r="E818">
        <v>1</v>
      </c>
      <c r="F818">
        <v>1</v>
      </c>
      <c r="G818">
        <v>27</v>
      </c>
      <c r="H818">
        <v>3</v>
      </c>
      <c r="I818" t="s">
        <v>173</v>
      </c>
      <c r="J818" t="s">
        <v>176</v>
      </c>
      <c r="K818" t="s">
        <v>174</v>
      </c>
      <c r="L818">
        <v>1339</v>
      </c>
      <c r="N818">
        <v>1007</v>
      </c>
      <c r="O818" t="s">
        <v>175</v>
      </c>
      <c r="P818" t="s">
        <v>175</v>
      </c>
      <c r="Q818">
        <v>1</v>
      </c>
      <c r="W818">
        <v>1</v>
      </c>
      <c r="X818">
        <v>1857369686</v>
      </c>
      <c r="Y818">
        <v>-4.3</v>
      </c>
      <c r="AA818">
        <v>7833.01</v>
      </c>
      <c r="AB818">
        <v>0</v>
      </c>
      <c r="AC818">
        <v>0</v>
      </c>
      <c r="AD818">
        <v>0</v>
      </c>
      <c r="AE818">
        <v>7833.01</v>
      </c>
      <c r="AF818">
        <v>0</v>
      </c>
      <c r="AG818">
        <v>0</v>
      </c>
      <c r="AH818">
        <v>0</v>
      </c>
      <c r="AI818">
        <v>1</v>
      </c>
      <c r="AJ818">
        <v>1</v>
      </c>
      <c r="AK818">
        <v>1</v>
      </c>
      <c r="AL818">
        <v>1</v>
      </c>
      <c r="AN818">
        <v>0</v>
      </c>
      <c r="AO818">
        <v>1</v>
      </c>
      <c r="AP818">
        <v>0</v>
      </c>
      <c r="AQ818">
        <v>0</v>
      </c>
      <c r="AR818">
        <v>0</v>
      </c>
      <c r="AS818" t="s">
        <v>3</v>
      </c>
      <c r="AT818">
        <v>-4.3</v>
      </c>
      <c r="AU818" t="s">
        <v>3</v>
      </c>
      <c r="AV818">
        <v>0</v>
      </c>
      <c r="AW818">
        <v>2</v>
      </c>
      <c r="AX818">
        <v>55579695</v>
      </c>
      <c r="AY818">
        <v>1</v>
      </c>
      <c r="AZ818">
        <v>6144</v>
      </c>
      <c r="BA818">
        <v>787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CX818">
        <f>Y818*Source!I2636</f>
        <v>-4.343</v>
      </c>
      <c r="CY818">
        <f>AA818</f>
        <v>7833.01</v>
      </c>
      <c r="CZ818">
        <f>AE818</f>
        <v>7833.01</v>
      </c>
      <c r="DA818">
        <f>AI818</f>
        <v>1</v>
      </c>
      <c r="DB818">
        <f t="shared" si="62"/>
        <v>-33681.94</v>
      </c>
      <c r="DC818">
        <f t="shared" si="63"/>
        <v>0</v>
      </c>
    </row>
    <row r="819" spans="1:107" x14ac:dyDescent="0.2">
      <c r="A819">
        <f>ROW(Source!A2636)</f>
        <v>2636</v>
      </c>
      <c r="B819">
        <v>55574044</v>
      </c>
      <c r="C819">
        <v>55579688</v>
      </c>
      <c r="D819">
        <v>0</v>
      </c>
      <c r="E819">
        <v>27</v>
      </c>
      <c r="F819">
        <v>1</v>
      </c>
      <c r="G819">
        <v>27</v>
      </c>
      <c r="H819">
        <v>3</v>
      </c>
      <c r="I819" t="s">
        <v>178</v>
      </c>
      <c r="J819" t="s">
        <v>3</v>
      </c>
      <c r="K819" t="s">
        <v>317</v>
      </c>
      <c r="L819">
        <v>1354</v>
      </c>
      <c r="N819">
        <v>1010</v>
      </c>
      <c r="O819" t="s">
        <v>180</v>
      </c>
      <c r="P819" t="s">
        <v>180</v>
      </c>
      <c r="Q819">
        <v>1</v>
      </c>
      <c r="W819">
        <v>0</v>
      </c>
      <c r="X819">
        <v>-988600449</v>
      </c>
      <c r="Y819">
        <v>0</v>
      </c>
      <c r="AA819">
        <v>372.6</v>
      </c>
      <c r="AB819">
        <v>0</v>
      </c>
      <c r="AC819">
        <v>0</v>
      </c>
      <c r="AD819">
        <v>0</v>
      </c>
      <c r="AE819">
        <v>372.6</v>
      </c>
      <c r="AF819">
        <v>0</v>
      </c>
      <c r="AG819">
        <v>0</v>
      </c>
      <c r="AH819">
        <v>0</v>
      </c>
      <c r="AI819">
        <v>1</v>
      </c>
      <c r="AJ819">
        <v>1</v>
      </c>
      <c r="AK819">
        <v>1</v>
      </c>
      <c r="AL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 t="s">
        <v>3</v>
      </c>
      <c r="AT819">
        <v>0</v>
      </c>
      <c r="AU819" t="s">
        <v>3</v>
      </c>
      <c r="AV819">
        <v>0</v>
      </c>
      <c r="AW819">
        <v>1</v>
      </c>
      <c r="AX819">
        <v>-1</v>
      </c>
      <c r="AY819">
        <v>0</v>
      </c>
      <c r="AZ819">
        <v>0</v>
      </c>
      <c r="BA819" t="s">
        <v>3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CX819">
        <f>Y819*Source!I2636</f>
        <v>0</v>
      </c>
      <c r="CY819">
        <f>AA819</f>
        <v>372.6</v>
      </c>
      <c r="CZ819">
        <f>AE819</f>
        <v>372.6</v>
      </c>
      <c r="DA819">
        <f>AI819</f>
        <v>1</v>
      </c>
      <c r="DB819">
        <f t="shared" si="62"/>
        <v>0</v>
      </c>
      <c r="DC819">
        <f t="shared" si="63"/>
        <v>0</v>
      </c>
    </row>
    <row r="820" spans="1:107" x14ac:dyDescent="0.2">
      <c r="A820">
        <f>ROW(Source!A2706)</f>
        <v>2706</v>
      </c>
      <c r="B820">
        <v>55574044</v>
      </c>
      <c r="C820">
        <v>55579756</v>
      </c>
      <c r="D820">
        <v>52263930</v>
      </c>
      <c r="E820">
        <v>27</v>
      </c>
      <c r="F820">
        <v>1</v>
      </c>
      <c r="G820">
        <v>27</v>
      </c>
      <c r="H820">
        <v>1</v>
      </c>
      <c r="I820" t="s">
        <v>530</v>
      </c>
      <c r="J820" t="s">
        <v>3</v>
      </c>
      <c r="K820" t="s">
        <v>531</v>
      </c>
      <c r="L820">
        <v>1191</v>
      </c>
      <c r="N820">
        <v>1013</v>
      </c>
      <c r="O820" t="s">
        <v>532</v>
      </c>
      <c r="P820" t="s">
        <v>532</v>
      </c>
      <c r="Q820">
        <v>1</v>
      </c>
      <c r="W820">
        <v>0</v>
      </c>
      <c r="X820">
        <v>476480486</v>
      </c>
      <c r="Y820">
        <v>582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1</v>
      </c>
      <c r="AK820">
        <v>1</v>
      </c>
      <c r="AL820">
        <v>1</v>
      </c>
      <c r="AN820">
        <v>0</v>
      </c>
      <c r="AO820">
        <v>1</v>
      </c>
      <c r="AP820">
        <v>0</v>
      </c>
      <c r="AQ820">
        <v>0</v>
      </c>
      <c r="AR820">
        <v>0</v>
      </c>
      <c r="AS820" t="s">
        <v>3</v>
      </c>
      <c r="AT820">
        <v>582</v>
      </c>
      <c r="AU820" t="s">
        <v>3</v>
      </c>
      <c r="AV820">
        <v>1</v>
      </c>
      <c r="AW820">
        <v>2</v>
      </c>
      <c r="AX820">
        <v>55579758</v>
      </c>
      <c r="AY820">
        <v>1</v>
      </c>
      <c r="AZ820">
        <v>0</v>
      </c>
      <c r="BA820">
        <v>788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CX820">
        <f>Y820*Source!I2706</f>
        <v>128.04</v>
      </c>
      <c r="CY820">
        <f>AD820</f>
        <v>0</v>
      </c>
      <c r="CZ820">
        <f>AH820</f>
        <v>0</v>
      </c>
      <c r="DA820">
        <f>AL820</f>
        <v>1</v>
      </c>
      <c r="DB820">
        <f t="shared" si="62"/>
        <v>0</v>
      </c>
      <c r="DC820">
        <f t="shared" si="63"/>
        <v>0</v>
      </c>
    </row>
    <row r="821" spans="1:107" x14ac:dyDescent="0.2">
      <c r="A821">
        <f>ROW(Source!A2707)</f>
        <v>2707</v>
      </c>
      <c r="B821">
        <v>55574044</v>
      </c>
      <c r="C821">
        <v>55579759</v>
      </c>
      <c r="D821">
        <v>52263930</v>
      </c>
      <c r="E821">
        <v>27</v>
      </c>
      <c r="F821">
        <v>1</v>
      </c>
      <c r="G821">
        <v>27</v>
      </c>
      <c r="H821">
        <v>1</v>
      </c>
      <c r="I821" t="s">
        <v>530</v>
      </c>
      <c r="J821" t="s">
        <v>3</v>
      </c>
      <c r="K821" t="s">
        <v>531</v>
      </c>
      <c r="L821">
        <v>1191</v>
      </c>
      <c r="N821">
        <v>1013</v>
      </c>
      <c r="O821" t="s">
        <v>532</v>
      </c>
      <c r="P821" t="s">
        <v>532</v>
      </c>
      <c r="Q821">
        <v>1</v>
      </c>
      <c r="W821">
        <v>0</v>
      </c>
      <c r="X821">
        <v>476480486</v>
      </c>
      <c r="Y821">
        <v>83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1</v>
      </c>
      <c r="AK821">
        <v>1</v>
      </c>
      <c r="AL821">
        <v>1</v>
      </c>
      <c r="AN821">
        <v>0</v>
      </c>
      <c r="AO821">
        <v>1</v>
      </c>
      <c r="AP821">
        <v>0</v>
      </c>
      <c r="AQ821">
        <v>0</v>
      </c>
      <c r="AR821">
        <v>0</v>
      </c>
      <c r="AS821" t="s">
        <v>3</v>
      </c>
      <c r="AT821">
        <v>83</v>
      </c>
      <c r="AU821" t="s">
        <v>3</v>
      </c>
      <c r="AV821">
        <v>1</v>
      </c>
      <c r="AW821">
        <v>2</v>
      </c>
      <c r="AX821">
        <v>55579761</v>
      </c>
      <c r="AY821">
        <v>1</v>
      </c>
      <c r="AZ821">
        <v>0</v>
      </c>
      <c r="BA821">
        <v>789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CX821">
        <f>Y821*Source!I2707</f>
        <v>2.6228000000000002</v>
      </c>
      <c r="CY821">
        <f>AD821</f>
        <v>0</v>
      </c>
      <c r="CZ821">
        <f>AH821</f>
        <v>0</v>
      </c>
      <c r="DA821">
        <f>AL821</f>
        <v>1</v>
      </c>
      <c r="DB821">
        <f t="shared" si="62"/>
        <v>0</v>
      </c>
      <c r="DC821">
        <f t="shared" si="63"/>
        <v>0</v>
      </c>
    </row>
    <row r="822" spans="1:107" x14ac:dyDescent="0.2">
      <c r="A822">
        <f>ROW(Source!A2708)</f>
        <v>2708</v>
      </c>
      <c r="B822">
        <v>55574044</v>
      </c>
      <c r="C822">
        <v>55579762</v>
      </c>
      <c r="D822">
        <v>52276900</v>
      </c>
      <c r="E822">
        <v>1</v>
      </c>
      <c r="F822">
        <v>1</v>
      </c>
      <c r="G822">
        <v>27</v>
      </c>
      <c r="H822">
        <v>2</v>
      </c>
      <c r="I822" t="s">
        <v>565</v>
      </c>
      <c r="J822" t="s">
        <v>566</v>
      </c>
      <c r="K822" t="s">
        <v>567</v>
      </c>
      <c r="L822">
        <v>1368</v>
      </c>
      <c r="N822">
        <v>1011</v>
      </c>
      <c r="O822" t="s">
        <v>536</v>
      </c>
      <c r="P822" t="s">
        <v>536</v>
      </c>
      <c r="Q822">
        <v>1</v>
      </c>
      <c r="W822">
        <v>0</v>
      </c>
      <c r="X822">
        <v>-1786200580</v>
      </c>
      <c r="Y822">
        <v>3.1E-2</v>
      </c>
      <c r="AA822">
        <v>0</v>
      </c>
      <c r="AB822">
        <v>1014.12</v>
      </c>
      <c r="AC822">
        <v>317.13</v>
      </c>
      <c r="AD822">
        <v>0</v>
      </c>
      <c r="AE822">
        <v>0</v>
      </c>
      <c r="AF822">
        <v>1014.12</v>
      </c>
      <c r="AG822">
        <v>317.13</v>
      </c>
      <c r="AH822">
        <v>0</v>
      </c>
      <c r="AI822">
        <v>1</v>
      </c>
      <c r="AJ822">
        <v>1</v>
      </c>
      <c r="AK822">
        <v>1</v>
      </c>
      <c r="AL822">
        <v>1</v>
      </c>
      <c r="AN822">
        <v>0</v>
      </c>
      <c r="AO822">
        <v>1</v>
      </c>
      <c r="AP822">
        <v>0</v>
      </c>
      <c r="AQ822">
        <v>0</v>
      </c>
      <c r="AR822">
        <v>0</v>
      </c>
      <c r="AS822" t="s">
        <v>3</v>
      </c>
      <c r="AT822">
        <v>3.1E-2</v>
      </c>
      <c r="AU822" t="s">
        <v>3</v>
      </c>
      <c r="AV822">
        <v>0</v>
      </c>
      <c r="AW822">
        <v>2</v>
      </c>
      <c r="AX822">
        <v>55579764</v>
      </c>
      <c r="AY822">
        <v>1</v>
      </c>
      <c r="AZ822">
        <v>0</v>
      </c>
      <c r="BA822">
        <v>790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CX822">
        <f>Y822*Source!I2708</f>
        <v>9.7960000000000005E-2</v>
      </c>
      <c r="CY822">
        <f>AB822</f>
        <v>1014.12</v>
      </c>
      <c r="CZ822">
        <f>AF822</f>
        <v>1014.12</v>
      </c>
      <c r="DA822">
        <f>AJ822</f>
        <v>1</v>
      </c>
      <c r="DB822">
        <f t="shared" si="62"/>
        <v>31.44</v>
      </c>
      <c r="DC822">
        <f t="shared" si="63"/>
        <v>9.83</v>
      </c>
    </row>
    <row r="823" spans="1:107" x14ac:dyDescent="0.2">
      <c r="A823">
        <f>ROW(Source!A2709)</f>
        <v>2709</v>
      </c>
      <c r="B823">
        <v>55574044</v>
      </c>
      <c r="C823">
        <v>55579765</v>
      </c>
      <c r="D823">
        <v>52276900</v>
      </c>
      <c r="E823">
        <v>1</v>
      </c>
      <c r="F823">
        <v>1</v>
      </c>
      <c r="G823">
        <v>27</v>
      </c>
      <c r="H823">
        <v>2</v>
      </c>
      <c r="I823" t="s">
        <v>565</v>
      </c>
      <c r="J823" t="s">
        <v>566</v>
      </c>
      <c r="K823" t="s">
        <v>567</v>
      </c>
      <c r="L823">
        <v>1368</v>
      </c>
      <c r="N823">
        <v>1011</v>
      </c>
      <c r="O823" t="s">
        <v>536</v>
      </c>
      <c r="P823" t="s">
        <v>536</v>
      </c>
      <c r="Q823">
        <v>1</v>
      </c>
      <c r="W823">
        <v>0</v>
      </c>
      <c r="X823">
        <v>-1786200580</v>
      </c>
      <c r="Y823">
        <v>0.01</v>
      </c>
      <c r="AA823">
        <v>0</v>
      </c>
      <c r="AB823">
        <v>1014.12</v>
      </c>
      <c r="AC823">
        <v>317.13</v>
      </c>
      <c r="AD823">
        <v>0</v>
      </c>
      <c r="AE823">
        <v>0</v>
      </c>
      <c r="AF823">
        <v>1014.12</v>
      </c>
      <c r="AG823">
        <v>317.13</v>
      </c>
      <c r="AH823">
        <v>0</v>
      </c>
      <c r="AI823">
        <v>1</v>
      </c>
      <c r="AJ823">
        <v>1</v>
      </c>
      <c r="AK823">
        <v>1</v>
      </c>
      <c r="AL823">
        <v>1</v>
      </c>
      <c r="AN823">
        <v>0</v>
      </c>
      <c r="AO823">
        <v>1</v>
      </c>
      <c r="AP823">
        <v>0</v>
      </c>
      <c r="AQ823">
        <v>0</v>
      </c>
      <c r="AR823">
        <v>0</v>
      </c>
      <c r="AS823" t="s">
        <v>3</v>
      </c>
      <c r="AT823">
        <v>0.01</v>
      </c>
      <c r="AU823" t="s">
        <v>3</v>
      </c>
      <c r="AV823">
        <v>0</v>
      </c>
      <c r="AW823">
        <v>2</v>
      </c>
      <c r="AX823">
        <v>55579767</v>
      </c>
      <c r="AY823">
        <v>1</v>
      </c>
      <c r="AZ823">
        <v>0</v>
      </c>
      <c r="BA823">
        <v>791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CX823">
        <f>Y823*Source!I2709</f>
        <v>3.1600000000000003E-2</v>
      </c>
      <c r="CY823">
        <f>AB823</f>
        <v>1014.12</v>
      </c>
      <c r="CZ823">
        <f>AF823</f>
        <v>1014.12</v>
      </c>
      <c r="DA823">
        <f>AJ823</f>
        <v>1</v>
      </c>
      <c r="DB823">
        <f t="shared" si="62"/>
        <v>10.14</v>
      </c>
      <c r="DC823">
        <f t="shared" si="63"/>
        <v>3.17</v>
      </c>
    </row>
    <row r="824" spans="1:107" x14ac:dyDescent="0.2">
      <c r="A824">
        <f>ROW(Source!A2710)</f>
        <v>2710</v>
      </c>
      <c r="B824">
        <v>55574044</v>
      </c>
      <c r="C824">
        <v>55579768</v>
      </c>
      <c r="D824">
        <v>52263930</v>
      </c>
      <c r="E824">
        <v>27</v>
      </c>
      <c r="F824">
        <v>1</v>
      </c>
      <c r="G824">
        <v>27</v>
      </c>
      <c r="H824">
        <v>1</v>
      </c>
      <c r="I824" t="s">
        <v>530</v>
      </c>
      <c r="J824" t="s">
        <v>3</v>
      </c>
      <c r="K824" t="s">
        <v>531</v>
      </c>
      <c r="L824">
        <v>1191</v>
      </c>
      <c r="N824">
        <v>1013</v>
      </c>
      <c r="O824" t="s">
        <v>532</v>
      </c>
      <c r="P824" t="s">
        <v>532</v>
      </c>
      <c r="Q824">
        <v>1</v>
      </c>
      <c r="W824">
        <v>0</v>
      </c>
      <c r="X824">
        <v>476480486</v>
      </c>
      <c r="Y824">
        <v>155.25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1</v>
      </c>
      <c r="AK824">
        <v>1</v>
      </c>
      <c r="AL824">
        <v>1</v>
      </c>
      <c r="AN824">
        <v>0</v>
      </c>
      <c r="AO824">
        <v>1</v>
      </c>
      <c r="AP824">
        <v>0</v>
      </c>
      <c r="AQ824">
        <v>0</v>
      </c>
      <c r="AR824">
        <v>0</v>
      </c>
      <c r="AS824" t="s">
        <v>3</v>
      </c>
      <c r="AT824">
        <v>155.25</v>
      </c>
      <c r="AU824" t="s">
        <v>3</v>
      </c>
      <c r="AV824">
        <v>1</v>
      </c>
      <c r="AW824">
        <v>2</v>
      </c>
      <c r="AX824">
        <v>55579774</v>
      </c>
      <c r="AY824">
        <v>1</v>
      </c>
      <c r="AZ824">
        <v>0</v>
      </c>
      <c r="BA824">
        <v>792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CX824">
        <f>Y824*Source!I2710</f>
        <v>4.9059000000000008</v>
      </c>
      <c r="CY824">
        <f>AD824</f>
        <v>0</v>
      </c>
      <c r="CZ824">
        <f>AH824</f>
        <v>0</v>
      </c>
      <c r="DA824">
        <f>AL824</f>
        <v>1</v>
      </c>
      <c r="DB824">
        <f t="shared" si="62"/>
        <v>0</v>
      </c>
      <c r="DC824">
        <f t="shared" si="63"/>
        <v>0</v>
      </c>
    </row>
    <row r="825" spans="1:107" x14ac:dyDescent="0.2">
      <c r="A825">
        <f>ROW(Source!A2710)</f>
        <v>2710</v>
      </c>
      <c r="B825">
        <v>55574044</v>
      </c>
      <c r="C825">
        <v>55579768</v>
      </c>
      <c r="D825">
        <v>52276386</v>
      </c>
      <c r="E825">
        <v>1</v>
      </c>
      <c r="F825">
        <v>1</v>
      </c>
      <c r="G825">
        <v>27</v>
      </c>
      <c r="H825">
        <v>2</v>
      </c>
      <c r="I825" t="s">
        <v>601</v>
      </c>
      <c r="J825" t="s">
        <v>602</v>
      </c>
      <c r="K825" t="s">
        <v>603</v>
      </c>
      <c r="L825">
        <v>1368</v>
      </c>
      <c r="N825">
        <v>1011</v>
      </c>
      <c r="O825" t="s">
        <v>536</v>
      </c>
      <c r="P825" t="s">
        <v>536</v>
      </c>
      <c r="Q825">
        <v>1</v>
      </c>
      <c r="W825">
        <v>0</v>
      </c>
      <c r="X825">
        <v>-192782718</v>
      </c>
      <c r="Y825">
        <v>7.41</v>
      </c>
      <c r="AA825">
        <v>0</v>
      </c>
      <c r="AB825">
        <v>3.84</v>
      </c>
      <c r="AC825">
        <v>0.01</v>
      </c>
      <c r="AD825">
        <v>0</v>
      </c>
      <c r="AE825">
        <v>0</v>
      </c>
      <c r="AF825">
        <v>3.84</v>
      </c>
      <c r="AG825">
        <v>0.01</v>
      </c>
      <c r="AH825">
        <v>0</v>
      </c>
      <c r="AI825">
        <v>1</v>
      </c>
      <c r="AJ825">
        <v>1</v>
      </c>
      <c r="AK825">
        <v>1</v>
      </c>
      <c r="AL825">
        <v>1</v>
      </c>
      <c r="AN825">
        <v>0</v>
      </c>
      <c r="AO825">
        <v>1</v>
      </c>
      <c r="AP825">
        <v>0</v>
      </c>
      <c r="AQ825">
        <v>0</v>
      </c>
      <c r="AR825">
        <v>0</v>
      </c>
      <c r="AS825" t="s">
        <v>3</v>
      </c>
      <c r="AT825">
        <v>7.41</v>
      </c>
      <c r="AU825" t="s">
        <v>3</v>
      </c>
      <c r="AV825">
        <v>0</v>
      </c>
      <c r="AW825">
        <v>2</v>
      </c>
      <c r="AX825">
        <v>55579775</v>
      </c>
      <c r="AY825">
        <v>1</v>
      </c>
      <c r="AZ825">
        <v>0</v>
      </c>
      <c r="BA825">
        <v>793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CX825">
        <f>Y825*Source!I2710</f>
        <v>0.23415600000000003</v>
      </c>
      <c r="CY825">
        <f>AB825</f>
        <v>3.84</v>
      </c>
      <c r="CZ825">
        <f>AF825</f>
        <v>3.84</v>
      </c>
      <c r="DA825">
        <f>AJ825</f>
        <v>1</v>
      </c>
      <c r="DB825">
        <f t="shared" si="62"/>
        <v>28.45</v>
      </c>
      <c r="DC825">
        <f t="shared" si="63"/>
        <v>7.0000000000000007E-2</v>
      </c>
    </row>
    <row r="826" spans="1:107" x14ac:dyDescent="0.2">
      <c r="A826">
        <f>ROW(Source!A2710)</f>
        <v>2710</v>
      </c>
      <c r="B826">
        <v>55574044</v>
      </c>
      <c r="C826">
        <v>55579768</v>
      </c>
      <c r="D826">
        <v>52278824</v>
      </c>
      <c r="E826">
        <v>1</v>
      </c>
      <c r="F826">
        <v>1</v>
      </c>
      <c r="G826">
        <v>27</v>
      </c>
      <c r="H826">
        <v>3</v>
      </c>
      <c r="I826" t="s">
        <v>604</v>
      </c>
      <c r="J826" t="s">
        <v>605</v>
      </c>
      <c r="K826" t="s">
        <v>606</v>
      </c>
      <c r="L826">
        <v>1327</v>
      </c>
      <c r="N826">
        <v>1005</v>
      </c>
      <c r="O826" t="s">
        <v>549</v>
      </c>
      <c r="P826" t="s">
        <v>549</v>
      </c>
      <c r="Q826">
        <v>1</v>
      </c>
      <c r="W826">
        <v>0</v>
      </c>
      <c r="X826">
        <v>-1493859615</v>
      </c>
      <c r="Y826">
        <v>250</v>
      </c>
      <c r="AA826">
        <v>91.89</v>
      </c>
      <c r="AB826">
        <v>0</v>
      </c>
      <c r="AC826">
        <v>0</v>
      </c>
      <c r="AD826">
        <v>0</v>
      </c>
      <c r="AE826">
        <v>91.89</v>
      </c>
      <c r="AF826">
        <v>0</v>
      </c>
      <c r="AG826">
        <v>0</v>
      </c>
      <c r="AH826">
        <v>0</v>
      </c>
      <c r="AI826">
        <v>1</v>
      </c>
      <c r="AJ826">
        <v>1</v>
      </c>
      <c r="AK826">
        <v>1</v>
      </c>
      <c r="AL826">
        <v>1</v>
      </c>
      <c r="AN826">
        <v>0</v>
      </c>
      <c r="AO826">
        <v>1</v>
      </c>
      <c r="AP826">
        <v>0</v>
      </c>
      <c r="AQ826">
        <v>0</v>
      </c>
      <c r="AR826">
        <v>0</v>
      </c>
      <c r="AS826" t="s">
        <v>3</v>
      </c>
      <c r="AT826">
        <v>250</v>
      </c>
      <c r="AU826" t="s">
        <v>3</v>
      </c>
      <c r="AV826">
        <v>0</v>
      </c>
      <c r="AW826">
        <v>2</v>
      </c>
      <c r="AX826">
        <v>55579776</v>
      </c>
      <c r="AY826">
        <v>1</v>
      </c>
      <c r="AZ826">
        <v>0</v>
      </c>
      <c r="BA826">
        <v>794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CX826">
        <f>Y826*Source!I2710</f>
        <v>7.9</v>
      </c>
      <c r="CY826">
        <f>AA826</f>
        <v>91.89</v>
      </c>
      <c r="CZ826">
        <f>AE826</f>
        <v>91.89</v>
      </c>
      <c r="DA826">
        <f>AI826</f>
        <v>1</v>
      </c>
      <c r="DB826">
        <f t="shared" si="62"/>
        <v>22972.5</v>
      </c>
      <c r="DC826">
        <f t="shared" si="63"/>
        <v>0</v>
      </c>
    </row>
    <row r="827" spans="1:107" x14ac:dyDescent="0.2">
      <c r="A827">
        <f>ROW(Source!A2710)</f>
        <v>2710</v>
      </c>
      <c r="B827">
        <v>55574044</v>
      </c>
      <c r="C827">
        <v>55579768</v>
      </c>
      <c r="D827">
        <v>52279001</v>
      </c>
      <c r="E827">
        <v>1</v>
      </c>
      <c r="F827">
        <v>1</v>
      </c>
      <c r="G827">
        <v>27</v>
      </c>
      <c r="H827">
        <v>3</v>
      </c>
      <c r="I827" t="s">
        <v>556</v>
      </c>
      <c r="J827" t="s">
        <v>607</v>
      </c>
      <c r="K827" t="s">
        <v>558</v>
      </c>
      <c r="L827">
        <v>1339</v>
      </c>
      <c r="N827">
        <v>1007</v>
      </c>
      <c r="O827" t="s">
        <v>175</v>
      </c>
      <c r="P827" t="s">
        <v>175</v>
      </c>
      <c r="Q827">
        <v>1</v>
      </c>
      <c r="W827">
        <v>0</v>
      </c>
      <c r="X827">
        <v>2028445372</v>
      </c>
      <c r="Y827">
        <v>1.75</v>
      </c>
      <c r="AA827">
        <v>35.25</v>
      </c>
      <c r="AB827">
        <v>0</v>
      </c>
      <c r="AC827">
        <v>0</v>
      </c>
      <c r="AD827">
        <v>0</v>
      </c>
      <c r="AE827">
        <v>35.25</v>
      </c>
      <c r="AF827">
        <v>0</v>
      </c>
      <c r="AG827">
        <v>0</v>
      </c>
      <c r="AH827">
        <v>0</v>
      </c>
      <c r="AI827">
        <v>1</v>
      </c>
      <c r="AJ827">
        <v>1</v>
      </c>
      <c r="AK827">
        <v>1</v>
      </c>
      <c r="AL827">
        <v>1</v>
      </c>
      <c r="AN827">
        <v>0</v>
      </c>
      <c r="AO827">
        <v>1</v>
      </c>
      <c r="AP827">
        <v>0</v>
      </c>
      <c r="AQ827">
        <v>0</v>
      </c>
      <c r="AR827">
        <v>0</v>
      </c>
      <c r="AS827" t="s">
        <v>3</v>
      </c>
      <c r="AT827">
        <v>1.75</v>
      </c>
      <c r="AU827" t="s">
        <v>3</v>
      </c>
      <c r="AV827">
        <v>0</v>
      </c>
      <c r="AW827">
        <v>2</v>
      </c>
      <c r="AX827">
        <v>55579777</v>
      </c>
      <c r="AY827">
        <v>1</v>
      </c>
      <c r="AZ827">
        <v>0</v>
      </c>
      <c r="BA827">
        <v>795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CX827">
        <f>Y827*Source!I2710</f>
        <v>5.5300000000000002E-2</v>
      </c>
      <c r="CY827">
        <f>AA827</f>
        <v>35.25</v>
      </c>
      <c r="CZ827">
        <f>AE827</f>
        <v>35.25</v>
      </c>
      <c r="DA827">
        <f>AI827</f>
        <v>1</v>
      </c>
      <c r="DB827">
        <f t="shared" si="62"/>
        <v>61.69</v>
      </c>
      <c r="DC827">
        <f t="shared" si="63"/>
        <v>0</v>
      </c>
    </row>
    <row r="828" spans="1:107" x14ac:dyDescent="0.2">
      <c r="A828">
        <f>ROW(Source!A2710)</f>
        <v>2710</v>
      </c>
      <c r="B828">
        <v>55574044</v>
      </c>
      <c r="C828">
        <v>55579768</v>
      </c>
      <c r="D828">
        <v>52279965</v>
      </c>
      <c r="E828">
        <v>1</v>
      </c>
      <c r="F828">
        <v>1</v>
      </c>
      <c r="G828">
        <v>27</v>
      </c>
      <c r="H828">
        <v>3</v>
      </c>
      <c r="I828" t="s">
        <v>608</v>
      </c>
      <c r="J828" t="s">
        <v>609</v>
      </c>
      <c r="K828" t="s">
        <v>610</v>
      </c>
      <c r="L828">
        <v>1339</v>
      </c>
      <c r="N828">
        <v>1007</v>
      </c>
      <c r="O828" t="s">
        <v>175</v>
      </c>
      <c r="P828" t="s">
        <v>175</v>
      </c>
      <c r="Q828">
        <v>1</v>
      </c>
      <c r="W828">
        <v>0</v>
      </c>
      <c r="X828">
        <v>339861588</v>
      </c>
      <c r="Y828">
        <v>102</v>
      </c>
      <c r="AA828">
        <v>3247.23</v>
      </c>
      <c r="AB828">
        <v>0</v>
      </c>
      <c r="AC828">
        <v>0</v>
      </c>
      <c r="AD828">
        <v>0</v>
      </c>
      <c r="AE828">
        <v>3247.23</v>
      </c>
      <c r="AF828">
        <v>0</v>
      </c>
      <c r="AG828">
        <v>0</v>
      </c>
      <c r="AH828">
        <v>0</v>
      </c>
      <c r="AI828">
        <v>1</v>
      </c>
      <c r="AJ828">
        <v>1</v>
      </c>
      <c r="AK828">
        <v>1</v>
      </c>
      <c r="AL828">
        <v>1</v>
      </c>
      <c r="AN828">
        <v>0</v>
      </c>
      <c r="AO828">
        <v>1</v>
      </c>
      <c r="AP828">
        <v>0</v>
      </c>
      <c r="AQ828">
        <v>0</v>
      </c>
      <c r="AR828">
        <v>0</v>
      </c>
      <c r="AS828" t="s">
        <v>3</v>
      </c>
      <c r="AT828">
        <v>102</v>
      </c>
      <c r="AU828" t="s">
        <v>3</v>
      </c>
      <c r="AV828">
        <v>0</v>
      </c>
      <c r="AW828">
        <v>2</v>
      </c>
      <c r="AX828">
        <v>55579778</v>
      </c>
      <c r="AY828">
        <v>1</v>
      </c>
      <c r="AZ828">
        <v>0</v>
      </c>
      <c r="BA828">
        <v>796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CX828">
        <f>Y828*Source!I2710</f>
        <v>3.2232000000000003</v>
      </c>
      <c r="CY828">
        <f>AA828</f>
        <v>3247.23</v>
      </c>
      <c r="CZ828">
        <f>AE828</f>
        <v>3247.23</v>
      </c>
      <c r="DA828">
        <f>AI828</f>
        <v>1</v>
      </c>
      <c r="DB828">
        <f t="shared" si="62"/>
        <v>331217.46000000002</v>
      </c>
      <c r="DC828">
        <f t="shared" si="63"/>
        <v>0</v>
      </c>
    </row>
    <row r="829" spans="1:107" x14ac:dyDescent="0.2">
      <c r="A829">
        <f>ROW(Source!A2711)</f>
        <v>2711</v>
      </c>
      <c r="B829">
        <v>55574044</v>
      </c>
      <c r="C829">
        <v>55579779</v>
      </c>
      <c r="D829">
        <v>52263930</v>
      </c>
      <c r="E829">
        <v>27</v>
      </c>
      <c r="F829">
        <v>1</v>
      </c>
      <c r="G829">
        <v>27</v>
      </c>
      <c r="H829">
        <v>1</v>
      </c>
      <c r="I829" t="s">
        <v>530</v>
      </c>
      <c r="J829" t="s">
        <v>3</v>
      </c>
      <c r="K829" t="s">
        <v>531</v>
      </c>
      <c r="L829">
        <v>1191</v>
      </c>
      <c r="N829">
        <v>1013</v>
      </c>
      <c r="O829" t="s">
        <v>532</v>
      </c>
      <c r="P829" t="s">
        <v>532</v>
      </c>
      <c r="Q829">
        <v>1</v>
      </c>
      <c r="W829">
        <v>0</v>
      </c>
      <c r="X829">
        <v>476480486</v>
      </c>
      <c r="Y829">
        <v>227.7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1</v>
      </c>
      <c r="AK829">
        <v>1</v>
      </c>
      <c r="AL829">
        <v>1</v>
      </c>
      <c r="AN829">
        <v>0</v>
      </c>
      <c r="AO829">
        <v>1</v>
      </c>
      <c r="AP829">
        <v>0</v>
      </c>
      <c r="AQ829">
        <v>0</v>
      </c>
      <c r="AR829">
        <v>0</v>
      </c>
      <c r="AS829" t="s">
        <v>3</v>
      </c>
      <c r="AT829">
        <v>227.7</v>
      </c>
      <c r="AU829" t="s">
        <v>3</v>
      </c>
      <c r="AV829">
        <v>1</v>
      </c>
      <c r="AW829">
        <v>2</v>
      </c>
      <c r="AX829">
        <v>55579782</v>
      </c>
      <c r="AY829">
        <v>1</v>
      </c>
      <c r="AZ829">
        <v>0</v>
      </c>
      <c r="BA829">
        <v>797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CX829">
        <f>Y829*Source!I2711</f>
        <v>20.037599999999998</v>
      </c>
      <c r="CY829">
        <f>AD829</f>
        <v>0</v>
      </c>
      <c r="CZ829">
        <f>AH829</f>
        <v>0</v>
      </c>
      <c r="DA829">
        <f>AL829</f>
        <v>1</v>
      </c>
      <c r="DB829">
        <f t="shared" si="62"/>
        <v>0</v>
      </c>
      <c r="DC829">
        <f t="shared" si="63"/>
        <v>0</v>
      </c>
    </row>
    <row r="830" spans="1:107" x14ac:dyDescent="0.2">
      <c r="A830">
        <f>ROW(Source!A2711)</f>
        <v>2711</v>
      </c>
      <c r="B830">
        <v>55574044</v>
      </c>
      <c r="C830">
        <v>55579779</v>
      </c>
      <c r="D830">
        <v>52280227</v>
      </c>
      <c r="E830">
        <v>1</v>
      </c>
      <c r="F830">
        <v>1</v>
      </c>
      <c r="G830">
        <v>27</v>
      </c>
      <c r="H830">
        <v>3</v>
      </c>
      <c r="I830" t="s">
        <v>214</v>
      </c>
      <c r="J830" t="s">
        <v>216</v>
      </c>
      <c r="K830" t="s">
        <v>215</v>
      </c>
      <c r="L830">
        <v>1348</v>
      </c>
      <c r="N830">
        <v>1009</v>
      </c>
      <c r="O830" t="s">
        <v>120</v>
      </c>
      <c r="P830" t="s">
        <v>120</v>
      </c>
      <c r="Q830">
        <v>1000</v>
      </c>
      <c r="W830">
        <v>0</v>
      </c>
      <c r="X830">
        <v>588667335</v>
      </c>
      <c r="Y830">
        <v>1</v>
      </c>
      <c r="AA830">
        <v>53233.52</v>
      </c>
      <c r="AB830">
        <v>0</v>
      </c>
      <c r="AC830">
        <v>0</v>
      </c>
      <c r="AD830">
        <v>0</v>
      </c>
      <c r="AE830">
        <v>53233.52</v>
      </c>
      <c r="AF830">
        <v>0</v>
      </c>
      <c r="AG830">
        <v>0</v>
      </c>
      <c r="AH830">
        <v>0</v>
      </c>
      <c r="AI830">
        <v>1</v>
      </c>
      <c r="AJ830">
        <v>1</v>
      </c>
      <c r="AK830">
        <v>1</v>
      </c>
      <c r="AL830">
        <v>1</v>
      </c>
      <c r="AN830">
        <v>0</v>
      </c>
      <c r="AO830">
        <v>1</v>
      </c>
      <c r="AP830">
        <v>0</v>
      </c>
      <c r="AQ830">
        <v>0</v>
      </c>
      <c r="AR830">
        <v>0</v>
      </c>
      <c r="AS830" t="s">
        <v>3</v>
      </c>
      <c r="AT830">
        <v>1</v>
      </c>
      <c r="AU830" t="s">
        <v>3</v>
      </c>
      <c r="AV830">
        <v>0</v>
      </c>
      <c r="AW830">
        <v>2</v>
      </c>
      <c r="AX830">
        <v>55579783</v>
      </c>
      <c r="AY830">
        <v>1</v>
      </c>
      <c r="AZ830">
        <v>0</v>
      </c>
      <c r="BA830">
        <v>798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CX830">
        <f>Y830*Source!I2711</f>
        <v>8.7999999999999995E-2</v>
      </c>
      <c r="CY830">
        <f>AA830</f>
        <v>53233.52</v>
      </c>
      <c r="CZ830">
        <f>AE830</f>
        <v>53233.52</v>
      </c>
      <c r="DA830">
        <f>AI830</f>
        <v>1</v>
      </c>
      <c r="DB830">
        <f t="shared" si="62"/>
        <v>53233.52</v>
      </c>
      <c r="DC830">
        <f t="shared" si="63"/>
        <v>0</v>
      </c>
    </row>
    <row r="831" spans="1:107" x14ac:dyDescent="0.2">
      <c r="A831">
        <f>ROW(Source!A2712)</f>
        <v>2712</v>
      </c>
      <c r="B831">
        <v>55574044</v>
      </c>
      <c r="C831">
        <v>55579784</v>
      </c>
      <c r="D831">
        <v>52263930</v>
      </c>
      <c r="E831">
        <v>27</v>
      </c>
      <c r="F831">
        <v>1</v>
      </c>
      <c r="G831">
        <v>27</v>
      </c>
      <c r="H831">
        <v>1</v>
      </c>
      <c r="I831" t="s">
        <v>530</v>
      </c>
      <c r="J831" t="s">
        <v>3</v>
      </c>
      <c r="K831" t="s">
        <v>531</v>
      </c>
      <c r="L831">
        <v>1191</v>
      </c>
      <c r="N831">
        <v>1013</v>
      </c>
      <c r="O831" t="s">
        <v>532</v>
      </c>
      <c r="P831" t="s">
        <v>532</v>
      </c>
      <c r="Q831">
        <v>1</v>
      </c>
      <c r="W831">
        <v>0</v>
      </c>
      <c r="X831">
        <v>476480486</v>
      </c>
      <c r="Y831">
        <v>36.11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1</v>
      </c>
      <c r="AK831">
        <v>1</v>
      </c>
      <c r="AL831">
        <v>1</v>
      </c>
      <c r="AN831">
        <v>0</v>
      </c>
      <c r="AO831">
        <v>1</v>
      </c>
      <c r="AP831">
        <v>0</v>
      </c>
      <c r="AQ831">
        <v>0</v>
      </c>
      <c r="AR831">
        <v>0</v>
      </c>
      <c r="AS831" t="s">
        <v>3</v>
      </c>
      <c r="AT831">
        <v>36.11</v>
      </c>
      <c r="AU831" t="s">
        <v>3</v>
      </c>
      <c r="AV831">
        <v>1</v>
      </c>
      <c r="AW831">
        <v>2</v>
      </c>
      <c r="AX831">
        <v>55579788</v>
      </c>
      <c r="AY831">
        <v>1</v>
      </c>
      <c r="AZ831">
        <v>0</v>
      </c>
      <c r="BA831">
        <v>799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CX831">
        <f>Y831*Source!I2712</f>
        <v>40.443200000000004</v>
      </c>
      <c r="CY831">
        <f>AD831</f>
        <v>0</v>
      </c>
      <c r="CZ831">
        <f>AH831</f>
        <v>0</v>
      </c>
      <c r="DA831">
        <f>AL831</f>
        <v>1</v>
      </c>
      <c r="DB831">
        <f t="shared" si="62"/>
        <v>0</v>
      </c>
      <c r="DC831">
        <f t="shared" si="63"/>
        <v>0</v>
      </c>
    </row>
    <row r="832" spans="1:107" x14ac:dyDescent="0.2">
      <c r="A832">
        <f>ROW(Source!A2712)</f>
        <v>2712</v>
      </c>
      <c r="B832">
        <v>55574044</v>
      </c>
      <c r="C832">
        <v>55579784</v>
      </c>
      <c r="D832">
        <v>52276550</v>
      </c>
      <c r="E832">
        <v>1</v>
      </c>
      <c r="F832">
        <v>1</v>
      </c>
      <c r="G832">
        <v>27</v>
      </c>
      <c r="H832">
        <v>2</v>
      </c>
      <c r="I832" t="s">
        <v>611</v>
      </c>
      <c r="J832" t="s">
        <v>612</v>
      </c>
      <c r="K832" t="s">
        <v>613</v>
      </c>
      <c r="L832">
        <v>1368</v>
      </c>
      <c r="N832">
        <v>1011</v>
      </c>
      <c r="O832" t="s">
        <v>536</v>
      </c>
      <c r="P832" t="s">
        <v>536</v>
      </c>
      <c r="Q832">
        <v>1</v>
      </c>
      <c r="W832">
        <v>0</v>
      </c>
      <c r="X832">
        <v>343943799</v>
      </c>
      <c r="Y832">
        <v>21.91</v>
      </c>
      <c r="AA832">
        <v>0</v>
      </c>
      <c r="AB832">
        <v>54.65</v>
      </c>
      <c r="AC832">
        <v>0.05</v>
      </c>
      <c r="AD832">
        <v>0</v>
      </c>
      <c r="AE832">
        <v>0</v>
      </c>
      <c r="AF832">
        <v>54.65</v>
      </c>
      <c r="AG832">
        <v>0.05</v>
      </c>
      <c r="AH832">
        <v>0</v>
      </c>
      <c r="AI832">
        <v>1</v>
      </c>
      <c r="AJ832">
        <v>1</v>
      </c>
      <c r="AK832">
        <v>1</v>
      </c>
      <c r="AL832">
        <v>1</v>
      </c>
      <c r="AN832">
        <v>0</v>
      </c>
      <c r="AO832">
        <v>1</v>
      </c>
      <c r="AP832">
        <v>0</v>
      </c>
      <c r="AQ832">
        <v>0</v>
      </c>
      <c r="AR832">
        <v>0</v>
      </c>
      <c r="AS832" t="s">
        <v>3</v>
      </c>
      <c r="AT832">
        <v>21.91</v>
      </c>
      <c r="AU832" t="s">
        <v>3</v>
      </c>
      <c r="AV832">
        <v>0</v>
      </c>
      <c r="AW832">
        <v>2</v>
      </c>
      <c r="AX832">
        <v>55579789</v>
      </c>
      <c r="AY832">
        <v>1</v>
      </c>
      <c r="AZ832">
        <v>0</v>
      </c>
      <c r="BA832">
        <v>800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CX832">
        <f>Y832*Source!I2712</f>
        <v>24.539200000000001</v>
      </c>
      <c r="CY832">
        <f>AB832</f>
        <v>54.65</v>
      </c>
      <c r="CZ832">
        <f>AF832</f>
        <v>54.65</v>
      </c>
      <c r="DA832">
        <f>AJ832</f>
        <v>1</v>
      </c>
      <c r="DB832">
        <f t="shared" si="62"/>
        <v>1197.3800000000001</v>
      </c>
      <c r="DC832">
        <f t="shared" si="63"/>
        <v>1.1000000000000001</v>
      </c>
    </row>
    <row r="833" spans="1:107" x14ac:dyDescent="0.2">
      <c r="A833">
        <f>ROW(Source!A2712)</f>
        <v>2712</v>
      </c>
      <c r="B833">
        <v>55574044</v>
      </c>
      <c r="C833">
        <v>55579784</v>
      </c>
      <c r="D833">
        <v>52278908</v>
      </c>
      <c r="E833">
        <v>1</v>
      </c>
      <c r="F833">
        <v>1</v>
      </c>
      <c r="G833">
        <v>27</v>
      </c>
      <c r="H833">
        <v>3</v>
      </c>
      <c r="I833" t="s">
        <v>614</v>
      </c>
      <c r="J833" t="s">
        <v>615</v>
      </c>
      <c r="K833" t="s">
        <v>616</v>
      </c>
      <c r="L833">
        <v>1348</v>
      </c>
      <c r="N833">
        <v>1009</v>
      </c>
      <c r="O833" t="s">
        <v>120</v>
      </c>
      <c r="P833" t="s">
        <v>120</v>
      </c>
      <c r="Q833">
        <v>1000</v>
      </c>
      <c r="W833">
        <v>0</v>
      </c>
      <c r="X833">
        <v>-941081254</v>
      </c>
      <c r="Y833">
        <v>0.03</v>
      </c>
      <c r="AA833">
        <v>110781.14</v>
      </c>
      <c r="AB833">
        <v>0</v>
      </c>
      <c r="AC833">
        <v>0</v>
      </c>
      <c r="AD833">
        <v>0</v>
      </c>
      <c r="AE833">
        <v>110781.14</v>
      </c>
      <c r="AF833">
        <v>0</v>
      </c>
      <c r="AG833">
        <v>0</v>
      </c>
      <c r="AH833">
        <v>0</v>
      </c>
      <c r="AI833">
        <v>1</v>
      </c>
      <c r="AJ833">
        <v>1</v>
      </c>
      <c r="AK833">
        <v>1</v>
      </c>
      <c r="AL833">
        <v>1</v>
      </c>
      <c r="AN833">
        <v>0</v>
      </c>
      <c r="AO833">
        <v>1</v>
      </c>
      <c r="AP833">
        <v>0</v>
      </c>
      <c r="AQ833">
        <v>0</v>
      </c>
      <c r="AR833">
        <v>0</v>
      </c>
      <c r="AS833" t="s">
        <v>3</v>
      </c>
      <c r="AT833">
        <v>0.03</v>
      </c>
      <c r="AU833" t="s">
        <v>3</v>
      </c>
      <c r="AV833">
        <v>0</v>
      </c>
      <c r="AW833">
        <v>2</v>
      </c>
      <c r="AX833">
        <v>55579790</v>
      </c>
      <c r="AY833">
        <v>1</v>
      </c>
      <c r="AZ833">
        <v>0</v>
      </c>
      <c r="BA833">
        <v>801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CX833">
        <f>Y833*Source!I2712</f>
        <v>3.3600000000000005E-2</v>
      </c>
      <c r="CY833">
        <f>AA833</f>
        <v>110781.14</v>
      </c>
      <c r="CZ833">
        <f>AE833</f>
        <v>110781.14</v>
      </c>
      <c r="DA833">
        <f>AI833</f>
        <v>1</v>
      </c>
      <c r="DB833">
        <f t="shared" si="62"/>
        <v>3323.43</v>
      </c>
      <c r="DC833">
        <f t="shared" si="63"/>
        <v>0</v>
      </c>
    </row>
    <row r="834" spans="1:107" x14ac:dyDescent="0.2">
      <c r="A834">
        <f>ROW(Source!A2712)</f>
        <v>2712</v>
      </c>
      <c r="B834">
        <v>55574044</v>
      </c>
      <c r="C834">
        <v>55579784</v>
      </c>
      <c r="D834">
        <v>52280227</v>
      </c>
      <c r="E834">
        <v>1</v>
      </c>
      <c r="F834">
        <v>1</v>
      </c>
      <c r="G834">
        <v>27</v>
      </c>
      <c r="H834">
        <v>3</v>
      </c>
      <c r="I834" t="s">
        <v>214</v>
      </c>
      <c r="J834" t="s">
        <v>216</v>
      </c>
      <c r="K834" t="s">
        <v>215</v>
      </c>
      <c r="L834">
        <v>1348</v>
      </c>
      <c r="N834">
        <v>1009</v>
      </c>
      <c r="O834" t="s">
        <v>120</v>
      </c>
      <c r="P834" t="s">
        <v>120</v>
      </c>
      <c r="Q834">
        <v>1000</v>
      </c>
      <c r="W834">
        <v>1</v>
      </c>
      <c r="X834">
        <v>588667335</v>
      </c>
      <c r="Y834">
        <v>-1</v>
      </c>
      <c r="AA834">
        <v>53233.52</v>
      </c>
      <c r="AB834">
        <v>0</v>
      </c>
      <c r="AC834">
        <v>0</v>
      </c>
      <c r="AD834">
        <v>0</v>
      </c>
      <c r="AE834">
        <v>53233.52</v>
      </c>
      <c r="AF834">
        <v>0</v>
      </c>
      <c r="AG834">
        <v>0</v>
      </c>
      <c r="AH834">
        <v>0</v>
      </c>
      <c r="AI834">
        <v>1</v>
      </c>
      <c r="AJ834">
        <v>1</v>
      </c>
      <c r="AK834">
        <v>1</v>
      </c>
      <c r="AL834">
        <v>1</v>
      </c>
      <c r="AN834">
        <v>0</v>
      </c>
      <c r="AO834">
        <v>1</v>
      </c>
      <c r="AP834">
        <v>0</v>
      </c>
      <c r="AQ834">
        <v>0</v>
      </c>
      <c r="AR834">
        <v>0</v>
      </c>
      <c r="AS834" t="s">
        <v>3</v>
      </c>
      <c r="AT834">
        <v>-1</v>
      </c>
      <c r="AU834" t="s">
        <v>3</v>
      </c>
      <c r="AV834">
        <v>0</v>
      </c>
      <c r="AW834">
        <v>2</v>
      </c>
      <c r="AX834">
        <v>55579791</v>
      </c>
      <c r="AY834">
        <v>1</v>
      </c>
      <c r="AZ834">
        <v>6144</v>
      </c>
      <c r="BA834">
        <v>802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CX834">
        <f>Y834*Source!I2712</f>
        <v>-1.1200000000000001</v>
      </c>
      <c r="CY834">
        <f>AA834</f>
        <v>53233.52</v>
      </c>
      <c r="CZ834">
        <f>AE834</f>
        <v>53233.52</v>
      </c>
      <c r="DA834">
        <f>AI834</f>
        <v>1</v>
      </c>
      <c r="DB834">
        <f t="shared" si="62"/>
        <v>-53233.52</v>
      </c>
      <c r="DC834">
        <f t="shared" si="63"/>
        <v>0</v>
      </c>
    </row>
    <row r="835" spans="1:107" x14ac:dyDescent="0.2">
      <c r="A835">
        <f>ROW(Source!A2751)</f>
        <v>2751</v>
      </c>
      <c r="B835">
        <v>55574044</v>
      </c>
      <c r="C835">
        <v>55579851</v>
      </c>
      <c r="D835">
        <v>52263930</v>
      </c>
      <c r="E835">
        <v>27</v>
      </c>
      <c r="F835">
        <v>1</v>
      </c>
      <c r="G835">
        <v>27</v>
      </c>
      <c r="H835">
        <v>1</v>
      </c>
      <c r="I835" t="s">
        <v>530</v>
      </c>
      <c r="J835" t="s">
        <v>3</v>
      </c>
      <c r="K835" t="s">
        <v>531</v>
      </c>
      <c r="L835">
        <v>1191</v>
      </c>
      <c r="N835">
        <v>1013</v>
      </c>
      <c r="O835" t="s">
        <v>532</v>
      </c>
      <c r="P835" t="s">
        <v>532</v>
      </c>
      <c r="Q835">
        <v>1</v>
      </c>
      <c r="W835">
        <v>0</v>
      </c>
      <c r="X835">
        <v>476480486</v>
      </c>
      <c r="Y835">
        <v>6.22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1</v>
      </c>
      <c r="AK835">
        <v>1</v>
      </c>
      <c r="AL835">
        <v>1</v>
      </c>
      <c r="AN835">
        <v>0</v>
      </c>
      <c r="AO835">
        <v>1</v>
      </c>
      <c r="AP835">
        <v>0</v>
      </c>
      <c r="AQ835">
        <v>0</v>
      </c>
      <c r="AR835">
        <v>0</v>
      </c>
      <c r="AS835" t="s">
        <v>3</v>
      </c>
      <c r="AT835">
        <v>6.22</v>
      </c>
      <c r="AU835" t="s">
        <v>3</v>
      </c>
      <c r="AV835">
        <v>1</v>
      </c>
      <c r="AW835">
        <v>2</v>
      </c>
      <c r="AX835">
        <v>55579857</v>
      </c>
      <c r="AY835">
        <v>1</v>
      </c>
      <c r="AZ835">
        <v>0</v>
      </c>
      <c r="BA835">
        <v>803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CX835">
        <f>Y835*Source!I2751</f>
        <v>2.488</v>
      </c>
      <c r="CY835">
        <f>AD835</f>
        <v>0</v>
      </c>
      <c r="CZ835">
        <f>AH835</f>
        <v>0</v>
      </c>
      <c r="DA835">
        <f>AL835</f>
        <v>1</v>
      </c>
      <c r="DB835">
        <f t="shared" si="62"/>
        <v>0</v>
      </c>
      <c r="DC835">
        <f t="shared" si="63"/>
        <v>0</v>
      </c>
    </row>
    <row r="836" spans="1:107" x14ac:dyDescent="0.2">
      <c r="A836">
        <f>ROW(Source!A2751)</f>
        <v>2751</v>
      </c>
      <c r="B836">
        <v>55574044</v>
      </c>
      <c r="C836">
        <v>55579851</v>
      </c>
      <c r="D836">
        <v>52278256</v>
      </c>
      <c r="E836">
        <v>1</v>
      </c>
      <c r="F836">
        <v>1</v>
      </c>
      <c r="G836">
        <v>27</v>
      </c>
      <c r="H836">
        <v>3</v>
      </c>
      <c r="I836" t="s">
        <v>550</v>
      </c>
      <c r="J836" t="s">
        <v>551</v>
      </c>
      <c r="K836" t="s">
        <v>552</v>
      </c>
      <c r="L836">
        <v>1339</v>
      </c>
      <c r="N836">
        <v>1007</v>
      </c>
      <c r="O836" t="s">
        <v>175</v>
      </c>
      <c r="P836" t="s">
        <v>175</v>
      </c>
      <c r="Q836">
        <v>1</v>
      </c>
      <c r="W836">
        <v>0</v>
      </c>
      <c r="X836">
        <v>1817333636</v>
      </c>
      <c r="Y836">
        <v>0.29899999999999999</v>
      </c>
      <c r="AA836">
        <v>590.78</v>
      </c>
      <c r="AB836">
        <v>0</v>
      </c>
      <c r="AC836">
        <v>0</v>
      </c>
      <c r="AD836">
        <v>0</v>
      </c>
      <c r="AE836">
        <v>590.78</v>
      </c>
      <c r="AF836">
        <v>0</v>
      </c>
      <c r="AG836">
        <v>0</v>
      </c>
      <c r="AH836">
        <v>0</v>
      </c>
      <c r="AI836">
        <v>1</v>
      </c>
      <c r="AJ836">
        <v>1</v>
      </c>
      <c r="AK836">
        <v>1</v>
      </c>
      <c r="AL836">
        <v>1</v>
      </c>
      <c r="AN836">
        <v>0</v>
      </c>
      <c r="AO836">
        <v>1</v>
      </c>
      <c r="AP836">
        <v>0</v>
      </c>
      <c r="AQ836">
        <v>0</v>
      </c>
      <c r="AR836">
        <v>0</v>
      </c>
      <c r="AS836" t="s">
        <v>3</v>
      </c>
      <c r="AT836">
        <v>0.29899999999999999</v>
      </c>
      <c r="AU836" t="s">
        <v>3</v>
      </c>
      <c r="AV836">
        <v>0</v>
      </c>
      <c r="AW836">
        <v>2</v>
      </c>
      <c r="AX836">
        <v>55579858</v>
      </c>
      <c r="AY836">
        <v>1</v>
      </c>
      <c r="AZ836">
        <v>0</v>
      </c>
      <c r="BA836">
        <v>804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CX836">
        <f>Y836*Source!I2751</f>
        <v>0.1196</v>
      </c>
      <c r="CY836">
        <f>AA836</f>
        <v>590.78</v>
      </c>
      <c r="CZ836">
        <f>AE836</f>
        <v>590.78</v>
      </c>
      <c r="DA836">
        <f>AI836</f>
        <v>1</v>
      </c>
      <c r="DB836">
        <f t="shared" si="62"/>
        <v>176.64</v>
      </c>
      <c r="DC836">
        <f t="shared" si="63"/>
        <v>0</v>
      </c>
    </row>
    <row r="837" spans="1:107" x14ac:dyDescent="0.2">
      <c r="A837">
        <f>ROW(Source!A2751)</f>
        <v>2751</v>
      </c>
      <c r="B837">
        <v>55574044</v>
      </c>
      <c r="C837">
        <v>55579851</v>
      </c>
      <c r="D837">
        <v>52277204</v>
      </c>
      <c r="E837">
        <v>1</v>
      </c>
      <c r="F837">
        <v>1</v>
      </c>
      <c r="G837">
        <v>27</v>
      </c>
      <c r="H837">
        <v>3</v>
      </c>
      <c r="I837" t="s">
        <v>553</v>
      </c>
      <c r="J837" t="s">
        <v>554</v>
      </c>
      <c r="K837" t="s">
        <v>555</v>
      </c>
      <c r="L837">
        <v>1348</v>
      </c>
      <c r="N837">
        <v>1009</v>
      </c>
      <c r="O837" t="s">
        <v>120</v>
      </c>
      <c r="P837" t="s">
        <v>120</v>
      </c>
      <c r="Q837">
        <v>1000</v>
      </c>
      <c r="W837">
        <v>0</v>
      </c>
      <c r="X837">
        <v>381792092</v>
      </c>
      <c r="Y837">
        <v>0.107</v>
      </c>
      <c r="AA837">
        <v>4207.5</v>
      </c>
      <c r="AB837">
        <v>0</v>
      </c>
      <c r="AC837">
        <v>0</v>
      </c>
      <c r="AD837">
        <v>0</v>
      </c>
      <c r="AE837">
        <v>4207.5</v>
      </c>
      <c r="AF837">
        <v>0</v>
      </c>
      <c r="AG837">
        <v>0</v>
      </c>
      <c r="AH837">
        <v>0</v>
      </c>
      <c r="AI837">
        <v>1</v>
      </c>
      <c r="AJ837">
        <v>1</v>
      </c>
      <c r="AK837">
        <v>1</v>
      </c>
      <c r="AL837">
        <v>1</v>
      </c>
      <c r="AN837">
        <v>0</v>
      </c>
      <c r="AO837">
        <v>1</v>
      </c>
      <c r="AP837">
        <v>0</v>
      </c>
      <c r="AQ837">
        <v>0</v>
      </c>
      <c r="AR837">
        <v>0</v>
      </c>
      <c r="AS837" t="s">
        <v>3</v>
      </c>
      <c r="AT837">
        <v>0.107</v>
      </c>
      <c r="AU837" t="s">
        <v>3</v>
      </c>
      <c r="AV837">
        <v>0</v>
      </c>
      <c r="AW837">
        <v>2</v>
      </c>
      <c r="AX837">
        <v>55579859</v>
      </c>
      <c r="AY837">
        <v>1</v>
      </c>
      <c r="AZ837">
        <v>0</v>
      </c>
      <c r="BA837">
        <v>805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CX837">
        <f>Y837*Source!I2751</f>
        <v>4.2800000000000005E-2</v>
      </c>
      <c r="CY837">
        <f>AA837</f>
        <v>4207.5</v>
      </c>
      <c r="CZ837">
        <f>AE837</f>
        <v>4207.5</v>
      </c>
      <c r="DA837">
        <f>AI837</f>
        <v>1</v>
      </c>
      <c r="DB837">
        <f t="shared" ref="DB837:DB900" si="70">ROUND(ROUND(AT837*CZ837,2),6)</f>
        <v>450.2</v>
      </c>
      <c r="DC837">
        <f t="shared" ref="DC837:DC900" si="71">ROUND(ROUND(AT837*AG837,2),6)</f>
        <v>0</v>
      </c>
    </row>
    <row r="838" spans="1:107" x14ac:dyDescent="0.2">
      <c r="A838">
        <f>ROW(Source!A2751)</f>
        <v>2751</v>
      </c>
      <c r="B838">
        <v>55574044</v>
      </c>
      <c r="C838">
        <v>55579851</v>
      </c>
      <c r="D838">
        <v>52279001</v>
      </c>
      <c r="E838">
        <v>1</v>
      </c>
      <c r="F838">
        <v>1</v>
      </c>
      <c r="G838">
        <v>27</v>
      </c>
      <c r="H838">
        <v>3</v>
      </c>
      <c r="I838" t="s">
        <v>556</v>
      </c>
      <c r="J838" t="s">
        <v>557</v>
      </c>
      <c r="K838" t="s">
        <v>558</v>
      </c>
      <c r="L838">
        <v>1339</v>
      </c>
      <c r="N838">
        <v>1007</v>
      </c>
      <c r="O838" t="s">
        <v>175</v>
      </c>
      <c r="P838" t="s">
        <v>175</v>
      </c>
      <c r="Q838">
        <v>1</v>
      </c>
      <c r="W838">
        <v>0</v>
      </c>
      <c r="X838">
        <v>1057803868</v>
      </c>
      <c r="Y838">
        <v>7.6999999999999999E-2</v>
      </c>
      <c r="AA838">
        <v>35.25</v>
      </c>
      <c r="AB838">
        <v>0</v>
      </c>
      <c r="AC838">
        <v>0</v>
      </c>
      <c r="AD838">
        <v>0</v>
      </c>
      <c r="AE838">
        <v>35.25</v>
      </c>
      <c r="AF838">
        <v>0</v>
      </c>
      <c r="AG838">
        <v>0</v>
      </c>
      <c r="AH838">
        <v>0</v>
      </c>
      <c r="AI838">
        <v>1</v>
      </c>
      <c r="AJ838">
        <v>1</v>
      </c>
      <c r="AK838">
        <v>1</v>
      </c>
      <c r="AL838">
        <v>1</v>
      </c>
      <c r="AN838">
        <v>0</v>
      </c>
      <c r="AO838">
        <v>1</v>
      </c>
      <c r="AP838">
        <v>0</v>
      </c>
      <c r="AQ838">
        <v>0</v>
      </c>
      <c r="AR838">
        <v>0</v>
      </c>
      <c r="AS838" t="s">
        <v>3</v>
      </c>
      <c r="AT838">
        <v>7.6999999999999999E-2</v>
      </c>
      <c r="AU838" t="s">
        <v>3</v>
      </c>
      <c r="AV838">
        <v>0</v>
      </c>
      <c r="AW838">
        <v>2</v>
      </c>
      <c r="AX838">
        <v>55579860</v>
      </c>
      <c r="AY838">
        <v>1</v>
      </c>
      <c r="AZ838">
        <v>0</v>
      </c>
      <c r="BA838">
        <v>806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CX838">
        <f>Y838*Source!I2751</f>
        <v>3.0800000000000001E-2</v>
      </c>
      <c r="CY838">
        <f>AA838</f>
        <v>35.25</v>
      </c>
      <c r="CZ838">
        <f>AE838</f>
        <v>35.25</v>
      </c>
      <c r="DA838">
        <f>AI838</f>
        <v>1</v>
      </c>
      <c r="DB838">
        <f t="shared" si="70"/>
        <v>2.71</v>
      </c>
      <c r="DC838">
        <f t="shared" si="71"/>
        <v>0</v>
      </c>
    </row>
    <row r="839" spans="1:107" x14ac:dyDescent="0.2">
      <c r="A839">
        <f>ROW(Source!A2751)</f>
        <v>2751</v>
      </c>
      <c r="B839">
        <v>55574044</v>
      </c>
      <c r="C839">
        <v>55579851</v>
      </c>
      <c r="D839">
        <v>52281688</v>
      </c>
      <c r="E839">
        <v>1</v>
      </c>
      <c r="F839">
        <v>1</v>
      </c>
      <c r="G839">
        <v>27</v>
      </c>
      <c r="H839">
        <v>3</v>
      </c>
      <c r="I839" t="s">
        <v>270</v>
      </c>
      <c r="J839" t="s">
        <v>272</v>
      </c>
      <c r="K839" t="s">
        <v>271</v>
      </c>
      <c r="L839">
        <v>1354</v>
      </c>
      <c r="N839">
        <v>1010</v>
      </c>
      <c r="O839" t="s">
        <v>180</v>
      </c>
      <c r="P839" t="s">
        <v>180</v>
      </c>
      <c r="Q839">
        <v>1</v>
      </c>
      <c r="W839">
        <v>0</v>
      </c>
      <c r="X839">
        <v>-1873178035</v>
      </c>
      <c r="Y839">
        <v>10</v>
      </c>
      <c r="AA839">
        <v>236.53</v>
      </c>
      <c r="AB839">
        <v>0</v>
      </c>
      <c r="AC839">
        <v>0</v>
      </c>
      <c r="AD839">
        <v>0</v>
      </c>
      <c r="AE839">
        <v>236.53</v>
      </c>
      <c r="AF839">
        <v>0</v>
      </c>
      <c r="AG839">
        <v>0</v>
      </c>
      <c r="AH839">
        <v>0</v>
      </c>
      <c r="AI839">
        <v>1</v>
      </c>
      <c r="AJ839">
        <v>1</v>
      </c>
      <c r="AK839">
        <v>1</v>
      </c>
      <c r="AL839">
        <v>1</v>
      </c>
      <c r="AN839">
        <v>0</v>
      </c>
      <c r="AO839">
        <v>1</v>
      </c>
      <c r="AP839">
        <v>0</v>
      </c>
      <c r="AQ839">
        <v>0</v>
      </c>
      <c r="AR839">
        <v>0</v>
      </c>
      <c r="AS839" t="s">
        <v>3</v>
      </c>
      <c r="AT839">
        <v>10</v>
      </c>
      <c r="AU839" t="s">
        <v>3</v>
      </c>
      <c r="AV839">
        <v>0</v>
      </c>
      <c r="AW839">
        <v>2</v>
      </c>
      <c r="AX839">
        <v>55579861</v>
      </c>
      <c r="AY839">
        <v>1</v>
      </c>
      <c r="AZ839">
        <v>0</v>
      </c>
      <c r="BA839">
        <v>807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CX839">
        <f>Y839*Source!I2751</f>
        <v>4</v>
      </c>
      <c r="CY839">
        <f>AA839</f>
        <v>236.53</v>
      </c>
      <c r="CZ839">
        <f>AE839</f>
        <v>236.53</v>
      </c>
      <c r="DA839">
        <f>AI839</f>
        <v>1</v>
      </c>
      <c r="DB839">
        <f t="shared" si="70"/>
        <v>2365.3000000000002</v>
      </c>
      <c r="DC839">
        <f t="shared" si="71"/>
        <v>0</v>
      </c>
    </row>
    <row r="840" spans="1:107" x14ac:dyDescent="0.2">
      <c r="A840">
        <f>ROW(Source!A2753)</f>
        <v>2753</v>
      </c>
      <c r="B840">
        <v>55574044</v>
      </c>
      <c r="C840">
        <v>55579863</v>
      </c>
      <c r="D840">
        <v>52263930</v>
      </c>
      <c r="E840">
        <v>27</v>
      </c>
      <c r="F840">
        <v>1</v>
      </c>
      <c r="G840">
        <v>27</v>
      </c>
      <c r="H840">
        <v>1</v>
      </c>
      <c r="I840" t="s">
        <v>530</v>
      </c>
      <c r="J840" t="s">
        <v>3</v>
      </c>
      <c r="K840" t="s">
        <v>531</v>
      </c>
      <c r="L840">
        <v>1191</v>
      </c>
      <c r="N840">
        <v>1013</v>
      </c>
      <c r="O840" t="s">
        <v>532</v>
      </c>
      <c r="P840" t="s">
        <v>532</v>
      </c>
      <c r="Q840">
        <v>1</v>
      </c>
      <c r="W840">
        <v>0</v>
      </c>
      <c r="X840">
        <v>476480486</v>
      </c>
      <c r="Y840">
        <v>6.22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1</v>
      </c>
      <c r="AK840">
        <v>1</v>
      </c>
      <c r="AL840">
        <v>1</v>
      </c>
      <c r="AN840">
        <v>0</v>
      </c>
      <c r="AO840">
        <v>1</v>
      </c>
      <c r="AP840">
        <v>0</v>
      </c>
      <c r="AQ840">
        <v>0</v>
      </c>
      <c r="AR840">
        <v>0</v>
      </c>
      <c r="AS840" t="s">
        <v>3</v>
      </c>
      <c r="AT840">
        <v>6.22</v>
      </c>
      <c r="AU840" t="s">
        <v>3</v>
      </c>
      <c r="AV840">
        <v>1</v>
      </c>
      <c r="AW840">
        <v>2</v>
      </c>
      <c r="AX840">
        <v>55579869</v>
      </c>
      <c r="AY840">
        <v>1</v>
      </c>
      <c r="AZ840">
        <v>0</v>
      </c>
      <c r="BA840">
        <v>808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CX840">
        <f>Y840*Source!I2753</f>
        <v>2.488</v>
      </c>
      <c r="CY840">
        <f>AD840</f>
        <v>0</v>
      </c>
      <c r="CZ840">
        <f>AH840</f>
        <v>0</v>
      </c>
      <c r="DA840">
        <f>AL840</f>
        <v>1</v>
      </c>
      <c r="DB840">
        <f t="shared" si="70"/>
        <v>0</v>
      </c>
      <c r="DC840">
        <f t="shared" si="71"/>
        <v>0</v>
      </c>
    </row>
    <row r="841" spans="1:107" x14ac:dyDescent="0.2">
      <c r="A841">
        <f>ROW(Source!A2753)</f>
        <v>2753</v>
      </c>
      <c r="B841">
        <v>55574044</v>
      </c>
      <c r="C841">
        <v>55579863</v>
      </c>
      <c r="D841">
        <v>52278256</v>
      </c>
      <c r="E841">
        <v>1</v>
      </c>
      <c r="F841">
        <v>1</v>
      </c>
      <c r="G841">
        <v>27</v>
      </c>
      <c r="H841">
        <v>3</v>
      </c>
      <c r="I841" t="s">
        <v>550</v>
      </c>
      <c r="J841" t="s">
        <v>551</v>
      </c>
      <c r="K841" t="s">
        <v>552</v>
      </c>
      <c r="L841">
        <v>1339</v>
      </c>
      <c r="N841">
        <v>1007</v>
      </c>
      <c r="O841" t="s">
        <v>175</v>
      </c>
      <c r="P841" t="s">
        <v>175</v>
      </c>
      <c r="Q841">
        <v>1</v>
      </c>
      <c r="W841">
        <v>0</v>
      </c>
      <c r="X841">
        <v>1817333636</v>
      </c>
      <c r="Y841">
        <v>0.29899999999999999</v>
      </c>
      <c r="AA841">
        <v>590.78</v>
      </c>
      <c r="AB841">
        <v>0</v>
      </c>
      <c r="AC841">
        <v>0</v>
      </c>
      <c r="AD841">
        <v>0</v>
      </c>
      <c r="AE841">
        <v>590.78</v>
      </c>
      <c r="AF841">
        <v>0</v>
      </c>
      <c r="AG841">
        <v>0</v>
      </c>
      <c r="AH841">
        <v>0</v>
      </c>
      <c r="AI841">
        <v>1</v>
      </c>
      <c r="AJ841">
        <v>1</v>
      </c>
      <c r="AK841">
        <v>1</v>
      </c>
      <c r="AL841">
        <v>1</v>
      </c>
      <c r="AN841">
        <v>0</v>
      </c>
      <c r="AO841">
        <v>1</v>
      </c>
      <c r="AP841">
        <v>0</v>
      </c>
      <c r="AQ841">
        <v>0</v>
      </c>
      <c r="AR841">
        <v>0</v>
      </c>
      <c r="AS841" t="s">
        <v>3</v>
      </c>
      <c r="AT841">
        <v>0.29899999999999999</v>
      </c>
      <c r="AU841" t="s">
        <v>3</v>
      </c>
      <c r="AV841">
        <v>0</v>
      </c>
      <c r="AW841">
        <v>2</v>
      </c>
      <c r="AX841">
        <v>55579870</v>
      </c>
      <c r="AY841">
        <v>1</v>
      </c>
      <c r="AZ841">
        <v>0</v>
      </c>
      <c r="BA841">
        <v>809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CX841">
        <f>Y841*Source!I2753</f>
        <v>0.1196</v>
      </c>
      <c r="CY841">
        <f>AA841</f>
        <v>590.78</v>
      </c>
      <c r="CZ841">
        <f>AE841</f>
        <v>590.78</v>
      </c>
      <c r="DA841">
        <f>AI841</f>
        <v>1</v>
      </c>
      <c r="DB841">
        <f t="shared" si="70"/>
        <v>176.64</v>
      </c>
      <c r="DC841">
        <f t="shared" si="71"/>
        <v>0</v>
      </c>
    </row>
    <row r="842" spans="1:107" x14ac:dyDescent="0.2">
      <c r="A842">
        <f>ROW(Source!A2753)</f>
        <v>2753</v>
      </c>
      <c r="B842">
        <v>55574044</v>
      </c>
      <c r="C842">
        <v>55579863</v>
      </c>
      <c r="D842">
        <v>52277204</v>
      </c>
      <c r="E842">
        <v>1</v>
      </c>
      <c r="F842">
        <v>1</v>
      </c>
      <c r="G842">
        <v>27</v>
      </c>
      <c r="H842">
        <v>3</v>
      </c>
      <c r="I842" t="s">
        <v>553</v>
      </c>
      <c r="J842" t="s">
        <v>554</v>
      </c>
      <c r="K842" t="s">
        <v>555</v>
      </c>
      <c r="L842">
        <v>1348</v>
      </c>
      <c r="N842">
        <v>1009</v>
      </c>
      <c r="O842" t="s">
        <v>120</v>
      </c>
      <c r="P842" t="s">
        <v>120</v>
      </c>
      <c r="Q842">
        <v>1000</v>
      </c>
      <c r="W842">
        <v>0</v>
      </c>
      <c r="X842">
        <v>381792092</v>
      </c>
      <c r="Y842">
        <v>0.107</v>
      </c>
      <c r="AA842">
        <v>4207.5</v>
      </c>
      <c r="AB842">
        <v>0</v>
      </c>
      <c r="AC842">
        <v>0</v>
      </c>
      <c r="AD842">
        <v>0</v>
      </c>
      <c r="AE842">
        <v>4207.5</v>
      </c>
      <c r="AF842">
        <v>0</v>
      </c>
      <c r="AG842">
        <v>0</v>
      </c>
      <c r="AH842">
        <v>0</v>
      </c>
      <c r="AI842">
        <v>1</v>
      </c>
      <c r="AJ842">
        <v>1</v>
      </c>
      <c r="AK842">
        <v>1</v>
      </c>
      <c r="AL842">
        <v>1</v>
      </c>
      <c r="AN842">
        <v>0</v>
      </c>
      <c r="AO842">
        <v>1</v>
      </c>
      <c r="AP842">
        <v>0</v>
      </c>
      <c r="AQ842">
        <v>0</v>
      </c>
      <c r="AR842">
        <v>0</v>
      </c>
      <c r="AS842" t="s">
        <v>3</v>
      </c>
      <c r="AT842">
        <v>0.107</v>
      </c>
      <c r="AU842" t="s">
        <v>3</v>
      </c>
      <c r="AV842">
        <v>0</v>
      </c>
      <c r="AW842">
        <v>2</v>
      </c>
      <c r="AX842">
        <v>55579871</v>
      </c>
      <c r="AY842">
        <v>1</v>
      </c>
      <c r="AZ842">
        <v>0</v>
      </c>
      <c r="BA842">
        <v>810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CX842">
        <f>Y842*Source!I2753</f>
        <v>4.2800000000000005E-2</v>
      </c>
      <c r="CY842">
        <f>AA842</f>
        <v>4207.5</v>
      </c>
      <c r="CZ842">
        <f>AE842</f>
        <v>4207.5</v>
      </c>
      <c r="DA842">
        <f>AI842</f>
        <v>1</v>
      </c>
      <c r="DB842">
        <f t="shared" si="70"/>
        <v>450.2</v>
      </c>
      <c r="DC842">
        <f t="shared" si="71"/>
        <v>0</v>
      </c>
    </row>
    <row r="843" spans="1:107" x14ac:dyDescent="0.2">
      <c r="A843">
        <f>ROW(Source!A2753)</f>
        <v>2753</v>
      </c>
      <c r="B843">
        <v>55574044</v>
      </c>
      <c r="C843">
        <v>55579863</v>
      </c>
      <c r="D843">
        <v>52279001</v>
      </c>
      <c r="E843">
        <v>1</v>
      </c>
      <c r="F843">
        <v>1</v>
      </c>
      <c r="G843">
        <v>27</v>
      </c>
      <c r="H843">
        <v>3</v>
      </c>
      <c r="I843" t="s">
        <v>556</v>
      </c>
      <c r="J843" t="s">
        <v>557</v>
      </c>
      <c r="K843" t="s">
        <v>558</v>
      </c>
      <c r="L843">
        <v>1339</v>
      </c>
      <c r="N843">
        <v>1007</v>
      </c>
      <c r="O843" t="s">
        <v>175</v>
      </c>
      <c r="P843" t="s">
        <v>175</v>
      </c>
      <c r="Q843">
        <v>1</v>
      </c>
      <c r="W843">
        <v>0</v>
      </c>
      <c r="X843">
        <v>1057803868</v>
      </c>
      <c r="Y843">
        <v>7.6999999999999999E-2</v>
      </c>
      <c r="AA843">
        <v>35.25</v>
      </c>
      <c r="AB843">
        <v>0</v>
      </c>
      <c r="AC843">
        <v>0</v>
      </c>
      <c r="AD843">
        <v>0</v>
      </c>
      <c r="AE843">
        <v>35.25</v>
      </c>
      <c r="AF843">
        <v>0</v>
      </c>
      <c r="AG843">
        <v>0</v>
      </c>
      <c r="AH843">
        <v>0</v>
      </c>
      <c r="AI843">
        <v>1</v>
      </c>
      <c r="AJ843">
        <v>1</v>
      </c>
      <c r="AK843">
        <v>1</v>
      </c>
      <c r="AL843">
        <v>1</v>
      </c>
      <c r="AN843">
        <v>0</v>
      </c>
      <c r="AO843">
        <v>1</v>
      </c>
      <c r="AP843">
        <v>0</v>
      </c>
      <c r="AQ843">
        <v>0</v>
      </c>
      <c r="AR843">
        <v>0</v>
      </c>
      <c r="AS843" t="s">
        <v>3</v>
      </c>
      <c r="AT843">
        <v>7.6999999999999999E-2</v>
      </c>
      <c r="AU843" t="s">
        <v>3</v>
      </c>
      <c r="AV843">
        <v>0</v>
      </c>
      <c r="AW843">
        <v>2</v>
      </c>
      <c r="AX843">
        <v>55579872</v>
      </c>
      <c r="AY843">
        <v>1</v>
      </c>
      <c r="AZ843">
        <v>0</v>
      </c>
      <c r="BA843">
        <v>811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CX843">
        <f>Y843*Source!I2753</f>
        <v>3.0800000000000001E-2</v>
      </c>
      <c r="CY843">
        <f>AA843</f>
        <v>35.25</v>
      </c>
      <c r="CZ843">
        <f>AE843</f>
        <v>35.25</v>
      </c>
      <c r="DA843">
        <f>AI843</f>
        <v>1</v>
      </c>
      <c r="DB843">
        <f t="shared" si="70"/>
        <v>2.71</v>
      </c>
      <c r="DC843">
        <f t="shared" si="71"/>
        <v>0</v>
      </c>
    </row>
    <row r="844" spans="1:107" x14ac:dyDescent="0.2">
      <c r="A844">
        <f>ROW(Source!A2753)</f>
        <v>2753</v>
      </c>
      <c r="B844">
        <v>55574044</v>
      </c>
      <c r="C844">
        <v>55579863</v>
      </c>
      <c r="D844">
        <v>52281688</v>
      </c>
      <c r="E844">
        <v>1</v>
      </c>
      <c r="F844">
        <v>1</v>
      </c>
      <c r="G844">
        <v>27</v>
      </c>
      <c r="H844">
        <v>3</v>
      </c>
      <c r="I844" t="s">
        <v>270</v>
      </c>
      <c r="J844" t="s">
        <v>272</v>
      </c>
      <c r="K844" t="s">
        <v>271</v>
      </c>
      <c r="L844">
        <v>1354</v>
      </c>
      <c r="N844">
        <v>1010</v>
      </c>
      <c r="O844" t="s">
        <v>180</v>
      </c>
      <c r="P844" t="s">
        <v>180</v>
      </c>
      <c r="Q844">
        <v>1</v>
      </c>
      <c r="W844">
        <v>0</v>
      </c>
      <c r="X844">
        <v>-1873178035</v>
      </c>
      <c r="Y844">
        <v>10</v>
      </c>
      <c r="AA844">
        <v>236.53</v>
      </c>
      <c r="AB844">
        <v>0</v>
      </c>
      <c r="AC844">
        <v>0</v>
      </c>
      <c r="AD844">
        <v>0</v>
      </c>
      <c r="AE844">
        <v>236.53</v>
      </c>
      <c r="AF844">
        <v>0</v>
      </c>
      <c r="AG844">
        <v>0</v>
      </c>
      <c r="AH844">
        <v>0</v>
      </c>
      <c r="AI844">
        <v>1</v>
      </c>
      <c r="AJ844">
        <v>1</v>
      </c>
      <c r="AK844">
        <v>1</v>
      </c>
      <c r="AL844">
        <v>1</v>
      </c>
      <c r="AN844">
        <v>0</v>
      </c>
      <c r="AO844">
        <v>1</v>
      </c>
      <c r="AP844">
        <v>0</v>
      </c>
      <c r="AQ844">
        <v>0</v>
      </c>
      <c r="AR844">
        <v>0</v>
      </c>
      <c r="AS844" t="s">
        <v>3</v>
      </c>
      <c r="AT844">
        <v>10</v>
      </c>
      <c r="AU844" t="s">
        <v>3</v>
      </c>
      <c r="AV844">
        <v>0</v>
      </c>
      <c r="AW844">
        <v>2</v>
      </c>
      <c r="AX844">
        <v>55579873</v>
      </c>
      <c r="AY844">
        <v>1</v>
      </c>
      <c r="AZ844">
        <v>0</v>
      </c>
      <c r="BA844">
        <v>812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CX844">
        <f>Y844*Source!I2753</f>
        <v>4</v>
      </c>
      <c r="CY844">
        <f>AA844</f>
        <v>236.53</v>
      </c>
      <c r="CZ844">
        <f>AE844</f>
        <v>236.53</v>
      </c>
      <c r="DA844">
        <f>AI844</f>
        <v>1</v>
      </c>
      <c r="DB844">
        <f t="shared" si="70"/>
        <v>2365.3000000000002</v>
      </c>
      <c r="DC844">
        <f t="shared" si="71"/>
        <v>0</v>
      </c>
    </row>
    <row r="845" spans="1:107" x14ac:dyDescent="0.2">
      <c r="A845">
        <f>ROW(Source!A2755)</f>
        <v>2755</v>
      </c>
      <c r="B845">
        <v>55574044</v>
      </c>
      <c r="C845">
        <v>55579875</v>
      </c>
      <c r="D845">
        <v>52263930</v>
      </c>
      <c r="E845">
        <v>27</v>
      </c>
      <c r="F845">
        <v>1</v>
      </c>
      <c r="G845">
        <v>27</v>
      </c>
      <c r="H845">
        <v>1</v>
      </c>
      <c r="I845" t="s">
        <v>530</v>
      </c>
      <c r="J845" t="s">
        <v>3</v>
      </c>
      <c r="K845" t="s">
        <v>531</v>
      </c>
      <c r="L845">
        <v>1191</v>
      </c>
      <c r="N845">
        <v>1013</v>
      </c>
      <c r="O845" t="s">
        <v>532</v>
      </c>
      <c r="P845" t="s">
        <v>532</v>
      </c>
      <c r="Q845">
        <v>1</v>
      </c>
      <c r="W845">
        <v>0</v>
      </c>
      <c r="X845">
        <v>476480486</v>
      </c>
      <c r="Y845">
        <v>6.22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1</v>
      </c>
      <c r="AK845">
        <v>1</v>
      </c>
      <c r="AL845">
        <v>1</v>
      </c>
      <c r="AN845">
        <v>0</v>
      </c>
      <c r="AO845">
        <v>1</v>
      </c>
      <c r="AP845">
        <v>0</v>
      </c>
      <c r="AQ845">
        <v>0</v>
      </c>
      <c r="AR845">
        <v>0</v>
      </c>
      <c r="AS845" t="s">
        <v>3</v>
      </c>
      <c r="AT845">
        <v>6.22</v>
      </c>
      <c r="AU845" t="s">
        <v>3</v>
      </c>
      <c r="AV845">
        <v>1</v>
      </c>
      <c r="AW845">
        <v>2</v>
      </c>
      <c r="AX845">
        <v>55579881</v>
      </c>
      <c r="AY845">
        <v>1</v>
      </c>
      <c r="AZ845">
        <v>0</v>
      </c>
      <c r="BA845">
        <v>813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CX845">
        <f>Y845*Source!I2755</f>
        <v>0.622</v>
      </c>
      <c r="CY845">
        <f>AD845</f>
        <v>0</v>
      </c>
      <c r="CZ845">
        <f>AH845</f>
        <v>0</v>
      </c>
      <c r="DA845">
        <f>AL845</f>
        <v>1</v>
      </c>
      <c r="DB845">
        <f t="shared" si="70"/>
        <v>0</v>
      </c>
      <c r="DC845">
        <f t="shared" si="71"/>
        <v>0</v>
      </c>
    </row>
    <row r="846" spans="1:107" x14ac:dyDescent="0.2">
      <c r="A846">
        <f>ROW(Source!A2755)</f>
        <v>2755</v>
      </c>
      <c r="B846">
        <v>55574044</v>
      </c>
      <c r="C846">
        <v>55579875</v>
      </c>
      <c r="D846">
        <v>52278256</v>
      </c>
      <c r="E846">
        <v>1</v>
      </c>
      <c r="F846">
        <v>1</v>
      </c>
      <c r="G846">
        <v>27</v>
      </c>
      <c r="H846">
        <v>3</v>
      </c>
      <c r="I846" t="s">
        <v>550</v>
      </c>
      <c r="J846" t="s">
        <v>551</v>
      </c>
      <c r="K846" t="s">
        <v>552</v>
      </c>
      <c r="L846">
        <v>1339</v>
      </c>
      <c r="N846">
        <v>1007</v>
      </c>
      <c r="O846" t="s">
        <v>175</v>
      </c>
      <c r="P846" t="s">
        <v>175</v>
      </c>
      <c r="Q846">
        <v>1</v>
      </c>
      <c r="W846">
        <v>0</v>
      </c>
      <c r="X846">
        <v>1817333636</v>
      </c>
      <c r="Y846">
        <v>0.29899999999999999</v>
      </c>
      <c r="AA846">
        <v>590.78</v>
      </c>
      <c r="AB846">
        <v>0</v>
      </c>
      <c r="AC846">
        <v>0</v>
      </c>
      <c r="AD846">
        <v>0</v>
      </c>
      <c r="AE846">
        <v>590.78</v>
      </c>
      <c r="AF846">
        <v>0</v>
      </c>
      <c r="AG846">
        <v>0</v>
      </c>
      <c r="AH846">
        <v>0</v>
      </c>
      <c r="AI846">
        <v>1</v>
      </c>
      <c r="AJ846">
        <v>1</v>
      </c>
      <c r="AK846">
        <v>1</v>
      </c>
      <c r="AL846">
        <v>1</v>
      </c>
      <c r="AN846">
        <v>0</v>
      </c>
      <c r="AO846">
        <v>1</v>
      </c>
      <c r="AP846">
        <v>0</v>
      </c>
      <c r="AQ846">
        <v>0</v>
      </c>
      <c r="AR846">
        <v>0</v>
      </c>
      <c r="AS846" t="s">
        <v>3</v>
      </c>
      <c r="AT846">
        <v>0.29899999999999999</v>
      </c>
      <c r="AU846" t="s">
        <v>3</v>
      </c>
      <c r="AV846">
        <v>0</v>
      </c>
      <c r="AW846">
        <v>2</v>
      </c>
      <c r="AX846">
        <v>55579882</v>
      </c>
      <c r="AY846">
        <v>1</v>
      </c>
      <c r="AZ846">
        <v>0</v>
      </c>
      <c r="BA846">
        <v>814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CX846">
        <f>Y846*Source!I2755</f>
        <v>2.9899999999999999E-2</v>
      </c>
      <c r="CY846">
        <f>AA846</f>
        <v>590.78</v>
      </c>
      <c r="CZ846">
        <f>AE846</f>
        <v>590.78</v>
      </c>
      <c r="DA846">
        <f>AI846</f>
        <v>1</v>
      </c>
      <c r="DB846">
        <f t="shared" si="70"/>
        <v>176.64</v>
      </c>
      <c r="DC846">
        <f t="shared" si="71"/>
        <v>0</v>
      </c>
    </row>
    <row r="847" spans="1:107" x14ac:dyDescent="0.2">
      <c r="A847">
        <f>ROW(Source!A2755)</f>
        <v>2755</v>
      </c>
      <c r="B847">
        <v>55574044</v>
      </c>
      <c r="C847">
        <v>55579875</v>
      </c>
      <c r="D847">
        <v>52277204</v>
      </c>
      <c r="E847">
        <v>1</v>
      </c>
      <c r="F847">
        <v>1</v>
      </c>
      <c r="G847">
        <v>27</v>
      </c>
      <c r="H847">
        <v>3</v>
      </c>
      <c r="I847" t="s">
        <v>553</v>
      </c>
      <c r="J847" t="s">
        <v>554</v>
      </c>
      <c r="K847" t="s">
        <v>555</v>
      </c>
      <c r="L847">
        <v>1348</v>
      </c>
      <c r="N847">
        <v>1009</v>
      </c>
      <c r="O847" t="s">
        <v>120</v>
      </c>
      <c r="P847" t="s">
        <v>120</v>
      </c>
      <c r="Q847">
        <v>1000</v>
      </c>
      <c r="W847">
        <v>0</v>
      </c>
      <c r="X847">
        <v>381792092</v>
      </c>
      <c r="Y847">
        <v>0.107</v>
      </c>
      <c r="AA847">
        <v>4207.5</v>
      </c>
      <c r="AB847">
        <v>0</v>
      </c>
      <c r="AC847">
        <v>0</v>
      </c>
      <c r="AD847">
        <v>0</v>
      </c>
      <c r="AE847">
        <v>4207.5</v>
      </c>
      <c r="AF847">
        <v>0</v>
      </c>
      <c r="AG847">
        <v>0</v>
      </c>
      <c r="AH847">
        <v>0</v>
      </c>
      <c r="AI847">
        <v>1</v>
      </c>
      <c r="AJ847">
        <v>1</v>
      </c>
      <c r="AK847">
        <v>1</v>
      </c>
      <c r="AL847">
        <v>1</v>
      </c>
      <c r="AN847">
        <v>0</v>
      </c>
      <c r="AO847">
        <v>1</v>
      </c>
      <c r="AP847">
        <v>0</v>
      </c>
      <c r="AQ847">
        <v>0</v>
      </c>
      <c r="AR847">
        <v>0</v>
      </c>
      <c r="AS847" t="s">
        <v>3</v>
      </c>
      <c r="AT847">
        <v>0.107</v>
      </c>
      <c r="AU847" t="s">
        <v>3</v>
      </c>
      <c r="AV847">
        <v>0</v>
      </c>
      <c r="AW847">
        <v>2</v>
      </c>
      <c r="AX847">
        <v>55579883</v>
      </c>
      <c r="AY847">
        <v>1</v>
      </c>
      <c r="AZ847">
        <v>0</v>
      </c>
      <c r="BA847">
        <v>815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CX847">
        <f>Y847*Source!I2755</f>
        <v>1.0700000000000001E-2</v>
      </c>
      <c r="CY847">
        <f>AA847</f>
        <v>4207.5</v>
      </c>
      <c r="CZ847">
        <f>AE847</f>
        <v>4207.5</v>
      </c>
      <c r="DA847">
        <f>AI847</f>
        <v>1</v>
      </c>
      <c r="DB847">
        <f t="shared" si="70"/>
        <v>450.2</v>
      </c>
      <c r="DC847">
        <f t="shared" si="71"/>
        <v>0</v>
      </c>
    </row>
    <row r="848" spans="1:107" x14ac:dyDescent="0.2">
      <c r="A848">
        <f>ROW(Source!A2755)</f>
        <v>2755</v>
      </c>
      <c r="B848">
        <v>55574044</v>
      </c>
      <c r="C848">
        <v>55579875</v>
      </c>
      <c r="D848">
        <v>52279001</v>
      </c>
      <c r="E848">
        <v>1</v>
      </c>
      <c r="F848">
        <v>1</v>
      </c>
      <c r="G848">
        <v>27</v>
      </c>
      <c r="H848">
        <v>3</v>
      </c>
      <c r="I848" t="s">
        <v>556</v>
      </c>
      <c r="J848" t="s">
        <v>557</v>
      </c>
      <c r="K848" t="s">
        <v>558</v>
      </c>
      <c r="L848">
        <v>1339</v>
      </c>
      <c r="N848">
        <v>1007</v>
      </c>
      <c r="O848" t="s">
        <v>175</v>
      </c>
      <c r="P848" t="s">
        <v>175</v>
      </c>
      <c r="Q848">
        <v>1</v>
      </c>
      <c r="W848">
        <v>0</v>
      </c>
      <c r="X848">
        <v>1057803868</v>
      </c>
      <c r="Y848">
        <v>7.6999999999999999E-2</v>
      </c>
      <c r="AA848">
        <v>35.25</v>
      </c>
      <c r="AB848">
        <v>0</v>
      </c>
      <c r="AC848">
        <v>0</v>
      </c>
      <c r="AD848">
        <v>0</v>
      </c>
      <c r="AE848">
        <v>35.25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1</v>
      </c>
      <c r="AL848">
        <v>1</v>
      </c>
      <c r="AN848">
        <v>0</v>
      </c>
      <c r="AO848">
        <v>1</v>
      </c>
      <c r="AP848">
        <v>0</v>
      </c>
      <c r="AQ848">
        <v>0</v>
      </c>
      <c r="AR848">
        <v>0</v>
      </c>
      <c r="AS848" t="s">
        <v>3</v>
      </c>
      <c r="AT848">
        <v>7.6999999999999999E-2</v>
      </c>
      <c r="AU848" t="s">
        <v>3</v>
      </c>
      <c r="AV848">
        <v>0</v>
      </c>
      <c r="AW848">
        <v>2</v>
      </c>
      <c r="AX848">
        <v>55579884</v>
      </c>
      <c r="AY848">
        <v>1</v>
      </c>
      <c r="AZ848">
        <v>0</v>
      </c>
      <c r="BA848">
        <v>816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CX848">
        <f>Y848*Source!I2755</f>
        <v>7.7000000000000002E-3</v>
      </c>
      <c r="CY848">
        <f>AA848</f>
        <v>35.25</v>
      </c>
      <c r="CZ848">
        <f>AE848</f>
        <v>35.25</v>
      </c>
      <c r="DA848">
        <f>AI848</f>
        <v>1</v>
      </c>
      <c r="DB848">
        <f t="shared" si="70"/>
        <v>2.71</v>
      </c>
      <c r="DC848">
        <f t="shared" si="71"/>
        <v>0</v>
      </c>
    </row>
    <row r="849" spans="1:107" x14ac:dyDescent="0.2">
      <c r="A849">
        <f>ROW(Source!A2755)</f>
        <v>2755</v>
      </c>
      <c r="B849">
        <v>55574044</v>
      </c>
      <c r="C849">
        <v>55579875</v>
      </c>
      <c r="D849">
        <v>52281688</v>
      </c>
      <c r="E849">
        <v>1</v>
      </c>
      <c r="F849">
        <v>1</v>
      </c>
      <c r="G849">
        <v>27</v>
      </c>
      <c r="H849">
        <v>3</v>
      </c>
      <c r="I849" t="s">
        <v>270</v>
      </c>
      <c r="J849" t="s">
        <v>272</v>
      </c>
      <c r="K849" t="s">
        <v>271</v>
      </c>
      <c r="L849">
        <v>1354</v>
      </c>
      <c r="N849">
        <v>1010</v>
      </c>
      <c r="O849" t="s">
        <v>180</v>
      </c>
      <c r="P849" t="s">
        <v>180</v>
      </c>
      <c r="Q849">
        <v>1</v>
      </c>
      <c r="W849">
        <v>0</v>
      </c>
      <c r="X849">
        <v>-1873178035</v>
      </c>
      <c r="Y849">
        <v>10</v>
      </c>
      <c r="AA849">
        <v>236.53</v>
      </c>
      <c r="AB849">
        <v>0</v>
      </c>
      <c r="AC849">
        <v>0</v>
      </c>
      <c r="AD849">
        <v>0</v>
      </c>
      <c r="AE849">
        <v>236.53</v>
      </c>
      <c r="AF849">
        <v>0</v>
      </c>
      <c r="AG849">
        <v>0</v>
      </c>
      <c r="AH849">
        <v>0</v>
      </c>
      <c r="AI849">
        <v>1</v>
      </c>
      <c r="AJ849">
        <v>1</v>
      </c>
      <c r="AK849">
        <v>1</v>
      </c>
      <c r="AL849">
        <v>1</v>
      </c>
      <c r="AN849">
        <v>0</v>
      </c>
      <c r="AO849">
        <v>1</v>
      </c>
      <c r="AP849">
        <v>0</v>
      </c>
      <c r="AQ849">
        <v>0</v>
      </c>
      <c r="AR849">
        <v>0</v>
      </c>
      <c r="AS849" t="s">
        <v>3</v>
      </c>
      <c r="AT849">
        <v>10</v>
      </c>
      <c r="AU849" t="s">
        <v>3</v>
      </c>
      <c r="AV849">
        <v>0</v>
      </c>
      <c r="AW849">
        <v>2</v>
      </c>
      <c r="AX849">
        <v>55579885</v>
      </c>
      <c r="AY849">
        <v>1</v>
      </c>
      <c r="AZ849">
        <v>0</v>
      </c>
      <c r="BA849">
        <v>817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CX849">
        <f>Y849*Source!I2755</f>
        <v>1</v>
      </c>
      <c r="CY849">
        <f>AA849</f>
        <v>236.53</v>
      </c>
      <c r="CZ849">
        <f>AE849</f>
        <v>236.53</v>
      </c>
      <c r="DA849">
        <f>AI849</f>
        <v>1</v>
      </c>
      <c r="DB849">
        <f t="shared" si="70"/>
        <v>2365.3000000000002</v>
      </c>
      <c r="DC849">
        <f t="shared" si="71"/>
        <v>0</v>
      </c>
    </row>
    <row r="850" spans="1:107" x14ac:dyDescent="0.2">
      <c r="A850">
        <f>ROW(Source!A2757)</f>
        <v>2757</v>
      </c>
      <c r="B850">
        <v>55574044</v>
      </c>
      <c r="C850">
        <v>55579887</v>
      </c>
      <c r="D850">
        <v>52263930</v>
      </c>
      <c r="E850">
        <v>27</v>
      </c>
      <c r="F850">
        <v>1</v>
      </c>
      <c r="G850">
        <v>27</v>
      </c>
      <c r="H850">
        <v>1</v>
      </c>
      <c r="I850" t="s">
        <v>530</v>
      </c>
      <c r="J850" t="s">
        <v>3</v>
      </c>
      <c r="K850" t="s">
        <v>531</v>
      </c>
      <c r="L850">
        <v>1191</v>
      </c>
      <c r="N850">
        <v>1013</v>
      </c>
      <c r="O850" t="s">
        <v>532</v>
      </c>
      <c r="P850" t="s">
        <v>532</v>
      </c>
      <c r="Q850">
        <v>1</v>
      </c>
      <c r="W850">
        <v>0</v>
      </c>
      <c r="X850">
        <v>476480486</v>
      </c>
      <c r="Y850">
        <v>6.22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1</v>
      </c>
      <c r="AK850">
        <v>1</v>
      </c>
      <c r="AL850">
        <v>1</v>
      </c>
      <c r="AN850">
        <v>0</v>
      </c>
      <c r="AO850">
        <v>1</v>
      </c>
      <c r="AP850">
        <v>0</v>
      </c>
      <c r="AQ850">
        <v>0</v>
      </c>
      <c r="AR850">
        <v>0</v>
      </c>
      <c r="AS850" t="s">
        <v>3</v>
      </c>
      <c r="AT850">
        <v>6.22</v>
      </c>
      <c r="AU850" t="s">
        <v>3</v>
      </c>
      <c r="AV850">
        <v>1</v>
      </c>
      <c r="AW850">
        <v>2</v>
      </c>
      <c r="AX850">
        <v>55579893</v>
      </c>
      <c r="AY850">
        <v>1</v>
      </c>
      <c r="AZ850">
        <v>0</v>
      </c>
      <c r="BA850">
        <v>818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CX850">
        <f>Y850*Source!I2757</f>
        <v>2.488</v>
      </c>
      <c r="CY850">
        <f>AD850</f>
        <v>0</v>
      </c>
      <c r="CZ850">
        <f>AH850</f>
        <v>0</v>
      </c>
      <c r="DA850">
        <f>AL850</f>
        <v>1</v>
      </c>
      <c r="DB850">
        <f t="shared" si="70"/>
        <v>0</v>
      </c>
      <c r="DC850">
        <f t="shared" si="71"/>
        <v>0</v>
      </c>
    </row>
    <row r="851" spans="1:107" x14ac:dyDescent="0.2">
      <c r="A851">
        <f>ROW(Source!A2757)</f>
        <v>2757</v>
      </c>
      <c r="B851">
        <v>55574044</v>
      </c>
      <c r="C851">
        <v>55579887</v>
      </c>
      <c r="D851">
        <v>52278256</v>
      </c>
      <c r="E851">
        <v>1</v>
      </c>
      <c r="F851">
        <v>1</v>
      </c>
      <c r="G851">
        <v>27</v>
      </c>
      <c r="H851">
        <v>3</v>
      </c>
      <c r="I851" t="s">
        <v>550</v>
      </c>
      <c r="J851" t="s">
        <v>551</v>
      </c>
      <c r="K851" t="s">
        <v>552</v>
      </c>
      <c r="L851">
        <v>1339</v>
      </c>
      <c r="N851">
        <v>1007</v>
      </c>
      <c r="O851" t="s">
        <v>175</v>
      </c>
      <c r="P851" t="s">
        <v>175</v>
      </c>
      <c r="Q851">
        <v>1</v>
      </c>
      <c r="W851">
        <v>0</v>
      </c>
      <c r="X851">
        <v>1817333636</v>
      </c>
      <c r="Y851">
        <v>0.29899999999999999</v>
      </c>
      <c r="AA851">
        <v>590.78</v>
      </c>
      <c r="AB851">
        <v>0</v>
      </c>
      <c r="AC851">
        <v>0</v>
      </c>
      <c r="AD851">
        <v>0</v>
      </c>
      <c r="AE851">
        <v>590.78</v>
      </c>
      <c r="AF851">
        <v>0</v>
      </c>
      <c r="AG851">
        <v>0</v>
      </c>
      <c r="AH851">
        <v>0</v>
      </c>
      <c r="AI851">
        <v>1</v>
      </c>
      <c r="AJ851">
        <v>1</v>
      </c>
      <c r="AK851">
        <v>1</v>
      </c>
      <c r="AL851">
        <v>1</v>
      </c>
      <c r="AN851">
        <v>0</v>
      </c>
      <c r="AO851">
        <v>1</v>
      </c>
      <c r="AP851">
        <v>0</v>
      </c>
      <c r="AQ851">
        <v>0</v>
      </c>
      <c r="AR851">
        <v>0</v>
      </c>
      <c r="AS851" t="s">
        <v>3</v>
      </c>
      <c r="AT851">
        <v>0.29899999999999999</v>
      </c>
      <c r="AU851" t="s">
        <v>3</v>
      </c>
      <c r="AV851">
        <v>0</v>
      </c>
      <c r="AW851">
        <v>2</v>
      </c>
      <c r="AX851">
        <v>55579894</v>
      </c>
      <c r="AY851">
        <v>1</v>
      </c>
      <c r="AZ851">
        <v>0</v>
      </c>
      <c r="BA851">
        <v>819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CX851">
        <f>Y851*Source!I2757</f>
        <v>0.1196</v>
      </c>
      <c r="CY851">
        <f>AA851</f>
        <v>590.78</v>
      </c>
      <c r="CZ851">
        <f>AE851</f>
        <v>590.78</v>
      </c>
      <c r="DA851">
        <f>AI851</f>
        <v>1</v>
      </c>
      <c r="DB851">
        <f t="shared" si="70"/>
        <v>176.64</v>
      </c>
      <c r="DC851">
        <f t="shared" si="71"/>
        <v>0</v>
      </c>
    </row>
    <row r="852" spans="1:107" x14ac:dyDescent="0.2">
      <c r="A852">
        <f>ROW(Source!A2757)</f>
        <v>2757</v>
      </c>
      <c r="B852">
        <v>55574044</v>
      </c>
      <c r="C852">
        <v>55579887</v>
      </c>
      <c r="D852">
        <v>52277204</v>
      </c>
      <c r="E852">
        <v>1</v>
      </c>
      <c r="F852">
        <v>1</v>
      </c>
      <c r="G852">
        <v>27</v>
      </c>
      <c r="H852">
        <v>3</v>
      </c>
      <c r="I852" t="s">
        <v>553</v>
      </c>
      <c r="J852" t="s">
        <v>554</v>
      </c>
      <c r="K852" t="s">
        <v>555</v>
      </c>
      <c r="L852">
        <v>1348</v>
      </c>
      <c r="N852">
        <v>1009</v>
      </c>
      <c r="O852" t="s">
        <v>120</v>
      </c>
      <c r="P852" t="s">
        <v>120</v>
      </c>
      <c r="Q852">
        <v>1000</v>
      </c>
      <c r="W852">
        <v>0</v>
      </c>
      <c r="X852">
        <v>381792092</v>
      </c>
      <c r="Y852">
        <v>0.107</v>
      </c>
      <c r="AA852">
        <v>4207.5</v>
      </c>
      <c r="AB852">
        <v>0</v>
      </c>
      <c r="AC852">
        <v>0</v>
      </c>
      <c r="AD852">
        <v>0</v>
      </c>
      <c r="AE852">
        <v>4207.5</v>
      </c>
      <c r="AF852">
        <v>0</v>
      </c>
      <c r="AG852">
        <v>0</v>
      </c>
      <c r="AH852">
        <v>0</v>
      </c>
      <c r="AI852">
        <v>1</v>
      </c>
      <c r="AJ852">
        <v>1</v>
      </c>
      <c r="AK852">
        <v>1</v>
      </c>
      <c r="AL852">
        <v>1</v>
      </c>
      <c r="AN852">
        <v>0</v>
      </c>
      <c r="AO852">
        <v>1</v>
      </c>
      <c r="AP852">
        <v>0</v>
      </c>
      <c r="AQ852">
        <v>0</v>
      </c>
      <c r="AR852">
        <v>0</v>
      </c>
      <c r="AS852" t="s">
        <v>3</v>
      </c>
      <c r="AT852">
        <v>0.107</v>
      </c>
      <c r="AU852" t="s">
        <v>3</v>
      </c>
      <c r="AV852">
        <v>0</v>
      </c>
      <c r="AW852">
        <v>2</v>
      </c>
      <c r="AX852">
        <v>55579895</v>
      </c>
      <c r="AY852">
        <v>1</v>
      </c>
      <c r="AZ852">
        <v>0</v>
      </c>
      <c r="BA852">
        <v>820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CX852">
        <f>Y852*Source!I2757</f>
        <v>4.2800000000000005E-2</v>
      </c>
      <c r="CY852">
        <f>AA852</f>
        <v>4207.5</v>
      </c>
      <c r="CZ852">
        <f>AE852</f>
        <v>4207.5</v>
      </c>
      <c r="DA852">
        <f>AI852</f>
        <v>1</v>
      </c>
      <c r="DB852">
        <f t="shared" si="70"/>
        <v>450.2</v>
      </c>
      <c r="DC852">
        <f t="shared" si="71"/>
        <v>0</v>
      </c>
    </row>
    <row r="853" spans="1:107" x14ac:dyDescent="0.2">
      <c r="A853">
        <f>ROW(Source!A2757)</f>
        <v>2757</v>
      </c>
      <c r="B853">
        <v>55574044</v>
      </c>
      <c r="C853">
        <v>55579887</v>
      </c>
      <c r="D853">
        <v>52279001</v>
      </c>
      <c r="E853">
        <v>1</v>
      </c>
      <c r="F853">
        <v>1</v>
      </c>
      <c r="G853">
        <v>27</v>
      </c>
      <c r="H853">
        <v>3</v>
      </c>
      <c r="I853" t="s">
        <v>556</v>
      </c>
      <c r="J853" t="s">
        <v>557</v>
      </c>
      <c r="K853" t="s">
        <v>558</v>
      </c>
      <c r="L853">
        <v>1339</v>
      </c>
      <c r="N853">
        <v>1007</v>
      </c>
      <c r="O853" t="s">
        <v>175</v>
      </c>
      <c r="P853" t="s">
        <v>175</v>
      </c>
      <c r="Q853">
        <v>1</v>
      </c>
      <c r="W853">
        <v>0</v>
      </c>
      <c r="X853">
        <v>1057803868</v>
      </c>
      <c r="Y853">
        <v>7.6999999999999999E-2</v>
      </c>
      <c r="AA853">
        <v>35.25</v>
      </c>
      <c r="AB853">
        <v>0</v>
      </c>
      <c r="AC853">
        <v>0</v>
      </c>
      <c r="AD853">
        <v>0</v>
      </c>
      <c r="AE853">
        <v>35.25</v>
      </c>
      <c r="AF853">
        <v>0</v>
      </c>
      <c r="AG853">
        <v>0</v>
      </c>
      <c r="AH853">
        <v>0</v>
      </c>
      <c r="AI853">
        <v>1</v>
      </c>
      <c r="AJ853">
        <v>1</v>
      </c>
      <c r="AK853">
        <v>1</v>
      </c>
      <c r="AL853">
        <v>1</v>
      </c>
      <c r="AN853">
        <v>0</v>
      </c>
      <c r="AO853">
        <v>1</v>
      </c>
      <c r="AP853">
        <v>0</v>
      </c>
      <c r="AQ853">
        <v>0</v>
      </c>
      <c r="AR853">
        <v>0</v>
      </c>
      <c r="AS853" t="s">
        <v>3</v>
      </c>
      <c r="AT853">
        <v>7.6999999999999999E-2</v>
      </c>
      <c r="AU853" t="s">
        <v>3</v>
      </c>
      <c r="AV853">
        <v>0</v>
      </c>
      <c r="AW853">
        <v>2</v>
      </c>
      <c r="AX853">
        <v>55579896</v>
      </c>
      <c r="AY853">
        <v>1</v>
      </c>
      <c r="AZ853">
        <v>0</v>
      </c>
      <c r="BA853">
        <v>821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CX853">
        <f>Y853*Source!I2757</f>
        <v>3.0800000000000001E-2</v>
      </c>
      <c r="CY853">
        <f>AA853</f>
        <v>35.25</v>
      </c>
      <c r="CZ853">
        <f>AE853</f>
        <v>35.25</v>
      </c>
      <c r="DA853">
        <f>AI853</f>
        <v>1</v>
      </c>
      <c r="DB853">
        <f t="shared" si="70"/>
        <v>2.71</v>
      </c>
      <c r="DC853">
        <f t="shared" si="71"/>
        <v>0</v>
      </c>
    </row>
    <row r="854" spans="1:107" x14ac:dyDescent="0.2">
      <c r="A854">
        <f>ROW(Source!A2757)</f>
        <v>2757</v>
      </c>
      <c r="B854">
        <v>55574044</v>
      </c>
      <c r="C854">
        <v>55579887</v>
      </c>
      <c r="D854">
        <v>52281688</v>
      </c>
      <c r="E854">
        <v>1</v>
      </c>
      <c r="F854">
        <v>1</v>
      </c>
      <c r="G854">
        <v>27</v>
      </c>
      <c r="H854">
        <v>3</v>
      </c>
      <c r="I854" t="s">
        <v>270</v>
      </c>
      <c r="J854" t="s">
        <v>272</v>
      </c>
      <c r="K854" t="s">
        <v>271</v>
      </c>
      <c r="L854">
        <v>1354</v>
      </c>
      <c r="N854">
        <v>1010</v>
      </c>
      <c r="O854" t="s">
        <v>180</v>
      </c>
      <c r="P854" t="s">
        <v>180</v>
      </c>
      <c r="Q854">
        <v>1</v>
      </c>
      <c r="W854">
        <v>0</v>
      </c>
      <c r="X854">
        <v>-1873178035</v>
      </c>
      <c r="Y854">
        <v>10</v>
      </c>
      <c r="AA854">
        <v>236.53</v>
      </c>
      <c r="AB854">
        <v>0</v>
      </c>
      <c r="AC854">
        <v>0</v>
      </c>
      <c r="AD854">
        <v>0</v>
      </c>
      <c r="AE854">
        <v>236.53</v>
      </c>
      <c r="AF854">
        <v>0</v>
      </c>
      <c r="AG854">
        <v>0</v>
      </c>
      <c r="AH854">
        <v>0</v>
      </c>
      <c r="AI854">
        <v>1</v>
      </c>
      <c r="AJ854">
        <v>1</v>
      </c>
      <c r="AK854">
        <v>1</v>
      </c>
      <c r="AL854">
        <v>1</v>
      </c>
      <c r="AN854">
        <v>0</v>
      </c>
      <c r="AO854">
        <v>1</v>
      </c>
      <c r="AP854">
        <v>0</v>
      </c>
      <c r="AQ854">
        <v>0</v>
      </c>
      <c r="AR854">
        <v>0</v>
      </c>
      <c r="AS854" t="s">
        <v>3</v>
      </c>
      <c r="AT854">
        <v>10</v>
      </c>
      <c r="AU854" t="s">
        <v>3</v>
      </c>
      <c r="AV854">
        <v>0</v>
      </c>
      <c r="AW854">
        <v>2</v>
      </c>
      <c r="AX854">
        <v>55579897</v>
      </c>
      <c r="AY854">
        <v>1</v>
      </c>
      <c r="AZ854">
        <v>0</v>
      </c>
      <c r="BA854">
        <v>822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CX854">
        <f>Y854*Source!I2757</f>
        <v>4</v>
      </c>
      <c r="CY854">
        <f>AA854</f>
        <v>236.53</v>
      </c>
      <c r="CZ854">
        <f>AE854</f>
        <v>236.53</v>
      </c>
      <c r="DA854">
        <f>AI854</f>
        <v>1</v>
      </c>
      <c r="DB854">
        <f t="shared" si="70"/>
        <v>2365.3000000000002</v>
      </c>
      <c r="DC854">
        <f t="shared" si="71"/>
        <v>0</v>
      </c>
    </row>
    <row r="855" spans="1:107" x14ac:dyDescent="0.2">
      <c r="A855">
        <f>ROW(Source!A2795)</f>
        <v>2795</v>
      </c>
      <c r="B855">
        <v>55574044</v>
      </c>
      <c r="C855">
        <v>55579955</v>
      </c>
      <c r="D855">
        <v>52263930</v>
      </c>
      <c r="E855">
        <v>27</v>
      </c>
      <c r="F855">
        <v>1</v>
      </c>
      <c r="G855">
        <v>27</v>
      </c>
      <c r="H855">
        <v>1</v>
      </c>
      <c r="I855" t="s">
        <v>530</v>
      </c>
      <c r="J855" t="s">
        <v>3</v>
      </c>
      <c r="K855" t="s">
        <v>531</v>
      </c>
      <c r="L855">
        <v>1191</v>
      </c>
      <c r="N855">
        <v>1013</v>
      </c>
      <c r="O855" t="s">
        <v>532</v>
      </c>
      <c r="P855" t="s">
        <v>532</v>
      </c>
      <c r="Q855">
        <v>1</v>
      </c>
      <c r="W855">
        <v>0</v>
      </c>
      <c r="X855">
        <v>476480486</v>
      </c>
      <c r="Y855">
        <v>6.22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1</v>
      </c>
      <c r="AK855">
        <v>1</v>
      </c>
      <c r="AL855">
        <v>1</v>
      </c>
      <c r="AN855">
        <v>0</v>
      </c>
      <c r="AO855">
        <v>1</v>
      </c>
      <c r="AP855">
        <v>0</v>
      </c>
      <c r="AQ855">
        <v>0</v>
      </c>
      <c r="AR855">
        <v>0</v>
      </c>
      <c r="AS855" t="s">
        <v>3</v>
      </c>
      <c r="AT855">
        <v>6.22</v>
      </c>
      <c r="AU855" t="s">
        <v>3</v>
      </c>
      <c r="AV855">
        <v>1</v>
      </c>
      <c r="AW855">
        <v>2</v>
      </c>
      <c r="AX855">
        <v>55579961</v>
      </c>
      <c r="AY855">
        <v>1</v>
      </c>
      <c r="AZ855">
        <v>0</v>
      </c>
      <c r="BA855">
        <v>823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CX855">
        <f>Y855*Source!I2795</f>
        <v>7.4639999999999995</v>
      </c>
      <c r="CY855">
        <f>AD855</f>
        <v>0</v>
      </c>
      <c r="CZ855">
        <f>AH855</f>
        <v>0</v>
      </c>
      <c r="DA855">
        <f>AL855</f>
        <v>1</v>
      </c>
      <c r="DB855">
        <f t="shared" si="70"/>
        <v>0</v>
      </c>
      <c r="DC855">
        <f t="shared" si="71"/>
        <v>0</v>
      </c>
    </row>
    <row r="856" spans="1:107" x14ac:dyDescent="0.2">
      <c r="A856">
        <f>ROW(Source!A2795)</f>
        <v>2795</v>
      </c>
      <c r="B856">
        <v>55574044</v>
      </c>
      <c r="C856">
        <v>55579955</v>
      </c>
      <c r="D856">
        <v>52278256</v>
      </c>
      <c r="E856">
        <v>1</v>
      </c>
      <c r="F856">
        <v>1</v>
      </c>
      <c r="G856">
        <v>27</v>
      </c>
      <c r="H856">
        <v>3</v>
      </c>
      <c r="I856" t="s">
        <v>550</v>
      </c>
      <c r="J856" t="s">
        <v>551</v>
      </c>
      <c r="K856" t="s">
        <v>552</v>
      </c>
      <c r="L856">
        <v>1339</v>
      </c>
      <c r="N856">
        <v>1007</v>
      </c>
      <c r="O856" t="s">
        <v>175</v>
      </c>
      <c r="P856" t="s">
        <v>175</v>
      </c>
      <c r="Q856">
        <v>1</v>
      </c>
      <c r="W856">
        <v>0</v>
      </c>
      <c r="X856">
        <v>1817333636</v>
      </c>
      <c r="Y856">
        <v>0.29899999999999999</v>
      </c>
      <c r="AA856">
        <v>590.78</v>
      </c>
      <c r="AB856">
        <v>0</v>
      </c>
      <c r="AC856">
        <v>0</v>
      </c>
      <c r="AD856">
        <v>0</v>
      </c>
      <c r="AE856">
        <v>590.78</v>
      </c>
      <c r="AF856">
        <v>0</v>
      </c>
      <c r="AG856">
        <v>0</v>
      </c>
      <c r="AH856">
        <v>0</v>
      </c>
      <c r="AI856">
        <v>1</v>
      </c>
      <c r="AJ856">
        <v>1</v>
      </c>
      <c r="AK856">
        <v>1</v>
      </c>
      <c r="AL856">
        <v>1</v>
      </c>
      <c r="AN856">
        <v>0</v>
      </c>
      <c r="AO856">
        <v>1</v>
      </c>
      <c r="AP856">
        <v>0</v>
      </c>
      <c r="AQ856">
        <v>0</v>
      </c>
      <c r="AR856">
        <v>0</v>
      </c>
      <c r="AS856" t="s">
        <v>3</v>
      </c>
      <c r="AT856">
        <v>0.29899999999999999</v>
      </c>
      <c r="AU856" t="s">
        <v>3</v>
      </c>
      <c r="AV856">
        <v>0</v>
      </c>
      <c r="AW856">
        <v>2</v>
      </c>
      <c r="AX856">
        <v>55579962</v>
      </c>
      <c r="AY856">
        <v>1</v>
      </c>
      <c r="AZ856">
        <v>0</v>
      </c>
      <c r="BA856">
        <v>824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CX856">
        <f>Y856*Source!I2795</f>
        <v>0.35879999999999995</v>
      </c>
      <c r="CY856">
        <f>AA856</f>
        <v>590.78</v>
      </c>
      <c r="CZ856">
        <f>AE856</f>
        <v>590.78</v>
      </c>
      <c r="DA856">
        <f>AI856</f>
        <v>1</v>
      </c>
      <c r="DB856">
        <f t="shared" si="70"/>
        <v>176.64</v>
      </c>
      <c r="DC856">
        <f t="shared" si="71"/>
        <v>0</v>
      </c>
    </row>
    <row r="857" spans="1:107" x14ac:dyDescent="0.2">
      <c r="A857">
        <f>ROW(Source!A2795)</f>
        <v>2795</v>
      </c>
      <c r="B857">
        <v>55574044</v>
      </c>
      <c r="C857">
        <v>55579955</v>
      </c>
      <c r="D857">
        <v>52277204</v>
      </c>
      <c r="E857">
        <v>1</v>
      </c>
      <c r="F857">
        <v>1</v>
      </c>
      <c r="G857">
        <v>27</v>
      </c>
      <c r="H857">
        <v>3</v>
      </c>
      <c r="I857" t="s">
        <v>553</v>
      </c>
      <c r="J857" t="s">
        <v>554</v>
      </c>
      <c r="K857" t="s">
        <v>555</v>
      </c>
      <c r="L857">
        <v>1348</v>
      </c>
      <c r="N857">
        <v>1009</v>
      </c>
      <c r="O857" t="s">
        <v>120</v>
      </c>
      <c r="P857" t="s">
        <v>120</v>
      </c>
      <c r="Q857">
        <v>1000</v>
      </c>
      <c r="W857">
        <v>0</v>
      </c>
      <c r="X857">
        <v>381792092</v>
      </c>
      <c r="Y857">
        <v>0.107</v>
      </c>
      <c r="AA857">
        <v>4207.5</v>
      </c>
      <c r="AB857">
        <v>0</v>
      </c>
      <c r="AC857">
        <v>0</v>
      </c>
      <c r="AD857">
        <v>0</v>
      </c>
      <c r="AE857">
        <v>4207.5</v>
      </c>
      <c r="AF857">
        <v>0</v>
      </c>
      <c r="AG857">
        <v>0</v>
      </c>
      <c r="AH857">
        <v>0</v>
      </c>
      <c r="AI857">
        <v>1</v>
      </c>
      <c r="AJ857">
        <v>1</v>
      </c>
      <c r="AK857">
        <v>1</v>
      </c>
      <c r="AL857">
        <v>1</v>
      </c>
      <c r="AN857">
        <v>0</v>
      </c>
      <c r="AO857">
        <v>1</v>
      </c>
      <c r="AP857">
        <v>0</v>
      </c>
      <c r="AQ857">
        <v>0</v>
      </c>
      <c r="AR857">
        <v>0</v>
      </c>
      <c r="AS857" t="s">
        <v>3</v>
      </c>
      <c r="AT857">
        <v>0.107</v>
      </c>
      <c r="AU857" t="s">
        <v>3</v>
      </c>
      <c r="AV857">
        <v>0</v>
      </c>
      <c r="AW857">
        <v>2</v>
      </c>
      <c r="AX857">
        <v>55579963</v>
      </c>
      <c r="AY857">
        <v>1</v>
      </c>
      <c r="AZ857">
        <v>0</v>
      </c>
      <c r="BA857">
        <v>825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CX857">
        <f>Y857*Source!I2795</f>
        <v>0.12839999999999999</v>
      </c>
      <c r="CY857">
        <f>AA857</f>
        <v>4207.5</v>
      </c>
      <c r="CZ857">
        <f>AE857</f>
        <v>4207.5</v>
      </c>
      <c r="DA857">
        <f>AI857</f>
        <v>1</v>
      </c>
      <c r="DB857">
        <f t="shared" si="70"/>
        <v>450.2</v>
      </c>
      <c r="DC857">
        <f t="shared" si="71"/>
        <v>0</v>
      </c>
    </row>
    <row r="858" spans="1:107" x14ac:dyDescent="0.2">
      <c r="A858">
        <f>ROW(Source!A2795)</f>
        <v>2795</v>
      </c>
      <c r="B858">
        <v>55574044</v>
      </c>
      <c r="C858">
        <v>55579955</v>
      </c>
      <c r="D858">
        <v>52279001</v>
      </c>
      <c r="E858">
        <v>1</v>
      </c>
      <c r="F858">
        <v>1</v>
      </c>
      <c r="G858">
        <v>27</v>
      </c>
      <c r="H858">
        <v>3</v>
      </c>
      <c r="I858" t="s">
        <v>556</v>
      </c>
      <c r="J858" t="s">
        <v>557</v>
      </c>
      <c r="K858" t="s">
        <v>558</v>
      </c>
      <c r="L858">
        <v>1339</v>
      </c>
      <c r="N858">
        <v>1007</v>
      </c>
      <c r="O858" t="s">
        <v>175</v>
      </c>
      <c r="P858" t="s">
        <v>175</v>
      </c>
      <c r="Q858">
        <v>1</v>
      </c>
      <c r="W858">
        <v>0</v>
      </c>
      <c r="X858">
        <v>1057803868</v>
      </c>
      <c r="Y858">
        <v>7.6999999999999999E-2</v>
      </c>
      <c r="AA858">
        <v>35.25</v>
      </c>
      <c r="AB858">
        <v>0</v>
      </c>
      <c r="AC858">
        <v>0</v>
      </c>
      <c r="AD858">
        <v>0</v>
      </c>
      <c r="AE858">
        <v>35.25</v>
      </c>
      <c r="AF858">
        <v>0</v>
      </c>
      <c r="AG858">
        <v>0</v>
      </c>
      <c r="AH858">
        <v>0</v>
      </c>
      <c r="AI858">
        <v>1</v>
      </c>
      <c r="AJ858">
        <v>1</v>
      </c>
      <c r="AK858">
        <v>1</v>
      </c>
      <c r="AL858">
        <v>1</v>
      </c>
      <c r="AN858">
        <v>0</v>
      </c>
      <c r="AO858">
        <v>1</v>
      </c>
      <c r="AP858">
        <v>0</v>
      </c>
      <c r="AQ858">
        <v>0</v>
      </c>
      <c r="AR858">
        <v>0</v>
      </c>
      <c r="AS858" t="s">
        <v>3</v>
      </c>
      <c r="AT858">
        <v>7.6999999999999999E-2</v>
      </c>
      <c r="AU858" t="s">
        <v>3</v>
      </c>
      <c r="AV858">
        <v>0</v>
      </c>
      <c r="AW858">
        <v>2</v>
      </c>
      <c r="AX858">
        <v>55579964</v>
      </c>
      <c r="AY858">
        <v>1</v>
      </c>
      <c r="AZ858">
        <v>0</v>
      </c>
      <c r="BA858">
        <v>826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CX858">
        <f>Y858*Source!I2795</f>
        <v>9.2399999999999996E-2</v>
      </c>
      <c r="CY858">
        <f>AA858</f>
        <v>35.25</v>
      </c>
      <c r="CZ858">
        <f>AE858</f>
        <v>35.25</v>
      </c>
      <c r="DA858">
        <f>AI858</f>
        <v>1</v>
      </c>
      <c r="DB858">
        <f t="shared" si="70"/>
        <v>2.71</v>
      </c>
      <c r="DC858">
        <f t="shared" si="71"/>
        <v>0</v>
      </c>
    </row>
    <row r="859" spans="1:107" x14ac:dyDescent="0.2">
      <c r="A859">
        <f>ROW(Source!A2795)</f>
        <v>2795</v>
      </c>
      <c r="B859">
        <v>55574044</v>
      </c>
      <c r="C859">
        <v>55579955</v>
      </c>
      <c r="D859">
        <v>52281688</v>
      </c>
      <c r="E859">
        <v>1</v>
      </c>
      <c r="F859">
        <v>1</v>
      </c>
      <c r="G859">
        <v>27</v>
      </c>
      <c r="H859">
        <v>3</v>
      </c>
      <c r="I859" t="s">
        <v>270</v>
      </c>
      <c r="J859" t="s">
        <v>272</v>
      </c>
      <c r="K859" t="s">
        <v>271</v>
      </c>
      <c r="L859">
        <v>1354</v>
      </c>
      <c r="N859">
        <v>1010</v>
      </c>
      <c r="O859" t="s">
        <v>180</v>
      </c>
      <c r="P859" t="s">
        <v>180</v>
      </c>
      <c r="Q859">
        <v>1</v>
      </c>
      <c r="W859">
        <v>0</v>
      </c>
      <c r="X859">
        <v>-1873178035</v>
      </c>
      <c r="Y859">
        <v>10</v>
      </c>
      <c r="AA859">
        <v>236.53</v>
      </c>
      <c r="AB859">
        <v>0</v>
      </c>
      <c r="AC859">
        <v>0</v>
      </c>
      <c r="AD859">
        <v>0</v>
      </c>
      <c r="AE859">
        <v>236.53</v>
      </c>
      <c r="AF859">
        <v>0</v>
      </c>
      <c r="AG859">
        <v>0</v>
      </c>
      <c r="AH859">
        <v>0</v>
      </c>
      <c r="AI859">
        <v>1</v>
      </c>
      <c r="AJ859">
        <v>1</v>
      </c>
      <c r="AK859">
        <v>1</v>
      </c>
      <c r="AL859">
        <v>1</v>
      </c>
      <c r="AN859">
        <v>0</v>
      </c>
      <c r="AO859">
        <v>1</v>
      </c>
      <c r="AP859">
        <v>0</v>
      </c>
      <c r="AQ859">
        <v>0</v>
      </c>
      <c r="AR859">
        <v>0</v>
      </c>
      <c r="AS859" t="s">
        <v>3</v>
      </c>
      <c r="AT859">
        <v>10</v>
      </c>
      <c r="AU859" t="s">
        <v>3</v>
      </c>
      <c r="AV859">
        <v>0</v>
      </c>
      <c r="AW859">
        <v>2</v>
      </c>
      <c r="AX859">
        <v>55579965</v>
      </c>
      <c r="AY859">
        <v>1</v>
      </c>
      <c r="AZ859">
        <v>0</v>
      </c>
      <c r="BA859">
        <v>827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CX859">
        <f>Y859*Source!I2795</f>
        <v>12</v>
      </c>
      <c r="CY859">
        <f>AA859</f>
        <v>236.53</v>
      </c>
      <c r="CZ859">
        <f>AE859</f>
        <v>236.53</v>
      </c>
      <c r="DA859">
        <f>AI859</f>
        <v>1</v>
      </c>
      <c r="DB859">
        <f t="shared" si="70"/>
        <v>2365.3000000000002</v>
      </c>
      <c r="DC859">
        <f t="shared" si="71"/>
        <v>0</v>
      </c>
    </row>
    <row r="860" spans="1:107" x14ac:dyDescent="0.2">
      <c r="A860">
        <f>ROW(Source!A2833)</f>
        <v>2833</v>
      </c>
      <c r="B860">
        <v>55574044</v>
      </c>
      <c r="C860">
        <v>55580023</v>
      </c>
      <c r="D860">
        <v>52263930</v>
      </c>
      <c r="E860">
        <v>27</v>
      </c>
      <c r="F860">
        <v>1</v>
      </c>
      <c r="G860">
        <v>27</v>
      </c>
      <c r="H860">
        <v>1</v>
      </c>
      <c r="I860" t="s">
        <v>530</v>
      </c>
      <c r="J860" t="s">
        <v>3</v>
      </c>
      <c r="K860" t="s">
        <v>531</v>
      </c>
      <c r="L860">
        <v>1191</v>
      </c>
      <c r="N860">
        <v>1013</v>
      </c>
      <c r="O860" t="s">
        <v>532</v>
      </c>
      <c r="P860" t="s">
        <v>532</v>
      </c>
      <c r="Q860">
        <v>1</v>
      </c>
      <c r="W860">
        <v>0</v>
      </c>
      <c r="X860">
        <v>476480486</v>
      </c>
      <c r="Y860">
        <v>6.22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1</v>
      </c>
      <c r="AK860">
        <v>1</v>
      </c>
      <c r="AL860">
        <v>1</v>
      </c>
      <c r="AN860">
        <v>0</v>
      </c>
      <c r="AO860">
        <v>1</v>
      </c>
      <c r="AP860">
        <v>0</v>
      </c>
      <c r="AQ860">
        <v>0</v>
      </c>
      <c r="AR860">
        <v>0</v>
      </c>
      <c r="AS860" t="s">
        <v>3</v>
      </c>
      <c r="AT860">
        <v>6.22</v>
      </c>
      <c r="AU860" t="s">
        <v>3</v>
      </c>
      <c r="AV860">
        <v>1</v>
      </c>
      <c r="AW860">
        <v>2</v>
      </c>
      <c r="AX860">
        <v>55580029</v>
      </c>
      <c r="AY860">
        <v>1</v>
      </c>
      <c r="AZ860">
        <v>0</v>
      </c>
      <c r="BA860">
        <v>828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CX860">
        <f>Y860*Source!I2833</f>
        <v>3.7319999999999998</v>
      </c>
      <c r="CY860">
        <f>AD860</f>
        <v>0</v>
      </c>
      <c r="CZ860">
        <f>AH860</f>
        <v>0</v>
      </c>
      <c r="DA860">
        <f>AL860</f>
        <v>1</v>
      </c>
      <c r="DB860">
        <f t="shared" si="70"/>
        <v>0</v>
      </c>
      <c r="DC860">
        <f t="shared" si="71"/>
        <v>0</v>
      </c>
    </row>
    <row r="861" spans="1:107" x14ac:dyDescent="0.2">
      <c r="A861">
        <f>ROW(Source!A2833)</f>
        <v>2833</v>
      </c>
      <c r="B861">
        <v>55574044</v>
      </c>
      <c r="C861">
        <v>55580023</v>
      </c>
      <c r="D861">
        <v>52278256</v>
      </c>
      <c r="E861">
        <v>1</v>
      </c>
      <c r="F861">
        <v>1</v>
      </c>
      <c r="G861">
        <v>27</v>
      </c>
      <c r="H861">
        <v>3</v>
      </c>
      <c r="I861" t="s">
        <v>550</v>
      </c>
      <c r="J861" t="s">
        <v>551</v>
      </c>
      <c r="K861" t="s">
        <v>552</v>
      </c>
      <c r="L861">
        <v>1339</v>
      </c>
      <c r="N861">
        <v>1007</v>
      </c>
      <c r="O861" t="s">
        <v>175</v>
      </c>
      <c r="P861" t="s">
        <v>175</v>
      </c>
      <c r="Q861">
        <v>1</v>
      </c>
      <c r="W861">
        <v>0</v>
      </c>
      <c r="X861">
        <v>1817333636</v>
      </c>
      <c r="Y861">
        <v>0.29899999999999999</v>
      </c>
      <c r="AA861">
        <v>590.78</v>
      </c>
      <c r="AB861">
        <v>0</v>
      </c>
      <c r="AC861">
        <v>0</v>
      </c>
      <c r="AD861">
        <v>0</v>
      </c>
      <c r="AE861">
        <v>590.78</v>
      </c>
      <c r="AF861">
        <v>0</v>
      </c>
      <c r="AG861">
        <v>0</v>
      </c>
      <c r="AH861">
        <v>0</v>
      </c>
      <c r="AI861">
        <v>1</v>
      </c>
      <c r="AJ861">
        <v>1</v>
      </c>
      <c r="AK861">
        <v>1</v>
      </c>
      <c r="AL861">
        <v>1</v>
      </c>
      <c r="AN861">
        <v>0</v>
      </c>
      <c r="AO861">
        <v>1</v>
      </c>
      <c r="AP861">
        <v>0</v>
      </c>
      <c r="AQ861">
        <v>0</v>
      </c>
      <c r="AR861">
        <v>0</v>
      </c>
      <c r="AS861" t="s">
        <v>3</v>
      </c>
      <c r="AT861">
        <v>0.29899999999999999</v>
      </c>
      <c r="AU861" t="s">
        <v>3</v>
      </c>
      <c r="AV861">
        <v>0</v>
      </c>
      <c r="AW861">
        <v>2</v>
      </c>
      <c r="AX861">
        <v>55580030</v>
      </c>
      <c r="AY861">
        <v>1</v>
      </c>
      <c r="AZ861">
        <v>0</v>
      </c>
      <c r="BA861">
        <v>829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CX861">
        <f>Y861*Source!I2833</f>
        <v>0.17939999999999998</v>
      </c>
      <c r="CY861">
        <f>AA861</f>
        <v>590.78</v>
      </c>
      <c r="CZ861">
        <f>AE861</f>
        <v>590.78</v>
      </c>
      <c r="DA861">
        <f>AI861</f>
        <v>1</v>
      </c>
      <c r="DB861">
        <f t="shared" si="70"/>
        <v>176.64</v>
      </c>
      <c r="DC861">
        <f t="shared" si="71"/>
        <v>0</v>
      </c>
    </row>
    <row r="862" spans="1:107" x14ac:dyDescent="0.2">
      <c r="A862">
        <f>ROW(Source!A2833)</f>
        <v>2833</v>
      </c>
      <c r="B862">
        <v>55574044</v>
      </c>
      <c r="C862">
        <v>55580023</v>
      </c>
      <c r="D862">
        <v>52277204</v>
      </c>
      <c r="E862">
        <v>1</v>
      </c>
      <c r="F862">
        <v>1</v>
      </c>
      <c r="G862">
        <v>27</v>
      </c>
      <c r="H862">
        <v>3</v>
      </c>
      <c r="I862" t="s">
        <v>553</v>
      </c>
      <c r="J862" t="s">
        <v>554</v>
      </c>
      <c r="K862" t="s">
        <v>555</v>
      </c>
      <c r="L862">
        <v>1348</v>
      </c>
      <c r="N862">
        <v>1009</v>
      </c>
      <c r="O862" t="s">
        <v>120</v>
      </c>
      <c r="P862" t="s">
        <v>120</v>
      </c>
      <c r="Q862">
        <v>1000</v>
      </c>
      <c r="W862">
        <v>0</v>
      </c>
      <c r="X862">
        <v>381792092</v>
      </c>
      <c r="Y862">
        <v>0.107</v>
      </c>
      <c r="AA862">
        <v>4207.5</v>
      </c>
      <c r="AB862">
        <v>0</v>
      </c>
      <c r="AC862">
        <v>0</v>
      </c>
      <c r="AD862">
        <v>0</v>
      </c>
      <c r="AE862">
        <v>4207.5</v>
      </c>
      <c r="AF862">
        <v>0</v>
      </c>
      <c r="AG862">
        <v>0</v>
      </c>
      <c r="AH862">
        <v>0</v>
      </c>
      <c r="AI862">
        <v>1</v>
      </c>
      <c r="AJ862">
        <v>1</v>
      </c>
      <c r="AK862">
        <v>1</v>
      </c>
      <c r="AL862">
        <v>1</v>
      </c>
      <c r="AN862">
        <v>0</v>
      </c>
      <c r="AO862">
        <v>1</v>
      </c>
      <c r="AP862">
        <v>0</v>
      </c>
      <c r="AQ862">
        <v>0</v>
      </c>
      <c r="AR862">
        <v>0</v>
      </c>
      <c r="AS862" t="s">
        <v>3</v>
      </c>
      <c r="AT862">
        <v>0.107</v>
      </c>
      <c r="AU862" t="s">
        <v>3</v>
      </c>
      <c r="AV862">
        <v>0</v>
      </c>
      <c r="AW862">
        <v>2</v>
      </c>
      <c r="AX862">
        <v>55580031</v>
      </c>
      <c r="AY862">
        <v>1</v>
      </c>
      <c r="AZ862">
        <v>0</v>
      </c>
      <c r="BA862">
        <v>830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CX862">
        <f>Y862*Source!I2833</f>
        <v>6.4199999999999993E-2</v>
      </c>
      <c r="CY862">
        <f>AA862</f>
        <v>4207.5</v>
      </c>
      <c r="CZ862">
        <f>AE862</f>
        <v>4207.5</v>
      </c>
      <c r="DA862">
        <f>AI862</f>
        <v>1</v>
      </c>
      <c r="DB862">
        <f t="shared" si="70"/>
        <v>450.2</v>
      </c>
      <c r="DC862">
        <f t="shared" si="71"/>
        <v>0</v>
      </c>
    </row>
    <row r="863" spans="1:107" x14ac:dyDescent="0.2">
      <c r="A863">
        <f>ROW(Source!A2833)</f>
        <v>2833</v>
      </c>
      <c r="B863">
        <v>55574044</v>
      </c>
      <c r="C863">
        <v>55580023</v>
      </c>
      <c r="D863">
        <v>52279001</v>
      </c>
      <c r="E863">
        <v>1</v>
      </c>
      <c r="F863">
        <v>1</v>
      </c>
      <c r="G863">
        <v>27</v>
      </c>
      <c r="H863">
        <v>3</v>
      </c>
      <c r="I863" t="s">
        <v>556</v>
      </c>
      <c r="J863" t="s">
        <v>557</v>
      </c>
      <c r="K863" t="s">
        <v>558</v>
      </c>
      <c r="L863">
        <v>1339</v>
      </c>
      <c r="N863">
        <v>1007</v>
      </c>
      <c r="O863" t="s">
        <v>175</v>
      </c>
      <c r="P863" t="s">
        <v>175</v>
      </c>
      <c r="Q863">
        <v>1</v>
      </c>
      <c r="W863">
        <v>0</v>
      </c>
      <c r="X863">
        <v>1057803868</v>
      </c>
      <c r="Y863">
        <v>7.6999999999999999E-2</v>
      </c>
      <c r="AA863">
        <v>35.25</v>
      </c>
      <c r="AB863">
        <v>0</v>
      </c>
      <c r="AC863">
        <v>0</v>
      </c>
      <c r="AD863">
        <v>0</v>
      </c>
      <c r="AE863">
        <v>35.25</v>
      </c>
      <c r="AF863">
        <v>0</v>
      </c>
      <c r="AG863">
        <v>0</v>
      </c>
      <c r="AH863">
        <v>0</v>
      </c>
      <c r="AI863">
        <v>1</v>
      </c>
      <c r="AJ863">
        <v>1</v>
      </c>
      <c r="AK863">
        <v>1</v>
      </c>
      <c r="AL863">
        <v>1</v>
      </c>
      <c r="AN863">
        <v>0</v>
      </c>
      <c r="AO863">
        <v>1</v>
      </c>
      <c r="AP863">
        <v>0</v>
      </c>
      <c r="AQ863">
        <v>0</v>
      </c>
      <c r="AR863">
        <v>0</v>
      </c>
      <c r="AS863" t="s">
        <v>3</v>
      </c>
      <c r="AT863">
        <v>7.6999999999999999E-2</v>
      </c>
      <c r="AU863" t="s">
        <v>3</v>
      </c>
      <c r="AV863">
        <v>0</v>
      </c>
      <c r="AW863">
        <v>2</v>
      </c>
      <c r="AX863">
        <v>55580032</v>
      </c>
      <c r="AY863">
        <v>1</v>
      </c>
      <c r="AZ863">
        <v>0</v>
      </c>
      <c r="BA863">
        <v>831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CX863">
        <f>Y863*Source!I2833</f>
        <v>4.6199999999999998E-2</v>
      </c>
      <c r="CY863">
        <f>AA863</f>
        <v>35.25</v>
      </c>
      <c r="CZ863">
        <f>AE863</f>
        <v>35.25</v>
      </c>
      <c r="DA863">
        <f>AI863</f>
        <v>1</v>
      </c>
      <c r="DB863">
        <f t="shared" si="70"/>
        <v>2.71</v>
      </c>
      <c r="DC863">
        <f t="shared" si="71"/>
        <v>0</v>
      </c>
    </row>
    <row r="864" spans="1:107" x14ac:dyDescent="0.2">
      <c r="A864">
        <f>ROW(Source!A2833)</f>
        <v>2833</v>
      </c>
      <c r="B864">
        <v>55574044</v>
      </c>
      <c r="C864">
        <v>55580023</v>
      </c>
      <c r="D864">
        <v>52281688</v>
      </c>
      <c r="E864">
        <v>1</v>
      </c>
      <c r="F864">
        <v>1</v>
      </c>
      <c r="G864">
        <v>27</v>
      </c>
      <c r="H864">
        <v>3</v>
      </c>
      <c r="I864" t="s">
        <v>270</v>
      </c>
      <c r="J864" t="s">
        <v>272</v>
      </c>
      <c r="K864" t="s">
        <v>271</v>
      </c>
      <c r="L864">
        <v>1354</v>
      </c>
      <c r="N864">
        <v>1010</v>
      </c>
      <c r="O864" t="s">
        <v>180</v>
      </c>
      <c r="P864" t="s">
        <v>180</v>
      </c>
      <c r="Q864">
        <v>1</v>
      </c>
      <c r="W864">
        <v>0</v>
      </c>
      <c r="X864">
        <v>-1873178035</v>
      </c>
      <c r="Y864">
        <v>10</v>
      </c>
      <c r="AA864">
        <v>236.53</v>
      </c>
      <c r="AB864">
        <v>0</v>
      </c>
      <c r="AC864">
        <v>0</v>
      </c>
      <c r="AD864">
        <v>0</v>
      </c>
      <c r="AE864">
        <v>236.53</v>
      </c>
      <c r="AF864">
        <v>0</v>
      </c>
      <c r="AG864">
        <v>0</v>
      </c>
      <c r="AH864">
        <v>0</v>
      </c>
      <c r="AI864">
        <v>1</v>
      </c>
      <c r="AJ864">
        <v>1</v>
      </c>
      <c r="AK864">
        <v>1</v>
      </c>
      <c r="AL864">
        <v>1</v>
      </c>
      <c r="AN864">
        <v>0</v>
      </c>
      <c r="AO864">
        <v>1</v>
      </c>
      <c r="AP864">
        <v>0</v>
      </c>
      <c r="AQ864">
        <v>0</v>
      </c>
      <c r="AR864">
        <v>0</v>
      </c>
      <c r="AS864" t="s">
        <v>3</v>
      </c>
      <c r="AT864">
        <v>10</v>
      </c>
      <c r="AU864" t="s">
        <v>3</v>
      </c>
      <c r="AV864">
        <v>0</v>
      </c>
      <c r="AW864">
        <v>2</v>
      </c>
      <c r="AX864">
        <v>55580033</v>
      </c>
      <c r="AY864">
        <v>1</v>
      </c>
      <c r="AZ864">
        <v>0</v>
      </c>
      <c r="BA864">
        <v>832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CX864">
        <f>Y864*Source!I2833</f>
        <v>6</v>
      </c>
      <c r="CY864">
        <f>AA864</f>
        <v>236.53</v>
      </c>
      <c r="CZ864">
        <f>AE864</f>
        <v>236.53</v>
      </c>
      <c r="DA864">
        <f>AI864</f>
        <v>1</v>
      </c>
      <c r="DB864">
        <f t="shared" si="70"/>
        <v>2365.3000000000002</v>
      </c>
      <c r="DC864">
        <f t="shared" si="71"/>
        <v>0</v>
      </c>
    </row>
    <row r="865" spans="1:107" x14ac:dyDescent="0.2">
      <c r="A865">
        <f>ROW(Source!A2906)</f>
        <v>2906</v>
      </c>
      <c r="B865">
        <v>55574044</v>
      </c>
      <c r="C865">
        <v>55580147</v>
      </c>
      <c r="D865">
        <v>52263930</v>
      </c>
      <c r="E865">
        <v>27</v>
      </c>
      <c r="F865">
        <v>1</v>
      </c>
      <c r="G865">
        <v>27</v>
      </c>
      <c r="H865">
        <v>1</v>
      </c>
      <c r="I865" t="s">
        <v>530</v>
      </c>
      <c r="J865" t="s">
        <v>3</v>
      </c>
      <c r="K865" t="s">
        <v>531</v>
      </c>
      <c r="L865">
        <v>1191</v>
      </c>
      <c r="N865">
        <v>1013</v>
      </c>
      <c r="O865" t="s">
        <v>532</v>
      </c>
      <c r="P865" t="s">
        <v>532</v>
      </c>
      <c r="Q865">
        <v>1</v>
      </c>
      <c r="W865">
        <v>0</v>
      </c>
      <c r="X865">
        <v>476480486</v>
      </c>
      <c r="Y865">
        <v>30.8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1</v>
      </c>
      <c r="AK865">
        <v>1</v>
      </c>
      <c r="AL865">
        <v>1</v>
      </c>
      <c r="AN865">
        <v>0</v>
      </c>
      <c r="AO865">
        <v>1</v>
      </c>
      <c r="AP865">
        <v>0</v>
      </c>
      <c r="AQ865">
        <v>0</v>
      </c>
      <c r="AR865">
        <v>0</v>
      </c>
      <c r="AS865" t="s">
        <v>3</v>
      </c>
      <c r="AT865">
        <v>30.8</v>
      </c>
      <c r="AU865" t="s">
        <v>3</v>
      </c>
      <c r="AV865">
        <v>1</v>
      </c>
      <c r="AW865">
        <v>2</v>
      </c>
      <c r="AX865">
        <v>55580152</v>
      </c>
      <c r="AY865">
        <v>1</v>
      </c>
      <c r="AZ865">
        <v>0</v>
      </c>
      <c r="BA865">
        <v>833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CX865">
        <f>Y865*Source!I2906</f>
        <v>115.5</v>
      </c>
      <c r="CY865">
        <f>AD865</f>
        <v>0</v>
      </c>
      <c r="CZ865">
        <f>AH865</f>
        <v>0</v>
      </c>
      <c r="DA865">
        <f>AL865</f>
        <v>1</v>
      </c>
      <c r="DB865">
        <f t="shared" si="70"/>
        <v>0</v>
      </c>
      <c r="DC865">
        <f t="shared" si="71"/>
        <v>0</v>
      </c>
    </row>
    <row r="866" spans="1:107" x14ac:dyDescent="0.2">
      <c r="A866">
        <f>ROW(Source!A2906)</f>
        <v>2906</v>
      </c>
      <c r="B866">
        <v>55574044</v>
      </c>
      <c r="C866">
        <v>55580147</v>
      </c>
      <c r="D866">
        <v>52276701</v>
      </c>
      <c r="E866">
        <v>1</v>
      </c>
      <c r="F866">
        <v>1</v>
      </c>
      <c r="G866">
        <v>27</v>
      </c>
      <c r="H866">
        <v>2</v>
      </c>
      <c r="I866" t="s">
        <v>533</v>
      </c>
      <c r="J866" t="s">
        <v>534</v>
      </c>
      <c r="K866" t="s">
        <v>535</v>
      </c>
      <c r="L866">
        <v>1368</v>
      </c>
      <c r="N866">
        <v>1011</v>
      </c>
      <c r="O866" t="s">
        <v>536</v>
      </c>
      <c r="P866" t="s">
        <v>536</v>
      </c>
      <c r="Q866">
        <v>1</v>
      </c>
      <c r="W866">
        <v>0</v>
      </c>
      <c r="X866">
        <v>526885268</v>
      </c>
      <c r="Y866">
        <v>0.06</v>
      </c>
      <c r="AA866">
        <v>0</v>
      </c>
      <c r="AB866">
        <v>20.7</v>
      </c>
      <c r="AC866">
        <v>9.74</v>
      </c>
      <c r="AD866">
        <v>0</v>
      </c>
      <c r="AE866">
        <v>0</v>
      </c>
      <c r="AF866">
        <v>20.7</v>
      </c>
      <c r="AG866">
        <v>9.74</v>
      </c>
      <c r="AH866">
        <v>0</v>
      </c>
      <c r="AI866">
        <v>1</v>
      </c>
      <c r="AJ866">
        <v>1</v>
      </c>
      <c r="AK866">
        <v>1</v>
      </c>
      <c r="AL866">
        <v>1</v>
      </c>
      <c r="AN866">
        <v>0</v>
      </c>
      <c r="AO866">
        <v>1</v>
      </c>
      <c r="AP866">
        <v>0</v>
      </c>
      <c r="AQ866">
        <v>0</v>
      </c>
      <c r="AR866">
        <v>0</v>
      </c>
      <c r="AS866" t="s">
        <v>3</v>
      </c>
      <c r="AT866">
        <v>0.06</v>
      </c>
      <c r="AU866" t="s">
        <v>3</v>
      </c>
      <c r="AV866">
        <v>0</v>
      </c>
      <c r="AW866">
        <v>2</v>
      </c>
      <c r="AX866">
        <v>55580153</v>
      </c>
      <c r="AY866">
        <v>1</v>
      </c>
      <c r="AZ866">
        <v>0</v>
      </c>
      <c r="BA866">
        <v>834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CX866">
        <f>Y866*Source!I2906</f>
        <v>0.22499999999999998</v>
      </c>
      <c r="CY866">
        <f>AB866</f>
        <v>20.7</v>
      </c>
      <c r="CZ866">
        <f>AF866</f>
        <v>20.7</v>
      </c>
      <c r="DA866">
        <f>AJ866</f>
        <v>1</v>
      </c>
      <c r="DB866">
        <f t="shared" si="70"/>
        <v>1.24</v>
      </c>
      <c r="DC866">
        <f t="shared" si="71"/>
        <v>0.57999999999999996</v>
      </c>
    </row>
    <row r="867" spans="1:107" x14ac:dyDescent="0.2">
      <c r="A867">
        <f>ROW(Source!A2906)</f>
        <v>2906</v>
      </c>
      <c r="B867">
        <v>55574044</v>
      </c>
      <c r="C867">
        <v>55580147</v>
      </c>
      <c r="D867">
        <v>52276151</v>
      </c>
      <c r="E867">
        <v>1</v>
      </c>
      <c r="F867">
        <v>1</v>
      </c>
      <c r="G867">
        <v>27</v>
      </c>
      <c r="H867">
        <v>2</v>
      </c>
      <c r="I867" t="s">
        <v>537</v>
      </c>
      <c r="J867" t="s">
        <v>538</v>
      </c>
      <c r="K867" t="s">
        <v>539</v>
      </c>
      <c r="L867">
        <v>1368</v>
      </c>
      <c r="N867">
        <v>1011</v>
      </c>
      <c r="O867" t="s">
        <v>536</v>
      </c>
      <c r="P867" t="s">
        <v>536</v>
      </c>
      <c r="Q867">
        <v>1</v>
      </c>
      <c r="W867">
        <v>0</v>
      </c>
      <c r="X867">
        <v>277467460</v>
      </c>
      <c r="Y867">
        <v>0.06</v>
      </c>
      <c r="AA867">
        <v>0</v>
      </c>
      <c r="AB867">
        <v>991.89</v>
      </c>
      <c r="AC867">
        <v>360.79</v>
      </c>
      <c r="AD867">
        <v>0</v>
      </c>
      <c r="AE867">
        <v>0</v>
      </c>
      <c r="AF867">
        <v>991.89</v>
      </c>
      <c r="AG867">
        <v>360.79</v>
      </c>
      <c r="AH867">
        <v>0</v>
      </c>
      <c r="AI867">
        <v>1</v>
      </c>
      <c r="AJ867">
        <v>1</v>
      </c>
      <c r="AK867">
        <v>1</v>
      </c>
      <c r="AL867">
        <v>1</v>
      </c>
      <c r="AN867">
        <v>0</v>
      </c>
      <c r="AO867">
        <v>1</v>
      </c>
      <c r="AP867">
        <v>0</v>
      </c>
      <c r="AQ867">
        <v>0</v>
      </c>
      <c r="AR867">
        <v>0</v>
      </c>
      <c r="AS867" t="s">
        <v>3</v>
      </c>
      <c r="AT867">
        <v>0.06</v>
      </c>
      <c r="AU867" t="s">
        <v>3</v>
      </c>
      <c r="AV867">
        <v>0</v>
      </c>
      <c r="AW867">
        <v>2</v>
      </c>
      <c r="AX867">
        <v>55580154</v>
      </c>
      <c r="AY867">
        <v>1</v>
      </c>
      <c r="AZ867">
        <v>0</v>
      </c>
      <c r="BA867">
        <v>835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CX867">
        <f>Y867*Source!I2906</f>
        <v>0.22499999999999998</v>
      </c>
      <c r="CY867">
        <f>AB867</f>
        <v>991.89</v>
      </c>
      <c r="CZ867">
        <f>AF867</f>
        <v>991.89</v>
      </c>
      <c r="DA867">
        <f>AJ867</f>
        <v>1</v>
      </c>
      <c r="DB867">
        <f t="shared" si="70"/>
        <v>59.51</v>
      </c>
      <c r="DC867">
        <f t="shared" si="71"/>
        <v>21.65</v>
      </c>
    </row>
    <row r="868" spans="1:107" x14ac:dyDescent="0.2">
      <c r="A868">
        <f>ROW(Source!A2906)</f>
        <v>2906</v>
      </c>
      <c r="B868">
        <v>55574044</v>
      </c>
      <c r="C868">
        <v>55580147</v>
      </c>
      <c r="D868">
        <v>52280730</v>
      </c>
      <c r="E868">
        <v>1</v>
      </c>
      <c r="F868">
        <v>1</v>
      </c>
      <c r="G868">
        <v>27</v>
      </c>
      <c r="H868">
        <v>3</v>
      </c>
      <c r="I868" t="s">
        <v>540</v>
      </c>
      <c r="J868" t="s">
        <v>541</v>
      </c>
      <c r="K868" t="s">
        <v>542</v>
      </c>
      <c r="L868">
        <v>1339</v>
      </c>
      <c r="N868">
        <v>1007</v>
      </c>
      <c r="O868" t="s">
        <v>175</v>
      </c>
      <c r="P868" t="s">
        <v>175</v>
      </c>
      <c r="Q868">
        <v>1</v>
      </c>
      <c r="W868">
        <v>0</v>
      </c>
      <c r="X868">
        <v>-1277312656</v>
      </c>
      <c r="Y868">
        <v>15</v>
      </c>
      <c r="AA868">
        <v>753.67</v>
      </c>
      <c r="AB868">
        <v>0</v>
      </c>
      <c r="AC868">
        <v>0</v>
      </c>
      <c r="AD868">
        <v>0</v>
      </c>
      <c r="AE868">
        <v>753.67</v>
      </c>
      <c r="AF868">
        <v>0</v>
      </c>
      <c r="AG868">
        <v>0</v>
      </c>
      <c r="AH868">
        <v>0</v>
      </c>
      <c r="AI868">
        <v>1</v>
      </c>
      <c r="AJ868">
        <v>1</v>
      </c>
      <c r="AK868">
        <v>1</v>
      </c>
      <c r="AL868">
        <v>1</v>
      </c>
      <c r="AN868">
        <v>0</v>
      </c>
      <c r="AO868">
        <v>1</v>
      </c>
      <c r="AP868">
        <v>0</v>
      </c>
      <c r="AQ868">
        <v>0</v>
      </c>
      <c r="AR868">
        <v>0</v>
      </c>
      <c r="AS868" t="s">
        <v>3</v>
      </c>
      <c r="AT868">
        <v>15</v>
      </c>
      <c r="AU868" t="s">
        <v>3</v>
      </c>
      <c r="AV868">
        <v>0</v>
      </c>
      <c r="AW868">
        <v>2</v>
      </c>
      <c r="AX868">
        <v>55580155</v>
      </c>
      <c r="AY868">
        <v>1</v>
      </c>
      <c r="AZ868">
        <v>0</v>
      </c>
      <c r="BA868">
        <v>836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CX868">
        <f>Y868*Source!I2906</f>
        <v>56.25</v>
      </c>
      <c r="CY868">
        <f>AA868</f>
        <v>753.67</v>
      </c>
      <c r="CZ868">
        <f>AE868</f>
        <v>753.67</v>
      </c>
      <c r="DA868">
        <f>AI868</f>
        <v>1</v>
      </c>
      <c r="DB868">
        <f t="shared" si="70"/>
        <v>11305.05</v>
      </c>
      <c r="DC868">
        <f t="shared" si="71"/>
        <v>0</v>
      </c>
    </row>
    <row r="869" spans="1:107" x14ac:dyDescent="0.2">
      <c r="A869">
        <f>ROW(Source!A2907)</f>
        <v>2907</v>
      </c>
      <c r="B869">
        <v>55574044</v>
      </c>
      <c r="C869">
        <v>55580156</v>
      </c>
      <c r="D869">
        <v>52263930</v>
      </c>
      <c r="E869">
        <v>27</v>
      </c>
      <c r="F869">
        <v>1</v>
      </c>
      <c r="G869">
        <v>27</v>
      </c>
      <c r="H869">
        <v>1</v>
      </c>
      <c r="I869" t="s">
        <v>530</v>
      </c>
      <c r="J869" t="s">
        <v>3</v>
      </c>
      <c r="K869" t="s">
        <v>531</v>
      </c>
      <c r="L869">
        <v>1191</v>
      </c>
      <c r="N869">
        <v>1013</v>
      </c>
      <c r="O869" t="s">
        <v>532</v>
      </c>
      <c r="P869" t="s">
        <v>532</v>
      </c>
      <c r="Q869">
        <v>1</v>
      </c>
      <c r="W869">
        <v>0</v>
      </c>
      <c r="X869">
        <v>476480486</v>
      </c>
      <c r="Y869">
        <v>46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1</v>
      </c>
      <c r="AK869">
        <v>1</v>
      </c>
      <c r="AL869">
        <v>1</v>
      </c>
      <c r="AN869">
        <v>0</v>
      </c>
      <c r="AO869">
        <v>1</v>
      </c>
      <c r="AP869">
        <v>0</v>
      </c>
      <c r="AQ869">
        <v>0</v>
      </c>
      <c r="AR869">
        <v>0</v>
      </c>
      <c r="AS869" t="s">
        <v>3</v>
      </c>
      <c r="AT869">
        <v>46</v>
      </c>
      <c r="AU869" t="s">
        <v>3</v>
      </c>
      <c r="AV869">
        <v>1</v>
      </c>
      <c r="AW869">
        <v>2</v>
      </c>
      <c r="AX869">
        <v>55580159</v>
      </c>
      <c r="AY869">
        <v>1</v>
      </c>
      <c r="AZ869">
        <v>0</v>
      </c>
      <c r="BA869">
        <v>837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CX869">
        <f>Y869*Source!I2907</f>
        <v>57.5</v>
      </c>
      <c r="CY869">
        <f>AD869</f>
        <v>0</v>
      </c>
      <c r="CZ869">
        <f>AH869</f>
        <v>0</v>
      </c>
      <c r="DA869">
        <f>AL869</f>
        <v>1</v>
      </c>
      <c r="DB869">
        <f t="shared" si="70"/>
        <v>0</v>
      </c>
      <c r="DC869">
        <f t="shared" si="71"/>
        <v>0</v>
      </c>
    </row>
    <row r="870" spans="1:107" x14ac:dyDescent="0.2">
      <c r="A870">
        <f>ROW(Source!A2907)</f>
        <v>2907</v>
      </c>
      <c r="B870">
        <v>55574044</v>
      </c>
      <c r="C870">
        <v>55580156</v>
      </c>
      <c r="D870">
        <v>52280730</v>
      </c>
      <c r="E870">
        <v>1</v>
      </c>
      <c r="F870">
        <v>1</v>
      </c>
      <c r="G870">
        <v>27</v>
      </c>
      <c r="H870">
        <v>3</v>
      </c>
      <c r="I870" t="s">
        <v>540</v>
      </c>
      <c r="J870" t="s">
        <v>541</v>
      </c>
      <c r="K870" t="s">
        <v>542</v>
      </c>
      <c r="L870">
        <v>1339</v>
      </c>
      <c r="N870">
        <v>1007</v>
      </c>
      <c r="O870" t="s">
        <v>175</v>
      </c>
      <c r="P870" t="s">
        <v>175</v>
      </c>
      <c r="Q870">
        <v>1</v>
      </c>
      <c r="W870">
        <v>0</v>
      </c>
      <c r="X870">
        <v>-1277312656</v>
      </c>
      <c r="Y870">
        <v>15</v>
      </c>
      <c r="AA870">
        <v>753.67</v>
      </c>
      <c r="AB870">
        <v>0</v>
      </c>
      <c r="AC870">
        <v>0</v>
      </c>
      <c r="AD870">
        <v>0</v>
      </c>
      <c r="AE870">
        <v>753.67</v>
      </c>
      <c r="AF870">
        <v>0</v>
      </c>
      <c r="AG870">
        <v>0</v>
      </c>
      <c r="AH870">
        <v>0</v>
      </c>
      <c r="AI870">
        <v>1</v>
      </c>
      <c r="AJ870">
        <v>1</v>
      </c>
      <c r="AK870">
        <v>1</v>
      </c>
      <c r="AL870">
        <v>1</v>
      </c>
      <c r="AN870">
        <v>0</v>
      </c>
      <c r="AO870">
        <v>1</v>
      </c>
      <c r="AP870">
        <v>0</v>
      </c>
      <c r="AQ870">
        <v>0</v>
      </c>
      <c r="AR870">
        <v>0</v>
      </c>
      <c r="AS870" t="s">
        <v>3</v>
      </c>
      <c r="AT870">
        <v>15</v>
      </c>
      <c r="AU870" t="s">
        <v>3</v>
      </c>
      <c r="AV870">
        <v>0</v>
      </c>
      <c r="AW870">
        <v>2</v>
      </c>
      <c r="AX870">
        <v>55580160</v>
      </c>
      <c r="AY870">
        <v>1</v>
      </c>
      <c r="AZ870">
        <v>0</v>
      </c>
      <c r="BA870">
        <v>838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CX870">
        <f>Y870*Source!I2907</f>
        <v>18.75</v>
      </c>
      <c r="CY870">
        <f>AA870</f>
        <v>753.67</v>
      </c>
      <c r="CZ870">
        <f>AE870</f>
        <v>753.67</v>
      </c>
      <c r="DA870">
        <f>AI870</f>
        <v>1</v>
      </c>
      <c r="DB870">
        <f t="shared" si="70"/>
        <v>11305.05</v>
      </c>
      <c r="DC870">
        <f t="shared" si="71"/>
        <v>0</v>
      </c>
    </row>
    <row r="871" spans="1:107" x14ac:dyDescent="0.2">
      <c r="A871">
        <f>ROW(Source!A2908)</f>
        <v>2908</v>
      </c>
      <c r="B871">
        <v>55574044</v>
      </c>
      <c r="C871">
        <v>55580161</v>
      </c>
      <c r="D871">
        <v>52263930</v>
      </c>
      <c r="E871">
        <v>27</v>
      </c>
      <c r="F871">
        <v>1</v>
      </c>
      <c r="G871">
        <v>27</v>
      </c>
      <c r="H871">
        <v>1</v>
      </c>
      <c r="I871" t="s">
        <v>530</v>
      </c>
      <c r="J871" t="s">
        <v>3</v>
      </c>
      <c r="K871" t="s">
        <v>531</v>
      </c>
      <c r="L871">
        <v>1191</v>
      </c>
      <c r="N871">
        <v>1013</v>
      </c>
      <c r="O871" t="s">
        <v>532</v>
      </c>
      <c r="P871" t="s">
        <v>532</v>
      </c>
      <c r="Q871">
        <v>1</v>
      </c>
      <c r="W871">
        <v>0</v>
      </c>
      <c r="X871">
        <v>476480486</v>
      </c>
      <c r="Y871">
        <v>6.29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1</v>
      </c>
      <c r="AK871">
        <v>1</v>
      </c>
      <c r="AL871">
        <v>1</v>
      </c>
      <c r="AN871">
        <v>0</v>
      </c>
      <c r="AO871">
        <v>1</v>
      </c>
      <c r="AP871">
        <v>0</v>
      </c>
      <c r="AQ871">
        <v>0</v>
      </c>
      <c r="AR871">
        <v>0</v>
      </c>
      <c r="AS871" t="s">
        <v>3</v>
      </c>
      <c r="AT871">
        <v>6.29</v>
      </c>
      <c r="AU871" t="s">
        <v>3</v>
      </c>
      <c r="AV871">
        <v>1</v>
      </c>
      <c r="AW871">
        <v>2</v>
      </c>
      <c r="AX871">
        <v>55580164</v>
      </c>
      <c r="AY871">
        <v>1</v>
      </c>
      <c r="AZ871">
        <v>0</v>
      </c>
      <c r="BA871">
        <v>839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CX871">
        <f>Y871*Source!I2908</f>
        <v>-31.45</v>
      </c>
      <c r="CY871">
        <f>AD871</f>
        <v>0</v>
      </c>
      <c r="CZ871">
        <f>AH871</f>
        <v>0</v>
      </c>
      <c r="DA871">
        <f>AL871</f>
        <v>1</v>
      </c>
      <c r="DB871">
        <f t="shared" si="70"/>
        <v>0</v>
      </c>
      <c r="DC871">
        <f t="shared" si="71"/>
        <v>0</v>
      </c>
    </row>
    <row r="872" spans="1:107" x14ac:dyDescent="0.2">
      <c r="A872">
        <f>ROW(Source!A2908)</f>
        <v>2908</v>
      </c>
      <c r="B872">
        <v>55574044</v>
      </c>
      <c r="C872">
        <v>55580161</v>
      </c>
      <c r="D872">
        <v>52280730</v>
      </c>
      <c r="E872">
        <v>1</v>
      </c>
      <c r="F872">
        <v>1</v>
      </c>
      <c r="G872">
        <v>27</v>
      </c>
      <c r="H872">
        <v>3</v>
      </c>
      <c r="I872" t="s">
        <v>540</v>
      </c>
      <c r="J872" t="s">
        <v>541</v>
      </c>
      <c r="K872" t="s">
        <v>542</v>
      </c>
      <c r="L872">
        <v>1339</v>
      </c>
      <c r="N872">
        <v>1007</v>
      </c>
      <c r="O872" t="s">
        <v>175</v>
      </c>
      <c r="P872" t="s">
        <v>175</v>
      </c>
      <c r="Q872">
        <v>1</v>
      </c>
      <c r="W872">
        <v>0</v>
      </c>
      <c r="X872">
        <v>-1277312656</v>
      </c>
      <c r="Y872">
        <v>5</v>
      </c>
      <c r="AA872">
        <v>753.67</v>
      </c>
      <c r="AB872">
        <v>0</v>
      </c>
      <c r="AC872">
        <v>0</v>
      </c>
      <c r="AD872">
        <v>0</v>
      </c>
      <c r="AE872">
        <v>753.67</v>
      </c>
      <c r="AF872">
        <v>0</v>
      </c>
      <c r="AG872">
        <v>0</v>
      </c>
      <c r="AH872">
        <v>0</v>
      </c>
      <c r="AI872">
        <v>1</v>
      </c>
      <c r="AJ872">
        <v>1</v>
      </c>
      <c r="AK872">
        <v>1</v>
      </c>
      <c r="AL872">
        <v>1</v>
      </c>
      <c r="AN872">
        <v>0</v>
      </c>
      <c r="AO872">
        <v>1</v>
      </c>
      <c r="AP872">
        <v>0</v>
      </c>
      <c r="AQ872">
        <v>0</v>
      </c>
      <c r="AR872">
        <v>0</v>
      </c>
      <c r="AS872" t="s">
        <v>3</v>
      </c>
      <c r="AT872">
        <v>5</v>
      </c>
      <c r="AU872" t="s">
        <v>3</v>
      </c>
      <c r="AV872">
        <v>0</v>
      </c>
      <c r="AW872">
        <v>2</v>
      </c>
      <c r="AX872">
        <v>55580165</v>
      </c>
      <c r="AY872">
        <v>1</v>
      </c>
      <c r="AZ872">
        <v>0</v>
      </c>
      <c r="BA872">
        <v>840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CX872">
        <f>Y872*Source!I2908</f>
        <v>-25</v>
      </c>
      <c r="CY872">
        <f>AA872</f>
        <v>753.67</v>
      </c>
      <c r="CZ872">
        <f>AE872</f>
        <v>753.67</v>
      </c>
      <c r="DA872">
        <f>AI872</f>
        <v>1</v>
      </c>
      <c r="DB872">
        <f t="shared" si="70"/>
        <v>3768.35</v>
      </c>
      <c r="DC872">
        <f t="shared" si="71"/>
        <v>0</v>
      </c>
    </row>
    <row r="873" spans="1:107" x14ac:dyDescent="0.2">
      <c r="A873">
        <f>ROW(Source!A2909)</f>
        <v>2909</v>
      </c>
      <c r="B873">
        <v>55574044</v>
      </c>
      <c r="C873">
        <v>55580166</v>
      </c>
      <c r="D873">
        <v>52263930</v>
      </c>
      <c r="E873">
        <v>27</v>
      </c>
      <c r="F873">
        <v>1</v>
      </c>
      <c r="G873">
        <v>27</v>
      </c>
      <c r="H873">
        <v>1</v>
      </c>
      <c r="I873" t="s">
        <v>530</v>
      </c>
      <c r="J873" t="s">
        <v>3</v>
      </c>
      <c r="K873" t="s">
        <v>531</v>
      </c>
      <c r="L873">
        <v>1191</v>
      </c>
      <c r="N873">
        <v>1013</v>
      </c>
      <c r="O873" t="s">
        <v>532</v>
      </c>
      <c r="P873" t="s">
        <v>532</v>
      </c>
      <c r="Q873">
        <v>1</v>
      </c>
      <c r="W873">
        <v>0</v>
      </c>
      <c r="X873">
        <v>476480486</v>
      </c>
      <c r="Y873">
        <v>13.42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1</v>
      </c>
      <c r="AK873">
        <v>1</v>
      </c>
      <c r="AL873">
        <v>1</v>
      </c>
      <c r="AN873">
        <v>0</v>
      </c>
      <c r="AO873">
        <v>1</v>
      </c>
      <c r="AP873">
        <v>0</v>
      </c>
      <c r="AQ873">
        <v>0</v>
      </c>
      <c r="AR873">
        <v>0</v>
      </c>
      <c r="AS873" t="s">
        <v>3</v>
      </c>
      <c r="AT873">
        <v>13.42</v>
      </c>
      <c r="AU873" t="s">
        <v>3</v>
      </c>
      <c r="AV873">
        <v>1</v>
      </c>
      <c r="AW873">
        <v>2</v>
      </c>
      <c r="AX873">
        <v>55580170</v>
      </c>
      <c r="AY873">
        <v>1</v>
      </c>
      <c r="AZ873">
        <v>0</v>
      </c>
      <c r="BA873">
        <v>841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CX873">
        <f>Y873*Source!I2909</f>
        <v>67.099999999999994</v>
      </c>
      <c r="CY873">
        <f>AD873</f>
        <v>0</v>
      </c>
      <c r="CZ873">
        <f>AH873</f>
        <v>0</v>
      </c>
      <c r="DA873">
        <f>AL873</f>
        <v>1</v>
      </c>
      <c r="DB873">
        <f t="shared" si="70"/>
        <v>0</v>
      </c>
      <c r="DC873">
        <f t="shared" si="71"/>
        <v>0</v>
      </c>
    </row>
    <row r="874" spans="1:107" x14ac:dyDescent="0.2">
      <c r="A874">
        <f>ROW(Source!A2909)</f>
        <v>2909</v>
      </c>
      <c r="B874">
        <v>55574044</v>
      </c>
      <c r="C874">
        <v>55580166</v>
      </c>
      <c r="D874">
        <v>52277685</v>
      </c>
      <c r="E874">
        <v>1</v>
      </c>
      <c r="F874">
        <v>1</v>
      </c>
      <c r="G874">
        <v>27</v>
      </c>
      <c r="H874">
        <v>3</v>
      </c>
      <c r="I874" t="s">
        <v>543</v>
      </c>
      <c r="J874" t="s">
        <v>544</v>
      </c>
      <c r="K874" t="s">
        <v>545</v>
      </c>
      <c r="L874">
        <v>1339</v>
      </c>
      <c r="N874">
        <v>1007</v>
      </c>
      <c r="O874" t="s">
        <v>175</v>
      </c>
      <c r="P874" t="s">
        <v>175</v>
      </c>
      <c r="Q874">
        <v>1</v>
      </c>
      <c r="W874">
        <v>0</v>
      </c>
      <c r="X874">
        <v>-288193286</v>
      </c>
      <c r="Y874">
        <v>1.4E-2</v>
      </c>
      <c r="AA874">
        <v>6863.19</v>
      </c>
      <c r="AB874">
        <v>0</v>
      </c>
      <c r="AC874">
        <v>0</v>
      </c>
      <c r="AD874">
        <v>0</v>
      </c>
      <c r="AE874">
        <v>6863.19</v>
      </c>
      <c r="AF874">
        <v>0</v>
      </c>
      <c r="AG874">
        <v>0</v>
      </c>
      <c r="AH874">
        <v>0</v>
      </c>
      <c r="AI874">
        <v>1</v>
      </c>
      <c r="AJ874">
        <v>1</v>
      </c>
      <c r="AK874">
        <v>1</v>
      </c>
      <c r="AL874">
        <v>1</v>
      </c>
      <c r="AN874">
        <v>0</v>
      </c>
      <c r="AO874">
        <v>1</v>
      </c>
      <c r="AP874">
        <v>0</v>
      </c>
      <c r="AQ874">
        <v>0</v>
      </c>
      <c r="AR874">
        <v>0</v>
      </c>
      <c r="AS874" t="s">
        <v>3</v>
      </c>
      <c r="AT874">
        <v>1.4E-2</v>
      </c>
      <c r="AU874" t="s">
        <v>3</v>
      </c>
      <c r="AV874">
        <v>0</v>
      </c>
      <c r="AW874">
        <v>2</v>
      </c>
      <c r="AX874">
        <v>55580171</v>
      </c>
      <c r="AY874">
        <v>1</v>
      </c>
      <c r="AZ874">
        <v>0</v>
      </c>
      <c r="BA874">
        <v>842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CX874">
        <f>Y874*Source!I2909</f>
        <v>7.0000000000000007E-2</v>
      </c>
      <c r="CY874">
        <f>AA874</f>
        <v>6863.19</v>
      </c>
      <c r="CZ874">
        <f>AE874</f>
        <v>6863.19</v>
      </c>
      <c r="DA874">
        <f>AI874</f>
        <v>1</v>
      </c>
      <c r="DB874">
        <f t="shared" si="70"/>
        <v>96.08</v>
      </c>
      <c r="DC874">
        <f t="shared" si="71"/>
        <v>0</v>
      </c>
    </row>
    <row r="875" spans="1:107" x14ac:dyDescent="0.2">
      <c r="A875">
        <f>ROW(Source!A2909)</f>
        <v>2909</v>
      </c>
      <c r="B875">
        <v>55574044</v>
      </c>
      <c r="C875">
        <v>55580166</v>
      </c>
      <c r="D875">
        <v>52280728</v>
      </c>
      <c r="E875">
        <v>1</v>
      </c>
      <c r="F875">
        <v>1</v>
      </c>
      <c r="G875">
        <v>27</v>
      </c>
      <c r="H875">
        <v>3</v>
      </c>
      <c r="I875" t="s">
        <v>546</v>
      </c>
      <c r="J875" t="s">
        <v>547</v>
      </c>
      <c r="K875" t="s">
        <v>548</v>
      </c>
      <c r="L875">
        <v>1327</v>
      </c>
      <c r="N875">
        <v>1005</v>
      </c>
      <c r="O875" t="s">
        <v>549</v>
      </c>
      <c r="P875" t="s">
        <v>549</v>
      </c>
      <c r="Q875">
        <v>1</v>
      </c>
      <c r="W875">
        <v>0</v>
      </c>
      <c r="X875">
        <v>-1862354824</v>
      </c>
      <c r="Y875">
        <v>107</v>
      </c>
      <c r="AA875">
        <v>129.94999999999999</v>
      </c>
      <c r="AB875">
        <v>0</v>
      </c>
      <c r="AC875">
        <v>0</v>
      </c>
      <c r="AD875">
        <v>0</v>
      </c>
      <c r="AE875">
        <v>129.94999999999999</v>
      </c>
      <c r="AF875">
        <v>0</v>
      </c>
      <c r="AG875">
        <v>0</v>
      </c>
      <c r="AH875">
        <v>0</v>
      </c>
      <c r="AI875">
        <v>1</v>
      </c>
      <c r="AJ875">
        <v>1</v>
      </c>
      <c r="AK875">
        <v>1</v>
      </c>
      <c r="AL875">
        <v>1</v>
      </c>
      <c r="AN875">
        <v>0</v>
      </c>
      <c r="AO875">
        <v>1</v>
      </c>
      <c r="AP875">
        <v>0</v>
      </c>
      <c r="AQ875">
        <v>0</v>
      </c>
      <c r="AR875">
        <v>0</v>
      </c>
      <c r="AS875" t="s">
        <v>3</v>
      </c>
      <c r="AT875">
        <v>107</v>
      </c>
      <c r="AU875" t="s">
        <v>3</v>
      </c>
      <c r="AV875">
        <v>0</v>
      </c>
      <c r="AW875">
        <v>2</v>
      </c>
      <c r="AX875">
        <v>55580172</v>
      </c>
      <c r="AY875">
        <v>1</v>
      </c>
      <c r="AZ875">
        <v>0</v>
      </c>
      <c r="BA875">
        <v>843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CX875">
        <f>Y875*Source!I2909</f>
        <v>535</v>
      </c>
      <c r="CY875">
        <f>AA875</f>
        <v>129.94999999999999</v>
      </c>
      <c r="CZ875">
        <f>AE875</f>
        <v>129.94999999999999</v>
      </c>
      <c r="DA875">
        <f>AI875</f>
        <v>1</v>
      </c>
      <c r="DB875">
        <f t="shared" si="70"/>
        <v>13904.65</v>
      </c>
      <c r="DC875">
        <f t="shared" si="71"/>
        <v>0</v>
      </c>
    </row>
    <row r="876" spans="1:107" x14ac:dyDescent="0.2">
      <c r="A876">
        <f>ROW(Source!A2946)</f>
        <v>2946</v>
      </c>
      <c r="B876">
        <v>55574044</v>
      </c>
      <c r="C876">
        <v>55580229</v>
      </c>
      <c r="D876">
        <v>52263930</v>
      </c>
      <c r="E876">
        <v>27</v>
      </c>
      <c r="F876">
        <v>1</v>
      </c>
      <c r="G876">
        <v>27</v>
      </c>
      <c r="H876">
        <v>1</v>
      </c>
      <c r="I876" t="s">
        <v>530</v>
      </c>
      <c r="J876" t="s">
        <v>3</v>
      </c>
      <c r="K876" t="s">
        <v>531</v>
      </c>
      <c r="L876">
        <v>1191</v>
      </c>
      <c r="N876">
        <v>1013</v>
      </c>
      <c r="O876" t="s">
        <v>532</v>
      </c>
      <c r="P876" t="s">
        <v>532</v>
      </c>
      <c r="Q876">
        <v>1</v>
      </c>
      <c r="W876">
        <v>0</v>
      </c>
      <c r="X876">
        <v>476480486</v>
      </c>
      <c r="Y876">
        <v>6.22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1</v>
      </c>
      <c r="AK876">
        <v>1</v>
      </c>
      <c r="AL876">
        <v>1</v>
      </c>
      <c r="AN876">
        <v>0</v>
      </c>
      <c r="AO876">
        <v>1</v>
      </c>
      <c r="AP876">
        <v>0</v>
      </c>
      <c r="AQ876">
        <v>0</v>
      </c>
      <c r="AR876">
        <v>0</v>
      </c>
      <c r="AS876" t="s">
        <v>3</v>
      </c>
      <c r="AT876">
        <v>6.22</v>
      </c>
      <c r="AU876" t="s">
        <v>3</v>
      </c>
      <c r="AV876">
        <v>1</v>
      </c>
      <c r="AW876">
        <v>2</v>
      </c>
      <c r="AX876">
        <v>55580235</v>
      </c>
      <c r="AY876">
        <v>1</v>
      </c>
      <c r="AZ876">
        <v>0</v>
      </c>
      <c r="BA876">
        <v>844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CX876">
        <f>Y876*Source!I2946</f>
        <v>27.99</v>
      </c>
      <c r="CY876">
        <f>AD876</f>
        <v>0</v>
      </c>
      <c r="CZ876">
        <f>AH876</f>
        <v>0</v>
      </c>
      <c r="DA876">
        <f>AL876</f>
        <v>1</v>
      </c>
      <c r="DB876">
        <f t="shared" si="70"/>
        <v>0</v>
      </c>
      <c r="DC876">
        <f t="shared" si="71"/>
        <v>0</v>
      </c>
    </row>
    <row r="877" spans="1:107" x14ac:dyDescent="0.2">
      <c r="A877">
        <f>ROW(Source!A2946)</f>
        <v>2946</v>
      </c>
      <c r="B877">
        <v>55574044</v>
      </c>
      <c r="C877">
        <v>55580229</v>
      </c>
      <c r="D877">
        <v>52278256</v>
      </c>
      <c r="E877">
        <v>1</v>
      </c>
      <c r="F877">
        <v>1</v>
      </c>
      <c r="G877">
        <v>27</v>
      </c>
      <c r="H877">
        <v>3</v>
      </c>
      <c r="I877" t="s">
        <v>550</v>
      </c>
      <c r="J877" t="s">
        <v>551</v>
      </c>
      <c r="K877" t="s">
        <v>552</v>
      </c>
      <c r="L877">
        <v>1339</v>
      </c>
      <c r="N877">
        <v>1007</v>
      </c>
      <c r="O877" t="s">
        <v>175</v>
      </c>
      <c r="P877" t="s">
        <v>175</v>
      </c>
      <c r="Q877">
        <v>1</v>
      </c>
      <c r="W877">
        <v>0</v>
      </c>
      <c r="X877">
        <v>1817333636</v>
      </c>
      <c r="Y877">
        <v>0.29899999999999999</v>
      </c>
      <c r="AA877">
        <v>590.78</v>
      </c>
      <c r="AB877">
        <v>0</v>
      </c>
      <c r="AC877">
        <v>0</v>
      </c>
      <c r="AD877">
        <v>0</v>
      </c>
      <c r="AE877">
        <v>590.78</v>
      </c>
      <c r="AF877">
        <v>0</v>
      </c>
      <c r="AG877">
        <v>0</v>
      </c>
      <c r="AH877">
        <v>0</v>
      </c>
      <c r="AI877">
        <v>1</v>
      </c>
      <c r="AJ877">
        <v>1</v>
      </c>
      <c r="AK877">
        <v>1</v>
      </c>
      <c r="AL877">
        <v>1</v>
      </c>
      <c r="AN877">
        <v>0</v>
      </c>
      <c r="AO877">
        <v>1</v>
      </c>
      <c r="AP877">
        <v>0</v>
      </c>
      <c r="AQ877">
        <v>0</v>
      </c>
      <c r="AR877">
        <v>0</v>
      </c>
      <c r="AS877" t="s">
        <v>3</v>
      </c>
      <c r="AT877">
        <v>0.29899999999999999</v>
      </c>
      <c r="AU877" t="s">
        <v>3</v>
      </c>
      <c r="AV877">
        <v>0</v>
      </c>
      <c r="AW877">
        <v>2</v>
      </c>
      <c r="AX877">
        <v>55580236</v>
      </c>
      <c r="AY877">
        <v>1</v>
      </c>
      <c r="AZ877">
        <v>0</v>
      </c>
      <c r="BA877">
        <v>845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CX877">
        <f>Y877*Source!I2946</f>
        <v>1.3454999999999999</v>
      </c>
      <c r="CY877">
        <f>AA877</f>
        <v>590.78</v>
      </c>
      <c r="CZ877">
        <f>AE877</f>
        <v>590.78</v>
      </c>
      <c r="DA877">
        <f>AI877</f>
        <v>1</v>
      </c>
      <c r="DB877">
        <f t="shared" si="70"/>
        <v>176.64</v>
      </c>
      <c r="DC877">
        <f t="shared" si="71"/>
        <v>0</v>
      </c>
    </row>
    <row r="878" spans="1:107" x14ac:dyDescent="0.2">
      <c r="A878">
        <f>ROW(Source!A2946)</f>
        <v>2946</v>
      </c>
      <c r="B878">
        <v>55574044</v>
      </c>
      <c r="C878">
        <v>55580229</v>
      </c>
      <c r="D878">
        <v>52277204</v>
      </c>
      <c r="E878">
        <v>1</v>
      </c>
      <c r="F878">
        <v>1</v>
      </c>
      <c r="G878">
        <v>27</v>
      </c>
      <c r="H878">
        <v>3</v>
      </c>
      <c r="I878" t="s">
        <v>553</v>
      </c>
      <c r="J878" t="s">
        <v>554</v>
      </c>
      <c r="K878" t="s">
        <v>555</v>
      </c>
      <c r="L878">
        <v>1348</v>
      </c>
      <c r="N878">
        <v>1009</v>
      </c>
      <c r="O878" t="s">
        <v>120</v>
      </c>
      <c r="P878" t="s">
        <v>120</v>
      </c>
      <c r="Q878">
        <v>1000</v>
      </c>
      <c r="W878">
        <v>0</v>
      </c>
      <c r="X878">
        <v>381792092</v>
      </c>
      <c r="Y878">
        <v>0.107</v>
      </c>
      <c r="AA878">
        <v>4207.5</v>
      </c>
      <c r="AB878">
        <v>0</v>
      </c>
      <c r="AC878">
        <v>0</v>
      </c>
      <c r="AD878">
        <v>0</v>
      </c>
      <c r="AE878">
        <v>4207.5</v>
      </c>
      <c r="AF878">
        <v>0</v>
      </c>
      <c r="AG878">
        <v>0</v>
      </c>
      <c r="AH878">
        <v>0</v>
      </c>
      <c r="AI878">
        <v>1</v>
      </c>
      <c r="AJ878">
        <v>1</v>
      </c>
      <c r="AK878">
        <v>1</v>
      </c>
      <c r="AL878">
        <v>1</v>
      </c>
      <c r="AN878">
        <v>0</v>
      </c>
      <c r="AO878">
        <v>1</v>
      </c>
      <c r="AP878">
        <v>0</v>
      </c>
      <c r="AQ878">
        <v>0</v>
      </c>
      <c r="AR878">
        <v>0</v>
      </c>
      <c r="AS878" t="s">
        <v>3</v>
      </c>
      <c r="AT878">
        <v>0.107</v>
      </c>
      <c r="AU878" t="s">
        <v>3</v>
      </c>
      <c r="AV878">
        <v>0</v>
      </c>
      <c r="AW878">
        <v>2</v>
      </c>
      <c r="AX878">
        <v>55580237</v>
      </c>
      <c r="AY878">
        <v>1</v>
      </c>
      <c r="AZ878">
        <v>0</v>
      </c>
      <c r="BA878">
        <v>846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CX878">
        <f>Y878*Source!I2946</f>
        <v>0.48149999999999998</v>
      </c>
      <c r="CY878">
        <f>AA878</f>
        <v>4207.5</v>
      </c>
      <c r="CZ878">
        <f>AE878</f>
        <v>4207.5</v>
      </c>
      <c r="DA878">
        <f>AI878</f>
        <v>1</v>
      </c>
      <c r="DB878">
        <f t="shared" si="70"/>
        <v>450.2</v>
      </c>
      <c r="DC878">
        <f t="shared" si="71"/>
        <v>0</v>
      </c>
    </row>
    <row r="879" spans="1:107" x14ac:dyDescent="0.2">
      <c r="A879">
        <f>ROW(Source!A2946)</f>
        <v>2946</v>
      </c>
      <c r="B879">
        <v>55574044</v>
      </c>
      <c r="C879">
        <v>55580229</v>
      </c>
      <c r="D879">
        <v>52279001</v>
      </c>
      <c r="E879">
        <v>1</v>
      </c>
      <c r="F879">
        <v>1</v>
      </c>
      <c r="G879">
        <v>27</v>
      </c>
      <c r="H879">
        <v>3</v>
      </c>
      <c r="I879" t="s">
        <v>556</v>
      </c>
      <c r="J879" t="s">
        <v>557</v>
      </c>
      <c r="K879" t="s">
        <v>558</v>
      </c>
      <c r="L879">
        <v>1339</v>
      </c>
      <c r="N879">
        <v>1007</v>
      </c>
      <c r="O879" t="s">
        <v>175</v>
      </c>
      <c r="P879" t="s">
        <v>175</v>
      </c>
      <c r="Q879">
        <v>1</v>
      </c>
      <c r="W879">
        <v>0</v>
      </c>
      <c r="X879">
        <v>1057803868</v>
      </c>
      <c r="Y879">
        <v>7.6999999999999999E-2</v>
      </c>
      <c r="AA879">
        <v>35.25</v>
      </c>
      <c r="AB879">
        <v>0</v>
      </c>
      <c r="AC879">
        <v>0</v>
      </c>
      <c r="AD879">
        <v>0</v>
      </c>
      <c r="AE879">
        <v>35.25</v>
      </c>
      <c r="AF879">
        <v>0</v>
      </c>
      <c r="AG879">
        <v>0</v>
      </c>
      <c r="AH879">
        <v>0</v>
      </c>
      <c r="AI879">
        <v>1</v>
      </c>
      <c r="AJ879">
        <v>1</v>
      </c>
      <c r="AK879">
        <v>1</v>
      </c>
      <c r="AL879">
        <v>1</v>
      </c>
      <c r="AN879">
        <v>0</v>
      </c>
      <c r="AO879">
        <v>1</v>
      </c>
      <c r="AP879">
        <v>0</v>
      </c>
      <c r="AQ879">
        <v>0</v>
      </c>
      <c r="AR879">
        <v>0</v>
      </c>
      <c r="AS879" t="s">
        <v>3</v>
      </c>
      <c r="AT879">
        <v>7.6999999999999999E-2</v>
      </c>
      <c r="AU879" t="s">
        <v>3</v>
      </c>
      <c r="AV879">
        <v>0</v>
      </c>
      <c r="AW879">
        <v>2</v>
      </c>
      <c r="AX879">
        <v>55580238</v>
      </c>
      <c r="AY879">
        <v>1</v>
      </c>
      <c r="AZ879">
        <v>0</v>
      </c>
      <c r="BA879">
        <v>847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CX879">
        <f>Y879*Source!I2946</f>
        <v>0.34649999999999997</v>
      </c>
      <c r="CY879">
        <f>AA879</f>
        <v>35.25</v>
      </c>
      <c r="CZ879">
        <f>AE879</f>
        <v>35.25</v>
      </c>
      <c r="DA879">
        <f>AI879</f>
        <v>1</v>
      </c>
      <c r="DB879">
        <f t="shared" si="70"/>
        <v>2.71</v>
      </c>
      <c r="DC879">
        <f t="shared" si="71"/>
        <v>0</v>
      </c>
    </row>
    <row r="880" spans="1:107" x14ac:dyDescent="0.2">
      <c r="A880">
        <f>ROW(Source!A2946)</f>
        <v>2946</v>
      </c>
      <c r="B880">
        <v>55574044</v>
      </c>
      <c r="C880">
        <v>55580229</v>
      </c>
      <c r="D880">
        <v>52281688</v>
      </c>
      <c r="E880">
        <v>1</v>
      </c>
      <c r="F880">
        <v>1</v>
      </c>
      <c r="G880">
        <v>27</v>
      </c>
      <c r="H880">
        <v>3</v>
      </c>
      <c r="I880" t="s">
        <v>270</v>
      </c>
      <c r="J880" t="s">
        <v>272</v>
      </c>
      <c r="K880" t="s">
        <v>271</v>
      </c>
      <c r="L880">
        <v>1354</v>
      </c>
      <c r="N880">
        <v>1010</v>
      </c>
      <c r="O880" t="s">
        <v>180</v>
      </c>
      <c r="P880" t="s">
        <v>180</v>
      </c>
      <c r="Q880">
        <v>1</v>
      </c>
      <c r="W880">
        <v>0</v>
      </c>
      <c r="X880">
        <v>-1873178035</v>
      </c>
      <c r="Y880">
        <v>10</v>
      </c>
      <c r="AA880">
        <v>236.53</v>
      </c>
      <c r="AB880">
        <v>0</v>
      </c>
      <c r="AC880">
        <v>0</v>
      </c>
      <c r="AD880">
        <v>0</v>
      </c>
      <c r="AE880">
        <v>236.53</v>
      </c>
      <c r="AF880">
        <v>0</v>
      </c>
      <c r="AG880">
        <v>0</v>
      </c>
      <c r="AH880">
        <v>0</v>
      </c>
      <c r="AI880">
        <v>1</v>
      </c>
      <c r="AJ880">
        <v>1</v>
      </c>
      <c r="AK880">
        <v>1</v>
      </c>
      <c r="AL880">
        <v>1</v>
      </c>
      <c r="AN880">
        <v>0</v>
      </c>
      <c r="AO880">
        <v>1</v>
      </c>
      <c r="AP880">
        <v>0</v>
      </c>
      <c r="AQ880">
        <v>0</v>
      </c>
      <c r="AR880">
        <v>0</v>
      </c>
      <c r="AS880" t="s">
        <v>3</v>
      </c>
      <c r="AT880">
        <v>10</v>
      </c>
      <c r="AU880" t="s">
        <v>3</v>
      </c>
      <c r="AV880">
        <v>0</v>
      </c>
      <c r="AW880">
        <v>2</v>
      </c>
      <c r="AX880">
        <v>55580239</v>
      </c>
      <c r="AY880">
        <v>1</v>
      </c>
      <c r="AZ880">
        <v>0</v>
      </c>
      <c r="BA880">
        <v>848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CX880">
        <f>Y880*Source!I2946</f>
        <v>45</v>
      </c>
      <c r="CY880">
        <f>AA880</f>
        <v>236.53</v>
      </c>
      <c r="CZ880">
        <f>AE880</f>
        <v>236.53</v>
      </c>
      <c r="DA880">
        <f>AI880</f>
        <v>1</v>
      </c>
      <c r="DB880">
        <f t="shared" si="70"/>
        <v>2365.3000000000002</v>
      </c>
      <c r="DC880">
        <f t="shared" si="71"/>
        <v>0</v>
      </c>
    </row>
    <row r="881" spans="1:107" x14ac:dyDescent="0.2">
      <c r="A881">
        <f>ROW(Source!A2988)</f>
        <v>2988</v>
      </c>
      <c r="B881">
        <v>55574044</v>
      </c>
      <c r="C881">
        <v>55580353</v>
      </c>
      <c r="D881">
        <v>52263930</v>
      </c>
      <c r="E881">
        <v>27</v>
      </c>
      <c r="F881">
        <v>1</v>
      </c>
      <c r="G881">
        <v>27</v>
      </c>
      <c r="H881">
        <v>1</v>
      </c>
      <c r="I881" t="s">
        <v>530</v>
      </c>
      <c r="J881" t="s">
        <v>3</v>
      </c>
      <c r="K881" t="s">
        <v>531</v>
      </c>
      <c r="L881">
        <v>1191</v>
      </c>
      <c r="N881">
        <v>1013</v>
      </c>
      <c r="O881" t="s">
        <v>532</v>
      </c>
      <c r="P881" t="s">
        <v>532</v>
      </c>
      <c r="Q881">
        <v>1</v>
      </c>
      <c r="W881">
        <v>0</v>
      </c>
      <c r="X881">
        <v>476480486</v>
      </c>
      <c r="Y881">
        <v>1.59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1</v>
      </c>
      <c r="AK881">
        <v>1</v>
      </c>
      <c r="AL881">
        <v>1</v>
      </c>
      <c r="AN881">
        <v>0</v>
      </c>
      <c r="AO881">
        <v>1</v>
      </c>
      <c r="AP881">
        <v>0</v>
      </c>
      <c r="AQ881">
        <v>0</v>
      </c>
      <c r="AR881">
        <v>0</v>
      </c>
      <c r="AS881" t="s">
        <v>3</v>
      </c>
      <c r="AT881">
        <v>1.59</v>
      </c>
      <c r="AU881" t="s">
        <v>3</v>
      </c>
      <c r="AV881">
        <v>1</v>
      </c>
      <c r="AW881">
        <v>2</v>
      </c>
      <c r="AX881">
        <v>55580357</v>
      </c>
      <c r="AY881">
        <v>1</v>
      </c>
      <c r="AZ881">
        <v>0</v>
      </c>
      <c r="BA881">
        <v>849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CX881">
        <f>Y881*Source!I2988</f>
        <v>0.64395000000000002</v>
      </c>
      <c r="CY881">
        <f>AD881</f>
        <v>0</v>
      </c>
      <c r="CZ881">
        <f>AH881</f>
        <v>0</v>
      </c>
      <c r="DA881">
        <f>AL881</f>
        <v>1</v>
      </c>
      <c r="DB881">
        <f t="shared" si="70"/>
        <v>0</v>
      </c>
      <c r="DC881">
        <f t="shared" si="71"/>
        <v>0</v>
      </c>
    </row>
    <row r="882" spans="1:107" x14ac:dyDescent="0.2">
      <c r="A882">
        <f>ROW(Source!A2988)</f>
        <v>2988</v>
      </c>
      <c r="B882">
        <v>55574044</v>
      </c>
      <c r="C882">
        <v>55580353</v>
      </c>
      <c r="D882">
        <v>52276100</v>
      </c>
      <c r="E882">
        <v>1</v>
      </c>
      <c r="F882">
        <v>1</v>
      </c>
      <c r="G882">
        <v>27</v>
      </c>
      <c r="H882">
        <v>2</v>
      </c>
      <c r="I882" t="s">
        <v>617</v>
      </c>
      <c r="J882" t="s">
        <v>618</v>
      </c>
      <c r="K882" t="s">
        <v>619</v>
      </c>
      <c r="L882">
        <v>1368</v>
      </c>
      <c r="N882">
        <v>1011</v>
      </c>
      <c r="O882" t="s">
        <v>536</v>
      </c>
      <c r="P882" t="s">
        <v>536</v>
      </c>
      <c r="Q882">
        <v>1</v>
      </c>
      <c r="W882">
        <v>0</v>
      </c>
      <c r="X882">
        <v>-903558812</v>
      </c>
      <c r="Y882">
        <v>4.9800000000000004</v>
      </c>
      <c r="AA882">
        <v>0</v>
      </c>
      <c r="AB882">
        <v>1493.72</v>
      </c>
      <c r="AC882">
        <v>566.86</v>
      </c>
      <c r="AD882">
        <v>0</v>
      </c>
      <c r="AE882">
        <v>0</v>
      </c>
      <c r="AF882">
        <v>1493.72</v>
      </c>
      <c r="AG882">
        <v>566.86</v>
      </c>
      <c r="AH882">
        <v>0</v>
      </c>
      <c r="AI882">
        <v>1</v>
      </c>
      <c r="AJ882">
        <v>1</v>
      </c>
      <c r="AK882">
        <v>1</v>
      </c>
      <c r="AL882">
        <v>1</v>
      </c>
      <c r="AN882">
        <v>0</v>
      </c>
      <c r="AO882">
        <v>1</v>
      </c>
      <c r="AP882">
        <v>0</v>
      </c>
      <c r="AQ882">
        <v>0</v>
      </c>
      <c r="AR882">
        <v>0</v>
      </c>
      <c r="AS882" t="s">
        <v>3</v>
      </c>
      <c r="AT882">
        <v>4.9800000000000004</v>
      </c>
      <c r="AU882" t="s">
        <v>3</v>
      </c>
      <c r="AV882">
        <v>0</v>
      </c>
      <c r="AW882">
        <v>2</v>
      </c>
      <c r="AX882">
        <v>55580358</v>
      </c>
      <c r="AY882">
        <v>2</v>
      </c>
      <c r="AZ882">
        <v>98304</v>
      </c>
      <c r="BA882">
        <v>850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CX882">
        <f>Y882*Source!I2988</f>
        <v>2.0169000000000001</v>
      </c>
      <c r="CY882">
        <f>AB882</f>
        <v>1493.72</v>
      </c>
      <c r="CZ882">
        <f>AF882</f>
        <v>1493.72</v>
      </c>
      <c r="DA882">
        <f>AJ882</f>
        <v>1</v>
      </c>
      <c r="DB882">
        <f t="shared" si="70"/>
        <v>7438.73</v>
      </c>
      <c r="DC882">
        <f t="shared" si="71"/>
        <v>2822.96</v>
      </c>
    </row>
    <row r="883" spans="1:107" x14ac:dyDescent="0.2">
      <c r="A883">
        <f>ROW(Source!A2988)</f>
        <v>2988</v>
      </c>
      <c r="B883">
        <v>55574044</v>
      </c>
      <c r="C883">
        <v>55580353</v>
      </c>
      <c r="D883">
        <v>52276123</v>
      </c>
      <c r="E883">
        <v>1</v>
      </c>
      <c r="F883">
        <v>1</v>
      </c>
      <c r="G883">
        <v>27</v>
      </c>
      <c r="H883">
        <v>2</v>
      </c>
      <c r="I883" t="s">
        <v>620</v>
      </c>
      <c r="J883" t="s">
        <v>621</v>
      </c>
      <c r="K883" t="s">
        <v>622</v>
      </c>
      <c r="L883">
        <v>1368</v>
      </c>
      <c r="N883">
        <v>1011</v>
      </c>
      <c r="O883" t="s">
        <v>536</v>
      </c>
      <c r="P883" t="s">
        <v>536</v>
      </c>
      <c r="Q883">
        <v>1</v>
      </c>
      <c r="W883">
        <v>0</v>
      </c>
      <c r="X883">
        <v>-888973741</v>
      </c>
      <c r="Y883">
        <v>1.25</v>
      </c>
      <c r="AA883">
        <v>0</v>
      </c>
      <c r="AB883">
        <v>1072.23</v>
      </c>
      <c r="AC883">
        <v>488.73</v>
      </c>
      <c r="AD883">
        <v>0</v>
      </c>
      <c r="AE883">
        <v>0</v>
      </c>
      <c r="AF883">
        <v>1072.23</v>
      </c>
      <c r="AG883">
        <v>488.73</v>
      </c>
      <c r="AH883">
        <v>0</v>
      </c>
      <c r="AI883">
        <v>1</v>
      </c>
      <c r="AJ883">
        <v>1</v>
      </c>
      <c r="AK883">
        <v>1</v>
      </c>
      <c r="AL883">
        <v>1</v>
      </c>
      <c r="AN883">
        <v>0</v>
      </c>
      <c r="AO883">
        <v>1</v>
      </c>
      <c r="AP883">
        <v>0</v>
      </c>
      <c r="AQ883">
        <v>0</v>
      </c>
      <c r="AR883">
        <v>0</v>
      </c>
      <c r="AS883" t="s">
        <v>3</v>
      </c>
      <c r="AT883">
        <v>1.25</v>
      </c>
      <c r="AU883" t="s">
        <v>3</v>
      </c>
      <c r="AV883">
        <v>0</v>
      </c>
      <c r="AW883">
        <v>2</v>
      </c>
      <c r="AX883">
        <v>55580359</v>
      </c>
      <c r="AY883">
        <v>2</v>
      </c>
      <c r="AZ883">
        <v>98304</v>
      </c>
      <c r="BA883">
        <v>851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CX883">
        <f>Y883*Source!I2988</f>
        <v>0.50625000000000009</v>
      </c>
      <c r="CY883">
        <f>AB883</f>
        <v>1072.23</v>
      </c>
      <c r="CZ883">
        <f>AF883</f>
        <v>1072.23</v>
      </c>
      <c r="DA883">
        <f>AJ883</f>
        <v>1</v>
      </c>
      <c r="DB883">
        <f t="shared" si="70"/>
        <v>1340.29</v>
      </c>
      <c r="DC883">
        <f t="shared" si="71"/>
        <v>610.91</v>
      </c>
    </row>
    <row r="884" spans="1:107" x14ac:dyDescent="0.2">
      <c r="A884">
        <f>ROW(Source!A2989)</f>
        <v>2989</v>
      </c>
      <c r="B884">
        <v>55574044</v>
      </c>
      <c r="C884">
        <v>55580360</v>
      </c>
      <c r="D884">
        <v>52263930</v>
      </c>
      <c r="E884">
        <v>27</v>
      </c>
      <c r="F884">
        <v>1</v>
      </c>
      <c r="G884">
        <v>27</v>
      </c>
      <c r="H884">
        <v>1</v>
      </c>
      <c r="I884" t="s">
        <v>530</v>
      </c>
      <c r="J884" t="s">
        <v>3</v>
      </c>
      <c r="K884" t="s">
        <v>531</v>
      </c>
      <c r="L884">
        <v>1191</v>
      </c>
      <c r="N884">
        <v>1013</v>
      </c>
      <c r="O884" t="s">
        <v>532</v>
      </c>
      <c r="P884" t="s">
        <v>532</v>
      </c>
      <c r="Q884">
        <v>1</v>
      </c>
      <c r="W884">
        <v>0</v>
      </c>
      <c r="X884">
        <v>476480486</v>
      </c>
      <c r="Y884">
        <v>221.6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1</v>
      </c>
      <c r="AK884">
        <v>1</v>
      </c>
      <c r="AL884">
        <v>1</v>
      </c>
      <c r="AN884">
        <v>0</v>
      </c>
      <c r="AO884">
        <v>1</v>
      </c>
      <c r="AP884">
        <v>0</v>
      </c>
      <c r="AQ884">
        <v>0</v>
      </c>
      <c r="AR884">
        <v>0</v>
      </c>
      <c r="AS884" t="s">
        <v>3</v>
      </c>
      <c r="AT884">
        <v>221.6</v>
      </c>
      <c r="AU884" t="s">
        <v>3</v>
      </c>
      <c r="AV884">
        <v>1</v>
      </c>
      <c r="AW884">
        <v>2</v>
      </c>
      <c r="AX884">
        <v>55580362</v>
      </c>
      <c r="AY884">
        <v>1</v>
      </c>
      <c r="AZ884">
        <v>0</v>
      </c>
      <c r="BA884">
        <v>852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CX884">
        <f>Y884*Source!I2989</f>
        <v>9.9719999999999995</v>
      </c>
      <c r="CY884">
        <f>AD884</f>
        <v>0</v>
      </c>
      <c r="CZ884">
        <f>AH884</f>
        <v>0</v>
      </c>
      <c r="DA884">
        <f>AL884</f>
        <v>1</v>
      </c>
      <c r="DB884">
        <f t="shared" si="70"/>
        <v>0</v>
      </c>
      <c r="DC884">
        <f t="shared" si="71"/>
        <v>0</v>
      </c>
    </row>
    <row r="885" spans="1:107" x14ac:dyDescent="0.2">
      <c r="A885">
        <f>ROW(Source!A2990)</f>
        <v>2990</v>
      </c>
      <c r="B885">
        <v>55574044</v>
      </c>
      <c r="C885">
        <v>55580363</v>
      </c>
      <c r="D885">
        <v>52276122</v>
      </c>
      <c r="E885">
        <v>1</v>
      </c>
      <c r="F885">
        <v>1</v>
      </c>
      <c r="G885">
        <v>27</v>
      </c>
      <c r="H885">
        <v>2</v>
      </c>
      <c r="I885" t="s">
        <v>623</v>
      </c>
      <c r="J885" t="s">
        <v>624</v>
      </c>
      <c r="K885" t="s">
        <v>625</v>
      </c>
      <c r="L885">
        <v>1368</v>
      </c>
      <c r="N885">
        <v>1011</v>
      </c>
      <c r="O885" t="s">
        <v>536</v>
      </c>
      <c r="P885" t="s">
        <v>536</v>
      </c>
      <c r="Q885">
        <v>1</v>
      </c>
      <c r="W885">
        <v>0</v>
      </c>
      <c r="X885">
        <v>974897901</v>
      </c>
      <c r="Y885">
        <v>0.31</v>
      </c>
      <c r="AA885">
        <v>0</v>
      </c>
      <c r="AB885">
        <v>956.79</v>
      </c>
      <c r="AC885">
        <v>359.44</v>
      </c>
      <c r="AD885">
        <v>0</v>
      </c>
      <c r="AE885">
        <v>0</v>
      </c>
      <c r="AF885">
        <v>956.79</v>
      </c>
      <c r="AG885">
        <v>359.44</v>
      </c>
      <c r="AH885">
        <v>0</v>
      </c>
      <c r="AI885">
        <v>1</v>
      </c>
      <c r="AJ885">
        <v>1</v>
      </c>
      <c r="AK885">
        <v>1</v>
      </c>
      <c r="AL885">
        <v>1</v>
      </c>
      <c r="AN885">
        <v>0</v>
      </c>
      <c r="AO885">
        <v>1</v>
      </c>
      <c r="AP885">
        <v>0</v>
      </c>
      <c r="AQ885">
        <v>0</v>
      </c>
      <c r="AR885">
        <v>0</v>
      </c>
      <c r="AS885" t="s">
        <v>3</v>
      </c>
      <c r="AT885">
        <v>0.31</v>
      </c>
      <c r="AU885" t="s">
        <v>3</v>
      </c>
      <c r="AV885">
        <v>0</v>
      </c>
      <c r="AW885">
        <v>2</v>
      </c>
      <c r="AX885">
        <v>55580365</v>
      </c>
      <c r="AY885">
        <v>2</v>
      </c>
      <c r="AZ885">
        <v>98304</v>
      </c>
      <c r="BA885">
        <v>853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CX885">
        <f>Y885*Source!I2990</f>
        <v>0.62774999999999992</v>
      </c>
      <c r="CY885">
        <f>AB885</f>
        <v>956.79</v>
      </c>
      <c r="CZ885">
        <f>AF885</f>
        <v>956.79</v>
      </c>
      <c r="DA885">
        <f>AJ885</f>
        <v>1</v>
      </c>
      <c r="DB885">
        <f t="shared" si="70"/>
        <v>296.60000000000002</v>
      </c>
      <c r="DC885">
        <f t="shared" si="71"/>
        <v>111.43</v>
      </c>
    </row>
    <row r="886" spans="1:107" x14ac:dyDescent="0.2">
      <c r="A886">
        <f>ROW(Source!A2991)</f>
        <v>2991</v>
      </c>
      <c r="B886">
        <v>55574044</v>
      </c>
      <c r="C886">
        <v>55580366</v>
      </c>
      <c r="D886">
        <v>52263930</v>
      </c>
      <c r="E886">
        <v>27</v>
      </c>
      <c r="F886">
        <v>1</v>
      </c>
      <c r="G886">
        <v>27</v>
      </c>
      <c r="H886">
        <v>1</v>
      </c>
      <c r="I886" t="s">
        <v>530</v>
      </c>
      <c r="J886" t="s">
        <v>3</v>
      </c>
      <c r="K886" t="s">
        <v>531</v>
      </c>
      <c r="L886">
        <v>1191</v>
      </c>
      <c r="N886">
        <v>1013</v>
      </c>
      <c r="O886" t="s">
        <v>532</v>
      </c>
      <c r="P886" t="s">
        <v>532</v>
      </c>
      <c r="Q886">
        <v>1</v>
      </c>
      <c r="W886">
        <v>0</v>
      </c>
      <c r="X886">
        <v>476480486</v>
      </c>
      <c r="Y886">
        <v>16.559999999999999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1</v>
      </c>
      <c r="AK886">
        <v>1</v>
      </c>
      <c r="AL886">
        <v>1</v>
      </c>
      <c r="AN886">
        <v>0</v>
      </c>
      <c r="AO886">
        <v>1</v>
      </c>
      <c r="AP886">
        <v>0</v>
      </c>
      <c r="AQ886">
        <v>0</v>
      </c>
      <c r="AR886">
        <v>0</v>
      </c>
      <c r="AS886" t="s">
        <v>3</v>
      </c>
      <c r="AT886">
        <v>16.559999999999999</v>
      </c>
      <c r="AU886" t="s">
        <v>3</v>
      </c>
      <c r="AV886">
        <v>1</v>
      </c>
      <c r="AW886">
        <v>2</v>
      </c>
      <c r="AX886">
        <v>55580375</v>
      </c>
      <c r="AY886">
        <v>1</v>
      </c>
      <c r="AZ886">
        <v>0</v>
      </c>
      <c r="BA886">
        <v>854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CX886">
        <f>Y886*Source!I2991</f>
        <v>2.4839999999999995</v>
      </c>
      <c r="CY886">
        <f>AD886</f>
        <v>0</v>
      </c>
      <c r="CZ886">
        <f>AH886</f>
        <v>0</v>
      </c>
      <c r="DA886">
        <f>AL886</f>
        <v>1</v>
      </c>
      <c r="DB886">
        <f t="shared" si="70"/>
        <v>0</v>
      </c>
      <c r="DC886">
        <f t="shared" si="71"/>
        <v>0</v>
      </c>
    </row>
    <row r="887" spans="1:107" x14ac:dyDescent="0.2">
      <c r="A887">
        <f>ROW(Source!A2991)</f>
        <v>2991</v>
      </c>
      <c r="B887">
        <v>55574044</v>
      </c>
      <c r="C887">
        <v>55580366</v>
      </c>
      <c r="D887">
        <v>52276145</v>
      </c>
      <c r="E887">
        <v>1</v>
      </c>
      <c r="F887">
        <v>1</v>
      </c>
      <c r="G887">
        <v>27</v>
      </c>
      <c r="H887">
        <v>2</v>
      </c>
      <c r="I887" t="s">
        <v>626</v>
      </c>
      <c r="J887" t="s">
        <v>627</v>
      </c>
      <c r="K887" t="s">
        <v>628</v>
      </c>
      <c r="L887">
        <v>1368</v>
      </c>
      <c r="N887">
        <v>1011</v>
      </c>
      <c r="O887" t="s">
        <v>536</v>
      </c>
      <c r="P887" t="s">
        <v>536</v>
      </c>
      <c r="Q887">
        <v>1</v>
      </c>
      <c r="W887">
        <v>0</v>
      </c>
      <c r="X887">
        <v>-714750861</v>
      </c>
      <c r="Y887">
        <v>2.08</v>
      </c>
      <c r="AA887">
        <v>0</v>
      </c>
      <c r="AB887">
        <v>740.94</v>
      </c>
      <c r="AC887">
        <v>413.22</v>
      </c>
      <c r="AD887">
        <v>0</v>
      </c>
      <c r="AE887">
        <v>0</v>
      </c>
      <c r="AF887">
        <v>740.94</v>
      </c>
      <c r="AG887">
        <v>413.22</v>
      </c>
      <c r="AH887">
        <v>0</v>
      </c>
      <c r="AI887">
        <v>1</v>
      </c>
      <c r="AJ887">
        <v>1</v>
      </c>
      <c r="AK887">
        <v>1</v>
      </c>
      <c r="AL887">
        <v>1</v>
      </c>
      <c r="AN887">
        <v>0</v>
      </c>
      <c r="AO887">
        <v>1</v>
      </c>
      <c r="AP887">
        <v>0</v>
      </c>
      <c r="AQ887">
        <v>0</v>
      </c>
      <c r="AR887">
        <v>0</v>
      </c>
      <c r="AS887" t="s">
        <v>3</v>
      </c>
      <c r="AT887">
        <v>2.08</v>
      </c>
      <c r="AU887" t="s">
        <v>3</v>
      </c>
      <c r="AV887">
        <v>0</v>
      </c>
      <c r="AW887">
        <v>2</v>
      </c>
      <c r="AX887">
        <v>55580376</v>
      </c>
      <c r="AY887">
        <v>2</v>
      </c>
      <c r="AZ887">
        <v>98304</v>
      </c>
      <c r="BA887">
        <v>855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CX887">
        <f>Y887*Source!I2991</f>
        <v>0.312</v>
      </c>
      <c r="CY887">
        <f>AB887</f>
        <v>740.94</v>
      </c>
      <c r="CZ887">
        <f>AF887</f>
        <v>740.94</v>
      </c>
      <c r="DA887">
        <f>AJ887</f>
        <v>1</v>
      </c>
      <c r="DB887">
        <f t="shared" si="70"/>
        <v>1541.16</v>
      </c>
      <c r="DC887">
        <f t="shared" si="71"/>
        <v>859.5</v>
      </c>
    </row>
    <row r="888" spans="1:107" x14ac:dyDescent="0.2">
      <c r="A888">
        <f>ROW(Source!A2991)</f>
        <v>2991</v>
      </c>
      <c r="B888">
        <v>55574044</v>
      </c>
      <c r="C888">
        <v>55580366</v>
      </c>
      <c r="D888">
        <v>52276300</v>
      </c>
      <c r="E888">
        <v>1</v>
      </c>
      <c r="F888">
        <v>1</v>
      </c>
      <c r="G888">
        <v>27</v>
      </c>
      <c r="H888">
        <v>2</v>
      </c>
      <c r="I888" t="s">
        <v>629</v>
      </c>
      <c r="J888" t="s">
        <v>630</v>
      </c>
      <c r="K888" t="s">
        <v>631</v>
      </c>
      <c r="L888">
        <v>1368</v>
      </c>
      <c r="N888">
        <v>1011</v>
      </c>
      <c r="O888" t="s">
        <v>536</v>
      </c>
      <c r="P888" t="s">
        <v>536</v>
      </c>
      <c r="Q888">
        <v>1</v>
      </c>
      <c r="W888">
        <v>0</v>
      </c>
      <c r="X888">
        <v>1985690002</v>
      </c>
      <c r="Y888">
        <v>2.08</v>
      </c>
      <c r="AA888">
        <v>0</v>
      </c>
      <c r="AB888">
        <v>430.32</v>
      </c>
      <c r="AC888">
        <v>215.31</v>
      </c>
      <c r="AD888">
        <v>0</v>
      </c>
      <c r="AE888">
        <v>0</v>
      </c>
      <c r="AF888">
        <v>430.32</v>
      </c>
      <c r="AG888">
        <v>215.31</v>
      </c>
      <c r="AH888">
        <v>0</v>
      </c>
      <c r="AI888">
        <v>1</v>
      </c>
      <c r="AJ888">
        <v>1</v>
      </c>
      <c r="AK888">
        <v>1</v>
      </c>
      <c r="AL888">
        <v>1</v>
      </c>
      <c r="AN888">
        <v>0</v>
      </c>
      <c r="AO888">
        <v>1</v>
      </c>
      <c r="AP888">
        <v>0</v>
      </c>
      <c r="AQ888">
        <v>0</v>
      </c>
      <c r="AR888">
        <v>0</v>
      </c>
      <c r="AS888" t="s">
        <v>3</v>
      </c>
      <c r="AT888">
        <v>2.08</v>
      </c>
      <c r="AU888" t="s">
        <v>3</v>
      </c>
      <c r="AV888">
        <v>0</v>
      </c>
      <c r="AW888">
        <v>2</v>
      </c>
      <c r="AX888">
        <v>55580377</v>
      </c>
      <c r="AY888">
        <v>2</v>
      </c>
      <c r="AZ888">
        <v>98304</v>
      </c>
      <c r="BA888">
        <v>856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CX888">
        <f>Y888*Source!I2991</f>
        <v>0.312</v>
      </c>
      <c r="CY888">
        <f>AB888</f>
        <v>430.32</v>
      </c>
      <c r="CZ888">
        <f>AF888</f>
        <v>430.32</v>
      </c>
      <c r="DA888">
        <f>AJ888</f>
        <v>1</v>
      </c>
      <c r="DB888">
        <f t="shared" si="70"/>
        <v>895.07</v>
      </c>
      <c r="DC888">
        <f t="shared" si="71"/>
        <v>447.84</v>
      </c>
    </row>
    <row r="889" spans="1:107" x14ac:dyDescent="0.2">
      <c r="A889">
        <f>ROW(Source!A2991)</f>
        <v>2991</v>
      </c>
      <c r="B889">
        <v>55574044</v>
      </c>
      <c r="C889">
        <v>55580366</v>
      </c>
      <c r="D889">
        <v>52276303</v>
      </c>
      <c r="E889">
        <v>1</v>
      </c>
      <c r="F889">
        <v>1</v>
      </c>
      <c r="G889">
        <v>27</v>
      </c>
      <c r="H889">
        <v>2</v>
      </c>
      <c r="I889" t="s">
        <v>632</v>
      </c>
      <c r="J889" t="s">
        <v>633</v>
      </c>
      <c r="K889" t="s">
        <v>634</v>
      </c>
      <c r="L889">
        <v>1368</v>
      </c>
      <c r="N889">
        <v>1011</v>
      </c>
      <c r="O889" t="s">
        <v>536</v>
      </c>
      <c r="P889" t="s">
        <v>536</v>
      </c>
      <c r="Q889">
        <v>1</v>
      </c>
      <c r="W889">
        <v>0</v>
      </c>
      <c r="X889">
        <v>351519474</v>
      </c>
      <c r="Y889">
        <v>0.81</v>
      </c>
      <c r="AA889">
        <v>0</v>
      </c>
      <c r="AB889">
        <v>2020.59</v>
      </c>
      <c r="AC889">
        <v>458.56</v>
      </c>
      <c r="AD889">
        <v>0</v>
      </c>
      <c r="AE889">
        <v>0</v>
      </c>
      <c r="AF889">
        <v>2020.59</v>
      </c>
      <c r="AG889">
        <v>458.56</v>
      </c>
      <c r="AH889">
        <v>0</v>
      </c>
      <c r="AI889">
        <v>1</v>
      </c>
      <c r="AJ889">
        <v>1</v>
      </c>
      <c r="AK889">
        <v>1</v>
      </c>
      <c r="AL889">
        <v>1</v>
      </c>
      <c r="AN889">
        <v>0</v>
      </c>
      <c r="AO889">
        <v>1</v>
      </c>
      <c r="AP889">
        <v>0</v>
      </c>
      <c r="AQ889">
        <v>0</v>
      </c>
      <c r="AR889">
        <v>0</v>
      </c>
      <c r="AS889" t="s">
        <v>3</v>
      </c>
      <c r="AT889">
        <v>0.81</v>
      </c>
      <c r="AU889" t="s">
        <v>3</v>
      </c>
      <c r="AV889">
        <v>0</v>
      </c>
      <c r="AW889">
        <v>2</v>
      </c>
      <c r="AX889">
        <v>55580378</v>
      </c>
      <c r="AY889">
        <v>2</v>
      </c>
      <c r="AZ889">
        <v>98304</v>
      </c>
      <c r="BA889">
        <v>857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CX889">
        <f>Y889*Source!I2991</f>
        <v>0.1215</v>
      </c>
      <c r="CY889">
        <f>AB889</f>
        <v>2020.59</v>
      </c>
      <c r="CZ889">
        <f>AF889</f>
        <v>2020.59</v>
      </c>
      <c r="DA889">
        <f>AJ889</f>
        <v>1</v>
      </c>
      <c r="DB889">
        <f t="shared" si="70"/>
        <v>1636.68</v>
      </c>
      <c r="DC889">
        <f t="shared" si="71"/>
        <v>371.43</v>
      </c>
    </row>
    <row r="890" spans="1:107" x14ac:dyDescent="0.2">
      <c r="A890">
        <f>ROW(Source!A2991)</f>
        <v>2991</v>
      </c>
      <c r="B890">
        <v>55574044</v>
      </c>
      <c r="C890">
        <v>55580366</v>
      </c>
      <c r="D890">
        <v>52276327</v>
      </c>
      <c r="E890">
        <v>1</v>
      </c>
      <c r="F890">
        <v>1</v>
      </c>
      <c r="G890">
        <v>27</v>
      </c>
      <c r="H890">
        <v>2</v>
      </c>
      <c r="I890" t="s">
        <v>635</v>
      </c>
      <c r="J890" t="s">
        <v>636</v>
      </c>
      <c r="K890" t="s">
        <v>637</v>
      </c>
      <c r="L890">
        <v>1368</v>
      </c>
      <c r="N890">
        <v>1011</v>
      </c>
      <c r="O890" t="s">
        <v>536</v>
      </c>
      <c r="P890" t="s">
        <v>536</v>
      </c>
      <c r="Q890">
        <v>1</v>
      </c>
      <c r="W890">
        <v>0</v>
      </c>
      <c r="X890">
        <v>41279402</v>
      </c>
      <c r="Y890">
        <v>1.94</v>
      </c>
      <c r="AA890">
        <v>0</v>
      </c>
      <c r="AB890">
        <v>1412.71</v>
      </c>
      <c r="AC890">
        <v>641.32000000000005</v>
      </c>
      <c r="AD890">
        <v>0</v>
      </c>
      <c r="AE890">
        <v>0</v>
      </c>
      <c r="AF890">
        <v>1412.71</v>
      </c>
      <c r="AG890">
        <v>641.32000000000005</v>
      </c>
      <c r="AH890">
        <v>0</v>
      </c>
      <c r="AI890">
        <v>1</v>
      </c>
      <c r="AJ890">
        <v>1</v>
      </c>
      <c r="AK890">
        <v>1</v>
      </c>
      <c r="AL890">
        <v>1</v>
      </c>
      <c r="AN890">
        <v>0</v>
      </c>
      <c r="AO890">
        <v>1</v>
      </c>
      <c r="AP890">
        <v>0</v>
      </c>
      <c r="AQ890">
        <v>0</v>
      </c>
      <c r="AR890">
        <v>0</v>
      </c>
      <c r="AS890" t="s">
        <v>3</v>
      </c>
      <c r="AT890">
        <v>1.94</v>
      </c>
      <c r="AU890" t="s">
        <v>3</v>
      </c>
      <c r="AV890">
        <v>0</v>
      </c>
      <c r="AW890">
        <v>2</v>
      </c>
      <c r="AX890">
        <v>55580379</v>
      </c>
      <c r="AY890">
        <v>2</v>
      </c>
      <c r="AZ890">
        <v>98304</v>
      </c>
      <c r="BA890">
        <v>858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CX890">
        <f>Y890*Source!I2991</f>
        <v>0.29099999999999998</v>
      </c>
      <c r="CY890">
        <f>AB890</f>
        <v>1412.71</v>
      </c>
      <c r="CZ890">
        <f>AF890</f>
        <v>1412.71</v>
      </c>
      <c r="DA890">
        <f>AJ890</f>
        <v>1</v>
      </c>
      <c r="DB890">
        <f t="shared" si="70"/>
        <v>2740.66</v>
      </c>
      <c r="DC890">
        <f t="shared" si="71"/>
        <v>1244.1600000000001</v>
      </c>
    </row>
    <row r="891" spans="1:107" x14ac:dyDescent="0.2">
      <c r="A891">
        <f>ROW(Source!A2991)</f>
        <v>2991</v>
      </c>
      <c r="B891">
        <v>55574044</v>
      </c>
      <c r="C891">
        <v>55580366</v>
      </c>
      <c r="D891">
        <v>52276293</v>
      </c>
      <c r="E891">
        <v>1</v>
      </c>
      <c r="F891">
        <v>1</v>
      </c>
      <c r="G891">
        <v>27</v>
      </c>
      <c r="H891">
        <v>2</v>
      </c>
      <c r="I891" t="s">
        <v>638</v>
      </c>
      <c r="J891" t="s">
        <v>639</v>
      </c>
      <c r="K891" t="s">
        <v>640</v>
      </c>
      <c r="L891">
        <v>1368</v>
      </c>
      <c r="N891">
        <v>1011</v>
      </c>
      <c r="O891" t="s">
        <v>536</v>
      </c>
      <c r="P891" t="s">
        <v>536</v>
      </c>
      <c r="Q891">
        <v>1</v>
      </c>
      <c r="W891">
        <v>0</v>
      </c>
      <c r="X891">
        <v>-1991511797</v>
      </c>
      <c r="Y891">
        <v>0.65</v>
      </c>
      <c r="AA891">
        <v>0</v>
      </c>
      <c r="AB891">
        <v>1213.3399999999999</v>
      </c>
      <c r="AC891">
        <v>461.6</v>
      </c>
      <c r="AD891">
        <v>0</v>
      </c>
      <c r="AE891">
        <v>0</v>
      </c>
      <c r="AF891">
        <v>1213.3399999999999</v>
      </c>
      <c r="AG891">
        <v>461.6</v>
      </c>
      <c r="AH891">
        <v>0</v>
      </c>
      <c r="AI891">
        <v>1</v>
      </c>
      <c r="AJ891">
        <v>1</v>
      </c>
      <c r="AK891">
        <v>1</v>
      </c>
      <c r="AL891">
        <v>1</v>
      </c>
      <c r="AN891">
        <v>0</v>
      </c>
      <c r="AO891">
        <v>1</v>
      </c>
      <c r="AP891">
        <v>0</v>
      </c>
      <c r="AQ891">
        <v>0</v>
      </c>
      <c r="AR891">
        <v>0</v>
      </c>
      <c r="AS891" t="s">
        <v>3</v>
      </c>
      <c r="AT891">
        <v>0.65</v>
      </c>
      <c r="AU891" t="s">
        <v>3</v>
      </c>
      <c r="AV891">
        <v>0</v>
      </c>
      <c r="AW891">
        <v>2</v>
      </c>
      <c r="AX891">
        <v>55580380</v>
      </c>
      <c r="AY891">
        <v>2</v>
      </c>
      <c r="AZ891">
        <v>98304</v>
      </c>
      <c r="BA891">
        <v>859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CX891">
        <f>Y891*Source!I2991</f>
        <v>9.7500000000000003E-2</v>
      </c>
      <c r="CY891">
        <f>AB891</f>
        <v>1213.3399999999999</v>
      </c>
      <c r="CZ891">
        <f>AF891</f>
        <v>1213.3399999999999</v>
      </c>
      <c r="DA891">
        <f>AJ891</f>
        <v>1</v>
      </c>
      <c r="DB891">
        <f t="shared" si="70"/>
        <v>788.67</v>
      </c>
      <c r="DC891">
        <f t="shared" si="71"/>
        <v>300.04000000000002</v>
      </c>
    </row>
    <row r="892" spans="1:107" x14ac:dyDescent="0.2">
      <c r="A892">
        <f>ROW(Source!A2991)</f>
        <v>2991</v>
      </c>
      <c r="B892">
        <v>55574044</v>
      </c>
      <c r="C892">
        <v>55580366</v>
      </c>
      <c r="D892">
        <v>52278255</v>
      </c>
      <c r="E892">
        <v>1</v>
      </c>
      <c r="F892">
        <v>1</v>
      </c>
      <c r="G892">
        <v>27</v>
      </c>
      <c r="H892">
        <v>3</v>
      </c>
      <c r="I892" t="s">
        <v>641</v>
      </c>
      <c r="J892" t="s">
        <v>642</v>
      </c>
      <c r="K892" t="s">
        <v>643</v>
      </c>
      <c r="L892">
        <v>1339</v>
      </c>
      <c r="N892">
        <v>1007</v>
      </c>
      <c r="O892" t="s">
        <v>175</v>
      </c>
      <c r="P892" t="s">
        <v>175</v>
      </c>
      <c r="Q892">
        <v>1</v>
      </c>
      <c r="W892">
        <v>0</v>
      </c>
      <c r="X892">
        <v>-840107338</v>
      </c>
      <c r="Y892">
        <v>110</v>
      </c>
      <c r="AA892">
        <v>590.78</v>
      </c>
      <c r="AB892">
        <v>0</v>
      </c>
      <c r="AC892">
        <v>0</v>
      </c>
      <c r="AD892">
        <v>0</v>
      </c>
      <c r="AE892">
        <v>590.78</v>
      </c>
      <c r="AF892">
        <v>0</v>
      </c>
      <c r="AG892">
        <v>0</v>
      </c>
      <c r="AH892">
        <v>0</v>
      </c>
      <c r="AI892">
        <v>1</v>
      </c>
      <c r="AJ892">
        <v>1</v>
      </c>
      <c r="AK892">
        <v>1</v>
      </c>
      <c r="AL892">
        <v>1</v>
      </c>
      <c r="AN892">
        <v>0</v>
      </c>
      <c r="AO892">
        <v>1</v>
      </c>
      <c r="AP892">
        <v>0</v>
      </c>
      <c r="AQ892">
        <v>0</v>
      </c>
      <c r="AR892">
        <v>0</v>
      </c>
      <c r="AS892" t="s">
        <v>3</v>
      </c>
      <c r="AT892">
        <v>110</v>
      </c>
      <c r="AU892" t="s">
        <v>3</v>
      </c>
      <c r="AV892">
        <v>0</v>
      </c>
      <c r="AW892">
        <v>2</v>
      </c>
      <c r="AX892">
        <v>55580381</v>
      </c>
      <c r="AY892">
        <v>1</v>
      </c>
      <c r="AZ892">
        <v>0</v>
      </c>
      <c r="BA892">
        <v>860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CX892">
        <f>Y892*Source!I2991</f>
        <v>16.5</v>
      </c>
      <c r="CY892">
        <f>AA892</f>
        <v>590.78</v>
      </c>
      <c r="CZ892">
        <f>AE892</f>
        <v>590.78</v>
      </c>
      <c r="DA892">
        <f>AI892</f>
        <v>1</v>
      </c>
      <c r="DB892">
        <f t="shared" si="70"/>
        <v>64985.8</v>
      </c>
      <c r="DC892">
        <f t="shared" si="71"/>
        <v>0</v>
      </c>
    </row>
    <row r="893" spans="1:107" x14ac:dyDescent="0.2">
      <c r="A893">
        <f>ROW(Source!A2991)</f>
        <v>2991</v>
      </c>
      <c r="B893">
        <v>55574044</v>
      </c>
      <c r="C893">
        <v>55580366</v>
      </c>
      <c r="D893">
        <v>52279001</v>
      </c>
      <c r="E893">
        <v>1</v>
      </c>
      <c r="F893">
        <v>1</v>
      </c>
      <c r="G893">
        <v>27</v>
      </c>
      <c r="H893">
        <v>3</v>
      </c>
      <c r="I893" t="s">
        <v>556</v>
      </c>
      <c r="J893" t="s">
        <v>607</v>
      </c>
      <c r="K893" t="s">
        <v>558</v>
      </c>
      <c r="L893">
        <v>1339</v>
      </c>
      <c r="N893">
        <v>1007</v>
      </c>
      <c r="O893" t="s">
        <v>175</v>
      </c>
      <c r="P893" t="s">
        <v>175</v>
      </c>
      <c r="Q893">
        <v>1</v>
      </c>
      <c r="W893">
        <v>0</v>
      </c>
      <c r="X893">
        <v>2028445372</v>
      </c>
      <c r="Y893">
        <v>5</v>
      </c>
      <c r="AA893">
        <v>35.25</v>
      </c>
      <c r="AB893">
        <v>0</v>
      </c>
      <c r="AC893">
        <v>0</v>
      </c>
      <c r="AD893">
        <v>0</v>
      </c>
      <c r="AE893">
        <v>35.25</v>
      </c>
      <c r="AF893">
        <v>0</v>
      </c>
      <c r="AG893">
        <v>0</v>
      </c>
      <c r="AH893">
        <v>0</v>
      </c>
      <c r="AI893">
        <v>1</v>
      </c>
      <c r="AJ893">
        <v>1</v>
      </c>
      <c r="AK893">
        <v>1</v>
      </c>
      <c r="AL893">
        <v>1</v>
      </c>
      <c r="AN893">
        <v>0</v>
      </c>
      <c r="AO893">
        <v>1</v>
      </c>
      <c r="AP893">
        <v>0</v>
      </c>
      <c r="AQ893">
        <v>0</v>
      </c>
      <c r="AR893">
        <v>0</v>
      </c>
      <c r="AS893" t="s">
        <v>3</v>
      </c>
      <c r="AT893">
        <v>5</v>
      </c>
      <c r="AU893" t="s">
        <v>3</v>
      </c>
      <c r="AV893">
        <v>0</v>
      </c>
      <c r="AW893">
        <v>2</v>
      </c>
      <c r="AX893">
        <v>55580382</v>
      </c>
      <c r="AY893">
        <v>2</v>
      </c>
      <c r="AZ893">
        <v>16384</v>
      </c>
      <c r="BA893">
        <v>861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CX893">
        <f>Y893*Source!I2991</f>
        <v>0.75</v>
      </c>
      <c r="CY893">
        <f>AA893</f>
        <v>35.25</v>
      </c>
      <c r="CZ893">
        <f>AE893</f>
        <v>35.25</v>
      </c>
      <c r="DA893">
        <f>AI893</f>
        <v>1</v>
      </c>
      <c r="DB893">
        <f t="shared" si="70"/>
        <v>176.25</v>
      </c>
      <c r="DC893">
        <f t="shared" si="71"/>
        <v>0</v>
      </c>
    </row>
    <row r="894" spans="1:107" x14ac:dyDescent="0.2">
      <c r="A894">
        <f>ROW(Source!A2992)</f>
        <v>2992</v>
      </c>
      <c r="B894">
        <v>55574044</v>
      </c>
      <c r="C894">
        <v>55580383</v>
      </c>
      <c r="D894">
        <v>52263930</v>
      </c>
      <c r="E894">
        <v>27</v>
      </c>
      <c r="F894">
        <v>1</v>
      </c>
      <c r="G894">
        <v>27</v>
      </c>
      <c r="H894">
        <v>1</v>
      </c>
      <c r="I894" t="s">
        <v>530</v>
      </c>
      <c r="J894" t="s">
        <v>3</v>
      </c>
      <c r="K894" t="s">
        <v>531</v>
      </c>
      <c r="L894">
        <v>1191</v>
      </c>
      <c r="N894">
        <v>1013</v>
      </c>
      <c r="O894" t="s">
        <v>532</v>
      </c>
      <c r="P894" t="s">
        <v>532</v>
      </c>
      <c r="Q894">
        <v>1</v>
      </c>
      <c r="W894">
        <v>0</v>
      </c>
      <c r="X894">
        <v>476480486</v>
      </c>
      <c r="Y894">
        <v>24.84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1</v>
      </c>
      <c r="AK894">
        <v>1</v>
      </c>
      <c r="AL894">
        <v>1</v>
      </c>
      <c r="AN894">
        <v>0</v>
      </c>
      <c r="AO894">
        <v>1</v>
      </c>
      <c r="AP894">
        <v>0</v>
      </c>
      <c r="AQ894">
        <v>0</v>
      </c>
      <c r="AR894">
        <v>0</v>
      </c>
      <c r="AS894" t="s">
        <v>3</v>
      </c>
      <c r="AT894">
        <v>24.84</v>
      </c>
      <c r="AU894" t="s">
        <v>3</v>
      </c>
      <c r="AV894">
        <v>1</v>
      </c>
      <c r="AW894">
        <v>2</v>
      </c>
      <c r="AX894">
        <v>55580393</v>
      </c>
      <c r="AY894">
        <v>1</v>
      </c>
      <c r="AZ894">
        <v>0</v>
      </c>
      <c r="BA894">
        <v>862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CX894">
        <f>Y894*Source!I2992</f>
        <v>5.5890000000000004</v>
      </c>
      <c r="CY894">
        <f>AD894</f>
        <v>0</v>
      </c>
      <c r="CZ894">
        <f>AH894</f>
        <v>0</v>
      </c>
      <c r="DA894">
        <f>AL894</f>
        <v>1</v>
      </c>
      <c r="DB894">
        <f t="shared" si="70"/>
        <v>0</v>
      </c>
      <c r="DC894">
        <f t="shared" si="71"/>
        <v>0</v>
      </c>
    </row>
    <row r="895" spans="1:107" x14ac:dyDescent="0.2">
      <c r="A895">
        <f>ROW(Source!A2992)</f>
        <v>2992</v>
      </c>
      <c r="B895">
        <v>55574044</v>
      </c>
      <c r="C895">
        <v>55580383</v>
      </c>
      <c r="D895">
        <v>52276122</v>
      </c>
      <c r="E895">
        <v>1</v>
      </c>
      <c r="F895">
        <v>1</v>
      </c>
      <c r="G895">
        <v>27</v>
      </c>
      <c r="H895">
        <v>2</v>
      </c>
      <c r="I895" t="s">
        <v>623</v>
      </c>
      <c r="J895" t="s">
        <v>624</v>
      </c>
      <c r="K895" t="s">
        <v>625</v>
      </c>
      <c r="L895">
        <v>1368</v>
      </c>
      <c r="N895">
        <v>1011</v>
      </c>
      <c r="O895" t="s">
        <v>536</v>
      </c>
      <c r="P895" t="s">
        <v>536</v>
      </c>
      <c r="Q895">
        <v>1</v>
      </c>
      <c r="W895">
        <v>0</v>
      </c>
      <c r="X895">
        <v>974897901</v>
      </c>
      <c r="Y895">
        <v>2.94</v>
      </c>
      <c r="AA895">
        <v>0</v>
      </c>
      <c r="AB895">
        <v>956.79</v>
      </c>
      <c r="AC895">
        <v>359.44</v>
      </c>
      <c r="AD895">
        <v>0</v>
      </c>
      <c r="AE895">
        <v>0</v>
      </c>
      <c r="AF895">
        <v>956.79</v>
      </c>
      <c r="AG895">
        <v>359.44</v>
      </c>
      <c r="AH895">
        <v>0</v>
      </c>
      <c r="AI895">
        <v>1</v>
      </c>
      <c r="AJ895">
        <v>1</v>
      </c>
      <c r="AK895">
        <v>1</v>
      </c>
      <c r="AL895">
        <v>1</v>
      </c>
      <c r="AN895">
        <v>0</v>
      </c>
      <c r="AO895">
        <v>1</v>
      </c>
      <c r="AP895">
        <v>0</v>
      </c>
      <c r="AQ895">
        <v>0</v>
      </c>
      <c r="AR895">
        <v>0</v>
      </c>
      <c r="AS895" t="s">
        <v>3</v>
      </c>
      <c r="AT895">
        <v>2.94</v>
      </c>
      <c r="AU895" t="s">
        <v>3</v>
      </c>
      <c r="AV895">
        <v>0</v>
      </c>
      <c r="AW895">
        <v>2</v>
      </c>
      <c r="AX895">
        <v>55580394</v>
      </c>
      <c r="AY895">
        <v>2</v>
      </c>
      <c r="AZ895">
        <v>98304</v>
      </c>
      <c r="BA895">
        <v>863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CX895">
        <f>Y895*Source!I2992</f>
        <v>0.66149999999999998</v>
      </c>
      <c r="CY895">
        <f t="shared" ref="CY895:CY900" si="72">AB895</f>
        <v>956.79</v>
      </c>
      <c r="CZ895">
        <f t="shared" ref="CZ895:CZ900" si="73">AF895</f>
        <v>956.79</v>
      </c>
      <c r="DA895">
        <f t="shared" ref="DA895:DA900" si="74">AJ895</f>
        <v>1</v>
      </c>
      <c r="DB895">
        <f t="shared" si="70"/>
        <v>2812.96</v>
      </c>
      <c r="DC895">
        <f t="shared" si="71"/>
        <v>1056.75</v>
      </c>
    </row>
    <row r="896" spans="1:107" x14ac:dyDescent="0.2">
      <c r="A896">
        <f>ROW(Source!A2992)</f>
        <v>2992</v>
      </c>
      <c r="B896">
        <v>55574044</v>
      </c>
      <c r="C896">
        <v>55580383</v>
      </c>
      <c r="D896">
        <v>52276303</v>
      </c>
      <c r="E896">
        <v>1</v>
      </c>
      <c r="F896">
        <v>1</v>
      </c>
      <c r="G896">
        <v>27</v>
      </c>
      <c r="H896">
        <v>2</v>
      </c>
      <c r="I896" t="s">
        <v>632</v>
      </c>
      <c r="J896" t="s">
        <v>633</v>
      </c>
      <c r="K896" t="s">
        <v>634</v>
      </c>
      <c r="L896">
        <v>1368</v>
      </c>
      <c r="N896">
        <v>1011</v>
      </c>
      <c r="O896" t="s">
        <v>536</v>
      </c>
      <c r="P896" t="s">
        <v>536</v>
      </c>
      <c r="Q896">
        <v>1</v>
      </c>
      <c r="W896">
        <v>0</v>
      </c>
      <c r="X896">
        <v>351519474</v>
      </c>
      <c r="Y896">
        <v>1.1399999999999999</v>
      </c>
      <c r="AA896">
        <v>0</v>
      </c>
      <c r="AB896">
        <v>2020.59</v>
      </c>
      <c r="AC896">
        <v>458.56</v>
      </c>
      <c r="AD896">
        <v>0</v>
      </c>
      <c r="AE896">
        <v>0</v>
      </c>
      <c r="AF896">
        <v>2020.59</v>
      </c>
      <c r="AG896">
        <v>458.56</v>
      </c>
      <c r="AH896">
        <v>0</v>
      </c>
      <c r="AI896">
        <v>1</v>
      </c>
      <c r="AJ896">
        <v>1</v>
      </c>
      <c r="AK896">
        <v>1</v>
      </c>
      <c r="AL896">
        <v>1</v>
      </c>
      <c r="AN896">
        <v>0</v>
      </c>
      <c r="AO896">
        <v>1</v>
      </c>
      <c r="AP896">
        <v>0</v>
      </c>
      <c r="AQ896">
        <v>0</v>
      </c>
      <c r="AR896">
        <v>0</v>
      </c>
      <c r="AS896" t="s">
        <v>3</v>
      </c>
      <c r="AT896">
        <v>1.1399999999999999</v>
      </c>
      <c r="AU896" t="s">
        <v>3</v>
      </c>
      <c r="AV896">
        <v>0</v>
      </c>
      <c r="AW896">
        <v>2</v>
      </c>
      <c r="AX896">
        <v>55580395</v>
      </c>
      <c r="AY896">
        <v>2</v>
      </c>
      <c r="AZ896">
        <v>98304</v>
      </c>
      <c r="BA896">
        <v>864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CX896">
        <f>Y896*Source!I2992</f>
        <v>0.25650000000000001</v>
      </c>
      <c r="CY896">
        <f t="shared" si="72"/>
        <v>2020.59</v>
      </c>
      <c r="CZ896">
        <f t="shared" si="73"/>
        <v>2020.59</v>
      </c>
      <c r="DA896">
        <f t="shared" si="74"/>
        <v>1</v>
      </c>
      <c r="DB896">
        <f t="shared" si="70"/>
        <v>2303.4699999999998</v>
      </c>
      <c r="DC896">
        <f t="shared" si="71"/>
        <v>522.76</v>
      </c>
    </row>
    <row r="897" spans="1:107" x14ac:dyDescent="0.2">
      <c r="A897">
        <f>ROW(Source!A2992)</f>
        <v>2992</v>
      </c>
      <c r="B897">
        <v>55574044</v>
      </c>
      <c r="C897">
        <v>55580383</v>
      </c>
      <c r="D897">
        <v>52276288</v>
      </c>
      <c r="E897">
        <v>1</v>
      </c>
      <c r="F897">
        <v>1</v>
      </c>
      <c r="G897">
        <v>27</v>
      </c>
      <c r="H897">
        <v>2</v>
      </c>
      <c r="I897" t="s">
        <v>644</v>
      </c>
      <c r="J897" t="s">
        <v>645</v>
      </c>
      <c r="K897" t="s">
        <v>646</v>
      </c>
      <c r="L897">
        <v>1368</v>
      </c>
      <c r="N897">
        <v>1011</v>
      </c>
      <c r="O897" t="s">
        <v>536</v>
      </c>
      <c r="P897" t="s">
        <v>536</v>
      </c>
      <c r="Q897">
        <v>1</v>
      </c>
      <c r="W897">
        <v>0</v>
      </c>
      <c r="X897">
        <v>-1930120489</v>
      </c>
      <c r="Y897">
        <v>8.9600000000000009</v>
      </c>
      <c r="AA897">
        <v>0</v>
      </c>
      <c r="AB897">
        <v>1261.8699999999999</v>
      </c>
      <c r="AC897">
        <v>530.02</v>
      </c>
      <c r="AD897">
        <v>0</v>
      </c>
      <c r="AE897">
        <v>0</v>
      </c>
      <c r="AF897">
        <v>1261.8699999999999</v>
      </c>
      <c r="AG897">
        <v>530.02</v>
      </c>
      <c r="AH897">
        <v>0</v>
      </c>
      <c r="AI897">
        <v>1</v>
      </c>
      <c r="AJ897">
        <v>1</v>
      </c>
      <c r="AK897">
        <v>1</v>
      </c>
      <c r="AL897">
        <v>1</v>
      </c>
      <c r="AN897">
        <v>0</v>
      </c>
      <c r="AO897">
        <v>1</v>
      </c>
      <c r="AP897">
        <v>0</v>
      </c>
      <c r="AQ897">
        <v>0</v>
      </c>
      <c r="AR897">
        <v>0</v>
      </c>
      <c r="AS897" t="s">
        <v>3</v>
      </c>
      <c r="AT897">
        <v>8.9600000000000009</v>
      </c>
      <c r="AU897" t="s">
        <v>3</v>
      </c>
      <c r="AV897">
        <v>0</v>
      </c>
      <c r="AW897">
        <v>2</v>
      </c>
      <c r="AX897">
        <v>55580396</v>
      </c>
      <c r="AY897">
        <v>2</v>
      </c>
      <c r="AZ897">
        <v>98304</v>
      </c>
      <c r="BA897">
        <v>865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CX897">
        <f>Y897*Source!I2992</f>
        <v>2.0160000000000005</v>
      </c>
      <c r="CY897">
        <f t="shared" si="72"/>
        <v>1261.8699999999999</v>
      </c>
      <c r="CZ897">
        <f t="shared" si="73"/>
        <v>1261.8699999999999</v>
      </c>
      <c r="DA897">
        <f t="shared" si="74"/>
        <v>1</v>
      </c>
      <c r="DB897">
        <f t="shared" si="70"/>
        <v>11306.36</v>
      </c>
      <c r="DC897">
        <f t="shared" si="71"/>
        <v>4748.9799999999996</v>
      </c>
    </row>
    <row r="898" spans="1:107" x14ac:dyDescent="0.2">
      <c r="A898">
        <f>ROW(Source!A2992)</f>
        <v>2992</v>
      </c>
      <c r="B898">
        <v>55574044</v>
      </c>
      <c r="C898">
        <v>55580383</v>
      </c>
      <c r="D898">
        <v>52276289</v>
      </c>
      <c r="E898">
        <v>1</v>
      </c>
      <c r="F898">
        <v>1</v>
      </c>
      <c r="G898">
        <v>27</v>
      </c>
      <c r="H898">
        <v>2</v>
      </c>
      <c r="I898" t="s">
        <v>647</v>
      </c>
      <c r="J898" t="s">
        <v>648</v>
      </c>
      <c r="K898" t="s">
        <v>649</v>
      </c>
      <c r="L898">
        <v>1368</v>
      </c>
      <c r="N898">
        <v>1011</v>
      </c>
      <c r="O898" t="s">
        <v>536</v>
      </c>
      <c r="P898" t="s">
        <v>536</v>
      </c>
      <c r="Q898">
        <v>1</v>
      </c>
      <c r="W898">
        <v>0</v>
      </c>
      <c r="X898">
        <v>1869206802</v>
      </c>
      <c r="Y898">
        <v>18.25</v>
      </c>
      <c r="AA898">
        <v>0</v>
      </c>
      <c r="AB898">
        <v>1827.95</v>
      </c>
      <c r="AC898">
        <v>720.55</v>
      </c>
      <c r="AD898">
        <v>0</v>
      </c>
      <c r="AE898">
        <v>0</v>
      </c>
      <c r="AF898">
        <v>1827.95</v>
      </c>
      <c r="AG898">
        <v>720.55</v>
      </c>
      <c r="AH898">
        <v>0</v>
      </c>
      <c r="AI898">
        <v>1</v>
      </c>
      <c r="AJ898">
        <v>1</v>
      </c>
      <c r="AK898">
        <v>1</v>
      </c>
      <c r="AL898">
        <v>1</v>
      </c>
      <c r="AN898">
        <v>0</v>
      </c>
      <c r="AO898">
        <v>1</v>
      </c>
      <c r="AP898">
        <v>0</v>
      </c>
      <c r="AQ898">
        <v>0</v>
      </c>
      <c r="AR898">
        <v>0</v>
      </c>
      <c r="AS898" t="s">
        <v>3</v>
      </c>
      <c r="AT898">
        <v>18.25</v>
      </c>
      <c r="AU898" t="s">
        <v>3</v>
      </c>
      <c r="AV898">
        <v>0</v>
      </c>
      <c r="AW898">
        <v>2</v>
      </c>
      <c r="AX898">
        <v>55580397</v>
      </c>
      <c r="AY898">
        <v>2</v>
      </c>
      <c r="AZ898">
        <v>98304</v>
      </c>
      <c r="BA898">
        <v>866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CX898">
        <f>Y898*Source!I2992</f>
        <v>4.1062500000000002</v>
      </c>
      <c r="CY898">
        <f t="shared" si="72"/>
        <v>1827.95</v>
      </c>
      <c r="CZ898">
        <f t="shared" si="73"/>
        <v>1827.95</v>
      </c>
      <c r="DA898">
        <f t="shared" si="74"/>
        <v>1</v>
      </c>
      <c r="DB898">
        <f t="shared" si="70"/>
        <v>33360.089999999997</v>
      </c>
      <c r="DC898">
        <f t="shared" si="71"/>
        <v>13150.04</v>
      </c>
    </row>
    <row r="899" spans="1:107" x14ac:dyDescent="0.2">
      <c r="A899">
        <f>ROW(Source!A2992)</f>
        <v>2992</v>
      </c>
      <c r="B899">
        <v>55574044</v>
      </c>
      <c r="C899">
        <v>55580383</v>
      </c>
      <c r="D899">
        <v>52276327</v>
      </c>
      <c r="E899">
        <v>1</v>
      </c>
      <c r="F899">
        <v>1</v>
      </c>
      <c r="G899">
        <v>27</v>
      </c>
      <c r="H899">
        <v>2</v>
      </c>
      <c r="I899" t="s">
        <v>635</v>
      </c>
      <c r="J899" t="s">
        <v>636</v>
      </c>
      <c r="K899" t="s">
        <v>637</v>
      </c>
      <c r="L899">
        <v>1368</v>
      </c>
      <c r="N899">
        <v>1011</v>
      </c>
      <c r="O899" t="s">
        <v>536</v>
      </c>
      <c r="P899" t="s">
        <v>536</v>
      </c>
      <c r="Q899">
        <v>1</v>
      </c>
      <c r="W899">
        <v>0</v>
      </c>
      <c r="X899">
        <v>41279402</v>
      </c>
      <c r="Y899">
        <v>2.2400000000000002</v>
      </c>
      <c r="AA899">
        <v>0</v>
      </c>
      <c r="AB899">
        <v>1412.71</v>
      </c>
      <c r="AC899">
        <v>641.32000000000005</v>
      </c>
      <c r="AD899">
        <v>0</v>
      </c>
      <c r="AE899">
        <v>0</v>
      </c>
      <c r="AF899">
        <v>1412.71</v>
      </c>
      <c r="AG899">
        <v>641.32000000000005</v>
      </c>
      <c r="AH899">
        <v>0</v>
      </c>
      <c r="AI899">
        <v>1</v>
      </c>
      <c r="AJ899">
        <v>1</v>
      </c>
      <c r="AK899">
        <v>1</v>
      </c>
      <c r="AL899">
        <v>1</v>
      </c>
      <c r="AN899">
        <v>0</v>
      </c>
      <c r="AO899">
        <v>1</v>
      </c>
      <c r="AP899">
        <v>0</v>
      </c>
      <c r="AQ899">
        <v>0</v>
      </c>
      <c r="AR899">
        <v>0</v>
      </c>
      <c r="AS899" t="s">
        <v>3</v>
      </c>
      <c r="AT899">
        <v>2.2400000000000002</v>
      </c>
      <c r="AU899" t="s">
        <v>3</v>
      </c>
      <c r="AV899">
        <v>0</v>
      </c>
      <c r="AW899">
        <v>2</v>
      </c>
      <c r="AX899">
        <v>55580398</v>
      </c>
      <c r="AY899">
        <v>2</v>
      </c>
      <c r="AZ899">
        <v>98304</v>
      </c>
      <c r="BA899">
        <v>867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CX899">
        <f>Y899*Source!I2992</f>
        <v>0.50400000000000011</v>
      </c>
      <c r="CY899">
        <f t="shared" si="72"/>
        <v>1412.71</v>
      </c>
      <c r="CZ899">
        <f t="shared" si="73"/>
        <v>1412.71</v>
      </c>
      <c r="DA899">
        <f t="shared" si="74"/>
        <v>1</v>
      </c>
      <c r="DB899">
        <f t="shared" si="70"/>
        <v>3164.47</v>
      </c>
      <c r="DC899">
        <f t="shared" si="71"/>
        <v>1436.56</v>
      </c>
    </row>
    <row r="900" spans="1:107" x14ac:dyDescent="0.2">
      <c r="A900">
        <f>ROW(Source!A2992)</f>
        <v>2992</v>
      </c>
      <c r="B900">
        <v>55574044</v>
      </c>
      <c r="C900">
        <v>55580383</v>
      </c>
      <c r="D900">
        <v>52276293</v>
      </c>
      <c r="E900">
        <v>1</v>
      </c>
      <c r="F900">
        <v>1</v>
      </c>
      <c r="G900">
        <v>27</v>
      </c>
      <c r="H900">
        <v>2</v>
      </c>
      <c r="I900" t="s">
        <v>638</v>
      </c>
      <c r="J900" t="s">
        <v>639</v>
      </c>
      <c r="K900" t="s">
        <v>640</v>
      </c>
      <c r="L900">
        <v>1368</v>
      </c>
      <c r="N900">
        <v>1011</v>
      </c>
      <c r="O900" t="s">
        <v>536</v>
      </c>
      <c r="P900" t="s">
        <v>536</v>
      </c>
      <c r="Q900">
        <v>1</v>
      </c>
      <c r="W900">
        <v>0</v>
      </c>
      <c r="X900">
        <v>-1991511797</v>
      </c>
      <c r="Y900">
        <v>0.65</v>
      </c>
      <c r="AA900">
        <v>0</v>
      </c>
      <c r="AB900">
        <v>1213.3399999999999</v>
      </c>
      <c r="AC900">
        <v>461.6</v>
      </c>
      <c r="AD900">
        <v>0</v>
      </c>
      <c r="AE900">
        <v>0</v>
      </c>
      <c r="AF900">
        <v>1213.3399999999999</v>
      </c>
      <c r="AG900">
        <v>461.6</v>
      </c>
      <c r="AH900">
        <v>0</v>
      </c>
      <c r="AI900">
        <v>1</v>
      </c>
      <c r="AJ900">
        <v>1</v>
      </c>
      <c r="AK900">
        <v>1</v>
      </c>
      <c r="AL900">
        <v>1</v>
      </c>
      <c r="AN900">
        <v>0</v>
      </c>
      <c r="AO900">
        <v>1</v>
      </c>
      <c r="AP900">
        <v>0</v>
      </c>
      <c r="AQ900">
        <v>0</v>
      </c>
      <c r="AR900">
        <v>0</v>
      </c>
      <c r="AS900" t="s">
        <v>3</v>
      </c>
      <c r="AT900">
        <v>0.65</v>
      </c>
      <c r="AU900" t="s">
        <v>3</v>
      </c>
      <c r="AV900">
        <v>0</v>
      </c>
      <c r="AW900">
        <v>2</v>
      </c>
      <c r="AX900">
        <v>55580399</v>
      </c>
      <c r="AY900">
        <v>2</v>
      </c>
      <c r="AZ900">
        <v>98304</v>
      </c>
      <c r="BA900">
        <v>868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CX900">
        <f>Y900*Source!I2992</f>
        <v>0.14625000000000002</v>
      </c>
      <c r="CY900">
        <f t="shared" si="72"/>
        <v>1213.3399999999999</v>
      </c>
      <c r="CZ900">
        <f t="shared" si="73"/>
        <v>1213.3399999999999</v>
      </c>
      <c r="DA900">
        <f t="shared" si="74"/>
        <v>1</v>
      </c>
      <c r="DB900">
        <f t="shared" si="70"/>
        <v>788.67</v>
      </c>
      <c r="DC900">
        <f t="shared" si="71"/>
        <v>300.04000000000002</v>
      </c>
    </row>
    <row r="901" spans="1:107" x14ac:dyDescent="0.2">
      <c r="A901">
        <f>ROW(Source!A2992)</f>
        <v>2992</v>
      </c>
      <c r="B901">
        <v>55574044</v>
      </c>
      <c r="C901">
        <v>55580383</v>
      </c>
      <c r="D901">
        <v>52278281</v>
      </c>
      <c r="E901">
        <v>1</v>
      </c>
      <c r="F901">
        <v>1</v>
      </c>
      <c r="G901">
        <v>27</v>
      </c>
      <c r="H901">
        <v>3</v>
      </c>
      <c r="I901" t="s">
        <v>650</v>
      </c>
      <c r="J901" t="s">
        <v>651</v>
      </c>
      <c r="K901" t="s">
        <v>652</v>
      </c>
      <c r="L901">
        <v>1339</v>
      </c>
      <c r="N901">
        <v>1007</v>
      </c>
      <c r="O901" t="s">
        <v>175</v>
      </c>
      <c r="P901" t="s">
        <v>175</v>
      </c>
      <c r="Q901">
        <v>1</v>
      </c>
      <c r="W901">
        <v>0</v>
      </c>
      <c r="X901">
        <v>811973350</v>
      </c>
      <c r="Y901">
        <v>126</v>
      </c>
      <c r="AA901">
        <v>1763.75</v>
      </c>
      <c r="AB901">
        <v>0</v>
      </c>
      <c r="AC901">
        <v>0</v>
      </c>
      <c r="AD901">
        <v>0</v>
      </c>
      <c r="AE901">
        <v>1763.75</v>
      </c>
      <c r="AF901">
        <v>0</v>
      </c>
      <c r="AG901">
        <v>0</v>
      </c>
      <c r="AH901">
        <v>0</v>
      </c>
      <c r="AI901">
        <v>1</v>
      </c>
      <c r="AJ901">
        <v>1</v>
      </c>
      <c r="AK901">
        <v>1</v>
      </c>
      <c r="AL901">
        <v>1</v>
      </c>
      <c r="AN901">
        <v>0</v>
      </c>
      <c r="AO901">
        <v>1</v>
      </c>
      <c r="AP901">
        <v>0</v>
      </c>
      <c r="AQ901">
        <v>0</v>
      </c>
      <c r="AR901">
        <v>0</v>
      </c>
      <c r="AS901" t="s">
        <v>3</v>
      </c>
      <c r="AT901">
        <v>126</v>
      </c>
      <c r="AU901" t="s">
        <v>3</v>
      </c>
      <c r="AV901">
        <v>0</v>
      </c>
      <c r="AW901">
        <v>2</v>
      </c>
      <c r="AX901">
        <v>55580400</v>
      </c>
      <c r="AY901">
        <v>2</v>
      </c>
      <c r="AZ901">
        <v>16384</v>
      </c>
      <c r="BA901">
        <v>869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CX901">
        <f>Y901*Source!I2992</f>
        <v>28.35</v>
      </c>
      <c r="CY901">
        <f>AA901</f>
        <v>1763.75</v>
      </c>
      <c r="CZ901">
        <f>AE901</f>
        <v>1763.75</v>
      </c>
      <c r="DA901">
        <f>AI901</f>
        <v>1</v>
      </c>
      <c r="DB901">
        <f t="shared" ref="DB901:DB964" si="75">ROUND(ROUND(AT901*CZ901,2),6)</f>
        <v>222232.5</v>
      </c>
      <c r="DC901">
        <f t="shared" ref="DC901:DC964" si="76">ROUND(ROUND(AT901*AG901,2),6)</f>
        <v>0</v>
      </c>
    </row>
    <row r="902" spans="1:107" x14ac:dyDescent="0.2">
      <c r="A902">
        <f>ROW(Source!A2992)</f>
        <v>2992</v>
      </c>
      <c r="B902">
        <v>55574044</v>
      </c>
      <c r="C902">
        <v>55580383</v>
      </c>
      <c r="D902">
        <v>52279001</v>
      </c>
      <c r="E902">
        <v>1</v>
      </c>
      <c r="F902">
        <v>1</v>
      </c>
      <c r="G902">
        <v>27</v>
      </c>
      <c r="H902">
        <v>3</v>
      </c>
      <c r="I902" t="s">
        <v>556</v>
      </c>
      <c r="J902" t="s">
        <v>607</v>
      </c>
      <c r="K902" t="s">
        <v>558</v>
      </c>
      <c r="L902">
        <v>1339</v>
      </c>
      <c r="N902">
        <v>1007</v>
      </c>
      <c r="O902" t="s">
        <v>175</v>
      </c>
      <c r="P902" t="s">
        <v>175</v>
      </c>
      <c r="Q902">
        <v>1</v>
      </c>
      <c r="W902">
        <v>0</v>
      </c>
      <c r="X902">
        <v>2028445372</v>
      </c>
      <c r="Y902">
        <v>7</v>
      </c>
      <c r="AA902">
        <v>35.25</v>
      </c>
      <c r="AB902">
        <v>0</v>
      </c>
      <c r="AC902">
        <v>0</v>
      </c>
      <c r="AD902">
        <v>0</v>
      </c>
      <c r="AE902">
        <v>35.25</v>
      </c>
      <c r="AF902">
        <v>0</v>
      </c>
      <c r="AG902">
        <v>0</v>
      </c>
      <c r="AH902">
        <v>0</v>
      </c>
      <c r="AI902">
        <v>1</v>
      </c>
      <c r="AJ902">
        <v>1</v>
      </c>
      <c r="AK902">
        <v>1</v>
      </c>
      <c r="AL902">
        <v>1</v>
      </c>
      <c r="AN902">
        <v>0</v>
      </c>
      <c r="AO902">
        <v>1</v>
      </c>
      <c r="AP902">
        <v>0</v>
      </c>
      <c r="AQ902">
        <v>0</v>
      </c>
      <c r="AR902">
        <v>0</v>
      </c>
      <c r="AS902" t="s">
        <v>3</v>
      </c>
      <c r="AT902">
        <v>7</v>
      </c>
      <c r="AU902" t="s">
        <v>3</v>
      </c>
      <c r="AV902">
        <v>0</v>
      </c>
      <c r="AW902">
        <v>2</v>
      </c>
      <c r="AX902">
        <v>55580401</v>
      </c>
      <c r="AY902">
        <v>2</v>
      </c>
      <c r="AZ902">
        <v>16384</v>
      </c>
      <c r="BA902">
        <v>870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CX902">
        <f>Y902*Source!I2992</f>
        <v>1.575</v>
      </c>
      <c r="CY902">
        <f>AA902</f>
        <v>35.25</v>
      </c>
      <c r="CZ902">
        <f>AE902</f>
        <v>35.25</v>
      </c>
      <c r="DA902">
        <f>AI902</f>
        <v>1</v>
      </c>
      <c r="DB902">
        <f t="shared" si="75"/>
        <v>246.75</v>
      </c>
      <c r="DC902">
        <f t="shared" si="76"/>
        <v>0</v>
      </c>
    </row>
    <row r="903" spans="1:107" x14ac:dyDescent="0.2">
      <c r="A903">
        <f>ROW(Source!A2993)</f>
        <v>2993</v>
      </c>
      <c r="B903">
        <v>55574044</v>
      </c>
      <c r="C903">
        <v>55580402</v>
      </c>
      <c r="D903">
        <v>52263930</v>
      </c>
      <c r="E903">
        <v>27</v>
      </c>
      <c r="F903">
        <v>1</v>
      </c>
      <c r="G903">
        <v>27</v>
      </c>
      <c r="H903">
        <v>1</v>
      </c>
      <c r="I903" t="s">
        <v>530</v>
      </c>
      <c r="J903" t="s">
        <v>3</v>
      </c>
      <c r="K903" t="s">
        <v>531</v>
      </c>
      <c r="L903">
        <v>1191</v>
      </c>
      <c r="N903">
        <v>1013</v>
      </c>
      <c r="O903" t="s">
        <v>532</v>
      </c>
      <c r="P903" t="s">
        <v>532</v>
      </c>
      <c r="Q903">
        <v>1</v>
      </c>
      <c r="W903">
        <v>0</v>
      </c>
      <c r="X903">
        <v>476480486</v>
      </c>
      <c r="Y903">
        <v>13.57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1</v>
      </c>
      <c r="AK903">
        <v>1</v>
      </c>
      <c r="AL903">
        <v>1</v>
      </c>
      <c r="AN903">
        <v>0</v>
      </c>
      <c r="AO903">
        <v>1</v>
      </c>
      <c r="AP903">
        <v>0</v>
      </c>
      <c r="AQ903">
        <v>0</v>
      </c>
      <c r="AR903">
        <v>0</v>
      </c>
      <c r="AS903" t="s">
        <v>3</v>
      </c>
      <c r="AT903">
        <v>13.57</v>
      </c>
      <c r="AU903" t="s">
        <v>3</v>
      </c>
      <c r="AV903">
        <v>1</v>
      </c>
      <c r="AW903">
        <v>2</v>
      </c>
      <c r="AX903">
        <v>55580406</v>
      </c>
      <c r="AY903">
        <v>1</v>
      </c>
      <c r="AZ903">
        <v>0</v>
      </c>
      <c r="BA903">
        <v>871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CX903">
        <f>Y903*Source!I2993</f>
        <v>20.355</v>
      </c>
      <c r="CY903">
        <f>AD903</f>
        <v>0</v>
      </c>
      <c r="CZ903">
        <f>AH903</f>
        <v>0</v>
      </c>
      <c r="DA903">
        <f>AL903</f>
        <v>1</v>
      </c>
      <c r="DB903">
        <f t="shared" si="75"/>
        <v>0</v>
      </c>
      <c r="DC903">
        <f t="shared" si="76"/>
        <v>0</v>
      </c>
    </row>
    <row r="904" spans="1:107" x14ac:dyDescent="0.2">
      <c r="A904">
        <f>ROW(Source!A2993)</f>
        <v>2993</v>
      </c>
      <c r="B904">
        <v>55574044</v>
      </c>
      <c r="C904">
        <v>55580402</v>
      </c>
      <c r="D904">
        <v>52276290</v>
      </c>
      <c r="E904">
        <v>1</v>
      </c>
      <c r="F904">
        <v>1</v>
      </c>
      <c r="G904">
        <v>27</v>
      </c>
      <c r="H904">
        <v>2</v>
      </c>
      <c r="I904" t="s">
        <v>568</v>
      </c>
      <c r="J904" t="s">
        <v>569</v>
      </c>
      <c r="K904" t="s">
        <v>570</v>
      </c>
      <c r="L904">
        <v>1368</v>
      </c>
      <c r="N904">
        <v>1011</v>
      </c>
      <c r="O904" t="s">
        <v>536</v>
      </c>
      <c r="P904" t="s">
        <v>536</v>
      </c>
      <c r="Q904">
        <v>1</v>
      </c>
      <c r="W904">
        <v>0</v>
      </c>
      <c r="X904">
        <v>-1085430917</v>
      </c>
      <c r="Y904">
        <v>0.46</v>
      </c>
      <c r="AA904">
        <v>0</v>
      </c>
      <c r="AB904">
        <v>888.61</v>
      </c>
      <c r="AC904">
        <v>396.74</v>
      </c>
      <c r="AD904">
        <v>0</v>
      </c>
      <c r="AE904">
        <v>0</v>
      </c>
      <c r="AF904">
        <v>888.61</v>
      </c>
      <c r="AG904">
        <v>396.74</v>
      </c>
      <c r="AH904">
        <v>0</v>
      </c>
      <c r="AI904">
        <v>1</v>
      </c>
      <c r="AJ904">
        <v>1</v>
      </c>
      <c r="AK904">
        <v>1</v>
      </c>
      <c r="AL904">
        <v>1</v>
      </c>
      <c r="AN904">
        <v>0</v>
      </c>
      <c r="AO904">
        <v>1</v>
      </c>
      <c r="AP904">
        <v>0</v>
      </c>
      <c r="AQ904">
        <v>0</v>
      </c>
      <c r="AR904">
        <v>0</v>
      </c>
      <c r="AS904" t="s">
        <v>3</v>
      </c>
      <c r="AT904">
        <v>0.46</v>
      </c>
      <c r="AU904" t="s">
        <v>3</v>
      </c>
      <c r="AV904">
        <v>0</v>
      </c>
      <c r="AW904">
        <v>2</v>
      </c>
      <c r="AX904">
        <v>55580407</v>
      </c>
      <c r="AY904">
        <v>1</v>
      </c>
      <c r="AZ904">
        <v>0</v>
      </c>
      <c r="BA904">
        <v>872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CX904">
        <f>Y904*Source!I2993</f>
        <v>0.69000000000000006</v>
      </c>
      <c r="CY904">
        <f>AB904</f>
        <v>888.61</v>
      </c>
      <c r="CZ904">
        <f>AF904</f>
        <v>888.61</v>
      </c>
      <c r="DA904">
        <f>AJ904</f>
        <v>1</v>
      </c>
      <c r="DB904">
        <f t="shared" si="75"/>
        <v>408.76</v>
      </c>
      <c r="DC904">
        <f t="shared" si="76"/>
        <v>182.5</v>
      </c>
    </row>
    <row r="905" spans="1:107" x14ac:dyDescent="0.2">
      <c r="A905">
        <f>ROW(Source!A2993)</f>
        <v>2993</v>
      </c>
      <c r="B905">
        <v>55574044</v>
      </c>
      <c r="C905">
        <v>55580402</v>
      </c>
      <c r="D905">
        <v>52276291</v>
      </c>
      <c r="E905">
        <v>1</v>
      </c>
      <c r="F905">
        <v>1</v>
      </c>
      <c r="G905">
        <v>27</v>
      </c>
      <c r="H905">
        <v>2</v>
      </c>
      <c r="I905" t="s">
        <v>571</v>
      </c>
      <c r="J905" t="s">
        <v>572</v>
      </c>
      <c r="K905" t="s">
        <v>573</v>
      </c>
      <c r="L905">
        <v>1368</v>
      </c>
      <c r="N905">
        <v>1011</v>
      </c>
      <c r="O905" t="s">
        <v>536</v>
      </c>
      <c r="P905" t="s">
        <v>536</v>
      </c>
      <c r="Q905">
        <v>1</v>
      </c>
      <c r="W905">
        <v>0</v>
      </c>
      <c r="X905">
        <v>-784871617</v>
      </c>
      <c r="Y905">
        <v>1.39</v>
      </c>
      <c r="AA905">
        <v>0</v>
      </c>
      <c r="AB905">
        <v>880.59</v>
      </c>
      <c r="AC905">
        <v>534.02</v>
      </c>
      <c r="AD905">
        <v>0</v>
      </c>
      <c r="AE905">
        <v>0</v>
      </c>
      <c r="AF905">
        <v>880.59</v>
      </c>
      <c r="AG905">
        <v>534.02</v>
      </c>
      <c r="AH905">
        <v>0</v>
      </c>
      <c r="AI905">
        <v>1</v>
      </c>
      <c r="AJ905">
        <v>1</v>
      </c>
      <c r="AK905">
        <v>1</v>
      </c>
      <c r="AL905">
        <v>1</v>
      </c>
      <c r="AN905">
        <v>0</v>
      </c>
      <c r="AO905">
        <v>1</v>
      </c>
      <c r="AP905">
        <v>0</v>
      </c>
      <c r="AQ905">
        <v>0</v>
      </c>
      <c r="AR905">
        <v>0</v>
      </c>
      <c r="AS905" t="s">
        <v>3</v>
      </c>
      <c r="AT905">
        <v>1.39</v>
      </c>
      <c r="AU905" t="s">
        <v>3</v>
      </c>
      <c r="AV905">
        <v>0</v>
      </c>
      <c r="AW905">
        <v>2</v>
      </c>
      <c r="AX905">
        <v>55580408</v>
      </c>
      <c r="AY905">
        <v>1</v>
      </c>
      <c r="AZ905">
        <v>0</v>
      </c>
      <c r="BA905">
        <v>873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CX905">
        <f>Y905*Source!I2993</f>
        <v>2.085</v>
      </c>
      <c r="CY905">
        <f>AB905</f>
        <v>880.59</v>
      </c>
      <c r="CZ905">
        <f>AF905</f>
        <v>880.59</v>
      </c>
      <c r="DA905">
        <f>AJ905</f>
        <v>1</v>
      </c>
      <c r="DB905">
        <f t="shared" si="75"/>
        <v>1224.02</v>
      </c>
      <c r="DC905">
        <f t="shared" si="76"/>
        <v>742.29</v>
      </c>
    </row>
    <row r="906" spans="1:107" x14ac:dyDescent="0.2">
      <c r="A906">
        <f>ROW(Source!A2993)</f>
        <v>2993</v>
      </c>
      <c r="B906">
        <v>55574044</v>
      </c>
      <c r="C906">
        <v>55580402</v>
      </c>
      <c r="D906">
        <v>52280183</v>
      </c>
      <c r="E906">
        <v>1</v>
      </c>
      <c r="F906">
        <v>1</v>
      </c>
      <c r="G906">
        <v>27</v>
      </c>
      <c r="H906">
        <v>3</v>
      </c>
      <c r="I906" t="s">
        <v>137</v>
      </c>
      <c r="J906" t="s">
        <v>139</v>
      </c>
      <c r="K906" t="s">
        <v>138</v>
      </c>
      <c r="L906">
        <v>1348</v>
      </c>
      <c r="N906">
        <v>1009</v>
      </c>
      <c r="O906" t="s">
        <v>120</v>
      </c>
      <c r="P906" t="s">
        <v>120</v>
      </c>
      <c r="Q906">
        <v>1000</v>
      </c>
      <c r="W906">
        <v>1</v>
      </c>
      <c r="X906">
        <v>734291692</v>
      </c>
      <c r="Y906">
        <v>-9.58</v>
      </c>
      <c r="AA906">
        <v>2690.29</v>
      </c>
      <c r="AB906">
        <v>0</v>
      </c>
      <c r="AC906">
        <v>0</v>
      </c>
      <c r="AD906">
        <v>0</v>
      </c>
      <c r="AE906">
        <v>2690.29</v>
      </c>
      <c r="AF906">
        <v>0</v>
      </c>
      <c r="AG906">
        <v>0</v>
      </c>
      <c r="AH906">
        <v>0</v>
      </c>
      <c r="AI906">
        <v>1</v>
      </c>
      <c r="AJ906">
        <v>1</v>
      </c>
      <c r="AK906">
        <v>1</v>
      </c>
      <c r="AL906">
        <v>1</v>
      </c>
      <c r="AN906">
        <v>0</v>
      </c>
      <c r="AO906">
        <v>1</v>
      </c>
      <c r="AP906">
        <v>0</v>
      </c>
      <c r="AQ906">
        <v>0</v>
      </c>
      <c r="AR906">
        <v>0</v>
      </c>
      <c r="AS906" t="s">
        <v>3</v>
      </c>
      <c r="AT906">
        <v>-9.58</v>
      </c>
      <c r="AU906" t="s">
        <v>3</v>
      </c>
      <c r="AV906">
        <v>0</v>
      </c>
      <c r="AW906">
        <v>2</v>
      </c>
      <c r="AX906">
        <v>55580409</v>
      </c>
      <c r="AY906">
        <v>1</v>
      </c>
      <c r="AZ906">
        <v>6144</v>
      </c>
      <c r="BA906">
        <v>874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CX906">
        <f>Y906*Source!I2993</f>
        <v>-14.370000000000001</v>
      </c>
      <c r="CY906">
        <f>AA906</f>
        <v>2690.29</v>
      </c>
      <c r="CZ906">
        <f>AE906</f>
        <v>2690.29</v>
      </c>
      <c r="DA906">
        <f>AI906</f>
        <v>1</v>
      </c>
      <c r="DB906">
        <f t="shared" si="75"/>
        <v>-25772.98</v>
      </c>
      <c r="DC906">
        <f t="shared" si="76"/>
        <v>0</v>
      </c>
    </row>
    <row r="907" spans="1:107" x14ac:dyDescent="0.2">
      <c r="A907">
        <f>ROW(Source!A2993)</f>
        <v>2993</v>
      </c>
      <c r="B907">
        <v>55574044</v>
      </c>
      <c r="C907">
        <v>55580402</v>
      </c>
      <c r="D907">
        <v>52280184</v>
      </c>
      <c r="E907">
        <v>1</v>
      </c>
      <c r="F907">
        <v>1</v>
      </c>
      <c r="G907">
        <v>27</v>
      </c>
      <c r="H907">
        <v>3</v>
      </c>
      <c r="I907" t="s">
        <v>141</v>
      </c>
      <c r="J907" t="s">
        <v>143</v>
      </c>
      <c r="K907" t="s">
        <v>142</v>
      </c>
      <c r="L907">
        <v>1348</v>
      </c>
      <c r="N907">
        <v>1009</v>
      </c>
      <c r="O907" t="s">
        <v>120</v>
      </c>
      <c r="P907" t="s">
        <v>120</v>
      </c>
      <c r="Q907">
        <v>1000</v>
      </c>
      <c r="W907">
        <v>0</v>
      </c>
      <c r="X907">
        <v>1103439754</v>
      </c>
      <c r="Y907">
        <v>12.08</v>
      </c>
      <c r="AA907">
        <v>2562.79</v>
      </c>
      <c r="AB907">
        <v>0</v>
      </c>
      <c r="AC907">
        <v>0</v>
      </c>
      <c r="AD907">
        <v>0</v>
      </c>
      <c r="AE907">
        <v>2562.79</v>
      </c>
      <c r="AF907">
        <v>0</v>
      </c>
      <c r="AG907">
        <v>0</v>
      </c>
      <c r="AH907">
        <v>0</v>
      </c>
      <c r="AI907">
        <v>1</v>
      </c>
      <c r="AJ907">
        <v>1</v>
      </c>
      <c r="AK907">
        <v>1</v>
      </c>
      <c r="AL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 t="s">
        <v>3</v>
      </c>
      <c r="AT907">
        <v>12.08</v>
      </c>
      <c r="AU907" t="s">
        <v>3</v>
      </c>
      <c r="AV907">
        <v>0</v>
      </c>
      <c r="AW907">
        <v>1</v>
      </c>
      <c r="AX907">
        <v>-1</v>
      </c>
      <c r="AY907">
        <v>0</v>
      </c>
      <c r="AZ907">
        <v>0</v>
      </c>
      <c r="BA907" t="s">
        <v>3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CX907">
        <f>Y907*Source!I2993</f>
        <v>18.12</v>
      </c>
      <c r="CY907">
        <f>AA907</f>
        <v>2562.79</v>
      </c>
      <c r="CZ907">
        <f>AE907</f>
        <v>2562.79</v>
      </c>
      <c r="DA907">
        <f>AI907</f>
        <v>1</v>
      </c>
      <c r="DB907">
        <f t="shared" si="75"/>
        <v>30958.5</v>
      </c>
      <c r="DC907">
        <f t="shared" si="76"/>
        <v>0</v>
      </c>
    </row>
    <row r="908" spans="1:107" x14ac:dyDescent="0.2">
      <c r="A908">
        <f>ROW(Source!A2996)</f>
        <v>2996</v>
      </c>
      <c r="B908">
        <v>55574044</v>
      </c>
      <c r="C908">
        <v>55580414</v>
      </c>
      <c r="D908">
        <v>52263930</v>
      </c>
      <c r="E908">
        <v>27</v>
      </c>
      <c r="F908">
        <v>1</v>
      </c>
      <c r="G908">
        <v>27</v>
      </c>
      <c r="H908">
        <v>1</v>
      </c>
      <c r="I908" t="s">
        <v>530</v>
      </c>
      <c r="J908" t="s">
        <v>3</v>
      </c>
      <c r="K908" t="s">
        <v>531</v>
      </c>
      <c r="L908">
        <v>1191</v>
      </c>
      <c r="N908">
        <v>1013</v>
      </c>
      <c r="O908" t="s">
        <v>532</v>
      </c>
      <c r="P908" t="s">
        <v>532</v>
      </c>
      <c r="Q908">
        <v>1</v>
      </c>
      <c r="W908">
        <v>0</v>
      </c>
      <c r="X908">
        <v>476480486</v>
      </c>
      <c r="Y908">
        <v>18.440000000000001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1</v>
      </c>
      <c r="AK908">
        <v>1</v>
      </c>
      <c r="AL908">
        <v>1</v>
      </c>
      <c r="AN908">
        <v>0</v>
      </c>
      <c r="AO908">
        <v>1</v>
      </c>
      <c r="AP908">
        <v>0</v>
      </c>
      <c r="AQ908">
        <v>0</v>
      </c>
      <c r="AR908">
        <v>0</v>
      </c>
      <c r="AS908" t="s">
        <v>3</v>
      </c>
      <c r="AT908">
        <v>18.440000000000001</v>
      </c>
      <c r="AU908" t="s">
        <v>3</v>
      </c>
      <c r="AV908">
        <v>1</v>
      </c>
      <c r="AW908">
        <v>2</v>
      </c>
      <c r="AX908">
        <v>55580423</v>
      </c>
      <c r="AY908">
        <v>1</v>
      </c>
      <c r="AZ908">
        <v>0</v>
      </c>
      <c r="BA908">
        <v>875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CX908">
        <f>Y908*Source!I2996</f>
        <v>27.660000000000004</v>
      </c>
      <c r="CY908">
        <f>AD908</f>
        <v>0</v>
      </c>
      <c r="CZ908">
        <f>AH908</f>
        <v>0</v>
      </c>
      <c r="DA908">
        <f>AL908</f>
        <v>1</v>
      </c>
      <c r="DB908">
        <f t="shared" si="75"/>
        <v>0</v>
      </c>
      <c r="DC908">
        <f t="shared" si="76"/>
        <v>0</v>
      </c>
    </row>
    <row r="909" spans="1:107" x14ac:dyDescent="0.2">
      <c r="A909">
        <f>ROW(Source!A2996)</f>
        <v>2996</v>
      </c>
      <c r="B909">
        <v>55574044</v>
      </c>
      <c r="C909">
        <v>55580414</v>
      </c>
      <c r="D909">
        <v>52276789</v>
      </c>
      <c r="E909">
        <v>1</v>
      </c>
      <c r="F909">
        <v>1</v>
      </c>
      <c r="G909">
        <v>27</v>
      </c>
      <c r="H909">
        <v>2</v>
      </c>
      <c r="I909" t="s">
        <v>574</v>
      </c>
      <c r="J909" t="s">
        <v>575</v>
      </c>
      <c r="K909" t="s">
        <v>576</v>
      </c>
      <c r="L909">
        <v>1368</v>
      </c>
      <c r="N909">
        <v>1011</v>
      </c>
      <c r="O909" t="s">
        <v>536</v>
      </c>
      <c r="P909" t="s">
        <v>536</v>
      </c>
      <c r="Q909">
        <v>1</v>
      </c>
      <c r="W909">
        <v>0</v>
      </c>
      <c r="X909">
        <v>2028281919</v>
      </c>
      <c r="Y909">
        <v>2.64</v>
      </c>
      <c r="AA909">
        <v>0</v>
      </c>
      <c r="AB909">
        <v>531.41</v>
      </c>
      <c r="AC909">
        <v>373.56</v>
      </c>
      <c r="AD909">
        <v>0</v>
      </c>
      <c r="AE909">
        <v>0</v>
      </c>
      <c r="AF909">
        <v>531.41</v>
      </c>
      <c r="AG909">
        <v>373.56</v>
      </c>
      <c r="AH909">
        <v>0</v>
      </c>
      <c r="AI909">
        <v>1</v>
      </c>
      <c r="AJ909">
        <v>1</v>
      </c>
      <c r="AK909">
        <v>1</v>
      </c>
      <c r="AL909">
        <v>1</v>
      </c>
      <c r="AN909">
        <v>0</v>
      </c>
      <c r="AO909">
        <v>1</v>
      </c>
      <c r="AP909">
        <v>0</v>
      </c>
      <c r="AQ909">
        <v>0</v>
      </c>
      <c r="AR909">
        <v>0</v>
      </c>
      <c r="AS909" t="s">
        <v>3</v>
      </c>
      <c r="AT909">
        <v>2.64</v>
      </c>
      <c r="AU909" t="s">
        <v>3</v>
      </c>
      <c r="AV909">
        <v>0</v>
      </c>
      <c r="AW909">
        <v>2</v>
      </c>
      <c r="AX909">
        <v>55580424</v>
      </c>
      <c r="AY909">
        <v>1</v>
      </c>
      <c r="AZ909">
        <v>0</v>
      </c>
      <c r="BA909">
        <v>876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CX909">
        <f>Y909*Source!I2996</f>
        <v>3.96</v>
      </c>
      <c r="CY909">
        <f>AB909</f>
        <v>531.41</v>
      </c>
      <c r="CZ909">
        <f>AF909</f>
        <v>531.41</v>
      </c>
      <c r="DA909">
        <f>AJ909</f>
        <v>1</v>
      </c>
      <c r="DB909">
        <f t="shared" si="75"/>
        <v>1402.92</v>
      </c>
      <c r="DC909">
        <f t="shared" si="76"/>
        <v>986.2</v>
      </c>
    </row>
    <row r="910" spans="1:107" x14ac:dyDescent="0.2">
      <c r="A910">
        <f>ROW(Source!A2996)</f>
        <v>2996</v>
      </c>
      <c r="B910">
        <v>55574044</v>
      </c>
      <c r="C910">
        <v>55580414</v>
      </c>
      <c r="D910">
        <v>52277012</v>
      </c>
      <c r="E910">
        <v>1</v>
      </c>
      <c r="F910">
        <v>1</v>
      </c>
      <c r="G910">
        <v>27</v>
      </c>
      <c r="H910">
        <v>2</v>
      </c>
      <c r="I910" t="s">
        <v>577</v>
      </c>
      <c r="J910" t="s">
        <v>578</v>
      </c>
      <c r="K910" t="s">
        <v>579</v>
      </c>
      <c r="L910">
        <v>1368</v>
      </c>
      <c r="N910">
        <v>1011</v>
      </c>
      <c r="O910" t="s">
        <v>536</v>
      </c>
      <c r="P910" t="s">
        <v>536</v>
      </c>
      <c r="Q910">
        <v>1</v>
      </c>
      <c r="W910">
        <v>0</v>
      </c>
      <c r="X910">
        <v>-1222982568</v>
      </c>
      <c r="Y910">
        <v>1.18</v>
      </c>
      <c r="AA910">
        <v>0</v>
      </c>
      <c r="AB910">
        <v>7.44</v>
      </c>
      <c r="AC910">
        <v>0.98</v>
      </c>
      <c r="AD910">
        <v>0</v>
      </c>
      <c r="AE910">
        <v>0</v>
      </c>
      <c r="AF910">
        <v>7.44</v>
      </c>
      <c r="AG910">
        <v>0.98</v>
      </c>
      <c r="AH910">
        <v>0</v>
      </c>
      <c r="AI910">
        <v>1</v>
      </c>
      <c r="AJ910">
        <v>1</v>
      </c>
      <c r="AK910">
        <v>1</v>
      </c>
      <c r="AL910">
        <v>1</v>
      </c>
      <c r="AN910">
        <v>0</v>
      </c>
      <c r="AO910">
        <v>1</v>
      </c>
      <c r="AP910">
        <v>0</v>
      </c>
      <c r="AQ910">
        <v>0</v>
      </c>
      <c r="AR910">
        <v>0</v>
      </c>
      <c r="AS910" t="s">
        <v>3</v>
      </c>
      <c r="AT910">
        <v>1.18</v>
      </c>
      <c r="AU910" t="s">
        <v>3</v>
      </c>
      <c r="AV910">
        <v>0</v>
      </c>
      <c r="AW910">
        <v>2</v>
      </c>
      <c r="AX910">
        <v>55580425</v>
      </c>
      <c r="AY910">
        <v>1</v>
      </c>
      <c r="AZ910">
        <v>0</v>
      </c>
      <c r="BA910">
        <v>877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CX910">
        <f>Y910*Source!I2996</f>
        <v>1.77</v>
      </c>
      <c r="CY910">
        <f>AB910</f>
        <v>7.44</v>
      </c>
      <c r="CZ910">
        <f>AF910</f>
        <v>7.44</v>
      </c>
      <c r="DA910">
        <f>AJ910</f>
        <v>1</v>
      </c>
      <c r="DB910">
        <f t="shared" si="75"/>
        <v>8.7799999999999994</v>
      </c>
      <c r="DC910">
        <f t="shared" si="76"/>
        <v>1.1599999999999999</v>
      </c>
    </row>
    <row r="911" spans="1:107" x14ac:dyDescent="0.2">
      <c r="A911">
        <f>ROW(Source!A2996)</f>
        <v>2996</v>
      </c>
      <c r="B911">
        <v>55574044</v>
      </c>
      <c r="C911">
        <v>55580414</v>
      </c>
      <c r="D911">
        <v>52276214</v>
      </c>
      <c r="E911">
        <v>1</v>
      </c>
      <c r="F911">
        <v>1</v>
      </c>
      <c r="G911">
        <v>27</v>
      </c>
      <c r="H911">
        <v>2</v>
      </c>
      <c r="I911" t="s">
        <v>580</v>
      </c>
      <c r="J911" t="s">
        <v>581</v>
      </c>
      <c r="K911" t="s">
        <v>582</v>
      </c>
      <c r="L911">
        <v>1368</v>
      </c>
      <c r="N911">
        <v>1011</v>
      </c>
      <c r="O911" t="s">
        <v>536</v>
      </c>
      <c r="P911" t="s">
        <v>536</v>
      </c>
      <c r="Q911">
        <v>1</v>
      </c>
      <c r="W911">
        <v>0</v>
      </c>
      <c r="X911">
        <v>-929482187</v>
      </c>
      <c r="Y911">
        <v>0.01</v>
      </c>
      <c r="AA911">
        <v>0</v>
      </c>
      <c r="AB911">
        <v>616.73</v>
      </c>
      <c r="AC911">
        <v>511.29</v>
      </c>
      <c r="AD911">
        <v>0</v>
      </c>
      <c r="AE911">
        <v>0</v>
      </c>
      <c r="AF911">
        <v>616.73</v>
      </c>
      <c r="AG911">
        <v>511.29</v>
      </c>
      <c r="AH911">
        <v>0</v>
      </c>
      <c r="AI911">
        <v>1</v>
      </c>
      <c r="AJ911">
        <v>1</v>
      </c>
      <c r="AK911">
        <v>1</v>
      </c>
      <c r="AL911">
        <v>1</v>
      </c>
      <c r="AN911">
        <v>0</v>
      </c>
      <c r="AO911">
        <v>1</v>
      </c>
      <c r="AP911">
        <v>0</v>
      </c>
      <c r="AQ911">
        <v>0</v>
      </c>
      <c r="AR911">
        <v>0</v>
      </c>
      <c r="AS911" t="s">
        <v>3</v>
      </c>
      <c r="AT911">
        <v>0.01</v>
      </c>
      <c r="AU911" t="s">
        <v>3</v>
      </c>
      <c r="AV911">
        <v>0</v>
      </c>
      <c r="AW911">
        <v>2</v>
      </c>
      <c r="AX911">
        <v>55580426</v>
      </c>
      <c r="AY911">
        <v>1</v>
      </c>
      <c r="AZ911">
        <v>0</v>
      </c>
      <c r="BA911">
        <v>878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CX911">
        <f>Y911*Source!I2996</f>
        <v>1.4999999999999999E-2</v>
      </c>
      <c r="CY911">
        <f>AB911</f>
        <v>616.73</v>
      </c>
      <c r="CZ911">
        <f>AF911</f>
        <v>616.73</v>
      </c>
      <c r="DA911">
        <f>AJ911</f>
        <v>1</v>
      </c>
      <c r="DB911">
        <f t="shared" si="75"/>
        <v>6.17</v>
      </c>
      <c r="DC911">
        <f t="shared" si="76"/>
        <v>5.1100000000000003</v>
      </c>
    </row>
    <row r="912" spans="1:107" x14ac:dyDescent="0.2">
      <c r="A912">
        <f>ROW(Source!A2996)</f>
        <v>2996</v>
      </c>
      <c r="B912">
        <v>55574044</v>
      </c>
      <c r="C912">
        <v>55580414</v>
      </c>
      <c r="D912">
        <v>52276398</v>
      </c>
      <c r="E912">
        <v>1</v>
      </c>
      <c r="F912">
        <v>1</v>
      </c>
      <c r="G912">
        <v>27</v>
      </c>
      <c r="H912">
        <v>2</v>
      </c>
      <c r="I912" t="s">
        <v>583</v>
      </c>
      <c r="J912" t="s">
        <v>584</v>
      </c>
      <c r="K912" t="s">
        <v>585</v>
      </c>
      <c r="L912">
        <v>1368</v>
      </c>
      <c r="N912">
        <v>1011</v>
      </c>
      <c r="O912" t="s">
        <v>536</v>
      </c>
      <c r="P912" t="s">
        <v>536</v>
      </c>
      <c r="Q912">
        <v>1</v>
      </c>
      <c r="W912">
        <v>0</v>
      </c>
      <c r="X912">
        <v>1948933241</v>
      </c>
      <c r="Y912">
        <v>2.64</v>
      </c>
      <c r="AA912">
        <v>0</v>
      </c>
      <c r="AB912">
        <v>454.31</v>
      </c>
      <c r="AC912">
        <v>405.68</v>
      </c>
      <c r="AD912">
        <v>0</v>
      </c>
      <c r="AE912">
        <v>0</v>
      </c>
      <c r="AF912">
        <v>454.31</v>
      </c>
      <c r="AG912">
        <v>405.68</v>
      </c>
      <c r="AH912">
        <v>0</v>
      </c>
      <c r="AI912">
        <v>1</v>
      </c>
      <c r="AJ912">
        <v>1</v>
      </c>
      <c r="AK912">
        <v>1</v>
      </c>
      <c r="AL912">
        <v>1</v>
      </c>
      <c r="AN912">
        <v>0</v>
      </c>
      <c r="AO912">
        <v>1</v>
      </c>
      <c r="AP912">
        <v>0</v>
      </c>
      <c r="AQ912">
        <v>0</v>
      </c>
      <c r="AR912">
        <v>0</v>
      </c>
      <c r="AS912" t="s">
        <v>3</v>
      </c>
      <c r="AT912">
        <v>2.64</v>
      </c>
      <c r="AU912" t="s">
        <v>3</v>
      </c>
      <c r="AV912">
        <v>0</v>
      </c>
      <c r="AW912">
        <v>2</v>
      </c>
      <c r="AX912">
        <v>55580427</v>
      </c>
      <c r="AY912">
        <v>1</v>
      </c>
      <c r="AZ912">
        <v>0</v>
      </c>
      <c r="BA912">
        <v>879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CX912">
        <f>Y912*Source!I2996</f>
        <v>3.96</v>
      </c>
      <c r="CY912">
        <f>AB912</f>
        <v>454.31</v>
      </c>
      <c r="CZ912">
        <f>AF912</f>
        <v>454.31</v>
      </c>
      <c r="DA912">
        <f>AJ912</f>
        <v>1</v>
      </c>
      <c r="DB912">
        <f t="shared" si="75"/>
        <v>1199.3800000000001</v>
      </c>
      <c r="DC912">
        <f t="shared" si="76"/>
        <v>1071</v>
      </c>
    </row>
    <row r="913" spans="1:107" x14ac:dyDescent="0.2">
      <c r="A913">
        <f>ROW(Source!A2996)</f>
        <v>2996</v>
      </c>
      <c r="B913">
        <v>55574044</v>
      </c>
      <c r="C913">
        <v>55580414</v>
      </c>
      <c r="D913">
        <v>52279222</v>
      </c>
      <c r="E913">
        <v>1</v>
      </c>
      <c r="F913">
        <v>1</v>
      </c>
      <c r="G913">
        <v>27</v>
      </c>
      <c r="H913">
        <v>3</v>
      </c>
      <c r="I913" t="s">
        <v>586</v>
      </c>
      <c r="J913" t="s">
        <v>587</v>
      </c>
      <c r="K913" t="s">
        <v>588</v>
      </c>
      <c r="L913">
        <v>1327</v>
      </c>
      <c r="N913">
        <v>1005</v>
      </c>
      <c r="O913" t="s">
        <v>549</v>
      </c>
      <c r="P913" t="s">
        <v>549</v>
      </c>
      <c r="Q913">
        <v>1</v>
      </c>
      <c r="W913">
        <v>0</v>
      </c>
      <c r="X913">
        <v>-656702110</v>
      </c>
      <c r="Y913">
        <v>5.6</v>
      </c>
      <c r="AA913">
        <v>12.02</v>
      </c>
      <c r="AB913">
        <v>0</v>
      </c>
      <c r="AC913">
        <v>0</v>
      </c>
      <c r="AD913">
        <v>0</v>
      </c>
      <c r="AE913">
        <v>12.02</v>
      </c>
      <c r="AF913">
        <v>0</v>
      </c>
      <c r="AG913">
        <v>0</v>
      </c>
      <c r="AH913">
        <v>0</v>
      </c>
      <c r="AI913">
        <v>1</v>
      </c>
      <c r="AJ913">
        <v>1</v>
      </c>
      <c r="AK913">
        <v>1</v>
      </c>
      <c r="AL913">
        <v>1</v>
      </c>
      <c r="AN913">
        <v>0</v>
      </c>
      <c r="AO913">
        <v>1</v>
      </c>
      <c r="AP913">
        <v>0</v>
      </c>
      <c r="AQ913">
        <v>0</v>
      </c>
      <c r="AR913">
        <v>0</v>
      </c>
      <c r="AS913" t="s">
        <v>3</v>
      </c>
      <c r="AT913">
        <v>5.6</v>
      </c>
      <c r="AU913" t="s">
        <v>3</v>
      </c>
      <c r="AV913">
        <v>0</v>
      </c>
      <c r="AW913">
        <v>2</v>
      </c>
      <c r="AX913">
        <v>55580428</v>
      </c>
      <c r="AY913">
        <v>1</v>
      </c>
      <c r="AZ913">
        <v>0</v>
      </c>
      <c r="BA913">
        <v>880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CX913">
        <f>Y913*Source!I2996</f>
        <v>8.3999999999999986</v>
      </c>
      <c r="CY913">
        <f t="shared" ref="CY913:CY918" si="77">AA913</f>
        <v>12.02</v>
      </c>
      <c r="CZ913">
        <f t="shared" ref="CZ913:CZ918" si="78">AE913</f>
        <v>12.02</v>
      </c>
      <c r="DA913">
        <f t="shared" ref="DA913:DA918" si="79">AI913</f>
        <v>1</v>
      </c>
      <c r="DB913">
        <f t="shared" si="75"/>
        <v>67.31</v>
      </c>
      <c r="DC913">
        <f t="shared" si="76"/>
        <v>0</v>
      </c>
    </row>
    <row r="914" spans="1:107" x14ac:dyDescent="0.2">
      <c r="A914">
        <f>ROW(Source!A2996)</f>
        <v>2996</v>
      </c>
      <c r="B914">
        <v>55574044</v>
      </c>
      <c r="C914">
        <v>55580414</v>
      </c>
      <c r="D914">
        <v>52279309</v>
      </c>
      <c r="E914">
        <v>1</v>
      </c>
      <c r="F914">
        <v>1</v>
      </c>
      <c r="G914">
        <v>27</v>
      </c>
      <c r="H914">
        <v>3</v>
      </c>
      <c r="I914" t="s">
        <v>589</v>
      </c>
      <c r="J914" t="s">
        <v>590</v>
      </c>
      <c r="K914" t="s">
        <v>591</v>
      </c>
      <c r="L914">
        <v>1348</v>
      </c>
      <c r="N914">
        <v>1009</v>
      </c>
      <c r="O914" t="s">
        <v>120</v>
      </c>
      <c r="P914" t="s">
        <v>120</v>
      </c>
      <c r="Q914">
        <v>1000</v>
      </c>
      <c r="W914">
        <v>0</v>
      </c>
      <c r="X914">
        <v>2135985724</v>
      </c>
      <c r="Y914">
        <v>3.15E-3</v>
      </c>
      <c r="AA914">
        <v>343020.03</v>
      </c>
      <c r="AB914">
        <v>0</v>
      </c>
      <c r="AC914">
        <v>0</v>
      </c>
      <c r="AD914">
        <v>0</v>
      </c>
      <c r="AE914">
        <v>343020.03</v>
      </c>
      <c r="AF914">
        <v>0</v>
      </c>
      <c r="AG914">
        <v>0</v>
      </c>
      <c r="AH914">
        <v>0</v>
      </c>
      <c r="AI914">
        <v>1</v>
      </c>
      <c r="AJ914">
        <v>1</v>
      </c>
      <c r="AK914">
        <v>1</v>
      </c>
      <c r="AL914">
        <v>1</v>
      </c>
      <c r="AN914">
        <v>0</v>
      </c>
      <c r="AO914">
        <v>1</v>
      </c>
      <c r="AP914">
        <v>0</v>
      </c>
      <c r="AQ914">
        <v>0</v>
      </c>
      <c r="AR914">
        <v>0</v>
      </c>
      <c r="AS914" t="s">
        <v>3</v>
      </c>
      <c r="AT914">
        <v>3.15E-3</v>
      </c>
      <c r="AU914" t="s">
        <v>3</v>
      </c>
      <c r="AV914">
        <v>0</v>
      </c>
      <c r="AW914">
        <v>2</v>
      </c>
      <c r="AX914">
        <v>55580429</v>
      </c>
      <c r="AY914">
        <v>1</v>
      </c>
      <c r="AZ914">
        <v>0</v>
      </c>
      <c r="BA914">
        <v>881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CX914">
        <f>Y914*Source!I2996</f>
        <v>4.725E-3</v>
      </c>
      <c r="CY914">
        <f t="shared" si="77"/>
        <v>343020.03</v>
      </c>
      <c r="CZ914">
        <f t="shared" si="78"/>
        <v>343020.03</v>
      </c>
      <c r="DA914">
        <f t="shared" si="79"/>
        <v>1</v>
      </c>
      <c r="DB914">
        <f t="shared" si="75"/>
        <v>1080.51</v>
      </c>
      <c r="DC914">
        <f t="shared" si="76"/>
        <v>0</v>
      </c>
    </row>
    <row r="915" spans="1:107" x14ac:dyDescent="0.2">
      <c r="A915">
        <f>ROW(Source!A2996)</f>
        <v>2996</v>
      </c>
      <c r="B915">
        <v>55574044</v>
      </c>
      <c r="C915">
        <v>55580414</v>
      </c>
      <c r="D915">
        <v>52279526</v>
      </c>
      <c r="E915">
        <v>1</v>
      </c>
      <c r="F915">
        <v>1</v>
      </c>
      <c r="G915">
        <v>27</v>
      </c>
      <c r="H915">
        <v>3</v>
      </c>
      <c r="I915" t="s">
        <v>149</v>
      </c>
      <c r="J915" t="s">
        <v>152</v>
      </c>
      <c r="K915" t="s">
        <v>150</v>
      </c>
      <c r="L915">
        <v>1346</v>
      </c>
      <c r="N915">
        <v>1009</v>
      </c>
      <c r="O915" t="s">
        <v>151</v>
      </c>
      <c r="P915" t="s">
        <v>151</v>
      </c>
      <c r="Q915">
        <v>1</v>
      </c>
      <c r="W915">
        <v>1</v>
      </c>
      <c r="X915">
        <v>-78256104</v>
      </c>
      <c r="Y915">
        <v>-735</v>
      </c>
      <c r="AA915">
        <v>17.77</v>
      </c>
      <c r="AB915">
        <v>0</v>
      </c>
      <c r="AC915">
        <v>0</v>
      </c>
      <c r="AD915">
        <v>0</v>
      </c>
      <c r="AE915">
        <v>17.77</v>
      </c>
      <c r="AF915">
        <v>0</v>
      </c>
      <c r="AG915">
        <v>0</v>
      </c>
      <c r="AH915">
        <v>0</v>
      </c>
      <c r="AI915">
        <v>1</v>
      </c>
      <c r="AJ915">
        <v>1</v>
      </c>
      <c r="AK915">
        <v>1</v>
      </c>
      <c r="AL915">
        <v>1</v>
      </c>
      <c r="AN915">
        <v>0</v>
      </c>
      <c r="AO915">
        <v>1</v>
      </c>
      <c r="AP915">
        <v>0</v>
      </c>
      <c r="AQ915">
        <v>0</v>
      </c>
      <c r="AR915">
        <v>0</v>
      </c>
      <c r="AS915" t="s">
        <v>3</v>
      </c>
      <c r="AT915">
        <v>-735</v>
      </c>
      <c r="AU915" t="s">
        <v>3</v>
      </c>
      <c r="AV915">
        <v>0</v>
      </c>
      <c r="AW915">
        <v>2</v>
      </c>
      <c r="AX915">
        <v>55580430</v>
      </c>
      <c r="AY915">
        <v>1</v>
      </c>
      <c r="AZ915">
        <v>6144</v>
      </c>
      <c r="BA915">
        <v>882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CX915">
        <f>Y915*Source!I2996</f>
        <v>-1102.5</v>
      </c>
      <c r="CY915">
        <f t="shared" si="77"/>
        <v>17.77</v>
      </c>
      <c r="CZ915">
        <f t="shared" si="78"/>
        <v>17.77</v>
      </c>
      <c r="DA915">
        <f t="shared" si="79"/>
        <v>1</v>
      </c>
      <c r="DB915">
        <f t="shared" si="75"/>
        <v>-13060.95</v>
      </c>
      <c r="DC915">
        <f t="shared" si="76"/>
        <v>0</v>
      </c>
    </row>
    <row r="916" spans="1:107" x14ac:dyDescent="0.2">
      <c r="A916">
        <f>ROW(Source!A2996)</f>
        <v>2996</v>
      </c>
      <c r="B916">
        <v>55574044</v>
      </c>
      <c r="C916">
        <v>55580414</v>
      </c>
      <c r="D916">
        <v>52279527</v>
      </c>
      <c r="E916">
        <v>1</v>
      </c>
      <c r="F916">
        <v>1</v>
      </c>
      <c r="G916">
        <v>27</v>
      </c>
      <c r="H916">
        <v>3</v>
      </c>
      <c r="I916" t="s">
        <v>158</v>
      </c>
      <c r="J916" t="s">
        <v>160</v>
      </c>
      <c r="K916" t="s">
        <v>311</v>
      </c>
      <c r="L916">
        <v>1346</v>
      </c>
      <c r="N916">
        <v>1009</v>
      </c>
      <c r="O916" t="s">
        <v>151</v>
      </c>
      <c r="P916" t="s">
        <v>151</v>
      </c>
      <c r="Q916">
        <v>1</v>
      </c>
      <c r="W916">
        <v>0</v>
      </c>
      <c r="X916">
        <v>1362637907</v>
      </c>
      <c r="Y916">
        <v>735</v>
      </c>
      <c r="AA916">
        <v>94.72</v>
      </c>
      <c r="AB916">
        <v>0</v>
      </c>
      <c r="AC916">
        <v>0</v>
      </c>
      <c r="AD916">
        <v>0</v>
      </c>
      <c r="AE916">
        <v>94.72</v>
      </c>
      <c r="AF916">
        <v>0</v>
      </c>
      <c r="AG916">
        <v>0</v>
      </c>
      <c r="AH916">
        <v>0</v>
      </c>
      <c r="AI916">
        <v>1</v>
      </c>
      <c r="AJ916">
        <v>1</v>
      </c>
      <c r="AK916">
        <v>1</v>
      </c>
      <c r="AL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 t="s">
        <v>3</v>
      </c>
      <c r="AT916">
        <v>735</v>
      </c>
      <c r="AU916" t="s">
        <v>3</v>
      </c>
      <c r="AV916">
        <v>0</v>
      </c>
      <c r="AW916">
        <v>1</v>
      </c>
      <c r="AX916">
        <v>-1</v>
      </c>
      <c r="AY916">
        <v>0</v>
      </c>
      <c r="AZ916">
        <v>0</v>
      </c>
      <c r="BA916" t="s">
        <v>3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CX916">
        <f>Y916*Source!I2996</f>
        <v>1102.5</v>
      </c>
      <c r="CY916">
        <f t="shared" si="77"/>
        <v>94.72</v>
      </c>
      <c r="CZ916">
        <f t="shared" si="78"/>
        <v>94.72</v>
      </c>
      <c r="DA916">
        <f t="shared" si="79"/>
        <v>1</v>
      </c>
      <c r="DB916">
        <f t="shared" si="75"/>
        <v>69619.199999999997</v>
      </c>
      <c r="DC916">
        <f t="shared" si="76"/>
        <v>0</v>
      </c>
    </row>
    <row r="917" spans="1:107" x14ac:dyDescent="0.2">
      <c r="A917">
        <f>ROW(Source!A2996)</f>
        <v>2996</v>
      </c>
      <c r="B917">
        <v>55574044</v>
      </c>
      <c r="C917">
        <v>55580414</v>
      </c>
      <c r="D917">
        <v>52279533</v>
      </c>
      <c r="E917">
        <v>1</v>
      </c>
      <c r="F917">
        <v>1</v>
      </c>
      <c r="G917">
        <v>27</v>
      </c>
      <c r="H917">
        <v>3</v>
      </c>
      <c r="I917" t="s">
        <v>592</v>
      </c>
      <c r="J917" t="s">
        <v>593</v>
      </c>
      <c r="K917" t="s">
        <v>594</v>
      </c>
      <c r="L917">
        <v>1346</v>
      </c>
      <c r="N917">
        <v>1009</v>
      </c>
      <c r="O917" t="s">
        <v>151</v>
      </c>
      <c r="P917" t="s">
        <v>151</v>
      </c>
      <c r="Q917">
        <v>1</v>
      </c>
      <c r="W917">
        <v>0</v>
      </c>
      <c r="X917">
        <v>1434584530</v>
      </c>
      <c r="Y917">
        <v>241.5</v>
      </c>
      <c r="AA917">
        <v>202.34</v>
      </c>
      <c r="AB917">
        <v>0</v>
      </c>
      <c r="AC917">
        <v>0</v>
      </c>
      <c r="AD917">
        <v>0</v>
      </c>
      <c r="AE917">
        <v>202.34</v>
      </c>
      <c r="AF917">
        <v>0</v>
      </c>
      <c r="AG917">
        <v>0</v>
      </c>
      <c r="AH917">
        <v>0</v>
      </c>
      <c r="AI917">
        <v>1</v>
      </c>
      <c r="AJ917">
        <v>1</v>
      </c>
      <c r="AK917">
        <v>1</v>
      </c>
      <c r="AL917">
        <v>1</v>
      </c>
      <c r="AN917">
        <v>0</v>
      </c>
      <c r="AO917">
        <v>1</v>
      </c>
      <c r="AP917">
        <v>0</v>
      </c>
      <c r="AQ917">
        <v>0</v>
      </c>
      <c r="AR917">
        <v>0</v>
      </c>
      <c r="AS917" t="s">
        <v>3</v>
      </c>
      <c r="AT917">
        <v>241.5</v>
      </c>
      <c r="AU917" t="s">
        <v>3</v>
      </c>
      <c r="AV917">
        <v>0</v>
      </c>
      <c r="AW917">
        <v>2</v>
      </c>
      <c r="AX917">
        <v>55580431</v>
      </c>
      <c r="AY917">
        <v>1</v>
      </c>
      <c r="AZ917">
        <v>0</v>
      </c>
      <c r="BA917">
        <v>883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CX917">
        <f>Y917*Source!I2996</f>
        <v>362.25</v>
      </c>
      <c r="CY917">
        <f t="shared" si="77"/>
        <v>202.34</v>
      </c>
      <c r="CZ917">
        <f t="shared" si="78"/>
        <v>202.34</v>
      </c>
      <c r="DA917">
        <f t="shared" si="79"/>
        <v>1</v>
      </c>
      <c r="DB917">
        <f t="shared" si="75"/>
        <v>48865.11</v>
      </c>
      <c r="DC917">
        <f t="shared" si="76"/>
        <v>0</v>
      </c>
    </row>
    <row r="918" spans="1:107" x14ac:dyDescent="0.2">
      <c r="A918">
        <f>ROW(Source!A2996)</f>
        <v>2996</v>
      </c>
      <c r="B918">
        <v>55574044</v>
      </c>
      <c r="C918">
        <v>55580414</v>
      </c>
      <c r="D918">
        <v>52277500</v>
      </c>
      <c r="E918">
        <v>1</v>
      </c>
      <c r="F918">
        <v>1</v>
      </c>
      <c r="G918">
        <v>27</v>
      </c>
      <c r="H918">
        <v>3</v>
      </c>
      <c r="I918" t="s">
        <v>154</v>
      </c>
      <c r="J918" t="s">
        <v>156</v>
      </c>
      <c r="K918" t="s">
        <v>155</v>
      </c>
      <c r="L918">
        <v>1348</v>
      </c>
      <c r="N918">
        <v>1009</v>
      </c>
      <c r="O918" t="s">
        <v>120</v>
      </c>
      <c r="P918" t="s">
        <v>120</v>
      </c>
      <c r="Q918">
        <v>1000</v>
      </c>
      <c r="W918">
        <v>1</v>
      </c>
      <c r="X918">
        <v>-629368275</v>
      </c>
      <c r="Y918">
        <v>-5.2499999999999998E-2</v>
      </c>
      <c r="AA918">
        <v>748299.67</v>
      </c>
      <c r="AB918">
        <v>0</v>
      </c>
      <c r="AC918">
        <v>0</v>
      </c>
      <c r="AD918">
        <v>0</v>
      </c>
      <c r="AE918">
        <v>748299.67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1</v>
      </c>
      <c r="AL918">
        <v>1</v>
      </c>
      <c r="AN918">
        <v>0</v>
      </c>
      <c r="AO918">
        <v>1</v>
      </c>
      <c r="AP918">
        <v>0</v>
      </c>
      <c r="AQ918">
        <v>0</v>
      </c>
      <c r="AR918">
        <v>0</v>
      </c>
      <c r="AS918" t="s">
        <v>3</v>
      </c>
      <c r="AT918">
        <v>-5.2499999999999998E-2</v>
      </c>
      <c r="AU918" t="s">
        <v>3</v>
      </c>
      <c r="AV918">
        <v>0</v>
      </c>
      <c r="AW918">
        <v>2</v>
      </c>
      <c r="AX918">
        <v>55580432</v>
      </c>
      <c r="AY918">
        <v>1</v>
      </c>
      <c r="AZ918">
        <v>6144</v>
      </c>
      <c r="BA918">
        <v>884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CX918">
        <f>Y918*Source!I2996</f>
        <v>-7.8750000000000001E-2</v>
      </c>
      <c r="CY918">
        <f t="shared" si="77"/>
        <v>748299.67</v>
      </c>
      <c r="CZ918">
        <f t="shared" si="78"/>
        <v>748299.67</v>
      </c>
      <c r="DA918">
        <f t="shared" si="79"/>
        <v>1</v>
      </c>
      <c r="DB918">
        <f t="shared" si="75"/>
        <v>-39285.730000000003</v>
      </c>
      <c r="DC918">
        <f t="shared" si="76"/>
        <v>0</v>
      </c>
    </row>
    <row r="919" spans="1:107" x14ac:dyDescent="0.2">
      <c r="A919">
        <f>ROW(Source!A3000)</f>
        <v>3000</v>
      </c>
      <c r="B919">
        <v>55574044</v>
      </c>
      <c r="C919">
        <v>55580439</v>
      </c>
      <c r="D919">
        <v>52263930</v>
      </c>
      <c r="E919">
        <v>27</v>
      </c>
      <c r="F919">
        <v>1</v>
      </c>
      <c r="G919">
        <v>27</v>
      </c>
      <c r="H919">
        <v>1</v>
      </c>
      <c r="I919" t="s">
        <v>530</v>
      </c>
      <c r="J919" t="s">
        <v>3</v>
      </c>
      <c r="K919" t="s">
        <v>531</v>
      </c>
      <c r="L919">
        <v>1191</v>
      </c>
      <c r="N919">
        <v>1013</v>
      </c>
      <c r="O919" t="s">
        <v>532</v>
      </c>
      <c r="P919" t="s">
        <v>532</v>
      </c>
      <c r="Q919">
        <v>1</v>
      </c>
      <c r="W919">
        <v>0</v>
      </c>
      <c r="X919">
        <v>476480486</v>
      </c>
      <c r="Y919">
        <v>2.65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1</v>
      </c>
      <c r="AK919">
        <v>1</v>
      </c>
      <c r="AL919">
        <v>1</v>
      </c>
      <c r="AN919">
        <v>0</v>
      </c>
      <c r="AO919">
        <v>1</v>
      </c>
      <c r="AP919">
        <v>0</v>
      </c>
      <c r="AQ919">
        <v>0</v>
      </c>
      <c r="AR919">
        <v>0</v>
      </c>
      <c r="AS919" t="s">
        <v>3</v>
      </c>
      <c r="AT919">
        <v>2.65</v>
      </c>
      <c r="AU919" t="s">
        <v>3</v>
      </c>
      <c r="AV919">
        <v>1</v>
      </c>
      <c r="AW919">
        <v>2</v>
      </c>
      <c r="AX919">
        <v>55580444</v>
      </c>
      <c r="AY919">
        <v>1</v>
      </c>
      <c r="AZ919">
        <v>0</v>
      </c>
      <c r="BA919">
        <v>885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CX919">
        <f>Y919*Source!I3000</f>
        <v>3.9749999999999996</v>
      </c>
      <c r="CY919">
        <f>AD919</f>
        <v>0</v>
      </c>
      <c r="CZ919">
        <f>AH919</f>
        <v>0</v>
      </c>
      <c r="DA919">
        <f>AL919</f>
        <v>1</v>
      </c>
      <c r="DB919">
        <f t="shared" si="75"/>
        <v>0</v>
      </c>
      <c r="DC919">
        <f t="shared" si="76"/>
        <v>0</v>
      </c>
    </row>
    <row r="920" spans="1:107" x14ac:dyDescent="0.2">
      <c r="A920">
        <f>ROW(Source!A3000)</f>
        <v>3000</v>
      </c>
      <c r="B920">
        <v>55574044</v>
      </c>
      <c r="C920">
        <v>55580439</v>
      </c>
      <c r="D920">
        <v>52276789</v>
      </c>
      <c r="E920">
        <v>1</v>
      </c>
      <c r="F920">
        <v>1</v>
      </c>
      <c r="G920">
        <v>27</v>
      </c>
      <c r="H920">
        <v>2</v>
      </c>
      <c r="I920" t="s">
        <v>574</v>
      </c>
      <c r="J920" t="s">
        <v>575</v>
      </c>
      <c r="K920" t="s">
        <v>576</v>
      </c>
      <c r="L920">
        <v>1368</v>
      </c>
      <c r="N920">
        <v>1011</v>
      </c>
      <c r="O920" t="s">
        <v>536</v>
      </c>
      <c r="P920" t="s">
        <v>536</v>
      </c>
      <c r="Q920">
        <v>1</v>
      </c>
      <c r="W920">
        <v>0</v>
      </c>
      <c r="X920">
        <v>2028281919</v>
      </c>
      <c r="Y920">
        <v>0.5</v>
      </c>
      <c r="AA920">
        <v>0</v>
      </c>
      <c r="AB920">
        <v>531.41</v>
      </c>
      <c r="AC920">
        <v>373.56</v>
      </c>
      <c r="AD920">
        <v>0</v>
      </c>
      <c r="AE920">
        <v>0</v>
      </c>
      <c r="AF920">
        <v>531.41</v>
      </c>
      <c r="AG920">
        <v>373.56</v>
      </c>
      <c r="AH920">
        <v>0</v>
      </c>
      <c r="AI920">
        <v>1</v>
      </c>
      <c r="AJ920">
        <v>1</v>
      </c>
      <c r="AK920">
        <v>1</v>
      </c>
      <c r="AL920">
        <v>1</v>
      </c>
      <c r="AN920">
        <v>0</v>
      </c>
      <c r="AO920">
        <v>1</v>
      </c>
      <c r="AP920">
        <v>0</v>
      </c>
      <c r="AQ920">
        <v>0</v>
      </c>
      <c r="AR920">
        <v>0</v>
      </c>
      <c r="AS920" t="s">
        <v>3</v>
      </c>
      <c r="AT920">
        <v>0.5</v>
      </c>
      <c r="AU920" t="s">
        <v>3</v>
      </c>
      <c r="AV920">
        <v>0</v>
      </c>
      <c r="AW920">
        <v>2</v>
      </c>
      <c r="AX920">
        <v>55580445</v>
      </c>
      <c r="AY920">
        <v>1</v>
      </c>
      <c r="AZ920">
        <v>0</v>
      </c>
      <c r="BA920">
        <v>886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CX920">
        <f>Y920*Source!I3000</f>
        <v>0.75</v>
      </c>
      <c r="CY920">
        <f>AB920</f>
        <v>531.41</v>
      </c>
      <c r="CZ920">
        <f>AF920</f>
        <v>531.41</v>
      </c>
      <c r="DA920">
        <f>AJ920</f>
        <v>1</v>
      </c>
      <c r="DB920">
        <f t="shared" si="75"/>
        <v>265.70999999999998</v>
      </c>
      <c r="DC920">
        <f t="shared" si="76"/>
        <v>186.78</v>
      </c>
    </row>
    <row r="921" spans="1:107" x14ac:dyDescent="0.2">
      <c r="A921">
        <f>ROW(Source!A3000)</f>
        <v>3000</v>
      </c>
      <c r="B921">
        <v>55574044</v>
      </c>
      <c r="C921">
        <v>55580439</v>
      </c>
      <c r="D921">
        <v>52276398</v>
      </c>
      <c r="E921">
        <v>1</v>
      </c>
      <c r="F921">
        <v>1</v>
      </c>
      <c r="G921">
        <v>27</v>
      </c>
      <c r="H921">
        <v>2</v>
      </c>
      <c r="I921" t="s">
        <v>583</v>
      </c>
      <c r="J921" t="s">
        <v>584</v>
      </c>
      <c r="K921" t="s">
        <v>585</v>
      </c>
      <c r="L921">
        <v>1368</v>
      </c>
      <c r="N921">
        <v>1011</v>
      </c>
      <c r="O921" t="s">
        <v>536</v>
      </c>
      <c r="P921" t="s">
        <v>536</v>
      </c>
      <c r="Q921">
        <v>1</v>
      </c>
      <c r="W921">
        <v>0</v>
      </c>
      <c r="X921">
        <v>1948933241</v>
      </c>
      <c r="Y921">
        <v>0.5</v>
      </c>
      <c r="AA921">
        <v>0</v>
      </c>
      <c r="AB921">
        <v>454.31</v>
      </c>
      <c r="AC921">
        <v>405.68</v>
      </c>
      <c r="AD921">
        <v>0</v>
      </c>
      <c r="AE921">
        <v>0</v>
      </c>
      <c r="AF921">
        <v>454.31</v>
      </c>
      <c r="AG921">
        <v>405.68</v>
      </c>
      <c r="AH921">
        <v>0</v>
      </c>
      <c r="AI921">
        <v>1</v>
      </c>
      <c r="AJ921">
        <v>1</v>
      </c>
      <c r="AK921">
        <v>1</v>
      </c>
      <c r="AL921">
        <v>1</v>
      </c>
      <c r="AN921">
        <v>0</v>
      </c>
      <c r="AO921">
        <v>1</v>
      </c>
      <c r="AP921">
        <v>0</v>
      </c>
      <c r="AQ921">
        <v>0</v>
      </c>
      <c r="AR921">
        <v>0</v>
      </c>
      <c r="AS921" t="s">
        <v>3</v>
      </c>
      <c r="AT921">
        <v>0.5</v>
      </c>
      <c r="AU921" t="s">
        <v>3</v>
      </c>
      <c r="AV921">
        <v>0</v>
      </c>
      <c r="AW921">
        <v>2</v>
      </c>
      <c r="AX921">
        <v>55580446</v>
      </c>
      <c r="AY921">
        <v>1</v>
      </c>
      <c r="AZ921">
        <v>0</v>
      </c>
      <c r="BA921">
        <v>887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CX921">
        <f>Y921*Source!I3000</f>
        <v>0.75</v>
      </c>
      <c r="CY921">
        <f>AB921</f>
        <v>454.31</v>
      </c>
      <c r="CZ921">
        <f>AF921</f>
        <v>454.31</v>
      </c>
      <c r="DA921">
        <f>AJ921</f>
        <v>1</v>
      </c>
      <c r="DB921">
        <f t="shared" si="75"/>
        <v>227.16</v>
      </c>
      <c r="DC921">
        <f t="shared" si="76"/>
        <v>202.84</v>
      </c>
    </row>
    <row r="922" spans="1:107" x14ac:dyDescent="0.2">
      <c r="A922">
        <f>ROW(Source!A3000)</f>
        <v>3000</v>
      </c>
      <c r="B922">
        <v>55574044</v>
      </c>
      <c r="C922">
        <v>55580439</v>
      </c>
      <c r="D922">
        <v>52279526</v>
      </c>
      <c r="E922">
        <v>1</v>
      </c>
      <c r="F922">
        <v>1</v>
      </c>
      <c r="G922">
        <v>27</v>
      </c>
      <c r="H922">
        <v>3</v>
      </c>
      <c r="I922" t="s">
        <v>149</v>
      </c>
      <c r="J922" t="s">
        <v>152</v>
      </c>
      <c r="K922" t="s">
        <v>150</v>
      </c>
      <c r="L922">
        <v>1346</v>
      </c>
      <c r="N922">
        <v>1009</v>
      </c>
      <c r="O922" t="s">
        <v>151</v>
      </c>
      <c r="P922" t="s">
        <v>151</v>
      </c>
      <c r="Q922">
        <v>1</v>
      </c>
      <c r="W922">
        <v>1</v>
      </c>
      <c r="X922">
        <v>-78256104</v>
      </c>
      <c r="Y922">
        <v>-147</v>
      </c>
      <c r="AA922">
        <v>17.77</v>
      </c>
      <c r="AB922">
        <v>0</v>
      </c>
      <c r="AC922">
        <v>0</v>
      </c>
      <c r="AD922">
        <v>0</v>
      </c>
      <c r="AE922">
        <v>17.77</v>
      </c>
      <c r="AF922">
        <v>0</v>
      </c>
      <c r="AG922">
        <v>0</v>
      </c>
      <c r="AH922">
        <v>0</v>
      </c>
      <c r="AI922">
        <v>1</v>
      </c>
      <c r="AJ922">
        <v>1</v>
      </c>
      <c r="AK922">
        <v>1</v>
      </c>
      <c r="AL922">
        <v>1</v>
      </c>
      <c r="AN922">
        <v>0</v>
      </c>
      <c r="AO922">
        <v>1</v>
      </c>
      <c r="AP922">
        <v>0</v>
      </c>
      <c r="AQ922">
        <v>0</v>
      </c>
      <c r="AR922">
        <v>0</v>
      </c>
      <c r="AS922" t="s">
        <v>3</v>
      </c>
      <c r="AT922">
        <v>-147</v>
      </c>
      <c r="AU922" t="s">
        <v>3</v>
      </c>
      <c r="AV922">
        <v>0</v>
      </c>
      <c r="AW922">
        <v>2</v>
      </c>
      <c r="AX922">
        <v>55580447</v>
      </c>
      <c r="AY922">
        <v>1</v>
      </c>
      <c r="AZ922">
        <v>6144</v>
      </c>
      <c r="BA922">
        <v>888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CX922">
        <f>Y922*Source!I3000</f>
        <v>-220.5</v>
      </c>
      <c r="CY922">
        <f>AA922</f>
        <v>17.77</v>
      </c>
      <c r="CZ922">
        <f>AE922</f>
        <v>17.77</v>
      </c>
      <c r="DA922">
        <f>AI922</f>
        <v>1</v>
      </c>
      <c r="DB922">
        <f t="shared" si="75"/>
        <v>-2612.19</v>
      </c>
      <c r="DC922">
        <f t="shared" si="76"/>
        <v>0</v>
      </c>
    </row>
    <row r="923" spans="1:107" x14ac:dyDescent="0.2">
      <c r="A923">
        <f>ROW(Source!A3000)</f>
        <v>3000</v>
      </c>
      <c r="B923">
        <v>55574044</v>
      </c>
      <c r="C923">
        <v>55580439</v>
      </c>
      <c r="D923">
        <v>52279527</v>
      </c>
      <c r="E923">
        <v>1</v>
      </c>
      <c r="F923">
        <v>1</v>
      </c>
      <c r="G923">
        <v>27</v>
      </c>
      <c r="H923">
        <v>3</v>
      </c>
      <c r="I923" t="s">
        <v>158</v>
      </c>
      <c r="J923" t="s">
        <v>160</v>
      </c>
      <c r="K923" t="s">
        <v>311</v>
      </c>
      <c r="L923">
        <v>1346</v>
      </c>
      <c r="N923">
        <v>1009</v>
      </c>
      <c r="O923" t="s">
        <v>151</v>
      </c>
      <c r="P923" t="s">
        <v>151</v>
      </c>
      <c r="Q923">
        <v>1</v>
      </c>
      <c r="W923">
        <v>0</v>
      </c>
      <c r="X923">
        <v>1362637907</v>
      </c>
      <c r="Y923">
        <v>147</v>
      </c>
      <c r="AA923">
        <v>94.72</v>
      </c>
      <c r="AB923">
        <v>0</v>
      </c>
      <c r="AC923">
        <v>0</v>
      </c>
      <c r="AD923">
        <v>0</v>
      </c>
      <c r="AE923">
        <v>94.72</v>
      </c>
      <c r="AF923">
        <v>0</v>
      </c>
      <c r="AG923">
        <v>0</v>
      </c>
      <c r="AH923">
        <v>0</v>
      </c>
      <c r="AI923">
        <v>1</v>
      </c>
      <c r="AJ923">
        <v>1</v>
      </c>
      <c r="AK923">
        <v>1</v>
      </c>
      <c r="AL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 t="s">
        <v>3</v>
      </c>
      <c r="AT923">
        <v>147</v>
      </c>
      <c r="AU923" t="s">
        <v>3</v>
      </c>
      <c r="AV923">
        <v>0</v>
      </c>
      <c r="AW923">
        <v>1</v>
      </c>
      <c r="AX923">
        <v>-1</v>
      </c>
      <c r="AY923">
        <v>0</v>
      </c>
      <c r="AZ923">
        <v>0</v>
      </c>
      <c r="BA923" t="s">
        <v>3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CX923">
        <f>Y923*Source!I3000</f>
        <v>220.5</v>
      </c>
      <c r="CY923">
        <f>AA923</f>
        <v>94.72</v>
      </c>
      <c r="CZ923">
        <f>AE923</f>
        <v>94.72</v>
      </c>
      <c r="DA923">
        <f>AI923</f>
        <v>1</v>
      </c>
      <c r="DB923">
        <f t="shared" si="75"/>
        <v>13923.84</v>
      </c>
      <c r="DC923">
        <f t="shared" si="76"/>
        <v>0</v>
      </c>
    </row>
    <row r="924" spans="1:107" x14ac:dyDescent="0.2">
      <c r="A924">
        <f>ROW(Source!A3000)</f>
        <v>3000</v>
      </c>
      <c r="B924">
        <v>55574044</v>
      </c>
      <c r="C924">
        <v>55580439</v>
      </c>
      <c r="D924">
        <v>52279533</v>
      </c>
      <c r="E924">
        <v>1</v>
      </c>
      <c r="F924">
        <v>1</v>
      </c>
      <c r="G924">
        <v>27</v>
      </c>
      <c r="H924">
        <v>3</v>
      </c>
      <c r="I924" t="s">
        <v>592</v>
      </c>
      <c r="J924" t="s">
        <v>593</v>
      </c>
      <c r="K924" t="s">
        <v>594</v>
      </c>
      <c r="L924">
        <v>1346</v>
      </c>
      <c r="N924">
        <v>1009</v>
      </c>
      <c r="O924" t="s">
        <v>151</v>
      </c>
      <c r="P924" t="s">
        <v>151</v>
      </c>
      <c r="Q924">
        <v>1</v>
      </c>
      <c r="W924">
        <v>0</v>
      </c>
      <c r="X924">
        <v>1434584530</v>
      </c>
      <c r="Y924">
        <v>42</v>
      </c>
      <c r="AA924">
        <v>202.34</v>
      </c>
      <c r="AB924">
        <v>0</v>
      </c>
      <c r="AC924">
        <v>0</v>
      </c>
      <c r="AD924">
        <v>0</v>
      </c>
      <c r="AE924">
        <v>202.34</v>
      </c>
      <c r="AF924">
        <v>0</v>
      </c>
      <c r="AG924">
        <v>0</v>
      </c>
      <c r="AH924">
        <v>0</v>
      </c>
      <c r="AI924">
        <v>1</v>
      </c>
      <c r="AJ924">
        <v>1</v>
      </c>
      <c r="AK924">
        <v>1</v>
      </c>
      <c r="AL924">
        <v>1</v>
      </c>
      <c r="AN924">
        <v>0</v>
      </c>
      <c r="AO924">
        <v>1</v>
      </c>
      <c r="AP924">
        <v>0</v>
      </c>
      <c r="AQ924">
        <v>0</v>
      </c>
      <c r="AR924">
        <v>0</v>
      </c>
      <c r="AS924" t="s">
        <v>3</v>
      </c>
      <c r="AT924">
        <v>42</v>
      </c>
      <c r="AU924" t="s">
        <v>3</v>
      </c>
      <c r="AV924">
        <v>0</v>
      </c>
      <c r="AW924">
        <v>2</v>
      </c>
      <c r="AX924">
        <v>55580448</v>
      </c>
      <c r="AY924">
        <v>1</v>
      </c>
      <c r="AZ924">
        <v>0</v>
      </c>
      <c r="BA924">
        <v>889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CX924">
        <f>Y924*Source!I3000</f>
        <v>63</v>
      </c>
      <c r="CY924">
        <f>AA924</f>
        <v>202.34</v>
      </c>
      <c r="CZ924">
        <f>AE924</f>
        <v>202.34</v>
      </c>
      <c r="DA924">
        <f>AI924</f>
        <v>1</v>
      </c>
      <c r="DB924">
        <f t="shared" si="75"/>
        <v>8498.2800000000007</v>
      </c>
      <c r="DC924">
        <f t="shared" si="76"/>
        <v>0</v>
      </c>
    </row>
    <row r="925" spans="1:107" x14ac:dyDescent="0.2">
      <c r="A925">
        <f>ROW(Source!A3000)</f>
        <v>3000</v>
      </c>
      <c r="B925">
        <v>55574044</v>
      </c>
      <c r="C925">
        <v>55580439</v>
      </c>
      <c r="D925">
        <v>52277500</v>
      </c>
      <c r="E925">
        <v>1</v>
      </c>
      <c r="F925">
        <v>1</v>
      </c>
      <c r="G925">
        <v>27</v>
      </c>
      <c r="H925">
        <v>3</v>
      </c>
      <c r="I925" t="s">
        <v>154</v>
      </c>
      <c r="J925" t="s">
        <v>156</v>
      </c>
      <c r="K925" t="s">
        <v>155</v>
      </c>
      <c r="L925">
        <v>1348</v>
      </c>
      <c r="N925">
        <v>1009</v>
      </c>
      <c r="O925" t="s">
        <v>120</v>
      </c>
      <c r="P925" t="s">
        <v>120</v>
      </c>
      <c r="Q925">
        <v>1000</v>
      </c>
      <c r="W925">
        <v>1</v>
      </c>
      <c r="X925">
        <v>-629368275</v>
      </c>
      <c r="Y925">
        <v>-1.0500000000000001E-2</v>
      </c>
      <c r="AA925">
        <v>748299.67</v>
      </c>
      <c r="AB925">
        <v>0</v>
      </c>
      <c r="AC925">
        <v>0</v>
      </c>
      <c r="AD925">
        <v>0</v>
      </c>
      <c r="AE925">
        <v>748299.67</v>
      </c>
      <c r="AF925">
        <v>0</v>
      </c>
      <c r="AG925">
        <v>0</v>
      </c>
      <c r="AH925">
        <v>0</v>
      </c>
      <c r="AI925">
        <v>1</v>
      </c>
      <c r="AJ925">
        <v>1</v>
      </c>
      <c r="AK925">
        <v>1</v>
      </c>
      <c r="AL925">
        <v>1</v>
      </c>
      <c r="AN925">
        <v>0</v>
      </c>
      <c r="AO925">
        <v>1</v>
      </c>
      <c r="AP925">
        <v>0</v>
      </c>
      <c r="AQ925">
        <v>0</v>
      </c>
      <c r="AR925">
        <v>0</v>
      </c>
      <c r="AS925" t="s">
        <v>3</v>
      </c>
      <c r="AT925">
        <v>-1.0500000000000001E-2</v>
      </c>
      <c r="AU925" t="s">
        <v>3</v>
      </c>
      <c r="AV925">
        <v>0</v>
      </c>
      <c r="AW925">
        <v>2</v>
      </c>
      <c r="AX925">
        <v>55580449</v>
      </c>
      <c r="AY925">
        <v>1</v>
      </c>
      <c r="AZ925">
        <v>6144</v>
      </c>
      <c r="BA925">
        <v>890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CX925">
        <f>Y925*Source!I3000</f>
        <v>-1.575E-2</v>
      </c>
      <c r="CY925">
        <f>AA925</f>
        <v>748299.67</v>
      </c>
      <c r="CZ925">
        <f>AE925</f>
        <v>748299.67</v>
      </c>
      <c r="DA925">
        <f>AI925</f>
        <v>1</v>
      </c>
      <c r="DB925">
        <f t="shared" si="75"/>
        <v>-7857.15</v>
      </c>
      <c r="DC925">
        <f t="shared" si="76"/>
        <v>0</v>
      </c>
    </row>
    <row r="926" spans="1:107" x14ac:dyDescent="0.2">
      <c r="A926">
        <f>ROW(Source!A3004)</f>
        <v>3004</v>
      </c>
      <c r="B926">
        <v>55574044</v>
      </c>
      <c r="C926">
        <v>55580456</v>
      </c>
      <c r="D926">
        <v>52263930</v>
      </c>
      <c r="E926">
        <v>27</v>
      </c>
      <c r="F926">
        <v>1</v>
      </c>
      <c r="G926">
        <v>27</v>
      </c>
      <c r="H926">
        <v>1</v>
      </c>
      <c r="I926" t="s">
        <v>530</v>
      </c>
      <c r="J926" t="s">
        <v>3</v>
      </c>
      <c r="K926" t="s">
        <v>531</v>
      </c>
      <c r="L926">
        <v>1191</v>
      </c>
      <c r="N926">
        <v>1013</v>
      </c>
      <c r="O926" t="s">
        <v>532</v>
      </c>
      <c r="P926" t="s">
        <v>532</v>
      </c>
      <c r="Q926">
        <v>1</v>
      </c>
      <c r="W926">
        <v>0</v>
      </c>
      <c r="X926">
        <v>476480486</v>
      </c>
      <c r="Y926">
        <v>80.27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1</v>
      </c>
      <c r="AK926">
        <v>1</v>
      </c>
      <c r="AL926">
        <v>1</v>
      </c>
      <c r="AN926">
        <v>0</v>
      </c>
      <c r="AO926">
        <v>1</v>
      </c>
      <c r="AP926">
        <v>0</v>
      </c>
      <c r="AQ926">
        <v>0</v>
      </c>
      <c r="AR926">
        <v>0</v>
      </c>
      <c r="AS926" t="s">
        <v>3</v>
      </c>
      <c r="AT926">
        <v>80.27</v>
      </c>
      <c r="AU926" t="s">
        <v>3</v>
      </c>
      <c r="AV926">
        <v>1</v>
      </c>
      <c r="AW926">
        <v>2</v>
      </c>
      <c r="AX926">
        <v>55580460</v>
      </c>
      <c r="AY926">
        <v>1</v>
      </c>
      <c r="AZ926">
        <v>0</v>
      </c>
      <c r="BA926">
        <v>891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CX926">
        <f>Y926*Source!I3004</f>
        <v>68.229500000000002</v>
      </c>
      <c r="CY926">
        <f>AD926</f>
        <v>0</v>
      </c>
      <c r="CZ926">
        <f>AH926</f>
        <v>0</v>
      </c>
      <c r="DA926">
        <f>AL926</f>
        <v>1</v>
      </c>
      <c r="DB926">
        <f t="shared" si="75"/>
        <v>0</v>
      </c>
      <c r="DC926">
        <f t="shared" si="76"/>
        <v>0</v>
      </c>
    </row>
    <row r="927" spans="1:107" x14ac:dyDescent="0.2">
      <c r="A927">
        <f>ROW(Source!A3004)</f>
        <v>3004</v>
      </c>
      <c r="B927">
        <v>55574044</v>
      </c>
      <c r="C927">
        <v>55580456</v>
      </c>
      <c r="D927">
        <v>52279970</v>
      </c>
      <c r="E927">
        <v>1</v>
      </c>
      <c r="F927">
        <v>1</v>
      </c>
      <c r="G927">
        <v>27</v>
      </c>
      <c r="H927">
        <v>3</v>
      </c>
      <c r="I927" t="s">
        <v>595</v>
      </c>
      <c r="J927" t="s">
        <v>596</v>
      </c>
      <c r="K927" t="s">
        <v>597</v>
      </c>
      <c r="L927">
        <v>1339</v>
      </c>
      <c r="N927">
        <v>1007</v>
      </c>
      <c r="O927" t="s">
        <v>175</v>
      </c>
      <c r="P927" t="s">
        <v>175</v>
      </c>
      <c r="Q927">
        <v>1</v>
      </c>
      <c r="W927">
        <v>0</v>
      </c>
      <c r="X927">
        <v>-697630842</v>
      </c>
      <c r="Y927">
        <v>5.9</v>
      </c>
      <c r="AA927">
        <v>3714.73</v>
      </c>
      <c r="AB927">
        <v>0</v>
      </c>
      <c r="AC927">
        <v>0</v>
      </c>
      <c r="AD927">
        <v>0</v>
      </c>
      <c r="AE927">
        <v>3714.73</v>
      </c>
      <c r="AF927">
        <v>0</v>
      </c>
      <c r="AG927">
        <v>0</v>
      </c>
      <c r="AH927">
        <v>0</v>
      </c>
      <c r="AI927">
        <v>1</v>
      </c>
      <c r="AJ927">
        <v>1</v>
      </c>
      <c r="AK927">
        <v>1</v>
      </c>
      <c r="AL927">
        <v>1</v>
      </c>
      <c r="AN927">
        <v>0</v>
      </c>
      <c r="AO927">
        <v>1</v>
      </c>
      <c r="AP927">
        <v>0</v>
      </c>
      <c r="AQ927">
        <v>0</v>
      </c>
      <c r="AR927">
        <v>0</v>
      </c>
      <c r="AS927" t="s">
        <v>3</v>
      </c>
      <c r="AT927">
        <v>5.9</v>
      </c>
      <c r="AU927" t="s">
        <v>3</v>
      </c>
      <c r="AV927">
        <v>0</v>
      </c>
      <c r="AW927">
        <v>2</v>
      </c>
      <c r="AX927">
        <v>55580461</v>
      </c>
      <c r="AY927">
        <v>1</v>
      </c>
      <c r="AZ927">
        <v>0</v>
      </c>
      <c r="BA927">
        <v>892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CX927">
        <f>Y927*Source!I3004</f>
        <v>5.0150000000000006</v>
      </c>
      <c r="CY927">
        <f>AA927</f>
        <v>3714.73</v>
      </c>
      <c r="CZ927">
        <f>AE927</f>
        <v>3714.73</v>
      </c>
      <c r="DA927">
        <f>AI927</f>
        <v>1</v>
      </c>
      <c r="DB927">
        <f t="shared" si="75"/>
        <v>21916.91</v>
      </c>
      <c r="DC927">
        <f t="shared" si="76"/>
        <v>0</v>
      </c>
    </row>
    <row r="928" spans="1:107" x14ac:dyDescent="0.2">
      <c r="A928">
        <f>ROW(Source!A3004)</f>
        <v>3004</v>
      </c>
      <c r="B928">
        <v>55574044</v>
      </c>
      <c r="C928">
        <v>55580456</v>
      </c>
      <c r="D928">
        <v>52280046</v>
      </c>
      <c r="E928">
        <v>1</v>
      </c>
      <c r="F928">
        <v>1</v>
      </c>
      <c r="G928">
        <v>27</v>
      </c>
      <c r="H928">
        <v>3</v>
      </c>
      <c r="I928" t="s">
        <v>598</v>
      </c>
      <c r="J928" t="s">
        <v>599</v>
      </c>
      <c r="K928" t="s">
        <v>600</v>
      </c>
      <c r="L928">
        <v>1339</v>
      </c>
      <c r="N928">
        <v>1007</v>
      </c>
      <c r="O928" t="s">
        <v>175</v>
      </c>
      <c r="P928" t="s">
        <v>175</v>
      </c>
      <c r="Q928">
        <v>1</v>
      </c>
      <c r="W928">
        <v>0</v>
      </c>
      <c r="X928">
        <v>253260963</v>
      </c>
      <c r="Y928">
        <v>0.06</v>
      </c>
      <c r="AA928">
        <v>3392.59</v>
      </c>
      <c r="AB928">
        <v>0</v>
      </c>
      <c r="AC928">
        <v>0</v>
      </c>
      <c r="AD928">
        <v>0</v>
      </c>
      <c r="AE928">
        <v>3392.59</v>
      </c>
      <c r="AF928">
        <v>0</v>
      </c>
      <c r="AG928">
        <v>0</v>
      </c>
      <c r="AH928">
        <v>0</v>
      </c>
      <c r="AI928">
        <v>1</v>
      </c>
      <c r="AJ928">
        <v>1</v>
      </c>
      <c r="AK928">
        <v>1</v>
      </c>
      <c r="AL928">
        <v>1</v>
      </c>
      <c r="AN928">
        <v>0</v>
      </c>
      <c r="AO928">
        <v>1</v>
      </c>
      <c r="AP928">
        <v>0</v>
      </c>
      <c r="AQ928">
        <v>0</v>
      </c>
      <c r="AR928">
        <v>0</v>
      </c>
      <c r="AS928" t="s">
        <v>3</v>
      </c>
      <c r="AT928">
        <v>0.06</v>
      </c>
      <c r="AU928" t="s">
        <v>3</v>
      </c>
      <c r="AV928">
        <v>0</v>
      </c>
      <c r="AW928">
        <v>2</v>
      </c>
      <c r="AX928">
        <v>55580462</v>
      </c>
      <c r="AY928">
        <v>1</v>
      </c>
      <c r="AZ928">
        <v>0</v>
      </c>
      <c r="BA928">
        <v>893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CX928">
        <f>Y928*Source!I3004</f>
        <v>5.0999999999999997E-2</v>
      </c>
      <c r="CY928">
        <f>AA928</f>
        <v>3392.59</v>
      </c>
      <c r="CZ928">
        <f>AE928</f>
        <v>3392.59</v>
      </c>
      <c r="DA928">
        <f>AI928</f>
        <v>1</v>
      </c>
      <c r="DB928">
        <f t="shared" si="75"/>
        <v>203.56</v>
      </c>
      <c r="DC928">
        <f t="shared" si="76"/>
        <v>0</v>
      </c>
    </row>
    <row r="929" spans="1:107" x14ac:dyDescent="0.2">
      <c r="A929">
        <f>ROW(Source!A3004)</f>
        <v>3004</v>
      </c>
      <c r="B929">
        <v>55574044</v>
      </c>
      <c r="C929">
        <v>55580456</v>
      </c>
      <c r="D929">
        <v>52280784</v>
      </c>
      <c r="E929">
        <v>1</v>
      </c>
      <c r="F929">
        <v>1</v>
      </c>
      <c r="G929">
        <v>27</v>
      </c>
      <c r="H929">
        <v>3</v>
      </c>
      <c r="I929" t="s">
        <v>173</v>
      </c>
      <c r="J929" t="s">
        <v>176</v>
      </c>
      <c r="K929" t="s">
        <v>174</v>
      </c>
      <c r="L929">
        <v>1339</v>
      </c>
      <c r="N929">
        <v>1007</v>
      </c>
      <c r="O929" t="s">
        <v>175</v>
      </c>
      <c r="P929" t="s">
        <v>175</v>
      </c>
      <c r="Q929">
        <v>1</v>
      </c>
      <c r="W929">
        <v>1</v>
      </c>
      <c r="X929">
        <v>1857369686</v>
      </c>
      <c r="Y929">
        <v>-4.3</v>
      </c>
      <c r="AA929">
        <v>7833.01</v>
      </c>
      <c r="AB929">
        <v>0</v>
      </c>
      <c r="AC929">
        <v>0</v>
      </c>
      <c r="AD929">
        <v>0</v>
      </c>
      <c r="AE929">
        <v>7833.01</v>
      </c>
      <c r="AF929">
        <v>0</v>
      </c>
      <c r="AG929">
        <v>0</v>
      </c>
      <c r="AH929">
        <v>0</v>
      </c>
      <c r="AI929">
        <v>1</v>
      </c>
      <c r="AJ929">
        <v>1</v>
      </c>
      <c r="AK929">
        <v>1</v>
      </c>
      <c r="AL929">
        <v>1</v>
      </c>
      <c r="AN929">
        <v>0</v>
      </c>
      <c r="AO929">
        <v>1</v>
      </c>
      <c r="AP929">
        <v>0</v>
      </c>
      <c r="AQ929">
        <v>0</v>
      </c>
      <c r="AR929">
        <v>0</v>
      </c>
      <c r="AS929" t="s">
        <v>3</v>
      </c>
      <c r="AT929">
        <v>-4.3</v>
      </c>
      <c r="AU929" t="s">
        <v>3</v>
      </c>
      <c r="AV929">
        <v>0</v>
      </c>
      <c r="AW929">
        <v>2</v>
      </c>
      <c r="AX929">
        <v>55580463</v>
      </c>
      <c r="AY929">
        <v>1</v>
      </c>
      <c r="AZ929">
        <v>6144</v>
      </c>
      <c r="BA929">
        <v>894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CX929">
        <f>Y929*Source!I3004</f>
        <v>-3.6549999999999998</v>
      </c>
      <c r="CY929">
        <f>AA929</f>
        <v>7833.01</v>
      </c>
      <c r="CZ929">
        <f>AE929</f>
        <v>7833.01</v>
      </c>
      <c r="DA929">
        <f>AI929</f>
        <v>1</v>
      </c>
      <c r="DB929">
        <f t="shared" si="75"/>
        <v>-33681.94</v>
      </c>
      <c r="DC929">
        <f t="shared" si="76"/>
        <v>0</v>
      </c>
    </row>
    <row r="930" spans="1:107" x14ac:dyDescent="0.2">
      <c r="A930">
        <f>ROW(Source!A3004)</f>
        <v>3004</v>
      </c>
      <c r="B930">
        <v>55574044</v>
      </c>
      <c r="C930">
        <v>55580456</v>
      </c>
      <c r="D930">
        <v>0</v>
      </c>
      <c r="E930">
        <v>27</v>
      </c>
      <c r="F930">
        <v>1</v>
      </c>
      <c r="G930">
        <v>27</v>
      </c>
      <c r="H930">
        <v>3</v>
      </c>
      <c r="I930" t="s">
        <v>178</v>
      </c>
      <c r="J930" t="s">
        <v>3</v>
      </c>
      <c r="K930" t="s">
        <v>317</v>
      </c>
      <c r="L930">
        <v>1354</v>
      </c>
      <c r="N930">
        <v>1010</v>
      </c>
      <c r="O930" t="s">
        <v>180</v>
      </c>
      <c r="P930" t="s">
        <v>180</v>
      </c>
      <c r="Q930">
        <v>1</v>
      </c>
      <c r="W930">
        <v>0</v>
      </c>
      <c r="X930">
        <v>-988600449</v>
      </c>
      <c r="Y930">
        <v>0</v>
      </c>
      <c r="AA930">
        <v>372.6</v>
      </c>
      <c r="AB930">
        <v>0</v>
      </c>
      <c r="AC930">
        <v>0</v>
      </c>
      <c r="AD930">
        <v>0</v>
      </c>
      <c r="AE930">
        <v>372.6</v>
      </c>
      <c r="AF930">
        <v>0</v>
      </c>
      <c r="AG930">
        <v>0</v>
      </c>
      <c r="AH930">
        <v>0</v>
      </c>
      <c r="AI930">
        <v>1</v>
      </c>
      <c r="AJ930">
        <v>1</v>
      </c>
      <c r="AK930">
        <v>1</v>
      </c>
      <c r="AL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 t="s">
        <v>3</v>
      </c>
      <c r="AT930">
        <v>0</v>
      </c>
      <c r="AU930" t="s">
        <v>3</v>
      </c>
      <c r="AV930">
        <v>0</v>
      </c>
      <c r="AW930">
        <v>1</v>
      </c>
      <c r="AX930">
        <v>-1</v>
      </c>
      <c r="AY930">
        <v>0</v>
      </c>
      <c r="AZ930">
        <v>0</v>
      </c>
      <c r="BA930" t="s">
        <v>3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CX930">
        <f>Y930*Source!I3004</f>
        <v>0</v>
      </c>
      <c r="CY930">
        <f>AA930</f>
        <v>372.6</v>
      </c>
      <c r="CZ930">
        <f>AE930</f>
        <v>372.6</v>
      </c>
      <c r="DA930">
        <f>AI930</f>
        <v>1</v>
      </c>
      <c r="DB930">
        <f t="shared" si="75"/>
        <v>0</v>
      </c>
      <c r="DC930">
        <f t="shared" si="76"/>
        <v>0</v>
      </c>
    </row>
    <row r="931" spans="1:107" x14ac:dyDescent="0.2">
      <c r="A931">
        <f>ROW(Source!A3074)</f>
        <v>3074</v>
      </c>
      <c r="B931">
        <v>55574044</v>
      </c>
      <c r="C931">
        <v>55580524</v>
      </c>
      <c r="D931">
        <v>52263930</v>
      </c>
      <c r="E931">
        <v>27</v>
      </c>
      <c r="F931">
        <v>1</v>
      </c>
      <c r="G931">
        <v>27</v>
      </c>
      <c r="H931">
        <v>1</v>
      </c>
      <c r="I931" t="s">
        <v>530</v>
      </c>
      <c r="J931" t="s">
        <v>3</v>
      </c>
      <c r="K931" t="s">
        <v>531</v>
      </c>
      <c r="L931">
        <v>1191</v>
      </c>
      <c r="N931">
        <v>1013</v>
      </c>
      <c r="O931" t="s">
        <v>532</v>
      </c>
      <c r="P931" t="s">
        <v>532</v>
      </c>
      <c r="Q931">
        <v>1</v>
      </c>
      <c r="W931">
        <v>0</v>
      </c>
      <c r="X931">
        <v>476480486</v>
      </c>
      <c r="Y931">
        <v>582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1</v>
      </c>
      <c r="AK931">
        <v>1</v>
      </c>
      <c r="AL931">
        <v>1</v>
      </c>
      <c r="AN931">
        <v>0</v>
      </c>
      <c r="AO931">
        <v>1</v>
      </c>
      <c r="AP931">
        <v>0</v>
      </c>
      <c r="AQ931">
        <v>0</v>
      </c>
      <c r="AR931">
        <v>0</v>
      </c>
      <c r="AS931" t="s">
        <v>3</v>
      </c>
      <c r="AT931">
        <v>582</v>
      </c>
      <c r="AU931" t="s">
        <v>3</v>
      </c>
      <c r="AV931">
        <v>1</v>
      </c>
      <c r="AW931">
        <v>2</v>
      </c>
      <c r="AX931">
        <v>55580526</v>
      </c>
      <c r="AY931">
        <v>1</v>
      </c>
      <c r="AZ931">
        <v>0</v>
      </c>
      <c r="BA931">
        <v>895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CX931">
        <f>Y931*Source!I3074</f>
        <v>81.48</v>
      </c>
      <c r="CY931">
        <f>AD931</f>
        <v>0</v>
      </c>
      <c r="CZ931">
        <f>AH931</f>
        <v>0</v>
      </c>
      <c r="DA931">
        <f>AL931</f>
        <v>1</v>
      </c>
      <c r="DB931">
        <f t="shared" si="75"/>
        <v>0</v>
      </c>
      <c r="DC931">
        <f t="shared" si="76"/>
        <v>0</v>
      </c>
    </row>
    <row r="932" spans="1:107" x14ac:dyDescent="0.2">
      <c r="A932">
        <f>ROW(Source!A3075)</f>
        <v>3075</v>
      </c>
      <c r="B932">
        <v>55574044</v>
      </c>
      <c r="C932">
        <v>55580527</v>
      </c>
      <c r="D932">
        <v>52263930</v>
      </c>
      <c r="E932">
        <v>27</v>
      </c>
      <c r="F932">
        <v>1</v>
      </c>
      <c r="G932">
        <v>27</v>
      </c>
      <c r="H932">
        <v>1</v>
      </c>
      <c r="I932" t="s">
        <v>530</v>
      </c>
      <c r="J932" t="s">
        <v>3</v>
      </c>
      <c r="K932" t="s">
        <v>531</v>
      </c>
      <c r="L932">
        <v>1191</v>
      </c>
      <c r="N932">
        <v>1013</v>
      </c>
      <c r="O932" t="s">
        <v>532</v>
      </c>
      <c r="P932" t="s">
        <v>532</v>
      </c>
      <c r="Q932">
        <v>1</v>
      </c>
      <c r="W932">
        <v>0</v>
      </c>
      <c r="X932">
        <v>476480486</v>
      </c>
      <c r="Y932">
        <v>83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1</v>
      </c>
      <c r="AK932">
        <v>1</v>
      </c>
      <c r="AL932">
        <v>1</v>
      </c>
      <c r="AN932">
        <v>0</v>
      </c>
      <c r="AO932">
        <v>1</v>
      </c>
      <c r="AP932">
        <v>0</v>
      </c>
      <c r="AQ932">
        <v>0</v>
      </c>
      <c r="AR932">
        <v>0</v>
      </c>
      <c r="AS932" t="s">
        <v>3</v>
      </c>
      <c r="AT932">
        <v>83</v>
      </c>
      <c r="AU932" t="s">
        <v>3</v>
      </c>
      <c r="AV932">
        <v>1</v>
      </c>
      <c r="AW932">
        <v>2</v>
      </c>
      <c r="AX932">
        <v>55580529</v>
      </c>
      <c r="AY932">
        <v>1</v>
      </c>
      <c r="AZ932">
        <v>0</v>
      </c>
      <c r="BA932">
        <v>896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CX932">
        <f>Y932*Source!I3075</f>
        <v>1.6682999999999999</v>
      </c>
      <c r="CY932">
        <f>AD932</f>
        <v>0</v>
      </c>
      <c r="CZ932">
        <f>AH932</f>
        <v>0</v>
      </c>
      <c r="DA932">
        <f>AL932</f>
        <v>1</v>
      </c>
      <c r="DB932">
        <f t="shared" si="75"/>
        <v>0</v>
      </c>
      <c r="DC932">
        <f t="shared" si="76"/>
        <v>0</v>
      </c>
    </row>
    <row r="933" spans="1:107" x14ac:dyDescent="0.2">
      <c r="A933">
        <f>ROW(Source!A3076)</f>
        <v>3076</v>
      </c>
      <c r="B933">
        <v>55574044</v>
      </c>
      <c r="C933">
        <v>55580530</v>
      </c>
      <c r="D933">
        <v>52276900</v>
      </c>
      <c r="E933">
        <v>1</v>
      </c>
      <c r="F933">
        <v>1</v>
      </c>
      <c r="G933">
        <v>27</v>
      </c>
      <c r="H933">
        <v>2</v>
      </c>
      <c r="I933" t="s">
        <v>565</v>
      </c>
      <c r="J933" t="s">
        <v>566</v>
      </c>
      <c r="K933" t="s">
        <v>567</v>
      </c>
      <c r="L933">
        <v>1368</v>
      </c>
      <c r="N933">
        <v>1011</v>
      </c>
      <c r="O933" t="s">
        <v>536</v>
      </c>
      <c r="P933" t="s">
        <v>536</v>
      </c>
      <c r="Q933">
        <v>1</v>
      </c>
      <c r="W933">
        <v>0</v>
      </c>
      <c r="X933">
        <v>-1786200580</v>
      </c>
      <c r="Y933">
        <v>3.1E-2</v>
      </c>
      <c r="AA933">
        <v>0</v>
      </c>
      <c r="AB933">
        <v>1014.12</v>
      </c>
      <c r="AC933">
        <v>317.13</v>
      </c>
      <c r="AD933">
        <v>0</v>
      </c>
      <c r="AE933">
        <v>0</v>
      </c>
      <c r="AF933">
        <v>1014.12</v>
      </c>
      <c r="AG933">
        <v>317.13</v>
      </c>
      <c r="AH933">
        <v>0</v>
      </c>
      <c r="AI933">
        <v>1</v>
      </c>
      <c r="AJ933">
        <v>1</v>
      </c>
      <c r="AK933">
        <v>1</v>
      </c>
      <c r="AL933">
        <v>1</v>
      </c>
      <c r="AN933">
        <v>0</v>
      </c>
      <c r="AO933">
        <v>1</v>
      </c>
      <c r="AP933">
        <v>0</v>
      </c>
      <c r="AQ933">
        <v>0</v>
      </c>
      <c r="AR933">
        <v>0</v>
      </c>
      <c r="AS933" t="s">
        <v>3</v>
      </c>
      <c r="AT933">
        <v>3.1E-2</v>
      </c>
      <c r="AU933" t="s">
        <v>3</v>
      </c>
      <c r="AV933">
        <v>0</v>
      </c>
      <c r="AW933">
        <v>2</v>
      </c>
      <c r="AX933">
        <v>55580532</v>
      </c>
      <c r="AY933">
        <v>1</v>
      </c>
      <c r="AZ933">
        <v>0</v>
      </c>
      <c r="BA933">
        <v>897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CX933">
        <f>Y933*Source!I3076</f>
        <v>6.230999999999999E-2</v>
      </c>
      <c r="CY933">
        <f>AB933</f>
        <v>1014.12</v>
      </c>
      <c r="CZ933">
        <f>AF933</f>
        <v>1014.12</v>
      </c>
      <c r="DA933">
        <f>AJ933</f>
        <v>1</v>
      </c>
      <c r="DB933">
        <f t="shared" si="75"/>
        <v>31.44</v>
      </c>
      <c r="DC933">
        <f t="shared" si="76"/>
        <v>9.83</v>
      </c>
    </row>
    <row r="934" spans="1:107" x14ac:dyDescent="0.2">
      <c r="A934">
        <f>ROW(Source!A3077)</f>
        <v>3077</v>
      </c>
      <c r="B934">
        <v>55574044</v>
      </c>
      <c r="C934">
        <v>55580533</v>
      </c>
      <c r="D934">
        <v>52276900</v>
      </c>
      <c r="E934">
        <v>1</v>
      </c>
      <c r="F934">
        <v>1</v>
      </c>
      <c r="G934">
        <v>27</v>
      </c>
      <c r="H934">
        <v>2</v>
      </c>
      <c r="I934" t="s">
        <v>565</v>
      </c>
      <c r="J934" t="s">
        <v>566</v>
      </c>
      <c r="K934" t="s">
        <v>567</v>
      </c>
      <c r="L934">
        <v>1368</v>
      </c>
      <c r="N934">
        <v>1011</v>
      </c>
      <c r="O934" t="s">
        <v>536</v>
      </c>
      <c r="P934" t="s">
        <v>536</v>
      </c>
      <c r="Q934">
        <v>1</v>
      </c>
      <c r="W934">
        <v>0</v>
      </c>
      <c r="X934">
        <v>-1786200580</v>
      </c>
      <c r="Y934">
        <v>0.01</v>
      </c>
      <c r="AA934">
        <v>0</v>
      </c>
      <c r="AB934">
        <v>1014.12</v>
      </c>
      <c r="AC934">
        <v>317.13</v>
      </c>
      <c r="AD934">
        <v>0</v>
      </c>
      <c r="AE934">
        <v>0</v>
      </c>
      <c r="AF934">
        <v>1014.12</v>
      </c>
      <c r="AG934">
        <v>317.13</v>
      </c>
      <c r="AH934">
        <v>0</v>
      </c>
      <c r="AI934">
        <v>1</v>
      </c>
      <c r="AJ934">
        <v>1</v>
      </c>
      <c r="AK934">
        <v>1</v>
      </c>
      <c r="AL934">
        <v>1</v>
      </c>
      <c r="AN934">
        <v>0</v>
      </c>
      <c r="AO934">
        <v>1</v>
      </c>
      <c r="AP934">
        <v>0</v>
      </c>
      <c r="AQ934">
        <v>0</v>
      </c>
      <c r="AR934">
        <v>0</v>
      </c>
      <c r="AS934" t="s">
        <v>3</v>
      </c>
      <c r="AT934">
        <v>0.01</v>
      </c>
      <c r="AU934" t="s">
        <v>3</v>
      </c>
      <c r="AV934">
        <v>0</v>
      </c>
      <c r="AW934">
        <v>2</v>
      </c>
      <c r="AX934">
        <v>55580535</v>
      </c>
      <c r="AY934">
        <v>1</v>
      </c>
      <c r="AZ934">
        <v>0</v>
      </c>
      <c r="BA934">
        <v>898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CX934">
        <f>Y934*Source!I3077</f>
        <v>2.01E-2</v>
      </c>
      <c r="CY934">
        <f>AB934</f>
        <v>1014.12</v>
      </c>
      <c r="CZ934">
        <f>AF934</f>
        <v>1014.12</v>
      </c>
      <c r="DA934">
        <f>AJ934</f>
        <v>1</v>
      </c>
      <c r="DB934">
        <f t="shared" si="75"/>
        <v>10.14</v>
      </c>
      <c r="DC934">
        <f t="shared" si="76"/>
        <v>3.17</v>
      </c>
    </row>
    <row r="935" spans="1:107" x14ac:dyDescent="0.2">
      <c r="A935">
        <f>ROW(Source!A3078)</f>
        <v>3078</v>
      </c>
      <c r="B935">
        <v>55574044</v>
      </c>
      <c r="C935">
        <v>55580536</v>
      </c>
      <c r="D935">
        <v>52263930</v>
      </c>
      <c r="E935">
        <v>27</v>
      </c>
      <c r="F935">
        <v>1</v>
      </c>
      <c r="G935">
        <v>27</v>
      </c>
      <c r="H935">
        <v>1</v>
      </c>
      <c r="I935" t="s">
        <v>530</v>
      </c>
      <c r="J935" t="s">
        <v>3</v>
      </c>
      <c r="K935" t="s">
        <v>531</v>
      </c>
      <c r="L935">
        <v>1191</v>
      </c>
      <c r="N935">
        <v>1013</v>
      </c>
      <c r="O935" t="s">
        <v>532</v>
      </c>
      <c r="P935" t="s">
        <v>532</v>
      </c>
      <c r="Q935">
        <v>1</v>
      </c>
      <c r="W935">
        <v>0</v>
      </c>
      <c r="X935">
        <v>476480486</v>
      </c>
      <c r="Y935">
        <v>155.25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1</v>
      </c>
      <c r="AK935">
        <v>1</v>
      </c>
      <c r="AL935">
        <v>1</v>
      </c>
      <c r="AN935">
        <v>0</v>
      </c>
      <c r="AO935">
        <v>1</v>
      </c>
      <c r="AP935">
        <v>0</v>
      </c>
      <c r="AQ935">
        <v>0</v>
      </c>
      <c r="AR935">
        <v>0</v>
      </c>
      <c r="AS935" t="s">
        <v>3</v>
      </c>
      <c r="AT935">
        <v>155.25</v>
      </c>
      <c r="AU935" t="s">
        <v>3</v>
      </c>
      <c r="AV935">
        <v>1</v>
      </c>
      <c r="AW935">
        <v>2</v>
      </c>
      <c r="AX935">
        <v>55580542</v>
      </c>
      <c r="AY935">
        <v>1</v>
      </c>
      <c r="AZ935">
        <v>0</v>
      </c>
      <c r="BA935">
        <v>899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CX935">
        <f>Y935*Source!I3078</f>
        <v>3.1205249999999998</v>
      </c>
      <c r="CY935">
        <f>AD935</f>
        <v>0</v>
      </c>
      <c r="CZ935">
        <f>AH935</f>
        <v>0</v>
      </c>
      <c r="DA935">
        <f>AL935</f>
        <v>1</v>
      </c>
      <c r="DB935">
        <f t="shared" si="75"/>
        <v>0</v>
      </c>
      <c r="DC935">
        <f t="shared" si="76"/>
        <v>0</v>
      </c>
    </row>
    <row r="936" spans="1:107" x14ac:dyDescent="0.2">
      <c r="A936">
        <f>ROW(Source!A3078)</f>
        <v>3078</v>
      </c>
      <c r="B936">
        <v>55574044</v>
      </c>
      <c r="C936">
        <v>55580536</v>
      </c>
      <c r="D936">
        <v>52276386</v>
      </c>
      <c r="E936">
        <v>1</v>
      </c>
      <c r="F936">
        <v>1</v>
      </c>
      <c r="G936">
        <v>27</v>
      </c>
      <c r="H936">
        <v>2</v>
      </c>
      <c r="I936" t="s">
        <v>601</v>
      </c>
      <c r="J936" t="s">
        <v>602</v>
      </c>
      <c r="K936" t="s">
        <v>603</v>
      </c>
      <c r="L936">
        <v>1368</v>
      </c>
      <c r="N936">
        <v>1011</v>
      </c>
      <c r="O936" t="s">
        <v>536</v>
      </c>
      <c r="P936" t="s">
        <v>536</v>
      </c>
      <c r="Q936">
        <v>1</v>
      </c>
      <c r="W936">
        <v>0</v>
      </c>
      <c r="X936">
        <v>-192782718</v>
      </c>
      <c r="Y936">
        <v>7.41</v>
      </c>
      <c r="AA936">
        <v>0</v>
      </c>
      <c r="AB936">
        <v>3.84</v>
      </c>
      <c r="AC936">
        <v>0.01</v>
      </c>
      <c r="AD936">
        <v>0</v>
      </c>
      <c r="AE936">
        <v>0</v>
      </c>
      <c r="AF936">
        <v>3.84</v>
      </c>
      <c r="AG936">
        <v>0.01</v>
      </c>
      <c r="AH936">
        <v>0</v>
      </c>
      <c r="AI936">
        <v>1</v>
      </c>
      <c r="AJ936">
        <v>1</v>
      </c>
      <c r="AK936">
        <v>1</v>
      </c>
      <c r="AL936">
        <v>1</v>
      </c>
      <c r="AN936">
        <v>0</v>
      </c>
      <c r="AO936">
        <v>1</v>
      </c>
      <c r="AP936">
        <v>0</v>
      </c>
      <c r="AQ936">
        <v>0</v>
      </c>
      <c r="AR936">
        <v>0</v>
      </c>
      <c r="AS936" t="s">
        <v>3</v>
      </c>
      <c r="AT936">
        <v>7.41</v>
      </c>
      <c r="AU936" t="s">
        <v>3</v>
      </c>
      <c r="AV936">
        <v>0</v>
      </c>
      <c r="AW936">
        <v>2</v>
      </c>
      <c r="AX936">
        <v>55580543</v>
      </c>
      <c r="AY936">
        <v>1</v>
      </c>
      <c r="AZ936">
        <v>0</v>
      </c>
      <c r="BA936">
        <v>900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CX936">
        <f>Y936*Source!I3078</f>
        <v>0.14894099999999999</v>
      </c>
      <c r="CY936">
        <f>AB936</f>
        <v>3.84</v>
      </c>
      <c r="CZ936">
        <f>AF936</f>
        <v>3.84</v>
      </c>
      <c r="DA936">
        <f>AJ936</f>
        <v>1</v>
      </c>
      <c r="DB936">
        <f t="shared" si="75"/>
        <v>28.45</v>
      </c>
      <c r="DC936">
        <f t="shared" si="76"/>
        <v>7.0000000000000007E-2</v>
      </c>
    </row>
    <row r="937" spans="1:107" x14ac:dyDescent="0.2">
      <c r="A937">
        <f>ROW(Source!A3078)</f>
        <v>3078</v>
      </c>
      <c r="B937">
        <v>55574044</v>
      </c>
      <c r="C937">
        <v>55580536</v>
      </c>
      <c r="D937">
        <v>52278824</v>
      </c>
      <c r="E937">
        <v>1</v>
      </c>
      <c r="F937">
        <v>1</v>
      </c>
      <c r="G937">
        <v>27</v>
      </c>
      <c r="H937">
        <v>3</v>
      </c>
      <c r="I937" t="s">
        <v>604</v>
      </c>
      <c r="J937" t="s">
        <v>605</v>
      </c>
      <c r="K937" t="s">
        <v>606</v>
      </c>
      <c r="L937">
        <v>1327</v>
      </c>
      <c r="N937">
        <v>1005</v>
      </c>
      <c r="O937" t="s">
        <v>549</v>
      </c>
      <c r="P937" t="s">
        <v>549</v>
      </c>
      <c r="Q937">
        <v>1</v>
      </c>
      <c r="W937">
        <v>0</v>
      </c>
      <c r="X937">
        <v>-1493859615</v>
      </c>
      <c r="Y937">
        <v>250</v>
      </c>
      <c r="AA937">
        <v>91.89</v>
      </c>
      <c r="AB937">
        <v>0</v>
      </c>
      <c r="AC937">
        <v>0</v>
      </c>
      <c r="AD937">
        <v>0</v>
      </c>
      <c r="AE937">
        <v>91.89</v>
      </c>
      <c r="AF937">
        <v>0</v>
      </c>
      <c r="AG937">
        <v>0</v>
      </c>
      <c r="AH937">
        <v>0</v>
      </c>
      <c r="AI937">
        <v>1</v>
      </c>
      <c r="AJ937">
        <v>1</v>
      </c>
      <c r="AK937">
        <v>1</v>
      </c>
      <c r="AL937">
        <v>1</v>
      </c>
      <c r="AN937">
        <v>0</v>
      </c>
      <c r="AO937">
        <v>1</v>
      </c>
      <c r="AP937">
        <v>0</v>
      </c>
      <c r="AQ937">
        <v>0</v>
      </c>
      <c r="AR937">
        <v>0</v>
      </c>
      <c r="AS937" t="s">
        <v>3</v>
      </c>
      <c r="AT937">
        <v>250</v>
      </c>
      <c r="AU937" t="s">
        <v>3</v>
      </c>
      <c r="AV937">
        <v>0</v>
      </c>
      <c r="AW937">
        <v>2</v>
      </c>
      <c r="AX937">
        <v>55580544</v>
      </c>
      <c r="AY937">
        <v>1</v>
      </c>
      <c r="AZ937">
        <v>0</v>
      </c>
      <c r="BA937">
        <v>901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CX937">
        <f>Y937*Source!I3078</f>
        <v>5.0250000000000004</v>
      </c>
      <c r="CY937">
        <f>AA937</f>
        <v>91.89</v>
      </c>
      <c r="CZ937">
        <f>AE937</f>
        <v>91.89</v>
      </c>
      <c r="DA937">
        <f>AI937</f>
        <v>1</v>
      </c>
      <c r="DB937">
        <f t="shared" si="75"/>
        <v>22972.5</v>
      </c>
      <c r="DC937">
        <f t="shared" si="76"/>
        <v>0</v>
      </c>
    </row>
    <row r="938" spans="1:107" x14ac:dyDescent="0.2">
      <c r="A938">
        <f>ROW(Source!A3078)</f>
        <v>3078</v>
      </c>
      <c r="B938">
        <v>55574044</v>
      </c>
      <c r="C938">
        <v>55580536</v>
      </c>
      <c r="D938">
        <v>52279001</v>
      </c>
      <c r="E938">
        <v>1</v>
      </c>
      <c r="F938">
        <v>1</v>
      </c>
      <c r="G938">
        <v>27</v>
      </c>
      <c r="H938">
        <v>3</v>
      </c>
      <c r="I938" t="s">
        <v>556</v>
      </c>
      <c r="J938" t="s">
        <v>607</v>
      </c>
      <c r="K938" t="s">
        <v>558</v>
      </c>
      <c r="L938">
        <v>1339</v>
      </c>
      <c r="N938">
        <v>1007</v>
      </c>
      <c r="O938" t="s">
        <v>175</v>
      </c>
      <c r="P938" t="s">
        <v>175</v>
      </c>
      <c r="Q938">
        <v>1</v>
      </c>
      <c r="W938">
        <v>0</v>
      </c>
      <c r="X938">
        <v>2028445372</v>
      </c>
      <c r="Y938">
        <v>1.75</v>
      </c>
      <c r="AA938">
        <v>35.25</v>
      </c>
      <c r="AB938">
        <v>0</v>
      </c>
      <c r="AC938">
        <v>0</v>
      </c>
      <c r="AD938">
        <v>0</v>
      </c>
      <c r="AE938">
        <v>35.25</v>
      </c>
      <c r="AF938">
        <v>0</v>
      </c>
      <c r="AG938">
        <v>0</v>
      </c>
      <c r="AH938">
        <v>0</v>
      </c>
      <c r="AI938">
        <v>1</v>
      </c>
      <c r="AJ938">
        <v>1</v>
      </c>
      <c r="AK938">
        <v>1</v>
      </c>
      <c r="AL938">
        <v>1</v>
      </c>
      <c r="AN938">
        <v>0</v>
      </c>
      <c r="AO938">
        <v>1</v>
      </c>
      <c r="AP938">
        <v>0</v>
      </c>
      <c r="AQ938">
        <v>0</v>
      </c>
      <c r="AR938">
        <v>0</v>
      </c>
      <c r="AS938" t="s">
        <v>3</v>
      </c>
      <c r="AT938">
        <v>1.75</v>
      </c>
      <c r="AU938" t="s">
        <v>3</v>
      </c>
      <c r="AV938">
        <v>0</v>
      </c>
      <c r="AW938">
        <v>2</v>
      </c>
      <c r="AX938">
        <v>55580545</v>
      </c>
      <c r="AY938">
        <v>1</v>
      </c>
      <c r="AZ938">
        <v>0</v>
      </c>
      <c r="BA938">
        <v>902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CX938">
        <f>Y938*Source!I3078</f>
        <v>3.5174999999999998E-2</v>
      </c>
      <c r="CY938">
        <f>AA938</f>
        <v>35.25</v>
      </c>
      <c r="CZ938">
        <f>AE938</f>
        <v>35.25</v>
      </c>
      <c r="DA938">
        <f>AI938</f>
        <v>1</v>
      </c>
      <c r="DB938">
        <f t="shared" si="75"/>
        <v>61.69</v>
      </c>
      <c r="DC938">
        <f t="shared" si="76"/>
        <v>0</v>
      </c>
    </row>
    <row r="939" spans="1:107" x14ac:dyDescent="0.2">
      <c r="A939">
        <f>ROW(Source!A3078)</f>
        <v>3078</v>
      </c>
      <c r="B939">
        <v>55574044</v>
      </c>
      <c r="C939">
        <v>55580536</v>
      </c>
      <c r="D939">
        <v>52279965</v>
      </c>
      <c r="E939">
        <v>1</v>
      </c>
      <c r="F939">
        <v>1</v>
      </c>
      <c r="G939">
        <v>27</v>
      </c>
      <c r="H939">
        <v>3</v>
      </c>
      <c r="I939" t="s">
        <v>608</v>
      </c>
      <c r="J939" t="s">
        <v>609</v>
      </c>
      <c r="K939" t="s">
        <v>610</v>
      </c>
      <c r="L939">
        <v>1339</v>
      </c>
      <c r="N939">
        <v>1007</v>
      </c>
      <c r="O939" t="s">
        <v>175</v>
      </c>
      <c r="P939" t="s">
        <v>175</v>
      </c>
      <c r="Q939">
        <v>1</v>
      </c>
      <c r="W939">
        <v>0</v>
      </c>
      <c r="X939">
        <v>339861588</v>
      </c>
      <c r="Y939">
        <v>102</v>
      </c>
      <c r="AA939">
        <v>3247.23</v>
      </c>
      <c r="AB939">
        <v>0</v>
      </c>
      <c r="AC939">
        <v>0</v>
      </c>
      <c r="AD939">
        <v>0</v>
      </c>
      <c r="AE939">
        <v>3247.23</v>
      </c>
      <c r="AF939">
        <v>0</v>
      </c>
      <c r="AG939">
        <v>0</v>
      </c>
      <c r="AH939">
        <v>0</v>
      </c>
      <c r="AI939">
        <v>1</v>
      </c>
      <c r="AJ939">
        <v>1</v>
      </c>
      <c r="AK939">
        <v>1</v>
      </c>
      <c r="AL939">
        <v>1</v>
      </c>
      <c r="AN939">
        <v>0</v>
      </c>
      <c r="AO939">
        <v>1</v>
      </c>
      <c r="AP939">
        <v>0</v>
      </c>
      <c r="AQ939">
        <v>0</v>
      </c>
      <c r="AR939">
        <v>0</v>
      </c>
      <c r="AS939" t="s">
        <v>3</v>
      </c>
      <c r="AT939">
        <v>102</v>
      </c>
      <c r="AU939" t="s">
        <v>3</v>
      </c>
      <c r="AV939">
        <v>0</v>
      </c>
      <c r="AW939">
        <v>2</v>
      </c>
      <c r="AX939">
        <v>55580546</v>
      </c>
      <c r="AY939">
        <v>1</v>
      </c>
      <c r="AZ939">
        <v>0</v>
      </c>
      <c r="BA939">
        <v>903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CX939">
        <f>Y939*Source!I3078</f>
        <v>2.0501999999999998</v>
      </c>
      <c r="CY939">
        <f>AA939</f>
        <v>3247.23</v>
      </c>
      <c r="CZ939">
        <f>AE939</f>
        <v>3247.23</v>
      </c>
      <c r="DA939">
        <f>AI939</f>
        <v>1</v>
      </c>
      <c r="DB939">
        <f t="shared" si="75"/>
        <v>331217.46000000002</v>
      </c>
      <c r="DC939">
        <f t="shared" si="76"/>
        <v>0</v>
      </c>
    </row>
    <row r="940" spans="1:107" x14ac:dyDescent="0.2">
      <c r="A940">
        <f>ROW(Source!A3079)</f>
        <v>3079</v>
      </c>
      <c r="B940">
        <v>55574044</v>
      </c>
      <c r="C940">
        <v>55580547</v>
      </c>
      <c r="D940">
        <v>52263930</v>
      </c>
      <c r="E940">
        <v>27</v>
      </c>
      <c r="F940">
        <v>1</v>
      </c>
      <c r="G940">
        <v>27</v>
      </c>
      <c r="H940">
        <v>1</v>
      </c>
      <c r="I940" t="s">
        <v>530</v>
      </c>
      <c r="J940" t="s">
        <v>3</v>
      </c>
      <c r="K940" t="s">
        <v>531</v>
      </c>
      <c r="L940">
        <v>1191</v>
      </c>
      <c r="N940">
        <v>1013</v>
      </c>
      <c r="O940" t="s">
        <v>532</v>
      </c>
      <c r="P940" t="s">
        <v>532</v>
      </c>
      <c r="Q940">
        <v>1</v>
      </c>
      <c r="W940">
        <v>0</v>
      </c>
      <c r="X940">
        <v>476480486</v>
      </c>
      <c r="Y940">
        <v>227.7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1</v>
      </c>
      <c r="AK940">
        <v>1</v>
      </c>
      <c r="AL940">
        <v>1</v>
      </c>
      <c r="AN940">
        <v>0</v>
      </c>
      <c r="AO940">
        <v>1</v>
      </c>
      <c r="AP940">
        <v>0</v>
      </c>
      <c r="AQ940">
        <v>0</v>
      </c>
      <c r="AR940">
        <v>0</v>
      </c>
      <c r="AS940" t="s">
        <v>3</v>
      </c>
      <c r="AT940">
        <v>227.7</v>
      </c>
      <c r="AU940" t="s">
        <v>3</v>
      </c>
      <c r="AV940">
        <v>1</v>
      </c>
      <c r="AW940">
        <v>2</v>
      </c>
      <c r="AX940">
        <v>55580550</v>
      </c>
      <c r="AY940">
        <v>1</v>
      </c>
      <c r="AZ940">
        <v>0</v>
      </c>
      <c r="BA940">
        <v>904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CX940">
        <f>Y940*Source!I3079</f>
        <v>12.751199999999999</v>
      </c>
      <c r="CY940">
        <f>AD940</f>
        <v>0</v>
      </c>
      <c r="CZ940">
        <f>AH940</f>
        <v>0</v>
      </c>
      <c r="DA940">
        <f>AL940</f>
        <v>1</v>
      </c>
      <c r="DB940">
        <f t="shared" si="75"/>
        <v>0</v>
      </c>
      <c r="DC940">
        <f t="shared" si="76"/>
        <v>0</v>
      </c>
    </row>
    <row r="941" spans="1:107" x14ac:dyDescent="0.2">
      <c r="A941">
        <f>ROW(Source!A3079)</f>
        <v>3079</v>
      </c>
      <c r="B941">
        <v>55574044</v>
      </c>
      <c r="C941">
        <v>55580547</v>
      </c>
      <c r="D941">
        <v>52280227</v>
      </c>
      <c r="E941">
        <v>1</v>
      </c>
      <c r="F941">
        <v>1</v>
      </c>
      <c r="G941">
        <v>27</v>
      </c>
      <c r="H941">
        <v>3</v>
      </c>
      <c r="I941" t="s">
        <v>214</v>
      </c>
      <c r="J941" t="s">
        <v>216</v>
      </c>
      <c r="K941" t="s">
        <v>215</v>
      </c>
      <c r="L941">
        <v>1348</v>
      </c>
      <c r="N941">
        <v>1009</v>
      </c>
      <c r="O941" t="s">
        <v>120</v>
      </c>
      <c r="P941" t="s">
        <v>120</v>
      </c>
      <c r="Q941">
        <v>1000</v>
      </c>
      <c r="W941">
        <v>0</v>
      </c>
      <c r="X941">
        <v>588667335</v>
      </c>
      <c r="Y941">
        <v>1</v>
      </c>
      <c r="AA941">
        <v>53233.52</v>
      </c>
      <c r="AB941">
        <v>0</v>
      </c>
      <c r="AC941">
        <v>0</v>
      </c>
      <c r="AD941">
        <v>0</v>
      </c>
      <c r="AE941">
        <v>53233.52</v>
      </c>
      <c r="AF941">
        <v>0</v>
      </c>
      <c r="AG941">
        <v>0</v>
      </c>
      <c r="AH941">
        <v>0</v>
      </c>
      <c r="AI941">
        <v>1</v>
      </c>
      <c r="AJ941">
        <v>1</v>
      </c>
      <c r="AK941">
        <v>1</v>
      </c>
      <c r="AL941">
        <v>1</v>
      </c>
      <c r="AN941">
        <v>0</v>
      </c>
      <c r="AO941">
        <v>1</v>
      </c>
      <c r="AP941">
        <v>0</v>
      </c>
      <c r="AQ941">
        <v>0</v>
      </c>
      <c r="AR941">
        <v>0</v>
      </c>
      <c r="AS941" t="s">
        <v>3</v>
      </c>
      <c r="AT941">
        <v>1</v>
      </c>
      <c r="AU941" t="s">
        <v>3</v>
      </c>
      <c r="AV941">
        <v>0</v>
      </c>
      <c r="AW941">
        <v>2</v>
      </c>
      <c r="AX941">
        <v>55580551</v>
      </c>
      <c r="AY941">
        <v>1</v>
      </c>
      <c r="AZ941">
        <v>0</v>
      </c>
      <c r="BA941">
        <v>905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CX941">
        <f>Y941*Source!I3079</f>
        <v>5.6000000000000001E-2</v>
      </c>
      <c r="CY941">
        <f>AA941</f>
        <v>53233.52</v>
      </c>
      <c r="CZ941">
        <f>AE941</f>
        <v>53233.52</v>
      </c>
      <c r="DA941">
        <f>AI941</f>
        <v>1</v>
      </c>
      <c r="DB941">
        <f t="shared" si="75"/>
        <v>53233.52</v>
      </c>
      <c r="DC941">
        <f t="shared" si="76"/>
        <v>0</v>
      </c>
    </row>
    <row r="942" spans="1:107" x14ac:dyDescent="0.2">
      <c r="A942">
        <f>ROW(Source!A3080)</f>
        <v>3080</v>
      </c>
      <c r="B942">
        <v>55574044</v>
      </c>
      <c r="C942">
        <v>55580552</v>
      </c>
      <c r="D942">
        <v>52263930</v>
      </c>
      <c r="E942">
        <v>27</v>
      </c>
      <c r="F942">
        <v>1</v>
      </c>
      <c r="G942">
        <v>27</v>
      </c>
      <c r="H942">
        <v>1</v>
      </c>
      <c r="I942" t="s">
        <v>530</v>
      </c>
      <c r="J942" t="s">
        <v>3</v>
      </c>
      <c r="K942" t="s">
        <v>531</v>
      </c>
      <c r="L942">
        <v>1191</v>
      </c>
      <c r="N942">
        <v>1013</v>
      </c>
      <c r="O942" t="s">
        <v>532</v>
      </c>
      <c r="P942" t="s">
        <v>532</v>
      </c>
      <c r="Q942">
        <v>1</v>
      </c>
      <c r="W942">
        <v>0</v>
      </c>
      <c r="X942">
        <v>476480486</v>
      </c>
      <c r="Y942">
        <v>36.11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1</v>
      </c>
      <c r="AK942">
        <v>1</v>
      </c>
      <c r="AL942">
        <v>1</v>
      </c>
      <c r="AN942">
        <v>0</v>
      </c>
      <c r="AO942">
        <v>1</v>
      </c>
      <c r="AP942">
        <v>0</v>
      </c>
      <c r="AQ942">
        <v>0</v>
      </c>
      <c r="AR942">
        <v>0</v>
      </c>
      <c r="AS942" t="s">
        <v>3</v>
      </c>
      <c r="AT942">
        <v>36.11</v>
      </c>
      <c r="AU942" t="s">
        <v>3</v>
      </c>
      <c r="AV942">
        <v>1</v>
      </c>
      <c r="AW942">
        <v>2</v>
      </c>
      <c r="AX942">
        <v>55580556</v>
      </c>
      <c r="AY942">
        <v>1</v>
      </c>
      <c r="AZ942">
        <v>0</v>
      </c>
      <c r="BA942">
        <v>906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CX942">
        <f>Y942*Source!I3080</f>
        <v>27.479710000000001</v>
      </c>
      <c r="CY942">
        <f>AD942</f>
        <v>0</v>
      </c>
      <c r="CZ942">
        <f>AH942</f>
        <v>0</v>
      </c>
      <c r="DA942">
        <f>AL942</f>
        <v>1</v>
      </c>
      <c r="DB942">
        <f t="shared" si="75"/>
        <v>0</v>
      </c>
      <c r="DC942">
        <f t="shared" si="76"/>
        <v>0</v>
      </c>
    </row>
    <row r="943" spans="1:107" x14ac:dyDescent="0.2">
      <c r="A943">
        <f>ROW(Source!A3080)</f>
        <v>3080</v>
      </c>
      <c r="B943">
        <v>55574044</v>
      </c>
      <c r="C943">
        <v>55580552</v>
      </c>
      <c r="D943">
        <v>52276550</v>
      </c>
      <c r="E943">
        <v>1</v>
      </c>
      <c r="F943">
        <v>1</v>
      </c>
      <c r="G943">
        <v>27</v>
      </c>
      <c r="H943">
        <v>2</v>
      </c>
      <c r="I943" t="s">
        <v>611</v>
      </c>
      <c r="J943" t="s">
        <v>612</v>
      </c>
      <c r="K943" t="s">
        <v>613</v>
      </c>
      <c r="L943">
        <v>1368</v>
      </c>
      <c r="N943">
        <v>1011</v>
      </c>
      <c r="O943" t="s">
        <v>536</v>
      </c>
      <c r="P943" t="s">
        <v>536</v>
      </c>
      <c r="Q943">
        <v>1</v>
      </c>
      <c r="W943">
        <v>0</v>
      </c>
      <c r="X943">
        <v>343943799</v>
      </c>
      <c r="Y943">
        <v>21.91</v>
      </c>
      <c r="AA943">
        <v>0</v>
      </c>
      <c r="AB943">
        <v>54.65</v>
      </c>
      <c r="AC943">
        <v>0.05</v>
      </c>
      <c r="AD943">
        <v>0</v>
      </c>
      <c r="AE943">
        <v>0</v>
      </c>
      <c r="AF943">
        <v>54.65</v>
      </c>
      <c r="AG943">
        <v>0.05</v>
      </c>
      <c r="AH943">
        <v>0</v>
      </c>
      <c r="AI943">
        <v>1</v>
      </c>
      <c r="AJ943">
        <v>1</v>
      </c>
      <c r="AK943">
        <v>1</v>
      </c>
      <c r="AL943">
        <v>1</v>
      </c>
      <c r="AN943">
        <v>0</v>
      </c>
      <c r="AO943">
        <v>1</v>
      </c>
      <c r="AP943">
        <v>0</v>
      </c>
      <c r="AQ943">
        <v>0</v>
      </c>
      <c r="AR943">
        <v>0</v>
      </c>
      <c r="AS943" t="s">
        <v>3</v>
      </c>
      <c r="AT943">
        <v>21.91</v>
      </c>
      <c r="AU943" t="s">
        <v>3</v>
      </c>
      <c r="AV943">
        <v>0</v>
      </c>
      <c r="AW943">
        <v>2</v>
      </c>
      <c r="AX943">
        <v>55580557</v>
      </c>
      <c r="AY943">
        <v>1</v>
      </c>
      <c r="AZ943">
        <v>0</v>
      </c>
      <c r="BA943">
        <v>907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CX943">
        <f>Y943*Source!I3080</f>
        <v>16.67351</v>
      </c>
      <c r="CY943">
        <f>AB943</f>
        <v>54.65</v>
      </c>
      <c r="CZ943">
        <f>AF943</f>
        <v>54.65</v>
      </c>
      <c r="DA943">
        <f>AJ943</f>
        <v>1</v>
      </c>
      <c r="DB943">
        <f t="shared" si="75"/>
        <v>1197.3800000000001</v>
      </c>
      <c r="DC943">
        <f t="shared" si="76"/>
        <v>1.1000000000000001</v>
      </c>
    </row>
    <row r="944" spans="1:107" x14ac:dyDescent="0.2">
      <c r="A944">
        <f>ROW(Source!A3080)</f>
        <v>3080</v>
      </c>
      <c r="B944">
        <v>55574044</v>
      </c>
      <c r="C944">
        <v>55580552</v>
      </c>
      <c r="D944">
        <v>52278908</v>
      </c>
      <c r="E944">
        <v>1</v>
      </c>
      <c r="F944">
        <v>1</v>
      </c>
      <c r="G944">
        <v>27</v>
      </c>
      <c r="H944">
        <v>3</v>
      </c>
      <c r="I944" t="s">
        <v>614</v>
      </c>
      <c r="J944" t="s">
        <v>615</v>
      </c>
      <c r="K944" t="s">
        <v>616</v>
      </c>
      <c r="L944">
        <v>1348</v>
      </c>
      <c r="N944">
        <v>1009</v>
      </c>
      <c r="O944" t="s">
        <v>120</v>
      </c>
      <c r="P944" t="s">
        <v>120</v>
      </c>
      <c r="Q944">
        <v>1000</v>
      </c>
      <c r="W944">
        <v>0</v>
      </c>
      <c r="X944">
        <v>-941081254</v>
      </c>
      <c r="Y944">
        <v>0.03</v>
      </c>
      <c r="AA944">
        <v>110781.14</v>
      </c>
      <c r="AB944">
        <v>0</v>
      </c>
      <c r="AC944">
        <v>0</v>
      </c>
      <c r="AD944">
        <v>0</v>
      </c>
      <c r="AE944">
        <v>110781.14</v>
      </c>
      <c r="AF944">
        <v>0</v>
      </c>
      <c r="AG944">
        <v>0</v>
      </c>
      <c r="AH944">
        <v>0</v>
      </c>
      <c r="AI944">
        <v>1</v>
      </c>
      <c r="AJ944">
        <v>1</v>
      </c>
      <c r="AK944">
        <v>1</v>
      </c>
      <c r="AL944">
        <v>1</v>
      </c>
      <c r="AN944">
        <v>0</v>
      </c>
      <c r="AO944">
        <v>1</v>
      </c>
      <c r="AP944">
        <v>0</v>
      </c>
      <c r="AQ944">
        <v>0</v>
      </c>
      <c r="AR944">
        <v>0</v>
      </c>
      <c r="AS944" t="s">
        <v>3</v>
      </c>
      <c r="AT944">
        <v>0.03</v>
      </c>
      <c r="AU944" t="s">
        <v>3</v>
      </c>
      <c r="AV944">
        <v>0</v>
      </c>
      <c r="AW944">
        <v>2</v>
      </c>
      <c r="AX944">
        <v>55580558</v>
      </c>
      <c r="AY944">
        <v>1</v>
      </c>
      <c r="AZ944">
        <v>0</v>
      </c>
      <c r="BA944">
        <v>908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CX944">
        <f>Y944*Source!I3080</f>
        <v>2.283E-2</v>
      </c>
      <c r="CY944">
        <f>AA944</f>
        <v>110781.14</v>
      </c>
      <c r="CZ944">
        <f>AE944</f>
        <v>110781.14</v>
      </c>
      <c r="DA944">
        <f>AI944</f>
        <v>1</v>
      </c>
      <c r="DB944">
        <f t="shared" si="75"/>
        <v>3323.43</v>
      </c>
      <c r="DC944">
        <f t="shared" si="76"/>
        <v>0</v>
      </c>
    </row>
    <row r="945" spans="1:107" x14ac:dyDescent="0.2">
      <c r="A945">
        <f>ROW(Source!A3080)</f>
        <v>3080</v>
      </c>
      <c r="B945">
        <v>55574044</v>
      </c>
      <c r="C945">
        <v>55580552</v>
      </c>
      <c r="D945">
        <v>52280227</v>
      </c>
      <c r="E945">
        <v>1</v>
      </c>
      <c r="F945">
        <v>1</v>
      </c>
      <c r="G945">
        <v>27</v>
      </c>
      <c r="H945">
        <v>3</v>
      </c>
      <c r="I945" t="s">
        <v>214</v>
      </c>
      <c r="J945" t="s">
        <v>216</v>
      </c>
      <c r="K945" t="s">
        <v>215</v>
      </c>
      <c r="L945">
        <v>1348</v>
      </c>
      <c r="N945">
        <v>1009</v>
      </c>
      <c r="O945" t="s">
        <v>120</v>
      </c>
      <c r="P945" t="s">
        <v>120</v>
      </c>
      <c r="Q945">
        <v>1000</v>
      </c>
      <c r="W945">
        <v>1</v>
      </c>
      <c r="X945">
        <v>588667335</v>
      </c>
      <c r="Y945">
        <v>-1</v>
      </c>
      <c r="AA945">
        <v>53233.52</v>
      </c>
      <c r="AB945">
        <v>0</v>
      </c>
      <c r="AC945">
        <v>0</v>
      </c>
      <c r="AD945">
        <v>0</v>
      </c>
      <c r="AE945">
        <v>53233.52</v>
      </c>
      <c r="AF945">
        <v>0</v>
      </c>
      <c r="AG945">
        <v>0</v>
      </c>
      <c r="AH945">
        <v>0</v>
      </c>
      <c r="AI945">
        <v>1</v>
      </c>
      <c r="AJ945">
        <v>1</v>
      </c>
      <c r="AK945">
        <v>1</v>
      </c>
      <c r="AL945">
        <v>1</v>
      </c>
      <c r="AN945">
        <v>0</v>
      </c>
      <c r="AO945">
        <v>1</v>
      </c>
      <c r="AP945">
        <v>0</v>
      </c>
      <c r="AQ945">
        <v>0</v>
      </c>
      <c r="AR945">
        <v>0</v>
      </c>
      <c r="AS945" t="s">
        <v>3</v>
      </c>
      <c r="AT945">
        <v>-1</v>
      </c>
      <c r="AU945" t="s">
        <v>3</v>
      </c>
      <c r="AV945">
        <v>0</v>
      </c>
      <c r="AW945">
        <v>2</v>
      </c>
      <c r="AX945">
        <v>55580559</v>
      </c>
      <c r="AY945">
        <v>1</v>
      </c>
      <c r="AZ945">
        <v>6144</v>
      </c>
      <c r="BA945">
        <v>909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CX945">
        <f>Y945*Source!I3080</f>
        <v>-0.76100000000000001</v>
      </c>
      <c r="CY945">
        <f>AA945</f>
        <v>53233.52</v>
      </c>
      <c r="CZ945">
        <f>AE945</f>
        <v>53233.52</v>
      </c>
      <c r="DA945">
        <f>AI945</f>
        <v>1</v>
      </c>
      <c r="DB945">
        <f t="shared" si="75"/>
        <v>-53233.52</v>
      </c>
      <c r="DC945">
        <f t="shared" si="76"/>
        <v>0</v>
      </c>
    </row>
    <row r="946" spans="1:107" x14ac:dyDescent="0.2">
      <c r="A946">
        <f>ROW(Source!A3119)</f>
        <v>3119</v>
      </c>
      <c r="B946">
        <v>55574044</v>
      </c>
      <c r="C946">
        <v>55580619</v>
      </c>
      <c r="D946">
        <v>52263930</v>
      </c>
      <c r="E946">
        <v>27</v>
      </c>
      <c r="F946">
        <v>1</v>
      </c>
      <c r="G946">
        <v>27</v>
      </c>
      <c r="H946">
        <v>1</v>
      </c>
      <c r="I946" t="s">
        <v>530</v>
      </c>
      <c r="J946" t="s">
        <v>3</v>
      </c>
      <c r="K946" t="s">
        <v>531</v>
      </c>
      <c r="L946">
        <v>1191</v>
      </c>
      <c r="N946">
        <v>1013</v>
      </c>
      <c r="O946" t="s">
        <v>532</v>
      </c>
      <c r="P946" t="s">
        <v>532</v>
      </c>
      <c r="Q946">
        <v>1</v>
      </c>
      <c r="W946">
        <v>0</v>
      </c>
      <c r="X946">
        <v>476480486</v>
      </c>
      <c r="Y946">
        <v>6.22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1</v>
      </c>
      <c r="AK946">
        <v>1</v>
      </c>
      <c r="AL946">
        <v>1</v>
      </c>
      <c r="AN946">
        <v>0</v>
      </c>
      <c r="AO946">
        <v>1</v>
      </c>
      <c r="AP946">
        <v>0</v>
      </c>
      <c r="AQ946">
        <v>0</v>
      </c>
      <c r="AR946">
        <v>0</v>
      </c>
      <c r="AS946" t="s">
        <v>3</v>
      </c>
      <c r="AT946">
        <v>6.22</v>
      </c>
      <c r="AU946" t="s">
        <v>3</v>
      </c>
      <c r="AV946">
        <v>1</v>
      </c>
      <c r="AW946">
        <v>2</v>
      </c>
      <c r="AX946">
        <v>55580625</v>
      </c>
      <c r="AY946">
        <v>1</v>
      </c>
      <c r="AZ946">
        <v>0</v>
      </c>
      <c r="BA946">
        <v>910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CX946">
        <f>Y946*Source!I3119</f>
        <v>2.488</v>
      </c>
      <c r="CY946">
        <f>AD946</f>
        <v>0</v>
      </c>
      <c r="CZ946">
        <f>AH946</f>
        <v>0</v>
      </c>
      <c r="DA946">
        <f>AL946</f>
        <v>1</v>
      </c>
      <c r="DB946">
        <f t="shared" si="75"/>
        <v>0</v>
      </c>
      <c r="DC946">
        <f t="shared" si="76"/>
        <v>0</v>
      </c>
    </row>
    <row r="947" spans="1:107" x14ac:dyDescent="0.2">
      <c r="A947">
        <f>ROW(Source!A3119)</f>
        <v>3119</v>
      </c>
      <c r="B947">
        <v>55574044</v>
      </c>
      <c r="C947">
        <v>55580619</v>
      </c>
      <c r="D947">
        <v>52278256</v>
      </c>
      <c r="E947">
        <v>1</v>
      </c>
      <c r="F947">
        <v>1</v>
      </c>
      <c r="G947">
        <v>27</v>
      </c>
      <c r="H947">
        <v>3</v>
      </c>
      <c r="I947" t="s">
        <v>550</v>
      </c>
      <c r="J947" t="s">
        <v>551</v>
      </c>
      <c r="K947" t="s">
        <v>552</v>
      </c>
      <c r="L947">
        <v>1339</v>
      </c>
      <c r="N947">
        <v>1007</v>
      </c>
      <c r="O947" t="s">
        <v>175</v>
      </c>
      <c r="P947" t="s">
        <v>175</v>
      </c>
      <c r="Q947">
        <v>1</v>
      </c>
      <c r="W947">
        <v>0</v>
      </c>
      <c r="X947">
        <v>1817333636</v>
      </c>
      <c r="Y947">
        <v>0.29899999999999999</v>
      </c>
      <c r="AA947">
        <v>590.78</v>
      </c>
      <c r="AB947">
        <v>0</v>
      </c>
      <c r="AC947">
        <v>0</v>
      </c>
      <c r="AD947">
        <v>0</v>
      </c>
      <c r="AE947">
        <v>590.78</v>
      </c>
      <c r="AF947">
        <v>0</v>
      </c>
      <c r="AG947">
        <v>0</v>
      </c>
      <c r="AH947">
        <v>0</v>
      </c>
      <c r="AI947">
        <v>1</v>
      </c>
      <c r="AJ947">
        <v>1</v>
      </c>
      <c r="AK947">
        <v>1</v>
      </c>
      <c r="AL947">
        <v>1</v>
      </c>
      <c r="AN947">
        <v>0</v>
      </c>
      <c r="AO947">
        <v>1</v>
      </c>
      <c r="AP947">
        <v>0</v>
      </c>
      <c r="AQ947">
        <v>0</v>
      </c>
      <c r="AR947">
        <v>0</v>
      </c>
      <c r="AS947" t="s">
        <v>3</v>
      </c>
      <c r="AT947">
        <v>0.29899999999999999</v>
      </c>
      <c r="AU947" t="s">
        <v>3</v>
      </c>
      <c r="AV947">
        <v>0</v>
      </c>
      <c r="AW947">
        <v>2</v>
      </c>
      <c r="AX947">
        <v>55580626</v>
      </c>
      <c r="AY947">
        <v>1</v>
      </c>
      <c r="AZ947">
        <v>0</v>
      </c>
      <c r="BA947">
        <v>911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CX947">
        <f>Y947*Source!I3119</f>
        <v>0.1196</v>
      </c>
      <c r="CY947">
        <f>AA947</f>
        <v>590.78</v>
      </c>
      <c r="CZ947">
        <f>AE947</f>
        <v>590.78</v>
      </c>
      <c r="DA947">
        <f>AI947</f>
        <v>1</v>
      </c>
      <c r="DB947">
        <f t="shared" si="75"/>
        <v>176.64</v>
      </c>
      <c r="DC947">
        <f t="shared" si="76"/>
        <v>0</v>
      </c>
    </row>
    <row r="948" spans="1:107" x14ac:dyDescent="0.2">
      <c r="A948">
        <f>ROW(Source!A3119)</f>
        <v>3119</v>
      </c>
      <c r="B948">
        <v>55574044</v>
      </c>
      <c r="C948">
        <v>55580619</v>
      </c>
      <c r="D948">
        <v>52277204</v>
      </c>
      <c r="E948">
        <v>1</v>
      </c>
      <c r="F948">
        <v>1</v>
      </c>
      <c r="G948">
        <v>27</v>
      </c>
      <c r="H948">
        <v>3</v>
      </c>
      <c r="I948" t="s">
        <v>553</v>
      </c>
      <c r="J948" t="s">
        <v>554</v>
      </c>
      <c r="K948" t="s">
        <v>555</v>
      </c>
      <c r="L948">
        <v>1348</v>
      </c>
      <c r="N948">
        <v>1009</v>
      </c>
      <c r="O948" t="s">
        <v>120</v>
      </c>
      <c r="P948" t="s">
        <v>120</v>
      </c>
      <c r="Q948">
        <v>1000</v>
      </c>
      <c r="W948">
        <v>0</v>
      </c>
      <c r="X948">
        <v>381792092</v>
      </c>
      <c r="Y948">
        <v>0.107</v>
      </c>
      <c r="AA948">
        <v>4207.5</v>
      </c>
      <c r="AB948">
        <v>0</v>
      </c>
      <c r="AC948">
        <v>0</v>
      </c>
      <c r="AD948">
        <v>0</v>
      </c>
      <c r="AE948">
        <v>4207.5</v>
      </c>
      <c r="AF948">
        <v>0</v>
      </c>
      <c r="AG948">
        <v>0</v>
      </c>
      <c r="AH948">
        <v>0</v>
      </c>
      <c r="AI948">
        <v>1</v>
      </c>
      <c r="AJ948">
        <v>1</v>
      </c>
      <c r="AK948">
        <v>1</v>
      </c>
      <c r="AL948">
        <v>1</v>
      </c>
      <c r="AN948">
        <v>0</v>
      </c>
      <c r="AO948">
        <v>1</v>
      </c>
      <c r="AP948">
        <v>0</v>
      </c>
      <c r="AQ948">
        <v>0</v>
      </c>
      <c r="AR948">
        <v>0</v>
      </c>
      <c r="AS948" t="s">
        <v>3</v>
      </c>
      <c r="AT948">
        <v>0.107</v>
      </c>
      <c r="AU948" t="s">
        <v>3</v>
      </c>
      <c r="AV948">
        <v>0</v>
      </c>
      <c r="AW948">
        <v>2</v>
      </c>
      <c r="AX948">
        <v>55580627</v>
      </c>
      <c r="AY948">
        <v>1</v>
      </c>
      <c r="AZ948">
        <v>0</v>
      </c>
      <c r="BA948">
        <v>912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CX948">
        <f>Y948*Source!I3119</f>
        <v>4.2800000000000005E-2</v>
      </c>
      <c r="CY948">
        <f>AA948</f>
        <v>4207.5</v>
      </c>
      <c r="CZ948">
        <f>AE948</f>
        <v>4207.5</v>
      </c>
      <c r="DA948">
        <f>AI948</f>
        <v>1</v>
      </c>
      <c r="DB948">
        <f t="shared" si="75"/>
        <v>450.2</v>
      </c>
      <c r="DC948">
        <f t="shared" si="76"/>
        <v>0</v>
      </c>
    </row>
    <row r="949" spans="1:107" x14ac:dyDescent="0.2">
      <c r="A949">
        <f>ROW(Source!A3119)</f>
        <v>3119</v>
      </c>
      <c r="B949">
        <v>55574044</v>
      </c>
      <c r="C949">
        <v>55580619</v>
      </c>
      <c r="D949">
        <v>52279001</v>
      </c>
      <c r="E949">
        <v>1</v>
      </c>
      <c r="F949">
        <v>1</v>
      </c>
      <c r="G949">
        <v>27</v>
      </c>
      <c r="H949">
        <v>3</v>
      </c>
      <c r="I949" t="s">
        <v>556</v>
      </c>
      <c r="J949" t="s">
        <v>557</v>
      </c>
      <c r="K949" t="s">
        <v>558</v>
      </c>
      <c r="L949">
        <v>1339</v>
      </c>
      <c r="N949">
        <v>1007</v>
      </c>
      <c r="O949" t="s">
        <v>175</v>
      </c>
      <c r="P949" t="s">
        <v>175</v>
      </c>
      <c r="Q949">
        <v>1</v>
      </c>
      <c r="W949">
        <v>0</v>
      </c>
      <c r="X949">
        <v>1057803868</v>
      </c>
      <c r="Y949">
        <v>7.6999999999999999E-2</v>
      </c>
      <c r="AA949">
        <v>35.25</v>
      </c>
      <c r="AB949">
        <v>0</v>
      </c>
      <c r="AC949">
        <v>0</v>
      </c>
      <c r="AD949">
        <v>0</v>
      </c>
      <c r="AE949">
        <v>35.25</v>
      </c>
      <c r="AF949">
        <v>0</v>
      </c>
      <c r="AG949">
        <v>0</v>
      </c>
      <c r="AH949">
        <v>0</v>
      </c>
      <c r="AI949">
        <v>1</v>
      </c>
      <c r="AJ949">
        <v>1</v>
      </c>
      <c r="AK949">
        <v>1</v>
      </c>
      <c r="AL949">
        <v>1</v>
      </c>
      <c r="AN949">
        <v>0</v>
      </c>
      <c r="AO949">
        <v>1</v>
      </c>
      <c r="AP949">
        <v>0</v>
      </c>
      <c r="AQ949">
        <v>0</v>
      </c>
      <c r="AR949">
        <v>0</v>
      </c>
      <c r="AS949" t="s">
        <v>3</v>
      </c>
      <c r="AT949">
        <v>7.6999999999999999E-2</v>
      </c>
      <c r="AU949" t="s">
        <v>3</v>
      </c>
      <c r="AV949">
        <v>0</v>
      </c>
      <c r="AW949">
        <v>2</v>
      </c>
      <c r="AX949">
        <v>55580628</v>
      </c>
      <c r="AY949">
        <v>1</v>
      </c>
      <c r="AZ949">
        <v>0</v>
      </c>
      <c r="BA949">
        <v>913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CX949">
        <f>Y949*Source!I3119</f>
        <v>3.0800000000000001E-2</v>
      </c>
      <c r="CY949">
        <f>AA949</f>
        <v>35.25</v>
      </c>
      <c r="CZ949">
        <f>AE949</f>
        <v>35.25</v>
      </c>
      <c r="DA949">
        <f>AI949</f>
        <v>1</v>
      </c>
      <c r="DB949">
        <f t="shared" si="75"/>
        <v>2.71</v>
      </c>
      <c r="DC949">
        <f t="shared" si="76"/>
        <v>0</v>
      </c>
    </row>
    <row r="950" spans="1:107" x14ac:dyDescent="0.2">
      <c r="A950">
        <f>ROW(Source!A3119)</f>
        <v>3119</v>
      </c>
      <c r="B950">
        <v>55574044</v>
      </c>
      <c r="C950">
        <v>55580619</v>
      </c>
      <c r="D950">
        <v>52281688</v>
      </c>
      <c r="E950">
        <v>1</v>
      </c>
      <c r="F950">
        <v>1</v>
      </c>
      <c r="G950">
        <v>27</v>
      </c>
      <c r="H950">
        <v>3</v>
      </c>
      <c r="I950" t="s">
        <v>270</v>
      </c>
      <c r="J950" t="s">
        <v>272</v>
      </c>
      <c r="K950" t="s">
        <v>271</v>
      </c>
      <c r="L950">
        <v>1354</v>
      </c>
      <c r="N950">
        <v>1010</v>
      </c>
      <c r="O950" t="s">
        <v>180</v>
      </c>
      <c r="P950" t="s">
        <v>180</v>
      </c>
      <c r="Q950">
        <v>1</v>
      </c>
      <c r="W950">
        <v>0</v>
      </c>
      <c r="X950">
        <v>-1873178035</v>
      </c>
      <c r="Y950">
        <v>10</v>
      </c>
      <c r="AA950">
        <v>236.53</v>
      </c>
      <c r="AB950">
        <v>0</v>
      </c>
      <c r="AC950">
        <v>0</v>
      </c>
      <c r="AD950">
        <v>0</v>
      </c>
      <c r="AE950">
        <v>236.53</v>
      </c>
      <c r="AF950">
        <v>0</v>
      </c>
      <c r="AG950">
        <v>0</v>
      </c>
      <c r="AH950">
        <v>0</v>
      </c>
      <c r="AI950">
        <v>1</v>
      </c>
      <c r="AJ950">
        <v>1</v>
      </c>
      <c r="AK950">
        <v>1</v>
      </c>
      <c r="AL950">
        <v>1</v>
      </c>
      <c r="AN950">
        <v>0</v>
      </c>
      <c r="AO950">
        <v>1</v>
      </c>
      <c r="AP950">
        <v>0</v>
      </c>
      <c r="AQ950">
        <v>0</v>
      </c>
      <c r="AR950">
        <v>0</v>
      </c>
      <c r="AS950" t="s">
        <v>3</v>
      </c>
      <c r="AT950">
        <v>10</v>
      </c>
      <c r="AU950" t="s">
        <v>3</v>
      </c>
      <c r="AV950">
        <v>0</v>
      </c>
      <c r="AW950">
        <v>2</v>
      </c>
      <c r="AX950">
        <v>55580629</v>
      </c>
      <c r="AY950">
        <v>1</v>
      </c>
      <c r="AZ950">
        <v>0</v>
      </c>
      <c r="BA950">
        <v>914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CX950">
        <f>Y950*Source!I3119</f>
        <v>4</v>
      </c>
      <c r="CY950">
        <f>AA950</f>
        <v>236.53</v>
      </c>
      <c r="CZ950">
        <f>AE950</f>
        <v>236.53</v>
      </c>
      <c r="DA950">
        <f>AI950</f>
        <v>1</v>
      </c>
      <c r="DB950">
        <f t="shared" si="75"/>
        <v>2365.3000000000002</v>
      </c>
      <c r="DC950">
        <f t="shared" si="76"/>
        <v>0</v>
      </c>
    </row>
    <row r="951" spans="1:107" x14ac:dyDescent="0.2">
      <c r="A951">
        <f>ROW(Source!A3121)</f>
        <v>3121</v>
      </c>
      <c r="B951">
        <v>55574044</v>
      </c>
      <c r="C951">
        <v>55580631</v>
      </c>
      <c r="D951">
        <v>52263930</v>
      </c>
      <c r="E951">
        <v>27</v>
      </c>
      <c r="F951">
        <v>1</v>
      </c>
      <c r="G951">
        <v>27</v>
      </c>
      <c r="H951">
        <v>1</v>
      </c>
      <c r="I951" t="s">
        <v>530</v>
      </c>
      <c r="J951" t="s">
        <v>3</v>
      </c>
      <c r="K951" t="s">
        <v>531</v>
      </c>
      <c r="L951">
        <v>1191</v>
      </c>
      <c r="N951">
        <v>1013</v>
      </c>
      <c r="O951" t="s">
        <v>532</v>
      </c>
      <c r="P951" t="s">
        <v>532</v>
      </c>
      <c r="Q951">
        <v>1</v>
      </c>
      <c r="W951">
        <v>0</v>
      </c>
      <c r="X951">
        <v>476480486</v>
      </c>
      <c r="Y951">
        <v>6.22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1</v>
      </c>
      <c r="AK951">
        <v>1</v>
      </c>
      <c r="AL951">
        <v>1</v>
      </c>
      <c r="AN951">
        <v>0</v>
      </c>
      <c r="AO951">
        <v>1</v>
      </c>
      <c r="AP951">
        <v>0</v>
      </c>
      <c r="AQ951">
        <v>0</v>
      </c>
      <c r="AR951">
        <v>0</v>
      </c>
      <c r="AS951" t="s">
        <v>3</v>
      </c>
      <c r="AT951">
        <v>6.22</v>
      </c>
      <c r="AU951" t="s">
        <v>3</v>
      </c>
      <c r="AV951">
        <v>1</v>
      </c>
      <c r="AW951">
        <v>2</v>
      </c>
      <c r="AX951">
        <v>55580637</v>
      </c>
      <c r="AY951">
        <v>1</v>
      </c>
      <c r="AZ951">
        <v>0</v>
      </c>
      <c r="BA951">
        <v>915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CX951">
        <f>Y951*Source!I3121</f>
        <v>0.622</v>
      </c>
      <c r="CY951">
        <f>AD951</f>
        <v>0</v>
      </c>
      <c r="CZ951">
        <f>AH951</f>
        <v>0</v>
      </c>
      <c r="DA951">
        <f>AL951</f>
        <v>1</v>
      </c>
      <c r="DB951">
        <f t="shared" si="75"/>
        <v>0</v>
      </c>
      <c r="DC951">
        <f t="shared" si="76"/>
        <v>0</v>
      </c>
    </row>
    <row r="952" spans="1:107" x14ac:dyDescent="0.2">
      <c r="A952">
        <f>ROW(Source!A3121)</f>
        <v>3121</v>
      </c>
      <c r="B952">
        <v>55574044</v>
      </c>
      <c r="C952">
        <v>55580631</v>
      </c>
      <c r="D952">
        <v>52278256</v>
      </c>
      <c r="E952">
        <v>1</v>
      </c>
      <c r="F952">
        <v>1</v>
      </c>
      <c r="G952">
        <v>27</v>
      </c>
      <c r="H952">
        <v>3</v>
      </c>
      <c r="I952" t="s">
        <v>550</v>
      </c>
      <c r="J952" t="s">
        <v>551</v>
      </c>
      <c r="K952" t="s">
        <v>552</v>
      </c>
      <c r="L952">
        <v>1339</v>
      </c>
      <c r="N952">
        <v>1007</v>
      </c>
      <c r="O952" t="s">
        <v>175</v>
      </c>
      <c r="P952" t="s">
        <v>175</v>
      </c>
      <c r="Q952">
        <v>1</v>
      </c>
      <c r="W952">
        <v>0</v>
      </c>
      <c r="X952">
        <v>1817333636</v>
      </c>
      <c r="Y952">
        <v>0.29899999999999999</v>
      </c>
      <c r="AA952">
        <v>590.78</v>
      </c>
      <c r="AB952">
        <v>0</v>
      </c>
      <c r="AC952">
        <v>0</v>
      </c>
      <c r="AD952">
        <v>0</v>
      </c>
      <c r="AE952">
        <v>590.78</v>
      </c>
      <c r="AF952">
        <v>0</v>
      </c>
      <c r="AG952">
        <v>0</v>
      </c>
      <c r="AH952">
        <v>0</v>
      </c>
      <c r="AI952">
        <v>1</v>
      </c>
      <c r="AJ952">
        <v>1</v>
      </c>
      <c r="AK952">
        <v>1</v>
      </c>
      <c r="AL952">
        <v>1</v>
      </c>
      <c r="AN952">
        <v>0</v>
      </c>
      <c r="AO952">
        <v>1</v>
      </c>
      <c r="AP952">
        <v>0</v>
      </c>
      <c r="AQ952">
        <v>0</v>
      </c>
      <c r="AR952">
        <v>0</v>
      </c>
      <c r="AS952" t="s">
        <v>3</v>
      </c>
      <c r="AT952">
        <v>0.29899999999999999</v>
      </c>
      <c r="AU952" t="s">
        <v>3</v>
      </c>
      <c r="AV952">
        <v>0</v>
      </c>
      <c r="AW952">
        <v>2</v>
      </c>
      <c r="AX952">
        <v>55580638</v>
      </c>
      <c r="AY952">
        <v>1</v>
      </c>
      <c r="AZ952">
        <v>0</v>
      </c>
      <c r="BA952">
        <v>916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CX952">
        <f>Y952*Source!I3121</f>
        <v>2.9899999999999999E-2</v>
      </c>
      <c r="CY952">
        <f>AA952</f>
        <v>590.78</v>
      </c>
      <c r="CZ952">
        <f>AE952</f>
        <v>590.78</v>
      </c>
      <c r="DA952">
        <f>AI952</f>
        <v>1</v>
      </c>
      <c r="DB952">
        <f t="shared" si="75"/>
        <v>176.64</v>
      </c>
      <c r="DC952">
        <f t="shared" si="76"/>
        <v>0</v>
      </c>
    </row>
    <row r="953" spans="1:107" x14ac:dyDescent="0.2">
      <c r="A953">
        <f>ROW(Source!A3121)</f>
        <v>3121</v>
      </c>
      <c r="B953">
        <v>55574044</v>
      </c>
      <c r="C953">
        <v>55580631</v>
      </c>
      <c r="D953">
        <v>52277204</v>
      </c>
      <c r="E953">
        <v>1</v>
      </c>
      <c r="F953">
        <v>1</v>
      </c>
      <c r="G953">
        <v>27</v>
      </c>
      <c r="H953">
        <v>3</v>
      </c>
      <c r="I953" t="s">
        <v>553</v>
      </c>
      <c r="J953" t="s">
        <v>554</v>
      </c>
      <c r="K953" t="s">
        <v>555</v>
      </c>
      <c r="L953">
        <v>1348</v>
      </c>
      <c r="N953">
        <v>1009</v>
      </c>
      <c r="O953" t="s">
        <v>120</v>
      </c>
      <c r="P953" t="s">
        <v>120</v>
      </c>
      <c r="Q953">
        <v>1000</v>
      </c>
      <c r="W953">
        <v>0</v>
      </c>
      <c r="X953">
        <v>381792092</v>
      </c>
      <c r="Y953">
        <v>0.107</v>
      </c>
      <c r="AA953">
        <v>4207.5</v>
      </c>
      <c r="AB953">
        <v>0</v>
      </c>
      <c r="AC953">
        <v>0</v>
      </c>
      <c r="AD953">
        <v>0</v>
      </c>
      <c r="AE953">
        <v>4207.5</v>
      </c>
      <c r="AF953">
        <v>0</v>
      </c>
      <c r="AG953">
        <v>0</v>
      </c>
      <c r="AH953">
        <v>0</v>
      </c>
      <c r="AI953">
        <v>1</v>
      </c>
      <c r="AJ953">
        <v>1</v>
      </c>
      <c r="AK953">
        <v>1</v>
      </c>
      <c r="AL953">
        <v>1</v>
      </c>
      <c r="AN953">
        <v>0</v>
      </c>
      <c r="AO953">
        <v>1</v>
      </c>
      <c r="AP953">
        <v>0</v>
      </c>
      <c r="AQ953">
        <v>0</v>
      </c>
      <c r="AR953">
        <v>0</v>
      </c>
      <c r="AS953" t="s">
        <v>3</v>
      </c>
      <c r="AT953">
        <v>0.107</v>
      </c>
      <c r="AU953" t="s">
        <v>3</v>
      </c>
      <c r="AV953">
        <v>0</v>
      </c>
      <c r="AW953">
        <v>2</v>
      </c>
      <c r="AX953">
        <v>55580639</v>
      </c>
      <c r="AY953">
        <v>1</v>
      </c>
      <c r="AZ953">
        <v>0</v>
      </c>
      <c r="BA953">
        <v>917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CX953">
        <f>Y953*Source!I3121</f>
        <v>1.0700000000000001E-2</v>
      </c>
      <c r="CY953">
        <f>AA953</f>
        <v>4207.5</v>
      </c>
      <c r="CZ953">
        <f>AE953</f>
        <v>4207.5</v>
      </c>
      <c r="DA953">
        <f>AI953</f>
        <v>1</v>
      </c>
      <c r="DB953">
        <f t="shared" si="75"/>
        <v>450.2</v>
      </c>
      <c r="DC953">
        <f t="shared" si="76"/>
        <v>0</v>
      </c>
    </row>
    <row r="954" spans="1:107" x14ac:dyDescent="0.2">
      <c r="A954">
        <f>ROW(Source!A3121)</f>
        <v>3121</v>
      </c>
      <c r="B954">
        <v>55574044</v>
      </c>
      <c r="C954">
        <v>55580631</v>
      </c>
      <c r="D954">
        <v>52279001</v>
      </c>
      <c r="E954">
        <v>1</v>
      </c>
      <c r="F954">
        <v>1</v>
      </c>
      <c r="G954">
        <v>27</v>
      </c>
      <c r="H954">
        <v>3</v>
      </c>
      <c r="I954" t="s">
        <v>556</v>
      </c>
      <c r="J954" t="s">
        <v>557</v>
      </c>
      <c r="K954" t="s">
        <v>558</v>
      </c>
      <c r="L954">
        <v>1339</v>
      </c>
      <c r="N954">
        <v>1007</v>
      </c>
      <c r="O954" t="s">
        <v>175</v>
      </c>
      <c r="P954" t="s">
        <v>175</v>
      </c>
      <c r="Q954">
        <v>1</v>
      </c>
      <c r="W954">
        <v>0</v>
      </c>
      <c r="X954">
        <v>1057803868</v>
      </c>
      <c r="Y954">
        <v>7.6999999999999999E-2</v>
      </c>
      <c r="AA954">
        <v>35.25</v>
      </c>
      <c r="AB954">
        <v>0</v>
      </c>
      <c r="AC954">
        <v>0</v>
      </c>
      <c r="AD954">
        <v>0</v>
      </c>
      <c r="AE954">
        <v>35.25</v>
      </c>
      <c r="AF954">
        <v>0</v>
      </c>
      <c r="AG954">
        <v>0</v>
      </c>
      <c r="AH954">
        <v>0</v>
      </c>
      <c r="AI954">
        <v>1</v>
      </c>
      <c r="AJ954">
        <v>1</v>
      </c>
      <c r="AK954">
        <v>1</v>
      </c>
      <c r="AL954">
        <v>1</v>
      </c>
      <c r="AN954">
        <v>0</v>
      </c>
      <c r="AO954">
        <v>1</v>
      </c>
      <c r="AP954">
        <v>0</v>
      </c>
      <c r="AQ954">
        <v>0</v>
      </c>
      <c r="AR954">
        <v>0</v>
      </c>
      <c r="AS954" t="s">
        <v>3</v>
      </c>
      <c r="AT954">
        <v>7.6999999999999999E-2</v>
      </c>
      <c r="AU954" t="s">
        <v>3</v>
      </c>
      <c r="AV954">
        <v>0</v>
      </c>
      <c r="AW954">
        <v>2</v>
      </c>
      <c r="AX954">
        <v>55580640</v>
      </c>
      <c r="AY954">
        <v>1</v>
      </c>
      <c r="AZ954">
        <v>0</v>
      </c>
      <c r="BA954">
        <v>918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CX954">
        <f>Y954*Source!I3121</f>
        <v>7.7000000000000002E-3</v>
      </c>
      <c r="CY954">
        <f>AA954</f>
        <v>35.25</v>
      </c>
      <c r="CZ954">
        <f>AE954</f>
        <v>35.25</v>
      </c>
      <c r="DA954">
        <f>AI954</f>
        <v>1</v>
      </c>
      <c r="DB954">
        <f t="shared" si="75"/>
        <v>2.71</v>
      </c>
      <c r="DC954">
        <f t="shared" si="76"/>
        <v>0</v>
      </c>
    </row>
    <row r="955" spans="1:107" x14ac:dyDescent="0.2">
      <c r="A955">
        <f>ROW(Source!A3121)</f>
        <v>3121</v>
      </c>
      <c r="B955">
        <v>55574044</v>
      </c>
      <c r="C955">
        <v>55580631</v>
      </c>
      <c r="D955">
        <v>52281688</v>
      </c>
      <c r="E955">
        <v>1</v>
      </c>
      <c r="F955">
        <v>1</v>
      </c>
      <c r="G955">
        <v>27</v>
      </c>
      <c r="H955">
        <v>3</v>
      </c>
      <c r="I955" t="s">
        <v>270</v>
      </c>
      <c r="J955" t="s">
        <v>272</v>
      </c>
      <c r="K955" t="s">
        <v>271</v>
      </c>
      <c r="L955">
        <v>1354</v>
      </c>
      <c r="N955">
        <v>1010</v>
      </c>
      <c r="O955" t="s">
        <v>180</v>
      </c>
      <c r="P955" t="s">
        <v>180</v>
      </c>
      <c r="Q955">
        <v>1</v>
      </c>
      <c r="W955">
        <v>0</v>
      </c>
      <c r="X955">
        <v>-1873178035</v>
      </c>
      <c r="Y955">
        <v>10</v>
      </c>
      <c r="AA955">
        <v>236.53</v>
      </c>
      <c r="AB955">
        <v>0</v>
      </c>
      <c r="AC955">
        <v>0</v>
      </c>
      <c r="AD955">
        <v>0</v>
      </c>
      <c r="AE955">
        <v>236.53</v>
      </c>
      <c r="AF955">
        <v>0</v>
      </c>
      <c r="AG955">
        <v>0</v>
      </c>
      <c r="AH955">
        <v>0</v>
      </c>
      <c r="AI955">
        <v>1</v>
      </c>
      <c r="AJ955">
        <v>1</v>
      </c>
      <c r="AK955">
        <v>1</v>
      </c>
      <c r="AL955">
        <v>1</v>
      </c>
      <c r="AN955">
        <v>0</v>
      </c>
      <c r="AO955">
        <v>1</v>
      </c>
      <c r="AP955">
        <v>0</v>
      </c>
      <c r="AQ955">
        <v>0</v>
      </c>
      <c r="AR955">
        <v>0</v>
      </c>
      <c r="AS955" t="s">
        <v>3</v>
      </c>
      <c r="AT955">
        <v>10</v>
      </c>
      <c r="AU955" t="s">
        <v>3</v>
      </c>
      <c r="AV955">
        <v>0</v>
      </c>
      <c r="AW955">
        <v>2</v>
      </c>
      <c r="AX955">
        <v>55580641</v>
      </c>
      <c r="AY955">
        <v>1</v>
      </c>
      <c r="AZ955">
        <v>0</v>
      </c>
      <c r="BA955">
        <v>919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CX955">
        <f>Y955*Source!I3121</f>
        <v>1</v>
      </c>
      <c r="CY955">
        <f>AA955</f>
        <v>236.53</v>
      </c>
      <c r="CZ955">
        <f>AE955</f>
        <v>236.53</v>
      </c>
      <c r="DA955">
        <f>AI955</f>
        <v>1</v>
      </c>
      <c r="DB955">
        <f t="shared" si="75"/>
        <v>2365.3000000000002</v>
      </c>
      <c r="DC955">
        <f t="shared" si="76"/>
        <v>0</v>
      </c>
    </row>
    <row r="956" spans="1:107" x14ac:dyDescent="0.2">
      <c r="A956">
        <f>ROW(Source!A3123)</f>
        <v>3123</v>
      </c>
      <c r="B956">
        <v>55574044</v>
      </c>
      <c r="C956">
        <v>55580643</v>
      </c>
      <c r="D956">
        <v>52263930</v>
      </c>
      <c r="E956">
        <v>27</v>
      </c>
      <c r="F956">
        <v>1</v>
      </c>
      <c r="G956">
        <v>27</v>
      </c>
      <c r="H956">
        <v>1</v>
      </c>
      <c r="I956" t="s">
        <v>530</v>
      </c>
      <c r="J956" t="s">
        <v>3</v>
      </c>
      <c r="K956" t="s">
        <v>531</v>
      </c>
      <c r="L956">
        <v>1191</v>
      </c>
      <c r="N956">
        <v>1013</v>
      </c>
      <c r="O956" t="s">
        <v>532</v>
      </c>
      <c r="P956" t="s">
        <v>532</v>
      </c>
      <c r="Q956">
        <v>1</v>
      </c>
      <c r="W956">
        <v>0</v>
      </c>
      <c r="X956">
        <v>476480486</v>
      </c>
      <c r="Y956">
        <v>6.22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1</v>
      </c>
      <c r="AK956">
        <v>1</v>
      </c>
      <c r="AL956">
        <v>1</v>
      </c>
      <c r="AN956">
        <v>0</v>
      </c>
      <c r="AO956">
        <v>1</v>
      </c>
      <c r="AP956">
        <v>0</v>
      </c>
      <c r="AQ956">
        <v>0</v>
      </c>
      <c r="AR956">
        <v>0</v>
      </c>
      <c r="AS956" t="s">
        <v>3</v>
      </c>
      <c r="AT956">
        <v>6.22</v>
      </c>
      <c r="AU956" t="s">
        <v>3</v>
      </c>
      <c r="AV956">
        <v>1</v>
      </c>
      <c r="AW956">
        <v>2</v>
      </c>
      <c r="AX956">
        <v>55580649</v>
      </c>
      <c r="AY956">
        <v>1</v>
      </c>
      <c r="AZ956">
        <v>0</v>
      </c>
      <c r="BA956">
        <v>920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CX956">
        <f>Y956*Source!I3123</f>
        <v>0.622</v>
      </c>
      <c r="CY956">
        <f>AD956</f>
        <v>0</v>
      </c>
      <c r="CZ956">
        <f>AH956</f>
        <v>0</v>
      </c>
      <c r="DA956">
        <f>AL956</f>
        <v>1</v>
      </c>
      <c r="DB956">
        <f t="shared" si="75"/>
        <v>0</v>
      </c>
      <c r="DC956">
        <f t="shared" si="76"/>
        <v>0</v>
      </c>
    </row>
    <row r="957" spans="1:107" x14ac:dyDescent="0.2">
      <c r="A957">
        <f>ROW(Source!A3123)</f>
        <v>3123</v>
      </c>
      <c r="B957">
        <v>55574044</v>
      </c>
      <c r="C957">
        <v>55580643</v>
      </c>
      <c r="D957">
        <v>52278256</v>
      </c>
      <c r="E957">
        <v>1</v>
      </c>
      <c r="F957">
        <v>1</v>
      </c>
      <c r="G957">
        <v>27</v>
      </c>
      <c r="H957">
        <v>3</v>
      </c>
      <c r="I957" t="s">
        <v>550</v>
      </c>
      <c r="J957" t="s">
        <v>551</v>
      </c>
      <c r="K957" t="s">
        <v>552</v>
      </c>
      <c r="L957">
        <v>1339</v>
      </c>
      <c r="N957">
        <v>1007</v>
      </c>
      <c r="O957" t="s">
        <v>175</v>
      </c>
      <c r="P957" t="s">
        <v>175</v>
      </c>
      <c r="Q957">
        <v>1</v>
      </c>
      <c r="W957">
        <v>0</v>
      </c>
      <c r="X957">
        <v>1817333636</v>
      </c>
      <c r="Y957">
        <v>0.29899999999999999</v>
      </c>
      <c r="AA957">
        <v>590.78</v>
      </c>
      <c r="AB957">
        <v>0</v>
      </c>
      <c r="AC957">
        <v>0</v>
      </c>
      <c r="AD957">
        <v>0</v>
      </c>
      <c r="AE957">
        <v>590.78</v>
      </c>
      <c r="AF957">
        <v>0</v>
      </c>
      <c r="AG957">
        <v>0</v>
      </c>
      <c r="AH957">
        <v>0</v>
      </c>
      <c r="AI957">
        <v>1</v>
      </c>
      <c r="AJ957">
        <v>1</v>
      </c>
      <c r="AK957">
        <v>1</v>
      </c>
      <c r="AL957">
        <v>1</v>
      </c>
      <c r="AN957">
        <v>0</v>
      </c>
      <c r="AO957">
        <v>1</v>
      </c>
      <c r="AP957">
        <v>0</v>
      </c>
      <c r="AQ957">
        <v>0</v>
      </c>
      <c r="AR957">
        <v>0</v>
      </c>
      <c r="AS957" t="s">
        <v>3</v>
      </c>
      <c r="AT957">
        <v>0.29899999999999999</v>
      </c>
      <c r="AU957" t="s">
        <v>3</v>
      </c>
      <c r="AV957">
        <v>0</v>
      </c>
      <c r="AW957">
        <v>2</v>
      </c>
      <c r="AX957">
        <v>55580650</v>
      </c>
      <c r="AY957">
        <v>1</v>
      </c>
      <c r="AZ957">
        <v>0</v>
      </c>
      <c r="BA957">
        <v>921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CX957">
        <f>Y957*Source!I3123</f>
        <v>2.9899999999999999E-2</v>
      </c>
      <c r="CY957">
        <f>AA957</f>
        <v>590.78</v>
      </c>
      <c r="CZ957">
        <f>AE957</f>
        <v>590.78</v>
      </c>
      <c r="DA957">
        <f>AI957</f>
        <v>1</v>
      </c>
      <c r="DB957">
        <f t="shared" si="75"/>
        <v>176.64</v>
      </c>
      <c r="DC957">
        <f t="shared" si="76"/>
        <v>0</v>
      </c>
    </row>
    <row r="958" spans="1:107" x14ac:dyDescent="0.2">
      <c r="A958">
        <f>ROW(Source!A3123)</f>
        <v>3123</v>
      </c>
      <c r="B958">
        <v>55574044</v>
      </c>
      <c r="C958">
        <v>55580643</v>
      </c>
      <c r="D958">
        <v>52277204</v>
      </c>
      <c r="E958">
        <v>1</v>
      </c>
      <c r="F958">
        <v>1</v>
      </c>
      <c r="G958">
        <v>27</v>
      </c>
      <c r="H958">
        <v>3</v>
      </c>
      <c r="I958" t="s">
        <v>553</v>
      </c>
      <c r="J958" t="s">
        <v>554</v>
      </c>
      <c r="K958" t="s">
        <v>555</v>
      </c>
      <c r="L958">
        <v>1348</v>
      </c>
      <c r="N958">
        <v>1009</v>
      </c>
      <c r="O958" t="s">
        <v>120</v>
      </c>
      <c r="P958" t="s">
        <v>120</v>
      </c>
      <c r="Q958">
        <v>1000</v>
      </c>
      <c r="W958">
        <v>0</v>
      </c>
      <c r="X958">
        <v>381792092</v>
      </c>
      <c r="Y958">
        <v>0.107</v>
      </c>
      <c r="AA958">
        <v>4207.5</v>
      </c>
      <c r="AB958">
        <v>0</v>
      </c>
      <c r="AC958">
        <v>0</v>
      </c>
      <c r="AD958">
        <v>0</v>
      </c>
      <c r="AE958">
        <v>4207.5</v>
      </c>
      <c r="AF958">
        <v>0</v>
      </c>
      <c r="AG958">
        <v>0</v>
      </c>
      <c r="AH958">
        <v>0</v>
      </c>
      <c r="AI958">
        <v>1</v>
      </c>
      <c r="AJ958">
        <v>1</v>
      </c>
      <c r="AK958">
        <v>1</v>
      </c>
      <c r="AL958">
        <v>1</v>
      </c>
      <c r="AN958">
        <v>0</v>
      </c>
      <c r="AO958">
        <v>1</v>
      </c>
      <c r="AP958">
        <v>0</v>
      </c>
      <c r="AQ958">
        <v>0</v>
      </c>
      <c r="AR958">
        <v>0</v>
      </c>
      <c r="AS958" t="s">
        <v>3</v>
      </c>
      <c r="AT958">
        <v>0.107</v>
      </c>
      <c r="AU958" t="s">
        <v>3</v>
      </c>
      <c r="AV958">
        <v>0</v>
      </c>
      <c r="AW958">
        <v>2</v>
      </c>
      <c r="AX958">
        <v>55580651</v>
      </c>
      <c r="AY958">
        <v>1</v>
      </c>
      <c r="AZ958">
        <v>0</v>
      </c>
      <c r="BA958">
        <v>922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CX958">
        <f>Y958*Source!I3123</f>
        <v>1.0700000000000001E-2</v>
      </c>
      <c r="CY958">
        <f>AA958</f>
        <v>4207.5</v>
      </c>
      <c r="CZ958">
        <f>AE958</f>
        <v>4207.5</v>
      </c>
      <c r="DA958">
        <f>AI958</f>
        <v>1</v>
      </c>
      <c r="DB958">
        <f t="shared" si="75"/>
        <v>450.2</v>
      </c>
      <c r="DC958">
        <f t="shared" si="76"/>
        <v>0</v>
      </c>
    </row>
    <row r="959" spans="1:107" x14ac:dyDescent="0.2">
      <c r="A959">
        <f>ROW(Source!A3123)</f>
        <v>3123</v>
      </c>
      <c r="B959">
        <v>55574044</v>
      </c>
      <c r="C959">
        <v>55580643</v>
      </c>
      <c r="D959">
        <v>52279001</v>
      </c>
      <c r="E959">
        <v>1</v>
      </c>
      <c r="F959">
        <v>1</v>
      </c>
      <c r="G959">
        <v>27</v>
      </c>
      <c r="H959">
        <v>3</v>
      </c>
      <c r="I959" t="s">
        <v>556</v>
      </c>
      <c r="J959" t="s">
        <v>557</v>
      </c>
      <c r="K959" t="s">
        <v>558</v>
      </c>
      <c r="L959">
        <v>1339</v>
      </c>
      <c r="N959">
        <v>1007</v>
      </c>
      <c r="O959" t="s">
        <v>175</v>
      </c>
      <c r="P959" t="s">
        <v>175</v>
      </c>
      <c r="Q959">
        <v>1</v>
      </c>
      <c r="W959">
        <v>0</v>
      </c>
      <c r="X959">
        <v>1057803868</v>
      </c>
      <c r="Y959">
        <v>7.6999999999999999E-2</v>
      </c>
      <c r="AA959">
        <v>35.25</v>
      </c>
      <c r="AB959">
        <v>0</v>
      </c>
      <c r="AC959">
        <v>0</v>
      </c>
      <c r="AD959">
        <v>0</v>
      </c>
      <c r="AE959">
        <v>35.25</v>
      </c>
      <c r="AF959">
        <v>0</v>
      </c>
      <c r="AG959">
        <v>0</v>
      </c>
      <c r="AH959">
        <v>0</v>
      </c>
      <c r="AI959">
        <v>1</v>
      </c>
      <c r="AJ959">
        <v>1</v>
      </c>
      <c r="AK959">
        <v>1</v>
      </c>
      <c r="AL959">
        <v>1</v>
      </c>
      <c r="AN959">
        <v>0</v>
      </c>
      <c r="AO959">
        <v>1</v>
      </c>
      <c r="AP959">
        <v>0</v>
      </c>
      <c r="AQ959">
        <v>0</v>
      </c>
      <c r="AR959">
        <v>0</v>
      </c>
      <c r="AS959" t="s">
        <v>3</v>
      </c>
      <c r="AT959">
        <v>7.6999999999999999E-2</v>
      </c>
      <c r="AU959" t="s">
        <v>3</v>
      </c>
      <c r="AV959">
        <v>0</v>
      </c>
      <c r="AW959">
        <v>2</v>
      </c>
      <c r="AX959">
        <v>55580652</v>
      </c>
      <c r="AY959">
        <v>1</v>
      </c>
      <c r="AZ959">
        <v>0</v>
      </c>
      <c r="BA959">
        <v>923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CX959">
        <f>Y959*Source!I3123</f>
        <v>7.7000000000000002E-3</v>
      </c>
      <c r="CY959">
        <f>AA959</f>
        <v>35.25</v>
      </c>
      <c r="CZ959">
        <f>AE959</f>
        <v>35.25</v>
      </c>
      <c r="DA959">
        <f>AI959</f>
        <v>1</v>
      </c>
      <c r="DB959">
        <f t="shared" si="75"/>
        <v>2.71</v>
      </c>
      <c r="DC959">
        <f t="shared" si="76"/>
        <v>0</v>
      </c>
    </row>
    <row r="960" spans="1:107" x14ac:dyDescent="0.2">
      <c r="A960">
        <f>ROW(Source!A3123)</f>
        <v>3123</v>
      </c>
      <c r="B960">
        <v>55574044</v>
      </c>
      <c r="C960">
        <v>55580643</v>
      </c>
      <c r="D960">
        <v>52281688</v>
      </c>
      <c r="E960">
        <v>1</v>
      </c>
      <c r="F960">
        <v>1</v>
      </c>
      <c r="G960">
        <v>27</v>
      </c>
      <c r="H960">
        <v>3</v>
      </c>
      <c r="I960" t="s">
        <v>270</v>
      </c>
      <c r="J960" t="s">
        <v>272</v>
      </c>
      <c r="K960" t="s">
        <v>271</v>
      </c>
      <c r="L960">
        <v>1354</v>
      </c>
      <c r="N960">
        <v>1010</v>
      </c>
      <c r="O960" t="s">
        <v>180</v>
      </c>
      <c r="P960" t="s">
        <v>180</v>
      </c>
      <c r="Q960">
        <v>1</v>
      </c>
      <c r="W960">
        <v>0</v>
      </c>
      <c r="X960">
        <v>-1873178035</v>
      </c>
      <c r="Y960">
        <v>10</v>
      </c>
      <c r="AA960">
        <v>236.53</v>
      </c>
      <c r="AB960">
        <v>0</v>
      </c>
      <c r="AC960">
        <v>0</v>
      </c>
      <c r="AD960">
        <v>0</v>
      </c>
      <c r="AE960">
        <v>236.53</v>
      </c>
      <c r="AF960">
        <v>0</v>
      </c>
      <c r="AG960">
        <v>0</v>
      </c>
      <c r="AH960">
        <v>0</v>
      </c>
      <c r="AI960">
        <v>1</v>
      </c>
      <c r="AJ960">
        <v>1</v>
      </c>
      <c r="AK960">
        <v>1</v>
      </c>
      <c r="AL960">
        <v>1</v>
      </c>
      <c r="AN960">
        <v>0</v>
      </c>
      <c r="AO960">
        <v>1</v>
      </c>
      <c r="AP960">
        <v>0</v>
      </c>
      <c r="AQ960">
        <v>0</v>
      </c>
      <c r="AR960">
        <v>0</v>
      </c>
      <c r="AS960" t="s">
        <v>3</v>
      </c>
      <c r="AT960">
        <v>10</v>
      </c>
      <c r="AU960" t="s">
        <v>3</v>
      </c>
      <c r="AV960">
        <v>0</v>
      </c>
      <c r="AW960">
        <v>2</v>
      </c>
      <c r="AX960">
        <v>55580653</v>
      </c>
      <c r="AY960">
        <v>1</v>
      </c>
      <c r="AZ960">
        <v>0</v>
      </c>
      <c r="BA960">
        <v>924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CX960">
        <f>Y960*Source!I3123</f>
        <v>1</v>
      </c>
      <c r="CY960">
        <f>AA960</f>
        <v>236.53</v>
      </c>
      <c r="CZ960">
        <f>AE960</f>
        <v>236.53</v>
      </c>
      <c r="DA960">
        <f>AI960</f>
        <v>1</v>
      </c>
      <c r="DB960">
        <f t="shared" si="75"/>
        <v>2365.3000000000002</v>
      </c>
      <c r="DC960">
        <f t="shared" si="76"/>
        <v>0</v>
      </c>
    </row>
    <row r="961" spans="1:107" x14ac:dyDescent="0.2">
      <c r="A961">
        <f>ROW(Source!A3161)</f>
        <v>3161</v>
      </c>
      <c r="B961">
        <v>55574044</v>
      </c>
      <c r="C961">
        <v>55580711</v>
      </c>
      <c r="D961">
        <v>52263930</v>
      </c>
      <c r="E961">
        <v>27</v>
      </c>
      <c r="F961">
        <v>1</v>
      </c>
      <c r="G961">
        <v>27</v>
      </c>
      <c r="H961">
        <v>1</v>
      </c>
      <c r="I961" t="s">
        <v>530</v>
      </c>
      <c r="J961" t="s">
        <v>3</v>
      </c>
      <c r="K961" t="s">
        <v>531</v>
      </c>
      <c r="L961">
        <v>1191</v>
      </c>
      <c r="N961">
        <v>1013</v>
      </c>
      <c r="O961" t="s">
        <v>532</v>
      </c>
      <c r="P961" t="s">
        <v>532</v>
      </c>
      <c r="Q961">
        <v>1</v>
      </c>
      <c r="W961">
        <v>0</v>
      </c>
      <c r="X961">
        <v>476480486</v>
      </c>
      <c r="Y961">
        <v>6.22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1</v>
      </c>
      <c r="AK961">
        <v>1</v>
      </c>
      <c r="AL961">
        <v>1</v>
      </c>
      <c r="AN961">
        <v>0</v>
      </c>
      <c r="AO961">
        <v>1</v>
      </c>
      <c r="AP961">
        <v>0</v>
      </c>
      <c r="AQ961">
        <v>0</v>
      </c>
      <c r="AR961">
        <v>0</v>
      </c>
      <c r="AS961" t="s">
        <v>3</v>
      </c>
      <c r="AT961">
        <v>6.22</v>
      </c>
      <c r="AU961" t="s">
        <v>3</v>
      </c>
      <c r="AV961">
        <v>1</v>
      </c>
      <c r="AW961">
        <v>2</v>
      </c>
      <c r="AX961">
        <v>55580717</v>
      </c>
      <c r="AY961">
        <v>1</v>
      </c>
      <c r="AZ961">
        <v>0</v>
      </c>
      <c r="BA961">
        <v>925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CX961">
        <f>Y961*Source!I3161</f>
        <v>4.976</v>
      </c>
      <c r="CY961">
        <f>AD961</f>
        <v>0</v>
      </c>
      <c r="CZ961">
        <f>AH961</f>
        <v>0</v>
      </c>
      <c r="DA961">
        <f>AL961</f>
        <v>1</v>
      </c>
      <c r="DB961">
        <f t="shared" si="75"/>
        <v>0</v>
      </c>
      <c r="DC961">
        <f t="shared" si="76"/>
        <v>0</v>
      </c>
    </row>
    <row r="962" spans="1:107" x14ac:dyDescent="0.2">
      <c r="A962">
        <f>ROW(Source!A3161)</f>
        <v>3161</v>
      </c>
      <c r="B962">
        <v>55574044</v>
      </c>
      <c r="C962">
        <v>55580711</v>
      </c>
      <c r="D962">
        <v>52278256</v>
      </c>
      <c r="E962">
        <v>1</v>
      </c>
      <c r="F962">
        <v>1</v>
      </c>
      <c r="G962">
        <v>27</v>
      </c>
      <c r="H962">
        <v>3</v>
      </c>
      <c r="I962" t="s">
        <v>550</v>
      </c>
      <c r="J962" t="s">
        <v>551</v>
      </c>
      <c r="K962" t="s">
        <v>552</v>
      </c>
      <c r="L962">
        <v>1339</v>
      </c>
      <c r="N962">
        <v>1007</v>
      </c>
      <c r="O962" t="s">
        <v>175</v>
      </c>
      <c r="P962" t="s">
        <v>175</v>
      </c>
      <c r="Q962">
        <v>1</v>
      </c>
      <c r="W962">
        <v>0</v>
      </c>
      <c r="X962">
        <v>1817333636</v>
      </c>
      <c r="Y962">
        <v>0.29899999999999999</v>
      </c>
      <c r="AA962">
        <v>590.78</v>
      </c>
      <c r="AB962">
        <v>0</v>
      </c>
      <c r="AC962">
        <v>0</v>
      </c>
      <c r="AD962">
        <v>0</v>
      </c>
      <c r="AE962">
        <v>590.78</v>
      </c>
      <c r="AF962">
        <v>0</v>
      </c>
      <c r="AG962">
        <v>0</v>
      </c>
      <c r="AH962">
        <v>0</v>
      </c>
      <c r="AI962">
        <v>1</v>
      </c>
      <c r="AJ962">
        <v>1</v>
      </c>
      <c r="AK962">
        <v>1</v>
      </c>
      <c r="AL962">
        <v>1</v>
      </c>
      <c r="AN962">
        <v>0</v>
      </c>
      <c r="AO962">
        <v>1</v>
      </c>
      <c r="AP962">
        <v>0</v>
      </c>
      <c r="AQ962">
        <v>0</v>
      </c>
      <c r="AR962">
        <v>0</v>
      </c>
      <c r="AS962" t="s">
        <v>3</v>
      </c>
      <c r="AT962">
        <v>0.29899999999999999</v>
      </c>
      <c r="AU962" t="s">
        <v>3</v>
      </c>
      <c r="AV962">
        <v>0</v>
      </c>
      <c r="AW962">
        <v>2</v>
      </c>
      <c r="AX962">
        <v>55580718</v>
      </c>
      <c r="AY962">
        <v>1</v>
      </c>
      <c r="AZ962">
        <v>0</v>
      </c>
      <c r="BA962">
        <v>926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CX962">
        <f>Y962*Source!I3161</f>
        <v>0.2392</v>
      </c>
      <c r="CY962">
        <f>AA962</f>
        <v>590.78</v>
      </c>
      <c r="CZ962">
        <f>AE962</f>
        <v>590.78</v>
      </c>
      <c r="DA962">
        <f>AI962</f>
        <v>1</v>
      </c>
      <c r="DB962">
        <f t="shared" si="75"/>
        <v>176.64</v>
      </c>
      <c r="DC962">
        <f t="shared" si="76"/>
        <v>0</v>
      </c>
    </row>
    <row r="963" spans="1:107" x14ac:dyDescent="0.2">
      <c r="A963">
        <f>ROW(Source!A3161)</f>
        <v>3161</v>
      </c>
      <c r="B963">
        <v>55574044</v>
      </c>
      <c r="C963">
        <v>55580711</v>
      </c>
      <c r="D963">
        <v>52277204</v>
      </c>
      <c r="E963">
        <v>1</v>
      </c>
      <c r="F963">
        <v>1</v>
      </c>
      <c r="G963">
        <v>27</v>
      </c>
      <c r="H963">
        <v>3</v>
      </c>
      <c r="I963" t="s">
        <v>553</v>
      </c>
      <c r="J963" t="s">
        <v>554</v>
      </c>
      <c r="K963" t="s">
        <v>555</v>
      </c>
      <c r="L963">
        <v>1348</v>
      </c>
      <c r="N963">
        <v>1009</v>
      </c>
      <c r="O963" t="s">
        <v>120</v>
      </c>
      <c r="P963" t="s">
        <v>120</v>
      </c>
      <c r="Q963">
        <v>1000</v>
      </c>
      <c r="W963">
        <v>0</v>
      </c>
      <c r="X963">
        <v>381792092</v>
      </c>
      <c r="Y963">
        <v>0.107</v>
      </c>
      <c r="AA963">
        <v>4207.5</v>
      </c>
      <c r="AB963">
        <v>0</v>
      </c>
      <c r="AC963">
        <v>0</v>
      </c>
      <c r="AD963">
        <v>0</v>
      </c>
      <c r="AE963">
        <v>4207.5</v>
      </c>
      <c r="AF963">
        <v>0</v>
      </c>
      <c r="AG963">
        <v>0</v>
      </c>
      <c r="AH963">
        <v>0</v>
      </c>
      <c r="AI963">
        <v>1</v>
      </c>
      <c r="AJ963">
        <v>1</v>
      </c>
      <c r="AK963">
        <v>1</v>
      </c>
      <c r="AL963">
        <v>1</v>
      </c>
      <c r="AN963">
        <v>0</v>
      </c>
      <c r="AO963">
        <v>1</v>
      </c>
      <c r="AP963">
        <v>0</v>
      </c>
      <c r="AQ963">
        <v>0</v>
      </c>
      <c r="AR963">
        <v>0</v>
      </c>
      <c r="AS963" t="s">
        <v>3</v>
      </c>
      <c r="AT963">
        <v>0.107</v>
      </c>
      <c r="AU963" t="s">
        <v>3</v>
      </c>
      <c r="AV963">
        <v>0</v>
      </c>
      <c r="AW963">
        <v>2</v>
      </c>
      <c r="AX963">
        <v>55580719</v>
      </c>
      <c r="AY963">
        <v>1</v>
      </c>
      <c r="AZ963">
        <v>0</v>
      </c>
      <c r="BA963">
        <v>927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CX963">
        <f>Y963*Source!I3161</f>
        <v>8.5600000000000009E-2</v>
      </c>
      <c r="CY963">
        <f>AA963</f>
        <v>4207.5</v>
      </c>
      <c r="CZ963">
        <f>AE963</f>
        <v>4207.5</v>
      </c>
      <c r="DA963">
        <f>AI963</f>
        <v>1</v>
      </c>
      <c r="DB963">
        <f t="shared" si="75"/>
        <v>450.2</v>
      </c>
      <c r="DC963">
        <f t="shared" si="76"/>
        <v>0</v>
      </c>
    </row>
    <row r="964" spans="1:107" x14ac:dyDescent="0.2">
      <c r="A964">
        <f>ROW(Source!A3161)</f>
        <v>3161</v>
      </c>
      <c r="B964">
        <v>55574044</v>
      </c>
      <c r="C964">
        <v>55580711</v>
      </c>
      <c r="D964">
        <v>52279001</v>
      </c>
      <c r="E964">
        <v>1</v>
      </c>
      <c r="F964">
        <v>1</v>
      </c>
      <c r="G964">
        <v>27</v>
      </c>
      <c r="H964">
        <v>3</v>
      </c>
      <c r="I964" t="s">
        <v>556</v>
      </c>
      <c r="J964" t="s">
        <v>557</v>
      </c>
      <c r="K964" t="s">
        <v>558</v>
      </c>
      <c r="L964">
        <v>1339</v>
      </c>
      <c r="N964">
        <v>1007</v>
      </c>
      <c r="O964" t="s">
        <v>175</v>
      </c>
      <c r="P964" t="s">
        <v>175</v>
      </c>
      <c r="Q964">
        <v>1</v>
      </c>
      <c r="W964">
        <v>0</v>
      </c>
      <c r="X964">
        <v>1057803868</v>
      </c>
      <c r="Y964">
        <v>7.6999999999999999E-2</v>
      </c>
      <c r="AA964">
        <v>35.25</v>
      </c>
      <c r="AB964">
        <v>0</v>
      </c>
      <c r="AC964">
        <v>0</v>
      </c>
      <c r="AD964">
        <v>0</v>
      </c>
      <c r="AE964">
        <v>35.25</v>
      </c>
      <c r="AF964">
        <v>0</v>
      </c>
      <c r="AG964">
        <v>0</v>
      </c>
      <c r="AH964">
        <v>0</v>
      </c>
      <c r="AI964">
        <v>1</v>
      </c>
      <c r="AJ964">
        <v>1</v>
      </c>
      <c r="AK964">
        <v>1</v>
      </c>
      <c r="AL964">
        <v>1</v>
      </c>
      <c r="AN964">
        <v>0</v>
      </c>
      <c r="AO964">
        <v>1</v>
      </c>
      <c r="AP964">
        <v>0</v>
      </c>
      <c r="AQ964">
        <v>0</v>
      </c>
      <c r="AR964">
        <v>0</v>
      </c>
      <c r="AS964" t="s">
        <v>3</v>
      </c>
      <c r="AT964">
        <v>7.6999999999999999E-2</v>
      </c>
      <c r="AU964" t="s">
        <v>3</v>
      </c>
      <c r="AV964">
        <v>0</v>
      </c>
      <c r="AW964">
        <v>2</v>
      </c>
      <c r="AX964">
        <v>55580720</v>
      </c>
      <c r="AY964">
        <v>1</v>
      </c>
      <c r="AZ964">
        <v>0</v>
      </c>
      <c r="BA964">
        <v>928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CX964">
        <f>Y964*Source!I3161</f>
        <v>6.1600000000000002E-2</v>
      </c>
      <c r="CY964">
        <f>AA964</f>
        <v>35.25</v>
      </c>
      <c r="CZ964">
        <f>AE964</f>
        <v>35.25</v>
      </c>
      <c r="DA964">
        <f>AI964</f>
        <v>1</v>
      </c>
      <c r="DB964">
        <f t="shared" si="75"/>
        <v>2.71</v>
      </c>
      <c r="DC964">
        <f t="shared" si="76"/>
        <v>0</v>
      </c>
    </row>
    <row r="965" spans="1:107" x14ac:dyDescent="0.2">
      <c r="A965">
        <f>ROW(Source!A3161)</f>
        <v>3161</v>
      </c>
      <c r="B965">
        <v>55574044</v>
      </c>
      <c r="C965">
        <v>55580711</v>
      </c>
      <c r="D965">
        <v>52281688</v>
      </c>
      <c r="E965">
        <v>1</v>
      </c>
      <c r="F965">
        <v>1</v>
      </c>
      <c r="G965">
        <v>27</v>
      </c>
      <c r="H965">
        <v>3</v>
      </c>
      <c r="I965" t="s">
        <v>270</v>
      </c>
      <c r="J965" t="s">
        <v>272</v>
      </c>
      <c r="K965" t="s">
        <v>271</v>
      </c>
      <c r="L965">
        <v>1354</v>
      </c>
      <c r="N965">
        <v>1010</v>
      </c>
      <c r="O965" t="s">
        <v>180</v>
      </c>
      <c r="P965" t="s">
        <v>180</v>
      </c>
      <c r="Q965">
        <v>1</v>
      </c>
      <c r="W965">
        <v>0</v>
      </c>
      <c r="X965">
        <v>-1873178035</v>
      </c>
      <c r="Y965">
        <v>10</v>
      </c>
      <c r="AA965">
        <v>236.53</v>
      </c>
      <c r="AB965">
        <v>0</v>
      </c>
      <c r="AC965">
        <v>0</v>
      </c>
      <c r="AD965">
        <v>0</v>
      </c>
      <c r="AE965">
        <v>236.53</v>
      </c>
      <c r="AF965">
        <v>0</v>
      </c>
      <c r="AG965">
        <v>0</v>
      </c>
      <c r="AH965">
        <v>0</v>
      </c>
      <c r="AI965">
        <v>1</v>
      </c>
      <c r="AJ965">
        <v>1</v>
      </c>
      <c r="AK965">
        <v>1</v>
      </c>
      <c r="AL965">
        <v>1</v>
      </c>
      <c r="AN965">
        <v>0</v>
      </c>
      <c r="AO965">
        <v>1</v>
      </c>
      <c r="AP965">
        <v>0</v>
      </c>
      <c r="AQ965">
        <v>0</v>
      </c>
      <c r="AR965">
        <v>0</v>
      </c>
      <c r="AS965" t="s">
        <v>3</v>
      </c>
      <c r="AT965">
        <v>10</v>
      </c>
      <c r="AU965" t="s">
        <v>3</v>
      </c>
      <c r="AV965">
        <v>0</v>
      </c>
      <c r="AW965">
        <v>2</v>
      </c>
      <c r="AX965">
        <v>55580721</v>
      </c>
      <c r="AY965">
        <v>1</v>
      </c>
      <c r="AZ965">
        <v>0</v>
      </c>
      <c r="BA965">
        <v>929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CX965">
        <f>Y965*Source!I3161</f>
        <v>8</v>
      </c>
      <c r="CY965">
        <f>AA965</f>
        <v>236.53</v>
      </c>
      <c r="CZ965">
        <f>AE965</f>
        <v>236.53</v>
      </c>
      <c r="DA965">
        <f>AI965</f>
        <v>1</v>
      </c>
      <c r="DB965">
        <f t="shared" ref="DB965:DB970" si="80">ROUND(ROUND(AT965*CZ965,2),6)</f>
        <v>2365.3000000000002</v>
      </c>
      <c r="DC965">
        <f t="shared" ref="DC965:DC970" si="81">ROUND(ROUND(AT965*AG965,2),6)</f>
        <v>0</v>
      </c>
    </row>
    <row r="966" spans="1:107" x14ac:dyDescent="0.2">
      <c r="A966">
        <f>ROW(Source!A3199)</f>
        <v>3199</v>
      </c>
      <c r="B966">
        <v>55574044</v>
      </c>
      <c r="C966">
        <v>55580779</v>
      </c>
      <c r="D966">
        <v>52263930</v>
      </c>
      <c r="E966">
        <v>27</v>
      </c>
      <c r="F966">
        <v>1</v>
      </c>
      <c r="G966">
        <v>27</v>
      </c>
      <c r="H966">
        <v>1</v>
      </c>
      <c r="I966" t="s">
        <v>530</v>
      </c>
      <c r="J966" t="s">
        <v>3</v>
      </c>
      <c r="K966" t="s">
        <v>531</v>
      </c>
      <c r="L966">
        <v>1191</v>
      </c>
      <c r="N966">
        <v>1013</v>
      </c>
      <c r="O966" t="s">
        <v>532</v>
      </c>
      <c r="P966" t="s">
        <v>532</v>
      </c>
      <c r="Q966">
        <v>1</v>
      </c>
      <c r="W966">
        <v>0</v>
      </c>
      <c r="X966">
        <v>476480486</v>
      </c>
      <c r="Y966">
        <v>6.22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1</v>
      </c>
      <c r="AK966">
        <v>1</v>
      </c>
      <c r="AL966">
        <v>1</v>
      </c>
      <c r="AN966">
        <v>0</v>
      </c>
      <c r="AO966">
        <v>1</v>
      </c>
      <c r="AP966">
        <v>0</v>
      </c>
      <c r="AQ966">
        <v>0</v>
      </c>
      <c r="AR966">
        <v>0</v>
      </c>
      <c r="AS966" t="s">
        <v>3</v>
      </c>
      <c r="AT966">
        <v>6.22</v>
      </c>
      <c r="AU966" t="s">
        <v>3</v>
      </c>
      <c r="AV966">
        <v>1</v>
      </c>
      <c r="AW966">
        <v>2</v>
      </c>
      <c r="AX966">
        <v>55580785</v>
      </c>
      <c r="AY966">
        <v>1</v>
      </c>
      <c r="AZ966">
        <v>0</v>
      </c>
      <c r="BA966">
        <v>930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CX966">
        <f>Y966*Source!I3199</f>
        <v>2.488</v>
      </c>
      <c r="CY966">
        <f>AD966</f>
        <v>0</v>
      </c>
      <c r="CZ966">
        <f>AH966</f>
        <v>0</v>
      </c>
      <c r="DA966">
        <f>AL966</f>
        <v>1</v>
      </c>
      <c r="DB966">
        <f t="shared" si="80"/>
        <v>0</v>
      </c>
      <c r="DC966">
        <f t="shared" si="81"/>
        <v>0</v>
      </c>
    </row>
    <row r="967" spans="1:107" x14ac:dyDescent="0.2">
      <c r="A967">
        <f>ROW(Source!A3199)</f>
        <v>3199</v>
      </c>
      <c r="B967">
        <v>55574044</v>
      </c>
      <c r="C967">
        <v>55580779</v>
      </c>
      <c r="D967">
        <v>52278256</v>
      </c>
      <c r="E967">
        <v>1</v>
      </c>
      <c r="F967">
        <v>1</v>
      </c>
      <c r="G967">
        <v>27</v>
      </c>
      <c r="H967">
        <v>3</v>
      </c>
      <c r="I967" t="s">
        <v>550</v>
      </c>
      <c r="J967" t="s">
        <v>551</v>
      </c>
      <c r="K967" t="s">
        <v>552</v>
      </c>
      <c r="L967">
        <v>1339</v>
      </c>
      <c r="N967">
        <v>1007</v>
      </c>
      <c r="O967" t="s">
        <v>175</v>
      </c>
      <c r="P967" t="s">
        <v>175</v>
      </c>
      <c r="Q967">
        <v>1</v>
      </c>
      <c r="W967">
        <v>0</v>
      </c>
      <c r="X967">
        <v>1817333636</v>
      </c>
      <c r="Y967">
        <v>0.29899999999999999</v>
      </c>
      <c r="AA967">
        <v>590.78</v>
      </c>
      <c r="AB967">
        <v>0</v>
      </c>
      <c r="AC967">
        <v>0</v>
      </c>
      <c r="AD967">
        <v>0</v>
      </c>
      <c r="AE967">
        <v>590.78</v>
      </c>
      <c r="AF967">
        <v>0</v>
      </c>
      <c r="AG967">
        <v>0</v>
      </c>
      <c r="AH967">
        <v>0</v>
      </c>
      <c r="AI967">
        <v>1</v>
      </c>
      <c r="AJ967">
        <v>1</v>
      </c>
      <c r="AK967">
        <v>1</v>
      </c>
      <c r="AL967">
        <v>1</v>
      </c>
      <c r="AN967">
        <v>0</v>
      </c>
      <c r="AO967">
        <v>1</v>
      </c>
      <c r="AP967">
        <v>0</v>
      </c>
      <c r="AQ967">
        <v>0</v>
      </c>
      <c r="AR967">
        <v>0</v>
      </c>
      <c r="AS967" t="s">
        <v>3</v>
      </c>
      <c r="AT967">
        <v>0.29899999999999999</v>
      </c>
      <c r="AU967" t="s">
        <v>3</v>
      </c>
      <c r="AV967">
        <v>0</v>
      </c>
      <c r="AW967">
        <v>2</v>
      </c>
      <c r="AX967">
        <v>55580786</v>
      </c>
      <c r="AY967">
        <v>1</v>
      </c>
      <c r="AZ967">
        <v>0</v>
      </c>
      <c r="BA967">
        <v>931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CX967">
        <f>Y967*Source!I3199</f>
        <v>0.1196</v>
      </c>
      <c r="CY967">
        <f>AA967</f>
        <v>590.78</v>
      </c>
      <c r="CZ967">
        <f>AE967</f>
        <v>590.78</v>
      </c>
      <c r="DA967">
        <f>AI967</f>
        <v>1</v>
      </c>
      <c r="DB967">
        <f t="shared" si="80"/>
        <v>176.64</v>
      </c>
      <c r="DC967">
        <f t="shared" si="81"/>
        <v>0</v>
      </c>
    </row>
    <row r="968" spans="1:107" x14ac:dyDescent="0.2">
      <c r="A968">
        <f>ROW(Source!A3199)</f>
        <v>3199</v>
      </c>
      <c r="B968">
        <v>55574044</v>
      </c>
      <c r="C968">
        <v>55580779</v>
      </c>
      <c r="D968">
        <v>52277204</v>
      </c>
      <c r="E968">
        <v>1</v>
      </c>
      <c r="F968">
        <v>1</v>
      </c>
      <c r="G968">
        <v>27</v>
      </c>
      <c r="H968">
        <v>3</v>
      </c>
      <c r="I968" t="s">
        <v>553</v>
      </c>
      <c r="J968" t="s">
        <v>554</v>
      </c>
      <c r="K968" t="s">
        <v>555</v>
      </c>
      <c r="L968">
        <v>1348</v>
      </c>
      <c r="N968">
        <v>1009</v>
      </c>
      <c r="O968" t="s">
        <v>120</v>
      </c>
      <c r="P968" t="s">
        <v>120</v>
      </c>
      <c r="Q968">
        <v>1000</v>
      </c>
      <c r="W968">
        <v>0</v>
      </c>
      <c r="X968">
        <v>381792092</v>
      </c>
      <c r="Y968">
        <v>0.107</v>
      </c>
      <c r="AA968">
        <v>4207.5</v>
      </c>
      <c r="AB968">
        <v>0</v>
      </c>
      <c r="AC968">
        <v>0</v>
      </c>
      <c r="AD968">
        <v>0</v>
      </c>
      <c r="AE968">
        <v>4207.5</v>
      </c>
      <c r="AF968">
        <v>0</v>
      </c>
      <c r="AG968">
        <v>0</v>
      </c>
      <c r="AH968">
        <v>0</v>
      </c>
      <c r="AI968">
        <v>1</v>
      </c>
      <c r="AJ968">
        <v>1</v>
      </c>
      <c r="AK968">
        <v>1</v>
      </c>
      <c r="AL968">
        <v>1</v>
      </c>
      <c r="AN968">
        <v>0</v>
      </c>
      <c r="AO968">
        <v>1</v>
      </c>
      <c r="AP968">
        <v>0</v>
      </c>
      <c r="AQ968">
        <v>0</v>
      </c>
      <c r="AR968">
        <v>0</v>
      </c>
      <c r="AS968" t="s">
        <v>3</v>
      </c>
      <c r="AT968">
        <v>0.107</v>
      </c>
      <c r="AU968" t="s">
        <v>3</v>
      </c>
      <c r="AV968">
        <v>0</v>
      </c>
      <c r="AW968">
        <v>2</v>
      </c>
      <c r="AX968">
        <v>55580787</v>
      </c>
      <c r="AY968">
        <v>1</v>
      </c>
      <c r="AZ968">
        <v>0</v>
      </c>
      <c r="BA968">
        <v>932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CX968">
        <f>Y968*Source!I3199</f>
        <v>4.2800000000000005E-2</v>
      </c>
      <c r="CY968">
        <f>AA968</f>
        <v>4207.5</v>
      </c>
      <c r="CZ968">
        <f>AE968</f>
        <v>4207.5</v>
      </c>
      <c r="DA968">
        <f>AI968</f>
        <v>1</v>
      </c>
      <c r="DB968">
        <f t="shared" si="80"/>
        <v>450.2</v>
      </c>
      <c r="DC968">
        <f t="shared" si="81"/>
        <v>0</v>
      </c>
    </row>
    <row r="969" spans="1:107" x14ac:dyDescent="0.2">
      <c r="A969">
        <f>ROW(Source!A3199)</f>
        <v>3199</v>
      </c>
      <c r="B969">
        <v>55574044</v>
      </c>
      <c r="C969">
        <v>55580779</v>
      </c>
      <c r="D969">
        <v>52279001</v>
      </c>
      <c r="E969">
        <v>1</v>
      </c>
      <c r="F969">
        <v>1</v>
      </c>
      <c r="G969">
        <v>27</v>
      </c>
      <c r="H969">
        <v>3</v>
      </c>
      <c r="I969" t="s">
        <v>556</v>
      </c>
      <c r="J969" t="s">
        <v>557</v>
      </c>
      <c r="K969" t="s">
        <v>558</v>
      </c>
      <c r="L969">
        <v>1339</v>
      </c>
      <c r="N969">
        <v>1007</v>
      </c>
      <c r="O969" t="s">
        <v>175</v>
      </c>
      <c r="P969" t="s">
        <v>175</v>
      </c>
      <c r="Q969">
        <v>1</v>
      </c>
      <c r="W969">
        <v>0</v>
      </c>
      <c r="X969">
        <v>1057803868</v>
      </c>
      <c r="Y969">
        <v>7.6999999999999999E-2</v>
      </c>
      <c r="AA969">
        <v>35.25</v>
      </c>
      <c r="AB969">
        <v>0</v>
      </c>
      <c r="AC969">
        <v>0</v>
      </c>
      <c r="AD969">
        <v>0</v>
      </c>
      <c r="AE969">
        <v>35.25</v>
      </c>
      <c r="AF969">
        <v>0</v>
      </c>
      <c r="AG969">
        <v>0</v>
      </c>
      <c r="AH969">
        <v>0</v>
      </c>
      <c r="AI969">
        <v>1</v>
      </c>
      <c r="AJ969">
        <v>1</v>
      </c>
      <c r="AK969">
        <v>1</v>
      </c>
      <c r="AL969">
        <v>1</v>
      </c>
      <c r="AN969">
        <v>0</v>
      </c>
      <c r="AO969">
        <v>1</v>
      </c>
      <c r="AP969">
        <v>0</v>
      </c>
      <c r="AQ969">
        <v>0</v>
      </c>
      <c r="AR969">
        <v>0</v>
      </c>
      <c r="AS969" t="s">
        <v>3</v>
      </c>
      <c r="AT969">
        <v>7.6999999999999999E-2</v>
      </c>
      <c r="AU969" t="s">
        <v>3</v>
      </c>
      <c r="AV969">
        <v>0</v>
      </c>
      <c r="AW969">
        <v>2</v>
      </c>
      <c r="AX969">
        <v>55580788</v>
      </c>
      <c r="AY969">
        <v>1</v>
      </c>
      <c r="AZ969">
        <v>0</v>
      </c>
      <c r="BA969">
        <v>933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CX969">
        <f>Y969*Source!I3199</f>
        <v>3.0800000000000001E-2</v>
      </c>
      <c r="CY969">
        <f>AA969</f>
        <v>35.25</v>
      </c>
      <c r="CZ969">
        <f>AE969</f>
        <v>35.25</v>
      </c>
      <c r="DA969">
        <f>AI969</f>
        <v>1</v>
      </c>
      <c r="DB969">
        <f t="shared" si="80"/>
        <v>2.71</v>
      </c>
      <c r="DC969">
        <f t="shared" si="81"/>
        <v>0</v>
      </c>
    </row>
    <row r="970" spans="1:107" x14ac:dyDescent="0.2">
      <c r="A970">
        <f>ROW(Source!A3199)</f>
        <v>3199</v>
      </c>
      <c r="B970">
        <v>55574044</v>
      </c>
      <c r="C970">
        <v>55580779</v>
      </c>
      <c r="D970">
        <v>52281688</v>
      </c>
      <c r="E970">
        <v>1</v>
      </c>
      <c r="F970">
        <v>1</v>
      </c>
      <c r="G970">
        <v>27</v>
      </c>
      <c r="H970">
        <v>3</v>
      </c>
      <c r="I970" t="s">
        <v>270</v>
      </c>
      <c r="J970" t="s">
        <v>272</v>
      </c>
      <c r="K970" t="s">
        <v>271</v>
      </c>
      <c r="L970">
        <v>1354</v>
      </c>
      <c r="N970">
        <v>1010</v>
      </c>
      <c r="O970" t="s">
        <v>180</v>
      </c>
      <c r="P970" t="s">
        <v>180</v>
      </c>
      <c r="Q970">
        <v>1</v>
      </c>
      <c r="W970">
        <v>0</v>
      </c>
      <c r="X970">
        <v>-1873178035</v>
      </c>
      <c r="Y970">
        <v>10</v>
      </c>
      <c r="AA970">
        <v>236.53</v>
      </c>
      <c r="AB970">
        <v>0</v>
      </c>
      <c r="AC970">
        <v>0</v>
      </c>
      <c r="AD970">
        <v>0</v>
      </c>
      <c r="AE970">
        <v>236.53</v>
      </c>
      <c r="AF970">
        <v>0</v>
      </c>
      <c r="AG970">
        <v>0</v>
      </c>
      <c r="AH970">
        <v>0</v>
      </c>
      <c r="AI970">
        <v>1</v>
      </c>
      <c r="AJ970">
        <v>1</v>
      </c>
      <c r="AK970">
        <v>1</v>
      </c>
      <c r="AL970">
        <v>1</v>
      </c>
      <c r="AN970">
        <v>0</v>
      </c>
      <c r="AO970">
        <v>1</v>
      </c>
      <c r="AP970">
        <v>0</v>
      </c>
      <c r="AQ970">
        <v>0</v>
      </c>
      <c r="AR970">
        <v>0</v>
      </c>
      <c r="AS970" t="s">
        <v>3</v>
      </c>
      <c r="AT970">
        <v>10</v>
      </c>
      <c r="AU970" t="s">
        <v>3</v>
      </c>
      <c r="AV970">
        <v>0</v>
      </c>
      <c r="AW970">
        <v>2</v>
      </c>
      <c r="AX970">
        <v>55580789</v>
      </c>
      <c r="AY970">
        <v>1</v>
      </c>
      <c r="AZ970">
        <v>0</v>
      </c>
      <c r="BA970">
        <v>934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CX970">
        <f>Y970*Source!I3199</f>
        <v>4</v>
      </c>
      <c r="CY970">
        <f>AA970</f>
        <v>236.53</v>
      </c>
      <c r="CZ970">
        <f>AE970</f>
        <v>236.53</v>
      </c>
      <c r="DA970">
        <f>AI970</f>
        <v>1</v>
      </c>
      <c r="DB970">
        <f t="shared" si="80"/>
        <v>2365.3000000000002</v>
      </c>
      <c r="DC970">
        <f t="shared" si="81"/>
        <v>0</v>
      </c>
    </row>
  </sheetData>
  <printOptions gridLines="1"/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34"/>
  <sheetViews>
    <sheetView workbookViewId="0"/>
  </sheetViews>
  <sheetFormatPr defaultColWidth="9.140625" defaultRowHeight="12.75" x14ac:dyDescent="0.2"/>
  <cols>
    <col min="1" max="256" width="9.140625" customWidth="1"/>
  </cols>
  <sheetData>
    <row r="1" spans="1:44" x14ac:dyDescent="0.2">
      <c r="A1">
        <f>ROW(Source!A28)</f>
        <v>28</v>
      </c>
      <c r="B1">
        <v>55574160</v>
      </c>
      <c r="C1">
        <v>55574155</v>
      </c>
      <c r="D1">
        <v>52263930</v>
      </c>
      <c r="E1">
        <v>27</v>
      </c>
      <c r="F1">
        <v>1</v>
      </c>
      <c r="G1">
        <v>27</v>
      </c>
      <c r="H1">
        <v>1</v>
      </c>
      <c r="I1" t="s">
        <v>530</v>
      </c>
      <c r="J1" t="s">
        <v>3</v>
      </c>
      <c r="K1" t="s">
        <v>531</v>
      </c>
      <c r="L1">
        <v>1191</v>
      </c>
      <c r="N1">
        <v>1013</v>
      </c>
      <c r="O1" t="s">
        <v>532</v>
      </c>
      <c r="P1" t="s">
        <v>532</v>
      </c>
      <c r="Q1">
        <v>1</v>
      </c>
      <c r="X1">
        <v>30.8</v>
      </c>
      <c r="Y1">
        <v>0</v>
      </c>
      <c r="Z1">
        <v>0</v>
      </c>
      <c r="AA1">
        <v>0</v>
      </c>
      <c r="AB1">
        <v>0</v>
      </c>
      <c r="AC1">
        <v>0</v>
      </c>
      <c r="AD1">
        <v>1</v>
      </c>
      <c r="AE1">
        <v>1</v>
      </c>
      <c r="AF1" t="s">
        <v>3</v>
      </c>
      <c r="AG1">
        <v>30.8</v>
      </c>
      <c r="AH1">
        <v>2</v>
      </c>
      <c r="AI1">
        <v>55574156</v>
      </c>
      <c r="AJ1">
        <v>1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</row>
    <row r="2" spans="1:44" x14ac:dyDescent="0.2">
      <c r="A2">
        <f>ROW(Source!A28)</f>
        <v>28</v>
      </c>
      <c r="B2">
        <v>55574161</v>
      </c>
      <c r="C2">
        <v>55574155</v>
      </c>
      <c r="D2">
        <v>52276701</v>
      </c>
      <c r="E2">
        <v>1</v>
      </c>
      <c r="F2">
        <v>1</v>
      </c>
      <c r="G2">
        <v>27</v>
      </c>
      <c r="H2">
        <v>2</v>
      </c>
      <c r="I2" t="s">
        <v>533</v>
      </c>
      <c r="J2" t="s">
        <v>534</v>
      </c>
      <c r="K2" t="s">
        <v>535</v>
      </c>
      <c r="L2">
        <v>1368</v>
      </c>
      <c r="N2">
        <v>1011</v>
      </c>
      <c r="O2" t="s">
        <v>536</v>
      </c>
      <c r="P2" t="s">
        <v>536</v>
      </c>
      <c r="Q2">
        <v>1</v>
      </c>
      <c r="X2">
        <v>0.06</v>
      </c>
      <c r="Y2">
        <v>0</v>
      </c>
      <c r="Z2">
        <v>20.7</v>
      </c>
      <c r="AA2">
        <v>9.74</v>
      </c>
      <c r="AB2">
        <v>0</v>
      </c>
      <c r="AC2">
        <v>0</v>
      </c>
      <c r="AD2">
        <v>1</v>
      </c>
      <c r="AE2">
        <v>0</v>
      </c>
      <c r="AF2" t="s">
        <v>3</v>
      </c>
      <c r="AG2">
        <v>0.06</v>
      </c>
      <c r="AH2">
        <v>2</v>
      </c>
      <c r="AI2">
        <v>55574157</v>
      </c>
      <c r="AJ2">
        <v>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 x14ac:dyDescent="0.2">
      <c r="A3">
        <f>ROW(Source!A28)</f>
        <v>28</v>
      </c>
      <c r="B3">
        <v>55574162</v>
      </c>
      <c r="C3">
        <v>55574155</v>
      </c>
      <c r="D3">
        <v>52276151</v>
      </c>
      <c r="E3">
        <v>1</v>
      </c>
      <c r="F3">
        <v>1</v>
      </c>
      <c r="G3">
        <v>27</v>
      </c>
      <c r="H3">
        <v>2</v>
      </c>
      <c r="I3" t="s">
        <v>537</v>
      </c>
      <c r="J3" t="s">
        <v>538</v>
      </c>
      <c r="K3" t="s">
        <v>539</v>
      </c>
      <c r="L3">
        <v>1368</v>
      </c>
      <c r="N3">
        <v>1011</v>
      </c>
      <c r="O3" t="s">
        <v>536</v>
      </c>
      <c r="P3" t="s">
        <v>536</v>
      </c>
      <c r="Q3">
        <v>1</v>
      </c>
      <c r="X3">
        <v>0.06</v>
      </c>
      <c r="Y3">
        <v>0</v>
      </c>
      <c r="Z3">
        <v>991.89</v>
      </c>
      <c r="AA3">
        <v>360.79</v>
      </c>
      <c r="AB3">
        <v>0</v>
      </c>
      <c r="AC3">
        <v>0</v>
      </c>
      <c r="AD3">
        <v>1</v>
      </c>
      <c r="AE3">
        <v>0</v>
      </c>
      <c r="AF3" t="s">
        <v>3</v>
      </c>
      <c r="AG3">
        <v>0.06</v>
      </c>
      <c r="AH3">
        <v>2</v>
      </c>
      <c r="AI3">
        <v>55574158</v>
      </c>
      <c r="AJ3">
        <v>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2">
      <c r="A4">
        <f>ROW(Source!A28)</f>
        <v>28</v>
      </c>
      <c r="B4">
        <v>55574163</v>
      </c>
      <c r="C4">
        <v>55574155</v>
      </c>
      <c r="D4">
        <v>52280730</v>
      </c>
      <c r="E4">
        <v>1</v>
      </c>
      <c r="F4">
        <v>1</v>
      </c>
      <c r="G4">
        <v>27</v>
      </c>
      <c r="H4">
        <v>3</v>
      </c>
      <c r="I4" t="s">
        <v>540</v>
      </c>
      <c r="J4" t="s">
        <v>541</v>
      </c>
      <c r="K4" t="s">
        <v>542</v>
      </c>
      <c r="L4">
        <v>1339</v>
      </c>
      <c r="N4">
        <v>1007</v>
      </c>
      <c r="O4" t="s">
        <v>175</v>
      </c>
      <c r="P4" t="s">
        <v>175</v>
      </c>
      <c r="Q4">
        <v>1</v>
      </c>
      <c r="X4">
        <v>15</v>
      </c>
      <c r="Y4">
        <v>753.67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 t="s">
        <v>3</v>
      </c>
      <c r="AG4">
        <v>15</v>
      </c>
      <c r="AH4">
        <v>2</v>
      </c>
      <c r="AI4">
        <v>55574159</v>
      </c>
      <c r="AJ4">
        <v>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2">
      <c r="A5">
        <f>ROW(Source!A29)</f>
        <v>29</v>
      </c>
      <c r="B5">
        <v>55574167</v>
      </c>
      <c r="C5">
        <v>55574164</v>
      </c>
      <c r="D5">
        <v>52263930</v>
      </c>
      <c r="E5">
        <v>27</v>
      </c>
      <c r="F5">
        <v>1</v>
      </c>
      <c r="G5">
        <v>27</v>
      </c>
      <c r="H5">
        <v>1</v>
      </c>
      <c r="I5" t="s">
        <v>530</v>
      </c>
      <c r="J5" t="s">
        <v>3</v>
      </c>
      <c r="K5" t="s">
        <v>531</v>
      </c>
      <c r="L5">
        <v>1191</v>
      </c>
      <c r="N5">
        <v>1013</v>
      </c>
      <c r="O5" t="s">
        <v>532</v>
      </c>
      <c r="P5" t="s">
        <v>532</v>
      </c>
      <c r="Q5">
        <v>1</v>
      </c>
      <c r="X5">
        <v>46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 t="s">
        <v>3</v>
      </c>
      <c r="AG5">
        <v>46</v>
      </c>
      <c r="AH5">
        <v>2</v>
      </c>
      <c r="AI5">
        <v>55574165</v>
      </c>
      <c r="AJ5">
        <v>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2">
      <c r="A6">
        <f>ROW(Source!A29)</f>
        <v>29</v>
      </c>
      <c r="B6">
        <v>55574168</v>
      </c>
      <c r="C6">
        <v>55574164</v>
      </c>
      <c r="D6">
        <v>52280730</v>
      </c>
      <c r="E6">
        <v>1</v>
      </c>
      <c r="F6">
        <v>1</v>
      </c>
      <c r="G6">
        <v>27</v>
      </c>
      <c r="H6">
        <v>3</v>
      </c>
      <c r="I6" t="s">
        <v>540</v>
      </c>
      <c r="J6" t="s">
        <v>541</v>
      </c>
      <c r="K6" t="s">
        <v>542</v>
      </c>
      <c r="L6">
        <v>1339</v>
      </c>
      <c r="N6">
        <v>1007</v>
      </c>
      <c r="O6" t="s">
        <v>175</v>
      </c>
      <c r="P6" t="s">
        <v>175</v>
      </c>
      <c r="Q6">
        <v>1</v>
      </c>
      <c r="X6">
        <v>15</v>
      </c>
      <c r="Y6">
        <v>753.67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 t="s">
        <v>3</v>
      </c>
      <c r="AG6">
        <v>15</v>
      </c>
      <c r="AH6">
        <v>2</v>
      </c>
      <c r="AI6">
        <v>55574166</v>
      </c>
      <c r="AJ6">
        <v>6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2">
      <c r="A7">
        <f>ROW(Source!A30)</f>
        <v>30</v>
      </c>
      <c r="B7">
        <v>55574172</v>
      </c>
      <c r="C7">
        <v>55574169</v>
      </c>
      <c r="D7">
        <v>52263930</v>
      </c>
      <c r="E7">
        <v>27</v>
      </c>
      <c r="F7">
        <v>1</v>
      </c>
      <c r="G7">
        <v>27</v>
      </c>
      <c r="H7">
        <v>1</v>
      </c>
      <c r="I7" t="s">
        <v>530</v>
      </c>
      <c r="J7" t="s">
        <v>3</v>
      </c>
      <c r="K7" t="s">
        <v>531</v>
      </c>
      <c r="L7">
        <v>1191</v>
      </c>
      <c r="N7">
        <v>1013</v>
      </c>
      <c r="O7" t="s">
        <v>532</v>
      </c>
      <c r="P7" t="s">
        <v>532</v>
      </c>
      <c r="Q7">
        <v>1</v>
      </c>
      <c r="X7">
        <v>6.29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 t="s">
        <v>3</v>
      </c>
      <c r="AG7">
        <v>6.29</v>
      </c>
      <c r="AH7">
        <v>2</v>
      </c>
      <c r="AI7">
        <v>55574170</v>
      </c>
      <c r="AJ7">
        <v>7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 x14ac:dyDescent="0.2">
      <c r="A8">
        <f>ROW(Source!A30)</f>
        <v>30</v>
      </c>
      <c r="B8">
        <v>55574173</v>
      </c>
      <c r="C8">
        <v>55574169</v>
      </c>
      <c r="D8">
        <v>52280730</v>
      </c>
      <c r="E8">
        <v>1</v>
      </c>
      <c r="F8">
        <v>1</v>
      </c>
      <c r="G8">
        <v>27</v>
      </c>
      <c r="H8">
        <v>3</v>
      </c>
      <c r="I8" t="s">
        <v>540</v>
      </c>
      <c r="J8" t="s">
        <v>541</v>
      </c>
      <c r="K8" t="s">
        <v>542</v>
      </c>
      <c r="L8">
        <v>1339</v>
      </c>
      <c r="N8">
        <v>1007</v>
      </c>
      <c r="O8" t="s">
        <v>175</v>
      </c>
      <c r="P8" t="s">
        <v>175</v>
      </c>
      <c r="Q8">
        <v>1</v>
      </c>
      <c r="X8">
        <v>5</v>
      </c>
      <c r="Y8">
        <v>753.67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 t="s">
        <v>3</v>
      </c>
      <c r="AG8">
        <v>5</v>
      </c>
      <c r="AH8">
        <v>2</v>
      </c>
      <c r="AI8">
        <v>55574171</v>
      </c>
      <c r="AJ8">
        <v>8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2">
      <c r="A9">
        <f>ROW(Source!A31)</f>
        <v>31</v>
      </c>
      <c r="B9">
        <v>55574178</v>
      </c>
      <c r="C9">
        <v>55574174</v>
      </c>
      <c r="D9">
        <v>52263930</v>
      </c>
      <c r="E9">
        <v>27</v>
      </c>
      <c r="F9">
        <v>1</v>
      </c>
      <c r="G9">
        <v>27</v>
      </c>
      <c r="H9">
        <v>1</v>
      </c>
      <c r="I9" t="s">
        <v>530</v>
      </c>
      <c r="J9" t="s">
        <v>3</v>
      </c>
      <c r="K9" t="s">
        <v>531</v>
      </c>
      <c r="L9">
        <v>1191</v>
      </c>
      <c r="N9">
        <v>1013</v>
      </c>
      <c r="O9" t="s">
        <v>532</v>
      </c>
      <c r="P9" t="s">
        <v>532</v>
      </c>
      <c r="Q9">
        <v>1</v>
      </c>
      <c r="X9">
        <v>13.42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 t="s">
        <v>3</v>
      </c>
      <c r="AG9">
        <v>13.42</v>
      </c>
      <c r="AH9">
        <v>2</v>
      </c>
      <c r="AI9">
        <v>55574175</v>
      </c>
      <c r="AJ9">
        <v>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2">
      <c r="A10">
        <f>ROW(Source!A31)</f>
        <v>31</v>
      </c>
      <c r="B10">
        <v>55574179</v>
      </c>
      <c r="C10">
        <v>55574174</v>
      </c>
      <c r="D10">
        <v>52277685</v>
      </c>
      <c r="E10">
        <v>1</v>
      </c>
      <c r="F10">
        <v>1</v>
      </c>
      <c r="G10">
        <v>27</v>
      </c>
      <c r="H10">
        <v>3</v>
      </c>
      <c r="I10" t="s">
        <v>543</v>
      </c>
      <c r="J10" t="s">
        <v>544</v>
      </c>
      <c r="K10" t="s">
        <v>545</v>
      </c>
      <c r="L10">
        <v>1339</v>
      </c>
      <c r="N10">
        <v>1007</v>
      </c>
      <c r="O10" t="s">
        <v>175</v>
      </c>
      <c r="P10" t="s">
        <v>175</v>
      </c>
      <c r="Q10">
        <v>1</v>
      </c>
      <c r="X10">
        <v>1.4E-2</v>
      </c>
      <c r="Y10">
        <v>6863.19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 t="s">
        <v>3</v>
      </c>
      <c r="AG10">
        <v>1.4E-2</v>
      </c>
      <c r="AH10">
        <v>2</v>
      </c>
      <c r="AI10">
        <v>55574176</v>
      </c>
      <c r="AJ10">
        <v>10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2">
      <c r="A11">
        <f>ROW(Source!A31)</f>
        <v>31</v>
      </c>
      <c r="B11">
        <v>55574180</v>
      </c>
      <c r="C11">
        <v>55574174</v>
      </c>
      <c r="D11">
        <v>52280728</v>
      </c>
      <c r="E11">
        <v>1</v>
      </c>
      <c r="F11">
        <v>1</v>
      </c>
      <c r="G11">
        <v>27</v>
      </c>
      <c r="H11">
        <v>3</v>
      </c>
      <c r="I11" t="s">
        <v>546</v>
      </c>
      <c r="J11" t="s">
        <v>547</v>
      </c>
      <c r="K11" t="s">
        <v>548</v>
      </c>
      <c r="L11">
        <v>1327</v>
      </c>
      <c r="N11">
        <v>1005</v>
      </c>
      <c r="O11" t="s">
        <v>549</v>
      </c>
      <c r="P11" t="s">
        <v>549</v>
      </c>
      <c r="Q11">
        <v>1</v>
      </c>
      <c r="X11">
        <v>107</v>
      </c>
      <c r="Y11">
        <v>129.94999999999999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 t="s">
        <v>3</v>
      </c>
      <c r="AG11">
        <v>107</v>
      </c>
      <c r="AH11">
        <v>2</v>
      </c>
      <c r="AI11">
        <v>55574177</v>
      </c>
      <c r="AJ11">
        <v>11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2">
      <c r="A12">
        <f>ROW(Source!A68)</f>
        <v>68</v>
      </c>
      <c r="B12">
        <v>55574243</v>
      </c>
      <c r="C12">
        <v>55574237</v>
      </c>
      <c r="D12">
        <v>52263930</v>
      </c>
      <c r="E12">
        <v>27</v>
      </c>
      <c r="F12">
        <v>1</v>
      </c>
      <c r="G12">
        <v>27</v>
      </c>
      <c r="H12">
        <v>1</v>
      </c>
      <c r="I12" t="s">
        <v>530</v>
      </c>
      <c r="J12" t="s">
        <v>3</v>
      </c>
      <c r="K12" t="s">
        <v>531</v>
      </c>
      <c r="L12">
        <v>1191</v>
      </c>
      <c r="N12">
        <v>1013</v>
      </c>
      <c r="O12" t="s">
        <v>532</v>
      </c>
      <c r="P12" t="s">
        <v>532</v>
      </c>
      <c r="Q12">
        <v>1</v>
      </c>
      <c r="X12">
        <v>6.22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 t="s">
        <v>3</v>
      </c>
      <c r="AG12">
        <v>6.22</v>
      </c>
      <c r="AH12">
        <v>2</v>
      </c>
      <c r="AI12">
        <v>55574238</v>
      </c>
      <c r="AJ12">
        <v>12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 x14ac:dyDescent="0.2">
      <c r="A13">
        <f>ROW(Source!A68)</f>
        <v>68</v>
      </c>
      <c r="B13">
        <v>55574244</v>
      </c>
      <c r="C13">
        <v>55574237</v>
      </c>
      <c r="D13">
        <v>52278256</v>
      </c>
      <c r="E13">
        <v>1</v>
      </c>
      <c r="F13">
        <v>1</v>
      </c>
      <c r="G13">
        <v>27</v>
      </c>
      <c r="H13">
        <v>3</v>
      </c>
      <c r="I13" t="s">
        <v>550</v>
      </c>
      <c r="J13" t="s">
        <v>551</v>
      </c>
      <c r="K13" t="s">
        <v>552</v>
      </c>
      <c r="L13">
        <v>1339</v>
      </c>
      <c r="N13">
        <v>1007</v>
      </c>
      <c r="O13" t="s">
        <v>175</v>
      </c>
      <c r="P13" t="s">
        <v>175</v>
      </c>
      <c r="Q13">
        <v>1</v>
      </c>
      <c r="X13">
        <v>0.29899999999999999</v>
      </c>
      <c r="Y13">
        <v>590.78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 t="s">
        <v>3</v>
      </c>
      <c r="AG13">
        <v>0.29899999999999999</v>
      </c>
      <c r="AH13">
        <v>2</v>
      </c>
      <c r="AI13">
        <v>55574239</v>
      </c>
      <c r="AJ13">
        <v>13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">
      <c r="A14">
        <f>ROW(Source!A68)</f>
        <v>68</v>
      </c>
      <c r="B14">
        <v>55574245</v>
      </c>
      <c r="C14">
        <v>55574237</v>
      </c>
      <c r="D14">
        <v>52277204</v>
      </c>
      <c r="E14">
        <v>1</v>
      </c>
      <c r="F14">
        <v>1</v>
      </c>
      <c r="G14">
        <v>27</v>
      </c>
      <c r="H14">
        <v>3</v>
      </c>
      <c r="I14" t="s">
        <v>553</v>
      </c>
      <c r="J14" t="s">
        <v>554</v>
      </c>
      <c r="K14" t="s">
        <v>555</v>
      </c>
      <c r="L14">
        <v>1348</v>
      </c>
      <c r="N14">
        <v>1009</v>
      </c>
      <c r="O14" t="s">
        <v>120</v>
      </c>
      <c r="P14" t="s">
        <v>120</v>
      </c>
      <c r="Q14">
        <v>1000</v>
      </c>
      <c r="X14">
        <v>0.107</v>
      </c>
      <c r="Y14">
        <v>4207.5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 t="s">
        <v>3</v>
      </c>
      <c r="AG14">
        <v>0.107</v>
      </c>
      <c r="AH14">
        <v>2</v>
      </c>
      <c r="AI14">
        <v>55574240</v>
      </c>
      <c r="AJ14">
        <v>14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">
      <c r="A15">
        <f>ROW(Source!A68)</f>
        <v>68</v>
      </c>
      <c r="B15">
        <v>55574246</v>
      </c>
      <c r="C15">
        <v>55574237</v>
      </c>
      <c r="D15">
        <v>52279001</v>
      </c>
      <c r="E15">
        <v>1</v>
      </c>
      <c r="F15">
        <v>1</v>
      </c>
      <c r="G15">
        <v>27</v>
      </c>
      <c r="H15">
        <v>3</v>
      </c>
      <c r="I15" t="s">
        <v>556</v>
      </c>
      <c r="J15" t="s">
        <v>557</v>
      </c>
      <c r="K15" t="s">
        <v>558</v>
      </c>
      <c r="L15">
        <v>1339</v>
      </c>
      <c r="N15">
        <v>1007</v>
      </c>
      <c r="O15" t="s">
        <v>175</v>
      </c>
      <c r="P15" t="s">
        <v>175</v>
      </c>
      <c r="Q15">
        <v>1</v>
      </c>
      <c r="X15">
        <v>7.6999999999999999E-2</v>
      </c>
      <c r="Y15">
        <v>35.25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 t="s">
        <v>3</v>
      </c>
      <c r="AG15">
        <v>7.6999999999999999E-2</v>
      </c>
      <c r="AH15">
        <v>2</v>
      </c>
      <c r="AI15">
        <v>55574241</v>
      </c>
      <c r="AJ15">
        <v>15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2">
      <c r="A16">
        <f>ROW(Source!A68)</f>
        <v>68</v>
      </c>
      <c r="B16">
        <v>55574247</v>
      </c>
      <c r="C16">
        <v>55574237</v>
      </c>
      <c r="D16">
        <v>52281688</v>
      </c>
      <c r="E16">
        <v>1</v>
      </c>
      <c r="F16">
        <v>1</v>
      </c>
      <c r="G16">
        <v>27</v>
      </c>
      <c r="H16">
        <v>3</v>
      </c>
      <c r="I16" t="s">
        <v>270</v>
      </c>
      <c r="J16" t="s">
        <v>272</v>
      </c>
      <c r="K16" t="s">
        <v>271</v>
      </c>
      <c r="L16">
        <v>1354</v>
      </c>
      <c r="N16">
        <v>1010</v>
      </c>
      <c r="O16" t="s">
        <v>180</v>
      </c>
      <c r="P16" t="s">
        <v>180</v>
      </c>
      <c r="Q16">
        <v>1</v>
      </c>
      <c r="X16">
        <v>10</v>
      </c>
      <c r="Y16">
        <v>236.53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 t="s">
        <v>3</v>
      </c>
      <c r="AG16">
        <v>10</v>
      </c>
      <c r="AH16">
        <v>2</v>
      </c>
      <c r="AI16">
        <v>55574242</v>
      </c>
      <c r="AJ16">
        <v>16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">
      <c r="A17">
        <f>ROW(Source!A110)</f>
        <v>110</v>
      </c>
      <c r="B17">
        <v>55574363</v>
      </c>
      <c r="C17">
        <v>55574361</v>
      </c>
      <c r="D17">
        <v>52263930</v>
      </c>
      <c r="E17">
        <v>27</v>
      </c>
      <c r="F17">
        <v>1</v>
      </c>
      <c r="G17">
        <v>27</v>
      </c>
      <c r="H17">
        <v>1</v>
      </c>
      <c r="I17" t="s">
        <v>530</v>
      </c>
      <c r="J17" t="s">
        <v>3</v>
      </c>
      <c r="K17" t="s">
        <v>531</v>
      </c>
      <c r="L17">
        <v>1191</v>
      </c>
      <c r="N17">
        <v>1013</v>
      </c>
      <c r="O17" t="s">
        <v>532</v>
      </c>
      <c r="P17" t="s">
        <v>532</v>
      </c>
      <c r="Q17">
        <v>1</v>
      </c>
      <c r="X17">
        <v>3.3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 t="s">
        <v>3</v>
      </c>
      <c r="AG17">
        <v>3.3</v>
      </c>
      <c r="AH17">
        <v>2</v>
      </c>
      <c r="AI17">
        <v>55574362</v>
      </c>
      <c r="AJ17">
        <v>17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">
      <c r="A18">
        <f>ROW(Source!A111)</f>
        <v>111</v>
      </c>
      <c r="B18">
        <v>55574366</v>
      </c>
      <c r="C18">
        <v>55574364</v>
      </c>
      <c r="D18">
        <v>52263930</v>
      </c>
      <c r="E18">
        <v>27</v>
      </c>
      <c r="F18">
        <v>1</v>
      </c>
      <c r="G18">
        <v>27</v>
      </c>
      <c r="H18">
        <v>1</v>
      </c>
      <c r="I18" t="s">
        <v>530</v>
      </c>
      <c r="J18" t="s">
        <v>3</v>
      </c>
      <c r="K18" t="s">
        <v>531</v>
      </c>
      <c r="L18">
        <v>1191</v>
      </c>
      <c r="N18">
        <v>1013</v>
      </c>
      <c r="O18" t="s">
        <v>532</v>
      </c>
      <c r="P18" t="s">
        <v>532</v>
      </c>
      <c r="Q18">
        <v>1</v>
      </c>
      <c r="X18">
        <v>59.6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 t="s">
        <v>3</v>
      </c>
      <c r="AG18">
        <v>59.6</v>
      </c>
      <c r="AH18">
        <v>2</v>
      </c>
      <c r="AI18">
        <v>55574365</v>
      </c>
      <c r="AJ18">
        <v>18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">
      <c r="A19">
        <f>ROW(Source!A112)</f>
        <v>112</v>
      </c>
      <c r="B19">
        <v>55574369</v>
      </c>
      <c r="C19">
        <v>55574367</v>
      </c>
      <c r="D19">
        <v>52263930</v>
      </c>
      <c r="E19">
        <v>27</v>
      </c>
      <c r="F19">
        <v>1</v>
      </c>
      <c r="G19">
        <v>27</v>
      </c>
      <c r="H19">
        <v>1</v>
      </c>
      <c r="I19" t="s">
        <v>530</v>
      </c>
      <c r="J19" t="s">
        <v>3</v>
      </c>
      <c r="K19" t="s">
        <v>531</v>
      </c>
      <c r="L19">
        <v>1191</v>
      </c>
      <c r="N19">
        <v>1013</v>
      </c>
      <c r="O19" t="s">
        <v>532</v>
      </c>
      <c r="P19" t="s">
        <v>532</v>
      </c>
      <c r="Q19">
        <v>1</v>
      </c>
      <c r="X19">
        <v>76.7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 t="s">
        <v>3</v>
      </c>
      <c r="AG19">
        <v>76.7</v>
      </c>
      <c r="AH19">
        <v>2</v>
      </c>
      <c r="AI19">
        <v>55574368</v>
      </c>
      <c r="AJ19">
        <v>19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">
      <c r="A20">
        <f>ROW(Source!A113)</f>
        <v>113</v>
      </c>
      <c r="B20">
        <v>55574372</v>
      </c>
      <c r="C20">
        <v>55574370</v>
      </c>
      <c r="D20">
        <v>52276101</v>
      </c>
      <c r="E20">
        <v>1</v>
      </c>
      <c r="F20">
        <v>1</v>
      </c>
      <c r="G20">
        <v>27</v>
      </c>
      <c r="H20">
        <v>2</v>
      </c>
      <c r="I20" t="s">
        <v>559</v>
      </c>
      <c r="J20" t="s">
        <v>560</v>
      </c>
      <c r="K20" t="s">
        <v>561</v>
      </c>
      <c r="L20">
        <v>1368</v>
      </c>
      <c r="N20">
        <v>1011</v>
      </c>
      <c r="O20" t="s">
        <v>536</v>
      </c>
      <c r="P20" t="s">
        <v>536</v>
      </c>
      <c r="Q20">
        <v>1</v>
      </c>
      <c r="X20">
        <v>5.3699999999999998E-2</v>
      </c>
      <c r="Y20">
        <v>0</v>
      </c>
      <c r="Z20">
        <v>1494.43</v>
      </c>
      <c r="AA20">
        <v>481.21</v>
      </c>
      <c r="AB20">
        <v>0</v>
      </c>
      <c r="AC20">
        <v>0</v>
      </c>
      <c r="AD20">
        <v>1</v>
      </c>
      <c r="AE20">
        <v>0</v>
      </c>
      <c r="AF20" t="s">
        <v>3</v>
      </c>
      <c r="AG20">
        <v>5.3699999999999998E-2</v>
      </c>
      <c r="AH20">
        <v>2</v>
      </c>
      <c r="AI20">
        <v>55574371</v>
      </c>
      <c r="AJ20">
        <v>20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">
      <c r="A21">
        <f>ROW(Source!A114)</f>
        <v>114</v>
      </c>
      <c r="B21">
        <v>55574376</v>
      </c>
      <c r="C21">
        <v>55574373</v>
      </c>
      <c r="D21">
        <v>52276899</v>
      </c>
      <c r="E21">
        <v>1</v>
      </c>
      <c r="F21">
        <v>1</v>
      </c>
      <c r="G21">
        <v>27</v>
      </c>
      <c r="H21">
        <v>2</v>
      </c>
      <c r="I21" t="s">
        <v>562</v>
      </c>
      <c r="J21" t="s">
        <v>563</v>
      </c>
      <c r="K21" t="s">
        <v>564</v>
      </c>
      <c r="L21">
        <v>1368</v>
      </c>
      <c r="N21">
        <v>1011</v>
      </c>
      <c r="O21" t="s">
        <v>536</v>
      </c>
      <c r="P21" t="s">
        <v>536</v>
      </c>
      <c r="Q21">
        <v>1</v>
      </c>
      <c r="X21">
        <v>0.02</v>
      </c>
      <c r="Y21">
        <v>0</v>
      </c>
      <c r="Z21">
        <v>1009.4</v>
      </c>
      <c r="AA21">
        <v>316.82</v>
      </c>
      <c r="AB21">
        <v>0</v>
      </c>
      <c r="AC21">
        <v>0</v>
      </c>
      <c r="AD21">
        <v>1</v>
      </c>
      <c r="AE21">
        <v>0</v>
      </c>
      <c r="AF21" t="s">
        <v>3</v>
      </c>
      <c r="AG21">
        <v>0.02</v>
      </c>
      <c r="AH21">
        <v>2</v>
      </c>
      <c r="AI21">
        <v>55574374</v>
      </c>
      <c r="AJ21">
        <v>21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">
      <c r="A22">
        <f>ROW(Source!A114)</f>
        <v>114</v>
      </c>
      <c r="B22">
        <v>55574377</v>
      </c>
      <c r="C22">
        <v>55574373</v>
      </c>
      <c r="D22">
        <v>52276900</v>
      </c>
      <c r="E22">
        <v>1</v>
      </c>
      <c r="F22">
        <v>1</v>
      </c>
      <c r="G22">
        <v>27</v>
      </c>
      <c r="H22">
        <v>2</v>
      </c>
      <c r="I22" t="s">
        <v>565</v>
      </c>
      <c r="J22" t="s">
        <v>566</v>
      </c>
      <c r="K22" t="s">
        <v>567</v>
      </c>
      <c r="L22">
        <v>1368</v>
      </c>
      <c r="N22">
        <v>1011</v>
      </c>
      <c r="O22" t="s">
        <v>536</v>
      </c>
      <c r="P22" t="s">
        <v>536</v>
      </c>
      <c r="Q22">
        <v>1</v>
      </c>
      <c r="X22">
        <v>1.7999999999999999E-2</v>
      </c>
      <c r="Y22">
        <v>0</v>
      </c>
      <c r="Z22">
        <v>1014.12</v>
      </c>
      <c r="AA22">
        <v>317.13</v>
      </c>
      <c r="AB22">
        <v>0</v>
      </c>
      <c r="AC22">
        <v>0</v>
      </c>
      <c r="AD22">
        <v>1</v>
      </c>
      <c r="AE22">
        <v>0</v>
      </c>
      <c r="AF22" t="s">
        <v>3</v>
      </c>
      <c r="AG22">
        <v>1.7999999999999999E-2</v>
      </c>
      <c r="AH22">
        <v>2</v>
      </c>
      <c r="AI22">
        <v>55574375</v>
      </c>
      <c r="AJ22">
        <v>22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>
        <f>ROW(Source!A115)</f>
        <v>115</v>
      </c>
      <c r="B23">
        <v>55574381</v>
      </c>
      <c r="C23">
        <v>55574378</v>
      </c>
      <c r="D23">
        <v>52276899</v>
      </c>
      <c r="E23">
        <v>1</v>
      </c>
      <c r="F23">
        <v>1</v>
      </c>
      <c r="G23">
        <v>27</v>
      </c>
      <c r="H23">
        <v>2</v>
      </c>
      <c r="I23" t="s">
        <v>562</v>
      </c>
      <c r="J23" t="s">
        <v>563</v>
      </c>
      <c r="K23" t="s">
        <v>564</v>
      </c>
      <c r="L23">
        <v>1368</v>
      </c>
      <c r="N23">
        <v>1011</v>
      </c>
      <c r="O23" t="s">
        <v>536</v>
      </c>
      <c r="P23" t="s">
        <v>536</v>
      </c>
      <c r="Q23">
        <v>1</v>
      </c>
      <c r="X23">
        <v>0.01</v>
      </c>
      <c r="Y23">
        <v>0</v>
      </c>
      <c r="Z23">
        <v>1009.4</v>
      </c>
      <c r="AA23">
        <v>316.82</v>
      </c>
      <c r="AB23">
        <v>0</v>
      </c>
      <c r="AC23">
        <v>0</v>
      </c>
      <c r="AD23">
        <v>1</v>
      </c>
      <c r="AE23">
        <v>0</v>
      </c>
      <c r="AF23" t="s">
        <v>131</v>
      </c>
      <c r="AG23">
        <v>0.51</v>
      </c>
      <c r="AH23">
        <v>2</v>
      </c>
      <c r="AI23">
        <v>55574379</v>
      </c>
      <c r="AJ23">
        <v>23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">
      <c r="A24">
        <f>ROW(Source!A115)</f>
        <v>115</v>
      </c>
      <c r="B24">
        <v>55574382</v>
      </c>
      <c r="C24">
        <v>55574378</v>
      </c>
      <c r="D24">
        <v>52276900</v>
      </c>
      <c r="E24">
        <v>1</v>
      </c>
      <c r="F24">
        <v>1</v>
      </c>
      <c r="G24">
        <v>27</v>
      </c>
      <c r="H24">
        <v>2</v>
      </c>
      <c r="I24" t="s">
        <v>565</v>
      </c>
      <c r="J24" t="s">
        <v>566</v>
      </c>
      <c r="K24" t="s">
        <v>567</v>
      </c>
      <c r="L24">
        <v>1368</v>
      </c>
      <c r="N24">
        <v>1011</v>
      </c>
      <c r="O24" t="s">
        <v>536</v>
      </c>
      <c r="P24" t="s">
        <v>536</v>
      </c>
      <c r="Q24">
        <v>1</v>
      </c>
      <c r="X24">
        <v>8.0000000000000002E-3</v>
      </c>
      <c r="Y24">
        <v>0</v>
      </c>
      <c r="Z24">
        <v>1014.12</v>
      </c>
      <c r="AA24">
        <v>317.13</v>
      </c>
      <c r="AB24">
        <v>0</v>
      </c>
      <c r="AC24">
        <v>0</v>
      </c>
      <c r="AD24">
        <v>1</v>
      </c>
      <c r="AE24">
        <v>0</v>
      </c>
      <c r="AF24" t="s">
        <v>131</v>
      </c>
      <c r="AG24">
        <v>0.40800000000000003</v>
      </c>
      <c r="AH24">
        <v>2</v>
      </c>
      <c r="AI24">
        <v>55574380</v>
      </c>
      <c r="AJ24">
        <v>24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">
      <c r="A25">
        <f>ROW(Source!A116)</f>
        <v>116</v>
      </c>
      <c r="B25">
        <v>55574387</v>
      </c>
      <c r="C25">
        <v>55574383</v>
      </c>
      <c r="D25">
        <v>52263930</v>
      </c>
      <c r="E25">
        <v>27</v>
      </c>
      <c r="F25">
        <v>1</v>
      </c>
      <c r="G25">
        <v>27</v>
      </c>
      <c r="H25">
        <v>1</v>
      </c>
      <c r="I25" t="s">
        <v>530</v>
      </c>
      <c r="J25" t="s">
        <v>3</v>
      </c>
      <c r="K25" t="s">
        <v>531</v>
      </c>
      <c r="L25">
        <v>1191</v>
      </c>
      <c r="N25">
        <v>1013</v>
      </c>
      <c r="O25" t="s">
        <v>532</v>
      </c>
      <c r="P25" t="s">
        <v>532</v>
      </c>
      <c r="Q25">
        <v>1</v>
      </c>
      <c r="X25">
        <v>13.57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 t="s">
        <v>3</v>
      </c>
      <c r="AG25">
        <v>13.57</v>
      </c>
      <c r="AH25">
        <v>2</v>
      </c>
      <c r="AI25">
        <v>55574384</v>
      </c>
      <c r="AJ25">
        <v>25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>
        <f>ROW(Source!A116)</f>
        <v>116</v>
      </c>
      <c r="B26">
        <v>55574388</v>
      </c>
      <c r="C26">
        <v>55574383</v>
      </c>
      <c r="D26">
        <v>52276290</v>
      </c>
      <c r="E26">
        <v>1</v>
      </c>
      <c r="F26">
        <v>1</v>
      </c>
      <c r="G26">
        <v>27</v>
      </c>
      <c r="H26">
        <v>2</v>
      </c>
      <c r="I26" t="s">
        <v>568</v>
      </c>
      <c r="J26" t="s">
        <v>569</v>
      </c>
      <c r="K26" t="s">
        <v>570</v>
      </c>
      <c r="L26">
        <v>1368</v>
      </c>
      <c r="N26">
        <v>1011</v>
      </c>
      <c r="O26" t="s">
        <v>536</v>
      </c>
      <c r="P26" t="s">
        <v>536</v>
      </c>
      <c r="Q26">
        <v>1</v>
      </c>
      <c r="X26">
        <v>0.46</v>
      </c>
      <c r="Y26">
        <v>0</v>
      </c>
      <c r="Z26">
        <v>888.61</v>
      </c>
      <c r="AA26">
        <v>396.74</v>
      </c>
      <c r="AB26">
        <v>0</v>
      </c>
      <c r="AC26">
        <v>0</v>
      </c>
      <c r="AD26">
        <v>1</v>
      </c>
      <c r="AE26">
        <v>0</v>
      </c>
      <c r="AF26" t="s">
        <v>3</v>
      </c>
      <c r="AG26">
        <v>0.46</v>
      </c>
      <c r="AH26">
        <v>2</v>
      </c>
      <c r="AI26">
        <v>55574385</v>
      </c>
      <c r="AJ26">
        <v>26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>
        <f>ROW(Source!A116)</f>
        <v>116</v>
      </c>
      <c r="B27">
        <v>55574389</v>
      </c>
      <c r="C27">
        <v>55574383</v>
      </c>
      <c r="D27">
        <v>52276291</v>
      </c>
      <c r="E27">
        <v>1</v>
      </c>
      <c r="F27">
        <v>1</v>
      </c>
      <c r="G27">
        <v>27</v>
      </c>
      <c r="H27">
        <v>2</v>
      </c>
      <c r="I27" t="s">
        <v>571</v>
      </c>
      <c r="J27" t="s">
        <v>572</v>
      </c>
      <c r="K27" t="s">
        <v>573</v>
      </c>
      <c r="L27">
        <v>1368</v>
      </c>
      <c r="N27">
        <v>1011</v>
      </c>
      <c r="O27" t="s">
        <v>536</v>
      </c>
      <c r="P27" t="s">
        <v>536</v>
      </c>
      <c r="Q27">
        <v>1</v>
      </c>
      <c r="X27">
        <v>1.39</v>
      </c>
      <c r="Y27">
        <v>0</v>
      </c>
      <c r="Z27">
        <v>880.59</v>
      </c>
      <c r="AA27">
        <v>534.02</v>
      </c>
      <c r="AB27">
        <v>0</v>
      </c>
      <c r="AC27">
        <v>0</v>
      </c>
      <c r="AD27">
        <v>1</v>
      </c>
      <c r="AE27">
        <v>0</v>
      </c>
      <c r="AF27" t="s">
        <v>3</v>
      </c>
      <c r="AG27">
        <v>1.39</v>
      </c>
      <c r="AH27">
        <v>2</v>
      </c>
      <c r="AI27">
        <v>55574386</v>
      </c>
      <c r="AJ27">
        <v>27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">
      <c r="A28">
        <f>ROW(Source!A116)</f>
        <v>116</v>
      </c>
      <c r="B28">
        <v>55574390</v>
      </c>
      <c r="C28">
        <v>55574383</v>
      </c>
      <c r="D28">
        <v>52280183</v>
      </c>
      <c r="E28">
        <v>1</v>
      </c>
      <c r="F28">
        <v>1</v>
      </c>
      <c r="G28">
        <v>27</v>
      </c>
      <c r="H28">
        <v>3</v>
      </c>
      <c r="I28" t="s">
        <v>137</v>
      </c>
      <c r="J28" t="s">
        <v>139</v>
      </c>
      <c r="K28" t="s">
        <v>138</v>
      </c>
      <c r="L28">
        <v>1348</v>
      </c>
      <c r="N28">
        <v>1009</v>
      </c>
      <c r="O28" t="s">
        <v>120</v>
      </c>
      <c r="P28" t="s">
        <v>120</v>
      </c>
      <c r="Q28">
        <v>1000</v>
      </c>
      <c r="X28">
        <v>9.58</v>
      </c>
      <c r="Y28">
        <v>2690.29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 t="s">
        <v>3</v>
      </c>
      <c r="AG28">
        <v>9.58</v>
      </c>
      <c r="AH28">
        <v>2</v>
      </c>
      <c r="AI28">
        <v>55574392</v>
      </c>
      <c r="AJ28">
        <v>28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>
        <f>ROW(Source!A119)</f>
        <v>119</v>
      </c>
      <c r="B29">
        <v>55574404</v>
      </c>
      <c r="C29">
        <v>55574395</v>
      </c>
      <c r="D29">
        <v>52263930</v>
      </c>
      <c r="E29">
        <v>27</v>
      </c>
      <c r="F29">
        <v>1</v>
      </c>
      <c r="G29">
        <v>27</v>
      </c>
      <c r="H29">
        <v>1</v>
      </c>
      <c r="I29" t="s">
        <v>530</v>
      </c>
      <c r="J29" t="s">
        <v>3</v>
      </c>
      <c r="K29" t="s">
        <v>531</v>
      </c>
      <c r="L29">
        <v>1191</v>
      </c>
      <c r="N29">
        <v>1013</v>
      </c>
      <c r="O29" t="s">
        <v>532</v>
      </c>
      <c r="P29" t="s">
        <v>532</v>
      </c>
      <c r="Q29">
        <v>1</v>
      </c>
      <c r="X29">
        <v>18.440000000000001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 t="s">
        <v>3</v>
      </c>
      <c r="AG29">
        <v>18.440000000000001</v>
      </c>
      <c r="AH29">
        <v>2</v>
      </c>
      <c r="AI29">
        <v>55574396</v>
      </c>
      <c r="AJ29">
        <v>30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>
        <f>ROW(Source!A119)</f>
        <v>119</v>
      </c>
      <c r="B30">
        <v>55574405</v>
      </c>
      <c r="C30">
        <v>55574395</v>
      </c>
      <c r="D30">
        <v>52276789</v>
      </c>
      <c r="E30">
        <v>1</v>
      </c>
      <c r="F30">
        <v>1</v>
      </c>
      <c r="G30">
        <v>27</v>
      </c>
      <c r="H30">
        <v>2</v>
      </c>
      <c r="I30" t="s">
        <v>574</v>
      </c>
      <c r="J30" t="s">
        <v>575</v>
      </c>
      <c r="K30" t="s">
        <v>576</v>
      </c>
      <c r="L30">
        <v>1368</v>
      </c>
      <c r="N30">
        <v>1011</v>
      </c>
      <c r="O30" t="s">
        <v>536</v>
      </c>
      <c r="P30" t="s">
        <v>536</v>
      </c>
      <c r="Q30">
        <v>1</v>
      </c>
      <c r="X30">
        <v>2.64</v>
      </c>
      <c r="Y30">
        <v>0</v>
      </c>
      <c r="Z30">
        <v>531.41</v>
      </c>
      <c r="AA30">
        <v>373.56</v>
      </c>
      <c r="AB30">
        <v>0</v>
      </c>
      <c r="AC30">
        <v>0</v>
      </c>
      <c r="AD30">
        <v>1</v>
      </c>
      <c r="AE30">
        <v>0</v>
      </c>
      <c r="AF30" t="s">
        <v>3</v>
      </c>
      <c r="AG30">
        <v>2.64</v>
      </c>
      <c r="AH30">
        <v>2</v>
      </c>
      <c r="AI30">
        <v>55574397</v>
      </c>
      <c r="AJ30">
        <v>31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">
      <c r="A31">
        <f>ROW(Source!A119)</f>
        <v>119</v>
      </c>
      <c r="B31">
        <v>55574406</v>
      </c>
      <c r="C31">
        <v>55574395</v>
      </c>
      <c r="D31">
        <v>52277012</v>
      </c>
      <c r="E31">
        <v>1</v>
      </c>
      <c r="F31">
        <v>1</v>
      </c>
      <c r="G31">
        <v>27</v>
      </c>
      <c r="H31">
        <v>2</v>
      </c>
      <c r="I31" t="s">
        <v>577</v>
      </c>
      <c r="J31" t="s">
        <v>578</v>
      </c>
      <c r="K31" t="s">
        <v>579</v>
      </c>
      <c r="L31">
        <v>1368</v>
      </c>
      <c r="N31">
        <v>1011</v>
      </c>
      <c r="O31" t="s">
        <v>536</v>
      </c>
      <c r="P31" t="s">
        <v>536</v>
      </c>
      <c r="Q31">
        <v>1</v>
      </c>
      <c r="X31">
        <v>1.18</v>
      </c>
      <c r="Y31">
        <v>0</v>
      </c>
      <c r="Z31">
        <v>7.44</v>
      </c>
      <c r="AA31">
        <v>0.98</v>
      </c>
      <c r="AB31">
        <v>0</v>
      </c>
      <c r="AC31">
        <v>0</v>
      </c>
      <c r="AD31">
        <v>1</v>
      </c>
      <c r="AE31">
        <v>0</v>
      </c>
      <c r="AF31" t="s">
        <v>3</v>
      </c>
      <c r="AG31">
        <v>1.18</v>
      </c>
      <c r="AH31">
        <v>2</v>
      </c>
      <c r="AI31">
        <v>55574398</v>
      </c>
      <c r="AJ31">
        <v>32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>
        <f>ROW(Source!A119)</f>
        <v>119</v>
      </c>
      <c r="B32">
        <v>55574407</v>
      </c>
      <c r="C32">
        <v>55574395</v>
      </c>
      <c r="D32">
        <v>52276214</v>
      </c>
      <c r="E32">
        <v>1</v>
      </c>
      <c r="F32">
        <v>1</v>
      </c>
      <c r="G32">
        <v>27</v>
      </c>
      <c r="H32">
        <v>2</v>
      </c>
      <c r="I32" t="s">
        <v>580</v>
      </c>
      <c r="J32" t="s">
        <v>581</v>
      </c>
      <c r="K32" t="s">
        <v>582</v>
      </c>
      <c r="L32">
        <v>1368</v>
      </c>
      <c r="N32">
        <v>1011</v>
      </c>
      <c r="O32" t="s">
        <v>536</v>
      </c>
      <c r="P32" t="s">
        <v>536</v>
      </c>
      <c r="Q32">
        <v>1</v>
      </c>
      <c r="X32">
        <v>0.01</v>
      </c>
      <c r="Y32">
        <v>0</v>
      </c>
      <c r="Z32">
        <v>616.73</v>
      </c>
      <c r="AA32">
        <v>511.29</v>
      </c>
      <c r="AB32">
        <v>0</v>
      </c>
      <c r="AC32">
        <v>0</v>
      </c>
      <c r="AD32">
        <v>1</v>
      </c>
      <c r="AE32">
        <v>0</v>
      </c>
      <c r="AF32" t="s">
        <v>3</v>
      </c>
      <c r="AG32">
        <v>0.01</v>
      </c>
      <c r="AH32">
        <v>2</v>
      </c>
      <c r="AI32">
        <v>55574399</v>
      </c>
      <c r="AJ32">
        <v>33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">
      <c r="A33">
        <f>ROW(Source!A119)</f>
        <v>119</v>
      </c>
      <c r="B33">
        <v>55574408</v>
      </c>
      <c r="C33">
        <v>55574395</v>
      </c>
      <c r="D33">
        <v>52276398</v>
      </c>
      <c r="E33">
        <v>1</v>
      </c>
      <c r="F33">
        <v>1</v>
      </c>
      <c r="G33">
        <v>27</v>
      </c>
      <c r="H33">
        <v>2</v>
      </c>
      <c r="I33" t="s">
        <v>583</v>
      </c>
      <c r="J33" t="s">
        <v>584</v>
      </c>
      <c r="K33" t="s">
        <v>585</v>
      </c>
      <c r="L33">
        <v>1368</v>
      </c>
      <c r="N33">
        <v>1011</v>
      </c>
      <c r="O33" t="s">
        <v>536</v>
      </c>
      <c r="P33" t="s">
        <v>536</v>
      </c>
      <c r="Q33">
        <v>1</v>
      </c>
      <c r="X33">
        <v>2.64</v>
      </c>
      <c r="Y33">
        <v>0</v>
      </c>
      <c r="Z33">
        <v>454.31</v>
      </c>
      <c r="AA33">
        <v>405.68</v>
      </c>
      <c r="AB33">
        <v>0</v>
      </c>
      <c r="AC33">
        <v>0</v>
      </c>
      <c r="AD33">
        <v>1</v>
      </c>
      <c r="AE33">
        <v>0</v>
      </c>
      <c r="AF33" t="s">
        <v>3</v>
      </c>
      <c r="AG33">
        <v>2.64</v>
      </c>
      <c r="AH33">
        <v>2</v>
      </c>
      <c r="AI33">
        <v>55574400</v>
      </c>
      <c r="AJ33">
        <v>34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">
      <c r="A34">
        <f>ROW(Source!A119)</f>
        <v>119</v>
      </c>
      <c r="B34">
        <v>55574409</v>
      </c>
      <c r="C34">
        <v>55574395</v>
      </c>
      <c r="D34">
        <v>52279222</v>
      </c>
      <c r="E34">
        <v>1</v>
      </c>
      <c r="F34">
        <v>1</v>
      </c>
      <c r="G34">
        <v>27</v>
      </c>
      <c r="H34">
        <v>3</v>
      </c>
      <c r="I34" t="s">
        <v>586</v>
      </c>
      <c r="J34" t="s">
        <v>587</v>
      </c>
      <c r="K34" t="s">
        <v>588</v>
      </c>
      <c r="L34">
        <v>1327</v>
      </c>
      <c r="N34">
        <v>1005</v>
      </c>
      <c r="O34" t="s">
        <v>549</v>
      </c>
      <c r="P34" t="s">
        <v>549</v>
      </c>
      <c r="Q34">
        <v>1</v>
      </c>
      <c r="X34">
        <v>5.6</v>
      </c>
      <c r="Y34">
        <v>12.02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 t="s">
        <v>3</v>
      </c>
      <c r="AG34">
        <v>5.6</v>
      </c>
      <c r="AH34">
        <v>2</v>
      </c>
      <c r="AI34">
        <v>55574401</v>
      </c>
      <c r="AJ34">
        <v>35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>
        <f>ROW(Source!A119)</f>
        <v>119</v>
      </c>
      <c r="B35">
        <v>55574410</v>
      </c>
      <c r="C35">
        <v>55574395</v>
      </c>
      <c r="D35">
        <v>52279309</v>
      </c>
      <c r="E35">
        <v>1</v>
      </c>
      <c r="F35">
        <v>1</v>
      </c>
      <c r="G35">
        <v>27</v>
      </c>
      <c r="H35">
        <v>3</v>
      </c>
      <c r="I35" t="s">
        <v>589</v>
      </c>
      <c r="J35" t="s">
        <v>590</v>
      </c>
      <c r="K35" t="s">
        <v>591</v>
      </c>
      <c r="L35">
        <v>1348</v>
      </c>
      <c r="N35">
        <v>1009</v>
      </c>
      <c r="O35" t="s">
        <v>120</v>
      </c>
      <c r="P35" t="s">
        <v>120</v>
      </c>
      <c r="Q35">
        <v>1000</v>
      </c>
      <c r="X35">
        <v>3.15E-3</v>
      </c>
      <c r="Y35">
        <v>343020.03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 t="s">
        <v>3</v>
      </c>
      <c r="AG35">
        <v>3.15E-3</v>
      </c>
      <c r="AH35">
        <v>2</v>
      </c>
      <c r="AI35">
        <v>55574402</v>
      </c>
      <c r="AJ35">
        <v>36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2">
      <c r="A36">
        <f>ROW(Source!A119)</f>
        <v>119</v>
      </c>
      <c r="B36">
        <v>55574411</v>
      </c>
      <c r="C36">
        <v>55574395</v>
      </c>
      <c r="D36">
        <v>52279526</v>
      </c>
      <c r="E36">
        <v>1</v>
      </c>
      <c r="F36">
        <v>1</v>
      </c>
      <c r="G36">
        <v>27</v>
      </c>
      <c r="H36">
        <v>3</v>
      </c>
      <c r="I36" t="s">
        <v>149</v>
      </c>
      <c r="J36" t="s">
        <v>152</v>
      </c>
      <c r="K36" t="s">
        <v>150</v>
      </c>
      <c r="L36">
        <v>1346</v>
      </c>
      <c r="N36">
        <v>1009</v>
      </c>
      <c r="O36" t="s">
        <v>151</v>
      </c>
      <c r="P36" t="s">
        <v>151</v>
      </c>
      <c r="Q36">
        <v>1</v>
      </c>
      <c r="X36">
        <v>735</v>
      </c>
      <c r="Y36">
        <v>17.77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 t="s">
        <v>3</v>
      </c>
      <c r="AG36">
        <v>735</v>
      </c>
      <c r="AH36">
        <v>2</v>
      </c>
      <c r="AI36">
        <v>55574415</v>
      </c>
      <c r="AJ36">
        <v>37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>
        <f>ROW(Source!A119)</f>
        <v>119</v>
      </c>
      <c r="B37">
        <v>55574412</v>
      </c>
      <c r="C37">
        <v>55574395</v>
      </c>
      <c r="D37">
        <v>52279533</v>
      </c>
      <c r="E37">
        <v>1</v>
      </c>
      <c r="F37">
        <v>1</v>
      </c>
      <c r="G37">
        <v>27</v>
      </c>
      <c r="H37">
        <v>3</v>
      </c>
      <c r="I37" t="s">
        <v>592</v>
      </c>
      <c r="J37" t="s">
        <v>593</v>
      </c>
      <c r="K37" t="s">
        <v>594</v>
      </c>
      <c r="L37">
        <v>1346</v>
      </c>
      <c r="N37">
        <v>1009</v>
      </c>
      <c r="O37" t="s">
        <v>151</v>
      </c>
      <c r="P37" t="s">
        <v>151</v>
      </c>
      <c r="Q37">
        <v>1</v>
      </c>
      <c r="X37">
        <v>241.5</v>
      </c>
      <c r="Y37">
        <v>202.34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 t="s">
        <v>3</v>
      </c>
      <c r="AG37">
        <v>241.5</v>
      </c>
      <c r="AH37">
        <v>2</v>
      </c>
      <c r="AI37">
        <v>55574403</v>
      </c>
      <c r="AJ37">
        <v>39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>
        <f>ROW(Source!A119)</f>
        <v>119</v>
      </c>
      <c r="B38">
        <v>55574413</v>
      </c>
      <c r="C38">
        <v>55574395</v>
      </c>
      <c r="D38">
        <v>52277500</v>
      </c>
      <c r="E38">
        <v>1</v>
      </c>
      <c r="F38">
        <v>1</v>
      </c>
      <c r="G38">
        <v>27</v>
      </c>
      <c r="H38">
        <v>3</v>
      </c>
      <c r="I38" t="s">
        <v>154</v>
      </c>
      <c r="J38" t="s">
        <v>156</v>
      </c>
      <c r="K38" t="s">
        <v>155</v>
      </c>
      <c r="L38">
        <v>1348</v>
      </c>
      <c r="N38">
        <v>1009</v>
      </c>
      <c r="O38" t="s">
        <v>120</v>
      </c>
      <c r="P38" t="s">
        <v>120</v>
      </c>
      <c r="Q38">
        <v>1000</v>
      </c>
      <c r="X38">
        <v>5.2499999999999998E-2</v>
      </c>
      <c r="Y38">
        <v>748299.67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 t="s">
        <v>3</v>
      </c>
      <c r="AG38">
        <v>5.2499999999999998E-2</v>
      </c>
      <c r="AH38">
        <v>2</v>
      </c>
      <c r="AI38">
        <v>55574417</v>
      </c>
      <c r="AJ38">
        <v>40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>
        <f>ROW(Source!A123)</f>
        <v>123</v>
      </c>
      <c r="B39">
        <v>55574425</v>
      </c>
      <c r="C39">
        <v>55574420</v>
      </c>
      <c r="D39">
        <v>52263930</v>
      </c>
      <c r="E39">
        <v>27</v>
      </c>
      <c r="F39">
        <v>1</v>
      </c>
      <c r="G39">
        <v>27</v>
      </c>
      <c r="H39">
        <v>1</v>
      </c>
      <c r="I39" t="s">
        <v>530</v>
      </c>
      <c r="J39" t="s">
        <v>3</v>
      </c>
      <c r="K39" t="s">
        <v>531</v>
      </c>
      <c r="L39">
        <v>1191</v>
      </c>
      <c r="N39">
        <v>1013</v>
      </c>
      <c r="O39" t="s">
        <v>532</v>
      </c>
      <c r="P39" t="s">
        <v>532</v>
      </c>
      <c r="Q39">
        <v>1</v>
      </c>
      <c r="X39">
        <v>2.65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 t="s">
        <v>3</v>
      </c>
      <c r="AG39">
        <v>2.65</v>
      </c>
      <c r="AH39">
        <v>2</v>
      </c>
      <c r="AI39">
        <v>55574421</v>
      </c>
      <c r="AJ39">
        <v>41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">
      <c r="A40">
        <f>ROW(Source!A123)</f>
        <v>123</v>
      </c>
      <c r="B40">
        <v>55574426</v>
      </c>
      <c r="C40">
        <v>55574420</v>
      </c>
      <c r="D40">
        <v>52276789</v>
      </c>
      <c r="E40">
        <v>1</v>
      </c>
      <c r="F40">
        <v>1</v>
      </c>
      <c r="G40">
        <v>27</v>
      </c>
      <c r="H40">
        <v>2</v>
      </c>
      <c r="I40" t="s">
        <v>574</v>
      </c>
      <c r="J40" t="s">
        <v>575</v>
      </c>
      <c r="K40" t="s">
        <v>576</v>
      </c>
      <c r="L40">
        <v>1368</v>
      </c>
      <c r="N40">
        <v>1011</v>
      </c>
      <c r="O40" t="s">
        <v>536</v>
      </c>
      <c r="P40" t="s">
        <v>536</v>
      </c>
      <c r="Q40">
        <v>1</v>
      </c>
      <c r="X40">
        <v>0.5</v>
      </c>
      <c r="Y40">
        <v>0</v>
      </c>
      <c r="Z40">
        <v>531.41</v>
      </c>
      <c r="AA40">
        <v>373.56</v>
      </c>
      <c r="AB40">
        <v>0</v>
      </c>
      <c r="AC40">
        <v>0</v>
      </c>
      <c r="AD40">
        <v>1</v>
      </c>
      <c r="AE40">
        <v>0</v>
      </c>
      <c r="AF40" t="s">
        <v>3</v>
      </c>
      <c r="AG40">
        <v>0.5</v>
      </c>
      <c r="AH40">
        <v>2</v>
      </c>
      <c r="AI40">
        <v>55574422</v>
      </c>
      <c r="AJ40">
        <v>42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">
      <c r="A41">
        <f>ROW(Source!A123)</f>
        <v>123</v>
      </c>
      <c r="B41">
        <v>55574427</v>
      </c>
      <c r="C41">
        <v>55574420</v>
      </c>
      <c r="D41">
        <v>52276398</v>
      </c>
      <c r="E41">
        <v>1</v>
      </c>
      <c r="F41">
        <v>1</v>
      </c>
      <c r="G41">
        <v>27</v>
      </c>
      <c r="H41">
        <v>2</v>
      </c>
      <c r="I41" t="s">
        <v>583</v>
      </c>
      <c r="J41" t="s">
        <v>584</v>
      </c>
      <c r="K41" t="s">
        <v>585</v>
      </c>
      <c r="L41">
        <v>1368</v>
      </c>
      <c r="N41">
        <v>1011</v>
      </c>
      <c r="O41" t="s">
        <v>536</v>
      </c>
      <c r="P41" t="s">
        <v>536</v>
      </c>
      <c r="Q41">
        <v>1</v>
      </c>
      <c r="X41">
        <v>0.5</v>
      </c>
      <c r="Y41">
        <v>0</v>
      </c>
      <c r="Z41">
        <v>454.31</v>
      </c>
      <c r="AA41">
        <v>405.68</v>
      </c>
      <c r="AB41">
        <v>0</v>
      </c>
      <c r="AC41">
        <v>0</v>
      </c>
      <c r="AD41">
        <v>1</v>
      </c>
      <c r="AE41">
        <v>0</v>
      </c>
      <c r="AF41" t="s">
        <v>3</v>
      </c>
      <c r="AG41">
        <v>0.5</v>
      </c>
      <c r="AH41">
        <v>2</v>
      </c>
      <c r="AI41">
        <v>55574423</v>
      </c>
      <c r="AJ41">
        <v>43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>
        <f>ROW(Source!A123)</f>
        <v>123</v>
      </c>
      <c r="B42">
        <v>55574428</v>
      </c>
      <c r="C42">
        <v>55574420</v>
      </c>
      <c r="D42">
        <v>52279526</v>
      </c>
      <c r="E42">
        <v>1</v>
      </c>
      <c r="F42">
        <v>1</v>
      </c>
      <c r="G42">
        <v>27</v>
      </c>
      <c r="H42">
        <v>3</v>
      </c>
      <c r="I42" t="s">
        <v>149</v>
      </c>
      <c r="J42" t="s">
        <v>152</v>
      </c>
      <c r="K42" t="s">
        <v>150</v>
      </c>
      <c r="L42">
        <v>1346</v>
      </c>
      <c r="N42">
        <v>1009</v>
      </c>
      <c r="O42" t="s">
        <v>151</v>
      </c>
      <c r="P42" t="s">
        <v>151</v>
      </c>
      <c r="Q42">
        <v>1</v>
      </c>
      <c r="X42">
        <v>147</v>
      </c>
      <c r="Y42">
        <v>17.77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 t="s">
        <v>3</v>
      </c>
      <c r="AG42">
        <v>147</v>
      </c>
      <c r="AH42">
        <v>2</v>
      </c>
      <c r="AI42">
        <v>55574432</v>
      </c>
      <c r="AJ42">
        <v>44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>
        <f>ROW(Source!A123)</f>
        <v>123</v>
      </c>
      <c r="B43">
        <v>55574429</v>
      </c>
      <c r="C43">
        <v>55574420</v>
      </c>
      <c r="D43">
        <v>52279533</v>
      </c>
      <c r="E43">
        <v>1</v>
      </c>
      <c r="F43">
        <v>1</v>
      </c>
      <c r="G43">
        <v>27</v>
      </c>
      <c r="H43">
        <v>3</v>
      </c>
      <c r="I43" t="s">
        <v>592</v>
      </c>
      <c r="J43" t="s">
        <v>593</v>
      </c>
      <c r="K43" t="s">
        <v>594</v>
      </c>
      <c r="L43">
        <v>1346</v>
      </c>
      <c r="N43">
        <v>1009</v>
      </c>
      <c r="O43" t="s">
        <v>151</v>
      </c>
      <c r="P43" t="s">
        <v>151</v>
      </c>
      <c r="Q43">
        <v>1</v>
      </c>
      <c r="X43">
        <v>42</v>
      </c>
      <c r="Y43">
        <v>202.34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 t="s">
        <v>3</v>
      </c>
      <c r="AG43">
        <v>42</v>
      </c>
      <c r="AH43">
        <v>2</v>
      </c>
      <c r="AI43">
        <v>55574424</v>
      </c>
      <c r="AJ43">
        <v>46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">
      <c r="A44">
        <f>ROW(Source!A123)</f>
        <v>123</v>
      </c>
      <c r="B44">
        <v>55574430</v>
      </c>
      <c r="C44">
        <v>55574420</v>
      </c>
      <c r="D44">
        <v>52277500</v>
      </c>
      <c r="E44">
        <v>1</v>
      </c>
      <c r="F44">
        <v>1</v>
      </c>
      <c r="G44">
        <v>27</v>
      </c>
      <c r="H44">
        <v>3</v>
      </c>
      <c r="I44" t="s">
        <v>154</v>
      </c>
      <c r="J44" t="s">
        <v>156</v>
      </c>
      <c r="K44" t="s">
        <v>155</v>
      </c>
      <c r="L44">
        <v>1348</v>
      </c>
      <c r="N44">
        <v>1009</v>
      </c>
      <c r="O44" t="s">
        <v>120</v>
      </c>
      <c r="P44" t="s">
        <v>120</v>
      </c>
      <c r="Q44">
        <v>1000</v>
      </c>
      <c r="X44">
        <v>1.0500000000000001E-2</v>
      </c>
      <c r="Y44">
        <v>748299.67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 t="s">
        <v>3</v>
      </c>
      <c r="AG44">
        <v>1.0500000000000001E-2</v>
      </c>
      <c r="AH44">
        <v>2</v>
      </c>
      <c r="AI44">
        <v>55574434</v>
      </c>
      <c r="AJ44">
        <v>47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">
      <c r="A45">
        <f>ROW(Source!A127)</f>
        <v>127</v>
      </c>
      <c r="B45">
        <v>55574441</v>
      </c>
      <c r="C45">
        <v>55574437</v>
      </c>
      <c r="D45">
        <v>52263930</v>
      </c>
      <c r="E45">
        <v>27</v>
      </c>
      <c r="F45">
        <v>1</v>
      </c>
      <c r="G45">
        <v>27</v>
      </c>
      <c r="H45">
        <v>1</v>
      </c>
      <c r="I45" t="s">
        <v>530</v>
      </c>
      <c r="J45" t="s">
        <v>3</v>
      </c>
      <c r="K45" t="s">
        <v>531</v>
      </c>
      <c r="L45">
        <v>1191</v>
      </c>
      <c r="N45">
        <v>1013</v>
      </c>
      <c r="O45" t="s">
        <v>532</v>
      </c>
      <c r="P45" t="s">
        <v>532</v>
      </c>
      <c r="Q45">
        <v>1</v>
      </c>
      <c r="X45">
        <v>80.27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 t="s">
        <v>3</v>
      </c>
      <c r="AG45">
        <v>80.27</v>
      </c>
      <c r="AH45">
        <v>2</v>
      </c>
      <c r="AI45">
        <v>55574438</v>
      </c>
      <c r="AJ45">
        <v>48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">
      <c r="A46">
        <f>ROW(Source!A127)</f>
        <v>127</v>
      </c>
      <c r="B46">
        <v>55574442</v>
      </c>
      <c r="C46">
        <v>55574437</v>
      </c>
      <c r="D46">
        <v>52279970</v>
      </c>
      <c r="E46">
        <v>1</v>
      </c>
      <c r="F46">
        <v>1</v>
      </c>
      <c r="G46">
        <v>27</v>
      </c>
      <c r="H46">
        <v>3</v>
      </c>
      <c r="I46" t="s">
        <v>595</v>
      </c>
      <c r="J46" t="s">
        <v>596</v>
      </c>
      <c r="K46" t="s">
        <v>597</v>
      </c>
      <c r="L46">
        <v>1339</v>
      </c>
      <c r="N46">
        <v>1007</v>
      </c>
      <c r="O46" t="s">
        <v>175</v>
      </c>
      <c r="P46" t="s">
        <v>175</v>
      </c>
      <c r="Q46">
        <v>1</v>
      </c>
      <c r="X46">
        <v>5.9</v>
      </c>
      <c r="Y46">
        <v>3714.73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 t="s">
        <v>3</v>
      </c>
      <c r="AG46">
        <v>5.9</v>
      </c>
      <c r="AH46">
        <v>2</v>
      </c>
      <c r="AI46">
        <v>55574439</v>
      </c>
      <c r="AJ46">
        <v>49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2">
      <c r="A47">
        <f>ROW(Source!A127)</f>
        <v>127</v>
      </c>
      <c r="B47">
        <v>55574443</v>
      </c>
      <c r="C47">
        <v>55574437</v>
      </c>
      <c r="D47">
        <v>52280046</v>
      </c>
      <c r="E47">
        <v>1</v>
      </c>
      <c r="F47">
        <v>1</v>
      </c>
      <c r="G47">
        <v>27</v>
      </c>
      <c r="H47">
        <v>3</v>
      </c>
      <c r="I47" t="s">
        <v>598</v>
      </c>
      <c r="J47" t="s">
        <v>599</v>
      </c>
      <c r="K47" t="s">
        <v>600</v>
      </c>
      <c r="L47">
        <v>1339</v>
      </c>
      <c r="N47">
        <v>1007</v>
      </c>
      <c r="O47" t="s">
        <v>175</v>
      </c>
      <c r="P47" t="s">
        <v>175</v>
      </c>
      <c r="Q47">
        <v>1</v>
      </c>
      <c r="X47">
        <v>0.06</v>
      </c>
      <c r="Y47">
        <v>3392.59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 t="s">
        <v>3</v>
      </c>
      <c r="AG47">
        <v>0.06</v>
      </c>
      <c r="AH47">
        <v>2</v>
      </c>
      <c r="AI47">
        <v>55574440</v>
      </c>
      <c r="AJ47">
        <v>50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>
        <f>ROW(Source!A127)</f>
        <v>127</v>
      </c>
      <c r="B48">
        <v>55574444</v>
      </c>
      <c r="C48">
        <v>55574437</v>
      </c>
      <c r="D48">
        <v>52280784</v>
      </c>
      <c r="E48">
        <v>1</v>
      </c>
      <c r="F48">
        <v>1</v>
      </c>
      <c r="G48">
        <v>27</v>
      </c>
      <c r="H48">
        <v>3</v>
      </c>
      <c r="I48" t="s">
        <v>173</v>
      </c>
      <c r="J48" t="s">
        <v>176</v>
      </c>
      <c r="K48" t="s">
        <v>174</v>
      </c>
      <c r="L48">
        <v>1339</v>
      </c>
      <c r="N48">
        <v>1007</v>
      </c>
      <c r="O48" t="s">
        <v>175</v>
      </c>
      <c r="P48" t="s">
        <v>175</v>
      </c>
      <c r="Q48">
        <v>1</v>
      </c>
      <c r="X48">
        <v>4.3</v>
      </c>
      <c r="Y48">
        <v>7833.01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 t="s">
        <v>3</v>
      </c>
      <c r="AG48">
        <v>4.3</v>
      </c>
      <c r="AH48">
        <v>2</v>
      </c>
      <c r="AI48">
        <v>55574446</v>
      </c>
      <c r="AJ48">
        <v>51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">
      <c r="A49">
        <f>ROW(Source!A197)</f>
        <v>197</v>
      </c>
      <c r="B49">
        <v>55574507</v>
      </c>
      <c r="C49">
        <v>55574505</v>
      </c>
      <c r="D49">
        <v>52263930</v>
      </c>
      <c r="E49">
        <v>27</v>
      </c>
      <c r="F49">
        <v>1</v>
      </c>
      <c r="G49">
        <v>27</v>
      </c>
      <c r="H49">
        <v>1</v>
      </c>
      <c r="I49" t="s">
        <v>530</v>
      </c>
      <c r="J49" t="s">
        <v>3</v>
      </c>
      <c r="K49" t="s">
        <v>531</v>
      </c>
      <c r="L49">
        <v>1191</v>
      </c>
      <c r="N49">
        <v>1013</v>
      </c>
      <c r="O49" t="s">
        <v>532</v>
      </c>
      <c r="P49" t="s">
        <v>532</v>
      </c>
      <c r="Q49">
        <v>1</v>
      </c>
      <c r="X49">
        <v>582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 t="s">
        <v>3</v>
      </c>
      <c r="AG49">
        <v>582</v>
      </c>
      <c r="AH49">
        <v>2</v>
      </c>
      <c r="AI49">
        <v>55574506</v>
      </c>
      <c r="AJ49">
        <v>53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">
      <c r="A50">
        <f>ROW(Source!A198)</f>
        <v>198</v>
      </c>
      <c r="B50">
        <v>55574510</v>
      </c>
      <c r="C50">
        <v>55574508</v>
      </c>
      <c r="D50">
        <v>52263930</v>
      </c>
      <c r="E50">
        <v>27</v>
      </c>
      <c r="F50">
        <v>1</v>
      </c>
      <c r="G50">
        <v>27</v>
      </c>
      <c r="H50">
        <v>1</v>
      </c>
      <c r="I50" t="s">
        <v>530</v>
      </c>
      <c r="J50" t="s">
        <v>3</v>
      </c>
      <c r="K50" t="s">
        <v>531</v>
      </c>
      <c r="L50">
        <v>1191</v>
      </c>
      <c r="N50">
        <v>1013</v>
      </c>
      <c r="O50" t="s">
        <v>532</v>
      </c>
      <c r="P50" t="s">
        <v>532</v>
      </c>
      <c r="Q50">
        <v>1</v>
      </c>
      <c r="X50">
        <v>83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 t="s">
        <v>3</v>
      </c>
      <c r="AG50">
        <v>83</v>
      </c>
      <c r="AH50">
        <v>2</v>
      </c>
      <c r="AI50">
        <v>55574509</v>
      </c>
      <c r="AJ50">
        <v>54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>
        <f>ROW(Source!A199)</f>
        <v>199</v>
      </c>
      <c r="B51">
        <v>55574513</v>
      </c>
      <c r="C51">
        <v>55574511</v>
      </c>
      <c r="D51">
        <v>52276900</v>
      </c>
      <c r="E51">
        <v>1</v>
      </c>
      <c r="F51">
        <v>1</v>
      </c>
      <c r="G51">
        <v>27</v>
      </c>
      <c r="H51">
        <v>2</v>
      </c>
      <c r="I51" t="s">
        <v>565</v>
      </c>
      <c r="J51" t="s">
        <v>566</v>
      </c>
      <c r="K51" t="s">
        <v>567</v>
      </c>
      <c r="L51">
        <v>1368</v>
      </c>
      <c r="N51">
        <v>1011</v>
      </c>
      <c r="O51" t="s">
        <v>536</v>
      </c>
      <c r="P51" t="s">
        <v>536</v>
      </c>
      <c r="Q51">
        <v>1</v>
      </c>
      <c r="X51">
        <v>3.1E-2</v>
      </c>
      <c r="Y51">
        <v>0</v>
      </c>
      <c r="Z51">
        <v>1014.12</v>
      </c>
      <c r="AA51">
        <v>317.13</v>
      </c>
      <c r="AB51">
        <v>0</v>
      </c>
      <c r="AC51">
        <v>0</v>
      </c>
      <c r="AD51">
        <v>1</v>
      </c>
      <c r="AE51">
        <v>0</v>
      </c>
      <c r="AF51" t="s">
        <v>3</v>
      </c>
      <c r="AG51">
        <v>3.1E-2</v>
      </c>
      <c r="AH51">
        <v>2</v>
      </c>
      <c r="AI51">
        <v>55574512</v>
      </c>
      <c r="AJ51">
        <v>55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>
        <f>ROW(Source!A200)</f>
        <v>200</v>
      </c>
      <c r="B52">
        <v>55574516</v>
      </c>
      <c r="C52">
        <v>55574514</v>
      </c>
      <c r="D52">
        <v>52276900</v>
      </c>
      <c r="E52">
        <v>1</v>
      </c>
      <c r="F52">
        <v>1</v>
      </c>
      <c r="G52">
        <v>27</v>
      </c>
      <c r="H52">
        <v>2</v>
      </c>
      <c r="I52" t="s">
        <v>565</v>
      </c>
      <c r="J52" t="s">
        <v>566</v>
      </c>
      <c r="K52" t="s">
        <v>567</v>
      </c>
      <c r="L52">
        <v>1368</v>
      </c>
      <c r="N52">
        <v>1011</v>
      </c>
      <c r="O52" t="s">
        <v>536</v>
      </c>
      <c r="P52" t="s">
        <v>536</v>
      </c>
      <c r="Q52">
        <v>1</v>
      </c>
      <c r="X52">
        <v>0.01</v>
      </c>
      <c r="Y52">
        <v>0</v>
      </c>
      <c r="Z52">
        <v>1014.12</v>
      </c>
      <c r="AA52">
        <v>317.13</v>
      </c>
      <c r="AB52">
        <v>0</v>
      </c>
      <c r="AC52">
        <v>0</v>
      </c>
      <c r="AD52">
        <v>1</v>
      </c>
      <c r="AE52">
        <v>0</v>
      </c>
      <c r="AF52" t="s">
        <v>3</v>
      </c>
      <c r="AG52">
        <v>0.01</v>
      </c>
      <c r="AH52">
        <v>2</v>
      </c>
      <c r="AI52">
        <v>55574515</v>
      </c>
      <c r="AJ52">
        <v>56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">
      <c r="A53">
        <f>ROW(Source!A201)</f>
        <v>201</v>
      </c>
      <c r="B53">
        <v>55574523</v>
      </c>
      <c r="C53">
        <v>55574517</v>
      </c>
      <c r="D53">
        <v>52263930</v>
      </c>
      <c r="E53">
        <v>27</v>
      </c>
      <c r="F53">
        <v>1</v>
      </c>
      <c r="G53">
        <v>27</v>
      </c>
      <c r="H53">
        <v>1</v>
      </c>
      <c r="I53" t="s">
        <v>530</v>
      </c>
      <c r="J53" t="s">
        <v>3</v>
      </c>
      <c r="K53" t="s">
        <v>531</v>
      </c>
      <c r="L53">
        <v>1191</v>
      </c>
      <c r="N53">
        <v>1013</v>
      </c>
      <c r="O53" t="s">
        <v>532</v>
      </c>
      <c r="P53" t="s">
        <v>532</v>
      </c>
      <c r="Q53">
        <v>1</v>
      </c>
      <c r="X53">
        <v>155.25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 t="s">
        <v>3</v>
      </c>
      <c r="AG53">
        <v>155.25</v>
      </c>
      <c r="AH53">
        <v>2</v>
      </c>
      <c r="AI53">
        <v>55574518</v>
      </c>
      <c r="AJ53">
        <v>57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">
      <c r="A54">
        <f>ROW(Source!A201)</f>
        <v>201</v>
      </c>
      <c r="B54">
        <v>55574524</v>
      </c>
      <c r="C54">
        <v>55574517</v>
      </c>
      <c r="D54">
        <v>52276386</v>
      </c>
      <c r="E54">
        <v>1</v>
      </c>
      <c r="F54">
        <v>1</v>
      </c>
      <c r="G54">
        <v>27</v>
      </c>
      <c r="H54">
        <v>2</v>
      </c>
      <c r="I54" t="s">
        <v>601</v>
      </c>
      <c r="J54" t="s">
        <v>602</v>
      </c>
      <c r="K54" t="s">
        <v>603</v>
      </c>
      <c r="L54">
        <v>1368</v>
      </c>
      <c r="N54">
        <v>1011</v>
      </c>
      <c r="O54" t="s">
        <v>536</v>
      </c>
      <c r="P54" t="s">
        <v>536</v>
      </c>
      <c r="Q54">
        <v>1</v>
      </c>
      <c r="X54">
        <v>7.41</v>
      </c>
      <c r="Y54">
        <v>0</v>
      </c>
      <c r="Z54">
        <v>3.84</v>
      </c>
      <c r="AA54">
        <v>0.01</v>
      </c>
      <c r="AB54">
        <v>0</v>
      </c>
      <c r="AC54">
        <v>0</v>
      </c>
      <c r="AD54">
        <v>1</v>
      </c>
      <c r="AE54">
        <v>0</v>
      </c>
      <c r="AF54" t="s">
        <v>3</v>
      </c>
      <c r="AG54">
        <v>7.41</v>
      </c>
      <c r="AH54">
        <v>2</v>
      </c>
      <c r="AI54">
        <v>55574519</v>
      </c>
      <c r="AJ54">
        <v>58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>
        <f>ROW(Source!A201)</f>
        <v>201</v>
      </c>
      <c r="B55">
        <v>55574525</v>
      </c>
      <c r="C55">
        <v>55574517</v>
      </c>
      <c r="D55">
        <v>52278824</v>
      </c>
      <c r="E55">
        <v>1</v>
      </c>
      <c r="F55">
        <v>1</v>
      </c>
      <c r="G55">
        <v>27</v>
      </c>
      <c r="H55">
        <v>3</v>
      </c>
      <c r="I55" t="s">
        <v>604</v>
      </c>
      <c r="J55" t="s">
        <v>605</v>
      </c>
      <c r="K55" t="s">
        <v>606</v>
      </c>
      <c r="L55">
        <v>1327</v>
      </c>
      <c r="N55">
        <v>1005</v>
      </c>
      <c r="O55" t="s">
        <v>549</v>
      </c>
      <c r="P55" t="s">
        <v>549</v>
      </c>
      <c r="Q55">
        <v>1</v>
      </c>
      <c r="X55">
        <v>250</v>
      </c>
      <c r="Y55">
        <v>91.89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 t="s">
        <v>3</v>
      </c>
      <c r="AG55">
        <v>250</v>
      </c>
      <c r="AH55">
        <v>2</v>
      </c>
      <c r="AI55">
        <v>55574520</v>
      </c>
      <c r="AJ55">
        <v>59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2">
      <c r="A56">
        <f>ROW(Source!A201)</f>
        <v>201</v>
      </c>
      <c r="B56">
        <v>55574526</v>
      </c>
      <c r="C56">
        <v>55574517</v>
      </c>
      <c r="D56">
        <v>52279001</v>
      </c>
      <c r="E56">
        <v>1</v>
      </c>
      <c r="F56">
        <v>1</v>
      </c>
      <c r="G56">
        <v>27</v>
      </c>
      <c r="H56">
        <v>3</v>
      </c>
      <c r="I56" t="s">
        <v>556</v>
      </c>
      <c r="J56" t="s">
        <v>607</v>
      </c>
      <c r="K56" t="s">
        <v>558</v>
      </c>
      <c r="L56">
        <v>1339</v>
      </c>
      <c r="N56">
        <v>1007</v>
      </c>
      <c r="O56" t="s">
        <v>175</v>
      </c>
      <c r="P56" t="s">
        <v>175</v>
      </c>
      <c r="Q56">
        <v>1</v>
      </c>
      <c r="X56">
        <v>1.75</v>
      </c>
      <c r="Y56">
        <v>35.25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 t="s">
        <v>3</v>
      </c>
      <c r="AG56">
        <v>1.75</v>
      </c>
      <c r="AH56">
        <v>2</v>
      </c>
      <c r="AI56">
        <v>55574521</v>
      </c>
      <c r="AJ56">
        <v>60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">
      <c r="A57">
        <f>ROW(Source!A201)</f>
        <v>201</v>
      </c>
      <c r="B57">
        <v>55574527</v>
      </c>
      <c r="C57">
        <v>55574517</v>
      </c>
      <c r="D57">
        <v>52279965</v>
      </c>
      <c r="E57">
        <v>1</v>
      </c>
      <c r="F57">
        <v>1</v>
      </c>
      <c r="G57">
        <v>27</v>
      </c>
      <c r="H57">
        <v>3</v>
      </c>
      <c r="I57" t="s">
        <v>608</v>
      </c>
      <c r="J57" t="s">
        <v>609</v>
      </c>
      <c r="K57" t="s">
        <v>610</v>
      </c>
      <c r="L57">
        <v>1339</v>
      </c>
      <c r="N57">
        <v>1007</v>
      </c>
      <c r="O57" t="s">
        <v>175</v>
      </c>
      <c r="P57" t="s">
        <v>175</v>
      </c>
      <c r="Q57">
        <v>1</v>
      </c>
      <c r="X57">
        <v>102</v>
      </c>
      <c r="Y57">
        <v>3247.23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 t="s">
        <v>3</v>
      </c>
      <c r="AG57">
        <v>102</v>
      </c>
      <c r="AH57">
        <v>2</v>
      </c>
      <c r="AI57">
        <v>55574522</v>
      </c>
      <c r="AJ57">
        <v>61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2">
      <c r="A58">
        <f>ROW(Source!A202)</f>
        <v>202</v>
      </c>
      <c r="B58">
        <v>55574531</v>
      </c>
      <c r="C58">
        <v>55574528</v>
      </c>
      <c r="D58">
        <v>52263930</v>
      </c>
      <c r="E58">
        <v>27</v>
      </c>
      <c r="F58">
        <v>1</v>
      </c>
      <c r="G58">
        <v>27</v>
      </c>
      <c r="H58">
        <v>1</v>
      </c>
      <c r="I58" t="s">
        <v>530</v>
      </c>
      <c r="J58" t="s">
        <v>3</v>
      </c>
      <c r="K58" t="s">
        <v>531</v>
      </c>
      <c r="L58">
        <v>1191</v>
      </c>
      <c r="N58">
        <v>1013</v>
      </c>
      <c r="O58" t="s">
        <v>532</v>
      </c>
      <c r="P58" t="s">
        <v>532</v>
      </c>
      <c r="Q58">
        <v>1</v>
      </c>
      <c r="X58">
        <v>227.7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 t="s">
        <v>3</v>
      </c>
      <c r="AG58">
        <v>227.7</v>
      </c>
      <c r="AH58">
        <v>2</v>
      </c>
      <c r="AI58">
        <v>55574529</v>
      </c>
      <c r="AJ58">
        <v>62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>
        <f>ROW(Source!A202)</f>
        <v>202</v>
      </c>
      <c r="B59">
        <v>55574532</v>
      </c>
      <c r="C59">
        <v>55574528</v>
      </c>
      <c r="D59">
        <v>52280227</v>
      </c>
      <c r="E59">
        <v>1</v>
      </c>
      <c r="F59">
        <v>1</v>
      </c>
      <c r="G59">
        <v>27</v>
      </c>
      <c r="H59">
        <v>3</v>
      </c>
      <c r="I59" t="s">
        <v>214</v>
      </c>
      <c r="J59" t="s">
        <v>216</v>
      </c>
      <c r="K59" t="s">
        <v>215</v>
      </c>
      <c r="L59">
        <v>1348</v>
      </c>
      <c r="N59">
        <v>1009</v>
      </c>
      <c r="O59" t="s">
        <v>120</v>
      </c>
      <c r="P59" t="s">
        <v>120</v>
      </c>
      <c r="Q59">
        <v>1000</v>
      </c>
      <c r="X59">
        <v>1</v>
      </c>
      <c r="Y59">
        <v>53233.52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 t="s">
        <v>3</v>
      </c>
      <c r="AG59">
        <v>1</v>
      </c>
      <c r="AH59">
        <v>2</v>
      </c>
      <c r="AI59">
        <v>55574530</v>
      </c>
      <c r="AJ59">
        <v>63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>
        <f>ROW(Source!A203)</f>
        <v>203</v>
      </c>
      <c r="B60">
        <v>55574537</v>
      </c>
      <c r="C60">
        <v>55574533</v>
      </c>
      <c r="D60">
        <v>52263930</v>
      </c>
      <c r="E60">
        <v>27</v>
      </c>
      <c r="F60">
        <v>1</v>
      </c>
      <c r="G60">
        <v>27</v>
      </c>
      <c r="H60">
        <v>1</v>
      </c>
      <c r="I60" t="s">
        <v>530</v>
      </c>
      <c r="J60" t="s">
        <v>3</v>
      </c>
      <c r="K60" t="s">
        <v>531</v>
      </c>
      <c r="L60">
        <v>1191</v>
      </c>
      <c r="N60">
        <v>1013</v>
      </c>
      <c r="O60" t="s">
        <v>532</v>
      </c>
      <c r="P60" t="s">
        <v>532</v>
      </c>
      <c r="Q60">
        <v>1</v>
      </c>
      <c r="X60">
        <v>36.11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 t="s">
        <v>3</v>
      </c>
      <c r="AG60">
        <v>36.11</v>
      </c>
      <c r="AH60">
        <v>2</v>
      </c>
      <c r="AI60">
        <v>55574534</v>
      </c>
      <c r="AJ60">
        <v>64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>
        <f>ROW(Source!A203)</f>
        <v>203</v>
      </c>
      <c r="B61">
        <v>55574538</v>
      </c>
      <c r="C61">
        <v>55574533</v>
      </c>
      <c r="D61">
        <v>52276550</v>
      </c>
      <c r="E61">
        <v>1</v>
      </c>
      <c r="F61">
        <v>1</v>
      </c>
      <c r="G61">
        <v>27</v>
      </c>
      <c r="H61">
        <v>2</v>
      </c>
      <c r="I61" t="s">
        <v>611</v>
      </c>
      <c r="J61" t="s">
        <v>612</v>
      </c>
      <c r="K61" t="s">
        <v>613</v>
      </c>
      <c r="L61">
        <v>1368</v>
      </c>
      <c r="N61">
        <v>1011</v>
      </c>
      <c r="O61" t="s">
        <v>536</v>
      </c>
      <c r="P61" t="s">
        <v>536</v>
      </c>
      <c r="Q61">
        <v>1</v>
      </c>
      <c r="X61">
        <v>21.91</v>
      </c>
      <c r="Y61">
        <v>0</v>
      </c>
      <c r="Z61">
        <v>54.65</v>
      </c>
      <c r="AA61">
        <v>0.05</v>
      </c>
      <c r="AB61">
        <v>0</v>
      </c>
      <c r="AC61">
        <v>0</v>
      </c>
      <c r="AD61">
        <v>1</v>
      </c>
      <c r="AE61">
        <v>0</v>
      </c>
      <c r="AF61" t="s">
        <v>3</v>
      </c>
      <c r="AG61">
        <v>21.91</v>
      </c>
      <c r="AH61">
        <v>2</v>
      </c>
      <c r="AI61">
        <v>55574535</v>
      </c>
      <c r="AJ61">
        <v>65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2">
      <c r="A62">
        <f>ROW(Source!A203)</f>
        <v>203</v>
      </c>
      <c r="B62">
        <v>55574539</v>
      </c>
      <c r="C62">
        <v>55574533</v>
      </c>
      <c r="D62">
        <v>52278908</v>
      </c>
      <c r="E62">
        <v>1</v>
      </c>
      <c r="F62">
        <v>1</v>
      </c>
      <c r="G62">
        <v>27</v>
      </c>
      <c r="H62">
        <v>3</v>
      </c>
      <c r="I62" t="s">
        <v>614</v>
      </c>
      <c r="J62" t="s">
        <v>615</v>
      </c>
      <c r="K62" t="s">
        <v>616</v>
      </c>
      <c r="L62">
        <v>1348</v>
      </c>
      <c r="N62">
        <v>1009</v>
      </c>
      <c r="O62" t="s">
        <v>120</v>
      </c>
      <c r="P62" t="s">
        <v>120</v>
      </c>
      <c r="Q62">
        <v>1000</v>
      </c>
      <c r="X62">
        <v>0.03</v>
      </c>
      <c r="Y62">
        <v>110781.14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 t="s">
        <v>3</v>
      </c>
      <c r="AG62">
        <v>0.03</v>
      </c>
      <c r="AH62">
        <v>2</v>
      </c>
      <c r="AI62">
        <v>55574536</v>
      </c>
      <c r="AJ62">
        <v>66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2">
      <c r="A63">
        <f>ROW(Source!A203)</f>
        <v>203</v>
      </c>
      <c r="B63">
        <v>55574540</v>
      </c>
      <c r="C63">
        <v>55574533</v>
      </c>
      <c r="D63">
        <v>52280227</v>
      </c>
      <c r="E63">
        <v>1</v>
      </c>
      <c r="F63">
        <v>1</v>
      </c>
      <c r="G63">
        <v>27</v>
      </c>
      <c r="H63">
        <v>3</v>
      </c>
      <c r="I63" t="s">
        <v>214</v>
      </c>
      <c r="J63" t="s">
        <v>216</v>
      </c>
      <c r="K63" t="s">
        <v>215</v>
      </c>
      <c r="L63">
        <v>1348</v>
      </c>
      <c r="N63">
        <v>1009</v>
      </c>
      <c r="O63" t="s">
        <v>120</v>
      </c>
      <c r="P63" t="s">
        <v>120</v>
      </c>
      <c r="Q63">
        <v>1000</v>
      </c>
      <c r="X63">
        <v>1</v>
      </c>
      <c r="Y63">
        <v>53233.52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 t="s">
        <v>3</v>
      </c>
      <c r="AG63">
        <v>1</v>
      </c>
      <c r="AH63">
        <v>2</v>
      </c>
      <c r="AI63">
        <v>55574542</v>
      </c>
      <c r="AJ63">
        <v>67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>
        <f>ROW(Source!A242)</f>
        <v>242</v>
      </c>
      <c r="B64">
        <v>55574606</v>
      </c>
      <c r="C64">
        <v>55574600</v>
      </c>
      <c r="D64">
        <v>52263930</v>
      </c>
      <c r="E64">
        <v>27</v>
      </c>
      <c r="F64">
        <v>1</v>
      </c>
      <c r="G64">
        <v>27</v>
      </c>
      <c r="H64">
        <v>1</v>
      </c>
      <c r="I64" t="s">
        <v>530</v>
      </c>
      <c r="J64" t="s">
        <v>3</v>
      </c>
      <c r="K64" t="s">
        <v>531</v>
      </c>
      <c r="L64">
        <v>1191</v>
      </c>
      <c r="N64">
        <v>1013</v>
      </c>
      <c r="O64" t="s">
        <v>532</v>
      </c>
      <c r="P64" t="s">
        <v>532</v>
      </c>
      <c r="Q64">
        <v>1</v>
      </c>
      <c r="X64">
        <v>6.22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 t="s">
        <v>3</v>
      </c>
      <c r="AG64">
        <v>6.22</v>
      </c>
      <c r="AH64">
        <v>2</v>
      </c>
      <c r="AI64">
        <v>55574601</v>
      </c>
      <c r="AJ64">
        <v>68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">
      <c r="A65">
        <f>ROW(Source!A242)</f>
        <v>242</v>
      </c>
      <c r="B65">
        <v>55574607</v>
      </c>
      <c r="C65">
        <v>55574600</v>
      </c>
      <c r="D65">
        <v>52278256</v>
      </c>
      <c r="E65">
        <v>1</v>
      </c>
      <c r="F65">
        <v>1</v>
      </c>
      <c r="G65">
        <v>27</v>
      </c>
      <c r="H65">
        <v>3</v>
      </c>
      <c r="I65" t="s">
        <v>550</v>
      </c>
      <c r="J65" t="s">
        <v>551</v>
      </c>
      <c r="K65" t="s">
        <v>552</v>
      </c>
      <c r="L65">
        <v>1339</v>
      </c>
      <c r="N65">
        <v>1007</v>
      </c>
      <c r="O65" t="s">
        <v>175</v>
      </c>
      <c r="P65" t="s">
        <v>175</v>
      </c>
      <c r="Q65">
        <v>1</v>
      </c>
      <c r="X65">
        <v>0.29899999999999999</v>
      </c>
      <c r="Y65">
        <v>590.78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 t="s">
        <v>3</v>
      </c>
      <c r="AG65">
        <v>0.29899999999999999</v>
      </c>
      <c r="AH65">
        <v>2</v>
      </c>
      <c r="AI65">
        <v>55574602</v>
      </c>
      <c r="AJ65">
        <v>69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>
        <f>ROW(Source!A242)</f>
        <v>242</v>
      </c>
      <c r="B66">
        <v>55574608</v>
      </c>
      <c r="C66">
        <v>55574600</v>
      </c>
      <c r="D66">
        <v>52277204</v>
      </c>
      <c r="E66">
        <v>1</v>
      </c>
      <c r="F66">
        <v>1</v>
      </c>
      <c r="G66">
        <v>27</v>
      </c>
      <c r="H66">
        <v>3</v>
      </c>
      <c r="I66" t="s">
        <v>553</v>
      </c>
      <c r="J66" t="s">
        <v>554</v>
      </c>
      <c r="K66" t="s">
        <v>555</v>
      </c>
      <c r="L66">
        <v>1348</v>
      </c>
      <c r="N66">
        <v>1009</v>
      </c>
      <c r="O66" t="s">
        <v>120</v>
      </c>
      <c r="P66" t="s">
        <v>120</v>
      </c>
      <c r="Q66">
        <v>1000</v>
      </c>
      <c r="X66">
        <v>0.107</v>
      </c>
      <c r="Y66">
        <v>4207.5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 t="s">
        <v>3</v>
      </c>
      <c r="AG66">
        <v>0.107</v>
      </c>
      <c r="AH66">
        <v>2</v>
      </c>
      <c r="AI66">
        <v>55574603</v>
      </c>
      <c r="AJ66">
        <v>70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>
        <f>ROW(Source!A242)</f>
        <v>242</v>
      </c>
      <c r="B67">
        <v>55574609</v>
      </c>
      <c r="C67">
        <v>55574600</v>
      </c>
      <c r="D67">
        <v>52279001</v>
      </c>
      <c r="E67">
        <v>1</v>
      </c>
      <c r="F67">
        <v>1</v>
      </c>
      <c r="G67">
        <v>27</v>
      </c>
      <c r="H67">
        <v>3</v>
      </c>
      <c r="I67" t="s">
        <v>556</v>
      </c>
      <c r="J67" t="s">
        <v>557</v>
      </c>
      <c r="K67" t="s">
        <v>558</v>
      </c>
      <c r="L67">
        <v>1339</v>
      </c>
      <c r="N67">
        <v>1007</v>
      </c>
      <c r="O67" t="s">
        <v>175</v>
      </c>
      <c r="P67" t="s">
        <v>175</v>
      </c>
      <c r="Q67">
        <v>1</v>
      </c>
      <c r="X67">
        <v>7.6999999999999999E-2</v>
      </c>
      <c r="Y67">
        <v>35.25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 t="s">
        <v>3</v>
      </c>
      <c r="AG67">
        <v>7.6999999999999999E-2</v>
      </c>
      <c r="AH67">
        <v>2</v>
      </c>
      <c r="AI67">
        <v>55574604</v>
      </c>
      <c r="AJ67">
        <v>71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>
        <f>ROW(Source!A242)</f>
        <v>242</v>
      </c>
      <c r="B68">
        <v>55574610</v>
      </c>
      <c r="C68">
        <v>55574600</v>
      </c>
      <c r="D68">
        <v>52281688</v>
      </c>
      <c r="E68">
        <v>1</v>
      </c>
      <c r="F68">
        <v>1</v>
      </c>
      <c r="G68">
        <v>27</v>
      </c>
      <c r="H68">
        <v>3</v>
      </c>
      <c r="I68" t="s">
        <v>270</v>
      </c>
      <c r="J68" t="s">
        <v>272</v>
      </c>
      <c r="K68" t="s">
        <v>271</v>
      </c>
      <c r="L68">
        <v>1354</v>
      </c>
      <c r="N68">
        <v>1010</v>
      </c>
      <c r="O68" t="s">
        <v>180</v>
      </c>
      <c r="P68" t="s">
        <v>180</v>
      </c>
      <c r="Q68">
        <v>1</v>
      </c>
      <c r="X68">
        <v>10</v>
      </c>
      <c r="Y68">
        <v>236.53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 t="s">
        <v>3</v>
      </c>
      <c r="AG68">
        <v>10</v>
      </c>
      <c r="AH68">
        <v>2</v>
      </c>
      <c r="AI68">
        <v>55574605</v>
      </c>
      <c r="AJ68">
        <v>72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2">
      <c r="A69">
        <f>ROW(Source!A244)</f>
        <v>244</v>
      </c>
      <c r="B69">
        <v>55574618</v>
      </c>
      <c r="C69">
        <v>55574612</v>
      </c>
      <c r="D69">
        <v>52263930</v>
      </c>
      <c r="E69">
        <v>27</v>
      </c>
      <c r="F69">
        <v>1</v>
      </c>
      <c r="G69">
        <v>27</v>
      </c>
      <c r="H69">
        <v>1</v>
      </c>
      <c r="I69" t="s">
        <v>530</v>
      </c>
      <c r="J69" t="s">
        <v>3</v>
      </c>
      <c r="K69" t="s">
        <v>531</v>
      </c>
      <c r="L69">
        <v>1191</v>
      </c>
      <c r="N69">
        <v>1013</v>
      </c>
      <c r="O69" t="s">
        <v>532</v>
      </c>
      <c r="P69" t="s">
        <v>532</v>
      </c>
      <c r="Q69">
        <v>1</v>
      </c>
      <c r="X69">
        <v>6.22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 t="s">
        <v>3</v>
      </c>
      <c r="AG69">
        <v>6.22</v>
      </c>
      <c r="AH69">
        <v>2</v>
      </c>
      <c r="AI69">
        <v>55574613</v>
      </c>
      <c r="AJ69">
        <v>73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>
        <f>ROW(Source!A244)</f>
        <v>244</v>
      </c>
      <c r="B70">
        <v>55574619</v>
      </c>
      <c r="C70">
        <v>55574612</v>
      </c>
      <c r="D70">
        <v>52278256</v>
      </c>
      <c r="E70">
        <v>1</v>
      </c>
      <c r="F70">
        <v>1</v>
      </c>
      <c r="G70">
        <v>27</v>
      </c>
      <c r="H70">
        <v>3</v>
      </c>
      <c r="I70" t="s">
        <v>550</v>
      </c>
      <c r="J70" t="s">
        <v>551</v>
      </c>
      <c r="K70" t="s">
        <v>552</v>
      </c>
      <c r="L70">
        <v>1339</v>
      </c>
      <c r="N70">
        <v>1007</v>
      </c>
      <c r="O70" t="s">
        <v>175</v>
      </c>
      <c r="P70" t="s">
        <v>175</v>
      </c>
      <c r="Q70">
        <v>1</v>
      </c>
      <c r="X70">
        <v>0.29899999999999999</v>
      </c>
      <c r="Y70">
        <v>590.78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 t="s">
        <v>3</v>
      </c>
      <c r="AG70">
        <v>0.29899999999999999</v>
      </c>
      <c r="AH70">
        <v>2</v>
      </c>
      <c r="AI70">
        <v>55574614</v>
      </c>
      <c r="AJ70">
        <v>74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>
        <f>ROW(Source!A244)</f>
        <v>244</v>
      </c>
      <c r="B71">
        <v>55574620</v>
      </c>
      <c r="C71">
        <v>55574612</v>
      </c>
      <c r="D71">
        <v>52277204</v>
      </c>
      <c r="E71">
        <v>1</v>
      </c>
      <c r="F71">
        <v>1</v>
      </c>
      <c r="G71">
        <v>27</v>
      </c>
      <c r="H71">
        <v>3</v>
      </c>
      <c r="I71" t="s">
        <v>553</v>
      </c>
      <c r="J71" t="s">
        <v>554</v>
      </c>
      <c r="K71" t="s">
        <v>555</v>
      </c>
      <c r="L71">
        <v>1348</v>
      </c>
      <c r="N71">
        <v>1009</v>
      </c>
      <c r="O71" t="s">
        <v>120</v>
      </c>
      <c r="P71" t="s">
        <v>120</v>
      </c>
      <c r="Q71">
        <v>1000</v>
      </c>
      <c r="X71">
        <v>0.107</v>
      </c>
      <c r="Y71">
        <v>4207.5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 t="s">
        <v>3</v>
      </c>
      <c r="AG71">
        <v>0.107</v>
      </c>
      <c r="AH71">
        <v>2</v>
      </c>
      <c r="AI71">
        <v>55574615</v>
      </c>
      <c r="AJ71">
        <v>75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>
        <f>ROW(Source!A244)</f>
        <v>244</v>
      </c>
      <c r="B72">
        <v>55574621</v>
      </c>
      <c r="C72">
        <v>55574612</v>
      </c>
      <c r="D72">
        <v>52279001</v>
      </c>
      <c r="E72">
        <v>1</v>
      </c>
      <c r="F72">
        <v>1</v>
      </c>
      <c r="G72">
        <v>27</v>
      </c>
      <c r="H72">
        <v>3</v>
      </c>
      <c r="I72" t="s">
        <v>556</v>
      </c>
      <c r="J72" t="s">
        <v>557</v>
      </c>
      <c r="K72" t="s">
        <v>558</v>
      </c>
      <c r="L72">
        <v>1339</v>
      </c>
      <c r="N72">
        <v>1007</v>
      </c>
      <c r="O72" t="s">
        <v>175</v>
      </c>
      <c r="P72" t="s">
        <v>175</v>
      </c>
      <c r="Q72">
        <v>1</v>
      </c>
      <c r="X72">
        <v>7.6999999999999999E-2</v>
      </c>
      <c r="Y72">
        <v>35.25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 t="s">
        <v>3</v>
      </c>
      <c r="AG72">
        <v>7.6999999999999999E-2</v>
      </c>
      <c r="AH72">
        <v>2</v>
      </c>
      <c r="AI72">
        <v>55574616</v>
      </c>
      <c r="AJ72">
        <v>76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>
        <f>ROW(Source!A244)</f>
        <v>244</v>
      </c>
      <c r="B73">
        <v>55574622</v>
      </c>
      <c r="C73">
        <v>55574612</v>
      </c>
      <c r="D73">
        <v>52281688</v>
      </c>
      <c r="E73">
        <v>1</v>
      </c>
      <c r="F73">
        <v>1</v>
      </c>
      <c r="G73">
        <v>27</v>
      </c>
      <c r="H73">
        <v>3</v>
      </c>
      <c r="I73" t="s">
        <v>270</v>
      </c>
      <c r="J73" t="s">
        <v>272</v>
      </c>
      <c r="K73" t="s">
        <v>271</v>
      </c>
      <c r="L73">
        <v>1354</v>
      </c>
      <c r="N73">
        <v>1010</v>
      </c>
      <c r="O73" t="s">
        <v>180</v>
      </c>
      <c r="P73" t="s">
        <v>180</v>
      </c>
      <c r="Q73">
        <v>1</v>
      </c>
      <c r="X73">
        <v>10</v>
      </c>
      <c r="Y73">
        <v>236.53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 t="s">
        <v>3</v>
      </c>
      <c r="AG73">
        <v>10</v>
      </c>
      <c r="AH73">
        <v>2</v>
      </c>
      <c r="AI73">
        <v>55574617</v>
      </c>
      <c r="AJ73">
        <v>77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2">
      <c r="A74">
        <f>ROW(Source!A246)</f>
        <v>246</v>
      </c>
      <c r="B74">
        <v>55574630</v>
      </c>
      <c r="C74">
        <v>55574624</v>
      </c>
      <c r="D74">
        <v>52263930</v>
      </c>
      <c r="E74">
        <v>27</v>
      </c>
      <c r="F74">
        <v>1</v>
      </c>
      <c r="G74">
        <v>27</v>
      </c>
      <c r="H74">
        <v>1</v>
      </c>
      <c r="I74" t="s">
        <v>530</v>
      </c>
      <c r="J74" t="s">
        <v>3</v>
      </c>
      <c r="K74" t="s">
        <v>531</v>
      </c>
      <c r="L74">
        <v>1191</v>
      </c>
      <c r="N74">
        <v>1013</v>
      </c>
      <c r="O74" t="s">
        <v>532</v>
      </c>
      <c r="P74" t="s">
        <v>532</v>
      </c>
      <c r="Q74">
        <v>1</v>
      </c>
      <c r="X74">
        <v>6.22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 t="s">
        <v>3</v>
      </c>
      <c r="AG74">
        <v>6.22</v>
      </c>
      <c r="AH74">
        <v>2</v>
      </c>
      <c r="AI74">
        <v>55574625</v>
      </c>
      <c r="AJ74">
        <v>78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">
      <c r="A75">
        <f>ROW(Source!A246)</f>
        <v>246</v>
      </c>
      <c r="B75">
        <v>55574631</v>
      </c>
      <c r="C75">
        <v>55574624</v>
      </c>
      <c r="D75">
        <v>52278256</v>
      </c>
      <c r="E75">
        <v>1</v>
      </c>
      <c r="F75">
        <v>1</v>
      </c>
      <c r="G75">
        <v>27</v>
      </c>
      <c r="H75">
        <v>3</v>
      </c>
      <c r="I75" t="s">
        <v>550</v>
      </c>
      <c r="J75" t="s">
        <v>551</v>
      </c>
      <c r="K75" t="s">
        <v>552</v>
      </c>
      <c r="L75">
        <v>1339</v>
      </c>
      <c r="N75">
        <v>1007</v>
      </c>
      <c r="O75" t="s">
        <v>175</v>
      </c>
      <c r="P75" t="s">
        <v>175</v>
      </c>
      <c r="Q75">
        <v>1</v>
      </c>
      <c r="X75">
        <v>0.29899999999999999</v>
      </c>
      <c r="Y75">
        <v>590.78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 t="s">
        <v>3</v>
      </c>
      <c r="AG75">
        <v>0.29899999999999999</v>
      </c>
      <c r="AH75">
        <v>2</v>
      </c>
      <c r="AI75">
        <v>55574626</v>
      </c>
      <c r="AJ75">
        <v>79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">
      <c r="A76">
        <f>ROW(Source!A246)</f>
        <v>246</v>
      </c>
      <c r="B76">
        <v>55574632</v>
      </c>
      <c r="C76">
        <v>55574624</v>
      </c>
      <c r="D76">
        <v>52277204</v>
      </c>
      <c r="E76">
        <v>1</v>
      </c>
      <c r="F76">
        <v>1</v>
      </c>
      <c r="G76">
        <v>27</v>
      </c>
      <c r="H76">
        <v>3</v>
      </c>
      <c r="I76" t="s">
        <v>553</v>
      </c>
      <c r="J76" t="s">
        <v>554</v>
      </c>
      <c r="K76" t="s">
        <v>555</v>
      </c>
      <c r="L76">
        <v>1348</v>
      </c>
      <c r="N76">
        <v>1009</v>
      </c>
      <c r="O76" t="s">
        <v>120</v>
      </c>
      <c r="P76" t="s">
        <v>120</v>
      </c>
      <c r="Q76">
        <v>1000</v>
      </c>
      <c r="X76">
        <v>0.107</v>
      </c>
      <c r="Y76">
        <v>4207.5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 t="s">
        <v>3</v>
      </c>
      <c r="AG76">
        <v>0.107</v>
      </c>
      <c r="AH76">
        <v>2</v>
      </c>
      <c r="AI76">
        <v>55574627</v>
      </c>
      <c r="AJ76">
        <v>80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">
      <c r="A77">
        <f>ROW(Source!A246)</f>
        <v>246</v>
      </c>
      <c r="B77">
        <v>55574633</v>
      </c>
      <c r="C77">
        <v>55574624</v>
      </c>
      <c r="D77">
        <v>52279001</v>
      </c>
      <c r="E77">
        <v>1</v>
      </c>
      <c r="F77">
        <v>1</v>
      </c>
      <c r="G77">
        <v>27</v>
      </c>
      <c r="H77">
        <v>3</v>
      </c>
      <c r="I77" t="s">
        <v>556</v>
      </c>
      <c r="J77" t="s">
        <v>557</v>
      </c>
      <c r="K77" t="s">
        <v>558</v>
      </c>
      <c r="L77">
        <v>1339</v>
      </c>
      <c r="N77">
        <v>1007</v>
      </c>
      <c r="O77" t="s">
        <v>175</v>
      </c>
      <c r="P77" t="s">
        <v>175</v>
      </c>
      <c r="Q77">
        <v>1</v>
      </c>
      <c r="X77">
        <v>7.6999999999999999E-2</v>
      </c>
      <c r="Y77">
        <v>35.25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 t="s">
        <v>3</v>
      </c>
      <c r="AG77">
        <v>7.6999999999999999E-2</v>
      </c>
      <c r="AH77">
        <v>2</v>
      </c>
      <c r="AI77">
        <v>55574628</v>
      </c>
      <c r="AJ77">
        <v>81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A78">
        <f>ROW(Source!A246)</f>
        <v>246</v>
      </c>
      <c r="B78">
        <v>55574634</v>
      </c>
      <c r="C78">
        <v>55574624</v>
      </c>
      <c r="D78">
        <v>52281688</v>
      </c>
      <c r="E78">
        <v>1</v>
      </c>
      <c r="F78">
        <v>1</v>
      </c>
      <c r="G78">
        <v>27</v>
      </c>
      <c r="H78">
        <v>3</v>
      </c>
      <c r="I78" t="s">
        <v>270</v>
      </c>
      <c r="J78" t="s">
        <v>272</v>
      </c>
      <c r="K78" t="s">
        <v>271</v>
      </c>
      <c r="L78">
        <v>1354</v>
      </c>
      <c r="N78">
        <v>1010</v>
      </c>
      <c r="O78" t="s">
        <v>180</v>
      </c>
      <c r="P78" t="s">
        <v>180</v>
      </c>
      <c r="Q78">
        <v>1</v>
      </c>
      <c r="X78">
        <v>10</v>
      </c>
      <c r="Y78">
        <v>236.53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 t="s">
        <v>3</v>
      </c>
      <c r="AG78">
        <v>10</v>
      </c>
      <c r="AH78">
        <v>2</v>
      </c>
      <c r="AI78">
        <v>55574629</v>
      </c>
      <c r="AJ78">
        <v>82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>
        <f>ROW(Source!A248)</f>
        <v>248</v>
      </c>
      <c r="B79">
        <v>55574642</v>
      </c>
      <c r="C79">
        <v>55574636</v>
      </c>
      <c r="D79">
        <v>52263930</v>
      </c>
      <c r="E79">
        <v>27</v>
      </c>
      <c r="F79">
        <v>1</v>
      </c>
      <c r="G79">
        <v>27</v>
      </c>
      <c r="H79">
        <v>1</v>
      </c>
      <c r="I79" t="s">
        <v>530</v>
      </c>
      <c r="J79" t="s">
        <v>3</v>
      </c>
      <c r="K79" t="s">
        <v>531</v>
      </c>
      <c r="L79">
        <v>1191</v>
      </c>
      <c r="N79">
        <v>1013</v>
      </c>
      <c r="O79" t="s">
        <v>532</v>
      </c>
      <c r="P79" t="s">
        <v>532</v>
      </c>
      <c r="Q79">
        <v>1</v>
      </c>
      <c r="X79">
        <v>6.22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 t="s">
        <v>3</v>
      </c>
      <c r="AG79">
        <v>6.22</v>
      </c>
      <c r="AH79">
        <v>2</v>
      </c>
      <c r="AI79">
        <v>55574637</v>
      </c>
      <c r="AJ79">
        <v>83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>
        <f>ROW(Source!A248)</f>
        <v>248</v>
      </c>
      <c r="B80">
        <v>55574643</v>
      </c>
      <c r="C80">
        <v>55574636</v>
      </c>
      <c r="D80">
        <v>52278256</v>
      </c>
      <c r="E80">
        <v>1</v>
      </c>
      <c r="F80">
        <v>1</v>
      </c>
      <c r="G80">
        <v>27</v>
      </c>
      <c r="H80">
        <v>3</v>
      </c>
      <c r="I80" t="s">
        <v>550</v>
      </c>
      <c r="J80" t="s">
        <v>551</v>
      </c>
      <c r="K80" t="s">
        <v>552</v>
      </c>
      <c r="L80">
        <v>1339</v>
      </c>
      <c r="N80">
        <v>1007</v>
      </c>
      <c r="O80" t="s">
        <v>175</v>
      </c>
      <c r="P80" t="s">
        <v>175</v>
      </c>
      <c r="Q80">
        <v>1</v>
      </c>
      <c r="X80">
        <v>0.29899999999999999</v>
      </c>
      <c r="Y80">
        <v>590.78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 t="s">
        <v>3</v>
      </c>
      <c r="AG80">
        <v>0.29899999999999999</v>
      </c>
      <c r="AH80">
        <v>2</v>
      </c>
      <c r="AI80">
        <v>55574638</v>
      </c>
      <c r="AJ80">
        <v>84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2">
      <c r="A81">
        <f>ROW(Source!A248)</f>
        <v>248</v>
      </c>
      <c r="B81">
        <v>55574644</v>
      </c>
      <c r="C81">
        <v>55574636</v>
      </c>
      <c r="D81">
        <v>52277204</v>
      </c>
      <c r="E81">
        <v>1</v>
      </c>
      <c r="F81">
        <v>1</v>
      </c>
      <c r="G81">
        <v>27</v>
      </c>
      <c r="H81">
        <v>3</v>
      </c>
      <c r="I81" t="s">
        <v>553</v>
      </c>
      <c r="J81" t="s">
        <v>554</v>
      </c>
      <c r="K81" t="s">
        <v>555</v>
      </c>
      <c r="L81">
        <v>1348</v>
      </c>
      <c r="N81">
        <v>1009</v>
      </c>
      <c r="O81" t="s">
        <v>120</v>
      </c>
      <c r="P81" t="s">
        <v>120</v>
      </c>
      <c r="Q81">
        <v>1000</v>
      </c>
      <c r="X81">
        <v>0.107</v>
      </c>
      <c r="Y81">
        <v>4207.5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 t="s">
        <v>3</v>
      </c>
      <c r="AG81">
        <v>0.107</v>
      </c>
      <c r="AH81">
        <v>2</v>
      </c>
      <c r="AI81">
        <v>55574639</v>
      </c>
      <c r="AJ81">
        <v>85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>
        <f>ROW(Source!A248)</f>
        <v>248</v>
      </c>
      <c r="B82">
        <v>55574645</v>
      </c>
      <c r="C82">
        <v>55574636</v>
      </c>
      <c r="D82">
        <v>52279001</v>
      </c>
      <c r="E82">
        <v>1</v>
      </c>
      <c r="F82">
        <v>1</v>
      </c>
      <c r="G82">
        <v>27</v>
      </c>
      <c r="H82">
        <v>3</v>
      </c>
      <c r="I82" t="s">
        <v>556</v>
      </c>
      <c r="J82" t="s">
        <v>557</v>
      </c>
      <c r="K82" t="s">
        <v>558</v>
      </c>
      <c r="L82">
        <v>1339</v>
      </c>
      <c r="N82">
        <v>1007</v>
      </c>
      <c r="O82" t="s">
        <v>175</v>
      </c>
      <c r="P82" t="s">
        <v>175</v>
      </c>
      <c r="Q82">
        <v>1</v>
      </c>
      <c r="X82">
        <v>7.6999999999999999E-2</v>
      </c>
      <c r="Y82">
        <v>35.25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 t="s">
        <v>3</v>
      </c>
      <c r="AG82">
        <v>7.6999999999999999E-2</v>
      </c>
      <c r="AH82">
        <v>2</v>
      </c>
      <c r="AI82">
        <v>55574640</v>
      </c>
      <c r="AJ82">
        <v>86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2">
      <c r="A83">
        <f>ROW(Source!A248)</f>
        <v>248</v>
      </c>
      <c r="B83">
        <v>55574646</v>
      </c>
      <c r="C83">
        <v>55574636</v>
      </c>
      <c r="D83">
        <v>52281688</v>
      </c>
      <c r="E83">
        <v>1</v>
      </c>
      <c r="F83">
        <v>1</v>
      </c>
      <c r="G83">
        <v>27</v>
      </c>
      <c r="H83">
        <v>3</v>
      </c>
      <c r="I83" t="s">
        <v>270</v>
      </c>
      <c r="J83" t="s">
        <v>272</v>
      </c>
      <c r="K83" t="s">
        <v>271</v>
      </c>
      <c r="L83">
        <v>1354</v>
      </c>
      <c r="N83">
        <v>1010</v>
      </c>
      <c r="O83" t="s">
        <v>180</v>
      </c>
      <c r="P83" t="s">
        <v>180</v>
      </c>
      <c r="Q83">
        <v>1</v>
      </c>
      <c r="X83">
        <v>10</v>
      </c>
      <c r="Y83">
        <v>236.53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 t="s">
        <v>3</v>
      </c>
      <c r="AG83">
        <v>10</v>
      </c>
      <c r="AH83">
        <v>2</v>
      </c>
      <c r="AI83">
        <v>55574641</v>
      </c>
      <c r="AJ83">
        <v>87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2">
      <c r="A84">
        <f>ROW(Source!A250)</f>
        <v>250</v>
      </c>
      <c r="B84">
        <v>55574654</v>
      </c>
      <c r="C84">
        <v>55574648</v>
      </c>
      <c r="D84">
        <v>52263930</v>
      </c>
      <c r="E84">
        <v>27</v>
      </c>
      <c r="F84">
        <v>1</v>
      </c>
      <c r="G84">
        <v>27</v>
      </c>
      <c r="H84">
        <v>1</v>
      </c>
      <c r="I84" t="s">
        <v>530</v>
      </c>
      <c r="J84" t="s">
        <v>3</v>
      </c>
      <c r="K84" t="s">
        <v>531</v>
      </c>
      <c r="L84">
        <v>1191</v>
      </c>
      <c r="N84">
        <v>1013</v>
      </c>
      <c r="O84" t="s">
        <v>532</v>
      </c>
      <c r="P84" t="s">
        <v>532</v>
      </c>
      <c r="Q84">
        <v>1</v>
      </c>
      <c r="X84">
        <v>6.22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 t="s">
        <v>3</v>
      </c>
      <c r="AG84">
        <v>6.22</v>
      </c>
      <c r="AH84">
        <v>2</v>
      </c>
      <c r="AI84">
        <v>55574649</v>
      </c>
      <c r="AJ84">
        <v>88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2">
      <c r="A85">
        <f>ROW(Source!A250)</f>
        <v>250</v>
      </c>
      <c r="B85">
        <v>55574655</v>
      </c>
      <c r="C85">
        <v>55574648</v>
      </c>
      <c r="D85">
        <v>52278256</v>
      </c>
      <c r="E85">
        <v>1</v>
      </c>
      <c r="F85">
        <v>1</v>
      </c>
      <c r="G85">
        <v>27</v>
      </c>
      <c r="H85">
        <v>3</v>
      </c>
      <c r="I85" t="s">
        <v>550</v>
      </c>
      <c r="J85" t="s">
        <v>551</v>
      </c>
      <c r="K85" t="s">
        <v>552</v>
      </c>
      <c r="L85">
        <v>1339</v>
      </c>
      <c r="N85">
        <v>1007</v>
      </c>
      <c r="O85" t="s">
        <v>175</v>
      </c>
      <c r="P85" t="s">
        <v>175</v>
      </c>
      <c r="Q85">
        <v>1</v>
      </c>
      <c r="X85">
        <v>0.29899999999999999</v>
      </c>
      <c r="Y85">
        <v>590.78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 t="s">
        <v>3</v>
      </c>
      <c r="AG85">
        <v>0.29899999999999999</v>
      </c>
      <c r="AH85">
        <v>2</v>
      </c>
      <c r="AI85">
        <v>55574650</v>
      </c>
      <c r="AJ85">
        <v>89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2">
      <c r="A86">
        <f>ROW(Source!A250)</f>
        <v>250</v>
      </c>
      <c r="B86">
        <v>55574656</v>
      </c>
      <c r="C86">
        <v>55574648</v>
      </c>
      <c r="D86">
        <v>52277204</v>
      </c>
      <c r="E86">
        <v>1</v>
      </c>
      <c r="F86">
        <v>1</v>
      </c>
      <c r="G86">
        <v>27</v>
      </c>
      <c r="H86">
        <v>3</v>
      </c>
      <c r="I86" t="s">
        <v>553</v>
      </c>
      <c r="J86" t="s">
        <v>554</v>
      </c>
      <c r="K86" t="s">
        <v>555</v>
      </c>
      <c r="L86">
        <v>1348</v>
      </c>
      <c r="N86">
        <v>1009</v>
      </c>
      <c r="O86" t="s">
        <v>120</v>
      </c>
      <c r="P86" t="s">
        <v>120</v>
      </c>
      <c r="Q86">
        <v>1000</v>
      </c>
      <c r="X86">
        <v>0.107</v>
      </c>
      <c r="Y86">
        <v>4207.5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 t="s">
        <v>3</v>
      </c>
      <c r="AG86">
        <v>0.107</v>
      </c>
      <c r="AH86">
        <v>2</v>
      </c>
      <c r="AI86">
        <v>55574651</v>
      </c>
      <c r="AJ86">
        <v>90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">
      <c r="A87">
        <f>ROW(Source!A250)</f>
        <v>250</v>
      </c>
      <c r="B87">
        <v>55574657</v>
      </c>
      <c r="C87">
        <v>55574648</v>
      </c>
      <c r="D87">
        <v>52279001</v>
      </c>
      <c r="E87">
        <v>1</v>
      </c>
      <c r="F87">
        <v>1</v>
      </c>
      <c r="G87">
        <v>27</v>
      </c>
      <c r="H87">
        <v>3</v>
      </c>
      <c r="I87" t="s">
        <v>556</v>
      </c>
      <c r="J87" t="s">
        <v>557</v>
      </c>
      <c r="K87" t="s">
        <v>558</v>
      </c>
      <c r="L87">
        <v>1339</v>
      </c>
      <c r="N87">
        <v>1007</v>
      </c>
      <c r="O87" t="s">
        <v>175</v>
      </c>
      <c r="P87" t="s">
        <v>175</v>
      </c>
      <c r="Q87">
        <v>1</v>
      </c>
      <c r="X87">
        <v>7.6999999999999999E-2</v>
      </c>
      <c r="Y87">
        <v>35.25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 t="s">
        <v>3</v>
      </c>
      <c r="AG87">
        <v>7.6999999999999999E-2</v>
      </c>
      <c r="AH87">
        <v>2</v>
      </c>
      <c r="AI87">
        <v>55574652</v>
      </c>
      <c r="AJ87">
        <v>91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>
        <f>ROW(Source!A250)</f>
        <v>250</v>
      </c>
      <c r="B88">
        <v>55574658</v>
      </c>
      <c r="C88">
        <v>55574648</v>
      </c>
      <c r="D88">
        <v>52281688</v>
      </c>
      <c r="E88">
        <v>1</v>
      </c>
      <c r="F88">
        <v>1</v>
      </c>
      <c r="G88">
        <v>27</v>
      </c>
      <c r="H88">
        <v>3</v>
      </c>
      <c r="I88" t="s">
        <v>270</v>
      </c>
      <c r="J88" t="s">
        <v>272</v>
      </c>
      <c r="K88" t="s">
        <v>271</v>
      </c>
      <c r="L88">
        <v>1354</v>
      </c>
      <c r="N88">
        <v>1010</v>
      </c>
      <c r="O88" t="s">
        <v>180</v>
      </c>
      <c r="P88" t="s">
        <v>180</v>
      </c>
      <c r="Q88">
        <v>1</v>
      </c>
      <c r="X88">
        <v>10</v>
      </c>
      <c r="Y88">
        <v>236.53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 t="s">
        <v>3</v>
      </c>
      <c r="AG88">
        <v>10</v>
      </c>
      <c r="AH88">
        <v>2</v>
      </c>
      <c r="AI88">
        <v>55574653</v>
      </c>
      <c r="AJ88">
        <v>92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">
      <c r="A89">
        <f>ROW(Source!A252)</f>
        <v>252</v>
      </c>
      <c r="B89">
        <v>55574666</v>
      </c>
      <c r="C89">
        <v>55574660</v>
      </c>
      <c r="D89">
        <v>52263930</v>
      </c>
      <c r="E89">
        <v>27</v>
      </c>
      <c r="F89">
        <v>1</v>
      </c>
      <c r="G89">
        <v>27</v>
      </c>
      <c r="H89">
        <v>1</v>
      </c>
      <c r="I89" t="s">
        <v>530</v>
      </c>
      <c r="J89" t="s">
        <v>3</v>
      </c>
      <c r="K89" t="s">
        <v>531</v>
      </c>
      <c r="L89">
        <v>1191</v>
      </c>
      <c r="N89">
        <v>1013</v>
      </c>
      <c r="O89" t="s">
        <v>532</v>
      </c>
      <c r="P89" t="s">
        <v>532</v>
      </c>
      <c r="Q89">
        <v>1</v>
      </c>
      <c r="X89">
        <v>6.22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 t="s">
        <v>3</v>
      </c>
      <c r="AG89">
        <v>6.22</v>
      </c>
      <c r="AH89">
        <v>2</v>
      </c>
      <c r="AI89">
        <v>55574661</v>
      </c>
      <c r="AJ89">
        <v>93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>
        <f>ROW(Source!A252)</f>
        <v>252</v>
      </c>
      <c r="B90">
        <v>55574667</v>
      </c>
      <c r="C90">
        <v>55574660</v>
      </c>
      <c r="D90">
        <v>52278256</v>
      </c>
      <c r="E90">
        <v>1</v>
      </c>
      <c r="F90">
        <v>1</v>
      </c>
      <c r="G90">
        <v>27</v>
      </c>
      <c r="H90">
        <v>3</v>
      </c>
      <c r="I90" t="s">
        <v>550</v>
      </c>
      <c r="J90" t="s">
        <v>551</v>
      </c>
      <c r="K90" t="s">
        <v>552</v>
      </c>
      <c r="L90">
        <v>1339</v>
      </c>
      <c r="N90">
        <v>1007</v>
      </c>
      <c r="O90" t="s">
        <v>175</v>
      </c>
      <c r="P90" t="s">
        <v>175</v>
      </c>
      <c r="Q90">
        <v>1</v>
      </c>
      <c r="X90">
        <v>0.29899999999999999</v>
      </c>
      <c r="Y90">
        <v>590.78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 t="s">
        <v>3</v>
      </c>
      <c r="AG90">
        <v>0.29899999999999999</v>
      </c>
      <c r="AH90">
        <v>2</v>
      </c>
      <c r="AI90">
        <v>55574662</v>
      </c>
      <c r="AJ90">
        <v>94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>
        <f>ROW(Source!A252)</f>
        <v>252</v>
      </c>
      <c r="B91">
        <v>55574668</v>
      </c>
      <c r="C91">
        <v>55574660</v>
      </c>
      <c r="D91">
        <v>52277204</v>
      </c>
      <c r="E91">
        <v>1</v>
      </c>
      <c r="F91">
        <v>1</v>
      </c>
      <c r="G91">
        <v>27</v>
      </c>
      <c r="H91">
        <v>3</v>
      </c>
      <c r="I91" t="s">
        <v>553</v>
      </c>
      <c r="J91" t="s">
        <v>554</v>
      </c>
      <c r="K91" t="s">
        <v>555</v>
      </c>
      <c r="L91">
        <v>1348</v>
      </c>
      <c r="N91">
        <v>1009</v>
      </c>
      <c r="O91" t="s">
        <v>120</v>
      </c>
      <c r="P91" t="s">
        <v>120</v>
      </c>
      <c r="Q91">
        <v>1000</v>
      </c>
      <c r="X91">
        <v>0.107</v>
      </c>
      <c r="Y91">
        <v>4207.5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 t="s">
        <v>3</v>
      </c>
      <c r="AG91">
        <v>0.107</v>
      </c>
      <c r="AH91">
        <v>2</v>
      </c>
      <c r="AI91">
        <v>55574663</v>
      </c>
      <c r="AJ91">
        <v>95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>
        <f>ROW(Source!A252)</f>
        <v>252</v>
      </c>
      <c r="B92">
        <v>55574669</v>
      </c>
      <c r="C92">
        <v>55574660</v>
      </c>
      <c r="D92">
        <v>52279001</v>
      </c>
      <c r="E92">
        <v>1</v>
      </c>
      <c r="F92">
        <v>1</v>
      </c>
      <c r="G92">
        <v>27</v>
      </c>
      <c r="H92">
        <v>3</v>
      </c>
      <c r="I92" t="s">
        <v>556</v>
      </c>
      <c r="J92" t="s">
        <v>557</v>
      </c>
      <c r="K92" t="s">
        <v>558</v>
      </c>
      <c r="L92">
        <v>1339</v>
      </c>
      <c r="N92">
        <v>1007</v>
      </c>
      <c r="O92" t="s">
        <v>175</v>
      </c>
      <c r="P92" t="s">
        <v>175</v>
      </c>
      <c r="Q92">
        <v>1</v>
      </c>
      <c r="X92">
        <v>7.6999999999999999E-2</v>
      </c>
      <c r="Y92">
        <v>35.25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 t="s">
        <v>3</v>
      </c>
      <c r="AG92">
        <v>7.6999999999999999E-2</v>
      </c>
      <c r="AH92">
        <v>2</v>
      </c>
      <c r="AI92">
        <v>55574664</v>
      </c>
      <c r="AJ92">
        <v>96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>
        <f>ROW(Source!A252)</f>
        <v>252</v>
      </c>
      <c r="B93">
        <v>55574670</v>
      </c>
      <c r="C93">
        <v>55574660</v>
      </c>
      <c r="D93">
        <v>52281688</v>
      </c>
      <c r="E93">
        <v>1</v>
      </c>
      <c r="F93">
        <v>1</v>
      </c>
      <c r="G93">
        <v>27</v>
      </c>
      <c r="H93">
        <v>3</v>
      </c>
      <c r="I93" t="s">
        <v>270</v>
      </c>
      <c r="J93" t="s">
        <v>272</v>
      </c>
      <c r="K93" t="s">
        <v>271</v>
      </c>
      <c r="L93">
        <v>1354</v>
      </c>
      <c r="N93">
        <v>1010</v>
      </c>
      <c r="O93" t="s">
        <v>180</v>
      </c>
      <c r="P93" t="s">
        <v>180</v>
      </c>
      <c r="Q93">
        <v>1</v>
      </c>
      <c r="X93">
        <v>10</v>
      </c>
      <c r="Y93">
        <v>236.53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 t="s">
        <v>3</v>
      </c>
      <c r="AG93">
        <v>10</v>
      </c>
      <c r="AH93">
        <v>2</v>
      </c>
      <c r="AI93">
        <v>55574665</v>
      </c>
      <c r="AJ93">
        <v>97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2">
      <c r="A94">
        <f>ROW(Source!A254)</f>
        <v>254</v>
      </c>
      <c r="B94">
        <v>55574678</v>
      </c>
      <c r="C94">
        <v>55574672</v>
      </c>
      <c r="D94">
        <v>52263930</v>
      </c>
      <c r="E94">
        <v>27</v>
      </c>
      <c r="F94">
        <v>1</v>
      </c>
      <c r="G94">
        <v>27</v>
      </c>
      <c r="H94">
        <v>1</v>
      </c>
      <c r="I94" t="s">
        <v>530</v>
      </c>
      <c r="J94" t="s">
        <v>3</v>
      </c>
      <c r="K94" t="s">
        <v>531</v>
      </c>
      <c r="L94">
        <v>1191</v>
      </c>
      <c r="N94">
        <v>1013</v>
      </c>
      <c r="O94" t="s">
        <v>532</v>
      </c>
      <c r="P94" t="s">
        <v>532</v>
      </c>
      <c r="Q94">
        <v>1</v>
      </c>
      <c r="X94">
        <v>6.22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 t="s">
        <v>3</v>
      </c>
      <c r="AG94">
        <v>6.22</v>
      </c>
      <c r="AH94">
        <v>2</v>
      </c>
      <c r="AI94">
        <v>55574673</v>
      </c>
      <c r="AJ94">
        <v>98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>
        <f>ROW(Source!A254)</f>
        <v>254</v>
      </c>
      <c r="B95">
        <v>55574679</v>
      </c>
      <c r="C95">
        <v>55574672</v>
      </c>
      <c r="D95">
        <v>52278256</v>
      </c>
      <c r="E95">
        <v>1</v>
      </c>
      <c r="F95">
        <v>1</v>
      </c>
      <c r="G95">
        <v>27</v>
      </c>
      <c r="H95">
        <v>3</v>
      </c>
      <c r="I95" t="s">
        <v>550</v>
      </c>
      <c r="J95" t="s">
        <v>551</v>
      </c>
      <c r="K95" t="s">
        <v>552</v>
      </c>
      <c r="L95">
        <v>1339</v>
      </c>
      <c r="N95">
        <v>1007</v>
      </c>
      <c r="O95" t="s">
        <v>175</v>
      </c>
      <c r="P95" t="s">
        <v>175</v>
      </c>
      <c r="Q95">
        <v>1</v>
      </c>
      <c r="X95">
        <v>0.29899999999999999</v>
      </c>
      <c r="Y95">
        <v>590.78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 t="s">
        <v>3</v>
      </c>
      <c r="AG95">
        <v>0.29899999999999999</v>
      </c>
      <c r="AH95">
        <v>2</v>
      </c>
      <c r="AI95">
        <v>55574674</v>
      </c>
      <c r="AJ95">
        <v>99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>
        <f>ROW(Source!A254)</f>
        <v>254</v>
      </c>
      <c r="B96">
        <v>55574680</v>
      </c>
      <c r="C96">
        <v>55574672</v>
      </c>
      <c r="D96">
        <v>52277204</v>
      </c>
      <c r="E96">
        <v>1</v>
      </c>
      <c r="F96">
        <v>1</v>
      </c>
      <c r="G96">
        <v>27</v>
      </c>
      <c r="H96">
        <v>3</v>
      </c>
      <c r="I96" t="s">
        <v>553</v>
      </c>
      <c r="J96" t="s">
        <v>554</v>
      </c>
      <c r="K96" t="s">
        <v>555</v>
      </c>
      <c r="L96">
        <v>1348</v>
      </c>
      <c r="N96">
        <v>1009</v>
      </c>
      <c r="O96" t="s">
        <v>120</v>
      </c>
      <c r="P96" t="s">
        <v>120</v>
      </c>
      <c r="Q96">
        <v>1000</v>
      </c>
      <c r="X96">
        <v>0.107</v>
      </c>
      <c r="Y96">
        <v>4207.5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 t="s">
        <v>3</v>
      </c>
      <c r="AG96">
        <v>0.107</v>
      </c>
      <c r="AH96">
        <v>2</v>
      </c>
      <c r="AI96">
        <v>55574675</v>
      </c>
      <c r="AJ96">
        <v>100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>
        <f>ROW(Source!A254)</f>
        <v>254</v>
      </c>
      <c r="B97">
        <v>55574681</v>
      </c>
      <c r="C97">
        <v>55574672</v>
      </c>
      <c r="D97">
        <v>52279001</v>
      </c>
      <c r="E97">
        <v>1</v>
      </c>
      <c r="F97">
        <v>1</v>
      </c>
      <c r="G97">
        <v>27</v>
      </c>
      <c r="H97">
        <v>3</v>
      </c>
      <c r="I97" t="s">
        <v>556</v>
      </c>
      <c r="J97" t="s">
        <v>557</v>
      </c>
      <c r="K97" t="s">
        <v>558</v>
      </c>
      <c r="L97">
        <v>1339</v>
      </c>
      <c r="N97">
        <v>1007</v>
      </c>
      <c r="O97" t="s">
        <v>175</v>
      </c>
      <c r="P97" t="s">
        <v>175</v>
      </c>
      <c r="Q97">
        <v>1</v>
      </c>
      <c r="X97">
        <v>7.6999999999999999E-2</v>
      </c>
      <c r="Y97">
        <v>35.25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 t="s">
        <v>3</v>
      </c>
      <c r="AG97">
        <v>7.6999999999999999E-2</v>
      </c>
      <c r="AH97">
        <v>2</v>
      </c>
      <c r="AI97">
        <v>55574676</v>
      </c>
      <c r="AJ97">
        <v>101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>
        <f>ROW(Source!A254)</f>
        <v>254</v>
      </c>
      <c r="B98">
        <v>55574682</v>
      </c>
      <c r="C98">
        <v>55574672</v>
      </c>
      <c r="D98">
        <v>52281688</v>
      </c>
      <c r="E98">
        <v>1</v>
      </c>
      <c r="F98">
        <v>1</v>
      </c>
      <c r="G98">
        <v>27</v>
      </c>
      <c r="H98">
        <v>3</v>
      </c>
      <c r="I98" t="s">
        <v>270</v>
      </c>
      <c r="J98" t="s">
        <v>272</v>
      </c>
      <c r="K98" t="s">
        <v>271</v>
      </c>
      <c r="L98">
        <v>1354</v>
      </c>
      <c r="N98">
        <v>1010</v>
      </c>
      <c r="O98" t="s">
        <v>180</v>
      </c>
      <c r="P98" t="s">
        <v>180</v>
      </c>
      <c r="Q98">
        <v>1</v>
      </c>
      <c r="X98">
        <v>10</v>
      </c>
      <c r="Y98">
        <v>236.53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 t="s">
        <v>3</v>
      </c>
      <c r="AG98">
        <v>10</v>
      </c>
      <c r="AH98">
        <v>2</v>
      </c>
      <c r="AI98">
        <v>55574677</v>
      </c>
      <c r="AJ98">
        <v>102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2">
      <c r="A99">
        <f>ROW(Source!A256)</f>
        <v>256</v>
      </c>
      <c r="B99">
        <v>55574690</v>
      </c>
      <c r="C99">
        <v>55574684</v>
      </c>
      <c r="D99">
        <v>52263930</v>
      </c>
      <c r="E99">
        <v>27</v>
      </c>
      <c r="F99">
        <v>1</v>
      </c>
      <c r="G99">
        <v>27</v>
      </c>
      <c r="H99">
        <v>1</v>
      </c>
      <c r="I99" t="s">
        <v>530</v>
      </c>
      <c r="J99" t="s">
        <v>3</v>
      </c>
      <c r="K99" t="s">
        <v>531</v>
      </c>
      <c r="L99">
        <v>1191</v>
      </c>
      <c r="N99">
        <v>1013</v>
      </c>
      <c r="O99" t="s">
        <v>532</v>
      </c>
      <c r="P99" t="s">
        <v>532</v>
      </c>
      <c r="Q99">
        <v>1</v>
      </c>
      <c r="X99">
        <v>6.22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 t="s">
        <v>3</v>
      </c>
      <c r="AG99">
        <v>6.22</v>
      </c>
      <c r="AH99">
        <v>2</v>
      </c>
      <c r="AI99">
        <v>55574685</v>
      </c>
      <c r="AJ99">
        <v>103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>
        <f>ROW(Source!A256)</f>
        <v>256</v>
      </c>
      <c r="B100">
        <v>55574691</v>
      </c>
      <c r="C100">
        <v>55574684</v>
      </c>
      <c r="D100">
        <v>52278256</v>
      </c>
      <c r="E100">
        <v>1</v>
      </c>
      <c r="F100">
        <v>1</v>
      </c>
      <c r="G100">
        <v>27</v>
      </c>
      <c r="H100">
        <v>3</v>
      </c>
      <c r="I100" t="s">
        <v>550</v>
      </c>
      <c r="J100" t="s">
        <v>551</v>
      </c>
      <c r="K100" t="s">
        <v>552</v>
      </c>
      <c r="L100">
        <v>1339</v>
      </c>
      <c r="N100">
        <v>1007</v>
      </c>
      <c r="O100" t="s">
        <v>175</v>
      </c>
      <c r="P100" t="s">
        <v>175</v>
      </c>
      <c r="Q100">
        <v>1</v>
      </c>
      <c r="X100">
        <v>0.29899999999999999</v>
      </c>
      <c r="Y100">
        <v>590.78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 t="s">
        <v>3</v>
      </c>
      <c r="AG100">
        <v>0.29899999999999999</v>
      </c>
      <c r="AH100">
        <v>2</v>
      </c>
      <c r="AI100">
        <v>55574686</v>
      </c>
      <c r="AJ100">
        <v>104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>
        <f>ROW(Source!A256)</f>
        <v>256</v>
      </c>
      <c r="B101">
        <v>55574692</v>
      </c>
      <c r="C101">
        <v>55574684</v>
      </c>
      <c r="D101">
        <v>52277204</v>
      </c>
      <c r="E101">
        <v>1</v>
      </c>
      <c r="F101">
        <v>1</v>
      </c>
      <c r="G101">
        <v>27</v>
      </c>
      <c r="H101">
        <v>3</v>
      </c>
      <c r="I101" t="s">
        <v>553</v>
      </c>
      <c r="J101" t="s">
        <v>554</v>
      </c>
      <c r="K101" t="s">
        <v>555</v>
      </c>
      <c r="L101">
        <v>1348</v>
      </c>
      <c r="N101">
        <v>1009</v>
      </c>
      <c r="O101" t="s">
        <v>120</v>
      </c>
      <c r="P101" t="s">
        <v>120</v>
      </c>
      <c r="Q101">
        <v>1000</v>
      </c>
      <c r="X101">
        <v>0.107</v>
      </c>
      <c r="Y101">
        <v>4207.5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 t="s">
        <v>3</v>
      </c>
      <c r="AG101">
        <v>0.107</v>
      </c>
      <c r="AH101">
        <v>2</v>
      </c>
      <c r="AI101">
        <v>55574687</v>
      </c>
      <c r="AJ101">
        <v>105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2">
      <c r="A102">
        <f>ROW(Source!A256)</f>
        <v>256</v>
      </c>
      <c r="B102">
        <v>55574693</v>
      </c>
      <c r="C102">
        <v>55574684</v>
      </c>
      <c r="D102">
        <v>52279001</v>
      </c>
      <c r="E102">
        <v>1</v>
      </c>
      <c r="F102">
        <v>1</v>
      </c>
      <c r="G102">
        <v>27</v>
      </c>
      <c r="H102">
        <v>3</v>
      </c>
      <c r="I102" t="s">
        <v>556</v>
      </c>
      <c r="J102" t="s">
        <v>557</v>
      </c>
      <c r="K102" t="s">
        <v>558</v>
      </c>
      <c r="L102">
        <v>1339</v>
      </c>
      <c r="N102">
        <v>1007</v>
      </c>
      <c r="O102" t="s">
        <v>175</v>
      </c>
      <c r="P102" t="s">
        <v>175</v>
      </c>
      <c r="Q102">
        <v>1</v>
      </c>
      <c r="X102">
        <v>7.6999999999999999E-2</v>
      </c>
      <c r="Y102">
        <v>35.25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 t="s">
        <v>3</v>
      </c>
      <c r="AG102">
        <v>7.6999999999999999E-2</v>
      </c>
      <c r="AH102">
        <v>2</v>
      </c>
      <c r="AI102">
        <v>55574688</v>
      </c>
      <c r="AJ102">
        <v>106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>
        <f>ROW(Source!A256)</f>
        <v>256</v>
      </c>
      <c r="B103">
        <v>55574694</v>
      </c>
      <c r="C103">
        <v>55574684</v>
      </c>
      <c r="D103">
        <v>52281688</v>
      </c>
      <c r="E103">
        <v>1</v>
      </c>
      <c r="F103">
        <v>1</v>
      </c>
      <c r="G103">
        <v>27</v>
      </c>
      <c r="H103">
        <v>3</v>
      </c>
      <c r="I103" t="s">
        <v>270</v>
      </c>
      <c r="J103" t="s">
        <v>272</v>
      </c>
      <c r="K103" t="s">
        <v>271</v>
      </c>
      <c r="L103">
        <v>1354</v>
      </c>
      <c r="N103">
        <v>1010</v>
      </c>
      <c r="O103" t="s">
        <v>180</v>
      </c>
      <c r="P103" t="s">
        <v>180</v>
      </c>
      <c r="Q103">
        <v>1</v>
      </c>
      <c r="X103">
        <v>10</v>
      </c>
      <c r="Y103">
        <v>236.53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 t="s">
        <v>3</v>
      </c>
      <c r="AG103">
        <v>10</v>
      </c>
      <c r="AH103">
        <v>2</v>
      </c>
      <c r="AI103">
        <v>55574689</v>
      </c>
      <c r="AJ103">
        <v>107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">
      <c r="A104">
        <f>ROW(Source!A294)</f>
        <v>294</v>
      </c>
      <c r="B104">
        <v>55574758</v>
      </c>
      <c r="C104">
        <v>55574752</v>
      </c>
      <c r="D104">
        <v>52263930</v>
      </c>
      <c r="E104">
        <v>27</v>
      </c>
      <c r="F104">
        <v>1</v>
      </c>
      <c r="G104">
        <v>27</v>
      </c>
      <c r="H104">
        <v>1</v>
      </c>
      <c r="I104" t="s">
        <v>530</v>
      </c>
      <c r="J104" t="s">
        <v>3</v>
      </c>
      <c r="K104" t="s">
        <v>531</v>
      </c>
      <c r="L104">
        <v>1191</v>
      </c>
      <c r="N104">
        <v>1013</v>
      </c>
      <c r="O104" t="s">
        <v>532</v>
      </c>
      <c r="P104" t="s">
        <v>532</v>
      </c>
      <c r="Q104">
        <v>1</v>
      </c>
      <c r="X104">
        <v>6.22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 t="s">
        <v>3</v>
      </c>
      <c r="AG104">
        <v>6.22</v>
      </c>
      <c r="AH104">
        <v>2</v>
      </c>
      <c r="AI104">
        <v>55574753</v>
      </c>
      <c r="AJ104">
        <v>108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">
      <c r="A105">
        <f>ROW(Source!A294)</f>
        <v>294</v>
      </c>
      <c r="B105">
        <v>55574759</v>
      </c>
      <c r="C105">
        <v>55574752</v>
      </c>
      <c r="D105">
        <v>52278256</v>
      </c>
      <c r="E105">
        <v>1</v>
      </c>
      <c r="F105">
        <v>1</v>
      </c>
      <c r="G105">
        <v>27</v>
      </c>
      <c r="H105">
        <v>3</v>
      </c>
      <c r="I105" t="s">
        <v>550</v>
      </c>
      <c r="J105" t="s">
        <v>551</v>
      </c>
      <c r="K105" t="s">
        <v>552</v>
      </c>
      <c r="L105">
        <v>1339</v>
      </c>
      <c r="N105">
        <v>1007</v>
      </c>
      <c r="O105" t="s">
        <v>175</v>
      </c>
      <c r="P105" t="s">
        <v>175</v>
      </c>
      <c r="Q105">
        <v>1</v>
      </c>
      <c r="X105">
        <v>0.29899999999999999</v>
      </c>
      <c r="Y105">
        <v>590.78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 t="s">
        <v>3</v>
      </c>
      <c r="AG105">
        <v>0.29899999999999999</v>
      </c>
      <c r="AH105">
        <v>2</v>
      </c>
      <c r="AI105">
        <v>55574754</v>
      </c>
      <c r="AJ105">
        <v>109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2">
      <c r="A106">
        <f>ROW(Source!A294)</f>
        <v>294</v>
      </c>
      <c r="B106">
        <v>55574760</v>
      </c>
      <c r="C106">
        <v>55574752</v>
      </c>
      <c r="D106">
        <v>52277204</v>
      </c>
      <c r="E106">
        <v>1</v>
      </c>
      <c r="F106">
        <v>1</v>
      </c>
      <c r="G106">
        <v>27</v>
      </c>
      <c r="H106">
        <v>3</v>
      </c>
      <c r="I106" t="s">
        <v>553</v>
      </c>
      <c r="J106" t="s">
        <v>554</v>
      </c>
      <c r="K106" t="s">
        <v>555</v>
      </c>
      <c r="L106">
        <v>1348</v>
      </c>
      <c r="N106">
        <v>1009</v>
      </c>
      <c r="O106" t="s">
        <v>120</v>
      </c>
      <c r="P106" t="s">
        <v>120</v>
      </c>
      <c r="Q106">
        <v>1000</v>
      </c>
      <c r="X106">
        <v>0.107</v>
      </c>
      <c r="Y106">
        <v>4207.5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 t="s">
        <v>3</v>
      </c>
      <c r="AG106">
        <v>0.107</v>
      </c>
      <c r="AH106">
        <v>2</v>
      </c>
      <c r="AI106">
        <v>55574755</v>
      </c>
      <c r="AJ106">
        <v>110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2">
      <c r="A107">
        <f>ROW(Source!A294)</f>
        <v>294</v>
      </c>
      <c r="B107">
        <v>55574761</v>
      </c>
      <c r="C107">
        <v>55574752</v>
      </c>
      <c r="D107">
        <v>52279001</v>
      </c>
      <c r="E107">
        <v>1</v>
      </c>
      <c r="F107">
        <v>1</v>
      </c>
      <c r="G107">
        <v>27</v>
      </c>
      <c r="H107">
        <v>3</v>
      </c>
      <c r="I107" t="s">
        <v>556</v>
      </c>
      <c r="J107" t="s">
        <v>557</v>
      </c>
      <c r="K107" t="s">
        <v>558</v>
      </c>
      <c r="L107">
        <v>1339</v>
      </c>
      <c r="N107">
        <v>1007</v>
      </c>
      <c r="O107" t="s">
        <v>175</v>
      </c>
      <c r="P107" t="s">
        <v>175</v>
      </c>
      <c r="Q107">
        <v>1</v>
      </c>
      <c r="X107">
        <v>7.6999999999999999E-2</v>
      </c>
      <c r="Y107">
        <v>35.25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 t="s">
        <v>3</v>
      </c>
      <c r="AG107">
        <v>7.6999999999999999E-2</v>
      </c>
      <c r="AH107">
        <v>2</v>
      </c>
      <c r="AI107">
        <v>55574756</v>
      </c>
      <c r="AJ107">
        <v>111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>
        <f>ROW(Source!A294)</f>
        <v>294</v>
      </c>
      <c r="B108">
        <v>55574762</v>
      </c>
      <c r="C108">
        <v>55574752</v>
      </c>
      <c r="D108">
        <v>52281688</v>
      </c>
      <c r="E108">
        <v>1</v>
      </c>
      <c r="F108">
        <v>1</v>
      </c>
      <c r="G108">
        <v>27</v>
      </c>
      <c r="H108">
        <v>3</v>
      </c>
      <c r="I108" t="s">
        <v>270</v>
      </c>
      <c r="J108" t="s">
        <v>272</v>
      </c>
      <c r="K108" t="s">
        <v>271</v>
      </c>
      <c r="L108">
        <v>1354</v>
      </c>
      <c r="N108">
        <v>1010</v>
      </c>
      <c r="O108" t="s">
        <v>180</v>
      </c>
      <c r="P108" t="s">
        <v>180</v>
      </c>
      <c r="Q108">
        <v>1</v>
      </c>
      <c r="X108">
        <v>10</v>
      </c>
      <c r="Y108">
        <v>236.53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 t="s">
        <v>3</v>
      </c>
      <c r="AG108">
        <v>10</v>
      </c>
      <c r="AH108">
        <v>2</v>
      </c>
      <c r="AI108">
        <v>55574757</v>
      </c>
      <c r="AJ108">
        <v>112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2">
      <c r="A109">
        <f>ROW(Source!A332)</f>
        <v>332</v>
      </c>
      <c r="B109">
        <v>55574826</v>
      </c>
      <c r="C109">
        <v>55574820</v>
      </c>
      <c r="D109">
        <v>52263930</v>
      </c>
      <c r="E109">
        <v>27</v>
      </c>
      <c r="F109">
        <v>1</v>
      </c>
      <c r="G109">
        <v>27</v>
      </c>
      <c r="H109">
        <v>1</v>
      </c>
      <c r="I109" t="s">
        <v>530</v>
      </c>
      <c r="J109" t="s">
        <v>3</v>
      </c>
      <c r="K109" t="s">
        <v>531</v>
      </c>
      <c r="L109">
        <v>1191</v>
      </c>
      <c r="N109">
        <v>1013</v>
      </c>
      <c r="O109" t="s">
        <v>532</v>
      </c>
      <c r="P109" t="s">
        <v>532</v>
      </c>
      <c r="Q109">
        <v>1</v>
      </c>
      <c r="X109">
        <v>6.22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</v>
      </c>
      <c r="AF109" t="s">
        <v>3</v>
      </c>
      <c r="AG109">
        <v>6.22</v>
      </c>
      <c r="AH109">
        <v>2</v>
      </c>
      <c r="AI109">
        <v>55574821</v>
      </c>
      <c r="AJ109">
        <v>113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2">
      <c r="A110">
        <f>ROW(Source!A332)</f>
        <v>332</v>
      </c>
      <c r="B110">
        <v>55574827</v>
      </c>
      <c r="C110">
        <v>55574820</v>
      </c>
      <c r="D110">
        <v>52278256</v>
      </c>
      <c r="E110">
        <v>1</v>
      </c>
      <c r="F110">
        <v>1</v>
      </c>
      <c r="G110">
        <v>27</v>
      </c>
      <c r="H110">
        <v>3</v>
      </c>
      <c r="I110" t="s">
        <v>550</v>
      </c>
      <c r="J110" t="s">
        <v>551</v>
      </c>
      <c r="K110" t="s">
        <v>552</v>
      </c>
      <c r="L110">
        <v>1339</v>
      </c>
      <c r="N110">
        <v>1007</v>
      </c>
      <c r="O110" t="s">
        <v>175</v>
      </c>
      <c r="P110" t="s">
        <v>175</v>
      </c>
      <c r="Q110">
        <v>1</v>
      </c>
      <c r="X110">
        <v>0.29899999999999999</v>
      </c>
      <c r="Y110">
        <v>590.78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 t="s">
        <v>3</v>
      </c>
      <c r="AG110">
        <v>0.29899999999999999</v>
      </c>
      <c r="AH110">
        <v>2</v>
      </c>
      <c r="AI110">
        <v>55574822</v>
      </c>
      <c r="AJ110">
        <v>114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>
        <f>ROW(Source!A332)</f>
        <v>332</v>
      </c>
      <c r="B111">
        <v>55574828</v>
      </c>
      <c r="C111">
        <v>55574820</v>
      </c>
      <c r="D111">
        <v>52277204</v>
      </c>
      <c r="E111">
        <v>1</v>
      </c>
      <c r="F111">
        <v>1</v>
      </c>
      <c r="G111">
        <v>27</v>
      </c>
      <c r="H111">
        <v>3</v>
      </c>
      <c r="I111" t="s">
        <v>553</v>
      </c>
      <c r="J111" t="s">
        <v>554</v>
      </c>
      <c r="K111" t="s">
        <v>555</v>
      </c>
      <c r="L111">
        <v>1348</v>
      </c>
      <c r="N111">
        <v>1009</v>
      </c>
      <c r="O111" t="s">
        <v>120</v>
      </c>
      <c r="P111" t="s">
        <v>120</v>
      </c>
      <c r="Q111">
        <v>1000</v>
      </c>
      <c r="X111">
        <v>0.107</v>
      </c>
      <c r="Y111">
        <v>4207.5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 t="s">
        <v>3</v>
      </c>
      <c r="AG111">
        <v>0.107</v>
      </c>
      <c r="AH111">
        <v>2</v>
      </c>
      <c r="AI111">
        <v>55574823</v>
      </c>
      <c r="AJ111">
        <v>115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2">
      <c r="A112">
        <f>ROW(Source!A332)</f>
        <v>332</v>
      </c>
      <c r="B112">
        <v>55574829</v>
      </c>
      <c r="C112">
        <v>55574820</v>
      </c>
      <c r="D112">
        <v>52279001</v>
      </c>
      <c r="E112">
        <v>1</v>
      </c>
      <c r="F112">
        <v>1</v>
      </c>
      <c r="G112">
        <v>27</v>
      </c>
      <c r="H112">
        <v>3</v>
      </c>
      <c r="I112" t="s">
        <v>556</v>
      </c>
      <c r="J112" t="s">
        <v>557</v>
      </c>
      <c r="K112" t="s">
        <v>558</v>
      </c>
      <c r="L112">
        <v>1339</v>
      </c>
      <c r="N112">
        <v>1007</v>
      </c>
      <c r="O112" t="s">
        <v>175</v>
      </c>
      <c r="P112" t="s">
        <v>175</v>
      </c>
      <c r="Q112">
        <v>1</v>
      </c>
      <c r="X112">
        <v>7.6999999999999999E-2</v>
      </c>
      <c r="Y112">
        <v>35.25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 t="s">
        <v>3</v>
      </c>
      <c r="AG112">
        <v>7.6999999999999999E-2</v>
      </c>
      <c r="AH112">
        <v>2</v>
      </c>
      <c r="AI112">
        <v>55574824</v>
      </c>
      <c r="AJ112">
        <v>116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2">
      <c r="A113">
        <f>ROW(Source!A332)</f>
        <v>332</v>
      </c>
      <c r="B113">
        <v>55574830</v>
      </c>
      <c r="C113">
        <v>55574820</v>
      </c>
      <c r="D113">
        <v>52281688</v>
      </c>
      <c r="E113">
        <v>1</v>
      </c>
      <c r="F113">
        <v>1</v>
      </c>
      <c r="G113">
        <v>27</v>
      </c>
      <c r="H113">
        <v>3</v>
      </c>
      <c r="I113" t="s">
        <v>270</v>
      </c>
      <c r="J113" t="s">
        <v>272</v>
      </c>
      <c r="K113" t="s">
        <v>271</v>
      </c>
      <c r="L113">
        <v>1354</v>
      </c>
      <c r="N113">
        <v>1010</v>
      </c>
      <c r="O113" t="s">
        <v>180</v>
      </c>
      <c r="P113" t="s">
        <v>180</v>
      </c>
      <c r="Q113">
        <v>1</v>
      </c>
      <c r="X113">
        <v>10</v>
      </c>
      <c r="Y113">
        <v>236.53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 t="s">
        <v>3</v>
      </c>
      <c r="AG113">
        <v>10</v>
      </c>
      <c r="AH113">
        <v>2</v>
      </c>
      <c r="AI113">
        <v>55574825</v>
      </c>
      <c r="AJ113">
        <v>117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2">
      <c r="A114">
        <f>ROW(Source!A405)</f>
        <v>405</v>
      </c>
      <c r="B114">
        <v>55574951</v>
      </c>
      <c r="C114">
        <v>55574946</v>
      </c>
      <c r="D114">
        <v>52263930</v>
      </c>
      <c r="E114">
        <v>27</v>
      </c>
      <c r="F114">
        <v>1</v>
      </c>
      <c r="G114">
        <v>27</v>
      </c>
      <c r="H114">
        <v>1</v>
      </c>
      <c r="I114" t="s">
        <v>530</v>
      </c>
      <c r="J114" t="s">
        <v>3</v>
      </c>
      <c r="K114" t="s">
        <v>531</v>
      </c>
      <c r="L114">
        <v>1191</v>
      </c>
      <c r="N114">
        <v>1013</v>
      </c>
      <c r="O114" t="s">
        <v>532</v>
      </c>
      <c r="P114" t="s">
        <v>532</v>
      </c>
      <c r="Q114">
        <v>1</v>
      </c>
      <c r="X114">
        <v>30.8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 t="s">
        <v>3</v>
      </c>
      <c r="AG114">
        <v>30.8</v>
      </c>
      <c r="AH114">
        <v>2</v>
      </c>
      <c r="AI114">
        <v>55574947</v>
      </c>
      <c r="AJ114">
        <v>118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>
        <f>ROW(Source!A405)</f>
        <v>405</v>
      </c>
      <c r="B115">
        <v>55574952</v>
      </c>
      <c r="C115">
        <v>55574946</v>
      </c>
      <c r="D115">
        <v>52276701</v>
      </c>
      <c r="E115">
        <v>1</v>
      </c>
      <c r="F115">
        <v>1</v>
      </c>
      <c r="G115">
        <v>27</v>
      </c>
      <c r="H115">
        <v>2</v>
      </c>
      <c r="I115" t="s">
        <v>533</v>
      </c>
      <c r="J115" t="s">
        <v>534</v>
      </c>
      <c r="K115" t="s">
        <v>535</v>
      </c>
      <c r="L115">
        <v>1368</v>
      </c>
      <c r="N115">
        <v>1011</v>
      </c>
      <c r="O115" t="s">
        <v>536</v>
      </c>
      <c r="P115" t="s">
        <v>536</v>
      </c>
      <c r="Q115">
        <v>1</v>
      </c>
      <c r="X115">
        <v>0.06</v>
      </c>
      <c r="Y115">
        <v>0</v>
      </c>
      <c r="Z115">
        <v>20.7</v>
      </c>
      <c r="AA115">
        <v>9.74</v>
      </c>
      <c r="AB115">
        <v>0</v>
      </c>
      <c r="AC115">
        <v>0</v>
      </c>
      <c r="AD115">
        <v>1</v>
      </c>
      <c r="AE115">
        <v>0</v>
      </c>
      <c r="AF115" t="s">
        <v>3</v>
      </c>
      <c r="AG115">
        <v>0.06</v>
      </c>
      <c r="AH115">
        <v>2</v>
      </c>
      <c r="AI115">
        <v>55574948</v>
      </c>
      <c r="AJ115">
        <v>119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>
        <f>ROW(Source!A405)</f>
        <v>405</v>
      </c>
      <c r="B116">
        <v>55574953</v>
      </c>
      <c r="C116">
        <v>55574946</v>
      </c>
      <c r="D116">
        <v>52276151</v>
      </c>
      <c r="E116">
        <v>1</v>
      </c>
      <c r="F116">
        <v>1</v>
      </c>
      <c r="G116">
        <v>27</v>
      </c>
      <c r="H116">
        <v>2</v>
      </c>
      <c r="I116" t="s">
        <v>537</v>
      </c>
      <c r="J116" t="s">
        <v>538</v>
      </c>
      <c r="K116" t="s">
        <v>539</v>
      </c>
      <c r="L116">
        <v>1368</v>
      </c>
      <c r="N116">
        <v>1011</v>
      </c>
      <c r="O116" t="s">
        <v>536</v>
      </c>
      <c r="P116" t="s">
        <v>536</v>
      </c>
      <c r="Q116">
        <v>1</v>
      </c>
      <c r="X116">
        <v>0.06</v>
      </c>
      <c r="Y116">
        <v>0</v>
      </c>
      <c r="Z116">
        <v>991.89</v>
      </c>
      <c r="AA116">
        <v>360.79</v>
      </c>
      <c r="AB116">
        <v>0</v>
      </c>
      <c r="AC116">
        <v>0</v>
      </c>
      <c r="AD116">
        <v>1</v>
      </c>
      <c r="AE116">
        <v>0</v>
      </c>
      <c r="AF116" t="s">
        <v>3</v>
      </c>
      <c r="AG116">
        <v>0.06</v>
      </c>
      <c r="AH116">
        <v>2</v>
      </c>
      <c r="AI116">
        <v>55574949</v>
      </c>
      <c r="AJ116">
        <v>120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>
        <f>ROW(Source!A405)</f>
        <v>405</v>
      </c>
      <c r="B117">
        <v>55574954</v>
      </c>
      <c r="C117">
        <v>55574946</v>
      </c>
      <c r="D117">
        <v>52280730</v>
      </c>
      <c r="E117">
        <v>1</v>
      </c>
      <c r="F117">
        <v>1</v>
      </c>
      <c r="G117">
        <v>27</v>
      </c>
      <c r="H117">
        <v>3</v>
      </c>
      <c r="I117" t="s">
        <v>540</v>
      </c>
      <c r="J117" t="s">
        <v>541</v>
      </c>
      <c r="K117" t="s">
        <v>542</v>
      </c>
      <c r="L117">
        <v>1339</v>
      </c>
      <c r="N117">
        <v>1007</v>
      </c>
      <c r="O117" t="s">
        <v>175</v>
      </c>
      <c r="P117" t="s">
        <v>175</v>
      </c>
      <c r="Q117">
        <v>1</v>
      </c>
      <c r="X117">
        <v>15</v>
      </c>
      <c r="Y117">
        <v>753.67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 t="s">
        <v>3</v>
      </c>
      <c r="AG117">
        <v>15</v>
      </c>
      <c r="AH117">
        <v>2</v>
      </c>
      <c r="AI117">
        <v>55574950</v>
      </c>
      <c r="AJ117">
        <v>121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2">
      <c r="A118">
        <f>ROW(Source!A406)</f>
        <v>406</v>
      </c>
      <c r="B118">
        <v>55574958</v>
      </c>
      <c r="C118">
        <v>55574955</v>
      </c>
      <c r="D118">
        <v>52263930</v>
      </c>
      <c r="E118">
        <v>27</v>
      </c>
      <c r="F118">
        <v>1</v>
      </c>
      <c r="G118">
        <v>27</v>
      </c>
      <c r="H118">
        <v>1</v>
      </c>
      <c r="I118" t="s">
        <v>530</v>
      </c>
      <c r="J118" t="s">
        <v>3</v>
      </c>
      <c r="K118" t="s">
        <v>531</v>
      </c>
      <c r="L118">
        <v>1191</v>
      </c>
      <c r="N118">
        <v>1013</v>
      </c>
      <c r="O118" t="s">
        <v>532</v>
      </c>
      <c r="P118" t="s">
        <v>532</v>
      </c>
      <c r="Q118">
        <v>1</v>
      </c>
      <c r="X118">
        <v>46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1</v>
      </c>
      <c r="AF118" t="s">
        <v>3</v>
      </c>
      <c r="AG118">
        <v>46</v>
      </c>
      <c r="AH118">
        <v>2</v>
      </c>
      <c r="AI118">
        <v>55574956</v>
      </c>
      <c r="AJ118">
        <v>122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2">
      <c r="A119">
        <f>ROW(Source!A406)</f>
        <v>406</v>
      </c>
      <c r="B119">
        <v>55574959</v>
      </c>
      <c r="C119">
        <v>55574955</v>
      </c>
      <c r="D119">
        <v>52280730</v>
      </c>
      <c r="E119">
        <v>1</v>
      </c>
      <c r="F119">
        <v>1</v>
      </c>
      <c r="G119">
        <v>27</v>
      </c>
      <c r="H119">
        <v>3</v>
      </c>
      <c r="I119" t="s">
        <v>540</v>
      </c>
      <c r="J119" t="s">
        <v>541</v>
      </c>
      <c r="K119" t="s">
        <v>542</v>
      </c>
      <c r="L119">
        <v>1339</v>
      </c>
      <c r="N119">
        <v>1007</v>
      </c>
      <c r="O119" t="s">
        <v>175</v>
      </c>
      <c r="P119" t="s">
        <v>175</v>
      </c>
      <c r="Q119">
        <v>1</v>
      </c>
      <c r="X119">
        <v>15</v>
      </c>
      <c r="Y119">
        <v>753.67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 t="s">
        <v>3</v>
      </c>
      <c r="AG119">
        <v>15</v>
      </c>
      <c r="AH119">
        <v>2</v>
      </c>
      <c r="AI119">
        <v>55574957</v>
      </c>
      <c r="AJ119">
        <v>123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>
        <f>ROW(Source!A407)</f>
        <v>407</v>
      </c>
      <c r="B120">
        <v>55574963</v>
      </c>
      <c r="C120">
        <v>55574960</v>
      </c>
      <c r="D120">
        <v>52263930</v>
      </c>
      <c r="E120">
        <v>27</v>
      </c>
      <c r="F120">
        <v>1</v>
      </c>
      <c r="G120">
        <v>27</v>
      </c>
      <c r="H120">
        <v>1</v>
      </c>
      <c r="I120" t="s">
        <v>530</v>
      </c>
      <c r="J120" t="s">
        <v>3</v>
      </c>
      <c r="K120" t="s">
        <v>531</v>
      </c>
      <c r="L120">
        <v>1191</v>
      </c>
      <c r="N120">
        <v>1013</v>
      </c>
      <c r="O120" t="s">
        <v>532</v>
      </c>
      <c r="P120" t="s">
        <v>532</v>
      </c>
      <c r="Q120">
        <v>1</v>
      </c>
      <c r="X120">
        <v>6.29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 t="s">
        <v>3</v>
      </c>
      <c r="AG120">
        <v>6.29</v>
      </c>
      <c r="AH120">
        <v>2</v>
      </c>
      <c r="AI120">
        <v>55574961</v>
      </c>
      <c r="AJ120">
        <v>124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>
        <f>ROW(Source!A407)</f>
        <v>407</v>
      </c>
      <c r="B121">
        <v>55574964</v>
      </c>
      <c r="C121">
        <v>55574960</v>
      </c>
      <c r="D121">
        <v>52280730</v>
      </c>
      <c r="E121">
        <v>1</v>
      </c>
      <c r="F121">
        <v>1</v>
      </c>
      <c r="G121">
        <v>27</v>
      </c>
      <c r="H121">
        <v>3</v>
      </c>
      <c r="I121" t="s">
        <v>540</v>
      </c>
      <c r="J121" t="s">
        <v>541</v>
      </c>
      <c r="K121" t="s">
        <v>542</v>
      </c>
      <c r="L121">
        <v>1339</v>
      </c>
      <c r="N121">
        <v>1007</v>
      </c>
      <c r="O121" t="s">
        <v>175</v>
      </c>
      <c r="P121" t="s">
        <v>175</v>
      </c>
      <c r="Q121">
        <v>1</v>
      </c>
      <c r="X121">
        <v>5</v>
      </c>
      <c r="Y121">
        <v>753.67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 t="s">
        <v>3</v>
      </c>
      <c r="AG121">
        <v>5</v>
      </c>
      <c r="AH121">
        <v>2</v>
      </c>
      <c r="AI121">
        <v>55574962</v>
      </c>
      <c r="AJ121">
        <v>125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>
        <f>ROW(Source!A408)</f>
        <v>408</v>
      </c>
      <c r="B122">
        <v>55574969</v>
      </c>
      <c r="C122">
        <v>55574965</v>
      </c>
      <c r="D122">
        <v>52263930</v>
      </c>
      <c r="E122">
        <v>27</v>
      </c>
      <c r="F122">
        <v>1</v>
      </c>
      <c r="G122">
        <v>27</v>
      </c>
      <c r="H122">
        <v>1</v>
      </c>
      <c r="I122" t="s">
        <v>530</v>
      </c>
      <c r="J122" t="s">
        <v>3</v>
      </c>
      <c r="K122" t="s">
        <v>531</v>
      </c>
      <c r="L122">
        <v>1191</v>
      </c>
      <c r="N122">
        <v>1013</v>
      </c>
      <c r="O122" t="s">
        <v>532</v>
      </c>
      <c r="P122" t="s">
        <v>532</v>
      </c>
      <c r="Q122">
        <v>1</v>
      </c>
      <c r="X122">
        <v>13.42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 t="s">
        <v>3</v>
      </c>
      <c r="AG122">
        <v>13.42</v>
      </c>
      <c r="AH122">
        <v>2</v>
      </c>
      <c r="AI122">
        <v>55574966</v>
      </c>
      <c r="AJ122">
        <v>126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>
        <f>ROW(Source!A408)</f>
        <v>408</v>
      </c>
      <c r="B123">
        <v>55574970</v>
      </c>
      <c r="C123">
        <v>55574965</v>
      </c>
      <c r="D123">
        <v>52277685</v>
      </c>
      <c r="E123">
        <v>1</v>
      </c>
      <c r="F123">
        <v>1</v>
      </c>
      <c r="G123">
        <v>27</v>
      </c>
      <c r="H123">
        <v>3</v>
      </c>
      <c r="I123" t="s">
        <v>543</v>
      </c>
      <c r="J123" t="s">
        <v>544</v>
      </c>
      <c r="K123" t="s">
        <v>545</v>
      </c>
      <c r="L123">
        <v>1339</v>
      </c>
      <c r="N123">
        <v>1007</v>
      </c>
      <c r="O123" t="s">
        <v>175</v>
      </c>
      <c r="P123" t="s">
        <v>175</v>
      </c>
      <c r="Q123">
        <v>1</v>
      </c>
      <c r="X123">
        <v>1.4E-2</v>
      </c>
      <c r="Y123">
        <v>6863.19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 t="s">
        <v>3</v>
      </c>
      <c r="AG123">
        <v>1.4E-2</v>
      </c>
      <c r="AH123">
        <v>2</v>
      </c>
      <c r="AI123">
        <v>55574967</v>
      </c>
      <c r="AJ123">
        <v>127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>
        <f>ROW(Source!A408)</f>
        <v>408</v>
      </c>
      <c r="B124">
        <v>55574971</v>
      </c>
      <c r="C124">
        <v>55574965</v>
      </c>
      <c r="D124">
        <v>52280728</v>
      </c>
      <c r="E124">
        <v>1</v>
      </c>
      <c r="F124">
        <v>1</v>
      </c>
      <c r="G124">
        <v>27</v>
      </c>
      <c r="H124">
        <v>3</v>
      </c>
      <c r="I124" t="s">
        <v>546</v>
      </c>
      <c r="J124" t="s">
        <v>547</v>
      </c>
      <c r="K124" t="s">
        <v>548</v>
      </c>
      <c r="L124">
        <v>1327</v>
      </c>
      <c r="N124">
        <v>1005</v>
      </c>
      <c r="O124" t="s">
        <v>549</v>
      </c>
      <c r="P124" t="s">
        <v>549</v>
      </c>
      <c r="Q124">
        <v>1</v>
      </c>
      <c r="X124">
        <v>107</v>
      </c>
      <c r="Y124">
        <v>129.94999999999999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 t="s">
        <v>3</v>
      </c>
      <c r="AG124">
        <v>107</v>
      </c>
      <c r="AH124">
        <v>2</v>
      </c>
      <c r="AI124">
        <v>55574968</v>
      </c>
      <c r="AJ124">
        <v>128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">
      <c r="A125">
        <f>ROW(Source!A445)</f>
        <v>445</v>
      </c>
      <c r="B125">
        <v>55575033</v>
      </c>
      <c r="C125">
        <v>55575028</v>
      </c>
      <c r="D125">
        <v>52263930</v>
      </c>
      <c r="E125">
        <v>27</v>
      </c>
      <c r="F125">
        <v>1</v>
      </c>
      <c r="G125">
        <v>27</v>
      </c>
      <c r="H125">
        <v>1</v>
      </c>
      <c r="I125" t="s">
        <v>530</v>
      </c>
      <c r="J125" t="s">
        <v>3</v>
      </c>
      <c r="K125" t="s">
        <v>531</v>
      </c>
      <c r="L125">
        <v>1191</v>
      </c>
      <c r="N125">
        <v>1013</v>
      </c>
      <c r="O125" t="s">
        <v>532</v>
      </c>
      <c r="P125" t="s">
        <v>532</v>
      </c>
      <c r="Q125">
        <v>1</v>
      </c>
      <c r="X125">
        <v>6.22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1</v>
      </c>
      <c r="AF125" t="s">
        <v>3</v>
      </c>
      <c r="AG125">
        <v>6.22</v>
      </c>
      <c r="AH125">
        <v>2</v>
      </c>
      <c r="AI125">
        <v>55575029</v>
      </c>
      <c r="AJ125">
        <v>129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2">
      <c r="A126">
        <f>ROW(Source!A445)</f>
        <v>445</v>
      </c>
      <c r="B126">
        <v>55575034</v>
      </c>
      <c r="C126">
        <v>55575028</v>
      </c>
      <c r="D126">
        <v>52278256</v>
      </c>
      <c r="E126">
        <v>1</v>
      </c>
      <c r="F126">
        <v>1</v>
      </c>
      <c r="G126">
        <v>27</v>
      </c>
      <c r="H126">
        <v>3</v>
      </c>
      <c r="I126" t="s">
        <v>550</v>
      </c>
      <c r="J126" t="s">
        <v>551</v>
      </c>
      <c r="K126" t="s">
        <v>552</v>
      </c>
      <c r="L126">
        <v>1339</v>
      </c>
      <c r="N126">
        <v>1007</v>
      </c>
      <c r="O126" t="s">
        <v>175</v>
      </c>
      <c r="P126" t="s">
        <v>175</v>
      </c>
      <c r="Q126">
        <v>1</v>
      </c>
      <c r="X126">
        <v>0.29899999999999999</v>
      </c>
      <c r="Y126">
        <v>590.78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 t="s">
        <v>3</v>
      </c>
      <c r="AG126">
        <v>0.29899999999999999</v>
      </c>
      <c r="AH126">
        <v>2</v>
      </c>
      <c r="AI126">
        <v>55575030</v>
      </c>
      <c r="AJ126">
        <v>130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>
        <f>ROW(Source!A445)</f>
        <v>445</v>
      </c>
      <c r="B127">
        <v>55575035</v>
      </c>
      <c r="C127">
        <v>55575028</v>
      </c>
      <c r="D127">
        <v>52277204</v>
      </c>
      <c r="E127">
        <v>1</v>
      </c>
      <c r="F127">
        <v>1</v>
      </c>
      <c r="G127">
        <v>27</v>
      </c>
      <c r="H127">
        <v>3</v>
      </c>
      <c r="I127" t="s">
        <v>553</v>
      </c>
      <c r="J127" t="s">
        <v>554</v>
      </c>
      <c r="K127" t="s">
        <v>555</v>
      </c>
      <c r="L127">
        <v>1348</v>
      </c>
      <c r="N127">
        <v>1009</v>
      </c>
      <c r="O127" t="s">
        <v>120</v>
      </c>
      <c r="P127" t="s">
        <v>120</v>
      </c>
      <c r="Q127">
        <v>1000</v>
      </c>
      <c r="X127">
        <v>0.107</v>
      </c>
      <c r="Y127">
        <v>4207.5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 t="s">
        <v>3</v>
      </c>
      <c r="AG127">
        <v>0.107</v>
      </c>
      <c r="AH127">
        <v>2</v>
      </c>
      <c r="AI127">
        <v>55575031</v>
      </c>
      <c r="AJ127">
        <v>131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>
        <f>ROW(Source!A445)</f>
        <v>445</v>
      </c>
      <c r="B128">
        <v>55575036</v>
      </c>
      <c r="C128">
        <v>55575028</v>
      </c>
      <c r="D128">
        <v>52279001</v>
      </c>
      <c r="E128">
        <v>1</v>
      </c>
      <c r="F128">
        <v>1</v>
      </c>
      <c r="G128">
        <v>27</v>
      </c>
      <c r="H128">
        <v>3</v>
      </c>
      <c r="I128" t="s">
        <v>556</v>
      </c>
      <c r="J128" t="s">
        <v>557</v>
      </c>
      <c r="K128" t="s">
        <v>558</v>
      </c>
      <c r="L128">
        <v>1339</v>
      </c>
      <c r="N128">
        <v>1007</v>
      </c>
      <c r="O128" t="s">
        <v>175</v>
      </c>
      <c r="P128" t="s">
        <v>175</v>
      </c>
      <c r="Q128">
        <v>1</v>
      </c>
      <c r="X128">
        <v>7.6999999999999999E-2</v>
      </c>
      <c r="Y128">
        <v>35.25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 t="s">
        <v>3</v>
      </c>
      <c r="AG128">
        <v>7.6999999999999999E-2</v>
      </c>
      <c r="AH128">
        <v>2</v>
      </c>
      <c r="AI128">
        <v>55575032</v>
      </c>
      <c r="AJ128">
        <v>132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>
        <f>ROW(Source!A445)</f>
        <v>445</v>
      </c>
      <c r="B129">
        <v>55575037</v>
      </c>
      <c r="C129">
        <v>55575028</v>
      </c>
      <c r="D129">
        <v>52281688</v>
      </c>
      <c r="E129">
        <v>1</v>
      </c>
      <c r="F129">
        <v>1</v>
      </c>
      <c r="G129">
        <v>27</v>
      </c>
      <c r="H129">
        <v>3</v>
      </c>
      <c r="I129" t="s">
        <v>270</v>
      </c>
      <c r="J129" t="s">
        <v>272</v>
      </c>
      <c r="K129" t="s">
        <v>271</v>
      </c>
      <c r="L129">
        <v>1354</v>
      </c>
      <c r="N129">
        <v>1010</v>
      </c>
      <c r="O129" t="s">
        <v>180</v>
      </c>
      <c r="P129" t="s">
        <v>180</v>
      </c>
      <c r="Q129">
        <v>1</v>
      </c>
      <c r="X129">
        <v>10</v>
      </c>
      <c r="Y129">
        <v>236.53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 t="s">
        <v>3</v>
      </c>
      <c r="AG129">
        <v>10</v>
      </c>
      <c r="AH129">
        <v>2</v>
      </c>
      <c r="AI129">
        <v>55575039</v>
      </c>
      <c r="AJ129">
        <v>133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>
        <f>ROW(Source!A485)</f>
        <v>485</v>
      </c>
      <c r="B130">
        <v>55575100</v>
      </c>
      <c r="C130">
        <v>55575098</v>
      </c>
      <c r="D130">
        <v>52263930</v>
      </c>
      <c r="E130">
        <v>27</v>
      </c>
      <c r="F130">
        <v>1</v>
      </c>
      <c r="G130">
        <v>27</v>
      </c>
      <c r="H130">
        <v>1</v>
      </c>
      <c r="I130" t="s">
        <v>530</v>
      </c>
      <c r="J130" t="s">
        <v>3</v>
      </c>
      <c r="K130" t="s">
        <v>531</v>
      </c>
      <c r="L130">
        <v>1191</v>
      </c>
      <c r="N130">
        <v>1013</v>
      </c>
      <c r="O130" t="s">
        <v>532</v>
      </c>
      <c r="P130" t="s">
        <v>532</v>
      </c>
      <c r="Q130">
        <v>1</v>
      </c>
      <c r="X130">
        <v>582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1</v>
      </c>
      <c r="AF130" t="s">
        <v>3</v>
      </c>
      <c r="AG130">
        <v>582</v>
      </c>
      <c r="AH130">
        <v>2</v>
      </c>
      <c r="AI130">
        <v>55575099</v>
      </c>
      <c r="AJ130">
        <v>134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">
      <c r="A131">
        <f>ROW(Source!A486)</f>
        <v>486</v>
      </c>
      <c r="B131">
        <v>55575103</v>
      </c>
      <c r="C131">
        <v>55575101</v>
      </c>
      <c r="D131">
        <v>52263930</v>
      </c>
      <c r="E131">
        <v>27</v>
      </c>
      <c r="F131">
        <v>1</v>
      </c>
      <c r="G131">
        <v>27</v>
      </c>
      <c r="H131">
        <v>1</v>
      </c>
      <c r="I131" t="s">
        <v>530</v>
      </c>
      <c r="J131" t="s">
        <v>3</v>
      </c>
      <c r="K131" t="s">
        <v>531</v>
      </c>
      <c r="L131">
        <v>1191</v>
      </c>
      <c r="N131">
        <v>1013</v>
      </c>
      <c r="O131" t="s">
        <v>532</v>
      </c>
      <c r="P131" t="s">
        <v>532</v>
      </c>
      <c r="Q131">
        <v>1</v>
      </c>
      <c r="X131">
        <v>83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 t="s">
        <v>3</v>
      </c>
      <c r="AG131">
        <v>83</v>
      </c>
      <c r="AH131">
        <v>2</v>
      </c>
      <c r="AI131">
        <v>55575102</v>
      </c>
      <c r="AJ131">
        <v>135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>
        <f>ROW(Source!A487)</f>
        <v>487</v>
      </c>
      <c r="B132">
        <v>55575106</v>
      </c>
      <c r="C132">
        <v>55575104</v>
      </c>
      <c r="D132">
        <v>52276900</v>
      </c>
      <c r="E132">
        <v>1</v>
      </c>
      <c r="F132">
        <v>1</v>
      </c>
      <c r="G132">
        <v>27</v>
      </c>
      <c r="H132">
        <v>2</v>
      </c>
      <c r="I132" t="s">
        <v>565</v>
      </c>
      <c r="J132" t="s">
        <v>566</v>
      </c>
      <c r="K132" t="s">
        <v>567</v>
      </c>
      <c r="L132">
        <v>1368</v>
      </c>
      <c r="N132">
        <v>1011</v>
      </c>
      <c r="O132" t="s">
        <v>536</v>
      </c>
      <c r="P132" t="s">
        <v>536</v>
      </c>
      <c r="Q132">
        <v>1</v>
      </c>
      <c r="X132">
        <v>3.1E-2</v>
      </c>
      <c r="Y132">
        <v>0</v>
      </c>
      <c r="Z132">
        <v>1014.12</v>
      </c>
      <c r="AA132">
        <v>317.13</v>
      </c>
      <c r="AB132">
        <v>0</v>
      </c>
      <c r="AC132">
        <v>0</v>
      </c>
      <c r="AD132">
        <v>1</v>
      </c>
      <c r="AE132">
        <v>0</v>
      </c>
      <c r="AF132" t="s">
        <v>3</v>
      </c>
      <c r="AG132">
        <v>3.1E-2</v>
      </c>
      <c r="AH132">
        <v>2</v>
      </c>
      <c r="AI132">
        <v>55575105</v>
      </c>
      <c r="AJ132">
        <v>136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>
        <f>ROW(Source!A488)</f>
        <v>488</v>
      </c>
      <c r="B133">
        <v>55575109</v>
      </c>
      <c r="C133">
        <v>55575107</v>
      </c>
      <c r="D133">
        <v>52276900</v>
      </c>
      <c r="E133">
        <v>1</v>
      </c>
      <c r="F133">
        <v>1</v>
      </c>
      <c r="G133">
        <v>27</v>
      </c>
      <c r="H133">
        <v>2</v>
      </c>
      <c r="I133" t="s">
        <v>565</v>
      </c>
      <c r="J133" t="s">
        <v>566</v>
      </c>
      <c r="K133" t="s">
        <v>567</v>
      </c>
      <c r="L133">
        <v>1368</v>
      </c>
      <c r="N133">
        <v>1011</v>
      </c>
      <c r="O133" t="s">
        <v>536</v>
      </c>
      <c r="P133" t="s">
        <v>536</v>
      </c>
      <c r="Q133">
        <v>1</v>
      </c>
      <c r="X133">
        <v>0.01</v>
      </c>
      <c r="Y133">
        <v>0</v>
      </c>
      <c r="Z133">
        <v>1014.12</v>
      </c>
      <c r="AA133">
        <v>317.13</v>
      </c>
      <c r="AB133">
        <v>0</v>
      </c>
      <c r="AC133">
        <v>0</v>
      </c>
      <c r="AD133">
        <v>1</v>
      </c>
      <c r="AE133">
        <v>0</v>
      </c>
      <c r="AF133" t="s">
        <v>3</v>
      </c>
      <c r="AG133">
        <v>0.01</v>
      </c>
      <c r="AH133">
        <v>2</v>
      </c>
      <c r="AI133">
        <v>55575108</v>
      </c>
      <c r="AJ133">
        <v>137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>
        <f>ROW(Source!A489)</f>
        <v>489</v>
      </c>
      <c r="B134">
        <v>55575116</v>
      </c>
      <c r="C134">
        <v>55575110</v>
      </c>
      <c r="D134">
        <v>52263930</v>
      </c>
      <c r="E134">
        <v>27</v>
      </c>
      <c r="F134">
        <v>1</v>
      </c>
      <c r="G134">
        <v>27</v>
      </c>
      <c r="H134">
        <v>1</v>
      </c>
      <c r="I134" t="s">
        <v>530</v>
      </c>
      <c r="J134" t="s">
        <v>3</v>
      </c>
      <c r="K134" t="s">
        <v>531</v>
      </c>
      <c r="L134">
        <v>1191</v>
      </c>
      <c r="N134">
        <v>1013</v>
      </c>
      <c r="O134" t="s">
        <v>532</v>
      </c>
      <c r="P134" t="s">
        <v>532</v>
      </c>
      <c r="Q134">
        <v>1</v>
      </c>
      <c r="X134">
        <v>155.25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 t="s">
        <v>3</v>
      </c>
      <c r="AG134">
        <v>155.25</v>
      </c>
      <c r="AH134">
        <v>2</v>
      </c>
      <c r="AI134">
        <v>55575111</v>
      </c>
      <c r="AJ134">
        <v>138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>
        <f>ROW(Source!A489)</f>
        <v>489</v>
      </c>
      <c r="B135">
        <v>55575117</v>
      </c>
      <c r="C135">
        <v>55575110</v>
      </c>
      <c r="D135">
        <v>52276386</v>
      </c>
      <c r="E135">
        <v>1</v>
      </c>
      <c r="F135">
        <v>1</v>
      </c>
      <c r="G135">
        <v>27</v>
      </c>
      <c r="H135">
        <v>2</v>
      </c>
      <c r="I135" t="s">
        <v>601</v>
      </c>
      <c r="J135" t="s">
        <v>602</v>
      </c>
      <c r="K135" t="s">
        <v>603</v>
      </c>
      <c r="L135">
        <v>1368</v>
      </c>
      <c r="N135">
        <v>1011</v>
      </c>
      <c r="O135" t="s">
        <v>536</v>
      </c>
      <c r="P135" t="s">
        <v>536</v>
      </c>
      <c r="Q135">
        <v>1</v>
      </c>
      <c r="X135">
        <v>7.41</v>
      </c>
      <c r="Y135">
        <v>0</v>
      </c>
      <c r="Z135">
        <v>3.84</v>
      </c>
      <c r="AA135">
        <v>0.01</v>
      </c>
      <c r="AB135">
        <v>0</v>
      </c>
      <c r="AC135">
        <v>0</v>
      </c>
      <c r="AD135">
        <v>1</v>
      </c>
      <c r="AE135">
        <v>0</v>
      </c>
      <c r="AF135" t="s">
        <v>3</v>
      </c>
      <c r="AG135">
        <v>7.41</v>
      </c>
      <c r="AH135">
        <v>2</v>
      </c>
      <c r="AI135">
        <v>55575112</v>
      </c>
      <c r="AJ135">
        <v>139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2">
      <c r="A136">
        <f>ROW(Source!A489)</f>
        <v>489</v>
      </c>
      <c r="B136">
        <v>55575118</v>
      </c>
      <c r="C136">
        <v>55575110</v>
      </c>
      <c r="D136">
        <v>52278824</v>
      </c>
      <c r="E136">
        <v>1</v>
      </c>
      <c r="F136">
        <v>1</v>
      </c>
      <c r="G136">
        <v>27</v>
      </c>
      <c r="H136">
        <v>3</v>
      </c>
      <c r="I136" t="s">
        <v>604</v>
      </c>
      <c r="J136" t="s">
        <v>605</v>
      </c>
      <c r="K136" t="s">
        <v>606</v>
      </c>
      <c r="L136">
        <v>1327</v>
      </c>
      <c r="N136">
        <v>1005</v>
      </c>
      <c r="O136" t="s">
        <v>549</v>
      </c>
      <c r="P136" t="s">
        <v>549</v>
      </c>
      <c r="Q136">
        <v>1</v>
      </c>
      <c r="X136">
        <v>250</v>
      </c>
      <c r="Y136">
        <v>91.89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 t="s">
        <v>3</v>
      </c>
      <c r="AG136">
        <v>250</v>
      </c>
      <c r="AH136">
        <v>2</v>
      </c>
      <c r="AI136">
        <v>55575113</v>
      </c>
      <c r="AJ136">
        <v>140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>
        <f>ROW(Source!A489)</f>
        <v>489</v>
      </c>
      <c r="B137">
        <v>55575119</v>
      </c>
      <c r="C137">
        <v>55575110</v>
      </c>
      <c r="D137">
        <v>52279001</v>
      </c>
      <c r="E137">
        <v>1</v>
      </c>
      <c r="F137">
        <v>1</v>
      </c>
      <c r="G137">
        <v>27</v>
      </c>
      <c r="H137">
        <v>3</v>
      </c>
      <c r="I137" t="s">
        <v>556</v>
      </c>
      <c r="J137" t="s">
        <v>607</v>
      </c>
      <c r="K137" t="s">
        <v>558</v>
      </c>
      <c r="L137">
        <v>1339</v>
      </c>
      <c r="N137">
        <v>1007</v>
      </c>
      <c r="O137" t="s">
        <v>175</v>
      </c>
      <c r="P137" t="s">
        <v>175</v>
      </c>
      <c r="Q137">
        <v>1</v>
      </c>
      <c r="X137">
        <v>1.75</v>
      </c>
      <c r="Y137">
        <v>35.25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 t="s">
        <v>3</v>
      </c>
      <c r="AG137">
        <v>1.75</v>
      </c>
      <c r="AH137">
        <v>2</v>
      </c>
      <c r="AI137">
        <v>55575114</v>
      </c>
      <c r="AJ137">
        <v>141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">
      <c r="A138">
        <f>ROW(Source!A489)</f>
        <v>489</v>
      </c>
      <c r="B138">
        <v>55575120</v>
      </c>
      <c r="C138">
        <v>55575110</v>
      </c>
      <c r="D138">
        <v>52279965</v>
      </c>
      <c r="E138">
        <v>1</v>
      </c>
      <c r="F138">
        <v>1</v>
      </c>
      <c r="G138">
        <v>27</v>
      </c>
      <c r="H138">
        <v>3</v>
      </c>
      <c r="I138" t="s">
        <v>608</v>
      </c>
      <c r="J138" t="s">
        <v>609</v>
      </c>
      <c r="K138" t="s">
        <v>610</v>
      </c>
      <c r="L138">
        <v>1339</v>
      </c>
      <c r="N138">
        <v>1007</v>
      </c>
      <c r="O138" t="s">
        <v>175</v>
      </c>
      <c r="P138" t="s">
        <v>175</v>
      </c>
      <c r="Q138">
        <v>1</v>
      </c>
      <c r="X138">
        <v>102</v>
      </c>
      <c r="Y138">
        <v>3247.23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 t="s">
        <v>3</v>
      </c>
      <c r="AG138">
        <v>102</v>
      </c>
      <c r="AH138">
        <v>2</v>
      </c>
      <c r="AI138">
        <v>55575115</v>
      </c>
      <c r="AJ138">
        <v>142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2">
      <c r="A139">
        <f>ROW(Source!A490)</f>
        <v>490</v>
      </c>
      <c r="B139">
        <v>55575124</v>
      </c>
      <c r="C139">
        <v>55575121</v>
      </c>
      <c r="D139">
        <v>52263930</v>
      </c>
      <c r="E139">
        <v>27</v>
      </c>
      <c r="F139">
        <v>1</v>
      </c>
      <c r="G139">
        <v>27</v>
      </c>
      <c r="H139">
        <v>1</v>
      </c>
      <c r="I139" t="s">
        <v>530</v>
      </c>
      <c r="J139" t="s">
        <v>3</v>
      </c>
      <c r="K139" t="s">
        <v>531</v>
      </c>
      <c r="L139">
        <v>1191</v>
      </c>
      <c r="N139">
        <v>1013</v>
      </c>
      <c r="O139" t="s">
        <v>532</v>
      </c>
      <c r="P139" t="s">
        <v>532</v>
      </c>
      <c r="Q139">
        <v>1</v>
      </c>
      <c r="X139">
        <v>227.7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F139" t="s">
        <v>3</v>
      </c>
      <c r="AG139">
        <v>227.7</v>
      </c>
      <c r="AH139">
        <v>2</v>
      </c>
      <c r="AI139">
        <v>55575122</v>
      </c>
      <c r="AJ139">
        <v>143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>
        <f>ROW(Source!A490)</f>
        <v>490</v>
      </c>
      <c r="B140">
        <v>55575125</v>
      </c>
      <c r="C140">
        <v>55575121</v>
      </c>
      <c r="D140">
        <v>52280227</v>
      </c>
      <c r="E140">
        <v>1</v>
      </c>
      <c r="F140">
        <v>1</v>
      </c>
      <c r="G140">
        <v>27</v>
      </c>
      <c r="H140">
        <v>3</v>
      </c>
      <c r="I140" t="s">
        <v>214</v>
      </c>
      <c r="J140" t="s">
        <v>216</v>
      </c>
      <c r="K140" t="s">
        <v>215</v>
      </c>
      <c r="L140">
        <v>1348</v>
      </c>
      <c r="N140">
        <v>1009</v>
      </c>
      <c r="O140" t="s">
        <v>120</v>
      </c>
      <c r="P140" t="s">
        <v>120</v>
      </c>
      <c r="Q140">
        <v>1000</v>
      </c>
      <c r="X140">
        <v>1</v>
      </c>
      <c r="Y140">
        <v>53233.52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 t="s">
        <v>3</v>
      </c>
      <c r="AG140">
        <v>1</v>
      </c>
      <c r="AH140">
        <v>2</v>
      </c>
      <c r="AI140">
        <v>55575123</v>
      </c>
      <c r="AJ140">
        <v>144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>
        <f>ROW(Source!A491)</f>
        <v>491</v>
      </c>
      <c r="B141">
        <v>55575130</v>
      </c>
      <c r="C141">
        <v>55575126</v>
      </c>
      <c r="D141">
        <v>52263930</v>
      </c>
      <c r="E141">
        <v>27</v>
      </c>
      <c r="F141">
        <v>1</v>
      </c>
      <c r="G141">
        <v>27</v>
      </c>
      <c r="H141">
        <v>1</v>
      </c>
      <c r="I141" t="s">
        <v>530</v>
      </c>
      <c r="J141" t="s">
        <v>3</v>
      </c>
      <c r="K141" t="s">
        <v>531</v>
      </c>
      <c r="L141">
        <v>1191</v>
      </c>
      <c r="N141">
        <v>1013</v>
      </c>
      <c r="O141" t="s">
        <v>532</v>
      </c>
      <c r="P141" t="s">
        <v>532</v>
      </c>
      <c r="Q141">
        <v>1</v>
      </c>
      <c r="X141">
        <v>36.11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1</v>
      </c>
      <c r="AF141" t="s">
        <v>3</v>
      </c>
      <c r="AG141">
        <v>36.11</v>
      </c>
      <c r="AH141">
        <v>2</v>
      </c>
      <c r="AI141">
        <v>55575127</v>
      </c>
      <c r="AJ141">
        <v>145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>
        <f>ROW(Source!A491)</f>
        <v>491</v>
      </c>
      <c r="B142">
        <v>55575131</v>
      </c>
      <c r="C142">
        <v>55575126</v>
      </c>
      <c r="D142">
        <v>52276550</v>
      </c>
      <c r="E142">
        <v>1</v>
      </c>
      <c r="F142">
        <v>1</v>
      </c>
      <c r="G142">
        <v>27</v>
      </c>
      <c r="H142">
        <v>2</v>
      </c>
      <c r="I142" t="s">
        <v>611</v>
      </c>
      <c r="J142" t="s">
        <v>612</v>
      </c>
      <c r="K142" t="s">
        <v>613</v>
      </c>
      <c r="L142">
        <v>1368</v>
      </c>
      <c r="N142">
        <v>1011</v>
      </c>
      <c r="O142" t="s">
        <v>536</v>
      </c>
      <c r="P142" t="s">
        <v>536</v>
      </c>
      <c r="Q142">
        <v>1</v>
      </c>
      <c r="X142">
        <v>21.91</v>
      </c>
      <c r="Y142">
        <v>0</v>
      </c>
      <c r="Z142">
        <v>54.65</v>
      </c>
      <c r="AA142">
        <v>0.05</v>
      </c>
      <c r="AB142">
        <v>0</v>
      </c>
      <c r="AC142">
        <v>0</v>
      </c>
      <c r="AD142">
        <v>1</v>
      </c>
      <c r="AE142">
        <v>0</v>
      </c>
      <c r="AF142" t="s">
        <v>3</v>
      </c>
      <c r="AG142">
        <v>21.91</v>
      </c>
      <c r="AH142">
        <v>2</v>
      </c>
      <c r="AI142">
        <v>55575128</v>
      </c>
      <c r="AJ142">
        <v>146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>
        <f>ROW(Source!A491)</f>
        <v>491</v>
      </c>
      <c r="B143">
        <v>55575132</v>
      </c>
      <c r="C143">
        <v>55575126</v>
      </c>
      <c r="D143">
        <v>52278908</v>
      </c>
      <c r="E143">
        <v>1</v>
      </c>
      <c r="F143">
        <v>1</v>
      </c>
      <c r="G143">
        <v>27</v>
      </c>
      <c r="H143">
        <v>3</v>
      </c>
      <c r="I143" t="s">
        <v>614</v>
      </c>
      <c r="J143" t="s">
        <v>615</v>
      </c>
      <c r="K143" t="s">
        <v>616</v>
      </c>
      <c r="L143">
        <v>1348</v>
      </c>
      <c r="N143">
        <v>1009</v>
      </c>
      <c r="O143" t="s">
        <v>120</v>
      </c>
      <c r="P143" t="s">
        <v>120</v>
      </c>
      <c r="Q143">
        <v>1000</v>
      </c>
      <c r="X143">
        <v>0.03</v>
      </c>
      <c r="Y143">
        <v>110781.14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 t="s">
        <v>3</v>
      </c>
      <c r="AG143">
        <v>0.03</v>
      </c>
      <c r="AH143">
        <v>2</v>
      </c>
      <c r="AI143">
        <v>55575129</v>
      </c>
      <c r="AJ143">
        <v>147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2">
      <c r="A144">
        <f>ROW(Source!A491)</f>
        <v>491</v>
      </c>
      <c r="B144">
        <v>55575133</v>
      </c>
      <c r="C144">
        <v>55575126</v>
      </c>
      <c r="D144">
        <v>52280227</v>
      </c>
      <c r="E144">
        <v>1</v>
      </c>
      <c r="F144">
        <v>1</v>
      </c>
      <c r="G144">
        <v>27</v>
      </c>
      <c r="H144">
        <v>3</v>
      </c>
      <c r="I144" t="s">
        <v>214</v>
      </c>
      <c r="J144" t="s">
        <v>216</v>
      </c>
      <c r="K144" t="s">
        <v>215</v>
      </c>
      <c r="L144">
        <v>1348</v>
      </c>
      <c r="N144">
        <v>1009</v>
      </c>
      <c r="O144" t="s">
        <v>120</v>
      </c>
      <c r="P144" t="s">
        <v>120</v>
      </c>
      <c r="Q144">
        <v>1000</v>
      </c>
      <c r="X144">
        <v>1</v>
      </c>
      <c r="Y144">
        <v>53233.52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 t="s">
        <v>3</v>
      </c>
      <c r="AG144">
        <v>1</v>
      </c>
      <c r="AH144">
        <v>2</v>
      </c>
      <c r="AI144">
        <v>55575135</v>
      </c>
      <c r="AJ144">
        <v>148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>
        <f>ROW(Source!A530)</f>
        <v>530</v>
      </c>
      <c r="B145">
        <v>55575199</v>
      </c>
      <c r="C145">
        <v>55575193</v>
      </c>
      <c r="D145">
        <v>52263930</v>
      </c>
      <c r="E145">
        <v>27</v>
      </c>
      <c r="F145">
        <v>1</v>
      </c>
      <c r="G145">
        <v>27</v>
      </c>
      <c r="H145">
        <v>1</v>
      </c>
      <c r="I145" t="s">
        <v>530</v>
      </c>
      <c r="J145" t="s">
        <v>3</v>
      </c>
      <c r="K145" t="s">
        <v>531</v>
      </c>
      <c r="L145">
        <v>1191</v>
      </c>
      <c r="N145">
        <v>1013</v>
      </c>
      <c r="O145" t="s">
        <v>532</v>
      </c>
      <c r="P145" t="s">
        <v>532</v>
      </c>
      <c r="Q145">
        <v>1</v>
      </c>
      <c r="X145">
        <v>6.22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 t="s">
        <v>3</v>
      </c>
      <c r="AG145">
        <v>6.22</v>
      </c>
      <c r="AH145">
        <v>2</v>
      </c>
      <c r="AI145">
        <v>55575194</v>
      </c>
      <c r="AJ145">
        <v>149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>
        <f>ROW(Source!A530)</f>
        <v>530</v>
      </c>
      <c r="B146">
        <v>55575200</v>
      </c>
      <c r="C146">
        <v>55575193</v>
      </c>
      <c r="D146">
        <v>52278256</v>
      </c>
      <c r="E146">
        <v>1</v>
      </c>
      <c r="F146">
        <v>1</v>
      </c>
      <c r="G146">
        <v>27</v>
      </c>
      <c r="H146">
        <v>3</v>
      </c>
      <c r="I146" t="s">
        <v>550</v>
      </c>
      <c r="J146" t="s">
        <v>551</v>
      </c>
      <c r="K146" t="s">
        <v>552</v>
      </c>
      <c r="L146">
        <v>1339</v>
      </c>
      <c r="N146">
        <v>1007</v>
      </c>
      <c r="O146" t="s">
        <v>175</v>
      </c>
      <c r="P146" t="s">
        <v>175</v>
      </c>
      <c r="Q146">
        <v>1</v>
      </c>
      <c r="X146">
        <v>0.29899999999999999</v>
      </c>
      <c r="Y146">
        <v>590.78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 t="s">
        <v>3</v>
      </c>
      <c r="AG146">
        <v>0.29899999999999999</v>
      </c>
      <c r="AH146">
        <v>2</v>
      </c>
      <c r="AI146">
        <v>55575195</v>
      </c>
      <c r="AJ146">
        <v>150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>
        <f>ROW(Source!A530)</f>
        <v>530</v>
      </c>
      <c r="B147">
        <v>55575201</v>
      </c>
      <c r="C147">
        <v>55575193</v>
      </c>
      <c r="D147">
        <v>52277204</v>
      </c>
      <c r="E147">
        <v>1</v>
      </c>
      <c r="F147">
        <v>1</v>
      </c>
      <c r="G147">
        <v>27</v>
      </c>
      <c r="H147">
        <v>3</v>
      </c>
      <c r="I147" t="s">
        <v>553</v>
      </c>
      <c r="J147" t="s">
        <v>554</v>
      </c>
      <c r="K147" t="s">
        <v>555</v>
      </c>
      <c r="L147">
        <v>1348</v>
      </c>
      <c r="N147">
        <v>1009</v>
      </c>
      <c r="O147" t="s">
        <v>120</v>
      </c>
      <c r="P147" t="s">
        <v>120</v>
      </c>
      <c r="Q147">
        <v>1000</v>
      </c>
      <c r="X147">
        <v>0.107</v>
      </c>
      <c r="Y147">
        <v>4207.5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 t="s">
        <v>3</v>
      </c>
      <c r="AG147">
        <v>0.107</v>
      </c>
      <c r="AH147">
        <v>2</v>
      </c>
      <c r="AI147">
        <v>55575196</v>
      </c>
      <c r="AJ147">
        <v>151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>
        <f>ROW(Source!A530)</f>
        <v>530</v>
      </c>
      <c r="B148">
        <v>55575202</v>
      </c>
      <c r="C148">
        <v>55575193</v>
      </c>
      <c r="D148">
        <v>52279001</v>
      </c>
      <c r="E148">
        <v>1</v>
      </c>
      <c r="F148">
        <v>1</v>
      </c>
      <c r="G148">
        <v>27</v>
      </c>
      <c r="H148">
        <v>3</v>
      </c>
      <c r="I148" t="s">
        <v>556</v>
      </c>
      <c r="J148" t="s">
        <v>557</v>
      </c>
      <c r="K148" t="s">
        <v>558</v>
      </c>
      <c r="L148">
        <v>1339</v>
      </c>
      <c r="N148">
        <v>1007</v>
      </c>
      <c r="O148" t="s">
        <v>175</v>
      </c>
      <c r="P148" t="s">
        <v>175</v>
      </c>
      <c r="Q148">
        <v>1</v>
      </c>
      <c r="X148">
        <v>7.6999999999999999E-2</v>
      </c>
      <c r="Y148">
        <v>35.25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 t="s">
        <v>3</v>
      </c>
      <c r="AG148">
        <v>7.6999999999999999E-2</v>
      </c>
      <c r="AH148">
        <v>2</v>
      </c>
      <c r="AI148">
        <v>55575197</v>
      </c>
      <c r="AJ148">
        <v>152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">
      <c r="A149">
        <f>ROW(Source!A530)</f>
        <v>530</v>
      </c>
      <c r="B149">
        <v>55575203</v>
      </c>
      <c r="C149">
        <v>55575193</v>
      </c>
      <c r="D149">
        <v>52281688</v>
      </c>
      <c r="E149">
        <v>1</v>
      </c>
      <c r="F149">
        <v>1</v>
      </c>
      <c r="G149">
        <v>27</v>
      </c>
      <c r="H149">
        <v>3</v>
      </c>
      <c r="I149" t="s">
        <v>270</v>
      </c>
      <c r="J149" t="s">
        <v>272</v>
      </c>
      <c r="K149" t="s">
        <v>271</v>
      </c>
      <c r="L149">
        <v>1354</v>
      </c>
      <c r="N149">
        <v>1010</v>
      </c>
      <c r="O149" t="s">
        <v>180</v>
      </c>
      <c r="P149" t="s">
        <v>180</v>
      </c>
      <c r="Q149">
        <v>1</v>
      </c>
      <c r="X149">
        <v>10</v>
      </c>
      <c r="Y149">
        <v>236.53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 t="s">
        <v>3</v>
      </c>
      <c r="AG149">
        <v>10</v>
      </c>
      <c r="AH149">
        <v>2</v>
      </c>
      <c r="AI149">
        <v>55575198</v>
      </c>
      <c r="AJ149">
        <v>153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>
        <f>ROW(Source!A532)</f>
        <v>532</v>
      </c>
      <c r="B150">
        <v>55575211</v>
      </c>
      <c r="C150">
        <v>55575205</v>
      </c>
      <c r="D150">
        <v>52263930</v>
      </c>
      <c r="E150">
        <v>27</v>
      </c>
      <c r="F150">
        <v>1</v>
      </c>
      <c r="G150">
        <v>27</v>
      </c>
      <c r="H150">
        <v>1</v>
      </c>
      <c r="I150" t="s">
        <v>530</v>
      </c>
      <c r="J150" t="s">
        <v>3</v>
      </c>
      <c r="K150" t="s">
        <v>531</v>
      </c>
      <c r="L150">
        <v>1191</v>
      </c>
      <c r="N150">
        <v>1013</v>
      </c>
      <c r="O150" t="s">
        <v>532</v>
      </c>
      <c r="P150" t="s">
        <v>532</v>
      </c>
      <c r="Q150">
        <v>1</v>
      </c>
      <c r="X150">
        <v>6.22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 t="s">
        <v>3</v>
      </c>
      <c r="AG150">
        <v>6.22</v>
      </c>
      <c r="AH150">
        <v>2</v>
      </c>
      <c r="AI150">
        <v>55575206</v>
      </c>
      <c r="AJ150">
        <v>154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>
        <f>ROW(Source!A532)</f>
        <v>532</v>
      </c>
      <c r="B151">
        <v>55575212</v>
      </c>
      <c r="C151">
        <v>55575205</v>
      </c>
      <c r="D151">
        <v>52278256</v>
      </c>
      <c r="E151">
        <v>1</v>
      </c>
      <c r="F151">
        <v>1</v>
      </c>
      <c r="G151">
        <v>27</v>
      </c>
      <c r="H151">
        <v>3</v>
      </c>
      <c r="I151" t="s">
        <v>550</v>
      </c>
      <c r="J151" t="s">
        <v>551</v>
      </c>
      <c r="K151" t="s">
        <v>552</v>
      </c>
      <c r="L151">
        <v>1339</v>
      </c>
      <c r="N151">
        <v>1007</v>
      </c>
      <c r="O151" t="s">
        <v>175</v>
      </c>
      <c r="P151" t="s">
        <v>175</v>
      </c>
      <c r="Q151">
        <v>1</v>
      </c>
      <c r="X151">
        <v>0.29899999999999999</v>
      </c>
      <c r="Y151">
        <v>590.78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 t="s">
        <v>3</v>
      </c>
      <c r="AG151">
        <v>0.29899999999999999</v>
      </c>
      <c r="AH151">
        <v>2</v>
      </c>
      <c r="AI151">
        <v>55575207</v>
      </c>
      <c r="AJ151">
        <v>155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">
      <c r="A152">
        <f>ROW(Source!A532)</f>
        <v>532</v>
      </c>
      <c r="B152">
        <v>55575213</v>
      </c>
      <c r="C152">
        <v>55575205</v>
      </c>
      <c r="D152">
        <v>52277204</v>
      </c>
      <c r="E152">
        <v>1</v>
      </c>
      <c r="F152">
        <v>1</v>
      </c>
      <c r="G152">
        <v>27</v>
      </c>
      <c r="H152">
        <v>3</v>
      </c>
      <c r="I152" t="s">
        <v>553</v>
      </c>
      <c r="J152" t="s">
        <v>554</v>
      </c>
      <c r="K152" t="s">
        <v>555</v>
      </c>
      <c r="L152">
        <v>1348</v>
      </c>
      <c r="N152">
        <v>1009</v>
      </c>
      <c r="O152" t="s">
        <v>120</v>
      </c>
      <c r="P152" t="s">
        <v>120</v>
      </c>
      <c r="Q152">
        <v>1000</v>
      </c>
      <c r="X152">
        <v>0.107</v>
      </c>
      <c r="Y152">
        <v>4207.5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 t="s">
        <v>3</v>
      </c>
      <c r="AG152">
        <v>0.107</v>
      </c>
      <c r="AH152">
        <v>2</v>
      </c>
      <c r="AI152">
        <v>55575208</v>
      </c>
      <c r="AJ152">
        <v>156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>
        <f>ROW(Source!A532)</f>
        <v>532</v>
      </c>
      <c r="B153">
        <v>55575214</v>
      </c>
      <c r="C153">
        <v>55575205</v>
      </c>
      <c r="D153">
        <v>52279001</v>
      </c>
      <c r="E153">
        <v>1</v>
      </c>
      <c r="F153">
        <v>1</v>
      </c>
      <c r="G153">
        <v>27</v>
      </c>
      <c r="H153">
        <v>3</v>
      </c>
      <c r="I153" t="s">
        <v>556</v>
      </c>
      <c r="J153" t="s">
        <v>557</v>
      </c>
      <c r="K153" t="s">
        <v>558</v>
      </c>
      <c r="L153">
        <v>1339</v>
      </c>
      <c r="N153">
        <v>1007</v>
      </c>
      <c r="O153" t="s">
        <v>175</v>
      </c>
      <c r="P153" t="s">
        <v>175</v>
      </c>
      <c r="Q153">
        <v>1</v>
      </c>
      <c r="X153">
        <v>7.6999999999999999E-2</v>
      </c>
      <c r="Y153">
        <v>35.25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 t="s">
        <v>3</v>
      </c>
      <c r="AG153">
        <v>7.6999999999999999E-2</v>
      </c>
      <c r="AH153">
        <v>2</v>
      </c>
      <c r="AI153">
        <v>55575209</v>
      </c>
      <c r="AJ153">
        <v>157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2">
      <c r="A154">
        <f>ROW(Source!A532)</f>
        <v>532</v>
      </c>
      <c r="B154">
        <v>55575215</v>
      </c>
      <c r="C154">
        <v>55575205</v>
      </c>
      <c r="D154">
        <v>52281688</v>
      </c>
      <c r="E154">
        <v>1</v>
      </c>
      <c r="F154">
        <v>1</v>
      </c>
      <c r="G154">
        <v>27</v>
      </c>
      <c r="H154">
        <v>3</v>
      </c>
      <c r="I154" t="s">
        <v>270</v>
      </c>
      <c r="J154" t="s">
        <v>272</v>
      </c>
      <c r="K154" t="s">
        <v>271</v>
      </c>
      <c r="L154">
        <v>1354</v>
      </c>
      <c r="N154">
        <v>1010</v>
      </c>
      <c r="O154" t="s">
        <v>180</v>
      </c>
      <c r="P154" t="s">
        <v>180</v>
      </c>
      <c r="Q154">
        <v>1</v>
      </c>
      <c r="X154">
        <v>10</v>
      </c>
      <c r="Y154">
        <v>236.53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 t="s">
        <v>3</v>
      </c>
      <c r="AG154">
        <v>10</v>
      </c>
      <c r="AH154">
        <v>2</v>
      </c>
      <c r="AI154">
        <v>55575210</v>
      </c>
      <c r="AJ154">
        <v>158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">
      <c r="A155">
        <f>ROW(Source!A574)</f>
        <v>574</v>
      </c>
      <c r="B155">
        <v>55575333</v>
      </c>
      <c r="C155">
        <v>55575329</v>
      </c>
      <c r="D155">
        <v>52263930</v>
      </c>
      <c r="E155">
        <v>27</v>
      </c>
      <c r="F155">
        <v>1</v>
      </c>
      <c r="G155">
        <v>27</v>
      </c>
      <c r="H155">
        <v>1</v>
      </c>
      <c r="I155" t="s">
        <v>530</v>
      </c>
      <c r="J155" t="s">
        <v>3</v>
      </c>
      <c r="K155" t="s">
        <v>531</v>
      </c>
      <c r="L155">
        <v>1191</v>
      </c>
      <c r="N155">
        <v>1013</v>
      </c>
      <c r="O155" t="s">
        <v>532</v>
      </c>
      <c r="P155" t="s">
        <v>532</v>
      </c>
      <c r="Q155">
        <v>1</v>
      </c>
      <c r="X155">
        <v>1.59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1</v>
      </c>
      <c r="AF155" t="s">
        <v>3</v>
      </c>
      <c r="AG155">
        <v>1.59</v>
      </c>
      <c r="AH155">
        <v>2</v>
      </c>
      <c r="AI155">
        <v>55575330</v>
      </c>
      <c r="AJ155">
        <v>159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>
        <f>ROW(Source!A574)</f>
        <v>574</v>
      </c>
      <c r="B156">
        <v>55575334</v>
      </c>
      <c r="C156">
        <v>55575329</v>
      </c>
      <c r="D156">
        <v>52276100</v>
      </c>
      <c r="E156">
        <v>1</v>
      </c>
      <c r="F156">
        <v>1</v>
      </c>
      <c r="G156">
        <v>27</v>
      </c>
      <c r="H156">
        <v>2</v>
      </c>
      <c r="I156" t="s">
        <v>617</v>
      </c>
      <c r="J156" t="s">
        <v>618</v>
      </c>
      <c r="K156" t="s">
        <v>619</v>
      </c>
      <c r="L156">
        <v>1368</v>
      </c>
      <c r="N156">
        <v>1011</v>
      </c>
      <c r="O156" t="s">
        <v>536</v>
      </c>
      <c r="P156" t="s">
        <v>536</v>
      </c>
      <c r="Q156">
        <v>1</v>
      </c>
      <c r="X156">
        <v>4.9800000000000004</v>
      </c>
      <c r="Y156">
        <v>0</v>
      </c>
      <c r="Z156">
        <v>1493.72</v>
      </c>
      <c r="AA156">
        <v>566.86</v>
      </c>
      <c r="AB156">
        <v>0</v>
      </c>
      <c r="AC156">
        <v>0</v>
      </c>
      <c r="AD156">
        <v>1</v>
      </c>
      <c r="AE156">
        <v>0</v>
      </c>
      <c r="AF156" t="s">
        <v>3</v>
      </c>
      <c r="AG156">
        <v>4.9800000000000004</v>
      </c>
      <c r="AH156">
        <v>2</v>
      </c>
      <c r="AI156">
        <v>55575331</v>
      </c>
      <c r="AJ156">
        <v>160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>
        <f>ROW(Source!A574)</f>
        <v>574</v>
      </c>
      <c r="B157">
        <v>55575335</v>
      </c>
      <c r="C157">
        <v>55575329</v>
      </c>
      <c r="D157">
        <v>52276123</v>
      </c>
      <c r="E157">
        <v>1</v>
      </c>
      <c r="F157">
        <v>1</v>
      </c>
      <c r="G157">
        <v>27</v>
      </c>
      <c r="H157">
        <v>2</v>
      </c>
      <c r="I157" t="s">
        <v>620</v>
      </c>
      <c r="J157" t="s">
        <v>621</v>
      </c>
      <c r="K157" t="s">
        <v>622</v>
      </c>
      <c r="L157">
        <v>1368</v>
      </c>
      <c r="N157">
        <v>1011</v>
      </c>
      <c r="O157" t="s">
        <v>536</v>
      </c>
      <c r="P157" t="s">
        <v>536</v>
      </c>
      <c r="Q157">
        <v>1</v>
      </c>
      <c r="X157">
        <v>1.25</v>
      </c>
      <c r="Y157">
        <v>0</v>
      </c>
      <c r="Z157">
        <v>1072.23</v>
      </c>
      <c r="AA157">
        <v>488.73</v>
      </c>
      <c r="AB157">
        <v>0</v>
      </c>
      <c r="AC157">
        <v>0</v>
      </c>
      <c r="AD157">
        <v>1</v>
      </c>
      <c r="AE157">
        <v>0</v>
      </c>
      <c r="AF157" t="s">
        <v>3</v>
      </c>
      <c r="AG157">
        <v>1.25</v>
      </c>
      <c r="AH157">
        <v>2</v>
      </c>
      <c r="AI157">
        <v>55575332</v>
      </c>
      <c r="AJ157">
        <v>161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>
        <f>ROW(Source!A575)</f>
        <v>575</v>
      </c>
      <c r="B158">
        <v>55575338</v>
      </c>
      <c r="C158">
        <v>55575336</v>
      </c>
      <c r="D158">
        <v>52263930</v>
      </c>
      <c r="E158">
        <v>27</v>
      </c>
      <c r="F158">
        <v>1</v>
      </c>
      <c r="G158">
        <v>27</v>
      </c>
      <c r="H158">
        <v>1</v>
      </c>
      <c r="I158" t="s">
        <v>530</v>
      </c>
      <c r="J158" t="s">
        <v>3</v>
      </c>
      <c r="K158" t="s">
        <v>531</v>
      </c>
      <c r="L158">
        <v>1191</v>
      </c>
      <c r="N158">
        <v>1013</v>
      </c>
      <c r="O158" t="s">
        <v>532</v>
      </c>
      <c r="P158" t="s">
        <v>532</v>
      </c>
      <c r="Q158">
        <v>1</v>
      </c>
      <c r="X158">
        <v>221.6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F158" t="s">
        <v>3</v>
      </c>
      <c r="AG158">
        <v>221.6</v>
      </c>
      <c r="AH158">
        <v>2</v>
      </c>
      <c r="AI158">
        <v>55575337</v>
      </c>
      <c r="AJ158">
        <v>162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2">
      <c r="A159">
        <f>ROW(Source!A576)</f>
        <v>576</v>
      </c>
      <c r="B159">
        <v>55575341</v>
      </c>
      <c r="C159">
        <v>55575339</v>
      </c>
      <c r="D159">
        <v>52276122</v>
      </c>
      <c r="E159">
        <v>1</v>
      </c>
      <c r="F159">
        <v>1</v>
      </c>
      <c r="G159">
        <v>27</v>
      </c>
      <c r="H159">
        <v>2</v>
      </c>
      <c r="I159" t="s">
        <v>623</v>
      </c>
      <c r="J159" t="s">
        <v>624</v>
      </c>
      <c r="K159" t="s">
        <v>625</v>
      </c>
      <c r="L159">
        <v>1368</v>
      </c>
      <c r="N159">
        <v>1011</v>
      </c>
      <c r="O159" t="s">
        <v>536</v>
      </c>
      <c r="P159" t="s">
        <v>536</v>
      </c>
      <c r="Q159">
        <v>1</v>
      </c>
      <c r="X159">
        <v>0.31</v>
      </c>
      <c r="Y159">
        <v>0</v>
      </c>
      <c r="Z159">
        <v>956.79</v>
      </c>
      <c r="AA159">
        <v>359.44</v>
      </c>
      <c r="AB159">
        <v>0</v>
      </c>
      <c r="AC159">
        <v>0</v>
      </c>
      <c r="AD159">
        <v>1</v>
      </c>
      <c r="AE159">
        <v>0</v>
      </c>
      <c r="AF159" t="s">
        <v>3</v>
      </c>
      <c r="AG159">
        <v>0.31</v>
      </c>
      <c r="AH159">
        <v>2</v>
      </c>
      <c r="AI159">
        <v>55575340</v>
      </c>
      <c r="AJ159">
        <v>163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2">
      <c r="A160">
        <f>ROW(Source!A577)</f>
        <v>577</v>
      </c>
      <c r="B160">
        <v>55575351</v>
      </c>
      <c r="C160">
        <v>55575342</v>
      </c>
      <c r="D160">
        <v>52263930</v>
      </c>
      <c r="E160">
        <v>27</v>
      </c>
      <c r="F160">
        <v>1</v>
      </c>
      <c r="G160">
        <v>27</v>
      </c>
      <c r="H160">
        <v>1</v>
      </c>
      <c r="I160" t="s">
        <v>530</v>
      </c>
      <c r="J160" t="s">
        <v>3</v>
      </c>
      <c r="K160" t="s">
        <v>531</v>
      </c>
      <c r="L160">
        <v>1191</v>
      </c>
      <c r="N160">
        <v>1013</v>
      </c>
      <c r="O160" t="s">
        <v>532</v>
      </c>
      <c r="P160" t="s">
        <v>532</v>
      </c>
      <c r="Q160">
        <v>1</v>
      </c>
      <c r="X160">
        <v>16.559999999999999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1</v>
      </c>
      <c r="AF160" t="s">
        <v>3</v>
      </c>
      <c r="AG160">
        <v>16.559999999999999</v>
      </c>
      <c r="AH160">
        <v>2</v>
      </c>
      <c r="AI160">
        <v>55575343</v>
      </c>
      <c r="AJ160">
        <v>164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2">
      <c r="A161">
        <f>ROW(Source!A577)</f>
        <v>577</v>
      </c>
      <c r="B161">
        <v>55575352</v>
      </c>
      <c r="C161">
        <v>55575342</v>
      </c>
      <c r="D161">
        <v>52276145</v>
      </c>
      <c r="E161">
        <v>1</v>
      </c>
      <c r="F161">
        <v>1</v>
      </c>
      <c r="G161">
        <v>27</v>
      </c>
      <c r="H161">
        <v>2</v>
      </c>
      <c r="I161" t="s">
        <v>626</v>
      </c>
      <c r="J161" t="s">
        <v>627</v>
      </c>
      <c r="K161" t="s">
        <v>628</v>
      </c>
      <c r="L161">
        <v>1368</v>
      </c>
      <c r="N161">
        <v>1011</v>
      </c>
      <c r="O161" t="s">
        <v>536</v>
      </c>
      <c r="P161" t="s">
        <v>536</v>
      </c>
      <c r="Q161">
        <v>1</v>
      </c>
      <c r="X161">
        <v>2.08</v>
      </c>
      <c r="Y161">
        <v>0</v>
      </c>
      <c r="Z161">
        <v>740.94</v>
      </c>
      <c r="AA161">
        <v>413.22</v>
      </c>
      <c r="AB161">
        <v>0</v>
      </c>
      <c r="AC161">
        <v>0</v>
      </c>
      <c r="AD161">
        <v>1</v>
      </c>
      <c r="AE161">
        <v>0</v>
      </c>
      <c r="AF161" t="s">
        <v>3</v>
      </c>
      <c r="AG161">
        <v>2.08</v>
      </c>
      <c r="AH161">
        <v>2</v>
      </c>
      <c r="AI161">
        <v>55575344</v>
      </c>
      <c r="AJ161">
        <v>165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2">
      <c r="A162">
        <f>ROW(Source!A577)</f>
        <v>577</v>
      </c>
      <c r="B162">
        <v>55575353</v>
      </c>
      <c r="C162">
        <v>55575342</v>
      </c>
      <c r="D162">
        <v>52276300</v>
      </c>
      <c r="E162">
        <v>1</v>
      </c>
      <c r="F162">
        <v>1</v>
      </c>
      <c r="G162">
        <v>27</v>
      </c>
      <c r="H162">
        <v>2</v>
      </c>
      <c r="I162" t="s">
        <v>629</v>
      </c>
      <c r="J162" t="s">
        <v>630</v>
      </c>
      <c r="K162" t="s">
        <v>631</v>
      </c>
      <c r="L162">
        <v>1368</v>
      </c>
      <c r="N162">
        <v>1011</v>
      </c>
      <c r="O162" t="s">
        <v>536</v>
      </c>
      <c r="P162" t="s">
        <v>536</v>
      </c>
      <c r="Q162">
        <v>1</v>
      </c>
      <c r="X162">
        <v>2.08</v>
      </c>
      <c r="Y162">
        <v>0</v>
      </c>
      <c r="Z162">
        <v>430.32</v>
      </c>
      <c r="AA162">
        <v>215.31</v>
      </c>
      <c r="AB162">
        <v>0</v>
      </c>
      <c r="AC162">
        <v>0</v>
      </c>
      <c r="AD162">
        <v>1</v>
      </c>
      <c r="AE162">
        <v>0</v>
      </c>
      <c r="AF162" t="s">
        <v>3</v>
      </c>
      <c r="AG162">
        <v>2.08</v>
      </c>
      <c r="AH162">
        <v>2</v>
      </c>
      <c r="AI162">
        <v>55575345</v>
      </c>
      <c r="AJ162">
        <v>166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>
        <f>ROW(Source!A577)</f>
        <v>577</v>
      </c>
      <c r="B163">
        <v>55575354</v>
      </c>
      <c r="C163">
        <v>55575342</v>
      </c>
      <c r="D163">
        <v>52276303</v>
      </c>
      <c r="E163">
        <v>1</v>
      </c>
      <c r="F163">
        <v>1</v>
      </c>
      <c r="G163">
        <v>27</v>
      </c>
      <c r="H163">
        <v>2</v>
      </c>
      <c r="I163" t="s">
        <v>632</v>
      </c>
      <c r="J163" t="s">
        <v>633</v>
      </c>
      <c r="K163" t="s">
        <v>634</v>
      </c>
      <c r="L163">
        <v>1368</v>
      </c>
      <c r="N163">
        <v>1011</v>
      </c>
      <c r="O163" t="s">
        <v>536</v>
      </c>
      <c r="P163" t="s">
        <v>536</v>
      </c>
      <c r="Q163">
        <v>1</v>
      </c>
      <c r="X163">
        <v>0.81</v>
      </c>
      <c r="Y163">
        <v>0</v>
      </c>
      <c r="Z163">
        <v>2020.59</v>
      </c>
      <c r="AA163">
        <v>458.56</v>
      </c>
      <c r="AB163">
        <v>0</v>
      </c>
      <c r="AC163">
        <v>0</v>
      </c>
      <c r="AD163">
        <v>1</v>
      </c>
      <c r="AE163">
        <v>0</v>
      </c>
      <c r="AF163" t="s">
        <v>3</v>
      </c>
      <c r="AG163">
        <v>0.81</v>
      </c>
      <c r="AH163">
        <v>2</v>
      </c>
      <c r="AI163">
        <v>55575346</v>
      </c>
      <c r="AJ163">
        <v>167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>
        <f>ROW(Source!A577)</f>
        <v>577</v>
      </c>
      <c r="B164">
        <v>55575355</v>
      </c>
      <c r="C164">
        <v>55575342</v>
      </c>
      <c r="D164">
        <v>52276327</v>
      </c>
      <c r="E164">
        <v>1</v>
      </c>
      <c r="F164">
        <v>1</v>
      </c>
      <c r="G164">
        <v>27</v>
      </c>
      <c r="H164">
        <v>2</v>
      </c>
      <c r="I164" t="s">
        <v>635</v>
      </c>
      <c r="J164" t="s">
        <v>636</v>
      </c>
      <c r="K164" t="s">
        <v>637</v>
      </c>
      <c r="L164">
        <v>1368</v>
      </c>
      <c r="N164">
        <v>1011</v>
      </c>
      <c r="O164" t="s">
        <v>536</v>
      </c>
      <c r="P164" t="s">
        <v>536</v>
      </c>
      <c r="Q164">
        <v>1</v>
      </c>
      <c r="X164">
        <v>1.94</v>
      </c>
      <c r="Y164">
        <v>0</v>
      </c>
      <c r="Z164">
        <v>1412.71</v>
      </c>
      <c r="AA164">
        <v>641.32000000000005</v>
      </c>
      <c r="AB164">
        <v>0</v>
      </c>
      <c r="AC164">
        <v>0</v>
      </c>
      <c r="AD164">
        <v>1</v>
      </c>
      <c r="AE164">
        <v>0</v>
      </c>
      <c r="AF164" t="s">
        <v>3</v>
      </c>
      <c r="AG164">
        <v>1.94</v>
      </c>
      <c r="AH164">
        <v>2</v>
      </c>
      <c r="AI164">
        <v>55575347</v>
      </c>
      <c r="AJ164">
        <v>168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2">
      <c r="A165">
        <f>ROW(Source!A577)</f>
        <v>577</v>
      </c>
      <c r="B165">
        <v>55575356</v>
      </c>
      <c r="C165">
        <v>55575342</v>
      </c>
      <c r="D165">
        <v>52276293</v>
      </c>
      <c r="E165">
        <v>1</v>
      </c>
      <c r="F165">
        <v>1</v>
      </c>
      <c r="G165">
        <v>27</v>
      </c>
      <c r="H165">
        <v>2</v>
      </c>
      <c r="I165" t="s">
        <v>638</v>
      </c>
      <c r="J165" t="s">
        <v>639</v>
      </c>
      <c r="K165" t="s">
        <v>640</v>
      </c>
      <c r="L165">
        <v>1368</v>
      </c>
      <c r="N165">
        <v>1011</v>
      </c>
      <c r="O165" t="s">
        <v>536</v>
      </c>
      <c r="P165" t="s">
        <v>536</v>
      </c>
      <c r="Q165">
        <v>1</v>
      </c>
      <c r="X165">
        <v>0.65</v>
      </c>
      <c r="Y165">
        <v>0</v>
      </c>
      <c r="Z165">
        <v>1213.3399999999999</v>
      </c>
      <c r="AA165">
        <v>461.6</v>
      </c>
      <c r="AB165">
        <v>0</v>
      </c>
      <c r="AC165">
        <v>0</v>
      </c>
      <c r="AD165">
        <v>1</v>
      </c>
      <c r="AE165">
        <v>0</v>
      </c>
      <c r="AF165" t="s">
        <v>3</v>
      </c>
      <c r="AG165">
        <v>0.65</v>
      </c>
      <c r="AH165">
        <v>2</v>
      </c>
      <c r="AI165">
        <v>55575348</v>
      </c>
      <c r="AJ165">
        <v>169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>
        <f>ROW(Source!A577)</f>
        <v>577</v>
      </c>
      <c r="B166">
        <v>55575357</v>
      </c>
      <c r="C166">
        <v>55575342</v>
      </c>
      <c r="D166">
        <v>52278255</v>
      </c>
      <c r="E166">
        <v>1</v>
      </c>
      <c r="F166">
        <v>1</v>
      </c>
      <c r="G166">
        <v>27</v>
      </c>
      <c r="H166">
        <v>3</v>
      </c>
      <c r="I166" t="s">
        <v>641</v>
      </c>
      <c r="J166" t="s">
        <v>642</v>
      </c>
      <c r="K166" t="s">
        <v>643</v>
      </c>
      <c r="L166">
        <v>1339</v>
      </c>
      <c r="N166">
        <v>1007</v>
      </c>
      <c r="O166" t="s">
        <v>175</v>
      </c>
      <c r="P166" t="s">
        <v>175</v>
      </c>
      <c r="Q166">
        <v>1</v>
      </c>
      <c r="X166">
        <v>110</v>
      </c>
      <c r="Y166">
        <v>590.78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 t="s">
        <v>3</v>
      </c>
      <c r="AG166">
        <v>110</v>
      </c>
      <c r="AH166">
        <v>2</v>
      </c>
      <c r="AI166">
        <v>55575349</v>
      </c>
      <c r="AJ166">
        <v>170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">
      <c r="A167">
        <f>ROW(Source!A577)</f>
        <v>577</v>
      </c>
      <c r="B167">
        <v>55575358</v>
      </c>
      <c r="C167">
        <v>55575342</v>
      </c>
      <c r="D167">
        <v>52279001</v>
      </c>
      <c r="E167">
        <v>1</v>
      </c>
      <c r="F167">
        <v>1</v>
      </c>
      <c r="G167">
        <v>27</v>
      </c>
      <c r="H167">
        <v>3</v>
      </c>
      <c r="I167" t="s">
        <v>556</v>
      </c>
      <c r="J167" t="s">
        <v>607</v>
      </c>
      <c r="K167" t="s">
        <v>558</v>
      </c>
      <c r="L167">
        <v>1339</v>
      </c>
      <c r="N167">
        <v>1007</v>
      </c>
      <c r="O167" t="s">
        <v>175</v>
      </c>
      <c r="P167" t="s">
        <v>175</v>
      </c>
      <c r="Q167">
        <v>1</v>
      </c>
      <c r="X167">
        <v>5</v>
      </c>
      <c r="Y167">
        <v>35.25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 t="s">
        <v>3</v>
      </c>
      <c r="AG167">
        <v>5</v>
      </c>
      <c r="AH167">
        <v>2</v>
      </c>
      <c r="AI167">
        <v>55575350</v>
      </c>
      <c r="AJ167">
        <v>171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2">
      <c r="A168">
        <f>ROW(Source!A578)</f>
        <v>578</v>
      </c>
      <c r="B168">
        <v>55575369</v>
      </c>
      <c r="C168">
        <v>55575359</v>
      </c>
      <c r="D168">
        <v>52263930</v>
      </c>
      <c r="E168">
        <v>27</v>
      </c>
      <c r="F168">
        <v>1</v>
      </c>
      <c r="G168">
        <v>27</v>
      </c>
      <c r="H168">
        <v>1</v>
      </c>
      <c r="I168" t="s">
        <v>530</v>
      </c>
      <c r="J168" t="s">
        <v>3</v>
      </c>
      <c r="K168" t="s">
        <v>531</v>
      </c>
      <c r="L168">
        <v>1191</v>
      </c>
      <c r="N168">
        <v>1013</v>
      </c>
      <c r="O168" t="s">
        <v>532</v>
      </c>
      <c r="P168" t="s">
        <v>532</v>
      </c>
      <c r="Q168">
        <v>1</v>
      </c>
      <c r="X168">
        <v>24.84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 t="s">
        <v>3</v>
      </c>
      <c r="AG168">
        <v>24.84</v>
      </c>
      <c r="AH168">
        <v>2</v>
      </c>
      <c r="AI168">
        <v>55575360</v>
      </c>
      <c r="AJ168">
        <v>172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2">
      <c r="A169">
        <f>ROW(Source!A578)</f>
        <v>578</v>
      </c>
      <c r="B169">
        <v>55575370</v>
      </c>
      <c r="C169">
        <v>55575359</v>
      </c>
      <c r="D169">
        <v>52276122</v>
      </c>
      <c r="E169">
        <v>1</v>
      </c>
      <c r="F169">
        <v>1</v>
      </c>
      <c r="G169">
        <v>27</v>
      </c>
      <c r="H169">
        <v>2</v>
      </c>
      <c r="I169" t="s">
        <v>623</v>
      </c>
      <c r="J169" t="s">
        <v>624</v>
      </c>
      <c r="K169" t="s">
        <v>625</v>
      </c>
      <c r="L169">
        <v>1368</v>
      </c>
      <c r="N169">
        <v>1011</v>
      </c>
      <c r="O169" t="s">
        <v>536</v>
      </c>
      <c r="P169" t="s">
        <v>536</v>
      </c>
      <c r="Q169">
        <v>1</v>
      </c>
      <c r="X169">
        <v>2.94</v>
      </c>
      <c r="Y169">
        <v>0</v>
      </c>
      <c r="Z169">
        <v>956.79</v>
      </c>
      <c r="AA169">
        <v>359.44</v>
      </c>
      <c r="AB169">
        <v>0</v>
      </c>
      <c r="AC169">
        <v>0</v>
      </c>
      <c r="AD169">
        <v>1</v>
      </c>
      <c r="AE169">
        <v>0</v>
      </c>
      <c r="AF169" t="s">
        <v>3</v>
      </c>
      <c r="AG169">
        <v>2.94</v>
      </c>
      <c r="AH169">
        <v>2</v>
      </c>
      <c r="AI169">
        <v>55575361</v>
      </c>
      <c r="AJ169">
        <v>173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>
        <f>ROW(Source!A578)</f>
        <v>578</v>
      </c>
      <c r="B170">
        <v>55575371</v>
      </c>
      <c r="C170">
        <v>55575359</v>
      </c>
      <c r="D170">
        <v>52276303</v>
      </c>
      <c r="E170">
        <v>1</v>
      </c>
      <c r="F170">
        <v>1</v>
      </c>
      <c r="G170">
        <v>27</v>
      </c>
      <c r="H170">
        <v>2</v>
      </c>
      <c r="I170" t="s">
        <v>632</v>
      </c>
      <c r="J170" t="s">
        <v>633</v>
      </c>
      <c r="K170" t="s">
        <v>634</v>
      </c>
      <c r="L170">
        <v>1368</v>
      </c>
      <c r="N170">
        <v>1011</v>
      </c>
      <c r="O170" t="s">
        <v>536</v>
      </c>
      <c r="P170" t="s">
        <v>536</v>
      </c>
      <c r="Q170">
        <v>1</v>
      </c>
      <c r="X170">
        <v>1.1399999999999999</v>
      </c>
      <c r="Y170">
        <v>0</v>
      </c>
      <c r="Z170">
        <v>2020.59</v>
      </c>
      <c r="AA170">
        <v>458.56</v>
      </c>
      <c r="AB170">
        <v>0</v>
      </c>
      <c r="AC170">
        <v>0</v>
      </c>
      <c r="AD170">
        <v>1</v>
      </c>
      <c r="AE170">
        <v>0</v>
      </c>
      <c r="AF170" t="s">
        <v>3</v>
      </c>
      <c r="AG170">
        <v>1.1399999999999999</v>
      </c>
      <c r="AH170">
        <v>2</v>
      </c>
      <c r="AI170">
        <v>55575362</v>
      </c>
      <c r="AJ170">
        <v>174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>
        <f>ROW(Source!A578)</f>
        <v>578</v>
      </c>
      <c r="B171">
        <v>55575372</v>
      </c>
      <c r="C171">
        <v>55575359</v>
      </c>
      <c r="D171">
        <v>52276288</v>
      </c>
      <c r="E171">
        <v>1</v>
      </c>
      <c r="F171">
        <v>1</v>
      </c>
      <c r="G171">
        <v>27</v>
      </c>
      <c r="H171">
        <v>2</v>
      </c>
      <c r="I171" t="s">
        <v>644</v>
      </c>
      <c r="J171" t="s">
        <v>645</v>
      </c>
      <c r="K171" t="s">
        <v>646</v>
      </c>
      <c r="L171">
        <v>1368</v>
      </c>
      <c r="N171">
        <v>1011</v>
      </c>
      <c r="O171" t="s">
        <v>536</v>
      </c>
      <c r="P171" t="s">
        <v>536</v>
      </c>
      <c r="Q171">
        <v>1</v>
      </c>
      <c r="X171">
        <v>8.9600000000000009</v>
      </c>
      <c r="Y171">
        <v>0</v>
      </c>
      <c r="Z171">
        <v>1261.8699999999999</v>
      </c>
      <c r="AA171">
        <v>530.02</v>
      </c>
      <c r="AB171">
        <v>0</v>
      </c>
      <c r="AC171">
        <v>0</v>
      </c>
      <c r="AD171">
        <v>1</v>
      </c>
      <c r="AE171">
        <v>0</v>
      </c>
      <c r="AF171" t="s">
        <v>3</v>
      </c>
      <c r="AG171">
        <v>8.9600000000000009</v>
      </c>
      <c r="AH171">
        <v>2</v>
      </c>
      <c r="AI171">
        <v>55575363</v>
      </c>
      <c r="AJ171">
        <v>175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1:44" x14ac:dyDescent="0.2">
      <c r="A172">
        <f>ROW(Source!A578)</f>
        <v>578</v>
      </c>
      <c r="B172">
        <v>55575373</v>
      </c>
      <c r="C172">
        <v>55575359</v>
      </c>
      <c r="D172">
        <v>52276289</v>
      </c>
      <c r="E172">
        <v>1</v>
      </c>
      <c r="F172">
        <v>1</v>
      </c>
      <c r="G172">
        <v>27</v>
      </c>
      <c r="H172">
        <v>2</v>
      </c>
      <c r="I172" t="s">
        <v>647</v>
      </c>
      <c r="J172" t="s">
        <v>648</v>
      </c>
      <c r="K172" t="s">
        <v>649</v>
      </c>
      <c r="L172">
        <v>1368</v>
      </c>
      <c r="N172">
        <v>1011</v>
      </c>
      <c r="O172" t="s">
        <v>536</v>
      </c>
      <c r="P172" t="s">
        <v>536</v>
      </c>
      <c r="Q172">
        <v>1</v>
      </c>
      <c r="X172">
        <v>18.25</v>
      </c>
      <c r="Y172">
        <v>0</v>
      </c>
      <c r="Z172">
        <v>1827.95</v>
      </c>
      <c r="AA172">
        <v>720.55</v>
      </c>
      <c r="AB172">
        <v>0</v>
      </c>
      <c r="AC172">
        <v>0</v>
      </c>
      <c r="AD172">
        <v>1</v>
      </c>
      <c r="AE172">
        <v>0</v>
      </c>
      <c r="AF172" t="s">
        <v>3</v>
      </c>
      <c r="AG172">
        <v>18.25</v>
      </c>
      <c r="AH172">
        <v>2</v>
      </c>
      <c r="AI172">
        <v>55575364</v>
      </c>
      <c r="AJ172">
        <v>176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>
        <f>ROW(Source!A578)</f>
        <v>578</v>
      </c>
      <c r="B173">
        <v>55575374</v>
      </c>
      <c r="C173">
        <v>55575359</v>
      </c>
      <c r="D173">
        <v>52276327</v>
      </c>
      <c r="E173">
        <v>1</v>
      </c>
      <c r="F173">
        <v>1</v>
      </c>
      <c r="G173">
        <v>27</v>
      </c>
      <c r="H173">
        <v>2</v>
      </c>
      <c r="I173" t="s">
        <v>635</v>
      </c>
      <c r="J173" t="s">
        <v>636</v>
      </c>
      <c r="K173" t="s">
        <v>637</v>
      </c>
      <c r="L173">
        <v>1368</v>
      </c>
      <c r="N173">
        <v>1011</v>
      </c>
      <c r="O173" t="s">
        <v>536</v>
      </c>
      <c r="P173" t="s">
        <v>536</v>
      </c>
      <c r="Q173">
        <v>1</v>
      </c>
      <c r="X173">
        <v>2.2400000000000002</v>
      </c>
      <c r="Y173">
        <v>0</v>
      </c>
      <c r="Z173">
        <v>1412.71</v>
      </c>
      <c r="AA173">
        <v>641.32000000000005</v>
      </c>
      <c r="AB173">
        <v>0</v>
      </c>
      <c r="AC173">
        <v>0</v>
      </c>
      <c r="AD173">
        <v>1</v>
      </c>
      <c r="AE173">
        <v>0</v>
      </c>
      <c r="AF173" t="s">
        <v>3</v>
      </c>
      <c r="AG173">
        <v>2.2400000000000002</v>
      </c>
      <c r="AH173">
        <v>2</v>
      </c>
      <c r="AI173">
        <v>55575365</v>
      </c>
      <c r="AJ173">
        <v>177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 x14ac:dyDescent="0.2">
      <c r="A174">
        <f>ROW(Source!A578)</f>
        <v>578</v>
      </c>
      <c r="B174">
        <v>55575375</v>
      </c>
      <c r="C174">
        <v>55575359</v>
      </c>
      <c r="D174">
        <v>52276293</v>
      </c>
      <c r="E174">
        <v>1</v>
      </c>
      <c r="F174">
        <v>1</v>
      </c>
      <c r="G174">
        <v>27</v>
      </c>
      <c r="H174">
        <v>2</v>
      </c>
      <c r="I174" t="s">
        <v>638</v>
      </c>
      <c r="J174" t="s">
        <v>639</v>
      </c>
      <c r="K174" t="s">
        <v>640</v>
      </c>
      <c r="L174">
        <v>1368</v>
      </c>
      <c r="N174">
        <v>1011</v>
      </c>
      <c r="O174" t="s">
        <v>536</v>
      </c>
      <c r="P174" t="s">
        <v>536</v>
      </c>
      <c r="Q174">
        <v>1</v>
      </c>
      <c r="X174">
        <v>0.65</v>
      </c>
      <c r="Y174">
        <v>0</v>
      </c>
      <c r="Z174">
        <v>1213.3399999999999</v>
      </c>
      <c r="AA174">
        <v>461.6</v>
      </c>
      <c r="AB174">
        <v>0</v>
      </c>
      <c r="AC174">
        <v>0</v>
      </c>
      <c r="AD174">
        <v>1</v>
      </c>
      <c r="AE174">
        <v>0</v>
      </c>
      <c r="AF174" t="s">
        <v>3</v>
      </c>
      <c r="AG174">
        <v>0.65</v>
      </c>
      <c r="AH174">
        <v>2</v>
      </c>
      <c r="AI174">
        <v>55575366</v>
      </c>
      <c r="AJ174">
        <v>178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 x14ac:dyDescent="0.2">
      <c r="A175">
        <f>ROW(Source!A578)</f>
        <v>578</v>
      </c>
      <c r="B175">
        <v>55575376</v>
      </c>
      <c r="C175">
        <v>55575359</v>
      </c>
      <c r="D175">
        <v>52278281</v>
      </c>
      <c r="E175">
        <v>1</v>
      </c>
      <c r="F175">
        <v>1</v>
      </c>
      <c r="G175">
        <v>27</v>
      </c>
      <c r="H175">
        <v>3</v>
      </c>
      <c r="I175" t="s">
        <v>650</v>
      </c>
      <c r="J175" t="s">
        <v>651</v>
      </c>
      <c r="K175" t="s">
        <v>652</v>
      </c>
      <c r="L175">
        <v>1339</v>
      </c>
      <c r="N175">
        <v>1007</v>
      </c>
      <c r="O175" t="s">
        <v>175</v>
      </c>
      <c r="P175" t="s">
        <v>175</v>
      </c>
      <c r="Q175">
        <v>1</v>
      </c>
      <c r="X175">
        <v>126</v>
      </c>
      <c r="Y175">
        <v>1763.75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 t="s">
        <v>3</v>
      </c>
      <c r="AG175">
        <v>126</v>
      </c>
      <c r="AH175">
        <v>2</v>
      </c>
      <c r="AI175">
        <v>55575367</v>
      </c>
      <c r="AJ175">
        <v>179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2">
      <c r="A176">
        <f>ROW(Source!A578)</f>
        <v>578</v>
      </c>
      <c r="B176">
        <v>55575377</v>
      </c>
      <c r="C176">
        <v>55575359</v>
      </c>
      <c r="D176">
        <v>52279001</v>
      </c>
      <c r="E176">
        <v>1</v>
      </c>
      <c r="F176">
        <v>1</v>
      </c>
      <c r="G176">
        <v>27</v>
      </c>
      <c r="H176">
        <v>3</v>
      </c>
      <c r="I176" t="s">
        <v>556</v>
      </c>
      <c r="J176" t="s">
        <v>607</v>
      </c>
      <c r="K176" t="s">
        <v>558</v>
      </c>
      <c r="L176">
        <v>1339</v>
      </c>
      <c r="N176">
        <v>1007</v>
      </c>
      <c r="O176" t="s">
        <v>175</v>
      </c>
      <c r="P176" t="s">
        <v>175</v>
      </c>
      <c r="Q176">
        <v>1</v>
      </c>
      <c r="X176">
        <v>7</v>
      </c>
      <c r="Y176">
        <v>35.25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 t="s">
        <v>3</v>
      </c>
      <c r="AG176">
        <v>7</v>
      </c>
      <c r="AH176">
        <v>2</v>
      </c>
      <c r="AI176">
        <v>55575368</v>
      </c>
      <c r="AJ176">
        <v>180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>
        <f>ROW(Source!A579)</f>
        <v>579</v>
      </c>
      <c r="B177">
        <v>55575382</v>
      </c>
      <c r="C177">
        <v>55575378</v>
      </c>
      <c r="D177">
        <v>52263930</v>
      </c>
      <c r="E177">
        <v>27</v>
      </c>
      <c r="F177">
        <v>1</v>
      </c>
      <c r="G177">
        <v>27</v>
      </c>
      <c r="H177">
        <v>1</v>
      </c>
      <c r="I177" t="s">
        <v>530</v>
      </c>
      <c r="J177" t="s">
        <v>3</v>
      </c>
      <c r="K177" t="s">
        <v>531</v>
      </c>
      <c r="L177">
        <v>1191</v>
      </c>
      <c r="N177">
        <v>1013</v>
      </c>
      <c r="O177" t="s">
        <v>532</v>
      </c>
      <c r="P177" t="s">
        <v>532</v>
      </c>
      <c r="Q177">
        <v>1</v>
      </c>
      <c r="X177">
        <v>13.57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 t="s">
        <v>3</v>
      </c>
      <c r="AG177">
        <v>13.57</v>
      </c>
      <c r="AH177">
        <v>2</v>
      </c>
      <c r="AI177">
        <v>55575379</v>
      </c>
      <c r="AJ177">
        <v>181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>
        <f>ROW(Source!A579)</f>
        <v>579</v>
      </c>
      <c r="B178">
        <v>55575383</v>
      </c>
      <c r="C178">
        <v>55575378</v>
      </c>
      <c r="D178">
        <v>52276290</v>
      </c>
      <c r="E178">
        <v>1</v>
      </c>
      <c r="F178">
        <v>1</v>
      </c>
      <c r="G178">
        <v>27</v>
      </c>
      <c r="H178">
        <v>2</v>
      </c>
      <c r="I178" t="s">
        <v>568</v>
      </c>
      <c r="J178" t="s">
        <v>569</v>
      </c>
      <c r="K178" t="s">
        <v>570</v>
      </c>
      <c r="L178">
        <v>1368</v>
      </c>
      <c r="N178">
        <v>1011</v>
      </c>
      <c r="O178" t="s">
        <v>536</v>
      </c>
      <c r="P178" t="s">
        <v>536</v>
      </c>
      <c r="Q178">
        <v>1</v>
      </c>
      <c r="X178">
        <v>0.46</v>
      </c>
      <c r="Y178">
        <v>0</v>
      </c>
      <c r="Z178">
        <v>888.61</v>
      </c>
      <c r="AA178">
        <v>396.74</v>
      </c>
      <c r="AB178">
        <v>0</v>
      </c>
      <c r="AC178">
        <v>0</v>
      </c>
      <c r="AD178">
        <v>1</v>
      </c>
      <c r="AE178">
        <v>0</v>
      </c>
      <c r="AF178" t="s">
        <v>3</v>
      </c>
      <c r="AG178">
        <v>0.46</v>
      </c>
      <c r="AH178">
        <v>2</v>
      </c>
      <c r="AI178">
        <v>55575380</v>
      </c>
      <c r="AJ178">
        <v>182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">
      <c r="A179">
        <f>ROW(Source!A579)</f>
        <v>579</v>
      </c>
      <c r="B179">
        <v>55575384</v>
      </c>
      <c r="C179">
        <v>55575378</v>
      </c>
      <c r="D179">
        <v>52276291</v>
      </c>
      <c r="E179">
        <v>1</v>
      </c>
      <c r="F179">
        <v>1</v>
      </c>
      <c r="G179">
        <v>27</v>
      </c>
      <c r="H179">
        <v>2</v>
      </c>
      <c r="I179" t="s">
        <v>571</v>
      </c>
      <c r="J179" t="s">
        <v>572</v>
      </c>
      <c r="K179" t="s">
        <v>573</v>
      </c>
      <c r="L179">
        <v>1368</v>
      </c>
      <c r="N179">
        <v>1011</v>
      </c>
      <c r="O179" t="s">
        <v>536</v>
      </c>
      <c r="P179" t="s">
        <v>536</v>
      </c>
      <c r="Q179">
        <v>1</v>
      </c>
      <c r="X179">
        <v>1.39</v>
      </c>
      <c r="Y179">
        <v>0</v>
      </c>
      <c r="Z179">
        <v>880.59</v>
      </c>
      <c r="AA179">
        <v>534.02</v>
      </c>
      <c r="AB179">
        <v>0</v>
      </c>
      <c r="AC179">
        <v>0</v>
      </c>
      <c r="AD179">
        <v>1</v>
      </c>
      <c r="AE179">
        <v>0</v>
      </c>
      <c r="AF179" t="s">
        <v>3</v>
      </c>
      <c r="AG179">
        <v>1.39</v>
      </c>
      <c r="AH179">
        <v>2</v>
      </c>
      <c r="AI179">
        <v>55575381</v>
      </c>
      <c r="AJ179">
        <v>183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>
        <f>ROW(Source!A579)</f>
        <v>579</v>
      </c>
      <c r="B180">
        <v>55575385</v>
      </c>
      <c r="C180">
        <v>55575378</v>
      </c>
      <c r="D180">
        <v>52280183</v>
      </c>
      <c r="E180">
        <v>1</v>
      </c>
      <c r="F180">
        <v>1</v>
      </c>
      <c r="G180">
        <v>27</v>
      </c>
      <c r="H180">
        <v>3</v>
      </c>
      <c r="I180" t="s">
        <v>137</v>
      </c>
      <c r="J180" t="s">
        <v>139</v>
      </c>
      <c r="K180" t="s">
        <v>138</v>
      </c>
      <c r="L180">
        <v>1348</v>
      </c>
      <c r="N180">
        <v>1009</v>
      </c>
      <c r="O180" t="s">
        <v>120</v>
      </c>
      <c r="P180" t="s">
        <v>120</v>
      </c>
      <c r="Q180">
        <v>1000</v>
      </c>
      <c r="X180">
        <v>9.58</v>
      </c>
      <c r="Y180">
        <v>2690.29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 t="s">
        <v>3</v>
      </c>
      <c r="AG180">
        <v>9.58</v>
      </c>
      <c r="AH180">
        <v>2</v>
      </c>
      <c r="AI180">
        <v>55575387</v>
      </c>
      <c r="AJ180">
        <v>184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>
        <f>ROW(Source!A582)</f>
        <v>582</v>
      </c>
      <c r="B181">
        <v>55575399</v>
      </c>
      <c r="C181">
        <v>55575390</v>
      </c>
      <c r="D181">
        <v>52263930</v>
      </c>
      <c r="E181">
        <v>27</v>
      </c>
      <c r="F181">
        <v>1</v>
      </c>
      <c r="G181">
        <v>27</v>
      </c>
      <c r="H181">
        <v>1</v>
      </c>
      <c r="I181" t="s">
        <v>530</v>
      </c>
      <c r="J181" t="s">
        <v>3</v>
      </c>
      <c r="K181" t="s">
        <v>531</v>
      </c>
      <c r="L181">
        <v>1191</v>
      </c>
      <c r="N181">
        <v>1013</v>
      </c>
      <c r="O181" t="s">
        <v>532</v>
      </c>
      <c r="P181" t="s">
        <v>532</v>
      </c>
      <c r="Q181">
        <v>1</v>
      </c>
      <c r="X181">
        <v>18.440000000000001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1</v>
      </c>
      <c r="AF181" t="s">
        <v>3</v>
      </c>
      <c r="AG181">
        <v>18.440000000000001</v>
      </c>
      <c r="AH181">
        <v>2</v>
      </c>
      <c r="AI181">
        <v>55575391</v>
      </c>
      <c r="AJ181">
        <v>186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>
        <f>ROW(Source!A582)</f>
        <v>582</v>
      </c>
      <c r="B182">
        <v>55575400</v>
      </c>
      <c r="C182">
        <v>55575390</v>
      </c>
      <c r="D182">
        <v>52276789</v>
      </c>
      <c r="E182">
        <v>1</v>
      </c>
      <c r="F182">
        <v>1</v>
      </c>
      <c r="G182">
        <v>27</v>
      </c>
      <c r="H182">
        <v>2</v>
      </c>
      <c r="I182" t="s">
        <v>574</v>
      </c>
      <c r="J182" t="s">
        <v>575</v>
      </c>
      <c r="K182" t="s">
        <v>576</v>
      </c>
      <c r="L182">
        <v>1368</v>
      </c>
      <c r="N182">
        <v>1011</v>
      </c>
      <c r="O182" t="s">
        <v>536</v>
      </c>
      <c r="P182" t="s">
        <v>536</v>
      </c>
      <c r="Q182">
        <v>1</v>
      </c>
      <c r="X182">
        <v>2.64</v>
      </c>
      <c r="Y182">
        <v>0</v>
      </c>
      <c r="Z182">
        <v>531.41</v>
      </c>
      <c r="AA182">
        <v>373.56</v>
      </c>
      <c r="AB182">
        <v>0</v>
      </c>
      <c r="AC182">
        <v>0</v>
      </c>
      <c r="AD182">
        <v>1</v>
      </c>
      <c r="AE182">
        <v>0</v>
      </c>
      <c r="AF182" t="s">
        <v>3</v>
      </c>
      <c r="AG182">
        <v>2.64</v>
      </c>
      <c r="AH182">
        <v>2</v>
      </c>
      <c r="AI182">
        <v>55575392</v>
      </c>
      <c r="AJ182">
        <v>187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>
        <f>ROW(Source!A582)</f>
        <v>582</v>
      </c>
      <c r="B183">
        <v>55575401</v>
      </c>
      <c r="C183">
        <v>55575390</v>
      </c>
      <c r="D183">
        <v>52277012</v>
      </c>
      <c r="E183">
        <v>1</v>
      </c>
      <c r="F183">
        <v>1</v>
      </c>
      <c r="G183">
        <v>27</v>
      </c>
      <c r="H183">
        <v>2</v>
      </c>
      <c r="I183" t="s">
        <v>577</v>
      </c>
      <c r="J183" t="s">
        <v>578</v>
      </c>
      <c r="K183" t="s">
        <v>579</v>
      </c>
      <c r="L183">
        <v>1368</v>
      </c>
      <c r="N183">
        <v>1011</v>
      </c>
      <c r="O183" t="s">
        <v>536</v>
      </c>
      <c r="P183" t="s">
        <v>536</v>
      </c>
      <c r="Q183">
        <v>1</v>
      </c>
      <c r="X183">
        <v>1.18</v>
      </c>
      <c r="Y183">
        <v>0</v>
      </c>
      <c r="Z183">
        <v>7.44</v>
      </c>
      <c r="AA183">
        <v>0.98</v>
      </c>
      <c r="AB183">
        <v>0</v>
      </c>
      <c r="AC183">
        <v>0</v>
      </c>
      <c r="AD183">
        <v>1</v>
      </c>
      <c r="AE183">
        <v>0</v>
      </c>
      <c r="AF183" t="s">
        <v>3</v>
      </c>
      <c r="AG183">
        <v>1.18</v>
      </c>
      <c r="AH183">
        <v>2</v>
      </c>
      <c r="AI183">
        <v>55575393</v>
      </c>
      <c r="AJ183">
        <v>188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</row>
    <row r="184" spans="1:44" x14ac:dyDescent="0.2">
      <c r="A184">
        <f>ROW(Source!A582)</f>
        <v>582</v>
      </c>
      <c r="B184">
        <v>55575402</v>
      </c>
      <c r="C184">
        <v>55575390</v>
      </c>
      <c r="D184">
        <v>52276214</v>
      </c>
      <c r="E184">
        <v>1</v>
      </c>
      <c r="F184">
        <v>1</v>
      </c>
      <c r="G184">
        <v>27</v>
      </c>
      <c r="H184">
        <v>2</v>
      </c>
      <c r="I184" t="s">
        <v>580</v>
      </c>
      <c r="J184" t="s">
        <v>581</v>
      </c>
      <c r="K184" t="s">
        <v>582</v>
      </c>
      <c r="L184">
        <v>1368</v>
      </c>
      <c r="N184">
        <v>1011</v>
      </c>
      <c r="O184" t="s">
        <v>536</v>
      </c>
      <c r="P184" t="s">
        <v>536</v>
      </c>
      <c r="Q184">
        <v>1</v>
      </c>
      <c r="X184">
        <v>0.01</v>
      </c>
      <c r="Y184">
        <v>0</v>
      </c>
      <c r="Z184">
        <v>616.73</v>
      </c>
      <c r="AA184">
        <v>511.29</v>
      </c>
      <c r="AB184">
        <v>0</v>
      </c>
      <c r="AC184">
        <v>0</v>
      </c>
      <c r="AD184">
        <v>1</v>
      </c>
      <c r="AE184">
        <v>0</v>
      </c>
      <c r="AF184" t="s">
        <v>3</v>
      </c>
      <c r="AG184">
        <v>0.01</v>
      </c>
      <c r="AH184">
        <v>2</v>
      </c>
      <c r="AI184">
        <v>55575394</v>
      </c>
      <c r="AJ184">
        <v>189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>
        <f>ROW(Source!A582)</f>
        <v>582</v>
      </c>
      <c r="B185">
        <v>55575403</v>
      </c>
      <c r="C185">
        <v>55575390</v>
      </c>
      <c r="D185">
        <v>52276398</v>
      </c>
      <c r="E185">
        <v>1</v>
      </c>
      <c r="F185">
        <v>1</v>
      </c>
      <c r="G185">
        <v>27</v>
      </c>
      <c r="H185">
        <v>2</v>
      </c>
      <c r="I185" t="s">
        <v>583</v>
      </c>
      <c r="J185" t="s">
        <v>584</v>
      </c>
      <c r="K185" t="s">
        <v>585</v>
      </c>
      <c r="L185">
        <v>1368</v>
      </c>
      <c r="N185">
        <v>1011</v>
      </c>
      <c r="O185" t="s">
        <v>536</v>
      </c>
      <c r="P185" t="s">
        <v>536</v>
      </c>
      <c r="Q185">
        <v>1</v>
      </c>
      <c r="X185">
        <v>2.64</v>
      </c>
      <c r="Y185">
        <v>0</v>
      </c>
      <c r="Z185">
        <v>454.31</v>
      </c>
      <c r="AA185">
        <v>405.68</v>
      </c>
      <c r="AB185">
        <v>0</v>
      </c>
      <c r="AC185">
        <v>0</v>
      </c>
      <c r="AD185">
        <v>1</v>
      </c>
      <c r="AE185">
        <v>0</v>
      </c>
      <c r="AF185" t="s">
        <v>3</v>
      </c>
      <c r="AG185">
        <v>2.64</v>
      </c>
      <c r="AH185">
        <v>2</v>
      </c>
      <c r="AI185">
        <v>55575395</v>
      </c>
      <c r="AJ185">
        <v>190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</row>
    <row r="186" spans="1:44" x14ac:dyDescent="0.2">
      <c r="A186">
        <f>ROW(Source!A582)</f>
        <v>582</v>
      </c>
      <c r="B186">
        <v>55575404</v>
      </c>
      <c r="C186">
        <v>55575390</v>
      </c>
      <c r="D186">
        <v>52279222</v>
      </c>
      <c r="E186">
        <v>1</v>
      </c>
      <c r="F186">
        <v>1</v>
      </c>
      <c r="G186">
        <v>27</v>
      </c>
      <c r="H186">
        <v>3</v>
      </c>
      <c r="I186" t="s">
        <v>586</v>
      </c>
      <c r="J186" t="s">
        <v>587</v>
      </c>
      <c r="K186" t="s">
        <v>588</v>
      </c>
      <c r="L186">
        <v>1327</v>
      </c>
      <c r="N186">
        <v>1005</v>
      </c>
      <c r="O186" t="s">
        <v>549</v>
      </c>
      <c r="P186" t="s">
        <v>549</v>
      </c>
      <c r="Q186">
        <v>1</v>
      </c>
      <c r="X186">
        <v>5.6</v>
      </c>
      <c r="Y186">
        <v>12.02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 t="s">
        <v>3</v>
      </c>
      <c r="AG186">
        <v>5.6</v>
      </c>
      <c r="AH186">
        <v>2</v>
      </c>
      <c r="AI186">
        <v>55575396</v>
      </c>
      <c r="AJ186">
        <v>191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>
        <f>ROW(Source!A582)</f>
        <v>582</v>
      </c>
      <c r="B187">
        <v>55575405</v>
      </c>
      <c r="C187">
        <v>55575390</v>
      </c>
      <c r="D187">
        <v>52279309</v>
      </c>
      <c r="E187">
        <v>1</v>
      </c>
      <c r="F187">
        <v>1</v>
      </c>
      <c r="G187">
        <v>27</v>
      </c>
      <c r="H187">
        <v>3</v>
      </c>
      <c r="I187" t="s">
        <v>589</v>
      </c>
      <c r="J187" t="s">
        <v>590</v>
      </c>
      <c r="K187" t="s">
        <v>591</v>
      </c>
      <c r="L187">
        <v>1348</v>
      </c>
      <c r="N187">
        <v>1009</v>
      </c>
      <c r="O187" t="s">
        <v>120</v>
      </c>
      <c r="P187" t="s">
        <v>120</v>
      </c>
      <c r="Q187">
        <v>1000</v>
      </c>
      <c r="X187">
        <v>3.15E-3</v>
      </c>
      <c r="Y187">
        <v>343020.03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 t="s">
        <v>3</v>
      </c>
      <c r="AG187">
        <v>3.15E-3</v>
      </c>
      <c r="AH187">
        <v>2</v>
      </c>
      <c r="AI187">
        <v>55575397</v>
      </c>
      <c r="AJ187">
        <v>192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>
        <f>ROW(Source!A582)</f>
        <v>582</v>
      </c>
      <c r="B188">
        <v>55575406</v>
      </c>
      <c r="C188">
        <v>55575390</v>
      </c>
      <c r="D188">
        <v>52279526</v>
      </c>
      <c r="E188">
        <v>1</v>
      </c>
      <c r="F188">
        <v>1</v>
      </c>
      <c r="G188">
        <v>27</v>
      </c>
      <c r="H188">
        <v>3</v>
      </c>
      <c r="I188" t="s">
        <v>149</v>
      </c>
      <c r="J188" t="s">
        <v>152</v>
      </c>
      <c r="K188" t="s">
        <v>150</v>
      </c>
      <c r="L188">
        <v>1346</v>
      </c>
      <c r="N188">
        <v>1009</v>
      </c>
      <c r="O188" t="s">
        <v>151</v>
      </c>
      <c r="P188" t="s">
        <v>151</v>
      </c>
      <c r="Q188">
        <v>1</v>
      </c>
      <c r="X188">
        <v>735</v>
      </c>
      <c r="Y188">
        <v>17.77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 t="s">
        <v>3</v>
      </c>
      <c r="AG188">
        <v>735</v>
      </c>
      <c r="AH188">
        <v>2</v>
      </c>
      <c r="AI188">
        <v>55575410</v>
      </c>
      <c r="AJ188">
        <v>193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>
        <f>ROW(Source!A582)</f>
        <v>582</v>
      </c>
      <c r="B189">
        <v>55575407</v>
      </c>
      <c r="C189">
        <v>55575390</v>
      </c>
      <c r="D189">
        <v>52279533</v>
      </c>
      <c r="E189">
        <v>1</v>
      </c>
      <c r="F189">
        <v>1</v>
      </c>
      <c r="G189">
        <v>27</v>
      </c>
      <c r="H189">
        <v>3</v>
      </c>
      <c r="I189" t="s">
        <v>592</v>
      </c>
      <c r="J189" t="s">
        <v>593</v>
      </c>
      <c r="K189" t="s">
        <v>594</v>
      </c>
      <c r="L189">
        <v>1346</v>
      </c>
      <c r="N189">
        <v>1009</v>
      </c>
      <c r="O189" t="s">
        <v>151</v>
      </c>
      <c r="P189" t="s">
        <v>151</v>
      </c>
      <c r="Q189">
        <v>1</v>
      </c>
      <c r="X189">
        <v>241.5</v>
      </c>
      <c r="Y189">
        <v>202.34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 t="s">
        <v>3</v>
      </c>
      <c r="AG189">
        <v>241.5</v>
      </c>
      <c r="AH189">
        <v>2</v>
      </c>
      <c r="AI189">
        <v>55575398</v>
      </c>
      <c r="AJ189">
        <v>195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</row>
    <row r="190" spans="1:44" x14ac:dyDescent="0.2">
      <c r="A190">
        <f>ROW(Source!A582)</f>
        <v>582</v>
      </c>
      <c r="B190">
        <v>55575408</v>
      </c>
      <c r="C190">
        <v>55575390</v>
      </c>
      <c r="D190">
        <v>52277500</v>
      </c>
      <c r="E190">
        <v>1</v>
      </c>
      <c r="F190">
        <v>1</v>
      </c>
      <c r="G190">
        <v>27</v>
      </c>
      <c r="H190">
        <v>3</v>
      </c>
      <c r="I190" t="s">
        <v>154</v>
      </c>
      <c r="J190" t="s">
        <v>156</v>
      </c>
      <c r="K190" t="s">
        <v>155</v>
      </c>
      <c r="L190">
        <v>1348</v>
      </c>
      <c r="N190">
        <v>1009</v>
      </c>
      <c r="O190" t="s">
        <v>120</v>
      </c>
      <c r="P190" t="s">
        <v>120</v>
      </c>
      <c r="Q190">
        <v>1000</v>
      </c>
      <c r="X190">
        <v>5.2499999999999998E-2</v>
      </c>
      <c r="Y190">
        <v>748299.67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 t="s">
        <v>3</v>
      </c>
      <c r="AG190">
        <v>5.2499999999999998E-2</v>
      </c>
      <c r="AH190">
        <v>2</v>
      </c>
      <c r="AI190">
        <v>55575412</v>
      </c>
      <c r="AJ190">
        <v>196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>
        <f>ROW(Source!A586)</f>
        <v>586</v>
      </c>
      <c r="B191">
        <v>55575420</v>
      </c>
      <c r="C191">
        <v>55575415</v>
      </c>
      <c r="D191">
        <v>52263930</v>
      </c>
      <c r="E191">
        <v>27</v>
      </c>
      <c r="F191">
        <v>1</v>
      </c>
      <c r="G191">
        <v>27</v>
      </c>
      <c r="H191">
        <v>1</v>
      </c>
      <c r="I191" t="s">
        <v>530</v>
      </c>
      <c r="J191" t="s">
        <v>3</v>
      </c>
      <c r="K191" t="s">
        <v>531</v>
      </c>
      <c r="L191">
        <v>1191</v>
      </c>
      <c r="N191">
        <v>1013</v>
      </c>
      <c r="O191" t="s">
        <v>532</v>
      </c>
      <c r="P191" t="s">
        <v>532</v>
      </c>
      <c r="Q191">
        <v>1</v>
      </c>
      <c r="X191">
        <v>2.65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 t="s">
        <v>3</v>
      </c>
      <c r="AG191">
        <v>2.65</v>
      </c>
      <c r="AH191">
        <v>2</v>
      </c>
      <c r="AI191">
        <v>55575416</v>
      </c>
      <c r="AJ191">
        <v>197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>
        <f>ROW(Source!A586)</f>
        <v>586</v>
      </c>
      <c r="B192">
        <v>55575421</v>
      </c>
      <c r="C192">
        <v>55575415</v>
      </c>
      <c r="D192">
        <v>52276789</v>
      </c>
      <c r="E192">
        <v>1</v>
      </c>
      <c r="F192">
        <v>1</v>
      </c>
      <c r="G192">
        <v>27</v>
      </c>
      <c r="H192">
        <v>2</v>
      </c>
      <c r="I192" t="s">
        <v>574</v>
      </c>
      <c r="J192" t="s">
        <v>575</v>
      </c>
      <c r="K192" t="s">
        <v>576</v>
      </c>
      <c r="L192">
        <v>1368</v>
      </c>
      <c r="N192">
        <v>1011</v>
      </c>
      <c r="O192" t="s">
        <v>536</v>
      </c>
      <c r="P192" t="s">
        <v>536</v>
      </c>
      <c r="Q192">
        <v>1</v>
      </c>
      <c r="X192">
        <v>0.5</v>
      </c>
      <c r="Y192">
        <v>0</v>
      </c>
      <c r="Z192">
        <v>531.41</v>
      </c>
      <c r="AA192">
        <v>373.56</v>
      </c>
      <c r="AB192">
        <v>0</v>
      </c>
      <c r="AC192">
        <v>0</v>
      </c>
      <c r="AD192">
        <v>1</v>
      </c>
      <c r="AE192">
        <v>0</v>
      </c>
      <c r="AF192" t="s">
        <v>3</v>
      </c>
      <c r="AG192">
        <v>0.5</v>
      </c>
      <c r="AH192">
        <v>2</v>
      </c>
      <c r="AI192">
        <v>55575417</v>
      </c>
      <c r="AJ192">
        <v>198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2">
      <c r="A193">
        <f>ROW(Source!A586)</f>
        <v>586</v>
      </c>
      <c r="B193">
        <v>55575422</v>
      </c>
      <c r="C193">
        <v>55575415</v>
      </c>
      <c r="D193">
        <v>52276398</v>
      </c>
      <c r="E193">
        <v>1</v>
      </c>
      <c r="F193">
        <v>1</v>
      </c>
      <c r="G193">
        <v>27</v>
      </c>
      <c r="H193">
        <v>2</v>
      </c>
      <c r="I193" t="s">
        <v>583</v>
      </c>
      <c r="J193" t="s">
        <v>584</v>
      </c>
      <c r="K193" t="s">
        <v>585</v>
      </c>
      <c r="L193">
        <v>1368</v>
      </c>
      <c r="N193">
        <v>1011</v>
      </c>
      <c r="O193" t="s">
        <v>536</v>
      </c>
      <c r="P193" t="s">
        <v>536</v>
      </c>
      <c r="Q193">
        <v>1</v>
      </c>
      <c r="X193">
        <v>0.5</v>
      </c>
      <c r="Y193">
        <v>0</v>
      </c>
      <c r="Z193">
        <v>454.31</v>
      </c>
      <c r="AA193">
        <v>405.68</v>
      </c>
      <c r="AB193">
        <v>0</v>
      </c>
      <c r="AC193">
        <v>0</v>
      </c>
      <c r="AD193">
        <v>1</v>
      </c>
      <c r="AE193">
        <v>0</v>
      </c>
      <c r="AF193" t="s">
        <v>3</v>
      </c>
      <c r="AG193">
        <v>0.5</v>
      </c>
      <c r="AH193">
        <v>2</v>
      </c>
      <c r="AI193">
        <v>55575418</v>
      </c>
      <c r="AJ193">
        <v>199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</row>
    <row r="194" spans="1:44" x14ac:dyDescent="0.2">
      <c r="A194">
        <f>ROW(Source!A586)</f>
        <v>586</v>
      </c>
      <c r="B194">
        <v>55575423</v>
      </c>
      <c r="C194">
        <v>55575415</v>
      </c>
      <c r="D194">
        <v>52279526</v>
      </c>
      <c r="E194">
        <v>1</v>
      </c>
      <c r="F194">
        <v>1</v>
      </c>
      <c r="G194">
        <v>27</v>
      </c>
      <c r="H194">
        <v>3</v>
      </c>
      <c r="I194" t="s">
        <v>149</v>
      </c>
      <c r="J194" t="s">
        <v>152</v>
      </c>
      <c r="K194" t="s">
        <v>150</v>
      </c>
      <c r="L194">
        <v>1346</v>
      </c>
      <c r="N194">
        <v>1009</v>
      </c>
      <c r="O194" t="s">
        <v>151</v>
      </c>
      <c r="P194" t="s">
        <v>151</v>
      </c>
      <c r="Q194">
        <v>1</v>
      </c>
      <c r="X194">
        <v>147</v>
      </c>
      <c r="Y194">
        <v>17.77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 t="s">
        <v>3</v>
      </c>
      <c r="AG194">
        <v>147</v>
      </c>
      <c r="AH194">
        <v>2</v>
      </c>
      <c r="AI194">
        <v>55575427</v>
      </c>
      <c r="AJ194">
        <v>200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</row>
    <row r="195" spans="1:44" x14ac:dyDescent="0.2">
      <c r="A195">
        <f>ROW(Source!A586)</f>
        <v>586</v>
      </c>
      <c r="B195">
        <v>55575424</v>
      </c>
      <c r="C195">
        <v>55575415</v>
      </c>
      <c r="D195">
        <v>52279533</v>
      </c>
      <c r="E195">
        <v>1</v>
      </c>
      <c r="F195">
        <v>1</v>
      </c>
      <c r="G195">
        <v>27</v>
      </c>
      <c r="H195">
        <v>3</v>
      </c>
      <c r="I195" t="s">
        <v>592</v>
      </c>
      <c r="J195" t="s">
        <v>593</v>
      </c>
      <c r="K195" t="s">
        <v>594</v>
      </c>
      <c r="L195">
        <v>1346</v>
      </c>
      <c r="N195">
        <v>1009</v>
      </c>
      <c r="O195" t="s">
        <v>151</v>
      </c>
      <c r="P195" t="s">
        <v>151</v>
      </c>
      <c r="Q195">
        <v>1</v>
      </c>
      <c r="X195">
        <v>42</v>
      </c>
      <c r="Y195">
        <v>202.34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 t="s">
        <v>3</v>
      </c>
      <c r="AG195">
        <v>42</v>
      </c>
      <c r="AH195">
        <v>2</v>
      </c>
      <c r="AI195">
        <v>55575419</v>
      </c>
      <c r="AJ195">
        <v>202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2">
      <c r="A196">
        <f>ROW(Source!A586)</f>
        <v>586</v>
      </c>
      <c r="B196">
        <v>55575425</v>
      </c>
      <c r="C196">
        <v>55575415</v>
      </c>
      <c r="D196">
        <v>52277500</v>
      </c>
      <c r="E196">
        <v>1</v>
      </c>
      <c r="F196">
        <v>1</v>
      </c>
      <c r="G196">
        <v>27</v>
      </c>
      <c r="H196">
        <v>3</v>
      </c>
      <c r="I196" t="s">
        <v>154</v>
      </c>
      <c r="J196" t="s">
        <v>156</v>
      </c>
      <c r="K196" t="s">
        <v>155</v>
      </c>
      <c r="L196">
        <v>1348</v>
      </c>
      <c r="N196">
        <v>1009</v>
      </c>
      <c r="O196" t="s">
        <v>120</v>
      </c>
      <c r="P196" t="s">
        <v>120</v>
      </c>
      <c r="Q196">
        <v>1000</v>
      </c>
      <c r="X196">
        <v>1.0500000000000001E-2</v>
      </c>
      <c r="Y196">
        <v>748299.67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 t="s">
        <v>3</v>
      </c>
      <c r="AG196">
        <v>1.0500000000000001E-2</v>
      </c>
      <c r="AH196">
        <v>2</v>
      </c>
      <c r="AI196">
        <v>55575429</v>
      </c>
      <c r="AJ196">
        <v>203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</row>
    <row r="197" spans="1:44" x14ac:dyDescent="0.2">
      <c r="A197">
        <f>ROW(Source!A590)</f>
        <v>590</v>
      </c>
      <c r="B197">
        <v>55575436</v>
      </c>
      <c r="C197">
        <v>55575432</v>
      </c>
      <c r="D197">
        <v>52263930</v>
      </c>
      <c r="E197">
        <v>27</v>
      </c>
      <c r="F197">
        <v>1</v>
      </c>
      <c r="G197">
        <v>27</v>
      </c>
      <c r="H197">
        <v>1</v>
      </c>
      <c r="I197" t="s">
        <v>530</v>
      </c>
      <c r="J197" t="s">
        <v>3</v>
      </c>
      <c r="K197" t="s">
        <v>531</v>
      </c>
      <c r="L197">
        <v>1191</v>
      </c>
      <c r="N197">
        <v>1013</v>
      </c>
      <c r="O197" t="s">
        <v>532</v>
      </c>
      <c r="P197" t="s">
        <v>532</v>
      </c>
      <c r="Q197">
        <v>1</v>
      </c>
      <c r="X197">
        <v>80.27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 t="s">
        <v>3</v>
      </c>
      <c r="AG197">
        <v>80.27</v>
      </c>
      <c r="AH197">
        <v>2</v>
      </c>
      <c r="AI197">
        <v>55575433</v>
      </c>
      <c r="AJ197">
        <v>204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>
        <f>ROW(Source!A590)</f>
        <v>590</v>
      </c>
      <c r="B198">
        <v>55575437</v>
      </c>
      <c r="C198">
        <v>55575432</v>
      </c>
      <c r="D198">
        <v>52279970</v>
      </c>
      <c r="E198">
        <v>1</v>
      </c>
      <c r="F198">
        <v>1</v>
      </c>
      <c r="G198">
        <v>27</v>
      </c>
      <c r="H198">
        <v>3</v>
      </c>
      <c r="I198" t="s">
        <v>595</v>
      </c>
      <c r="J198" t="s">
        <v>596</v>
      </c>
      <c r="K198" t="s">
        <v>597</v>
      </c>
      <c r="L198">
        <v>1339</v>
      </c>
      <c r="N198">
        <v>1007</v>
      </c>
      <c r="O198" t="s">
        <v>175</v>
      </c>
      <c r="P198" t="s">
        <v>175</v>
      </c>
      <c r="Q198">
        <v>1</v>
      </c>
      <c r="X198">
        <v>5.9</v>
      </c>
      <c r="Y198">
        <v>3714.73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 t="s">
        <v>3</v>
      </c>
      <c r="AG198">
        <v>5.9</v>
      </c>
      <c r="AH198">
        <v>2</v>
      </c>
      <c r="AI198">
        <v>55575434</v>
      </c>
      <c r="AJ198">
        <v>205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</row>
    <row r="199" spans="1:44" x14ac:dyDescent="0.2">
      <c r="A199">
        <f>ROW(Source!A590)</f>
        <v>590</v>
      </c>
      <c r="B199">
        <v>55575438</v>
      </c>
      <c r="C199">
        <v>55575432</v>
      </c>
      <c r="D199">
        <v>52280046</v>
      </c>
      <c r="E199">
        <v>1</v>
      </c>
      <c r="F199">
        <v>1</v>
      </c>
      <c r="G199">
        <v>27</v>
      </c>
      <c r="H199">
        <v>3</v>
      </c>
      <c r="I199" t="s">
        <v>598</v>
      </c>
      <c r="J199" t="s">
        <v>599</v>
      </c>
      <c r="K199" t="s">
        <v>600</v>
      </c>
      <c r="L199">
        <v>1339</v>
      </c>
      <c r="N199">
        <v>1007</v>
      </c>
      <c r="O199" t="s">
        <v>175</v>
      </c>
      <c r="P199" t="s">
        <v>175</v>
      </c>
      <c r="Q199">
        <v>1</v>
      </c>
      <c r="X199">
        <v>0.06</v>
      </c>
      <c r="Y199">
        <v>3392.59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 t="s">
        <v>3</v>
      </c>
      <c r="AG199">
        <v>0.06</v>
      </c>
      <c r="AH199">
        <v>2</v>
      </c>
      <c r="AI199">
        <v>55575435</v>
      </c>
      <c r="AJ199">
        <v>206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</row>
    <row r="200" spans="1:44" x14ac:dyDescent="0.2">
      <c r="A200">
        <f>ROW(Source!A590)</f>
        <v>590</v>
      </c>
      <c r="B200">
        <v>55575439</v>
      </c>
      <c r="C200">
        <v>55575432</v>
      </c>
      <c r="D200">
        <v>52280784</v>
      </c>
      <c r="E200">
        <v>1</v>
      </c>
      <c r="F200">
        <v>1</v>
      </c>
      <c r="G200">
        <v>27</v>
      </c>
      <c r="H200">
        <v>3</v>
      </c>
      <c r="I200" t="s">
        <v>173</v>
      </c>
      <c r="J200" t="s">
        <v>176</v>
      </c>
      <c r="K200" t="s">
        <v>174</v>
      </c>
      <c r="L200">
        <v>1339</v>
      </c>
      <c r="N200">
        <v>1007</v>
      </c>
      <c r="O200" t="s">
        <v>175</v>
      </c>
      <c r="P200" t="s">
        <v>175</v>
      </c>
      <c r="Q200">
        <v>1</v>
      </c>
      <c r="X200">
        <v>4.3</v>
      </c>
      <c r="Y200">
        <v>7833.01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 t="s">
        <v>3</v>
      </c>
      <c r="AG200">
        <v>4.3</v>
      </c>
      <c r="AH200">
        <v>2</v>
      </c>
      <c r="AI200">
        <v>55575441</v>
      </c>
      <c r="AJ200">
        <v>207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>
        <f>ROW(Source!A660)</f>
        <v>660</v>
      </c>
      <c r="B201">
        <v>55575506</v>
      </c>
      <c r="C201">
        <v>55575500</v>
      </c>
      <c r="D201">
        <v>52263930</v>
      </c>
      <c r="E201">
        <v>27</v>
      </c>
      <c r="F201">
        <v>1</v>
      </c>
      <c r="G201">
        <v>27</v>
      </c>
      <c r="H201">
        <v>1</v>
      </c>
      <c r="I201" t="s">
        <v>530</v>
      </c>
      <c r="J201" t="s">
        <v>3</v>
      </c>
      <c r="K201" t="s">
        <v>531</v>
      </c>
      <c r="L201">
        <v>1191</v>
      </c>
      <c r="N201">
        <v>1013</v>
      </c>
      <c r="O201" t="s">
        <v>532</v>
      </c>
      <c r="P201" t="s">
        <v>532</v>
      </c>
      <c r="Q201">
        <v>1</v>
      </c>
      <c r="X201">
        <v>6.22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1</v>
      </c>
      <c r="AF201" t="s">
        <v>3</v>
      </c>
      <c r="AG201">
        <v>6.22</v>
      </c>
      <c r="AH201">
        <v>2</v>
      </c>
      <c r="AI201">
        <v>55575501</v>
      </c>
      <c r="AJ201">
        <v>209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">
      <c r="A202">
        <f>ROW(Source!A660)</f>
        <v>660</v>
      </c>
      <c r="B202">
        <v>55575507</v>
      </c>
      <c r="C202">
        <v>55575500</v>
      </c>
      <c r="D202">
        <v>52278256</v>
      </c>
      <c r="E202">
        <v>1</v>
      </c>
      <c r="F202">
        <v>1</v>
      </c>
      <c r="G202">
        <v>27</v>
      </c>
      <c r="H202">
        <v>3</v>
      </c>
      <c r="I202" t="s">
        <v>550</v>
      </c>
      <c r="J202" t="s">
        <v>551</v>
      </c>
      <c r="K202" t="s">
        <v>552</v>
      </c>
      <c r="L202">
        <v>1339</v>
      </c>
      <c r="N202">
        <v>1007</v>
      </c>
      <c r="O202" t="s">
        <v>175</v>
      </c>
      <c r="P202" t="s">
        <v>175</v>
      </c>
      <c r="Q202">
        <v>1</v>
      </c>
      <c r="X202">
        <v>0.29899999999999999</v>
      </c>
      <c r="Y202">
        <v>590.78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 t="s">
        <v>3</v>
      </c>
      <c r="AG202">
        <v>0.29899999999999999</v>
      </c>
      <c r="AH202">
        <v>2</v>
      </c>
      <c r="AI202">
        <v>55575502</v>
      </c>
      <c r="AJ202">
        <v>210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</row>
    <row r="203" spans="1:44" x14ac:dyDescent="0.2">
      <c r="A203">
        <f>ROW(Source!A660)</f>
        <v>660</v>
      </c>
      <c r="B203">
        <v>55575508</v>
      </c>
      <c r="C203">
        <v>55575500</v>
      </c>
      <c r="D203">
        <v>52277204</v>
      </c>
      <c r="E203">
        <v>1</v>
      </c>
      <c r="F203">
        <v>1</v>
      </c>
      <c r="G203">
        <v>27</v>
      </c>
      <c r="H203">
        <v>3</v>
      </c>
      <c r="I203" t="s">
        <v>553</v>
      </c>
      <c r="J203" t="s">
        <v>554</v>
      </c>
      <c r="K203" t="s">
        <v>555</v>
      </c>
      <c r="L203">
        <v>1348</v>
      </c>
      <c r="N203">
        <v>1009</v>
      </c>
      <c r="O203" t="s">
        <v>120</v>
      </c>
      <c r="P203" t="s">
        <v>120</v>
      </c>
      <c r="Q203">
        <v>1000</v>
      </c>
      <c r="X203">
        <v>0.107</v>
      </c>
      <c r="Y203">
        <v>4207.5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 t="s">
        <v>3</v>
      </c>
      <c r="AG203">
        <v>0.107</v>
      </c>
      <c r="AH203">
        <v>2</v>
      </c>
      <c r="AI203">
        <v>55575503</v>
      </c>
      <c r="AJ203">
        <v>211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</row>
    <row r="204" spans="1:44" x14ac:dyDescent="0.2">
      <c r="A204">
        <f>ROW(Source!A660)</f>
        <v>660</v>
      </c>
      <c r="B204">
        <v>55575509</v>
      </c>
      <c r="C204">
        <v>55575500</v>
      </c>
      <c r="D204">
        <v>52279001</v>
      </c>
      <c r="E204">
        <v>1</v>
      </c>
      <c r="F204">
        <v>1</v>
      </c>
      <c r="G204">
        <v>27</v>
      </c>
      <c r="H204">
        <v>3</v>
      </c>
      <c r="I204" t="s">
        <v>556</v>
      </c>
      <c r="J204" t="s">
        <v>557</v>
      </c>
      <c r="K204" t="s">
        <v>558</v>
      </c>
      <c r="L204">
        <v>1339</v>
      </c>
      <c r="N204">
        <v>1007</v>
      </c>
      <c r="O204" t="s">
        <v>175</v>
      </c>
      <c r="P204" t="s">
        <v>175</v>
      </c>
      <c r="Q204">
        <v>1</v>
      </c>
      <c r="X204">
        <v>7.6999999999999999E-2</v>
      </c>
      <c r="Y204">
        <v>35.25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 t="s">
        <v>3</v>
      </c>
      <c r="AG204">
        <v>7.6999999999999999E-2</v>
      </c>
      <c r="AH204">
        <v>2</v>
      </c>
      <c r="AI204">
        <v>55575504</v>
      </c>
      <c r="AJ204">
        <v>212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</row>
    <row r="205" spans="1:44" x14ac:dyDescent="0.2">
      <c r="A205">
        <f>ROW(Source!A660)</f>
        <v>660</v>
      </c>
      <c r="B205">
        <v>55575510</v>
      </c>
      <c r="C205">
        <v>55575500</v>
      </c>
      <c r="D205">
        <v>52281688</v>
      </c>
      <c r="E205">
        <v>1</v>
      </c>
      <c r="F205">
        <v>1</v>
      </c>
      <c r="G205">
        <v>27</v>
      </c>
      <c r="H205">
        <v>3</v>
      </c>
      <c r="I205" t="s">
        <v>270</v>
      </c>
      <c r="J205" t="s">
        <v>272</v>
      </c>
      <c r="K205" t="s">
        <v>271</v>
      </c>
      <c r="L205">
        <v>1354</v>
      </c>
      <c r="N205">
        <v>1010</v>
      </c>
      <c r="O205" t="s">
        <v>180</v>
      </c>
      <c r="P205" t="s">
        <v>180</v>
      </c>
      <c r="Q205">
        <v>1</v>
      </c>
      <c r="X205">
        <v>10</v>
      </c>
      <c r="Y205">
        <v>236.53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 t="s">
        <v>3</v>
      </c>
      <c r="AG205">
        <v>10</v>
      </c>
      <c r="AH205">
        <v>2</v>
      </c>
      <c r="AI205">
        <v>55575505</v>
      </c>
      <c r="AJ205">
        <v>213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2">
      <c r="A206">
        <f>ROW(Source!A698)</f>
        <v>698</v>
      </c>
      <c r="B206">
        <v>55575574</v>
      </c>
      <c r="C206">
        <v>55575568</v>
      </c>
      <c r="D206">
        <v>52263930</v>
      </c>
      <c r="E206">
        <v>27</v>
      </c>
      <c r="F206">
        <v>1</v>
      </c>
      <c r="G206">
        <v>27</v>
      </c>
      <c r="H206">
        <v>1</v>
      </c>
      <c r="I206" t="s">
        <v>530</v>
      </c>
      <c r="J206" t="s">
        <v>3</v>
      </c>
      <c r="K206" t="s">
        <v>531</v>
      </c>
      <c r="L206">
        <v>1191</v>
      </c>
      <c r="N206">
        <v>1013</v>
      </c>
      <c r="O206" t="s">
        <v>532</v>
      </c>
      <c r="P206" t="s">
        <v>532</v>
      </c>
      <c r="Q206">
        <v>1</v>
      </c>
      <c r="X206">
        <v>6.22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 t="s">
        <v>3</v>
      </c>
      <c r="AG206">
        <v>6.22</v>
      </c>
      <c r="AH206">
        <v>2</v>
      </c>
      <c r="AI206">
        <v>55575569</v>
      </c>
      <c r="AJ206">
        <v>214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</row>
    <row r="207" spans="1:44" x14ac:dyDescent="0.2">
      <c r="A207">
        <f>ROW(Source!A698)</f>
        <v>698</v>
      </c>
      <c r="B207">
        <v>55575575</v>
      </c>
      <c r="C207">
        <v>55575568</v>
      </c>
      <c r="D207">
        <v>52278256</v>
      </c>
      <c r="E207">
        <v>1</v>
      </c>
      <c r="F207">
        <v>1</v>
      </c>
      <c r="G207">
        <v>27</v>
      </c>
      <c r="H207">
        <v>3</v>
      </c>
      <c r="I207" t="s">
        <v>550</v>
      </c>
      <c r="J207" t="s">
        <v>551</v>
      </c>
      <c r="K207" t="s">
        <v>552</v>
      </c>
      <c r="L207">
        <v>1339</v>
      </c>
      <c r="N207">
        <v>1007</v>
      </c>
      <c r="O207" t="s">
        <v>175</v>
      </c>
      <c r="P207" t="s">
        <v>175</v>
      </c>
      <c r="Q207">
        <v>1</v>
      </c>
      <c r="X207">
        <v>0.29899999999999999</v>
      </c>
      <c r="Y207">
        <v>590.78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 t="s">
        <v>3</v>
      </c>
      <c r="AG207">
        <v>0.29899999999999999</v>
      </c>
      <c r="AH207">
        <v>2</v>
      </c>
      <c r="AI207">
        <v>55575570</v>
      </c>
      <c r="AJ207">
        <v>215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">
      <c r="A208">
        <f>ROW(Source!A698)</f>
        <v>698</v>
      </c>
      <c r="B208">
        <v>55575576</v>
      </c>
      <c r="C208">
        <v>55575568</v>
      </c>
      <c r="D208">
        <v>52277204</v>
      </c>
      <c r="E208">
        <v>1</v>
      </c>
      <c r="F208">
        <v>1</v>
      </c>
      <c r="G208">
        <v>27</v>
      </c>
      <c r="H208">
        <v>3</v>
      </c>
      <c r="I208" t="s">
        <v>553</v>
      </c>
      <c r="J208" t="s">
        <v>554</v>
      </c>
      <c r="K208" t="s">
        <v>555</v>
      </c>
      <c r="L208">
        <v>1348</v>
      </c>
      <c r="N208">
        <v>1009</v>
      </c>
      <c r="O208" t="s">
        <v>120</v>
      </c>
      <c r="P208" t="s">
        <v>120</v>
      </c>
      <c r="Q208">
        <v>1000</v>
      </c>
      <c r="X208">
        <v>0.107</v>
      </c>
      <c r="Y208">
        <v>4207.5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 t="s">
        <v>3</v>
      </c>
      <c r="AG208">
        <v>0.107</v>
      </c>
      <c r="AH208">
        <v>2</v>
      </c>
      <c r="AI208">
        <v>55575571</v>
      </c>
      <c r="AJ208">
        <v>216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>
        <f>ROW(Source!A698)</f>
        <v>698</v>
      </c>
      <c r="B209">
        <v>55575577</v>
      </c>
      <c r="C209">
        <v>55575568</v>
      </c>
      <c r="D209">
        <v>52279001</v>
      </c>
      <c r="E209">
        <v>1</v>
      </c>
      <c r="F209">
        <v>1</v>
      </c>
      <c r="G209">
        <v>27</v>
      </c>
      <c r="H209">
        <v>3</v>
      </c>
      <c r="I209" t="s">
        <v>556</v>
      </c>
      <c r="J209" t="s">
        <v>557</v>
      </c>
      <c r="K209" t="s">
        <v>558</v>
      </c>
      <c r="L209">
        <v>1339</v>
      </c>
      <c r="N209">
        <v>1007</v>
      </c>
      <c r="O209" t="s">
        <v>175</v>
      </c>
      <c r="P209" t="s">
        <v>175</v>
      </c>
      <c r="Q209">
        <v>1</v>
      </c>
      <c r="X209">
        <v>7.6999999999999999E-2</v>
      </c>
      <c r="Y209">
        <v>35.25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 t="s">
        <v>3</v>
      </c>
      <c r="AG209">
        <v>7.6999999999999999E-2</v>
      </c>
      <c r="AH209">
        <v>2</v>
      </c>
      <c r="AI209">
        <v>55575572</v>
      </c>
      <c r="AJ209">
        <v>217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>
        <f>ROW(Source!A698)</f>
        <v>698</v>
      </c>
      <c r="B210">
        <v>55575578</v>
      </c>
      <c r="C210">
        <v>55575568</v>
      </c>
      <c r="D210">
        <v>52281688</v>
      </c>
      <c r="E210">
        <v>1</v>
      </c>
      <c r="F210">
        <v>1</v>
      </c>
      <c r="G210">
        <v>27</v>
      </c>
      <c r="H210">
        <v>3</v>
      </c>
      <c r="I210" t="s">
        <v>270</v>
      </c>
      <c r="J210" t="s">
        <v>272</v>
      </c>
      <c r="K210" t="s">
        <v>271</v>
      </c>
      <c r="L210">
        <v>1354</v>
      </c>
      <c r="N210">
        <v>1010</v>
      </c>
      <c r="O210" t="s">
        <v>180</v>
      </c>
      <c r="P210" t="s">
        <v>180</v>
      </c>
      <c r="Q210">
        <v>1</v>
      </c>
      <c r="X210">
        <v>10</v>
      </c>
      <c r="Y210">
        <v>236.53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 t="s">
        <v>3</v>
      </c>
      <c r="AG210">
        <v>10</v>
      </c>
      <c r="AH210">
        <v>2</v>
      </c>
      <c r="AI210">
        <v>55575573</v>
      </c>
      <c r="AJ210">
        <v>218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>
        <f>ROW(Source!A771)</f>
        <v>771</v>
      </c>
      <c r="B211">
        <v>55575697</v>
      </c>
      <c r="C211">
        <v>55575692</v>
      </c>
      <c r="D211">
        <v>52263930</v>
      </c>
      <c r="E211">
        <v>27</v>
      </c>
      <c r="F211">
        <v>1</v>
      </c>
      <c r="G211">
        <v>27</v>
      </c>
      <c r="H211">
        <v>1</v>
      </c>
      <c r="I211" t="s">
        <v>530</v>
      </c>
      <c r="J211" t="s">
        <v>3</v>
      </c>
      <c r="K211" t="s">
        <v>531</v>
      </c>
      <c r="L211">
        <v>1191</v>
      </c>
      <c r="N211">
        <v>1013</v>
      </c>
      <c r="O211" t="s">
        <v>532</v>
      </c>
      <c r="P211" t="s">
        <v>532</v>
      </c>
      <c r="Q211">
        <v>1</v>
      </c>
      <c r="X211">
        <v>30.8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 t="s">
        <v>3</v>
      </c>
      <c r="AG211">
        <v>30.8</v>
      </c>
      <c r="AH211">
        <v>2</v>
      </c>
      <c r="AI211">
        <v>55575693</v>
      </c>
      <c r="AJ211">
        <v>219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 x14ac:dyDescent="0.2">
      <c r="A212">
        <f>ROW(Source!A771)</f>
        <v>771</v>
      </c>
      <c r="B212">
        <v>55575698</v>
      </c>
      <c r="C212">
        <v>55575692</v>
      </c>
      <c r="D212">
        <v>52276701</v>
      </c>
      <c r="E212">
        <v>1</v>
      </c>
      <c r="F212">
        <v>1</v>
      </c>
      <c r="G212">
        <v>27</v>
      </c>
      <c r="H212">
        <v>2</v>
      </c>
      <c r="I212" t="s">
        <v>533</v>
      </c>
      <c r="J212" t="s">
        <v>534</v>
      </c>
      <c r="K212" t="s">
        <v>535</v>
      </c>
      <c r="L212">
        <v>1368</v>
      </c>
      <c r="N212">
        <v>1011</v>
      </c>
      <c r="O212" t="s">
        <v>536</v>
      </c>
      <c r="P212" t="s">
        <v>536</v>
      </c>
      <c r="Q212">
        <v>1</v>
      </c>
      <c r="X212">
        <v>0.06</v>
      </c>
      <c r="Y212">
        <v>0</v>
      </c>
      <c r="Z212">
        <v>20.7</v>
      </c>
      <c r="AA212">
        <v>9.74</v>
      </c>
      <c r="AB212">
        <v>0</v>
      </c>
      <c r="AC212">
        <v>0</v>
      </c>
      <c r="AD212">
        <v>1</v>
      </c>
      <c r="AE212">
        <v>0</v>
      </c>
      <c r="AF212" t="s">
        <v>3</v>
      </c>
      <c r="AG212">
        <v>0.06</v>
      </c>
      <c r="AH212">
        <v>2</v>
      </c>
      <c r="AI212">
        <v>55575694</v>
      </c>
      <c r="AJ212">
        <v>220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</row>
    <row r="213" spans="1:44" x14ac:dyDescent="0.2">
      <c r="A213">
        <f>ROW(Source!A771)</f>
        <v>771</v>
      </c>
      <c r="B213">
        <v>55575699</v>
      </c>
      <c r="C213">
        <v>55575692</v>
      </c>
      <c r="D213">
        <v>52276151</v>
      </c>
      <c r="E213">
        <v>1</v>
      </c>
      <c r="F213">
        <v>1</v>
      </c>
      <c r="G213">
        <v>27</v>
      </c>
      <c r="H213">
        <v>2</v>
      </c>
      <c r="I213" t="s">
        <v>537</v>
      </c>
      <c r="J213" t="s">
        <v>538</v>
      </c>
      <c r="K213" t="s">
        <v>539</v>
      </c>
      <c r="L213">
        <v>1368</v>
      </c>
      <c r="N213">
        <v>1011</v>
      </c>
      <c r="O213" t="s">
        <v>536</v>
      </c>
      <c r="P213" t="s">
        <v>536</v>
      </c>
      <c r="Q213">
        <v>1</v>
      </c>
      <c r="X213">
        <v>0.06</v>
      </c>
      <c r="Y213">
        <v>0</v>
      </c>
      <c r="Z213">
        <v>991.89</v>
      </c>
      <c r="AA213">
        <v>360.79</v>
      </c>
      <c r="AB213">
        <v>0</v>
      </c>
      <c r="AC213">
        <v>0</v>
      </c>
      <c r="AD213">
        <v>1</v>
      </c>
      <c r="AE213">
        <v>0</v>
      </c>
      <c r="AF213" t="s">
        <v>3</v>
      </c>
      <c r="AG213">
        <v>0.06</v>
      </c>
      <c r="AH213">
        <v>2</v>
      </c>
      <c r="AI213">
        <v>55575695</v>
      </c>
      <c r="AJ213">
        <v>221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 x14ac:dyDescent="0.2">
      <c r="A214">
        <f>ROW(Source!A771)</f>
        <v>771</v>
      </c>
      <c r="B214">
        <v>55575700</v>
      </c>
      <c r="C214">
        <v>55575692</v>
      </c>
      <c r="D214">
        <v>52280730</v>
      </c>
      <c r="E214">
        <v>1</v>
      </c>
      <c r="F214">
        <v>1</v>
      </c>
      <c r="G214">
        <v>27</v>
      </c>
      <c r="H214">
        <v>3</v>
      </c>
      <c r="I214" t="s">
        <v>540</v>
      </c>
      <c r="J214" t="s">
        <v>541</v>
      </c>
      <c r="K214" t="s">
        <v>542</v>
      </c>
      <c r="L214">
        <v>1339</v>
      </c>
      <c r="N214">
        <v>1007</v>
      </c>
      <c r="O214" t="s">
        <v>175</v>
      </c>
      <c r="P214" t="s">
        <v>175</v>
      </c>
      <c r="Q214">
        <v>1</v>
      </c>
      <c r="X214">
        <v>15</v>
      </c>
      <c r="Y214">
        <v>753.67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 t="s">
        <v>3</v>
      </c>
      <c r="AG214">
        <v>15</v>
      </c>
      <c r="AH214">
        <v>2</v>
      </c>
      <c r="AI214">
        <v>55575696</v>
      </c>
      <c r="AJ214">
        <v>222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 x14ac:dyDescent="0.2">
      <c r="A215">
        <f>ROW(Source!A772)</f>
        <v>772</v>
      </c>
      <c r="B215">
        <v>55575704</v>
      </c>
      <c r="C215">
        <v>55575701</v>
      </c>
      <c r="D215">
        <v>52263930</v>
      </c>
      <c r="E215">
        <v>27</v>
      </c>
      <c r="F215">
        <v>1</v>
      </c>
      <c r="G215">
        <v>27</v>
      </c>
      <c r="H215">
        <v>1</v>
      </c>
      <c r="I215" t="s">
        <v>530</v>
      </c>
      <c r="J215" t="s">
        <v>3</v>
      </c>
      <c r="K215" t="s">
        <v>531</v>
      </c>
      <c r="L215">
        <v>1191</v>
      </c>
      <c r="N215">
        <v>1013</v>
      </c>
      <c r="O215" t="s">
        <v>532</v>
      </c>
      <c r="P215" t="s">
        <v>532</v>
      </c>
      <c r="Q215">
        <v>1</v>
      </c>
      <c r="X215">
        <v>46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 t="s">
        <v>3</v>
      </c>
      <c r="AG215">
        <v>46</v>
      </c>
      <c r="AH215">
        <v>2</v>
      </c>
      <c r="AI215">
        <v>55575702</v>
      </c>
      <c r="AJ215">
        <v>223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>
        <f>ROW(Source!A772)</f>
        <v>772</v>
      </c>
      <c r="B216">
        <v>55575705</v>
      </c>
      <c r="C216">
        <v>55575701</v>
      </c>
      <c r="D216">
        <v>52280730</v>
      </c>
      <c r="E216">
        <v>1</v>
      </c>
      <c r="F216">
        <v>1</v>
      </c>
      <c r="G216">
        <v>27</v>
      </c>
      <c r="H216">
        <v>3</v>
      </c>
      <c r="I216" t="s">
        <v>540</v>
      </c>
      <c r="J216" t="s">
        <v>541</v>
      </c>
      <c r="K216" t="s">
        <v>542</v>
      </c>
      <c r="L216">
        <v>1339</v>
      </c>
      <c r="N216">
        <v>1007</v>
      </c>
      <c r="O216" t="s">
        <v>175</v>
      </c>
      <c r="P216" t="s">
        <v>175</v>
      </c>
      <c r="Q216">
        <v>1</v>
      </c>
      <c r="X216">
        <v>15</v>
      </c>
      <c r="Y216">
        <v>753.67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 t="s">
        <v>3</v>
      </c>
      <c r="AG216">
        <v>15</v>
      </c>
      <c r="AH216">
        <v>2</v>
      </c>
      <c r="AI216">
        <v>55575703</v>
      </c>
      <c r="AJ216">
        <v>224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 x14ac:dyDescent="0.2">
      <c r="A217">
        <f>ROW(Source!A773)</f>
        <v>773</v>
      </c>
      <c r="B217">
        <v>55575709</v>
      </c>
      <c r="C217">
        <v>55575706</v>
      </c>
      <c r="D217">
        <v>52263930</v>
      </c>
      <c r="E217">
        <v>27</v>
      </c>
      <c r="F217">
        <v>1</v>
      </c>
      <c r="G217">
        <v>27</v>
      </c>
      <c r="H217">
        <v>1</v>
      </c>
      <c r="I217" t="s">
        <v>530</v>
      </c>
      <c r="J217" t="s">
        <v>3</v>
      </c>
      <c r="K217" t="s">
        <v>531</v>
      </c>
      <c r="L217">
        <v>1191</v>
      </c>
      <c r="N217">
        <v>1013</v>
      </c>
      <c r="O217" t="s">
        <v>532</v>
      </c>
      <c r="P217" t="s">
        <v>532</v>
      </c>
      <c r="Q217">
        <v>1</v>
      </c>
      <c r="X217">
        <v>6.29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 t="s">
        <v>3</v>
      </c>
      <c r="AG217">
        <v>6.29</v>
      </c>
      <c r="AH217">
        <v>2</v>
      </c>
      <c r="AI217">
        <v>55575707</v>
      </c>
      <c r="AJ217">
        <v>225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>
        <f>ROW(Source!A773)</f>
        <v>773</v>
      </c>
      <c r="B218">
        <v>55575710</v>
      </c>
      <c r="C218">
        <v>55575706</v>
      </c>
      <c r="D218">
        <v>52280730</v>
      </c>
      <c r="E218">
        <v>1</v>
      </c>
      <c r="F218">
        <v>1</v>
      </c>
      <c r="G218">
        <v>27</v>
      </c>
      <c r="H218">
        <v>3</v>
      </c>
      <c r="I218" t="s">
        <v>540</v>
      </c>
      <c r="J218" t="s">
        <v>541</v>
      </c>
      <c r="K218" t="s">
        <v>542</v>
      </c>
      <c r="L218">
        <v>1339</v>
      </c>
      <c r="N218">
        <v>1007</v>
      </c>
      <c r="O218" t="s">
        <v>175</v>
      </c>
      <c r="P218" t="s">
        <v>175</v>
      </c>
      <c r="Q218">
        <v>1</v>
      </c>
      <c r="X218">
        <v>5</v>
      </c>
      <c r="Y218">
        <v>753.67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 t="s">
        <v>3</v>
      </c>
      <c r="AG218">
        <v>5</v>
      </c>
      <c r="AH218">
        <v>2</v>
      </c>
      <c r="AI218">
        <v>55575708</v>
      </c>
      <c r="AJ218">
        <v>226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</row>
    <row r="219" spans="1:44" x14ac:dyDescent="0.2">
      <c r="A219">
        <f>ROW(Source!A774)</f>
        <v>774</v>
      </c>
      <c r="B219">
        <v>55575715</v>
      </c>
      <c r="C219">
        <v>55575711</v>
      </c>
      <c r="D219">
        <v>52263930</v>
      </c>
      <c r="E219">
        <v>27</v>
      </c>
      <c r="F219">
        <v>1</v>
      </c>
      <c r="G219">
        <v>27</v>
      </c>
      <c r="H219">
        <v>1</v>
      </c>
      <c r="I219" t="s">
        <v>530</v>
      </c>
      <c r="J219" t="s">
        <v>3</v>
      </c>
      <c r="K219" t="s">
        <v>531</v>
      </c>
      <c r="L219">
        <v>1191</v>
      </c>
      <c r="N219">
        <v>1013</v>
      </c>
      <c r="O219" t="s">
        <v>532</v>
      </c>
      <c r="P219" t="s">
        <v>532</v>
      </c>
      <c r="Q219">
        <v>1</v>
      </c>
      <c r="X219">
        <v>13.42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1</v>
      </c>
      <c r="AF219" t="s">
        <v>3</v>
      </c>
      <c r="AG219">
        <v>13.42</v>
      </c>
      <c r="AH219">
        <v>2</v>
      </c>
      <c r="AI219">
        <v>55575712</v>
      </c>
      <c r="AJ219">
        <v>227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>
        <f>ROW(Source!A774)</f>
        <v>774</v>
      </c>
      <c r="B220">
        <v>55575716</v>
      </c>
      <c r="C220">
        <v>55575711</v>
      </c>
      <c r="D220">
        <v>52277685</v>
      </c>
      <c r="E220">
        <v>1</v>
      </c>
      <c r="F220">
        <v>1</v>
      </c>
      <c r="G220">
        <v>27</v>
      </c>
      <c r="H220">
        <v>3</v>
      </c>
      <c r="I220" t="s">
        <v>543</v>
      </c>
      <c r="J220" t="s">
        <v>544</v>
      </c>
      <c r="K220" t="s">
        <v>545</v>
      </c>
      <c r="L220">
        <v>1339</v>
      </c>
      <c r="N220">
        <v>1007</v>
      </c>
      <c r="O220" t="s">
        <v>175</v>
      </c>
      <c r="P220" t="s">
        <v>175</v>
      </c>
      <c r="Q220">
        <v>1</v>
      </c>
      <c r="X220">
        <v>1.4E-2</v>
      </c>
      <c r="Y220">
        <v>6863.19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 t="s">
        <v>3</v>
      </c>
      <c r="AG220">
        <v>1.4E-2</v>
      </c>
      <c r="AH220">
        <v>2</v>
      </c>
      <c r="AI220">
        <v>55575713</v>
      </c>
      <c r="AJ220">
        <v>228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 x14ac:dyDescent="0.2">
      <c r="A221">
        <f>ROW(Source!A774)</f>
        <v>774</v>
      </c>
      <c r="B221">
        <v>55575717</v>
      </c>
      <c r="C221">
        <v>55575711</v>
      </c>
      <c r="D221">
        <v>52280728</v>
      </c>
      <c r="E221">
        <v>1</v>
      </c>
      <c r="F221">
        <v>1</v>
      </c>
      <c r="G221">
        <v>27</v>
      </c>
      <c r="H221">
        <v>3</v>
      </c>
      <c r="I221" t="s">
        <v>546</v>
      </c>
      <c r="J221" t="s">
        <v>547</v>
      </c>
      <c r="K221" t="s">
        <v>548</v>
      </c>
      <c r="L221">
        <v>1327</v>
      </c>
      <c r="N221">
        <v>1005</v>
      </c>
      <c r="O221" t="s">
        <v>549</v>
      </c>
      <c r="P221" t="s">
        <v>549</v>
      </c>
      <c r="Q221">
        <v>1</v>
      </c>
      <c r="X221">
        <v>107</v>
      </c>
      <c r="Y221">
        <v>129.94999999999999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 t="s">
        <v>3</v>
      </c>
      <c r="AG221">
        <v>107</v>
      </c>
      <c r="AH221">
        <v>2</v>
      </c>
      <c r="AI221">
        <v>55575714</v>
      </c>
      <c r="AJ221">
        <v>229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 x14ac:dyDescent="0.2">
      <c r="A222">
        <f>ROW(Source!A811)</f>
        <v>811</v>
      </c>
      <c r="B222">
        <v>55575780</v>
      </c>
      <c r="C222">
        <v>55575774</v>
      </c>
      <c r="D222">
        <v>52263930</v>
      </c>
      <c r="E222">
        <v>27</v>
      </c>
      <c r="F222">
        <v>1</v>
      </c>
      <c r="G222">
        <v>27</v>
      </c>
      <c r="H222">
        <v>1</v>
      </c>
      <c r="I222" t="s">
        <v>530</v>
      </c>
      <c r="J222" t="s">
        <v>3</v>
      </c>
      <c r="K222" t="s">
        <v>531</v>
      </c>
      <c r="L222">
        <v>1191</v>
      </c>
      <c r="N222">
        <v>1013</v>
      </c>
      <c r="O222" t="s">
        <v>532</v>
      </c>
      <c r="P222" t="s">
        <v>532</v>
      </c>
      <c r="Q222">
        <v>1</v>
      </c>
      <c r="X222">
        <v>6.22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1</v>
      </c>
      <c r="AF222" t="s">
        <v>3</v>
      </c>
      <c r="AG222">
        <v>6.22</v>
      </c>
      <c r="AH222">
        <v>2</v>
      </c>
      <c r="AI222">
        <v>55575775</v>
      </c>
      <c r="AJ222">
        <v>230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 x14ac:dyDescent="0.2">
      <c r="A223">
        <f>ROW(Source!A811)</f>
        <v>811</v>
      </c>
      <c r="B223">
        <v>55575781</v>
      </c>
      <c r="C223">
        <v>55575774</v>
      </c>
      <c r="D223">
        <v>52278256</v>
      </c>
      <c r="E223">
        <v>1</v>
      </c>
      <c r="F223">
        <v>1</v>
      </c>
      <c r="G223">
        <v>27</v>
      </c>
      <c r="H223">
        <v>3</v>
      </c>
      <c r="I223" t="s">
        <v>550</v>
      </c>
      <c r="J223" t="s">
        <v>551</v>
      </c>
      <c r="K223" t="s">
        <v>552</v>
      </c>
      <c r="L223">
        <v>1339</v>
      </c>
      <c r="N223">
        <v>1007</v>
      </c>
      <c r="O223" t="s">
        <v>175</v>
      </c>
      <c r="P223" t="s">
        <v>175</v>
      </c>
      <c r="Q223">
        <v>1</v>
      </c>
      <c r="X223">
        <v>0.29899999999999999</v>
      </c>
      <c r="Y223">
        <v>590.78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 t="s">
        <v>3</v>
      </c>
      <c r="AG223">
        <v>0.29899999999999999</v>
      </c>
      <c r="AH223">
        <v>2</v>
      </c>
      <c r="AI223">
        <v>55575776</v>
      </c>
      <c r="AJ223">
        <v>231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 x14ac:dyDescent="0.2">
      <c r="A224">
        <f>ROW(Source!A811)</f>
        <v>811</v>
      </c>
      <c r="B224">
        <v>55575782</v>
      </c>
      <c r="C224">
        <v>55575774</v>
      </c>
      <c r="D224">
        <v>52277204</v>
      </c>
      <c r="E224">
        <v>1</v>
      </c>
      <c r="F224">
        <v>1</v>
      </c>
      <c r="G224">
        <v>27</v>
      </c>
      <c r="H224">
        <v>3</v>
      </c>
      <c r="I224" t="s">
        <v>553</v>
      </c>
      <c r="J224" t="s">
        <v>554</v>
      </c>
      <c r="K224" t="s">
        <v>555</v>
      </c>
      <c r="L224">
        <v>1348</v>
      </c>
      <c r="N224">
        <v>1009</v>
      </c>
      <c r="O224" t="s">
        <v>120</v>
      </c>
      <c r="P224" t="s">
        <v>120</v>
      </c>
      <c r="Q224">
        <v>1000</v>
      </c>
      <c r="X224">
        <v>0.107</v>
      </c>
      <c r="Y224">
        <v>4207.5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 t="s">
        <v>3</v>
      </c>
      <c r="AG224">
        <v>0.107</v>
      </c>
      <c r="AH224">
        <v>2</v>
      </c>
      <c r="AI224">
        <v>55575777</v>
      </c>
      <c r="AJ224">
        <v>232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</row>
    <row r="225" spans="1:44" x14ac:dyDescent="0.2">
      <c r="A225">
        <f>ROW(Source!A811)</f>
        <v>811</v>
      </c>
      <c r="B225">
        <v>55575783</v>
      </c>
      <c r="C225">
        <v>55575774</v>
      </c>
      <c r="D225">
        <v>52279001</v>
      </c>
      <c r="E225">
        <v>1</v>
      </c>
      <c r="F225">
        <v>1</v>
      </c>
      <c r="G225">
        <v>27</v>
      </c>
      <c r="H225">
        <v>3</v>
      </c>
      <c r="I225" t="s">
        <v>556</v>
      </c>
      <c r="J225" t="s">
        <v>557</v>
      </c>
      <c r="K225" t="s">
        <v>558</v>
      </c>
      <c r="L225">
        <v>1339</v>
      </c>
      <c r="N225">
        <v>1007</v>
      </c>
      <c r="O225" t="s">
        <v>175</v>
      </c>
      <c r="P225" t="s">
        <v>175</v>
      </c>
      <c r="Q225">
        <v>1</v>
      </c>
      <c r="X225">
        <v>7.6999999999999999E-2</v>
      </c>
      <c r="Y225">
        <v>35.25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 t="s">
        <v>3</v>
      </c>
      <c r="AG225">
        <v>7.6999999999999999E-2</v>
      </c>
      <c r="AH225">
        <v>2</v>
      </c>
      <c r="AI225">
        <v>55575778</v>
      </c>
      <c r="AJ225">
        <v>233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>
        <f>ROW(Source!A811)</f>
        <v>811</v>
      </c>
      <c r="B226">
        <v>55575784</v>
      </c>
      <c r="C226">
        <v>55575774</v>
      </c>
      <c r="D226">
        <v>52281688</v>
      </c>
      <c r="E226">
        <v>1</v>
      </c>
      <c r="F226">
        <v>1</v>
      </c>
      <c r="G226">
        <v>27</v>
      </c>
      <c r="H226">
        <v>3</v>
      </c>
      <c r="I226" t="s">
        <v>270</v>
      </c>
      <c r="J226" t="s">
        <v>272</v>
      </c>
      <c r="K226" t="s">
        <v>271</v>
      </c>
      <c r="L226">
        <v>1354</v>
      </c>
      <c r="N226">
        <v>1010</v>
      </c>
      <c r="O226" t="s">
        <v>180</v>
      </c>
      <c r="P226" t="s">
        <v>180</v>
      </c>
      <c r="Q226">
        <v>1</v>
      </c>
      <c r="X226">
        <v>10</v>
      </c>
      <c r="Y226">
        <v>236.53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 t="s">
        <v>3</v>
      </c>
      <c r="AG226">
        <v>10</v>
      </c>
      <c r="AH226">
        <v>2</v>
      </c>
      <c r="AI226">
        <v>55575779</v>
      </c>
      <c r="AJ226">
        <v>234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 x14ac:dyDescent="0.2">
      <c r="A227">
        <f>ROW(Source!A849)</f>
        <v>849</v>
      </c>
      <c r="B227">
        <v>55575844</v>
      </c>
      <c r="C227">
        <v>55575842</v>
      </c>
      <c r="D227">
        <v>52263930</v>
      </c>
      <c r="E227">
        <v>27</v>
      </c>
      <c r="F227">
        <v>1</v>
      </c>
      <c r="G227">
        <v>27</v>
      </c>
      <c r="H227">
        <v>1</v>
      </c>
      <c r="I227" t="s">
        <v>530</v>
      </c>
      <c r="J227" t="s">
        <v>3</v>
      </c>
      <c r="K227" t="s">
        <v>531</v>
      </c>
      <c r="L227">
        <v>1191</v>
      </c>
      <c r="N227">
        <v>1013</v>
      </c>
      <c r="O227" t="s">
        <v>532</v>
      </c>
      <c r="P227" t="s">
        <v>532</v>
      </c>
      <c r="Q227">
        <v>1</v>
      </c>
      <c r="X227">
        <v>582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 t="s">
        <v>3</v>
      </c>
      <c r="AG227">
        <v>582</v>
      </c>
      <c r="AH227">
        <v>2</v>
      </c>
      <c r="AI227">
        <v>55575843</v>
      </c>
      <c r="AJ227">
        <v>235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>
        <f>ROW(Source!A850)</f>
        <v>850</v>
      </c>
      <c r="B228">
        <v>55575847</v>
      </c>
      <c r="C228">
        <v>55575845</v>
      </c>
      <c r="D228">
        <v>52263930</v>
      </c>
      <c r="E228">
        <v>27</v>
      </c>
      <c r="F228">
        <v>1</v>
      </c>
      <c r="G228">
        <v>27</v>
      </c>
      <c r="H228">
        <v>1</v>
      </c>
      <c r="I228" t="s">
        <v>530</v>
      </c>
      <c r="J228" t="s">
        <v>3</v>
      </c>
      <c r="K228" t="s">
        <v>531</v>
      </c>
      <c r="L228">
        <v>1191</v>
      </c>
      <c r="N228">
        <v>1013</v>
      </c>
      <c r="O228" t="s">
        <v>532</v>
      </c>
      <c r="P228" t="s">
        <v>532</v>
      </c>
      <c r="Q228">
        <v>1</v>
      </c>
      <c r="X228">
        <v>83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 t="s">
        <v>3</v>
      </c>
      <c r="AG228">
        <v>83</v>
      </c>
      <c r="AH228">
        <v>2</v>
      </c>
      <c r="AI228">
        <v>55575846</v>
      </c>
      <c r="AJ228">
        <v>236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 x14ac:dyDescent="0.2">
      <c r="A229">
        <f>ROW(Source!A851)</f>
        <v>851</v>
      </c>
      <c r="B229">
        <v>55575850</v>
      </c>
      <c r="C229">
        <v>55575848</v>
      </c>
      <c r="D229">
        <v>52276900</v>
      </c>
      <c r="E229">
        <v>1</v>
      </c>
      <c r="F229">
        <v>1</v>
      </c>
      <c r="G229">
        <v>27</v>
      </c>
      <c r="H229">
        <v>2</v>
      </c>
      <c r="I229" t="s">
        <v>565</v>
      </c>
      <c r="J229" t="s">
        <v>566</v>
      </c>
      <c r="K229" t="s">
        <v>567</v>
      </c>
      <c r="L229">
        <v>1368</v>
      </c>
      <c r="N229">
        <v>1011</v>
      </c>
      <c r="O229" t="s">
        <v>536</v>
      </c>
      <c r="P229" t="s">
        <v>536</v>
      </c>
      <c r="Q229">
        <v>1</v>
      </c>
      <c r="X229">
        <v>3.1E-2</v>
      </c>
      <c r="Y229">
        <v>0</v>
      </c>
      <c r="Z229">
        <v>1014.12</v>
      </c>
      <c r="AA229">
        <v>317.13</v>
      </c>
      <c r="AB229">
        <v>0</v>
      </c>
      <c r="AC229">
        <v>0</v>
      </c>
      <c r="AD229">
        <v>1</v>
      </c>
      <c r="AE229">
        <v>0</v>
      </c>
      <c r="AF229" t="s">
        <v>3</v>
      </c>
      <c r="AG229">
        <v>3.1E-2</v>
      </c>
      <c r="AH229">
        <v>2</v>
      </c>
      <c r="AI229">
        <v>55575849</v>
      </c>
      <c r="AJ229">
        <v>237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2">
      <c r="A230">
        <f>ROW(Source!A852)</f>
        <v>852</v>
      </c>
      <c r="B230">
        <v>55575853</v>
      </c>
      <c r="C230">
        <v>55575851</v>
      </c>
      <c r="D230">
        <v>52276900</v>
      </c>
      <c r="E230">
        <v>1</v>
      </c>
      <c r="F230">
        <v>1</v>
      </c>
      <c r="G230">
        <v>27</v>
      </c>
      <c r="H230">
        <v>2</v>
      </c>
      <c r="I230" t="s">
        <v>565</v>
      </c>
      <c r="J230" t="s">
        <v>566</v>
      </c>
      <c r="K230" t="s">
        <v>567</v>
      </c>
      <c r="L230">
        <v>1368</v>
      </c>
      <c r="N230">
        <v>1011</v>
      </c>
      <c r="O230" t="s">
        <v>536</v>
      </c>
      <c r="P230" t="s">
        <v>536</v>
      </c>
      <c r="Q230">
        <v>1</v>
      </c>
      <c r="X230">
        <v>0.01</v>
      </c>
      <c r="Y230">
        <v>0</v>
      </c>
      <c r="Z230">
        <v>1014.12</v>
      </c>
      <c r="AA230">
        <v>317.13</v>
      </c>
      <c r="AB230">
        <v>0</v>
      </c>
      <c r="AC230">
        <v>0</v>
      </c>
      <c r="AD230">
        <v>1</v>
      </c>
      <c r="AE230">
        <v>0</v>
      </c>
      <c r="AF230" t="s">
        <v>3</v>
      </c>
      <c r="AG230">
        <v>0.01</v>
      </c>
      <c r="AH230">
        <v>2</v>
      </c>
      <c r="AI230">
        <v>55575852</v>
      </c>
      <c r="AJ230">
        <v>238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>
        <f>ROW(Source!A853)</f>
        <v>853</v>
      </c>
      <c r="B231">
        <v>55575860</v>
      </c>
      <c r="C231">
        <v>55575854</v>
      </c>
      <c r="D231">
        <v>52263930</v>
      </c>
      <c r="E231">
        <v>27</v>
      </c>
      <c r="F231">
        <v>1</v>
      </c>
      <c r="G231">
        <v>27</v>
      </c>
      <c r="H231">
        <v>1</v>
      </c>
      <c r="I231" t="s">
        <v>530</v>
      </c>
      <c r="J231" t="s">
        <v>3</v>
      </c>
      <c r="K231" t="s">
        <v>531</v>
      </c>
      <c r="L231">
        <v>1191</v>
      </c>
      <c r="N231">
        <v>1013</v>
      </c>
      <c r="O231" t="s">
        <v>532</v>
      </c>
      <c r="P231" t="s">
        <v>532</v>
      </c>
      <c r="Q231">
        <v>1</v>
      </c>
      <c r="X231">
        <v>155.25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 t="s">
        <v>3</v>
      </c>
      <c r="AG231">
        <v>155.25</v>
      </c>
      <c r="AH231">
        <v>2</v>
      </c>
      <c r="AI231">
        <v>55575855</v>
      </c>
      <c r="AJ231">
        <v>239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>
        <f>ROW(Source!A853)</f>
        <v>853</v>
      </c>
      <c r="B232">
        <v>55575861</v>
      </c>
      <c r="C232">
        <v>55575854</v>
      </c>
      <c r="D232">
        <v>52276386</v>
      </c>
      <c r="E232">
        <v>1</v>
      </c>
      <c r="F232">
        <v>1</v>
      </c>
      <c r="G232">
        <v>27</v>
      </c>
      <c r="H232">
        <v>2</v>
      </c>
      <c r="I232" t="s">
        <v>601</v>
      </c>
      <c r="J232" t="s">
        <v>602</v>
      </c>
      <c r="K232" t="s">
        <v>603</v>
      </c>
      <c r="L232">
        <v>1368</v>
      </c>
      <c r="N232">
        <v>1011</v>
      </c>
      <c r="O232" t="s">
        <v>536</v>
      </c>
      <c r="P232" t="s">
        <v>536</v>
      </c>
      <c r="Q232">
        <v>1</v>
      </c>
      <c r="X232">
        <v>7.41</v>
      </c>
      <c r="Y232">
        <v>0</v>
      </c>
      <c r="Z232">
        <v>3.84</v>
      </c>
      <c r="AA232">
        <v>0.01</v>
      </c>
      <c r="AB232">
        <v>0</v>
      </c>
      <c r="AC232">
        <v>0</v>
      </c>
      <c r="AD232">
        <v>1</v>
      </c>
      <c r="AE232">
        <v>0</v>
      </c>
      <c r="AF232" t="s">
        <v>3</v>
      </c>
      <c r="AG232">
        <v>7.41</v>
      </c>
      <c r="AH232">
        <v>2</v>
      </c>
      <c r="AI232">
        <v>55575856</v>
      </c>
      <c r="AJ232">
        <v>240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 x14ac:dyDescent="0.2">
      <c r="A233">
        <f>ROW(Source!A853)</f>
        <v>853</v>
      </c>
      <c r="B233">
        <v>55575862</v>
      </c>
      <c r="C233">
        <v>55575854</v>
      </c>
      <c r="D233">
        <v>52278824</v>
      </c>
      <c r="E233">
        <v>1</v>
      </c>
      <c r="F233">
        <v>1</v>
      </c>
      <c r="G233">
        <v>27</v>
      </c>
      <c r="H233">
        <v>3</v>
      </c>
      <c r="I233" t="s">
        <v>604</v>
      </c>
      <c r="J233" t="s">
        <v>605</v>
      </c>
      <c r="K233" t="s">
        <v>606</v>
      </c>
      <c r="L233">
        <v>1327</v>
      </c>
      <c r="N233">
        <v>1005</v>
      </c>
      <c r="O233" t="s">
        <v>549</v>
      </c>
      <c r="P233" t="s">
        <v>549</v>
      </c>
      <c r="Q233">
        <v>1</v>
      </c>
      <c r="X233">
        <v>250</v>
      </c>
      <c r="Y233">
        <v>91.89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 t="s">
        <v>3</v>
      </c>
      <c r="AG233">
        <v>250</v>
      </c>
      <c r="AH233">
        <v>2</v>
      </c>
      <c r="AI233">
        <v>55575857</v>
      </c>
      <c r="AJ233">
        <v>241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>
        <f>ROW(Source!A853)</f>
        <v>853</v>
      </c>
      <c r="B234">
        <v>55575863</v>
      </c>
      <c r="C234">
        <v>55575854</v>
      </c>
      <c r="D234">
        <v>52279001</v>
      </c>
      <c r="E234">
        <v>1</v>
      </c>
      <c r="F234">
        <v>1</v>
      </c>
      <c r="G234">
        <v>27</v>
      </c>
      <c r="H234">
        <v>3</v>
      </c>
      <c r="I234" t="s">
        <v>556</v>
      </c>
      <c r="J234" t="s">
        <v>607</v>
      </c>
      <c r="K234" t="s">
        <v>558</v>
      </c>
      <c r="L234">
        <v>1339</v>
      </c>
      <c r="N234">
        <v>1007</v>
      </c>
      <c r="O234" t="s">
        <v>175</v>
      </c>
      <c r="P234" t="s">
        <v>175</v>
      </c>
      <c r="Q234">
        <v>1</v>
      </c>
      <c r="X234">
        <v>1.75</v>
      </c>
      <c r="Y234">
        <v>35.25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 t="s">
        <v>3</v>
      </c>
      <c r="AG234">
        <v>1.75</v>
      </c>
      <c r="AH234">
        <v>2</v>
      </c>
      <c r="AI234">
        <v>55575858</v>
      </c>
      <c r="AJ234">
        <v>242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 x14ac:dyDescent="0.2">
      <c r="A235">
        <f>ROW(Source!A853)</f>
        <v>853</v>
      </c>
      <c r="B235">
        <v>55575864</v>
      </c>
      <c r="C235">
        <v>55575854</v>
      </c>
      <c r="D235">
        <v>52279965</v>
      </c>
      <c r="E235">
        <v>1</v>
      </c>
      <c r="F235">
        <v>1</v>
      </c>
      <c r="G235">
        <v>27</v>
      </c>
      <c r="H235">
        <v>3</v>
      </c>
      <c r="I235" t="s">
        <v>608</v>
      </c>
      <c r="J235" t="s">
        <v>609</v>
      </c>
      <c r="K235" t="s">
        <v>610</v>
      </c>
      <c r="L235">
        <v>1339</v>
      </c>
      <c r="N235">
        <v>1007</v>
      </c>
      <c r="O235" t="s">
        <v>175</v>
      </c>
      <c r="P235" t="s">
        <v>175</v>
      </c>
      <c r="Q235">
        <v>1</v>
      </c>
      <c r="X235">
        <v>102</v>
      </c>
      <c r="Y235">
        <v>3247.23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 t="s">
        <v>3</v>
      </c>
      <c r="AG235">
        <v>102</v>
      </c>
      <c r="AH235">
        <v>2</v>
      </c>
      <c r="AI235">
        <v>55575859</v>
      </c>
      <c r="AJ235">
        <v>243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 x14ac:dyDescent="0.2">
      <c r="A236">
        <f>ROW(Source!A854)</f>
        <v>854</v>
      </c>
      <c r="B236">
        <v>55575868</v>
      </c>
      <c r="C236">
        <v>55575865</v>
      </c>
      <c r="D236">
        <v>52263930</v>
      </c>
      <c r="E236">
        <v>27</v>
      </c>
      <c r="F236">
        <v>1</v>
      </c>
      <c r="G236">
        <v>27</v>
      </c>
      <c r="H236">
        <v>1</v>
      </c>
      <c r="I236" t="s">
        <v>530</v>
      </c>
      <c r="J236" t="s">
        <v>3</v>
      </c>
      <c r="K236" t="s">
        <v>531</v>
      </c>
      <c r="L236">
        <v>1191</v>
      </c>
      <c r="N236">
        <v>1013</v>
      </c>
      <c r="O236" t="s">
        <v>532</v>
      </c>
      <c r="P236" t="s">
        <v>532</v>
      </c>
      <c r="Q236">
        <v>1</v>
      </c>
      <c r="X236">
        <v>227.7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 t="s">
        <v>3</v>
      </c>
      <c r="AG236">
        <v>227.7</v>
      </c>
      <c r="AH236">
        <v>2</v>
      </c>
      <c r="AI236">
        <v>55575866</v>
      </c>
      <c r="AJ236">
        <v>244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 x14ac:dyDescent="0.2">
      <c r="A237">
        <f>ROW(Source!A854)</f>
        <v>854</v>
      </c>
      <c r="B237">
        <v>55575869</v>
      </c>
      <c r="C237">
        <v>55575865</v>
      </c>
      <c r="D237">
        <v>52280227</v>
      </c>
      <c r="E237">
        <v>1</v>
      </c>
      <c r="F237">
        <v>1</v>
      </c>
      <c r="G237">
        <v>27</v>
      </c>
      <c r="H237">
        <v>3</v>
      </c>
      <c r="I237" t="s">
        <v>214</v>
      </c>
      <c r="J237" t="s">
        <v>216</v>
      </c>
      <c r="K237" t="s">
        <v>215</v>
      </c>
      <c r="L237">
        <v>1348</v>
      </c>
      <c r="N237">
        <v>1009</v>
      </c>
      <c r="O237" t="s">
        <v>120</v>
      </c>
      <c r="P237" t="s">
        <v>120</v>
      </c>
      <c r="Q237">
        <v>1000</v>
      </c>
      <c r="X237">
        <v>1</v>
      </c>
      <c r="Y237">
        <v>53233.52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 t="s">
        <v>3</v>
      </c>
      <c r="AG237">
        <v>1</v>
      </c>
      <c r="AH237">
        <v>2</v>
      </c>
      <c r="AI237">
        <v>55575867</v>
      </c>
      <c r="AJ237">
        <v>245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1:44" x14ac:dyDescent="0.2">
      <c r="A238">
        <f>ROW(Source!A855)</f>
        <v>855</v>
      </c>
      <c r="B238">
        <v>55575874</v>
      </c>
      <c r="C238">
        <v>55575870</v>
      </c>
      <c r="D238">
        <v>52263930</v>
      </c>
      <c r="E238">
        <v>27</v>
      </c>
      <c r="F238">
        <v>1</v>
      </c>
      <c r="G238">
        <v>27</v>
      </c>
      <c r="H238">
        <v>1</v>
      </c>
      <c r="I238" t="s">
        <v>530</v>
      </c>
      <c r="J238" t="s">
        <v>3</v>
      </c>
      <c r="K238" t="s">
        <v>531</v>
      </c>
      <c r="L238">
        <v>1191</v>
      </c>
      <c r="N238">
        <v>1013</v>
      </c>
      <c r="O238" t="s">
        <v>532</v>
      </c>
      <c r="P238" t="s">
        <v>532</v>
      </c>
      <c r="Q238">
        <v>1</v>
      </c>
      <c r="X238">
        <v>36.11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 t="s">
        <v>3</v>
      </c>
      <c r="AG238">
        <v>36.11</v>
      </c>
      <c r="AH238">
        <v>2</v>
      </c>
      <c r="AI238">
        <v>55575871</v>
      </c>
      <c r="AJ238">
        <v>246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 x14ac:dyDescent="0.2">
      <c r="A239">
        <f>ROW(Source!A855)</f>
        <v>855</v>
      </c>
      <c r="B239">
        <v>55575875</v>
      </c>
      <c r="C239">
        <v>55575870</v>
      </c>
      <c r="D239">
        <v>52276550</v>
      </c>
      <c r="E239">
        <v>1</v>
      </c>
      <c r="F239">
        <v>1</v>
      </c>
      <c r="G239">
        <v>27</v>
      </c>
      <c r="H239">
        <v>2</v>
      </c>
      <c r="I239" t="s">
        <v>611</v>
      </c>
      <c r="J239" t="s">
        <v>612</v>
      </c>
      <c r="K239" t="s">
        <v>613</v>
      </c>
      <c r="L239">
        <v>1368</v>
      </c>
      <c r="N239">
        <v>1011</v>
      </c>
      <c r="O239" t="s">
        <v>536</v>
      </c>
      <c r="P239" t="s">
        <v>536</v>
      </c>
      <c r="Q239">
        <v>1</v>
      </c>
      <c r="X239">
        <v>21.91</v>
      </c>
      <c r="Y239">
        <v>0</v>
      </c>
      <c r="Z239">
        <v>54.65</v>
      </c>
      <c r="AA239">
        <v>0.05</v>
      </c>
      <c r="AB239">
        <v>0</v>
      </c>
      <c r="AC239">
        <v>0</v>
      </c>
      <c r="AD239">
        <v>1</v>
      </c>
      <c r="AE239">
        <v>0</v>
      </c>
      <c r="AF239" t="s">
        <v>3</v>
      </c>
      <c r="AG239">
        <v>21.91</v>
      </c>
      <c r="AH239">
        <v>2</v>
      </c>
      <c r="AI239">
        <v>55575872</v>
      </c>
      <c r="AJ239">
        <v>247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 x14ac:dyDescent="0.2">
      <c r="A240">
        <f>ROW(Source!A855)</f>
        <v>855</v>
      </c>
      <c r="B240">
        <v>55575876</v>
      </c>
      <c r="C240">
        <v>55575870</v>
      </c>
      <c r="D240">
        <v>52278908</v>
      </c>
      <c r="E240">
        <v>1</v>
      </c>
      <c r="F240">
        <v>1</v>
      </c>
      <c r="G240">
        <v>27</v>
      </c>
      <c r="H240">
        <v>3</v>
      </c>
      <c r="I240" t="s">
        <v>614</v>
      </c>
      <c r="J240" t="s">
        <v>615</v>
      </c>
      <c r="K240" t="s">
        <v>616</v>
      </c>
      <c r="L240">
        <v>1348</v>
      </c>
      <c r="N240">
        <v>1009</v>
      </c>
      <c r="O240" t="s">
        <v>120</v>
      </c>
      <c r="P240" t="s">
        <v>120</v>
      </c>
      <c r="Q240">
        <v>1000</v>
      </c>
      <c r="X240">
        <v>0.03</v>
      </c>
      <c r="Y240">
        <v>110781.14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 t="s">
        <v>3</v>
      </c>
      <c r="AG240">
        <v>0.03</v>
      </c>
      <c r="AH240">
        <v>2</v>
      </c>
      <c r="AI240">
        <v>55575873</v>
      </c>
      <c r="AJ240">
        <v>248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2">
      <c r="A241">
        <f>ROW(Source!A855)</f>
        <v>855</v>
      </c>
      <c r="B241">
        <v>55575877</v>
      </c>
      <c r="C241">
        <v>55575870</v>
      </c>
      <c r="D241">
        <v>52280227</v>
      </c>
      <c r="E241">
        <v>1</v>
      </c>
      <c r="F241">
        <v>1</v>
      </c>
      <c r="G241">
        <v>27</v>
      </c>
      <c r="H241">
        <v>3</v>
      </c>
      <c r="I241" t="s">
        <v>214</v>
      </c>
      <c r="J241" t="s">
        <v>216</v>
      </c>
      <c r="K241" t="s">
        <v>215</v>
      </c>
      <c r="L241">
        <v>1348</v>
      </c>
      <c r="N241">
        <v>1009</v>
      </c>
      <c r="O241" t="s">
        <v>120</v>
      </c>
      <c r="P241" t="s">
        <v>120</v>
      </c>
      <c r="Q241">
        <v>1000</v>
      </c>
      <c r="X241">
        <v>1</v>
      </c>
      <c r="Y241">
        <v>53233.52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 t="s">
        <v>3</v>
      </c>
      <c r="AG241">
        <v>1</v>
      </c>
      <c r="AH241">
        <v>2</v>
      </c>
      <c r="AI241">
        <v>55575879</v>
      </c>
      <c r="AJ241">
        <v>249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 x14ac:dyDescent="0.2">
      <c r="A242">
        <f>ROW(Source!A895)</f>
        <v>895</v>
      </c>
      <c r="B242">
        <v>55575944</v>
      </c>
      <c r="C242">
        <v>55575938</v>
      </c>
      <c r="D242">
        <v>52263930</v>
      </c>
      <c r="E242">
        <v>27</v>
      </c>
      <c r="F242">
        <v>1</v>
      </c>
      <c r="G242">
        <v>27</v>
      </c>
      <c r="H242">
        <v>1</v>
      </c>
      <c r="I242" t="s">
        <v>530</v>
      </c>
      <c r="J242" t="s">
        <v>3</v>
      </c>
      <c r="K242" t="s">
        <v>531</v>
      </c>
      <c r="L242">
        <v>1191</v>
      </c>
      <c r="N242">
        <v>1013</v>
      </c>
      <c r="O242" t="s">
        <v>532</v>
      </c>
      <c r="P242" t="s">
        <v>532</v>
      </c>
      <c r="Q242">
        <v>1</v>
      </c>
      <c r="X242">
        <v>6.22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 t="s">
        <v>3</v>
      </c>
      <c r="AG242">
        <v>6.22</v>
      </c>
      <c r="AH242">
        <v>2</v>
      </c>
      <c r="AI242">
        <v>55575939</v>
      </c>
      <c r="AJ242">
        <v>250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 x14ac:dyDescent="0.2">
      <c r="A243">
        <f>ROW(Source!A895)</f>
        <v>895</v>
      </c>
      <c r="B243">
        <v>55575945</v>
      </c>
      <c r="C243">
        <v>55575938</v>
      </c>
      <c r="D243">
        <v>52278256</v>
      </c>
      <c r="E243">
        <v>1</v>
      </c>
      <c r="F243">
        <v>1</v>
      </c>
      <c r="G243">
        <v>27</v>
      </c>
      <c r="H243">
        <v>3</v>
      </c>
      <c r="I243" t="s">
        <v>550</v>
      </c>
      <c r="J243" t="s">
        <v>551</v>
      </c>
      <c r="K243" t="s">
        <v>552</v>
      </c>
      <c r="L243">
        <v>1339</v>
      </c>
      <c r="N243">
        <v>1007</v>
      </c>
      <c r="O243" t="s">
        <v>175</v>
      </c>
      <c r="P243" t="s">
        <v>175</v>
      </c>
      <c r="Q243">
        <v>1</v>
      </c>
      <c r="X243">
        <v>0.29899999999999999</v>
      </c>
      <c r="Y243">
        <v>590.78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 t="s">
        <v>3</v>
      </c>
      <c r="AG243">
        <v>0.29899999999999999</v>
      </c>
      <c r="AH243">
        <v>2</v>
      </c>
      <c r="AI243">
        <v>55575940</v>
      </c>
      <c r="AJ243">
        <v>251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 x14ac:dyDescent="0.2">
      <c r="A244">
        <f>ROW(Source!A895)</f>
        <v>895</v>
      </c>
      <c r="B244">
        <v>55575946</v>
      </c>
      <c r="C244">
        <v>55575938</v>
      </c>
      <c r="D244">
        <v>52277204</v>
      </c>
      <c r="E244">
        <v>1</v>
      </c>
      <c r="F244">
        <v>1</v>
      </c>
      <c r="G244">
        <v>27</v>
      </c>
      <c r="H244">
        <v>3</v>
      </c>
      <c r="I244" t="s">
        <v>553</v>
      </c>
      <c r="J244" t="s">
        <v>554</v>
      </c>
      <c r="K244" t="s">
        <v>555</v>
      </c>
      <c r="L244">
        <v>1348</v>
      </c>
      <c r="N244">
        <v>1009</v>
      </c>
      <c r="O244" t="s">
        <v>120</v>
      </c>
      <c r="P244" t="s">
        <v>120</v>
      </c>
      <c r="Q244">
        <v>1000</v>
      </c>
      <c r="X244">
        <v>0.107</v>
      </c>
      <c r="Y244">
        <v>4207.5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 t="s">
        <v>3</v>
      </c>
      <c r="AG244">
        <v>0.107</v>
      </c>
      <c r="AH244">
        <v>2</v>
      </c>
      <c r="AI244">
        <v>55575941</v>
      </c>
      <c r="AJ244">
        <v>252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2">
      <c r="A245">
        <f>ROW(Source!A895)</f>
        <v>895</v>
      </c>
      <c r="B245">
        <v>55575947</v>
      </c>
      <c r="C245">
        <v>55575938</v>
      </c>
      <c r="D245">
        <v>52279001</v>
      </c>
      <c r="E245">
        <v>1</v>
      </c>
      <c r="F245">
        <v>1</v>
      </c>
      <c r="G245">
        <v>27</v>
      </c>
      <c r="H245">
        <v>3</v>
      </c>
      <c r="I245" t="s">
        <v>556</v>
      </c>
      <c r="J245" t="s">
        <v>557</v>
      </c>
      <c r="K245" t="s">
        <v>558</v>
      </c>
      <c r="L245">
        <v>1339</v>
      </c>
      <c r="N245">
        <v>1007</v>
      </c>
      <c r="O245" t="s">
        <v>175</v>
      </c>
      <c r="P245" t="s">
        <v>175</v>
      </c>
      <c r="Q245">
        <v>1</v>
      </c>
      <c r="X245">
        <v>7.6999999999999999E-2</v>
      </c>
      <c r="Y245">
        <v>35.25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 t="s">
        <v>3</v>
      </c>
      <c r="AG245">
        <v>7.6999999999999999E-2</v>
      </c>
      <c r="AH245">
        <v>2</v>
      </c>
      <c r="AI245">
        <v>55575942</v>
      </c>
      <c r="AJ245">
        <v>253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 x14ac:dyDescent="0.2">
      <c r="A246">
        <f>ROW(Source!A895)</f>
        <v>895</v>
      </c>
      <c r="B246">
        <v>55575948</v>
      </c>
      <c r="C246">
        <v>55575938</v>
      </c>
      <c r="D246">
        <v>52281688</v>
      </c>
      <c r="E246">
        <v>1</v>
      </c>
      <c r="F246">
        <v>1</v>
      </c>
      <c r="G246">
        <v>27</v>
      </c>
      <c r="H246">
        <v>3</v>
      </c>
      <c r="I246" t="s">
        <v>270</v>
      </c>
      <c r="J246" t="s">
        <v>272</v>
      </c>
      <c r="K246" t="s">
        <v>271</v>
      </c>
      <c r="L246">
        <v>1354</v>
      </c>
      <c r="N246">
        <v>1010</v>
      </c>
      <c r="O246" t="s">
        <v>180</v>
      </c>
      <c r="P246" t="s">
        <v>180</v>
      </c>
      <c r="Q246">
        <v>1</v>
      </c>
      <c r="X246">
        <v>10</v>
      </c>
      <c r="Y246">
        <v>236.53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 t="s">
        <v>3</v>
      </c>
      <c r="AG246">
        <v>10</v>
      </c>
      <c r="AH246">
        <v>2</v>
      </c>
      <c r="AI246">
        <v>55575943</v>
      </c>
      <c r="AJ246">
        <v>254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 x14ac:dyDescent="0.2">
      <c r="A247">
        <f>ROW(Source!A897)</f>
        <v>897</v>
      </c>
      <c r="B247">
        <v>55575956</v>
      </c>
      <c r="C247">
        <v>55575950</v>
      </c>
      <c r="D247">
        <v>52263930</v>
      </c>
      <c r="E247">
        <v>27</v>
      </c>
      <c r="F247">
        <v>1</v>
      </c>
      <c r="G247">
        <v>27</v>
      </c>
      <c r="H247">
        <v>1</v>
      </c>
      <c r="I247" t="s">
        <v>530</v>
      </c>
      <c r="J247" t="s">
        <v>3</v>
      </c>
      <c r="K247" t="s">
        <v>531</v>
      </c>
      <c r="L247">
        <v>1191</v>
      </c>
      <c r="N247">
        <v>1013</v>
      </c>
      <c r="O247" t="s">
        <v>532</v>
      </c>
      <c r="P247" t="s">
        <v>532</v>
      </c>
      <c r="Q247">
        <v>1</v>
      </c>
      <c r="X247">
        <v>6.22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 t="s">
        <v>3</v>
      </c>
      <c r="AG247">
        <v>6.22</v>
      </c>
      <c r="AH247">
        <v>2</v>
      </c>
      <c r="AI247">
        <v>55575951</v>
      </c>
      <c r="AJ247">
        <v>255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 x14ac:dyDescent="0.2">
      <c r="A248">
        <f>ROW(Source!A897)</f>
        <v>897</v>
      </c>
      <c r="B248">
        <v>55575957</v>
      </c>
      <c r="C248">
        <v>55575950</v>
      </c>
      <c r="D248">
        <v>52278256</v>
      </c>
      <c r="E248">
        <v>1</v>
      </c>
      <c r="F248">
        <v>1</v>
      </c>
      <c r="G248">
        <v>27</v>
      </c>
      <c r="H248">
        <v>3</v>
      </c>
      <c r="I248" t="s">
        <v>550</v>
      </c>
      <c r="J248" t="s">
        <v>551</v>
      </c>
      <c r="K248" t="s">
        <v>552</v>
      </c>
      <c r="L248">
        <v>1339</v>
      </c>
      <c r="N248">
        <v>1007</v>
      </c>
      <c r="O248" t="s">
        <v>175</v>
      </c>
      <c r="P248" t="s">
        <v>175</v>
      </c>
      <c r="Q248">
        <v>1</v>
      </c>
      <c r="X248">
        <v>0.29899999999999999</v>
      </c>
      <c r="Y248">
        <v>590.78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 t="s">
        <v>3</v>
      </c>
      <c r="AG248">
        <v>0.29899999999999999</v>
      </c>
      <c r="AH248">
        <v>2</v>
      </c>
      <c r="AI248">
        <v>55575952</v>
      </c>
      <c r="AJ248">
        <v>256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 x14ac:dyDescent="0.2">
      <c r="A249">
        <f>ROW(Source!A897)</f>
        <v>897</v>
      </c>
      <c r="B249">
        <v>55575958</v>
      </c>
      <c r="C249">
        <v>55575950</v>
      </c>
      <c r="D249">
        <v>52277204</v>
      </c>
      <c r="E249">
        <v>1</v>
      </c>
      <c r="F249">
        <v>1</v>
      </c>
      <c r="G249">
        <v>27</v>
      </c>
      <c r="H249">
        <v>3</v>
      </c>
      <c r="I249" t="s">
        <v>553</v>
      </c>
      <c r="J249" t="s">
        <v>554</v>
      </c>
      <c r="K249" t="s">
        <v>555</v>
      </c>
      <c r="L249">
        <v>1348</v>
      </c>
      <c r="N249">
        <v>1009</v>
      </c>
      <c r="O249" t="s">
        <v>120</v>
      </c>
      <c r="P249" t="s">
        <v>120</v>
      </c>
      <c r="Q249">
        <v>1000</v>
      </c>
      <c r="X249">
        <v>0.107</v>
      </c>
      <c r="Y249">
        <v>4207.5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 t="s">
        <v>3</v>
      </c>
      <c r="AG249">
        <v>0.107</v>
      </c>
      <c r="AH249">
        <v>2</v>
      </c>
      <c r="AI249">
        <v>55575953</v>
      </c>
      <c r="AJ249">
        <v>257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 x14ac:dyDescent="0.2">
      <c r="A250">
        <f>ROW(Source!A897)</f>
        <v>897</v>
      </c>
      <c r="B250">
        <v>55575959</v>
      </c>
      <c r="C250">
        <v>55575950</v>
      </c>
      <c r="D250">
        <v>52279001</v>
      </c>
      <c r="E250">
        <v>1</v>
      </c>
      <c r="F250">
        <v>1</v>
      </c>
      <c r="G250">
        <v>27</v>
      </c>
      <c r="H250">
        <v>3</v>
      </c>
      <c r="I250" t="s">
        <v>556</v>
      </c>
      <c r="J250" t="s">
        <v>557</v>
      </c>
      <c r="K250" t="s">
        <v>558</v>
      </c>
      <c r="L250">
        <v>1339</v>
      </c>
      <c r="N250">
        <v>1007</v>
      </c>
      <c r="O250" t="s">
        <v>175</v>
      </c>
      <c r="P250" t="s">
        <v>175</v>
      </c>
      <c r="Q250">
        <v>1</v>
      </c>
      <c r="X250">
        <v>7.6999999999999999E-2</v>
      </c>
      <c r="Y250">
        <v>35.25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 t="s">
        <v>3</v>
      </c>
      <c r="AG250">
        <v>7.6999999999999999E-2</v>
      </c>
      <c r="AH250">
        <v>2</v>
      </c>
      <c r="AI250">
        <v>55575954</v>
      </c>
      <c r="AJ250">
        <v>258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 x14ac:dyDescent="0.2">
      <c r="A251">
        <f>ROW(Source!A897)</f>
        <v>897</v>
      </c>
      <c r="B251">
        <v>55575960</v>
      </c>
      <c r="C251">
        <v>55575950</v>
      </c>
      <c r="D251">
        <v>52281688</v>
      </c>
      <c r="E251">
        <v>1</v>
      </c>
      <c r="F251">
        <v>1</v>
      </c>
      <c r="G251">
        <v>27</v>
      </c>
      <c r="H251">
        <v>3</v>
      </c>
      <c r="I251" t="s">
        <v>270</v>
      </c>
      <c r="J251" t="s">
        <v>272</v>
      </c>
      <c r="K251" t="s">
        <v>271</v>
      </c>
      <c r="L251">
        <v>1354</v>
      </c>
      <c r="N251">
        <v>1010</v>
      </c>
      <c r="O251" t="s">
        <v>180</v>
      </c>
      <c r="P251" t="s">
        <v>180</v>
      </c>
      <c r="Q251">
        <v>1</v>
      </c>
      <c r="X251">
        <v>10</v>
      </c>
      <c r="Y251">
        <v>236.53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 t="s">
        <v>3</v>
      </c>
      <c r="AG251">
        <v>10</v>
      </c>
      <c r="AH251">
        <v>2</v>
      </c>
      <c r="AI251">
        <v>55575955</v>
      </c>
      <c r="AJ251">
        <v>259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 x14ac:dyDescent="0.2">
      <c r="A252">
        <f>ROW(Source!A899)</f>
        <v>899</v>
      </c>
      <c r="B252">
        <v>55575968</v>
      </c>
      <c r="C252">
        <v>55575962</v>
      </c>
      <c r="D252">
        <v>52263930</v>
      </c>
      <c r="E252">
        <v>27</v>
      </c>
      <c r="F252">
        <v>1</v>
      </c>
      <c r="G252">
        <v>27</v>
      </c>
      <c r="H252">
        <v>1</v>
      </c>
      <c r="I252" t="s">
        <v>530</v>
      </c>
      <c r="J252" t="s">
        <v>3</v>
      </c>
      <c r="K252" t="s">
        <v>531</v>
      </c>
      <c r="L252">
        <v>1191</v>
      </c>
      <c r="N252">
        <v>1013</v>
      </c>
      <c r="O252" t="s">
        <v>532</v>
      </c>
      <c r="P252" t="s">
        <v>532</v>
      </c>
      <c r="Q252">
        <v>1</v>
      </c>
      <c r="X252">
        <v>6.22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1</v>
      </c>
      <c r="AF252" t="s">
        <v>3</v>
      </c>
      <c r="AG252">
        <v>6.22</v>
      </c>
      <c r="AH252">
        <v>2</v>
      </c>
      <c r="AI252">
        <v>55575963</v>
      </c>
      <c r="AJ252">
        <v>260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 x14ac:dyDescent="0.2">
      <c r="A253">
        <f>ROW(Source!A899)</f>
        <v>899</v>
      </c>
      <c r="B253">
        <v>55575969</v>
      </c>
      <c r="C253">
        <v>55575962</v>
      </c>
      <c r="D253">
        <v>52278256</v>
      </c>
      <c r="E253">
        <v>1</v>
      </c>
      <c r="F253">
        <v>1</v>
      </c>
      <c r="G253">
        <v>27</v>
      </c>
      <c r="H253">
        <v>3</v>
      </c>
      <c r="I253" t="s">
        <v>550</v>
      </c>
      <c r="J253" t="s">
        <v>551</v>
      </c>
      <c r="K253" t="s">
        <v>552</v>
      </c>
      <c r="L253">
        <v>1339</v>
      </c>
      <c r="N253">
        <v>1007</v>
      </c>
      <c r="O253" t="s">
        <v>175</v>
      </c>
      <c r="P253" t="s">
        <v>175</v>
      </c>
      <c r="Q253">
        <v>1</v>
      </c>
      <c r="X253">
        <v>0.29899999999999999</v>
      </c>
      <c r="Y253">
        <v>590.78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 t="s">
        <v>3</v>
      </c>
      <c r="AG253">
        <v>0.29899999999999999</v>
      </c>
      <c r="AH253">
        <v>2</v>
      </c>
      <c r="AI253">
        <v>55575964</v>
      </c>
      <c r="AJ253">
        <v>261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 x14ac:dyDescent="0.2">
      <c r="A254">
        <f>ROW(Source!A899)</f>
        <v>899</v>
      </c>
      <c r="B254">
        <v>55575970</v>
      </c>
      <c r="C254">
        <v>55575962</v>
      </c>
      <c r="D254">
        <v>52277204</v>
      </c>
      <c r="E254">
        <v>1</v>
      </c>
      <c r="F254">
        <v>1</v>
      </c>
      <c r="G254">
        <v>27</v>
      </c>
      <c r="H254">
        <v>3</v>
      </c>
      <c r="I254" t="s">
        <v>553</v>
      </c>
      <c r="J254" t="s">
        <v>554</v>
      </c>
      <c r="K254" t="s">
        <v>555</v>
      </c>
      <c r="L254">
        <v>1348</v>
      </c>
      <c r="N254">
        <v>1009</v>
      </c>
      <c r="O254" t="s">
        <v>120</v>
      </c>
      <c r="P254" t="s">
        <v>120</v>
      </c>
      <c r="Q254">
        <v>1000</v>
      </c>
      <c r="X254">
        <v>0.107</v>
      </c>
      <c r="Y254">
        <v>4207.5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 t="s">
        <v>3</v>
      </c>
      <c r="AG254">
        <v>0.107</v>
      </c>
      <c r="AH254">
        <v>2</v>
      </c>
      <c r="AI254">
        <v>55575965</v>
      </c>
      <c r="AJ254">
        <v>262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 x14ac:dyDescent="0.2">
      <c r="A255">
        <f>ROW(Source!A899)</f>
        <v>899</v>
      </c>
      <c r="B255">
        <v>55575971</v>
      </c>
      <c r="C255">
        <v>55575962</v>
      </c>
      <c r="D255">
        <v>52279001</v>
      </c>
      <c r="E255">
        <v>1</v>
      </c>
      <c r="F255">
        <v>1</v>
      </c>
      <c r="G255">
        <v>27</v>
      </c>
      <c r="H255">
        <v>3</v>
      </c>
      <c r="I255" t="s">
        <v>556</v>
      </c>
      <c r="J255" t="s">
        <v>557</v>
      </c>
      <c r="K255" t="s">
        <v>558</v>
      </c>
      <c r="L255">
        <v>1339</v>
      </c>
      <c r="N255">
        <v>1007</v>
      </c>
      <c r="O255" t="s">
        <v>175</v>
      </c>
      <c r="P255" t="s">
        <v>175</v>
      </c>
      <c r="Q255">
        <v>1</v>
      </c>
      <c r="X255">
        <v>7.6999999999999999E-2</v>
      </c>
      <c r="Y255">
        <v>35.25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 t="s">
        <v>3</v>
      </c>
      <c r="AG255">
        <v>7.6999999999999999E-2</v>
      </c>
      <c r="AH255">
        <v>2</v>
      </c>
      <c r="AI255">
        <v>55575966</v>
      </c>
      <c r="AJ255">
        <v>263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 x14ac:dyDescent="0.2">
      <c r="A256">
        <f>ROW(Source!A899)</f>
        <v>899</v>
      </c>
      <c r="B256">
        <v>55575972</v>
      </c>
      <c r="C256">
        <v>55575962</v>
      </c>
      <c r="D256">
        <v>52281688</v>
      </c>
      <c r="E256">
        <v>1</v>
      </c>
      <c r="F256">
        <v>1</v>
      </c>
      <c r="G256">
        <v>27</v>
      </c>
      <c r="H256">
        <v>3</v>
      </c>
      <c r="I256" t="s">
        <v>270</v>
      </c>
      <c r="J256" t="s">
        <v>272</v>
      </c>
      <c r="K256" t="s">
        <v>271</v>
      </c>
      <c r="L256">
        <v>1354</v>
      </c>
      <c r="N256">
        <v>1010</v>
      </c>
      <c r="O256" t="s">
        <v>180</v>
      </c>
      <c r="P256" t="s">
        <v>180</v>
      </c>
      <c r="Q256">
        <v>1</v>
      </c>
      <c r="X256">
        <v>10</v>
      </c>
      <c r="Y256">
        <v>236.53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 t="s">
        <v>3</v>
      </c>
      <c r="AG256">
        <v>10</v>
      </c>
      <c r="AH256">
        <v>2</v>
      </c>
      <c r="AI256">
        <v>55575967</v>
      </c>
      <c r="AJ256">
        <v>264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</row>
    <row r="257" spans="1:44" x14ac:dyDescent="0.2">
      <c r="A257">
        <f>ROW(Source!A901)</f>
        <v>901</v>
      </c>
      <c r="B257">
        <v>55575980</v>
      </c>
      <c r="C257">
        <v>55575974</v>
      </c>
      <c r="D257">
        <v>52263930</v>
      </c>
      <c r="E257">
        <v>27</v>
      </c>
      <c r="F257">
        <v>1</v>
      </c>
      <c r="G257">
        <v>27</v>
      </c>
      <c r="H257">
        <v>1</v>
      </c>
      <c r="I257" t="s">
        <v>530</v>
      </c>
      <c r="J257" t="s">
        <v>3</v>
      </c>
      <c r="K257" t="s">
        <v>531</v>
      </c>
      <c r="L257">
        <v>1191</v>
      </c>
      <c r="N257">
        <v>1013</v>
      </c>
      <c r="O257" t="s">
        <v>532</v>
      </c>
      <c r="P257" t="s">
        <v>532</v>
      </c>
      <c r="Q257">
        <v>1</v>
      </c>
      <c r="X257">
        <v>6.22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 t="s">
        <v>3</v>
      </c>
      <c r="AG257">
        <v>6.22</v>
      </c>
      <c r="AH257">
        <v>2</v>
      </c>
      <c r="AI257">
        <v>55575975</v>
      </c>
      <c r="AJ257">
        <v>265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</row>
    <row r="258" spans="1:44" x14ac:dyDescent="0.2">
      <c r="A258">
        <f>ROW(Source!A901)</f>
        <v>901</v>
      </c>
      <c r="B258">
        <v>55575981</v>
      </c>
      <c r="C258">
        <v>55575974</v>
      </c>
      <c r="D258">
        <v>52278256</v>
      </c>
      <c r="E258">
        <v>1</v>
      </c>
      <c r="F258">
        <v>1</v>
      </c>
      <c r="G258">
        <v>27</v>
      </c>
      <c r="H258">
        <v>3</v>
      </c>
      <c r="I258" t="s">
        <v>550</v>
      </c>
      <c r="J258" t="s">
        <v>551</v>
      </c>
      <c r="K258" t="s">
        <v>552</v>
      </c>
      <c r="L258">
        <v>1339</v>
      </c>
      <c r="N258">
        <v>1007</v>
      </c>
      <c r="O258" t="s">
        <v>175</v>
      </c>
      <c r="P258" t="s">
        <v>175</v>
      </c>
      <c r="Q258">
        <v>1</v>
      </c>
      <c r="X258">
        <v>0.29899999999999999</v>
      </c>
      <c r="Y258">
        <v>590.78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 t="s">
        <v>3</v>
      </c>
      <c r="AG258">
        <v>0.29899999999999999</v>
      </c>
      <c r="AH258">
        <v>2</v>
      </c>
      <c r="AI258">
        <v>55575976</v>
      </c>
      <c r="AJ258">
        <v>266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 x14ac:dyDescent="0.2">
      <c r="A259">
        <f>ROW(Source!A901)</f>
        <v>901</v>
      </c>
      <c r="B259">
        <v>55575982</v>
      </c>
      <c r="C259">
        <v>55575974</v>
      </c>
      <c r="D259">
        <v>52277204</v>
      </c>
      <c r="E259">
        <v>1</v>
      </c>
      <c r="F259">
        <v>1</v>
      </c>
      <c r="G259">
        <v>27</v>
      </c>
      <c r="H259">
        <v>3</v>
      </c>
      <c r="I259" t="s">
        <v>553</v>
      </c>
      <c r="J259" t="s">
        <v>554</v>
      </c>
      <c r="K259" t="s">
        <v>555</v>
      </c>
      <c r="L259">
        <v>1348</v>
      </c>
      <c r="N259">
        <v>1009</v>
      </c>
      <c r="O259" t="s">
        <v>120</v>
      </c>
      <c r="P259" t="s">
        <v>120</v>
      </c>
      <c r="Q259">
        <v>1000</v>
      </c>
      <c r="X259">
        <v>0.107</v>
      </c>
      <c r="Y259">
        <v>4207.5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 t="s">
        <v>3</v>
      </c>
      <c r="AG259">
        <v>0.107</v>
      </c>
      <c r="AH259">
        <v>2</v>
      </c>
      <c r="AI259">
        <v>55575977</v>
      </c>
      <c r="AJ259">
        <v>267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 x14ac:dyDescent="0.2">
      <c r="A260">
        <f>ROW(Source!A901)</f>
        <v>901</v>
      </c>
      <c r="B260">
        <v>55575983</v>
      </c>
      <c r="C260">
        <v>55575974</v>
      </c>
      <c r="D260">
        <v>52279001</v>
      </c>
      <c r="E260">
        <v>1</v>
      </c>
      <c r="F260">
        <v>1</v>
      </c>
      <c r="G260">
        <v>27</v>
      </c>
      <c r="H260">
        <v>3</v>
      </c>
      <c r="I260" t="s">
        <v>556</v>
      </c>
      <c r="J260" t="s">
        <v>557</v>
      </c>
      <c r="K260" t="s">
        <v>558</v>
      </c>
      <c r="L260">
        <v>1339</v>
      </c>
      <c r="N260">
        <v>1007</v>
      </c>
      <c r="O260" t="s">
        <v>175</v>
      </c>
      <c r="P260" t="s">
        <v>175</v>
      </c>
      <c r="Q260">
        <v>1</v>
      </c>
      <c r="X260">
        <v>7.6999999999999999E-2</v>
      </c>
      <c r="Y260">
        <v>35.25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 t="s">
        <v>3</v>
      </c>
      <c r="AG260">
        <v>7.6999999999999999E-2</v>
      </c>
      <c r="AH260">
        <v>2</v>
      </c>
      <c r="AI260">
        <v>55575978</v>
      </c>
      <c r="AJ260">
        <v>268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2">
      <c r="A261">
        <f>ROW(Source!A901)</f>
        <v>901</v>
      </c>
      <c r="B261">
        <v>55575984</v>
      </c>
      <c r="C261">
        <v>55575974</v>
      </c>
      <c r="D261">
        <v>52281688</v>
      </c>
      <c r="E261">
        <v>1</v>
      </c>
      <c r="F261">
        <v>1</v>
      </c>
      <c r="G261">
        <v>27</v>
      </c>
      <c r="H261">
        <v>3</v>
      </c>
      <c r="I261" t="s">
        <v>270</v>
      </c>
      <c r="J261" t="s">
        <v>272</v>
      </c>
      <c r="K261" t="s">
        <v>271</v>
      </c>
      <c r="L261">
        <v>1354</v>
      </c>
      <c r="N261">
        <v>1010</v>
      </c>
      <c r="O261" t="s">
        <v>180</v>
      </c>
      <c r="P261" t="s">
        <v>180</v>
      </c>
      <c r="Q261">
        <v>1</v>
      </c>
      <c r="X261">
        <v>10</v>
      </c>
      <c r="Y261">
        <v>236.53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 t="s">
        <v>3</v>
      </c>
      <c r="AG261">
        <v>10</v>
      </c>
      <c r="AH261">
        <v>2</v>
      </c>
      <c r="AI261">
        <v>55575979</v>
      </c>
      <c r="AJ261">
        <v>269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2">
      <c r="A262">
        <f>ROW(Source!A905)</f>
        <v>905</v>
      </c>
      <c r="B262">
        <v>55575994</v>
      </c>
      <c r="C262">
        <v>55575988</v>
      </c>
      <c r="D262">
        <v>52263930</v>
      </c>
      <c r="E262">
        <v>27</v>
      </c>
      <c r="F262">
        <v>1</v>
      </c>
      <c r="G262">
        <v>27</v>
      </c>
      <c r="H262">
        <v>1</v>
      </c>
      <c r="I262" t="s">
        <v>530</v>
      </c>
      <c r="J262" t="s">
        <v>3</v>
      </c>
      <c r="K262" t="s">
        <v>531</v>
      </c>
      <c r="L262">
        <v>1191</v>
      </c>
      <c r="N262">
        <v>1013</v>
      </c>
      <c r="O262" t="s">
        <v>532</v>
      </c>
      <c r="P262" t="s">
        <v>532</v>
      </c>
      <c r="Q262">
        <v>1</v>
      </c>
      <c r="X262">
        <v>6.22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 t="s">
        <v>3</v>
      </c>
      <c r="AG262">
        <v>6.22</v>
      </c>
      <c r="AH262">
        <v>2</v>
      </c>
      <c r="AI262">
        <v>55575989</v>
      </c>
      <c r="AJ262">
        <v>270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 x14ac:dyDescent="0.2">
      <c r="A263">
        <f>ROW(Source!A905)</f>
        <v>905</v>
      </c>
      <c r="B263">
        <v>55575995</v>
      </c>
      <c r="C263">
        <v>55575988</v>
      </c>
      <c r="D263">
        <v>52278256</v>
      </c>
      <c r="E263">
        <v>1</v>
      </c>
      <c r="F263">
        <v>1</v>
      </c>
      <c r="G263">
        <v>27</v>
      </c>
      <c r="H263">
        <v>3</v>
      </c>
      <c r="I263" t="s">
        <v>550</v>
      </c>
      <c r="J263" t="s">
        <v>551</v>
      </c>
      <c r="K263" t="s">
        <v>552</v>
      </c>
      <c r="L263">
        <v>1339</v>
      </c>
      <c r="N263">
        <v>1007</v>
      </c>
      <c r="O263" t="s">
        <v>175</v>
      </c>
      <c r="P263" t="s">
        <v>175</v>
      </c>
      <c r="Q263">
        <v>1</v>
      </c>
      <c r="X263">
        <v>0.29899999999999999</v>
      </c>
      <c r="Y263">
        <v>590.78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 t="s">
        <v>3</v>
      </c>
      <c r="AG263">
        <v>0.29899999999999999</v>
      </c>
      <c r="AH263">
        <v>2</v>
      </c>
      <c r="AI263">
        <v>55575990</v>
      </c>
      <c r="AJ263">
        <v>271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</row>
    <row r="264" spans="1:44" x14ac:dyDescent="0.2">
      <c r="A264">
        <f>ROW(Source!A905)</f>
        <v>905</v>
      </c>
      <c r="B264">
        <v>55575996</v>
      </c>
      <c r="C264">
        <v>55575988</v>
      </c>
      <c r="D264">
        <v>52277204</v>
      </c>
      <c r="E264">
        <v>1</v>
      </c>
      <c r="F264">
        <v>1</v>
      </c>
      <c r="G264">
        <v>27</v>
      </c>
      <c r="H264">
        <v>3</v>
      </c>
      <c r="I264" t="s">
        <v>553</v>
      </c>
      <c r="J264" t="s">
        <v>554</v>
      </c>
      <c r="K264" t="s">
        <v>555</v>
      </c>
      <c r="L264">
        <v>1348</v>
      </c>
      <c r="N264">
        <v>1009</v>
      </c>
      <c r="O264" t="s">
        <v>120</v>
      </c>
      <c r="P264" t="s">
        <v>120</v>
      </c>
      <c r="Q264">
        <v>1000</v>
      </c>
      <c r="X264">
        <v>0.107</v>
      </c>
      <c r="Y264">
        <v>4207.5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 t="s">
        <v>3</v>
      </c>
      <c r="AG264">
        <v>0.107</v>
      </c>
      <c r="AH264">
        <v>2</v>
      </c>
      <c r="AI264">
        <v>55575991</v>
      </c>
      <c r="AJ264">
        <v>272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 x14ac:dyDescent="0.2">
      <c r="A265">
        <f>ROW(Source!A905)</f>
        <v>905</v>
      </c>
      <c r="B265">
        <v>55575997</v>
      </c>
      <c r="C265">
        <v>55575988</v>
      </c>
      <c r="D265">
        <v>52279001</v>
      </c>
      <c r="E265">
        <v>1</v>
      </c>
      <c r="F265">
        <v>1</v>
      </c>
      <c r="G265">
        <v>27</v>
      </c>
      <c r="H265">
        <v>3</v>
      </c>
      <c r="I265" t="s">
        <v>556</v>
      </c>
      <c r="J265" t="s">
        <v>557</v>
      </c>
      <c r="K265" t="s">
        <v>558</v>
      </c>
      <c r="L265">
        <v>1339</v>
      </c>
      <c r="N265">
        <v>1007</v>
      </c>
      <c r="O265" t="s">
        <v>175</v>
      </c>
      <c r="P265" t="s">
        <v>175</v>
      </c>
      <c r="Q265">
        <v>1</v>
      </c>
      <c r="X265">
        <v>7.6999999999999999E-2</v>
      </c>
      <c r="Y265">
        <v>35.25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 t="s">
        <v>3</v>
      </c>
      <c r="AG265">
        <v>7.6999999999999999E-2</v>
      </c>
      <c r="AH265">
        <v>2</v>
      </c>
      <c r="AI265">
        <v>55575992</v>
      </c>
      <c r="AJ265">
        <v>273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 x14ac:dyDescent="0.2">
      <c r="A266">
        <f>ROW(Source!A905)</f>
        <v>905</v>
      </c>
      <c r="B266">
        <v>55575998</v>
      </c>
      <c r="C266">
        <v>55575988</v>
      </c>
      <c r="D266">
        <v>52281688</v>
      </c>
      <c r="E266">
        <v>1</v>
      </c>
      <c r="F266">
        <v>1</v>
      </c>
      <c r="G266">
        <v>27</v>
      </c>
      <c r="H266">
        <v>3</v>
      </c>
      <c r="I266" t="s">
        <v>270</v>
      </c>
      <c r="J266" t="s">
        <v>272</v>
      </c>
      <c r="K266" t="s">
        <v>271</v>
      </c>
      <c r="L266">
        <v>1354</v>
      </c>
      <c r="N266">
        <v>1010</v>
      </c>
      <c r="O266" t="s">
        <v>180</v>
      </c>
      <c r="P266" t="s">
        <v>180</v>
      </c>
      <c r="Q266">
        <v>1</v>
      </c>
      <c r="X266">
        <v>10</v>
      </c>
      <c r="Y266">
        <v>236.53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 t="s">
        <v>3</v>
      </c>
      <c r="AG266">
        <v>10</v>
      </c>
      <c r="AH266">
        <v>2</v>
      </c>
      <c r="AI266">
        <v>55575993</v>
      </c>
      <c r="AJ266">
        <v>274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 x14ac:dyDescent="0.2">
      <c r="A267">
        <f>ROW(Source!A907)</f>
        <v>907</v>
      </c>
      <c r="B267">
        <v>55576006</v>
      </c>
      <c r="C267">
        <v>55576000</v>
      </c>
      <c r="D267">
        <v>52263930</v>
      </c>
      <c r="E267">
        <v>27</v>
      </c>
      <c r="F267">
        <v>1</v>
      </c>
      <c r="G267">
        <v>27</v>
      </c>
      <c r="H267">
        <v>1</v>
      </c>
      <c r="I267" t="s">
        <v>530</v>
      </c>
      <c r="J267" t="s">
        <v>3</v>
      </c>
      <c r="K267" t="s">
        <v>531</v>
      </c>
      <c r="L267">
        <v>1191</v>
      </c>
      <c r="N267">
        <v>1013</v>
      </c>
      <c r="O267" t="s">
        <v>532</v>
      </c>
      <c r="P267" t="s">
        <v>532</v>
      </c>
      <c r="Q267">
        <v>1</v>
      </c>
      <c r="X267">
        <v>6.22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1</v>
      </c>
      <c r="AF267" t="s">
        <v>3</v>
      </c>
      <c r="AG267">
        <v>6.22</v>
      </c>
      <c r="AH267">
        <v>2</v>
      </c>
      <c r="AI267">
        <v>55576001</v>
      </c>
      <c r="AJ267">
        <v>275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2">
      <c r="A268">
        <f>ROW(Source!A907)</f>
        <v>907</v>
      </c>
      <c r="B268">
        <v>55576007</v>
      </c>
      <c r="C268">
        <v>55576000</v>
      </c>
      <c r="D268">
        <v>52278256</v>
      </c>
      <c r="E268">
        <v>1</v>
      </c>
      <c r="F268">
        <v>1</v>
      </c>
      <c r="G268">
        <v>27</v>
      </c>
      <c r="H268">
        <v>3</v>
      </c>
      <c r="I268" t="s">
        <v>550</v>
      </c>
      <c r="J268" t="s">
        <v>551</v>
      </c>
      <c r="K268" t="s">
        <v>552</v>
      </c>
      <c r="L268">
        <v>1339</v>
      </c>
      <c r="N268">
        <v>1007</v>
      </c>
      <c r="O268" t="s">
        <v>175</v>
      </c>
      <c r="P268" t="s">
        <v>175</v>
      </c>
      <c r="Q268">
        <v>1</v>
      </c>
      <c r="X268">
        <v>0.29899999999999999</v>
      </c>
      <c r="Y268">
        <v>590.78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 t="s">
        <v>3</v>
      </c>
      <c r="AG268">
        <v>0.29899999999999999</v>
      </c>
      <c r="AH268">
        <v>2</v>
      </c>
      <c r="AI268">
        <v>55576002</v>
      </c>
      <c r="AJ268">
        <v>276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 x14ac:dyDescent="0.2">
      <c r="A269">
        <f>ROW(Source!A907)</f>
        <v>907</v>
      </c>
      <c r="B269">
        <v>55576008</v>
      </c>
      <c r="C269">
        <v>55576000</v>
      </c>
      <c r="D269">
        <v>52277204</v>
      </c>
      <c r="E269">
        <v>1</v>
      </c>
      <c r="F269">
        <v>1</v>
      </c>
      <c r="G269">
        <v>27</v>
      </c>
      <c r="H269">
        <v>3</v>
      </c>
      <c r="I269" t="s">
        <v>553</v>
      </c>
      <c r="J269" t="s">
        <v>554</v>
      </c>
      <c r="K269" t="s">
        <v>555</v>
      </c>
      <c r="L269">
        <v>1348</v>
      </c>
      <c r="N269">
        <v>1009</v>
      </c>
      <c r="O269" t="s">
        <v>120</v>
      </c>
      <c r="P269" t="s">
        <v>120</v>
      </c>
      <c r="Q269">
        <v>1000</v>
      </c>
      <c r="X269">
        <v>0.107</v>
      </c>
      <c r="Y269">
        <v>4207.5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 t="s">
        <v>3</v>
      </c>
      <c r="AG269">
        <v>0.107</v>
      </c>
      <c r="AH269">
        <v>2</v>
      </c>
      <c r="AI269">
        <v>55576003</v>
      </c>
      <c r="AJ269">
        <v>277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x14ac:dyDescent="0.2">
      <c r="A270">
        <f>ROW(Source!A907)</f>
        <v>907</v>
      </c>
      <c r="B270">
        <v>55576009</v>
      </c>
      <c r="C270">
        <v>55576000</v>
      </c>
      <c r="D270">
        <v>52279001</v>
      </c>
      <c r="E270">
        <v>1</v>
      </c>
      <c r="F270">
        <v>1</v>
      </c>
      <c r="G270">
        <v>27</v>
      </c>
      <c r="H270">
        <v>3</v>
      </c>
      <c r="I270" t="s">
        <v>556</v>
      </c>
      <c r="J270" t="s">
        <v>557</v>
      </c>
      <c r="K270" t="s">
        <v>558</v>
      </c>
      <c r="L270">
        <v>1339</v>
      </c>
      <c r="N270">
        <v>1007</v>
      </c>
      <c r="O270" t="s">
        <v>175</v>
      </c>
      <c r="P270" t="s">
        <v>175</v>
      </c>
      <c r="Q270">
        <v>1</v>
      </c>
      <c r="X270">
        <v>7.6999999999999999E-2</v>
      </c>
      <c r="Y270">
        <v>35.25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 t="s">
        <v>3</v>
      </c>
      <c r="AG270">
        <v>7.6999999999999999E-2</v>
      </c>
      <c r="AH270">
        <v>2</v>
      </c>
      <c r="AI270">
        <v>55576004</v>
      </c>
      <c r="AJ270">
        <v>278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 x14ac:dyDescent="0.2">
      <c r="A271">
        <f>ROW(Source!A907)</f>
        <v>907</v>
      </c>
      <c r="B271">
        <v>55576010</v>
      </c>
      <c r="C271">
        <v>55576000</v>
      </c>
      <c r="D271">
        <v>52281688</v>
      </c>
      <c r="E271">
        <v>1</v>
      </c>
      <c r="F271">
        <v>1</v>
      </c>
      <c r="G271">
        <v>27</v>
      </c>
      <c r="H271">
        <v>3</v>
      </c>
      <c r="I271" t="s">
        <v>270</v>
      </c>
      <c r="J271" t="s">
        <v>272</v>
      </c>
      <c r="K271" t="s">
        <v>271</v>
      </c>
      <c r="L271">
        <v>1354</v>
      </c>
      <c r="N271">
        <v>1010</v>
      </c>
      <c r="O271" t="s">
        <v>180</v>
      </c>
      <c r="P271" t="s">
        <v>180</v>
      </c>
      <c r="Q271">
        <v>1</v>
      </c>
      <c r="X271">
        <v>10</v>
      </c>
      <c r="Y271">
        <v>236.53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 t="s">
        <v>3</v>
      </c>
      <c r="AG271">
        <v>10</v>
      </c>
      <c r="AH271">
        <v>2</v>
      </c>
      <c r="AI271">
        <v>55576005</v>
      </c>
      <c r="AJ271">
        <v>279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 x14ac:dyDescent="0.2">
      <c r="A272">
        <f>ROW(Source!A909)</f>
        <v>909</v>
      </c>
      <c r="B272">
        <v>55576018</v>
      </c>
      <c r="C272">
        <v>55576012</v>
      </c>
      <c r="D272">
        <v>52263930</v>
      </c>
      <c r="E272">
        <v>27</v>
      </c>
      <c r="F272">
        <v>1</v>
      </c>
      <c r="G272">
        <v>27</v>
      </c>
      <c r="H272">
        <v>1</v>
      </c>
      <c r="I272" t="s">
        <v>530</v>
      </c>
      <c r="J272" t="s">
        <v>3</v>
      </c>
      <c r="K272" t="s">
        <v>531</v>
      </c>
      <c r="L272">
        <v>1191</v>
      </c>
      <c r="N272">
        <v>1013</v>
      </c>
      <c r="O272" t="s">
        <v>532</v>
      </c>
      <c r="P272" t="s">
        <v>532</v>
      </c>
      <c r="Q272">
        <v>1</v>
      </c>
      <c r="X272">
        <v>6.22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 t="s">
        <v>3</v>
      </c>
      <c r="AG272">
        <v>6.22</v>
      </c>
      <c r="AH272">
        <v>2</v>
      </c>
      <c r="AI272">
        <v>55576013</v>
      </c>
      <c r="AJ272">
        <v>280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2">
      <c r="A273">
        <f>ROW(Source!A909)</f>
        <v>909</v>
      </c>
      <c r="B273">
        <v>55576019</v>
      </c>
      <c r="C273">
        <v>55576012</v>
      </c>
      <c r="D273">
        <v>52278256</v>
      </c>
      <c r="E273">
        <v>1</v>
      </c>
      <c r="F273">
        <v>1</v>
      </c>
      <c r="G273">
        <v>27</v>
      </c>
      <c r="H273">
        <v>3</v>
      </c>
      <c r="I273" t="s">
        <v>550</v>
      </c>
      <c r="J273" t="s">
        <v>551</v>
      </c>
      <c r="K273" t="s">
        <v>552</v>
      </c>
      <c r="L273">
        <v>1339</v>
      </c>
      <c r="N273">
        <v>1007</v>
      </c>
      <c r="O273" t="s">
        <v>175</v>
      </c>
      <c r="P273" t="s">
        <v>175</v>
      </c>
      <c r="Q273">
        <v>1</v>
      </c>
      <c r="X273">
        <v>0.29899999999999999</v>
      </c>
      <c r="Y273">
        <v>590.78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 t="s">
        <v>3</v>
      </c>
      <c r="AG273">
        <v>0.29899999999999999</v>
      </c>
      <c r="AH273">
        <v>2</v>
      </c>
      <c r="AI273">
        <v>55576014</v>
      </c>
      <c r="AJ273">
        <v>281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2">
      <c r="A274">
        <f>ROW(Source!A909)</f>
        <v>909</v>
      </c>
      <c r="B274">
        <v>55576020</v>
      </c>
      <c r="C274">
        <v>55576012</v>
      </c>
      <c r="D274">
        <v>52277204</v>
      </c>
      <c r="E274">
        <v>1</v>
      </c>
      <c r="F274">
        <v>1</v>
      </c>
      <c r="G274">
        <v>27</v>
      </c>
      <c r="H274">
        <v>3</v>
      </c>
      <c r="I274" t="s">
        <v>553</v>
      </c>
      <c r="J274" t="s">
        <v>554</v>
      </c>
      <c r="K274" t="s">
        <v>555</v>
      </c>
      <c r="L274">
        <v>1348</v>
      </c>
      <c r="N274">
        <v>1009</v>
      </c>
      <c r="O274" t="s">
        <v>120</v>
      </c>
      <c r="P274" t="s">
        <v>120</v>
      </c>
      <c r="Q274">
        <v>1000</v>
      </c>
      <c r="X274">
        <v>0.107</v>
      </c>
      <c r="Y274">
        <v>4207.5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 t="s">
        <v>3</v>
      </c>
      <c r="AG274">
        <v>0.107</v>
      </c>
      <c r="AH274">
        <v>2</v>
      </c>
      <c r="AI274">
        <v>55576015</v>
      </c>
      <c r="AJ274">
        <v>282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</row>
    <row r="275" spans="1:44" x14ac:dyDescent="0.2">
      <c r="A275">
        <f>ROW(Source!A909)</f>
        <v>909</v>
      </c>
      <c r="B275">
        <v>55576021</v>
      </c>
      <c r="C275">
        <v>55576012</v>
      </c>
      <c r="D275">
        <v>52279001</v>
      </c>
      <c r="E275">
        <v>1</v>
      </c>
      <c r="F275">
        <v>1</v>
      </c>
      <c r="G275">
        <v>27</v>
      </c>
      <c r="H275">
        <v>3</v>
      </c>
      <c r="I275" t="s">
        <v>556</v>
      </c>
      <c r="J275" t="s">
        <v>557</v>
      </c>
      <c r="K275" t="s">
        <v>558</v>
      </c>
      <c r="L275">
        <v>1339</v>
      </c>
      <c r="N275">
        <v>1007</v>
      </c>
      <c r="O275" t="s">
        <v>175</v>
      </c>
      <c r="P275" t="s">
        <v>175</v>
      </c>
      <c r="Q275">
        <v>1</v>
      </c>
      <c r="X275">
        <v>7.6999999999999999E-2</v>
      </c>
      <c r="Y275">
        <v>35.25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 t="s">
        <v>3</v>
      </c>
      <c r="AG275">
        <v>7.6999999999999999E-2</v>
      </c>
      <c r="AH275">
        <v>2</v>
      </c>
      <c r="AI275">
        <v>55576016</v>
      </c>
      <c r="AJ275">
        <v>283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 x14ac:dyDescent="0.2">
      <c r="A276">
        <f>ROW(Source!A909)</f>
        <v>909</v>
      </c>
      <c r="B276">
        <v>55576022</v>
      </c>
      <c r="C276">
        <v>55576012</v>
      </c>
      <c r="D276">
        <v>52281688</v>
      </c>
      <c r="E276">
        <v>1</v>
      </c>
      <c r="F276">
        <v>1</v>
      </c>
      <c r="G276">
        <v>27</v>
      </c>
      <c r="H276">
        <v>3</v>
      </c>
      <c r="I276" t="s">
        <v>270</v>
      </c>
      <c r="J276" t="s">
        <v>272</v>
      </c>
      <c r="K276" t="s">
        <v>271</v>
      </c>
      <c r="L276">
        <v>1354</v>
      </c>
      <c r="N276">
        <v>1010</v>
      </c>
      <c r="O276" t="s">
        <v>180</v>
      </c>
      <c r="P276" t="s">
        <v>180</v>
      </c>
      <c r="Q276">
        <v>1</v>
      </c>
      <c r="X276">
        <v>10</v>
      </c>
      <c r="Y276">
        <v>236.53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 t="s">
        <v>3</v>
      </c>
      <c r="AG276">
        <v>10</v>
      </c>
      <c r="AH276">
        <v>2</v>
      </c>
      <c r="AI276">
        <v>55576017</v>
      </c>
      <c r="AJ276">
        <v>284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 x14ac:dyDescent="0.2">
      <c r="A277">
        <f>ROW(Source!A951)</f>
        <v>951</v>
      </c>
      <c r="B277">
        <v>55576140</v>
      </c>
      <c r="C277">
        <v>55576136</v>
      </c>
      <c r="D277">
        <v>52263930</v>
      </c>
      <c r="E277">
        <v>27</v>
      </c>
      <c r="F277">
        <v>1</v>
      </c>
      <c r="G277">
        <v>27</v>
      </c>
      <c r="H277">
        <v>1</v>
      </c>
      <c r="I277" t="s">
        <v>530</v>
      </c>
      <c r="J277" t="s">
        <v>3</v>
      </c>
      <c r="K277" t="s">
        <v>531</v>
      </c>
      <c r="L277">
        <v>1191</v>
      </c>
      <c r="N277">
        <v>1013</v>
      </c>
      <c r="O277" t="s">
        <v>532</v>
      </c>
      <c r="P277" t="s">
        <v>532</v>
      </c>
      <c r="Q277">
        <v>1</v>
      </c>
      <c r="X277">
        <v>1.59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1</v>
      </c>
      <c r="AF277" t="s">
        <v>3</v>
      </c>
      <c r="AG277">
        <v>1.59</v>
      </c>
      <c r="AH277">
        <v>2</v>
      </c>
      <c r="AI277">
        <v>55576137</v>
      </c>
      <c r="AJ277">
        <v>285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 x14ac:dyDescent="0.2">
      <c r="A278">
        <f>ROW(Source!A951)</f>
        <v>951</v>
      </c>
      <c r="B278">
        <v>55576141</v>
      </c>
      <c r="C278">
        <v>55576136</v>
      </c>
      <c r="D278">
        <v>52276100</v>
      </c>
      <c r="E278">
        <v>1</v>
      </c>
      <c r="F278">
        <v>1</v>
      </c>
      <c r="G278">
        <v>27</v>
      </c>
      <c r="H278">
        <v>2</v>
      </c>
      <c r="I278" t="s">
        <v>617</v>
      </c>
      <c r="J278" t="s">
        <v>618</v>
      </c>
      <c r="K278" t="s">
        <v>619</v>
      </c>
      <c r="L278">
        <v>1368</v>
      </c>
      <c r="N278">
        <v>1011</v>
      </c>
      <c r="O278" t="s">
        <v>536</v>
      </c>
      <c r="P278" t="s">
        <v>536</v>
      </c>
      <c r="Q278">
        <v>1</v>
      </c>
      <c r="X278">
        <v>4.9800000000000004</v>
      </c>
      <c r="Y278">
        <v>0</v>
      </c>
      <c r="Z278">
        <v>1447.46</v>
      </c>
      <c r="AA278">
        <v>537.96</v>
      </c>
      <c r="AB278">
        <v>0</v>
      </c>
      <c r="AC278">
        <v>0</v>
      </c>
      <c r="AD278">
        <v>1</v>
      </c>
      <c r="AE278">
        <v>0</v>
      </c>
      <c r="AF278" t="s">
        <v>3</v>
      </c>
      <c r="AG278">
        <v>4.9800000000000004</v>
      </c>
      <c r="AH278">
        <v>2</v>
      </c>
      <c r="AI278">
        <v>55576138</v>
      </c>
      <c r="AJ278">
        <v>286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 x14ac:dyDescent="0.2">
      <c r="A279">
        <f>ROW(Source!A951)</f>
        <v>951</v>
      </c>
      <c r="B279">
        <v>55576142</v>
      </c>
      <c r="C279">
        <v>55576136</v>
      </c>
      <c r="D279">
        <v>52276123</v>
      </c>
      <c r="E279">
        <v>1</v>
      </c>
      <c r="F279">
        <v>1</v>
      </c>
      <c r="G279">
        <v>27</v>
      </c>
      <c r="H279">
        <v>2</v>
      </c>
      <c r="I279" t="s">
        <v>620</v>
      </c>
      <c r="J279" t="s">
        <v>621</v>
      </c>
      <c r="K279" t="s">
        <v>622</v>
      </c>
      <c r="L279">
        <v>1368</v>
      </c>
      <c r="N279">
        <v>1011</v>
      </c>
      <c r="O279" t="s">
        <v>536</v>
      </c>
      <c r="P279" t="s">
        <v>536</v>
      </c>
      <c r="Q279">
        <v>1</v>
      </c>
      <c r="X279">
        <v>1.25</v>
      </c>
      <c r="Y279">
        <v>0</v>
      </c>
      <c r="Z279">
        <v>1035.49</v>
      </c>
      <c r="AA279">
        <v>465.1</v>
      </c>
      <c r="AB279">
        <v>0</v>
      </c>
      <c r="AC279">
        <v>0</v>
      </c>
      <c r="AD279">
        <v>1</v>
      </c>
      <c r="AE279">
        <v>0</v>
      </c>
      <c r="AF279" t="s">
        <v>3</v>
      </c>
      <c r="AG279">
        <v>1.25</v>
      </c>
      <c r="AH279">
        <v>2</v>
      </c>
      <c r="AI279">
        <v>55576139</v>
      </c>
      <c r="AJ279">
        <v>287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 x14ac:dyDescent="0.2">
      <c r="A280">
        <f>ROW(Source!A952)</f>
        <v>952</v>
      </c>
      <c r="B280">
        <v>55576145</v>
      </c>
      <c r="C280">
        <v>55576143</v>
      </c>
      <c r="D280">
        <v>52263930</v>
      </c>
      <c r="E280">
        <v>27</v>
      </c>
      <c r="F280">
        <v>1</v>
      </c>
      <c r="G280">
        <v>27</v>
      </c>
      <c r="H280">
        <v>1</v>
      </c>
      <c r="I280" t="s">
        <v>530</v>
      </c>
      <c r="J280" t="s">
        <v>3</v>
      </c>
      <c r="K280" t="s">
        <v>531</v>
      </c>
      <c r="L280">
        <v>1191</v>
      </c>
      <c r="N280">
        <v>1013</v>
      </c>
      <c r="O280" t="s">
        <v>532</v>
      </c>
      <c r="P280" t="s">
        <v>532</v>
      </c>
      <c r="Q280">
        <v>1</v>
      </c>
      <c r="X280">
        <v>221.6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 t="s">
        <v>3</v>
      </c>
      <c r="AG280">
        <v>221.6</v>
      </c>
      <c r="AH280">
        <v>2</v>
      </c>
      <c r="AI280">
        <v>55576144</v>
      </c>
      <c r="AJ280">
        <v>288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 x14ac:dyDescent="0.2">
      <c r="A281">
        <f>ROW(Source!A953)</f>
        <v>953</v>
      </c>
      <c r="B281">
        <v>55576148</v>
      </c>
      <c r="C281">
        <v>55576146</v>
      </c>
      <c r="D281">
        <v>52276122</v>
      </c>
      <c r="E281">
        <v>1</v>
      </c>
      <c r="F281">
        <v>1</v>
      </c>
      <c r="G281">
        <v>27</v>
      </c>
      <c r="H281">
        <v>2</v>
      </c>
      <c r="I281" t="s">
        <v>623</v>
      </c>
      <c r="J281" t="s">
        <v>624</v>
      </c>
      <c r="K281" t="s">
        <v>625</v>
      </c>
      <c r="L281">
        <v>1368</v>
      </c>
      <c r="N281">
        <v>1011</v>
      </c>
      <c r="O281" t="s">
        <v>536</v>
      </c>
      <c r="P281" t="s">
        <v>536</v>
      </c>
      <c r="Q281">
        <v>1</v>
      </c>
      <c r="X281">
        <v>0.31</v>
      </c>
      <c r="Y281">
        <v>0</v>
      </c>
      <c r="Z281">
        <v>923.83</v>
      </c>
      <c r="AA281">
        <v>342.06</v>
      </c>
      <c r="AB281">
        <v>0</v>
      </c>
      <c r="AC281">
        <v>0</v>
      </c>
      <c r="AD281">
        <v>1</v>
      </c>
      <c r="AE281">
        <v>0</v>
      </c>
      <c r="AF281" t="s">
        <v>3</v>
      </c>
      <c r="AG281">
        <v>0.31</v>
      </c>
      <c r="AH281">
        <v>2</v>
      </c>
      <c r="AI281">
        <v>55576147</v>
      </c>
      <c r="AJ281">
        <v>289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</row>
    <row r="282" spans="1:44" x14ac:dyDescent="0.2">
      <c r="A282">
        <f>ROW(Source!A954)</f>
        <v>954</v>
      </c>
      <c r="B282">
        <v>55576158</v>
      </c>
      <c r="C282">
        <v>55576149</v>
      </c>
      <c r="D282">
        <v>52263930</v>
      </c>
      <c r="E282">
        <v>27</v>
      </c>
      <c r="F282">
        <v>1</v>
      </c>
      <c r="G282">
        <v>27</v>
      </c>
      <c r="H282">
        <v>1</v>
      </c>
      <c r="I282" t="s">
        <v>530</v>
      </c>
      <c r="J282" t="s">
        <v>3</v>
      </c>
      <c r="K282" t="s">
        <v>531</v>
      </c>
      <c r="L282">
        <v>1191</v>
      </c>
      <c r="N282">
        <v>1013</v>
      </c>
      <c r="O282" t="s">
        <v>532</v>
      </c>
      <c r="P282" t="s">
        <v>532</v>
      </c>
      <c r="Q282">
        <v>1</v>
      </c>
      <c r="X282">
        <v>16.559999999999999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 t="s">
        <v>3</v>
      </c>
      <c r="AG282">
        <v>16.559999999999999</v>
      </c>
      <c r="AH282">
        <v>2</v>
      </c>
      <c r="AI282">
        <v>55576150</v>
      </c>
      <c r="AJ282">
        <v>290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 x14ac:dyDescent="0.2">
      <c r="A283">
        <f>ROW(Source!A954)</f>
        <v>954</v>
      </c>
      <c r="B283">
        <v>55576159</v>
      </c>
      <c r="C283">
        <v>55576149</v>
      </c>
      <c r="D283">
        <v>52276145</v>
      </c>
      <c r="E283">
        <v>1</v>
      </c>
      <c r="F283">
        <v>1</v>
      </c>
      <c r="G283">
        <v>27</v>
      </c>
      <c r="H283">
        <v>2</v>
      </c>
      <c r="I283" t="s">
        <v>626</v>
      </c>
      <c r="J283" t="s">
        <v>627</v>
      </c>
      <c r="K283" t="s">
        <v>628</v>
      </c>
      <c r="L283">
        <v>1368</v>
      </c>
      <c r="N283">
        <v>1011</v>
      </c>
      <c r="O283" t="s">
        <v>536</v>
      </c>
      <c r="P283" t="s">
        <v>536</v>
      </c>
      <c r="Q283">
        <v>1</v>
      </c>
      <c r="X283">
        <v>2.08</v>
      </c>
      <c r="Y283">
        <v>0</v>
      </c>
      <c r="Z283">
        <v>1159.46</v>
      </c>
      <c r="AA283">
        <v>525.74</v>
      </c>
      <c r="AB283">
        <v>0</v>
      </c>
      <c r="AC283">
        <v>0</v>
      </c>
      <c r="AD283">
        <v>1</v>
      </c>
      <c r="AE283">
        <v>0</v>
      </c>
      <c r="AF283" t="s">
        <v>3</v>
      </c>
      <c r="AG283">
        <v>2.08</v>
      </c>
      <c r="AH283">
        <v>2</v>
      </c>
      <c r="AI283">
        <v>55576151</v>
      </c>
      <c r="AJ283">
        <v>291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 x14ac:dyDescent="0.2">
      <c r="A284">
        <f>ROW(Source!A954)</f>
        <v>954</v>
      </c>
      <c r="B284">
        <v>55576160</v>
      </c>
      <c r="C284">
        <v>55576149</v>
      </c>
      <c r="D284">
        <v>52276300</v>
      </c>
      <c r="E284">
        <v>1</v>
      </c>
      <c r="F284">
        <v>1</v>
      </c>
      <c r="G284">
        <v>27</v>
      </c>
      <c r="H284">
        <v>2</v>
      </c>
      <c r="I284" t="s">
        <v>629</v>
      </c>
      <c r="J284" t="s">
        <v>630</v>
      </c>
      <c r="K284" t="s">
        <v>631</v>
      </c>
      <c r="L284">
        <v>1368</v>
      </c>
      <c r="N284">
        <v>1011</v>
      </c>
      <c r="O284" t="s">
        <v>536</v>
      </c>
      <c r="P284" t="s">
        <v>536</v>
      </c>
      <c r="Q284">
        <v>1</v>
      </c>
      <c r="X284">
        <v>2.08</v>
      </c>
      <c r="Y284">
        <v>0</v>
      </c>
      <c r="Z284">
        <v>416.25</v>
      </c>
      <c r="AA284">
        <v>204.9</v>
      </c>
      <c r="AB284">
        <v>0</v>
      </c>
      <c r="AC284">
        <v>0</v>
      </c>
      <c r="AD284">
        <v>1</v>
      </c>
      <c r="AE284">
        <v>0</v>
      </c>
      <c r="AF284" t="s">
        <v>3</v>
      </c>
      <c r="AG284">
        <v>2.08</v>
      </c>
      <c r="AH284">
        <v>2</v>
      </c>
      <c r="AI284">
        <v>55576152</v>
      </c>
      <c r="AJ284">
        <v>292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 x14ac:dyDescent="0.2">
      <c r="A285">
        <f>ROW(Source!A954)</f>
        <v>954</v>
      </c>
      <c r="B285">
        <v>55576161</v>
      </c>
      <c r="C285">
        <v>55576149</v>
      </c>
      <c r="D285">
        <v>52276303</v>
      </c>
      <c r="E285">
        <v>1</v>
      </c>
      <c r="F285">
        <v>1</v>
      </c>
      <c r="G285">
        <v>27</v>
      </c>
      <c r="H285">
        <v>2</v>
      </c>
      <c r="I285" t="s">
        <v>632</v>
      </c>
      <c r="J285" t="s">
        <v>633</v>
      </c>
      <c r="K285" t="s">
        <v>634</v>
      </c>
      <c r="L285">
        <v>1368</v>
      </c>
      <c r="N285">
        <v>1011</v>
      </c>
      <c r="O285" t="s">
        <v>536</v>
      </c>
      <c r="P285" t="s">
        <v>536</v>
      </c>
      <c r="Q285">
        <v>1</v>
      </c>
      <c r="X285">
        <v>0.81</v>
      </c>
      <c r="Y285">
        <v>0</v>
      </c>
      <c r="Z285">
        <v>1942.21</v>
      </c>
      <c r="AA285">
        <v>436.39</v>
      </c>
      <c r="AB285">
        <v>0</v>
      </c>
      <c r="AC285">
        <v>0</v>
      </c>
      <c r="AD285">
        <v>1</v>
      </c>
      <c r="AE285">
        <v>0</v>
      </c>
      <c r="AF285" t="s">
        <v>3</v>
      </c>
      <c r="AG285">
        <v>0.81</v>
      </c>
      <c r="AH285">
        <v>2</v>
      </c>
      <c r="AI285">
        <v>55576153</v>
      </c>
      <c r="AJ285">
        <v>293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 x14ac:dyDescent="0.2">
      <c r="A286">
        <f>ROW(Source!A954)</f>
        <v>954</v>
      </c>
      <c r="B286">
        <v>55576162</v>
      </c>
      <c r="C286">
        <v>55576149</v>
      </c>
      <c r="D286">
        <v>52276327</v>
      </c>
      <c r="E286">
        <v>1</v>
      </c>
      <c r="F286">
        <v>1</v>
      </c>
      <c r="G286">
        <v>27</v>
      </c>
      <c r="H286">
        <v>2</v>
      </c>
      <c r="I286" t="s">
        <v>635</v>
      </c>
      <c r="J286" t="s">
        <v>636</v>
      </c>
      <c r="K286" t="s">
        <v>637</v>
      </c>
      <c r="L286">
        <v>1368</v>
      </c>
      <c r="N286">
        <v>1011</v>
      </c>
      <c r="O286" t="s">
        <v>536</v>
      </c>
      <c r="P286" t="s">
        <v>536</v>
      </c>
      <c r="Q286">
        <v>1</v>
      </c>
      <c r="X286">
        <v>1.94</v>
      </c>
      <c r="Y286">
        <v>0</v>
      </c>
      <c r="Z286">
        <v>1364.77</v>
      </c>
      <c r="AA286">
        <v>610.30999999999995</v>
      </c>
      <c r="AB286">
        <v>0</v>
      </c>
      <c r="AC286">
        <v>0</v>
      </c>
      <c r="AD286">
        <v>1</v>
      </c>
      <c r="AE286">
        <v>0</v>
      </c>
      <c r="AF286" t="s">
        <v>3</v>
      </c>
      <c r="AG286">
        <v>1.94</v>
      </c>
      <c r="AH286">
        <v>2</v>
      </c>
      <c r="AI286">
        <v>55576154</v>
      </c>
      <c r="AJ286">
        <v>294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 x14ac:dyDescent="0.2">
      <c r="A287">
        <f>ROW(Source!A954)</f>
        <v>954</v>
      </c>
      <c r="B287">
        <v>55576163</v>
      </c>
      <c r="C287">
        <v>55576149</v>
      </c>
      <c r="D287">
        <v>52276293</v>
      </c>
      <c r="E287">
        <v>1</v>
      </c>
      <c r="F287">
        <v>1</v>
      </c>
      <c r="G287">
        <v>27</v>
      </c>
      <c r="H287">
        <v>2</v>
      </c>
      <c r="I287" t="s">
        <v>638</v>
      </c>
      <c r="J287" t="s">
        <v>639</v>
      </c>
      <c r="K287" t="s">
        <v>640</v>
      </c>
      <c r="L287">
        <v>1368</v>
      </c>
      <c r="N287">
        <v>1011</v>
      </c>
      <c r="O287" t="s">
        <v>536</v>
      </c>
      <c r="P287" t="s">
        <v>536</v>
      </c>
      <c r="Q287">
        <v>1</v>
      </c>
      <c r="X287">
        <v>0.65</v>
      </c>
      <c r="Y287">
        <v>0</v>
      </c>
      <c r="Z287">
        <v>1179.56</v>
      </c>
      <c r="AA287">
        <v>439.28</v>
      </c>
      <c r="AB287">
        <v>0</v>
      </c>
      <c r="AC287">
        <v>0</v>
      </c>
      <c r="AD287">
        <v>1</v>
      </c>
      <c r="AE287">
        <v>0</v>
      </c>
      <c r="AF287" t="s">
        <v>3</v>
      </c>
      <c r="AG287">
        <v>0.65</v>
      </c>
      <c r="AH287">
        <v>2</v>
      </c>
      <c r="AI287">
        <v>55576155</v>
      </c>
      <c r="AJ287">
        <v>295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 x14ac:dyDescent="0.2">
      <c r="A288">
        <f>ROW(Source!A954)</f>
        <v>954</v>
      </c>
      <c r="B288">
        <v>55576164</v>
      </c>
      <c r="C288">
        <v>55576149</v>
      </c>
      <c r="D288">
        <v>52278255</v>
      </c>
      <c r="E288">
        <v>1</v>
      </c>
      <c r="F288">
        <v>1</v>
      </c>
      <c r="G288">
        <v>27</v>
      </c>
      <c r="H288">
        <v>3</v>
      </c>
      <c r="I288" t="s">
        <v>641</v>
      </c>
      <c r="J288" t="s">
        <v>642</v>
      </c>
      <c r="K288" t="s">
        <v>643</v>
      </c>
      <c r="L288">
        <v>1339</v>
      </c>
      <c r="N288">
        <v>1007</v>
      </c>
      <c r="O288" t="s">
        <v>175</v>
      </c>
      <c r="P288" t="s">
        <v>175</v>
      </c>
      <c r="Q288">
        <v>1</v>
      </c>
      <c r="X288">
        <v>110</v>
      </c>
      <c r="Y288">
        <v>590.78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 t="s">
        <v>3</v>
      </c>
      <c r="AG288">
        <v>110</v>
      </c>
      <c r="AH288">
        <v>2</v>
      </c>
      <c r="AI288">
        <v>55576156</v>
      </c>
      <c r="AJ288">
        <v>296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</row>
    <row r="289" spans="1:44" x14ac:dyDescent="0.2">
      <c r="A289">
        <f>ROW(Source!A954)</f>
        <v>954</v>
      </c>
      <c r="B289">
        <v>55576165</v>
      </c>
      <c r="C289">
        <v>55576149</v>
      </c>
      <c r="D289">
        <v>52279001</v>
      </c>
      <c r="E289">
        <v>1</v>
      </c>
      <c r="F289">
        <v>1</v>
      </c>
      <c r="G289">
        <v>27</v>
      </c>
      <c r="H289">
        <v>3</v>
      </c>
      <c r="I289" t="s">
        <v>556</v>
      </c>
      <c r="J289" t="s">
        <v>607</v>
      </c>
      <c r="K289" t="s">
        <v>558</v>
      </c>
      <c r="L289">
        <v>1339</v>
      </c>
      <c r="N289">
        <v>1007</v>
      </c>
      <c r="O289" t="s">
        <v>175</v>
      </c>
      <c r="P289" t="s">
        <v>175</v>
      </c>
      <c r="Q289">
        <v>1</v>
      </c>
      <c r="X289">
        <v>5</v>
      </c>
      <c r="Y289">
        <v>33.729999999999997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 t="s">
        <v>3</v>
      </c>
      <c r="AG289">
        <v>5</v>
      </c>
      <c r="AH289">
        <v>2</v>
      </c>
      <c r="AI289">
        <v>55576157</v>
      </c>
      <c r="AJ289">
        <v>297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 x14ac:dyDescent="0.2">
      <c r="A290">
        <f>ROW(Source!A955)</f>
        <v>955</v>
      </c>
      <c r="B290">
        <v>55576176</v>
      </c>
      <c r="C290">
        <v>55576166</v>
      </c>
      <c r="D290">
        <v>52263930</v>
      </c>
      <c r="E290">
        <v>27</v>
      </c>
      <c r="F290">
        <v>1</v>
      </c>
      <c r="G290">
        <v>27</v>
      </c>
      <c r="H290">
        <v>1</v>
      </c>
      <c r="I290" t="s">
        <v>530</v>
      </c>
      <c r="J290" t="s">
        <v>3</v>
      </c>
      <c r="K290" t="s">
        <v>531</v>
      </c>
      <c r="L290">
        <v>1191</v>
      </c>
      <c r="N290">
        <v>1013</v>
      </c>
      <c r="O290" t="s">
        <v>532</v>
      </c>
      <c r="P290" t="s">
        <v>532</v>
      </c>
      <c r="Q290">
        <v>1</v>
      </c>
      <c r="X290">
        <v>24.84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 t="s">
        <v>3</v>
      </c>
      <c r="AG290">
        <v>24.84</v>
      </c>
      <c r="AH290">
        <v>2</v>
      </c>
      <c r="AI290">
        <v>55576167</v>
      </c>
      <c r="AJ290">
        <v>298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</row>
    <row r="291" spans="1:44" x14ac:dyDescent="0.2">
      <c r="A291">
        <f>ROW(Source!A955)</f>
        <v>955</v>
      </c>
      <c r="B291">
        <v>55576177</v>
      </c>
      <c r="C291">
        <v>55576166</v>
      </c>
      <c r="D291">
        <v>52276122</v>
      </c>
      <c r="E291">
        <v>1</v>
      </c>
      <c r="F291">
        <v>1</v>
      </c>
      <c r="G291">
        <v>27</v>
      </c>
      <c r="H291">
        <v>2</v>
      </c>
      <c r="I291" t="s">
        <v>623</v>
      </c>
      <c r="J291" t="s">
        <v>624</v>
      </c>
      <c r="K291" t="s">
        <v>625</v>
      </c>
      <c r="L291">
        <v>1368</v>
      </c>
      <c r="N291">
        <v>1011</v>
      </c>
      <c r="O291" t="s">
        <v>536</v>
      </c>
      <c r="P291" t="s">
        <v>536</v>
      </c>
      <c r="Q291">
        <v>1</v>
      </c>
      <c r="X291">
        <v>2.94</v>
      </c>
      <c r="Y291">
        <v>0</v>
      </c>
      <c r="Z291">
        <v>923.83</v>
      </c>
      <c r="AA291">
        <v>342.06</v>
      </c>
      <c r="AB291">
        <v>0</v>
      </c>
      <c r="AC291">
        <v>0</v>
      </c>
      <c r="AD291">
        <v>1</v>
      </c>
      <c r="AE291">
        <v>0</v>
      </c>
      <c r="AF291" t="s">
        <v>3</v>
      </c>
      <c r="AG291">
        <v>2.94</v>
      </c>
      <c r="AH291">
        <v>2</v>
      </c>
      <c r="AI291">
        <v>55576168</v>
      </c>
      <c r="AJ291">
        <v>299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</row>
    <row r="292" spans="1:44" x14ac:dyDescent="0.2">
      <c r="A292">
        <f>ROW(Source!A955)</f>
        <v>955</v>
      </c>
      <c r="B292">
        <v>55576178</v>
      </c>
      <c r="C292">
        <v>55576166</v>
      </c>
      <c r="D292">
        <v>52276303</v>
      </c>
      <c r="E292">
        <v>1</v>
      </c>
      <c r="F292">
        <v>1</v>
      </c>
      <c r="G292">
        <v>27</v>
      </c>
      <c r="H292">
        <v>2</v>
      </c>
      <c r="I292" t="s">
        <v>632</v>
      </c>
      <c r="J292" t="s">
        <v>633</v>
      </c>
      <c r="K292" t="s">
        <v>634</v>
      </c>
      <c r="L292">
        <v>1368</v>
      </c>
      <c r="N292">
        <v>1011</v>
      </c>
      <c r="O292" t="s">
        <v>536</v>
      </c>
      <c r="P292" t="s">
        <v>536</v>
      </c>
      <c r="Q292">
        <v>1</v>
      </c>
      <c r="X292">
        <v>1.1399999999999999</v>
      </c>
      <c r="Y292">
        <v>0</v>
      </c>
      <c r="Z292">
        <v>1942.21</v>
      </c>
      <c r="AA292">
        <v>436.39</v>
      </c>
      <c r="AB292">
        <v>0</v>
      </c>
      <c r="AC292">
        <v>0</v>
      </c>
      <c r="AD292">
        <v>1</v>
      </c>
      <c r="AE292">
        <v>0</v>
      </c>
      <c r="AF292" t="s">
        <v>3</v>
      </c>
      <c r="AG292">
        <v>1.1399999999999999</v>
      </c>
      <c r="AH292">
        <v>2</v>
      </c>
      <c r="AI292">
        <v>55576169</v>
      </c>
      <c r="AJ292">
        <v>300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</row>
    <row r="293" spans="1:44" x14ac:dyDescent="0.2">
      <c r="A293">
        <f>ROW(Source!A955)</f>
        <v>955</v>
      </c>
      <c r="B293">
        <v>55576179</v>
      </c>
      <c r="C293">
        <v>55576166</v>
      </c>
      <c r="D293">
        <v>52276288</v>
      </c>
      <c r="E293">
        <v>1</v>
      </c>
      <c r="F293">
        <v>1</v>
      </c>
      <c r="G293">
        <v>27</v>
      </c>
      <c r="H293">
        <v>2</v>
      </c>
      <c r="I293" t="s">
        <v>644</v>
      </c>
      <c r="J293" t="s">
        <v>645</v>
      </c>
      <c r="K293" t="s">
        <v>646</v>
      </c>
      <c r="L293">
        <v>1368</v>
      </c>
      <c r="N293">
        <v>1011</v>
      </c>
      <c r="O293" t="s">
        <v>536</v>
      </c>
      <c r="P293" t="s">
        <v>536</v>
      </c>
      <c r="Q293">
        <v>1</v>
      </c>
      <c r="X293">
        <v>8.9600000000000009</v>
      </c>
      <c r="Y293">
        <v>0</v>
      </c>
      <c r="Z293">
        <v>1207.81</v>
      </c>
      <c r="AA293">
        <v>504.4</v>
      </c>
      <c r="AB293">
        <v>0</v>
      </c>
      <c r="AC293">
        <v>0</v>
      </c>
      <c r="AD293">
        <v>1</v>
      </c>
      <c r="AE293">
        <v>0</v>
      </c>
      <c r="AF293" t="s">
        <v>3</v>
      </c>
      <c r="AG293">
        <v>8.9600000000000009</v>
      </c>
      <c r="AH293">
        <v>2</v>
      </c>
      <c r="AI293">
        <v>55576170</v>
      </c>
      <c r="AJ293">
        <v>301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</row>
    <row r="294" spans="1:44" x14ac:dyDescent="0.2">
      <c r="A294">
        <f>ROW(Source!A955)</f>
        <v>955</v>
      </c>
      <c r="B294">
        <v>55576180</v>
      </c>
      <c r="C294">
        <v>55576166</v>
      </c>
      <c r="D294">
        <v>52276289</v>
      </c>
      <c r="E294">
        <v>1</v>
      </c>
      <c r="F294">
        <v>1</v>
      </c>
      <c r="G294">
        <v>27</v>
      </c>
      <c r="H294">
        <v>2</v>
      </c>
      <c r="I294" t="s">
        <v>647</v>
      </c>
      <c r="J294" t="s">
        <v>648</v>
      </c>
      <c r="K294" t="s">
        <v>649</v>
      </c>
      <c r="L294">
        <v>1368</v>
      </c>
      <c r="N294">
        <v>1011</v>
      </c>
      <c r="O294" t="s">
        <v>536</v>
      </c>
      <c r="P294" t="s">
        <v>536</v>
      </c>
      <c r="Q294">
        <v>1</v>
      </c>
      <c r="X294">
        <v>18.25</v>
      </c>
      <c r="Y294">
        <v>0</v>
      </c>
      <c r="Z294">
        <v>1741.23</v>
      </c>
      <c r="AA294">
        <v>685.71</v>
      </c>
      <c r="AB294">
        <v>0</v>
      </c>
      <c r="AC294">
        <v>0</v>
      </c>
      <c r="AD294">
        <v>1</v>
      </c>
      <c r="AE294">
        <v>0</v>
      </c>
      <c r="AF294" t="s">
        <v>3</v>
      </c>
      <c r="AG294">
        <v>18.25</v>
      </c>
      <c r="AH294">
        <v>2</v>
      </c>
      <c r="AI294">
        <v>55576171</v>
      </c>
      <c r="AJ294">
        <v>302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</row>
    <row r="295" spans="1:44" x14ac:dyDescent="0.2">
      <c r="A295">
        <f>ROW(Source!A955)</f>
        <v>955</v>
      </c>
      <c r="B295">
        <v>55576181</v>
      </c>
      <c r="C295">
        <v>55576166</v>
      </c>
      <c r="D295">
        <v>52276327</v>
      </c>
      <c r="E295">
        <v>1</v>
      </c>
      <c r="F295">
        <v>1</v>
      </c>
      <c r="G295">
        <v>27</v>
      </c>
      <c r="H295">
        <v>2</v>
      </c>
      <c r="I295" t="s">
        <v>635</v>
      </c>
      <c r="J295" t="s">
        <v>636</v>
      </c>
      <c r="K295" t="s">
        <v>637</v>
      </c>
      <c r="L295">
        <v>1368</v>
      </c>
      <c r="N295">
        <v>1011</v>
      </c>
      <c r="O295" t="s">
        <v>536</v>
      </c>
      <c r="P295" t="s">
        <v>536</v>
      </c>
      <c r="Q295">
        <v>1</v>
      </c>
      <c r="X295">
        <v>2.2400000000000002</v>
      </c>
      <c r="Y295">
        <v>0</v>
      </c>
      <c r="Z295">
        <v>1364.77</v>
      </c>
      <c r="AA295">
        <v>610.30999999999995</v>
      </c>
      <c r="AB295">
        <v>0</v>
      </c>
      <c r="AC295">
        <v>0</v>
      </c>
      <c r="AD295">
        <v>1</v>
      </c>
      <c r="AE295">
        <v>0</v>
      </c>
      <c r="AF295" t="s">
        <v>3</v>
      </c>
      <c r="AG295">
        <v>2.2400000000000002</v>
      </c>
      <c r="AH295">
        <v>2</v>
      </c>
      <c r="AI295">
        <v>55576172</v>
      </c>
      <c r="AJ295">
        <v>303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</row>
    <row r="296" spans="1:44" x14ac:dyDescent="0.2">
      <c r="A296">
        <f>ROW(Source!A955)</f>
        <v>955</v>
      </c>
      <c r="B296">
        <v>55576182</v>
      </c>
      <c r="C296">
        <v>55576166</v>
      </c>
      <c r="D296">
        <v>52276293</v>
      </c>
      <c r="E296">
        <v>1</v>
      </c>
      <c r="F296">
        <v>1</v>
      </c>
      <c r="G296">
        <v>27</v>
      </c>
      <c r="H296">
        <v>2</v>
      </c>
      <c r="I296" t="s">
        <v>638</v>
      </c>
      <c r="J296" t="s">
        <v>639</v>
      </c>
      <c r="K296" t="s">
        <v>640</v>
      </c>
      <c r="L296">
        <v>1368</v>
      </c>
      <c r="N296">
        <v>1011</v>
      </c>
      <c r="O296" t="s">
        <v>536</v>
      </c>
      <c r="P296" t="s">
        <v>536</v>
      </c>
      <c r="Q296">
        <v>1</v>
      </c>
      <c r="X296">
        <v>0.65</v>
      </c>
      <c r="Y296">
        <v>0</v>
      </c>
      <c r="Z296">
        <v>1179.56</v>
      </c>
      <c r="AA296">
        <v>439.28</v>
      </c>
      <c r="AB296">
        <v>0</v>
      </c>
      <c r="AC296">
        <v>0</v>
      </c>
      <c r="AD296">
        <v>1</v>
      </c>
      <c r="AE296">
        <v>0</v>
      </c>
      <c r="AF296" t="s">
        <v>3</v>
      </c>
      <c r="AG296">
        <v>0.65</v>
      </c>
      <c r="AH296">
        <v>2</v>
      </c>
      <c r="AI296">
        <v>55576173</v>
      </c>
      <c r="AJ296">
        <v>304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</row>
    <row r="297" spans="1:44" x14ac:dyDescent="0.2">
      <c r="A297">
        <f>ROW(Source!A955)</f>
        <v>955</v>
      </c>
      <c r="B297">
        <v>55576183</v>
      </c>
      <c r="C297">
        <v>55576166</v>
      </c>
      <c r="D297">
        <v>52278281</v>
      </c>
      <c r="E297">
        <v>1</v>
      </c>
      <c r="F297">
        <v>1</v>
      </c>
      <c r="G297">
        <v>27</v>
      </c>
      <c r="H297">
        <v>3</v>
      </c>
      <c r="I297" t="s">
        <v>650</v>
      </c>
      <c r="J297" t="s">
        <v>651</v>
      </c>
      <c r="K297" t="s">
        <v>652</v>
      </c>
      <c r="L297">
        <v>1339</v>
      </c>
      <c r="N297">
        <v>1007</v>
      </c>
      <c r="O297" t="s">
        <v>175</v>
      </c>
      <c r="P297" t="s">
        <v>175</v>
      </c>
      <c r="Q297">
        <v>1</v>
      </c>
      <c r="X297">
        <v>126</v>
      </c>
      <c r="Y297">
        <v>1806.27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 t="s">
        <v>3</v>
      </c>
      <c r="AG297">
        <v>126</v>
      </c>
      <c r="AH297">
        <v>2</v>
      </c>
      <c r="AI297">
        <v>55576174</v>
      </c>
      <c r="AJ297">
        <v>305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</row>
    <row r="298" spans="1:44" x14ac:dyDescent="0.2">
      <c r="A298">
        <f>ROW(Source!A955)</f>
        <v>955</v>
      </c>
      <c r="B298">
        <v>55576184</v>
      </c>
      <c r="C298">
        <v>55576166</v>
      </c>
      <c r="D298">
        <v>52279001</v>
      </c>
      <c r="E298">
        <v>1</v>
      </c>
      <c r="F298">
        <v>1</v>
      </c>
      <c r="G298">
        <v>27</v>
      </c>
      <c r="H298">
        <v>3</v>
      </c>
      <c r="I298" t="s">
        <v>556</v>
      </c>
      <c r="J298" t="s">
        <v>607</v>
      </c>
      <c r="K298" t="s">
        <v>558</v>
      </c>
      <c r="L298">
        <v>1339</v>
      </c>
      <c r="N298">
        <v>1007</v>
      </c>
      <c r="O298" t="s">
        <v>175</v>
      </c>
      <c r="P298" t="s">
        <v>175</v>
      </c>
      <c r="Q298">
        <v>1</v>
      </c>
      <c r="X298">
        <v>7</v>
      </c>
      <c r="Y298">
        <v>33.729999999999997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 t="s">
        <v>3</v>
      </c>
      <c r="AG298">
        <v>7</v>
      </c>
      <c r="AH298">
        <v>2</v>
      </c>
      <c r="AI298">
        <v>55576175</v>
      </c>
      <c r="AJ298">
        <v>306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</row>
    <row r="299" spans="1:44" x14ac:dyDescent="0.2">
      <c r="A299">
        <f>ROW(Source!A956)</f>
        <v>956</v>
      </c>
      <c r="B299">
        <v>55576189</v>
      </c>
      <c r="C299">
        <v>55576185</v>
      </c>
      <c r="D299">
        <v>52263930</v>
      </c>
      <c r="E299">
        <v>27</v>
      </c>
      <c r="F299">
        <v>1</v>
      </c>
      <c r="G299">
        <v>27</v>
      </c>
      <c r="H299">
        <v>1</v>
      </c>
      <c r="I299" t="s">
        <v>530</v>
      </c>
      <c r="J299" t="s">
        <v>3</v>
      </c>
      <c r="K299" t="s">
        <v>531</v>
      </c>
      <c r="L299">
        <v>1191</v>
      </c>
      <c r="N299">
        <v>1013</v>
      </c>
      <c r="O299" t="s">
        <v>532</v>
      </c>
      <c r="P299" t="s">
        <v>532</v>
      </c>
      <c r="Q299">
        <v>1</v>
      </c>
      <c r="X299">
        <v>13.57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1</v>
      </c>
      <c r="AF299" t="s">
        <v>3</v>
      </c>
      <c r="AG299">
        <v>13.57</v>
      </c>
      <c r="AH299">
        <v>2</v>
      </c>
      <c r="AI299">
        <v>55576186</v>
      </c>
      <c r="AJ299">
        <v>307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</row>
    <row r="300" spans="1:44" x14ac:dyDescent="0.2">
      <c r="A300">
        <f>ROW(Source!A956)</f>
        <v>956</v>
      </c>
      <c r="B300">
        <v>55576190</v>
      </c>
      <c r="C300">
        <v>55576185</v>
      </c>
      <c r="D300">
        <v>52276290</v>
      </c>
      <c r="E300">
        <v>1</v>
      </c>
      <c r="F300">
        <v>1</v>
      </c>
      <c r="G300">
        <v>27</v>
      </c>
      <c r="H300">
        <v>2</v>
      </c>
      <c r="I300" t="s">
        <v>568</v>
      </c>
      <c r="J300" t="s">
        <v>569</v>
      </c>
      <c r="K300" t="s">
        <v>570</v>
      </c>
      <c r="L300">
        <v>1368</v>
      </c>
      <c r="N300">
        <v>1011</v>
      </c>
      <c r="O300" t="s">
        <v>536</v>
      </c>
      <c r="P300" t="s">
        <v>536</v>
      </c>
      <c r="Q300">
        <v>1</v>
      </c>
      <c r="X300">
        <v>0.46</v>
      </c>
      <c r="Y300">
        <v>0</v>
      </c>
      <c r="Z300">
        <v>888.61</v>
      </c>
      <c r="AA300">
        <v>396.74</v>
      </c>
      <c r="AB300">
        <v>0</v>
      </c>
      <c r="AC300">
        <v>0</v>
      </c>
      <c r="AD300">
        <v>1</v>
      </c>
      <c r="AE300">
        <v>0</v>
      </c>
      <c r="AF300" t="s">
        <v>3</v>
      </c>
      <c r="AG300">
        <v>0.46</v>
      </c>
      <c r="AH300">
        <v>2</v>
      </c>
      <c r="AI300">
        <v>55576187</v>
      </c>
      <c r="AJ300">
        <v>308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</row>
    <row r="301" spans="1:44" x14ac:dyDescent="0.2">
      <c r="A301">
        <f>ROW(Source!A956)</f>
        <v>956</v>
      </c>
      <c r="B301">
        <v>55576191</v>
      </c>
      <c r="C301">
        <v>55576185</v>
      </c>
      <c r="D301">
        <v>52276291</v>
      </c>
      <c r="E301">
        <v>1</v>
      </c>
      <c r="F301">
        <v>1</v>
      </c>
      <c r="G301">
        <v>27</v>
      </c>
      <c r="H301">
        <v>2</v>
      </c>
      <c r="I301" t="s">
        <v>571</v>
      </c>
      <c r="J301" t="s">
        <v>572</v>
      </c>
      <c r="K301" t="s">
        <v>573</v>
      </c>
      <c r="L301">
        <v>1368</v>
      </c>
      <c r="N301">
        <v>1011</v>
      </c>
      <c r="O301" t="s">
        <v>536</v>
      </c>
      <c r="P301" t="s">
        <v>536</v>
      </c>
      <c r="Q301">
        <v>1</v>
      </c>
      <c r="X301">
        <v>1.39</v>
      </c>
      <c r="Y301">
        <v>0</v>
      </c>
      <c r="Z301">
        <v>880.59</v>
      </c>
      <c r="AA301">
        <v>534.02</v>
      </c>
      <c r="AB301">
        <v>0</v>
      </c>
      <c r="AC301">
        <v>0</v>
      </c>
      <c r="AD301">
        <v>1</v>
      </c>
      <c r="AE301">
        <v>0</v>
      </c>
      <c r="AF301" t="s">
        <v>3</v>
      </c>
      <c r="AG301">
        <v>1.39</v>
      </c>
      <c r="AH301">
        <v>2</v>
      </c>
      <c r="AI301">
        <v>55576188</v>
      </c>
      <c r="AJ301">
        <v>309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</row>
    <row r="302" spans="1:44" x14ac:dyDescent="0.2">
      <c r="A302">
        <f>ROW(Source!A956)</f>
        <v>956</v>
      </c>
      <c r="B302">
        <v>55576192</v>
      </c>
      <c r="C302">
        <v>55576185</v>
      </c>
      <c r="D302">
        <v>52280183</v>
      </c>
      <c r="E302">
        <v>1</v>
      </c>
      <c r="F302">
        <v>1</v>
      </c>
      <c r="G302">
        <v>27</v>
      </c>
      <c r="H302">
        <v>3</v>
      </c>
      <c r="I302" t="s">
        <v>137</v>
      </c>
      <c r="J302" t="s">
        <v>139</v>
      </c>
      <c r="K302" t="s">
        <v>138</v>
      </c>
      <c r="L302">
        <v>1348</v>
      </c>
      <c r="N302">
        <v>1009</v>
      </c>
      <c r="O302" t="s">
        <v>120</v>
      </c>
      <c r="P302" t="s">
        <v>120</v>
      </c>
      <c r="Q302">
        <v>1000</v>
      </c>
      <c r="X302">
        <v>9.58</v>
      </c>
      <c r="Y302">
        <v>2690.29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 t="s">
        <v>3</v>
      </c>
      <c r="AG302">
        <v>9.58</v>
      </c>
      <c r="AH302">
        <v>2</v>
      </c>
      <c r="AI302">
        <v>55576194</v>
      </c>
      <c r="AJ302">
        <v>310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</row>
    <row r="303" spans="1:44" x14ac:dyDescent="0.2">
      <c r="A303">
        <f>ROW(Source!A959)</f>
        <v>959</v>
      </c>
      <c r="B303">
        <v>55576206</v>
      </c>
      <c r="C303">
        <v>55576197</v>
      </c>
      <c r="D303">
        <v>52263930</v>
      </c>
      <c r="E303">
        <v>27</v>
      </c>
      <c r="F303">
        <v>1</v>
      </c>
      <c r="G303">
        <v>27</v>
      </c>
      <c r="H303">
        <v>1</v>
      </c>
      <c r="I303" t="s">
        <v>530</v>
      </c>
      <c r="J303" t="s">
        <v>3</v>
      </c>
      <c r="K303" t="s">
        <v>531</v>
      </c>
      <c r="L303">
        <v>1191</v>
      </c>
      <c r="N303">
        <v>1013</v>
      </c>
      <c r="O303" t="s">
        <v>532</v>
      </c>
      <c r="P303" t="s">
        <v>532</v>
      </c>
      <c r="Q303">
        <v>1</v>
      </c>
      <c r="X303">
        <v>18.440000000000001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1</v>
      </c>
      <c r="AF303" t="s">
        <v>3</v>
      </c>
      <c r="AG303">
        <v>18.440000000000001</v>
      </c>
      <c r="AH303">
        <v>2</v>
      </c>
      <c r="AI303">
        <v>55576198</v>
      </c>
      <c r="AJ303">
        <v>312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</row>
    <row r="304" spans="1:44" x14ac:dyDescent="0.2">
      <c r="A304">
        <f>ROW(Source!A959)</f>
        <v>959</v>
      </c>
      <c r="B304">
        <v>55576207</v>
      </c>
      <c r="C304">
        <v>55576197</v>
      </c>
      <c r="D304">
        <v>52276789</v>
      </c>
      <c r="E304">
        <v>1</v>
      </c>
      <c r="F304">
        <v>1</v>
      </c>
      <c r="G304">
        <v>27</v>
      </c>
      <c r="H304">
        <v>2</v>
      </c>
      <c r="I304" t="s">
        <v>574</v>
      </c>
      <c r="J304" t="s">
        <v>575</v>
      </c>
      <c r="K304" t="s">
        <v>576</v>
      </c>
      <c r="L304">
        <v>1368</v>
      </c>
      <c r="N304">
        <v>1011</v>
      </c>
      <c r="O304" t="s">
        <v>536</v>
      </c>
      <c r="P304" t="s">
        <v>536</v>
      </c>
      <c r="Q304">
        <v>1</v>
      </c>
      <c r="X304">
        <v>2.64</v>
      </c>
      <c r="Y304">
        <v>0</v>
      </c>
      <c r="Z304">
        <v>531.41</v>
      </c>
      <c r="AA304">
        <v>373.56</v>
      </c>
      <c r="AB304">
        <v>0</v>
      </c>
      <c r="AC304">
        <v>0</v>
      </c>
      <c r="AD304">
        <v>1</v>
      </c>
      <c r="AE304">
        <v>0</v>
      </c>
      <c r="AF304" t="s">
        <v>3</v>
      </c>
      <c r="AG304">
        <v>2.64</v>
      </c>
      <c r="AH304">
        <v>2</v>
      </c>
      <c r="AI304">
        <v>55576199</v>
      </c>
      <c r="AJ304">
        <v>313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</row>
    <row r="305" spans="1:44" x14ac:dyDescent="0.2">
      <c r="A305">
        <f>ROW(Source!A959)</f>
        <v>959</v>
      </c>
      <c r="B305">
        <v>55576208</v>
      </c>
      <c r="C305">
        <v>55576197</v>
      </c>
      <c r="D305">
        <v>52277012</v>
      </c>
      <c r="E305">
        <v>1</v>
      </c>
      <c r="F305">
        <v>1</v>
      </c>
      <c r="G305">
        <v>27</v>
      </c>
      <c r="H305">
        <v>2</v>
      </c>
      <c r="I305" t="s">
        <v>577</v>
      </c>
      <c r="J305" t="s">
        <v>578</v>
      </c>
      <c r="K305" t="s">
        <v>579</v>
      </c>
      <c r="L305">
        <v>1368</v>
      </c>
      <c r="N305">
        <v>1011</v>
      </c>
      <c r="O305" t="s">
        <v>536</v>
      </c>
      <c r="P305" t="s">
        <v>536</v>
      </c>
      <c r="Q305">
        <v>1</v>
      </c>
      <c r="X305">
        <v>1.18</v>
      </c>
      <c r="Y305">
        <v>0</v>
      </c>
      <c r="Z305">
        <v>7.44</v>
      </c>
      <c r="AA305">
        <v>0.98</v>
      </c>
      <c r="AB305">
        <v>0</v>
      </c>
      <c r="AC305">
        <v>0</v>
      </c>
      <c r="AD305">
        <v>1</v>
      </c>
      <c r="AE305">
        <v>0</v>
      </c>
      <c r="AF305" t="s">
        <v>3</v>
      </c>
      <c r="AG305">
        <v>1.18</v>
      </c>
      <c r="AH305">
        <v>2</v>
      </c>
      <c r="AI305">
        <v>55576200</v>
      </c>
      <c r="AJ305">
        <v>314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</row>
    <row r="306" spans="1:44" x14ac:dyDescent="0.2">
      <c r="A306">
        <f>ROW(Source!A959)</f>
        <v>959</v>
      </c>
      <c r="B306">
        <v>55576209</v>
      </c>
      <c r="C306">
        <v>55576197</v>
      </c>
      <c r="D306">
        <v>52276214</v>
      </c>
      <c r="E306">
        <v>1</v>
      </c>
      <c r="F306">
        <v>1</v>
      </c>
      <c r="G306">
        <v>27</v>
      </c>
      <c r="H306">
        <v>2</v>
      </c>
      <c r="I306" t="s">
        <v>580</v>
      </c>
      <c r="J306" t="s">
        <v>581</v>
      </c>
      <c r="K306" t="s">
        <v>582</v>
      </c>
      <c r="L306">
        <v>1368</v>
      </c>
      <c r="N306">
        <v>1011</v>
      </c>
      <c r="O306" t="s">
        <v>536</v>
      </c>
      <c r="P306" t="s">
        <v>536</v>
      </c>
      <c r="Q306">
        <v>1</v>
      </c>
      <c r="X306">
        <v>0.01</v>
      </c>
      <c r="Y306">
        <v>0</v>
      </c>
      <c r="Z306">
        <v>616.73</v>
      </c>
      <c r="AA306">
        <v>511.29</v>
      </c>
      <c r="AB306">
        <v>0</v>
      </c>
      <c r="AC306">
        <v>0</v>
      </c>
      <c r="AD306">
        <v>1</v>
      </c>
      <c r="AE306">
        <v>0</v>
      </c>
      <c r="AF306" t="s">
        <v>3</v>
      </c>
      <c r="AG306">
        <v>0.01</v>
      </c>
      <c r="AH306">
        <v>2</v>
      </c>
      <c r="AI306">
        <v>55576201</v>
      </c>
      <c r="AJ306">
        <v>315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</row>
    <row r="307" spans="1:44" x14ac:dyDescent="0.2">
      <c r="A307">
        <f>ROW(Source!A959)</f>
        <v>959</v>
      </c>
      <c r="B307">
        <v>55576210</v>
      </c>
      <c r="C307">
        <v>55576197</v>
      </c>
      <c r="D307">
        <v>52276398</v>
      </c>
      <c r="E307">
        <v>1</v>
      </c>
      <c r="F307">
        <v>1</v>
      </c>
      <c r="G307">
        <v>27</v>
      </c>
      <c r="H307">
        <v>2</v>
      </c>
      <c r="I307" t="s">
        <v>583</v>
      </c>
      <c r="J307" t="s">
        <v>584</v>
      </c>
      <c r="K307" t="s">
        <v>585</v>
      </c>
      <c r="L307">
        <v>1368</v>
      </c>
      <c r="N307">
        <v>1011</v>
      </c>
      <c r="O307" t="s">
        <v>536</v>
      </c>
      <c r="P307" t="s">
        <v>536</v>
      </c>
      <c r="Q307">
        <v>1</v>
      </c>
      <c r="X307">
        <v>2.64</v>
      </c>
      <c r="Y307">
        <v>0</v>
      </c>
      <c r="Z307">
        <v>454.31</v>
      </c>
      <c r="AA307">
        <v>405.68</v>
      </c>
      <c r="AB307">
        <v>0</v>
      </c>
      <c r="AC307">
        <v>0</v>
      </c>
      <c r="AD307">
        <v>1</v>
      </c>
      <c r="AE307">
        <v>0</v>
      </c>
      <c r="AF307" t="s">
        <v>3</v>
      </c>
      <c r="AG307">
        <v>2.64</v>
      </c>
      <c r="AH307">
        <v>2</v>
      </c>
      <c r="AI307">
        <v>55576202</v>
      </c>
      <c r="AJ307">
        <v>316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</row>
    <row r="308" spans="1:44" x14ac:dyDescent="0.2">
      <c r="A308">
        <f>ROW(Source!A959)</f>
        <v>959</v>
      </c>
      <c r="B308">
        <v>55576211</v>
      </c>
      <c r="C308">
        <v>55576197</v>
      </c>
      <c r="D308">
        <v>52279222</v>
      </c>
      <c r="E308">
        <v>1</v>
      </c>
      <c r="F308">
        <v>1</v>
      </c>
      <c r="G308">
        <v>27</v>
      </c>
      <c r="H308">
        <v>3</v>
      </c>
      <c r="I308" t="s">
        <v>586</v>
      </c>
      <c r="J308" t="s">
        <v>587</v>
      </c>
      <c r="K308" t="s">
        <v>588</v>
      </c>
      <c r="L308">
        <v>1327</v>
      </c>
      <c r="N308">
        <v>1005</v>
      </c>
      <c r="O308" t="s">
        <v>549</v>
      </c>
      <c r="P308" t="s">
        <v>549</v>
      </c>
      <c r="Q308">
        <v>1</v>
      </c>
      <c r="X308">
        <v>5.6</v>
      </c>
      <c r="Y308">
        <v>12.02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 t="s">
        <v>3</v>
      </c>
      <c r="AG308">
        <v>5.6</v>
      </c>
      <c r="AH308">
        <v>2</v>
      </c>
      <c r="AI308">
        <v>55576203</v>
      </c>
      <c r="AJ308">
        <v>317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</row>
    <row r="309" spans="1:44" x14ac:dyDescent="0.2">
      <c r="A309">
        <f>ROW(Source!A959)</f>
        <v>959</v>
      </c>
      <c r="B309">
        <v>55576212</v>
      </c>
      <c r="C309">
        <v>55576197</v>
      </c>
      <c r="D309">
        <v>52279309</v>
      </c>
      <c r="E309">
        <v>1</v>
      </c>
      <c r="F309">
        <v>1</v>
      </c>
      <c r="G309">
        <v>27</v>
      </c>
      <c r="H309">
        <v>3</v>
      </c>
      <c r="I309" t="s">
        <v>589</v>
      </c>
      <c r="J309" t="s">
        <v>590</v>
      </c>
      <c r="K309" t="s">
        <v>591</v>
      </c>
      <c r="L309">
        <v>1348</v>
      </c>
      <c r="N309">
        <v>1009</v>
      </c>
      <c r="O309" t="s">
        <v>120</v>
      </c>
      <c r="P309" t="s">
        <v>120</v>
      </c>
      <c r="Q309">
        <v>1000</v>
      </c>
      <c r="X309">
        <v>3.15E-3</v>
      </c>
      <c r="Y309">
        <v>343020.03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 t="s">
        <v>3</v>
      </c>
      <c r="AG309">
        <v>3.15E-3</v>
      </c>
      <c r="AH309">
        <v>2</v>
      </c>
      <c r="AI309">
        <v>55576204</v>
      </c>
      <c r="AJ309">
        <v>318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</row>
    <row r="310" spans="1:44" x14ac:dyDescent="0.2">
      <c r="A310">
        <f>ROW(Source!A959)</f>
        <v>959</v>
      </c>
      <c r="B310">
        <v>55576213</v>
      </c>
      <c r="C310">
        <v>55576197</v>
      </c>
      <c r="D310">
        <v>52279526</v>
      </c>
      <c r="E310">
        <v>1</v>
      </c>
      <c r="F310">
        <v>1</v>
      </c>
      <c r="G310">
        <v>27</v>
      </c>
      <c r="H310">
        <v>3</v>
      </c>
      <c r="I310" t="s">
        <v>149</v>
      </c>
      <c r="J310" t="s">
        <v>152</v>
      </c>
      <c r="K310" t="s">
        <v>150</v>
      </c>
      <c r="L310">
        <v>1346</v>
      </c>
      <c r="N310">
        <v>1009</v>
      </c>
      <c r="O310" t="s">
        <v>151</v>
      </c>
      <c r="P310" t="s">
        <v>151</v>
      </c>
      <c r="Q310">
        <v>1</v>
      </c>
      <c r="X310">
        <v>735</v>
      </c>
      <c r="Y310">
        <v>17.77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 t="s">
        <v>3</v>
      </c>
      <c r="AG310">
        <v>735</v>
      </c>
      <c r="AH310">
        <v>2</v>
      </c>
      <c r="AI310">
        <v>55576217</v>
      </c>
      <c r="AJ310">
        <v>319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</row>
    <row r="311" spans="1:44" x14ac:dyDescent="0.2">
      <c r="A311">
        <f>ROW(Source!A959)</f>
        <v>959</v>
      </c>
      <c r="B311">
        <v>55576214</v>
      </c>
      <c r="C311">
        <v>55576197</v>
      </c>
      <c r="D311">
        <v>52279533</v>
      </c>
      <c r="E311">
        <v>1</v>
      </c>
      <c r="F311">
        <v>1</v>
      </c>
      <c r="G311">
        <v>27</v>
      </c>
      <c r="H311">
        <v>3</v>
      </c>
      <c r="I311" t="s">
        <v>592</v>
      </c>
      <c r="J311" t="s">
        <v>593</v>
      </c>
      <c r="K311" t="s">
        <v>594</v>
      </c>
      <c r="L311">
        <v>1346</v>
      </c>
      <c r="N311">
        <v>1009</v>
      </c>
      <c r="O311" t="s">
        <v>151</v>
      </c>
      <c r="P311" t="s">
        <v>151</v>
      </c>
      <c r="Q311">
        <v>1</v>
      </c>
      <c r="X311">
        <v>241.5</v>
      </c>
      <c r="Y311">
        <v>202.34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 t="s">
        <v>3</v>
      </c>
      <c r="AG311">
        <v>241.5</v>
      </c>
      <c r="AH311">
        <v>2</v>
      </c>
      <c r="AI311">
        <v>55576205</v>
      </c>
      <c r="AJ311">
        <v>321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</row>
    <row r="312" spans="1:44" x14ac:dyDescent="0.2">
      <c r="A312">
        <f>ROW(Source!A959)</f>
        <v>959</v>
      </c>
      <c r="B312">
        <v>55576215</v>
      </c>
      <c r="C312">
        <v>55576197</v>
      </c>
      <c r="D312">
        <v>52277500</v>
      </c>
      <c r="E312">
        <v>1</v>
      </c>
      <c r="F312">
        <v>1</v>
      </c>
      <c r="G312">
        <v>27</v>
      </c>
      <c r="H312">
        <v>3</v>
      </c>
      <c r="I312" t="s">
        <v>154</v>
      </c>
      <c r="J312" t="s">
        <v>156</v>
      </c>
      <c r="K312" t="s">
        <v>155</v>
      </c>
      <c r="L312">
        <v>1348</v>
      </c>
      <c r="N312">
        <v>1009</v>
      </c>
      <c r="O312" t="s">
        <v>120</v>
      </c>
      <c r="P312" t="s">
        <v>120</v>
      </c>
      <c r="Q312">
        <v>1000</v>
      </c>
      <c r="X312">
        <v>5.2499999999999998E-2</v>
      </c>
      <c r="Y312">
        <v>748299.67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 t="s">
        <v>3</v>
      </c>
      <c r="AG312">
        <v>5.2499999999999998E-2</v>
      </c>
      <c r="AH312">
        <v>2</v>
      </c>
      <c r="AI312">
        <v>55576219</v>
      </c>
      <c r="AJ312">
        <v>322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</row>
    <row r="313" spans="1:44" x14ac:dyDescent="0.2">
      <c r="A313">
        <f>ROW(Source!A963)</f>
        <v>963</v>
      </c>
      <c r="B313">
        <v>55576227</v>
      </c>
      <c r="C313">
        <v>55576222</v>
      </c>
      <c r="D313">
        <v>52263930</v>
      </c>
      <c r="E313">
        <v>27</v>
      </c>
      <c r="F313">
        <v>1</v>
      </c>
      <c r="G313">
        <v>27</v>
      </c>
      <c r="H313">
        <v>1</v>
      </c>
      <c r="I313" t="s">
        <v>530</v>
      </c>
      <c r="J313" t="s">
        <v>3</v>
      </c>
      <c r="K313" t="s">
        <v>531</v>
      </c>
      <c r="L313">
        <v>1191</v>
      </c>
      <c r="N313">
        <v>1013</v>
      </c>
      <c r="O313" t="s">
        <v>532</v>
      </c>
      <c r="P313" t="s">
        <v>532</v>
      </c>
      <c r="Q313">
        <v>1</v>
      </c>
      <c r="X313">
        <v>2.65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 t="s">
        <v>3</v>
      </c>
      <c r="AG313">
        <v>2.65</v>
      </c>
      <c r="AH313">
        <v>2</v>
      </c>
      <c r="AI313">
        <v>55576223</v>
      </c>
      <c r="AJ313">
        <v>323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 x14ac:dyDescent="0.2">
      <c r="A314">
        <f>ROW(Source!A963)</f>
        <v>963</v>
      </c>
      <c r="B314">
        <v>55576228</v>
      </c>
      <c r="C314">
        <v>55576222</v>
      </c>
      <c r="D314">
        <v>52276789</v>
      </c>
      <c r="E314">
        <v>1</v>
      </c>
      <c r="F314">
        <v>1</v>
      </c>
      <c r="G314">
        <v>27</v>
      </c>
      <c r="H314">
        <v>2</v>
      </c>
      <c r="I314" t="s">
        <v>574</v>
      </c>
      <c r="J314" t="s">
        <v>575</v>
      </c>
      <c r="K314" t="s">
        <v>576</v>
      </c>
      <c r="L314">
        <v>1368</v>
      </c>
      <c r="N314">
        <v>1011</v>
      </c>
      <c r="O314" t="s">
        <v>536</v>
      </c>
      <c r="P314" t="s">
        <v>536</v>
      </c>
      <c r="Q314">
        <v>1</v>
      </c>
      <c r="X314">
        <v>0.5</v>
      </c>
      <c r="Y314">
        <v>0</v>
      </c>
      <c r="Z314">
        <v>531.41</v>
      </c>
      <c r="AA314">
        <v>373.56</v>
      </c>
      <c r="AB314">
        <v>0</v>
      </c>
      <c r="AC314">
        <v>0</v>
      </c>
      <c r="AD314">
        <v>1</v>
      </c>
      <c r="AE314">
        <v>0</v>
      </c>
      <c r="AF314" t="s">
        <v>3</v>
      </c>
      <c r="AG314">
        <v>0.5</v>
      </c>
      <c r="AH314">
        <v>2</v>
      </c>
      <c r="AI314">
        <v>55576224</v>
      </c>
      <c r="AJ314">
        <v>324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 x14ac:dyDescent="0.2">
      <c r="A315">
        <f>ROW(Source!A963)</f>
        <v>963</v>
      </c>
      <c r="B315">
        <v>55576229</v>
      </c>
      <c r="C315">
        <v>55576222</v>
      </c>
      <c r="D315">
        <v>52276398</v>
      </c>
      <c r="E315">
        <v>1</v>
      </c>
      <c r="F315">
        <v>1</v>
      </c>
      <c r="G315">
        <v>27</v>
      </c>
      <c r="H315">
        <v>2</v>
      </c>
      <c r="I315" t="s">
        <v>583</v>
      </c>
      <c r="J315" t="s">
        <v>584</v>
      </c>
      <c r="K315" t="s">
        <v>585</v>
      </c>
      <c r="L315">
        <v>1368</v>
      </c>
      <c r="N315">
        <v>1011</v>
      </c>
      <c r="O315" t="s">
        <v>536</v>
      </c>
      <c r="P315" t="s">
        <v>536</v>
      </c>
      <c r="Q315">
        <v>1</v>
      </c>
      <c r="X315">
        <v>0.5</v>
      </c>
      <c r="Y315">
        <v>0</v>
      </c>
      <c r="Z315">
        <v>454.31</v>
      </c>
      <c r="AA315">
        <v>405.68</v>
      </c>
      <c r="AB315">
        <v>0</v>
      </c>
      <c r="AC315">
        <v>0</v>
      </c>
      <c r="AD315">
        <v>1</v>
      </c>
      <c r="AE315">
        <v>0</v>
      </c>
      <c r="AF315" t="s">
        <v>3</v>
      </c>
      <c r="AG315">
        <v>0.5</v>
      </c>
      <c r="AH315">
        <v>2</v>
      </c>
      <c r="AI315">
        <v>55576225</v>
      </c>
      <c r="AJ315">
        <v>325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 x14ac:dyDescent="0.2">
      <c r="A316">
        <f>ROW(Source!A963)</f>
        <v>963</v>
      </c>
      <c r="B316">
        <v>55576230</v>
      </c>
      <c r="C316">
        <v>55576222</v>
      </c>
      <c r="D316">
        <v>52279526</v>
      </c>
      <c r="E316">
        <v>1</v>
      </c>
      <c r="F316">
        <v>1</v>
      </c>
      <c r="G316">
        <v>27</v>
      </c>
      <c r="H316">
        <v>3</v>
      </c>
      <c r="I316" t="s">
        <v>149</v>
      </c>
      <c r="J316" t="s">
        <v>152</v>
      </c>
      <c r="K316" t="s">
        <v>150</v>
      </c>
      <c r="L316">
        <v>1346</v>
      </c>
      <c r="N316">
        <v>1009</v>
      </c>
      <c r="O316" t="s">
        <v>151</v>
      </c>
      <c r="P316" t="s">
        <v>151</v>
      </c>
      <c r="Q316">
        <v>1</v>
      </c>
      <c r="X316">
        <v>147</v>
      </c>
      <c r="Y316">
        <v>17.77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 t="s">
        <v>3</v>
      </c>
      <c r="AG316">
        <v>147</v>
      </c>
      <c r="AH316">
        <v>2</v>
      </c>
      <c r="AI316">
        <v>55576234</v>
      </c>
      <c r="AJ316">
        <v>326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</row>
    <row r="317" spans="1:44" x14ac:dyDescent="0.2">
      <c r="A317">
        <f>ROW(Source!A963)</f>
        <v>963</v>
      </c>
      <c r="B317">
        <v>55576231</v>
      </c>
      <c r="C317">
        <v>55576222</v>
      </c>
      <c r="D317">
        <v>52279533</v>
      </c>
      <c r="E317">
        <v>1</v>
      </c>
      <c r="F317">
        <v>1</v>
      </c>
      <c r="G317">
        <v>27</v>
      </c>
      <c r="H317">
        <v>3</v>
      </c>
      <c r="I317" t="s">
        <v>592</v>
      </c>
      <c r="J317" t="s">
        <v>593</v>
      </c>
      <c r="K317" t="s">
        <v>594</v>
      </c>
      <c r="L317">
        <v>1346</v>
      </c>
      <c r="N317">
        <v>1009</v>
      </c>
      <c r="O317" t="s">
        <v>151</v>
      </c>
      <c r="P317" t="s">
        <v>151</v>
      </c>
      <c r="Q317">
        <v>1</v>
      </c>
      <c r="X317">
        <v>42</v>
      </c>
      <c r="Y317">
        <v>202.34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 t="s">
        <v>3</v>
      </c>
      <c r="AG317">
        <v>42</v>
      </c>
      <c r="AH317">
        <v>2</v>
      </c>
      <c r="AI317">
        <v>55576226</v>
      </c>
      <c r="AJ317">
        <v>328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</row>
    <row r="318" spans="1:44" x14ac:dyDescent="0.2">
      <c r="A318">
        <f>ROW(Source!A963)</f>
        <v>963</v>
      </c>
      <c r="B318">
        <v>55576232</v>
      </c>
      <c r="C318">
        <v>55576222</v>
      </c>
      <c r="D318">
        <v>52277500</v>
      </c>
      <c r="E318">
        <v>1</v>
      </c>
      <c r="F318">
        <v>1</v>
      </c>
      <c r="G318">
        <v>27</v>
      </c>
      <c r="H318">
        <v>3</v>
      </c>
      <c r="I318" t="s">
        <v>154</v>
      </c>
      <c r="J318" t="s">
        <v>156</v>
      </c>
      <c r="K318" t="s">
        <v>155</v>
      </c>
      <c r="L318">
        <v>1348</v>
      </c>
      <c r="N318">
        <v>1009</v>
      </c>
      <c r="O318" t="s">
        <v>120</v>
      </c>
      <c r="P318" t="s">
        <v>120</v>
      </c>
      <c r="Q318">
        <v>1000</v>
      </c>
      <c r="X318">
        <v>1.0500000000000001E-2</v>
      </c>
      <c r="Y318">
        <v>748299.67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 t="s">
        <v>3</v>
      </c>
      <c r="AG318">
        <v>1.0500000000000001E-2</v>
      </c>
      <c r="AH318">
        <v>2</v>
      </c>
      <c r="AI318">
        <v>55576236</v>
      </c>
      <c r="AJ318">
        <v>329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44" x14ac:dyDescent="0.2">
      <c r="A319">
        <f>ROW(Source!A967)</f>
        <v>967</v>
      </c>
      <c r="B319">
        <v>55576243</v>
      </c>
      <c r="C319">
        <v>55576239</v>
      </c>
      <c r="D319">
        <v>52263930</v>
      </c>
      <c r="E319">
        <v>27</v>
      </c>
      <c r="F319">
        <v>1</v>
      </c>
      <c r="G319">
        <v>27</v>
      </c>
      <c r="H319">
        <v>1</v>
      </c>
      <c r="I319" t="s">
        <v>530</v>
      </c>
      <c r="J319" t="s">
        <v>3</v>
      </c>
      <c r="K319" t="s">
        <v>531</v>
      </c>
      <c r="L319">
        <v>1191</v>
      </c>
      <c r="N319">
        <v>1013</v>
      </c>
      <c r="O319" t="s">
        <v>532</v>
      </c>
      <c r="P319" t="s">
        <v>532</v>
      </c>
      <c r="Q319">
        <v>1</v>
      </c>
      <c r="X319">
        <v>80.27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1</v>
      </c>
      <c r="AF319" t="s">
        <v>3</v>
      </c>
      <c r="AG319">
        <v>80.27</v>
      </c>
      <c r="AH319">
        <v>2</v>
      </c>
      <c r="AI319">
        <v>55576240</v>
      </c>
      <c r="AJ319">
        <v>330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 x14ac:dyDescent="0.2">
      <c r="A320">
        <f>ROW(Source!A967)</f>
        <v>967</v>
      </c>
      <c r="B320">
        <v>55576244</v>
      </c>
      <c r="C320">
        <v>55576239</v>
      </c>
      <c r="D320">
        <v>52279970</v>
      </c>
      <c r="E320">
        <v>1</v>
      </c>
      <c r="F320">
        <v>1</v>
      </c>
      <c r="G320">
        <v>27</v>
      </c>
      <c r="H320">
        <v>3</v>
      </c>
      <c r="I320" t="s">
        <v>595</v>
      </c>
      <c r="J320" t="s">
        <v>596</v>
      </c>
      <c r="K320" t="s">
        <v>597</v>
      </c>
      <c r="L320">
        <v>1339</v>
      </c>
      <c r="N320">
        <v>1007</v>
      </c>
      <c r="O320" t="s">
        <v>175</v>
      </c>
      <c r="P320" t="s">
        <v>175</v>
      </c>
      <c r="Q320">
        <v>1</v>
      </c>
      <c r="X320">
        <v>5.9</v>
      </c>
      <c r="Y320">
        <v>3714.73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 t="s">
        <v>3</v>
      </c>
      <c r="AG320">
        <v>5.9</v>
      </c>
      <c r="AH320">
        <v>2</v>
      </c>
      <c r="AI320">
        <v>55576241</v>
      </c>
      <c r="AJ320">
        <v>331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 x14ac:dyDescent="0.2">
      <c r="A321">
        <f>ROW(Source!A967)</f>
        <v>967</v>
      </c>
      <c r="B321">
        <v>55576245</v>
      </c>
      <c r="C321">
        <v>55576239</v>
      </c>
      <c r="D321">
        <v>52280046</v>
      </c>
      <c r="E321">
        <v>1</v>
      </c>
      <c r="F321">
        <v>1</v>
      </c>
      <c r="G321">
        <v>27</v>
      </c>
      <c r="H321">
        <v>3</v>
      </c>
      <c r="I321" t="s">
        <v>598</v>
      </c>
      <c r="J321" t="s">
        <v>599</v>
      </c>
      <c r="K321" t="s">
        <v>600</v>
      </c>
      <c r="L321">
        <v>1339</v>
      </c>
      <c r="N321">
        <v>1007</v>
      </c>
      <c r="O321" t="s">
        <v>175</v>
      </c>
      <c r="P321" t="s">
        <v>175</v>
      </c>
      <c r="Q321">
        <v>1</v>
      </c>
      <c r="X321">
        <v>0.06</v>
      </c>
      <c r="Y321">
        <v>3392.59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 t="s">
        <v>3</v>
      </c>
      <c r="AG321">
        <v>0.06</v>
      </c>
      <c r="AH321">
        <v>2</v>
      </c>
      <c r="AI321">
        <v>55576242</v>
      </c>
      <c r="AJ321">
        <v>332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</row>
    <row r="322" spans="1:44" x14ac:dyDescent="0.2">
      <c r="A322">
        <f>ROW(Source!A967)</f>
        <v>967</v>
      </c>
      <c r="B322">
        <v>55576246</v>
      </c>
      <c r="C322">
        <v>55576239</v>
      </c>
      <c r="D322">
        <v>52280784</v>
      </c>
      <c r="E322">
        <v>1</v>
      </c>
      <c r="F322">
        <v>1</v>
      </c>
      <c r="G322">
        <v>27</v>
      </c>
      <c r="H322">
        <v>3</v>
      </c>
      <c r="I322" t="s">
        <v>173</v>
      </c>
      <c r="J322" t="s">
        <v>176</v>
      </c>
      <c r="K322" t="s">
        <v>174</v>
      </c>
      <c r="L322">
        <v>1339</v>
      </c>
      <c r="N322">
        <v>1007</v>
      </c>
      <c r="O322" t="s">
        <v>175</v>
      </c>
      <c r="P322" t="s">
        <v>175</v>
      </c>
      <c r="Q322">
        <v>1</v>
      </c>
      <c r="X322">
        <v>4.3</v>
      </c>
      <c r="Y322">
        <v>7833.01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 t="s">
        <v>3</v>
      </c>
      <c r="AG322">
        <v>4.3</v>
      </c>
      <c r="AH322">
        <v>2</v>
      </c>
      <c r="AI322">
        <v>55576248</v>
      </c>
      <c r="AJ322">
        <v>333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</row>
    <row r="323" spans="1:44" x14ac:dyDescent="0.2">
      <c r="A323">
        <f>ROW(Source!A1037)</f>
        <v>1037</v>
      </c>
      <c r="B323">
        <v>55576313</v>
      </c>
      <c r="C323">
        <v>55576307</v>
      </c>
      <c r="D323">
        <v>52263930</v>
      </c>
      <c r="E323">
        <v>27</v>
      </c>
      <c r="F323">
        <v>1</v>
      </c>
      <c r="G323">
        <v>27</v>
      </c>
      <c r="H323">
        <v>1</v>
      </c>
      <c r="I323" t="s">
        <v>530</v>
      </c>
      <c r="J323" t="s">
        <v>3</v>
      </c>
      <c r="K323" t="s">
        <v>531</v>
      </c>
      <c r="L323">
        <v>1191</v>
      </c>
      <c r="N323">
        <v>1013</v>
      </c>
      <c r="O323" t="s">
        <v>532</v>
      </c>
      <c r="P323" t="s">
        <v>532</v>
      </c>
      <c r="Q323">
        <v>1</v>
      </c>
      <c r="X323">
        <v>6.22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 t="s">
        <v>3</v>
      </c>
      <c r="AG323">
        <v>6.22</v>
      </c>
      <c r="AH323">
        <v>2</v>
      </c>
      <c r="AI323">
        <v>55576308</v>
      </c>
      <c r="AJ323">
        <v>335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</row>
    <row r="324" spans="1:44" x14ac:dyDescent="0.2">
      <c r="A324">
        <f>ROW(Source!A1037)</f>
        <v>1037</v>
      </c>
      <c r="B324">
        <v>55576314</v>
      </c>
      <c r="C324">
        <v>55576307</v>
      </c>
      <c r="D324">
        <v>52278256</v>
      </c>
      <c r="E324">
        <v>1</v>
      </c>
      <c r="F324">
        <v>1</v>
      </c>
      <c r="G324">
        <v>27</v>
      </c>
      <c r="H324">
        <v>3</v>
      </c>
      <c r="I324" t="s">
        <v>550</v>
      </c>
      <c r="J324" t="s">
        <v>551</v>
      </c>
      <c r="K324" t="s">
        <v>552</v>
      </c>
      <c r="L324">
        <v>1339</v>
      </c>
      <c r="N324">
        <v>1007</v>
      </c>
      <c r="O324" t="s">
        <v>175</v>
      </c>
      <c r="P324" t="s">
        <v>175</v>
      </c>
      <c r="Q324">
        <v>1</v>
      </c>
      <c r="X324">
        <v>0.29899999999999999</v>
      </c>
      <c r="Y324">
        <v>590.78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 t="s">
        <v>3</v>
      </c>
      <c r="AG324">
        <v>0.29899999999999999</v>
      </c>
      <c r="AH324">
        <v>2</v>
      </c>
      <c r="AI324">
        <v>55576309</v>
      </c>
      <c r="AJ324">
        <v>336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</row>
    <row r="325" spans="1:44" x14ac:dyDescent="0.2">
      <c r="A325">
        <f>ROW(Source!A1037)</f>
        <v>1037</v>
      </c>
      <c r="B325">
        <v>55576315</v>
      </c>
      <c r="C325">
        <v>55576307</v>
      </c>
      <c r="D325">
        <v>52277204</v>
      </c>
      <c r="E325">
        <v>1</v>
      </c>
      <c r="F325">
        <v>1</v>
      </c>
      <c r="G325">
        <v>27</v>
      </c>
      <c r="H325">
        <v>3</v>
      </c>
      <c r="I325" t="s">
        <v>553</v>
      </c>
      <c r="J325" t="s">
        <v>554</v>
      </c>
      <c r="K325" t="s">
        <v>555</v>
      </c>
      <c r="L325">
        <v>1348</v>
      </c>
      <c r="N325">
        <v>1009</v>
      </c>
      <c r="O325" t="s">
        <v>120</v>
      </c>
      <c r="P325" t="s">
        <v>120</v>
      </c>
      <c r="Q325">
        <v>1000</v>
      </c>
      <c r="X325">
        <v>0.107</v>
      </c>
      <c r="Y325">
        <v>4207.5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 t="s">
        <v>3</v>
      </c>
      <c r="AG325">
        <v>0.107</v>
      </c>
      <c r="AH325">
        <v>2</v>
      </c>
      <c r="AI325">
        <v>55576310</v>
      </c>
      <c r="AJ325">
        <v>337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</row>
    <row r="326" spans="1:44" x14ac:dyDescent="0.2">
      <c r="A326">
        <f>ROW(Source!A1037)</f>
        <v>1037</v>
      </c>
      <c r="B326">
        <v>55576316</v>
      </c>
      <c r="C326">
        <v>55576307</v>
      </c>
      <c r="D326">
        <v>52279001</v>
      </c>
      <c r="E326">
        <v>1</v>
      </c>
      <c r="F326">
        <v>1</v>
      </c>
      <c r="G326">
        <v>27</v>
      </c>
      <c r="H326">
        <v>3</v>
      </c>
      <c r="I326" t="s">
        <v>556</v>
      </c>
      <c r="J326" t="s">
        <v>557</v>
      </c>
      <c r="K326" t="s">
        <v>558</v>
      </c>
      <c r="L326">
        <v>1339</v>
      </c>
      <c r="N326">
        <v>1007</v>
      </c>
      <c r="O326" t="s">
        <v>175</v>
      </c>
      <c r="P326" t="s">
        <v>175</v>
      </c>
      <c r="Q326">
        <v>1</v>
      </c>
      <c r="X326">
        <v>7.6999999999999999E-2</v>
      </c>
      <c r="Y326">
        <v>35.25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 t="s">
        <v>3</v>
      </c>
      <c r="AG326">
        <v>7.6999999999999999E-2</v>
      </c>
      <c r="AH326">
        <v>2</v>
      </c>
      <c r="AI326">
        <v>55576311</v>
      </c>
      <c r="AJ326">
        <v>338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</row>
    <row r="327" spans="1:44" x14ac:dyDescent="0.2">
      <c r="A327">
        <f>ROW(Source!A1037)</f>
        <v>1037</v>
      </c>
      <c r="B327">
        <v>55576317</v>
      </c>
      <c r="C327">
        <v>55576307</v>
      </c>
      <c r="D327">
        <v>52281688</v>
      </c>
      <c r="E327">
        <v>1</v>
      </c>
      <c r="F327">
        <v>1</v>
      </c>
      <c r="G327">
        <v>27</v>
      </c>
      <c r="H327">
        <v>3</v>
      </c>
      <c r="I327" t="s">
        <v>270</v>
      </c>
      <c r="J327" t="s">
        <v>272</v>
      </c>
      <c r="K327" t="s">
        <v>271</v>
      </c>
      <c r="L327">
        <v>1354</v>
      </c>
      <c r="N327">
        <v>1010</v>
      </c>
      <c r="O327" t="s">
        <v>180</v>
      </c>
      <c r="P327" t="s">
        <v>180</v>
      </c>
      <c r="Q327">
        <v>1</v>
      </c>
      <c r="X327">
        <v>10</v>
      </c>
      <c r="Y327">
        <v>236.53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 t="s">
        <v>3</v>
      </c>
      <c r="AG327">
        <v>10</v>
      </c>
      <c r="AH327">
        <v>2</v>
      </c>
      <c r="AI327">
        <v>55576312</v>
      </c>
      <c r="AJ327">
        <v>339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</row>
    <row r="328" spans="1:44" x14ac:dyDescent="0.2">
      <c r="A328">
        <f>ROW(Source!A1075)</f>
        <v>1075</v>
      </c>
      <c r="B328">
        <v>55576381</v>
      </c>
      <c r="C328">
        <v>55576375</v>
      </c>
      <c r="D328">
        <v>52263930</v>
      </c>
      <c r="E328">
        <v>27</v>
      </c>
      <c r="F328">
        <v>1</v>
      </c>
      <c r="G328">
        <v>27</v>
      </c>
      <c r="H328">
        <v>1</v>
      </c>
      <c r="I328" t="s">
        <v>530</v>
      </c>
      <c r="J328" t="s">
        <v>3</v>
      </c>
      <c r="K328" t="s">
        <v>531</v>
      </c>
      <c r="L328">
        <v>1191</v>
      </c>
      <c r="N328">
        <v>1013</v>
      </c>
      <c r="O328" t="s">
        <v>532</v>
      </c>
      <c r="P328" t="s">
        <v>532</v>
      </c>
      <c r="Q328">
        <v>1</v>
      </c>
      <c r="X328">
        <v>6.22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1</v>
      </c>
      <c r="AF328" t="s">
        <v>3</v>
      </c>
      <c r="AG328">
        <v>6.22</v>
      </c>
      <c r="AH328">
        <v>2</v>
      </c>
      <c r="AI328">
        <v>55576376</v>
      </c>
      <c r="AJ328">
        <v>340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 x14ac:dyDescent="0.2">
      <c r="A329">
        <f>ROW(Source!A1075)</f>
        <v>1075</v>
      </c>
      <c r="B329">
        <v>55576382</v>
      </c>
      <c r="C329">
        <v>55576375</v>
      </c>
      <c r="D329">
        <v>52278256</v>
      </c>
      <c r="E329">
        <v>1</v>
      </c>
      <c r="F329">
        <v>1</v>
      </c>
      <c r="G329">
        <v>27</v>
      </c>
      <c r="H329">
        <v>3</v>
      </c>
      <c r="I329" t="s">
        <v>550</v>
      </c>
      <c r="J329" t="s">
        <v>551</v>
      </c>
      <c r="K329" t="s">
        <v>552</v>
      </c>
      <c r="L329">
        <v>1339</v>
      </c>
      <c r="N329">
        <v>1007</v>
      </c>
      <c r="O329" t="s">
        <v>175</v>
      </c>
      <c r="P329" t="s">
        <v>175</v>
      </c>
      <c r="Q329">
        <v>1</v>
      </c>
      <c r="X329">
        <v>0.29899999999999999</v>
      </c>
      <c r="Y329">
        <v>590.78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 t="s">
        <v>3</v>
      </c>
      <c r="AG329">
        <v>0.29899999999999999</v>
      </c>
      <c r="AH329">
        <v>2</v>
      </c>
      <c r="AI329">
        <v>55576377</v>
      </c>
      <c r="AJ329">
        <v>341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</row>
    <row r="330" spans="1:44" x14ac:dyDescent="0.2">
      <c r="A330">
        <f>ROW(Source!A1075)</f>
        <v>1075</v>
      </c>
      <c r="B330">
        <v>55576383</v>
      </c>
      <c r="C330">
        <v>55576375</v>
      </c>
      <c r="D330">
        <v>52277204</v>
      </c>
      <c r="E330">
        <v>1</v>
      </c>
      <c r="F330">
        <v>1</v>
      </c>
      <c r="G330">
        <v>27</v>
      </c>
      <c r="H330">
        <v>3</v>
      </c>
      <c r="I330" t="s">
        <v>553</v>
      </c>
      <c r="J330" t="s">
        <v>554</v>
      </c>
      <c r="K330" t="s">
        <v>555</v>
      </c>
      <c r="L330">
        <v>1348</v>
      </c>
      <c r="N330">
        <v>1009</v>
      </c>
      <c r="O330" t="s">
        <v>120</v>
      </c>
      <c r="P330" t="s">
        <v>120</v>
      </c>
      <c r="Q330">
        <v>1000</v>
      </c>
      <c r="X330">
        <v>0.107</v>
      </c>
      <c r="Y330">
        <v>4207.5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 t="s">
        <v>3</v>
      </c>
      <c r="AG330">
        <v>0.107</v>
      </c>
      <c r="AH330">
        <v>2</v>
      </c>
      <c r="AI330">
        <v>55576378</v>
      </c>
      <c r="AJ330">
        <v>342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</row>
    <row r="331" spans="1:44" x14ac:dyDescent="0.2">
      <c r="A331">
        <f>ROW(Source!A1075)</f>
        <v>1075</v>
      </c>
      <c r="B331">
        <v>55576384</v>
      </c>
      <c r="C331">
        <v>55576375</v>
      </c>
      <c r="D331">
        <v>52279001</v>
      </c>
      <c r="E331">
        <v>1</v>
      </c>
      <c r="F331">
        <v>1</v>
      </c>
      <c r="G331">
        <v>27</v>
      </c>
      <c r="H331">
        <v>3</v>
      </c>
      <c r="I331" t="s">
        <v>556</v>
      </c>
      <c r="J331" t="s">
        <v>557</v>
      </c>
      <c r="K331" t="s">
        <v>558</v>
      </c>
      <c r="L331">
        <v>1339</v>
      </c>
      <c r="N331">
        <v>1007</v>
      </c>
      <c r="O331" t="s">
        <v>175</v>
      </c>
      <c r="P331" t="s">
        <v>175</v>
      </c>
      <c r="Q331">
        <v>1</v>
      </c>
      <c r="X331">
        <v>7.6999999999999999E-2</v>
      </c>
      <c r="Y331">
        <v>35.25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 t="s">
        <v>3</v>
      </c>
      <c r="AG331">
        <v>7.6999999999999999E-2</v>
      </c>
      <c r="AH331">
        <v>2</v>
      </c>
      <c r="AI331">
        <v>55576379</v>
      </c>
      <c r="AJ331">
        <v>343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2">
      <c r="A332">
        <f>ROW(Source!A1075)</f>
        <v>1075</v>
      </c>
      <c r="B332">
        <v>55576385</v>
      </c>
      <c r="C332">
        <v>55576375</v>
      </c>
      <c r="D332">
        <v>52281688</v>
      </c>
      <c r="E332">
        <v>1</v>
      </c>
      <c r="F332">
        <v>1</v>
      </c>
      <c r="G332">
        <v>27</v>
      </c>
      <c r="H332">
        <v>3</v>
      </c>
      <c r="I332" t="s">
        <v>270</v>
      </c>
      <c r="J332" t="s">
        <v>272</v>
      </c>
      <c r="K332" t="s">
        <v>271</v>
      </c>
      <c r="L332">
        <v>1354</v>
      </c>
      <c r="N332">
        <v>1010</v>
      </c>
      <c r="O332" t="s">
        <v>180</v>
      </c>
      <c r="P332" t="s">
        <v>180</v>
      </c>
      <c r="Q332">
        <v>1</v>
      </c>
      <c r="X332">
        <v>10</v>
      </c>
      <c r="Y332">
        <v>236.53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 t="s">
        <v>3</v>
      </c>
      <c r="AG332">
        <v>10</v>
      </c>
      <c r="AH332">
        <v>2</v>
      </c>
      <c r="AI332">
        <v>55576380</v>
      </c>
      <c r="AJ332">
        <v>344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</row>
    <row r="333" spans="1:44" x14ac:dyDescent="0.2">
      <c r="A333">
        <f>ROW(Source!A1148)</f>
        <v>1148</v>
      </c>
      <c r="B333">
        <v>55576504</v>
      </c>
      <c r="C333">
        <v>55576499</v>
      </c>
      <c r="D333">
        <v>52263930</v>
      </c>
      <c r="E333">
        <v>27</v>
      </c>
      <c r="F333">
        <v>1</v>
      </c>
      <c r="G333">
        <v>27</v>
      </c>
      <c r="H333">
        <v>1</v>
      </c>
      <c r="I333" t="s">
        <v>530</v>
      </c>
      <c r="J333" t="s">
        <v>3</v>
      </c>
      <c r="K333" t="s">
        <v>531</v>
      </c>
      <c r="L333">
        <v>1191</v>
      </c>
      <c r="N333">
        <v>1013</v>
      </c>
      <c r="O333" t="s">
        <v>532</v>
      </c>
      <c r="P333" t="s">
        <v>532</v>
      </c>
      <c r="Q333">
        <v>1</v>
      </c>
      <c r="X333">
        <v>30.8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 t="s">
        <v>3</v>
      </c>
      <c r="AG333">
        <v>30.8</v>
      </c>
      <c r="AH333">
        <v>2</v>
      </c>
      <c r="AI333">
        <v>55576500</v>
      </c>
      <c r="AJ333">
        <v>345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2">
      <c r="A334">
        <f>ROW(Source!A1148)</f>
        <v>1148</v>
      </c>
      <c r="B334">
        <v>55576505</v>
      </c>
      <c r="C334">
        <v>55576499</v>
      </c>
      <c r="D334">
        <v>52276701</v>
      </c>
      <c r="E334">
        <v>1</v>
      </c>
      <c r="F334">
        <v>1</v>
      </c>
      <c r="G334">
        <v>27</v>
      </c>
      <c r="H334">
        <v>2</v>
      </c>
      <c r="I334" t="s">
        <v>533</v>
      </c>
      <c r="J334" t="s">
        <v>534</v>
      </c>
      <c r="K334" t="s">
        <v>535</v>
      </c>
      <c r="L334">
        <v>1368</v>
      </c>
      <c r="N334">
        <v>1011</v>
      </c>
      <c r="O334" t="s">
        <v>536</v>
      </c>
      <c r="P334" t="s">
        <v>536</v>
      </c>
      <c r="Q334">
        <v>1</v>
      </c>
      <c r="X334">
        <v>0.06</v>
      </c>
      <c r="Y334">
        <v>0</v>
      </c>
      <c r="Z334">
        <v>20.7</v>
      </c>
      <c r="AA334">
        <v>9.74</v>
      </c>
      <c r="AB334">
        <v>0</v>
      </c>
      <c r="AC334">
        <v>0</v>
      </c>
      <c r="AD334">
        <v>1</v>
      </c>
      <c r="AE334">
        <v>0</v>
      </c>
      <c r="AF334" t="s">
        <v>3</v>
      </c>
      <c r="AG334">
        <v>0.06</v>
      </c>
      <c r="AH334">
        <v>2</v>
      </c>
      <c r="AI334">
        <v>55576501</v>
      </c>
      <c r="AJ334">
        <v>346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2">
      <c r="A335">
        <f>ROW(Source!A1148)</f>
        <v>1148</v>
      </c>
      <c r="B335">
        <v>55576506</v>
      </c>
      <c r="C335">
        <v>55576499</v>
      </c>
      <c r="D335">
        <v>52276151</v>
      </c>
      <c r="E335">
        <v>1</v>
      </c>
      <c r="F335">
        <v>1</v>
      </c>
      <c r="G335">
        <v>27</v>
      </c>
      <c r="H335">
        <v>2</v>
      </c>
      <c r="I335" t="s">
        <v>537</v>
      </c>
      <c r="J335" t="s">
        <v>538</v>
      </c>
      <c r="K335" t="s">
        <v>539</v>
      </c>
      <c r="L335">
        <v>1368</v>
      </c>
      <c r="N335">
        <v>1011</v>
      </c>
      <c r="O335" t="s">
        <v>536</v>
      </c>
      <c r="P335" t="s">
        <v>536</v>
      </c>
      <c r="Q335">
        <v>1</v>
      </c>
      <c r="X335">
        <v>0.06</v>
      </c>
      <c r="Y335">
        <v>0</v>
      </c>
      <c r="Z335">
        <v>991.89</v>
      </c>
      <c r="AA335">
        <v>360.79</v>
      </c>
      <c r="AB335">
        <v>0</v>
      </c>
      <c r="AC335">
        <v>0</v>
      </c>
      <c r="AD335">
        <v>1</v>
      </c>
      <c r="AE335">
        <v>0</v>
      </c>
      <c r="AF335" t="s">
        <v>3</v>
      </c>
      <c r="AG335">
        <v>0.06</v>
      </c>
      <c r="AH335">
        <v>2</v>
      </c>
      <c r="AI335">
        <v>55576502</v>
      </c>
      <c r="AJ335">
        <v>347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 x14ac:dyDescent="0.2">
      <c r="A336">
        <f>ROW(Source!A1148)</f>
        <v>1148</v>
      </c>
      <c r="B336">
        <v>55576507</v>
      </c>
      <c r="C336">
        <v>55576499</v>
      </c>
      <c r="D336">
        <v>52280730</v>
      </c>
      <c r="E336">
        <v>1</v>
      </c>
      <c r="F336">
        <v>1</v>
      </c>
      <c r="G336">
        <v>27</v>
      </c>
      <c r="H336">
        <v>3</v>
      </c>
      <c r="I336" t="s">
        <v>540</v>
      </c>
      <c r="J336" t="s">
        <v>541</v>
      </c>
      <c r="K336" t="s">
        <v>542</v>
      </c>
      <c r="L336">
        <v>1339</v>
      </c>
      <c r="N336">
        <v>1007</v>
      </c>
      <c r="O336" t="s">
        <v>175</v>
      </c>
      <c r="P336" t="s">
        <v>175</v>
      </c>
      <c r="Q336">
        <v>1</v>
      </c>
      <c r="X336">
        <v>15</v>
      </c>
      <c r="Y336">
        <v>753.67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 t="s">
        <v>3</v>
      </c>
      <c r="AG336">
        <v>15</v>
      </c>
      <c r="AH336">
        <v>2</v>
      </c>
      <c r="AI336">
        <v>55576503</v>
      </c>
      <c r="AJ336">
        <v>348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</row>
    <row r="337" spans="1:44" x14ac:dyDescent="0.2">
      <c r="A337">
        <f>ROW(Source!A1149)</f>
        <v>1149</v>
      </c>
      <c r="B337">
        <v>55576511</v>
      </c>
      <c r="C337">
        <v>55576508</v>
      </c>
      <c r="D337">
        <v>52263930</v>
      </c>
      <c r="E337">
        <v>27</v>
      </c>
      <c r="F337">
        <v>1</v>
      </c>
      <c r="G337">
        <v>27</v>
      </c>
      <c r="H337">
        <v>1</v>
      </c>
      <c r="I337" t="s">
        <v>530</v>
      </c>
      <c r="J337" t="s">
        <v>3</v>
      </c>
      <c r="K337" t="s">
        <v>531</v>
      </c>
      <c r="L337">
        <v>1191</v>
      </c>
      <c r="N337">
        <v>1013</v>
      </c>
      <c r="O337" t="s">
        <v>532</v>
      </c>
      <c r="P337" t="s">
        <v>532</v>
      </c>
      <c r="Q337">
        <v>1</v>
      </c>
      <c r="X337">
        <v>46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 t="s">
        <v>3</v>
      </c>
      <c r="AG337">
        <v>46</v>
      </c>
      <c r="AH337">
        <v>2</v>
      </c>
      <c r="AI337">
        <v>55576509</v>
      </c>
      <c r="AJ337">
        <v>349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 x14ac:dyDescent="0.2">
      <c r="A338">
        <f>ROW(Source!A1149)</f>
        <v>1149</v>
      </c>
      <c r="B338">
        <v>55576512</v>
      </c>
      <c r="C338">
        <v>55576508</v>
      </c>
      <c r="D338">
        <v>52280730</v>
      </c>
      <c r="E338">
        <v>1</v>
      </c>
      <c r="F338">
        <v>1</v>
      </c>
      <c r="G338">
        <v>27</v>
      </c>
      <c r="H338">
        <v>3</v>
      </c>
      <c r="I338" t="s">
        <v>540</v>
      </c>
      <c r="J338" t="s">
        <v>541</v>
      </c>
      <c r="K338" t="s">
        <v>542</v>
      </c>
      <c r="L338">
        <v>1339</v>
      </c>
      <c r="N338">
        <v>1007</v>
      </c>
      <c r="O338" t="s">
        <v>175</v>
      </c>
      <c r="P338" t="s">
        <v>175</v>
      </c>
      <c r="Q338">
        <v>1</v>
      </c>
      <c r="X338">
        <v>15</v>
      </c>
      <c r="Y338">
        <v>753.67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 t="s">
        <v>3</v>
      </c>
      <c r="AG338">
        <v>15</v>
      </c>
      <c r="AH338">
        <v>2</v>
      </c>
      <c r="AI338">
        <v>55576510</v>
      </c>
      <c r="AJ338">
        <v>350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2">
      <c r="A339">
        <f>ROW(Source!A1150)</f>
        <v>1150</v>
      </c>
      <c r="B339">
        <v>55576516</v>
      </c>
      <c r="C339">
        <v>55576513</v>
      </c>
      <c r="D339">
        <v>52263930</v>
      </c>
      <c r="E339">
        <v>27</v>
      </c>
      <c r="F339">
        <v>1</v>
      </c>
      <c r="G339">
        <v>27</v>
      </c>
      <c r="H339">
        <v>1</v>
      </c>
      <c r="I339" t="s">
        <v>530</v>
      </c>
      <c r="J339" t="s">
        <v>3</v>
      </c>
      <c r="K339" t="s">
        <v>531</v>
      </c>
      <c r="L339">
        <v>1191</v>
      </c>
      <c r="N339">
        <v>1013</v>
      </c>
      <c r="O339" t="s">
        <v>532</v>
      </c>
      <c r="P339" t="s">
        <v>532</v>
      </c>
      <c r="Q339">
        <v>1</v>
      </c>
      <c r="X339">
        <v>6.29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 t="s">
        <v>3</v>
      </c>
      <c r="AG339">
        <v>6.29</v>
      </c>
      <c r="AH339">
        <v>2</v>
      </c>
      <c r="AI339">
        <v>55576514</v>
      </c>
      <c r="AJ339">
        <v>351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</row>
    <row r="340" spans="1:44" x14ac:dyDescent="0.2">
      <c r="A340">
        <f>ROW(Source!A1150)</f>
        <v>1150</v>
      </c>
      <c r="B340">
        <v>55576517</v>
      </c>
      <c r="C340">
        <v>55576513</v>
      </c>
      <c r="D340">
        <v>52280730</v>
      </c>
      <c r="E340">
        <v>1</v>
      </c>
      <c r="F340">
        <v>1</v>
      </c>
      <c r="G340">
        <v>27</v>
      </c>
      <c r="H340">
        <v>3</v>
      </c>
      <c r="I340" t="s">
        <v>540</v>
      </c>
      <c r="J340" t="s">
        <v>541</v>
      </c>
      <c r="K340" t="s">
        <v>542</v>
      </c>
      <c r="L340">
        <v>1339</v>
      </c>
      <c r="N340">
        <v>1007</v>
      </c>
      <c r="O340" t="s">
        <v>175</v>
      </c>
      <c r="P340" t="s">
        <v>175</v>
      </c>
      <c r="Q340">
        <v>1</v>
      </c>
      <c r="X340">
        <v>5</v>
      </c>
      <c r="Y340">
        <v>753.67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 t="s">
        <v>3</v>
      </c>
      <c r="AG340">
        <v>5</v>
      </c>
      <c r="AH340">
        <v>2</v>
      </c>
      <c r="AI340">
        <v>55576515</v>
      </c>
      <c r="AJ340">
        <v>352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</row>
    <row r="341" spans="1:44" x14ac:dyDescent="0.2">
      <c r="A341">
        <f>ROW(Source!A1151)</f>
        <v>1151</v>
      </c>
      <c r="B341">
        <v>55576522</v>
      </c>
      <c r="C341">
        <v>55576518</v>
      </c>
      <c r="D341">
        <v>52263930</v>
      </c>
      <c r="E341">
        <v>27</v>
      </c>
      <c r="F341">
        <v>1</v>
      </c>
      <c r="G341">
        <v>27</v>
      </c>
      <c r="H341">
        <v>1</v>
      </c>
      <c r="I341" t="s">
        <v>530</v>
      </c>
      <c r="J341" t="s">
        <v>3</v>
      </c>
      <c r="K341" t="s">
        <v>531</v>
      </c>
      <c r="L341">
        <v>1191</v>
      </c>
      <c r="N341">
        <v>1013</v>
      </c>
      <c r="O341" t="s">
        <v>532</v>
      </c>
      <c r="P341" t="s">
        <v>532</v>
      </c>
      <c r="Q341">
        <v>1</v>
      </c>
      <c r="X341">
        <v>13.42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1</v>
      </c>
      <c r="AF341" t="s">
        <v>3</v>
      </c>
      <c r="AG341">
        <v>13.42</v>
      </c>
      <c r="AH341">
        <v>2</v>
      </c>
      <c r="AI341">
        <v>55576519</v>
      </c>
      <c r="AJ341">
        <v>353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</row>
    <row r="342" spans="1:44" x14ac:dyDescent="0.2">
      <c r="A342">
        <f>ROW(Source!A1151)</f>
        <v>1151</v>
      </c>
      <c r="B342">
        <v>55576523</v>
      </c>
      <c r="C342">
        <v>55576518</v>
      </c>
      <c r="D342">
        <v>52277685</v>
      </c>
      <c r="E342">
        <v>1</v>
      </c>
      <c r="F342">
        <v>1</v>
      </c>
      <c r="G342">
        <v>27</v>
      </c>
      <c r="H342">
        <v>3</v>
      </c>
      <c r="I342" t="s">
        <v>543</v>
      </c>
      <c r="J342" t="s">
        <v>544</v>
      </c>
      <c r="K342" t="s">
        <v>545</v>
      </c>
      <c r="L342">
        <v>1339</v>
      </c>
      <c r="N342">
        <v>1007</v>
      </c>
      <c r="O342" t="s">
        <v>175</v>
      </c>
      <c r="P342" t="s">
        <v>175</v>
      </c>
      <c r="Q342">
        <v>1</v>
      </c>
      <c r="X342">
        <v>1.4E-2</v>
      </c>
      <c r="Y342">
        <v>6863.19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 t="s">
        <v>3</v>
      </c>
      <c r="AG342">
        <v>1.4E-2</v>
      </c>
      <c r="AH342">
        <v>2</v>
      </c>
      <c r="AI342">
        <v>55576520</v>
      </c>
      <c r="AJ342">
        <v>354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2">
      <c r="A343">
        <f>ROW(Source!A1151)</f>
        <v>1151</v>
      </c>
      <c r="B343">
        <v>55576524</v>
      </c>
      <c r="C343">
        <v>55576518</v>
      </c>
      <c r="D343">
        <v>52280728</v>
      </c>
      <c r="E343">
        <v>1</v>
      </c>
      <c r="F343">
        <v>1</v>
      </c>
      <c r="G343">
        <v>27</v>
      </c>
      <c r="H343">
        <v>3</v>
      </c>
      <c r="I343" t="s">
        <v>546</v>
      </c>
      <c r="J343" t="s">
        <v>547</v>
      </c>
      <c r="K343" t="s">
        <v>548</v>
      </c>
      <c r="L343">
        <v>1327</v>
      </c>
      <c r="N343">
        <v>1005</v>
      </c>
      <c r="O343" t="s">
        <v>549</v>
      </c>
      <c r="P343" t="s">
        <v>549</v>
      </c>
      <c r="Q343">
        <v>1</v>
      </c>
      <c r="X343">
        <v>107</v>
      </c>
      <c r="Y343">
        <v>129.94999999999999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 t="s">
        <v>3</v>
      </c>
      <c r="AG343">
        <v>107</v>
      </c>
      <c r="AH343">
        <v>2</v>
      </c>
      <c r="AI343">
        <v>55576521</v>
      </c>
      <c r="AJ343">
        <v>355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x14ac:dyDescent="0.2">
      <c r="A344">
        <f>ROW(Source!A1188)</f>
        <v>1188</v>
      </c>
      <c r="B344">
        <v>55576583</v>
      </c>
      <c r="C344">
        <v>55576581</v>
      </c>
      <c r="D344">
        <v>52263930</v>
      </c>
      <c r="E344">
        <v>27</v>
      </c>
      <c r="F344">
        <v>1</v>
      </c>
      <c r="G344">
        <v>27</v>
      </c>
      <c r="H344">
        <v>1</v>
      </c>
      <c r="I344" t="s">
        <v>530</v>
      </c>
      <c r="J344" t="s">
        <v>3</v>
      </c>
      <c r="K344" t="s">
        <v>531</v>
      </c>
      <c r="L344">
        <v>1191</v>
      </c>
      <c r="N344">
        <v>1013</v>
      </c>
      <c r="O344" t="s">
        <v>532</v>
      </c>
      <c r="P344" t="s">
        <v>532</v>
      </c>
      <c r="Q344">
        <v>1</v>
      </c>
      <c r="X344">
        <v>582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 t="s">
        <v>3</v>
      </c>
      <c r="AG344">
        <v>582</v>
      </c>
      <c r="AH344">
        <v>2</v>
      </c>
      <c r="AI344">
        <v>55576582</v>
      </c>
      <c r="AJ344">
        <v>356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 x14ac:dyDescent="0.2">
      <c r="A345">
        <f>ROW(Source!A1189)</f>
        <v>1189</v>
      </c>
      <c r="B345">
        <v>55576586</v>
      </c>
      <c r="C345">
        <v>55576584</v>
      </c>
      <c r="D345">
        <v>52263930</v>
      </c>
      <c r="E345">
        <v>27</v>
      </c>
      <c r="F345">
        <v>1</v>
      </c>
      <c r="G345">
        <v>27</v>
      </c>
      <c r="H345">
        <v>1</v>
      </c>
      <c r="I345" t="s">
        <v>530</v>
      </c>
      <c r="J345" t="s">
        <v>3</v>
      </c>
      <c r="K345" t="s">
        <v>531</v>
      </c>
      <c r="L345">
        <v>1191</v>
      </c>
      <c r="N345">
        <v>1013</v>
      </c>
      <c r="O345" t="s">
        <v>532</v>
      </c>
      <c r="P345" t="s">
        <v>532</v>
      </c>
      <c r="Q345">
        <v>1</v>
      </c>
      <c r="X345">
        <v>83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1</v>
      </c>
      <c r="AF345" t="s">
        <v>3</v>
      </c>
      <c r="AG345">
        <v>83</v>
      </c>
      <c r="AH345">
        <v>2</v>
      </c>
      <c r="AI345">
        <v>55576585</v>
      </c>
      <c r="AJ345">
        <v>357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x14ac:dyDescent="0.2">
      <c r="A346">
        <f>ROW(Source!A1190)</f>
        <v>1190</v>
      </c>
      <c r="B346">
        <v>55576589</v>
      </c>
      <c r="C346">
        <v>55576587</v>
      </c>
      <c r="D346">
        <v>52276900</v>
      </c>
      <c r="E346">
        <v>1</v>
      </c>
      <c r="F346">
        <v>1</v>
      </c>
      <c r="G346">
        <v>27</v>
      </c>
      <c r="H346">
        <v>2</v>
      </c>
      <c r="I346" t="s">
        <v>565</v>
      </c>
      <c r="J346" t="s">
        <v>566</v>
      </c>
      <c r="K346" t="s">
        <v>567</v>
      </c>
      <c r="L346">
        <v>1368</v>
      </c>
      <c r="N346">
        <v>1011</v>
      </c>
      <c r="O346" t="s">
        <v>536</v>
      </c>
      <c r="P346" t="s">
        <v>536</v>
      </c>
      <c r="Q346">
        <v>1</v>
      </c>
      <c r="X346">
        <v>3.1E-2</v>
      </c>
      <c r="Y346">
        <v>0</v>
      </c>
      <c r="Z346">
        <v>1014.12</v>
      </c>
      <c r="AA346">
        <v>317.13</v>
      </c>
      <c r="AB346">
        <v>0</v>
      </c>
      <c r="AC346">
        <v>0</v>
      </c>
      <c r="AD346">
        <v>1</v>
      </c>
      <c r="AE346">
        <v>0</v>
      </c>
      <c r="AF346" t="s">
        <v>3</v>
      </c>
      <c r="AG346">
        <v>3.1E-2</v>
      </c>
      <c r="AH346">
        <v>2</v>
      </c>
      <c r="AI346">
        <v>55576588</v>
      </c>
      <c r="AJ346">
        <v>358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 x14ac:dyDescent="0.2">
      <c r="A347">
        <f>ROW(Source!A1191)</f>
        <v>1191</v>
      </c>
      <c r="B347">
        <v>55576592</v>
      </c>
      <c r="C347">
        <v>55576590</v>
      </c>
      <c r="D347">
        <v>52276900</v>
      </c>
      <c r="E347">
        <v>1</v>
      </c>
      <c r="F347">
        <v>1</v>
      </c>
      <c r="G347">
        <v>27</v>
      </c>
      <c r="H347">
        <v>2</v>
      </c>
      <c r="I347" t="s">
        <v>565</v>
      </c>
      <c r="J347" t="s">
        <v>566</v>
      </c>
      <c r="K347" t="s">
        <v>567</v>
      </c>
      <c r="L347">
        <v>1368</v>
      </c>
      <c r="N347">
        <v>1011</v>
      </c>
      <c r="O347" t="s">
        <v>536</v>
      </c>
      <c r="P347" t="s">
        <v>536</v>
      </c>
      <c r="Q347">
        <v>1</v>
      </c>
      <c r="X347">
        <v>0.01</v>
      </c>
      <c r="Y347">
        <v>0</v>
      </c>
      <c r="Z347">
        <v>1014.12</v>
      </c>
      <c r="AA347">
        <v>317.13</v>
      </c>
      <c r="AB347">
        <v>0</v>
      </c>
      <c r="AC347">
        <v>0</v>
      </c>
      <c r="AD347">
        <v>1</v>
      </c>
      <c r="AE347">
        <v>0</v>
      </c>
      <c r="AF347" t="s">
        <v>3</v>
      </c>
      <c r="AG347">
        <v>0.01</v>
      </c>
      <c r="AH347">
        <v>2</v>
      </c>
      <c r="AI347">
        <v>55576591</v>
      </c>
      <c r="AJ347">
        <v>359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x14ac:dyDescent="0.2">
      <c r="A348">
        <f>ROW(Source!A1192)</f>
        <v>1192</v>
      </c>
      <c r="B348">
        <v>55576599</v>
      </c>
      <c r="C348">
        <v>55576593</v>
      </c>
      <c r="D348">
        <v>52263930</v>
      </c>
      <c r="E348">
        <v>27</v>
      </c>
      <c r="F348">
        <v>1</v>
      </c>
      <c r="G348">
        <v>27</v>
      </c>
      <c r="H348">
        <v>1</v>
      </c>
      <c r="I348" t="s">
        <v>530</v>
      </c>
      <c r="J348" t="s">
        <v>3</v>
      </c>
      <c r="K348" t="s">
        <v>531</v>
      </c>
      <c r="L348">
        <v>1191</v>
      </c>
      <c r="N348">
        <v>1013</v>
      </c>
      <c r="O348" t="s">
        <v>532</v>
      </c>
      <c r="P348" t="s">
        <v>532</v>
      </c>
      <c r="Q348">
        <v>1</v>
      </c>
      <c r="X348">
        <v>155.25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 t="s">
        <v>3</v>
      </c>
      <c r="AG348">
        <v>155.25</v>
      </c>
      <c r="AH348">
        <v>2</v>
      </c>
      <c r="AI348">
        <v>55576594</v>
      </c>
      <c r="AJ348">
        <v>360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2">
      <c r="A349">
        <f>ROW(Source!A1192)</f>
        <v>1192</v>
      </c>
      <c r="B349">
        <v>55576600</v>
      </c>
      <c r="C349">
        <v>55576593</v>
      </c>
      <c r="D349">
        <v>52276386</v>
      </c>
      <c r="E349">
        <v>1</v>
      </c>
      <c r="F349">
        <v>1</v>
      </c>
      <c r="G349">
        <v>27</v>
      </c>
      <c r="H349">
        <v>2</v>
      </c>
      <c r="I349" t="s">
        <v>601</v>
      </c>
      <c r="J349" t="s">
        <v>602</v>
      </c>
      <c r="K349" t="s">
        <v>603</v>
      </c>
      <c r="L349">
        <v>1368</v>
      </c>
      <c r="N349">
        <v>1011</v>
      </c>
      <c r="O349" t="s">
        <v>536</v>
      </c>
      <c r="P349" t="s">
        <v>536</v>
      </c>
      <c r="Q349">
        <v>1</v>
      </c>
      <c r="X349">
        <v>7.41</v>
      </c>
      <c r="Y349">
        <v>0</v>
      </c>
      <c r="Z349">
        <v>3.84</v>
      </c>
      <c r="AA349">
        <v>0.01</v>
      </c>
      <c r="AB349">
        <v>0</v>
      </c>
      <c r="AC349">
        <v>0</v>
      </c>
      <c r="AD349">
        <v>1</v>
      </c>
      <c r="AE349">
        <v>0</v>
      </c>
      <c r="AF349" t="s">
        <v>3</v>
      </c>
      <c r="AG349">
        <v>7.41</v>
      </c>
      <c r="AH349">
        <v>2</v>
      </c>
      <c r="AI349">
        <v>55576595</v>
      </c>
      <c r="AJ349">
        <v>361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1:44" x14ac:dyDescent="0.2">
      <c r="A350">
        <f>ROW(Source!A1192)</f>
        <v>1192</v>
      </c>
      <c r="B350">
        <v>55576601</v>
      </c>
      <c r="C350">
        <v>55576593</v>
      </c>
      <c r="D350">
        <v>52278824</v>
      </c>
      <c r="E350">
        <v>1</v>
      </c>
      <c r="F350">
        <v>1</v>
      </c>
      <c r="G350">
        <v>27</v>
      </c>
      <c r="H350">
        <v>3</v>
      </c>
      <c r="I350" t="s">
        <v>604</v>
      </c>
      <c r="J350" t="s">
        <v>605</v>
      </c>
      <c r="K350" t="s">
        <v>606</v>
      </c>
      <c r="L350">
        <v>1327</v>
      </c>
      <c r="N350">
        <v>1005</v>
      </c>
      <c r="O350" t="s">
        <v>549</v>
      </c>
      <c r="P350" t="s">
        <v>549</v>
      </c>
      <c r="Q350">
        <v>1</v>
      </c>
      <c r="X350">
        <v>250</v>
      </c>
      <c r="Y350">
        <v>91.89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 t="s">
        <v>3</v>
      </c>
      <c r="AG350">
        <v>250</v>
      </c>
      <c r="AH350">
        <v>2</v>
      </c>
      <c r="AI350">
        <v>55576596</v>
      </c>
      <c r="AJ350">
        <v>362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 x14ac:dyDescent="0.2">
      <c r="A351">
        <f>ROW(Source!A1192)</f>
        <v>1192</v>
      </c>
      <c r="B351">
        <v>55576602</v>
      </c>
      <c r="C351">
        <v>55576593</v>
      </c>
      <c r="D351">
        <v>52279001</v>
      </c>
      <c r="E351">
        <v>1</v>
      </c>
      <c r="F351">
        <v>1</v>
      </c>
      <c r="G351">
        <v>27</v>
      </c>
      <c r="H351">
        <v>3</v>
      </c>
      <c r="I351" t="s">
        <v>556</v>
      </c>
      <c r="J351" t="s">
        <v>607</v>
      </c>
      <c r="K351" t="s">
        <v>558</v>
      </c>
      <c r="L351">
        <v>1339</v>
      </c>
      <c r="N351">
        <v>1007</v>
      </c>
      <c r="O351" t="s">
        <v>175</v>
      </c>
      <c r="P351" t="s">
        <v>175</v>
      </c>
      <c r="Q351">
        <v>1</v>
      </c>
      <c r="X351">
        <v>1.75</v>
      </c>
      <c r="Y351">
        <v>35.25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 t="s">
        <v>3</v>
      </c>
      <c r="AG351">
        <v>1.75</v>
      </c>
      <c r="AH351">
        <v>2</v>
      </c>
      <c r="AI351">
        <v>55576597</v>
      </c>
      <c r="AJ351">
        <v>363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</row>
    <row r="352" spans="1:44" x14ac:dyDescent="0.2">
      <c r="A352">
        <f>ROW(Source!A1192)</f>
        <v>1192</v>
      </c>
      <c r="B352">
        <v>55576603</v>
      </c>
      <c r="C352">
        <v>55576593</v>
      </c>
      <c r="D352">
        <v>52279965</v>
      </c>
      <c r="E352">
        <v>1</v>
      </c>
      <c r="F352">
        <v>1</v>
      </c>
      <c r="G352">
        <v>27</v>
      </c>
      <c r="H352">
        <v>3</v>
      </c>
      <c r="I352" t="s">
        <v>608</v>
      </c>
      <c r="J352" t="s">
        <v>609</v>
      </c>
      <c r="K352" t="s">
        <v>610</v>
      </c>
      <c r="L352">
        <v>1339</v>
      </c>
      <c r="N352">
        <v>1007</v>
      </c>
      <c r="O352" t="s">
        <v>175</v>
      </c>
      <c r="P352" t="s">
        <v>175</v>
      </c>
      <c r="Q352">
        <v>1</v>
      </c>
      <c r="X352">
        <v>102</v>
      </c>
      <c r="Y352">
        <v>3247.23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 t="s">
        <v>3</v>
      </c>
      <c r="AG352">
        <v>102</v>
      </c>
      <c r="AH352">
        <v>2</v>
      </c>
      <c r="AI352">
        <v>55576598</v>
      </c>
      <c r="AJ352">
        <v>364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 x14ac:dyDescent="0.2">
      <c r="A353">
        <f>ROW(Source!A1193)</f>
        <v>1193</v>
      </c>
      <c r="B353">
        <v>55576607</v>
      </c>
      <c r="C353">
        <v>55576604</v>
      </c>
      <c r="D353">
        <v>52263930</v>
      </c>
      <c r="E353">
        <v>27</v>
      </c>
      <c r="F353">
        <v>1</v>
      </c>
      <c r="G353">
        <v>27</v>
      </c>
      <c r="H353">
        <v>1</v>
      </c>
      <c r="I353" t="s">
        <v>530</v>
      </c>
      <c r="J353" t="s">
        <v>3</v>
      </c>
      <c r="K353" t="s">
        <v>531</v>
      </c>
      <c r="L353">
        <v>1191</v>
      </c>
      <c r="N353">
        <v>1013</v>
      </c>
      <c r="O353" t="s">
        <v>532</v>
      </c>
      <c r="P353" t="s">
        <v>532</v>
      </c>
      <c r="Q353">
        <v>1</v>
      </c>
      <c r="X353">
        <v>227.7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 t="s">
        <v>3</v>
      </c>
      <c r="AG353">
        <v>227.7</v>
      </c>
      <c r="AH353">
        <v>2</v>
      </c>
      <c r="AI353">
        <v>55576605</v>
      </c>
      <c r="AJ353">
        <v>365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 x14ac:dyDescent="0.2">
      <c r="A354">
        <f>ROW(Source!A1193)</f>
        <v>1193</v>
      </c>
      <c r="B354">
        <v>55576608</v>
      </c>
      <c r="C354">
        <v>55576604</v>
      </c>
      <c r="D354">
        <v>52280227</v>
      </c>
      <c r="E354">
        <v>1</v>
      </c>
      <c r="F354">
        <v>1</v>
      </c>
      <c r="G354">
        <v>27</v>
      </c>
      <c r="H354">
        <v>3</v>
      </c>
      <c r="I354" t="s">
        <v>214</v>
      </c>
      <c r="J354" t="s">
        <v>216</v>
      </c>
      <c r="K354" t="s">
        <v>215</v>
      </c>
      <c r="L354">
        <v>1348</v>
      </c>
      <c r="N354">
        <v>1009</v>
      </c>
      <c r="O354" t="s">
        <v>120</v>
      </c>
      <c r="P354" t="s">
        <v>120</v>
      </c>
      <c r="Q354">
        <v>1000</v>
      </c>
      <c r="X354">
        <v>1</v>
      </c>
      <c r="Y354">
        <v>53233.52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 t="s">
        <v>3</v>
      </c>
      <c r="AG354">
        <v>1</v>
      </c>
      <c r="AH354">
        <v>2</v>
      </c>
      <c r="AI354">
        <v>55576606</v>
      </c>
      <c r="AJ354">
        <v>366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 x14ac:dyDescent="0.2">
      <c r="A355">
        <f>ROW(Source!A1194)</f>
        <v>1194</v>
      </c>
      <c r="B355">
        <v>55576613</v>
      </c>
      <c r="C355">
        <v>55576609</v>
      </c>
      <c r="D355">
        <v>52263930</v>
      </c>
      <c r="E355">
        <v>27</v>
      </c>
      <c r="F355">
        <v>1</v>
      </c>
      <c r="G355">
        <v>27</v>
      </c>
      <c r="H355">
        <v>1</v>
      </c>
      <c r="I355" t="s">
        <v>530</v>
      </c>
      <c r="J355" t="s">
        <v>3</v>
      </c>
      <c r="K355" t="s">
        <v>531</v>
      </c>
      <c r="L355">
        <v>1191</v>
      </c>
      <c r="N355">
        <v>1013</v>
      </c>
      <c r="O355" t="s">
        <v>532</v>
      </c>
      <c r="P355" t="s">
        <v>532</v>
      </c>
      <c r="Q355">
        <v>1</v>
      </c>
      <c r="X355">
        <v>36.11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1</v>
      </c>
      <c r="AF355" t="s">
        <v>3</v>
      </c>
      <c r="AG355">
        <v>36.11</v>
      </c>
      <c r="AH355">
        <v>2</v>
      </c>
      <c r="AI355">
        <v>55576610</v>
      </c>
      <c r="AJ355">
        <v>367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</row>
    <row r="356" spans="1:44" x14ac:dyDescent="0.2">
      <c r="A356">
        <f>ROW(Source!A1194)</f>
        <v>1194</v>
      </c>
      <c r="B356">
        <v>55576614</v>
      </c>
      <c r="C356">
        <v>55576609</v>
      </c>
      <c r="D356">
        <v>52276550</v>
      </c>
      <c r="E356">
        <v>1</v>
      </c>
      <c r="F356">
        <v>1</v>
      </c>
      <c r="G356">
        <v>27</v>
      </c>
      <c r="H356">
        <v>2</v>
      </c>
      <c r="I356" t="s">
        <v>611</v>
      </c>
      <c r="J356" t="s">
        <v>612</v>
      </c>
      <c r="K356" t="s">
        <v>613</v>
      </c>
      <c r="L356">
        <v>1368</v>
      </c>
      <c r="N356">
        <v>1011</v>
      </c>
      <c r="O356" t="s">
        <v>536</v>
      </c>
      <c r="P356" t="s">
        <v>536</v>
      </c>
      <c r="Q356">
        <v>1</v>
      </c>
      <c r="X356">
        <v>21.91</v>
      </c>
      <c r="Y356">
        <v>0</v>
      </c>
      <c r="Z356">
        <v>54.65</v>
      </c>
      <c r="AA356">
        <v>0.05</v>
      </c>
      <c r="AB356">
        <v>0</v>
      </c>
      <c r="AC356">
        <v>0</v>
      </c>
      <c r="AD356">
        <v>1</v>
      </c>
      <c r="AE356">
        <v>0</v>
      </c>
      <c r="AF356" t="s">
        <v>3</v>
      </c>
      <c r="AG356">
        <v>21.91</v>
      </c>
      <c r="AH356">
        <v>2</v>
      </c>
      <c r="AI356">
        <v>55576611</v>
      </c>
      <c r="AJ356">
        <v>368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 x14ac:dyDescent="0.2">
      <c r="A357">
        <f>ROW(Source!A1194)</f>
        <v>1194</v>
      </c>
      <c r="B357">
        <v>55576615</v>
      </c>
      <c r="C357">
        <v>55576609</v>
      </c>
      <c r="D357">
        <v>52278908</v>
      </c>
      <c r="E357">
        <v>1</v>
      </c>
      <c r="F357">
        <v>1</v>
      </c>
      <c r="G357">
        <v>27</v>
      </c>
      <c r="H357">
        <v>3</v>
      </c>
      <c r="I357" t="s">
        <v>614</v>
      </c>
      <c r="J357" t="s">
        <v>615</v>
      </c>
      <c r="K357" t="s">
        <v>616</v>
      </c>
      <c r="L357">
        <v>1348</v>
      </c>
      <c r="N357">
        <v>1009</v>
      </c>
      <c r="O357" t="s">
        <v>120</v>
      </c>
      <c r="P357" t="s">
        <v>120</v>
      </c>
      <c r="Q357">
        <v>1000</v>
      </c>
      <c r="X357">
        <v>0.03</v>
      </c>
      <c r="Y357">
        <v>110781.14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 t="s">
        <v>3</v>
      </c>
      <c r="AG357">
        <v>0.03</v>
      </c>
      <c r="AH357">
        <v>2</v>
      </c>
      <c r="AI357">
        <v>55576612</v>
      </c>
      <c r="AJ357">
        <v>369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 x14ac:dyDescent="0.2">
      <c r="A358">
        <f>ROW(Source!A1194)</f>
        <v>1194</v>
      </c>
      <c r="B358">
        <v>55576616</v>
      </c>
      <c r="C358">
        <v>55576609</v>
      </c>
      <c r="D358">
        <v>52280227</v>
      </c>
      <c r="E358">
        <v>1</v>
      </c>
      <c r="F358">
        <v>1</v>
      </c>
      <c r="G358">
        <v>27</v>
      </c>
      <c r="H358">
        <v>3</v>
      </c>
      <c r="I358" t="s">
        <v>214</v>
      </c>
      <c r="J358" t="s">
        <v>216</v>
      </c>
      <c r="K358" t="s">
        <v>215</v>
      </c>
      <c r="L358">
        <v>1348</v>
      </c>
      <c r="N358">
        <v>1009</v>
      </c>
      <c r="O358" t="s">
        <v>120</v>
      </c>
      <c r="P358" t="s">
        <v>120</v>
      </c>
      <c r="Q358">
        <v>1000</v>
      </c>
      <c r="X358">
        <v>1</v>
      </c>
      <c r="Y358">
        <v>53233.52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 t="s">
        <v>3</v>
      </c>
      <c r="AG358">
        <v>1</v>
      </c>
      <c r="AH358">
        <v>2</v>
      </c>
      <c r="AI358">
        <v>55576618</v>
      </c>
      <c r="AJ358">
        <v>370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2">
      <c r="A359">
        <f>ROW(Source!A1233)</f>
        <v>1233</v>
      </c>
      <c r="B359">
        <v>55576682</v>
      </c>
      <c r="C359">
        <v>55576676</v>
      </c>
      <c r="D359">
        <v>52263930</v>
      </c>
      <c r="E359">
        <v>27</v>
      </c>
      <c r="F359">
        <v>1</v>
      </c>
      <c r="G359">
        <v>27</v>
      </c>
      <c r="H359">
        <v>1</v>
      </c>
      <c r="I359" t="s">
        <v>530</v>
      </c>
      <c r="J359" t="s">
        <v>3</v>
      </c>
      <c r="K359" t="s">
        <v>531</v>
      </c>
      <c r="L359">
        <v>1191</v>
      </c>
      <c r="N359">
        <v>1013</v>
      </c>
      <c r="O359" t="s">
        <v>532</v>
      </c>
      <c r="P359" t="s">
        <v>532</v>
      </c>
      <c r="Q359">
        <v>1</v>
      </c>
      <c r="X359">
        <v>6.22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 t="s">
        <v>3</v>
      </c>
      <c r="AG359">
        <v>6.22</v>
      </c>
      <c r="AH359">
        <v>2</v>
      </c>
      <c r="AI359">
        <v>55576677</v>
      </c>
      <c r="AJ359">
        <v>371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 x14ac:dyDescent="0.2">
      <c r="A360">
        <f>ROW(Source!A1233)</f>
        <v>1233</v>
      </c>
      <c r="B360">
        <v>55576683</v>
      </c>
      <c r="C360">
        <v>55576676</v>
      </c>
      <c r="D360">
        <v>52278256</v>
      </c>
      <c r="E360">
        <v>1</v>
      </c>
      <c r="F360">
        <v>1</v>
      </c>
      <c r="G360">
        <v>27</v>
      </c>
      <c r="H360">
        <v>3</v>
      </c>
      <c r="I360" t="s">
        <v>550</v>
      </c>
      <c r="J360" t="s">
        <v>551</v>
      </c>
      <c r="K360" t="s">
        <v>552</v>
      </c>
      <c r="L360">
        <v>1339</v>
      </c>
      <c r="N360">
        <v>1007</v>
      </c>
      <c r="O360" t="s">
        <v>175</v>
      </c>
      <c r="P360" t="s">
        <v>175</v>
      </c>
      <c r="Q360">
        <v>1</v>
      </c>
      <c r="X360">
        <v>0.29899999999999999</v>
      </c>
      <c r="Y360">
        <v>590.78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 t="s">
        <v>3</v>
      </c>
      <c r="AG360">
        <v>0.29899999999999999</v>
      </c>
      <c r="AH360">
        <v>2</v>
      </c>
      <c r="AI360">
        <v>55576678</v>
      </c>
      <c r="AJ360">
        <v>372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 x14ac:dyDescent="0.2">
      <c r="A361">
        <f>ROW(Source!A1233)</f>
        <v>1233</v>
      </c>
      <c r="B361">
        <v>55576684</v>
      </c>
      <c r="C361">
        <v>55576676</v>
      </c>
      <c r="D361">
        <v>52277204</v>
      </c>
      <c r="E361">
        <v>1</v>
      </c>
      <c r="F361">
        <v>1</v>
      </c>
      <c r="G361">
        <v>27</v>
      </c>
      <c r="H361">
        <v>3</v>
      </c>
      <c r="I361" t="s">
        <v>553</v>
      </c>
      <c r="J361" t="s">
        <v>554</v>
      </c>
      <c r="K361" t="s">
        <v>555</v>
      </c>
      <c r="L361">
        <v>1348</v>
      </c>
      <c r="N361">
        <v>1009</v>
      </c>
      <c r="O361" t="s">
        <v>120</v>
      </c>
      <c r="P361" t="s">
        <v>120</v>
      </c>
      <c r="Q361">
        <v>1000</v>
      </c>
      <c r="X361">
        <v>0.107</v>
      </c>
      <c r="Y361">
        <v>4207.5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 t="s">
        <v>3</v>
      </c>
      <c r="AG361">
        <v>0.107</v>
      </c>
      <c r="AH361">
        <v>2</v>
      </c>
      <c r="AI361">
        <v>55576679</v>
      </c>
      <c r="AJ361">
        <v>373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 x14ac:dyDescent="0.2">
      <c r="A362">
        <f>ROW(Source!A1233)</f>
        <v>1233</v>
      </c>
      <c r="B362">
        <v>55576685</v>
      </c>
      <c r="C362">
        <v>55576676</v>
      </c>
      <c r="D362">
        <v>52279001</v>
      </c>
      <c r="E362">
        <v>1</v>
      </c>
      <c r="F362">
        <v>1</v>
      </c>
      <c r="G362">
        <v>27</v>
      </c>
      <c r="H362">
        <v>3</v>
      </c>
      <c r="I362" t="s">
        <v>556</v>
      </c>
      <c r="J362" t="s">
        <v>557</v>
      </c>
      <c r="K362" t="s">
        <v>558</v>
      </c>
      <c r="L362">
        <v>1339</v>
      </c>
      <c r="N362">
        <v>1007</v>
      </c>
      <c r="O362" t="s">
        <v>175</v>
      </c>
      <c r="P362" t="s">
        <v>175</v>
      </c>
      <c r="Q362">
        <v>1</v>
      </c>
      <c r="X362">
        <v>7.6999999999999999E-2</v>
      </c>
      <c r="Y362">
        <v>35.25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 t="s">
        <v>3</v>
      </c>
      <c r="AG362">
        <v>7.6999999999999999E-2</v>
      </c>
      <c r="AH362">
        <v>2</v>
      </c>
      <c r="AI362">
        <v>55576680</v>
      </c>
      <c r="AJ362">
        <v>374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</row>
    <row r="363" spans="1:44" x14ac:dyDescent="0.2">
      <c r="A363">
        <f>ROW(Source!A1233)</f>
        <v>1233</v>
      </c>
      <c r="B363">
        <v>55576686</v>
      </c>
      <c r="C363">
        <v>55576676</v>
      </c>
      <c r="D363">
        <v>52281688</v>
      </c>
      <c r="E363">
        <v>1</v>
      </c>
      <c r="F363">
        <v>1</v>
      </c>
      <c r="G363">
        <v>27</v>
      </c>
      <c r="H363">
        <v>3</v>
      </c>
      <c r="I363" t="s">
        <v>270</v>
      </c>
      <c r="J363" t="s">
        <v>272</v>
      </c>
      <c r="K363" t="s">
        <v>271</v>
      </c>
      <c r="L363">
        <v>1354</v>
      </c>
      <c r="N363">
        <v>1010</v>
      </c>
      <c r="O363" t="s">
        <v>180</v>
      </c>
      <c r="P363" t="s">
        <v>180</v>
      </c>
      <c r="Q363">
        <v>1</v>
      </c>
      <c r="X363">
        <v>10</v>
      </c>
      <c r="Y363">
        <v>236.53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 t="s">
        <v>3</v>
      </c>
      <c r="AG363">
        <v>10</v>
      </c>
      <c r="AH363">
        <v>2</v>
      </c>
      <c r="AI363">
        <v>55576681</v>
      </c>
      <c r="AJ363">
        <v>375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 x14ac:dyDescent="0.2">
      <c r="A364">
        <f>ROW(Source!A1235)</f>
        <v>1235</v>
      </c>
      <c r="B364">
        <v>55576694</v>
      </c>
      <c r="C364">
        <v>55576688</v>
      </c>
      <c r="D364">
        <v>52263930</v>
      </c>
      <c r="E364">
        <v>27</v>
      </c>
      <c r="F364">
        <v>1</v>
      </c>
      <c r="G364">
        <v>27</v>
      </c>
      <c r="H364">
        <v>1</v>
      </c>
      <c r="I364" t="s">
        <v>530</v>
      </c>
      <c r="J364" t="s">
        <v>3</v>
      </c>
      <c r="K364" t="s">
        <v>531</v>
      </c>
      <c r="L364">
        <v>1191</v>
      </c>
      <c r="N364">
        <v>1013</v>
      </c>
      <c r="O364" t="s">
        <v>532</v>
      </c>
      <c r="P364" t="s">
        <v>532</v>
      </c>
      <c r="Q364">
        <v>1</v>
      </c>
      <c r="X364">
        <v>6.22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1</v>
      </c>
      <c r="AF364" t="s">
        <v>3</v>
      </c>
      <c r="AG364">
        <v>6.22</v>
      </c>
      <c r="AH364">
        <v>2</v>
      </c>
      <c r="AI364">
        <v>55576689</v>
      </c>
      <c r="AJ364">
        <v>376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2">
      <c r="A365">
        <f>ROW(Source!A1235)</f>
        <v>1235</v>
      </c>
      <c r="B365">
        <v>55576695</v>
      </c>
      <c r="C365">
        <v>55576688</v>
      </c>
      <c r="D365">
        <v>52278256</v>
      </c>
      <c r="E365">
        <v>1</v>
      </c>
      <c r="F365">
        <v>1</v>
      </c>
      <c r="G365">
        <v>27</v>
      </c>
      <c r="H365">
        <v>3</v>
      </c>
      <c r="I365" t="s">
        <v>550</v>
      </c>
      <c r="J365" t="s">
        <v>551</v>
      </c>
      <c r="K365" t="s">
        <v>552</v>
      </c>
      <c r="L365">
        <v>1339</v>
      </c>
      <c r="N365">
        <v>1007</v>
      </c>
      <c r="O365" t="s">
        <v>175</v>
      </c>
      <c r="P365" t="s">
        <v>175</v>
      </c>
      <c r="Q365">
        <v>1</v>
      </c>
      <c r="X365">
        <v>0.29899999999999999</v>
      </c>
      <c r="Y365">
        <v>590.78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 t="s">
        <v>3</v>
      </c>
      <c r="AG365">
        <v>0.29899999999999999</v>
      </c>
      <c r="AH365">
        <v>2</v>
      </c>
      <c r="AI365">
        <v>55576690</v>
      </c>
      <c r="AJ365">
        <v>377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 x14ac:dyDescent="0.2">
      <c r="A366">
        <f>ROW(Source!A1235)</f>
        <v>1235</v>
      </c>
      <c r="B366">
        <v>55576696</v>
      </c>
      <c r="C366">
        <v>55576688</v>
      </c>
      <c r="D366">
        <v>52277204</v>
      </c>
      <c r="E366">
        <v>1</v>
      </c>
      <c r="F366">
        <v>1</v>
      </c>
      <c r="G366">
        <v>27</v>
      </c>
      <c r="H366">
        <v>3</v>
      </c>
      <c r="I366" t="s">
        <v>553</v>
      </c>
      <c r="J366" t="s">
        <v>554</v>
      </c>
      <c r="K366" t="s">
        <v>555</v>
      </c>
      <c r="L366">
        <v>1348</v>
      </c>
      <c r="N366">
        <v>1009</v>
      </c>
      <c r="O366" t="s">
        <v>120</v>
      </c>
      <c r="P366" t="s">
        <v>120</v>
      </c>
      <c r="Q366">
        <v>1000</v>
      </c>
      <c r="X366">
        <v>0.107</v>
      </c>
      <c r="Y366">
        <v>4207.5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 t="s">
        <v>3</v>
      </c>
      <c r="AG366">
        <v>0.107</v>
      </c>
      <c r="AH366">
        <v>2</v>
      </c>
      <c r="AI366">
        <v>55576691</v>
      </c>
      <c r="AJ366">
        <v>378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 x14ac:dyDescent="0.2">
      <c r="A367">
        <f>ROW(Source!A1235)</f>
        <v>1235</v>
      </c>
      <c r="B367">
        <v>55576697</v>
      </c>
      <c r="C367">
        <v>55576688</v>
      </c>
      <c r="D367">
        <v>52279001</v>
      </c>
      <c r="E367">
        <v>1</v>
      </c>
      <c r="F367">
        <v>1</v>
      </c>
      <c r="G367">
        <v>27</v>
      </c>
      <c r="H367">
        <v>3</v>
      </c>
      <c r="I367" t="s">
        <v>556</v>
      </c>
      <c r="J367" t="s">
        <v>557</v>
      </c>
      <c r="K367" t="s">
        <v>558</v>
      </c>
      <c r="L367">
        <v>1339</v>
      </c>
      <c r="N367">
        <v>1007</v>
      </c>
      <c r="O367" t="s">
        <v>175</v>
      </c>
      <c r="P367" t="s">
        <v>175</v>
      </c>
      <c r="Q367">
        <v>1</v>
      </c>
      <c r="X367">
        <v>7.6999999999999999E-2</v>
      </c>
      <c r="Y367">
        <v>35.25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 t="s">
        <v>3</v>
      </c>
      <c r="AG367">
        <v>7.6999999999999999E-2</v>
      </c>
      <c r="AH367">
        <v>2</v>
      </c>
      <c r="AI367">
        <v>55576692</v>
      </c>
      <c r="AJ367">
        <v>379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2">
      <c r="A368">
        <f>ROW(Source!A1235)</f>
        <v>1235</v>
      </c>
      <c r="B368">
        <v>55576698</v>
      </c>
      <c r="C368">
        <v>55576688</v>
      </c>
      <c r="D368">
        <v>52281688</v>
      </c>
      <c r="E368">
        <v>1</v>
      </c>
      <c r="F368">
        <v>1</v>
      </c>
      <c r="G368">
        <v>27</v>
      </c>
      <c r="H368">
        <v>3</v>
      </c>
      <c r="I368" t="s">
        <v>270</v>
      </c>
      <c r="J368" t="s">
        <v>272</v>
      </c>
      <c r="K368" t="s">
        <v>271</v>
      </c>
      <c r="L368">
        <v>1354</v>
      </c>
      <c r="N368">
        <v>1010</v>
      </c>
      <c r="O368" t="s">
        <v>180</v>
      </c>
      <c r="P368" t="s">
        <v>180</v>
      </c>
      <c r="Q368">
        <v>1</v>
      </c>
      <c r="X368">
        <v>10</v>
      </c>
      <c r="Y368">
        <v>236.53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 t="s">
        <v>3</v>
      </c>
      <c r="AG368">
        <v>10</v>
      </c>
      <c r="AH368">
        <v>2</v>
      </c>
      <c r="AI368">
        <v>55576693</v>
      </c>
      <c r="AJ368">
        <v>380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</row>
    <row r="369" spans="1:44" x14ac:dyDescent="0.2">
      <c r="A369">
        <f>ROW(Source!A1277)</f>
        <v>1277</v>
      </c>
      <c r="B369">
        <v>55576814</v>
      </c>
      <c r="C369">
        <v>55576812</v>
      </c>
      <c r="D369">
        <v>52263930</v>
      </c>
      <c r="E369">
        <v>27</v>
      </c>
      <c r="F369">
        <v>1</v>
      </c>
      <c r="G369">
        <v>27</v>
      </c>
      <c r="H369">
        <v>1</v>
      </c>
      <c r="I369" t="s">
        <v>530</v>
      </c>
      <c r="J369" t="s">
        <v>3</v>
      </c>
      <c r="K369" t="s">
        <v>531</v>
      </c>
      <c r="L369">
        <v>1191</v>
      </c>
      <c r="N369">
        <v>1013</v>
      </c>
      <c r="O369" t="s">
        <v>532</v>
      </c>
      <c r="P369" t="s">
        <v>532</v>
      </c>
      <c r="Q369">
        <v>1</v>
      </c>
      <c r="X369">
        <v>3.3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 t="s">
        <v>3</v>
      </c>
      <c r="AG369">
        <v>3.3</v>
      </c>
      <c r="AH369">
        <v>2</v>
      </c>
      <c r="AI369">
        <v>55576813</v>
      </c>
      <c r="AJ369">
        <v>381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</row>
    <row r="370" spans="1:44" x14ac:dyDescent="0.2">
      <c r="A370">
        <f>ROW(Source!A1278)</f>
        <v>1278</v>
      </c>
      <c r="B370">
        <v>55576817</v>
      </c>
      <c r="C370">
        <v>55576815</v>
      </c>
      <c r="D370">
        <v>52263930</v>
      </c>
      <c r="E370">
        <v>27</v>
      </c>
      <c r="F370">
        <v>1</v>
      </c>
      <c r="G370">
        <v>27</v>
      </c>
      <c r="H370">
        <v>1</v>
      </c>
      <c r="I370" t="s">
        <v>530</v>
      </c>
      <c r="J370" t="s">
        <v>3</v>
      </c>
      <c r="K370" t="s">
        <v>531</v>
      </c>
      <c r="L370">
        <v>1191</v>
      </c>
      <c r="N370">
        <v>1013</v>
      </c>
      <c r="O370" t="s">
        <v>532</v>
      </c>
      <c r="P370" t="s">
        <v>532</v>
      </c>
      <c r="Q370">
        <v>1</v>
      </c>
      <c r="X370">
        <v>59.6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 t="s">
        <v>3</v>
      </c>
      <c r="AG370">
        <v>59.6</v>
      </c>
      <c r="AH370">
        <v>2</v>
      </c>
      <c r="AI370">
        <v>55576816</v>
      </c>
      <c r="AJ370">
        <v>382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2">
      <c r="A371">
        <f>ROW(Source!A1279)</f>
        <v>1279</v>
      </c>
      <c r="B371">
        <v>55576820</v>
      </c>
      <c r="C371">
        <v>55576818</v>
      </c>
      <c r="D371">
        <v>52263930</v>
      </c>
      <c r="E371">
        <v>27</v>
      </c>
      <c r="F371">
        <v>1</v>
      </c>
      <c r="G371">
        <v>27</v>
      </c>
      <c r="H371">
        <v>1</v>
      </c>
      <c r="I371" t="s">
        <v>530</v>
      </c>
      <c r="J371" t="s">
        <v>3</v>
      </c>
      <c r="K371" t="s">
        <v>531</v>
      </c>
      <c r="L371">
        <v>1191</v>
      </c>
      <c r="N371">
        <v>1013</v>
      </c>
      <c r="O371" t="s">
        <v>532</v>
      </c>
      <c r="P371" t="s">
        <v>532</v>
      </c>
      <c r="Q371">
        <v>1</v>
      </c>
      <c r="X371">
        <v>76.7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 t="s">
        <v>3</v>
      </c>
      <c r="AG371">
        <v>76.7</v>
      </c>
      <c r="AH371">
        <v>2</v>
      </c>
      <c r="AI371">
        <v>55576819</v>
      </c>
      <c r="AJ371">
        <v>383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 x14ac:dyDescent="0.2">
      <c r="A372">
        <f>ROW(Source!A1280)</f>
        <v>1280</v>
      </c>
      <c r="B372">
        <v>55576823</v>
      </c>
      <c r="C372">
        <v>55576821</v>
      </c>
      <c r="D372">
        <v>52276101</v>
      </c>
      <c r="E372">
        <v>1</v>
      </c>
      <c r="F372">
        <v>1</v>
      </c>
      <c r="G372">
        <v>27</v>
      </c>
      <c r="H372">
        <v>2</v>
      </c>
      <c r="I372" t="s">
        <v>559</v>
      </c>
      <c r="J372" t="s">
        <v>560</v>
      </c>
      <c r="K372" t="s">
        <v>561</v>
      </c>
      <c r="L372">
        <v>1368</v>
      </c>
      <c r="N372">
        <v>1011</v>
      </c>
      <c r="O372" t="s">
        <v>536</v>
      </c>
      <c r="P372" t="s">
        <v>536</v>
      </c>
      <c r="Q372">
        <v>1</v>
      </c>
      <c r="X372">
        <v>5.3699999999999998E-2</v>
      </c>
      <c r="Y372">
        <v>0</v>
      </c>
      <c r="Z372">
        <v>1451.71</v>
      </c>
      <c r="AA372">
        <v>457.95</v>
      </c>
      <c r="AB372">
        <v>0</v>
      </c>
      <c r="AC372">
        <v>0</v>
      </c>
      <c r="AD372">
        <v>1</v>
      </c>
      <c r="AE372">
        <v>0</v>
      </c>
      <c r="AF372" t="s">
        <v>3</v>
      </c>
      <c r="AG372">
        <v>5.3699999999999998E-2</v>
      </c>
      <c r="AH372">
        <v>2</v>
      </c>
      <c r="AI372">
        <v>55576822</v>
      </c>
      <c r="AJ372">
        <v>384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 x14ac:dyDescent="0.2">
      <c r="A373">
        <f>ROW(Source!A1281)</f>
        <v>1281</v>
      </c>
      <c r="B373">
        <v>55576827</v>
      </c>
      <c r="C373">
        <v>55576824</v>
      </c>
      <c r="D373">
        <v>52276899</v>
      </c>
      <c r="E373">
        <v>1</v>
      </c>
      <c r="F373">
        <v>1</v>
      </c>
      <c r="G373">
        <v>27</v>
      </c>
      <c r="H373">
        <v>2</v>
      </c>
      <c r="I373" t="s">
        <v>562</v>
      </c>
      <c r="J373" t="s">
        <v>563</v>
      </c>
      <c r="K373" t="s">
        <v>564</v>
      </c>
      <c r="L373">
        <v>1368</v>
      </c>
      <c r="N373">
        <v>1011</v>
      </c>
      <c r="O373" t="s">
        <v>536</v>
      </c>
      <c r="P373" t="s">
        <v>536</v>
      </c>
      <c r="Q373">
        <v>1</v>
      </c>
      <c r="X373">
        <v>0.02</v>
      </c>
      <c r="Y373">
        <v>0</v>
      </c>
      <c r="Z373">
        <v>952.49</v>
      </c>
      <c r="AA373">
        <v>301.5</v>
      </c>
      <c r="AB373">
        <v>0</v>
      </c>
      <c r="AC373">
        <v>0</v>
      </c>
      <c r="AD373">
        <v>1</v>
      </c>
      <c r="AE373">
        <v>0</v>
      </c>
      <c r="AF373" t="s">
        <v>3</v>
      </c>
      <c r="AG373">
        <v>0.02</v>
      </c>
      <c r="AH373">
        <v>2</v>
      </c>
      <c r="AI373">
        <v>55576825</v>
      </c>
      <c r="AJ373">
        <v>385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 x14ac:dyDescent="0.2">
      <c r="A374">
        <f>ROW(Source!A1281)</f>
        <v>1281</v>
      </c>
      <c r="B374">
        <v>55576828</v>
      </c>
      <c r="C374">
        <v>55576824</v>
      </c>
      <c r="D374">
        <v>52276900</v>
      </c>
      <c r="E374">
        <v>1</v>
      </c>
      <c r="F374">
        <v>1</v>
      </c>
      <c r="G374">
        <v>27</v>
      </c>
      <c r="H374">
        <v>2</v>
      </c>
      <c r="I374" t="s">
        <v>565</v>
      </c>
      <c r="J374" t="s">
        <v>566</v>
      </c>
      <c r="K374" t="s">
        <v>567</v>
      </c>
      <c r="L374">
        <v>1368</v>
      </c>
      <c r="N374">
        <v>1011</v>
      </c>
      <c r="O374" t="s">
        <v>536</v>
      </c>
      <c r="P374" t="s">
        <v>536</v>
      </c>
      <c r="Q374">
        <v>1</v>
      </c>
      <c r="X374">
        <v>1.7999999999999999E-2</v>
      </c>
      <c r="Y374">
        <v>0</v>
      </c>
      <c r="Z374">
        <v>993.6</v>
      </c>
      <c r="AA374">
        <v>301.8</v>
      </c>
      <c r="AB374">
        <v>0</v>
      </c>
      <c r="AC374">
        <v>0</v>
      </c>
      <c r="AD374">
        <v>1</v>
      </c>
      <c r="AE374">
        <v>0</v>
      </c>
      <c r="AF374" t="s">
        <v>3</v>
      </c>
      <c r="AG374">
        <v>1.7999999999999999E-2</v>
      </c>
      <c r="AH374">
        <v>2</v>
      </c>
      <c r="AI374">
        <v>55576826</v>
      </c>
      <c r="AJ374">
        <v>386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 x14ac:dyDescent="0.2">
      <c r="A375">
        <f>ROW(Source!A1282)</f>
        <v>1282</v>
      </c>
      <c r="B375">
        <v>55576832</v>
      </c>
      <c r="C375">
        <v>55576829</v>
      </c>
      <c r="D375">
        <v>52276899</v>
      </c>
      <c r="E375">
        <v>1</v>
      </c>
      <c r="F375">
        <v>1</v>
      </c>
      <c r="G375">
        <v>27</v>
      </c>
      <c r="H375">
        <v>2</v>
      </c>
      <c r="I375" t="s">
        <v>562</v>
      </c>
      <c r="J375" t="s">
        <v>563</v>
      </c>
      <c r="K375" t="s">
        <v>564</v>
      </c>
      <c r="L375">
        <v>1368</v>
      </c>
      <c r="N375">
        <v>1011</v>
      </c>
      <c r="O375" t="s">
        <v>536</v>
      </c>
      <c r="P375" t="s">
        <v>536</v>
      </c>
      <c r="Q375">
        <v>1</v>
      </c>
      <c r="X375">
        <v>0.01</v>
      </c>
      <c r="Y375">
        <v>0</v>
      </c>
      <c r="Z375">
        <v>952.49</v>
      </c>
      <c r="AA375">
        <v>301.5</v>
      </c>
      <c r="AB375">
        <v>0</v>
      </c>
      <c r="AC375">
        <v>0</v>
      </c>
      <c r="AD375">
        <v>1</v>
      </c>
      <c r="AE375">
        <v>0</v>
      </c>
      <c r="AF375" t="s">
        <v>131</v>
      </c>
      <c r="AG375">
        <v>0.51</v>
      </c>
      <c r="AH375">
        <v>2</v>
      </c>
      <c r="AI375">
        <v>55576830</v>
      </c>
      <c r="AJ375">
        <v>387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 x14ac:dyDescent="0.2">
      <c r="A376">
        <f>ROW(Source!A1282)</f>
        <v>1282</v>
      </c>
      <c r="B376">
        <v>55576833</v>
      </c>
      <c r="C376">
        <v>55576829</v>
      </c>
      <c r="D376">
        <v>52276900</v>
      </c>
      <c r="E376">
        <v>1</v>
      </c>
      <c r="F376">
        <v>1</v>
      </c>
      <c r="G376">
        <v>27</v>
      </c>
      <c r="H376">
        <v>2</v>
      </c>
      <c r="I376" t="s">
        <v>565</v>
      </c>
      <c r="J376" t="s">
        <v>566</v>
      </c>
      <c r="K376" t="s">
        <v>567</v>
      </c>
      <c r="L376">
        <v>1368</v>
      </c>
      <c r="N376">
        <v>1011</v>
      </c>
      <c r="O376" t="s">
        <v>536</v>
      </c>
      <c r="P376" t="s">
        <v>536</v>
      </c>
      <c r="Q376">
        <v>1</v>
      </c>
      <c r="X376">
        <v>8.0000000000000002E-3</v>
      </c>
      <c r="Y376">
        <v>0</v>
      </c>
      <c r="Z376">
        <v>993.6</v>
      </c>
      <c r="AA376">
        <v>301.8</v>
      </c>
      <c r="AB376">
        <v>0</v>
      </c>
      <c r="AC376">
        <v>0</v>
      </c>
      <c r="AD376">
        <v>1</v>
      </c>
      <c r="AE376">
        <v>0</v>
      </c>
      <c r="AF376" t="s">
        <v>131</v>
      </c>
      <c r="AG376">
        <v>0.40800000000000003</v>
      </c>
      <c r="AH376">
        <v>2</v>
      </c>
      <c r="AI376">
        <v>55576831</v>
      </c>
      <c r="AJ376">
        <v>388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</row>
    <row r="377" spans="1:44" x14ac:dyDescent="0.2">
      <c r="A377">
        <f>ROW(Source!A1283)</f>
        <v>1283</v>
      </c>
      <c r="B377">
        <v>55576838</v>
      </c>
      <c r="C377">
        <v>55576834</v>
      </c>
      <c r="D377">
        <v>52263930</v>
      </c>
      <c r="E377">
        <v>27</v>
      </c>
      <c r="F377">
        <v>1</v>
      </c>
      <c r="G377">
        <v>27</v>
      </c>
      <c r="H377">
        <v>1</v>
      </c>
      <c r="I377" t="s">
        <v>530</v>
      </c>
      <c r="J377" t="s">
        <v>3</v>
      </c>
      <c r="K377" t="s">
        <v>531</v>
      </c>
      <c r="L377">
        <v>1191</v>
      </c>
      <c r="N377">
        <v>1013</v>
      </c>
      <c r="O377" t="s">
        <v>532</v>
      </c>
      <c r="P377" t="s">
        <v>532</v>
      </c>
      <c r="Q377">
        <v>1</v>
      </c>
      <c r="X377">
        <v>13.57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 t="s">
        <v>3</v>
      </c>
      <c r="AG377">
        <v>13.57</v>
      </c>
      <c r="AH377">
        <v>2</v>
      </c>
      <c r="AI377">
        <v>55576835</v>
      </c>
      <c r="AJ377">
        <v>389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 x14ac:dyDescent="0.2">
      <c r="A378">
        <f>ROW(Source!A1283)</f>
        <v>1283</v>
      </c>
      <c r="B378">
        <v>55576839</v>
      </c>
      <c r="C378">
        <v>55576834</v>
      </c>
      <c r="D378">
        <v>52276290</v>
      </c>
      <c r="E378">
        <v>1</v>
      </c>
      <c r="F378">
        <v>1</v>
      </c>
      <c r="G378">
        <v>27</v>
      </c>
      <c r="H378">
        <v>2</v>
      </c>
      <c r="I378" t="s">
        <v>568</v>
      </c>
      <c r="J378" t="s">
        <v>569</v>
      </c>
      <c r="K378" t="s">
        <v>570</v>
      </c>
      <c r="L378">
        <v>1368</v>
      </c>
      <c r="N378">
        <v>1011</v>
      </c>
      <c r="O378" t="s">
        <v>536</v>
      </c>
      <c r="P378" t="s">
        <v>536</v>
      </c>
      <c r="Q378">
        <v>1</v>
      </c>
      <c r="X378">
        <v>0.46</v>
      </c>
      <c r="Y378">
        <v>0</v>
      </c>
      <c r="Z378">
        <v>888.61</v>
      </c>
      <c r="AA378">
        <v>396.74</v>
      </c>
      <c r="AB378">
        <v>0</v>
      </c>
      <c r="AC378">
        <v>0</v>
      </c>
      <c r="AD378">
        <v>1</v>
      </c>
      <c r="AE378">
        <v>0</v>
      </c>
      <c r="AF378" t="s">
        <v>3</v>
      </c>
      <c r="AG378">
        <v>0.46</v>
      </c>
      <c r="AH378">
        <v>2</v>
      </c>
      <c r="AI378">
        <v>55576836</v>
      </c>
      <c r="AJ378">
        <v>390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</row>
    <row r="379" spans="1:44" x14ac:dyDescent="0.2">
      <c r="A379">
        <f>ROW(Source!A1283)</f>
        <v>1283</v>
      </c>
      <c r="B379">
        <v>55576840</v>
      </c>
      <c r="C379">
        <v>55576834</v>
      </c>
      <c r="D379">
        <v>52276291</v>
      </c>
      <c r="E379">
        <v>1</v>
      </c>
      <c r="F379">
        <v>1</v>
      </c>
      <c r="G379">
        <v>27</v>
      </c>
      <c r="H379">
        <v>2</v>
      </c>
      <c r="I379" t="s">
        <v>571</v>
      </c>
      <c r="J379" t="s">
        <v>572</v>
      </c>
      <c r="K379" t="s">
        <v>573</v>
      </c>
      <c r="L379">
        <v>1368</v>
      </c>
      <c r="N379">
        <v>1011</v>
      </c>
      <c r="O379" t="s">
        <v>536</v>
      </c>
      <c r="P379" t="s">
        <v>536</v>
      </c>
      <c r="Q379">
        <v>1</v>
      </c>
      <c r="X379">
        <v>1.39</v>
      </c>
      <c r="Y379">
        <v>0</v>
      </c>
      <c r="Z379">
        <v>880.59</v>
      </c>
      <c r="AA379">
        <v>534.02</v>
      </c>
      <c r="AB379">
        <v>0</v>
      </c>
      <c r="AC379">
        <v>0</v>
      </c>
      <c r="AD379">
        <v>1</v>
      </c>
      <c r="AE379">
        <v>0</v>
      </c>
      <c r="AF379" t="s">
        <v>3</v>
      </c>
      <c r="AG379">
        <v>1.39</v>
      </c>
      <c r="AH379">
        <v>2</v>
      </c>
      <c r="AI379">
        <v>55576837</v>
      </c>
      <c r="AJ379">
        <v>391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</row>
    <row r="380" spans="1:44" x14ac:dyDescent="0.2">
      <c r="A380">
        <f>ROW(Source!A1283)</f>
        <v>1283</v>
      </c>
      <c r="B380">
        <v>55576841</v>
      </c>
      <c r="C380">
        <v>55576834</v>
      </c>
      <c r="D380">
        <v>52280183</v>
      </c>
      <c r="E380">
        <v>1</v>
      </c>
      <c r="F380">
        <v>1</v>
      </c>
      <c r="G380">
        <v>27</v>
      </c>
      <c r="H380">
        <v>3</v>
      </c>
      <c r="I380" t="s">
        <v>137</v>
      </c>
      <c r="J380" t="s">
        <v>139</v>
      </c>
      <c r="K380" t="s">
        <v>138</v>
      </c>
      <c r="L380">
        <v>1348</v>
      </c>
      <c r="N380">
        <v>1009</v>
      </c>
      <c r="O380" t="s">
        <v>120</v>
      </c>
      <c r="P380" t="s">
        <v>120</v>
      </c>
      <c r="Q380">
        <v>1000</v>
      </c>
      <c r="X380">
        <v>9.58</v>
      </c>
      <c r="Y380">
        <v>2690.29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 t="s">
        <v>3</v>
      </c>
      <c r="AG380">
        <v>9.58</v>
      </c>
      <c r="AH380">
        <v>2</v>
      </c>
      <c r="AI380">
        <v>55576843</v>
      </c>
      <c r="AJ380">
        <v>392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</row>
    <row r="381" spans="1:44" x14ac:dyDescent="0.2">
      <c r="A381">
        <f>ROW(Source!A1286)</f>
        <v>1286</v>
      </c>
      <c r="B381">
        <v>55576855</v>
      </c>
      <c r="C381">
        <v>55576846</v>
      </c>
      <c r="D381">
        <v>52263930</v>
      </c>
      <c r="E381">
        <v>27</v>
      </c>
      <c r="F381">
        <v>1</v>
      </c>
      <c r="G381">
        <v>27</v>
      </c>
      <c r="H381">
        <v>1</v>
      </c>
      <c r="I381" t="s">
        <v>530</v>
      </c>
      <c r="J381" t="s">
        <v>3</v>
      </c>
      <c r="K381" t="s">
        <v>531</v>
      </c>
      <c r="L381">
        <v>1191</v>
      </c>
      <c r="N381">
        <v>1013</v>
      </c>
      <c r="O381" t="s">
        <v>532</v>
      </c>
      <c r="P381" t="s">
        <v>532</v>
      </c>
      <c r="Q381">
        <v>1</v>
      </c>
      <c r="X381">
        <v>18.440000000000001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 t="s">
        <v>3</v>
      </c>
      <c r="AG381">
        <v>18.440000000000001</v>
      </c>
      <c r="AH381">
        <v>2</v>
      </c>
      <c r="AI381">
        <v>55576847</v>
      </c>
      <c r="AJ381">
        <v>394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2">
      <c r="A382">
        <f>ROW(Source!A1286)</f>
        <v>1286</v>
      </c>
      <c r="B382">
        <v>55576856</v>
      </c>
      <c r="C382">
        <v>55576846</v>
      </c>
      <c r="D382">
        <v>52276789</v>
      </c>
      <c r="E382">
        <v>1</v>
      </c>
      <c r="F382">
        <v>1</v>
      </c>
      <c r="G382">
        <v>27</v>
      </c>
      <c r="H382">
        <v>2</v>
      </c>
      <c r="I382" t="s">
        <v>574</v>
      </c>
      <c r="J382" t="s">
        <v>575</v>
      </c>
      <c r="K382" t="s">
        <v>576</v>
      </c>
      <c r="L382">
        <v>1368</v>
      </c>
      <c r="N382">
        <v>1011</v>
      </c>
      <c r="O382" t="s">
        <v>536</v>
      </c>
      <c r="P382" t="s">
        <v>536</v>
      </c>
      <c r="Q382">
        <v>1</v>
      </c>
      <c r="X382">
        <v>2.64</v>
      </c>
      <c r="Y382">
        <v>0</v>
      </c>
      <c r="Z382">
        <v>531.41</v>
      </c>
      <c r="AA382">
        <v>373.56</v>
      </c>
      <c r="AB382">
        <v>0</v>
      </c>
      <c r="AC382">
        <v>0</v>
      </c>
      <c r="AD382">
        <v>1</v>
      </c>
      <c r="AE382">
        <v>0</v>
      </c>
      <c r="AF382" t="s">
        <v>3</v>
      </c>
      <c r="AG382">
        <v>2.64</v>
      </c>
      <c r="AH382">
        <v>2</v>
      </c>
      <c r="AI382">
        <v>55576848</v>
      </c>
      <c r="AJ382">
        <v>395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 x14ac:dyDescent="0.2">
      <c r="A383">
        <f>ROW(Source!A1286)</f>
        <v>1286</v>
      </c>
      <c r="B383">
        <v>55576857</v>
      </c>
      <c r="C383">
        <v>55576846</v>
      </c>
      <c r="D383">
        <v>52277012</v>
      </c>
      <c r="E383">
        <v>1</v>
      </c>
      <c r="F383">
        <v>1</v>
      </c>
      <c r="G383">
        <v>27</v>
      </c>
      <c r="H383">
        <v>2</v>
      </c>
      <c r="I383" t="s">
        <v>577</v>
      </c>
      <c r="J383" t="s">
        <v>578</v>
      </c>
      <c r="K383" t="s">
        <v>579</v>
      </c>
      <c r="L383">
        <v>1368</v>
      </c>
      <c r="N383">
        <v>1011</v>
      </c>
      <c r="O383" t="s">
        <v>536</v>
      </c>
      <c r="P383" t="s">
        <v>536</v>
      </c>
      <c r="Q383">
        <v>1</v>
      </c>
      <c r="X383">
        <v>1.18</v>
      </c>
      <c r="Y383">
        <v>0</v>
      </c>
      <c r="Z383">
        <v>7.44</v>
      </c>
      <c r="AA383">
        <v>0.98</v>
      </c>
      <c r="AB383">
        <v>0</v>
      </c>
      <c r="AC383">
        <v>0</v>
      </c>
      <c r="AD383">
        <v>1</v>
      </c>
      <c r="AE383">
        <v>0</v>
      </c>
      <c r="AF383" t="s">
        <v>3</v>
      </c>
      <c r="AG383">
        <v>1.18</v>
      </c>
      <c r="AH383">
        <v>2</v>
      </c>
      <c r="AI383">
        <v>55576849</v>
      </c>
      <c r="AJ383">
        <v>396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2">
      <c r="A384">
        <f>ROW(Source!A1286)</f>
        <v>1286</v>
      </c>
      <c r="B384">
        <v>55576858</v>
      </c>
      <c r="C384">
        <v>55576846</v>
      </c>
      <c r="D384">
        <v>52276214</v>
      </c>
      <c r="E384">
        <v>1</v>
      </c>
      <c r="F384">
        <v>1</v>
      </c>
      <c r="G384">
        <v>27</v>
      </c>
      <c r="H384">
        <v>2</v>
      </c>
      <c r="I384" t="s">
        <v>580</v>
      </c>
      <c r="J384" t="s">
        <v>581</v>
      </c>
      <c r="K384" t="s">
        <v>582</v>
      </c>
      <c r="L384">
        <v>1368</v>
      </c>
      <c r="N384">
        <v>1011</v>
      </c>
      <c r="O384" t="s">
        <v>536</v>
      </c>
      <c r="P384" t="s">
        <v>536</v>
      </c>
      <c r="Q384">
        <v>1</v>
      </c>
      <c r="X384">
        <v>0.01</v>
      </c>
      <c r="Y384">
        <v>0</v>
      </c>
      <c r="Z384">
        <v>616.73</v>
      </c>
      <c r="AA384">
        <v>511.29</v>
      </c>
      <c r="AB384">
        <v>0</v>
      </c>
      <c r="AC384">
        <v>0</v>
      </c>
      <c r="AD384">
        <v>1</v>
      </c>
      <c r="AE384">
        <v>0</v>
      </c>
      <c r="AF384" t="s">
        <v>3</v>
      </c>
      <c r="AG384">
        <v>0.01</v>
      </c>
      <c r="AH384">
        <v>2</v>
      </c>
      <c r="AI384">
        <v>55576850</v>
      </c>
      <c r="AJ384">
        <v>397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</row>
    <row r="385" spans="1:44" x14ac:dyDescent="0.2">
      <c r="A385">
        <f>ROW(Source!A1286)</f>
        <v>1286</v>
      </c>
      <c r="B385">
        <v>55576859</v>
      </c>
      <c r="C385">
        <v>55576846</v>
      </c>
      <c r="D385">
        <v>52276398</v>
      </c>
      <c r="E385">
        <v>1</v>
      </c>
      <c r="F385">
        <v>1</v>
      </c>
      <c r="G385">
        <v>27</v>
      </c>
      <c r="H385">
        <v>2</v>
      </c>
      <c r="I385" t="s">
        <v>583</v>
      </c>
      <c r="J385" t="s">
        <v>584</v>
      </c>
      <c r="K385" t="s">
        <v>585</v>
      </c>
      <c r="L385">
        <v>1368</v>
      </c>
      <c r="N385">
        <v>1011</v>
      </c>
      <c r="O385" t="s">
        <v>536</v>
      </c>
      <c r="P385" t="s">
        <v>536</v>
      </c>
      <c r="Q385">
        <v>1</v>
      </c>
      <c r="X385">
        <v>2.64</v>
      </c>
      <c r="Y385">
        <v>0</v>
      </c>
      <c r="Z385">
        <v>454.31</v>
      </c>
      <c r="AA385">
        <v>405.68</v>
      </c>
      <c r="AB385">
        <v>0</v>
      </c>
      <c r="AC385">
        <v>0</v>
      </c>
      <c r="AD385">
        <v>1</v>
      </c>
      <c r="AE385">
        <v>0</v>
      </c>
      <c r="AF385" t="s">
        <v>3</v>
      </c>
      <c r="AG385">
        <v>2.64</v>
      </c>
      <c r="AH385">
        <v>2</v>
      </c>
      <c r="AI385">
        <v>55576851</v>
      </c>
      <c r="AJ385">
        <v>398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2">
      <c r="A386">
        <f>ROW(Source!A1286)</f>
        <v>1286</v>
      </c>
      <c r="B386">
        <v>55576860</v>
      </c>
      <c r="C386">
        <v>55576846</v>
      </c>
      <c r="D386">
        <v>52279222</v>
      </c>
      <c r="E386">
        <v>1</v>
      </c>
      <c r="F386">
        <v>1</v>
      </c>
      <c r="G386">
        <v>27</v>
      </c>
      <c r="H386">
        <v>3</v>
      </c>
      <c r="I386" t="s">
        <v>586</v>
      </c>
      <c r="J386" t="s">
        <v>587</v>
      </c>
      <c r="K386" t="s">
        <v>588</v>
      </c>
      <c r="L386">
        <v>1327</v>
      </c>
      <c r="N386">
        <v>1005</v>
      </c>
      <c r="O386" t="s">
        <v>549</v>
      </c>
      <c r="P386" t="s">
        <v>549</v>
      </c>
      <c r="Q386">
        <v>1</v>
      </c>
      <c r="X386">
        <v>5.6</v>
      </c>
      <c r="Y386">
        <v>12.02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 t="s">
        <v>3</v>
      </c>
      <c r="AG386">
        <v>5.6</v>
      </c>
      <c r="AH386">
        <v>2</v>
      </c>
      <c r="AI386">
        <v>55576852</v>
      </c>
      <c r="AJ386">
        <v>399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 x14ac:dyDescent="0.2">
      <c r="A387">
        <f>ROW(Source!A1286)</f>
        <v>1286</v>
      </c>
      <c r="B387">
        <v>55576861</v>
      </c>
      <c r="C387">
        <v>55576846</v>
      </c>
      <c r="D387">
        <v>52279309</v>
      </c>
      <c r="E387">
        <v>1</v>
      </c>
      <c r="F387">
        <v>1</v>
      </c>
      <c r="G387">
        <v>27</v>
      </c>
      <c r="H387">
        <v>3</v>
      </c>
      <c r="I387" t="s">
        <v>589</v>
      </c>
      <c r="J387" t="s">
        <v>590</v>
      </c>
      <c r="K387" t="s">
        <v>591</v>
      </c>
      <c r="L387">
        <v>1348</v>
      </c>
      <c r="N387">
        <v>1009</v>
      </c>
      <c r="O387" t="s">
        <v>120</v>
      </c>
      <c r="P387" t="s">
        <v>120</v>
      </c>
      <c r="Q387">
        <v>1000</v>
      </c>
      <c r="X387">
        <v>3.15E-3</v>
      </c>
      <c r="Y387">
        <v>343020.03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 t="s">
        <v>3</v>
      </c>
      <c r="AG387">
        <v>3.15E-3</v>
      </c>
      <c r="AH387">
        <v>2</v>
      </c>
      <c r="AI387">
        <v>55576853</v>
      </c>
      <c r="AJ387">
        <v>400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 x14ac:dyDescent="0.2">
      <c r="A388">
        <f>ROW(Source!A1286)</f>
        <v>1286</v>
      </c>
      <c r="B388">
        <v>55576862</v>
      </c>
      <c r="C388">
        <v>55576846</v>
      </c>
      <c r="D388">
        <v>52279526</v>
      </c>
      <c r="E388">
        <v>1</v>
      </c>
      <c r="F388">
        <v>1</v>
      </c>
      <c r="G388">
        <v>27</v>
      </c>
      <c r="H388">
        <v>3</v>
      </c>
      <c r="I388" t="s">
        <v>149</v>
      </c>
      <c r="J388" t="s">
        <v>152</v>
      </c>
      <c r="K388" t="s">
        <v>150</v>
      </c>
      <c r="L388">
        <v>1346</v>
      </c>
      <c r="N388">
        <v>1009</v>
      </c>
      <c r="O388" t="s">
        <v>151</v>
      </c>
      <c r="P388" t="s">
        <v>151</v>
      </c>
      <c r="Q388">
        <v>1</v>
      </c>
      <c r="X388">
        <v>735</v>
      </c>
      <c r="Y388">
        <v>17.77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 t="s">
        <v>3</v>
      </c>
      <c r="AG388">
        <v>735</v>
      </c>
      <c r="AH388">
        <v>2</v>
      </c>
      <c r="AI388">
        <v>55576866</v>
      </c>
      <c r="AJ388">
        <v>401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 x14ac:dyDescent="0.2">
      <c r="A389">
        <f>ROW(Source!A1286)</f>
        <v>1286</v>
      </c>
      <c r="B389">
        <v>55576863</v>
      </c>
      <c r="C389">
        <v>55576846</v>
      </c>
      <c r="D389">
        <v>52279533</v>
      </c>
      <c r="E389">
        <v>1</v>
      </c>
      <c r="F389">
        <v>1</v>
      </c>
      <c r="G389">
        <v>27</v>
      </c>
      <c r="H389">
        <v>3</v>
      </c>
      <c r="I389" t="s">
        <v>592</v>
      </c>
      <c r="J389" t="s">
        <v>593</v>
      </c>
      <c r="K389" t="s">
        <v>594</v>
      </c>
      <c r="L389">
        <v>1346</v>
      </c>
      <c r="N389">
        <v>1009</v>
      </c>
      <c r="O389" t="s">
        <v>151</v>
      </c>
      <c r="P389" t="s">
        <v>151</v>
      </c>
      <c r="Q389">
        <v>1</v>
      </c>
      <c r="X389">
        <v>241.5</v>
      </c>
      <c r="Y389">
        <v>202.34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 t="s">
        <v>3</v>
      </c>
      <c r="AG389">
        <v>241.5</v>
      </c>
      <c r="AH389">
        <v>2</v>
      </c>
      <c r="AI389">
        <v>55576854</v>
      </c>
      <c r="AJ389">
        <v>403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2">
      <c r="A390">
        <f>ROW(Source!A1286)</f>
        <v>1286</v>
      </c>
      <c r="B390">
        <v>55576864</v>
      </c>
      <c r="C390">
        <v>55576846</v>
      </c>
      <c r="D390">
        <v>52277500</v>
      </c>
      <c r="E390">
        <v>1</v>
      </c>
      <c r="F390">
        <v>1</v>
      </c>
      <c r="G390">
        <v>27</v>
      </c>
      <c r="H390">
        <v>3</v>
      </c>
      <c r="I390" t="s">
        <v>154</v>
      </c>
      <c r="J390" t="s">
        <v>156</v>
      </c>
      <c r="K390" t="s">
        <v>155</v>
      </c>
      <c r="L390">
        <v>1348</v>
      </c>
      <c r="N390">
        <v>1009</v>
      </c>
      <c r="O390" t="s">
        <v>120</v>
      </c>
      <c r="P390" t="s">
        <v>120</v>
      </c>
      <c r="Q390">
        <v>1000</v>
      </c>
      <c r="X390">
        <v>5.2499999999999998E-2</v>
      </c>
      <c r="Y390">
        <v>748299.67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 t="s">
        <v>3</v>
      </c>
      <c r="AG390">
        <v>5.2499999999999998E-2</v>
      </c>
      <c r="AH390">
        <v>2</v>
      </c>
      <c r="AI390">
        <v>55576868</v>
      </c>
      <c r="AJ390">
        <v>404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</row>
    <row r="391" spans="1:44" x14ac:dyDescent="0.2">
      <c r="A391">
        <f>ROW(Source!A1290)</f>
        <v>1290</v>
      </c>
      <c r="B391">
        <v>55576876</v>
      </c>
      <c r="C391">
        <v>55576871</v>
      </c>
      <c r="D391">
        <v>52263930</v>
      </c>
      <c r="E391">
        <v>27</v>
      </c>
      <c r="F391">
        <v>1</v>
      </c>
      <c r="G391">
        <v>27</v>
      </c>
      <c r="H391">
        <v>1</v>
      </c>
      <c r="I391" t="s">
        <v>530</v>
      </c>
      <c r="J391" t="s">
        <v>3</v>
      </c>
      <c r="K391" t="s">
        <v>531</v>
      </c>
      <c r="L391">
        <v>1191</v>
      </c>
      <c r="N391">
        <v>1013</v>
      </c>
      <c r="O391" t="s">
        <v>532</v>
      </c>
      <c r="P391" t="s">
        <v>532</v>
      </c>
      <c r="Q391">
        <v>1</v>
      </c>
      <c r="X391">
        <v>2.65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1</v>
      </c>
      <c r="AF391" t="s">
        <v>3</v>
      </c>
      <c r="AG391">
        <v>2.65</v>
      </c>
      <c r="AH391">
        <v>2</v>
      </c>
      <c r="AI391">
        <v>55576872</v>
      </c>
      <c r="AJ391">
        <v>405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 x14ac:dyDescent="0.2">
      <c r="A392">
        <f>ROW(Source!A1290)</f>
        <v>1290</v>
      </c>
      <c r="B392">
        <v>55576877</v>
      </c>
      <c r="C392">
        <v>55576871</v>
      </c>
      <c r="D392">
        <v>52276789</v>
      </c>
      <c r="E392">
        <v>1</v>
      </c>
      <c r="F392">
        <v>1</v>
      </c>
      <c r="G392">
        <v>27</v>
      </c>
      <c r="H392">
        <v>2</v>
      </c>
      <c r="I392" t="s">
        <v>574</v>
      </c>
      <c r="J392" t="s">
        <v>575</v>
      </c>
      <c r="K392" t="s">
        <v>576</v>
      </c>
      <c r="L392">
        <v>1368</v>
      </c>
      <c r="N392">
        <v>1011</v>
      </c>
      <c r="O392" t="s">
        <v>536</v>
      </c>
      <c r="P392" t="s">
        <v>536</v>
      </c>
      <c r="Q392">
        <v>1</v>
      </c>
      <c r="X392">
        <v>0.5</v>
      </c>
      <c r="Y392">
        <v>0</v>
      </c>
      <c r="Z392">
        <v>531.41</v>
      </c>
      <c r="AA392">
        <v>373.56</v>
      </c>
      <c r="AB392">
        <v>0</v>
      </c>
      <c r="AC392">
        <v>0</v>
      </c>
      <c r="AD392">
        <v>1</v>
      </c>
      <c r="AE392">
        <v>0</v>
      </c>
      <c r="AF392" t="s">
        <v>3</v>
      </c>
      <c r="AG392">
        <v>0.5</v>
      </c>
      <c r="AH392">
        <v>2</v>
      </c>
      <c r="AI392">
        <v>55576873</v>
      </c>
      <c r="AJ392">
        <v>406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</row>
    <row r="393" spans="1:44" x14ac:dyDescent="0.2">
      <c r="A393">
        <f>ROW(Source!A1290)</f>
        <v>1290</v>
      </c>
      <c r="B393">
        <v>55576878</v>
      </c>
      <c r="C393">
        <v>55576871</v>
      </c>
      <c r="D393">
        <v>52276398</v>
      </c>
      <c r="E393">
        <v>1</v>
      </c>
      <c r="F393">
        <v>1</v>
      </c>
      <c r="G393">
        <v>27</v>
      </c>
      <c r="H393">
        <v>2</v>
      </c>
      <c r="I393" t="s">
        <v>583</v>
      </c>
      <c r="J393" t="s">
        <v>584</v>
      </c>
      <c r="K393" t="s">
        <v>585</v>
      </c>
      <c r="L393">
        <v>1368</v>
      </c>
      <c r="N393">
        <v>1011</v>
      </c>
      <c r="O393" t="s">
        <v>536</v>
      </c>
      <c r="P393" t="s">
        <v>536</v>
      </c>
      <c r="Q393">
        <v>1</v>
      </c>
      <c r="X393">
        <v>0.5</v>
      </c>
      <c r="Y393">
        <v>0</v>
      </c>
      <c r="Z393">
        <v>454.31</v>
      </c>
      <c r="AA393">
        <v>405.68</v>
      </c>
      <c r="AB393">
        <v>0</v>
      </c>
      <c r="AC393">
        <v>0</v>
      </c>
      <c r="AD393">
        <v>1</v>
      </c>
      <c r="AE393">
        <v>0</v>
      </c>
      <c r="AF393" t="s">
        <v>3</v>
      </c>
      <c r="AG393">
        <v>0.5</v>
      </c>
      <c r="AH393">
        <v>2</v>
      </c>
      <c r="AI393">
        <v>55576874</v>
      </c>
      <c r="AJ393">
        <v>407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 x14ac:dyDescent="0.2">
      <c r="A394">
        <f>ROW(Source!A1290)</f>
        <v>1290</v>
      </c>
      <c r="B394">
        <v>55576879</v>
      </c>
      <c r="C394">
        <v>55576871</v>
      </c>
      <c r="D394">
        <v>52279526</v>
      </c>
      <c r="E394">
        <v>1</v>
      </c>
      <c r="F394">
        <v>1</v>
      </c>
      <c r="G394">
        <v>27</v>
      </c>
      <c r="H394">
        <v>3</v>
      </c>
      <c r="I394" t="s">
        <v>149</v>
      </c>
      <c r="J394" t="s">
        <v>152</v>
      </c>
      <c r="K394" t="s">
        <v>150</v>
      </c>
      <c r="L394">
        <v>1346</v>
      </c>
      <c r="N394">
        <v>1009</v>
      </c>
      <c r="O394" t="s">
        <v>151</v>
      </c>
      <c r="P394" t="s">
        <v>151</v>
      </c>
      <c r="Q394">
        <v>1</v>
      </c>
      <c r="X394">
        <v>147</v>
      </c>
      <c r="Y394">
        <v>17.77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 t="s">
        <v>3</v>
      </c>
      <c r="AG394">
        <v>147</v>
      </c>
      <c r="AH394">
        <v>2</v>
      </c>
      <c r="AI394">
        <v>55576883</v>
      </c>
      <c r="AJ394">
        <v>408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 x14ac:dyDescent="0.2">
      <c r="A395">
        <f>ROW(Source!A1290)</f>
        <v>1290</v>
      </c>
      <c r="B395">
        <v>55576880</v>
      </c>
      <c r="C395">
        <v>55576871</v>
      </c>
      <c r="D395">
        <v>52279533</v>
      </c>
      <c r="E395">
        <v>1</v>
      </c>
      <c r="F395">
        <v>1</v>
      </c>
      <c r="G395">
        <v>27</v>
      </c>
      <c r="H395">
        <v>3</v>
      </c>
      <c r="I395" t="s">
        <v>592</v>
      </c>
      <c r="J395" t="s">
        <v>593</v>
      </c>
      <c r="K395" t="s">
        <v>594</v>
      </c>
      <c r="L395">
        <v>1346</v>
      </c>
      <c r="N395">
        <v>1009</v>
      </c>
      <c r="O395" t="s">
        <v>151</v>
      </c>
      <c r="P395" t="s">
        <v>151</v>
      </c>
      <c r="Q395">
        <v>1</v>
      </c>
      <c r="X395">
        <v>42</v>
      </c>
      <c r="Y395">
        <v>202.34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 t="s">
        <v>3</v>
      </c>
      <c r="AG395">
        <v>42</v>
      </c>
      <c r="AH395">
        <v>2</v>
      </c>
      <c r="AI395">
        <v>55576875</v>
      </c>
      <c r="AJ395">
        <v>410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</row>
    <row r="396" spans="1:44" x14ac:dyDescent="0.2">
      <c r="A396">
        <f>ROW(Source!A1290)</f>
        <v>1290</v>
      </c>
      <c r="B396">
        <v>55576881</v>
      </c>
      <c r="C396">
        <v>55576871</v>
      </c>
      <c r="D396">
        <v>52277500</v>
      </c>
      <c r="E396">
        <v>1</v>
      </c>
      <c r="F396">
        <v>1</v>
      </c>
      <c r="G396">
        <v>27</v>
      </c>
      <c r="H396">
        <v>3</v>
      </c>
      <c r="I396" t="s">
        <v>154</v>
      </c>
      <c r="J396" t="s">
        <v>156</v>
      </c>
      <c r="K396" t="s">
        <v>155</v>
      </c>
      <c r="L396">
        <v>1348</v>
      </c>
      <c r="N396">
        <v>1009</v>
      </c>
      <c r="O396" t="s">
        <v>120</v>
      </c>
      <c r="P396" t="s">
        <v>120</v>
      </c>
      <c r="Q396">
        <v>1000</v>
      </c>
      <c r="X396">
        <v>1.0500000000000001E-2</v>
      </c>
      <c r="Y396">
        <v>748299.67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 t="s">
        <v>3</v>
      </c>
      <c r="AG396">
        <v>1.0500000000000001E-2</v>
      </c>
      <c r="AH396">
        <v>2</v>
      </c>
      <c r="AI396">
        <v>55576885</v>
      </c>
      <c r="AJ396">
        <v>411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</row>
    <row r="397" spans="1:44" x14ac:dyDescent="0.2">
      <c r="A397">
        <f>ROW(Source!A1294)</f>
        <v>1294</v>
      </c>
      <c r="B397">
        <v>55576892</v>
      </c>
      <c r="C397">
        <v>55576888</v>
      </c>
      <c r="D397">
        <v>52263930</v>
      </c>
      <c r="E397">
        <v>27</v>
      </c>
      <c r="F397">
        <v>1</v>
      </c>
      <c r="G397">
        <v>27</v>
      </c>
      <c r="H397">
        <v>1</v>
      </c>
      <c r="I397" t="s">
        <v>530</v>
      </c>
      <c r="J397" t="s">
        <v>3</v>
      </c>
      <c r="K397" t="s">
        <v>531</v>
      </c>
      <c r="L397">
        <v>1191</v>
      </c>
      <c r="N397">
        <v>1013</v>
      </c>
      <c r="O397" t="s">
        <v>532</v>
      </c>
      <c r="P397" t="s">
        <v>532</v>
      </c>
      <c r="Q397">
        <v>1</v>
      </c>
      <c r="X397">
        <v>80.27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1</v>
      </c>
      <c r="AF397" t="s">
        <v>3</v>
      </c>
      <c r="AG397">
        <v>80.27</v>
      </c>
      <c r="AH397">
        <v>2</v>
      </c>
      <c r="AI397">
        <v>55576889</v>
      </c>
      <c r="AJ397">
        <v>412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</row>
    <row r="398" spans="1:44" x14ac:dyDescent="0.2">
      <c r="A398">
        <f>ROW(Source!A1294)</f>
        <v>1294</v>
      </c>
      <c r="B398">
        <v>55576893</v>
      </c>
      <c r="C398">
        <v>55576888</v>
      </c>
      <c r="D398">
        <v>52279970</v>
      </c>
      <c r="E398">
        <v>1</v>
      </c>
      <c r="F398">
        <v>1</v>
      </c>
      <c r="G398">
        <v>27</v>
      </c>
      <c r="H398">
        <v>3</v>
      </c>
      <c r="I398" t="s">
        <v>595</v>
      </c>
      <c r="J398" t="s">
        <v>596</v>
      </c>
      <c r="K398" t="s">
        <v>597</v>
      </c>
      <c r="L398">
        <v>1339</v>
      </c>
      <c r="N398">
        <v>1007</v>
      </c>
      <c r="O398" t="s">
        <v>175</v>
      </c>
      <c r="P398" t="s">
        <v>175</v>
      </c>
      <c r="Q398">
        <v>1</v>
      </c>
      <c r="X398">
        <v>5.9</v>
      </c>
      <c r="Y398">
        <v>3714.73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 t="s">
        <v>3</v>
      </c>
      <c r="AG398">
        <v>5.9</v>
      </c>
      <c r="AH398">
        <v>2</v>
      </c>
      <c r="AI398">
        <v>55576890</v>
      </c>
      <c r="AJ398">
        <v>413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</row>
    <row r="399" spans="1:44" x14ac:dyDescent="0.2">
      <c r="A399">
        <f>ROW(Source!A1294)</f>
        <v>1294</v>
      </c>
      <c r="B399">
        <v>55576894</v>
      </c>
      <c r="C399">
        <v>55576888</v>
      </c>
      <c r="D399">
        <v>52280046</v>
      </c>
      <c r="E399">
        <v>1</v>
      </c>
      <c r="F399">
        <v>1</v>
      </c>
      <c r="G399">
        <v>27</v>
      </c>
      <c r="H399">
        <v>3</v>
      </c>
      <c r="I399" t="s">
        <v>598</v>
      </c>
      <c r="J399" t="s">
        <v>599</v>
      </c>
      <c r="K399" t="s">
        <v>600</v>
      </c>
      <c r="L399">
        <v>1339</v>
      </c>
      <c r="N399">
        <v>1007</v>
      </c>
      <c r="O399" t="s">
        <v>175</v>
      </c>
      <c r="P399" t="s">
        <v>175</v>
      </c>
      <c r="Q399">
        <v>1</v>
      </c>
      <c r="X399">
        <v>0.06</v>
      </c>
      <c r="Y399">
        <v>3392.59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 t="s">
        <v>3</v>
      </c>
      <c r="AG399">
        <v>0.06</v>
      </c>
      <c r="AH399">
        <v>2</v>
      </c>
      <c r="AI399">
        <v>55576891</v>
      </c>
      <c r="AJ399">
        <v>414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</row>
    <row r="400" spans="1:44" x14ac:dyDescent="0.2">
      <c r="A400">
        <f>ROW(Source!A1294)</f>
        <v>1294</v>
      </c>
      <c r="B400">
        <v>55576895</v>
      </c>
      <c r="C400">
        <v>55576888</v>
      </c>
      <c r="D400">
        <v>52280784</v>
      </c>
      <c r="E400">
        <v>1</v>
      </c>
      <c r="F400">
        <v>1</v>
      </c>
      <c r="G400">
        <v>27</v>
      </c>
      <c r="H400">
        <v>3</v>
      </c>
      <c r="I400" t="s">
        <v>173</v>
      </c>
      <c r="J400" t="s">
        <v>176</v>
      </c>
      <c r="K400" t="s">
        <v>174</v>
      </c>
      <c r="L400">
        <v>1339</v>
      </c>
      <c r="N400">
        <v>1007</v>
      </c>
      <c r="O400" t="s">
        <v>175</v>
      </c>
      <c r="P400" t="s">
        <v>175</v>
      </c>
      <c r="Q400">
        <v>1</v>
      </c>
      <c r="X400">
        <v>4.3</v>
      </c>
      <c r="Y400">
        <v>7833.01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 t="s">
        <v>3</v>
      </c>
      <c r="AG400">
        <v>4.3</v>
      </c>
      <c r="AH400">
        <v>2</v>
      </c>
      <c r="AI400">
        <v>55576897</v>
      </c>
      <c r="AJ400">
        <v>415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</row>
    <row r="401" spans="1:44" x14ac:dyDescent="0.2">
      <c r="A401">
        <f>ROW(Source!A1364)</f>
        <v>1364</v>
      </c>
      <c r="B401">
        <v>55576962</v>
      </c>
      <c r="C401">
        <v>55576956</v>
      </c>
      <c r="D401">
        <v>52263930</v>
      </c>
      <c r="E401">
        <v>27</v>
      </c>
      <c r="F401">
        <v>1</v>
      </c>
      <c r="G401">
        <v>27</v>
      </c>
      <c r="H401">
        <v>1</v>
      </c>
      <c r="I401" t="s">
        <v>530</v>
      </c>
      <c r="J401" t="s">
        <v>3</v>
      </c>
      <c r="K401" t="s">
        <v>531</v>
      </c>
      <c r="L401">
        <v>1191</v>
      </c>
      <c r="N401">
        <v>1013</v>
      </c>
      <c r="O401" t="s">
        <v>532</v>
      </c>
      <c r="P401" t="s">
        <v>532</v>
      </c>
      <c r="Q401">
        <v>1</v>
      </c>
      <c r="X401">
        <v>6.22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1</v>
      </c>
      <c r="AF401" t="s">
        <v>3</v>
      </c>
      <c r="AG401">
        <v>6.22</v>
      </c>
      <c r="AH401">
        <v>2</v>
      </c>
      <c r="AI401">
        <v>55576957</v>
      </c>
      <c r="AJ401">
        <v>417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</row>
    <row r="402" spans="1:44" x14ac:dyDescent="0.2">
      <c r="A402">
        <f>ROW(Source!A1364)</f>
        <v>1364</v>
      </c>
      <c r="B402">
        <v>55576963</v>
      </c>
      <c r="C402">
        <v>55576956</v>
      </c>
      <c r="D402">
        <v>52278256</v>
      </c>
      <c r="E402">
        <v>1</v>
      </c>
      <c r="F402">
        <v>1</v>
      </c>
      <c r="G402">
        <v>27</v>
      </c>
      <c r="H402">
        <v>3</v>
      </c>
      <c r="I402" t="s">
        <v>550</v>
      </c>
      <c r="J402" t="s">
        <v>551</v>
      </c>
      <c r="K402" t="s">
        <v>552</v>
      </c>
      <c r="L402">
        <v>1339</v>
      </c>
      <c r="N402">
        <v>1007</v>
      </c>
      <c r="O402" t="s">
        <v>175</v>
      </c>
      <c r="P402" t="s">
        <v>175</v>
      </c>
      <c r="Q402">
        <v>1</v>
      </c>
      <c r="X402">
        <v>0.29899999999999999</v>
      </c>
      <c r="Y402">
        <v>590.78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 t="s">
        <v>3</v>
      </c>
      <c r="AG402">
        <v>0.29899999999999999</v>
      </c>
      <c r="AH402">
        <v>2</v>
      </c>
      <c r="AI402">
        <v>55576958</v>
      </c>
      <c r="AJ402">
        <v>418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</row>
    <row r="403" spans="1:44" x14ac:dyDescent="0.2">
      <c r="A403">
        <f>ROW(Source!A1364)</f>
        <v>1364</v>
      </c>
      <c r="B403">
        <v>55576964</v>
      </c>
      <c r="C403">
        <v>55576956</v>
      </c>
      <c r="D403">
        <v>52277204</v>
      </c>
      <c r="E403">
        <v>1</v>
      </c>
      <c r="F403">
        <v>1</v>
      </c>
      <c r="G403">
        <v>27</v>
      </c>
      <c r="H403">
        <v>3</v>
      </c>
      <c r="I403" t="s">
        <v>553</v>
      </c>
      <c r="J403" t="s">
        <v>554</v>
      </c>
      <c r="K403" t="s">
        <v>555</v>
      </c>
      <c r="L403">
        <v>1348</v>
      </c>
      <c r="N403">
        <v>1009</v>
      </c>
      <c r="O403" t="s">
        <v>120</v>
      </c>
      <c r="P403" t="s">
        <v>120</v>
      </c>
      <c r="Q403">
        <v>1000</v>
      </c>
      <c r="X403">
        <v>0.107</v>
      </c>
      <c r="Y403">
        <v>4207.5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 t="s">
        <v>3</v>
      </c>
      <c r="AG403">
        <v>0.107</v>
      </c>
      <c r="AH403">
        <v>2</v>
      </c>
      <c r="AI403">
        <v>55576959</v>
      </c>
      <c r="AJ403">
        <v>419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 x14ac:dyDescent="0.2">
      <c r="A404">
        <f>ROW(Source!A1364)</f>
        <v>1364</v>
      </c>
      <c r="B404">
        <v>55576965</v>
      </c>
      <c r="C404">
        <v>55576956</v>
      </c>
      <c r="D404">
        <v>52279001</v>
      </c>
      <c r="E404">
        <v>1</v>
      </c>
      <c r="F404">
        <v>1</v>
      </c>
      <c r="G404">
        <v>27</v>
      </c>
      <c r="H404">
        <v>3</v>
      </c>
      <c r="I404" t="s">
        <v>556</v>
      </c>
      <c r="J404" t="s">
        <v>557</v>
      </c>
      <c r="K404" t="s">
        <v>558</v>
      </c>
      <c r="L404">
        <v>1339</v>
      </c>
      <c r="N404">
        <v>1007</v>
      </c>
      <c r="O404" t="s">
        <v>175</v>
      </c>
      <c r="P404" t="s">
        <v>175</v>
      </c>
      <c r="Q404">
        <v>1</v>
      </c>
      <c r="X404">
        <v>7.6999999999999999E-2</v>
      </c>
      <c r="Y404">
        <v>35.25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 t="s">
        <v>3</v>
      </c>
      <c r="AG404">
        <v>7.6999999999999999E-2</v>
      </c>
      <c r="AH404">
        <v>2</v>
      </c>
      <c r="AI404">
        <v>55576960</v>
      </c>
      <c r="AJ404">
        <v>420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 x14ac:dyDescent="0.2">
      <c r="A405">
        <f>ROW(Source!A1364)</f>
        <v>1364</v>
      </c>
      <c r="B405">
        <v>55576966</v>
      </c>
      <c r="C405">
        <v>55576956</v>
      </c>
      <c r="D405">
        <v>52281688</v>
      </c>
      <c r="E405">
        <v>1</v>
      </c>
      <c r="F405">
        <v>1</v>
      </c>
      <c r="G405">
        <v>27</v>
      </c>
      <c r="H405">
        <v>3</v>
      </c>
      <c r="I405" t="s">
        <v>270</v>
      </c>
      <c r="J405" t="s">
        <v>272</v>
      </c>
      <c r="K405" t="s">
        <v>271</v>
      </c>
      <c r="L405">
        <v>1354</v>
      </c>
      <c r="N405">
        <v>1010</v>
      </c>
      <c r="O405" t="s">
        <v>180</v>
      </c>
      <c r="P405" t="s">
        <v>180</v>
      </c>
      <c r="Q405">
        <v>1</v>
      </c>
      <c r="X405">
        <v>10</v>
      </c>
      <c r="Y405">
        <v>236.53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 t="s">
        <v>3</v>
      </c>
      <c r="AG405">
        <v>10</v>
      </c>
      <c r="AH405">
        <v>2</v>
      </c>
      <c r="AI405">
        <v>55576961</v>
      </c>
      <c r="AJ405">
        <v>421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</row>
    <row r="406" spans="1:44" x14ac:dyDescent="0.2">
      <c r="A406">
        <f>ROW(Source!A1402)</f>
        <v>1402</v>
      </c>
      <c r="B406">
        <v>55577030</v>
      </c>
      <c r="C406">
        <v>55577024</v>
      </c>
      <c r="D406">
        <v>52263930</v>
      </c>
      <c r="E406">
        <v>27</v>
      </c>
      <c r="F406">
        <v>1</v>
      </c>
      <c r="G406">
        <v>27</v>
      </c>
      <c r="H406">
        <v>1</v>
      </c>
      <c r="I406" t="s">
        <v>530</v>
      </c>
      <c r="J406" t="s">
        <v>3</v>
      </c>
      <c r="K406" t="s">
        <v>531</v>
      </c>
      <c r="L406">
        <v>1191</v>
      </c>
      <c r="N406">
        <v>1013</v>
      </c>
      <c r="O406" t="s">
        <v>532</v>
      </c>
      <c r="P406" t="s">
        <v>532</v>
      </c>
      <c r="Q406">
        <v>1</v>
      </c>
      <c r="X406">
        <v>6.22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 t="s">
        <v>3</v>
      </c>
      <c r="AG406">
        <v>6.22</v>
      </c>
      <c r="AH406">
        <v>2</v>
      </c>
      <c r="AI406">
        <v>55577025</v>
      </c>
      <c r="AJ406">
        <v>422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2">
      <c r="A407">
        <f>ROW(Source!A1402)</f>
        <v>1402</v>
      </c>
      <c r="B407">
        <v>55577031</v>
      </c>
      <c r="C407">
        <v>55577024</v>
      </c>
      <c r="D407">
        <v>52278256</v>
      </c>
      <c r="E407">
        <v>1</v>
      </c>
      <c r="F407">
        <v>1</v>
      </c>
      <c r="G407">
        <v>27</v>
      </c>
      <c r="H407">
        <v>3</v>
      </c>
      <c r="I407" t="s">
        <v>550</v>
      </c>
      <c r="J407" t="s">
        <v>551</v>
      </c>
      <c r="K407" t="s">
        <v>552</v>
      </c>
      <c r="L407">
        <v>1339</v>
      </c>
      <c r="N407">
        <v>1007</v>
      </c>
      <c r="O407" t="s">
        <v>175</v>
      </c>
      <c r="P407" t="s">
        <v>175</v>
      </c>
      <c r="Q407">
        <v>1</v>
      </c>
      <c r="X407">
        <v>0.29899999999999999</v>
      </c>
      <c r="Y407">
        <v>590.78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 t="s">
        <v>3</v>
      </c>
      <c r="AG407">
        <v>0.29899999999999999</v>
      </c>
      <c r="AH407">
        <v>2</v>
      </c>
      <c r="AI407">
        <v>55577026</v>
      </c>
      <c r="AJ407">
        <v>423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 x14ac:dyDescent="0.2">
      <c r="A408">
        <f>ROW(Source!A1402)</f>
        <v>1402</v>
      </c>
      <c r="B408">
        <v>55577032</v>
      </c>
      <c r="C408">
        <v>55577024</v>
      </c>
      <c r="D408">
        <v>52277204</v>
      </c>
      <c r="E408">
        <v>1</v>
      </c>
      <c r="F408">
        <v>1</v>
      </c>
      <c r="G408">
        <v>27</v>
      </c>
      <c r="H408">
        <v>3</v>
      </c>
      <c r="I408" t="s">
        <v>553</v>
      </c>
      <c r="J408" t="s">
        <v>554</v>
      </c>
      <c r="K408" t="s">
        <v>555</v>
      </c>
      <c r="L408">
        <v>1348</v>
      </c>
      <c r="N408">
        <v>1009</v>
      </c>
      <c r="O408" t="s">
        <v>120</v>
      </c>
      <c r="P408" t="s">
        <v>120</v>
      </c>
      <c r="Q408">
        <v>1000</v>
      </c>
      <c r="X408">
        <v>0.107</v>
      </c>
      <c r="Y408">
        <v>4207.5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 t="s">
        <v>3</v>
      </c>
      <c r="AG408">
        <v>0.107</v>
      </c>
      <c r="AH408">
        <v>2</v>
      </c>
      <c r="AI408">
        <v>55577027</v>
      </c>
      <c r="AJ408">
        <v>424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 x14ac:dyDescent="0.2">
      <c r="A409">
        <f>ROW(Source!A1402)</f>
        <v>1402</v>
      </c>
      <c r="B409">
        <v>55577033</v>
      </c>
      <c r="C409">
        <v>55577024</v>
      </c>
      <c r="D409">
        <v>52279001</v>
      </c>
      <c r="E409">
        <v>1</v>
      </c>
      <c r="F409">
        <v>1</v>
      </c>
      <c r="G409">
        <v>27</v>
      </c>
      <c r="H409">
        <v>3</v>
      </c>
      <c r="I409" t="s">
        <v>556</v>
      </c>
      <c r="J409" t="s">
        <v>557</v>
      </c>
      <c r="K409" t="s">
        <v>558</v>
      </c>
      <c r="L409">
        <v>1339</v>
      </c>
      <c r="N409">
        <v>1007</v>
      </c>
      <c r="O409" t="s">
        <v>175</v>
      </c>
      <c r="P409" t="s">
        <v>175</v>
      </c>
      <c r="Q409">
        <v>1</v>
      </c>
      <c r="X409">
        <v>7.6999999999999999E-2</v>
      </c>
      <c r="Y409">
        <v>35.25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 t="s">
        <v>3</v>
      </c>
      <c r="AG409">
        <v>7.6999999999999999E-2</v>
      </c>
      <c r="AH409">
        <v>2</v>
      </c>
      <c r="AI409">
        <v>55577028</v>
      </c>
      <c r="AJ409">
        <v>425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</row>
    <row r="410" spans="1:44" x14ac:dyDescent="0.2">
      <c r="A410">
        <f>ROW(Source!A1402)</f>
        <v>1402</v>
      </c>
      <c r="B410">
        <v>55577034</v>
      </c>
      <c r="C410">
        <v>55577024</v>
      </c>
      <c r="D410">
        <v>52281688</v>
      </c>
      <c r="E410">
        <v>1</v>
      </c>
      <c r="F410">
        <v>1</v>
      </c>
      <c r="G410">
        <v>27</v>
      </c>
      <c r="H410">
        <v>3</v>
      </c>
      <c r="I410" t="s">
        <v>270</v>
      </c>
      <c r="J410" t="s">
        <v>272</v>
      </c>
      <c r="K410" t="s">
        <v>271</v>
      </c>
      <c r="L410">
        <v>1354</v>
      </c>
      <c r="N410">
        <v>1010</v>
      </c>
      <c r="O410" t="s">
        <v>180</v>
      </c>
      <c r="P410" t="s">
        <v>180</v>
      </c>
      <c r="Q410">
        <v>1</v>
      </c>
      <c r="X410">
        <v>10</v>
      </c>
      <c r="Y410">
        <v>236.53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 t="s">
        <v>3</v>
      </c>
      <c r="AG410">
        <v>10</v>
      </c>
      <c r="AH410">
        <v>2</v>
      </c>
      <c r="AI410">
        <v>55577029</v>
      </c>
      <c r="AJ410">
        <v>426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2">
      <c r="A411">
        <f>ROW(Source!A1475)</f>
        <v>1475</v>
      </c>
      <c r="B411">
        <v>55577153</v>
      </c>
      <c r="C411">
        <v>55577148</v>
      </c>
      <c r="D411">
        <v>52263930</v>
      </c>
      <c r="E411">
        <v>27</v>
      </c>
      <c r="F411">
        <v>1</v>
      </c>
      <c r="G411">
        <v>27</v>
      </c>
      <c r="H411">
        <v>1</v>
      </c>
      <c r="I411" t="s">
        <v>530</v>
      </c>
      <c r="J411" t="s">
        <v>3</v>
      </c>
      <c r="K411" t="s">
        <v>531</v>
      </c>
      <c r="L411">
        <v>1191</v>
      </c>
      <c r="N411">
        <v>1013</v>
      </c>
      <c r="O411" t="s">
        <v>532</v>
      </c>
      <c r="P411" t="s">
        <v>532</v>
      </c>
      <c r="Q411">
        <v>1</v>
      </c>
      <c r="X411">
        <v>30.8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1</v>
      </c>
      <c r="AF411" t="s">
        <v>3</v>
      </c>
      <c r="AG411">
        <v>30.8</v>
      </c>
      <c r="AH411">
        <v>2</v>
      </c>
      <c r="AI411">
        <v>55577149</v>
      </c>
      <c r="AJ411">
        <v>427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 x14ac:dyDescent="0.2">
      <c r="A412">
        <f>ROW(Source!A1475)</f>
        <v>1475</v>
      </c>
      <c r="B412">
        <v>55577154</v>
      </c>
      <c r="C412">
        <v>55577148</v>
      </c>
      <c r="D412">
        <v>52276701</v>
      </c>
      <c r="E412">
        <v>1</v>
      </c>
      <c r="F412">
        <v>1</v>
      </c>
      <c r="G412">
        <v>27</v>
      </c>
      <c r="H412">
        <v>2</v>
      </c>
      <c r="I412" t="s">
        <v>533</v>
      </c>
      <c r="J412" t="s">
        <v>534</v>
      </c>
      <c r="K412" t="s">
        <v>535</v>
      </c>
      <c r="L412">
        <v>1368</v>
      </c>
      <c r="N412">
        <v>1011</v>
      </c>
      <c r="O412" t="s">
        <v>536</v>
      </c>
      <c r="P412" t="s">
        <v>536</v>
      </c>
      <c r="Q412">
        <v>1</v>
      </c>
      <c r="X412">
        <v>0.06</v>
      </c>
      <c r="Y412">
        <v>0</v>
      </c>
      <c r="Z412">
        <v>20.7</v>
      </c>
      <c r="AA412">
        <v>9.74</v>
      </c>
      <c r="AB412">
        <v>0</v>
      </c>
      <c r="AC412">
        <v>0</v>
      </c>
      <c r="AD412">
        <v>1</v>
      </c>
      <c r="AE412">
        <v>0</v>
      </c>
      <c r="AF412" t="s">
        <v>3</v>
      </c>
      <c r="AG412">
        <v>0.06</v>
      </c>
      <c r="AH412">
        <v>2</v>
      </c>
      <c r="AI412">
        <v>55577150</v>
      </c>
      <c r="AJ412">
        <v>428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</row>
    <row r="413" spans="1:44" x14ac:dyDescent="0.2">
      <c r="A413">
        <f>ROW(Source!A1475)</f>
        <v>1475</v>
      </c>
      <c r="B413">
        <v>55577155</v>
      </c>
      <c r="C413">
        <v>55577148</v>
      </c>
      <c r="D413">
        <v>52276151</v>
      </c>
      <c r="E413">
        <v>1</v>
      </c>
      <c r="F413">
        <v>1</v>
      </c>
      <c r="G413">
        <v>27</v>
      </c>
      <c r="H413">
        <v>2</v>
      </c>
      <c r="I413" t="s">
        <v>537</v>
      </c>
      <c r="J413" t="s">
        <v>538</v>
      </c>
      <c r="K413" t="s">
        <v>539</v>
      </c>
      <c r="L413">
        <v>1368</v>
      </c>
      <c r="N413">
        <v>1011</v>
      </c>
      <c r="O413" t="s">
        <v>536</v>
      </c>
      <c r="P413" t="s">
        <v>536</v>
      </c>
      <c r="Q413">
        <v>1</v>
      </c>
      <c r="X413">
        <v>0.06</v>
      </c>
      <c r="Y413">
        <v>0</v>
      </c>
      <c r="Z413">
        <v>991.89</v>
      </c>
      <c r="AA413">
        <v>360.79</v>
      </c>
      <c r="AB413">
        <v>0</v>
      </c>
      <c r="AC413">
        <v>0</v>
      </c>
      <c r="AD413">
        <v>1</v>
      </c>
      <c r="AE413">
        <v>0</v>
      </c>
      <c r="AF413" t="s">
        <v>3</v>
      </c>
      <c r="AG413">
        <v>0.06</v>
      </c>
      <c r="AH413">
        <v>2</v>
      </c>
      <c r="AI413">
        <v>55577151</v>
      </c>
      <c r="AJ413">
        <v>429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</row>
    <row r="414" spans="1:44" x14ac:dyDescent="0.2">
      <c r="A414">
        <f>ROW(Source!A1475)</f>
        <v>1475</v>
      </c>
      <c r="B414">
        <v>55577156</v>
      </c>
      <c r="C414">
        <v>55577148</v>
      </c>
      <c r="D414">
        <v>52280730</v>
      </c>
      <c r="E414">
        <v>1</v>
      </c>
      <c r="F414">
        <v>1</v>
      </c>
      <c r="G414">
        <v>27</v>
      </c>
      <c r="H414">
        <v>3</v>
      </c>
      <c r="I414" t="s">
        <v>540</v>
      </c>
      <c r="J414" t="s">
        <v>541</v>
      </c>
      <c r="K414" t="s">
        <v>542</v>
      </c>
      <c r="L414">
        <v>1339</v>
      </c>
      <c r="N414">
        <v>1007</v>
      </c>
      <c r="O414" t="s">
        <v>175</v>
      </c>
      <c r="P414" t="s">
        <v>175</v>
      </c>
      <c r="Q414">
        <v>1</v>
      </c>
      <c r="X414">
        <v>15</v>
      </c>
      <c r="Y414">
        <v>753.67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 t="s">
        <v>3</v>
      </c>
      <c r="AG414">
        <v>15</v>
      </c>
      <c r="AH414">
        <v>2</v>
      </c>
      <c r="AI414">
        <v>55577152</v>
      </c>
      <c r="AJ414">
        <v>430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</row>
    <row r="415" spans="1:44" x14ac:dyDescent="0.2">
      <c r="A415">
        <f>ROW(Source!A1476)</f>
        <v>1476</v>
      </c>
      <c r="B415">
        <v>55577160</v>
      </c>
      <c r="C415">
        <v>55577157</v>
      </c>
      <c r="D415">
        <v>52263930</v>
      </c>
      <c r="E415">
        <v>27</v>
      </c>
      <c r="F415">
        <v>1</v>
      </c>
      <c r="G415">
        <v>27</v>
      </c>
      <c r="H415">
        <v>1</v>
      </c>
      <c r="I415" t="s">
        <v>530</v>
      </c>
      <c r="J415" t="s">
        <v>3</v>
      </c>
      <c r="K415" t="s">
        <v>531</v>
      </c>
      <c r="L415">
        <v>1191</v>
      </c>
      <c r="N415">
        <v>1013</v>
      </c>
      <c r="O415" t="s">
        <v>532</v>
      </c>
      <c r="P415" t="s">
        <v>532</v>
      </c>
      <c r="Q415">
        <v>1</v>
      </c>
      <c r="X415">
        <v>46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 t="s">
        <v>3</v>
      </c>
      <c r="AG415">
        <v>46</v>
      </c>
      <c r="AH415">
        <v>2</v>
      </c>
      <c r="AI415">
        <v>55577158</v>
      </c>
      <c r="AJ415">
        <v>431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 x14ac:dyDescent="0.2">
      <c r="A416">
        <f>ROW(Source!A1476)</f>
        <v>1476</v>
      </c>
      <c r="B416">
        <v>55577161</v>
      </c>
      <c r="C416">
        <v>55577157</v>
      </c>
      <c r="D416">
        <v>52280730</v>
      </c>
      <c r="E416">
        <v>1</v>
      </c>
      <c r="F416">
        <v>1</v>
      </c>
      <c r="G416">
        <v>27</v>
      </c>
      <c r="H416">
        <v>3</v>
      </c>
      <c r="I416" t="s">
        <v>540</v>
      </c>
      <c r="J416" t="s">
        <v>541</v>
      </c>
      <c r="K416" t="s">
        <v>542</v>
      </c>
      <c r="L416">
        <v>1339</v>
      </c>
      <c r="N416">
        <v>1007</v>
      </c>
      <c r="O416" t="s">
        <v>175</v>
      </c>
      <c r="P416" t="s">
        <v>175</v>
      </c>
      <c r="Q416">
        <v>1</v>
      </c>
      <c r="X416">
        <v>15</v>
      </c>
      <c r="Y416">
        <v>753.67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 t="s">
        <v>3</v>
      </c>
      <c r="AG416">
        <v>15</v>
      </c>
      <c r="AH416">
        <v>2</v>
      </c>
      <c r="AI416">
        <v>55577159</v>
      </c>
      <c r="AJ416">
        <v>432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</row>
    <row r="417" spans="1:44" x14ac:dyDescent="0.2">
      <c r="A417">
        <f>ROW(Source!A1477)</f>
        <v>1477</v>
      </c>
      <c r="B417">
        <v>55577165</v>
      </c>
      <c r="C417">
        <v>55577162</v>
      </c>
      <c r="D417">
        <v>52263930</v>
      </c>
      <c r="E417">
        <v>27</v>
      </c>
      <c r="F417">
        <v>1</v>
      </c>
      <c r="G417">
        <v>27</v>
      </c>
      <c r="H417">
        <v>1</v>
      </c>
      <c r="I417" t="s">
        <v>530</v>
      </c>
      <c r="J417" t="s">
        <v>3</v>
      </c>
      <c r="K417" t="s">
        <v>531</v>
      </c>
      <c r="L417">
        <v>1191</v>
      </c>
      <c r="N417">
        <v>1013</v>
      </c>
      <c r="O417" t="s">
        <v>532</v>
      </c>
      <c r="P417" t="s">
        <v>532</v>
      </c>
      <c r="Q417">
        <v>1</v>
      </c>
      <c r="X417">
        <v>6.29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 t="s">
        <v>3</v>
      </c>
      <c r="AG417">
        <v>6.29</v>
      </c>
      <c r="AH417">
        <v>2</v>
      </c>
      <c r="AI417">
        <v>55577163</v>
      </c>
      <c r="AJ417">
        <v>433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</row>
    <row r="418" spans="1:44" x14ac:dyDescent="0.2">
      <c r="A418">
        <f>ROW(Source!A1477)</f>
        <v>1477</v>
      </c>
      <c r="B418">
        <v>55577166</v>
      </c>
      <c r="C418">
        <v>55577162</v>
      </c>
      <c r="D418">
        <v>52280730</v>
      </c>
      <c r="E418">
        <v>1</v>
      </c>
      <c r="F418">
        <v>1</v>
      </c>
      <c r="G418">
        <v>27</v>
      </c>
      <c r="H418">
        <v>3</v>
      </c>
      <c r="I418" t="s">
        <v>540</v>
      </c>
      <c r="J418" t="s">
        <v>541</v>
      </c>
      <c r="K418" t="s">
        <v>542</v>
      </c>
      <c r="L418">
        <v>1339</v>
      </c>
      <c r="N418">
        <v>1007</v>
      </c>
      <c r="O418" t="s">
        <v>175</v>
      </c>
      <c r="P418" t="s">
        <v>175</v>
      </c>
      <c r="Q418">
        <v>1</v>
      </c>
      <c r="X418">
        <v>5</v>
      </c>
      <c r="Y418">
        <v>753.67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 t="s">
        <v>3</v>
      </c>
      <c r="AG418">
        <v>5</v>
      </c>
      <c r="AH418">
        <v>2</v>
      </c>
      <c r="AI418">
        <v>55577164</v>
      </c>
      <c r="AJ418">
        <v>434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</row>
    <row r="419" spans="1:44" x14ac:dyDescent="0.2">
      <c r="A419">
        <f>ROW(Source!A1478)</f>
        <v>1478</v>
      </c>
      <c r="B419">
        <v>55577171</v>
      </c>
      <c r="C419">
        <v>55577167</v>
      </c>
      <c r="D419">
        <v>52263930</v>
      </c>
      <c r="E419">
        <v>27</v>
      </c>
      <c r="F419">
        <v>1</v>
      </c>
      <c r="G419">
        <v>27</v>
      </c>
      <c r="H419">
        <v>1</v>
      </c>
      <c r="I419" t="s">
        <v>530</v>
      </c>
      <c r="J419" t="s">
        <v>3</v>
      </c>
      <c r="K419" t="s">
        <v>531</v>
      </c>
      <c r="L419">
        <v>1191</v>
      </c>
      <c r="N419">
        <v>1013</v>
      </c>
      <c r="O419" t="s">
        <v>532</v>
      </c>
      <c r="P419" t="s">
        <v>532</v>
      </c>
      <c r="Q419">
        <v>1</v>
      </c>
      <c r="X419">
        <v>13.42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1</v>
      </c>
      <c r="AF419" t="s">
        <v>3</v>
      </c>
      <c r="AG419">
        <v>13.42</v>
      </c>
      <c r="AH419">
        <v>2</v>
      </c>
      <c r="AI419">
        <v>55577168</v>
      </c>
      <c r="AJ419">
        <v>435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</row>
    <row r="420" spans="1:44" x14ac:dyDescent="0.2">
      <c r="A420">
        <f>ROW(Source!A1478)</f>
        <v>1478</v>
      </c>
      <c r="B420">
        <v>55577172</v>
      </c>
      <c r="C420">
        <v>55577167</v>
      </c>
      <c r="D420">
        <v>52277685</v>
      </c>
      <c r="E420">
        <v>1</v>
      </c>
      <c r="F420">
        <v>1</v>
      </c>
      <c r="G420">
        <v>27</v>
      </c>
      <c r="H420">
        <v>3</v>
      </c>
      <c r="I420" t="s">
        <v>543</v>
      </c>
      <c r="J420" t="s">
        <v>544</v>
      </c>
      <c r="K420" t="s">
        <v>545</v>
      </c>
      <c r="L420">
        <v>1339</v>
      </c>
      <c r="N420">
        <v>1007</v>
      </c>
      <c r="O420" t="s">
        <v>175</v>
      </c>
      <c r="P420" t="s">
        <v>175</v>
      </c>
      <c r="Q420">
        <v>1</v>
      </c>
      <c r="X420">
        <v>1.4E-2</v>
      </c>
      <c r="Y420">
        <v>6863.19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 t="s">
        <v>3</v>
      </c>
      <c r="AG420">
        <v>1.4E-2</v>
      </c>
      <c r="AH420">
        <v>2</v>
      </c>
      <c r="AI420">
        <v>55577169</v>
      </c>
      <c r="AJ420">
        <v>436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</row>
    <row r="421" spans="1:44" x14ac:dyDescent="0.2">
      <c r="A421">
        <f>ROW(Source!A1478)</f>
        <v>1478</v>
      </c>
      <c r="B421">
        <v>55577173</v>
      </c>
      <c r="C421">
        <v>55577167</v>
      </c>
      <c r="D421">
        <v>52280728</v>
      </c>
      <c r="E421">
        <v>1</v>
      </c>
      <c r="F421">
        <v>1</v>
      </c>
      <c r="G421">
        <v>27</v>
      </c>
      <c r="H421">
        <v>3</v>
      </c>
      <c r="I421" t="s">
        <v>546</v>
      </c>
      <c r="J421" t="s">
        <v>547</v>
      </c>
      <c r="K421" t="s">
        <v>548</v>
      </c>
      <c r="L421">
        <v>1327</v>
      </c>
      <c r="N421">
        <v>1005</v>
      </c>
      <c r="O421" t="s">
        <v>549</v>
      </c>
      <c r="P421" t="s">
        <v>549</v>
      </c>
      <c r="Q421">
        <v>1</v>
      </c>
      <c r="X421">
        <v>107</v>
      </c>
      <c r="Y421">
        <v>129.94999999999999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 t="s">
        <v>3</v>
      </c>
      <c r="AG421">
        <v>107</v>
      </c>
      <c r="AH421">
        <v>2</v>
      </c>
      <c r="AI421">
        <v>55577170</v>
      </c>
      <c r="AJ421">
        <v>437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</row>
    <row r="422" spans="1:44" x14ac:dyDescent="0.2">
      <c r="A422">
        <f>ROW(Source!A1515)</f>
        <v>1515</v>
      </c>
      <c r="B422">
        <v>55577236</v>
      </c>
      <c r="C422">
        <v>55577230</v>
      </c>
      <c r="D422">
        <v>52263930</v>
      </c>
      <c r="E422">
        <v>27</v>
      </c>
      <c r="F422">
        <v>1</v>
      </c>
      <c r="G422">
        <v>27</v>
      </c>
      <c r="H422">
        <v>1</v>
      </c>
      <c r="I422" t="s">
        <v>530</v>
      </c>
      <c r="J422" t="s">
        <v>3</v>
      </c>
      <c r="K422" t="s">
        <v>531</v>
      </c>
      <c r="L422">
        <v>1191</v>
      </c>
      <c r="N422">
        <v>1013</v>
      </c>
      <c r="O422" t="s">
        <v>532</v>
      </c>
      <c r="P422" t="s">
        <v>532</v>
      </c>
      <c r="Q422">
        <v>1</v>
      </c>
      <c r="X422">
        <v>6.22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1</v>
      </c>
      <c r="AF422" t="s">
        <v>3</v>
      </c>
      <c r="AG422">
        <v>6.22</v>
      </c>
      <c r="AH422">
        <v>2</v>
      </c>
      <c r="AI422">
        <v>55577231</v>
      </c>
      <c r="AJ422">
        <v>438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</row>
    <row r="423" spans="1:44" x14ac:dyDescent="0.2">
      <c r="A423">
        <f>ROW(Source!A1515)</f>
        <v>1515</v>
      </c>
      <c r="B423">
        <v>55577237</v>
      </c>
      <c r="C423">
        <v>55577230</v>
      </c>
      <c r="D423">
        <v>52278256</v>
      </c>
      <c r="E423">
        <v>1</v>
      </c>
      <c r="F423">
        <v>1</v>
      </c>
      <c r="G423">
        <v>27</v>
      </c>
      <c r="H423">
        <v>3</v>
      </c>
      <c r="I423" t="s">
        <v>550</v>
      </c>
      <c r="J423" t="s">
        <v>551</v>
      </c>
      <c r="K423" t="s">
        <v>552</v>
      </c>
      <c r="L423">
        <v>1339</v>
      </c>
      <c r="N423">
        <v>1007</v>
      </c>
      <c r="O423" t="s">
        <v>175</v>
      </c>
      <c r="P423" t="s">
        <v>175</v>
      </c>
      <c r="Q423">
        <v>1</v>
      </c>
      <c r="X423">
        <v>0.29899999999999999</v>
      </c>
      <c r="Y423">
        <v>590.78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 t="s">
        <v>3</v>
      </c>
      <c r="AG423">
        <v>0.29899999999999999</v>
      </c>
      <c r="AH423">
        <v>2</v>
      </c>
      <c r="AI423">
        <v>55577232</v>
      </c>
      <c r="AJ423">
        <v>439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</row>
    <row r="424" spans="1:44" x14ac:dyDescent="0.2">
      <c r="A424">
        <f>ROW(Source!A1515)</f>
        <v>1515</v>
      </c>
      <c r="B424">
        <v>55577238</v>
      </c>
      <c r="C424">
        <v>55577230</v>
      </c>
      <c r="D424">
        <v>52277204</v>
      </c>
      <c r="E424">
        <v>1</v>
      </c>
      <c r="F424">
        <v>1</v>
      </c>
      <c r="G424">
        <v>27</v>
      </c>
      <c r="H424">
        <v>3</v>
      </c>
      <c r="I424" t="s">
        <v>553</v>
      </c>
      <c r="J424" t="s">
        <v>554</v>
      </c>
      <c r="K424" t="s">
        <v>555</v>
      </c>
      <c r="L424">
        <v>1348</v>
      </c>
      <c r="N424">
        <v>1009</v>
      </c>
      <c r="O424" t="s">
        <v>120</v>
      </c>
      <c r="P424" t="s">
        <v>120</v>
      </c>
      <c r="Q424">
        <v>1000</v>
      </c>
      <c r="X424">
        <v>0.107</v>
      </c>
      <c r="Y424">
        <v>4207.5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 t="s">
        <v>3</v>
      </c>
      <c r="AG424">
        <v>0.107</v>
      </c>
      <c r="AH424">
        <v>2</v>
      </c>
      <c r="AI424">
        <v>55577233</v>
      </c>
      <c r="AJ424">
        <v>440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</row>
    <row r="425" spans="1:44" x14ac:dyDescent="0.2">
      <c r="A425">
        <f>ROW(Source!A1515)</f>
        <v>1515</v>
      </c>
      <c r="B425">
        <v>55577239</v>
      </c>
      <c r="C425">
        <v>55577230</v>
      </c>
      <c r="D425">
        <v>52279001</v>
      </c>
      <c r="E425">
        <v>1</v>
      </c>
      <c r="F425">
        <v>1</v>
      </c>
      <c r="G425">
        <v>27</v>
      </c>
      <c r="H425">
        <v>3</v>
      </c>
      <c r="I425" t="s">
        <v>556</v>
      </c>
      <c r="J425" t="s">
        <v>557</v>
      </c>
      <c r="K425" t="s">
        <v>558</v>
      </c>
      <c r="L425">
        <v>1339</v>
      </c>
      <c r="N425">
        <v>1007</v>
      </c>
      <c r="O425" t="s">
        <v>175</v>
      </c>
      <c r="P425" t="s">
        <v>175</v>
      </c>
      <c r="Q425">
        <v>1</v>
      </c>
      <c r="X425">
        <v>7.6999999999999999E-2</v>
      </c>
      <c r="Y425">
        <v>35.25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 t="s">
        <v>3</v>
      </c>
      <c r="AG425">
        <v>7.6999999999999999E-2</v>
      </c>
      <c r="AH425">
        <v>2</v>
      </c>
      <c r="AI425">
        <v>55577234</v>
      </c>
      <c r="AJ425">
        <v>441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</row>
    <row r="426" spans="1:44" x14ac:dyDescent="0.2">
      <c r="A426">
        <f>ROW(Source!A1515)</f>
        <v>1515</v>
      </c>
      <c r="B426">
        <v>55577240</v>
      </c>
      <c r="C426">
        <v>55577230</v>
      </c>
      <c r="D426">
        <v>52281688</v>
      </c>
      <c r="E426">
        <v>1</v>
      </c>
      <c r="F426">
        <v>1</v>
      </c>
      <c r="G426">
        <v>27</v>
      </c>
      <c r="H426">
        <v>3</v>
      </c>
      <c r="I426" t="s">
        <v>270</v>
      </c>
      <c r="J426" t="s">
        <v>272</v>
      </c>
      <c r="K426" t="s">
        <v>271</v>
      </c>
      <c r="L426">
        <v>1354</v>
      </c>
      <c r="N426">
        <v>1010</v>
      </c>
      <c r="O426" t="s">
        <v>180</v>
      </c>
      <c r="P426" t="s">
        <v>180</v>
      </c>
      <c r="Q426">
        <v>1</v>
      </c>
      <c r="X426">
        <v>10</v>
      </c>
      <c r="Y426">
        <v>236.53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 t="s">
        <v>3</v>
      </c>
      <c r="AG426">
        <v>10</v>
      </c>
      <c r="AH426">
        <v>2</v>
      </c>
      <c r="AI426">
        <v>55577235</v>
      </c>
      <c r="AJ426">
        <v>442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</row>
    <row r="427" spans="1:44" x14ac:dyDescent="0.2">
      <c r="A427">
        <f>ROW(Source!A1553)</f>
        <v>1553</v>
      </c>
      <c r="B427">
        <v>55577300</v>
      </c>
      <c r="C427">
        <v>55577298</v>
      </c>
      <c r="D427">
        <v>52263930</v>
      </c>
      <c r="E427">
        <v>27</v>
      </c>
      <c r="F427">
        <v>1</v>
      </c>
      <c r="G427">
        <v>27</v>
      </c>
      <c r="H427">
        <v>1</v>
      </c>
      <c r="I427" t="s">
        <v>530</v>
      </c>
      <c r="J427" t="s">
        <v>3</v>
      </c>
      <c r="K427" t="s">
        <v>531</v>
      </c>
      <c r="L427">
        <v>1191</v>
      </c>
      <c r="N427">
        <v>1013</v>
      </c>
      <c r="O427" t="s">
        <v>532</v>
      </c>
      <c r="P427" t="s">
        <v>532</v>
      </c>
      <c r="Q427">
        <v>1</v>
      </c>
      <c r="X427">
        <v>582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 t="s">
        <v>3</v>
      </c>
      <c r="AG427">
        <v>582</v>
      </c>
      <c r="AH427">
        <v>2</v>
      </c>
      <c r="AI427">
        <v>55577299</v>
      </c>
      <c r="AJ427">
        <v>443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</row>
    <row r="428" spans="1:44" x14ac:dyDescent="0.2">
      <c r="A428">
        <f>ROW(Source!A1554)</f>
        <v>1554</v>
      </c>
      <c r="B428">
        <v>55577303</v>
      </c>
      <c r="C428">
        <v>55577301</v>
      </c>
      <c r="D428">
        <v>52263930</v>
      </c>
      <c r="E428">
        <v>27</v>
      </c>
      <c r="F428">
        <v>1</v>
      </c>
      <c r="G428">
        <v>27</v>
      </c>
      <c r="H428">
        <v>1</v>
      </c>
      <c r="I428" t="s">
        <v>530</v>
      </c>
      <c r="J428" t="s">
        <v>3</v>
      </c>
      <c r="K428" t="s">
        <v>531</v>
      </c>
      <c r="L428">
        <v>1191</v>
      </c>
      <c r="N428">
        <v>1013</v>
      </c>
      <c r="O428" t="s">
        <v>532</v>
      </c>
      <c r="P428" t="s">
        <v>532</v>
      </c>
      <c r="Q428">
        <v>1</v>
      </c>
      <c r="X428">
        <v>83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1</v>
      </c>
      <c r="AF428" t="s">
        <v>3</v>
      </c>
      <c r="AG428">
        <v>83</v>
      </c>
      <c r="AH428">
        <v>2</v>
      </c>
      <c r="AI428">
        <v>55577302</v>
      </c>
      <c r="AJ428">
        <v>444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</row>
    <row r="429" spans="1:44" x14ac:dyDescent="0.2">
      <c r="A429">
        <f>ROW(Source!A1555)</f>
        <v>1555</v>
      </c>
      <c r="B429">
        <v>55577306</v>
      </c>
      <c r="C429">
        <v>55577304</v>
      </c>
      <c r="D429">
        <v>52276900</v>
      </c>
      <c r="E429">
        <v>1</v>
      </c>
      <c r="F429">
        <v>1</v>
      </c>
      <c r="G429">
        <v>27</v>
      </c>
      <c r="H429">
        <v>2</v>
      </c>
      <c r="I429" t="s">
        <v>565</v>
      </c>
      <c r="J429" t="s">
        <v>566</v>
      </c>
      <c r="K429" t="s">
        <v>567</v>
      </c>
      <c r="L429">
        <v>1368</v>
      </c>
      <c r="N429">
        <v>1011</v>
      </c>
      <c r="O429" t="s">
        <v>536</v>
      </c>
      <c r="P429" t="s">
        <v>536</v>
      </c>
      <c r="Q429">
        <v>1</v>
      </c>
      <c r="X429">
        <v>3.1E-2</v>
      </c>
      <c r="Y429">
        <v>0</v>
      </c>
      <c r="Z429">
        <v>1014.12</v>
      </c>
      <c r="AA429">
        <v>317.13</v>
      </c>
      <c r="AB429">
        <v>0</v>
      </c>
      <c r="AC429">
        <v>0</v>
      </c>
      <c r="AD429">
        <v>1</v>
      </c>
      <c r="AE429">
        <v>0</v>
      </c>
      <c r="AF429" t="s">
        <v>3</v>
      </c>
      <c r="AG429">
        <v>3.1E-2</v>
      </c>
      <c r="AH429">
        <v>2</v>
      </c>
      <c r="AI429">
        <v>55577305</v>
      </c>
      <c r="AJ429">
        <v>445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</row>
    <row r="430" spans="1:44" x14ac:dyDescent="0.2">
      <c r="A430">
        <f>ROW(Source!A1556)</f>
        <v>1556</v>
      </c>
      <c r="B430">
        <v>55577309</v>
      </c>
      <c r="C430">
        <v>55577307</v>
      </c>
      <c r="D430">
        <v>52276900</v>
      </c>
      <c r="E430">
        <v>1</v>
      </c>
      <c r="F430">
        <v>1</v>
      </c>
      <c r="G430">
        <v>27</v>
      </c>
      <c r="H430">
        <v>2</v>
      </c>
      <c r="I430" t="s">
        <v>565</v>
      </c>
      <c r="J430" t="s">
        <v>566</v>
      </c>
      <c r="K430" t="s">
        <v>567</v>
      </c>
      <c r="L430">
        <v>1368</v>
      </c>
      <c r="N430">
        <v>1011</v>
      </c>
      <c r="O430" t="s">
        <v>536</v>
      </c>
      <c r="P430" t="s">
        <v>536</v>
      </c>
      <c r="Q430">
        <v>1</v>
      </c>
      <c r="X430">
        <v>0.01</v>
      </c>
      <c r="Y430">
        <v>0</v>
      </c>
      <c r="Z430">
        <v>1014.12</v>
      </c>
      <c r="AA430">
        <v>317.13</v>
      </c>
      <c r="AB430">
        <v>0</v>
      </c>
      <c r="AC430">
        <v>0</v>
      </c>
      <c r="AD430">
        <v>1</v>
      </c>
      <c r="AE430">
        <v>0</v>
      </c>
      <c r="AF430" t="s">
        <v>3</v>
      </c>
      <c r="AG430">
        <v>0.01</v>
      </c>
      <c r="AH430">
        <v>2</v>
      </c>
      <c r="AI430">
        <v>55577308</v>
      </c>
      <c r="AJ430">
        <v>446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</row>
    <row r="431" spans="1:44" x14ac:dyDescent="0.2">
      <c r="A431">
        <f>ROW(Source!A1557)</f>
        <v>1557</v>
      </c>
      <c r="B431">
        <v>55577316</v>
      </c>
      <c r="C431">
        <v>55577310</v>
      </c>
      <c r="D431">
        <v>52263930</v>
      </c>
      <c r="E431">
        <v>27</v>
      </c>
      <c r="F431">
        <v>1</v>
      </c>
      <c r="G431">
        <v>27</v>
      </c>
      <c r="H431">
        <v>1</v>
      </c>
      <c r="I431" t="s">
        <v>530</v>
      </c>
      <c r="J431" t="s">
        <v>3</v>
      </c>
      <c r="K431" t="s">
        <v>531</v>
      </c>
      <c r="L431">
        <v>1191</v>
      </c>
      <c r="N431">
        <v>1013</v>
      </c>
      <c r="O431" t="s">
        <v>532</v>
      </c>
      <c r="P431" t="s">
        <v>532</v>
      </c>
      <c r="Q431">
        <v>1</v>
      </c>
      <c r="X431">
        <v>155.25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1</v>
      </c>
      <c r="AF431" t="s">
        <v>3</v>
      </c>
      <c r="AG431">
        <v>155.25</v>
      </c>
      <c r="AH431">
        <v>2</v>
      </c>
      <c r="AI431">
        <v>55577311</v>
      </c>
      <c r="AJ431">
        <v>447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</row>
    <row r="432" spans="1:44" x14ac:dyDescent="0.2">
      <c r="A432">
        <f>ROW(Source!A1557)</f>
        <v>1557</v>
      </c>
      <c r="B432">
        <v>55577317</v>
      </c>
      <c r="C432">
        <v>55577310</v>
      </c>
      <c r="D432">
        <v>52276386</v>
      </c>
      <c r="E432">
        <v>1</v>
      </c>
      <c r="F432">
        <v>1</v>
      </c>
      <c r="G432">
        <v>27</v>
      </c>
      <c r="H432">
        <v>2</v>
      </c>
      <c r="I432" t="s">
        <v>601</v>
      </c>
      <c r="J432" t="s">
        <v>602</v>
      </c>
      <c r="K432" t="s">
        <v>603</v>
      </c>
      <c r="L432">
        <v>1368</v>
      </c>
      <c r="N432">
        <v>1011</v>
      </c>
      <c r="O432" t="s">
        <v>536</v>
      </c>
      <c r="P432" t="s">
        <v>536</v>
      </c>
      <c r="Q432">
        <v>1</v>
      </c>
      <c r="X432">
        <v>7.41</v>
      </c>
      <c r="Y432">
        <v>0</v>
      </c>
      <c r="Z432">
        <v>3.84</v>
      </c>
      <c r="AA432">
        <v>0.01</v>
      </c>
      <c r="AB432">
        <v>0</v>
      </c>
      <c r="AC432">
        <v>0</v>
      </c>
      <c r="AD432">
        <v>1</v>
      </c>
      <c r="AE432">
        <v>0</v>
      </c>
      <c r="AF432" t="s">
        <v>3</v>
      </c>
      <c r="AG432">
        <v>7.41</v>
      </c>
      <c r="AH432">
        <v>2</v>
      </c>
      <c r="AI432">
        <v>55577312</v>
      </c>
      <c r="AJ432">
        <v>448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</row>
    <row r="433" spans="1:44" x14ac:dyDescent="0.2">
      <c r="A433">
        <f>ROW(Source!A1557)</f>
        <v>1557</v>
      </c>
      <c r="B433">
        <v>55577318</v>
      </c>
      <c r="C433">
        <v>55577310</v>
      </c>
      <c r="D433">
        <v>52278824</v>
      </c>
      <c r="E433">
        <v>1</v>
      </c>
      <c r="F433">
        <v>1</v>
      </c>
      <c r="G433">
        <v>27</v>
      </c>
      <c r="H433">
        <v>3</v>
      </c>
      <c r="I433" t="s">
        <v>604</v>
      </c>
      <c r="J433" t="s">
        <v>605</v>
      </c>
      <c r="K433" t="s">
        <v>606</v>
      </c>
      <c r="L433">
        <v>1327</v>
      </c>
      <c r="N433">
        <v>1005</v>
      </c>
      <c r="O433" t="s">
        <v>549</v>
      </c>
      <c r="P433" t="s">
        <v>549</v>
      </c>
      <c r="Q433">
        <v>1</v>
      </c>
      <c r="X433">
        <v>250</v>
      </c>
      <c r="Y433">
        <v>91.89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 t="s">
        <v>3</v>
      </c>
      <c r="AG433">
        <v>250</v>
      </c>
      <c r="AH433">
        <v>2</v>
      </c>
      <c r="AI433">
        <v>55577313</v>
      </c>
      <c r="AJ433">
        <v>449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</row>
    <row r="434" spans="1:44" x14ac:dyDescent="0.2">
      <c r="A434">
        <f>ROW(Source!A1557)</f>
        <v>1557</v>
      </c>
      <c r="B434">
        <v>55577319</v>
      </c>
      <c r="C434">
        <v>55577310</v>
      </c>
      <c r="D434">
        <v>52279001</v>
      </c>
      <c r="E434">
        <v>1</v>
      </c>
      <c r="F434">
        <v>1</v>
      </c>
      <c r="G434">
        <v>27</v>
      </c>
      <c r="H434">
        <v>3</v>
      </c>
      <c r="I434" t="s">
        <v>556</v>
      </c>
      <c r="J434" t="s">
        <v>607</v>
      </c>
      <c r="K434" t="s">
        <v>558</v>
      </c>
      <c r="L434">
        <v>1339</v>
      </c>
      <c r="N434">
        <v>1007</v>
      </c>
      <c r="O434" t="s">
        <v>175</v>
      </c>
      <c r="P434" t="s">
        <v>175</v>
      </c>
      <c r="Q434">
        <v>1</v>
      </c>
      <c r="X434">
        <v>1.75</v>
      </c>
      <c r="Y434">
        <v>35.25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 t="s">
        <v>3</v>
      </c>
      <c r="AG434">
        <v>1.75</v>
      </c>
      <c r="AH434">
        <v>2</v>
      </c>
      <c r="AI434">
        <v>55577314</v>
      </c>
      <c r="AJ434">
        <v>450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 x14ac:dyDescent="0.2">
      <c r="A435">
        <f>ROW(Source!A1557)</f>
        <v>1557</v>
      </c>
      <c r="B435">
        <v>55577320</v>
      </c>
      <c r="C435">
        <v>55577310</v>
      </c>
      <c r="D435">
        <v>52279965</v>
      </c>
      <c r="E435">
        <v>1</v>
      </c>
      <c r="F435">
        <v>1</v>
      </c>
      <c r="G435">
        <v>27</v>
      </c>
      <c r="H435">
        <v>3</v>
      </c>
      <c r="I435" t="s">
        <v>608</v>
      </c>
      <c r="J435" t="s">
        <v>609</v>
      </c>
      <c r="K435" t="s">
        <v>610</v>
      </c>
      <c r="L435">
        <v>1339</v>
      </c>
      <c r="N435">
        <v>1007</v>
      </c>
      <c r="O435" t="s">
        <v>175</v>
      </c>
      <c r="P435" t="s">
        <v>175</v>
      </c>
      <c r="Q435">
        <v>1</v>
      </c>
      <c r="X435">
        <v>102</v>
      </c>
      <c r="Y435">
        <v>3247.23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 t="s">
        <v>3</v>
      </c>
      <c r="AG435">
        <v>102</v>
      </c>
      <c r="AH435">
        <v>2</v>
      </c>
      <c r="AI435">
        <v>55577315</v>
      </c>
      <c r="AJ435">
        <v>451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</row>
    <row r="436" spans="1:44" x14ac:dyDescent="0.2">
      <c r="A436">
        <f>ROW(Source!A1558)</f>
        <v>1558</v>
      </c>
      <c r="B436">
        <v>55577324</v>
      </c>
      <c r="C436">
        <v>55577321</v>
      </c>
      <c r="D436">
        <v>52263930</v>
      </c>
      <c r="E436">
        <v>27</v>
      </c>
      <c r="F436">
        <v>1</v>
      </c>
      <c r="G436">
        <v>27</v>
      </c>
      <c r="H436">
        <v>1</v>
      </c>
      <c r="I436" t="s">
        <v>530</v>
      </c>
      <c r="J436" t="s">
        <v>3</v>
      </c>
      <c r="K436" t="s">
        <v>531</v>
      </c>
      <c r="L436">
        <v>1191</v>
      </c>
      <c r="N436">
        <v>1013</v>
      </c>
      <c r="O436" t="s">
        <v>532</v>
      </c>
      <c r="P436" t="s">
        <v>532</v>
      </c>
      <c r="Q436">
        <v>1</v>
      </c>
      <c r="X436">
        <v>227.7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 t="s">
        <v>3</v>
      </c>
      <c r="AG436">
        <v>227.7</v>
      </c>
      <c r="AH436">
        <v>2</v>
      </c>
      <c r="AI436">
        <v>55577322</v>
      </c>
      <c r="AJ436">
        <v>452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 x14ac:dyDescent="0.2">
      <c r="A437">
        <f>ROW(Source!A1558)</f>
        <v>1558</v>
      </c>
      <c r="B437">
        <v>55577325</v>
      </c>
      <c r="C437">
        <v>55577321</v>
      </c>
      <c r="D437">
        <v>52280227</v>
      </c>
      <c r="E437">
        <v>1</v>
      </c>
      <c r="F437">
        <v>1</v>
      </c>
      <c r="G437">
        <v>27</v>
      </c>
      <c r="H437">
        <v>3</v>
      </c>
      <c r="I437" t="s">
        <v>214</v>
      </c>
      <c r="J437" t="s">
        <v>216</v>
      </c>
      <c r="K437" t="s">
        <v>215</v>
      </c>
      <c r="L437">
        <v>1348</v>
      </c>
      <c r="N437">
        <v>1009</v>
      </c>
      <c r="O437" t="s">
        <v>120</v>
      </c>
      <c r="P437" t="s">
        <v>120</v>
      </c>
      <c r="Q437">
        <v>1000</v>
      </c>
      <c r="X437">
        <v>1</v>
      </c>
      <c r="Y437">
        <v>53233.52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 t="s">
        <v>3</v>
      </c>
      <c r="AG437">
        <v>1</v>
      </c>
      <c r="AH437">
        <v>2</v>
      </c>
      <c r="AI437">
        <v>55577323</v>
      </c>
      <c r="AJ437">
        <v>453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</row>
    <row r="438" spans="1:44" x14ac:dyDescent="0.2">
      <c r="A438">
        <f>ROW(Source!A1559)</f>
        <v>1559</v>
      </c>
      <c r="B438">
        <v>55577330</v>
      </c>
      <c r="C438">
        <v>55577326</v>
      </c>
      <c r="D438">
        <v>52263930</v>
      </c>
      <c r="E438">
        <v>27</v>
      </c>
      <c r="F438">
        <v>1</v>
      </c>
      <c r="G438">
        <v>27</v>
      </c>
      <c r="H438">
        <v>1</v>
      </c>
      <c r="I438" t="s">
        <v>530</v>
      </c>
      <c r="J438" t="s">
        <v>3</v>
      </c>
      <c r="K438" t="s">
        <v>531</v>
      </c>
      <c r="L438">
        <v>1191</v>
      </c>
      <c r="N438">
        <v>1013</v>
      </c>
      <c r="O438" t="s">
        <v>532</v>
      </c>
      <c r="P438" t="s">
        <v>532</v>
      </c>
      <c r="Q438">
        <v>1</v>
      </c>
      <c r="X438">
        <v>36.11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 t="s">
        <v>3</v>
      </c>
      <c r="AG438">
        <v>36.11</v>
      </c>
      <c r="AH438">
        <v>2</v>
      </c>
      <c r="AI438">
        <v>55577327</v>
      </c>
      <c r="AJ438">
        <v>454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</row>
    <row r="439" spans="1:44" x14ac:dyDescent="0.2">
      <c r="A439">
        <f>ROW(Source!A1559)</f>
        <v>1559</v>
      </c>
      <c r="B439">
        <v>55577331</v>
      </c>
      <c r="C439">
        <v>55577326</v>
      </c>
      <c r="D439">
        <v>52276550</v>
      </c>
      <c r="E439">
        <v>1</v>
      </c>
      <c r="F439">
        <v>1</v>
      </c>
      <c r="G439">
        <v>27</v>
      </c>
      <c r="H439">
        <v>2</v>
      </c>
      <c r="I439" t="s">
        <v>611</v>
      </c>
      <c r="J439" t="s">
        <v>612</v>
      </c>
      <c r="K439" t="s">
        <v>613</v>
      </c>
      <c r="L439">
        <v>1368</v>
      </c>
      <c r="N439">
        <v>1011</v>
      </c>
      <c r="O439" t="s">
        <v>536</v>
      </c>
      <c r="P439" t="s">
        <v>536</v>
      </c>
      <c r="Q439">
        <v>1</v>
      </c>
      <c r="X439">
        <v>21.91</v>
      </c>
      <c r="Y439">
        <v>0</v>
      </c>
      <c r="Z439">
        <v>54.65</v>
      </c>
      <c r="AA439">
        <v>0.05</v>
      </c>
      <c r="AB439">
        <v>0</v>
      </c>
      <c r="AC439">
        <v>0</v>
      </c>
      <c r="AD439">
        <v>1</v>
      </c>
      <c r="AE439">
        <v>0</v>
      </c>
      <c r="AF439" t="s">
        <v>3</v>
      </c>
      <c r="AG439">
        <v>21.91</v>
      </c>
      <c r="AH439">
        <v>2</v>
      </c>
      <c r="AI439">
        <v>55577328</v>
      </c>
      <c r="AJ439">
        <v>455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</row>
    <row r="440" spans="1:44" x14ac:dyDescent="0.2">
      <c r="A440">
        <f>ROW(Source!A1559)</f>
        <v>1559</v>
      </c>
      <c r="B440">
        <v>55577332</v>
      </c>
      <c r="C440">
        <v>55577326</v>
      </c>
      <c r="D440">
        <v>52278908</v>
      </c>
      <c r="E440">
        <v>1</v>
      </c>
      <c r="F440">
        <v>1</v>
      </c>
      <c r="G440">
        <v>27</v>
      </c>
      <c r="H440">
        <v>3</v>
      </c>
      <c r="I440" t="s">
        <v>614</v>
      </c>
      <c r="J440" t="s">
        <v>615</v>
      </c>
      <c r="K440" t="s">
        <v>616</v>
      </c>
      <c r="L440">
        <v>1348</v>
      </c>
      <c r="N440">
        <v>1009</v>
      </c>
      <c r="O440" t="s">
        <v>120</v>
      </c>
      <c r="P440" t="s">
        <v>120</v>
      </c>
      <c r="Q440">
        <v>1000</v>
      </c>
      <c r="X440">
        <v>0.03</v>
      </c>
      <c r="Y440">
        <v>110781.14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 t="s">
        <v>3</v>
      </c>
      <c r="AG440">
        <v>0.03</v>
      </c>
      <c r="AH440">
        <v>2</v>
      </c>
      <c r="AI440">
        <v>55577329</v>
      </c>
      <c r="AJ440">
        <v>456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 x14ac:dyDescent="0.2">
      <c r="A441">
        <f>ROW(Source!A1559)</f>
        <v>1559</v>
      </c>
      <c r="B441">
        <v>55577333</v>
      </c>
      <c r="C441">
        <v>55577326</v>
      </c>
      <c r="D441">
        <v>52280227</v>
      </c>
      <c r="E441">
        <v>1</v>
      </c>
      <c r="F441">
        <v>1</v>
      </c>
      <c r="G441">
        <v>27</v>
      </c>
      <c r="H441">
        <v>3</v>
      </c>
      <c r="I441" t="s">
        <v>214</v>
      </c>
      <c r="J441" t="s">
        <v>216</v>
      </c>
      <c r="K441" t="s">
        <v>215</v>
      </c>
      <c r="L441">
        <v>1348</v>
      </c>
      <c r="N441">
        <v>1009</v>
      </c>
      <c r="O441" t="s">
        <v>120</v>
      </c>
      <c r="P441" t="s">
        <v>120</v>
      </c>
      <c r="Q441">
        <v>1000</v>
      </c>
      <c r="X441">
        <v>1</v>
      </c>
      <c r="Y441">
        <v>53233.52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 t="s">
        <v>3</v>
      </c>
      <c r="AG441">
        <v>1</v>
      </c>
      <c r="AH441">
        <v>2</v>
      </c>
      <c r="AI441">
        <v>55577335</v>
      </c>
      <c r="AJ441">
        <v>457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</row>
    <row r="442" spans="1:44" x14ac:dyDescent="0.2">
      <c r="A442">
        <f>ROW(Source!A1598)</f>
        <v>1598</v>
      </c>
      <c r="B442">
        <v>55577399</v>
      </c>
      <c r="C442">
        <v>55577393</v>
      </c>
      <c r="D442">
        <v>52263930</v>
      </c>
      <c r="E442">
        <v>27</v>
      </c>
      <c r="F442">
        <v>1</v>
      </c>
      <c r="G442">
        <v>27</v>
      </c>
      <c r="H442">
        <v>1</v>
      </c>
      <c r="I442" t="s">
        <v>530</v>
      </c>
      <c r="J442" t="s">
        <v>3</v>
      </c>
      <c r="K442" t="s">
        <v>531</v>
      </c>
      <c r="L442">
        <v>1191</v>
      </c>
      <c r="N442">
        <v>1013</v>
      </c>
      <c r="O442" t="s">
        <v>532</v>
      </c>
      <c r="P442" t="s">
        <v>532</v>
      </c>
      <c r="Q442">
        <v>1</v>
      </c>
      <c r="X442">
        <v>6.22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 t="s">
        <v>3</v>
      </c>
      <c r="AG442">
        <v>6.22</v>
      </c>
      <c r="AH442">
        <v>2</v>
      </c>
      <c r="AI442">
        <v>55577394</v>
      </c>
      <c r="AJ442">
        <v>458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</row>
    <row r="443" spans="1:44" x14ac:dyDescent="0.2">
      <c r="A443">
        <f>ROW(Source!A1598)</f>
        <v>1598</v>
      </c>
      <c r="B443">
        <v>55577400</v>
      </c>
      <c r="C443">
        <v>55577393</v>
      </c>
      <c r="D443">
        <v>52278256</v>
      </c>
      <c r="E443">
        <v>1</v>
      </c>
      <c r="F443">
        <v>1</v>
      </c>
      <c r="G443">
        <v>27</v>
      </c>
      <c r="H443">
        <v>3</v>
      </c>
      <c r="I443" t="s">
        <v>550</v>
      </c>
      <c r="J443" t="s">
        <v>551</v>
      </c>
      <c r="K443" t="s">
        <v>552</v>
      </c>
      <c r="L443">
        <v>1339</v>
      </c>
      <c r="N443">
        <v>1007</v>
      </c>
      <c r="O443" t="s">
        <v>175</v>
      </c>
      <c r="P443" t="s">
        <v>175</v>
      </c>
      <c r="Q443">
        <v>1</v>
      </c>
      <c r="X443">
        <v>0.29899999999999999</v>
      </c>
      <c r="Y443">
        <v>590.78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 t="s">
        <v>3</v>
      </c>
      <c r="AG443">
        <v>0.29899999999999999</v>
      </c>
      <c r="AH443">
        <v>2</v>
      </c>
      <c r="AI443">
        <v>55577395</v>
      </c>
      <c r="AJ443">
        <v>459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</row>
    <row r="444" spans="1:44" x14ac:dyDescent="0.2">
      <c r="A444">
        <f>ROW(Source!A1598)</f>
        <v>1598</v>
      </c>
      <c r="B444">
        <v>55577401</v>
      </c>
      <c r="C444">
        <v>55577393</v>
      </c>
      <c r="D444">
        <v>52277204</v>
      </c>
      <c r="E444">
        <v>1</v>
      </c>
      <c r="F444">
        <v>1</v>
      </c>
      <c r="G444">
        <v>27</v>
      </c>
      <c r="H444">
        <v>3</v>
      </c>
      <c r="I444" t="s">
        <v>553</v>
      </c>
      <c r="J444" t="s">
        <v>554</v>
      </c>
      <c r="K444" t="s">
        <v>555</v>
      </c>
      <c r="L444">
        <v>1348</v>
      </c>
      <c r="N444">
        <v>1009</v>
      </c>
      <c r="O444" t="s">
        <v>120</v>
      </c>
      <c r="P444" t="s">
        <v>120</v>
      </c>
      <c r="Q444">
        <v>1000</v>
      </c>
      <c r="X444">
        <v>0.107</v>
      </c>
      <c r="Y444">
        <v>4207.5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 t="s">
        <v>3</v>
      </c>
      <c r="AG444">
        <v>0.107</v>
      </c>
      <c r="AH444">
        <v>2</v>
      </c>
      <c r="AI444">
        <v>55577396</v>
      </c>
      <c r="AJ444">
        <v>460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</row>
    <row r="445" spans="1:44" x14ac:dyDescent="0.2">
      <c r="A445">
        <f>ROW(Source!A1598)</f>
        <v>1598</v>
      </c>
      <c r="B445">
        <v>55577402</v>
      </c>
      <c r="C445">
        <v>55577393</v>
      </c>
      <c r="D445">
        <v>52279001</v>
      </c>
      <c r="E445">
        <v>1</v>
      </c>
      <c r="F445">
        <v>1</v>
      </c>
      <c r="G445">
        <v>27</v>
      </c>
      <c r="H445">
        <v>3</v>
      </c>
      <c r="I445" t="s">
        <v>556</v>
      </c>
      <c r="J445" t="s">
        <v>557</v>
      </c>
      <c r="K445" t="s">
        <v>558</v>
      </c>
      <c r="L445">
        <v>1339</v>
      </c>
      <c r="N445">
        <v>1007</v>
      </c>
      <c r="O445" t="s">
        <v>175</v>
      </c>
      <c r="P445" t="s">
        <v>175</v>
      </c>
      <c r="Q445">
        <v>1</v>
      </c>
      <c r="X445">
        <v>7.6999999999999999E-2</v>
      </c>
      <c r="Y445">
        <v>35.25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 t="s">
        <v>3</v>
      </c>
      <c r="AG445">
        <v>7.6999999999999999E-2</v>
      </c>
      <c r="AH445">
        <v>2</v>
      </c>
      <c r="AI445">
        <v>55577397</v>
      </c>
      <c r="AJ445">
        <v>461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</row>
    <row r="446" spans="1:44" x14ac:dyDescent="0.2">
      <c r="A446">
        <f>ROW(Source!A1598)</f>
        <v>1598</v>
      </c>
      <c r="B446">
        <v>55577403</v>
      </c>
      <c r="C446">
        <v>55577393</v>
      </c>
      <c r="D446">
        <v>52281688</v>
      </c>
      <c r="E446">
        <v>1</v>
      </c>
      <c r="F446">
        <v>1</v>
      </c>
      <c r="G446">
        <v>27</v>
      </c>
      <c r="H446">
        <v>3</v>
      </c>
      <c r="I446" t="s">
        <v>270</v>
      </c>
      <c r="J446" t="s">
        <v>272</v>
      </c>
      <c r="K446" t="s">
        <v>271</v>
      </c>
      <c r="L446">
        <v>1354</v>
      </c>
      <c r="N446">
        <v>1010</v>
      </c>
      <c r="O446" t="s">
        <v>180</v>
      </c>
      <c r="P446" t="s">
        <v>180</v>
      </c>
      <c r="Q446">
        <v>1</v>
      </c>
      <c r="X446">
        <v>10</v>
      </c>
      <c r="Y446">
        <v>236.53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 t="s">
        <v>3</v>
      </c>
      <c r="AG446">
        <v>10</v>
      </c>
      <c r="AH446">
        <v>2</v>
      </c>
      <c r="AI446">
        <v>55577398</v>
      </c>
      <c r="AJ446">
        <v>462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 x14ac:dyDescent="0.2">
      <c r="A447">
        <f>ROW(Source!A1600)</f>
        <v>1600</v>
      </c>
      <c r="B447">
        <v>55577411</v>
      </c>
      <c r="C447">
        <v>55577405</v>
      </c>
      <c r="D447">
        <v>52263930</v>
      </c>
      <c r="E447">
        <v>27</v>
      </c>
      <c r="F447">
        <v>1</v>
      </c>
      <c r="G447">
        <v>27</v>
      </c>
      <c r="H447">
        <v>1</v>
      </c>
      <c r="I447" t="s">
        <v>530</v>
      </c>
      <c r="J447" t="s">
        <v>3</v>
      </c>
      <c r="K447" t="s">
        <v>531</v>
      </c>
      <c r="L447">
        <v>1191</v>
      </c>
      <c r="N447">
        <v>1013</v>
      </c>
      <c r="O447" t="s">
        <v>532</v>
      </c>
      <c r="P447" t="s">
        <v>532</v>
      </c>
      <c r="Q447">
        <v>1</v>
      </c>
      <c r="X447">
        <v>6.22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1</v>
      </c>
      <c r="AF447" t="s">
        <v>3</v>
      </c>
      <c r="AG447">
        <v>6.22</v>
      </c>
      <c r="AH447">
        <v>2</v>
      </c>
      <c r="AI447">
        <v>55577406</v>
      </c>
      <c r="AJ447">
        <v>463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</row>
    <row r="448" spans="1:44" x14ac:dyDescent="0.2">
      <c r="A448">
        <f>ROW(Source!A1600)</f>
        <v>1600</v>
      </c>
      <c r="B448">
        <v>55577412</v>
      </c>
      <c r="C448">
        <v>55577405</v>
      </c>
      <c r="D448">
        <v>52278256</v>
      </c>
      <c r="E448">
        <v>1</v>
      </c>
      <c r="F448">
        <v>1</v>
      </c>
      <c r="G448">
        <v>27</v>
      </c>
      <c r="H448">
        <v>3</v>
      </c>
      <c r="I448" t="s">
        <v>550</v>
      </c>
      <c r="J448" t="s">
        <v>551</v>
      </c>
      <c r="K448" t="s">
        <v>552</v>
      </c>
      <c r="L448">
        <v>1339</v>
      </c>
      <c r="N448">
        <v>1007</v>
      </c>
      <c r="O448" t="s">
        <v>175</v>
      </c>
      <c r="P448" t="s">
        <v>175</v>
      </c>
      <c r="Q448">
        <v>1</v>
      </c>
      <c r="X448">
        <v>0.29899999999999999</v>
      </c>
      <c r="Y448">
        <v>590.78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 t="s">
        <v>3</v>
      </c>
      <c r="AG448">
        <v>0.29899999999999999</v>
      </c>
      <c r="AH448">
        <v>2</v>
      </c>
      <c r="AI448">
        <v>55577407</v>
      </c>
      <c r="AJ448">
        <v>464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</row>
    <row r="449" spans="1:44" x14ac:dyDescent="0.2">
      <c r="A449">
        <f>ROW(Source!A1600)</f>
        <v>1600</v>
      </c>
      <c r="B449">
        <v>55577413</v>
      </c>
      <c r="C449">
        <v>55577405</v>
      </c>
      <c r="D449">
        <v>52277204</v>
      </c>
      <c r="E449">
        <v>1</v>
      </c>
      <c r="F449">
        <v>1</v>
      </c>
      <c r="G449">
        <v>27</v>
      </c>
      <c r="H449">
        <v>3</v>
      </c>
      <c r="I449" t="s">
        <v>553</v>
      </c>
      <c r="J449" t="s">
        <v>554</v>
      </c>
      <c r="K449" t="s">
        <v>555</v>
      </c>
      <c r="L449">
        <v>1348</v>
      </c>
      <c r="N449">
        <v>1009</v>
      </c>
      <c r="O449" t="s">
        <v>120</v>
      </c>
      <c r="P449" t="s">
        <v>120</v>
      </c>
      <c r="Q449">
        <v>1000</v>
      </c>
      <c r="X449">
        <v>0.107</v>
      </c>
      <c r="Y449">
        <v>4207.5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 t="s">
        <v>3</v>
      </c>
      <c r="AG449">
        <v>0.107</v>
      </c>
      <c r="AH449">
        <v>2</v>
      </c>
      <c r="AI449">
        <v>55577408</v>
      </c>
      <c r="AJ449">
        <v>465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</row>
    <row r="450" spans="1:44" x14ac:dyDescent="0.2">
      <c r="A450">
        <f>ROW(Source!A1600)</f>
        <v>1600</v>
      </c>
      <c r="B450">
        <v>55577414</v>
      </c>
      <c r="C450">
        <v>55577405</v>
      </c>
      <c r="D450">
        <v>52279001</v>
      </c>
      <c r="E450">
        <v>1</v>
      </c>
      <c r="F450">
        <v>1</v>
      </c>
      <c r="G450">
        <v>27</v>
      </c>
      <c r="H450">
        <v>3</v>
      </c>
      <c r="I450" t="s">
        <v>556</v>
      </c>
      <c r="J450" t="s">
        <v>557</v>
      </c>
      <c r="K450" t="s">
        <v>558</v>
      </c>
      <c r="L450">
        <v>1339</v>
      </c>
      <c r="N450">
        <v>1007</v>
      </c>
      <c r="O450" t="s">
        <v>175</v>
      </c>
      <c r="P450" t="s">
        <v>175</v>
      </c>
      <c r="Q450">
        <v>1</v>
      </c>
      <c r="X450">
        <v>7.6999999999999999E-2</v>
      </c>
      <c r="Y450">
        <v>35.25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 t="s">
        <v>3</v>
      </c>
      <c r="AG450">
        <v>7.6999999999999999E-2</v>
      </c>
      <c r="AH450">
        <v>2</v>
      </c>
      <c r="AI450">
        <v>55577409</v>
      </c>
      <c r="AJ450">
        <v>466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</row>
    <row r="451" spans="1:44" x14ac:dyDescent="0.2">
      <c r="A451">
        <f>ROW(Source!A1600)</f>
        <v>1600</v>
      </c>
      <c r="B451">
        <v>55577415</v>
      </c>
      <c r="C451">
        <v>55577405</v>
      </c>
      <c r="D451">
        <v>52281688</v>
      </c>
      <c r="E451">
        <v>1</v>
      </c>
      <c r="F451">
        <v>1</v>
      </c>
      <c r="G451">
        <v>27</v>
      </c>
      <c r="H451">
        <v>3</v>
      </c>
      <c r="I451" t="s">
        <v>270</v>
      </c>
      <c r="J451" t="s">
        <v>272</v>
      </c>
      <c r="K451" t="s">
        <v>271</v>
      </c>
      <c r="L451">
        <v>1354</v>
      </c>
      <c r="N451">
        <v>1010</v>
      </c>
      <c r="O451" t="s">
        <v>180</v>
      </c>
      <c r="P451" t="s">
        <v>180</v>
      </c>
      <c r="Q451">
        <v>1</v>
      </c>
      <c r="X451">
        <v>10</v>
      </c>
      <c r="Y451">
        <v>236.53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 t="s">
        <v>3</v>
      </c>
      <c r="AG451">
        <v>10</v>
      </c>
      <c r="AH451">
        <v>2</v>
      </c>
      <c r="AI451">
        <v>55577410</v>
      </c>
      <c r="AJ451">
        <v>467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</row>
    <row r="452" spans="1:44" x14ac:dyDescent="0.2">
      <c r="A452">
        <f>ROW(Source!A1602)</f>
        <v>1602</v>
      </c>
      <c r="B452">
        <v>55577423</v>
      </c>
      <c r="C452">
        <v>55577417</v>
      </c>
      <c r="D452">
        <v>52263930</v>
      </c>
      <c r="E452">
        <v>27</v>
      </c>
      <c r="F452">
        <v>1</v>
      </c>
      <c r="G452">
        <v>27</v>
      </c>
      <c r="H452">
        <v>1</v>
      </c>
      <c r="I452" t="s">
        <v>530</v>
      </c>
      <c r="J452" t="s">
        <v>3</v>
      </c>
      <c r="K452" t="s">
        <v>531</v>
      </c>
      <c r="L452">
        <v>1191</v>
      </c>
      <c r="N452">
        <v>1013</v>
      </c>
      <c r="O452" t="s">
        <v>532</v>
      </c>
      <c r="P452" t="s">
        <v>532</v>
      </c>
      <c r="Q452">
        <v>1</v>
      </c>
      <c r="X452">
        <v>6.22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1</v>
      </c>
      <c r="AF452" t="s">
        <v>3</v>
      </c>
      <c r="AG452">
        <v>6.22</v>
      </c>
      <c r="AH452">
        <v>2</v>
      </c>
      <c r="AI452">
        <v>55577418</v>
      </c>
      <c r="AJ452">
        <v>468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</row>
    <row r="453" spans="1:44" x14ac:dyDescent="0.2">
      <c r="A453">
        <f>ROW(Source!A1602)</f>
        <v>1602</v>
      </c>
      <c r="B453">
        <v>55577424</v>
      </c>
      <c r="C453">
        <v>55577417</v>
      </c>
      <c r="D453">
        <v>52278256</v>
      </c>
      <c r="E453">
        <v>1</v>
      </c>
      <c r="F453">
        <v>1</v>
      </c>
      <c r="G453">
        <v>27</v>
      </c>
      <c r="H453">
        <v>3</v>
      </c>
      <c r="I453" t="s">
        <v>550</v>
      </c>
      <c r="J453" t="s">
        <v>551</v>
      </c>
      <c r="K453" t="s">
        <v>552</v>
      </c>
      <c r="L453">
        <v>1339</v>
      </c>
      <c r="N453">
        <v>1007</v>
      </c>
      <c r="O453" t="s">
        <v>175</v>
      </c>
      <c r="P453" t="s">
        <v>175</v>
      </c>
      <c r="Q453">
        <v>1</v>
      </c>
      <c r="X453">
        <v>0.29899999999999999</v>
      </c>
      <c r="Y453">
        <v>590.78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 t="s">
        <v>3</v>
      </c>
      <c r="AG453">
        <v>0.29899999999999999</v>
      </c>
      <c r="AH453">
        <v>2</v>
      </c>
      <c r="AI453">
        <v>55577419</v>
      </c>
      <c r="AJ453">
        <v>469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</row>
    <row r="454" spans="1:44" x14ac:dyDescent="0.2">
      <c r="A454">
        <f>ROW(Source!A1602)</f>
        <v>1602</v>
      </c>
      <c r="B454">
        <v>55577425</v>
      </c>
      <c r="C454">
        <v>55577417</v>
      </c>
      <c r="D454">
        <v>52277204</v>
      </c>
      <c r="E454">
        <v>1</v>
      </c>
      <c r="F454">
        <v>1</v>
      </c>
      <c r="G454">
        <v>27</v>
      </c>
      <c r="H454">
        <v>3</v>
      </c>
      <c r="I454" t="s">
        <v>553</v>
      </c>
      <c r="J454" t="s">
        <v>554</v>
      </c>
      <c r="K454" t="s">
        <v>555</v>
      </c>
      <c r="L454">
        <v>1348</v>
      </c>
      <c r="N454">
        <v>1009</v>
      </c>
      <c r="O454" t="s">
        <v>120</v>
      </c>
      <c r="P454" t="s">
        <v>120</v>
      </c>
      <c r="Q454">
        <v>1000</v>
      </c>
      <c r="X454">
        <v>0.107</v>
      </c>
      <c r="Y454">
        <v>4207.5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 t="s">
        <v>3</v>
      </c>
      <c r="AG454">
        <v>0.107</v>
      </c>
      <c r="AH454">
        <v>2</v>
      </c>
      <c r="AI454">
        <v>55577420</v>
      </c>
      <c r="AJ454">
        <v>470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</row>
    <row r="455" spans="1:44" x14ac:dyDescent="0.2">
      <c r="A455">
        <f>ROW(Source!A1602)</f>
        <v>1602</v>
      </c>
      <c r="B455">
        <v>55577426</v>
      </c>
      <c r="C455">
        <v>55577417</v>
      </c>
      <c r="D455">
        <v>52279001</v>
      </c>
      <c r="E455">
        <v>1</v>
      </c>
      <c r="F455">
        <v>1</v>
      </c>
      <c r="G455">
        <v>27</v>
      </c>
      <c r="H455">
        <v>3</v>
      </c>
      <c r="I455" t="s">
        <v>556</v>
      </c>
      <c r="J455" t="s">
        <v>557</v>
      </c>
      <c r="K455" t="s">
        <v>558</v>
      </c>
      <c r="L455">
        <v>1339</v>
      </c>
      <c r="N455">
        <v>1007</v>
      </c>
      <c r="O455" t="s">
        <v>175</v>
      </c>
      <c r="P455" t="s">
        <v>175</v>
      </c>
      <c r="Q455">
        <v>1</v>
      </c>
      <c r="X455">
        <v>7.6999999999999999E-2</v>
      </c>
      <c r="Y455">
        <v>35.25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 t="s">
        <v>3</v>
      </c>
      <c r="AG455">
        <v>7.6999999999999999E-2</v>
      </c>
      <c r="AH455">
        <v>2</v>
      </c>
      <c r="AI455">
        <v>55577421</v>
      </c>
      <c r="AJ455">
        <v>471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 x14ac:dyDescent="0.2">
      <c r="A456">
        <f>ROW(Source!A1602)</f>
        <v>1602</v>
      </c>
      <c r="B456">
        <v>55577427</v>
      </c>
      <c r="C456">
        <v>55577417</v>
      </c>
      <c r="D456">
        <v>52281688</v>
      </c>
      <c r="E456">
        <v>1</v>
      </c>
      <c r="F456">
        <v>1</v>
      </c>
      <c r="G456">
        <v>27</v>
      </c>
      <c r="H456">
        <v>3</v>
      </c>
      <c r="I456" t="s">
        <v>270</v>
      </c>
      <c r="J456" t="s">
        <v>272</v>
      </c>
      <c r="K456" t="s">
        <v>271</v>
      </c>
      <c r="L456">
        <v>1354</v>
      </c>
      <c r="N456">
        <v>1010</v>
      </c>
      <c r="O456" t="s">
        <v>180</v>
      </c>
      <c r="P456" t="s">
        <v>180</v>
      </c>
      <c r="Q456">
        <v>1</v>
      </c>
      <c r="X456">
        <v>10</v>
      </c>
      <c r="Y456">
        <v>236.53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 t="s">
        <v>3</v>
      </c>
      <c r="AG456">
        <v>10</v>
      </c>
      <c r="AH456">
        <v>2</v>
      </c>
      <c r="AI456">
        <v>55577422</v>
      </c>
      <c r="AJ456">
        <v>472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</row>
    <row r="457" spans="1:44" x14ac:dyDescent="0.2">
      <c r="A457">
        <f>ROW(Source!A1604)</f>
        <v>1604</v>
      </c>
      <c r="B457">
        <v>55577435</v>
      </c>
      <c r="C457">
        <v>55577429</v>
      </c>
      <c r="D457">
        <v>52263930</v>
      </c>
      <c r="E457">
        <v>27</v>
      </c>
      <c r="F457">
        <v>1</v>
      </c>
      <c r="G457">
        <v>27</v>
      </c>
      <c r="H457">
        <v>1</v>
      </c>
      <c r="I457" t="s">
        <v>530</v>
      </c>
      <c r="J457" t="s">
        <v>3</v>
      </c>
      <c r="K457" t="s">
        <v>531</v>
      </c>
      <c r="L457">
        <v>1191</v>
      </c>
      <c r="N457">
        <v>1013</v>
      </c>
      <c r="O457" t="s">
        <v>532</v>
      </c>
      <c r="P457" t="s">
        <v>532</v>
      </c>
      <c r="Q457">
        <v>1</v>
      </c>
      <c r="X457">
        <v>6.22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 t="s">
        <v>3</v>
      </c>
      <c r="AG457">
        <v>6.22</v>
      </c>
      <c r="AH457">
        <v>2</v>
      </c>
      <c r="AI457">
        <v>55577430</v>
      </c>
      <c r="AJ457">
        <v>473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</row>
    <row r="458" spans="1:44" x14ac:dyDescent="0.2">
      <c r="A458">
        <f>ROW(Source!A1604)</f>
        <v>1604</v>
      </c>
      <c r="B458">
        <v>55577436</v>
      </c>
      <c r="C458">
        <v>55577429</v>
      </c>
      <c r="D458">
        <v>52278256</v>
      </c>
      <c r="E458">
        <v>1</v>
      </c>
      <c r="F458">
        <v>1</v>
      </c>
      <c r="G458">
        <v>27</v>
      </c>
      <c r="H458">
        <v>3</v>
      </c>
      <c r="I458" t="s">
        <v>550</v>
      </c>
      <c r="J458" t="s">
        <v>551</v>
      </c>
      <c r="K458" t="s">
        <v>552</v>
      </c>
      <c r="L458">
        <v>1339</v>
      </c>
      <c r="N458">
        <v>1007</v>
      </c>
      <c r="O458" t="s">
        <v>175</v>
      </c>
      <c r="P458" t="s">
        <v>175</v>
      </c>
      <c r="Q458">
        <v>1</v>
      </c>
      <c r="X458">
        <v>0.29899999999999999</v>
      </c>
      <c r="Y458">
        <v>590.78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 t="s">
        <v>3</v>
      </c>
      <c r="AG458">
        <v>0.29899999999999999</v>
      </c>
      <c r="AH458">
        <v>2</v>
      </c>
      <c r="AI458">
        <v>55577431</v>
      </c>
      <c r="AJ458">
        <v>474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</row>
    <row r="459" spans="1:44" x14ac:dyDescent="0.2">
      <c r="A459">
        <f>ROW(Source!A1604)</f>
        <v>1604</v>
      </c>
      <c r="B459">
        <v>55577437</v>
      </c>
      <c r="C459">
        <v>55577429</v>
      </c>
      <c r="D459">
        <v>52277204</v>
      </c>
      <c r="E459">
        <v>1</v>
      </c>
      <c r="F459">
        <v>1</v>
      </c>
      <c r="G459">
        <v>27</v>
      </c>
      <c r="H459">
        <v>3</v>
      </c>
      <c r="I459" t="s">
        <v>553</v>
      </c>
      <c r="J459" t="s">
        <v>554</v>
      </c>
      <c r="K459" t="s">
        <v>555</v>
      </c>
      <c r="L459">
        <v>1348</v>
      </c>
      <c r="N459">
        <v>1009</v>
      </c>
      <c r="O459" t="s">
        <v>120</v>
      </c>
      <c r="P459" t="s">
        <v>120</v>
      </c>
      <c r="Q459">
        <v>1000</v>
      </c>
      <c r="X459">
        <v>0.107</v>
      </c>
      <c r="Y459">
        <v>4207.5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 t="s">
        <v>3</v>
      </c>
      <c r="AG459">
        <v>0.107</v>
      </c>
      <c r="AH459">
        <v>2</v>
      </c>
      <c r="AI459">
        <v>55577432</v>
      </c>
      <c r="AJ459">
        <v>475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</row>
    <row r="460" spans="1:44" x14ac:dyDescent="0.2">
      <c r="A460">
        <f>ROW(Source!A1604)</f>
        <v>1604</v>
      </c>
      <c r="B460">
        <v>55577438</v>
      </c>
      <c r="C460">
        <v>55577429</v>
      </c>
      <c r="D460">
        <v>52279001</v>
      </c>
      <c r="E460">
        <v>1</v>
      </c>
      <c r="F460">
        <v>1</v>
      </c>
      <c r="G460">
        <v>27</v>
      </c>
      <c r="H460">
        <v>3</v>
      </c>
      <c r="I460" t="s">
        <v>556</v>
      </c>
      <c r="J460" t="s">
        <v>557</v>
      </c>
      <c r="K460" t="s">
        <v>558</v>
      </c>
      <c r="L460">
        <v>1339</v>
      </c>
      <c r="N460">
        <v>1007</v>
      </c>
      <c r="O460" t="s">
        <v>175</v>
      </c>
      <c r="P460" t="s">
        <v>175</v>
      </c>
      <c r="Q460">
        <v>1</v>
      </c>
      <c r="X460">
        <v>7.6999999999999999E-2</v>
      </c>
      <c r="Y460">
        <v>35.25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 t="s">
        <v>3</v>
      </c>
      <c r="AG460">
        <v>7.6999999999999999E-2</v>
      </c>
      <c r="AH460">
        <v>2</v>
      </c>
      <c r="AI460">
        <v>55577433</v>
      </c>
      <c r="AJ460">
        <v>476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</row>
    <row r="461" spans="1:44" x14ac:dyDescent="0.2">
      <c r="A461">
        <f>ROW(Source!A1604)</f>
        <v>1604</v>
      </c>
      <c r="B461">
        <v>55577439</v>
      </c>
      <c r="C461">
        <v>55577429</v>
      </c>
      <c r="D461">
        <v>52281688</v>
      </c>
      <c r="E461">
        <v>1</v>
      </c>
      <c r="F461">
        <v>1</v>
      </c>
      <c r="G461">
        <v>27</v>
      </c>
      <c r="H461">
        <v>3</v>
      </c>
      <c r="I461" t="s">
        <v>270</v>
      </c>
      <c r="J461" t="s">
        <v>272</v>
      </c>
      <c r="K461" t="s">
        <v>271</v>
      </c>
      <c r="L461">
        <v>1354</v>
      </c>
      <c r="N461">
        <v>1010</v>
      </c>
      <c r="O461" t="s">
        <v>180</v>
      </c>
      <c r="P461" t="s">
        <v>180</v>
      </c>
      <c r="Q461">
        <v>1</v>
      </c>
      <c r="X461">
        <v>10</v>
      </c>
      <c r="Y461">
        <v>236.53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 t="s">
        <v>3</v>
      </c>
      <c r="AG461">
        <v>10</v>
      </c>
      <c r="AH461">
        <v>2</v>
      </c>
      <c r="AI461">
        <v>55577434</v>
      </c>
      <c r="AJ461">
        <v>477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</row>
    <row r="462" spans="1:44" x14ac:dyDescent="0.2">
      <c r="A462">
        <f>ROW(Source!A1646)</f>
        <v>1646</v>
      </c>
      <c r="B462">
        <v>55577557</v>
      </c>
      <c r="C462">
        <v>55577553</v>
      </c>
      <c r="D462">
        <v>52263930</v>
      </c>
      <c r="E462">
        <v>27</v>
      </c>
      <c r="F462">
        <v>1</v>
      </c>
      <c r="G462">
        <v>27</v>
      </c>
      <c r="H462">
        <v>1</v>
      </c>
      <c r="I462" t="s">
        <v>530</v>
      </c>
      <c r="J462" t="s">
        <v>3</v>
      </c>
      <c r="K462" t="s">
        <v>531</v>
      </c>
      <c r="L462">
        <v>1191</v>
      </c>
      <c r="N462">
        <v>1013</v>
      </c>
      <c r="O462" t="s">
        <v>532</v>
      </c>
      <c r="P462" t="s">
        <v>532</v>
      </c>
      <c r="Q462">
        <v>1</v>
      </c>
      <c r="X462">
        <v>1.59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 t="s">
        <v>3</v>
      </c>
      <c r="AG462">
        <v>1.59</v>
      </c>
      <c r="AH462">
        <v>2</v>
      </c>
      <c r="AI462">
        <v>55577554</v>
      </c>
      <c r="AJ462">
        <v>478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 x14ac:dyDescent="0.2">
      <c r="A463">
        <f>ROW(Source!A1646)</f>
        <v>1646</v>
      </c>
      <c r="B463">
        <v>55577558</v>
      </c>
      <c r="C463">
        <v>55577553</v>
      </c>
      <c r="D463">
        <v>52276100</v>
      </c>
      <c r="E463">
        <v>1</v>
      </c>
      <c r="F463">
        <v>1</v>
      </c>
      <c r="G463">
        <v>27</v>
      </c>
      <c r="H463">
        <v>2</v>
      </c>
      <c r="I463" t="s">
        <v>617</v>
      </c>
      <c r="J463" t="s">
        <v>618</v>
      </c>
      <c r="K463" t="s">
        <v>619</v>
      </c>
      <c r="L463">
        <v>1368</v>
      </c>
      <c r="N463">
        <v>1011</v>
      </c>
      <c r="O463" t="s">
        <v>536</v>
      </c>
      <c r="P463" t="s">
        <v>536</v>
      </c>
      <c r="Q463">
        <v>1</v>
      </c>
      <c r="X463">
        <v>4.9800000000000004</v>
      </c>
      <c r="Y463">
        <v>0</v>
      </c>
      <c r="Z463">
        <v>1493.72</v>
      </c>
      <c r="AA463">
        <v>566.86</v>
      </c>
      <c r="AB463">
        <v>0</v>
      </c>
      <c r="AC463">
        <v>0</v>
      </c>
      <c r="AD463">
        <v>1</v>
      </c>
      <c r="AE463">
        <v>0</v>
      </c>
      <c r="AF463" t="s">
        <v>3</v>
      </c>
      <c r="AG463">
        <v>4.9800000000000004</v>
      </c>
      <c r="AH463">
        <v>2</v>
      </c>
      <c r="AI463">
        <v>55577555</v>
      </c>
      <c r="AJ463">
        <v>479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</row>
    <row r="464" spans="1:44" x14ac:dyDescent="0.2">
      <c r="A464">
        <f>ROW(Source!A1646)</f>
        <v>1646</v>
      </c>
      <c r="B464">
        <v>55577559</v>
      </c>
      <c r="C464">
        <v>55577553</v>
      </c>
      <c r="D464">
        <v>52276123</v>
      </c>
      <c r="E464">
        <v>1</v>
      </c>
      <c r="F464">
        <v>1</v>
      </c>
      <c r="G464">
        <v>27</v>
      </c>
      <c r="H464">
        <v>2</v>
      </c>
      <c r="I464" t="s">
        <v>620</v>
      </c>
      <c r="J464" t="s">
        <v>621</v>
      </c>
      <c r="K464" t="s">
        <v>622</v>
      </c>
      <c r="L464">
        <v>1368</v>
      </c>
      <c r="N464">
        <v>1011</v>
      </c>
      <c r="O464" t="s">
        <v>536</v>
      </c>
      <c r="P464" t="s">
        <v>536</v>
      </c>
      <c r="Q464">
        <v>1</v>
      </c>
      <c r="X464">
        <v>1.25</v>
      </c>
      <c r="Y464">
        <v>0</v>
      </c>
      <c r="Z464">
        <v>1072.23</v>
      </c>
      <c r="AA464">
        <v>488.73</v>
      </c>
      <c r="AB464">
        <v>0</v>
      </c>
      <c r="AC464">
        <v>0</v>
      </c>
      <c r="AD464">
        <v>1</v>
      </c>
      <c r="AE464">
        <v>0</v>
      </c>
      <c r="AF464" t="s">
        <v>3</v>
      </c>
      <c r="AG464">
        <v>1.25</v>
      </c>
      <c r="AH464">
        <v>2</v>
      </c>
      <c r="AI464">
        <v>55577556</v>
      </c>
      <c r="AJ464">
        <v>480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</row>
    <row r="465" spans="1:44" x14ac:dyDescent="0.2">
      <c r="A465">
        <f>ROW(Source!A1647)</f>
        <v>1647</v>
      </c>
      <c r="B465">
        <v>55577562</v>
      </c>
      <c r="C465">
        <v>55577560</v>
      </c>
      <c r="D465">
        <v>52263930</v>
      </c>
      <c r="E465">
        <v>27</v>
      </c>
      <c r="F465">
        <v>1</v>
      </c>
      <c r="G465">
        <v>27</v>
      </c>
      <c r="H465">
        <v>1</v>
      </c>
      <c r="I465" t="s">
        <v>530</v>
      </c>
      <c r="J465" t="s">
        <v>3</v>
      </c>
      <c r="K465" t="s">
        <v>531</v>
      </c>
      <c r="L465">
        <v>1191</v>
      </c>
      <c r="N465">
        <v>1013</v>
      </c>
      <c r="O465" t="s">
        <v>532</v>
      </c>
      <c r="P465" t="s">
        <v>532</v>
      </c>
      <c r="Q465">
        <v>1</v>
      </c>
      <c r="X465">
        <v>221.6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 t="s">
        <v>3</v>
      </c>
      <c r="AG465">
        <v>221.6</v>
      </c>
      <c r="AH465">
        <v>2</v>
      </c>
      <c r="AI465">
        <v>55577561</v>
      </c>
      <c r="AJ465">
        <v>481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</row>
    <row r="466" spans="1:44" x14ac:dyDescent="0.2">
      <c r="A466">
        <f>ROW(Source!A1648)</f>
        <v>1648</v>
      </c>
      <c r="B466">
        <v>55577565</v>
      </c>
      <c r="C466">
        <v>55577563</v>
      </c>
      <c r="D466">
        <v>52276122</v>
      </c>
      <c r="E466">
        <v>1</v>
      </c>
      <c r="F466">
        <v>1</v>
      </c>
      <c r="G466">
        <v>27</v>
      </c>
      <c r="H466">
        <v>2</v>
      </c>
      <c r="I466" t="s">
        <v>623</v>
      </c>
      <c r="J466" t="s">
        <v>624</v>
      </c>
      <c r="K466" t="s">
        <v>625</v>
      </c>
      <c r="L466">
        <v>1368</v>
      </c>
      <c r="N466">
        <v>1011</v>
      </c>
      <c r="O466" t="s">
        <v>536</v>
      </c>
      <c r="P466" t="s">
        <v>536</v>
      </c>
      <c r="Q466">
        <v>1</v>
      </c>
      <c r="X466">
        <v>0.31</v>
      </c>
      <c r="Y466">
        <v>0</v>
      </c>
      <c r="Z466">
        <v>956.79</v>
      </c>
      <c r="AA466">
        <v>359.44</v>
      </c>
      <c r="AB466">
        <v>0</v>
      </c>
      <c r="AC466">
        <v>0</v>
      </c>
      <c r="AD466">
        <v>1</v>
      </c>
      <c r="AE466">
        <v>0</v>
      </c>
      <c r="AF466" t="s">
        <v>3</v>
      </c>
      <c r="AG466">
        <v>0.31</v>
      </c>
      <c r="AH466">
        <v>2</v>
      </c>
      <c r="AI466">
        <v>55577564</v>
      </c>
      <c r="AJ466">
        <v>482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</row>
    <row r="467" spans="1:44" x14ac:dyDescent="0.2">
      <c r="A467">
        <f>ROW(Source!A1649)</f>
        <v>1649</v>
      </c>
      <c r="B467">
        <v>55577575</v>
      </c>
      <c r="C467">
        <v>55577566</v>
      </c>
      <c r="D467">
        <v>52263930</v>
      </c>
      <c r="E467">
        <v>27</v>
      </c>
      <c r="F467">
        <v>1</v>
      </c>
      <c r="G467">
        <v>27</v>
      </c>
      <c r="H467">
        <v>1</v>
      </c>
      <c r="I467" t="s">
        <v>530</v>
      </c>
      <c r="J467" t="s">
        <v>3</v>
      </c>
      <c r="K467" t="s">
        <v>531</v>
      </c>
      <c r="L467">
        <v>1191</v>
      </c>
      <c r="N467">
        <v>1013</v>
      </c>
      <c r="O467" t="s">
        <v>532</v>
      </c>
      <c r="P467" t="s">
        <v>532</v>
      </c>
      <c r="Q467">
        <v>1</v>
      </c>
      <c r="X467">
        <v>16.559999999999999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 t="s">
        <v>3</v>
      </c>
      <c r="AG467">
        <v>16.559999999999999</v>
      </c>
      <c r="AH467">
        <v>2</v>
      </c>
      <c r="AI467">
        <v>55577567</v>
      </c>
      <c r="AJ467">
        <v>483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</row>
    <row r="468" spans="1:44" x14ac:dyDescent="0.2">
      <c r="A468">
        <f>ROW(Source!A1649)</f>
        <v>1649</v>
      </c>
      <c r="B468">
        <v>55577576</v>
      </c>
      <c r="C468">
        <v>55577566</v>
      </c>
      <c r="D468">
        <v>52276145</v>
      </c>
      <c r="E468">
        <v>1</v>
      </c>
      <c r="F468">
        <v>1</v>
      </c>
      <c r="G468">
        <v>27</v>
      </c>
      <c r="H468">
        <v>2</v>
      </c>
      <c r="I468" t="s">
        <v>626</v>
      </c>
      <c r="J468" t="s">
        <v>627</v>
      </c>
      <c r="K468" t="s">
        <v>628</v>
      </c>
      <c r="L468">
        <v>1368</v>
      </c>
      <c r="N468">
        <v>1011</v>
      </c>
      <c r="O468" t="s">
        <v>536</v>
      </c>
      <c r="P468" t="s">
        <v>536</v>
      </c>
      <c r="Q468">
        <v>1</v>
      </c>
      <c r="X468">
        <v>2.08</v>
      </c>
      <c r="Y468">
        <v>0</v>
      </c>
      <c r="Z468">
        <v>740.94</v>
      </c>
      <c r="AA468">
        <v>413.22</v>
      </c>
      <c r="AB468">
        <v>0</v>
      </c>
      <c r="AC468">
        <v>0</v>
      </c>
      <c r="AD468">
        <v>1</v>
      </c>
      <c r="AE468">
        <v>0</v>
      </c>
      <c r="AF468" t="s">
        <v>3</v>
      </c>
      <c r="AG468">
        <v>2.08</v>
      </c>
      <c r="AH468">
        <v>2</v>
      </c>
      <c r="AI468">
        <v>55577568</v>
      </c>
      <c r="AJ468">
        <v>484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</row>
    <row r="469" spans="1:44" x14ac:dyDescent="0.2">
      <c r="A469">
        <f>ROW(Source!A1649)</f>
        <v>1649</v>
      </c>
      <c r="B469">
        <v>55577577</v>
      </c>
      <c r="C469">
        <v>55577566</v>
      </c>
      <c r="D469">
        <v>52276300</v>
      </c>
      <c r="E469">
        <v>1</v>
      </c>
      <c r="F469">
        <v>1</v>
      </c>
      <c r="G469">
        <v>27</v>
      </c>
      <c r="H469">
        <v>2</v>
      </c>
      <c r="I469" t="s">
        <v>629</v>
      </c>
      <c r="J469" t="s">
        <v>630</v>
      </c>
      <c r="K469" t="s">
        <v>631</v>
      </c>
      <c r="L469">
        <v>1368</v>
      </c>
      <c r="N469">
        <v>1011</v>
      </c>
      <c r="O469" t="s">
        <v>536</v>
      </c>
      <c r="P469" t="s">
        <v>536</v>
      </c>
      <c r="Q469">
        <v>1</v>
      </c>
      <c r="X469">
        <v>2.08</v>
      </c>
      <c r="Y469">
        <v>0</v>
      </c>
      <c r="Z469">
        <v>430.32</v>
      </c>
      <c r="AA469">
        <v>215.31</v>
      </c>
      <c r="AB469">
        <v>0</v>
      </c>
      <c r="AC469">
        <v>0</v>
      </c>
      <c r="AD469">
        <v>1</v>
      </c>
      <c r="AE469">
        <v>0</v>
      </c>
      <c r="AF469" t="s">
        <v>3</v>
      </c>
      <c r="AG469">
        <v>2.08</v>
      </c>
      <c r="AH469">
        <v>2</v>
      </c>
      <c r="AI469">
        <v>55577569</v>
      </c>
      <c r="AJ469">
        <v>485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</row>
    <row r="470" spans="1:44" x14ac:dyDescent="0.2">
      <c r="A470">
        <f>ROW(Source!A1649)</f>
        <v>1649</v>
      </c>
      <c r="B470">
        <v>55577578</v>
      </c>
      <c r="C470">
        <v>55577566</v>
      </c>
      <c r="D470">
        <v>52276303</v>
      </c>
      <c r="E470">
        <v>1</v>
      </c>
      <c r="F470">
        <v>1</v>
      </c>
      <c r="G470">
        <v>27</v>
      </c>
      <c r="H470">
        <v>2</v>
      </c>
      <c r="I470" t="s">
        <v>632</v>
      </c>
      <c r="J470" t="s">
        <v>633</v>
      </c>
      <c r="K470" t="s">
        <v>634</v>
      </c>
      <c r="L470">
        <v>1368</v>
      </c>
      <c r="N470">
        <v>1011</v>
      </c>
      <c r="O470" t="s">
        <v>536</v>
      </c>
      <c r="P470" t="s">
        <v>536</v>
      </c>
      <c r="Q470">
        <v>1</v>
      </c>
      <c r="X470">
        <v>0.81</v>
      </c>
      <c r="Y470">
        <v>0</v>
      </c>
      <c r="Z470">
        <v>2020.59</v>
      </c>
      <c r="AA470">
        <v>458.56</v>
      </c>
      <c r="AB470">
        <v>0</v>
      </c>
      <c r="AC470">
        <v>0</v>
      </c>
      <c r="AD470">
        <v>1</v>
      </c>
      <c r="AE470">
        <v>0</v>
      </c>
      <c r="AF470" t="s">
        <v>3</v>
      </c>
      <c r="AG470">
        <v>0.81</v>
      </c>
      <c r="AH470">
        <v>2</v>
      </c>
      <c r="AI470">
        <v>55577570</v>
      </c>
      <c r="AJ470">
        <v>486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 x14ac:dyDescent="0.2">
      <c r="A471">
        <f>ROW(Source!A1649)</f>
        <v>1649</v>
      </c>
      <c r="B471">
        <v>55577579</v>
      </c>
      <c r="C471">
        <v>55577566</v>
      </c>
      <c r="D471">
        <v>52276327</v>
      </c>
      <c r="E471">
        <v>1</v>
      </c>
      <c r="F471">
        <v>1</v>
      </c>
      <c r="G471">
        <v>27</v>
      </c>
      <c r="H471">
        <v>2</v>
      </c>
      <c r="I471" t="s">
        <v>635</v>
      </c>
      <c r="J471" t="s">
        <v>636</v>
      </c>
      <c r="K471" t="s">
        <v>637</v>
      </c>
      <c r="L471">
        <v>1368</v>
      </c>
      <c r="N471">
        <v>1011</v>
      </c>
      <c r="O471" t="s">
        <v>536</v>
      </c>
      <c r="P471" t="s">
        <v>536</v>
      </c>
      <c r="Q471">
        <v>1</v>
      </c>
      <c r="X471">
        <v>1.94</v>
      </c>
      <c r="Y471">
        <v>0</v>
      </c>
      <c r="Z471">
        <v>1412.71</v>
      </c>
      <c r="AA471">
        <v>641.32000000000005</v>
      </c>
      <c r="AB471">
        <v>0</v>
      </c>
      <c r="AC471">
        <v>0</v>
      </c>
      <c r="AD471">
        <v>1</v>
      </c>
      <c r="AE471">
        <v>0</v>
      </c>
      <c r="AF471" t="s">
        <v>3</v>
      </c>
      <c r="AG471">
        <v>1.94</v>
      </c>
      <c r="AH471">
        <v>2</v>
      </c>
      <c r="AI471">
        <v>55577571</v>
      </c>
      <c r="AJ471">
        <v>487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</row>
    <row r="472" spans="1:44" x14ac:dyDescent="0.2">
      <c r="A472">
        <f>ROW(Source!A1649)</f>
        <v>1649</v>
      </c>
      <c r="B472">
        <v>55577580</v>
      </c>
      <c r="C472">
        <v>55577566</v>
      </c>
      <c r="D472">
        <v>52276293</v>
      </c>
      <c r="E472">
        <v>1</v>
      </c>
      <c r="F472">
        <v>1</v>
      </c>
      <c r="G472">
        <v>27</v>
      </c>
      <c r="H472">
        <v>2</v>
      </c>
      <c r="I472" t="s">
        <v>638</v>
      </c>
      <c r="J472" t="s">
        <v>639</v>
      </c>
      <c r="K472" t="s">
        <v>640</v>
      </c>
      <c r="L472">
        <v>1368</v>
      </c>
      <c r="N472">
        <v>1011</v>
      </c>
      <c r="O472" t="s">
        <v>536</v>
      </c>
      <c r="P472" t="s">
        <v>536</v>
      </c>
      <c r="Q472">
        <v>1</v>
      </c>
      <c r="X472">
        <v>0.65</v>
      </c>
      <c r="Y472">
        <v>0</v>
      </c>
      <c r="Z472">
        <v>1213.3399999999999</v>
      </c>
      <c r="AA472">
        <v>461.6</v>
      </c>
      <c r="AB472">
        <v>0</v>
      </c>
      <c r="AC472">
        <v>0</v>
      </c>
      <c r="AD472">
        <v>1</v>
      </c>
      <c r="AE472">
        <v>0</v>
      </c>
      <c r="AF472" t="s">
        <v>3</v>
      </c>
      <c r="AG472">
        <v>0.65</v>
      </c>
      <c r="AH472">
        <v>2</v>
      </c>
      <c r="AI472">
        <v>55577572</v>
      </c>
      <c r="AJ472">
        <v>488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</row>
    <row r="473" spans="1:44" x14ac:dyDescent="0.2">
      <c r="A473">
        <f>ROW(Source!A1649)</f>
        <v>1649</v>
      </c>
      <c r="B473">
        <v>55577581</v>
      </c>
      <c r="C473">
        <v>55577566</v>
      </c>
      <c r="D473">
        <v>52278255</v>
      </c>
      <c r="E473">
        <v>1</v>
      </c>
      <c r="F473">
        <v>1</v>
      </c>
      <c r="G473">
        <v>27</v>
      </c>
      <c r="H473">
        <v>3</v>
      </c>
      <c r="I473" t="s">
        <v>641</v>
      </c>
      <c r="J473" t="s">
        <v>642</v>
      </c>
      <c r="K473" t="s">
        <v>643</v>
      </c>
      <c r="L473">
        <v>1339</v>
      </c>
      <c r="N473">
        <v>1007</v>
      </c>
      <c r="O473" t="s">
        <v>175</v>
      </c>
      <c r="P473" t="s">
        <v>175</v>
      </c>
      <c r="Q473">
        <v>1</v>
      </c>
      <c r="X473">
        <v>110</v>
      </c>
      <c r="Y473">
        <v>590.78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 t="s">
        <v>3</v>
      </c>
      <c r="AG473">
        <v>110</v>
      </c>
      <c r="AH473">
        <v>2</v>
      </c>
      <c r="AI473">
        <v>55577573</v>
      </c>
      <c r="AJ473">
        <v>489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</row>
    <row r="474" spans="1:44" x14ac:dyDescent="0.2">
      <c r="A474">
        <f>ROW(Source!A1649)</f>
        <v>1649</v>
      </c>
      <c r="B474">
        <v>55577582</v>
      </c>
      <c r="C474">
        <v>55577566</v>
      </c>
      <c r="D474">
        <v>52279001</v>
      </c>
      <c r="E474">
        <v>1</v>
      </c>
      <c r="F474">
        <v>1</v>
      </c>
      <c r="G474">
        <v>27</v>
      </c>
      <c r="H474">
        <v>3</v>
      </c>
      <c r="I474" t="s">
        <v>556</v>
      </c>
      <c r="J474" t="s">
        <v>607</v>
      </c>
      <c r="K474" t="s">
        <v>558</v>
      </c>
      <c r="L474">
        <v>1339</v>
      </c>
      <c r="N474">
        <v>1007</v>
      </c>
      <c r="O474" t="s">
        <v>175</v>
      </c>
      <c r="P474" t="s">
        <v>175</v>
      </c>
      <c r="Q474">
        <v>1</v>
      </c>
      <c r="X474">
        <v>5</v>
      </c>
      <c r="Y474">
        <v>35.25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 t="s">
        <v>3</v>
      </c>
      <c r="AG474">
        <v>5</v>
      </c>
      <c r="AH474">
        <v>2</v>
      </c>
      <c r="AI474">
        <v>55577574</v>
      </c>
      <c r="AJ474">
        <v>490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</row>
    <row r="475" spans="1:44" x14ac:dyDescent="0.2">
      <c r="A475">
        <f>ROW(Source!A1650)</f>
        <v>1650</v>
      </c>
      <c r="B475">
        <v>55577593</v>
      </c>
      <c r="C475">
        <v>55577583</v>
      </c>
      <c r="D475">
        <v>52263930</v>
      </c>
      <c r="E475">
        <v>27</v>
      </c>
      <c r="F475">
        <v>1</v>
      </c>
      <c r="G475">
        <v>27</v>
      </c>
      <c r="H475">
        <v>1</v>
      </c>
      <c r="I475" t="s">
        <v>530</v>
      </c>
      <c r="J475" t="s">
        <v>3</v>
      </c>
      <c r="K475" t="s">
        <v>531</v>
      </c>
      <c r="L475">
        <v>1191</v>
      </c>
      <c r="N475">
        <v>1013</v>
      </c>
      <c r="O475" t="s">
        <v>532</v>
      </c>
      <c r="P475" t="s">
        <v>532</v>
      </c>
      <c r="Q475">
        <v>1</v>
      </c>
      <c r="X475">
        <v>24.84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 t="s">
        <v>3</v>
      </c>
      <c r="AG475">
        <v>24.84</v>
      </c>
      <c r="AH475">
        <v>2</v>
      </c>
      <c r="AI475">
        <v>55577584</v>
      </c>
      <c r="AJ475">
        <v>491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</row>
    <row r="476" spans="1:44" x14ac:dyDescent="0.2">
      <c r="A476">
        <f>ROW(Source!A1650)</f>
        <v>1650</v>
      </c>
      <c r="B476">
        <v>55577594</v>
      </c>
      <c r="C476">
        <v>55577583</v>
      </c>
      <c r="D476">
        <v>52276122</v>
      </c>
      <c r="E476">
        <v>1</v>
      </c>
      <c r="F476">
        <v>1</v>
      </c>
      <c r="G476">
        <v>27</v>
      </c>
      <c r="H476">
        <v>2</v>
      </c>
      <c r="I476" t="s">
        <v>623</v>
      </c>
      <c r="J476" t="s">
        <v>624</v>
      </c>
      <c r="K476" t="s">
        <v>625</v>
      </c>
      <c r="L476">
        <v>1368</v>
      </c>
      <c r="N476">
        <v>1011</v>
      </c>
      <c r="O476" t="s">
        <v>536</v>
      </c>
      <c r="P476" t="s">
        <v>536</v>
      </c>
      <c r="Q476">
        <v>1</v>
      </c>
      <c r="X476">
        <v>2.94</v>
      </c>
      <c r="Y476">
        <v>0</v>
      </c>
      <c r="Z476">
        <v>956.79</v>
      </c>
      <c r="AA476">
        <v>359.44</v>
      </c>
      <c r="AB476">
        <v>0</v>
      </c>
      <c r="AC476">
        <v>0</v>
      </c>
      <c r="AD476">
        <v>1</v>
      </c>
      <c r="AE476">
        <v>0</v>
      </c>
      <c r="AF476" t="s">
        <v>3</v>
      </c>
      <c r="AG476">
        <v>2.94</v>
      </c>
      <c r="AH476">
        <v>2</v>
      </c>
      <c r="AI476">
        <v>55577585</v>
      </c>
      <c r="AJ476">
        <v>492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</row>
    <row r="477" spans="1:44" x14ac:dyDescent="0.2">
      <c r="A477">
        <f>ROW(Source!A1650)</f>
        <v>1650</v>
      </c>
      <c r="B477">
        <v>55577595</v>
      </c>
      <c r="C477">
        <v>55577583</v>
      </c>
      <c r="D477">
        <v>52276303</v>
      </c>
      <c r="E477">
        <v>1</v>
      </c>
      <c r="F477">
        <v>1</v>
      </c>
      <c r="G477">
        <v>27</v>
      </c>
      <c r="H477">
        <v>2</v>
      </c>
      <c r="I477" t="s">
        <v>632</v>
      </c>
      <c r="J477" t="s">
        <v>633</v>
      </c>
      <c r="K477" t="s">
        <v>634</v>
      </c>
      <c r="L477">
        <v>1368</v>
      </c>
      <c r="N477">
        <v>1011</v>
      </c>
      <c r="O477" t="s">
        <v>536</v>
      </c>
      <c r="P477" t="s">
        <v>536</v>
      </c>
      <c r="Q477">
        <v>1</v>
      </c>
      <c r="X477">
        <v>1.1399999999999999</v>
      </c>
      <c r="Y477">
        <v>0</v>
      </c>
      <c r="Z477">
        <v>2020.59</v>
      </c>
      <c r="AA477">
        <v>458.56</v>
      </c>
      <c r="AB477">
        <v>0</v>
      </c>
      <c r="AC477">
        <v>0</v>
      </c>
      <c r="AD477">
        <v>1</v>
      </c>
      <c r="AE477">
        <v>0</v>
      </c>
      <c r="AF477" t="s">
        <v>3</v>
      </c>
      <c r="AG477">
        <v>1.1399999999999999</v>
      </c>
      <c r="AH477">
        <v>2</v>
      </c>
      <c r="AI477">
        <v>55577586</v>
      </c>
      <c r="AJ477">
        <v>493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</row>
    <row r="478" spans="1:44" x14ac:dyDescent="0.2">
      <c r="A478">
        <f>ROW(Source!A1650)</f>
        <v>1650</v>
      </c>
      <c r="B478">
        <v>55577596</v>
      </c>
      <c r="C478">
        <v>55577583</v>
      </c>
      <c r="D478">
        <v>52276288</v>
      </c>
      <c r="E478">
        <v>1</v>
      </c>
      <c r="F478">
        <v>1</v>
      </c>
      <c r="G478">
        <v>27</v>
      </c>
      <c r="H478">
        <v>2</v>
      </c>
      <c r="I478" t="s">
        <v>644</v>
      </c>
      <c r="J478" t="s">
        <v>645</v>
      </c>
      <c r="K478" t="s">
        <v>646</v>
      </c>
      <c r="L478">
        <v>1368</v>
      </c>
      <c r="N478">
        <v>1011</v>
      </c>
      <c r="O478" t="s">
        <v>536</v>
      </c>
      <c r="P478" t="s">
        <v>536</v>
      </c>
      <c r="Q478">
        <v>1</v>
      </c>
      <c r="X478">
        <v>8.9600000000000009</v>
      </c>
      <c r="Y478">
        <v>0</v>
      </c>
      <c r="Z478">
        <v>1261.8699999999999</v>
      </c>
      <c r="AA478">
        <v>530.02</v>
      </c>
      <c r="AB478">
        <v>0</v>
      </c>
      <c r="AC478">
        <v>0</v>
      </c>
      <c r="AD478">
        <v>1</v>
      </c>
      <c r="AE478">
        <v>0</v>
      </c>
      <c r="AF478" t="s">
        <v>3</v>
      </c>
      <c r="AG478">
        <v>8.9600000000000009</v>
      </c>
      <c r="AH478">
        <v>2</v>
      </c>
      <c r="AI478">
        <v>55577587</v>
      </c>
      <c r="AJ478">
        <v>494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</row>
    <row r="479" spans="1:44" x14ac:dyDescent="0.2">
      <c r="A479">
        <f>ROW(Source!A1650)</f>
        <v>1650</v>
      </c>
      <c r="B479">
        <v>55577597</v>
      </c>
      <c r="C479">
        <v>55577583</v>
      </c>
      <c r="D479">
        <v>52276289</v>
      </c>
      <c r="E479">
        <v>1</v>
      </c>
      <c r="F479">
        <v>1</v>
      </c>
      <c r="G479">
        <v>27</v>
      </c>
      <c r="H479">
        <v>2</v>
      </c>
      <c r="I479" t="s">
        <v>647</v>
      </c>
      <c r="J479" t="s">
        <v>648</v>
      </c>
      <c r="K479" t="s">
        <v>649</v>
      </c>
      <c r="L479">
        <v>1368</v>
      </c>
      <c r="N479">
        <v>1011</v>
      </c>
      <c r="O479" t="s">
        <v>536</v>
      </c>
      <c r="P479" t="s">
        <v>536</v>
      </c>
      <c r="Q479">
        <v>1</v>
      </c>
      <c r="X479">
        <v>18.25</v>
      </c>
      <c r="Y479">
        <v>0</v>
      </c>
      <c r="Z479">
        <v>1827.95</v>
      </c>
      <c r="AA479">
        <v>720.55</v>
      </c>
      <c r="AB479">
        <v>0</v>
      </c>
      <c r="AC479">
        <v>0</v>
      </c>
      <c r="AD479">
        <v>1</v>
      </c>
      <c r="AE479">
        <v>0</v>
      </c>
      <c r="AF479" t="s">
        <v>3</v>
      </c>
      <c r="AG479">
        <v>18.25</v>
      </c>
      <c r="AH479">
        <v>2</v>
      </c>
      <c r="AI479">
        <v>55577588</v>
      </c>
      <c r="AJ479">
        <v>495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</row>
    <row r="480" spans="1:44" x14ac:dyDescent="0.2">
      <c r="A480">
        <f>ROW(Source!A1650)</f>
        <v>1650</v>
      </c>
      <c r="B480">
        <v>55577598</v>
      </c>
      <c r="C480">
        <v>55577583</v>
      </c>
      <c r="D480">
        <v>52276327</v>
      </c>
      <c r="E480">
        <v>1</v>
      </c>
      <c r="F480">
        <v>1</v>
      </c>
      <c r="G480">
        <v>27</v>
      </c>
      <c r="H480">
        <v>2</v>
      </c>
      <c r="I480" t="s">
        <v>635</v>
      </c>
      <c r="J480" t="s">
        <v>636</v>
      </c>
      <c r="K480" t="s">
        <v>637</v>
      </c>
      <c r="L480">
        <v>1368</v>
      </c>
      <c r="N480">
        <v>1011</v>
      </c>
      <c r="O480" t="s">
        <v>536</v>
      </c>
      <c r="P480" t="s">
        <v>536</v>
      </c>
      <c r="Q480">
        <v>1</v>
      </c>
      <c r="X480">
        <v>2.2400000000000002</v>
      </c>
      <c r="Y480">
        <v>0</v>
      </c>
      <c r="Z480">
        <v>1412.71</v>
      </c>
      <c r="AA480">
        <v>641.32000000000005</v>
      </c>
      <c r="AB480">
        <v>0</v>
      </c>
      <c r="AC480">
        <v>0</v>
      </c>
      <c r="AD480">
        <v>1</v>
      </c>
      <c r="AE480">
        <v>0</v>
      </c>
      <c r="AF480" t="s">
        <v>3</v>
      </c>
      <c r="AG480">
        <v>2.2400000000000002</v>
      </c>
      <c r="AH480">
        <v>2</v>
      </c>
      <c r="AI480">
        <v>55577589</v>
      </c>
      <c r="AJ480">
        <v>496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</row>
    <row r="481" spans="1:44" x14ac:dyDescent="0.2">
      <c r="A481">
        <f>ROW(Source!A1650)</f>
        <v>1650</v>
      </c>
      <c r="B481">
        <v>55577599</v>
      </c>
      <c r="C481">
        <v>55577583</v>
      </c>
      <c r="D481">
        <v>52276293</v>
      </c>
      <c r="E481">
        <v>1</v>
      </c>
      <c r="F481">
        <v>1</v>
      </c>
      <c r="G481">
        <v>27</v>
      </c>
      <c r="H481">
        <v>2</v>
      </c>
      <c r="I481" t="s">
        <v>638</v>
      </c>
      <c r="J481" t="s">
        <v>639</v>
      </c>
      <c r="K481" t="s">
        <v>640</v>
      </c>
      <c r="L481">
        <v>1368</v>
      </c>
      <c r="N481">
        <v>1011</v>
      </c>
      <c r="O481" t="s">
        <v>536</v>
      </c>
      <c r="P481" t="s">
        <v>536</v>
      </c>
      <c r="Q481">
        <v>1</v>
      </c>
      <c r="X481">
        <v>0.65</v>
      </c>
      <c r="Y481">
        <v>0</v>
      </c>
      <c r="Z481">
        <v>1213.3399999999999</v>
      </c>
      <c r="AA481">
        <v>461.6</v>
      </c>
      <c r="AB481">
        <v>0</v>
      </c>
      <c r="AC481">
        <v>0</v>
      </c>
      <c r="AD481">
        <v>1</v>
      </c>
      <c r="AE481">
        <v>0</v>
      </c>
      <c r="AF481" t="s">
        <v>3</v>
      </c>
      <c r="AG481">
        <v>0.65</v>
      </c>
      <c r="AH481">
        <v>2</v>
      </c>
      <c r="AI481">
        <v>55577590</v>
      </c>
      <c r="AJ481">
        <v>497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</row>
    <row r="482" spans="1:44" x14ac:dyDescent="0.2">
      <c r="A482">
        <f>ROW(Source!A1650)</f>
        <v>1650</v>
      </c>
      <c r="B482">
        <v>55577600</v>
      </c>
      <c r="C482">
        <v>55577583</v>
      </c>
      <c r="D482">
        <v>52278281</v>
      </c>
      <c r="E482">
        <v>1</v>
      </c>
      <c r="F482">
        <v>1</v>
      </c>
      <c r="G482">
        <v>27</v>
      </c>
      <c r="H482">
        <v>3</v>
      </c>
      <c r="I482" t="s">
        <v>650</v>
      </c>
      <c r="J482" t="s">
        <v>651</v>
      </c>
      <c r="K482" t="s">
        <v>652</v>
      </c>
      <c r="L482">
        <v>1339</v>
      </c>
      <c r="N482">
        <v>1007</v>
      </c>
      <c r="O482" t="s">
        <v>175</v>
      </c>
      <c r="P482" t="s">
        <v>175</v>
      </c>
      <c r="Q482">
        <v>1</v>
      </c>
      <c r="X482">
        <v>126</v>
      </c>
      <c r="Y482">
        <v>1763.75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 t="s">
        <v>3</v>
      </c>
      <c r="AG482">
        <v>126</v>
      </c>
      <c r="AH482">
        <v>2</v>
      </c>
      <c r="AI482">
        <v>55577591</v>
      </c>
      <c r="AJ482">
        <v>498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</row>
    <row r="483" spans="1:44" x14ac:dyDescent="0.2">
      <c r="A483">
        <f>ROW(Source!A1650)</f>
        <v>1650</v>
      </c>
      <c r="B483">
        <v>55577601</v>
      </c>
      <c r="C483">
        <v>55577583</v>
      </c>
      <c r="D483">
        <v>52279001</v>
      </c>
      <c r="E483">
        <v>1</v>
      </c>
      <c r="F483">
        <v>1</v>
      </c>
      <c r="G483">
        <v>27</v>
      </c>
      <c r="H483">
        <v>3</v>
      </c>
      <c r="I483" t="s">
        <v>556</v>
      </c>
      <c r="J483" t="s">
        <v>607</v>
      </c>
      <c r="K483" t="s">
        <v>558</v>
      </c>
      <c r="L483">
        <v>1339</v>
      </c>
      <c r="N483">
        <v>1007</v>
      </c>
      <c r="O483" t="s">
        <v>175</v>
      </c>
      <c r="P483" t="s">
        <v>175</v>
      </c>
      <c r="Q483">
        <v>1</v>
      </c>
      <c r="X483">
        <v>7</v>
      </c>
      <c r="Y483">
        <v>35.25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 t="s">
        <v>3</v>
      </c>
      <c r="AG483">
        <v>7</v>
      </c>
      <c r="AH483">
        <v>2</v>
      </c>
      <c r="AI483">
        <v>55577592</v>
      </c>
      <c r="AJ483">
        <v>499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</row>
    <row r="484" spans="1:44" x14ac:dyDescent="0.2">
      <c r="A484">
        <f>ROW(Source!A1651)</f>
        <v>1651</v>
      </c>
      <c r="B484">
        <v>55577606</v>
      </c>
      <c r="C484">
        <v>55577602</v>
      </c>
      <c r="D484">
        <v>52263930</v>
      </c>
      <c r="E484">
        <v>27</v>
      </c>
      <c r="F484">
        <v>1</v>
      </c>
      <c r="G484">
        <v>27</v>
      </c>
      <c r="H484">
        <v>1</v>
      </c>
      <c r="I484" t="s">
        <v>530</v>
      </c>
      <c r="J484" t="s">
        <v>3</v>
      </c>
      <c r="K484" t="s">
        <v>531</v>
      </c>
      <c r="L484">
        <v>1191</v>
      </c>
      <c r="N484">
        <v>1013</v>
      </c>
      <c r="O484" t="s">
        <v>532</v>
      </c>
      <c r="P484" t="s">
        <v>532</v>
      </c>
      <c r="Q484">
        <v>1</v>
      </c>
      <c r="X484">
        <v>13.57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 t="s">
        <v>3</v>
      </c>
      <c r="AG484">
        <v>13.57</v>
      </c>
      <c r="AH484">
        <v>2</v>
      </c>
      <c r="AI484">
        <v>55577603</v>
      </c>
      <c r="AJ484">
        <v>500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</row>
    <row r="485" spans="1:44" x14ac:dyDescent="0.2">
      <c r="A485">
        <f>ROW(Source!A1651)</f>
        <v>1651</v>
      </c>
      <c r="B485">
        <v>55577607</v>
      </c>
      <c r="C485">
        <v>55577602</v>
      </c>
      <c r="D485">
        <v>52276290</v>
      </c>
      <c r="E485">
        <v>1</v>
      </c>
      <c r="F485">
        <v>1</v>
      </c>
      <c r="G485">
        <v>27</v>
      </c>
      <c r="H485">
        <v>2</v>
      </c>
      <c r="I485" t="s">
        <v>568</v>
      </c>
      <c r="J485" t="s">
        <v>569</v>
      </c>
      <c r="K485" t="s">
        <v>570</v>
      </c>
      <c r="L485">
        <v>1368</v>
      </c>
      <c r="N485">
        <v>1011</v>
      </c>
      <c r="O485" t="s">
        <v>536</v>
      </c>
      <c r="P485" t="s">
        <v>536</v>
      </c>
      <c r="Q485">
        <v>1</v>
      </c>
      <c r="X485">
        <v>0.46</v>
      </c>
      <c r="Y485">
        <v>0</v>
      </c>
      <c r="Z485">
        <v>888.61</v>
      </c>
      <c r="AA485">
        <v>396.74</v>
      </c>
      <c r="AB485">
        <v>0</v>
      </c>
      <c r="AC485">
        <v>0</v>
      </c>
      <c r="AD485">
        <v>1</v>
      </c>
      <c r="AE485">
        <v>0</v>
      </c>
      <c r="AF485" t="s">
        <v>3</v>
      </c>
      <c r="AG485">
        <v>0.46</v>
      </c>
      <c r="AH485">
        <v>2</v>
      </c>
      <c r="AI485">
        <v>55577604</v>
      </c>
      <c r="AJ485">
        <v>501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</row>
    <row r="486" spans="1:44" x14ac:dyDescent="0.2">
      <c r="A486">
        <f>ROW(Source!A1651)</f>
        <v>1651</v>
      </c>
      <c r="B486">
        <v>55577608</v>
      </c>
      <c r="C486">
        <v>55577602</v>
      </c>
      <c r="D486">
        <v>52276291</v>
      </c>
      <c r="E486">
        <v>1</v>
      </c>
      <c r="F486">
        <v>1</v>
      </c>
      <c r="G486">
        <v>27</v>
      </c>
      <c r="H486">
        <v>2</v>
      </c>
      <c r="I486" t="s">
        <v>571</v>
      </c>
      <c r="J486" t="s">
        <v>572</v>
      </c>
      <c r="K486" t="s">
        <v>573</v>
      </c>
      <c r="L486">
        <v>1368</v>
      </c>
      <c r="N486">
        <v>1011</v>
      </c>
      <c r="O486" t="s">
        <v>536</v>
      </c>
      <c r="P486" t="s">
        <v>536</v>
      </c>
      <c r="Q486">
        <v>1</v>
      </c>
      <c r="X486">
        <v>1.39</v>
      </c>
      <c r="Y486">
        <v>0</v>
      </c>
      <c r="Z486">
        <v>880.59</v>
      </c>
      <c r="AA486">
        <v>534.02</v>
      </c>
      <c r="AB486">
        <v>0</v>
      </c>
      <c r="AC486">
        <v>0</v>
      </c>
      <c r="AD486">
        <v>1</v>
      </c>
      <c r="AE486">
        <v>0</v>
      </c>
      <c r="AF486" t="s">
        <v>3</v>
      </c>
      <c r="AG486">
        <v>1.39</v>
      </c>
      <c r="AH486">
        <v>2</v>
      </c>
      <c r="AI486">
        <v>55577605</v>
      </c>
      <c r="AJ486">
        <v>502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</row>
    <row r="487" spans="1:44" x14ac:dyDescent="0.2">
      <c r="A487">
        <f>ROW(Source!A1651)</f>
        <v>1651</v>
      </c>
      <c r="B487">
        <v>55577609</v>
      </c>
      <c r="C487">
        <v>55577602</v>
      </c>
      <c r="D487">
        <v>52280183</v>
      </c>
      <c r="E487">
        <v>1</v>
      </c>
      <c r="F487">
        <v>1</v>
      </c>
      <c r="G487">
        <v>27</v>
      </c>
      <c r="H487">
        <v>3</v>
      </c>
      <c r="I487" t="s">
        <v>137</v>
      </c>
      <c r="J487" t="s">
        <v>139</v>
      </c>
      <c r="K487" t="s">
        <v>138</v>
      </c>
      <c r="L487">
        <v>1348</v>
      </c>
      <c r="N487">
        <v>1009</v>
      </c>
      <c r="O487" t="s">
        <v>120</v>
      </c>
      <c r="P487" t="s">
        <v>120</v>
      </c>
      <c r="Q487">
        <v>1000</v>
      </c>
      <c r="X487">
        <v>9.58</v>
      </c>
      <c r="Y487">
        <v>2690.29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 t="s">
        <v>3</v>
      </c>
      <c r="AG487">
        <v>9.58</v>
      </c>
      <c r="AH487">
        <v>2</v>
      </c>
      <c r="AI487">
        <v>55577611</v>
      </c>
      <c r="AJ487">
        <v>503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</row>
    <row r="488" spans="1:44" x14ac:dyDescent="0.2">
      <c r="A488">
        <f>ROW(Source!A1654)</f>
        <v>1654</v>
      </c>
      <c r="B488">
        <v>55577623</v>
      </c>
      <c r="C488">
        <v>55577614</v>
      </c>
      <c r="D488">
        <v>52263930</v>
      </c>
      <c r="E488">
        <v>27</v>
      </c>
      <c r="F488">
        <v>1</v>
      </c>
      <c r="G488">
        <v>27</v>
      </c>
      <c r="H488">
        <v>1</v>
      </c>
      <c r="I488" t="s">
        <v>530</v>
      </c>
      <c r="J488" t="s">
        <v>3</v>
      </c>
      <c r="K488" t="s">
        <v>531</v>
      </c>
      <c r="L488">
        <v>1191</v>
      </c>
      <c r="N488">
        <v>1013</v>
      </c>
      <c r="O488" t="s">
        <v>532</v>
      </c>
      <c r="P488" t="s">
        <v>532</v>
      </c>
      <c r="Q488">
        <v>1</v>
      </c>
      <c r="X488">
        <v>18.440000000000001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1</v>
      </c>
      <c r="AF488" t="s">
        <v>3</v>
      </c>
      <c r="AG488">
        <v>18.440000000000001</v>
      </c>
      <c r="AH488">
        <v>2</v>
      </c>
      <c r="AI488">
        <v>55577615</v>
      </c>
      <c r="AJ488">
        <v>505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</row>
    <row r="489" spans="1:44" x14ac:dyDescent="0.2">
      <c r="A489">
        <f>ROW(Source!A1654)</f>
        <v>1654</v>
      </c>
      <c r="B489">
        <v>55577624</v>
      </c>
      <c r="C489">
        <v>55577614</v>
      </c>
      <c r="D489">
        <v>52276789</v>
      </c>
      <c r="E489">
        <v>1</v>
      </c>
      <c r="F489">
        <v>1</v>
      </c>
      <c r="G489">
        <v>27</v>
      </c>
      <c r="H489">
        <v>2</v>
      </c>
      <c r="I489" t="s">
        <v>574</v>
      </c>
      <c r="J489" t="s">
        <v>575</v>
      </c>
      <c r="K489" t="s">
        <v>576</v>
      </c>
      <c r="L489">
        <v>1368</v>
      </c>
      <c r="N489">
        <v>1011</v>
      </c>
      <c r="O489" t="s">
        <v>536</v>
      </c>
      <c r="P489" t="s">
        <v>536</v>
      </c>
      <c r="Q489">
        <v>1</v>
      </c>
      <c r="X489">
        <v>2.64</v>
      </c>
      <c r="Y489">
        <v>0</v>
      </c>
      <c r="Z489">
        <v>531.41</v>
      </c>
      <c r="AA489">
        <v>373.56</v>
      </c>
      <c r="AB489">
        <v>0</v>
      </c>
      <c r="AC489">
        <v>0</v>
      </c>
      <c r="AD489">
        <v>1</v>
      </c>
      <c r="AE489">
        <v>0</v>
      </c>
      <c r="AF489" t="s">
        <v>3</v>
      </c>
      <c r="AG489">
        <v>2.64</v>
      </c>
      <c r="AH489">
        <v>2</v>
      </c>
      <c r="AI489">
        <v>55577616</v>
      </c>
      <c r="AJ489">
        <v>506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</row>
    <row r="490" spans="1:44" x14ac:dyDescent="0.2">
      <c r="A490">
        <f>ROW(Source!A1654)</f>
        <v>1654</v>
      </c>
      <c r="B490">
        <v>55577625</v>
      </c>
      <c r="C490">
        <v>55577614</v>
      </c>
      <c r="D490">
        <v>52277012</v>
      </c>
      <c r="E490">
        <v>1</v>
      </c>
      <c r="F490">
        <v>1</v>
      </c>
      <c r="G490">
        <v>27</v>
      </c>
      <c r="H490">
        <v>2</v>
      </c>
      <c r="I490" t="s">
        <v>577</v>
      </c>
      <c r="J490" t="s">
        <v>578</v>
      </c>
      <c r="K490" t="s">
        <v>579</v>
      </c>
      <c r="L490">
        <v>1368</v>
      </c>
      <c r="N490">
        <v>1011</v>
      </c>
      <c r="O490" t="s">
        <v>536</v>
      </c>
      <c r="P490" t="s">
        <v>536</v>
      </c>
      <c r="Q490">
        <v>1</v>
      </c>
      <c r="X490">
        <v>1.18</v>
      </c>
      <c r="Y490">
        <v>0</v>
      </c>
      <c r="Z490">
        <v>7.44</v>
      </c>
      <c r="AA490">
        <v>0.98</v>
      </c>
      <c r="AB490">
        <v>0</v>
      </c>
      <c r="AC490">
        <v>0</v>
      </c>
      <c r="AD490">
        <v>1</v>
      </c>
      <c r="AE490">
        <v>0</v>
      </c>
      <c r="AF490" t="s">
        <v>3</v>
      </c>
      <c r="AG490">
        <v>1.18</v>
      </c>
      <c r="AH490">
        <v>2</v>
      </c>
      <c r="AI490">
        <v>55577617</v>
      </c>
      <c r="AJ490">
        <v>507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</row>
    <row r="491" spans="1:44" x14ac:dyDescent="0.2">
      <c r="A491">
        <f>ROW(Source!A1654)</f>
        <v>1654</v>
      </c>
      <c r="B491">
        <v>55577626</v>
      </c>
      <c r="C491">
        <v>55577614</v>
      </c>
      <c r="D491">
        <v>52276214</v>
      </c>
      <c r="E491">
        <v>1</v>
      </c>
      <c r="F491">
        <v>1</v>
      </c>
      <c r="G491">
        <v>27</v>
      </c>
      <c r="H491">
        <v>2</v>
      </c>
      <c r="I491" t="s">
        <v>580</v>
      </c>
      <c r="J491" t="s">
        <v>581</v>
      </c>
      <c r="K491" t="s">
        <v>582</v>
      </c>
      <c r="L491">
        <v>1368</v>
      </c>
      <c r="N491">
        <v>1011</v>
      </c>
      <c r="O491" t="s">
        <v>536</v>
      </c>
      <c r="P491" t="s">
        <v>536</v>
      </c>
      <c r="Q491">
        <v>1</v>
      </c>
      <c r="X491">
        <v>0.01</v>
      </c>
      <c r="Y491">
        <v>0</v>
      </c>
      <c r="Z491">
        <v>616.73</v>
      </c>
      <c r="AA491">
        <v>511.29</v>
      </c>
      <c r="AB491">
        <v>0</v>
      </c>
      <c r="AC491">
        <v>0</v>
      </c>
      <c r="AD491">
        <v>1</v>
      </c>
      <c r="AE491">
        <v>0</v>
      </c>
      <c r="AF491" t="s">
        <v>3</v>
      </c>
      <c r="AG491">
        <v>0.01</v>
      </c>
      <c r="AH491">
        <v>2</v>
      </c>
      <c r="AI491">
        <v>55577618</v>
      </c>
      <c r="AJ491">
        <v>508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</row>
    <row r="492" spans="1:44" x14ac:dyDescent="0.2">
      <c r="A492">
        <f>ROW(Source!A1654)</f>
        <v>1654</v>
      </c>
      <c r="B492">
        <v>55577627</v>
      </c>
      <c r="C492">
        <v>55577614</v>
      </c>
      <c r="D492">
        <v>52276398</v>
      </c>
      <c r="E492">
        <v>1</v>
      </c>
      <c r="F492">
        <v>1</v>
      </c>
      <c r="G492">
        <v>27</v>
      </c>
      <c r="H492">
        <v>2</v>
      </c>
      <c r="I492" t="s">
        <v>583</v>
      </c>
      <c r="J492" t="s">
        <v>584</v>
      </c>
      <c r="K492" t="s">
        <v>585</v>
      </c>
      <c r="L492">
        <v>1368</v>
      </c>
      <c r="N492">
        <v>1011</v>
      </c>
      <c r="O492" t="s">
        <v>536</v>
      </c>
      <c r="P492" t="s">
        <v>536</v>
      </c>
      <c r="Q492">
        <v>1</v>
      </c>
      <c r="X492">
        <v>2.64</v>
      </c>
      <c r="Y492">
        <v>0</v>
      </c>
      <c r="Z492">
        <v>454.31</v>
      </c>
      <c r="AA492">
        <v>405.68</v>
      </c>
      <c r="AB492">
        <v>0</v>
      </c>
      <c r="AC492">
        <v>0</v>
      </c>
      <c r="AD492">
        <v>1</v>
      </c>
      <c r="AE492">
        <v>0</v>
      </c>
      <c r="AF492" t="s">
        <v>3</v>
      </c>
      <c r="AG492">
        <v>2.64</v>
      </c>
      <c r="AH492">
        <v>2</v>
      </c>
      <c r="AI492">
        <v>55577619</v>
      </c>
      <c r="AJ492">
        <v>509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</row>
    <row r="493" spans="1:44" x14ac:dyDescent="0.2">
      <c r="A493">
        <f>ROW(Source!A1654)</f>
        <v>1654</v>
      </c>
      <c r="B493">
        <v>55577628</v>
      </c>
      <c r="C493">
        <v>55577614</v>
      </c>
      <c r="D493">
        <v>52279222</v>
      </c>
      <c r="E493">
        <v>1</v>
      </c>
      <c r="F493">
        <v>1</v>
      </c>
      <c r="G493">
        <v>27</v>
      </c>
      <c r="H493">
        <v>3</v>
      </c>
      <c r="I493" t="s">
        <v>586</v>
      </c>
      <c r="J493" t="s">
        <v>587</v>
      </c>
      <c r="K493" t="s">
        <v>588</v>
      </c>
      <c r="L493">
        <v>1327</v>
      </c>
      <c r="N493">
        <v>1005</v>
      </c>
      <c r="O493" t="s">
        <v>549</v>
      </c>
      <c r="P493" t="s">
        <v>549</v>
      </c>
      <c r="Q493">
        <v>1</v>
      </c>
      <c r="X493">
        <v>5.6</v>
      </c>
      <c r="Y493">
        <v>12.02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 t="s">
        <v>3</v>
      </c>
      <c r="AG493">
        <v>5.6</v>
      </c>
      <c r="AH493">
        <v>2</v>
      </c>
      <c r="AI493">
        <v>55577620</v>
      </c>
      <c r="AJ493">
        <v>510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</row>
    <row r="494" spans="1:44" x14ac:dyDescent="0.2">
      <c r="A494">
        <f>ROW(Source!A1654)</f>
        <v>1654</v>
      </c>
      <c r="B494">
        <v>55577629</v>
      </c>
      <c r="C494">
        <v>55577614</v>
      </c>
      <c r="D494">
        <v>52279309</v>
      </c>
      <c r="E494">
        <v>1</v>
      </c>
      <c r="F494">
        <v>1</v>
      </c>
      <c r="G494">
        <v>27</v>
      </c>
      <c r="H494">
        <v>3</v>
      </c>
      <c r="I494" t="s">
        <v>589</v>
      </c>
      <c r="J494" t="s">
        <v>590</v>
      </c>
      <c r="K494" t="s">
        <v>591</v>
      </c>
      <c r="L494">
        <v>1348</v>
      </c>
      <c r="N494">
        <v>1009</v>
      </c>
      <c r="O494" t="s">
        <v>120</v>
      </c>
      <c r="P494" t="s">
        <v>120</v>
      </c>
      <c r="Q494">
        <v>1000</v>
      </c>
      <c r="X494">
        <v>3.15E-3</v>
      </c>
      <c r="Y494">
        <v>343020.03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 t="s">
        <v>3</v>
      </c>
      <c r="AG494">
        <v>3.15E-3</v>
      </c>
      <c r="AH494">
        <v>2</v>
      </c>
      <c r="AI494">
        <v>55577621</v>
      </c>
      <c r="AJ494">
        <v>511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</row>
    <row r="495" spans="1:44" x14ac:dyDescent="0.2">
      <c r="A495">
        <f>ROW(Source!A1654)</f>
        <v>1654</v>
      </c>
      <c r="B495">
        <v>55577630</v>
      </c>
      <c r="C495">
        <v>55577614</v>
      </c>
      <c r="D495">
        <v>52279526</v>
      </c>
      <c r="E495">
        <v>1</v>
      </c>
      <c r="F495">
        <v>1</v>
      </c>
      <c r="G495">
        <v>27</v>
      </c>
      <c r="H495">
        <v>3</v>
      </c>
      <c r="I495" t="s">
        <v>149</v>
      </c>
      <c r="J495" t="s">
        <v>152</v>
      </c>
      <c r="K495" t="s">
        <v>150</v>
      </c>
      <c r="L495">
        <v>1346</v>
      </c>
      <c r="N495">
        <v>1009</v>
      </c>
      <c r="O495" t="s">
        <v>151</v>
      </c>
      <c r="P495" t="s">
        <v>151</v>
      </c>
      <c r="Q495">
        <v>1</v>
      </c>
      <c r="X495">
        <v>735</v>
      </c>
      <c r="Y495">
        <v>17.77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 t="s">
        <v>3</v>
      </c>
      <c r="AG495">
        <v>735</v>
      </c>
      <c r="AH495">
        <v>2</v>
      </c>
      <c r="AI495">
        <v>55577634</v>
      </c>
      <c r="AJ495">
        <v>512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</row>
    <row r="496" spans="1:44" x14ac:dyDescent="0.2">
      <c r="A496">
        <f>ROW(Source!A1654)</f>
        <v>1654</v>
      </c>
      <c r="B496">
        <v>55577631</v>
      </c>
      <c r="C496">
        <v>55577614</v>
      </c>
      <c r="D496">
        <v>52279533</v>
      </c>
      <c r="E496">
        <v>1</v>
      </c>
      <c r="F496">
        <v>1</v>
      </c>
      <c r="G496">
        <v>27</v>
      </c>
      <c r="H496">
        <v>3</v>
      </c>
      <c r="I496" t="s">
        <v>592</v>
      </c>
      <c r="J496" t="s">
        <v>593</v>
      </c>
      <c r="K496" t="s">
        <v>594</v>
      </c>
      <c r="L496">
        <v>1346</v>
      </c>
      <c r="N496">
        <v>1009</v>
      </c>
      <c r="O496" t="s">
        <v>151</v>
      </c>
      <c r="P496" t="s">
        <v>151</v>
      </c>
      <c r="Q496">
        <v>1</v>
      </c>
      <c r="X496">
        <v>241.5</v>
      </c>
      <c r="Y496">
        <v>202.34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 t="s">
        <v>3</v>
      </c>
      <c r="AG496">
        <v>241.5</v>
      </c>
      <c r="AH496">
        <v>2</v>
      </c>
      <c r="AI496">
        <v>55577622</v>
      </c>
      <c r="AJ496">
        <v>514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 x14ac:dyDescent="0.2">
      <c r="A497">
        <f>ROW(Source!A1654)</f>
        <v>1654</v>
      </c>
      <c r="B497">
        <v>55577632</v>
      </c>
      <c r="C497">
        <v>55577614</v>
      </c>
      <c r="D497">
        <v>52277500</v>
      </c>
      <c r="E497">
        <v>1</v>
      </c>
      <c r="F497">
        <v>1</v>
      </c>
      <c r="G497">
        <v>27</v>
      </c>
      <c r="H497">
        <v>3</v>
      </c>
      <c r="I497" t="s">
        <v>154</v>
      </c>
      <c r="J497" t="s">
        <v>156</v>
      </c>
      <c r="K497" t="s">
        <v>155</v>
      </c>
      <c r="L497">
        <v>1348</v>
      </c>
      <c r="N497">
        <v>1009</v>
      </c>
      <c r="O497" t="s">
        <v>120</v>
      </c>
      <c r="P497" t="s">
        <v>120</v>
      </c>
      <c r="Q497">
        <v>1000</v>
      </c>
      <c r="X497">
        <v>5.2499999999999998E-2</v>
      </c>
      <c r="Y497">
        <v>748299.67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 t="s">
        <v>3</v>
      </c>
      <c r="AG497">
        <v>5.2499999999999998E-2</v>
      </c>
      <c r="AH497">
        <v>2</v>
      </c>
      <c r="AI497">
        <v>55577638</v>
      </c>
      <c r="AJ497">
        <v>515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</row>
    <row r="498" spans="1:44" x14ac:dyDescent="0.2">
      <c r="A498">
        <f>ROW(Source!A1658)</f>
        <v>1658</v>
      </c>
      <c r="B498">
        <v>55577644</v>
      </c>
      <c r="C498">
        <v>55577639</v>
      </c>
      <c r="D498">
        <v>52263930</v>
      </c>
      <c r="E498">
        <v>27</v>
      </c>
      <c r="F498">
        <v>1</v>
      </c>
      <c r="G498">
        <v>27</v>
      </c>
      <c r="H498">
        <v>1</v>
      </c>
      <c r="I498" t="s">
        <v>530</v>
      </c>
      <c r="J498" t="s">
        <v>3</v>
      </c>
      <c r="K498" t="s">
        <v>531</v>
      </c>
      <c r="L498">
        <v>1191</v>
      </c>
      <c r="N498">
        <v>1013</v>
      </c>
      <c r="O498" t="s">
        <v>532</v>
      </c>
      <c r="P498" t="s">
        <v>532</v>
      </c>
      <c r="Q498">
        <v>1</v>
      </c>
      <c r="X498">
        <v>2.65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 t="s">
        <v>3</v>
      </c>
      <c r="AG498">
        <v>2.65</v>
      </c>
      <c r="AH498">
        <v>2</v>
      </c>
      <c r="AI498">
        <v>55577640</v>
      </c>
      <c r="AJ498">
        <v>516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 x14ac:dyDescent="0.2">
      <c r="A499">
        <f>ROW(Source!A1658)</f>
        <v>1658</v>
      </c>
      <c r="B499">
        <v>55577645</v>
      </c>
      <c r="C499">
        <v>55577639</v>
      </c>
      <c r="D499">
        <v>52276789</v>
      </c>
      <c r="E499">
        <v>1</v>
      </c>
      <c r="F499">
        <v>1</v>
      </c>
      <c r="G499">
        <v>27</v>
      </c>
      <c r="H499">
        <v>2</v>
      </c>
      <c r="I499" t="s">
        <v>574</v>
      </c>
      <c r="J499" t="s">
        <v>575</v>
      </c>
      <c r="K499" t="s">
        <v>576</v>
      </c>
      <c r="L499">
        <v>1368</v>
      </c>
      <c r="N499">
        <v>1011</v>
      </c>
      <c r="O499" t="s">
        <v>536</v>
      </c>
      <c r="P499" t="s">
        <v>536</v>
      </c>
      <c r="Q499">
        <v>1</v>
      </c>
      <c r="X499">
        <v>0.5</v>
      </c>
      <c r="Y499">
        <v>0</v>
      </c>
      <c r="Z499">
        <v>531.41</v>
      </c>
      <c r="AA499">
        <v>373.56</v>
      </c>
      <c r="AB499">
        <v>0</v>
      </c>
      <c r="AC499">
        <v>0</v>
      </c>
      <c r="AD499">
        <v>1</v>
      </c>
      <c r="AE499">
        <v>0</v>
      </c>
      <c r="AF499" t="s">
        <v>3</v>
      </c>
      <c r="AG499">
        <v>0.5</v>
      </c>
      <c r="AH499">
        <v>2</v>
      </c>
      <c r="AI499">
        <v>55577641</v>
      </c>
      <c r="AJ499">
        <v>517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</row>
    <row r="500" spans="1:44" x14ac:dyDescent="0.2">
      <c r="A500">
        <f>ROW(Source!A1658)</f>
        <v>1658</v>
      </c>
      <c r="B500">
        <v>55577646</v>
      </c>
      <c r="C500">
        <v>55577639</v>
      </c>
      <c r="D500">
        <v>52276398</v>
      </c>
      <c r="E500">
        <v>1</v>
      </c>
      <c r="F500">
        <v>1</v>
      </c>
      <c r="G500">
        <v>27</v>
      </c>
      <c r="H500">
        <v>2</v>
      </c>
      <c r="I500" t="s">
        <v>583</v>
      </c>
      <c r="J500" t="s">
        <v>584</v>
      </c>
      <c r="K500" t="s">
        <v>585</v>
      </c>
      <c r="L500">
        <v>1368</v>
      </c>
      <c r="N500">
        <v>1011</v>
      </c>
      <c r="O500" t="s">
        <v>536</v>
      </c>
      <c r="P500" t="s">
        <v>536</v>
      </c>
      <c r="Q500">
        <v>1</v>
      </c>
      <c r="X500">
        <v>0.5</v>
      </c>
      <c r="Y500">
        <v>0</v>
      </c>
      <c r="Z500">
        <v>454.31</v>
      </c>
      <c r="AA500">
        <v>405.68</v>
      </c>
      <c r="AB500">
        <v>0</v>
      </c>
      <c r="AC500">
        <v>0</v>
      </c>
      <c r="AD500">
        <v>1</v>
      </c>
      <c r="AE500">
        <v>0</v>
      </c>
      <c r="AF500" t="s">
        <v>3</v>
      </c>
      <c r="AG500">
        <v>0.5</v>
      </c>
      <c r="AH500">
        <v>2</v>
      </c>
      <c r="AI500">
        <v>55577642</v>
      </c>
      <c r="AJ500">
        <v>518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</row>
    <row r="501" spans="1:44" x14ac:dyDescent="0.2">
      <c r="A501">
        <f>ROW(Source!A1658)</f>
        <v>1658</v>
      </c>
      <c r="B501">
        <v>55577647</v>
      </c>
      <c r="C501">
        <v>55577639</v>
      </c>
      <c r="D501">
        <v>52279526</v>
      </c>
      <c r="E501">
        <v>1</v>
      </c>
      <c r="F501">
        <v>1</v>
      </c>
      <c r="G501">
        <v>27</v>
      </c>
      <c r="H501">
        <v>3</v>
      </c>
      <c r="I501" t="s">
        <v>149</v>
      </c>
      <c r="J501" t="s">
        <v>152</v>
      </c>
      <c r="K501" t="s">
        <v>150</v>
      </c>
      <c r="L501">
        <v>1346</v>
      </c>
      <c r="N501">
        <v>1009</v>
      </c>
      <c r="O501" t="s">
        <v>151</v>
      </c>
      <c r="P501" t="s">
        <v>151</v>
      </c>
      <c r="Q501">
        <v>1</v>
      </c>
      <c r="X501">
        <v>147</v>
      </c>
      <c r="Y501">
        <v>17.77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 t="s">
        <v>3</v>
      </c>
      <c r="AG501">
        <v>147</v>
      </c>
      <c r="AH501">
        <v>2</v>
      </c>
      <c r="AI501">
        <v>55577651</v>
      </c>
      <c r="AJ501">
        <v>519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</row>
    <row r="502" spans="1:44" x14ac:dyDescent="0.2">
      <c r="A502">
        <f>ROW(Source!A1658)</f>
        <v>1658</v>
      </c>
      <c r="B502">
        <v>55577648</v>
      </c>
      <c r="C502">
        <v>55577639</v>
      </c>
      <c r="D502">
        <v>52279533</v>
      </c>
      <c r="E502">
        <v>1</v>
      </c>
      <c r="F502">
        <v>1</v>
      </c>
      <c r="G502">
        <v>27</v>
      </c>
      <c r="H502">
        <v>3</v>
      </c>
      <c r="I502" t="s">
        <v>592</v>
      </c>
      <c r="J502" t="s">
        <v>593</v>
      </c>
      <c r="K502" t="s">
        <v>594</v>
      </c>
      <c r="L502">
        <v>1346</v>
      </c>
      <c r="N502">
        <v>1009</v>
      </c>
      <c r="O502" t="s">
        <v>151</v>
      </c>
      <c r="P502" t="s">
        <v>151</v>
      </c>
      <c r="Q502">
        <v>1</v>
      </c>
      <c r="X502">
        <v>42</v>
      </c>
      <c r="Y502">
        <v>202.34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 t="s">
        <v>3</v>
      </c>
      <c r="AG502">
        <v>42</v>
      </c>
      <c r="AH502">
        <v>2</v>
      </c>
      <c r="AI502">
        <v>55577643</v>
      </c>
      <c r="AJ502">
        <v>521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</row>
    <row r="503" spans="1:44" x14ac:dyDescent="0.2">
      <c r="A503">
        <f>ROW(Source!A1658)</f>
        <v>1658</v>
      </c>
      <c r="B503">
        <v>55577649</v>
      </c>
      <c r="C503">
        <v>55577639</v>
      </c>
      <c r="D503">
        <v>52277500</v>
      </c>
      <c r="E503">
        <v>1</v>
      </c>
      <c r="F503">
        <v>1</v>
      </c>
      <c r="G503">
        <v>27</v>
      </c>
      <c r="H503">
        <v>3</v>
      </c>
      <c r="I503" t="s">
        <v>154</v>
      </c>
      <c r="J503" t="s">
        <v>156</v>
      </c>
      <c r="K503" t="s">
        <v>155</v>
      </c>
      <c r="L503">
        <v>1348</v>
      </c>
      <c r="N503">
        <v>1009</v>
      </c>
      <c r="O503" t="s">
        <v>120</v>
      </c>
      <c r="P503" t="s">
        <v>120</v>
      </c>
      <c r="Q503">
        <v>1000</v>
      </c>
      <c r="X503">
        <v>1.0500000000000001E-2</v>
      </c>
      <c r="Y503">
        <v>748299.67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 t="s">
        <v>3</v>
      </c>
      <c r="AG503">
        <v>1.0500000000000001E-2</v>
      </c>
      <c r="AH503">
        <v>2</v>
      </c>
      <c r="AI503">
        <v>55577655</v>
      </c>
      <c r="AJ503">
        <v>522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 x14ac:dyDescent="0.2">
      <c r="A504">
        <f>ROW(Source!A1662)</f>
        <v>1662</v>
      </c>
      <c r="B504">
        <v>55577660</v>
      </c>
      <c r="C504">
        <v>55577656</v>
      </c>
      <c r="D504">
        <v>52263930</v>
      </c>
      <c r="E504">
        <v>27</v>
      </c>
      <c r="F504">
        <v>1</v>
      </c>
      <c r="G504">
        <v>27</v>
      </c>
      <c r="H504">
        <v>1</v>
      </c>
      <c r="I504" t="s">
        <v>530</v>
      </c>
      <c r="J504" t="s">
        <v>3</v>
      </c>
      <c r="K504" t="s">
        <v>531</v>
      </c>
      <c r="L504">
        <v>1191</v>
      </c>
      <c r="N504">
        <v>1013</v>
      </c>
      <c r="O504" t="s">
        <v>532</v>
      </c>
      <c r="P504" t="s">
        <v>532</v>
      </c>
      <c r="Q504">
        <v>1</v>
      </c>
      <c r="X504">
        <v>80.27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1</v>
      </c>
      <c r="AF504" t="s">
        <v>3</v>
      </c>
      <c r="AG504">
        <v>80.27</v>
      </c>
      <c r="AH504">
        <v>2</v>
      </c>
      <c r="AI504">
        <v>55577657</v>
      </c>
      <c r="AJ504">
        <v>523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</row>
    <row r="505" spans="1:44" x14ac:dyDescent="0.2">
      <c r="A505">
        <f>ROW(Source!A1662)</f>
        <v>1662</v>
      </c>
      <c r="B505">
        <v>55577661</v>
      </c>
      <c r="C505">
        <v>55577656</v>
      </c>
      <c r="D505">
        <v>52279970</v>
      </c>
      <c r="E505">
        <v>1</v>
      </c>
      <c r="F505">
        <v>1</v>
      </c>
      <c r="G505">
        <v>27</v>
      </c>
      <c r="H505">
        <v>3</v>
      </c>
      <c r="I505" t="s">
        <v>595</v>
      </c>
      <c r="J505" t="s">
        <v>596</v>
      </c>
      <c r="K505" t="s">
        <v>597</v>
      </c>
      <c r="L505">
        <v>1339</v>
      </c>
      <c r="N505">
        <v>1007</v>
      </c>
      <c r="O505" t="s">
        <v>175</v>
      </c>
      <c r="P505" t="s">
        <v>175</v>
      </c>
      <c r="Q505">
        <v>1</v>
      </c>
      <c r="X505">
        <v>5.9</v>
      </c>
      <c r="Y505">
        <v>3714.73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 t="s">
        <v>3</v>
      </c>
      <c r="AG505">
        <v>5.9</v>
      </c>
      <c r="AH505">
        <v>2</v>
      </c>
      <c r="AI505">
        <v>55577658</v>
      </c>
      <c r="AJ505">
        <v>524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</row>
    <row r="506" spans="1:44" x14ac:dyDescent="0.2">
      <c r="A506">
        <f>ROW(Source!A1662)</f>
        <v>1662</v>
      </c>
      <c r="B506">
        <v>55577662</v>
      </c>
      <c r="C506">
        <v>55577656</v>
      </c>
      <c r="D506">
        <v>52280046</v>
      </c>
      <c r="E506">
        <v>1</v>
      </c>
      <c r="F506">
        <v>1</v>
      </c>
      <c r="G506">
        <v>27</v>
      </c>
      <c r="H506">
        <v>3</v>
      </c>
      <c r="I506" t="s">
        <v>598</v>
      </c>
      <c r="J506" t="s">
        <v>599</v>
      </c>
      <c r="K506" t="s">
        <v>600</v>
      </c>
      <c r="L506">
        <v>1339</v>
      </c>
      <c r="N506">
        <v>1007</v>
      </c>
      <c r="O506" t="s">
        <v>175</v>
      </c>
      <c r="P506" t="s">
        <v>175</v>
      </c>
      <c r="Q506">
        <v>1</v>
      </c>
      <c r="X506">
        <v>0.06</v>
      </c>
      <c r="Y506">
        <v>3392.59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 t="s">
        <v>3</v>
      </c>
      <c r="AG506">
        <v>0.06</v>
      </c>
      <c r="AH506">
        <v>2</v>
      </c>
      <c r="AI506">
        <v>55577659</v>
      </c>
      <c r="AJ506">
        <v>525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 x14ac:dyDescent="0.2">
      <c r="A507">
        <f>ROW(Source!A1662)</f>
        <v>1662</v>
      </c>
      <c r="B507">
        <v>55577663</v>
      </c>
      <c r="C507">
        <v>55577656</v>
      </c>
      <c r="D507">
        <v>52280784</v>
      </c>
      <c r="E507">
        <v>1</v>
      </c>
      <c r="F507">
        <v>1</v>
      </c>
      <c r="G507">
        <v>27</v>
      </c>
      <c r="H507">
        <v>3</v>
      </c>
      <c r="I507" t="s">
        <v>173</v>
      </c>
      <c r="J507" t="s">
        <v>176</v>
      </c>
      <c r="K507" t="s">
        <v>174</v>
      </c>
      <c r="L507">
        <v>1339</v>
      </c>
      <c r="N507">
        <v>1007</v>
      </c>
      <c r="O507" t="s">
        <v>175</v>
      </c>
      <c r="P507" t="s">
        <v>175</v>
      </c>
      <c r="Q507">
        <v>1</v>
      </c>
      <c r="X507">
        <v>4.3</v>
      </c>
      <c r="Y507">
        <v>7833.01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 t="s">
        <v>3</v>
      </c>
      <c r="AG507">
        <v>4.3</v>
      </c>
      <c r="AH507">
        <v>2</v>
      </c>
      <c r="AI507">
        <v>55577665</v>
      </c>
      <c r="AJ507">
        <v>526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 x14ac:dyDescent="0.2">
      <c r="A508">
        <f>ROW(Source!A1732)</f>
        <v>1732</v>
      </c>
      <c r="B508">
        <v>55577730</v>
      </c>
      <c r="C508">
        <v>55577724</v>
      </c>
      <c r="D508">
        <v>52263930</v>
      </c>
      <c r="E508">
        <v>27</v>
      </c>
      <c r="F508">
        <v>1</v>
      </c>
      <c r="G508">
        <v>27</v>
      </c>
      <c r="H508">
        <v>1</v>
      </c>
      <c r="I508" t="s">
        <v>530</v>
      </c>
      <c r="J508" t="s">
        <v>3</v>
      </c>
      <c r="K508" t="s">
        <v>531</v>
      </c>
      <c r="L508">
        <v>1191</v>
      </c>
      <c r="N508">
        <v>1013</v>
      </c>
      <c r="O508" t="s">
        <v>532</v>
      </c>
      <c r="P508" t="s">
        <v>532</v>
      </c>
      <c r="Q508">
        <v>1</v>
      </c>
      <c r="X508">
        <v>6.22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1</v>
      </c>
      <c r="AF508" t="s">
        <v>3</v>
      </c>
      <c r="AG508">
        <v>6.22</v>
      </c>
      <c r="AH508">
        <v>2</v>
      </c>
      <c r="AI508">
        <v>55577725</v>
      </c>
      <c r="AJ508">
        <v>528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</row>
    <row r="509" spans="1:44" x14ac:dyDescent="0.2">
      <c r="A509">
        <f>ROW(Source!A1732)</f>
        <v>1732</v>
      </c>
      <c r="B509">
        <v>55577731</v>
      </c>
      <c r="C509">
        <v>55577724</v>
      </c>
      <c r="D509">
        <v>52278256</v>
      </c>
      <c r="E509">
        <v>1</v>
      </c>
      <c r="F509">
        <v>1</v>
      </c>
      <c r="G509">
        <v>27</v>
      </c>
      <c r="H509">
        <v>3</v>
      </c>
      <c r="I509" t="s">
        <v>550</v>
      </c>
      <c r="J509" t="s">
        <v>551</v>
      </c>
      <c r="K509" t="s">
        <v>552</v>
      </c>
      <c r="L509">
        <v>1339</v>
      </c>
      <c r="N509">
        <v>1007</v>
      </c>
      <c r="O509" t="s">
        <v>175</v>
      </c>
      <c r="P509" t="s">
        <v>175</v>
      </c>
      <c r="Q509">
        <v>1</v>
      </c>
      <c r="X509">
        <v>0.29899999999999999</v>
      </c>
      <c r="Y509">
        <v>590.78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 t="s">
        <v>3</v>
      </c>
      <c r="AG509">
        <v>0.29899999999999999</v>
      </c>
      <c r="AH509">
        <v>2</v>
      </c>
      <c r="AI509">
        <v>55577726</v>
      </c>
      <c r="AJ509">
        <v>529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</row>
    <row r="510" spans="1:44" x14ac:dyDescent="0.2">
      <c r="A510">
        <f>ROW(Source!A1732)</f>
        <v>1732</v>
      </c>
      <c r="B510">
        <v>55577732</v>
      </c>
      <c r="C510">
        <v>55577724</v>
      </c>
      <c r="D510">
        <v>52277204</v>
      </c>
      <c r="E510">
        <v>1</v>
      </c>
      <c r="F510">
        <v>1</v>
      </c>
      <c r="G510">
        <v>27</v>
      </c>
      <c r="H510">
        <v>3</v>
      </c>
      <c r="I510" t="s">
        <v>553</v>
      </c>
      <c r="J510" t="s">
        <v>554</v>
      </c>
      <c r="K510" t="s">
        <v>555</v>
      </c>
      <c r="L510">
        <v>1348</v>
      </c>
      <c r="N510">
        <v>1009</v>
      </c>
      <c r="O510" t="s">
        <v>120</v>
      </c>
      <c r="P510" t="s">
        <v>120</v>
      </c>
      <c r="Q510">
        <v>1000</v>
      </c>
      <c r="X510">
        <v>0.107</v>
      </c>
      <c r="Y510">
        <v>4207.5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 t="s">
        <v>3</v>
      </c>
      <c r="AG510">
        <v>0.107</v>
      </c>
      <c r="AH510">
        <v>2</v>
      </c>
      <c r="AI510">
        <v>55577727</v>
      </c>
      <c r="AJ510">
        <v>530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</row>
    <row r="511" spans="1:44" x14ac:dyDescent="0.2">
      <c r="A511">
        <f>ROW(Source!A1732)</f>
        <v>1732</v>
      </c>
      <c r="B511">
        <v>55577733</v>
      </c>
      <c r="C511">
        <v>55577724</v>
      </c>
      <c r="D511">
        <v>52279001</v>
      </c>
      <c r="E511">
        <v>1</v>
      </c>
      <c r="F511">
        <v>1</v>
      </c>
      <c r="G511">
        <v>27</v>
      </c>
      <c r="H511">
        <v>3</v>
      </c>
      <c r="I511" t="s">
        <v>556</v>
      </c>
      <c r="J511" t="s">
        <v>557</v>
      </c>
      <c r="K511" t="s">
        <v>558</v>
      </c>
      <c r="L511">
        <v>1339</v>
      </c>
      <c r="N511">
        <v>1007</v>
      </c>
      <c r="O511" t="s">
        <v>175</v>
      </c>
      <c r="P511" t="s">
        <v>175</v>
      </c>
      <c r="Q511">
        <v>1</v>
      </c>
      <c r="X511">
        <v>7.6999999999999999E-2</v>
      </c>
      <c r="Y511">
        <v>35.25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 t="s">
        <v>3</v>
      </c>
      <c r="AG511">
        <v>7.6999999999999999E-2</v>
      </c>
      <c r="AH511">
        <v>2</v>
      </c>
      <c r="AI511">
        <v>55577728</v>
      </c>
      <c r="AJ511">
        <v>531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 x14ac:dyDescent="0.2">
      <c r="A512">
        <f>ROW(Source!A1732)</f>
        <v>1732</v>
      </c>
      <c r="B512">
        <v>55577734</v>
      </c>
      <c r="C512">
        <v>55577724</v>
      </c>
      <c r="D512">
        <v>52281688</v>
      </c>
      <c r="E512">
        <v>1</v>
      </c>
      <c r="F512">
        <v>1</v>
      </c>
      <c r="G512">
        <v>27</v>
      </c>
      <c r="H512">
        <v>3</v>
      </c>
      <c r="I512" t="s">
        <v>270</v>
      </c>
      <c r="J512" t="s">
        <v>272</v>
      </c>
      <c r="K512" t="s">
        <v>271</v>
      </c>
      <c r="L512">
        <v>1354</v>
      </c>
      <c r="N512">
        <v>1010</v>
      </c>
      <c r="O512" t="s">
        <v>180</v>
      </c>
      <c r="P512" t="s">
        <v>180</v>
      </c>
      <c r="Q512">
        <v>1</v>
      </c>
      <c r="X512">
        <v>10</v>
      </c>
      <c r="Y512">
        <v>236.53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 t="s">
        <v>3</v>
      </c>
      <c r="AG512">
        <v>10</v>
      </c>
      <c r="AH512">
        <v>2</v>
      </c>
      <c r="AI512">
        <v>55577729</v>
      </c>
      <c r="AJ512">
        <v>532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</row>
    <row r="513" spans="1:44" x14ac:dyDescent="0.2">
      <c r="A513">
        <f>ROW(Source!A1770)</f>
        <v>1770</v>
      </c>
      <c r="B513">
        <v>55577798</v>
      </c>
      <c r="C513">
        <v>55577792</v>
      </c>
      <c r="D513">
        <v>52263930</v>
      </c>
      <c r="E513">
        <v>27</v>
      </c>
      <c r="F513">
        <v>1</v>
      </c>
      <c r="G513">
        <v>27</v>
      </c>
      <c r="H513">
        <v>1</v>
      </c>
      <c r="I513" t="s">
        <v>530</v>
      </c>
      <c r="J513" t="s">
        <v>3</v>
      </c>
      <c r="K513" t="s">
        <v>531</v>
      </c>
      <c r="L513">
        <v>1191</v>
      </c>
      <c r="N513">
        <v>1013</v>
      </c>
      <c r="O513" t="s">
        <v>532</v>
      </c>
      <c r="P513" t="s">
        <v>532</v>
      </c>
      <c r="Q513">
        <v>1</v>
      </c>
      <c r="X513">
        <v>6.22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 t="s">
        <v>3</v>
      </c>
      <c r="AG513">
        <v>6.22</v>
      </c>
      <c r="AH513">
        <v>2</v>
      </c>
      <c r="AI513">
        <v>55577793</v>
      </c>
      <c r="AJ513">
        <v>533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</row>
    <row r="514" spans="1:44" x14ac:dyDescent="0.2">
      <c r="A514">
        <f>ROW(Source!A1770)</f>
        <v>1770</v>
      </c>
      <c r="B514">
        <v>55577799</v>
      </c>
      <c r="C514">
        <v>55577792</v>
      </c>
      <c r="D514">
        <v>52278256</v>
      </c>
      <c r="E514">
        <v>1</v>
      </c>
      <c r="F514">
        <v>1</v>
      </c>
      <c r="G514">
        <v>27</v>
      </c>
      <c r="H514">
        <v>3</v>
      </c>
      <c r="I514" t="s">
        <v>550</v>
      </c>
      <c r="J514" t="s">
        <v>551</v>
      </c>
      <c r="K514" t="s">
        <v>552</v>
      </c>
      <c r="L514">
        <v>1339</v>
      </c>
      <c r="N514">
        <v>1007</v>
      </c>
      <c r="O514" t="s">
        <v>175</v>
      </c>
      <c r="P514" t="s">
        <v>175</v>
      </c>
      <c r="Q514">
        <v>1</v>
      </c>
      <c r="X514">
        <v>0.29899999999999999</v>
      </c>
      <c r="Y514">
        <v>590.78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 t="s">
        <v>3</v>
      </c>
      <c r="AG514">
        <v>0.29899999999999999</v>
      </c>
      <c r="AH514">
        <v>2</v>
      </c>
      <c r="AI514">
        <v>55577794</v>
      </c>
      <c r="AJ514">
        <v>534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</row>
    <row r="515" spans="1:44" x14ac:dyDescent="0.2">
      <c r="A515">
        <f>ROW(Source!A1770)</f>
        <v>1770</v>
      </c>
      <c r="B515">
        <v>55577800</v>
      </c>
      <c r="C515">
        <v>55577792</v>
      </c>
      <c r="D515">
        <v>52277204</v>
      </c>
      <c r="E515">
        <v>1</v>
      </c>
      <c r="F515">
        <v>1</v>
      </c>
      <c r="G515">
        <v>27</v>
      </c>
      <c r="H515">
        <v>3</v>
      </c>
      <c r="I515" t="s">
        <v>553</v>
      </c>
      <c r="J515" t="s">
        <v>554</v>
      </c>
      <c r="K515" t="s">
        <v>555</v>
      </c>
      <c r="L515">
        <v>1348</v>
      </c>
      <c r="N515">
        <v>1009</v>
      </c>
      <c r="O515" t="s">
        <v>120</v>
      </c>
      <c r="P515" t="s">
        <v>120</v>
      </c>
      <c r="Q515">
        <v>1000</v>
      </c>
      <c r="X515">
        <v>0.107</v>
      </c>
      <c r="Y515">
        <v>4207.5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 t="s">
        <v>3</v>
      </c>
      <c r="AG515">
        <v>0.107</v>
      </c>
      <c r="AH515">
        <v>2</v>
      </c>
      <c r="AI515">
        <v>55577795</v>
      </c>
      <c r="AJ515">
        <v>535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</row>
    <row r="516" spans="1:44" x14ac:dyDescent="0.2">
      <c r="A516">
        <f>ROW(Source!A1770)</f>
        <v>1770</v>
      </c>
      <c r="B516">
        <v>55577801</v>
      </c>
      <c r="C516">
        <v>55577792</v>
      </c>
      <c r="D516">
        <v>52279001</v>
      </c>
      <c r="E516">
        <v>1</v>
      </c>
      <c r="F516">
        <v>1</v>
      </c>
      <c r="G516">
        <v>27</v>
      </c>
      <c r="H516">
        <v>3</v>
      </c>
      <c r="I516" t="s">
        <v>556</v>
      </c>
      <c r="J516" t="s">
        <v>557</v>
      </c>
      <c r="K516" t="s">
        <v>558</v>
      </c>
      <c r="L516">
        <v>1339</v>
      </c>
      <c r="N516">
        <v>1007</v>
      </c>
      <c r="O516" t="s">
        <v>175</v>
      </c>
      <c r="P516" t="s">
        <v>175</v>
      </c>
      <c r="Q516">
        <v>1</v>
      </c>
      <c r="X516">
        <v>7.6999999999999999E-2</v>
      </c>
      <c r="Y516">
        <v>35.25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 t="s">
        <v>3</v>
      </c>
      <c r="AG516">
        <v>7.6999999999999999E-2</v>
      </c>
      <c r="AH516">
        <v>2</v>
      </c>
      <c r="AI516">
        <v>55577796</v>
      </c>
      <c r="AJ516">
        <v>536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</row>
    <row r="517" spans="1:44" x14ac:dyDescent="0.2">
      <c r="A517">
        <f>ROW(Source!A1770)</f>
        <v>1770</v>
      </c>
      <c r="B517">
        <v>55577802</v>
      </c>
      <c r="C517">
        <v>55577792</v>
      </c>
      <c r="D517">
        <v>52281688</v>
      </c>
      <c r="E517">
        <v>1</v>
      </c>
      <c r="F517">
        <v>1</v>
      </c>
      <c r="G517">
        <v>27</v>
      </c>
      <c r="H517">
        <v>3</v>
      </c>
      <c r="I517" t="s">
        <v>270</v>
      </c>
      <c r="J517" t="s">
        <v>272</v>
      </c>
      <c r="K517" t="s">
        <v>271</v>
      </c>
      <c r="L517">
        <v>1354</v>
      </c>
      <c r="N517">
        <v>1010</v>
      </c>
      <c r="O517" t="s">
        <v>180</v>
      </c>
      <c r="P517" t="s">
        <v>180</v>
      </c>
      <c r="Q517">
        <v>1</v>
      </c>
      <c r="X517">
        <v>10</v>
      </c>
      <c r="Y517">
        <v>236.53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 t="s">
        <v>3</v>
      </c>
      <c r="AG517">
        <v>10</v>
      </c>
      <c r="AH517">
        <v>2</v>
      </c>
      <c r="AI517">
        <v>55577797</v>
      </c>
      <c r="AJ517">
        <v>537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2">
      <c r="A518">
        <f>ROW(Source!A1843)</f>
        <v>1843</v>
      </c>
      <c r="B518">
        <v>55577921</v>
      </c>
      <c r="C518">
        <v>55577916</v>
      </c>
      <c r="D518">
        <v>52263930</v>
      </c>
      <c r="E518">
        <v>27</v>
      </c>
      <c r="F518">
        <v>1</v>
      </c>
      <c r="G518">
        <v>27</v>
      </c>
      <c r="H518">
        <v>1</v>
      </c>
      <c r="I518" t="s">
        <v>530</v>
      </c>
      <c r="J518" t="s">
        <v>3</v>
      </c>
      <c r="K518" t="s">
        <v>531</v>
      </c>
      <c r="L518">
        <v>1191</v>
      </c>
      <c r="N518">
        <v>1013</v>
      </c>
      <c r="O518" t="s">
        <v>532</v>
      </c>
      <c r="P518" t="s">
        <v>532</v>
      </c>
      <c r="Q518">
        <v>1</v>
      </c>
      <c r="X518">
        <v>30.8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 t="s">
        <v>3</v>
      </c>
      <c r="AG518">
        <v>30.8</v>
      </c>
      <c r="AH518">
        <v>2</v>
      </c>
      <c r="AI518">
        <v>55577917</v>
      </c>
      <c r="AJ518">
        <v>538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 x14ac:dyDescent="0.2">
      <c r="A519">
        <f>ROW(Source!A1843)</f>
        <v>1843</v>
      </c>
      <c r="B519">
        <v>55577922</v>
      </c>
      <c r="C519">
        <v>55577916</v>
      </c>
      <c r="D519">
        <v>52276701</v>
      </c>
      <c r="E519">
        <v>1</v>
      </c>
      <c r="F519">
        <v>1</v>
      </c>
      <c r="G519">
        <v>27</v>
      </c>
      <c r="H519">
        <v>2</v>
      </c>
      <c r="I519" t="s">
        <v>533</v>
      </c>
      <c r="J519" t="s">
        <v>534</v>
      </c>
      <c r="K519" t="s">
        <v>535</v>
      </c>
      <c r="L519">
        <v>1368</v>
      </c>
      <c r="N519">
        <v>1011</v>
      </c>
      <c r="O519" t="s">
        <v>536</v>
      </c>
      <c r="P519" t="s">
        <v>536</v>
      </c>
      <c r="Q519">
        <v>1</v>
      </c>
      <c r="X519">
        <v>0.06</v>
      </c>
      <c r="Y519">
        <v>0</v>
      </c>
      <c r="Z519">
        <v>20.7</v>
      </c>
      <c r="AA519">
        <v>9.74</v>
      </c>
      <c r="AB519">
        <v>0</v>
      </c>
      <c r="AC519">
        <v>0</v>
      </c>
      <c r="AD519">
        <v>1</v>
      </c>
      <c r="AE519">
        <v>0</v>
      </c>
      <c r="AF519" t="s">
        <v>3</v>
      </c>
      <c r="AG519">
        <v>0.06</v>
      </c>
      <c r="AH519">
        <v>2</v>
      </c>
      <c r="AI519">
        <v>55577918</v>
      </c>
      <c r="AJ519">
        <v>539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</row>
    <row r="520" spans="1:44" x14ac:dyDescent="0.2">
      <c r="A520">
        <f>ROW(Source!A1843)</f>
        <v>1843</v>
      </c>
      <c r="B520">
        <v>55577923</v>
      </c>
      <c r="C520">
        <v>55577916</v>
      </c>
      <c r="D520">
        <v>52276151</v>
      </c>
      <c r="E520">
        <v>1</v>
      </c>
      <c r="F520">
        <v>1</v>
      </c>
      <c r="G520">
        <v>27</v>
      </c>
      <c r="H520">
        <v>2</v>
      </c>
      <c r="I520" t="s">
        <v>537</v>
      </c>
      <c r="J520" t="s">
        <v>538</v>
      </c>
      <c r="K520" t="s">
        <v>539</v>
      </c>
      <c r="L520">
        <v>1368</v>
      </c>
      <c r="N520">
        <v>1011</v>
      </c>
      <c r="O520" t="s">
        <v>536</v>
      </c>
      <c r="P520" t="s">
        <v>536</v>
      </c>
      <c r="Q520">
        <v>1</v>
      </c>
      <c r="X520">
        <v>0.06</v>
      </c>
      <c r="Y520">
        <v>0</v>
      </c>
      <c r="Z520">
        <v>991.89</v>
      </c>
      <c r="AA520">
        <v>360.79</v>
      </c>
      <c r="AB520">
        <v>0</v>
      </c>
      <c r="AC520">
        <v>0</v>
      </c>
      <c r="AD520">
        <v>1</v>
      </c>
      <c r="AE520">
        <v>0</v>
      </c>
      <c r="AF520" t="s">
        <v>3</v>
      </c>
      <c r="AG520">
        <v>0.06</v>
      </c>
      <c r="AH520">
        <v>2</v>
      </c>
      <c r="AI520">
        <v>55577919</v>
      </c>
      <c r="AJ520">
        <v>540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</row>
    <row r="521" spans="1:44" x14ac:dyDescent="0.2">
      <c r="A521">
        <f>ROW(Source!A1843)</f>
        <v>1843</v>
      </c>
      <c r="B521">
        <v>55577924</v>
      </c>
      <c r="C521">
        <v>55577916</v>
      </c>
      <c r="D521">
        <v>52280730</v>
      </c>
      <c r="E521">
        <v>1</v>
      </c>
      <c r="F521">
        <v>1</v>
      </c>
      <c r="G521">
        <v>27</v>
      </c>
      <c r="H521">
        <v>3</v>
      </c>
      <c r="I521" t="s">
        <v>540</v>
      </c>
      <c r="J521" t="s">
        <v>541</v>
      </c>
      <c r="K521" t="s">
        <v>542</v>
      </c>
      <c r="L521">
        <v>1339</v>
      </c>
      <c r="N521">
        <v>1007</v>
      </c>
      <c r="O521" t="s">
        <v>175</v>
      </c>
      <c r="P521" t="s">
        <v>175</v>
      </c>
      <c r="Q521">
        <v>1</v>
      </c>
      <c r="X521">
        <v>15</v>
      </c>
      <c r="Y521">
        <v>753.67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 t="s">
        <v>3</v>
      </c>
      <c r="AG521">
        <v>15</v>
      </c>
      <c r="AH521">
        <v>2</v>
      </c>
      <c r="AI521">
        <v>55577920</v>
      </c>
      <c r="AJ521">
        <v>541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</row>
    <row r="522" spans="1:44" x14ac:dyDescent="0.2">
      <c r="A522">
        <f>ROW(Source!A1844)</f>
        <v>1844</v>
      </c>
      <c r="B522">
        <v>55577928</v>
      </c>
      <c r="C522">
        <v>55577925</v>
      </c>
      <c r="D522">
        <v>52263930</v>
      </c>
      <c r="E522">
        <v>27</v>
      </c>
      <c r="F522">
        <v>1</v>
      </c>
      <c r="G522">
        <v>27</v>
      </c>
      <c r="H522">
        <v>1</v>
      </c>
      <c r="I522" t="s">
        <v>530</v>
      </c>
      <c r="J522" t="s">
        <v>3</v>
      </c>
      <c r="K522" t="s">
        <v>531</v>
      </c>
      <c r="L522">
        <v>1191</v>
      </c>
      <c r="N522">
        <v>1013</v>
      </c>
      <c r="O522" t="s">
        <v>532</v>
      </c>
      <c r="P522" t="s">
        <v>532</v>
      </c>
      <c r="Q522">
        <v>1</v>
      </c>
      <c r="X522">
        <v>46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 t="s">
        <v>3</v>
      </c>
      <c r="AG522">
        <v>46</v>
      </c>
      <c r="AH522">
        <v>2</v>
      </c>
      <c r="AI522">
        <v>55577926</v>
      </c>
      <c r="AJ522">
        <v>542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 x14ac:dyDescent="0.2">
      <c r="A523">
        <f>ROW(Source!A1844)</f>
        <v>1844</v>
      </c>
      <c r="B523">
        <v>55577929</v>
      </c>
      <c r="C523">
        <v>55577925</v>
      </c>
      <c r="D523">
        <v>52280730</v>
      </c>
      <c r="E523">
        <v>1</v>
      </c>
      <c r="F523">
        <v>1</v>
      </c>
      <c r="G523">
        <v>27</v>
      </c>
      <c r="H523">
        <v>3</v>
      </c>
      <c r="I523" t="s">
        <v>540</v>
      </c>
      <c r="J523" t="s">
        <v>541</v>
      </c>
      <c r="K523" t="s">
        <v>542</v>
      </c>
      <c r="L523">
        <v>1339</v>
      </c>
      <c r="N523">
        <v>1007</v>
      </c>
      <c r="O523" t="s">
        <v>175</v>
      </c>
      <c r="P523" t="s">
        <v>175</v>
      </c>
      <c r="Q523">
        <v>1</v>
      </c>
      <c r="X523">
        <v>15</v>
      </c>
      <c r="Y523">
        <v>753.67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 t="s">
        <v>3</v>
      </c>
      <c r="AG523">
        <v>15</v>
      </c>
      <c r="AH523">
        <v>2</v>
      </c>
      <c r="AI523">
        <v>55577927</v>
      </c>
      <c r="AJ523">
        <v>543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2">
      <c r="A524">
        <f>ROW(Source!A1845)</f>
        <v>1845</v>
      </c>
      <c r="B524">
        <v>55577933</v>
      </c>
      <c r="C524">
        <v>55577930</v>
      </c>
      <c r="D524">
        <v>52263930</v>
      </c>
      <c r="E524">
        <v>27</v>
      </c>
      <c r="F524">
        <v>1</v>
      </c>
      <c r="G524">
        <v>27</v>
      </c>
      <c r="H524">
        <v>1</v>
      </c>
      <c r="I524" t="s">
        <v>530</v>
      </c>
      <c r="J524" t="s">
        <v>3</v>
      </c>
      <c r="K524" t="s">
        <v>531</v>
      </c>
      <c r="L524">
        <v>1191</v>
      </c>
      <c r="N524">
        <v>1013</v>
      </c>
      <c r="O524" t="s">
        <v>532</v>
      </c>
      <c r="P524" t="s">
        <v>532</v>
      </c>
      <c r="Q524">
        <v>1</v>
      </c>
      <c r="X524">
        <v>6.29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 t="s">
        <v>3</v>
      </c>
      <c r="AG524">
        <v>6.29</v>
      </c>
      <c r="AH524">
        <v>2</v>
      </c>
      <c r="AI524">
        <v>55577931</v>
      </c>
      <c r="AJ524">
        <v>544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</row>
    <row r="525" spans="1:44" x14ac:dyDescent="0.2">
      <c r="A525">
        <f>ROW(Source!A1845)</f>
        <v>1845</v>
      </c>
      <c r="B525">
        <v>55577934</v>
      </c>
      <c r="C525">
        <v>55577930</v>
      </c>
      <c r="D525">
        <v>52280730</v>
      </c>
      <c r="E525">
        <v>1</v>
      </c>
      <c r="F525">
        <v>1</v>
      </c>
      <c r="G525">
        <v>27</v>
      </c>
      <c r="H525">
        <v>3</v>
      </c>
      <c r="I525" t="s">
        <v>540</v>
      </c>
      <c r="J525" t="s">
        <v>541</v>
      </c>
      <c r="K525" t="s">
        <v>542</v>
      </c>
      <c r="L525">
        <v>1339</v>
      </c>
      <c r="N525">
        <v>1007</v>
      </c>
      <c r="O525" t="s">
        <v>175</v>
      </c>
      <c r="P525" t="s">
        <v>175</v>
      </c>
      <c r="Q525">
        <v>1</v>
      </c>
      <c r="X525">
        <v>5</v>
      </c>
      <c r="Y525">
        <v>753.67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 t="s">
        <v>3</v>
      </c>
      <c r="AG525">
        <v>5</v>
      </c>
      <c r="AH525">
        <v>2</v>
      </c>
      <c r="AI525">
        <v>55577932</v>
      </c>
      <c r="AJ525">
        <v>545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</row>
    <row r="526" spans="1:44" x14ac:dyDescent="0.2">
      <c r="A526">
        <f>ROW(Source!A1846)</f>
        <v>1846</v>
      </c>
      <c r="B526">
        <v>55577939</v>
      </c>
      <c r="C526">
        <v>55577935</v>
      </c>
      <c r="D526">
        <v>52263930</v>
      </c>
      <c r="E526">
        <v>27</v>
      </c>
      <c r="F526">
        <v>1</v>
      </c>
      <c r="G526">
        <v>27</v>
      </c>
      <c r="H526">
        <v>1</v>
      </c>
      <c r="I526" t="s">
        <v>530</v>
      </c>
      <c r="J526" t="s">
        <v>3</v>
      </c>
      <c r="K526" t="s">
        <v>531</v>
      </c>
      <c r="L526">
        <v>1191</v>
      </c>
      <c r="N526">
        <v>1013</v>
      </c>
      <c r="O526" t="s">
        <v>532</v>
      </c>
      <c r="P526" t="s">
        <v>532</v>
      </c>
      <c r="Q526">
        <v>1</v>
      </c>
      <c r="X526">
        <v>13.42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1</v>
      </c>
      <c r="AF526" t="s">
        <v>3</v>
      </c>
      <c r="AG526">
        <v>13.42</v>
      </c>
      <c r="AH526">
        <v>2</v>
      </c>
      <c r="AI526">
        <v>55577936</v>
      </c>
      <c r="AJ526">
        <v>546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</row>
    <row r="527" spans="1:44" x14ac:dyDescent="0.2">
      <c r="A527">
        <f>ROW(Source!A1846)</f>
        <v>1846</v>
      </c>
      <c r="B527">
        <v>55577940</v>
      </c>
      <c r="C527">
        <v>55577935</v>
      </c>
      <c r="D527">
        <v>52277685</v>
      </c>
      <c r="E527">
        <v>1</v>
      </c>
      <c r="F527">
        <v>1</v>
      </c>
      <c r="G527">
        <v>27</v>
      </c>
      <c r="H527">
        <v>3</v>
      </c>
      <c r="I527" t="s">
        <v>543</v>
      </c>
      <c r="J527" t="s">
        <v>544</v>
      </c>
      <c r="K527" t="s">
        <v>545</v>
      </c>
      <c r="L527">
        <v>1339</v>
      </c>
      <c r="N527">
        <v>1007</v>
      </c>
      <c r="O527" t="s">
        <v>175</v>
      </c>
      <c r="P527" t="s">
        <v>175</v>
      </c>
      <c r="Q527">
        <v>1</v>
      </c>
      <c r="X527">
        <v>1.4E-2</v>
      </c>
      <c r="Y527">
        <v>6863.19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 t="s">
        <v>3</v>
      </c>
      <c r="AG527">
        <v>1.4E-2</v>
      </c>
      <c r="AH527">
        <v>2</v>
      </c>
      <c r="AI527">
        <v>55577937</v>
      </c>
      <c r="AJ527">
        <v>547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</row>
    <row r="528" spans="1:44" x14ac:dyDescent="0.2">
      <c r="A528">
        <f>ROW(Source!A1846)</f>
        <v>1846</v>
      </c>
      <c r="B528">
        <v>55577941</v>
      </c>
      <c r="C528">
        <v>55577935</v>
      </c>
      <c r="D528">
        <v>52280728</v>
      </c>
      <c r="E528">
        <v>1</v>
      </c>
      <c r="F528">
        <v>1</v>
      </c>
      <c r="G528">
        <v>27</v>
      </c>
      <c r="H528">
        <v>3</v>
      </c>
      <c r="I528" t="s">
        <v>546</v>
      </c>
      <c r="J528" t="s">
        <v>547</v>
      </c>
      <c r="K528" t="s">
        <v>548</v>
      </c>
      <c r="L528">
        <v>1327</v>
      </c>
      <c r="N528">
        <v>1005</v>
      </c>
      <c r="O528" t="s">
        <v>549</v>
      </c>
      <c r="P528" t="s">
        <v>549</v>
      </c>
      <c r="Q528">
        <v>1</v>
      </c>
      <c r="X528">
        <v>107</v>
      </c>
      <c r="Y528">
        <v>129.94999999999999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 t="s">
        <v>3</v>
      </c>
      <c r="AG528">
        <v>107</v>
      </c>
      <c r="AH528">
        <v>2</v>
      </c>
      <c r="AI528">
        <v>55577938</v>
      </c>
      <c r="AJ528">
        <v>548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</row>
    <row r="529" spans="1:44" x14ac:dyDescent="0.2">
      <c r="A529">
        <f>ROW(Source!A1883)</f>
        <v>1883</v>
      </c>
      <c r="B529">
        <v>55578004</v>
      </c>
      <c r="C529">
        <v>55577998</v>
      </c>
      <c r="D529">
        <v>52263930</v>
      </c>
      <c r="E529">
        <v>27</v>
      </c>
      <c r="F529">
        <v>1</v>
      </c>
      <c r="G529">
        <v>27</v>
      </c>
      <c r="H529">
        <v>1</v>
      </c>
      <c r="I529" t="s">
        <v>530</v>
      </c>
      <c r="J529" t="s">
        <v>3</v>
      </c>
      <c r="K529" t="s">
        <v>531</v>
      </c>
      <c r="L529">
        <v>1191</v>
      </c>
      <c r="N529">
        <v>1013</v>
      </c>
      <c r="O529" t="s">
        <v>532</v>
      </c>
      <c r="P529" t="s">
        <v>532</v>
      </c>
      <c r="Q529">
        <v>1</v>
      </c>
      <c r="X529">
        <v>6.22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 t="s">
        <v>3</v>
      </c>
      <c r="AG529">
        <v>6.22</v>
      </c>
      <c r="AH529">
        <v>2</v>
      </c>
      <c r="AI529">
        <v>55577999</v>
      </c>
      <c r="AJ529">
        <v>549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</row>
    <row r="530" spans="1:44" x14ac:dyDescent="0.2">
      <c r="A530">
        <f>ROW(Source!A1883)</f>
        <v>1883</v>
      </c>
      <c r="B530">
        <v>55578005</v>
      </c>
      <c r="C530">
        <v>55577998</v>
      </c>
      <c r="D530">
        <v>52278256</v>
      </c>
      <c r="E530">
        <v>1</v>
      </c>
      <c r="F530">
        <v>1</v>
      </c>
      <c r="G530">
        <v>27</v>
      </c>
      <c r="H530">
        <v>3</v>
      </c>
      <c r="I530" t="s">
        <v>550</v>
      </c>
      <c r="J530" t="s">
        <v>551</v>
      </c>
      <c r="K530" t="s">
        <v>552</v>
      </c>
      <c r="L530">
        <v>1339</v>
      </c>
      <c r="N530">
        <v>1007</v>
      </c>
      <c r="O530" t="s">
        <v>175</v>
      </c>
      <c r="P530" t="s">
        <v>175</v>
      </c>
      <c r="Q530">
        <v>1</v>
      </c>
      <c r="X530">
        <v>0.29899999999999999</v>
      </c>
      <c r="Y530">
        <v>590.78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 t="s">
        <v>3</v>
      </c>
      <c r="AG530">
        <v>0.29899999999999999</v>
      </c>
      <c r="AH530">
        <v>2</v>
      </c>
      <c r="AI530">
        <v>55578000</v>
      </c>
      <c r="AJ530">
        <v>550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</row>
    <row r="531" spans="1:44" x14ac:dyDescent="0.2">
      <c r="A531">
        <f>ROW(Source!A1883)</f>
        <v>1883</v>
      </c>
      <c r="B531">
        <v>55578006</v>
      </c>
      <c r="C531">
        <v>55577998</v>
      </c>
      <c r="D531">
        <v>52277204</v>
      </c>
      <c r="E531">
        <v>1</v>
      </c>
      <c r="F531">
        <v>1</v>
      </c>
      <c r="G531">
        <v>27</v>
      </c>
      <c r="H531">
        <v>3</v>
      </c>
      <c r="I531" t="s">
        <v>553</v>
      </c>
      <c r="J531" t="s">
        <v>554</v>
      </c>
      <c r="K531" t="s">
        <v>555</v>
      </c>
      <c r="L531">
        <v>1348</v>
      </c>
      <c r="N531">
        <v>1009</v>
      </c>
      <c r="O531" t="s">
        <v>120</v>
      </c>
      <c r="P531" t="s">
        <v>120</v>
      </c>
      <c r="Q531">
        <v>1000</v>
      </c>
      <c r="X531">
        <v>0.107</v>
      </c>
      <c r="Y531">
        <v>4207.5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 t="s">
        <v>3</v>
      </c>
      <c r="AG531">
        <v>0.107</v>
      </c>
      <c r="AH531">
        <v>2</v>
      </c>
      <c r="AI531">
        <v>55578001</v>
      </c>
      <c r="AJ531">
        <v>551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</row>
    <row r="532" spans="1:44" x14ac:dyDescent="0.2">
      <c r="A532">
        <f>ROW(Source!A1883)</f>
        <v>1883</v>
      </c>
      <c r="B532">
        <v>55578007</v>
      </c>
      <c r="C532">
        <v>55577998</v>
      </c>
      <c r="D532">
        <v>52279001</v>
      </c>
      <c r="E532">
        <v>1</v>
      </c>
      <c r="F532">
        <v>1</v>
      </c>
      <c r="G532">
        <v>27</v>
      </c>
      <c r="H532">
        <v>3</v>
      </c>
      <c r="I532" t="s">
        <v>556</v>
      </c>
      <c r="J532" t="s">
        <v>557</v>
      </c>
      <c r="K532" t="s">
        <v>558</v>
      </c>
      <c r="L532">
        <v>1339</v>
      </c>
      <c r="N532">
        <v>1007</v>
      </c>
      <c r="O532" t="s">
        <v>175</v>
      </c>
      <c r="P532" t="s">
        <v>175</v>
      </c>
      <c r="Q532">
        <v>1</v>
      </c>
      <c r="X532">
        <v>7.6999999999999999E-2</v>
      </c>
      <c r="Y532">
        <v>35.25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 t="s">
        <v>3</v>
      </c>
      <c r="AG532">
        <v>7.6999999999999999E-2</v>
      </c>
      <c r="AH532">
        <v>2</v>
      </c>
      <c r="AI532">
        <v>55578002</v>
      </c>
      <c r="AJ532">
        <v>552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</row>
    <row r="533" spans="1:44" x14ac:dyDescent="0.2">
      <c r="A533">
        <f>ROW(Source!A1883)</f>
        <v>1883</v>
      </c>
      <c r="B533">
        <v>55578008</v>
      </c>
      <c r="C533">
        <v>55577998</v>
      </c>
      <c r="D533">
        <v>52281688</v>
      </c>
      <c r="E533">
        <v>1</v>
      </c>
      <c r="F533">
        <v>1</v>
      </c>
      <c r="G533">
        <v>27</v>
      </c>
      <c r="H533">
        <v>3</v>
      </c>
      <c r="I533" t="s">
        <v>270</v>
      </c>
      <c r="J533" t="s">
        <v>272</v>
      </c>
      <c r="K533" t="s">
        <v>271</v>
      </c>
      <c r="L533">
        <v>1354</v>
      </c>
      <c r="N533">
        <v>1010</v>
      </c>
      <c r="O533" t="s">
        <v>180</v>
      </c>
      <c r="P533" t="s">
        <v>180</v>
      </c>
      <c r="Q533">
        <v>1</v>
      </c>
      <c r="X533">
        <v>10</v>
      </c>
      <c r="Y533">
        <v>236.53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 t="s">
        <v>3</v>
      </c>
      <c r="AG533">
        <v>10</v>
      </c>
      <c r="AH533">
        <v>2</v>
      </c>
      <c r="AI533">
        <v>55578003</v>
      </c>
      <c r="AJ533">
        <v>553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</row>
    <row r="534" spans="1:44" x14ac:dyDescent="0.2">
      <c r="A534">
        <f>ROW(Source!A1921)</f>
        <v>1921</v>
      </c>
      <c r="B534">
        <v>55578068</v>
      </c>
      <c r="C534">
        <v>55578066</v>
      </c>
      <c r="D534">
        <v>52263930</v>
      </c>
      <c r="E534">
        <v>27</v>
      </c>
      <c r="F534">
        <v>1</v>
      </c>
      <c r="G534">
        <v>27</v>
      </c>
      <c r="H534">
        <v>1</v>
      </c>
      <c r="I534" t="s">
        <v>530</v>
      </c>
      <c r="J534" t="s">
        <v>3</v>
      </c>
      <c r="K534" t="s">
        <v>531</v>
      </c>
      <c r="L534">
        <v>1191</v>
      </c>
      <c r="N534">
        <v>1013</v>
      </c>
      <c r="O534" t="s">
        <v>532</v>
      </c>
      <c r="P534" t="s">
        <v>532</v>
      </c>
      <c r="Q534">
        <v>1</v>
      </c>
      <c r="X534">
        <v>582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 t="s">
        <v>3</v>
      </c>
      <c r="AG534">
        <v>582</v>
      </c>
      <c r="AH534">
        <v>2</v>
      </c>
      <c r="AI534">
        <v>55578067</v>
      </c>
      <c r="AJ534">
        <v>554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</row>
    <row r="535" spans="1:44" x14ac:dyDescent="0.2">
      <c r="A535">
        <f>ROW(Source!A1922)</f>
        <v>1922</v>
      </c>
      <c r="B535">
        <v>55578071</v>
      </c>
      <c r="C535">
        <v>55578069</v>
      </c>
      <c r="D535">
        <v>52263930</v>
      </c>
      <c r="E535">
        <v>27</v>
      </c>
      <c r="F535">
        <v>1</v>
      </c>
      <c r="G535">
        <v>27</v>
      </c>
      <c r="H535">
        <v>1</v>
      </c>
      <c r="I535" t="s">
        <v>530</v>
      </c>
      <c r="J535" t="s">
        <v>3</v>
      </c>
      <c r="K535" t="s">
        <v>531</v>
      </c>
      <c r="L535">
        <v>1191</v>
      </c>
      <c r="N535">
        <v>1013</v>
      </c>
      <c r="O535" t="s">
        <v>532</v>
      </c>
      <c r="P535" t="s">
        <v>532</v>
      </c>
      <c r="Q535">
        <v>1</v>
      </c>
      <c r="X535">
        <v>83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 t="s">
        <v>3</v>
      </c>
      <c r="AG535">
        <v>83</v>
      </c>
      <c r="AH535">
        <v>2</v>
      </c>
      <c r="AI535">
        <v>55578070</v>
      </c>
      <c r="AJ535">
        <v>555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</row>
    <row r="536" spans="1:44" x14ac:dyDescent="0.2">
      <c r="A536">
        <f>ROW(Source!A1923)</f>
        <v>1923</v>
      </c>
      <c r="B536">
        <v>55578074</v>
      </c>
      <c r="C536">
        <v>55578072</v>
      </c>
      <c r="D536">
        <v>52276900</v>
      </c>
      <c r="E536">
        <v>1</v>
      </c>
      <c r="F536">
        <v>1</v>
      </c>
      <c r="G536">
        <v>27</v>
      </c>
      <c r="H536">
        <v>2</v>
      </c>
      <c r="I536" t="s">
        <v>565</v>
      </c>
      <c r="J536" t="s">
        <v>566</v>
      </c>
      <c r="K536" t="s">
        <v>567</v>
      </c>
      <c r="L536">
        <v>1368</v>
      </c>
      <c r="N536">
        <v>1011</v>
      </c>
      <c r="O536" t="s">
        <v>536</v>
      </c>
      <c r="P536" t="s">
        <v>536</v>
      </c>
      <c r="Q536">
        <v>1</v>
      </c>
      <c r="X536">
        <v>3.1E-2</v>
      </c>
      <c r="Y536">
        <v>0</v>
      </c>
      <c r="Z536">
        <v>1014.12</v>
      </c>
      <c r="AA536">
        <v>317.13</v>
      </c>
      <c r="AB536">
        <v>0</v>
      </c>
      <c r="AC536">
        <v>0</v>
      </c>
      <c r="AD536">
        <v>1</v>
      </c>
      <c r="AE536">
        <v>0</v>
      </c>
      <c r="AF536" t="s">
        <v>3</v>
      </c>
      <c r="AG536">
        <v>3.1E-2</v>
      </c>
      <c r="AH536">
        <v>2</v>
      </c>
      <c r="AI536">
        <v>55578073</v>
      </c>
      <c r="AJ536">
        <v>556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2">
      <c r="A537">
        <f>ROW(Source!A1924)</f>
        <v>1924</v>
      </c>
      <c r="B537">
        <v>55578077</v>
      </c>
      <c r="C537">
        <v>55578075</v>
      </c>
      <c r="D537">
        <v>52276900</v>
      </c>
      <c r="E537">
        <v>1</v>
      </c>
      <c r="F537">
        <v>1</v>
      </c>
      <c r="G537">
        <v>27</v>
      </c>
      <c r="H537">
        <v>2</v>
      </c>
      <c r="I537" t="s">
        <v>565</v>
      </c>
      <c r="J537" t="s">
        <v>566</v>
      </c>
      <c r="K537" t="s">
        <v>567</v>
      </c>
      <c r="L537">
        <v>1368</v>
      </c>
      <c r="N537">
        <v>1011</v>
      </c>
      <c r="O537" t="s">
        <v>536</v>
      </c>
      <c r="P537" t="s">
        <v>536</v>
      </c>
      <c r="Q537">
        <v>1</v>
      </c>
      <c r="X537">
        <v>0.01</v>
      </c>
      <c r="Y537">
        <v>0</v>
      </c>
      <c r="Z537">
        <v>1014.12</v>
      </c>
      <c r="AA537">
        <v>317.13</v>
      </c>
      <c r="AB537">
        <v>0</v>
      </c>
      <c r="AC537">
        <v>0</v>
      </c>
      <c r="AD537">
        <v>1</v>
      </c>
      <c r="AE537">
        <v>0</v>
      </c>
      <c r="AF537" t="s">
        <v>3</v>
      </c>
      <c r="AG537">
        <v>0.01</v>
      </c>
      <c r="AH537">
        <v>2</v>
      </c>
      <c r="AI537">
        <v>55578076</v>
      </c>
      <c r="AJ537">
        <v>557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</row>
    <row r="538" spans="1:44" x14ac:dyDescent="0.2">
      <c r="A538">
        <f>ROW(Source!A1925)</f>
        <v>1925</v>
      </c>
      <c r="B538">
        <v>55578084</v>
      </c>
      <c r="C538">
        <v>55578078</v>
      </c>
      <c r="D538">
        <v>52263930</v>
      </c>
      <c r="E538">
        <v>27</v>
      </c>
      <c r="F538">
        <v>1</v>
      </c>
      <c r="G538">
        <v>27</v>
      </c>
      <c r="H538">
        <v>1</v>
      </c>
      <c r="I538" t="s">
        <v>530</v>
      </c>
      <c r="J538" t="s">
        <v>3</v>
      </c>
      <c r="K538" t="s">
        <v>531</v>
      </c>
      <c r="L538">
        <v>1191</v>
      </c>
      <c r="N538">
        <v>1013</v>
      </c>
      <c r="O538" t="s">
        <v>532</v>
      </c>
      <c r="P538" t="s">
        <v>532</v>
      </c>
      <c r="Q538">
        <v>1</v>
      </c>
      <c r="X538">
        <v>155.25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1</v>
      </c>
      <c r="AF538" t="s">
        <v>3</v>
      </c>
      <c r="AG538">
        <v>155.25</v>
      </c>
      <c r="AH538">
        <v>2</v>
      </c>
      <c r="AI538">
        <v>55578079</v>
      </c>
      <c r="AJ538">
        <v>558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</row>
    <row r="539" spans="1:44" x14ac:dyDescent="0.2">
      <c r="A539">
        <f>ROW(Source!A1925)</f>
        <v>1925</v>
      </c>
      <c r="B539">
        <v>55578085</v>
      </c>
      <c r="C539">
        <v>55578078</v>
      </c>
      <c r="D539">
        <v>52276386</v>
      </c>
      <c r="E539">
        <v>1</v>
      </c>
      <c r="F539">
        <v>1</v>
      </c>
      <c r="G539">
        <v>27</v>
      </c>
      <c r="H539">
        <v>2</v>
      </c>
      <c r="I539" t="s">
        <v>601</v>
      </c>
      <c r="J539" t="s">
        <v>602</v>
      </c>
      <c r="K539" t="s">
        <v>603</v>
      </c>
      <c r="L539">
        <v>1368</v>
      </c>
      <c r="N539">
        <v>1011</v>
      </c>
      <c r="O539" t="s">
        <v>536</v>
      </c>
      <c r="P539" t="s">
        <v>536</v>
      </c>
      <c r="Q539">
        <v>1</v>
      </c>
      <c r="X539">
        <v>7.41</v>
      </c>
      <c r="Y539">
        <v>0</v>
      </c>
      <c r="Z539">
        <v>3.84</v>
      </c>
      <c r="AA539">
        <v>0.01</v>
      </c>
      <c r="AB539">
        <v>0</v>
      </c>
      <c r="AC539">
        <v>0</v>
      </c>
      <c r="AD539">
        <v>1</v>
      </c>
      <c r="AE539">
        <v>0</v>
      </c>
      <c r="AF539" t="s">
        <v>3</v>
      </c>
      <c r="AG539">
        <v>7.41</v>
      </c>
      <c r="AH539">
        <v>2</v>
      </c>
      <c r="AI539">
        <v>55578080</v>
      </c>
      <c r="AJ539">
        <v>559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</row>
    <row r="540" spans="1:44" x14ac:dyDescent="0.2">
      <c r="A540">
        <f>ROW(Source!A1925)</f>
        <v>1925</v>
      </c>
      <c r="B540">
        <v>55578086</v>
      </c>
      <c r="C540">
        <v>55578078</v>
      </c>
      <c r="D540">
        <v>52278824</v>
      </c>
      <c r="E540">
        <v>1</v>
      </c>
      <c r="F540">
        <v>1</v>
      </c>
      <c r="G540">
        <v>27</v>
      </c>
      <c r="H540">
        <v>3</v>
      </c>
      <c r="I540" t="s">
        <v>604</v>
      </c>
      <c r="J540" t="s">
        <v>605</v>
      </c>
      <c r="K540" t="s">
        <v>606</v>
      </c>
      <c r="L540">
        <v>1327</v>
      </c>
      <c r="N540">
        <v>1005</v>
      </c>
      <c r="O540" t="s">
        <v>549</v>
      </c>
      <c r="P540" t="s">
        <v>549</v>
      </c>
      <c r="Q540">
        <v>1</v>
      </c>
      <c r="X540">
        <v>250</v>
      </c>
      <c r="Y540">
        <v>91.89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 t="s">
        <v>3</v>
      </c>
      <c r="AG540">
        <v>250</v>
      </c>
      <c r="AH540">
        <v>2</v>
      </c>
      <c r="AI540">
        <v>55578081</v>
      </c>
      <c r="AJ540">
        <v>560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 x14ac:dyDescent="0.2">
      <c r="A541">
        <f>ROW(Source!A1925)</f>
        <v>1925</v>
      </c>
      <c r="B541">
        <v>55578087</v>
      </c>
      <c r="C541">
        <v>55578078</v>
      </c>
      <c r="D541">
        <v>52279001</v>
      </c>
      <c r="E541">
        <v>1</v>
      </c>
      <c r="F541">
        <v>1</v>
      </c>
      <c r="G541">
        <v>27</v>
      </c>
      <c r="H541">
        <v>3</v>
      </c>
      <c r="I541" t="s">
        <v>556</v>
      </c>
      <c r="J541" t="s">
        <v>607</v>
      </c>
      <c r="K541" t="s">
        <v>558</v>
      </c>
      <c r="L541">
        <v>1339</v>
      </c>
      <c r="N541">
        <v>1007</v>
      </c>
      <c r="O541" t="s">
        <v>175</v>
      </c>
      <c r="P541" t="s">
        <v>175</v>
      </c>
      <c r="Q541">
        <v>1</v>
      </c>
      <c r="X541">
        <v>1.75</v>
      </c>
      <c r="Y541">
        <v>35.25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 t="s">
        <v>3</v>
      </c>
      <c r="AG541">
        <v>1.75</v>
      </c>
      <c r="AH541">
        <v>2</v>
      </c>
      <c r="AI541">
        <v>55578082</v>
      </c>
      <c r="AJ541">
        <v>561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</row>
    <row r="542" spans="1:44" x14ac:dyDescent="0.2">
      <c r="A542">
        <f>ROW(Source!A1925)</f>
        <v>1925</v>
      </c>
      <c r="B542">
        <v>55578088</v>
      </c>
      <c r="C542">
        <v>55578078</v>
      </c>
      <c r="D542">
        <v>52279965</v>
      </c>
      <c r="E542">
        <v>1</v>
      </c>
      <c r="F542">
        <v>1</v>
      </c>
      <c r="G542">
        <v>27</v>
      </c>
      <c r="H542">
        <v>3</v>
      </c>
      <c r="I542" t="s">
        <v>608</v>
      </c>
      <c r="J542" t="s">
        <v>609</v>
      </c>
      <c r="K542" t="s">
        <v>610</v>
      </c>
      <c r="L542">
        <v>1339</v>
      </c>
      <c r="N542">
        <v>1007</v>
      </c>
      <c r="O542" t="s">
        <v>175</v>
      </c>
      <c r="P542" t="s">
        <v>175</v>
      </c>
      <c r="Q542">
        <v>1</v>
      </c>
      <c r="X542">
        <v>102</v>
      </c>
      <c r="Y542">
        <v>3247.23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 t="s">
        <v>3</v>
      </c>
      <c r="AG542">
        <v>102</v>
      </c>
      <c r="AH542">
        <v>2</v>
      </c>
      <c r="AI542">
        <v>55578083</v>
      </c>
      <c r="AJ542">
        <v>562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</row>
    <row r="543" spans="1:44" x14ac:dyDescent="0.2">
      <c r="A543">
        <f>ROW(Source!A1926)</f>
        <v>1926</v>
      </c>
      <c r="B543">
        <v>55578092</v>
      </c>
      <c r="C543">
        <v>55578089</v>
      </c>
      <c r="D543">
        <v>52263930</v>
      </c>
      <c r="E543">
        <v>27</v>
      </c>
      <c r="F543">
        <v>1</v>
      </c>
      <c r="G543">
        <v>27</v>
      </c>
      <c r="H543">
        <v>1</v>
      </c>
      <c r="I543" t="s">
        <v>530</v>
      </c>
      <c r="J543" t="s">
        <v>3</v>
      </c>
      <c r="K543" t="s">
        <v>531</v>
      </c>
      <c r="L543">
        <v>1191</v>
      </c>
      <c r="N543">
        <v>1013</v>
      </c>
      <c r="O543" t="s">
        <v>532</v>
      </c>
      <c r="P543" t="s">
        <v>532</v>
      </c>
      <c r="Q543">
        <v>1</v>
      </c>
      <c r="X543">
        <v>227.7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 t="s">
        <v>3</v>
      </c>
      <c r="AG543">
        <v>227.7</v>
      </c>
      <c r="AH543">
        <v>2</v>
      </c>
      <c r="AI543">
        <v>55578090</v>
      </c>
      <c r="AJ543">
        <v>563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</row>
    <row r="544" spans="1:44" x14ac:dyDescent="0.2">
      <c r="A544">
        <f>ROW(Source!A1926)</f>
        <v>1926</v>
      </c>
      <c r="B544">
        <v>55578093</v>
      </c>
      <c r="C544">
        <v>55578089</v>
      </c>
      <c r="D544">
        <v>52280227</v>
      </c>
      <c r="E544">
        <v>1</v>
      </c>
      <c r="F544">
        <v>1</v>
      </c>
      <c r="G544">
        <v>27</v>
      </c>
      <c r="H544">
        <v>3</v>
      </c>
      <c r="I544" t="s">
        <v>214</v>
      </c>
      <c r="J544" t="s">
        <v>216</v>
      </c>
      <c r="K544" t="s">
        <v>215</v>
      </c>
      <c r="L544">
        <v>1348</v>
      </c>
      <c r="N544">
        <v>1009</v>
      </c>
      <c r="O544" t="s">
        <v>120</v>
      </c>
      <c r="P544" t="s">
        <v>120</v>
      </c>
      <c r="Q544">
        <v>1000</v>
      </c>
      <c r="X544">
        <v>1</v>
      </c>
      <c r="Y544">
        <v>53233.52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 t="s">
        <v>3</v>
      </c>
      <c r="AG544">
        <v>1</v>
      </c>
      <c r="AH544">
        <v>2</v>
      </c>
      <c r="AI544">
        <v>55578091</v>
      </c>
      <c r="AJ544">
        <v>564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</row>
    <row r="545" spans="1:44" x14ac:dyDescent="0.2">
      <c r="A545">
        <f>ROW(Source!A1927)</f>
        <v>1927</v>
      </c>
      <c r="B545">
        <v>55578098</v>
      </c>
      <c r="C545">
        <v>55578094</v>
      </c>
      <c r="D545">
        <v>52263930</v>
      </c>
      <c r="E545">
        <v>27</v>
      </c>
      <c r="F545">
        <v>1</v>
      </c>
      <c r="G545">
        <v>27</v>
      </c>
      <c r="H545">
        <v>1</v>
      </c>
      <c r="I545" t="s">
        <v>530</v>
      </c>
      <c r="J545" t="s">
        <v>3</v>
      </c>
      <c r="K545" t="s">
        <v>531</v>
      </c>
      <c r="L545">
        <v>1191</v>
      </c>
      <c r="N545">
        <v>1013</v>
      </c>
      <c r="O545" t="s">
        <v>532</v>
      </c>
      <c r="P545" t="s">
        <v>532</v>
      </c>
      <c r="Q545">
        <v>1</v>
      </c>
      <c r="X545">
        <v>36.11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 t="s">
        <v>3</v>
      </c>
      <c r="AG545">
        <v>36.11</v>
      </c>
      <c r="AH545">
        <v>2</v>
      </c>
      <c r="AI545">
        <v>55578095</v>
      </c>
      <c r="AJ545">
        <v>565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</row>
    <row r="546" spans="1:44" x14ac:dyDescent="0.2">
      <c r="A546">
        <f>ROW(Source!A1927)</f>
        <v>1927</v>
      </c>
      <c r="B546">
        <v>55578099</v>
      </c>
      <c r="C546">
        <v>55578094</v>
      </c>
      <c r="D546">
        <v>52276550</v>
      </c>
      <c r="E546">
        <v>1</v>
      </c>
      <c r="F546">
        <v>1</v>
      </c>
      <c r="G546">
        <v>27</v>
      </c>
      <c r="H546">
        <v>2</v>
      </c>
      <c r="I546" t="s">
        <v>611</v>
      </c>
      <c r="J546" t="s">
        <v>612</v>
      </c>
      <c r="K546" t="s">
        <v>613</v>
      </c>
      <c r="L546">
        <v>1368</v>
      </c>
      <c r="N546">
        <v>1011</v>
      </c>
      <c r="O546" t="s">
        <v>536</v>
      </c>
      <c r="P546" t="s">
        <v>536</v>
      </c>
      <c r="Q546">
        <v>1</v>
      </c>
      <c r="X546">
        <v>21.91</v>
      </c>
      <c r="Y546">
        <v>0</v>
      </c>
      <c r="Z546">
        <v>54.65</v>
      </c>
      <c r="AA546">
        <v>0.05</v>
      </c>
      <c r="AB546">
        <v>0</v>
      </c>
      <c r="AC546">
        <v>0</v>
      </c>
      <c r="AD546">
        <v>1</v>
      </c>
      <c r="AE546">
        <v>0</v>
      </c>
      <c r="AF546" t="s">
        <v>3</v>
      </c>
      <c r="AG546">
        <v>21.91</v>
      </c>
      <c r="AH546">
        <v>2</v>
      </c>
      <c r="AI546">
        <v>55578096</v>
      </c>
      <c r="AJ546">
        <v>566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</row>
    <row r="547" spans="1:44" x14ac:dyDescent="0.2">
      <c r="A547">
        <f>ROW(Source!A1927)</f>
        <v>1927</v>
      </c>
      <c r="B547">
        <v>55578100</v>
      </c>
      <c r="C547">
        <v>55578094</v>
      </c>
      <c r="D547">
        <v>52278908</v>
      </c>
      <c r="E547">
        <v>1</v>
      </c>
      <c r="F547">
        <v>1</v>
      </c>
      <c r="G547">
        <v>27</v>
      </c>
      <c r="H547">
        <v>3</v>
      </c>
      <c r="I547" t="s">
        <v>614</v>
      </c>
      <c r="J547" t="s">
        <v>615</v>
      </c>
      <c r="K547" t="s">
        <v>616</v>
      </c>
      <c r="L547">
        <v>1348</v>
      </c>
      <c r="N547">
        <v>1009</v>
      </c>
      <c r="O547" t="s">
        <v>120</v>
      </c>
      <c r="P547" t="s">
        <v>120</v>
      </c>
      <c r="Q547">
        <v>1000</v>
      </c>
      <c r="X547">
        <v>0.03</v>
      </c>
      <c r="Y547">
        <v>110781.14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 t="s">
        <v>3</v>
      </c>
      <c r="AG547">
        <v>0.03</v>
      </c>
      <c r="AH547">
        <v>2</v>
      </c>
      <c r="AI547">
        <v>55578097</v>
      </c>
      <c r="AJ547">
        <v>567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 x14ac:dyDescent="0.2">
      <c r="A548">
        <f>ROW(Source!A1927)</f>
        <v>1927</v>
      </c>
      <c r="B548">
        <v>55578101</v>
      </c>
      <c r="C548">
        <v>55578094</v>
      </c>
      <c r="D548">
        <v>52280227</v>
      </c>
      <c r="E548">
        <v>1</v>
      </c>
      <c r="F548">
        <v>1</v>
      </c>
      <c r="G548">
        <v>27</v>
      </c>
      <c r="H548">
        <v>3</v>
      </c>
      <c r="I548" t="s">
        <v>214</v>
      </c>
      <c r="J548" t="s">
        <v>216</v>
      </c>
      <c r="K548" t="s">
        <v>215</v>
      </c>
      <c r="L548">
        <v>1348</v>
      </c>
      <c r="N548">
        <v>1009</v>
      </c>
      <c r="O548" t="s">
        <v>120</v>
      </c>
      <c r="P548" t="s">
        <v>120</v>
      </c>
      <c r="Q548">
        <v>1000</v>
      </c>
      <c r="X548">
        <v>1</v>
      </c>
      <c r="Y548">
        <v>53233.52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 t="s">
        <v>3</v>
      </c>
      <c r="AG548">
        <v>1</v>
      </c>
      <c r="AH548">
        <v>2</v>
      </c>
      <c r="AI548">
        <v>55578103</v>
      </c>
      <c r="AJ548">
        <v>568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2">
      <c r="A549">
        <f>ROW(Source!A1970)</f>
        <v>1970</v>
      </c>
      <c r="B549">
        <v>55578221</v>
      </c>
      <c r="C549">
        <v>55578217</v>
      </c>
      <c r="D549">
        <v>52263930</v>
      </c>
      <c r="E549">
        <v>27</v>
      </c>
      <c r="F549">
        <v>1</v>
      </c>
      <c r="G549">
        <v>27</v>
      </c>
      <c r="H549">
        <v>1</v>
      </c>
      <c r="I549" t="s">
        <v>530</v>
      </c>
      <c r="J549" t="s">
        <v>3</v>
      </c>
      <c r="K549" t="s">
        <v>531</v>
      </c>
      <c r="L549">
        <v>1191</v>
      </c>
      <c r="N549">
        <v>1013</v>
      </c>
      <c r="O549" t="s">
        <v>532</v>
      </c>
      <c r="P549" t="s">
        <v>532</v>
      </c>
      <c r="Q549">
        <v>1</v>
      </c>
      <c r="X549">
        <v>1.59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 t="s">
        <v>3</v>
      </c>
      <c r="AG549">
        <v>1.59</v>
      </c>
      <c r="AH549">
        <v>2</v>
      </c>
      <c r="AI549">
        <v>55578218</v>
      </c>
      <c r="AJ549">
        <v>569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</row>
    <row r="550" spans="1:44" x14ac:dyDescent="0.2">
      <c r="A550">
        <f>ROW(Source!A1970)</f>
        <v>1970</v>
      </c>
      <c r="B550">
        <v>55578222</v>
      </c>
      <c r="C550">
        <v>55578217</v>
      </c>
      <c r="D550">
        <v>52276100</v>
      </c>
      <c r="E550">
        <v>1</v>
      </c>
      <c r="F550">
        <v>1</v>
      </c>
      <c r="G550">
        <v>27</v>
      </c>
      <c r="H550">
        <v>2</v>
      </c>
      <c r="I550" t="s">
        <v>617</v>
      </c>
      <c r="J550" t="s">
        <v>618</v>
      </c>
      <c r="K550" t="s">
        <v>619</v>
      </c>
      <c r="L550">
        <v>1368</v>
      </c>
      <c r="N550">
        <v>1011</v>
      </c>
      <c r="O550" t="s">
        <v>536</v>
      </c>
      <c r="P550" t="s">
        <v>536</v>
      </c>
      <c r="Q550">
        <v>1</v>
      </c>
      <c r="X550">
        <v>4.9800000000000004</v>
      </c>
      <c r="Y550">
        <v>0</v>
      </c>
      <c r="Z550">
        <v>1493.72</v>
      </c>
      <c r="AA550">
        <v>566.86</v>
      </c>
      <c r="AB550">
        <v>0</v>
      </c>
      <c r="AC550">
        <v>0</v>
      </c>
      <c r="AD550">
        <v>1</v>
      </c>
      <c r="AE550">
        <v>0</v>
      </c>
      <c r="AF550" t="s">
        <v>3</v>
      </c>
      <c r="AG550">
        <v>4.9800000000000004</v>
      </c>
      <c r="AH550">
        <v>2</v>
      </c>
      <c r="AI550">
        <v>55578219</v>
      </c>
      <c r="AJ550">
        <v>570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</row>
    <row r="551" spans="1:44" x14ac:dyDescent="0.2">
      <c r="A551">
        <f>ROW(Source!A1970)</f>
        <v>1970</v>
      </c>
      <c r="B551">
        <v>55578223</v>
      </c>
      <c r="C551">
        <v>55578217</v>
      </c>
      <c r="D551">
        <v>52276123</v>
      </c>
      <c r="E551">
        <v>1</v>
      </c>
      <c r="F551">
        <v>1</v>
      </c>
      <c r="G551">
        <v>27</v>
      </c>
      <c r="H551">
        <v>2</v>
      </c>
      <c r="I551" t="s">
        <v>620</v>
      </c>
      <c r="J551" t="s">
        <v>621</v>
      </c>
      <c r="K551" t="s">
        <v>622</v>
      </c>
      <c r="L551">
        <v>1368</v>
      </c>
      <c r="N551">
        <v>1011</v>
      </c>
      <c r="O551" t="s">
        <v>536</v>
      </c>
      <c r="P551" t="s">
        <v>536</v>
      </c>
      <c r="Q551">
        <v>1</v>
      </c>
      <c r="X551">
        <v>1.25</v>
      </c>
      <c r="Y551">
        <v>0</v>
      </c>
      <c r="Z551">
        <v>1072.23</v>
      </c>
      <c r="AA551">
        <v>488.73</v>
      </c>
      <c r="AB551">
        <v>0</v>
      </c>
      <c r="AC551">
        <v>0</v>
      </c>
      <c r="AD551">
        <v>1</v>
      </c>
      <c r="AE551">
        <v>0</v>
      </c>
      <c r="AF551" t="s">
        <v>3</v>
      </c>
      <c r="AG551">
        <v>1.25</v>
      </c>
      <c r="AH551">
        <v>2</v>
      </c>
      <c r="AI551">
        <v>55578220</v>
      </c>
      <c r="AJ551">
        <v>571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</row>
    <row r="552" spans="1:44" x14ac:dyDescent="0.2">
      <c r="A552">
        <f>ROW(Source!A1971)</f>
        <v>1971</v>
      </c>
      <c r="B552">
        <v>55578226</v>
      </c>
      <c r="C552">
        <v>55578224</v>
      </c>
      <c r="D552">
        <v>52263930</v>
      </c>
      <c r="E552">
        <v>27</v>
      </c>
      <c r="F552">
        <v>1</v>
      </c>
      <c r="G552">
        <v>27</v>
      </c>
      <c r="H552">
        <v>1</v>
      </c>
      <c r="I552" t="s">
        <v>530</v>
      </c>
      <c r="J552" t="s">
        <v>3</v>
      </c>
      <c r="K552" t="s">
        <v>531</v>
      </c>
      <c r="L552">
        <v>1191</v>
      </c>
      <c r="N552">
        <v>1013</v>
      </c>
      <c r="O552" t="s">
        <v>532</v>
      </c>
      <c r="P552" t="s">
        <v>532</v>
      </c>
      <c r="Q552">
        <v>1</v>
      </c>
      <c r="X552">
        <v>221.6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 t="s">
        <v>3</v>
      </c>
      <c r="AG552">
        <v>221.6</v>
      </c>
      <c r="AH552">
        <v>2</v>
      </c>
      <c r="AI552">
        <v>55578225</v>
      </c>
      <c r="AJ552">
        <v>572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</row>
    <row r="553" spans="1:44" x14ac:dyDescent="0.2">
      <c r="A553">
        <f>ROW(Source!A1972)</f>
        <v>1972</v>
      </c>
      <c r="B553">
        <v>55578229</v>
      </c>
      <c r="C553">
        <v>55578227</v>
      </c>
      <c r="D553">
        <v>52276122</v>
      </c>
      <c r="E553">
        <v>1</v>
      </c>
      <c r="F553">
        <v>1</v>
      </c>
      <c r="G553">
        <v>27</v>
      </c>
      <c r="H553">
        <v>2</v>
      </c>
      <c r="I553" t="s">
        <v>623</v>
      </c>
      <c r="J553" t="s">
        <v>624</v>
      </c>
      <c r="K553" t="s">
        <v>625</v>
      </c>
      <c r="L553">
        <v>1368</v>
      </c>
      <c r="N553">
        <v>1011</v>
      </c>
      <c r="O553" t="s">
        <v>536</v>
      </c>
      <c r="P553" t="s">
        <v>536</v>
      </c>
      <c r="Q553">
        <v>1</v>
      </c>
      <c r="X553">
        <v>0.31</v>
      </c>
      <c r="Y553">
        <v>0</v>
      </c>
      <c r="Z553">
        <v>956.79</v>
      </c>
      <c r="AA553">
        <v>359.44</v>
      </c>
      <c r="AB553">
        <v>0</v>
      </c>
      <c r="AC553">
        <v>0</v>
      </c>
      <c r="AD553">
        <v>1</v>
      </c>
      <c r="AE553">
        <v>0</v>
      </c>
      <c r="AF553" t="s">
        <v>3</v>
      </c>
      <c r="AG553">
        <v>0.31</v>
      </c>
      <c r="AH553">
        <v>2</v>
      </c>
      <c r="AI553">
        <v>55578228</v>
      </c>
      <c r="AJ553">
        <v>573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</row>
    <row r="554" spans="1:44" x14ac:dyDescent="0.2">
      <c r="A554">
        <f>ROW(Source!A1973)</f>
        <v>1973</v>
      </c>
      <c r="B554">
        <v>55578239</v>
      </c>
      <c r="C554">
        <v>55578230</v>
      </c>
      <c r="D554">
        <v>52263930</v>
      </c>
      <c r="E554">
        <v>27</v>
      </c>
      <c r="F554">
        <v>1</v>
      </c>
      <c r="G554">
        <v>27</v>
      </c>
      <c r="H554">
        <v>1</v>
      </c>
      <c r="I554" t="s">
        <v>530</v>
      </c>
      <c r="J554" t="s">
        <v>3</v>
      </c>
      <c r="K554" t="s">
        <v>531</v>
      </c>
      <c r="L554">
        <v>1191</v>
      </c>
      <c r="N554">
        <v>1013</v>
      </c>
      <c r="O554" t="s">
        <v>532</v>
      </c>
      <c r="P554" t="s">
        <v>532</v>
      </c>
      <c r="Q554">
        <v>1</v>
      </c>
      <c r="X554">
        <v>16.559999999999999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1</v>
      </c>
      <c r="AF554" t="s">
        <v>3</v>
      </c>
      <c r="AG554">
        <v>16.559999999999999</v>
      </c>
      <c r="AH554">
        <v>2</v>
      </c>
      <c r="AI554">
        <v>55578231</v>
      </c>
      <c r="AJ554">
        <v>574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</row>
    <row r="555" spans="1:44" x14ac:dyDescent="0.2">
      <c r="A555">
        <f>ROW(Source!A1973)</f>
        <v>1973</v>
      </c>
      <c r="B555">
        <v>55578240</v>
      </c>
      <c r="C555">
        <v>55578230</v>
      </c>
      <c r="D555">
        <v>52276145</v>
      </c>
      <c r="E555">
        <v>1</v>
      </c>
      <c r="F555">
        <v>1</v>
      </c>
      <c r="G555">
        <v>27</v>
      </c>
      <c r="H555">
        <v>2</v>
      </c>
      <c r="I555" t="s">
        <v>626</v>
      </c>
      <c r="J555" t="s">
        <v>627</v>
      </c>
      <c r="K555" t="s">
        <v>628</v>
      </c>
      <c r="L555">
        <v>1368</v>
      </c>
      <c r="N555">
        <v>1011</v>
      </c>
      <c r="O555" t="s">
        <v>536</v>
      </c>
      <c r="P555" t="s">
        <v>536</v>
      </c>
      <c r="Q555">
        <v>1</v>
      </c>
      <c r="X555">
        <v>2.08</v>
      </c>
      <c r="Y555">
        <v>0</v>
      </c>
      <c r="Z555">
        <v>740.94</v>
      </c>
      <c r="AA555">
        <v>413.22</v>
      </c>
      <c r="AB555">
        <v>0</v>
      </c>
      <c r="AC555">
        <v>0</v>
      </c>
      <c r="AD555">
        <v>1</v>
      </c>
      <c r="AE555">
        <v>0</v>
      </c>
      <c r="AF555" t="s">
        <v>3</v>
      </c>
      <c r="AG555">
        <v>2.08</v>
      </c>
      <c r="AH555">
        <v>2</v>
      </c>
      <c r="AI555">
        <v>55578232</v>
      </c>
      <c r="AJ555">
        <v>575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</row>
    <row r="556" spans="1:44" x14ac:dyDescent="0.2">
      <c r="A556">
        <f>ROW(Source!A1973)</f>
        <v>1973</v>
      </c>
      <c r="B556">
        <v>55578241</v>
      </c>
      <c r="C556">
        <v>55578230</v>
      </c>
      <c r="D556">
        <v>52276300</v>
      </c>
      <c r="E556">
        <v>1</v>
      </c>
      <c r="F556">
        <v>1</v>
      </c>
      <c r="G556">
        <v>27</v>
      </c>
      <c r="H556">
        <v>2</v>
      </c>
      <c r="I556" t="s">
        <v>629</v>
      </c>
      <c r="J556" t="s">
        <v>630</v>
      </c>
      <c r="K556" t="s">
        <v>631</v>
      </c>
      <c r="L556">
        <v>1368</v>
      </c>
      <c r="N556">
        <v>1011</v>
      </c>
      <c r="O556" t="s">
        <v>536</v>
      </c>
      <c r="P556" t="s">
        <v>536</v>
      </c>
      <c r="Q556">
        <v>1</v>
      </c>
      <c r="X556">
        <v>2.08</v>
      </c>
      <c r="Y556">
        <v>0</v>
      </c>
      <c r="Z556">
        <v>430.32</v>
      </c>
      <c r="AA556">
        <v>215.31</v>
      </c>
      <c r="AB556">
        <v>0</v>
      </c>
      <c r="AC556">
        <v>0</v>
      </c>
      <c r="AD556">
        <v>1</v>
      </c>
      <c r="AE556">
        <v>0</v>
      </c>
      <c r="AF556" t="s">
        <v>3</v>
      </c>
      <c r="AG556">
        <v>2.08</v>
      </c>
      <c r="AH556">
        <v>2</v>
      </c>
      <c r="AI556">
        <v>55578233</v>
      </c>
      <c r="AJ556">
        <v>576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</row>
    <row r="557" spans="1:44" x14ac:dyDescent="0.2">
      <c r="A557">
        <f>ROW(Source!A1973)</f>
        <v>1973</v>
      </c>
      <c r="B557">
        <v>55578242</v>
      </c>
      <c r="C557">
        <v>55578230</v>
      </c>
      <c r="D557">
        <v>52276303</v>
      </c>
      <c r="E557">
        <v>1</v>
      </c>
      <c r="F557">
        <v>1</v>
      </c>
      <c r="G557">
        <v>27</v>
      </c>
      <c r="H557">
        <v>2</v>
      </c>
      <c r="I557" t="s">
        <v>632</v>
      </c>
      <c r="J557" t="s">
        <v>633</v>
      </c>
      <c r="K557" t="s">
        <v>634</v>
      </c>
      <c r="L557">
        <v>1368</v>
      </c>
      <c r="N557">
        <v>1011</v>
      </c>
      <c r="O557" t="s">
        <v>536</v>
      </c>
      <c r="P557" t="s">
        <v>536</v>
      </c>
      <c r="Q557">
        <v>1</v>
      </c>
      <c r="X557">
        <v>0.81</v>
      </c>
      <c r="Y557">
        <v>0</v>
      </c>
      <c r="Z557">
        <v>2020.59</v>
      </c>
      <c r="AA557">
        <v>458.56</v>
      </c>
      <c r="AB557">
        <v>0</v>
      </c>
      <c r="AC557">
        <v>0</v>
      </c>
      <c r="AD557">
        <v>1</v>
      </c>
      <c r="AE557">
        <v>0</v>
      </c>
      <c r="AF557" t="s">
        <v>3</v>
      </c>
      <c r="AG557">
        <v>0.81</v>
      </c>
      <c r="AH557">
        <v>2</v>
      </c>
      <c r="AI557">
        <v>55578234</v>
      </c>
      <c r="AJ557">
        <v>577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 x14ac:dyDescent="0.2">
      <c r="A558">
        <f>ROW(Source!A1973)</f>
        <v>1973</v>
      </c>
      <c r="B558">
        <v>55578243</v>
      </c>
      <c r="C558">
        <v>55578230</v>
      </c>
      <c r="D558">
        <v>52276327</v>
      </c>
      <c r="E558">
        <v>1</v>
      </c>
      <c r="F558">
        <v>1</v>
      </c>
      <c r="G558">
        <v>27</v>
      </c>
      <c r="H558">
        <v>2</v>
      </c>
      <c r="I558" t="s">
        <v>635</v>
      </c>
      <c r="J558" t="s">
        <v>636</v>
      </c>
      <c r="K558" t="s">
        <v>637</v>
      </c>
      <c r="L558">
        <v>1368</v>
      </c>
      <c r="N558">
        <v>1011</v>
      </c>
      <c r="O558" t="s">
        <v>536</v>
      </c>
      <c r="P558" t="s">
        <v>536</v>
      </c>
      <c r="Q558">
        <v>1</v>
      </c>
      <c r="X558">
        <v>1.94</v>
      </c>
      <c r="Y558">
        <v>0</v>
      </c>
      <c r="Z558">
        <v>1412.71</v>
      </c>
      <c r="AA558">
        <v>641.32000000000005</v>
      </c>
      <c r="AB558">
        <v>0</v>
      </c>
      <c r="AC558">
        <v>0</v>
      </c>
      <c r="AD558">
        <v>1</v>
      </c>
      <c r="AE558">
        <v>0</v>
      </c>
      <c r="AF558" t="s">
        <v>3</v>
      </c>
      <c r="AG558">
        <v>1.94</v>
      </c>
      <c r="AH558">
        <v>2</v>
      </c>
      <c r="AI558">
        <v>55578235</v>
      </c>
      <c r="AJ558">
        <v>578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2">
      <c r="A559">
        <f>ROW(Source!A1973)</f>
        <v>1973</v>
      </c>
      <c r="B559">
        <v>55578244</v>
      </c>
      <c r="C559">
        <v>55578230</v>
      </c>
      <c r="D559">
        <v>52276293</v>
      </c>
      <c r="E559">
        <v>1</v>
      </c>
      <c r="F559">
        <v>1</v>
      </c>
      <c r="G559">
        <v>27</v>
      </c>
      <c r="H559">
        <v>2</v>
      </c>
      <c r="I559" t="s">
        <v>638</v>
      </c>
      <c r="J559" t="s">
        <v>639</v>
      </c>
      <c r="K559" t="s">
        <v>640</v>
      </c>
      <c r="L559">
        <v>1368</v>
      </c>
      <c r="N559">
        <v>1011</v>
      </c>
      <c r="O559" t="s">
        <v>536</v>
      </c>
      <c r="P559" t="s">
        <v>536</v>
      </c>
      <c r="Q559">
        <v>1</v>
      </c>
      <c r="X559">
        <v>0.65</v>
      </c>
      <c r="Y559">
        <v>0</v>
      </c>
      <c r="Z559">
        <v>1213.3399999999999</v>
      </c>
      <c r="AA559">
        <v>461.6</v>
      </c>
      <c r="AB559">
        <v>0</v>
      </c>
      <c r="AC559">
        <v>0</v>
      </c>
      <c r="AD559">
        <v>1</v>
      </c>
      <c r="AE559">
        <v>0</v>
      </c>
      <c r="AF559" t="s">
        <v>3</v>
      </c>
      <c r="AG559">
        <v>0.65</v>
      </c>
      <c r="AH559">
        <v>2</v>
      </c>
      <c r="AI559">
        <v>55578236</v>
      </c>
      <c r="AJ559">
        <v>579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</row>
    <row r="560" spans="1:44" x14ac:dyDescent="0.2">
      <c r="A560">
        <f>ROW(Source!A1973)</f>
        <v>1973</v>
      </c>
      <c r="B560">
        <v>55578245</v>
      </c>
      <c r="C560">
        <v>55578230</v>
      </c>
      <c r="D560">
        <v>52278255</v>
      </c>
      <c r="E560">
        <v>1</v>
      </c>
      <c r="F560">
        <v>1</v>
      </c>
      <c r="G560">
        <v>27</v>
      </c>
      <c r="H560">
        <v>3</v>
      </c>
      <c r="I560" t="s">
        <v>641</v>
      </c>
      <c r="J560" t="s">
        <v>642</v>
      </c>
      <c r="K560" t="s">
        <v>643</v>
      </c>
      <c r="L560">
        <v>1339</v>
      </c>
      <c r="N560">
        <v>1007</v>
      </c>
      <c r="O560" t="s">
        <v>175</v>
      </c>
      <c r="P560" t="s">
        <v>175</v>
      </c>
      <c r="Q560">
        <v>1</v>
      </c>
      <c r="X560">
        <v>110</v>
      </c>
      <c r="Y560">
        <v>590.78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 t="s">
        <v>3</v>
      </c>
      <c r="AG560">
        <v>110</v>
      </c>
      <c r="AH560">
        <v>2</v>
      </c>
      <c r="AI560">
        <v>55578237</v>
      </c>
      <c r="AJ560">
        <v>580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 x14ac:dyDescent="0.2">
      <c r="A561">
        <f>ROW(Source!A1973)</f>
        <v>1973</v>
      </c>
      <c r="B561">
        <v>55578246</v>
      </c>
      <c r="C561">
        <v>55578230</v>
      </c>
      <c r="D561">
        <v>52279001</v>
      </c>
      <c r="E561">
        <v>1</v>
      </c>
      <c r="F561">
        <v>1</v>
      </c>
      <c r="G561">
        <v>27</v>
      </c>
      <c r="H561">
        <v>3</v>
      </c>
      <c r="I561" t="s">
        <v>556</v>
      </c>
      <c r="J561" t="s">
        <v>607</v>
      </c>
      <c r="K561" t="s">
        <v>558</v>
      </c>
      <c r="L561">
        <v>1339</v>
      </c>
      <c r="N561">
        <v>1007</v>
      </c>
      <c r="O561" t="s">
        <v>175</v>
      </c>
      <c r="P561" t="s">
        <v>175</v>
      </c>
      <c r="Q561">
        <v>1</v>
      </c>
      <c r="X561">
        <v>5</v>
      </c>
      <c r="Y561">
        <v>35.25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 t="s">
        <v>3</v>
      </c>
      <c r="AG561">
        <v>5</v>
      </c>
      <c r="AH561">
        <v>2</v>
      </c>
      <c r="AI561">
        <v>55578238</v>
      </c>
      <c r="AJ561">
        <v>581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</row>
    <row r="562" spans="1:44" x14ac:dyDescent="0.2">
      <c r="A562">
        <f>ROW(Source!A1974)</f>
        <v>1974</v>
      </c>
      <c r="B562">
        <v>55578257</v>
      </c>
      <c r="C562">
        <v>55578247</v>
      </c>
      <c r="D562">
        <v>52263930</v>
      </c>
      <c r="E562">
        <v>27</v>
      </c>
      <c r="F562">
        <v>1</v>
      </c>
      <c r="G562">
        <v>27</v>
      </c>
      <c r="H562">
        <v>1</v>
      </c>
      <c r="I562" t="s">
        <v>530</v>
      </c>
      <c r="J562" t="s">
        <v>3</v>
      </c>
      <c r="K562" t="s">
        <v>531</v>
      </c>
      <c r="L562">
        <v>1191</v>
      </c>
      <c r="N562">
        <v>1013</v>
      </c>
      <c r="O562" t="s">
        <v>532</v>
      </c>
      <c r="P562" t="s">
        <v>532</v>
      </c>
      <c r="Q562">
        <v>1</v>
      </c>
      <c r="X562">
        <v>24.84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 t="s">
        <v>3</v>
      </c>
      <c r="AG562">
        <v>24.84</v>
      </c>
      <c r="AH562">
        <v>2</v>
      </c>
      <c r="AI562">
        <v>55578248</v>
      </c>
      <c r="AJ562">
        <v>582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 x14ac:dyDescent="0.2">
      <c r="A563">
        <f>ROW(Source!A1974)</f>
        <v>1974</v>
      </c>
      <c r="B563">
        <v>55578258</v>
      </c>
      <c r="C563">
        <v>55578247</v>
      </c>
      <c r="D563">
        <v>52276122</v>
      </c>
      <c r="E563">
        <v>1</v>
      </c>
      <c r="F563">
        <v>1</v>
      </c>
      <c r="G563">
        <v>27</v>
      </c>
      <c r="H563">
        <v>2</v>
      </c>
      <c r="I563" t="s">
        <v>623</v>
      </c>
      <c r="J563" t="s">
        <v>624</v>
      </c>
      <c r="K563" t="s">
        <v>625</v>
      </c>
      <c r="L563">
        <v>1368</v>
      </c>
      <c r="N563">
        <v>1011</v>
      </c>
      <c r="O563" t="s">
        <v>536</v>
      </c>
      <c r="P563" t="s">
        <v>536</v>
      </c>
      <c r="Q563">
        <v>1</v>
      </c>
      <c r="X563">
        <v>2.94</v>
      </c>
      <c r="Y563">
        <v>0</v>
      </c>
      <c r="Z563">
        <v>956.79</v>
      </c>
      <c r="AA563">
        <v>359.44</v>
      </c>
      <c r="AB563">
        <v>0</v>
      </c>
      <c r="AC563">
        <v>0</v>
      </c>
      <c r="AD563">
        <v>1</v>
      </c>
      <c r="AE563">
        <v>0</v>
      </c>
      <c r="AF563" t="s">
        <v>3</v>
      </c>
      <c r="AG563">
        <v>2.94</v>
      </c>
      <c r="AH563">
        <v>2</v>
      </c>
      <c r="AI563">
        <v>55578249</v>
      </c>
      <c r="AJ563">
        <v>583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 x14ac:dyDescent="0.2">
      <c r="A564">
        <f>ROW(Source!A1974)</f>
        <v>1974</v>
      </c>
      <c r="B564">
        <v>55578259</v>
      </c>
      <c r="C564">
        <v>55578247</v>
      </c>
      <c r="D564">
        <v>52276303</v>
      </c>
      <c r="E564">
        <v>1</v>
      </c>
      <c r="F564">
        <v>1</v>
      </c>
      <c r="G564">
        <v>27</v>
      </c>
      <c r="H564">
        <v>2</v>
      </c>
      <c r="I564" t="s">
        <v>632</v>
      </c>
      <c r="J564" t="s">
        <v>633</v>
      </c>
      <c r="K564" t="s">
        <v>634</v>
      </c>
      <c r="L564">
        <v>1368</v>
      </c>
      <c r="N564">
        <v>1011</v>
      </c>
      <c r="O564" t="s">
        <v>536</v>
      </c>
      <c r="P564" t="s">
        <v>536</v>
      </c>
      <c r="Q564">
        <v>1</v>
      </c>
      <c r="X564">
        <v>1.1399999999999999</v>
      </c>
      <c r="Y564">
        <v>0</v>
      </c>
      <c r="Z564">
        <v>2020.59</v>
      </c>
      <c r="AA564">
        <v>458.56</v>
      </c>
      <c r="AB564">
        <v>0</v>
      </c>
      <c r="AC564">
        <v>0</v>
      </c>
      <c r="AD564">
        <v>1</v>
      </c>
      <c r="AE564">
        <v>0</v>
      </c>
      <c r="AF564" t="s">
        <v>3</v>
      </c>
      <c r="AG564">
        <v>1.1399999999999999</v>
      </c>
      <c r="AH564">
        <v>2</v>
      </c>
      <c r="AI564">
        <v>55578250</v>
      </c>
      <c r="AJ564">
        <v>584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</row>
    <row r="565" spans="1:44" x14ac:dyDescent="0.2">
      <c r="A565">
        <f>ROW(Source!A1974)</f>
        <v>1974</v>
      </c>
      <c r="B565">
        <v>55578260</v>
      </c>
      <c r="C565">
        <v>55578247</v>
      </c>
      <c r="D565">
        <v>52276288</v>
      </c>
      <c r="E565">
        <v>1</v>
      </c>
      <c r="F565">
        <v>1</v>
      </c>
      <c r="G565">
        <v>27</v>
      </c>
      <c r="H565">
        <v>2</v>
      </c>
      <c r="I565" t="s">
        <v>644</v>
      </c>
      <c r="J565" t="s">
        <v>645</v>
      </c>
      <c r="K565" t="s">
        <v>646</v>
      </c>
      <c r="L565">
        <v>1368</v>
      </c>
      <c r="N565">
        <v>1011</v>
      </c>
      <c r="O565" t="s">
        <v>536</v>
      </c>
      <c r="P565" t="s">
        <v>536</v>
      </c>
      <c r="Q565">
        <v>1</v>
      </c>
      <c r="X565">
        <v>8.9600000000000009</v>
      </c>
      <c r="Y565">
        <v>0</v>
      </c>
      <c r="Z565">
        <v>1261.8699999999999</v>
      </c>
      <c r="AA565">
        <v>530.02</v>
      </c>
      <c r="AB565">
        <v>0</v>
      </c>
      <c r="AC565">
        <v>0</v>
      </c>
      <c r="AD565">
        <v>1</v>
      </c>
      <c r="AE565">
        <v>0</v>
      </c>
      <c r="AF565" t="s">
        <v>3</v>
      </c>
      <c r="AG565">
        <v>8.9600000000000009</v>
      </c>
      <c r="AH565">
        <v>2</v>
      </c>
      <c r="AI565">
        <v>55578251</v>
      </c>
      <c r="AJ565">
        <v>585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</row>
    <row r="566" spans="1:44" x14ac:dyDescent="0.2">
      <c r="A566">
        <f>ROW(Source!A1974)</f>
        <v>1974</v>
      </c>
      <c r="B566">
        <v>55578261</v>
      </c>
      <c r="C566">
        <v>55578247</v>
      </c>
      <c r="D566">
        <v>52276289</v>
      </c>
      <c r="E566">
        <v>1</v>
      </c>
      <c r="F566">
        <v>1</v>
      </c>
      <c r="G566">
        <v>27</v>
      </c>
      <c r="H566">
        <v>2</v>
      </c>
      <c r="I566" t="s">
        <v>647</v>
      </c>
      <c r="J566" t="s">
        <v>648</v>
      </c>
      <c r="K566" t="s">
        <v>649</v>
      </c>
      <c r="L566">
        <v>1368</v>
      </c>
      <c r="N566">
        <v>1011</v>
      </c>
      <c r="O566" t="s">
        <v>536</v>
      </c>
      <c r="P566" t="s">
        <v>536</v>
      </c>
      <c r="Q566">
        <v>1</v>
      </c>
      <c r="X566">
        <v>18.25</v>
      </c>
      <c r="Y566">
        <v>0</v>
      </c>
      <c r="Z566">
        <v>1827.95</v>
      </c>
      <c r="AA566">
        <v>720.55</v>
      </c>
      <c r="AB566">
        <v>0</v>
      </c>
      <c r="AC566">
        <v>0</v>
      </c>
      <c r="AD566">
        <v>1</v>
      </c>
      <c r="AE566">
        <v>0</v>
      </c>
      <c r="AF566" t="s">
        <v>3</v>
      </c>
      <c r="AG566">
        <v>18.25</v>
      </c>
      <c r="AH566">
        <v>2</v>
      </c>
      <c r="AI566">
        <v>55578252</v>
      </c>
      <c r="AJ566">
        <v>586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 x14ac:dyDescent="0.2">
      <c r="A567">
        <f>ROW(Source!A1974)</f>
        <v>1974</v>
      </c>
      <c r="B567">
        <v>55578262</v>
      </c>
      <c r="C567">
        <v>55578247</v>
      </c>
      <c r="D567">
        <v>52276327</v>
      </c>
      <c r="E567">
        <v>1</v>
      </c>
      <c r="F567">
        <v>1</v>
      </c>
      <c r="G567">
        <v>27</v>
      </c>
      <c r="H567">
        <v>2</v>
      </c>
      <c r="I567" t="s">
        <v>635</v>
      </c>
      <c r="J567" t="s">
        <v>636</v>
      </c>
      <c r="K567" t="s">
        <v>637</v>
      </c>
      <c r="L567">
        <v>1368</v>
      </c>
      <c r="N567">
        <v>1011</v>
      </c>
      <c r="O567" t="s">
        <v>536</v>
      </c>
      <c r="P567" t="s">
        <v>536</v>
      </c>
      <c r="Q567">
        <v>1</v>
      </c>
      <c r="X567">
        <v>2.2400000000000002</v>
      </c>
      <c r="Y567">
        <v>0</v>
      </c>
      <c r="Z567">
        <v>1412.71</v>
      </c>
      <c r="AA567">
        <v>641.32000000000005</v>
      </c>
      <c r="AB567">
        <v>0</v>
      </c>
      <c r="AC567">
        <v>0</v>
      </c>
      <c r="AD567">
        <v>1</v>
      </c>
      <c r="AE567">
        <v>0</v>
      </c>
      <c r="AF567" t="s">
        <v>3</v>
      </c>
      <c r="AG567">
        <v>2.2400000000000002</v>
      </c>
      <c r="AH567">
        <v>2</v>
      </c>
      <c r="AI567">
        <v>55578253</v>
      </c>
      <c r="AJ567">
        <v>587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</row>
    <row r="568" spans="1:44" x14ac:dyDescent="0.2">
      <c r="A568">
        <f>ROW(Source!A1974)</f>
        <v>1974</v>
      </c>
      <c r="B568">
        <v>55578263</v>
      </c>
      <c r="C568">
        <v>55578247</v>
      </c>
      <c r="D568">
        <v>52276293</v>
      </c>
      <c r="E568">
        <v>1</v>
      </c>
      <c r="F568">
        <v>1</v>
      </c>
      <c r="G568">
        <v>27</v>
      </c>
      <c r="H568">
        <v>2</v>
      </c>
      <c r="I568" t="s">
        <v>638</v>
      </c>
      <c r="J568" t="s">
        <v>639</v>
      </c>
      <c r="K568" t="s">
        <v>640</v>
      </c>
      <c r="L568">
        <v>1368</v>
      </c>
      <c r="N568">
        <v>1011</v>
      </c>
      <c r="O568" t="s">
        <v>536</v>
      </c>
      <c r="P568" t="s">
        <v>536</v>
      </c>
      <c r="Q568">
        <v>1</v>
      </c>
      <c r="X568">
        <v>0.65</v>
      </c>
      <c r="Y568">
        <v>0</v>
      </c>
      <c r="Z568">
        <v>1213.3399999999999</v>
      </c>
      <c r="AA568">
        <v>461.6</v>
      </c>
      <c r="AB568">
        <v>0</v>
      </c>
      <c r="AC568">
        <v>0</v>
      </c>
      <c r="AD568">
        <v>1</v>
      </c>
      <c r="AE568">
        <v>0</v>
      </c>
      <c r="AF568" t="s">
        <v>3</v>
      </c>
      <c r="AG568">
        <v>0.65</v>
      </c>
      <c r="AH568">
        <v>2</v>
      </c>
      <c r="AI568">
        <v>55578254</v>
      </c>
      <c r="AJ568">
        <v>588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2">
      <c r="A569">
        <f>ROW(Source!A1974)</f>
        <v>1974</v>
      </c>
      <c r="B569">
        <v>55578264</v>
      </c>
      <c r="C569">
        <v>55578247</v>
      </c>
      <c r="D569">
        <v>52278281</v>
      </c>
      <c r="E569">
        <v>1</v>
      </c>
      <c r="F569">
        <v>1</v>
      </c>
      <c r="G569">
        <v>27</v>
      </c>
      <c r="H569">
        <v>3</v>
      </c>
      <c r="I569" t="s">
        <v>650</v>
      </c>
      <c r="J569" t="s">
        <v>651</v>
      </c>
      <c r="K569" t="s">
        <v>652</v>
      </c>
      <c r="L569">
        <v>1339</v>
      </c>
      <c r="N569">
        <v>1007</v>
      </c>
      <c r="O569" t="s">
        <v>175</v>
      </c>
      <c r="P569" t="s">
        <v>175</v>
      </c>
      <c r="Q569">
        <v>1</v>
      </c>
      <c r="X569">
        <v>126</v>
      </c>
      <c r="Y569">
        <v>1763.75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 t="s">
        <v>3</v>
      </c>
      <c r="AG569">
        <v>126</v>
      </c>
      <c r="AH569">
        <v>2</v>
      </c>
      <c r="AI569">
        <v>55578255</v>
      </c>
      <c r="AJ569">
        <v>589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 x14ac:dyDescent="0.2">
      <c r="A570">
        <f>ROW(Source!A1974)</f>
        <v>1974</v>
      </c>
      <c r="B570">
        <v>55578265</v>
      </c>
      <c r="C570">
        <v>55578247</v>
      </c>
      <c r="D570">
        <v>52279001</v>
      </c>
      <c r="E570">
        <v>1</v>
      </c>
      <c r="F570">
        <v>1</v>
      </c>
      <c r="G570">
        <v>27</v>
      </c>
      <c r="H570">
        <v>3</v>
      </c>
      <c r="I570" t="s">
        <v>556</v>
      </c>
      <c r="J570" t="s">
        <v>607</v>
      </c>
      <c r="K570" t="s">
        <v>558</v>
      </c>
      <c r="L570">
        <v>1339</v>
      </c>
      <c r="N570">
        <v>1007</v>
      </c>
      <c r="O570" t="s">
        <v>175</v>
      </c>
      <c r="P570" t="s">
        <v>175</v>
      </c>
      <c r="Q570">
        <v>1</v>
      </c>
      <c r="X570">
        <v>7</v>
      </c>
      <c r="Y570">
        <v>35.25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 t="s">
        <v>3</v>
      </c>
      <c r="AG570">
        <v>7</v>
      </c>
      <c r="AH570">
        <v>2</v>
      </c>
      <c r="AI570">
        <v>55578256</v>
      </c>
      <c r="AJ570">
        <v>590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 x14ac:dyDescent="0.2">
      <c r="A571">
        <f>ROW(Source!A1975)</f>
        <v>1975</v>
      </c>
      <c r="B571">
        <v>55578270</v>
      </c>
      <c r="C571">
        <v>55578266</v>
      </c>
      <c r="D571">
        <v>52263930</v>
      </c>
      <c r="E571">
        <v>27</v>
      </c>
      <c r="F571">
        <v>1</v>
      </c>
      <c r="G571">
        <v>27</v>
      </c>
      <c r="H571">
        <v>1</v>
      </c>
      <c r="I571" t="s">
        <v>530</v>
      </c>
      <c r="J571" t="s">
        <v>3</v>
      </c>
      <c r="K571" t="s">
        <v>531</v>
      </c>
      <c r="L571">
        <v>1191</v>
      </c>
      <c r="N571">
        <v>1013</v>
      </c>
      <c r="O571" t="s">
        <v>532</v>
      </c>
      <c r="P571" t="s">
        <v>532</v>
      </c>
      <c r="Q571">
        <v>1</v>
      </c>
      <c r="X571">
        <v>13.57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1</v>
      </c>
      <c r="AF571" t="s">
        <v>3</v>
      </c>
      <c r="AG571">
        <v>13.57</v>
      </c>
      <c r="AH571">
        <v>2</v>
      </c>
      <c r="AI571">
        <v>55578267</v>
      </c>
      <c r="AJ571">
        <v>591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 x14ac:dyDescent="0.2">
      <c r="A572">
        <f>ROW(Source!A1975)</f>
        <v>1975</v>
      </c>
      <c r="B572">
        <v>55578271</v>
      </c>
      <c r="C572">
        <v>55578266</v>
      </c>
      <c r="D572">
        <v>52276290</v>
      </c>
      <c r="E572">
        <v>1</v>
      </c>
      <c r="F572">
        <v>1</v>
      </c>
      <c r="G572">
        <v>27</v>
      </c>
      <c r="H572">
        <v>2</v>
      </c>
      <c r="I572" t="s">
        <v>568</v>
      </c>
      <c r="J572" t="s">
        <v>569</v>
      </c>
      <c r="K572" t="s">
        <v>570</v>
      </c>
      <c r="L572">
        <v>1368</v>
      </c>
      <c r="N572">
        <v>1011</v>
      </c>
      <c r="O572" t="s">
        <v>536</v>
      </c>
      <c r="P572" t="s">
        <v>536</v>
      </c>
      <c r="Q572">
        <v>1</v>
      </c>
      <c r="X572">
        <v>0.46</v>
      </c>
      <c r="Y572">
        <v>0</v>
      </c>
      <c r="Z572">
        <v>888.61</v>
      </c>
      <c r="AA572">
        <v>396.74</v>
      </c>
      <c r="AB572">
        <v>0</v>
      </c>
      <c r="AC572">
        <v>0</v>
      </c>
      <c r="AD572">
        <v>1</v>
      </c>
      <c r="AE572">
        <v>0</v>
      </c>
      <c r="AF572" t="s">
        <v>3</v>
      </c>
      <c r="AG572">
        <v>0.46</v>
      </c>
      <c r="AH572">
        <v>2</v>
      </c>
      <c r="AI572">
        <v>55578268</v>
      </c>
      <c r="AJ572">
        <v>592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2">
      <c r="A573">
        <f>ROW(Source!A1975)</f>
        <v>1975</v>
      </c>
      <c r="B573">
        <v>55578272</v>
      </c>
      <c r="C573">
        <v>55578266</v>
      </c>
      <c r="D573">
        <v>52276291</v>
      </c>
      <c r="E573">
        <v>1</v>
      </c>
      <c r="F573">
        <v>1</v>
      </c>
      <c r="G573">
        <v>27</v>
      </c>
      <c r="H573">
        <v>2</v>
      </c>
      <c r="I573" t="s">
        <v>571</v>
      </c>
      <c r="J573" t="s">
        <v>572</v>
      </c>
      <c r="K573" t="s">
        <v>573</v>
      </c>
      <c r="L573">
        <v>1368</v>
      </c>
      <c r="N573">
        <v>1011</v>
      </c>
      <c r="O573" t="s">
        <v>536</v>
      </c>
      <c r="P573" t="s">
        <v>536</v>
      </c>
      <c r="Q573">
        <v>1</v>
      </c>
      <c r="X573">
        <v>1.39</v>
      </c>
      <c r="Y573">
        <v>0</v>
      </c>
      <c r="Z573">
        <v>880.59</v>
      </c>
      <c r="AA573">
        <v>534.02</v>
      </c>
      <c r="AB573">
        <v>0</v>
      </c>
      <c r="AC573">
        <v>0</v>
      </c>
      <c r="AD573">
        <v>1</v>
      </c>
      <c r="AE573">
        <v>0</v>
      </c>
      <c r="AF573" t="s">
        <v>3</v>
      </c>
      <c r="AG573">
        <v>1.39</v>
      </c>
      <c r="AH573">
        <v>2</v>
      </c>
      <c r="AI573">
        <v>55578269</v>
      </c>
      <c r="AJ573">
        <v>593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2">
      <c r="A574">
        <f>ROW(Source!A1975)</f>
        <v>1975</v>
      </c>
      <c r="B574">
        <v>55578273</v>
      </c>
      <c r="C574">
        <v>55578266</v>
      </c>
      <c r="D574">
        <v>52280183</v>
      </c>
      <c r="E574">
        <v>1</v>
      </c>
      <c r="F574">
        <v>1</v>
      </c>
      <c r="G574">
        <v>27</v>
      </c>
      <c r="H574">
        <v>3</v>
      </c>
      <c r="I574" t="s">
        <v>137</v>
      </c>
      <c r="J574" t="s">
        <v>139</v>
      </c>
      <c r="K574" t="s">
        <v>138</v>
      </c>
      <c r="L574">
        <v>1348</v>
      </c>
      <c r="N574">
        <v>1009</v>
      </c>
      <c r="O574" t="s">
        <v>120</v>
      </c>
      <c r="P574" t="s">
        <v>120</v>
      </c>
      <c r="Q574">
        <v>1000</v>
      </c>
      <c r="X574">
        <v>9.58</v>
      </c>
      <c r="Y574">
        <v>2690.29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 t="s">
        <v>3</v>
      </c>
      <c r="AG574">
        <v>9.58</v>
      </c>
      <c r="AH574">
        <v>2</v>
      </c>
      <c r="AI574">
        <v>55578275</v>
      </c>
      <c r="AJ574">
        <v>594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2">
      <c r="A575">
        <f>ROW(Source!A1978)</f>
        <v>1978</v>
      </c>
      <c r="B575">
        <v>55578288</v>
      </c>
      <c r="C575">
        <v>55578278</v>
      </c>
      <c r="D575">
        <v>52263930</v>
      </c>
      <c r="E575">
        <v>27</v>
      </c>
      <c r="F575">
        <v>1</v>
      </c>
      <c r="G575">
        <v>27</v>
      </c>
      <c r="H575">
        <v>1</v>
      </c>
      <c r="I575" t="s">
        <v>530</v>
      </c>
      <c r="J575" t="s">
        <v>3</v>
      </c>
      <c r="K575" t="s">
        <v>531</v>
      </c>
      <c r="L575">
        <v>1191</v>
      </c>
      <c r="N575">
        <v>1013</v>
      </c>
      <c r="O575" t="s">
        <v>532</v>
      </c>
      <c r="P575" t="s">
        <v>532</v>
      </c>
      <c r="Q575">
        <v>1</v>
      </c>
      <c r="X575">
        <v>18.440000000000001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 t="s">
        <v>3</v>
      </c>
      <c r="AG575">
        <v>18.440000000000001</v>
      </c>
      <c r="AH575">
        <v>2</v>
      </c>
      <c r="AI575">
        <v>55578279</v>
      </c>
      <c r="AJ575">
        <v>596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 x14ac:dyDescent="0.2">
      <c r="A576">
        <f>ROW(Source!A1978)</f>
        <v>1978</v>
      </c>
      <c r="B576">
        <v>55578289</v>
      </c>
      <c r="C576">
        <v>55578278</v>
      </c>
      <c r="D576">
        <v>52276789</v>
      </c>
      <c r="E576">
        <v>1</v>
      </c>
      <c r="F576">
        <v>1</v>
      </c>
      <c r="G576">
        <v>27</v>
      </c>
      <c r="H576">
        <v>2</v>
      </c>
      <c r="I576" t="s">
        <v>574</v>
      </c>
      <c r="J576" t="s">
        <v>575</v>
      </c>
      <c r="K576" t="s">
        <v>576</v>
      </c>
      <c r="L576">
        <v>1368</v>
      </c>
      <c r="N576">
        <v>1011</v>
      </c>
      <c r="O576" t="s">
        <v>536</v>
      </c>
      <c r="P576" t="s">
        <v>536</v>
      </c>
      <c r="Q576">
        <v>1</v>
      </c>
      <c r="X576">
        <v>2.64</v>
      </c>
      <c r="Y576">
        <v>0</v>
      </c>
      <c r="Z576">
        <v>531.41</v>
      </c>
      <c r="AA576">
        <v>373.56</v>
      </c>
      <c r="AB576">
        <v>0</v>
      </c>
      <c r="AC576">
        <v>0</v>
      </c>
      <c r="AD576">
        <v>1</v>
      </c>
      <c r="AE576">
        <v>0</v>
      </c>
      <c r="AF576" t="s">
        <v>3</v>
      </c>
      <c r="AG576">
        <v>2.64</v>
      </c>
      <c r="AH576">
        <v>2</v>
      </c>
      <c r="AI576">
        <v>55578280</v>
      </c>
      <c r="AJ576">
        <v>597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</row>
    <row r="577" spans="1:44" x14ac:dyDescent="0.2">
      <c r="A577">
        <f>ROW(Source!A1978)</f>
        <v>1978</v>
      </c>
      <c r="B577">
        <v>55578290</v>
      </c>
      <c r="C577">
        <v>55578278</v>
      </c>
      <c r="D577">
        <v>52277012</v>
      </c>
      <c r="E577">
        <v>1</v>
      </c>
      <c r="F577">
        <v>1</v>
      </c>
      <c r="G577">
        <v>27</v>
      </c>
      <c r="H577">
        <v>2</v>
      </c>
      <c r="I577" t="s">
        <v>577</v>
      </c>
      <c r="J577" t="s">
        <v>578</v>
      </c>
      <c r="K577" t="s">
        <v>579</v>
      </c>
      <c r="L577">
        <v>1368</v>
      </c>
      <c r="N577">
        <v>1011</v>
      </c>
      <c r="O577" t="s">
        <v>536</v>
      </c>
      <c r="P577" t="s">
        <v>536</v>
      </c>
      <c r="Q577">
        <v>1</v>
      </c>
      <c r="X577">
        <v>1.18</v>
      </c>
      <c r="Y577">
        <v>0</v>
      </c>
      <c r="Z577">
        <v>7.44</v>
      </c>
      <c r="AA577">
        <v>0.98</v>
      </c>
      <c r="AB577">
        <v>0</v>
      </c>
      <c r="AC577">
        <v>0</v>
      </c>
      <c r="AD577">
        <v>1</v>
      </c>
      <c r="AE577">
        <v>0</v>
      </c>
      <c r="AF577" t="s">
        <v>3</v>
      </c>
      <c r="AG577">
        <v>1.18</v>
      </c>
      <c r="AH577">
        <v>2</v>
      </c>
      <c r="AI577">
        <v>55578281</v>
      </c>
      <c r="AJ577">
        <v>598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2">
      <c r="A578">
        <f>ROW(Source!A1978)</f>
        <v>1978</v>
      </c>
      <c r="B578">
        <v>55578291</v>
      </c>
      <c r="C578">
        <v>55578278</v>
      </c>
      <c r="D578">
        <v>52276214</v>
      </c>
      <c r="E578">
        <v>1</v>
      </c>
      <c r="F578">
        <v>1</v>
      </c>
      <c r="G578">
        <v>27</v>
      </c>
      <c r="H578">
        <v>2</v>
      </c>
      <c r="I578" t="s">
        <v>580</v>
      </c>
      <c r="J578" t="s">
        <v>581</v>
      </c>
      <c r="K578" t="s">
        <v>582</v>
      </c>
      <c r="L578">
        <v>1368</v>
      </c>
      <c r="N578">
        <v>1011</v>
      </c>
      <c r="O578" t="s">
        <v>536</v>
      </c>
      <c r="P578" t="s">
        <v>536</v>
      </c>
      <c r="Q578">
        <v>1</v>
      </c>
      <c r="X578">
        <v>0.01</v>
      </c>
      <c r="Y578">
        <v>0</v>
      </c>
      <c r="Z578">
        <v>616.73</v>
      </c>
      <c r="AA578">
        <v>511.29</v>
      </c>
      <c r="AB578">
        <v>0</v>
      </c>
      <c r="AC578">
        <v>0</v>
      </c>
      <c r="AD578">
        <v>1</v>
      </c>
      <c r="AE578">
        <v>0</v>
      </c>
      <c r="AF578" t="s">
        <v>3</v>
      </c>
      <c r="AG578">
        <v>0.01</v>
      </c>
      <c r="AH578">
        <v>2</v>
      </c>
      <c r="AI578">
        <v>55578282</v>
      </c>
      <c r="AJ578">
        <v>599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2">
      <c r="A579">
        <f>ROW(Source!A1978)</f>
        <v>1978</v>
      </c>
      <c r="B579">
        <v>55578292</v>
      </c>
      <c r="C579">
        <v>55578278</v>
      </c>
      <c r="D579">
        <v>52276398</v>
      </c>
      <c r="E579">
        <v>1</v>
      </c>
      <c r="F579">
        <v>1</v>
      </c>
      <c r="G579">
        <v>27</v>
      </c>
      <c r="H579">
        <v>2</v>
      </c>
      <c r="I579" t="s">
        <v>583</v>
      </c>
      <c r="J579" t="s">
        <v>584</v>
      </c>
      <c r="K579" t="s">
        <v>585</v>
      </c>
      <c r="L579">
        <v>1368</v>
      </c>
      <c r="N579">
        <v>1011</v>
      </c>
      <c r="O579" t="s">
        <v>536</v>
      </c>
      <c r="P579" t="s">
        <v>536</v>
      </c>
      <c r="Q579">
        <v>1</v>
      </c>
      <c r="X579">
        <v>2.64</v>
      </c>
      <c r="Y579">
        <v>0</v>
      </c>
      <c r="Z579">
        <v>454.31</v>
      </c>
      <c r="AA579">
        <v>405.68</v>
      </c>
      <c r="AB579">
        <v>0</v>
      </c>
      <c r="AC579">
        <v>0</v>
      </c>
      <c r="AD579">
        <v>1</v>
      </c>
      <c r="AE579">
        <v>0</v>
      </c>
      <c r="AF579" t="s">
        <v>3</v>
      </c>
      <c r="AG579">
        <v>2.64</v>
      </c>
      <c r="AH579">
        <v>2</v>
      </c>
      <c r="AI579">
        <v>55578283</v>
      </c>
      <c r="AJ579">
        <v>600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2">
      <c r="A580">
        <f>ROW(Source!A1978)</f>
        <v>1978</v>
      </c>
      <c r="B580">
        <v>55578293</v>
      </c>
      <c r="C580">
        <v>55578278</v>
      </c>
      <c r="D580">
        <v>52279222</v>
      </c>
      <c r="E580">
        <v>1</v>
      </c>
      <c r="F580">
        <v>1</v>
      </c>
      <c r="G580">
        <v>27</v>
      </c>
      <c r="H580">
        <v>3</v>
      </c>
      <c r="I580" t="s">
        <v>586</v>
      </c>
      <c r="J580" t="s">
        <v>587</v>
      </c>
      <c r="K580" t="s">
        <v>588</v>
      </c>
      <c r="L580">
        <v>1327</v>
      </c>
      <c r="N580">
        <v>1005</v>
      </c>
      <c r="O580" t="s">
        <v>549</v>
      </c>
      <c r="P580" t="s">
        <v>549</v>
      </c>
      <c r="Q580">
        <v>1</v>
      </c>
      <c r="X580">
        <v>5.6</v>
      </c>
      <c r="Y580">
        <v>12.02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 t="s">
        <v>3</v>
      </c>
      <c r="AG580">
        <v>5.6</v>
      </c>
      <c r="AH580">
        <v>2</v>
      </c>
      <c r="AI580">
        <v>55578284</v>
      </c>
      <c r="AJ580">
        <v>601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 x14ac:dyDescent="0.2">
      <c r="A581">
        <f>ROW(Source!A1978)</f>
        <v>1978</v>
      </c>
      <c r="B581">
        <v>55578294</v>
      </c>
      <c r="C581">
        <v>55578278</v>
      </c>
      <c r="D581">
        <v>52279309</v>
      </c>
      <c r="E581">
        <v>1</v>
      </c>
      <c r="F581">
        <v>1</v>
      </c>
      <c r="G581">
        <v>27</v>
      </c>
      <c r="H581">
        <v>3</v>
      </c>
      <c r="I581" t="s">
        <v>589</v>
      </c>
      <c r="J581" t="s">
        <v>590</v>
      </c>
      <c r="K581" t="s">
        <v>591</v>
      </c>
      <c r="L581">
        <v>1348</v>
      </c>
      <c r="N581">
        <v>1009</v>
      </c>
      <c r="O581" t="s">
        <v>120</v>
      </c>
      <c r="P581" t="s">
        <v>120</v>
      </c>
      <c r="Q581">
        <v>1000</v>
      </c>
      <c r="X581">
        <v>3.15E-3</v>
      </c>
      <c r="Y581">
        <v>343020.03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 t="s">
        <v>3</v>
      </c>
      <c r="AG581">
        <v>3.15E-3</v>
      </c>
      <c r="AH581">
        <v>2</v>
      </c>
      <c r="AI581">
        <v>55578285</v>
      </c>
      <c r="AJ581">
        <v>602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 x14ac:dyDescent="0.2">
      <c r="A582">
        <f>ROW(Source!A1978)</f>
        <v>1978</v>
      </c>
      <c r="B582">
        <v>55578295</v>
      </c>
      <c r="C582">
        <v>55578278</v>
      </c>
      <c r="D582">
        <v>52279526</v>
      </c>
      <c r="E582">
        <v>1</v>
      </c>
      <c r="F582">
        <v>1</v>
      </c>
      <c r="G582">
        <v>27</v>
      </c>
      <c r="H582">
        <v>3</v>
      </c>
      <c r="I582" t="s">
        <v>149</v>
      </c>
      <c r="J582" t="s">
        <v>152</v>
      </c>
      <c r="K582" t="s">
        <v>150</v>
      </c>
      <c r="L582">
        <v>1346</v>
      </c>
      <c r="N582">
        <v>1009</v>
      </c>
      <c r="O582" t="s">
        <v>151</v>
      </c>
      <c r="P582" t="s">
        <v>151</v>
      </c>
      <c r="Q582">
        <v>1</v>
      </c>
      <c r="X582">
        <v>735</v>
      </c>
      <c r="Y582">
        <v>17.77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 t="s">
        <v>3</v>
      </c>
      <c r="AG582">
        <v>735</v>
      </c>
      <c r="AH582">
        <v>2</v>
      </c>
      <c r="AI582">
        <v>55578299</v>
      </c>
      <c r="AJ582">
        <v>603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</row>
    <row r="583" spans="1:44" x14ac:dyDescent="0.2">
      <c r="A583">
        <f>ROW(Source!A1978)</f>
        <v>1978</v>
      </c>
      <c r="B583">
        <v>55578296</v>
      </c>
      <c r="C583">
        <v>55578278</v>
      </c>
      <c r="D583">
        <v>52279533</v>
      </c>
      <c r="E583">
        <v>1</v>
      </c>
      <c r="F583">
        <v>1</v>
      </c>
      <c r="G583">
        <v>27</v>
      </c>
      <c r="H583">
        <v>3</v>
      </c>
      <c r="I583" t="s">
        <v>592</v>
      </c>
      <c r="J583" t="s">
        <v>593</v>
      </c>
      <c r="K583" t="s">
        <v>594</v>
      </c>
      <c r="L583">
        <v>1346</v>
      </c>
      <c r="N583">
        <v>1009</v>
      </c>
      <c r="O583" t="s">
        <v>151</v>
      </c>
      <c r="P583" t="s">
        <v>151</v>
      </c>
      <c r="Q583">
        <v>1</v>
      </c>
      <c r="X583">
        <v>241.5</v>
      </c>
      <c r="Y583">
        <v>202.34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 t="s">
        <v>3</v>
      </c>
      <c r="AG583">
        <v>241.5</v>
      </c>
      <c r="AH583">
        <v>2</v>
      </c>
      <c r="AI583">
        <v>55578286</v>
      </c>
      <c r="AJ583">
        <v>605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 x14ac:dyDescent="0.2">
      <c r="A584">
        <f>ROW(Source!A1978)</f>
        <v>1978</v>
      </c>
      <c r="B584">
        <v>55578297</v>
      </c>
      <c r="C584">
        <v>55578278</v>
      </c>
      <c r="D584">
        <v>52277500</v>
      </c>
      <c r="E584">
        <v>1</v>
      </c>
      <c r="F584">
        <v>1</v>
      </c>
      <c r="G584">
        <v>27</v>
      </c>
      <c r="H584">
        <v>3</v>
      </c>
      <c r="I584" t="s">
        <v>154</v>
      </c>
      <c r="J584" t="s">
        <v>156</v>
      </c>
      <c r="K584" t="s">
        <v>155</v>
      </c>
      <c r="L584">
        <v>1348</v>
      </c>
      <c r="N584">
        <v>1009</v>
      </c>
      <c r="O584" t="s">
        <v>120</v>
      </c>
      <c r="P584" t="s">
        <v>120</v>
      </c>
      <c r="Q584">
        <v>1000</v>
      </c>
      <c r="X584">
        <v>5.2499999999999998E-2</v>
      </c>
      <c r="Y584">
        <v>748299.67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 t="s">
        <v>3</v>
      </c>
      <c r="AG584">
        <v>5.2499999999999998E-2</v>
      </c>
      <c r="AH584">
        <v>2</v>
      </c>
      <c r="AI584">
        <v>55578287</v>
      </c>
      <c r="AJ584">
        <v>606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 x14ac:dyDescent="0.2">
      <c r="A585">
        <f>ROW(Source!A1981)</f>
        <v>1981</v>
      </c>
      <c r="B585">
        <v>55578308</v>
      </c>
      <c r="C585">
        <v>55578302</v>
      </c>
      <c r="D585">
        <v>52263930</v>
      </c>
      <c r="E585">
        <v>27</v>
      </c>
      <c r="F585">
        <v>1</v>
      </c>
      <c r="G585">
        <v>27</v>
      </c>
      <c r="H585">
        <v>1</v>
      </c>
      <c r="I585" t="s">
        <v>530</v>
      </c>
      <c r="J585" t="s">
        <v>3</v>
      </c>
      <c r="K585" t="s">
        <v>531</v>
      </c>
      <c r="L585">
        <v>1191</v>
      </c>
      <c r="N585">
        <v>1013</v>
      </c>
      <c r="O585" t="s">
        <v>532</v>
      </c>
      <c r="P585" t="s">
        <v>532</v>
      </c>
      <c r="Q585">
        <v>1</v>
      </c>
      <c r="X585">
        <v>2.65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 t="s">
        <v>3</v>
      </c>
      <c r="AG585">
        <v>2.65</v>
      </c>
      <c r="AH585">
        <v>2</v>
      </c>
      <c r="AI585">
        <v>55578303</v>
      </c>
      <c r="AJ585">
        <v>607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</row>
    <row r="586" spans="1:44" x14ac:dyDescent="0.2">
      <c r="A586">
        <f>ROW(Source!A1981)</f>
        <v>1981</v>
      </c>
      <c r="B586">
        <v>55578309</v>
      </c>
      <c r="C586">
        <v>55578302</v>
      </c>
      <c r="D586">
        <v>52276789</v>
      </c>
      <c r="E586">
        <v>1</v>
      </c>
      <c r="F586">
        <v>1</v>
      </c>
      <c r="G586">
        <v>27</v>
      </c>
      <c r="H586">
        <v>2</v>
      </c>
      <c r="I586" t="s">
        <v>574</v>
      </c>
      <c r="J586" t="s">
        <v>575</v>
      </c>
      <c r="K586" t="s">
        <v>576</v>
      </c>
      <c r="L586">
        <v>1368</v>
      </c>
      <c r="N586">
        <v>1011</v>
      </c>
      <c r="O586" t="s">
        <v>536</v>
      </c>
      <c r="P586" t="s">
        <v>536</v>
      </c>
      <c r="Q586">
        <v>1</v>
      </c>
      <c r="X586">
        <v>0.5</v>
      </c>
      <c r="Y586">
        <v>0</v>
      </c>
      <c r="Z586">
        <v>531.41</v>
      </c>
      <c r="AA586">
        <v>373.56</v>
      </c>
      <c r="AB586">
        <v>0</v>
      </c>
      <c r="AC586">
        <v>0</v>
      </c>
      <c r="AD586">
        <v>1</v>
      </c>
      <c r="AE586">
        <v>0</v>
      </c>
      <c r="AF586" t="s">
        <v>3</v>
      </c>
      <c r="AG586">
        <v>0.5</v>
      </c>
      <c r="AH586">
        <v>2</v>
      </c>
      <c r="AI586">
        <v>55578304</v>
      </c>
      <c r="AJ586">
        <v>608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2">
      <c r="A587">
        <f>ROW(Source!A1981)</f>
        <v>1981</v>
      </c>
      <c r="B587">
        <v>55578310</v>
      </c>
      <c r="C587">
        <v>55578302</v>
      </c>
      <c r="D587">
        <v>52276398</v>
      </c>
      <c r="E587">
        <v>1</v>
      </c>
      <c r="F587">
        <v>1</v>
      </c>
      <c r="G587">
        <v>27</v>
      </c>
      <c r="H587">
        <v>2</v>
      </c>
      <c r="I587" t="s">
        <v>583</v>
      </c>
      <c r="J587" t="s">
        <v>584</v>
      </c>
      <c r="K587" t="s">
        <v>585</v>
      </c>
      <c r="L587">
        <v>1368</v>
      </c>
      <c r="N587">
        <v>1011</v>
      </c>
      <c r="O587" t="s">
        <v>536</v>
      </c>
      <c r="P587" t="s">
        <v>536</v>
      </c>
      <c r="Q587">
        <v>1</v>
      </c>
      <c r="X587">
        <v>0.5</v>
      </c>
      <c r="Y587">
        <v>0</v>
      </c>
      <c r="Z587">
        <v>454.31</v>
      </c>
      <c r="AA587">
        <v>405.68</v>
      </c>
      <c r="AB587">
        <v>0</v>
      </c>
      <c r="AC587">
        <v>0</v>
      </c>
      <c r="AD587">
        <v>1</v>
      </c>
      <c r="AE587">
        <v>0</v>
      </c>
      <c r="AF587" t="s">
        <v>3</v>
      </c>
      <c r="AG587">
        <v>0.5</v>
      </c>
      <c r="AH587">
        <v>2</v>
      </c>
      <c r="AI587">
        <v>55578305</v>
      </c>
      <c r="AJ587">
        <v>609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</row>
    <row r="588" spans="1:44" x14ac:dyDescent="0.2">
      <c r="A588">
        <f>ROW(Source!A1981)</f>
        <v>1981</v>
      </c>
      <c r="B588">
        <v>55578311</v>
      </c>
      <c r="C588">
        <v>55578302</v>
      </c>
      <c r="D588">
        <v>52279526</v>
      </c>
      <c r="E588">
        <v>1</v>
      </c>
      <c r="F588">
        <v>1</v>
      </c>
      <c r="G588">
        <v>27</v>
      </c>
      <c r="H588">
        <v>3</v>
      </c>
      <c r="I588" t="s">
        <v>149</v>
      </c>
      <c r="J588" t="s">
        <v>152</v>
      </c>
      <c r="K588" t="s">
        <v>150</v>
      </c>
      <c r="L588">
        <v>1346</v>
      </c>
      <c r="N588">
        <v>1009</v>
      </c>
      <c r="O588" t="s">
        <v>151</v>
      </c>
      <c r="P588" t="s">
        <v>151</v>
      </c>
      <c r="Q588">
        <v>1</v>
      </c>
      <c r="X588">
        <v>147</v>
      </c>
      <c r="Y588">
        <v>17.77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 t="s">
        <v>3</v>
      </c>
      <c r="AG588">
        <v>147</v>
      </c>
      <c r="AH588">
        <v>2</v>
      </c>
      <c r="AI588">
        <v>55578315</v>
      </c>
      <c r="AJ588">
        <v>610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</row>
    <row r="589" spans="1:44" x14ac:dyDescent="0.2">
      <c r="A589">
        <f>ROW(Source!A1981)</f>
        <v>1981</v>
      </c>
      <c r="B589">
        <v>55578312</v>
      </c>
      <c r="C589">
        <v>55578302</v>
      </c>
      <c r="D589">
        <v>52279533</v>
      </c>
      <c r="E589">
        <v>1</v>
      </c>
      <c r="F589">
        <v>1</v>
      </c>
      <c r="G589">
        <v>27</v>
      </c>
      <c r="H589">
        <v>3</v>
      </c>
      <c r="I589" t="s">
        <v>592</v>
      </c>
      <c r="J589" t="s">
        <v>593</v>
      </c>
      <c r="K589" t="s">
        <v>594</v>
      </c>
      <c r="L589">
        <v>1346</v>
      </c>
      <c r="N589">
        <v>1009</v>
      </c>
      <c r="O589" t="s">
        <v>151</v>
      </c>
      <c r="P589" t="s">
        <v>151</v>
      </c>
      <c r="Q589">
        <v>1</v>
      </c>
      <c r="X589">
        <v>42</v>
      </c>
      <c r="Y589">
        <v>202.34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 t="s">
        <v>3</v>
      </c>
      <c r="AG589">
        <v>42</v>
      </c>
      <c r="AH589">
        <v>2</v>
      </c>
      <c r="AI589">
        <v>55578306</v>
      </c>
      <c r="AJ589">
        <v>612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</row>
    <row r="590" spans="1:44" x14ac:dyDescent="0.2">
      <c r="A590">
        <f>ROW(Source!A1981)</f>
        <v>1981</v>
      </c>
      <c r="B590">
        <v>55578313</v>
      </c>
      <c r="C590">
        <v>55578302</v>
      </c>
      <c r="D590">
        <v>52277500</v>
      </c>
      <c r="E590">
        <v>1</v>
      </c>
      <c r="F590">
        <v>1</v>
      </c>
      <c r="G590">
        <v>27</v>
      </c>
      <c r="H590">
        <v>3</v>
      </c>
      <c r="I590" t="s">
        <v>154</v>
      </c>
      <c r="J590" t="s">
        <v>156</v>
      </c>
      <c r="K590" t="s">
        <v>155</v>
      </c>
      <c r="L590">
        <v>1348</v>
      </c>
      <c r="N590">
        <v>1009</v>
      </c>
      <c r="O590" t="s">
        <v>120</v>
      </c>
      <c r="P590" t="s">
        <v>120</v>
      </c>
      <c r="Q590">
        <v>1000</v>
      </c>
      <c r="X590">
        <v>1.0500000000000001E-2</v>
      </c>
      <c r="Y590">
        <v>748299.67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 t="s">
        <v>3</v>
      </c>
      <c r="AG590">
        <v>1.0500000000000001E-2</v>
      </c>
      <c r="AH590">
        <v>2</v>
      </c>
      <c r="AI590">
        <v>55578307</v>
      </c>
      <c r="AJ590">
        <v>613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</row>
    <row r="591" spans="1:44" x14ac:dyDescent="0.2">
      <c r="A591">
        <f>ROW(Source!A1984)</f>
        <v>1984</v>
      </c>
      <c r="B591">
        <v>55578322</v>
      </c>
      <c r="C591">
        <v>55578318</v>
      </c>
      <c r="D591">
        <v>52263930</v>
      </c>
      <c r="E591">
        <v>27</v>
      </c>
      <c r="F591">
        <v>1</v>
      </c>
      <c r="G591">
        <v>27</v>
      </c>
      <c r="H591">
        <v>1</v>
      </c>
      <c r="I591" t="s">
        <v>530</v>
      </c>
      <c r="J591" t="s">
        <v>3</v>
      </c>
      <c r="K591" t="s">
        <v>531</v>
      </c>
      <c r="L591">
        <v>1191</v>
      </c>
      <c r="N591">
        <v>1013</v>
      </c>
      <c r="O591" t="s">
        <v>532</v>
      </c>
      <c r="P591" t="s">
        <v>532</v>
      </c>
      <c r="Q591">
        <v>1</v>
      </c>
      <c r="X591">
        <v>80.27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1</v>
      </c>
      <c r="AF591" t="s">
        <v>3</v>
      </c>
      <c r="AG591">
        <v>80.27</v>
      </c>
      <c r="AH591">
        <v>2</v>
      </c>
      <c r="AI591">
        <v>55578319</v>
      </c>
      <c r="AJ591">
        <v>614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2">
      <c r="A592">
        <f>ROW(Source!A1984)</f>
        <v>1984</v>
      </c>
      <c r="B592">
        <v>55578323</v>
      </c>
      <c r="C592">
        <v>55578318</v>
      </c>
      <c r="D592">
        <v>52279970</v>
      </c>
      <c r="E592">
        <v>1</v>
      </c>
      <c r="F592">
        <v>1</v>
      </c>
      <c r="G592">
        <v>27</v>
      </c>
      <c r="H592">
        <v>3</v>
      </c>
      <c r="I592" t="s">
        <v>595</v>
      </c>
      <c r="J592" t="s">
        <v>596</v>
      </c>
      <c r="K592" t="s">
        <v>597</v>
      </c>
      <c r="L592">
        <v>1339</v>
      </c>
      <c r="N592">
        <v>1007</v>
      </c>
      <c r="O592" t="s">
        <v>175</v>
      </c>
      <c r="P592" t="s">
        <v>175</v>
      </c>
      <c r="Q592">
        <v>1</v>
      </c>
      <c r="X592">
        <v>5.9</v>
      </c>
      <c r="Y592">
        <v>3714.73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 t="s">
        <v>3</v>
      </c>
      <c r="AG592">
        <v>5.9</v>
      </c>
      <c r="AH592">
        <v>2</v>
      </c>
      <c r="AI592">
        <v>55578320</v>
      </c>
      <c r="AJ592">
        <v>615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 x14ac:dyDescent="0.2">
      <c r="A593">
        <f>ROW(Source!A1984)</f>
        <v>1984</v>
      </c>
      <c r="B593">
        <v>55578324</v>
      </c>
      <c r="C593">
        <v>55578318</v>
      </c>
      <c r="D593">
        <v>52280046</v>
      </c>
      <c r="E593">
        <v>1</v>
      </c>
      <c r="F593">
        <v>1</v>
      </c>
      <c r="G593">
        <v>27</v>
      </c>
      <c r="H593">
        <v>3</v>
      </c>
      <c r="I593" t="s">
        <v>598</v>
      </c>
      <c r="J593" t="s">
        <v>599</v>
      </c>
      <c r="K593" t="s">
        <v>600</v>
      </c>
      <c r="L593">
        <v>1339</v>
      </c>
      <c r="N593">
        <v>1007</v>
      </c>
      <c r="O593" t="s">
        <v>175</v>
      </c>
      <c r="P593" t="s">
        <v>175</v>
      </c>
      <c r="Q593">
        <v>1</v>
      </c>
      <c r="X593">
        <v>0.06</v>
      </c>
      <c r="Y593">
        <v>3392.59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 t="s">
        <v>3</v>
      </c>
      <c r="AG593">
        <v>0.06</v>
      </c>
      <c r="AH593">
        <v>2</v>
      </c>
      <c r="AI593">
        <v>55578321</v>
      </c>
      <c r="AJ593">
        <v>616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</row>
    <row r="594" spans="1:44" x14ac:dyDescent="0.2">
      <c r="A594">
        <f>ROW(Source!A1984)</f>
        <v>1984</v>
      </c>
      <c r="B594">
        <v>55578325</v>
      </c>
      <c r="C594">
        <v>55578318</v>
      </c>
      <c r="D594">
        <v>52280784</v>
      </c>
      <c r="E594">
        <v>1</v>
      </c>
      <c r="F594">
        <v>1</v>
      </c>
      <c r="G594">
        <v>27</v>
      </c>
      <c r="H594">
        <v>3</v>
      </c>
      <c r="I594" t="s">
        <v>173</v>
      </c>
      <c r="J594" t="s">
        <v>176</v>
      </c>
      <c r="K594" t="s">
        <v>174</v>
      </c>
      <c r="L594">
        <v>1339</v>
      </c>
      <c r="N594">
        <v>1007</v>
      </c>
      <c r="O594" t="s">
        <v>175</v>
      </c>
      <c r="P594" t="s">
        <v>175</v>
      </c>
      <c r="Q594">
        <v>1</v>
      </c>
      <c r="X594">
        <v>4.3</v>
      </c>
      <c r="Y594">
        <v>7833.01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 t="s">
        <v>3</v>
      </c>
      <c r="AG594">
        <v>4.3</v>
      </c>
      <c r="AH594">
        <v>2</v>
      </c>
      <c r="AI594">
        <v>55578327</v>
      </c>
      <c r="AJ594">
        <v>617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</row>
    <row r="595" spans="1:44" x14ac:dyDescent="0.2">
      <c r="A595">
        <f>ROW(Source!A2054)</f>
        <v>2054</v>
      </c>
      <c r="B595">
        <v>55578392</v>
      </c>
      <c r="C595">
        <v>55578386</v>
      </c>
      <c r="D595">
        <v>52263930</v>
      </c>
      <c r="E595">
        <v>27</v>
      </c>
      <c r="F595">
        <v>1</v>
      </c>
      <c r="G595">
        <v>27</v>
      </c>
      <c r="H595">
        <v>1</v>
      </c>
      <c r="I595" t="s">
        <v>530</v>
      </c>
      <c r="J595" t="s">
        <v>3</v>
      </c>
      <c r="K595" t="s">
        <v>531</v>
      </c>
      <c r="L595">
        <v>1191</v>
      </c>
      <c r="N595">
        <v>1013</v>
      </c>
      <c r="O595" t="s">
        <v>532</v>
      </c>
      <c r="P595" t="s">
        <v>532</v>
      </c>
      <c r="Q595">
        <v>1</v>
      </c>
      <c r="X595">
        <v>6.22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 t="s">
        <v>3</v>
      </c>
      <c r="AG595">
        <v>6.22</v>
      </c>
      <c r="AH595">
        <v>2</v>
      </c>
      <c r="AI595">
        <v>55578387</v>
      </c>
      <c r="AJ595">
        <v>619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2">
      <c r="A596">
        <f>ROW(Source!A2054)</f>
        <v>2054</v>
      </c>
      <c r="B596">
        <v>55578393</v>
      </c>
      <c r="C596">
        <v>55578386</v>
      </c>
      <c r="D596">
        <v>52278256</v>
      </c>
      <c r="E596">
        <v>1</v>
      </c>
      <c r="F596">
        <v>1</v>
      </c>
      <c r="G596">
        <v>27</v>
      </c>
      <c r="H596">
        <v>3</v>
      </c>
      <c r="I596" t="s">
        <v>550</v>
      </c>
      <c r="J596" t="s">
        <v>551</v>
      </c>
      <c r="K596" t="s">
        <v>552</v>
      </c>
      <c r="L596">
        <v>1339</v>
      </c>
      <c r="N596">
        <v>1007</v>
      </c>
      <c r="O596" t="s">
        <v>175</v>
      </c>
      <c r="P596" t="s">
        <v>175</v>
      </c>
      <c r="Q596">
        <v>1</v>
      </c>
      <c r="X596">
        <v>0.29899999999999999</v>
      </c>
      <c r="Y596">
        <v>590.78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 t="s">
        <v>3</v>
      </c>
      <c r="AG596">
        <v>0.29899999999999999</v>
      </c>
      <c r="AH596">
        <v>2</v>
      </c>
      <c r="AI596">
        <v>55578388</v>
      </c>
      <c r="AJ596">
        <v>620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 x14ac:dyDescent="0.2">
      <c r="A597">
        <f>ROW(Source!A2054)</f>
        <v>2054</v>
      </c>
      <c r="B597">
        <v>55578394</v>
      </c>
      <c r="C597">
        <v>55578386</v>
      </c>
      <c r="D597">
        <v>52277204</v>
      </c>
      <c r="E597">
        <v>1</v>
      </c>
      <c r="F597">
        <v>1</v>
      </c>
      <c r="G597">
        <v>27</v>
      </c>
      <c r="H597">
        <v>3</v>
      </c>
      <c r="I597" t="s">
        <v>553</v>
      </c>
      <c r="J597" t="s">
        <v>554</v>
      </c>
      <c r="K597" t="s">
        <v>555</v>
      </c>
      <c r="L597">
        <v>1348</v>
      </c>
      <c r="N597">
        <v>1009</v>
      </c>
      <c r="O597" t="s">
        <v>120</v>
      </c>
      <c r="P597" t="s">
        <v>120</v>
      </c>
      <c r="Q597">
        <v>1000</v>
      </c>
      <c r="X597">
        <v>0.107</v>
      </c>
      <c r="Y597">
        <v>4207.5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 t="s">
        <v>3</v>
      </c>
      <c r="AG597">
        <v>0.107</v>
      </c>
      <c r="AH597">
        <v>2</v>
      </c>
      <c r="AI597">
        <v>55578389</v>
      </c>
      <c r="AJ597">
        <v>621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 x14ac:dyDescent="0.2">
      <c r="A598">
        <f>ROW(Source!A2054)</f>
        <v>2054</v>
      </c>
      <c r="B598">
        <v>55578395</v>
      </c>
      <c r="C598">
        <v>55578386</v>
      </c>
      <c r="D598">
        <v>52279001</v>
      </c>
      <c r="E598">
        <v>1</v>
      </c>
      <c r="F598">
        <v>1</v>
      </c>
      <c r="G598">
        <v>27</v>
      </c>
      <c r="H598">
        <v>3</v>
      </c>
      <c r="I598" t="s">
        <v>556</v>
      </c>
      <c r="J598" t="s">
        <v>557</v>
      </c>
      <c r="K598" t="s">
        <v>558</v>
      </c>
      <c r="L598">
        <v>1339</v>
      </c>
      <c r="N598">
        <v>1007</v>
      </c>
      <c r="O598" t="s">
        <v>175</v>
      </c>
      <c r="P598" t="s">
        <v>175</v>
      </c>
      <c r="Q598">
        <v>1</v>
      </c>
      <c r="X598">
        <v>7.6999999999999999E-2</v>
      </c>
      <c r="Y598">
        <v>35.25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 t="s">
        <v>3</v>
      </c>
      <c r="AG598">
        <v>7.6999999999999999E-2</v>
      </c>
      <c r="AH598">
        <v>2</v>
      </c>
      <c r="AI598">
        <v>55578390</v>
      </c>
      <c r="AJ598">
        <v>622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 x14ac:dyDescent="0.2">
      <c r="A599">
        <f>ROW(Source!A2054)</f>
        <v>2054</v>
      </c>
      <c r="B599">
        <v>55578396</v>
      </c>
      <c r="C599">
        <v>55578386</v>
      </c>
      <c r="D599">
        <v>52281688</v>
      </c>
      <c r="E599">
        <v>1</v>
      </c>
      <c r="F599">
        <v>1</v>
      </c>
      <c r="G599">
        <v>27</v>
      </c>
      <c r="H599">
        <v>3</v>
      </c>
      <c r="I599" t="s">
        <v>270</v>
      </c>
      <c r="J599" t="s">
        <v>272</v>
      </c>
      <c r="K599" t="s">
        <v>271</v>
      </c>
      <c r="L599">
        <v>1354</v>
      </c>
      <c r="N599">
        <v>1010</v>
      </c>
      <c r="O599" t="s">
        <v>180</v>
      </c>
      <c r="P599" t="s">
        <v>180</v>
      </c>
      <c r="Q599">
        <v>1</v>
      </c>
      <c r="X599">
        <v>10</v>
      </c>
      <c r="Y599">
        <v>236.53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 t="s">
        <v>3</v>
      </c>
      <c r="AG599">
        <v>10</v>
      </c>
      <c r="AH599">
        <v>2</v>
      </c>
      <c r="AI599">
        <v>55578391</v>
      </c>
      <c r="AJ599">
        <v>623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</row>
    <row r="600" spans="1:44" x14ac:dyDescent="0.2">
      <c r="A600">
        <f>ROW(Source!A2056)</f>
        <v>2056</v>
      </c>
      <c r="B600">
        <v>55578404</v>
      </c>
      <c r="C600">
        <v>55578398</v>
      </c>
      <c r="D600">
        <v>52263930</v>
      </c>
      <c r="E600">
        <v>27</v>
      </c>
      <c r="F600">
        <v>1</v>
      </c>
      <c r="G600">
        <v>27</v>
      </c>
      <c r="H600">
        <v>1</v>
      </c>
      <c r="I600" t="s">
        <v>530</v>
      </c>
      <c r="J600" t="s">
        <v>3</v>
      </c>
      <c r="K600" t="s">
        <v>531</v>
      </c>
      <c r="L600">
        <v>1191</v>
      </c>
      <c r="N600">
        <v>1013</v>
      </c>
      <c r="O600" t="s">
        <v>532</v>
      </c>
      <c r="P600" t="s">
        <v>532</v>
      </c>
      <c r="Q600">
        <v>1</v>
      </c>
      <c r="X600">
        <v>6.22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F600" t="s">
        <v>3</v>
      </c>
      <c r="AG600">
        <v>6.22</v>
      </c>
      <c r="AH600">
        <v>2</v>
      </c>
      <c r="AI600">
        <v>55578399</v>
      </c>
      <c r="AJ600">
        <v>624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</row>
    <row r="601" spans="1:44" x14ac:dyDescent="0.2">
      <c r="A601">
        <f>ROW(Source!A2056)</f>
        <v>2056</v>
      </c>
      <c r="B601">
        <v>55578405</v>
      </c>
      <c r="C601">
        <v>55578398</v>
      </c>
      <c r="D601">
        <v>52278256</v>
      </c>
      <c r="E601">
        <v>1</v>
      </c>
      <c r="F601">
        <v>1</v>
      </c>
      <c r="G601">
        <v>27</v>
      </c>
      <c r="H601">
        <v>3</v>
      </c>
      <c r="I601" t="s">
        <v>550</v>
      </c>
      <c r="J601" t="s">
        <v>551</v>
      </c>
      <c r="K601" t="s">
        <v>552</v>
      </c>
      <c r="L601">
        <v>1339</v>
      </c>
      <c r="N601">
        <v>1007</v>
      </c>
      <c r="O601" t="s">
        <v>175</v>
      </c>
      <c r="P601" t="s">
        <v>175</v>
      </c>
      <c r="Q601">
        <v>1</v>
      </c>
      <c r="X601">
        <v>0.29899999999999999</v>
      </c>
      <c r="Y601">
        <v>590.78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 t="s">
        <v>3</v>
      </c>
      <c r="AG601">
        <v>0.29899999999999999</v>
      </c>
      <c r="AH601">
        <v>2</v>
      </c>
      <c r="AI601">
        <v>55578400</v>
      </c>
      <c r="AJ601">
        <v>625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</row>
    <row r="602" spans="1:44" x14ac:dyDescent="0.2">
      <c r="A602">
        <f>ROW(Source!A2056)</f>
        <v>2056</v>
      </c>
      <c r="B602">
        <v>55578406</v>
      </c>
      <c r="C602">
        <v>55578398</v>
      </c>
      <c r="D602">
        <v>52277204</v>
      </c>
      <c r="E602">
        <v>1</v>
      </c>
      <c r="F602">
        <v>1</v>
      </c>
      <c r="G602">
        <v>27</v>
      </c>
      <c r="H602">
        <v>3</v>
      </c>
      <c r="I602" t="s">
        <v>553</v>
      </c>
      <c r="J602" t="s">
        <v>554</v>
      </c>
      <c r="K602" t="s">
        <v>555</v>
      </c>
      <c r="L602">
        <v>1348</v>
      </c>
      <c r="N602">
        <v>1009</v>
      </c>
      <c r="O602" t="s">
        <v>120</v>
      </c>
      <c r="P602" t="s">
        <v>120</v>
      </c>
      <c r="Q602">
        <v>1000</v>
      </c>
      <c r="X602">
        <v>0.107</v>
      </c>
      <c r="Y602">
        <v>4207.5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 t="s">
        <v>3</v>
      </c>
      <c r="AG602">
        <v>0.107</v>
      </c>
      <c r="AH602">
        <v>2</v>
      </c>
      <c r="AI602">
        <v>55578401</v>
      </c>
      <c r="AJ602">
        <v>626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</row>
    <row r="603" spans="1:44" x14ac:dyDescent="0.2">
      <c r="A603">
        <f>ROW(Source!A2056)</f>
        <v>2056</v>
      </c>
      <c r="B603">
        <v>55578407</v>
      </c>
      <c r="C603">
        <v>55578398</v>
      </c>
      <c r="D603">
        <v>52279001</v>
      </c>
      <c r="E603">
        <v>1</v>
      </c>
      <c r="F603">
        <v>1</v>
      </c>
      <c r="G603">
        <v>27</v>
      </c>
      <c r="H603">
        <v>3</v>
      </c>
      <c r="I603" t="s">
        <v>556</v>
      </c>
      <c r="J603" t="s">
        <v>557</v>
      </c>
      <c r="K603" t="s">
        <v>558</v>
      </c>
      <c r="L603">
        <v>1339</v>
      </c>
      <c r="N603">
        <v>1007</v>
      </c>
      <c r="O603" t="s">
        <v>175</v>
      </c>
      <c r="P603" t="s">
        <v>175</v>
      </c>
      <c r="Q603">
        <v>1</v>
      </c>
      <c r="X603">
        <v>7.6999999999999999E-2</v>
      </c>
      <c r="Y603">
        <v>35.25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 t="s">
        <v>3</v>
      </c>
      <c r="AG603">
        <v>7.6999999999999999E-2</v>
      </c>
      <c r="AH603">
        <v>2</v>
      </c>
      <c r="AI603">
        <v>55578402</v>
      </c>
      <c r="AJ603">
        <v>627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 x14ac:dyDescent="0.2">
      <c r="A604">
        <f>ROW(Source!A2056)</f>
        <v>2056</v>
      </c>
      <c r="B604">
        <v>55578408</v>
      </c>
      <c r="C604">
        <v>55578398</v>
      </c>
      <c r="D604">
        <v>52281688</v>
      </c>
      <c r="E604">
        <v>1</v>
      </c>
      <c r="F604">
        <v>1</v>
      </c>
      <c r="G604">
        <v>27</v>
      </c>
      <c r="H604">
        <v>3</v>
      </c>
      <c r="I604" t="s">
        <v>270</v>
      </c>
      <c r="J604" t="s">
        <v>272</v>
      </c>
      <c r="K604" t="s">
        <v>271</v>
      </c>
      <c r="L604">
        <v>1354</v>
      </c>
      <c r="N604">
        <v>1010</v>
      </c>
      <c r="O604" t="s">
        <v>180</v>
      </c>
      <c r="P604" t="s">
        <v>180</v>
      </c>
      <c r="Q604">
        <v>1</v>
      </c>
      <c r="X604">
        <v>10</v>
      </c>
      <c r="Y604">
        <v>236.53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 t="s">
        <v>3</v>
      </c>
      <c r="AG604">
        <v>10</v>
      </c>
      <c r="AH604">
        <v>2</v>
      </c>
      <c r="AI604">
        <v>55578403</v>
      </c>
      <c r="AJ604">
        <v>628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</row>
    <row r="605" spans="1:44" x14ac:dyDescent="0.2">
      <c r="A605">
        <f>ROW(Source!A2058)</f>
        <v>2058</v>
      </c>
      <c r="B605">
        <v>55578416</v>
      </c>
      <c r="C605">
        <v>55578410</v>
      </c>
      <c r="D605">
        <v>52263930</v>
      </c>
      <c r="E605">
        <v>27</v>
      </c>
      <c r="F605">
        <v>1</v>
      </c>
      <c r="G605">
        <v>27</v>
      </c>
      <c r="H605">
        <v>1</v>
      </c>
      <c r="I605" t="s">
        <v>530</v>
      </c>
      <c r="J605" t="s">
        <v>3</v>
      </c>
      <c r="K605" t="s">
        <v>531</v>
      </c>
      <c r="L605">
        <v>1191</v>
      </c>
      <c r="N605">
        <v>1013</v>
      </c>
      <c r="O605" t="s">
        <v>532</v>
      </c>
      <c r="P605" t="s">
        <v>532</v>
      </c>
      <c r="Q605">
        <v>1</v>
      </c>
      <c r="X605">
        <v>6.22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 t="s">
        <v>3</v>
      </c>
      <c r="AG605">
        <v>6.22</v>
      </c>
      <c r="AH605">
        <v>2</v>
      </c>
      <c r="AI605">
        <v>55578411</v>
      </c>
      <c r="AJ605">
        <v>629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 x14ac:dyDescent="0.2">
      <c r="A606">
        <f>ROW(Source!A2058)</f>
        <v>2058</v>
      </c>
      <c r="B606">
        <v>55578417</v>
      </c>
      <c r="C606">
        <v>55578410</v>
      </c>
      <c r="D606">
        <v>52278256</v>
      </c>
      <c r="E606">
        <v>1</v>
      </c>
      <c r="F606">
        <v>1</v>
      </c>
      <c r="G606">
        <v>27</v>
      </c>
      <c r="H606">
        <v>3</v>
      </c>
      <c r="I606" t="s">
        <v>550</v>
      </c>
      <c r="J606" t="s">
        <v>551</v>
      </c>
      <c r="K606" t="s">
        <v>552</v>
      </c>
      <c r="L606">
        <v>1339</v>
      </c>
      <c r="N606">
        <v>1007</v>
      </c>
      <c r="O606" t="s">
        <v>175</v>
      </c>
      <c r="P606" t="s">
        <v>175</v>
      </c>
      <c r="Q606">
        <v>1</v>
      </c>
      <c r="X606">
        <v>0.29899999999999999</v>
      </c>
      <c r="Y606">
        <v>590.78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 t="s">
        <v>3</v>
      </c>
      <c r="AG606">
        <v>0.29899999999999999</v>
      </c>
      <c r="AH606">
        <v>2</v>
      </c>
      <c r="AI606">
        <v>55578412</v>
      </c>
      <c r="AJ606">
        <v>630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</row>
    <row r="607" spans="1:44" x14ac:dyDescent="0.2">
      <c r="A607">
        <f>ROW(Source!A2058)</f>
        <v>2058</v>
      </c>
      <c r="B607">
        <v>55578418</v>
      </c>
      <c r="C607">
        <v>55578410</v>
      </c>
      <c r="D607">
        <v>52277204</v>
      </c>
      <c r="E607">
        <v>1</v>
      </c>
      <c r="F607">
        <v>1</v>
      </c>
      <c r="G607">
        <v>27</v>
      </c>
      <c r="H607">
        <v>3</v>
      </c>
      <c r="I607" t="s">
        <v>553</v>
      </c>
      <c r="J607" t="s">
        <v>554</v>
      </c>
      <c r="K607" t="s">
        <v>555</v>
      </c>
      <c r="L607">
        <v>1348</v>
      </c>
      <c r="N607">
        <v>1009</v>
      </c>
      <c r="O607" t="s">
        <v>120</v>
      </c>
      <c r="P607" t="s">
        <v>120</v>
      </c>
      <c r="Q607">
        <v>1000</v>
      </c>
      <c r="X607">
        <v>0.107</v>
      </c>
      <c r="Y607">
        <v>4207.5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 t="s">
        <v>3</v>
      </c>
      <c r="AG607">
        <v>0.107</v>
      </c>
      <c r="AH607">
        <v>2</v>
      </c>
      <c r="AI607">
        <v>55578413</v>
      </c>
      <c r="AJ607">
        <v>631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 x14ac:dyDescent="0.2">
      <c r="A608">
        <f>ROW(Source!A2058)</f>
        <v>2058</v>
      </c>
      <c r="B608">
        <v>55578419</v>
      </c>
      <c r="C608">
        <v>55578410</v>
      </c>
      <c r="D608">
        <v>52279001</v>
      </c>
      <c r="E608">
        <v>1</v>
      </c>
      <c r="F608">
        <v>1</v>
      </c>
      <c r="G608">
        <v>27</v>
      </c>
      <c r="H608">
        <v>3</v>
      </c>
      <c r="I608" t="s">
        <v>556</v>
      </c>
      <c r="J608" t="s">
        <v>557</v>
      </c>
      <c r="K608" t="s">
        <v>558</v>
      </c>
      <c r="L608">
        <v>1339</v>
      </c>
      <c r="N608">
        <v>1007</v>
      </c>
      <c r="O608" t="s">
        <v>175</v>
      </c>
      <c r="P608" t="s">
        <v>175</v>
      </c>
      <c r="Q608">
        <v>1</v>
      </c>
      <c r="X608">
        <v>7.6999999999999999E-2</v>
      </c>
      <c r="Y608">
        <v>35.25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 t="s">
        <v>3</v>
      </c>
      <c r="AG608">
        <v>7.6999999999999999E-2</v>
      </c>
      <c r="AH608">
        <v>2</v>
      </c>
      <c r="AI608">
        <v>55578414</v>
      </c>
      <c r="AJ608">
        <v>632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 x14ac:dyDescent="0.2">
      <c r="A609">
        <f>ROW(Source!A2058)</f>
        <v>2058</v>
      </c>
      <c r="B609">
        <v>55578420</v>
      </c>
      <c r="C609">
        <v>55578410</v>
      </c>
      <c r="D609">
        <v>52281688</v>
      </c>
      <c r="E609">
        <v>1</v>
      </c>
      <c r="F609">
        <v>1</v>
      </c>
      <c r="G609">
        <v>27</v>
      </c>
      <c r="H609">
        <v>3</v>
      </c>
      <c r="I609" t="s">
        <v>270</v>
      </c>
      <c r="J609" t="s">
        <v>272</v>
      </c>
      <c r="K609" t="s">
        <v>271</v>
      </c>
      <c r="L609">
        <v>1354</v>
      </c>
      <c r="N609">
        <v>1010</v>
      </c>
      <c r="O609" t="s">
        <v>180</v>
      </c>
      <c r="P609" t="s">
        <v>180</v>
      </c>
      <c r="Q609">
        <v>1</v>
      </c>
      <c r="X609">
        <v>10</v>
      </c>
      <c r="Y609">
        <v>236.53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 t="s">
        <v>3</v>
      </c>
      <c r="AG609">
        <v>10</v>
      </c>
      <c r="AH609">
        <v>2</v>
      </c>
      <c r="AI609">
        <v>55578415</v>
      </c>
      <c r="AJ609">
        <v>633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</row>
    <row r="610" spans="1:44" x14ac:dyDescent="0.2">
      <c r="A610">
        <f>ROW(Source!A2096)</f>
        <v>2096</v>
      </c>
      <c r="B610">
        <v>55578484</v>
      </c>
      <c r="C610">
        <v>55578478</v>
      </c>
      <c r="D610">
        <v>52263930</v>
      </c>
      <c r="E610">
        <v>27</v>
      </c>
      <c r="F610">
        <v>1</v>
      </c>
      <c r="G610">
        <v>27</v>
      </c>
      <c r="H610">
        <v>1</v>
      </c>
      <c r="I610" t="s">
        <v>530</v>
      </c>
      <c r="J610" t="s">
        <v>3</v>
      </c>
      <c r="K610" t="s">
        <v>531</v>
      </c>
      <c r="L610">
        <v>1191</v>
      </c>
      <c r="N610">
        <v>1013</v>
      </c>
      <c r="O610" t="s">
        <v>532</v>
      </c>
      <c r="P610" t="s">
        <v>532</v>
      </c>
      <c r="Q610">
        <v>1</v>
      </c>
      <c r="X610">
        <v>6.22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1</v>
      </c>
      <c r="AF610" t="s">
        <v>3</v>
      </c>
      <c r="AG610">
        <v>6.22</v>
      </c>
      <c r="AH610">
        <v>2</v>
      </c>
      <c r="AI610">
        <v>55578479</v>
      </c>
      <c r="AJ610">
        <v>634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</row>
    <row r="611" spans="1:44" x14ac:dyDescent="0.2">
      <c r="A611">
        <f>ROW(Source!A2096)</f>
        <v>2096</v>
      </c>
      <c r="B611">
        <v>55578485</v>
      </c>
      <c r="C611">
        <v>55578478</v>
      </c>
      <c r="D611">
        <v>52278256</v>
      </c>
      <c r="E611">
        <v>1</v>
      </c>
      <c r="F611">
        <v>1</v>
      </c>
      <c r="G611">
        <v>27</v>
      </c>
      <c r="H611">
        <v>3</v>
      </c>
      <c r="I611" t="s">
        <v>550</v>
      </c>
      <c r="J611" t="s">
        <v>551</v>
      </c>
      <c r="K611" t="s">
        <v>552</v>
      </c>
      <c r="L611">
        <v>1339</v>
      </c>
      <c r="N611">
        <v>1007</v>
      </c>
      <c r="O611" t="s">
        <v>175</v>
      </c>
      <c r="P611" t="s">
        <v>175</v>
      </c>
      <c r="Q611">
        <v>1</v>
      </c>
      <c r="X611">
        <v>0.29899999999999999</v>
      </c>
      <c r="Y611">
        <v>590.78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 t="s">
        <v>3</v>
      </c>
      <c r="AG611">
        <v>0.29899999999999999</v>
      </c>
      <c r="AH611">
        <v>2</v>
      </c>
      <c r="AI611">
        <v>55578480</v>
      </c>
      <c r="AJ611">
        <v>635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</row>
    <row r="612" spans="1:44" x14ac:dyDescent="0.2">
      <c r="A612">
        <f>ROW(Source!A2096)</f>
        <v>2096</v>
      </c>
      <c r="B612">
        <v>55578486</v>
      </c>
      <c r="C612">
        <v>55578478</v>
      </c>
      <c r="D612">
        <v>52277204</v>
      </c>
      <c r="E612">
        <v>1</v>
      </c>
      <c r="F612">
        <v>1</v>
      </c>
      <c r="G612">
        <v>27</v>
      </c>
      <c r="H612">
        <v>3</v>
      </c>
      <c r="I612" t="s">
        <v>553</v>
      </c>
      <c r="J612" t="s">
        <v>554</v>
      </c>
      <c r="K612" t="s">
        <v>555</v>
      </c>
      <c r="L612">
        <v>1348</v>
      </c>
      <c r="N612">
        <v>1009</v>
      </c>
      <c r="O612" t="s">
        <v>120</v>
      </c>
      <c r="P612" t="s">
        <v>120</v>
      </c>
      <c r="Q612">
        <v>1000</v>
      </c>
      <c r="X612">
        <v>0.107</v>
      </c>
      <c r="Y612">
        <v>4207.5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 t="s">
        <v>3</v>
      </c>
      <c r="AG612">
        <v>0.107</v>
      </c>
      <c r="AH612">
        <v>2</v>
      </c>
      <c r="AI612">
        <v>55578481</v>
      </c>
      <c r="AJ612">
        <v>636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</row>
    <row r="613" spans="1:44" x14ac:dyDescent="0.2">
      <c r="A613">
        <f>ROW(Source!A2096)</f>
        <v>2096</v>
      </c>
      <c r="B613">
        <v>55578487</v>
      </c>
      <c r="C613">
        <v>55578478</v>
      </c>
      <c r="D613">
        <v>52279001</v>
      </c>
      <c r="E613">
        <v>1</v>
      </c>
      <c r="F613">
        <v>1</v>
      </c>
      <c r="G613">
        <v>27</v>
      </c>
      <c r="H613">
        <v>3</v>
      </c>
      <c r="I613" t="s">
        <v>556</v>
      </c>
      <c r="J613" t="s">
        <v>557</v>
      </c>
      <c r="K613" t="s">
        <v>558</v>
      </c>
      <c r="L613">
        <v>1339</v>
      </c>
      <c r="N613">
        <v>1007</v>
      </c>
      <c r="O613" t="s">
        <v>175</v>
      </c>
      <c r="P613" t="s">
        <v>175</v>
      </c>
      <c r="Q613">
        <v>1</v>
      </c>
      <c r="X613">
        <v>7.6999999999999999E-2</v>
      </c>
      <c r="Y613">
        <v>35.25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 t="s">
        <v>3</v>
      </c>
      <c r="AG613">
        <v>7.6999999999999999E-2</v>
      </c>
      <c r="AH613">
        <v>2</v>
      </c>
      <c r="AI613">
        <v>55578482</v>
      </c>
      <c r="AJ613">
        <v>637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</row>
    <row r="614" spans="1:44" x14ac:dyDescent="0.2">
      <c r="A614">
        <f>ROW(Source!A2096)</f>
        <v>2096</v>
      </c>
      <c r="B614">
        <v>55578488</v>
      </c>
      <c r="C614">
        <v>55578478</v>
      </c>
      <c r="D614">
        <v>52281688</v>
      </c>
      <c r="E614">
        <v>1</v>
      </c>
      <c r="F614">
        <v>1</v>
      </c>
      <c r="G614">
        <v>27</v>
      </c>
      <c r="H614">
        <v>3</v>
      </c>
      <c r="I614" t="s">
        <v>270</v>
      </c>
      <c r="J614" t="s">
        <v>272</v>
      </c>
      <c r="K614" t="s">
        <v>271</v>
      </c>
      <c r="L614">
        <v>1354</v>
      </c>
      <c r="N614">
        <v>1010</v>
      </c>
      <c r="O614" t="s">
        <v>180</v>
      </c>
      <c r="P614" t="s">
        <v>180</v>
      </c>
      <c r="Q614">
        <v>1</v>
      </c>
      <c r="X614">
        <v>10</v>
      </c>
      <c r="Y614">
        <v>236.53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 t="s">
        <v>3</v>
      </c>
      <c r="AG614">
        <v>10</v>
      </c>
      <c r="AH614">
        <v>2</v>
      </c>
      <c r="AI614">
        <v>55578483</v>
      </c>
      <c r="AJ614">
        <v>638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</row>
    <row r="615" spans="1:44" x14ac:dyDescent="0.2">
      <c r="A615">
        <f>ROW(Source!A2134)</f>
        <v>2134</v>
      </c>
      <c r="B615">
        <v>55578552</v>
      </c>
      <c r="C615">
        <v>55578546</v>
      </c>
      <c r="D615">
        <v>52263930</v>
      </c>
      <c r="E615">
        <v>27</v>
      </c>
      <c r="F615">
        <v>1</v>
      </c>
      <c r="G615">
        <v>27</v>
      </c>
      <c r="H615">
        <v>1</v>
      </c>
      <c r="I615" t="s">
        <v>530</v>
      </c>
      <c r="J615" t="s">
        <v>3</v>
      </c>
      <c r="K615" t="s">
        <v>531</v>
      </c>
      <c r="L615">
        <v>1191</v>
      </c>
      <c r="N615">
        <v>1013</v>
      </c>
      <c r="O615" t="s">
        <v>532</v>
      </c>
      <c r="P615" t="s">
        <v>532</v>
      </c>
      <c r="Q615">
        <v>1</v>
      </c>
      <c r="X615">
        <v>6.22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1</v>
      </c>
      <c r="AF615" t="s">
        <v>3</v>
      </c>
      <c r="AG615">
        <v>6.22</v>
      </c>
      <c r="AH615">
        <v>2</v>
      </c>
      <c r="AI615">
        <v>55578547</v>
      </c>
      <c r="AJ615">
        <v>639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 x14ac:dyDescent="0.2">
      <c r="A616">
        <f>ROW(Source!A2134)</f>
        <v>2134</v>
      </c>
      <c r="B616">
        <v>55578553</v>
      </c>
      <c r="C616">
        <v>55578546</v>
      </c>
      <c r="D616">
        <v>52278256</v>
      </c>
      <c r="E616">
        <v>1</v>
      </c>
      <c r="F616">
        <v>1</v>
      </c>
      <c r="G616">
        <v>27</v>
      </c>
      <c r="H616">
        <v>3</v>
      </c>
      <c r="I616" t="s">
        <v>550</v>
      </c>
      <c r="J616" t="s">
        <v>551</v>
      </c>
      <c r="K616" t="s">
        <v>552</v>
      </c>
      <c r="L616">
        <v>1339</v>
      </c>
      <c r="N616">
        <v>1007</v>
      </c>
      <c r="O616" t="s">
        <v>175</v>
      </c>
      <c r="P616" t="s">
        <v>175</v>
      </c>
      <c r="Q616">
        <v>1</v>
      </c>
      <c r="X616">
        <v>0.29899999999999999</v>
      </c>
      <c r="Y616">
        <v>590.78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 t="s">
        <v>3</v>
      </c>
      <c r="AG616">
        <v>0.29899999999999999</v>
      </c>
      <c r="AH616">
        <v>2</v>
      </c>
      <c r="AI616">
        <v>55578548</v>
      </c>
      <c r="AJ616">
        <v>640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</row>
    <row r="617" spans="1:44" x14ac:dyDescent="0.2">
      <c r="A617">
        <f>ROW(Source!A2134)</f>
        <v>2134</v>
      </c>
      <c r="B617">
        <v>55578554</v>
      </c>
      <c r="C617">
        <v>55578546</v>
      </c>
      <c r="D617">
        <v>52277204</v>
      </c>
      <c r="E617">
        <v>1</v>
      </c>
      <c r="F617">
        <v>1</v>
      </c>
      <c r="G617">
        <v>27</v>
      </c>
      <c r="H617">
        <v>3</v>
      </c>
      <c r="I617" t="s">
        <v>553</v>
      </c>
      <c r="J617" t="s">
        <v>554</v>
      </c>
      <c r="K617" t="s">
        <v>555</v>
      </c>
      <c r="L617">
        <v>1348</v>
      </c>
      <c r="N617">
        <v>1009</v>
      </c>
      <c r="O617" t="s">
        <v>120</v>
      </c>
      <c r="P617" t="s">
        <v>120</v>
      </c>
      <c r="Q617">
        <v>1000</v>
      </c>
      <c r="X617">
        <v>0.107</v>
      </c>
      <c r="Y617">
        <v>4207.5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 t="s">
        <v>3</v>
      </c>
      <c r="AG617">
        <v>0.107</v>
      </c>
      <c r="AH617">
        <v>2</v>
      </c>
      <c r="AI617">
        <v>55578549</v>
      </c>
      <c r="AJ617">
        <v>641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 x14ac:dyDescent="0.2">
      <c r="A618">
        <f>ROW(Source!A2134)</f>
        <v>2134</v>
      </c>
      <c r="B618">
        <v>55578555</v>
      </c>
      <c r="C618">
        <v>55578546</v>
      </c>
      <c r="D618">
        <v>52279001</v>
      </c>
      <c r="E618">
        <v>1</v>
      </c>
      <c r="F618">
        <v>1</v>
      </c>
      <c r="G618">
        <v>27</v>
      </c>
      <c r="H618">
        <v>3</v>
      </c>
      <c r="I618" t="s">
        <v>556</v>
      </c>
      <c r="J618" t="s">
        <v>557</v>
      </c>
      <c r="K618" t="s">
        <v>558</v>
      </c>
      <c r="L618">
        <v>1339</v>
      </c>
      <c r="N618">
        <v>1007</v>
      </c>
      <c r="O618" t="s">
        <v>175</v>
      </c>
      <c r="P618" t="s">
        <v>175</v>
      </c>
      <c r="Q618">
        <v>1</v>
      </c>
      <c r="X618">
        <v>7.6999999999999999E-2</v>
      </c>
      <c r="Y618">
        <v>35.25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 t="s">
        <v>3</v>
      </c>
      <c r="AG618">
        <v>7.6999999999999999E-2</v>
      </c>
      <c r="AH618">
        <v>2</v>
      </c>
      <c r="AI618">
        <v>55578550</v>
      </c>
      <c r="AJ618">
        <v>642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</row>
    <row r="619" spans="1:44" x14ac:dyDescent="0.2">
      <c r="A619">
        <f>ROW(Source!A2134)</f>
        <v>2134</v>
      </c>
      <c r="B619">
        <v>55578556</v>
      </c>
      <c r="C619">
        <v>55578546</v>
      </c>
      <c r="D619">
        <v>52281688</v>
      </c>
      <c r="E619">
        <v>1</v>
      </c>
      <c r="F619">
        <v>1</v>
      </c>
      <c r="G619">
        <v>27</v>
      </c>
      <c r="H619">
        <v>3</v>
      </c>
      <c r="I619" t="s">
        <v>270</v>
      </c>
      <c r="J619" t="s">
        <v>272</v>
      </c>
      <c r="K619" t="s">
        <v>271</v>
      </c>
      <c r="L619">
        <v>1354</v>
      </c>
      <c r="N619">
        <v>1010</v>
      </c>
      <c r="O619" t="s">
        <v>180</v>
      </c>
      <c r="P619" t="s">
        <v>180</v>
      </c>
      <c r="Q619">
        <v>1</v>
      </c>
      <c r="X619">
        <v>10</v>
      </c>
      <c r="Y619">
        <v>236.53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 t="s">
        <v>3</v>
      </c>
      <c r="AG619">
        <v>10</v>
      </c>
      <c r="AH619">
        <v>2</v>
      </c>
      <c r="AI619">
        <v>55578551</v>
      </c>
      <c r="AJ619">
        <v>643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</row>
    <row r="620" spans="1:44" x14ac:dyDescent="0.2">
      <c r="A620">
        <f>ROW(Source!A2207)</f>
        <v>2207</v>
      </c>
      <c r="B620">
        <v>55578675</v>
      </c>
      <c r="C620">
        <v>55578670</v>
      </c>
      <c r="D620">
        <v>52263930</v>
      </c>
      <c r="E620">
        <v>27</v>
      </c>
      <c r="F620">
        <v>1</v>
      </c>
      <c r="G620">
        <v>27</v>
      </c>
      <c r="H620">
        <v>1</v>
      </c>
      <c r="I620" t="s">
        <v>530</v>
      </c>
      <c r="J620" t="s">
        <v>3</v>
      </c>
      <c r="K620" t="s">
        <v>531</v>
      </c>
      <c r="L620">
        <v>1191</v>
      </c>
      <c r="N620">
        <v>1013</v>
      </c>
      <c r="O620" t="s">
        <v>532</v>
      </c>
      <c r="P620" t="s">
        <v>532</v>
      </c>
      <c r="Q620">
        <v>1</v>
      </c>
      <c r="X620">
        <v>30.8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 t="s">
        <v>3</v>
      </c>
      <c r="AG620">
        <v>30.8</v>
      </c>
      <c r="AH620">
        <v>2</v>
      </c>
      <c r="AI620">
        <v>55578671</v>
      </c>
      <c r="AJ620">
        <v>644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</row>
    <row r="621" spans="1:44" x14ac:dyDescent="0.2">
      <c r="A621">
        <f>ROW(Source!A2207)</f>
        <v>2207</v>
      </c>
      <c r="B621">
        <v>55578676</v>
      </c>
      <c r="C621">
        <v>55578670</v>
      </c>
      <c r="D621">
        <v>52276701</v>
      </c>
      <c r="E621">
        <v>1</v>
      </c>
      <c r="F621">
        <v>1</v>
      </c>
      <c r="G621">
        <v>27</v>
      </c>
      <c r="H621">
        <v>2</v>
      </c>
      <c r="I621" t="s">
        <v>533</v>
      </c>
      <c r="J621" t="s">
        <v>534</v>
      </c>
      <c r="K621" t="s">
        <v>535</v>
      </c>
      <c r="L621">
        <v>1368</v>
      </c>
      <c r="N621">
        <v>1011</v>
      </c>
      <c r="O621" t="s">
        <v>536</v>
      </c>
      <c r="P621" t="s">
        <v>536</v>
      </c>
      <c r="Q621">
        <v>1</v>
      </c>
      <c r="X621">
        <v>0.06</v>
      </c>
      <c r="Y621">
        <v>0</v>
      </c>
      <c r="Z621">
        <v>20.7</v>
      </c>
      <c r="AA621">
        <v>9.74</v>
      </c>
      <c r="AB621">
        <v>0</v>
      </c>
      <c r="AC621">
        <v>0</v>
      </c>
      <c r="AD621">
        <v>1</v>
      </c>
      <c r="AE621">
        <v>0</v>
      </c>
      <c r="AF621" t="s">
        <v>3</v>
      </c>
      <c r="AG621">
        <v>0.06</v>
      </c>
      <c r="AH621">
        <v>2</v>
      </c>
      <c r="AI621">
        <v>55578672</v>
      </c>
      <c r="AJ621">
        <v>645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</row>
    <row r="622" spans="1:44" x14ac:dyDescent="0.2">
      <c r="A622">
        <f>ROW(Source!A2207)</f>
        <v>2207</v>
      </c>
      <c r="B622">
        <v>55578677</v>
      </c>
      <c r="C622">
        <v>55578670</v>
      </c>
      <c r="D622">
        <v>52276151</v>
      </c>
      <c r="E622">
        <v>1</v>
      </c>
      <c r="F622">
        <v>1</v>
      </c>
      <c r="G622">
        <v>27</v>
      </c>
      <c r="H622">
        <v>2</v>
      </c>
      <c r="I622" t="s">
        <v>537</v>
      </c>
      <c r="J622" t="s">
        <v>538</v>
      </c>
      <c r="K622" t="s">
        <v>539</v>
      </c>
      <c r="L622">
        <v>1368</v>
      </c>
      <c r="N622">
        <v>1011</v>
      </c>
      <c r="O622" t="s">
        <v>536</v>
      </c>
      <c r="P622" t="s">
        <v>536</v>
      </c>
      <c r="Q622">
        <v>1</v>
      </c>
      <c r="X622">
        <v>0.06</v>
      </c>
      <c r="Y622">
        <v>0</v>
      </c>
      <c r="Z622">
        <v>991.89</v>
      </c>
      <c r="AA622">
        <v>360.79</v>
      </c>
      <c r="AB622">
        <v>0</v>
      </c>
      <c r="AC622">
        <v>0</v>
      </c>
      <c r="AD622">
        <v>1</v>
      </c>
      <c r="AE622">
        <v>0</v>
      </c>
      <c r="AF622" t="s">
        <v>3</v>
      </c>
      <c r="AG622">
        <v>0.06</v>
      </c>
      <c r="AH622">
        <v>2</v>
      </c>
      <c r="AI622">
        <v>55578673</v>
      </c>
      <c r="AJ622">
        <v>646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</row>
    <row r="623" spans="1:44" x14ac:dyDescent="0.2">
      <c r="A623">
        <f>ROW(Source!A2207)</f>
        <v>2207</v>
      </c>
      <c r="B623">
        <v>55578678</v>
      </c>
      <c r="C623">
        <v>55578670</v>
      </c>
      <c r="D623">
        <v>52280730</v>
      </c>
      <c r="E623">
        <v>1</v>
      </c>
      <c r="F623">
        <v>1</v>
      </c>
      <c r="G623">
        <v>27</v>
      </c>
      <c r="H623">
        <v>3</v>
      </c>
      <c r="I623" t="s">
        <v>540</v>
      </c>
      <c r="J623" t="s">
        <v>541</v>
      </c>
      <c r="K623" t="s">
        <v>542</v>
      </c>
      <c r="L623">
        <v>1339</v>
      </c>
      <c r="N623">
        <v>1007</v>
      </c>
      <c r="O623" t="s">
        <v>175</v>
      </c>
      <c r="P623" t="s">
        <v>175</v>
      </c>
      <c r="Q623">
        <v>1</v>
      </c>
      <c r="X623">
        <v>15</v>
      </c>
      <c r="Y623">
        <v>753.67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 t="s">
        <v>3</v>
      </c>
      <c r="AG623">
        <v>15</v>
      </c>
      <c r="AH623">
        <v>2</v>
      </c>
      <c r="AI623">
        <v>55578674</v>
      </c>
      <c r="AJ623">
        <v>647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 x14ac:dyDescent="0.2">
      <c r="A624">
        <f>ROW(Source!A2208)</f>
        <v>2208</v>
      </c>
      <c r="B624">
        <v>55578682</v>
      </c>
      <c r="C624">
        <v>55578679</v>
      </c>
      <c r="D624">
        <v>52263930</v>
      </c>
      <c r="E624">
        <v>27</v>
      </c>
      <c r="F624">
        <v>1</v>
      </c>
      <c r="G624">
        <v>27</v>
      </c>
      <c r="H624">
        <v>1</v>
      </c>
      <c r="I624" t="s">
        <v>530</v>
      </c>
      <c r="J624" t="s">
        <v>3</v>
      </c>
      <c r="K624" t="s">
        <v>531</v>
      </c>
      <c r="L624">
        <v>1191</v>
      </c>
      <c r="N624">
        <v>1013</v>
      </c>
      <c r="O624" t="s">
        <v>532</v>
      </c>
      <c r="P624" t="s">
        <v>532</v>
      </c>
      <c r="Q624">
        <v>1</v>
      </c>
      <c r="X624">
        <v>46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1</v>
      </c>
      <c r="AF624" t="s">
        <v>3</v>
      </c>
      <c r="AG624">
        <v>46</v>
      </c>
      <c r="AH624">
        <v>2</v>
      </c>
      <c r="AI624">
        <v>55578680</v>
      </c>
      <c r="AJ624">
        <v>648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 x14ac:dyDescent="0.2">
      <c r="A625">
        <f>ROW(Source!A2208)</f>
        <v>2208</v>
      </c>
      <c r="B625">
        <v>55578683</v>
      </c>
      <c r="C625">
        <v>55578679</v>
      </c>
      <c r="D625">
        <v>52280730</v>
      </c>
      <c r="E625">
        <v>1</v>
      </c>
      <c r="F625">
        <v>1</v>
      </c>
      <c r="G625">
        <v>27</v>
      </c>
      <c r="H625">
        <v>3</v>
      </c>
      <c r="I625" t="s">
        <v>540</v>
      </c>
      <c r="J625" t="s">
        <v>541</v>
      </c>
      <c r="K625" t="s">
        <v>542</v>
      </c>
      <c r="L625">
        <v>1339</v>
      </c>
      <c r="N625">
        <v>1007</v>
      </c>
      <c r="O625" t="s">
        <v>175</v>
      </c>
      <c r="P625" t="s">
        <v>175</v>
      </c>
      <c r="Q625">
        <v>1</v>
      </c>
      <c r="X625">
        <v>15</v>
      </c>
      <c r="Y625">
        <v>753.67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 t="s">
        <v>3</v>
      </c>
      <c r="AG625">
        <v>15</v>
      </c>
      <c r="AH625">
        <v>2</v>
      </c>
      <c r="AI625">
        <v>55578681</v>
      </c>
      <c r="AJ625">
        <v>649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 x14ac:dyDescent="0.2">
      <c r="A626">
        <f>ROW(Source!A2209)</f>
        <v>2209</v>
      </c>
      <c r="B626">
        <v>55578687</v>
      </c>
      <c r="C626">
        <v>55578684</v>
      </c>
      <c r="D626">
        <v>52263930</v>
      </c>
      <c r="E626">
        <v>27</v>
      </c>
      <c r="F626">
        <v>1</v>
      </c>
      <c r="G626">
        <v>27</v>
      </c>
      <c r="H626">
        <v>1</v>
      </c>
      <c r="I626" t="s">
        <v>530</v>
      </c>
      <c r="J626" t="s">
        <v>3</v>
      </c>
      <c r="K626" t="s">
        <v>531</v>
      </c>
      <c r="L626">
        <v>1191</v>
      </c>
      <c r="N626">
        <v>1013</v>
      </c>
      <c r="O626" t="s">
        <v>532</v>
      </c>
      <c r="P626" t="s">
        <v>532</v>
      </c>
      <c r="Q626">
        <v>1</v>
      </c>
      <c r="X626">
        <v>6.29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 t="s">
        <v>3</v>
      </c>
      <c r="AG626">
        <v>6.29</v>
      </c>
      <c r="AH626">
        <v>2</v>
      </c>
      <c r="AI626">
        <v>55578685</v>
      </c>
      <c r="AJ626">
        <v>650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</row>
    <row r="627" spans="1:44" x14ac:dyDescent="0.2">
      <c r="A627">
        <f>ROW(Source!A2209)</f>
        <v>2209</v>
      </c>
      <c r="B627">
        <v>55578688</v>
      </c>
      <c r="C627">
        <v>55578684</v>
      </c>
      <c r="D627">
        <v>52280730</v>
      </c>
      <c r="E627">
        <v>1</v>
      </c>
      <c r="F627">
        <v>1</v>
      </c>
      <c r="G627">
        <v>27</v>
      </c>
      <c r="H627">
        <v>3</v>
      </c>
      <c r="I627" t="s">
        <v>540</v>
      </c>
      <c r="J627" t="s">
        <v>541</v>
      </c>
      <c r="K627" t="s">
        <v>542</v>
      </c>
      <c r="L627">
        <v>1339</v>
      </c>
      <c r="N627">
        <v>1007</v>
      </c>
      <c r="O627" t="s">
        <v>175</v>
      </c>
      <c r="P627" t="s">
        <v>175</v>
      </c>
      <c r="Q627">
        <v>1</v>
      </c>
      <c r="X627">
        <v>5</v>
      </c>
      <c r="Y627">
        <v>753.67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 t="s">
        <v>3</v>
      </c>
      <c r="AG627">
        <v>5</v>
      </c>
      <c r="AH627">
        <v>2</v>
      </c>
      <c r="AI627">
        <v>55578686</v>
      </c>
      <c r="AJ627">
        <v>651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</row>
    <row r="628" spans="1:44" x14ac:dyDescent="0.2">
      <c r="A628">
        <f>ROW(Source!A2210)</f>
        <v>2210</v>
      </c>
      <c r="B628">
        <v>55578693</v>
      </c>
      <c r="C628">
        <v>55578689</v>
      </c>
      <c r="D628">
        <v>52263930</v>
      </c>
      <c r="E628">
        <v>27</v>
      </c>
      <c r="F628">
        <v>1</v>
      </c>
      <c r="G628">
        <v>27</v>
      </c>
      <c r="H628">
        <v>1</v>
      </c>
      <c r="I628" t="s">
        <v>530</v>
      </c>
      <c r="J628" t="s">
        <v>3</v>
      </c>
      <c r="K628" t="s">
        <v>531</v>
      </c>
      <c r="L628">
        <v>1191</v>
      </c>
      <c r="N628">
        <v>1013</v>
      </c>
      <c r="O628" t="s">
        <v>532</v>
      </c>
      <c r="P628" t="s">
        <v>532</v>
      </c>
      <c r="Q628">
        <v>1</v>
      </c>
      <c r="X628">
        <v>13.42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1</v>
      </c>
      <c r="AF628" t="s">
        <v>3</v>
      </c>
      <c r="AG628">
        <v>13.42</v>
      </c>
      <c r="AH628">
        <v>2</v>
      </c>
      <c r="AI628">
        <v>55578690</v>
      </c>
      <c r="AJ628">
        <v>652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</row>
    <row r="629" spans="1:44" x14ac:dyDescent="0.2">
      <c r="A629">
        <f>ROW(Source!A2210)</f>
        <v>2210</v>
      </c>
      <c r="B629">
        <v>55578694</v>
      </c>
      <c r="C629">
        <v>55578689</v>
      </c>
      <c r="D629">
        <v>52277685</v>
      </c>
      <c r="E629">
        <v>1</v>
      </c>
      <c r="F629">
        <v>1</v>
      </c>
      <c r="G629">
        <v>27</v>
      </c>
      <c r="H629">
        <v>3</v>
      </c>
      <c r="I629" t="s">
        <v>543</v>
      </c>
      <c r="J629" t="s">
        <v>544</v>
      </c>
      <c r="K629" t="s">
        <v>545</v>
      </c>
      <c r="L629">
        <v>1339</v>
      </c>
      <c r="N629">
        <v>1007</v>
      </c>
      <c r="O629" t="s">
        <v>175</v>
      </c>
      <c r="P629" t="s">
        <v>175</v>
      </c>
      <c r="Q629">
        <v>1</v>
      </c>
      <c r="X629">
        <v>1.4E-2</v>
      </c>
      <c r="Y629">
        <v>6863.19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 t="s">
        <v>3</v>
      </c>
      <c r="AG629">
        <v>1.4E-2</v>
      </c>
      <c r="AH629">
        <v>2</v>
      </c>
      <c r="AI629">
        <v>55578691</v>
      </c>
      <c r="AJ629">
        <v>653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</row>
    <row r="630" spans="1:44" x14ac:dyDescent="0.2">
      <c r="A630">
        <f>ROW(Source!A2210)</f>
        <v>2210</v>
      </c>
      <c r="B630">
        <v>55578695</v>
      </c>
      <c r="C630">
        <v>55578689</v>
      </c>
      <c r="D630">
        <v>52280728</v>
      </c>
      <c r="E630">
        <v>1</v>
      </c>
      <c r="F630">
        <v>1</v>
      </c>
      <c r="G630">
        <v>27</v>
      </c>
      <c r="H630">
        <v>3</v>
      </c>
      <c r="I630" t="s">
        <v>546</v>
      </c>
      <c r="J630" t="s">
        <v>547</v>
      </c>
      <c r="K630" t="s">
        <v>548</v>
      </c>
      <c r="L630">
        <v>1327</v>
      </c>
      <c r="N630">
        <v>1005</v>
      </c>
      <c r="O630" t="s">
        <v>549</v>
      </c>
      <c r="P630" t="s">
        <v>549</v>
      </c>
      <c r="Q630">
        <v>1</v>
      </c>
      <c r="X630">
        <v>107</v>
      </c>
      <c r="Y630">
        <v>129.94999999999999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 t="s">
        <v>3</v>
      </c>
      <c r="AG630">
        <v>107</v>
      </c>
      <c r="AH630">
        <v>2</v>
      </c>
      <c r="AI630">
        <v>55578692</v>
      </c>
      <c r="AJ630">
        <v>654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2">
      <c r="A631">
        <f>ROW(Source!A2247)</f>
        <v>2247</v>
      </c>
      <c r="B631">
        <v>55578758</v>
      </c>
      <c r="C631">
        <v>55578752</v>
      </c>
      <c r="D631">
        <v>52263930</v>
      </c>
      <c r="E631">
        <v>27</v>
      </c>
      <c r="F631">
        <v>1</v>
      </c>
      <c r="G631">
        <v>27</v>
      </c>
      <c r="H631">
        <v>1</v>
      </c>
      <c r="I631" t="s">
        <v>530</v>
      </c>
      <c r="J631" t="s">
        <v>3</v>
      </c>
      <c r="K631" t="s">
        <v>531</v>
      </c>
      <c r="L631">
        <v>1191</v>
      </c>
      <c r="N631">
        <v>1013</v>
      </c>
      <c r="O631" t="s">
        <v>532</v>
      </c>
      <c r="P631" t="s">
        <v>532</v>
      </c>
      <c r="Q631">
        <v>1</v>
      </c>
      <c r="X631">
        <v>6.22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 t="s">
        <v>3</v>
      </c>
      <c r="AG631">
        <v>6.22</v>
      </c>
      <c r="AH631">
        <v>2</v>
      </c>
      <c r="AI631">
        <v>55578753</v>
      </c>
      <c r="AJ631">
        <v>655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</row>
    <row r="632" spans="1:44" x14ac:dyDescent="0.2">
      <c r="A632">
        <f>ROW(Source!A2247)</f>
        <v>2247</v>
      </c>
      <c r="B632">
        <v>55578759</v>
      </c>
      <c r="C632">
        <v>55578752</v>
      </c>
      <c r="D632">
        <v>52278256</v>
      </c>
      <c r="E632">
        <v>1</v>
      </c>
      <c r="F632">
        <v>1</v>
      </c>
      <c r="G632">
        <v>27</v>
      </c>
      <c r="H632">
        <v>3</v>
      </c>
      <c r="I632" t="s">
        <v>550</v>
      </c>
      <c r="J632" t="s">
        <v>551</v>
      </c>
      <c r="K632" t="s">
        <v>552</v>
      </c>
      <c r="L632">
        <v>1339</v>
      </c>
      <c r="N632">
        <v>1007</v>
      </c>
      <c r="O632" t="s">
        <v>175</v>
      </c>
      <c r="P632" t="s">
        <v>175</v>
      </c>
      <c r="Q632">
        <v>1</v>
      </c>
      <c r="X632">
        <v>0.29899999999999999</v>
      </c>
      <c r="Y632">
        <v>590.78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 t="s">
        <v>3</v>
      </c>
      <c r="AG632">
        <v>0.29899999999999999</v>
      </c>
      <c r="AH632">
        <v>2</v>
      </c>
      <c r="AI632">
        <v>55578754</v>
      </c>
      <c r="AJ632">
        <v>656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 x14ac:dyDescent="0.2">
      <c r="A633">
        <f>ROW(Source!A2247)</f>
        <v>2247</v>
      </c>
      <c r="B633">
        <v>55578760</v>
      </c>
      <c r="C633">
        <v>55578752</v>
      </c>
      <c r="D633">
        <v>52277204</v>
      </c>
      <c r="E633">
        <v>1</v>
      </c>
      <c r="F633">
        <v>1</v>
      </c>
      <c r="G633">
        <v>27</v>
      </c>
      <c r="H633">
        <v>3</v>
      </c>
      <c r="I633" t="s">
        <v>553</v>
      </c>
      <c r="J633" t="s">
        <v>554</v>
      </c>
      <c r="K633" t="s">
        <v>555</v>
      </c>
      <c r="L633">
        <v>1348</v>
      </c>
      <c r="N633">
        <v>1009</v>
      </c>
      <c r="O633" t="s">
        <v>120</v>
      </c>
      <c r="P633" t="s">
        <v>120</v>
      </c>
      <c r="Q633">
        <v>1000</v>
      </c>
      <c r="X633">
        <v>0.107</v>
      </c>
      <c r="Y633">
        <v>4207.5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 t="s">
        <v>3</v>
      </c>
      <c r="AG633">
        <v>0.107</v>
      </c>
      <c r="AH633">
        <v>2</v>
      </c>
      <c r="AI633">
        <v>55578755</v>
      </c>
      <c r="AJ633">
        <v>657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</row>
    <row r="634" spans="1:44" x14ac:dyDescent="0.2">
      <c r="A634">
        <f>ROW(Source!A2247)</f>
        <v>2247</v>
      </c>
      <c r="B634">
        <v>55578761</v>
      </c>
      <c r="C634">
        <v>55578752</v>
      </c>
      <c r="D634">
        <v>52279001</v>
      </c>
      <c r="E634">
        <v>1</v>
      </c>
      <c r="F634">
        <v>1</v>
      </c>
      <c r="G634">
        <v>27</v>
      </c>
      <c r="H634">
        <v>3</v>
      </c>
      <c r="I634" t="s">
        <v>556</v>
      </c>
      <c r="J634" t="s">
        <v>557</v>
      </c>
      <c r="K634" t="s">
        <v>558</v>
      </c>
      <c r="L634">
        <v>1339</v>
      </c>
      <c r="N634">
        <v>1007</v>
      </c>
      <c r="O634" t="s">
        <v>175</v>
      </c>
      <c r="P634" t="s">
        <v>175</v>
      </c>
      <c r="Q634">
        <v>1</v>
      </c>
      <c r="X634">
        <v>7.6999999999999999E-2</v>
      </c>
      <c r="Y634">
        <v>35.25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 t="s">
        <v>3</v>
      </c>
      <c r="AG634">
        <v>7.6999999999999999E-2</v>
      </c>
      <c r="AH634">
        <v>2</v>
      </c>
      <c r="AI634">
        <v>55578756</v>
      </c>
      <c r="AJ634">
        <v>658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</row>
    <row r="635" spans="1:44" x14ac:dyDescent="0.2">
      <c r="A635">
        <f>ROW(Source!A2247)</f>
        <v>2247</v>
      </c>
      <c r="B635">
        <v>55578762</v>
      </c>
      <c r="C635">
        <v>55578752</v>
      </c>
      <c r="D635">
        <v>52281688</v>
      </c>
      <c r="E635">
        <v>1</v>
      </c>
      <c r="F635">
        <v>1</v>
      </c>
      <c r="G635">
        <v>27</v>
      </c>
      <c r="H635">
        <v>3</v>
      </c>
      <c r="I635" t="s">
        <v>270</v>
      </c>
      <c r="J635" t="s">
        <v>272</v>
      </c>
      <c r="K635" t="s">
        <v>271</v>
      </c>
      <c r="L635">
        <v>1354</v>
      </c>
      <c r="N635">
        <v>1010</v>
      </c>
      <c r="O635" t="s">
        <v>180</v>
      </c>
      <c r="P635" t="s">
        <v>180</v>
      </c>
      <c r="Q635">
        <v>1</v>
      </c>
      <c r="X635">
        <v>10</v>
      </c>
      <c r="Y635">
        <v>236.53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 t="s">
        <v>3</v>
      </c>
      <c r="AG635">
        <v>10</v>
      </c>
      <c r="AH635">
        <v>2</v>
      </c>
      <c r="AI635">
        <v>55578757</v>
      </c>
      <c r="AJ635">
        <v>659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</row>
    <row r="636" spans="1:44" x14ac:dyDescent="0.2">
      <c r="A636">
        <f>ROW(Source!A2289)</f>
        <v>2289</v>
      </c>
      <c r="B636">
        <v>55578880</v>
      </c>
      <c r="C636">
        <v>55578876</v>
      </c>
      <c r="D636">
        <v>52263930</v>
      </c>
      <c r="E636">
        <v>27</v>
      </c>
      <c r="F636">
        <v>1</v>
      </c>
      <c r="G636">
        <v>27</v>
      </c>
      <c r="H636">
        <v>1</v>
      </c>
      <c r="I636" t="s">
        <v>530</v>
      </c>
      <c r="J636" t="s">
        <v>3</v>
      </c>
      <c r="K636" t="s">
        <v>531</v>
      </c>
      <c r="L636">
        <v>1191</v>
      </c>
      <c r="N636">
        <v>1013</v>
      </c>
      <c r="O636" t="s">
        <v>532</v>
      </c>
      <c r="P636" t="s">
        <v>532</v>
      </c>
      <c r="Q636">
        <v>1</v>
      </c>
      <c r="X636">
        <v>1.59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1</v>
      </c>
      <c r="AF636" t="s">
        <v>3</v>
      </c>
      <c r="AG636">
        <v>1.59</v>
      </c>
      <c r="AH636">
        <v>2</v>
      </c>
      <c r="AI636">
        <v>55578877</v>
      </c>
      <c r="AJ636">
        <v>660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</row>
    <row r="637" spans="1:44" x14ac:dyDescent="0.2">
      <c r="A637">
        <f>ROW(Source!A2289)</f>
        <v>2289</v>
      </c>
      <c r="B637">
        <v>55578881</v>
      </c>
      <c r="C637">
        <v>55578876</v>
      </c>
      <c r="D637">
        <v>52276100</v>
      </c>
      <c r="E637">
        <v>1</v>
      </c>
      <c r="F637">
        <v>1</v>
      </c>
      <c r="G637">
        <v>27</v>
      </c>
      <c r="H637">
        <v>2</v>
      </c>
      <c r="I637" t="s">
        <v>617</v>
      </c>
      <c r="J637" t="s">
        <v>653</v>
      </c>
      <c r="K637" t="s">
        <v>619</v>
      </c>
      <c r="L637">
        <v>1368</v>
      </c>
      <c r="N637">
        <v>1011</v>
      </c>
      <c r="O637" t="s">
        <v>536</v>
      </c>
      <c r="P637" t="s">
        <v>536</v>
      </c>
      <c r="Q637">
        <v>1</v>
      </c>
      <c r="X637">
        <v>4.9800000000000004</v>
      </c>
      <c r="Y637">
        <v>0</v>
      </c>
      <c r="Z637">
        <v>1447.46</v>
      </c>
      <c r="AA637">
        <v>537.96</v>
      </c>
      <c r="AB637">
        <v>0</v>
      </c>
      <c r="AC637">
        <v>0</v>
      </c>
      <c r="AD637">
        <v>1</v>
      </c>
      <c r="AE637">
        <v>0</v>
      </c>
      <c r="AF637" t="s">
        <v>3</v>
      </c>
      <c r="AG637">
        <v>4.9800000000000004</v>
      </c>
      <c r="AH637">
        <v>2</v>
      </c>
      <c r="AI637">
        <v>55578878</v>
      </c>
      <c r="AJ637">
        <v>661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</row>
    <row r="638" spans="1:44" x14ac:dyDescent="0.2">
      <c r="A638">
        <f>ROW(Source!A2289)</f>
        <v>2289</v>
      </c>
      <c r="B638">
        <v>55578882</v>
      </c>
      <c r="C638">
        <v>55578876</v>
      </c>
      <c r="D638">
        <v>52276123</v>
      </c>
      <c r="E638">
        <v>1</v>
      </c>
      <c r="F638">
        <v>1</v>
      </c>
      <c r="G638">
        <v>27</v>
      </c>
      <c r="H638">
        <v>2</v>
      </c>
      <c r="I638" t="s">
        <v>620</v>
      </c>
      <c r="J638" t="s">
        <v>654</v>
      </c>
      <c r="K638" t="s">
        <v>622</v>
      </c>
      <c r="L638">
        <v>1368</v>
      </c>
      <c r="N638">
        <v>1011</v>
      </c>
      <c r="O638" t="s">
        <v>536</v>
      </c>
      <c r="P638" t="s">
        <v>536</v>
      </c>
      <c r="Q638">
        <v>1</v>
      </c>
      <c r="X638">
        <v>1.25</v>
      </c>
      <c r="Y638">
        <v>0</v>
      </c>
      <c r="Z638">
        <v>1035.49</v>
      </c>
      <c r="AA638">
        <v>465.1</v>
      </c>
      <c r="AB638">
        <v>0</v>
      </c>
      <c r="AC638">
        <v>0</v>
      </c>
      <c r="AD638">
        <v>1</v>
      </c>
      <c r="AE638">
        <v>0</v>
      </c>
      <c r="AF638" t="s">
        <v>3</v>
      </c>
      <c r="AG638">
        <v>1.25</v>
      </c>
      <c r="AH638">
        <v>2</v>
      </c>
      <c r="AI638">
        <v>55578879</v>
      </c>
      <c r="AJ638">
        <v>662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</row>
    <row r="639" spans="1:44" x14ac:dyDescent="0.2">
      <c r="A639">
        <f>ROW(Source!A2290)</f>
        <v>2290</v>
      </c>
      <c r="B639">
        <v>55578885</v>
      </c>
      <c r="C639">
        <v>55578883</v>
      </c>
      <c r="D639">
        <v>52263930</v>
      </c>
      <c r="E639">
        <v>27</v>
      </c>
      <c r="F639">
        <v>1</v>
      </c>
      <c r="G639">
        <v>27</v>
      </c>
      <c r="H639">
        <v>1</v>
      </c>
      <c r="I639" t="s">
        <v>530</v>
      </c>
      <c r="J639" t="s">
        <v>3</v>
      </c>
      <c r="K639" t="s">
        <v>531</v>
      </c>
      <c r="L639">
        <v>1191</v>
      </c>
      <c r="N639">
        <v>1013</v>
      </c>
      <c r="O639" t="s">
        <v>532</v>
      </c>
      <c r="P639" t="s">
        <v>532</v>
      </c>
      <c r="Q639">
        <v>1</v>
      </c>
      <c r="X639">
        <v>221.6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1</v>
      </c>
      <c r="AF639" t="s">
        <v>3</v>
      </c>
      <c r="AG639">
        <v>221.6</v>
      </c>
      <c r="AH639">
        <v>2</v>
      </c>
      <c r="AI639">
        <v>55578884</v>
      </c>
      <c r="AJ639">
        <v>663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</row>
    <row r="640" spans="1:44" x14ac:dyDescent="0.2">
      <c r="A640">
        <f>ROW(Source!A2291)</f>
        <v>2291</v>
      </c>
      <c r="B640">
        <v>55578888</v>
      </c>
      <c r="C640">
        <v>55578886</v>
      </c>
      <c r="D640">
        <v>52276122</v>
      </c>
      <c r="E640">
        <v>1</v>
      </c>
      <c r="F640">
        <v>1</v>
      </c>
      <c r="G640">
        <v>27</v>
      </c>
      <c r="H640">
        <v>2</v>
      </c>
      <c r="I640" t="s">
        <v>623</v>
      </c>
      <c r="J640" t="s">
        <v>655</v>
      </c>
      <c r="K640" t="s">
        <v>625</v>
      </c>
      <c r="L640">
        <v>1368</v>
      </c>
      <c r="N640">
        <v>1011</v>
      </c>
      <c r="O640" t="s">
        <v>536</v>
      </c>
      <c r="P640" t="s">
        <v>536</v>
      </c>
      <c r="Q640">
        <v>1</v>
      </c>
      <c r="X640">
        <v>0.31</v>
      </c>
      <c r="Y640">
        <v>0</v>
      </c>
      <c r="Z640">
        <v>923.83</v>
      </c>
      <c r="AA640">
        <v>342.06</v>
      </c>
      <c r="AB640">
        <v>0</v>
      </c>
      <c r="AC640">
        <v>0</v>
      </c>
      <c r="AD640">
        <v>1</v>
      </c>
      <c r="AE640">
        <v>0</v>
      </c>
      <c r="AF640" t="s">
        <v>3</v>
      </c>
      <c r="AG640">
        <v>0.31</v>
      </c>
      <c r="AH640">
        <v>2</v>
      </c>
      <c r="AI640">
        <v>55578887</v>
      </c>
      <c r="AJ640">
        <v>664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</row>
    <row r="641" spans="1:44" x14ac:dyDescent="0.2">
      <c r="A641">
        <f>ROW(Source!A2292)</f>
        <v>2292</v>
      </c>
      <c r="B641">
        <v>55578898</v>
      </c>
      <c r="C641">
        <v>55578889</v>
      </c>
      <c r="D641">
        <v>52263930</v>
      </c>
      <c r="E641">
        <v>27</v>
      </c>
      <c r="F641">
        <v>1</v>
      </c>
      <c r="G641">
        <v>27</v>
      </c>
      <c r="H641">
        <v>1</v>
      </c>
      <c r="I641" t="s">
        <v>530</v>
      </c>
      <c r="J641" t="s">
        <v>3</v>
      </c>
      <c r="K641" t="s">
        <v>531</v>
      </c>
      <c r="L641">
        <v>1191</v>
      </c>
      <c r="N641">
        <v>1013</v>
      </c>
      <c r="O641" t="s">
        <v>532</v>
      </c>
      <c r="P641" t="s">
        <v>532</v>
      </c>
      <c r="Q641">
        <v>1</v>
      </c>
      <c r="X641">
        <v>16.559999999999999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 t="s">
        <v>3</v>
      </c>
      <c r="AG641">
        <v>16.559999999999999</v>
      </c>
      <c r="AH641">
        <v>2</v>
      </c>
      <c r="AI641">
        <v>55578890</v>
      </c>
      <c r="AJ641">
        <v>665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</row>
    <row r="642" spans="1:44" x14ac:dyDescent="0.2">
      <c r="A642">
        <f>ROW(Source!A2292)</f>
        <v>2292</v>
      </c>
      <c r="B642">
        <v>55578899</v>
      </c>
      <c r="C642">
        <v>55578889</v>
      </c>
      <c r="D642">
        <v>52276145</v>
      </c>
      <c r="E642">
        <v>1</v>
      </c>
      <c r="F642">
        <v>1</v>
      </c>
      <c r="G642">
        <v>27</v>
      </c>
      <c r="H642">
        <v>2</v>
      </c>
      <c r="I642" t="s">
        <v>626</v>
      </c>
      <c r="J642" t="s">
        <v>656</v>
      </c>
      <c r="K642" t="s">
        <v>628</v>
      </c>
      <c r="L642">
        <v>1368</v>
      </c>
      <c r="N642">
        <v>1011</v>
      </c>
      <c r="O642" t="s">
        <v>536</v>
      </c>
      <c r="P642" t="s">
        <v>536</v>
      </c>
      <c r="Q642">
        <v>1</v>
      </c>
      <c r="X642">
        <v>2.08</v>
      </c>
      <c r="Y642">
        <v>0</v>
      </c>
      <c r="Z642">
        <v>1159.46</v>
      </c>
      <c r="AA642">
        <v>525.74</v>
      </c>
      <c r="AB642">
        <v>0</v>
      </c>
      <c r="AC642">
        <v>0</v>
      </c>
      <c r="AD642">
        <v>1</v>
      </c>
      <c r="AE642">
        <v>0</v>
      </c>
      <c r="AF642" t="s">
        <v>3</v>
      </c>
      <c r="AG642">
        <v>2.08</v>
      </c>
      <c r="AH642">
        <v>2</v>
      </c>
      <c r="AI642">
        <v>55578891</v>
      </c>
      <c r="AJ642">
        <v>666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</row>
    <row r="643" spans="1:44" x14ac:dyDescent="0.2">
      <c r="A643">
        <f>ROW(Source!A2292)</f>
        <v>2292</v>
      </c>
      <c r="B643">
        <v>55578900</v>
      </c>
      <c r="C643">
        <v>55578889</v>
      </c>
      <c r="D643">
        <v>52276300</v>
      </c>
      <c r="E643">
        <v>1</v>
      </c>
      <c r="F643">
        <v>1</v>
      </c>
      <c r="G643">
        <v>27</v>
      </c>
      <c r="H643">
        <v>2</v>
      </c>
      <c r="I643" t="s">
        <v>629</v>
      </c>
      <c r="J643" t="s">
        <v>657</v>
      </c>
      <c r="K643" t="s">
        <v>631</v>
      </c>
      <c r="L643">
        <v>1368</v>
      </c>
      <c r="N643">
        <v>1011</v>
      </c>
      <c r="O643" t="s">
        <v>536</v>
      </c>
      <c r="P643" t="s">
        <v>536</v>
      </c>
      <c r="Q643">
        <v>1</v>
      </c>
      <c r="X643">
        <v>2.08</v>
      </c>
      <c r="Y643">
        <v>0</v>
      </c>
      <c r="Z643">
        <v>416.25</v>
      </c>
      <c r="AA643">
        <v>204.9</v>
      </c>
      <c r="AB643">
        <v>0</v>
      </c>
      <c r="AC643">
        <v>0</v>
      </c>
      <c r="AD643">
        <v>1</v>
      </c>
      <c r="AE643">
        <v>0</v>
      </c>
      <c r="AF643" t="s">
        <v>3</v>
      </c>
      <c r="AG643">
        <v>2.08</v>
      </c>
      <c r="AH643">
        <v>2</v>
      </c>
      <c r="AI643">
        <v>55578892</v>
      </c>
      <c r="AJ643">
        <v>667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 x14ac:dyDescent="0.2">
      <c r="A644">
        <f>ROW(Source!A2292)</f>
        <v>2292</v>
      </c>
      <c r="B644">
        <v>55578901</v>
      </c>
      <c r="C644">
        <v>55578889</v>
      </c>
      <c r="D644">
        <v>52276303</v>
      </c>
      <c r="E644">
        <v>1</v>
      </c>
      <c r="F644">
        <v>1</v>
      </c>
      <c r="G644">
        <v>27</v>
      </c>
      <c r="H644">
        <v>2</v>
      </c>
      <c r="I644" t="s">
        <v>632</v>
      </c>
      <c r="J644" t="s">
        <v>658</v>
      </c>
      <c r="K644" t="s">
        <v>634</v>
      </c>
      <c r="L644">
        <v>1368</v>
      </c>
      <c r="N644">
        <v>1011</v>
      </c>
      <c r="O644" t="s">
        <v>536</v>
      </c>
      <c r="P644" t="s">
        <v>536</v>
      </c>
      <c r="Q644">
        <v>1</v>
      </c>
      <c r="X644">
        <v>0.81</v>
      </c>
      <c r="Y644">
        <v>0</v>
      </c>
      <c r="Z644">
        <v>1942.21</v>
      </c>
      <c r="AA644">
        <v>436.39</v>
      </c>
      <c r="AB644">
        <v>0</v>
      </c>
      <c r="AC644">
        <v>0</v>
      </c>
      <c r="AD644">
        <v>1</v>
      </c>
      <c r="AE644">
        <v>0</v>
      </c>
      <c r="AF644" t="s">
        <v>3</v>
      </c>
      <c r="AG644">
        <v>0.81</v>
      </c>
      <c r="AH644">
        <v>2</v>
      </c>
      <c r="AI644">
        <v>55578893</v>
      </c>
      <c r="AJ644">
        <v>668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</row>
    <row r="645" spans="1:44" x14ac:dyDescent="0.2">
      <c r="A645">
        <f>ROW(Source!A2292)</f>
        <v>2292</v>
      </c>
      <c r="B645">
        <v>55578902</v>
      </c>
      <c r="C645">
        <v>55578889</v>
      </c>
      <c r="D645">
        <v>52276327</v>
      </c>
      <c r="E645">
        <v>1</v>
      </c>
      <c r="F645">
        <v>1</v>
      </c>
      <c r="G645">
        <v>27</v>
      </c>
      <c r="H645">
        <v>2</v>
      </c>
      <c r="I645" t="s">
        <v>635</v>
      </c>
      <c r="J645" t="s">
        <v>659</v>
      </c>
      <c r="K645" t="s">
        <v>637</v>
      </c>
      <c r="L645">
        <v>1368</v>
      </c>
      <c r="N645">
        <v>1011</v>
      </c>
      <c r="O645" t="s">
        <v>536</v>
      </c>
      <c r="P645" t="s">
        <v>536</v>
      </c>
      <c r="Q645">
        <v>1</v>
      </c>
      <c r="X645">
        <v>1.94</v>
      </c>
      <c r="Y645">
        <v>0</v>
      </c>
      <c r="Z645">
        <v>1364.77</v>
      </c>
      <c r="AA645">
        <v>610.30999999999995</v>
      </c>
      <c r="AB645">
        <v>0</v>
      </c>
      <c r="AC645">
        <v>0</v>
      </c>
      <c r="AD645">
        <v>1</v>
      </c>
      <c r="AE645">
        <v>0</v>
      </c>
      <c r="AF645" t="s">
        <v>3</v>
      </c>
      <c r="AG645">
        <v>1.94</v>
      </c>
      <c r="AH645">
        <v>2</v>
      </c>
      <c r="AI645">
        <v>55578894</v>
      </c>
      <c r="AJ645">
        <v>669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</row>
    <row r="646" spans="1:44" x14ac:dyDescent="0.2">
      <c r="A646">
        <f>ROW(Source!A2292)</f>
        <v>2292</v>
      </c>
      <c r="B646">
        <v>55578903</v>
      </c>
      <c r="C646">
        <v>55578889</v>
      </c>
      <c r="D646">
        <v>52276293</v>
      </c>
      <c r="E646">
        <v>1</v>
      </c>
      <c r="F646">
        <v>1</v>
      </c>
      <c r="G646">
        <v>27</v>
      </c>
      <c r="H646">
        <v>2</v>
      </c>
      <c r="I646" t="s">
        <v>638</v>
      </c>
      <c r="J646" t="s">
        <v>660</v>
      </c>
      <c r="K646" t="s">
        <v>640</v>
      </c>
      <c r="L646">
        <v>1368</v>
      </c>
      <c r="N646">
        <v>1011</v>
      </c>
      <c r="O646" t="s">
        <v>536</v>
      </c>
      <c r="P646" t="s">
        <v>536</v>
      </c>
      <c r="Q646">
        <v>1</v>
      </c>
      <c r="X646">
        <v>0.65</v>
      </c>
      <c r="Y646">
        <v>0</v>
      </c>
      <c r="Z646">
        <v>1179.56</v>
      </c>
      <c r="AA646">
        <v>439.28</v>
      </c>
      <c r="AB646">
        <v>0</v>
      </c>
      <c r="AC646">
        <v>0</v>
      </c>
      <c r="AD646">
        <v>1</v>
      </c>
      <c r="AE646">
        <v>0</v>
      </c>
      <c r="AF646" t="s">
        <v>3</v>
      </c>
      <c r="AG646">
        <v>0.65</v>
      </c>
      <c r="AH646">
        <v>2</v>
      </c>
      <c r="AI646">
        <v>55578895</v>
      </c>
      <c r="AJ646">
        <v>670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</row>
    <row r="647" spans="1:44" x14ac:dyDescent="0.2">
      <c r="A647">
        <f>ROW(Source!A2292)</f>
        <v>2292</v>
      </c>
      <c r="B647">
        <v>55578904</v>
      </c>
      <c r="C647">
        <v>55578889</v>
      </c>
      <c r="D647">
        <v>52278255</v>
      </c>
      <c r="E647">
        <v>1</v>
      </c>
      <c r="F647">
        <v>1</v>
      </c>
      <c r="G647">
        <v>27</v>
      </c>
      <c r="H647">
        <v>3</v>
      </c>
      <c r="I647" t="s">
        <v>641</v>
      </c>
      <c r="J647" t="s">
        <v>661</v>
      </c>
      <c r="K647" t="s">
        <v>643</v>
      </c>
      <c r="L647">
        <v>1339</v>
      </c>
      <c r="N647">
        <v>1007</v>
      </c>
      <c r="O647" t="s">
        <v>175</v>
      </c>
      <c r="P647" t="s">
        <v>175</v>
      </c>
      <c r="Q647">
        <v>1</v>
      </c>
      <c r="X647">
        <v>110</v>
      </c>
      <c r="Y647">
        <v>590.78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 t="s">
        <v>3</v>
      </c>
      <c r="AG647">
        <v>110</v>
      </c>
      <c r="AH647">
        <v>2</v>
      </c>
      <c r="AI647">
        <v>55578896</v>
      </c>
      <c r="AJ647">
        <v>671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 x14ac:dyDescent="0.2">
      <c r="A648">
        <f>ROW(Source!A2292)</f>
        <v>2292</v>
      </c>
      <c r="B648">
        <v>55578905</v>
      </c>
      <c r="C648">
        <v>55578889</v>
      </c>
      <c r="D648">
        <v>52279001</v>
      </c>
      <c r="E648">
        <v>1</v>
      </c>
      <c r="F648">
        <v>1</v>
      </c>
      <c r="G648">
        <v>27</v>
      </c>
      <c r="H648">
        <v>3</v>
      </c>
      <c r="I648" t="s">
        <v>556</v>
      </c>
      <c r="J648" t="s">
        <v>662</v>
      </c>
      <c r="K648" t="s">
        <v>558</v>
      </c>
      <c r="L648">
        <v>1339</v>
      </c>
      <c r="N648">
        <v>1007</v>
      </c>
      <c r="O648" t="s">
        <v>175</v>
      </c>
      <c r="P648" t="s">
        <v>175</v>
      </c>
      <c r="Q648">
        <v>1</v>
      </c>
      <c r="X648">
        <v>5</v>
      </c>
      <c r="Y648">
        <v>33.729999999999997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 t="s">
        <v>3</v>
      </c>
      <c r="AG648">
        <v>5</v>
      </c>
      <c r="AH648">
        <v>2</v>
      </c>
      <c r="AI648">
        <v>55578897</v>
      </c>
      <c r="AJ648">
        <v>672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 x14ac:dyDescent="0.2">
      <c r="A649">
        <f>ROW(Source!A2293)</f>
        <v>2293</v>
      </c>
      <c r="B649">
        <v>55578916</v>
      </c>
      <c r="C649">
        <v>55578906</v>
      </c>
      <c r="D649">
        <v>52263930</v>
      </c>
      <c r="E649">
        <v>27</v>
      </c>
      <c r="F649">
        <v>1</v>
      </c>
      <c r="G649">
        <v>27</v>
      </c>
      <c r="H649">
        <v>1</v>
      </c>
      <c r="I649" t="s">
        <v>530</v>
      </c>
      <c r="J649" t="s">
        <v>3</v>
      </c>
      <c r="K649" t="s">
        <v>531</v>
      </c>
      <c r="L649">
        <v>1191</v>
      </c>
      <c r="N649">
        <v>1013</v>
      </c>
      <c r="O649" t="s">
        <v>532</v>
      </c>
      <c r="P649" t="s">
        <v>532</v>
      </c>
      <c r="Q649">
        <v>1</v>
      </c>
      <c r="X649">
        <v>24.84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</v>
      </c>
      <c r="AF649" t="s">
        <v>3</v>
      </c>
      <c r="AG649">
        <v>24.84</v>
      </c>
      <c r="AH649">
        <v>2</v>
      </c>
      <c r="AI649">
        <v>55578907</v>
      </c>
      <c r="AJ649">
        <v>673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2">
      <c r="A650">
        <f>ROW(Source!A2293)</f>
        <v>2293</v>
      </c>
      <c r="B650">
        <v>55578917</v>
      </c>
      <c r="C650">
        <v>55578906</v>
      </c>
      <c r="D650">
        <v>52276122</v>
      </c>
      <c r="E650">
        <v>1</v>
      </c>
      <c r="F650">
        <v>1</v>
      </c>
      <c r="G650">
        <v>27</v>
      </c>
      <c r="H650">
        <v>2</v>
      </c>
      <c r="I650" t="s">
        <v>623</v>
      </c>
      <c r="J650" t="s">
        <v>655</v>
      </c>
      <c r="K650" t="s">
        <v>625</v>
      </c>
      <c r="L650">
        <v>1368</v>
      </c>
      <c r="N650">
        <v>1011</v>
      </c>
      <c r="O650" t="s">
        <v>536</v>
      </c>
      <c r="P650" t="s">
        <v>536</v>
      </c>
      <c r="Q650">
        <v>1</v>
      </c>
      <c r="X650">
        <v>2.94</v>
      </c>
      <c r="Y650">
        <v>0</v>
      </c>
      <c r="Z650">
        <v>923.83</v>
      </c>
      <c r="AA650">
        <v>342.06</v>
      </c>
      <c r="AB650">
        <v>0</v>
      </c>
      <c r="AC650">
        <v>0</v>
      </c>
      <c r="AD650">
        <v>1</v>
      </c>
      <c r="AE650">
        <v>0</v>
      </c>
      <c r="AF650" t="s">
        <v>3</v>
      </c>
      <c r="AG650">
        <v>2.94</v>
      </c>
      <c r="AH650">
        <v>2</v>
      </c>
      <c r="AI650">
        <v>55578908</v>
      </c>
      <c r="AJ650">
        <v>674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 x14ac:dyDescent="0.2">
      <c r="A651">
        <f>ROW(Source!A2293)</f>
        <v>2293</v>
      </c>
      <c r="B651">
        <v>55578918</v>
      </c>
      <c r="C651">
        <v>55578906</v>
      </c>
      <c r="D651">
        <v>52276303</v>
      </c>
      <c r="E651">
        <v>1</v>
      </c>
      <c r="F651">
        <v>1</v>
      </c>
      <c r="G651">
        <v>27</v>
      </c>
      <c r="H651">
        <v>2</v>
      </c>
      <c r="I651" t="s">
        <v>632</v>
      </c>
      <c r="J651" t="s">
        <v>658</v>
      </c>
      <c r="K651" t="s">
        <v>634</v>
      </c>
      <c r="L651">
        <v>1368</v>
      </c>
      <c r="N651">
        <v>1011</v>
      </c>
      <c r="O651" t="s">
        <v>536</v>
      </c>
      <c r="P651" t="s">
        <v>536</v>
      </c>
      <c r="Q651">
        <v>1</v>
      </c>
      <c r="X651">
        <v>1.1399999999999999</v>
      </c>
      <c r="Y651">
        <v>0</v>
      </c>
      <c r="Z651">
        <v>1942.21</v>
      </c>
      <c r="AA651">
        <v>436.39</v>
      </c>
      <c r="AB651">
        <v>0</v>
      </c>
      <c r="AC651">
        <v>0</v>
      </c>
      <c r="AD651">
        <v>1</v>
      </c>
      <c r="AE651">
        <v>0</v>
      </c>
      <c r="AF651" t="s">
        <v>3</v>
      </c>
      <c r="AG651">
        <v>1.1399999999999999</v>
      </c>
      <c r="AH651">
        <v>2</v>
      </c>
      <c r="AI651">
        <v>55578909</v>
      </c>
      <c r="AJ651">
        <v>675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</row>
    <row r="652" spans="1:44" x14ac:dyDescent="0.2">
      <c r="A652">
        <f>ROW(Source!A2293)</f>
        <v>2293</v>
      </c>
      <c r="B652">
        <v>55578919</v>
      </c>
      <c r="C652">
        <v>55578906</v>
      </c>
      <c r="D652">
        <v>52276288</v>
      </c>
      <c r="E652">
        <v>1</v>
      </c>
      <c r="F652">
        <v>1</v>
      </c>
      <c r="G652">
        <v>27</v>
      </c>
      <c r="H652">
        <v>2</v>
      </c>
      <c r="I652" t="s">
        <v>644</v>
      </c>
      <c r="J652" t="s">
        <v>663</v>
      </c>
      <c r="K652" t="s">
        <v>646</v>
      </c>
      <c r="L652">
        <v>1368</v>
      </c>
      <c r="N652">
        <v>1011</v>
      </c>
      <c r="O652" t="s">
        <v>536</v>
      </c>
      <c r="P652" t="s">
        <v>536</v>
      </c>
      <c r="Q652">
        <v>1</v>
      </c>
      <c r="X652">
        <v>8.9600000000000009</v>
      </c>
      <c r="Y652">
        <v>0</v>
      </c>
      <c r="Z652">
        <v>1207.81</v>
      </c>
      <c r="AA652">
        <v>504.4</v>
      </c>
      <c r="AB652">
        <v>0</v>
      </c>
      <c r="AC652">
        <v>0</v>
      </c>
      <c r="AD652">
        <v>1</v>
      </c>
      <c r="AE652">
        <v>0</v>
      </c>
      <c r="AF652" t="s">
        <v>3</v>
      </c>
      <c r="AG652">
        <v>8.9600000000000009</v>
      </c>
      <c r="AH652">
        <v>2</v>
      </c>
      <c r="AI652">
        <v>55578910</v>
      </c>
      <c r="AJ652">
        <v>676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</row>
    <row r="653" spans="1:44" x14ac:dyDescent="0.2">
      <c r="A653">
        <f>ROW(Source!A2293)</f>
        <v>2293</v>
      </c>
      <c r="B653">
        <v>55578920</v>
      </c>
      <c r="C653">
        <v>55578906</v>
      </c>
      <c r="D653">
        <v>52276289</v>
      </c>
      <c r="E653">
        <v>1</v>
      </c>
      <c r="F653">
        <v>1</v>
      </c>
      <c r="G653">
        <v>27</v>
      </c>
      <c r="H653">
        <v>2</v>
      </c>
      <c r="I653" t="s">
        <v>647</v>
      </c>
      <c r="J653" t="s">
        <v>664</v>
      </c>
      <c r="K653" t="s">
        <v>649</v>
      </c>
      <c r="L653">
        <v>1368</v>
      </c>
      <c r="N653">
        <v>1011</v>
      </c>
      <c r="O653" t="s">
        <v>536</v>
      </c>
      <c r="P653" t="s">
        <v>536</v>
      </c>
      <c r="Q653">
        <v>1</v>
      </c>
      <c r="X653">
        <v>18.25</v>
      </c>
      <c r="Y653">
        <v>0</v>
      </c>
      <c r="Z653">
        <v>1741.23</v>
      </c>
      <c r="AA653">
        <v>685.71</v>
      </c>
      <c r="AB653">
        <v>0</v>
      </c>
      <c r="AC653">
        <v>0</v>
      </c>
      <c r="AD653">
        <v>1</v>
      </c>
      <c r="AE653">
        <v>0</v>
      </c>
      <c r="AF653" t="s">
        <v>3</v>
      </c>
      <c r="AG653">
        <v>18.25</v>
      </c>
      <c r="AH653">
        <v>2</v>
      </c>
      <c r="AI653">
        <v>55578911</v>
      </c>
      <c r="AJ653">
        <v>677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2">
      <c r="A654">
        <f>ROW(Source!A2293)</f>
        <v>2293</v>
      </c>
      <c r="B654">
        <v>55578921</v>
      </c>
      <c r="C654">
        <v>55578906</v>
      </c>
      <c r="D654">
        <v>52276327</v>
      </c>
      <c r="E654">
        <v>1</v>
      </c>
      <c r="F654">
        <v>1</v>
      </c>
      <c r="G654">
        <v>27</v>
      </c>
      <c r="H654">
        <v>2</v>
      </c>
      <c r="I654" t="s">
        <v>635</v>
      </c>
      <c r="J654" t="s">
        <v>659</v>
      </c>
      <c r="K654" t="s">
        <v>637</v>
      </c>
      <c r="L654">
        <v>1368</v>
      </c>
      <c r="N654">
        <v>1011</v>
      </c>
      <c r="O654" t="s">
        <v>536</v>
      </c>
      <c r="P654" t="s">
        <v>536</v>
      </c>
      <c r="Q654">
        <v>1</v>
      </c>
      <c r="X654">
        <v>2.2400000000000002</v>
      </c>
      <c r="Y654">
        <v>0</v>
      </c>
      <c r="Z654">
        <v>1364.77</v>
      </c>
      <c r="AA654">
        <v>610.30999999999995</v>
      </c>
      <c r="AB654">
        <v>0</v>
      </c>
      <c r="AC654">
        <v>0</v>
      </c>
      <c r="AD654">
        <v>1</v>
      </c>
      <c r="AE654">
        <v>0</v>
      </c>
      <c r="AF654" t="s">
        <v>3</v>
      </c>
      <c r="AG654">
        <v>2.2400000000000002</v>
      </c>
      <c r="AH654">
        <v>2</v>
      </c>
      <c r="AI654">
        <v>55578912</v>
      </c>
      <c r="AJ654">
        <v>678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</row>
    <row r="655" spans="1:44" x14ac:dyDescent="0.2">
      <c r="A655">
        <f>ROW(Source!A2293)</f>
        <v>2293</v>
      </c>
      <c r="B655">
        <v>55578922</v>
      </c>
      <c r="C655">
        <v>55578906</v>
      </c>
      <c r="D655">
        <v>52276293</v>
      </c>
      <c r="E655">
        <v>1</v>
      </c>
      <c r="F655">
        <v>1</v>
      </c>
      <c r="G655">
        <v>27</v>
      </c>
      <c r="H655">
        <v>2</v>
      </c>
      <c r="I655" t="s">
        <v>638</v>
      </c>
      <c r="J655" t="s">
        <v>660</v>
      </c>
      <c r="K655" t="s">
        <v>640</v>
      </c>
      <c r="L655">
        <v>1368</v>
      </c>
      <c r="N655">
        <v>1011</v>
      </c>
      <c r="O655" t="s">
        <v>536</v>
      </c>
      <c r="P655" t="s">
        <v>536</v>
      </c>
      <c r="Q655">
        <v>1</v>
      </c>
      <c r="X655">
        <v>0.65</v>
      </c>
      <c r="Y655">
        <v>0</v>
      </c>
      <c r="Z655">
        <v>1179.56</v>
      </c>
      <c r="AA655">
        <v>439.28</v>
      </c>
      <c r="AB655">
        <v>0</v>
      </c>
      <c r="AC655">
        <v>0</v>
      </c>
      <c r="AD655">
        <v>1</v>
      </c>
      <c r="AE655">
        <v>0</v>
      </c>
      <c r="AF655" t="s">
        <v>3</v>
      </c>
      <c r="AG655">
        <v>0.65</v>
      </c>
      <c r="AH655">
        <v>2</v>
      </c>
      <c r="AI655">
        <v>55578913</v>
      </c>
      <c r="AJ655">
        <v>679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</row>
    <row r="656" spans="1:44" x14ac:dyDescent="0.2">
      <c r="A656">
        <f>ROW(Source!A2293)</f>
        <v>2293</v>
      </c>
      <c r="B656">
        <v>55578923</v>
      </c>
      <c r="C656">
        <v>55578906</v>
      </c>
      <c r="D656">
        <v>52278281</v>
      </c>
      <c r="E656">
        <v>1</v>
      </c>
      <c r="F656">
        <v>1</v>
      </c>
      <c r="G656">
        <v>27</v>
      </c>
      <c r="H656">
        <v>3</v>
      </c>
      <c r="I656" t="s">
        <v>650</v>
      </c>
      <c r="J656" t="s">
        <v>665</v>
      </c>
      <c r="K656" t="s">
        <v>652</v>
      </c>
      <c r="L656">
        <v>1339</v>
      </c>
      <c r="N656">
        <v>1007</v>
      </c>
      <c r="O656" t="s">
        <v>175</v>
      </c>
      <c r="P656" t="s">
        <v>175</v>
      </c>
      <c r="Q656">
        <v>1</v>
      </c>
      <c r="X656">
        <v>126</v>
      </c>
      <c r="Y656">
        <v>1806.27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 t="s">
        <v>3</v>
      </c>
      <c r="AG656">
        <v>126</v>
      </c>
      <c r="AH656">
        <v>2</v>
      </c>
      <c r="AI656">
        <v>55578914</v>
      </c>
      <c r="AJ656">
        <v>680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 x14ac:dyDescent="0.2">
      <c r="A657">
        <f>ROW(Source!A2293)</f>
        <v>2293</v>
      </c>
      <c r="B657">
        <v>55578924</v>
      </c>
      <c r="C657">
        <v>55578906</v>
      </c>
      <c r="D657">
        <v>52279001</v>
      </c>
      <c r="E657">
        <v>1</v>
      </c>
      <c r="F657">
        <v>1</v>
      </c>
      <c r="G657">
        <v>27</v>
      </c>
      <c r="H657">
        <v>3</v>
      </c>
      <c r="I657" t="s">
        <v>556</v>
      </c>
      <c r="J657" t="s">
        <v>662</v>
      </c>
      <c r="K657" t="s">
        <v>558</v>
      </c>
      <c r="L657">
        <v>1339</v>
      </c>
      <c r="N657">
        <v>1007</v>
      </c>
      <c r="O657" t="s">
        <v>175</v>
      </c>
      <c r="P657" t="s">
        <v>175</v>
      </c>
      <c r="Q657">
        <v>1</v>
      </c>
      <c r="X657">
        <v>7</v>
      </c>
      <c r="Y657">
        <v>33.729999999999997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 t="s">
        <v>3</v>
      </c>
      <c r="AG657">
        <v>7</v>
      </c>
      <c r="AH657">
        <v>2</v>
      </c>
      <c r="AI657">
        <v>55578915</v>
      </c>
      <c r="AJ657">
        <v>681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</row>
    <row r="658" spans="1:44" x14ac:dyDescent="0.2">
      <c r="A658">
        <f>ROW(Source!A2294)</f>
        <v>2294</v>
      </c>
      <c r="B658">
        <v>55578929</v>
      </c>
      <c r="C658">
        <v>55578925</v>
      </c>
      <c r="D658">
        <v>52263930</v>
      </c>
      <c r="E658">
        <v>27</v>
      </c>
      <c r="F658">
        <v>1</v>
      </c>
      <c r="G658">
        <v>27</v>
      </c>
      <c r="H658">
        <v>1</v>
      </c>
      <c r="I658" t="s">
        <v>530</v>
      </c>
      <c r="J658" t="s">
        <v>3</v>
      </c>
      <c r="K658" t="s">
        <v>531</v>
      </c>
      <c r="L658">
        <v>1191</v>
      </c>
      <c r="N658">
        <v>1013</v>
      </c>
      <c r="O658" t="s">
        <v>532</v>
      </c>
      <c r="P658" t="s">
        <v>532</v>
      </c>
      <c r="Q658">
        <v>1</v>
      </c>
      <c r="X658">
        <v>13.57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1</v>
      </c>
      <c r="AF658" t="s">
        <v>3</v>
      </c>
      <c r="AG658">
        <v>13.57</v>
      </c>
      <c r="AH658">
        <v>2</v>
      </c>
      <c r="AI658">
        <v>55578926</v>
      </c>
      <c r="AJ658">
        <v>682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</row>
    <row r="659" spans="1:44" x14ac:dyDescent="0.2">
      <c r="A659">
        <f>ROW(Source!A2294)</f>
        <v>2294</v>
      </c>
      <c r="B659">
        <v>55578930</v>
      </c>
      <c r="C659">
        <v>55578925</v>
      </c>
      <c r="D659">
        <v>52276290</v>
      </c>
      <c r="E659">
        <v>1</v>
      </c>
      <c r="F659">
        <v>1</v>
      </c>
      <c r="G659">
        <v>27</v>
      </c>
      <c r="H659">
        <v>2</v>
      </c>
      <c r="I659" t="s">
        <v>568</v>
      </c>
      <c r="J659" t="s">
        <v>569</v>
      </c>
      <c r="K659" t="s">
        <v>570</v>
      </c>
      <c r="L659">
        <v>1368</v>
      </c>
      <c r="N659">
        <v>1011</v>
      </c>
      <c r="O659" t="s">
        <v>536</v>
      </c>
      <c r="P659" t="s">
        <v>536</v>
      </c>
      <c r="Q659">
        <v>1</v>
      </c>
      <c r="X659">
        <v>0.46</v>
      </c>
      <c r="Y659">
        <v>0</v>
      </c>
      <c r="Z659">
        <v>888.61</v>
      </c>
      <c r="AA659">
        <v>396.74</v>
      </c>
      <c r="AB659">
        <v>0</v>
      </c>
      <c r="AC659">
        <v>0</v>
      </c>
      <c r="AD659">
        <v>1</v>
      </c>
      <c r="AE659">
        <v>0</v>
      </c>
      <c r="AF659" t="s">
        <v>3</v>
      </c>
      <c r="AG659">
        <v>0.46</v>
      </c>
      <c r="AH659">
        <v>2</v>
      </c>
      <c r="AI659">
        <v>55578927</v>
      </c>
      <c r="AJ659">
        <v>683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 x14ac:dyDescent="0.2">
      <c r="A660">
        <f>ROW(Source!A2294)</f>
        <v>2294</v>
      </c>
      <c r="B660">
        <v>55578931</v>
      </c>
      <c r="C660">
        <v>55578925</v>
      </c>
      <c r="D660">
        <v>52276291</v>
      </c>
      <c r="E660">
        <v>1</v>
      </c>
      <c r="F660">
        <v>1</v>
      </c>
      <c r="G660">
        <v>27</v>
      </c>
      <c r="H660">
        <v>2</v>
      </c>
      <c r="I660" t="s">
        <v>571</v>
      </c>
      <c r="J660" t="s">
        <v>572</v>
      </c>
      <c r="K660" t="s">
        <v>573</v>
      </c>
      <c r="L660">
        <v>1368</v>
      </c>
      <c r="N660">
        <v>1011</v>
      </c>
      <c r="O660" t="s">
        <v>536</v>
      </c>
      <c r="P660" t="s">
        <v>536</v>
      </c>
      <c r="Q660">
        <v>1</v>
      </c>
      <c r="X660">
        <v>1.39</v>
      </c>
      <c r="Y660">
        <v>0</v>
      </c>
      <c r="Z660">
        <v>880.59</v>
      </c>
      <c r="AA660">
        <v>534.02</v>
      </c>
      <c r="AB660">
        <v>0</v>
      </c>
      <c r="AC660">
        <v>0</v>
      </c>
      <c r="AD660">
        <v>1</v>
      </c>
      <c r="AE660">
        <v>0</v>
      </c>
      <c r="AF660" t="s">
        <v>3</v>
      </c>
      <c r="AG660">
        <v>1.39</v>
      </c>
      <c r="AH660">
        <v>2</v>
      </c>
      <c r="AI660">
        <v>55578928</v>
      </c>
      <c r="AJ660">
        <v>684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</row>
    <row r="661" spans="1:44" x14ac:dyDescent="0.2">
      <c r="A661">
        <f>ROW(Source!A2294)</f>
        <v>2294</v>
      </c>
      <c r="B661">
        <v>55578932</v>
      </c>
      <c r="C661">
        <v>55578925</v>
      </c>
      <c r="D661">
        <v>52280183</v>
      </c>
      <c r="E661">
        <v>1</v>
      </c>
      <c r="F661">
        <v>1</v>
      </c>
      <c r="G661">
        <v>27</v>
      </c>
      <c r="H661">
        <v>3</v>
      </c>
      <c r="I661" t="s">
        <v>137</v>
      </c>
      <c r="J661" t="s">
        <v>139</v>
      </c>
      <c r="K661" t="s">
        <v>138</v>
      </c>
      <c r="L661">
        <v>1348</v>
      </c>
      <c r="N661">
        <v>1009</v>
      </c>
      <c r="O661" t="s">
        <v>120</v>
      </c>
      <c r="P661" t="s">
        <v>120</v>
      </c>
      <c r="Q661">
        <v>1000</v>
      </c>
      <c r="X661">
        <v>9.58</v>
      </c>
      <c r="Y661">
        <v>2690.29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 t="s">
        <v>3</v>
      </c>
      <c r="AG661">
        <v>9.58</v>
      </c>
      <c r="AH661">
        <v>2</v>
      </c>
      <c r="AI661">
        <v>55578934</v>
      </c>
      <c r="AJ661">
        <v>685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</row>
    <row r="662" spans="1:44" x14ac:dyDescent="0.2">
      <c r="A662">
        <f>ROW(Source!A2297)</f>
        <v>2297</v>
      </c>
      <c r="B662">
        <v>55578946</v>
      </c>
      <c r="C662">
        <v>55578937</v>
      </c>
      <c r="D662">
        <v>52263930</v>
      </c>
      <c r="E662">
        <v>27</v>
      </c>
      <c r="F662">
        <v>1</v>
      </c>
      <c r="G662">
        <v>27</v>
      </c>
      <c r="H662">
        <v>1</v>
      </c>
      <c r="I662" t="s">
        <v>530</v>
      </c>
      <c r="J662" t="s">
        <v>3</v>
      </c>
      <c r="K662" t="s">
        <v>531</v>
      </c>
      <c r="L662">
        <v>1191</v>
      </c>
      <c r="N662">
        <v>1013</v>
      </c>
      <c r="O662" t="s">
        <v>532</v>
      </c>
      <c r="P662" t="s">
        <v>532</v>
      </c>
      <c r="Q662">
        <v>1</v>
      </c>
      <c r="X662">
        <v>18.440000000000001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 t="s">
        <v>3</v>
      </c>
      <c r="AG662">
        <v>18.440000000000001</v>
      </c>
      <c r="AH662">
        <v>2</v>
      </c>
      <c r="AI662">
        <v>55578938</v>
      </c>
      <c r="AJ662">
        <v>687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</row>
    <row r="663" spans="1:44" x14ac:dyDescent="0.2">
      <c r="A663">
        <f>ROW(Source!A2297)</f>
        <v>2297</v>
      </c>
      <c r="B663">
        <v>55578947</v>
      </c>
      <c r="C663">
        <v>55578937</v>
      </c>
      <c r="D663">
        <v>52276789</v>
      </c>
      <c r="E663">
        <v>1</v>
      </c>
      <c r="F663">
        <v>1</v>
      </c>
      <c r="G663">
        <v>27</v>
      </c>
      <c r="H663">
        <v>2</v>
      </c>
      <c r="I663" t="s">
        <v>574</v>
      </c>
      <c r="J663" t="s">
        <v>575</v>
      </c>
      <c r="K663" t="s">
        <v>576</v>
      </c>
      <c r="L663">
        <v>1368</v>
      </c>
      <c r="N663">
        <v>1011</v>
      </c>
      <c r="O663" t="s">
        <v>536</v>
      </c>
      <c r="P663" t="s">
        <v>536</v>
      </c>
      <c r="Q663">
        <v>1</v>
      </c>
      <c r="X663">
        <v>2.64</v>
      </c>
      <c r="Y663">
        <v>0</v>
      </c>
      <c r="Z663">
        <v>531.41</v>
      </c>
      <c r="AA663">
        <v>373.56</v>
      </c>
      <c r="AB663">
        <v>0</v>
      </c>
      <c r="AC663">
        <v>0</v>
      </c>
      <c r="AD663">
        <v>1</v>
      </c>
      <c r="AE663">
        <v>0</v>
      </c>
      <c r="AF663" t="s">
        <v>3</v>
      </c>
      <c r="AG663">
        <v>2.64</v>
      </c>
      <c r="AH663">
        <v>2</v>
      </c>
      <c r="AI663">
        <v>55578939</v>
      </c>
      <c r="AJ663">
        <v>688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</row>
    <row r="664" spans="1:44" x14ac:dyDescent="0.2">
      <c r="A664">
        <f>ROW(Source!A2297)</f>
        <v>2297</v>
      </c>
      <c r="B664">
        <v>55578948</v>
      </c>
      <c r="C664">
        <v>55578937</v>
      </c>
      <c r="D664">
        <v>52277012</v>
      </c>
      <c r="E664">
        <v>1</v>
      </c>
      <c r="F664">
        <v>1</v>
      </c>
      <c r="G664">
        <v>27</v>
      </c>
      <c r="H664">
        <v>2</v>
      </c>
      <c r="I664" t="s">
        <v>577</v>
      </c>
      <c r="J664" t="s">
        <v>578</v>
      </c>
      <c r="K664" t="s">
        <v>579</v>
      </c>
      <c r="L664">
        <v>1368</v>
      </c>
      <c r="N664">
        <v>1011</v>
      </c>
      <c r="O664" t="s">
        <v>536</v>
      </c>
      <c r="P664" t="s">
        <v>536</v>
      </c>
      <c r="Q664">
        <v>1</v>
      </c>
      <c r="X664">
        <v>1.18</v>
      </c>
      <c r="Y664">
        <v>0</v>
      </c>
      <c r="Z664">
        <v>7.44</v>
      </c>
      <c r="AA664">
        <v>0.98</v>
      </c>
      <c r="AB664">
        <v>0</v>
      </c>
      <c r="AC664">
        <v>0</v>
      </c>
      <c r="AD664">
        <v>1</v>
      </c>
      <c r="AE664">
        <v>0</v>
      </c>
      <c r="AF664" t="s">
        <v>3</v>
      </c>
      <c r="AG664">
        <v>1.18</v>
      </c>
      <c r="AH664">
        <v>2</v>
      </c>
      <c r="AI664">
        <v>55578940</v>
      </c>
      <c r="AJ664">
        <v>689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</row>
    <row r="665" spans="1:44" x14ac:dyDescent="0.2">
      <c r="A665">
        <f>ROW(Source!A2297)</f>
        <v>2297</v>
      </c>
      <c r="B665">
        <v>55578949</v>
      </c>
      <c r="C665">
        <v>55578937</v>
      </c>
      <c r="D665">
        <v>52276214</v>
      </c>
      <c r="E665">
        <v>1</v>
      </c>
      <c r="F665">
        <v>1</v>
      </c>
      <c r="G665">
        <v>27</v>
      </c>
      <c r="H665">
        <v>2</v>
      </c>
      <c r="I665" t="s">
        <v>580</v>
      </c>
      <c r="J665" t="s">
        <v>581</v>
      </c>
      <c r="K665" t="s">
        <v>582</v>
      </c>
      <c r="L665">
        <v>1368</v>
      </c>
      <c r="N665">
        <v>1011</v>
      </c>
      <c r="O665" t="s">
        <v>536</v>
      </c>
      <c r="P665" t="s">
        <v>536</v>
      </c>
      <c r="Q665">
        <v>1</v>
      </c>
      <c r="X665">
        <v>0.01</v>
      </c>
      <c r="Y665">
        <v>0</v>
      </c>
      <c r="Z665">
        <v>616.73</v>
      </c>
      <c r="AA665">
        <v>511.29</v>
      </c>
      <c r="AB665">
        <v>0</v>
      </c>
      <c r="AC665">
        <v>0</v>
      </c>
      <c r="AD665">
        <v>1</v>
      </c>
      <c r="AE665">
        <v>0</v>
      </c>
      <c r="AF665" t="s">
        <v>3</v>
      </c>
      <c r="AG665">
        <v>0.01</v>
      </c>
      <c r="AH665">
        <v>2</v>
      </c>
      <c r="AI665">
        <v>55578941</v>
      </c>
      <c r="AJ665">
        <v>690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</row>
    <row r="666" spans="1:44" x14ac:dyDescent="0.2">
      <c r="A666">
        <f>ROW(Source!A2297)</f>
        <v>2297</v>
      </c>
      <c r="B666">
        <v>55578950</v>
      </c>
      <c r="C666">
        <v>55578937</v>
      </c>
      <c r="D666">
        <v>52276398</v>
      </c>
      <c r="E666">
        <v>1</v>
      </c>
      <c r="F666">
        <v>1</v>
      </c>
      <c r="G666">
        <v>27</v>
      </c>
      <c r="H666">
        <v>2</v>
      </c>
      <c r="I666" t="s">
        <v>583</v>
      </c>
      <c r="J666" t="s">
        <v>584</v>
      </c>
      <c r="K666" t="s">
        <v>585</v>
      </c>
      <c r="L666">
        <v>1368</v>
      </c>
      <c r="N666">
        <v>1011</v>
      </c>
      <c r="O666" t="s">
        <v>536</v>
      </c>
      <c r="P666" t="s">
        <v>536</v>
      </c>
      <c r="Q666">
        <v>1</v>
      </c>
      <c r="X666">
        <v>2.64</v>
      </c>
      <c r="Y666">
        <v>0</v>
      </c>
      <c r="Z666">
        <v>454.31</v>
      </c>
      <c r="AA666">
        <v>405.68</v>
      </c>
      <c r="AB666">
        <v>0</v>
      </c>
      <c r="AC666">
        <v>0</v>
      </c>
      <c r="AD666">
        <v>1</v>
      </c>
      <c r="AE666">
        <v>0</v>
      </c>
      <c r="AF666" t="s">
        <v>3</v>
      </c>
      <c r="AG666">
        <v>2.64</v>
      </c>
      <c r="AH666">
        <v>2</v>
      </c>
      <c r="AI666">
        <v>55578942</v>
      </c>
      <c r="AJ666">
        <v>691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 x14ac:dyDescent="0.2">
      <c r="A667">
        <f>ROW(Source!A2297)</f>
        <v>2297</v>
      </c>
      <c r="B667">
        <v>55578951</v>
      </c>
      <c r="C667">
        <v>55578937</v>
      </c>
      <c r="D667">
        <v>52279222</v>
      </c>
      <c r="E667">
        <v>1</v>
      </c>
      <c r="F667">
        <v>1</v>
      </c>
      <c r="G667">
        <v>27</v>
      </c>
      <c r="H667">
        <v>3</v>
      </c>
      <c r="I667" t="s">
        <v>586</v>
      </c>
      <c r="J667" t="s">
        <v>587</v>
      </c>
      <c r="K667" t="s">
        <v>588</v>
      </c>
      <c r="L667">
        <v>1327</v>
      </c>
      <c r="N667">
        <v>1005</v>
      </c>
      <c r="O667" t="s">
        <v>549</v>
      </c>
      <c r="P667" t="s">
        <v>549</v>
      </c>
      <c r="Q667">
        <v>1</v>
      </c>
      <c r="X667">
        <v>5.6</v>
      </c>
      <c r="Y667">
        <v>12.02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 t="s">
        <v>3</v>
      </c>
      <c r="AG667">
        <v>5.6</v>
      </c>
      <c r="AH667">
        <v>2</v>
      </c>
      <c r="AI667">
        <v>55578943</v>
      </c>
      <c r="AJ667">
        <v>692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 x14ac:dyDescent="0.2">
      <c r="A668">
        <f>ROW(Source!A2297)</f>
        <v>2297</v>
      </c>
      <c r="B668">
        <v>55578952</v>
      </c>
      <c r="C668">
        <v>55578937</v>
      </c>
      <c r="D668">
        <v>52279309</v>
      </c>
      <c r="E668">
        <v>1</v>
      </c>
      <c r="F668">
        <v>1</v>
      </c>
      <c r="G668">
        <v>27</v>
      </c>
      <c r="H668">
        <v>3</v>
      </c>
      <c r="I668" t="s">
        <v>589</v>
      </c>
      <c r="J668" t="s">
        <v>590</v>
      </c>
      <c r="K668" t="s">
        <v>591</v>
      </c>
      <c r="L668">
        <v>1348</v>
      </c>
      <c r="N668">
        <v>1009</v>
      </c>
      <c r="O668" t="s">
        <v>120</v>
      </c>
      <c r="P668" t="s">
        <v>120</v>
      </c>
      <c r="Q668">
        <v>1000</v>
      </c>
      <c r="X668">
        <v>3.15E-3</v>
      </c>
      <c r="Y668">
        <v>343020.03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 t="s">
        <v>3</v>
      </c>
      <c r="AG668">
        <v>3.15E-3</v>
      </c>
      <c r="AH668">
        <v>2</v>
      </c>
      <c r="AI668">
        <v>55578944</v>
      </c>
      <c r="AJ668">
        <v>693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 x14ac:dyDescent="0.2">
      <c r="A669">
        <f>ROW(Source!A2297)</f>
        <v>2297</v>
      </c>
      <c r="B669">
        <v>55578953</v>
      </c>
      <c r="C669">
        <v>55578937</v>
      </c>
      <c r="D669">
        <v>52279526</v>
      </c>
      <c r="E669">
        <v>1</v>
      </c>
      <c r="F669">
        <v>1</v>
      </c>
      <c r="G669">
        <v>27</v>
      </c>
      <c r="H669">
        <v>3</v>
      </c>
      <c r="I669" t="s">
        <v>149</v>
      </c>
      <c r="J669" t="s">
        <v>152</v>
      </c>
      <c r="K669" t="s">
        <v>150</v>
      </c>
      <c r="L669">
        <v>1346</v>
      </c>
      <c r="N669">
        <v>1009</v>
      </c>
      <c r="O669" t="s">
        <v>151</v>
      </c>
      <c r="P669" t="s">
        <v>151</v>
      </c>
      <c r="Q669">
        <v>1</v>
      </c>
      <c r="X669">
        <v>735</v>
      </c>
      <c r="Y669">
        <v>17.77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 t="s">
        <v>3</v>
      </c>
      <c r="AG669">
        <v>735</v>
      </c>
      <c r="AH669">
        <v>2</v>
      </c>
      <c r="AI669">
        <v>55578957</v>
      </c>
      <c r="AJ669">
        <v>694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</row>
    <row r="670" spans="1:44" x14ac:dyDescent="0.2">
      <c r="A670">
        <f>ROW(Source!A2297)</f>
        <v>2297</v>
      </c>
      <c r="B670">
        <v>55578954</v>
      </c>
      <c r="C670">
        <v>55578937</v>
      </c>
      <c r="D670">
        <v>52279533</v>
      </c>
      <c r="E670">
        <v>1</v>
      </c>
      <c r="F670">
        <v>1</v>
      </c>
      <c r="G670">
        <v>27</v>
      </c>
      <c r="H670">
        <v>3</v>
      </c>
      <c r="I670" t="s">
        <v>592</v>
      </c>
      <c r="J670" t="s">
        <v>593</v>
      </c>
      <c r="K670" t="s">
        <v>594</v>
      </c>
      <c r="L670">
        <v>1346</v>
      </c>
      <c r="N670">
        <v>1009</v>
      </c>
      <c r="O670" t="s">
        <v>151</v>
      </c>
      <c r="P670" t="s">
        <v>151</v>
      </c>
      <c r="Q670">
        <v>1</v>
      </c>
      <c r="X670">
        <v>241.5</v>
      </c>
      <c r="Y670">
        <v>202.34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 t="s">
        <v>3</v>
      </c>
      <c r="AG670">
        <v>241.5</v>
      </c>
      <c r="AH670">
        <v>2</v>
      </c>
      <c r="AI670">
        <v>55578945</v>
      </c>
      <c r="AJ670">
        <v>696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</row>
    <row r="671" spans="1:44" x14ac:dyDescent="0.2">
      <c r="A671">
        <f>ROW(Source!A2297)</f>
        <v>2297</v>
      </c>
      <c r="B671">
        <v>55578955</v>
      </c>
      <c r="C671">
        <v>55578937</v>
      </c>
      <c r="D671">
        <v>52277500</v>
      </c>
      <c r="E671">
        <v>1</v>
      </c>
      <c r="F671">
        <v>1</v>
      </c>
      <c r="G671">
        <v>27</v>
      </c>
      <c r="H671">
        <v>3</v>
      </c>
      <c r="I671" t="s">
        <v>154</v>
      </c>
      <c r="J671" t="s">
        <v>156</v>
      </c>
      <c r="K671" t="s">
        <v>155</v>
      </c>
      <c r="L671">
        <v>1348</v>
      </c>
      <c r="N671">
        <v>1009</v>
      </c>
      <c r="O671" t="s">
        <v>120</v>
      </c>
      <c r="P671" t="s">
        <v>120</v>
      </c>
      <c r="Q671">
        <v>1000</v>
      </c>
      <c r="X671">
        <v>5.2499999999999998E-2</v>
      </c>
      <c r="Y671">
        <v>748299.67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 t="s">
        <v>3</v>
      </c>
      <c r="AG671">
        <v>5.2499999999999998E-2</v>
      </c>
      <c r="AH671">
        <v>2</v>
      </c>
      <c r="AI671">
        <v>55578959</v>
      </c>
      <c r="AJ671">
        <v>697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</row>
    <row r="672" spans="1:44" x14ac:dyDescent="0.2">
      <c r="A672">
        <f>ROW(Source!A2301)</f>
        <v>2301</v>
      </c>
      <c r="B672">
        <v>55578968</v>
      </c>
      <c r="C672">
        <v>55578962</v>
      </c>
      <c r="D672">
        <v>52263930</v>
      </c>
      <c r="E672">
        <v>27</v>
      </c>
      <c r="F672">
        <v>1</v>
      </c>
      <c r="G672">
        <v>27</v>
      </c>
      <c r="H672">
        <v>1</v>
      </c>
      <c r="I672" t="s">
        <v>530</v>
      </c>
      <c r="J672" t="s">
        <v>3</v>
      </c>
      <c r="K672" t="s">
        <v>531</v>
      </c>
      <c r="L672">
        <v>1191</v>
      </c>
      <c r="N672">
        <v>1013</v>
      </c>
      <c r="O672" t="s">
        <v>532</v>
      </c>
      <c r="P672" t="s">
        <v>532</v>
      </c>
      <c r="Q672">
        <v>1</v>
      </c>
      <c r="X672">
        <v>2.65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1</v>
      </c>
      <c r="AF672" t="s">
        <v>3</v>
      </c>
      <c r="AG672">
        <v>2.65</v>
      </c>
      <c r="AH672">
        <v>2</v>
      </c>
      <c r="AI672">
        <v>55578963</v>
      </c>
      <c r="AJ672">
        <v>698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2">
      <c r="A673">
        <f>ROW(Source!A2301)</f>
        <v>2301</v>
      </c>
      <c r="B673">
        <v>55578969</v>
      </c>
      <c r="C673">
        <v>55578962</v>
      </c>
      <c r="D673">
        <v>52276789</v>
      </c>
      <c r="E673">
        <v>1</v>
      </c>
      <c r="F673">
        <v>1</v>
      </c>
      <c r="G673">
        <v>27</v>
      </c>
      <c r="H673">
        <v>2</v>
      </c>
      <c r="I673" t="s">
        <v>574</v>
      </c>
      <c r="J673" t="s">
        <v>575</v>
      </c>
      <c r="K673" t="s">
        <v>576</v>
      </c>
      <c r="L673">
        <v>1368</v>
      </c>
      <c r="N673">
        <v>1011</v>
      </c>
      <c r="O673" t="s">
        <v>536</v>
      </c>
      <c r="P673" t="s">
        <v>536</v>
      </c>
      <c r="Q673">
        <v>1</v>
      </c>
      <c r="X673">
        <v>0.5</v>
      </c>
      <c r="Y673">
        <v>0</v>
      </c>
      <c r="Z673">
        <v>531.41</v>
      </c>
      <c r="AA673">
        <v>373.56</v>
      </c>
      <c r="AB673">
        <v>0</v>
      </c>
      <c r="AC673">
        <v>0</v>
      </c>
      <c r="AD673">
        <v>1</v>
      </c>
      <c r="AE673">
        <v>0</v>
      </c>
      <c r="AF673" t="s">
        <v>3</v>
      </c>
      <c r="AG673">
        <v>0.5</v>
      </c>
      <c r="AH673">
        <v>2</v>
      </c>
      <c r="AI673">
        <v>55578964</v>
      </c>
      <c r="AJ673">
        <v>699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 x14ac:dyDescent="0.2">
      <c r="A674">
        <f>ROW(Source!A2301)</f>
        <v>2301</v>
      </c>
      <c r="B674">
        <v>55578970</v>
      </c>
      <c r="C674">
        <v>55578962</v>
      </c>
      <c r="D674">
        <v>52276398</v>
      </c>
      <c r="E674">
        <v>1</v>
      </c>
      <c r="F674">
        <v>1</v>
      </c>
      <c r="G674">
        <v>27</v>
      </c>
      <c r="H674">
        <v>2</v>
      </c>
      <c r="I674" t="s">
        <v>583</v>
      </c>
      <c r="J674" t="s">
        <v>584</v>
      </c>
      <c r="K674" t="s">
        <v>585</v>
      </c>
      <c r="L674">
        <v>1368</v>
      </c>
      <c r="N674">
        <v>1011</v>
      </c>
      <c r="O674" t="s">
        <v>536</v>
      </c>
      <c r="P674" t="s">
        <v>536</v>
      </c>
      <c r="Q674">
        <v>1</v>
      </c>
      <c r="X674">
        <v>0.5</v>
      </c>
      <c r="Y674">
        <v>0</v>
      </c>
      <c r="Z674">
        <v>454.31</v>
      </c>
      <c r="AA674">
        <v>405.68</v>
      </c>
      <c r="AB674">
        <v>0</v>
      </c>
      <c r="AC674">
        <v>0</v>
      </c>
      <c r="AD674">
        <v>1</v>
      </c>
      <c r="AE674">
        <v>0</v>
      </c>
      <c r="AF674" t="s">
        <v>3</v>
      </c>
      <c r="AG674">
        <v>0.5</v>
      </c>
      <c r="AH674">
        <v>2</v>
      </c>
      <c r="AI674">
        <v>55578965</v>
      </c>
      <c r="AJ674">
        <v>700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</row>
    <row r="675" spans="1:44" x14ac:dyDescent="0.2">
      <c r="A675">
        <f>ROW(Source!A2301)</f>
        <v>2301</v>
      </c>
      <c r="B675">
        <v>55578971</v>
      </c>
      <c r="C675">
        <v>55578962</v>
      </c>
      <c r="D675">
        <v>52279526</v>
      </c>
      <c r="E675">
        <v>1</v>
      </c>
      <c r="F675">
        <v>1</v>
      </c>
      <c r="G675">
        <v>27</v>
      </c>
      <c r="H675">
        <v>3</v>
      </c>
      <c r="I675" t="s">
        <v>149</v>
      </c>
      <c r="J675" t="s">
        <v>152</v>
      </c>
      <c r="K675" t="s">
        <v>150</v>
      </c>
      <c r="L675">
        <v>1346</v>
      </c>
      <c r="N675">
        <v>1009</v>
      </c>
      <c r="O675" t="s">
        <v>151</v>
      </c>
      <c r="P675" t="s">
        <v>151</v>
      </c>
      <c r="Q675">
        <v>1</v>
      </c>
      <c r="X675">
        <v>147</v>
      </c>
      <c r="Y675">
        <v>17.77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 t="s">
        <v>3</v>
      </c>
      <c r="AG675">
        <v>147</v>
      </c>
      <c r="AH675">
        <v>2</v>
      </c>
      <c r="AI675">
        <v>55578975</v>
      </c>
      <c r="AJ675">
        <v>701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 x14ac:dyDescent="0.2">
      <c r="A676">
        <f>ROW(Source!A2301)</f>
        <v>2301</v>
      </c>
      <c r="B676">
        <v>55578972</v>
      </c>
      <c r="C676">
        <v>55578962</v>
      </c>
      <c r="D676">
        <v>52279533</v>
      </c>
      <c r="E676">
        <v>1</v>
      </c>
      <c r="F676">
        <v>1</v>
      </c>
      <c r="G676">
        <v>27</v>
      </c>
      <c r="H676">
        <v>3</v>
      </c>
      <c r="I676" t="s">
        <v>592</v>
      </c>
      <c r="J676" t="s">
        <v>593</v>
      </c>
      <c r="K676" t="s">
        <v>594</v>
      </c>
      <c r="L676">
        <v>1346</v>
      </c>
      <c r="N676">
        <v>1009</v>
      </c>
      <c r="O676" t="s">
        <v>151</v>
      </c>
      <c r="P676" t="s">
        <v>151</v>
      </c>
      <c r="Q676">
        <v>1</v>
      </c>
      <c r="X676">
        <v>42</v>
      </c>
      <c r="Y676">
        <v>202.34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 t="s">
        <v>3</v>
      </c>
      <c r="AG676">
        <v>42</v>
      </c>
      <c r="AH676">
        <v>2</v>
      </c>
      <c r="AI676">
        <v>55578966</v>
      </c>
      <c r="AJ676">
        <v>703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2">
      <c r="A677">
        <f>ROW(Source!A2301)</f>
        <v>2301</v>
      </c>
      <c r="B677">
        <v>55578973</v>
      </c>
      <c r="C677">
        <v>55578962</v>
      </c>
      <c r="D677">
        <v>52277500</v>
      </c>
      <c r="E677">
        <v>1</v>
      </c>
      <c r="F677">
        <v>1</v>
      </c>
      <c r="G677">
        <v>27</v>
      </c>
      <c r="H677">
        <v>3</v>
      </c>
      <c r="I677" t="s">
        <v>154</v>
      </c>
      <c r="J677" t="s">
        <v>156</v>
      </c>
      <c r="K677" t="s">
        <v>155</v>
      </c>
      <c r="L677">
        <v>1348</v>
      </c>
      <c r="N677">
        <v>1009</v>
      </c>
      <c r="O677" t="s">
        <v>120</v>
      </c>
      <c r="P677" t="s">
        <v>120</v>
      </c>
      <c r="Q677">
        <v>1000</v>
      </c>
      <c r="X677">
        <v>1.0500000000000001E-2</v>
      </c>
      <c r="Y677">
        <v>748299.67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 t="s">
        <v>3</v>
      </c>
      <c r="AG677">
        <v>1.0500000000000001E-2</v>
      </c>
      <c r="AH677">
        <v>2</v>
      </c>
      <c r="AI677">
        <v>55578967</v>
      </c>
      <c r="AJ677">
        <v>704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</row>
    <row r="678" spans="1:44" x14ac:dyDescent="0.2">
      <c r="A678">
        <f>ROW(Source!A2304)</f>
        <v>2304</v>
      </c>
      <c r="B678">
        <v>55578982</v>
      </c>
      <c r="C678">
        <v>55578978</v>
      </c>
      <c r="D678">
        <v>52263930</v>
      </c>
      <c r="E678">
        <v>27</v>
      </c>
      <c r="F678">
        <v>1</v>
      </c>
      <c r="G678">
        <v>27</v>
      </c>
      <c r="H678">
        <v>1</v>
      </c>
      <c r="I678" t="s">
        <v>530</v>
      </c>
      <c r="J678" t="s">
        <v>3</v>
      </c>
      <c r="K678" t="s">
        <v>531</v>
      </c>
      <c r="L678">
        <v>1191</v>
      </c>
      <c r="N678">
        <v>1013</v>
      </c>
      <c r="O678" t="s">
        <v>532</v>
      </c>
      <c r="P678" t="s">
        <v>532</v>
      </c>
      <c r="Q678">
        <v>1</v>
      </c>
      <c r="X678">
        <v>80.27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 t="s">
        <v>3</v>
      </c>
      <c r="AG678">
        <v>80.27</v>
      </c>
      <c r="AH678">
        <v>2</v>
      </c>
      <c r="AI678">
        <v>55578979</v>
      </c>
      <c r="AJ678">
        <v>705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2">
      <c r="A679">
        <f>ROW(Source!A2304)</f>
        <v>2304</v>
      </c>
      <c r="B679">
        <v>55578983</v>
      </c>
      <c r="C679">
        <v>55578978</v>
      </c>
      <c r="D679">
        <v>52279970</v>
      </c>
      <c r="E679">
        <v>1</v>
      </c>
      <c r="F679">
        <v>1</v>
      </c>
      <c r="G679">
        <v>27</v>
      </c>
      <c r="H679">
        <v>3</v>
      </c>
      <c r="I679" t="s">
        <v>595</v>
      </c>
      <c r="J679" t="s">
        <v>666</v>
      </c>
      <c r="K679" t="s">
        <v>597</v>
      </c>
      <c r="L679">
        <v>1339</v>
      </c>
      <c r="N679">
        <v>1007</v>
      </c>
      <c r="O679" t="s">
        <v>175</v>
      </c>
      <c r="P679" t="s">
        <v>175</v>
      </c>
      <c r="Q679">
        <v>1</v>
      </c>
      <c r="X679">
        <v>5.9</v>
      </c>
      <c r="Y679">
        <v>3714.73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 t="s">
        <v>3</v>
      </c>
      <c r="AG679">
        <v>5.9</v>
      </c>
      <c r="AH679">
        <v>2</v>
      </c>
      <c r="AI679">
        <v>55578980</v>
      </c>
      <c r="AJ679">
        <v>706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 x14ac:dyDescent="0.2">
      <c r="A680">
        <f>ROW(Source!A2304)</f>
        <v>2304</v>
      </c>
      <c r="B680">
        <v>55578984</v>
      </c>
      <c r="C680">
        <v>55578978</v>
      </c>
      <c r="D680">
        <v>52280046</v>
      </c>
      <c r="E680">
        <v>1</v>
      </c>
      <c r="F680">
        <v>1</v>
      </c>
      <c r="G680">
        <v>27</v>
      </c>
      <c r="H680">
        <v>3</v>
      </c>
      <c r="I680" t="s">
        <v>598</v>
      </c>
      <c r="J680" t="s">
        <v>667</v>
      </c>
      <c r="K680" t="s">
        <v>600</v>
      </c>
      <c r="L680">
        <v>1339</v>
      </c>
      <c r="N680">
        <v>1007</v>
      </c>
      <c r="O680" t="s">
        <v>175</v>
      </c>
      <c r="P680" t="s">
        <v>175</v>
      </c>
      <c r="Q680">
        <v>1</v>
      </c>
      <c r="X680">
        <v>0.06</v>
      </c>
      <c r="Y680">
        <v>3392.59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 t="s">
        <v>3</v>
      </c>
      <c r="AG680">
        <v>0.06</v>
      </c>
      <c r="AH680">
        <v>2</v>
      </c>
      <c r="AI680">
        <v>55578981</v>
      </c>
      <c r="AJ680">
        <v>707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 x14ac:dyDescent="0.2">
      <c r="A681">
        <f>ROW(Source!A2304)</f>
        <v>2304</v>
      </c>
      <c r="B681">
        <v>55578985</v>
      </c>
      <c r="C681">
        <v>55578978</v>
      </c>
      <c r="D681">
        <v>52280784</v>
      </c>
      <c r="E681">
        <v>1</v>
      </c>
      <c r="F681">
        <v>1</v>
      </c>
      <c r="G681">
        <v>27</v>
      </c>
      <c r="H681">
        <v>3</v>
      </c>
      <c r="I681" t="s">
        <v>173</v>
      </c>
      <c r="J681" t="s">
        <v>461</v>
      </c>
      <c r="K681" t="s">
        <v>174</v>
      </c>
      <c r="L681">
        <v>1339</v>
      </c>
      <c r="N681">
        <v>1007</v>
      </c>
      <c r="O681" t="s">
        <v>175</v>
      </c>
      <c r="P681" t="s">
        <v>175</v>
      </c>
      <c r="Q681">
        <v>1</v>
      </c>
      <c r="X681">
        <v>4.3</v>
      </c>
      <c r="Y681">
        <v>7833.01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 t="s">
        <v>3</v>
      </c>
      <c r="AG681">
        <v>4.3</v>
      </c>
      <c r="AH681">
        <v>2</v>
      </c>
      <c r="AI681">
        <v>55578987</v>
      </c>
      <c r="AJ681">
        <v>708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</row>
    <row r="682" spans="1:44" x14ac:dyDescent="0.2">
      <c r="A682">
        <f>ROW(Source!A2374)</f>
        <v>2374</v>
      </c>
      <c r="B682">
        <v>55579048</v>
      </c>
      <c r="C682">
        <v>55579046</v>
      </c>
      <c r="D682">
        <v>52263930</v>
      </c>
      <c r="E682">
        <v>27</v>
      </c>
      <c r="F682">
        <v>1</v>
      </c>
      <c r="G682">
        <v>27</v>
      </c>
      <c r="H682">
        <v>1</v>
      </c>
      <c r="I682" t="s">
        <v>530</v>
      </c>
      <c r="J682" t="s">
        <v>3</v>
      </c>
      <c r="K682" t="s">
        <v>531</v>
      </c>
      <c r="L682">
        <v>1191</v>
      </c>
      <c r="N682">
        <v>1013</v>
      </c>
      <c r="O682" t="s">
        <v>532</v>
      </c>
      <c r="P682" t="s">
        <v>532</v>
      </c>
      <c r="Q682">
        <v>1</v>
      </c>
      <c r="X682">
        <v>582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1</v>
      </c>
      <c r="AF682" t="s">
        <v>3</v>
      </c>
      <c r="AG682">
        <v>582</v>
      </c>
      <c r="AH682">
        <v>2</v>
      </c>
      <c r="AI682">
        <v>55579047</v>
      </c>
      <c r="AJ682">
        <v>710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</row>
    <row r="683" spans="1:44" x14ac:dyDescent="0.2">
      <c r="A683">
        <f>ROW(Source!A2375)</f>
        <v>2375</v>
      </c>
      <c r="B683">
        <v>55579051</v>
      </c>
      <c r="C683">
        <v>55579049</v>
      </c>
      <c r="D683">
        <v>52263930</v>
      </c>
      <c r="E683">
        <v>27</v>
      </c>
      <c r="F683">
        <v>1</v>
      </c>
      <c r="G683">
        <v>27</v>
      </c>
      <c r="H683">
        <v>1</v>
      </c>
      <c r="I683" t="s">
        <v>530</v>
      </c>
      <c r="J683" t="s">
        <v>3</v>
      </c>
      <c r="K683" t="s">
        <v>531</v>
      </c>
      <c r="L683">
        <v>1191</v>
      </c>
      <c r="N683">
        <v>1013</v>
      </c>
      <c r="O683" t="s">
        <v>532</v>
      </c>
      <c r="P683" t="s">
        <v>532</v>
      </c>
      <c r="Q683">
        <v>1</v>
      </c>
      <c r="X683">
        <v>83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1</v>
      </c>
      <c r="AF683" t="s">
        <v>3</v>
      </c>
      <c r="AG683">
        <v>83</v>
      </c>
      <c r="AH683">
        <v>2</v>
      </c>
      <c r="AI683">
        <v>55579050</v>
      </c>
      <c r="AJ683">
        <v>711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 x14ac:dyDescent="0.2">
      <c r="A684">
        <f>ROW(Source!A2376)</f>
        <v>2376</v>
      </c>
      <c r="B684">
        <v>55579054</v>
      </c>
      <c r="C684">
        <v>55579052</v>
      </c>
      <c r="D684">
        <v>52276900</v>
      </c>
      <c r="E684">
        <v>1</v>
      </c>
      <c r="F684">
        <v>1</v>
      </c>
      <c r="G684">
        <v>27</v>
      </c>
      <c r="H684">
        <v>2</v>
      </c>
      <c r="I684" t="s">
        <v>565</v>
      </c>
      <c r="J684" t="s">
        <v>566</v>
      </c>
      <c r="K684" t="s">
        <v>567</v>
      </c>
      <c r="L684">
        <v>1368</v>
      </c>
      <c r="N684">
        <v>1011</v>
      </c>
      <c r="O684" t="s">
        <v>536</v>
      </c>
      <c r="P684" t="s">
        <v>536</v>
      </c>
      <c r="Q684">
        <v>1</v>
      </c>
      <c r="X684">
        <v>3.1E-2</v>
      </c>
      <c r="Y684">
        <v>0</v>
      </c>
      <c r="Z684">
        <v>1014.12</v>
      </c>
      <c r="AA684">
        <v>317.13</v>
      </c>
      <c r="AB684">
        <v>0</v>
      </c>
      <c r="AC684">
        <v>0</v>
      </c>
      <c r="AD684">
        <v>1</v>
      </c>
      <c r="AE684">
        <v>0</v>
      </c>
      <c r="AF684" t="s">
        <v>3</v>
      </c>
      <c r="AG684">
        <v>3.1E-2</v>
      </c>
      <c r="AH684">
        <v>2</v>
      </c>
      <c r="AI684">
        <v>55579053</v>
      </c>
      <c r="AJ684">
        <v>712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</row>
    <row r="685" spans="1:44" x14ac:dyDescent="0.2">
      <c r="A685">
        <f>ROW(Source!A2377)</f>
        <v>2377</v>
      </c>
      <c r="B685">
        <v>55579057</v>
      </c>
      <c r="C685">
        <v>55579055</v>
      </c>
      <c r="D685">
        <v>52276900</v>
      </c>
      <c r="E685">
        <v>1</v>
      </c>
      <c r="F685">
        <v>1</v>
      </c>
      <c r="G685">
        <v>27</v>
      </c>
      <c r="H685">
        <v>2</v>
      </c>
      <c r="I685" t="s">
        <v>565</v>
      </c>
      <c r="J685" t="s">
        <v>566</v>
      </c>
      <c r="K685" t="s">
        <v>567</v>
      </c>
      <c r="L685">
        <v>1368</v>
      </c>
      <c r="N685">
        <v>1011</v>
      </c>
      <c r="O685" t="s">
        <v>536</v>
      </c>
      <c r="P685" t="s">
        <v>536</v>
      </c>
      <c r="Q685">
        <v>1</v>
      </c>
      <c r="X685">
        <v>0.01</v>
      </c>
      <c r="Y685">
        <v>0</v>
      </c>
      <c r="Z685">
        <v>1014.12</v>
      </c>
      <c r="AA685">
        <v>317.13</v>
      </c>
      <c r="AB685">
        <v>0</v>
      </c>
      <c r="AC685">
        <v>0</v>
      </c>
      <c r="AD685">
        <v>1</v>
      </c>
      <c r="AE685">
        <v>0</v>
      </c>
      <c r="AF685" t="s">
        <v>3</v>
      </c>
      <c r="AG685">
        <v>0.01</v>
      </c>
      <c r="AH685">
        <v>2</v>
      </c>
      <c r="AI685">
        <v>55579056</v>
      </c>
      <c r="AJ685">
        <v>713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</row>
    <row r="686" spans="1:44" x14ac:dyDescent="0.2">
      <c r="A686">
        <f>ROW(Source!A2378)</f>
        <v>2378</v>
      </c>
      <c r="B686">
        <v>55579064</v>
      </c>
      <c r="C686">
        <v>55579058</v>
      </c>
      <c r="D686">
        <v>52263930</v>
      </c>
      <c r="E686">
        <v>27</v>
      </c>
      <c r="F686">
        <v>1</v>
      </c>
      <c r="G686">
        <v>27</v>
      </c>
      <c r="H686">
        <v>1</v>
      </c>
      <c r="I686" t="s">
        <v>530</v>
      </c>
      <c r="J686" t="s">
        <v>3</v>
      </c>
      <c r="K686" t="s">
        <v>531</v>
      </c>
      <c r="L686">
        <v>1191</v>
      </c>
      <c r="N686">
        <v>1013</v>
      </c>
      <c r="O686" t="s">
        <v>532</v>
      </c>
      <c r="P686" t="s">
        <v>532</v>
      </c>
      <c r="Q686">
        <v>1</v>
      </c>
      <c r="X686">
        <v>155.25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</v>
      </c>
      <c r="AF686" t="s">
        <v>3</v>
      </c>
      <c r="AG686">
        <v>155.25</v>
      </c>
      <c r="AH686">
        <v>2</v>
      </c>
      <c r="AI686">
        <v>55579059</v>
      </c>
      <c r="AJ686">
        <v>714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</row>
    <row r="687" spans="1:44" x14ac:dyDescent="0.2">
      <c r="A687">
        <f>ROW(Source!A2378)</f>
        <v>2378</v>
      </c>
      <c r="B687">
        <v>55579065</v>
      </c>
      <c r="C687">
        <v>55579058</v>
      </c>
      <c r="D687">
        <v>52276386</v>
      </c>
      <c r="E687">
        <v>1</v>
      </c>
      <c r="F687">
        <v>1</v>
      </c>
      <c r="G687">
        <v>27</v>
      </c>
      <c r="H687">
        <v>2</v>
      </c>
      <c r="I687" t="s">
        <v>601</v>
      </c>
      <c r="J687" t="s">
        <v>602</v>
      </c>
      <c r="K687" t="s">
        <v>603</v>
      </c>
      <c r="L687">
        <v>1368</v>
      </c>
      <c r="N687">
        <v>1011</v>
      </c>
      <c r="O687" t="s">
        <v>536</v>
      </c>
      <c r="P687" t="s">
        <v>536</v>
      </c>
      <c r="Q687">
        <v>1</v>
      </c>
      <c r="X687">
        <v>7.41</v>
      </c>
      <c r="Y687">
        <v>0</v>
      </c>
      <c r="Z687">
        <v>3.84</v>
      </c>
      <c r="AA687">
        <v>0.01</v>
      </c>
      <c r="AB687">
        <v>0</v>
      </c>
      <c r="AC687">
        <v>0</v>
      </c>
      <c r="AD687">
        <v>1</v>
      </c>
      <c r="AE687">
        <v>0</v>
      </c>
      <c r="AF687" t="s">
        <v>3</v>
      </c>
      <c r="AG687">
        <v>7.41</v>
      </c>
      <c r="AH687">
        <v>2</v>
      </c>
      <c r="AI687">
        <v>55579060</v>
      </c>
      <c r="AJ687">
        <v>715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 x14ac:dyDescent="0.2">
      <c r="A688">
        <f>ROW(Source!A2378)</f>
        <v>2378</v>
      </c>
      <c r="B688">
        <v>55579066</v>
      </c>
      <c r="C688">
        <v>55579058</v>
      </c>
      <c r="D688">
        <v>52278824</v>
      </c>
      <c r="E688">
        <v>1</v>
      </c>
      <c r="F688">
        <v>1</v>
      </c>
      <c r="G688">
        <v>27</v>
      </c>
      <c r="H688">
        <v>3</v>
      </c>
      <c r="I688" t="s">
        <v>604</v>
      </c>
      <c r="J688" t="s">
        <v>605</v>
      </c>
      <c r="K688" t="s">
        <v>606</v>
      </c>
      <c r="L688">
        <v>1327</v>
      </c>
      <c r="N688">
        <v>1005</v>
      </c>
      <c r="O688" t="s">
        <v>549</v>
      </c>
      <c r="P688" t="s">
        <v>549</v>
      </c>
      <c r="Q688">
        <v>1</v>
      </c>
      <c r="X688">
        <v>250</v>
      </c>
      <c r="Y688">
        <v>91.89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 t="s">
        <v>3</v>
      </c>
      <c r="AG688">
        <v>250</v>
      </c>
      <c r="AH688">
        <v>2</v>
      </c>
      <c r="AI688">
        <v>55579061</v>
      </c>
      <c r="AJ688">
        <v>716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</row>
    <row r="689" spans="1:44" x14ac:dyDescent="0.2">
      <c r="A689">
        <f>ROW(Source!A2378)</f>
        <v>2378</v>
      </c>
      <c r="B689">
        <v>55579067</v>
      </c>
      <c r="C689">
        <v>55579058</v>
      </c>
      <c r="D689">
        <v>52279001</v>
      </c>
      <c r="E689">
        <v>1</v>
      </c>
      <c r="F689">
        <v>1</v>
      </c>
      <c r="G689">
        <v>27</v>
      </c>
      <c r="H689">
        <v>3</v>
      </c>
      <c r="I689" t="s">
        <v>556</v>
      </c>
      <c r="J689" t="s">
        <v>607</v>
      </c>
      <c r="K689" t="s">
        <v>558</v>
      </c>
      <c r="L689">
        <v>1339</v>
      </c>
      <c r="N689">
        <v>1007</v>
      </c>
      <c r="O689" t="s">
        <v>175</v>
      </c>
      <c r="P689" t="s">
        <v>175</v>
      </c>
      <c r="Q689">
        <v>1</v>
      </c>
      <c r="X689">
        <v>1.75</v>
      </c>
      <c r="Y689">
        <v>35.25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 t="s">
        <v>3</v>
      </c>
      <c r="AG689">
        <v>1.75</v>
      </c>
      <c r="AH689">
        <v>2</v>
      </c>
      <c r="AI689">
        <v>55579062</v>
      </c>
      <c r="AJ689">
        <v>717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</row>
    <row r="690" spans="1:44" x14ac:dyDescent="0.2">
      <c r="A690">
        <f>ROW(Source!A2378)</f>
        <v>2378</v>
      </c>
      <c r="B690">
        <v>55579068</v>
      </c>
      <c r="C690">
        <v>55579058</v>
      </c>
      <c r="D690">
        <v>52279965</v>
      </c>
      <c r="E690">
        <v>1</v>
      </c>
      <c r="F690">
        <v>1</v>
      </c>
      <c r="G690">
        <v>27</v>
      </c>
      <c r="H690">
        <v>3</v>
      </c>
      <c r="I690" t="s">
        <v>608</v>
      </c>
      <c r="J690" t="s">
        <v>609</v>
      </c>
      <c r="K690" t="s">
        <v>610</v>
      </c>
      <c r="L690">
        <v>1339</v>
      </c>
      <c r="N690">
        <v>1007</v>
      </c>
      <c r="O690" t="s">
        <v>175</v>
      </c>
      <c r="P690" t="s">
        <v>175</v>
      </c>
      <c r="Q690">
        <v>1</v>
      </c>
      <c r="X690">
        <v>102</v>
      </c>
      <c r="Y690">
        <v>3247.23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 t="s">
        <v>3</v>
      </c>
      <c r="AG690">
        <v>102</v>
      </c>
      <c r="AH690">
        <v>2</v>
      </c>
      <c r="AI690">
        <v>55579063</v>
      </c>
      <c r="AJ690">
        <v>718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</row>
    <row r="691" spans="1:44" x14ac:dyDescent="0.2">
      <c r="A691">
        <f>ROW(Source!A2379)</f>
        <v>2379</v>
      </c>
      <c r="B691">
        <v>55579072</v>
      </c>
      <c r="C691">
        <v>55579069</v>
      </c>
      <c r="D691">
        <v>52263930</v>
      </c>
      <c r="E691">
        <v>27</v>
      </c>
      <c r="F691">
        <v>1</v>
      </c>
      <c r="G691">
        <v>27</v>
      </c>
      <c r="H691">
        <v>1</v>
      </c>
      <c r="I691" t="s">
        <v>530</v>
      </c>
      <c r="J691" t="s">
        <v>3</v>
      </c>
      <c r="K691" t="s">
        <v>531</v>
      </c>
      <c r="L691">
        <v>1191</v>
      </c>
      <c r="N691">
        <v>1013</v>
      </c>
      <c r="O691" t="s">
        <v>532</v>
      </c>
      <c r="P691" t="s">
        <v>532</v>
      </c>
      <c r="Q691">
        <v>1</v>
      </c>
      <c r="X691">
        <v>227.7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 t="s">
        <v>3</v>
      </c>
      <c r="AG691">
        <v>227.7</v>
      </c>
      <c r="AH691">
        <v>2</v>
      </c>
      <c r="AI691">
        <v>55579070</v>
      </c>
      <c r="AJ691">
        <v>719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 x14ac:dyDescent="0.2">
      <c r="A692">
        <f>ROW(Source!A2379)</f>
        <v>2379</v>
      </c>
      <c r="B692">
        <v>55579073</v>
      </c>
      <c r="C692">
        <v>55579069</v>
      </c>
      <c r="D692">
        <v>52280227</v>
      </c>
      <c r="E692">
        <v>1</v>
      </c>
      <c r="F692">
        <v>1</v>
      </c>
      <c r="G692">
        <v>27</v>
      </c>
      <c r="H692">
        <v>3</v>
      </c>
      <c r="I692" t="s">
        <v>214</v>
      </c>
      <c r="J692" t="s">
        <v>216</v>
      </c>
      <c r="K692" t="s">
        <v>215</v>
      </c>
      <c r="L692">
        <v>1348</v>
      </c>
      <c r="N692">
        <v>1009</v>
      </c>
      <c r="O692" t="s">
        <v>120</v>
      </c>
      <c r="P692" t="s">
        <v>120</v>
      </c>
      <c r="Q692">
        <v>1000</v>
      </c>
      <c r="X692">
        <v>1</v>
      </c>
      <c r="Y692">
        <v>53233.52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 t="s">
        <v>3</v>
      </c>
      <c r="AG692">
        <v>1</v>
      </c>
      <c r="AH692">
        <v>2</v>
      </c>
      <c r="AI692">
        <v>55579071</v>
      </c>
      <c r="AJ692">
        <v>720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</row>
    <row r="693" spans="1:44" x14ac:dyDescent="0.2">
      <c r="A693">
        <f>ROW(Source!A2380)</f>
        <v>2380</v>
      </c>
      <c r="B693">
        <v>55579078</v>
      </c>
      <c r="C693">
        <v>55579074</v>
      </c>
      <c r="D693">
        <v>52263930</v>
      </c>
      <c r="E693">
        <v>27</v>
      </c>
      <c r="F693">
        <v>1</v>
      </c>
      <c r="G693">
        <v>27</v>
      </c>
      <c r="H693">
        <v>1</v>
      </c>
      <c r="I693" t="s">
        <v>530</v>
      </c>
      <c r="J693" t="s">
        <v>3</v>
      </c>
      <c r="K693" t="s">
        <v>531</v>
      </c>
      <c r="L693">
        <v>1191</v>
      </c>
      <c r="N693">
        <v>1013</v>
      </c>
      <c r="O693" t="s">
        <v>532</v>
      </c>
      <c r="P693" t="s">
        <v>532</v>
      </c>
      <c r="Q693">
        <v>1</v>
      </c>
      <c r="X693">
        <v>36.11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1</v>
      </c>
      <c r="AF693" t="s">
        <v>3</v>
      </c>
      <c r="AG693">
        <v>36.11</v>
      </c>
      <c r="AH693">
        <v>2</v>
      </c>
      <c r="AI693">
        <v>55579075</v>
      </c>
      <c r="AJ693">
        <v>721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 x14ac:dyDescent="0.2">
      <c r="A694">
        <f>ROW(Source!A2380)</f>
        <v>2380</v>
      </c>
      <c r="B694">
        <v>55579079</v>
      </c>
      <c r="C694">
        <v>55579074</v>
      </c>
      <c r="D694">
        <v>52276550</v>
      </c>
      <c r="E694">
        <v>1</v>
      </c>
      <c r="F694">
        <v>1</v>
      </c>
      <c r="G694">
        <v>27</v>
      </c>
      <c r="H694">
        <v>2</v>
      </c>
      <c r="I694" t="s">
        <v>611</v>
      </c>
      <c r="J694" t="s">
        <v>612</v>
      </c>
      <c r="K694" t="s">
        <v>613</v>
      </c>
      <c r="L694">
        <v>1368</v>
      </c>
      <c r="N694">
        <v>1011</v>
      </c>
      <c r="O694" t="s">
        <v>536</v>
      </c>
      <c r="P694" t="s">
        <v>536</v>
      </c>
      <c r="Q694">
        <v>1</v>
      </c>
      <c r="X694">
        <v>21.91</v>
      </c>
      <c r="Y694">
        <v>0</v>
      </c>
      <c r="Z694">
        <v>54.65</v>
      </c>
      <c r="AA694">
        <v>0.05</v>
      </c>
      <c r="AB694">
        <v>0</v>
      </c>
      <c r="AC694">
        <v>0</v>
      </c>
      <c r="AD694">
        <v>1</v>
      </c>
      <c r="AE694">
        <v>0</v>
      </c>
      <c r="AF694" t="s">
        <v>3</v>
      </c>
      <c r="AG694">
        <v>21.91</v>
      </c>
      <c r="AH694">
        <v>2</v>
      </c>
      <c r="AI694">
        <v>55579076</v>
      </c>
      <c r="AJ694">
        <v>722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 x14ac:dyDescent="0.2">
      <c r="A695">
        <f>ROW(Source!A2380)</f>
        <v>2380</v>
      </c>
      <c r="B695">
        <v>55579080</v>
      </c>
      <c r="C695">
        <v>55579074</v>
      </c>
      <c r="D695">
        <v>52278908</v>
      </c>
      <c r="E695">
        <v>1</v>
      </c>
      <c r="F695">
        <v>1</v>
      </c>
      <c r="G695">
        <v>27</v>
      </c>
      <c r="H695">
        <v>3</v>
      </c>
      <c r="I695" t="s">
        <v>614</v>
      </c>
      <c r="J695" t="s">
        <v>615</v>
      </c>
      <c r="K695" t="s">
        <v>616</v>
      </c>
      <c r="L695">
        <v>1348</v>
      </c>
      <c r="N695">
        <v>1009</v>
      </c>
      <c r="O695" t="s">
        <v>120</v>
      </c>
      <c r="P695" t="s">
        <v>120</v>
      </c>
      <c r="Q695">
        <v>1000</v>
      </c>
      <c r="X695">
        <v>0.03</v>
      </c>
      <c r="Y695">
        <v>110781.14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 t="s">
        <v>3</v>
      </c>
      <c r="AG695">
        <v>0.03</v>
      </c>
      <c r="AH695">
        <v>2</v>
      </c>
      <c r="AI695">
        <v>55579077</v>
      </c>
      <c r="AJ695">
        <v>723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44" x14ac:dyDescent="0.2">
      <c r="A696">
        <f>ROW(Source!A2380)</f>
        <v>2380</v>
      </c>
      <c r="B696">
        <v>55579081</v>
      </c>
      <c r="C696">
        <v>55579074</v>
      </c>
      <c r="D696">
        <v>52280227</v>
      </c>
      <c r="E696">
        <v>1</v>
      </c>
      <c r="F696">
        <v>1</v>
      </c>
      <c r="G696">
        <v>27</v>
      </c>
      <c r="H696">
        <v>3</v>
      </c>
      <c r="I696" t="s">
        <v>214</v>
      </c>
      <c r="J696" t="s">
        <v>216</v>
      </c>
      <c r="K696" t="s">
        <v>215</v>
      </c>
      <c r="L696">
        <v>1348</v>
      </c>
      <c r="N696">
        <v>1009</v>
      </c>
      <c r="O696" t="s">
        <v>120</v>
      </c>
      <c r="P696" t="s">
        <v>120</v>
      </c>
      <c r="Q696">
        <v>1000</v>
      </c>
      <c r="X696">
        <v>1</v>
      </c>
      <c r="Y696">
        <v>53233.52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 t="s">
        <v>3</v>
      </c>
      <c r="AG696">
        <v>1</v>
      </c>
      <c r="AH696">
        <v>2</v>
      </c>
      <c r="AI696">
        <v>55579083</v>
      </c>
      <c r="AJ696">
        <v>724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</row>
    <row r="697" spans="1:44" x14ac:dyDescent="0.2">
      <c r="A697">
        <f>ROW(Source!A2419)</f>
        <v>2419</v>
      </c>
      <c r="B697">
        <v>55579147</v>
      </c>
      <c r="C697">
        <v>55579141</v>
      </c>
      <c r="D697">
        <v>52263930</v>
      </c>
      <c r="E697">
        <v>27</v>
      </c>
      <c r="F697">
        <v>1</v>
      </c>
      <c r="G697">
        <v>27</v>
      </c>
      <c r="H697">
        <v>1</v>
      </c>
      <c r="I697" t="s">
        <v>530</v>
      </c>
      <c r="J697" t="s">
        <v>3</v>
      </c>
      <c r="K697" t="s">
        <v>531</v>
      </c>
      <c r="L697">
        <v>1191</v>
      </c>
      <c r="N697">
        <v>1013</v>
      </c>
      <c r="O697" t="s">
        <v>532</v>
      </c>
      <c r="P697" t="s">
        <v>532</v>
      </c>
      <c r="Q697">
        <v>1</v>
      </c>
      <c r="X697">
        <v>6.22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 t="s">
        <v>3</v>
      </c>
      <c r="AG697">
        <v>6.22</v>
      </c>
      <c r="AH697">
        <v>2</v>
      </c>
      <c r="AI697">
        <v>55579142</v>
      </c>
      <c r="AJ697">
        <v>725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</row>
    <row r="698" spans="1:44" x14ac:dyDescent="0.2">
      <c r="A698">
        <f>ROW(Source!A2419)</f>
        <v>2419</v>
      </c>
      <c r="B698">
        <v>55579148</v>
      </c>
      <c r="C698">
        <v>55579141</v>
      </c>
      <c r="D698">
        <v>52278256</v>
      </c>
      <c r="E698">
        <v>1</v>
      </c>
      <c r="F698">
        <v>1</v>
      </c>
      <c r="G698">
        <v>27</v>
      </c>
      <c r="H698">
        <v>3</v>
      </c>
      <c r="I698" t="s">
        <v>550</v>
      </c>
      <c r="J698" t="s">
        <v>551</v>
      </c>
      <c r="K698" t="s">
        <v>552</v>
      </c>
      <c r="L698">
        <v>1339</v>
      </c>
      <c r="N698">
        <v>1007</v>
      </c>
      <c r="O698" t="s">
        <v>175</v>
      </c>
      <c r="P698" t="s">
        <v>175</v>
      </c>
      <c r="Q698">
        <v>1</v>
      </c>
      <c r="X698">
        <v>0.29899999999999999</v>
      </c>
      <c r="Y698">
        <v>590.78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 t="s">
        <v>3</v>
      </c>
      <c r="AG698">
        <v>0.29899999999999999</v>
      </c>
      <c r="AH698">
        <v>2</v>
      </c>
      <c r="AI698">
        <v>55579143</v>
      </c>
      <c r="AJ698">
        <v>726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</row>
    <row r="699" spans="1:44" x14ac:dyDescent="0.2">
      <c r="A699">
        <f>ROW(Source!A2419)</f>
        <v>2419</v>
      </c>
      <c r="B699">
        <v>55579149</v>
      </c>
      <c r="C699">
        <v>55579141</v>
      </c>
      <c r="D699">
        <v>52277204</v>
      </c>
      <c r="E699">
        <v>1</v>
      </c>
      <c r="F699">
        <v>1</v>
      </c>
      <c r="G699">
        <v>27</v>
      </c>
      <c r="H699">
        <v>3</v>
      </c>
      <c r="I699" t="s">
        <v>553</v>
      </c>
      <c r="J699" t="s">
        <v>554</v>
      </c>
      <c r="K699" t="s">
        <v>555</v>
      </c>
      <c r="L699">
        <v>1348</v>
      </c>
      <c r="N699">
        <v>1009</v>
      </c>
      <c r="O699" t="s">
        <v>120</v>
      </c>
      <c r="P699" t="s">
        <v>120</v>
      </c>
      <c r="Q699">
        <v>1000</v>
      </c>
      <c r="X699">
        <v>0.107</v>
      </c>
      <c r="Y699">
        <v>4207.5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 t="s">
        <v>3</v>
      </c>
      <c r="AG699">
        <v>0.107</v>
      </c>
      <c r="AH699">
        <v>2</v>
      </c>
      <c r="AI699">
        <v>55579144</v>
      </c>
      <c r="AJ699">
        <v>727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</row>
    <row r="700" spans="1:44" x14ac:dyDescent="0.2">
      <c r="A700">
        <f>ROW(Source!A2419)</f>
        <v>2419</v>
      </c>
      <c r="B700">
        <v>55579150</v>
      </c>
      <c r="C700">
        <v>55579141</v>
      </c>
      <c r="D700">
        <v>52279001</v>
      </c>
      <c r="E700">
        <v>1</v>
      </c>
      <c r="F700">
        <v>1</v>
      </c>
      <c r="G700">
        <v>27</v>
      </c>
      <c r="H700">
        <v>3</v>
      </c>
      <c r="I700" t="s">
        <v>556</v>
      </c>
      <c r="J700" t="s">
        <v>557</v>
      </c>
      <c r="K700" t="s">
        <v>558</v>
      </c>
      <c r="L700">
        <v>1339</v>
      </c>
      <c r="N700">
        <v>1007</v>
      </c>
      <c r="O700" t="s">
        <v>175</v>
      </c>
      <c r="P700" t="s">
        <v>175</v>
      </c>
      <c r="Q700">
        <v>1</v>
      </c>
      <c r="X700">
        <v>7.6999999999999999E-2</v>
      </c>
      <c r="Y700">
        <v>35.25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 t="s">
        <v>3</v>
      </c>
      <c r="AG700">
        <v>7.6999999999999999E-2</v>
      </c>
      <c r="AH700">
        <v>2</v>
      </c>
      <c r="AI700">
        <v>55579145</v>
      </c>
      <c r="AJ700">
        <v>728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</row>
    <row r="701" spans="1:44" x14ac:dyDescent="0.2">
      <c r="A701">
        <f>ROW(Source!A2419)</f>
        <v>2419</v>
      </c>
      <c r="B701">
        <v>55579151</v>
      </c>
      <c r="C701">
        <v>55579141</v>
      </c>
      <c r="D701">
        <v>52281688</v>
      </c>
      <c r="E701">
        <v>1</v>
      </c>
      <c r="F701">
        <v>1</v>
      </c>
      <c r="G701">
        <v>27</v>
      </c>
      <c r="H701">
        <v>3</v>
      </c>
      <c r="I701" t="s">
        <v>270</v>
      </c>
      <c r="J701" t="s">
        <v>272</v>
      </c>
      <c r="K701" t="s">
        <v>271</v>
      </c>
      <c r="L701">
        <v>1354</v>
      </c>
      <c r="N701">
        <v>1010</v>
      </c>
      <c r="O701" t="s">
        <v>180</v>
      </c>
      <c r="P701" t="s">
        <v>180</v>
      </c>
      <c r="Q701">
        <v>1</v>
      </c>
      <c r="X701">
        <v>10</v>
      </c>
      <c r="Y701">
        <v>236.53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 t="s">
        <v>3</v>
      </c>
      <c r="AG701">
        <v>10</v>
      </c>
      <c r="AH701">
        <v>2</v>
      </c>
      <c r="AI701">
        <v>55579146</v>
      </c>
      <c r="AJ701">
        <v>729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</row>
    <row r="702" spans="1:44" x14ac:dyDescent="0.2">
      <c r="A702">
        <f>ROW(Source!A2421)</f>
        <v>2421</v>
      </c>
      <c r="B702">
        <v>55579159</v>
      </c>
      <c r="C702">
        <v>55579153</v>
      </c>
      <c r="D702">
        <v>52263930</v>
      </c>
      <c r="E702">
        <v>27</v>
      </c>
      <c r="F702">
        <v>1</v>
      </c>
      <c r="G702">
        <v>27</v>
      </c>
      <c r="H702">
        <v>1</v>
      </c>
      <c r="I702" t="s">
        <v>530</v>
      </c>
      <c r="J702" t="s">
        <v>3</v>
      </c>
      <c r="K702" t="s">
        <v>531</v>
      </c>
      <c r="L702">
        <v>1191</v>
      </c>
      <c r="N702">
        <v>1013</v>
      </c>
      <c r="O702" t="s">
        <v>532</v>
      </c>
      <c r="P702" t="s">
        <v>532</v>
      </c>
      <c r="Q702">
        <v>1</v>
      </c>
      <c r="X702">
        <v>6.22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1</v>
      </c>
      <c r="AF702" t="s">
        <v>3</v>
      </c>
      <c r="AG702">
        <v>6.22</v>
      </c>
      <c r="AH702">
        <v>2</v>
      </c>
      <c r="AI702">
        <v>55579154</v>
      </c>
      <c r="AJ702">
        <v>730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</row>
    <row r="703" spans="1:44" x14ac:dyDescent="0.2">
      <c r="A703">
        <f>ROW(Source!A2421)</f>
        <v>2421</v>
      </c>
      <c r="B703">
        <v>55579160</v>
      </c>
      <c r="C703">
        <v>55579153</v>
      </c>
      <c r="D703">
        <v>52278256</v>
      </c>
      <c r="E703">
        <v>1</v>
      </c>
      <c r="F703">
        <v>1</v>
      </c>
      <c r="G703">
        <v>27</v>
      </c>
      <c r="H703">
        <v>3</v>
      </c>
      <c r="I703" t="s">
        <v>550</v>
      </c>
      <c r="J703" t="s">
        <v>551</v>
      </c>
      <c r="K703" t="s">
        <v>552</v>
      </c>
      <c r="L703">
        <v>1339</v>
      </c>
      <c r="N703">
        <v>1007</v>
      </c>
      <c r="O703" t="s">
        <v>175</v>
      </c>
      <c r="P703" t="s">
        <v>175</v>
      </c>
      <c r="Q703">
        <v>1</v>
      </c>
      <c r="X703">
        <v>0.29899999999999999</v>
      </c>
      <c r="Y703">
        <v>590.78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 t="s">
        <v>3</v>
      </c>
      <c r="AG703">
        <v>0.29899999999999999</v>
      </c>
      <c r="AH703">
        <v>2</v>
      </c>
      <c r="AI703">
        <v>55579155</v>
      </c>
      <c r="AJ703">
        <v>731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</row>
    <row r="704" spans="1:44" x14ac:dyDescent="0.2">
      <c r="A704">
        <f>ROW(Source!A2421)</f>
        <v>2421</v>
      </c>
      <c r="B704">
        <v>55579161</v>
      </c>
      <c r="C704">
        <v>55579153</v>
      </c>
      <c r="D704">
        <v>52277204</v>
      </c>
      <c r="E704">
        <v>1</v>
      </c>
      <c r="F704">
        <v>1</v>
      </c>
      <c r="G704">
        <v>27</v>
      </c>
      <c r="H704">
        <v>3</v>
      </c>
      <c r="I704" t="s">
        <v>553</v>
      </c>
      <c r="J704" t="s">
        <v>554</v>
      </c>
      <c r="K704" t="s">
        <v>555</v>
      </c>
      <c r="L704">
        <v>1348</v>
      </c>
      <c r="N704">
        <v>1009</v>
      </c>
      <c r="O704" t="s">
        <v>120</v>
      </c>
      <c r="P704" t="s">
        <v>120</v>
      </c>
      <c r="Q704">
        <v>1000</v>
      </c>
      <c r="X704">
        <v>0.107</v>
      </c>
      <c r="Y704">
        <v>4207.5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 t="s">
        <v>3</v>
      </c>
      <c r="AG704">
        <v>0.107</v>
      </c>
      <c r="AH704">
        <v>2</v>
      </c>
      <c r="AI704">
        <v>55579156</v>
      </c>
      <c r="AJ704">
        <v>732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</row>
    <row r="705" spans="1:44" x14ac:dyDescent="0.2">
      <c r="A705">
        <f>ROW(Source!A2421)</f>
        <v>2421</v>
      </c>
      <c r="B705">
        <v>55579162</v>
      </c>
      <c r="C705">
        <v>55579153</v>
      </c>
      <c r="D705">
        <v>52279001</v>
      </c>
      <c r="E705">
        <v>1</v>
      </c>
      <c r="F705">
        <v>1</v>
      </c>
      <c r="G705">
        <v>27</v>
      </c>
      <c r="H705">
        <v>3</v>
      </c>
      <c r="I705" t="s">
        <v>556</v>
      </c>
      <c r="J705" t="s">
        <v>557</v>
      </c>
      <c r="K705" t="s">
        <v>558</v>
      </c>
      <c r="L705">
        <v>1339</v>
      </c>
      <c r="N705">
        <v>1007</v>
      </c>
      <c r="O705" t="s">
        <v>175</v>
      </c>
      <c r="P705" t="s">
        <v>175</v>
      </c>
      <c r="Q705">
        <v>1</v>
      </c>
      <c r="X705">
        <v>7.6999999999999999E-2</v>
      </c>
      <c r="Y705">
        <v>35.25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 t="s">
        <v>3</v>
      </c>
      <c r="AG705">
        <v>7.6999999999999999E-2</v>
      </c>
      <c r="AH705">
        <v>2</v>
      </c>
      <c r="AI705">
        <v>55579157</v>
      </c>
      <c r="AJ705">
        <v>733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</row>
    <row r="706" spans="1:44" x14ac:dyDescent="0.2">
      <c r="A706">
        <f>ROW(Source!A2421)</f>
        <v>2421</v>
      </c>
      <c r="B706">
        <v>55579163</v>
      </c>
      <c r="C706">
        <v>55579153</v>
      </c>
      <c r="D706">
        <v>52281688</v>
      </c>
      <c r="E706">
        <v>1</v>
      </c>
      <c r="F706">
        <v>1</v>
      </c>
      <c r="G706">
        <v>27</v>
      </c>
      <c r="H706">
        <v>3</v>
      </c>
      <c r="I706" t="s">
        <v>270</v>
      </c>
      <c r="J706" t="s">
        <v>272</v>
      </c>
      <c r="K706" t="s">
        <v>271</v>
      </c>
      <c r="L706">
        <v>1354</v>
      </c>
      <c r="N706">
        <v>1010</v>
      </c>
      <c r="O706" t="s">
        <v>180</v>
      </c>
      <c r="P706" t="s">
        <v>180</v>
      </c>
      <c r="Q706">
        <v>1</v>
      </c>
      <c r="X706">
        <v>10</v>
      </c>
      <c r="Y706">
        <v>236.53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 t="s">
        <v>3</v>
      </c>
      <c r="AG706">
        <v>10</v>
      </c>
      <c r="AH706">
        <v>2</v>
      </c>
      <c r="AI706">
        <v>55579158</v>
      </c>
      <c r="AJ706">
        <v>734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</row>
    <row r="707" spans="1:44" x14ac:dyDescent="0.2">
      <c r="A707">
        <f>ROW(Source!A2423)</f>
        <v>2423</v>
      </c>
      <c r="B707">
        <v>55579171</v>
      </c>
      <c r="C707">
        <v>55579165</v>
      </c>
      <c r="D707">
        <v>52263930</v>
      </c>
      <c r="E707">
        <v>27</v>
      </c>
      <c r="F707">
        <v>1</v>
      </c>
      <c r="G707">
        <v>27</v>
      </c>
      <c r="H707">
        <v>1</v>
      </c>
      <c r="I707" t="s">
        <v>530</v>
      </c>
      <c r="J707" t="s">
        <v>3</v>
      </c>
      <c r="K707" t="s">
        <v>531</v>
      </c>
      <c r="L707">
        <v>1191</v>
      </c>
      <c r="N707">
        <v>1013</v>
      </c>
      <c r="O707" t="s">
        <v>532</v>
      </c>
      <c r="P707" t="s">
        <v>532</v>
      </c>
      <c r="Q707">
        <v>1</v>
      </c>
      <c r="X707">
        <v>6.22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 t="s">
        <v>3</v>
      </c>
      <c r="AG707">
        <v>6.22</v>
      </c>
      <c r="AH707">
        <v>2</v>
      </c>
      <c r="AI707">
        <v>55579166</v>
      </c>
      <c r="AJ707">
        <v>735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</row>
    <row r="708" spans="1:44" x14ac:dyDescent="0.2">
      <c r="A708">
        <f>ROW(Source!A2423)</f>
        <v>2423</v>
      </c>
      <c r="B708">
        <v>55579172</v>
      </c>
      <c r="C708">
        <v>55579165</v>
      </c>
      <c r="D708">
        <v>52278256</v>
      </c>
      <c r="E708">
        <v>1</v>
      </c>
      <c r="F708">
        <v>1</v>
      </c>
      <c r="G708">
        <v>27</v>
      </c>
      <c r="H708">
        <v>3</v>
      </c>
      <c r="I708" t="s">
        <v>550</v>
      </c>
      <c r="J708" t="s">
        <v>551</v>
      </c>
      <c r="K708" t="s">
        <v>552</v>
      </c>
      <c r="L708">
        <v>1339</v>
      </c>
      <c r="N708">
        <v>1007</v>
      </c>
      <c r="O708" t="s">
        <v>175</v>
      </c>
      <c r="P708" t="s">
        <v>175</v>
      </c>
      <c r="Q708">
        <v>1</v>
      </c>
      <c r="X708">
        <v>0.29899999999999999</v>
      </c>
      <c r="Y708">
        <v>590.78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 t="s">
        <v>3</v>
      </c>
      <c r="AG708">
        <v>0.29899999999999999</v>
      </c>
      <c r="AH708">
        <v>2</v>
      </c>
      <c r="AI708">
        <v>55579167</v>
      </c>
      <c r="AJ708">
        <v>736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</row>
    <row r="709" spans="1:44" x14ac:dyDescent="0.2">
      <c r="A709">
        <f>ROW(Source!A2423)</f>
        <v>2423</v>
      </c>
      <c r="B709">
        <v>55579173</v>
      </c>
      <c r="C709">
        <v>55579165</v>
      </c>
      <c r="D709">
        <v>52277204</v>
      </c>
      <c r="E709">
        <v>1</v>
      </c>
      <c r="F709">
        <v>1</v>
      </c>
      <c r="G709">
        <v>27</v>
      </c>
      <c r="H709">
        <v>3</v>
      </c>
      <c r="I709" t="s">
        <v>553</v>
      </c>
      <c r="J709" t="s">
        <v>554</v>
      </c>
      <c r="K709" t="s">
        <v>555</v>
      </c>
      <c r="L709">
        <v>1348</v>
      </c>
      <c r="N709">
        <v>1009</v>
      </c>
      <c r="O709" t="s">
        <v>120</v>
      </c>
      <c r="P709" t="s">
        <v>120</v>
      </c>
      <c r="Q709">
        <v>1000</v>
      </c>
      <c r="X709">
        <v>0.107</v>
      </c>
      <c r="Y709">
        <v>4207.5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 t="s">
        <v>3</v>
      </c>
      <c r="AG709">
        <v>0.107</v>
      </c>
      <c r="AH709">
        <v>2</v>
      </c>
      <c r="AI709">
        <v>55579168</v>
      </c>
      <c r="AJ709">
        <v>737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</row>
    <row r="710" spans="1:44" x14ac:dyDescent="0.2">
      <c r="A710">
        <f>ROW(Source!A2423)</f>
        <v>2423</v>
      </c>
      <c r="B710">
        <v>55579174</v>
      </c>
      <c r="C710">
        <v>55579165</v>
      </c>
      <c r="D710">
        <v>52279001</v>
      </c>
      <c r="E710">
        <v>1</v>
      </c>
      <c r="F710">
        <v>1</v>
      </c>
      <c r="G710">
        <v>27</v>
      </c>
      <c r="H710">
        <v>3</v>
      </c>
      <c r="I710" t="s">
        <v>556</v>
      </c>
      <c r="J710" t="s">
        <v>557</v>
      </c>
      <c r="K710" t="s">
        <v>558</v>
      </c>
      <c r="L710">
        <v>1339</v>
      </c>
      <c r="N710">
        <v>1007</v>
      </c>
      <c r="O710" t="s">
        <v>175</v>
      </c>
      <c r="P710" t="s">
        <v>175</v>
      </c>
      <c r="Q710">
        <v>1</v>
      </c>
      <c r="X710">
        <v>7.6999999999999999E-2</v>
      </c>
      <c r="Y710">
        <v>35.25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 t="s">
        <v>3</v>
      </c>
      <c r="AG710">
        <v>7.6999999999999999E-2</v>
      </c>
      <c r="AH710">
        <v>2</v>
      </c>
      <c r="AI710">
        <v>55579169</v>
      </c>
      <c r="AJ710">
        <v>738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</row>
    <row r="711" spans="1:44" x14ac:dyDescent="0.2">
      <c r="A711">
        <f>ROW(Source!A2423)</f>
        <v>2423</v>
      </c>
      <c r="B711">
        <v>55579175</v>
      </c>
      <c r="C711">
        <v>55579165</v>
      </c>
      <c r="D711">
        <v>52281688</v>
      </c>
      <c r="E711">
        <v>1</v>
      </c>
      <c r="F711">
        <v>1</v>
      </c>
      <c r="G711">
        <v>27</v>
      </c>
      <c r="H711">
        <v>3</v>
      </c>
      <c r="I711" t="s">
        <v>270</v>
      </c>
      <c r="J711" t="s">
        <v>272</v>
      </c>
      <c r="K711" t="s">
        <v>271</v>
      </c>
      <c r="L711">
        <v>1354</v>
      </c>
      <c r="N711">
        <v>1010</v>
      </c>
      <c r="O711" t="s">
        <v>180</v>
      </c>
      <c r="P711" t="s">
        <v>180</v>
      </c>
      <c r="Q711">
        <v>1</v>
      </c>
      <c r="X711">
        <v>10</v>
      </c>
      <c r="Y711">
        <v>236.53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 t="s">
        <v>3</v>
      </c>
      <c r="AG711">
        <v>10</v>
      </c>
      <c r="AH711">
        <v>2</v>
      </c>
      <c r="AI711">
        <v>55579170</v>
      </c>
      <c r="AJ711">
        <v>739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</row>
    <row r="712" spans="1:44" x14ac:dyDescent="0.2">
      <c r="A712">
        <f>ROW(Source!A2425)</f>
        <v>2425</v>
      </c>
      <c r="B712">
        <v>55579183</v>
      </c>
      <c r="C712">
        <v>55579177</v>
      </c>
      <c r="D712">
        <v>52263930</v>
      </c>
      <c r="E712">
        <v>27</v>
      </c>
      <c r="F712">
        <v>1</v>
      </c>
      <c r="G712">
        <v>27</v>
      </c>
      <c r="H712">
        <v>1</v>
      </c>
      <c r="I712" t="s">
        <v>530</v>
      </c>
      <c r="J712" t="s">
        <v>3</v>
      </c>
      <c r="K712" t="s">
        <v>531</v>
      </c>
      <c r="L712">
        <v>1191</v>
      </c>
      <c r="N712">
        <v>1013</v>
      </c>
      <c r="O712" t="s">
        <v>532</v>
      </c>
      <c r="P712" t="s">
        <v>532</v>
      </c>
      <c r="Q712">
        <v>1</v>
      </c>
      <c r="X712">
        <v>6.22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 t="s">
        <v>3</v>
      </c>
      <c r="AG712">
        <v>6.22</v>
      </c>
      <c r="AH712">
        <v>2</v>
      </c>
      <c r="AI712">
        <v>55579178</v>
      </c>
      <c r="AJ712">
        <v>740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</row>
    <row r="713" spans="1:44" x14ac:dyDescent="0.2">
      <c r="A713">
        <f>ROW(Source!A2425)</f>
        <v>2425</v>
      </c>
      <c r="B713">
        <v>55579184</v>
      </c>
      <c r="C713">
        <v>55579177</v>
      </c>
      <c r="D713">
        <v>52278256</v>
      </c>
      <c r="E713">
        <v>1</v>
      </c>
      <c r="F713">
        <v>1</v>
      </c>
      <c r="G713">
        <v>27</v>
      </c>
      <c r="H713">
        <v>3</v>
      </c>
      <c r="I713" t="s">
        <v>550</v>
      </c>
      <c r="J713" t="s">
        <v>551</v>
      </c>
      <c r="K713" t="s">
        <v>552</v>
      </c>
      <c r="L713">
        <v>1339</v>
      </c>
      <c r="N713">
        <v>1007</v>
      </c>
      <c r="O713" t="s">
        <v>175</v>
      </c>
      <c r="P713" t="s">
        <v>175</v>
      </c>
      <c r="Q713">
        <v>1</v>
      </c>
      <c r="X713">
        <v>0.29899999999999999</v>
      </c>
      <c r="Y713">
        <v>590.78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 t="s">
        <v>3</v>
      </c>
      <c r="AG713">
        <v>0.29899999999999999</v>
      </c>
      <c r="AH713">
        <v>2</v>
      </c>
      <c r="AI713">
        <v>55579179</v>
      </c>
      <c r="AJ713">
        <v>741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 x14ac:dyDescent="0.2">
      <c r="A714">
        <f>ROW(Source!A2425)</f>
        <v>2425</v>
      </c>
      <c r="B714">
        <v>55579185</v>
      </c>
      <c r="C714">
        <v>55579177</v>
      </c>
      <c r="D714">
        <v>52277204</v>
      </c>
      <c r="E714">
        <v>1</v>
      </c>
      <c r="F714">
        <v>1</v>
      </c>
      <c r="G714">
        <v>27</v>
      </c>
      <c r="H714">
        <v>3</v>
      </c>
      <c r="I714" t="s">
        <v>553</v>
      </c>
      <c r="J714" t="s">
        <v>554</v>
      </c>
      <c r="K714" t="s">
        <v>555</v>
      </c>
      <c r="L714">
        <v>1348</v>
      </c>
      <c r="N714">
        <v>1009</v>
      </c>
      <c r="O714" t="s">
        <v>120</v>
      </c>
      <c r="P714" t="s">
        <v>120</v>
      </c>
      <c r="Q714">
        <v>1000</v>
      </c>
      <c r="X714">
        <v>0.107</v>
      </c>
      <c r="Y714">
        <v>4207.5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 t="s">
        <v>3</v>
      </c>
      <c r="AG714">
        <v>0.107</v>
      </c>
      <c r="AH714">
        <v>2</v>
      </c>
      <c r="AI714">
        <v>55579180</v>
      </c>
      <c r="AJ714">
        <v>742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</row>
    <row r="715" spans="1:44" x14ac:dyDescent="0.2">
      <c r="A715">
        <f>ROW(Source!A2425)</f>
        <v>2425</v>
      </c>
      <c r="B715">
        <v>55579186</v>
      </c>
      <c r="C715">
        <v>55579177</v>
      </c>
      <c r="D715">
        <v>52279001</v>
      </c>
      <c r="E715">
        <v>1</v>
      </c>
      <c r="F715">
        <v>1</v>
      </c>
      <c r="G715">
        <v>27</v>
      </c>
      <c r="H715">
        <v>3</v>
      </c>
      <c r="I715" t="s">
        <v>556</v>
      </c>
      <c r="J715" t="s">
        <v>557</v>
      </c>
      <c r="K715" t="s">
        <v>558</v>
      </c>
      <c r="L715">
        <v>1339</v>
      </c>
      <c r="N715">
        <v>1007</v>
      </c>
      <c r="O715" t="s">
        <v>175</v>
      </c>
      <c r="P715" t="s">
        <v>175</v>
      </c>
      <c r="Q715">
        <v>1</v>
      </c>
      <c r="X715">
        <v>7.6999999999999999E-2</v>
      </c>
      <c r="Y715">
        <v>35.25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 t="s">
        <v>3</v>
      </c>
      <c r="AG715">
        <v>7.6999999999999999E-2</v>
      </c>
      <c r="AH715">
        <v>2</v>
      </c>
      <c r="AI715">
        <v>55579181</v>
      </c>
      <c r="AJ715">
        <v>743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 x14ac:dyDescent="0.2">
      <c r="A716">
        <f>ROW(Source!A2425)</f>
        <v>2425</v>
      </c>
      <c r="B716">
        <v>55579187</v>
      </c>
      <c r="C716">
        <v>55579177</v>
      </c>
      <c r="D716">
        <v>52281688</v>
      </c>
      <c r="E716">
        <v>1</v>
      </c>
      <c r="F716">
        <v>1</v>
      </c>
      <c r="G716">
        <v>27</v>
      </c>
      <c r="H716">
        <v>3</v>
      </c>
      <c r="I716" t="s">
        <v>270</v>
      </c>
      <c r="J716" t="s">
        <v>272</v>
      </c>
      <c r="K716" t="s">
        <v>271</v>
      </c>
      <c r="L716">
        <v>1354</v>
      </c>
      <c r="N716">
        <v>1010</v>
      </c>
      <c r="O716" t="s">
        <v>180</v>
      </c>
      <c r="P716" t="s">
        <v>180</v>
      </c>
      <c r="Q716">
        <v>1</v>
      </c>
      <c r="X716">
        <v>10</v>
      </c>
      <c r="Y716">
        <v>236.53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 t="s">
        <v>3</v>
      </c>
      <c r="AG716">
        <v>10</v>
      </c>
      <c r="AH716">
        <v>2</v>
      </c>
      <c r="AI716">
        <v>55579182</v>
      </c>
      <c r="AJ716">
        <v>744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 x14ac:dyDescent="0.2">
      <c r="A717">
        <f>ROW(Source!A2427)</f>
        <v>2427</v>
      </c>
      <c r="B717">
        <v>55579195</v>
      </c>
      <c r="C717">
        <v>55579189</v>
      </c>
      <c r="D717">
        <v>52263930</v>
      </c>
      <c r="E717">
        <v>27</v>
      </c>
      <c r="F717">
        <v>1</v>
      </c>
      <c r="G717">
        <v>27</v>
      </c>
      <c r="H717">
        <v>1</v>
      </c>
      <c r="I717" t="s">
        <v>530</v>
      </c>
      <c r="J717" t="s">
        <v>3</v>
      </c>
      <c r="K717" t="s">
        <v>531</v>
      </c>
      <c r="L717">
        <v>1191</v>
      </c>
      <c r="N717">
        <v>1013</v>
      </c>
      <c r="O717" t="s">
        <v>532</v>
      </c>
      <c r="P717" t="s">
        <v>532</v>
      </c>
      <c r="Q717">
        <v>1</v>
      </c>
      <c r="X717">
        <v>6.22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 t="s">
        <v>3</v>
      </c>
      <c r="AG717">
        <v>6.22</v>
      </c>
      <c r="AH717">
        <v>2</v>
      </c>
      <c r="AI717">
        <v>55579190</v>
      </c>
      <c r="AJ717">
        <v>745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</row>
    <row r="718" spans="1:44" x14ac:dyDescent="0.2">
      <c r="A718">
        <f>ROW(Source!A2427)</f>
        <v>2427</v>
      </c>
      <c r="B718">
        <v>55579196</v>
      </c>
      <c r="C718">
        <v>55579189</v>
      </c>
      <c r="D718">
        <v>52278256</v>
      </c>
      <c r="E718">
        <v>1</v>
      </c>
      <c r="F718">
        <v>1</v>
      </c>
      <c r="G718">
        <v>27</v>
      </c>
      <c r="H718">
        <v>3</v>
      </c>
      <c r="I718" t="s">
        <v>550</v>
      </c>
      <c r="J718" t="s">
        <v>551</v>
      </c>
      <c r="K718" t="s">
        <v>552</v>
      </c>
      <c r="L718">
        <v>1339</v>
      </c>
      <c r="N718">
        <v>1007</v>
      </c>
      <c r="O718" t="s">
        <v>175</v>
      </c>
      <c r="P718" t="s">
        <v>175</v>
      </c>
      <c r="Q718">
        <v>1</v>
      </c>
      <c r="X718">
        <v>0.29899999999999999</v>
      </c>
      <c r="Y718">
        <v>590.78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 t="s">
        <v>3</v>
      </c>
      <c r="AG718">
        <v>0.29899999999999999</v>
      </c>
      <c r="AH718">
        <v>2</v>
      </c>
      <c r="AI718">
        <v>55579191</v>
      </c>
      <c r="AJ718">
        <v>746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</row>
    <row r="719" spans="1:44" x14ac:dyDescent="0.2">
      <c r="A719">
        <f>ROW(Source!A2427)</f>
        <v>2427</v>
      </c>
      <c r="B719">
        <v>55579197</v>
      </c>
      <c r="C719">
        <v>55579189</v>
      </c>
      <c r="D719">
        <v>52277204</v>
      </c>
      <c r="E719">
        <v>1</v>
      </c>
      <c r="F719">
        <v>1</v>
      </c>
      <c r="G719">
        <v>27</v>
      </c>
      <c r="H719">
        <v>3</v>
      </c>
      <c r="I719" t="s">
        <v>553</v>
      </c>
      <c r="J719" t="s">
        <v>554</v>
      </c>
      <c r="K719" t="s">
        <v>555</v>
      </c>
      <c r="L719">
        <v>1348</v>
      </c>
      <c r="N719">
        <v>1009</v>
      </c>
      <c r="O719" t="s">
        <v>120</v>
      </c>
      <c r="P719" t="s">
        <v>120</v>
      </c>
      <c r="Q719">
        <v>1000</v>
      </c>
      <c r="X719">
        <v>0.107</v>
      </c>
      <c r="Y719">
        <v>4207.5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 t="s">
        <v>3</v>
      </c>
      <c r="AG719">
        <v>0.107</v>
      </c>
      <c r="AH719">
        <v>2</v>
      </c>
      <c r="AI719">
        <v>55579192</v>
      </c>
      <c r="AJ719">
        <v>747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 x14ac:dyDescent="0.2">
      <c r="A720">
        <f>ROW(Source!A2427)</f>
        <v>2427</v>
      </c>
      <c r="B720">
        <v>55579198</v>
      </c>
      <c r="C720">
        <v>55579189</v>
      </c>
      <c r="D720">
        <v>52279001</v>
      </c>
      <c r="E720">
        <v>1</v>
      </c>
      <c r="F720">
        <v>1</v>
      </c>
      <c r="G720">
        <v>27</v>
      </c>
      <c r="H720">
        <v>3</v>
      </c>
      <c r="I720" t="s">
        <v>556</v>
      </c>
      <c r="J720" t="s">
        <v>557</v>
      </c>
      <c r="K720" t="s">
        <v>558</v>
      </c>
      <c r="L720">
        <v>1339</v>
      </c>
      <c r="N720">
        <v>1007</v>
      </c>
      <c r="O720" t="s">
        <v>175</v>
      </c>
      <c r="P720" t="s">
        <v>175</v>
      </c>
      <c r="Q720">
        <v>1</v>
      </c>
      <c r="X720">
        <v>7.6999999999999999E-2</v>
      </c>
      <c r="Y720">
        <v>35.25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 t="s">
        <v>3</v>
      </c>
      <c r="AG720">
        <v>7.6999999999999999E-2</v>
      </c>
      <c r="AH720">
        <v>2</v>
      </c>
      <c r="AI720">
        <v>55579193</v>
      </c>
      <c r="AJ720">
        <v>748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</row>
    <row r="721" spans="1:44" x14ac:dyDescent="0.2">
      <c r="A721">
        <f>ROW(Source!A2427)</f>
        <v>2427</v>
      </c>
      <c r="B721">
        <v>55579199</v>
      </c>
      <c r="C721">
        <v>55579189</v>
      </c>
      <c r="D721">
        <v>52281688</v>
      </c>
      <c r="E721">
        <v>1</v>
      </c>
      <c r="F721">
        <v>1</v>
      </c>
      <c r="G721">
        <v>27</v>
      </c>
      <c r="H721">
        <v>3</v>
      </c>
      <c r="I721" t="s">
        <v>270</v>
      </c>
      <c r="J721" t="s">
        <v>272</v>
      </c>
      <c r="K721" t="s">
        <v>271</v>
      </c>
      <c r="L721">
        <v>1354</v>
      </c>
      <c r="N721">
        <v>1010</v>
      </c>
      <c r="O721" t="s">
        <v>180</v>
      </c>
      <c r="P721" t="s">
        <v>180</v>
      </c>
      <c r="Q721">
        <v>1</v>
      </c>
      <c r="X721">
        <v>10</v>
      </c>
      <c r="Y721">
        <v>236.53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 t="s">
        <v>3</v>
      </c>
      <c r="AG721">
        <v>10</v>
      </c>
      <c r="AH721">
        <v>2</v>
      </c>
      <c r="AI721">
        <v>55579194</v>
      </c>
      <c r="AJ721">
        <v>749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 x14ac:dyDescent="0.2">
      <c r="A722">
        <f>ROW(Source!A2429)</f>
        <v>2429</v>
      </c>
      <c r="B722">
        <v>55579207</v>
      </c>
      <c r="C722">
        <v>55579201</v>
      </c>
      <c r="D722">
        <v>52263930</v>
      </c>
      <c r="E722">
        <v>27</v>
      </c>
      <c r="F722">
        <v>1</v>
      </c>
      <c r="G722">
        <v>27</v>
      </c>
      <c r="H722">
        <v>1</v>
      </c>
      <c r="I722" t="s">
        <v>530</v>
      </c>
      <c r="J722" t="s">
        <v>3</v>
      </c>
      <c r="K722" t="s">
        <v>531</v>
      </c>
      <c r="L722">
        <v>1191</v>
      </c>
      <c r="N722">
        <v>1013</v>
      </c>
      <c r="O722" t="s">
        <v>532</v>
      </c>
      <c r="P722" t="s">
        <v>532</v>
      </c>
      <c r="Q722">
        <v>1</v>
      </c>
      <c r="X722">
        <v>6.22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1</v>
      </c>
      <c r="AF722" t="s">
        <v>3</v>
      </c>
      <c r="AG722">
        <v>6.22</v>
      </c>
      <c r="AH722">
        <v>2</v>
      </c>
      <c r="AI722">
        <v>55579202</v>
      </c>
      <c r="AJ722">
        <v>750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</row>
    <row r="723" spans="1:44" x14ac:dyDescent="0.2">
      <c r="A723">
        <f>ROW(Source!A2429)</f>
        <v>2429</v>
      </c>
      <c r="B723">
        <v>55579208</v>
      </c>
      <c r="C723">
        <v>55579201</v>
      </c>
      <c r="D723">
        <v>52278256</v>
      </c>
      <c r="E723">
        <v>1</v>
      </c>
      <c r="F723">
        <v>1</v>
      </c>
      <c r="G723">
        <v>27</v>
      </c>
      <c r="H723">
        <v>3</v>
      </c>
      <c r="I723" t="s">
        <v>550</v>
      </c>
      <c r="J723" t="s">
        <v>551</v>
      </c>
      <c r="K723" t="s">
        <v>552</v>
      </c>
      <c r="L723">
        <v>1339</v>
      </c>
      <c r="N723">
        <v>1007</v>
      </c>
      <c r="O723" t="s">
        <v>175</v>
      </c>
      <c r="P723" t="s">
        <v>175</v>
      </c>
      <c r="Q723">
        <v>1</v>
      </c>
      <c r="X723">
        <v>0.29899999999999999</v>
      </c>
      <c r="Y723">
        <v>590.78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 t="s">
        <v>3</v>
      </c>
      <c r="AG723">
        <v>0.29899999999999999</v>
      </c>
      <c r="AH723">
        <v>2</v>
      </c>
      <c r="AI723">
        <v>55579203</v>
      </c>
      <c r="AJ723">
        <v>751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2">
      <c r="A724">
        <f>ROW(Source!A2429)</f>
        <v>2429</v>
      </c>
      <c r="B724">
        <v>55579209</v>
      </c>
      <c r="C724">
        <v>55579201</v>
      </c>
      <c r="D724">
        <v>52277204</v>
      </c>
      <c r="E724">
        <v>1</v>
      </c>
      <c r="F724">
        <v>1</v>
      </c>
      <c r="G724">
        <v>27</v>
      </c>
      <c r="H724">
        <v>3</v>
      </c>
      <c r="I724" t="s">
        <v>553</v>
      </c>
      <c r="J724" t="s">
        <v>554</v>
      </c>
      <c r="K724" t="s">
        <v>555</v>
      </c>
      <c r="L724">
        <v>1348</v>
      </c>
      <c r="N724">
        <v>1009</v>
      </c>
      <c r="O724" t="s">
        <v>120</v>
      </c>
      <c r="P724" t="s">
        <v>120</v>
      </c>
      <c r="Q724">
        <v>1000</v>
      </c>
      <c r="X724">
        <v>0.107</v>
      </c>
      <c r="Y724">
        <v>4207.5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 t="s">
        <v>3</v>
      </c>
      <c r="AG724">
        <v>0.107</v>
      </c>
      <c r="AH724">
        <v>2</v>
      </c>
      <c r="AI724">
        <v>55579204</v>
      </c>
      <c r="AJ724">
        <v>752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</row>
    <row r="725" spans="1:44" x14ac:dyDescent="0.2">
      <c r="A725">
        <f>ROW(Source!A2429)</f>
        <v>2429</v>
      </c>
      <c r="B725">
        <v>55579210</v>
      </c>
      <c r="C725">
        <v>55579201</v>
      </c>
      <c r="D725">
        <v>52279001</v>
      </c>
      <c r="E725">
        <v>1</v>
      </c>
      <c r="F725">
        <v>1</v>
      </c>
      <c r="G725">
        <v>27</v>
      </c>
      <c r="H725">
        <v>3</v>
      </c>
      <c r="I725" t="s">
        <v>556</v>
      </c>
      <c r="J725" t="s">
        <v>557</v>
      </c>
      <c r="K725" t="s">
        <v>558</v>
      </c>
      <c r="L725">
        <v>1339</v>
      </c>
      <c r="N725">
        <v>1007</v>
      </c>
      <c r="O725" t="s">
        <v>175</v>
      </c>
      <c r="P725" t="s">
        <v>175</v>
      </c>
      <c r="Q725">
        <v>1</v>
      </c>
      <c r="X725">
        <v>7.6999999999999999E-2</v>
      </c>
      <c r="Y725">
        <v>35.25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 t="s">
        <v>3</v>
      </c>
      <c r="AG725">
        <v>7.6999999999999999E-2</v>
      </c>
      <c r="AH725">
        <v>2</v>
      </c>
      <c r="AI725">
        <v>55579205</v>
      </c>
      <c r="AJ725">
        <v>753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</row>
    <row r="726" spans="1:44" x14ac:dyDescent="0.2">
      <c r="A726">
        <f>ROW(Source!A2429)</f>
        <v>2429</v>
      </c>
      <c r="B726">
        <v>55579211</v>
      </c>
      <c r="C726">
        <v>55579201</v>
      </c>
      <c r="D726">
        <v>52281688</v>
      </c>
      <c r="E726">
        <v>1</v>
      </c>
      <c r="F726">
        <v>1</v>
      </c>
      <c r="G726">
        <v>27</v>
      </c>
      <c r="H726">
        <v>3</v>
      </c>
      <c r="I726" t="s">
        <v>270</v>
      </c>
      <c r="J726" t="s">
        <v>272</v>
      </c>
      <c r="K726" t="s">
        <v>271</v>
      </c>
      <c r="L726">
        <v>1354</v>
      </c>
      <c r="N726">
        <v>1010</v>
      </c>
      <c r="O726" t="s">
        <v>180</v>
      </c>
      <c r="P726" t="s">
        <v>180</v>
      </c>
      <c r="Q726">
        <v>1</v>
      </c>
      <c r="X726">
        <v>10</v>
      </c>
      <c r="Y726">
        <v>236.53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 t="s">
        <v>3</v>
      </c>
      <c r="AG726">
        <v>10</v>
      </c>
      <c r="AH726">
        <v>2</v>
      </c>
      <c r="AI726">
        <v>55579206</v>
      </c>
      <c r="AJ726">
        <v>754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2">
      <c r="A727">
        <f>ROW(Source!A2467)</f>
        <v>2467</v>
      </c>
      <c r="B727">
        <v>55579275</v>
      </c>
      <c r="C727">
        <v>55579269</v>
      </c>
      <c r="D727">
        <v>52263930</v>
      </c>
      <c r="E727">
        <v>27</v>
      </c>
      <c r="F727">
        <v>1</v>
      </c>
      <c r="G727">
        <v>27</v>
      </c>
      <c r="H727">
        <v>1</v>
      </c>
      <c r="I727" t="s">
        <v>530</v>
      </c>
      <c r="J727" t="s">
        <v>3</v>
      </c>
      <c r="K727" t="s">
        <v>531</v>
      </c>
      <c r="L727">
        <v>1191</v>
      </c>
      <c r="N727">
        <v>1013</v>
      </c>
      <c r="O727" t="s">
        <v>532</v>
      </c>
      <c r="P727" t="s">
        <v>532</v>
      </c>
      <c r="Q727">
        <v>1</v>
      </c>
      <c r="X727">
        <v>6.22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</v>
      </c>
      <c r="AF727" t="s">
        <v>3</v>
      </c>
      <c r="AG727">
        <v>6.22</v>
      </c>
      <c r="AH727">
        <v>2</v>
      </c>
      <c r="AI727">
        <v>55579270</v>
      </c>
      <c r="AJ727">
        <v>755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2">
      <c r="A728">
        <f>ROW(Source!A2467)</f>
        <v>2467</v>
      </c>
      <c r="B728">
        <v>55579276</v>
      </c>
      <c r="C728">
        <v>55579269</v>
      </c>
      <c r="D728">
        <v>52278256</v>
      </c>
      <c r="E728">
        <v>1</v>
      </c>
      <c r="F728">
        <v>1</v>
      </c>
      <c r="G728">
        <v>27</v>
      </c>
      <c r="H728">
        <v>3</v>
      </c>
      <c r="I728" t="s">
        <v>550</v>
      </c>
      <c r="J728" t="s">
        <v>551</v>
      </c>
      <c r="K728" t="s">
        <v>552</v>
      </c>
      <c r="L728">
        <v>1339</v>
      </c>
      <c r="N728">
        <v>1007</v>
      </c>
      <c r="O728" t="s">
        <v>175</v>
      </c>
      <c r="P728" t="s">
        <v>175</v>
      </c>
      <c r="Q728">
        <v>1</v>
      </c>
      <c r="X728">
        <v>0.29899999999999999</v>
      </c>
      <c r="Y728">
        <v>590.78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 t="s">
        <v>3</v>
      </c>
      <c r="AG728">
        <v>0.29899999999999999</v>
      </c>
      <c r="AH728">
        <v>2</v>
      </c>
      <c r="AI728">
        <v>55579271</v>
      </c>
      <c r="AJ728">
        <v>756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2">
      <c r="A729">
        <f>ROW(Source!A2467)</f>
        <v>2467</v>
      </c>
      <c r="B729">
        <v>55579277</v>
      </c>
      <c r="C729">
        <v>55579269</v>
      </c>
      <c r="D729">
        <v>52277204</v>
      </c>
      <c r="E729">
        <v>1</v>
      </c>
      <c r="F729">
        <v>1</v>
      </c>
      <c r="G729">
        <v>27</v>
      </c>
      <c r="H729">
        <v>3</v>
      </c>
      <c r="I729" t="s">
        <v>553</v>
      </c>
      <c r="J729" t="s">
        <v>554</v>
      </c>
      <c r="K729" t="s">
        <v>555</v>
      </c>
      <c r="L729">
        <v>1348</v>
      </c>
      <c r="N729">
        <v>1009</v>
      </c>
      <c r="O729" t="s">
        <v>120</v>
      </c>
      <c r="P729" t="s">
        <v>120</v>
      </c>
      <c r="Q729">
        <v>1000</v>
      </c>
      <c r="X729">
        <v>0.107</v>
      </c>
      <c r="Y729">
        <v>4207.5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 t="s">
        <v>3</v>
      </c>
      <c r="AG729">
        <v>0.107</v>
      </c>
      <c r="AH729">
        <v>2</v>
      </c>
      <c r="AI729">
        <v>55579272</v>
      </c>
      <c r="AJ729">
        <v>757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</row>
    <row r="730" spans="1:44" x14ac:dyDescent="0.2">
      <c r="A730">
        <f>ROW(Source!A2467)</f>
        <v>2467</v>
      </c>
      <c r="B730">
        <v>55579278</v>
      </c>
      <c r="C730">
        <v>55579269</v>
      </c>
      <c r="D730">
        <v>52279001</v>
      </c>
      <c r="E730">
        <v>1</v>
      </c>
      <c r="F730">
        <v>1</v>
      </c>
      <c r="G730">
        <v>27</v>
      </c>
      <c r="H730">
        <v>3</v>
      </c>
      <c r="I730" t="s">
        <v>556</v>
      </c>
      <c r="J730" t="s">
        <v>557</v>
      </c>
      <c r="K730" t="s">
        <v>558</v>
      </c>
      <c r="L730">
        <v>1339</v>
      </c>
      <c r="N730">
        <v>1007</v>
      </c>
      <c r="O730" t="s">
        <v>175</v>
      </c>
      <c r="P730" t="s">
        <v>175</v>
      </c>
      <c r="Q730">
        <v>1</v>
      </c>
      <c r="X730">
        <v>7.6999999999999999E-2</v>
      </c>
      <c r="Y730">
        <v>35.25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 t="s">
        <v>3</v>
      </c>
      <c r="AG730">
        <v>7.6999999999999999E-2</v>
      </c>
      <c r="AH730">
        <v>2</v>
      </c>
      <c r="AI730">
        <v>55579273</v>
      </c>
      <c r="AJ730">
        <v>758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</row>
    <row r="731" spans="1:44" x14ac:dyDescent="0.2">
      <c r="A731">
        <f>ROW(Source!A2467)</f>
        <v>2467</v>
      </c>
      <c r="B731">
        <v>55579279</v>
      </c>
      <c r="C731">
        <v>55579269</v>
      </c>
      <c r="D731">
        <v>52281688</v>
      </c>
      <c r="E731">
        <v>1</v>
      </c>
      <c r="F731">
        <v>1</v>
      </c>
      <c r="G731">
        <v>27</v>
      </c>
      <c r="H731">
        <v>3</v>
      </c>
      <c r="I731" t="s">
        <v>270</v>
      </c>
      <c r="J731" t="s">
        <v>272</v>
      </c>
      <c r="K731" t="s">
        <v>271</v>
      </c>
      <c r="L731">
        <v>1354</v>
      </c>
      <c r="N731">
        <v>1010</v>
      </c>
      <c r="O731" t="s">
        <v>180</v>
      </c>
      <c r="P731" t="s">
        <v>180</v>
      </c>
      <c r="Q731">
        <v>1</v>
      </c>
      <c r="X731">
        <v>10</v>
      </c>
      <c r="Y731">
        <v>236.53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 t="s">
        <v>3</v>
      </c>
      <c r="AG731">
        <v>10</v>
      </c>
      <c r="AH731">
        <v>2</v>
      </c>
      <c r="AI731">
        <v>55579274</v>
      </c>
      <c r="AJ731">
        <v>759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 x14ac:dyDescent="0.2">
      <c r="A732">
        <f>ROW(Source!A2505)</f>
        <v>2505</v>
      </c>
      <c r="B732">
        <v>55579343</v>
      </c>
      <c r="C732">
        <v>55579337</v>
      </c>
      <c r="D732">
        <v>52263930</v>
      </c>
      <c r="E732">
        <v>27</v>
      </c>
      <c r="F732">
        <v>1</v>
      </c>
      <c r="G732">
        <v>27</v>
      </c>
      <c r="H732">
        <v>1</v>
      </c>
      <c r="I732" t="s">
        <v>530</v>
      </c>
      <c r="J732" t="s">
        <v>3</v>
      </c>
      <c r="K732" t="s">
        <v>531</v>
      </c>
      <c r="L732">
        <v>1191</v>
      </c>
      <c r="N732">
        <v>1013</v>
      </c>
      <c r="O732" t="s">
        <v>532</v>
      </c>
      <c r="P732" t="s">
        <v>532</v>
      </c>
      <c r="Q732">
        <v>1</v>
      </c>
      <c r="X732">
        <v>6.22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1</v>
      </c>
      <c r="AF732" t="s">
        <v>3</v>
      </c>
      <c r="AG732">
        <v>6.22</v>
      </c>
      <c r="AH732">
        <v>2</v>
      </c>
      <c r="AI732">
        <v>55579338</v>
      </c>
      <c r="AJ732">
        <v>760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</row>
    <row r="733" spans="1:44" x14ac:dyDescent="0.2">
      <c r="A733">
        <f>ROW(Source!A2505)</f>
        <v>2505</v>
      </c>
      <c r="B733">
        <v>55579344</v>
      </c>
      <c r="C733">
        <v>55579337</v>
      </c>
      <c r="D733">
        <v>52278256</v>
      </c>
      <c r="E733">
        <v>1</v>
      </c>
      <c r="F733">
        <v>1</v>
      </c>
      <c r="G733">
        <v>27</v>
      </c>
      <c r="H733">
        <v>3</v>
      </c>
      <c r="I733" t="s">
        <v>550</v>
      </c>
      <c r="J733" t="s">
        <v>551</v>
      </c>
      <c r="K733" t="s">
        <v>552</v>
      </c>
      <c r="L733">
        <v>1339</v>
      </c>
      <c r="N733">
        <v>1007</v>
      </c>
      <c r="O733" t="s">
        <v>175</v>
      </c>
      <c r="P733" t="s">
        <v>175</v>
      </c>
      <c r="Q733">
        <v>1</v>
      </c>
      <c r="X733">
        <v>0.29899999999999999</v>
      </c>
      <c r="Y733">
        <v>590.78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 t="s">
        <v>3</v>
      </c>
      <c r="AG733">
        <v>0.29899999999999999</v>
      </c>
      <c r="AH733">
        <v>2</v>
      </c>
      <c r="AI733">
        <v>55579339</v>
      </c>
      <c r="AJ733">
        <v>761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</row>
    <row r="734" spans="1:44" x14ac:dyDescent="0.2">
      <c r="A734">
        <f>ROW(Source!A2505)</f>
        <v>2505</v>
      </c>
      <c r="B734">
        <v>55579345</v>
      </c>
      <c r="C734">
        <v>55579337</v>
      </c>
      <c r="D734">
        <v>52277204</v>
      </c>
      <c r="E734">
        <v>1</v>
      </c>
      <c r="F734">
        <v>1</v>
      </c>
      <c r="G734">
        <v>27</v>
      </c>
      <c r="H734">
        <v>3</v>
      </c>
      <c r="I734" t="s">
        <v>553</v>
      </c>
      <c r="J734" t="s">
        <v>554</v>
      </c>
      <c r="K734" t="s">
        <v>555</v>
      </c>
      <c r="L734">
        <v>1348</v>
      </c>
      <c r="N734">
        <v>1009</v>
      </c>
      <c r="O734" t="s">
        <v>120</v>
      </c>
      <c r="P734" t="s">
        <v>120</v>
      </c>
      <c r="Q734">
        <v>1000</v>
      </c>
      <c r="X734">
        <v>0.107</v>
      </c>
      <c r="Y734">
        <v>4207.5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 t="s">
        <v>3</v>
      </c>
      <c r="AG734">
        <v>0.107</v>
      </c>
      <c r="AH734">
        <v>2</v>
      </c>
      <c r="AI734">
        <v>55579340</v>
      </c>
      <c r="AJ734">
        <v>762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 x14ac:dyDescent="0.2">
      <c r="A735">
        <f>ROW(Source!A2505)</f>
        <v>2505</v>
      </c>
      <c r="B735">
        <v>55579346</v>
      </c>
      <c r="C735">
        <v>55579337</v>
      </c>
      <c r="D735">
        <v>52279001</v>
      </c>
      <c r="E735">
        <v>1</v>
      </c>
      <c r="F735">
        <v>1</v>
      </c>
      <c r="G735">
        <v>27</v>
      </c>
      <c r="H735">
        <v>3</v>
      </c>
      <c r="I735" t="s">
        <v>556</v>
      </c>
      <c r="J735" t="s">
        <v>557</v>
      </c>
      <c r="K735" t="s">
        <v>558</v>
      </c>
      <c r="L735">
        <v>1339</v>
      </c>
      <c r="N735">
        <v>1007</v>
      </c>
      <c r="O735" t="s">
        <v>175</v>
      </c>
      <c r="P735" t="s">
        <v>175</v>
      </c>
      <c r="Q735">
        <v>1</v>
      </c>
      <c r="X735">
        <v>7.6999999999999999E-2</v>
      </c>
      <c r="Y735">
        <v>35.25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 t="s">
        <v>3</v>
      </c>
      <c r="AG735">
        <v>7.6999999999999999E-2</v>
      </c>
      <c r="AH735">
        <v>2</v>
      </c>
      <c r="AI735">
        <v>55579341</v>
      </c>
      <c r="AJ735">
        <v>763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</row>
    <row r="736" spans="1:44" x14ac:dyDescent="0.2">
      <c r="A736">
        <f>ROW(Source!A2505)</f>
        <v>2505</v>
      </c>
      <c r="B736">
        <v>55579347</v>
      </c>
      <c r="C736">
        <v>55579337</v>
      </c>
      <c r="D736">
        <v>52281688</v>
      </c>
      <c r="E736">
        <v>1</v>
      </c>
      <c r="F736">
        <v>1</v>
      </c>
      <c r="G736">
        <v>27</v>
      </c>
      <c r="H736">
        <v>3</v>
      </c>
      <c r="I736" t="s">
        <v>270</v>
      </c>
      <c r="J736" t="s">
        <v>272</v>
      </c>
      <c r="K736" t="s">
        <v>271</v>
      </c>
      <c r="L736">
        <v>1354</v>
      </c>
      <c r="N736">
        <v>1010</v>
      </c>
      <c r="O736" t="s">
        <v>180</v>
      </c>
      <c r="P736" t="s">
        <v>180</v>
      </c>
      <c r="Q736">
        <v>1</v>
      </c>
      <c r="X736">
        <v>10</v>
      </c>
      <c r="Y736">
        <v>236.53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 t="s">
        <v>3</v>
      </c>
      <c r="AG736">
        <v>10</v>
      </c>
      <c r="AH736">
        <v>2</v>
      </c>
      <c r="AI736">
        <v>55579342</v>
      </c>
      <c r="AJ736">
        <v>764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</row>
    <row r="737" spans="1:44" x14ac:dyDescent="0.2">
      <c r="A737">
        <f>ROW(Source!A2578)</f>
        <v>2578</v>
      </c>
      <c r="B737">
        <v>55579467</v>
      </c>
      <c r="C737">
        <v>55579461</v>
      </c>
      <c r="D737">
        <v>52263930</v>
      </c>
      <c r="E737">
        <v>27</v>
      </c>
      <c r="F737">
        <v>1</v>
      </c>
      <c r="G737">
        <v>27</v>
      </c>
      <c r="H737">
        <v>1</v>
      </c>
      <c r="I737" t="s">
        <v>530</v>
      </c>
      <c r="J737" t="s">
        <v>3</v>
      </c>
      <c r="K737" t="s">
        <v>531</v>
      </c>
      <c r="L737">
        <v>1191</v>
      </c>
      <c r="N737">
        <v>1013</v>
      </c>
      <c r="O737" t="s">
        <v>532</v>
      </c>
      <c r="P737" t="s">
        <v>532</v>
      </c>
      <c r="Q737">
        <v>1</v>
      </c>
      <c r="X737">
        <v>6.22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1</v>
      </c>
      <c r="AF737" t="s">
        <v>3</v>
      </c>
      <c r="AG737">
        <v>6.22</v>
      </c>
      <c r="AH737">
        <v>2</v>
      </c>
      <c r="AI737">
        <v>55579462</v>
      </c>
      <c r="AJ737">
        <v>765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</row>
    <row r="738" spans="1:44" x14ac:dyDescent="0.2">
      <c r="A738">
        <f>ROW(Source!A2578)</f>
        <v>2578</v>
      </c>
      <c r="B738">
        <v>55579468</v>
      </c>
      <c r="C738">
        <v>55579461</v>
      </c>
      <c r="D738">
        <v>52278256</v>
      </c>
      <c r="E738">
        <v>1</v>
      </c>
      <c r="F738">
        <v>1</v>
      </c>
      <c r="G738">
        <v>27</v>
      </c>
      <c r="H738">
        <v>3</v>
      </c>
      <c r="I738" t="s">
        <v>550</v>
      </c>
      <c r="J738" t="s">
        <v>551</v>
      </c>
      <c r="K738" t="s">
        <v>552</v>
      </c>
      <c r="L738">
        <v>1339</v>
      </c>
      <c r="N738">
        <v>1007</v>
      </c>
      <c r="O738" t="s">
        <v>175</v>
      </c>
      <c r="P738" t="s">
        <v>175</v>
      </c>
      <c r="Q738">
        <v>1</v>
      </c>
      <c r="X738">
        <v>0.29899999999999999</v>
      </c>
      <c r="Y738">
        <v>590.78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 t="s">
        <v>3</v>
      </c>
      <c r="AG738">
        <v>0.29899999999999999</v>
      </c>
      <c r="AH738">
        <v>2</v>
      </c>
      <c r="AI738">
        <v>55579463</v>
      </c>
      <c r="AJ738">
        <v>766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2">
      <c r="A739">
        <f>ROW(Source!A2578)</f>
        <v>2578</v>
      </c>
      <c r="B739">
        <v>55579469</v>
      </c>
      <c r="C739">
        <v>55579461</v>
      </c>
      <c r="D739">
        <v>52277204</v>
      </c>
      <c r="E739">
        <v>1</v>
      </c>
      <c r="F739">
        <v>1</v>
      </c>
      <c r="G739">
        <v>27</v>
      </c>
      <c r="H739">
        <v>3</v>
      </c>
      <c r="I739" t="s">
        <v>553</v>
      </c>
      <c r="J739" t="s">
        <v>554</v>
      </c>
      <c r="K739" t="s">
        <v>555</v>
      </c>
      <c r="L739">
        <v>1348</v>
      </c>
      <c r="N739">
        <v>1009</v>
      </c>
      <c r="O739" t="s">
        <v>120</v>
      </c>
      <c r="P739" t="s">
        <v>120</v>
      </c>
      <c r="Q739">
        <v>1000</v>
      </c>
      <c r="X739">
        <v>0.107</v>
      </c>
      <c r="Y739">
        <v>4207.5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 t="s">
        <v>3</v>
      </c>
      <c r="AG739">
        <v>0.107</v>
      </c>
      <c r="AH739">
        <v>2</v>
      </c>
      <c r="AI739">
        <v>55579464</v>
      </c>
      <c r="AJ739">
        <v>767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</row>
    <row r="740" spans="1:44" x14ac:dyDescent="0.2">
      <c r="A740">
        <f>ROW(Source!A2578)</f>
        <v>2578</v>
      </c>
      <c r="B740">
        <v>55579470</v>
      </c>
      <c r="C740">
        <v>55579461</v>
      </c>
      <c r="D740">
        <v>52279001</v>
      </c>
      <c r="E740">
        <v>1</v>
      </c>
      <c r="F740">
        <v>1</v>
      </c>
      <c r="G740">
        <v>27</v>
      </c>
      <c r="H740">
        <v>3</v>
      </c>
      <c r="I740" t="s">
        <v>556</v>
      </c>
      <c r="J740" t="s">
        <v>557</v>
      </c>
      <c r="K740" t="s">
        <v>558</v>
      </c>
      <c r="L740">
        <v>1339</v>
      </c>
      <c r="N740">
        <v>1007</v>
      </c>
      <c r="O740" t="s">
        <v>175</v>
      </c>
      <c r="P740" t="s">
        <v>175</v>
      </c>
      <c r="Q740">
        <v>1</v>
      </c>
      <c r="X740">
        <v>7.6999999999999999E-2</v>
      </c>
      <c r="Y740">
        <v>35.25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 t="s">
        <v>3</v>
      </c>
      <c r="AG740">
        <v>7.6999999999999999E-2</v>
      </c>
      <c r="AH740">
        <v>2</v>
      </c>
      <c r="AI740">
        <v>55579465</v>
      </c>
      <c r="AJ740">
        <v>768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</row>
    <row r="741" spans="1:44" x14ac:dyDescent="0.2">
      <c r="A741">
        <f>ROW(Source!A2578)</f>
        <v>2578</v>
      </c>
      <c r="B741">
        <v>55579471</v>
      </c>
      <c r="C741">
        <v>55579461</v>
      </c>
      <c r="D741">
        <v>52281688</v>
      </c>
      <c r="E741">
        <v>1</v>
      </c>
      <c r="F741">
        <v>1</v>
      </c>
      <c r="G741">
        <v>27</v>
      </c>
      <c r="H741">
        <v>3</v>
      </c>
      <c r="I741" t="s">
        <v>270</v>
      </c>
      <c r="J741" t="s">
        <v>272</v>
      </c>
      <c r="K741" t="s">
        <v>271</v>
      </c>
      <c r="L741">
        <v>1354</v>
      </c>
      <c r="N741">
        <v>1010</v>
      </c>
      <c r="O741" t="s">
        <v>180</v>
      </c>
      <c r="P741" t="s">
        <v>180</v>
      </c>
      <c r="Q741">
        <v>1</v>
      </c>
      <c r="X741">
        <v>10</v>
      </c>
      <c r="Y741">
        <v>236.53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 t="s">
        <v>3</v>
      </c>
      <c r="AG741">
        <v>10</v>
      </c>
      <c r="AH741">
        <v>2</v>
      </c>
      <c r="AI741">
        <v>55579466</v>
      </c>
      <c r="AJ741">
        <v>769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</row>
    <row r="742" spans="1:44" x14ac:dyDescent="0.2">
      <c r="A742">
        <f>ROW(Source!A2620)</f>
        <v>2620</v>
      </c>
      <c r="B742">
        <v>55579589</v>
      </c>
      <c r="C742">
        <v>55579585</v>
      </c>
      <c r="D742">
        <v>52263930</v>
      </c>
      <c r="E742">
        <v>27</v>
      </c>
      <c r="F742">
        <v>1</v>
      </c>
      <c r="G742">
        <v>27</v>
      </c>
      <c r="H742">
        <v>1</v>
      </c>
      <c r="I742" t="s">
        <v>530</v>
      </c>
      <c r="J742" t="s">
        <v>3</v>
      </c>
      <c r="K742" t="s">
        <v>531</v>
      </c>
      <c r="L742">
        <v>1191</v>
      </c>
      <c r="N742">
        <v>1013</v>
      </c>
      <c r="O742" t="s">
        <v>532</v>
      </c>
      <c r="P742" t="s">
        <v>532</v>
      </c>
      <c r="Q742">
        <v>1</v>
      </c>
      <c r="X742">
        <v>1.59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1</v>
      </c>
      <c r="AF742" t="s">
        <v>3</v>
      </c>
      <c r="AG742">
        <v>1.59</v>
      </c>
      <c r="AH742">
        <v>2</v>
      </c>
      <c r="AI742">
        <v>55579586</v>
      </c>
      <c r="AJ742">
        <v>770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</row>
    <row r="743" spans="1:44" x14ac:dyDescent="0.2">
      <c r="A743">
        <f>ROW(Source!A2620)</f>
        <v>2620</v>
      </c>
      <c r="B743">
        <v>55579590</v>
      </c>
      <c r="C743">
        <v>55579585</v>
      </c>
      <c r="D743">
        <v>52276100</v>
      </c>
      <c r="E743">
        <v>1</v>
      </c>
      <c r="F743">
        <v>1</v>
      </c>
      <c r="G743">
        <v>27</v>
      </c>
      <c r="H743">
        <v>2</v>
      </c>
      <c r="I743" t="s">
        <v>617</v>
      </c>
      <c r="J743" t="s">
        <v>618</v>
      </c>
      <c r="K743" t="s">
        <v>619</v>
      </c>
      <c r="L743">
        <v>1368</v>
      </c>
      <c r="N743">
        <v>1011</v>
      </c>
      <c r="O743" t="s">
        <v>536</v>
      </c>
      <c r="P743" t="s">
        <v>536</v>
      </c>
      <c r="Q743">
        <v>1</v>
      </c>
      <c r="X743">
        <v>4.9800000000000004</v>
      </c>
      <c r="Y743">
        <v>0</v>
      </c>
      <c r="Z743">
        <v>1447.46</v>
      </c>
      <c r="AA743">
        <v>537.96</v>
      </c>
      <c r="AB743">
        <v>0</v>
      </c>
      <c r="AC743">
        <v>0</v>
      </c>
      <c r="AD743">
        <v>1</v>
      </c>
      <c r="AE743">
        <v>0</v>
      </c>
      <c r="AF743" t="s">
        <v>3</v>
      </c>
      <c r="AG743">
        <v>4.9800000000000004</v>
      </c>
      <c r="AH743">
        <v>2</v>
      </c>
      <c r="AI743">
        <v>55579587</v>
      </c>
      <c r="AJ743">
        <v>771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 x14ac:dyDescent="0.2">
      <c r="A744">
        <f>ROW(Source!A2620)</f>
        <v>2620</v>
      </c>
      <c r="B744">
        <v>55579591</v>
      </c>
      <c r="C744">
        <v>55579585</v>
      </c>
      <c r="D744">
        <v>52276123</v>
      </c>
      <c r="E744">
        <v>1</v>
      </c>
      <c r="F744">
        <v>1</v>
      </c>
      <c r="G744">
        <v>27</v>
      </c>
      <c r="H744">
        <v>2</v>
      </c>
      <c r="I744" t="s">
        <v>620</v>
      </c>
      <c r="J744" t="s">
        <v>621</v>
      </c>
      <c r="K744" t="s">
        <v>622</v>
      </c>
      <c r="L744">
        <v>1368</v>
      </c>
      <c r="N744">
        <v>1011</v>
      </c>
      <c r="O744" t="s">
        <v>536</v>
      </c>
      <c r="P744" t="s">
        <v>536</v>
      </c>
      <c r="Q744">
        <v>1</v>
      </c>
      <c r="X744">
        <v>1.25</v>
      </c>
      <c r="Y744">
        <v>0</v>
      </c>
      <c r="Z744">
        <v>1035.49</v>
      </c>
      <c r="AA744">
        <v>465.1</v>
      </c>
      <c r="AB744">
        <v>0</v>
      </c>
      <c r="AC744">
        <v>0</v>
      </c>
      <c r="AD744">
        <v>1</v>
      </c>
      <c r="AE744">
        <v>0</v>
      </c>
      <c r="AF744" t="s">
        <v>3</v>
      </c>
      <c r="AG744">
        <v>1.25</v>
      </c>
      <c r="AH744">
        <v>2</v>
      </c>
      <c r="AI744">
        <v>55579588</v>
      </c>
      <c r="AJ744">
        <v>772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 x14ac:dyDescent="0.2">
      <c r="A745">
        <f>ROW(Source!A2621)</f>
        <v>2621</v>
      </c>
      <c r="B745">
        <v>55579594</v>
      </c>
      <c r="C745">
        <v>55579592</v>
      </c>
      <c r="D745">
        <v>52263930</v>
      </c>
      <c r="E745">
        <v>27</v>
      </c>
      <c r="F745">
        <v>1</v>
      </c>
      <c r="G745">
        <v>27</v>
      </c>
      <c r="H745">
        <v>1</v>
      </c>
      <c r="I745" t="s">
        <v>530</v>
      </c>
      <c r="J745" t="s">
        <v>3</v>
      </c>
      <c r="K745" t="s">
        <v>531</v>
      </c>
      <c r="L745">
        <v>1191</v>
      </c>
      <c r="N745">
        <v>1013</v>
      </c>
      <c r="O745" t="s">
        <v>532</v>
      </c>
      <c r="P745" t="s">
        <v>532</v>
      </c>
      <c r="Q745">
        <v>1</v>
      </c>
      <c r="X745">
        <v>221.6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 t="s">
        <v>3</v>
      </c>
      <c r="AG745">
        <v>221.6</v>
      </c>
      <c r="AH745">
        <v>2</v>
      </c>
      <c r="AI745">
        <v>55579593</v>
      </c>
      <c r="AJ745">
        <v>773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2">
      <c r="A746">
        <f>ROW(Source!A2622)</f>
        <v>2622</v>
      </c>
      <c r="B746">
        <v>55579597</v>
      </c>
      <c r="C746">
        <v>55579595</v>
      </c>
      <c r="D746">
        <v>52276122</v>
      </c>
      <c r="E746">
        <v>1</v>
      </c>
      <c r="F746">
        <v>1</v>
      </c>
      <c r="G746">
        <v>27</v>
      </c>
      <c r="H746">
        <v>2</v>
      </c>
      <c r="I746" t="s">
        <v>623</v>
      </c>
      <c r="J746" t="s">
        <v>624</v>
      </c>
      <c r="K746" t="s">
        <v>625</v>
      </c>
      <c r="L746">
        <v>1368</v>
      </c>
      <c r="N746">
        <v>1011</v>
      </c>
      <c r="O746" t="s">
        <v>536</v>
      </c>
      <c r="P746" t="s">
        <v>536</v>
      </c>
      <c r="Q746">
        <v>1</v>
      </c>
      <c r="X746">
        <v>0.31</v>
      </c>
      <c r="Y746">
        <v>0</v>
      </c>
      <c r="Z746">
        <v>923.83</v>
      </c>
      <c r="AA746">
        <v>342.06</v>
      </c>
      <c r="AB746">
        <v>0</v>
      </c>
      <c r="AC746">
        <v>0</v>
      </c>
      <c r="AD746">
        <v>1</v>
      </c>
      <c r="AE746">
        <v>0</v>
      </c>
      <c r="AF746" t="s">
        <v>3</v>
      </c>
      <c r="AG746">
        <v>0.31</v>
      </c>
      <c r="AH746">
        <v>2</v>
      </c>
      <c r="AI746">
        <v>55579596</v>
      </c>
      <c r="AJ746">
        <v>774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</row>
    <row r="747" spans="1:44" x14ac:dyDescent="0.2">
      <c r="A747">
        <f>ROW(Source!A2623)</f>
        <v>2623</v>
      </c>
      <c r="B747">
        <v>55579607</v>
      </c>
      <c r="C747">
        <v>55579598</v>
      </c>
      <c r="D747">
        <v>52263930</v>
      </c>
      <c r="E747">
        <v>27</v>
      </c>
      <c r="F747">
        <v>1</v>
      </c>
      <c r="G747">
        <v>27</v>
      </c>
      <c r="H747">
        <v>1</v>
      </c>
      <c r="I747" t="s">
        <v>530</v>
      </c>
      <c r="J747" t="s">
        <v>3</v>
      </c>
      <c r="K747" t="s">
        <v>531</v>
      </c>
      <c r="L747">
        <v>1191</v>
      </c>
      <c r="N747">
        <v>1013</v>
      </c>
      <c r="O747" t="s">
        <v>532</v>
      </c>
      <c r="P747" t="s">
        <v>532</v>
      </c>
      <c r="Q747">
        <v>1</v>
      </c>
      <c r="X747">
        <v>16.559999999999999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</v>
      </c>
      <c r="AF747" t="s">
        <v>3</v>
      </c>
      <c r="AG747">
        <v>16.559999999999999</v>
      </c>
      <c r="AH747">
        <v>2</v>
      </c>
      <c r="AI747">
        <v>55579599</v>
      </c>
      <c r="AJ747">
        <v>775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 x14ac:dyDescent="0.2">
      <c r="A748">
        <f>ROW(Source!A2623)</f>
        <v>2623</v>
      </c>
      <c r="B748">
        <v>55579608</v>
      </c>
      <c r="C748">
        <v>55579598</v>
      </c>
      <c r="D748">
        <v>52276145</v>
      </c>
      <c r="E748">
        <v>1</v>
      </c>
      <c r="F748">
        <v>1</v>
      </c>
      <c r="G748">
        <v>27</v>
      </c>
      <c r="H748">
        <v>2</v>
      </c>
      <c r="I748" t="s">
        <v>626</v>
      </c>
      <c r="J748" t="s">
        <v>627</v>
      </c>
      <c r="K748" t="s">
        <v>628</v>
      </c>
      <c r="L748">
        <v>1368</v>
      </c>
      <c r="N748">
        <v>1011</v>
      </c>
      <c r="O748" t="s">
        <v>536</v>
      </c>
      <c r="P748" t="s">
        <v>536</v>
      </c>
      <c r="Q748">
        <v>1</v>
      </c>
      <c r="X748">
        <v>2.08</v>
      </c>
      <c r="Y748">
        <v>0</v>
      </c>
      <c r="Z748">
        <v>1159.46</v>
      </c>
      <c r="AA748">
        <v>525.74</v>
      </c>
      <c r="AB748">
        <v>0</v>
      </c>
      <c r="AC748">
        <v>0</v>
      </c>
      <c r="AD748">
        <v>1</v>
      </c>
      <c r="AE748">
        <v>0</v>
      </c>
      <c r="AF748" t="s">
        <v>3</v>
      </c>
      <c r="AG748">
        <v>2.08</v>
      </c>
      <c r="AH748">
        <v>2</v>
      </c>
      <c r="AI748">
        <v>55579600</v>
      </c>
      <c r="AJ748">
        <v>776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</row>
    <row r="749" spans="1:44" x14ac:dyDescent="0.2">
      <c r="A749">
        <f>ROW(Source!A2623)</f>
        <v>2623</v>
      </c>
      <c r="B749">
        <v>55579609</v>
      </c>
      <c r="C749">
        <v>55579598</v>
      </c>
      <c r="D749">
        <v>52276300</v>
      </c>
      <c r="E749">
        <v>1</v>
      </c>
      <c r="F749">
        <v>1</v>
      </c>
      <c r="G749">
        <v>27</v>
      </c>
      <c r="H749">
        <v>2</v>
      </c>
      <c r="I749" t="s">
        <v>629</v>
      </c>
      <c r="J749" t="s">
        <v>630</v>
      </c>
      <c r="K749" t="s">
        <v>631</v>
      </c>
      <c r="L749">
        <v>1368</v>
      </c>
      <c r="N749">
        <v>1011</v>
      </c>
      <c r="O749" t="s">
        <v>536</v>
      </c>
      <c r="P749" t="s">
        <v>536</v>
      </c>
      <c r="Q749">
        <v>1</v>
      </c>
      <c r="X749">
        <v>2.08</v>
      </c>
      <c r="Y749">
        <v>0</v>
      </c>
      <c r="Z749">
        <v>416.25</v>
      </c>
      <c r="AA749">
        <v>204.9</v>
      </c>
      <c r="AB749">
        <v>0</v>
      </c>
      <c r="AC749">
        <v>0</v>
      </c>
      <c r="AD749">
        <v>1</v>
      </c>
      <c r="AE749">
        <v>0</v>
      </c>
      <c r="AF749" t="s">
        <v>3</v>
      </c>
      <c r="AG749">
        <v>2.08</v>
      </c>
      <c r="AH749">
        <v>2</v>
      </c>
      <c r="AI749">
        <v>55579601</v>
      </c>
      <c r="AJ749">
        <v>777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 x14ac:dyDescent="0.2">
      <c r="A750">
        <f>ROW(Source!A2623)</f>
        <v>2623</v>
      </c>
      <c r="B750">
        <v>55579610</v>
      </c>
      <c r="C750">
        <v>55579598</v>
      </c>
      <c r="D750">
        <v>52276303</v>
      </c>
      <c r="E750">
        <v>1</v>
      </c>
      <c r="F750">
        <v>1</v>
      </c>
      <c r="G750">
        <v>27</v>
      </c>
      <c r="H750">
        <v>2</v>
      </c>
      <c r="I750" t="s">
        <v>632</v>
      </c>
      <c r="J750" t="s">
        <v>633</v>
      </c>
      <c r="K750" t="s">
        <v>634</v>
      </c>
      <c r="L750">
        <v>1368</v>
      </c>
      <c r="N750">
        <v>1011</v>
      </c>
      <c r="O750" t="s">
        <v>536</v>
      </c>
      <c r="P750" t="s">
        <v>536</v>
      </c>
      <c r="Q750">
        <v>1</v>
      </c>
      <c r="X750">
        <v>0.81</v>
      </c>
      <c r="Y750">
        <v>0</v>
      </c>
      <c r="Z750">
        <v>1942.21</v>
      </c>
      <c r="AA750">
        <v>436.39</v>
      </c>
      <c r="AB750">
        <v>0</v>
      </c>
      <c r="AC750">
        <v>0</v>
      </c>
      <c r="AD750">
        <v>1</v>
      </c>
      <c r="AE750">
        <v>0</v>
      </c>
      <c r="AF750" t="s">
        <v>3</v>
      </c>
      <c r="AG750">
        <v>0.81</v>
      </c>
      <c r="AH750">
        <v>2</v>
      </c>
      <c r="AI750">
        <v>55579602</v>
      </c>
      <c r="AJ750">
        <v>778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</row>
    <row r="751" spans="1:44" x14ac:dyDescent="0.2">
      <c r="A751">
        <f>ROW(Source!A2623)</f>
        <v>2623</v>
      </c>
      <c r="B751">
        <v>55579611</v>
      </c>
      <c r="C751">
        <v>55579598</v>
      </c>
      <c r="D751">
        <v>52276327</v>
      </c>
      <c r="E751">
        <v>1</v>
      </c>
      <c r="F751">
        <v>1</v>
      </c>
      <c r="G751">
        <v>27</v>
      </c>
      <c r="H751">
        <v>2</v>
      </c>
      <c r="I751" t="s">
        <v>635</v>
      </c>
      <c r="J751" t="s">
        <v>636</v>
      </c>
      <c r="K751" t="s">
        <v>637</v>
      </c>
      <c r="L751">
        <v>1368</v>
      </c>
      <c r="N751">
        <v>1011</v>
      </c>
      <c r="O751" t="s">
        <v>536</v>
      </c>
      <c r="P751" t="s">
        <v>536</v>
      </c>
      <c r="Q751">
        <v>1</v>
      </c>
      <c r="X751">
        <v>1.94</v>
      </c>
      <c r="Y751">
        <v>0</v>
      </c>
      <c r="Z751">
        <v>1364.77</v>
      </c>
      <c r="AA751">
        <v>610.30999999999995</v>
      </c>
      <c r="AB751">
        <v>0</v>
      </c>
      <c r="AC751">
        <v>0</v>
      </c>
      <c r="AD751">
        <v>1</v>
      </c>
      <c r="AE751">
        <v>0</v>
      </c>
      <c r="AF751" t="s">
        <v>3</v>
      </c>
      <c r="AG751">
        <v>1.94</v>
      </c>
      <c r="AH751">
        <v>2</v>
      </c>
      <c r="AI751">
        <v>55579603</v>
      </c>
      <c r="AJ751">
        <v>779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2">
      <c r="A752">
        <f>ROW(Source!A2623)</f>
        <v>2623</v>
      </c>
      <c r="B752">
        <v>55579612</v>
      </c>
      <c r="C752">
        <v>55579598</v>
      </c>
      <c r="D752">
        <v>52276293</v>
      </c>
      <c r="E752">
        <v>1</v>
      </c>
      <c r="F752">
        <v>1</v>
      </c>
      <c r="G752">
        <v>27</v>
      </c>
      <c r="H752">
        <v>2</v>
      </c>
      <c r="I752" t="s">
        <v>638</v>
      </c>
      <c r="J752" t="s">
        <v>639</v>
      </c>
      <c r="K752" t="s">
        <v>640</v>
      </c>
      <c r="L752">
        <v>1368</v>
      </c>
      <c r="N752">
        <v>1011</v>
      </c>
      <c r="O752" t="s">
        <v>536</v>
      </c>
      <c r="P752" t="s">
        <v>536</v>
      </c>
      <c r="Q752">
        <v>1</v>
      </c>
      <c r="X752">
        <v>0.65</v>
      </c>
      <c r="Y752">
        <v>0</v>
      </c>
      <c r="Z752">
        <v>1179.56</v>
      </c>
      <c r="AA752">
        <v>439.28</v>
      </c>
      <c r="AB752">
        <v>0</v>
      </c>
      <c r="AC752">
        <v>0</v>
      </c>
      <c r="AD752">
        <v>1</v>
      </c>
      <c r="AE752">
        <v>0</v>
      </c>
      <c r="AF752" t="s">
        <v>3</v>
      </c>
      <c r="AG752">
        <v>0.65</v>
      </c>
      <c r="AH752">
        <v>2</v>
      </c>
      <c r="AI752">
        <v>55579604</v>
      </c>
      <c r="AJ752">
        <v>780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</row>
    <row r="753" spans="1:44" x14ac:dyDescent="0.2">
      <c r="A753">
        <f>ROW(Source!A2623)</f>
        <v>2623</v>
      </c>
      <c r="B753">
        <v>55579613</v>
      </c>
      <c r="C753">
        <v>55579598</v>
      </c>
      <c r="D753">
        <v>52278255</v>
      </c>
      <c r="E753">
        <v>1</v>
      </c>
      <c r="F753">
        <v>1</v>
      </c>
      <c r="G753">
        <v>27</v>
      </c>
      <c r="H753">
        <v>3</v>
      </c>
      <c r="I753" t="s">
        <v>641</v>
      </c>
      <c r="J753" t="s">
        <v>642</v>
      </c>
      <c r="K753" t="s">
        <v>643</v>
      </c>
      <c r="L753">
        <v>1339</v>
      </c>
      <c r="N753">
        <v>1007</v>
      </c>
      <c r="O753" t="s">
        <v>175</v>
      </c>
      <c r="P753" t="s">
        <v>175</v>
      </c>
      <c r="Q753">
        <v>1</v>
      </c>
      <c r="X753">
        <v>110</v>
      </c>
      <c r="Y753">
        <v>590.78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 t="s">
        <v>3</v>
      </c>
      <c r="AG753">
        <v>110</v>
      </c>
      <c r="AH753">
        <v>2</v>
      </c>
      <c r="AI753">
        <v>55579605</v>
      </c>
      <c r="AJ753">
        <v>781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</row>
    <row r="754" spans="1:44" x14ac:dyDescent="0.2">
      <c r="A754">
        <f>ROW(Source!A2623)</f>
        <v>2623</v>
      </c>
      <c r="B754">
        <v>55579614</v>
      </c>
      <c r="C754">
        <v>55579598</v>
      </c>
      <c r="D754">
        <v>52279001</v>
      </c>
      <c r="E754">
        <v>1</v>
      </c>
      <c r="F754">
        <v>1</v>
      </c>
      <c r="G754">
        <v>27</v>
      </c>
      <c r="H754">
        <v>3</v>
      </c>
      <c r="I754" t="s">
        <v>556</v>
      </c>
      <c r="J754" t="s">
        <v>607</v>
      </c>
      <c r="K754" t="s">
        <v>558</v>
      </c>
      <c r="L754">
        <v>1339</v>
      </c>
      <c r="N754">
        <v>1007</v>
      </c>
      <c r="O754" t="s">
        <v>175</v>
      </c>
      <c r="P754" t="s">
        <v>175</v>
      </c>
      <c r="Q754">
        <v>1</v>
      </c>
      <c r="X754">
        <v>5</v>
      </c>
      <c r="Y754">
        <v>33.729999999999997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 t="s">
        <v>3</v>
      </c>
      <c r="AG754">
        <v>5</v>
      </c>
      <c r="AH754">
        <v>2</v>
      </c>
      <c r="AI754">
        <v>55579606</v>
      </c>
      <c r="AJ754">
        <v>782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 x14ac:dyDescent="0.2">
      <c r="A755">
        <f>ROW(Source!A2624)</f>
        <v>2624</v>
      </c>
      <c r="B755">
        <v>55579625</v>
      </c>
      <c r="C755">
        <v>55579615</v>
      </c>
      <c r="D755">
        <v>52263930</v>
      </c>
      <c r="E755">
        <v>27</v>
      </c>
      <c r="F755">
        <v>1</v>
      </c>
      <c r="G755">
        <v>27</v>
      </c>
      <c r="H755">
        <v>1</v>
      </c>
      <c r="I755" t="s">
        <v>530</v>
      </c>
      <c r="J755" t="s">
        <v>3</v>
      </c>
      <c r="K755" t="s">
        <v>531</v>
      </c>
      <c r="L755">
        <v>1191</v>
      </c>
      <c r="N755">
        <v>1013</v>
      </c>
      <c r="O755" t="s">
        <v>532</v>
      </c>
      <c r="P755" t="s">
        <v>532</v>
      </c>
      <c r="Q755">
        <v>1</v>
      </c>
      <c r="X755">
        <v>24.84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 t="s">
        <v>3</v>
      </c>
      <c r="AG755">
        <v>24.84</v>
      </c>
      <c r="AH755">
        <v>2</v>
      </c>
      <c r="AI755">
        <v>55579616</v>
      </c>
      <c r="AJ755">
        <v>783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</row>
    <row r="756" spans="1:44" x14ac:dyDescent="0.2">
      <c r="A756">
        <f>ROW(Source!A2624)</f>
        <v>2624</v>
      </c>
      <c r="B756">
        <v>55579626</v>
      </c>
      <c r="C756">
        <v>55579615</v>
      </c>
      <c r="D756">
        <v>52276122</v>
      </c>
      <c r="E756">
        <v>1</v>
      </c>
      <c r="F756">
        <v>1</v>
      </c>
      <c r="G756">
        <v>27</v>
      </c>
      <c r="H756">
        <v>2</v>
      </c>
      <c r="I756" t="s">
        <v>623</v>
      </c>
      <c r="J756" t="s">
        <v>624</v>
      </c>
      <c r="K756" t="s">
        <v>625</v>
      </c>
      <c r="L756">
        <v>1368</v>
      </c>
      <c r="N756">
        <v>1011</v>
      </c>
      <c r="O756" t="s">
        <v>536</v>
      </c>
      <c r="P756" t="s">
        <v>536</v>
      </c>
      <c r="Q756">
        <v>1</v>
      </c>
      <c r="X756">
        <v>2.94</v>
      </c>
      <c r="Y756">
        <v>0</v>
      </c>
      <c r="Z756">
        <v>923.83</v>
      </c>
      <c r="AA756">
        <v>342.06</v>
      </c>
      <c r="AB756">
        <v>0</v>
      </c>
      <c r="AC756">
        <v>0</v>
      </c>
      <c r="AD756">
        <v>1</v>
      </c>
      <c r="AE756">
        <v>0</v>
      </c>
      <c r="AF756" t="s">
        <v>3</v>
      </c>
      <c r="AG756">
        <v>2.94</v>
      </c>
      <c r="AH756">
        <v>2</v>
      </c>
      <c r="AI756">
        <v>55579617</v>
      </c>
      <c r="AJ756">
        <v>784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 x14ac:dyDescent="0.2">
      <c r="A757">
        <f>ROW(Source!A2624)</f>
        <v>2624</v>
      </c>
      <c r="B757">
        <v>55579627</v>
      </c>
      <c r="C757">
        <v>55579615</v>
      </c>
      <c r="D757">
        <v>52276303</v>
      </c>
      <c r="E757">
        <v>1</v>
      </c>
      <c r="F757">
        <v>1</v>
      </c>
      <c r="G757">
        <v>27</v>
      </c>
      <c r="H757">
        <v>2</v>
      </c>
      <c r="I757" t="s">
        <v>632</v>
      </c>
      <c r="J757" t="s">
        <v>633</v>
      </c>
      <c r="K757" t="s">
        <v>634</v>
      </c>
      <c r="L757">
        <v>1368</v>
      </c>
      <c r="N757">
        <v>1011</v>
      </c>
      <c r="O757" t="s">
        <v>536</v>
      </c>
      <c r="P757" t="s">
        <v>536</v>
      </c>
      <c r="Q757">
        <v>1</v>
      </c>
      <c r="X757">
        <v>1.1399999999999999</v>
      </c>
      <c r="Y757">
        <v>0</v>
      </c>
      <c r="Z757">
        <v>1942.21</v>
      </c>
      <c r="AA757">
        <v>436.39</v>
      </c>
      <c r="AB757">
        <v>0</v>
      </c>
      <c r="AC757">
        <v>0</v>
      </c>
      <c r="AD757">
        <v>1</v>
      </c>
      <c r="AE757">
        <v>0</v>
      </c>
      <c r="AF757" t="s">
        <v>3</v>
      </c>
      <c r="AG757">
        <v>1.1399999999999999</v>
      </c>
      <c r="AH757">
        <v>2</v>
      </c>
      <c r="AI757">
        <v>55579618</v>
      </c>
      <c r="AJ757">
        <v>785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 x14ac:dyDescent="0.2">
      <c r="A758">
        <f>ROW(Source!A2624)</f>
        <v>2624</v>
      </c>
      <c r="B758">
        <v>55579628</v>
      </c>
      <c r="C758">
        <v>55579615</v>
      </c>
      <c r="D758">
        <v>52276288</v>
      </c>
      <c r="E758">
        <v>1</v>
      </c>
      <c r="F758">
        <v>1</v>
      </c>
      <c r="G758">
        <v>27</v>
      </c>
      <c r="H758">
        <v>2</v>
      </c>
      <c r="I758" t="s">
        <v>644</v>
      </c>
      <c r="J758" t="s">
        <v>645</v>
      </c>
      <c r="K758" t="s">
        <v>646</v>
      </c>
      <c r="L758">
        <v>1368</v>
      </c>
      <c r="N758">
        <v>1011</v>
      </c>
      <c r="O758" t="s">
        <v>536</v>
      </c>
      <c r="P758" t="s">
        <v>536</v>
      </c>
      <c r="Q758">
        <v>1</v>
      </c>
      <c r="X758">
        <v>8.9600000000000009</v>
      </c>
      <c r="Y758">
        <v>0</v>
      </c>
      <c r="Z758">
        <v>1207.81</v>
      </c>
      <c r="AA758">
        <v>504.4</v>
      </c>
      <c r="AB758">
        <v>0</v>
      </c>
      <c r="AC758">
        <v>0</v>
      </c>
      <c r="AD758">
        <v>1</v>
      </c>
      <c r="AE758">
        <v>0</v>
      </c>
      <c r="AF758" t="s">
        <v>3</v>
      </c>
      <c r="AG758">
        <v>8.9600000000000009</v>
      </c>
      <c r="AH758">
        <v>2</v>
      </c>
      <c r="AI758">
        <v>55579619</v>
      </c>
      <c r="AJ758">
        <v>786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</row>
    <row r="759" spans="1:44" x14ac:dyDescent="0.2">
      <c r="A759">
        <f>ROW(Source!A2624)</f>
        <v>2624</v>
      </c>
      <c r="B759">
        <v>55579629</v>
      </c>
      <c r="C759">
        <v>55579615</v>
      </c>
      <c r="D759">
        <v>52276289</v>
      </c>
      <c r="E759">
        <v>1</v>
      </c>
      <c r="F759">
        <v>1</v>
      </c>
      <c r="G759">
        <v>27</v>
      </c>
      <c r="H759">
        <v>2</v>
      </c>
      <c r="I759" t="s">
        <v>647</v>
      </c>
      <c r="J759" t="s">
        <v>648</v>
      </c>
      <c r="K759" t="s">
        <v>649</v>
      </c>
      <c r="L759">
        <v>1368</v>
      </c>
      <c r="N759">
        <v>1011</v>
      </c>
      <c r="O759" t="s">
        <v>536</v>
      </c>
      <c r="P759" t="s">
        <v>536</v>
      </c>
      <c r="Q759">
        <v>1</v>
      </c>
      <c r="X759">
        <v>18.25</v>
      </c>
      <c r="Y759">
        <v>0</v>
      </c>
      <c r="Z759">
        <v>1741.23</v>
      </c>
      <c r="AA759">
        <v>685.71</v>
      </c>
      <c r="AB759">
        <v>0</v>
      </c>
      <c r="AC759">
        <v>0</v>
      </c>
      <c r="AD759">
        <v>1</v>
      </c>
      <c r="AE759">
        <v>0</v>
      </c>
      <c r="AF759" t="s">
        <v>3</v>
      </c>
      <c r="AG759">
        <v>18.25</v>
      </c>
      <c r="AH759">
        <v>2</v>
      </c>
      <c r="AI759">
        <v>55579620</v>
      </c>
      <c r="AJ759">
        <v>787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</row>
    <row r="760" spans="1:44" x14ac:dyDescent="0.2">
      <c r="A760">
        <f>ROW(Source!A2624)</f>
        <v>2624</v>
      </c>
      <c r="B760">
        <v>55579630</v>
      </c>
      <c r="C760">
        <v>55579615</v>
      </c>
      <c r="D760">
        <v>52276327</v>
      </c>
      <c r="E760">
        <v>1</v>
      </c>
      <c r="F760">
        <v>1</v>
      </c>
      <c r="G760">
        <v>27</v>
      </c>
      <c r="H760">
        <v>2</v>
      </c>
      <c r="I760" t="s">
        <v>635</v>
      </c>
      <c r="J760" t="s">
        <v>636</v>
      </c>
      <c r="K760" t="s">
        <v>637</v>
      </c>
      <c r="L760">
        <v>1368</v>
      </c>
      <c r="N760">
        <v>1011</v>
      </c>
      <c r="O760" t="s">
        <v>536</v>
      </c>
      <c r="P760" t="s">
        <v>536</v>
      </c>
      <c r="Q760">
        <v>1</v>
      </c>
      <c r="X760">
        <v>2.2400000000000002</v>
      </c>
      <c r="Y760">
        <v>0</v>
      </c>
      <c r="Z760">
        <v>1364.77</v>
      </c>
      <c r="AA760">
        <v>610.30999999999995</v>
      </c>
      <c r="AB760">
        <v>0</v>
      </c>
      <c r="AC760">
        <v>0</v>
      </c>
      <c r="AD760">
        <v>1</v>
      </c>
      <c r="AE760">
        <v>0</v>
      </c>
      <c r="AF760" t="s">
        <v>3</v>
      </c>
      <c r="AG760">
        <v>2.2400000000000002</v>
      </c>
      <c r="AH760">
        <v>2</v>
      </c>
      <c r="AI760">
        <v>55579621</v>
      </c>
      <c r="AJ760">
        <v>788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</row>
    <row r="761" spans="1:44" x14ac:dyDescent="0.2">
      <c r="A761">
        <f>ROW(Source!A2624)</f>
        <v>2624</v>
      </c>
      <c r="B761">
        <v>55579631</v>
      </c>
      <c r="C761">
        <v>55579615</v>
      </c>
      <c r="D761">
        <v>52276293</v>
      </c>
      <c r="E761">
        <v>1</v>
      </c>
      <c r="F761">
        <v>1</v>
      </c>
      <c r="G761">
        <v>27</v>
      </c>
      <c r="H761">
        <v>2</v>
      </c>
      <c r="I761" t="s">
        <v>638</v>
      </c>
      <c r="J761" t="s">
        <v>639</v>
      </c>
      <c r="K761" t="s">
        <v>640</v>
      </c>
      <c r="L761">
        <v>1368</v>
      </c>
      <c r="N761">
        <v>1011</v>
      </c>
      <c r="O761" t="s">
        <v>536</v>
      </c>
      <c r="P761" t="s">
        <v>536</v>
      </c>
      <c r="Q761">
        <v>1</v>
      </c>
      <c r="X761">
        <v>0.65</v>
      </c>
      <c r="Y761">
        <v>0</v>
      </c>
      <c r="Z761">
        <v>1179.56</v>
      </c>
      <c r="AA761">
        <v>439.28</v>
      </c>
      <c r="AB761">
        <v>0</v>
      </c>
      <c r="AC761">
        <v>0</v>
      </c>
      <c r="AD761">
        <v>1</v>
      </c>
      <c r="AE761">
        <v>0</v>
      </c>
      <c r="AF761" t="s">
        <v>3</v>
      </c>
      <c r="AG761">
        <v>0.65</v>
      </c>
      <c r="AH761">
        <v>2</v>
      </c>
      <c r="AI761">
        <v>55579622</v>
      </c>
      <c r="AJ761">
        <v>789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</row>
    <row r="762" spans="1:44" x14ac:dyDescent="0.2">
      <c r="A762">
        <f>ROW(Source!A2624)</f>
        <v>2624</v>
      </c>
      <c r="B762">
        <v>55579632</v>
      </c>
      <c r="C762">
        <v>55579615</v>
      </c>
      <c r="D762">
        <v>52278281</v>
      </c>
      <c r="E762">
        <v>1</v>
      </c>
      <c r="F762">
        <v>1</v>
      </c>
      <c r="G762">
        <v>27</v>
      </c>
      <c r="H762">
        <v>3</v>
      </c>
      <c r="I762" t="s">
        <v>650</v>
      </c>
      <c r="J762" t="s">
        <v>651</v>
      </c>
      <c r="K762" t="s">
        <v>652</v>
      </c>
      <c r="L762">
        <v>1339</v>
      </c>
      <c r="N762">
        <v>1007</v>
      </c>
      <c r="O762" t="s">
        <v>175</v>
      </c>
      <c r="P762" t="s">
        <v>175</v>
      </c>
      <c r="Q762">
        <v>1</v>
      </c>
      <c r="X762">
        <v>126</v>
      </c>
      <c r="Y762">
        <v>1806.27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 t="s">
        <v>3</v>
      </c>
      <c r="AG762">
        <v>126</v>
      </c>
      <c r="AH762">
        <v>2</v>
      </c>
      <c r="AI762">
        <v>55579623</v>
      </c>
      <c r="AJ762">
        <v>790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2">
      <c r="A763">
        <f>ROW(Source!A2624)</f>
        <v>2624</v>
      </c>
      <c r="B763">
        <v>55579633</v>
      </c>
      <c r="C763">
        <v>55579615</v>
      </c>
      <c r="D763">
        <v>52279001</v>
      </c>
      <c r="E763">
        <v>1</v>
      </c>
      <c r="F763">
        <v>1</v>
      </c>
      <c r="G763">
        <v>27</v>
      </c>
      <c r="H763">
        <v>3</v>
      </c>
      <c r="I763" t="s">
        <v>556</v>
      </c>
      <c r="J763" t="s">
        <v>607</v>
      </c>
      <c r="K763" t="s">
        <v>558</v>
      </c>
      <c r="L763">
        <v>1339</v>
      </c>
      <c r="N763">
        <v>1007</v>
      </c>
      <c r="O763" t="s">
        <v>175</v>
      </c>
      <c r="P763" t="s">
        <v>175</v>
      </c>
      <c r="Q763">
        <v>1</v>
      </c>
      <c r="X763">
        <v>7</v>
      </c>
      <c r="Y763">
        <v>33.729999999999997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 t="s">
        <v>3</v>
      </c>
      <c r="AG763">
        <v>7</v>
      </c>
      <c r="AH763">
        <v>2</v>
      </c>
      <c r="AI763">
        <v>55579624</v>
      </c>
      <c r="AJ763">
        <v>791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 x14ac:dyDescent="0.2">
      <c r="A764">
        <f>ROW(Source!A2625)</f>
        <v>2625</v>
      </c>
      <c r="B764">
        <v>55579638</v>
      </c>
      <c r="C764">
        <v>55579634</v>
      </c>
      <c r="D764">
        <v>52263930</v>
      </c>
      <c r="E764">
        <v>27</v>
      </c>
      <c r="F764">
        <v>1</v>
      </c>
      <c r="G764">
        <v>27</v>
      </c>
      <c r="H764">
        <v>1</v>
      </c>
      <c r="I764" t="s">
        <v>530</v>
      </c>
      <c r="J764" t="s">
        <v>3</v>
      </c>
      <c r="K764" t="s">
        <v>531</v>
      </c>
      <c r="L764">
        <v>1191</v>
      </c>
      <c r="N764">
        <v>1013</v>
      </c>
      <c r="O764" t="s">
        <v>532</v>
      </c>
      <c r="P764" t="s">
        <v>532</v>
      </c>
      <c r="Q764">
        <v>1</v>
      </c>
      <c r="X764">
        <v>13.57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1</v>
      </c>
      <c r="AF764" t="s">
        <v>3</v>
      </c>
      <c r="AG764">
        <v>13.57</v>
      </c>
      <c r="AH764">
        <v>2</v>
      </c>
      <c r="AI764">
        <v>55579635</v>
      </c>
      <c r="AJ764">
        <v>792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 x14ac:dyDescent="0.2">
      <c r="A765">
        <f>ROW(Source!A2625)</f>
        <v>2625</v>
      </c>
      <c r="B765">
        <v>55579639</v>
      </c>
      <c r="C765">
        <v>55579634</v>
      </c>
      <c r="D765">
        <v>52276290</v>
      </c>
      <c r="E765">
        <v>1</v>
      </c>
      <c r="F765">
        <v>1</v>
      </c>
      <c r="G765">
        <v>27</v>
      </c>
      <c r="H765">
        <v>2</v>
      </c>
      <c r="I765" t="s">
        <v>568</v>
      </c>
      <c r="J765" t="s">
        <v>569</v>
      </c>
      <c r="K765" t="s">
        <v>570</v>
      </c>
      <c r="L765">
        <v>1368</v>
      </c>
      <c r="N765">
        <v>1011</v>
      </c>
      <c r="O765" t="s">
        <v>536</v>
      </c>
      <c r="P765" t="s">
        <v>536</v>
      </c>
      <c r="Q765">
        <v>1</v>
      </c>
      <c r="X765">
        <v>0.46</v>
      </c>
      <c r="Y765">
        <v>0</v>
      </c>
      <c r="Z765">
        <v>888.61</v>
      </c>
      <c r="AA765">
        <v>396.74</v>
      </c>
      <c r="AB765">
        <v>0</v>
      </c>
      <c r="AC765">
        <v>0</v>
      </c>
      <c r="AD765">
        <v>1</v>
      </c>
      <c r="AE765">
        <v>0</v>
      </c>
      <c r="AF765" t="s">
        <v>3</v>
      </c>
      <c r="AG765">
        <v>0.46</v>
      </c>
      <c r="AH765">
        <v>2</v>
      </c>
      <c r="AI765">
        <v>55579636</v>
      </c>
      <c r="AJ765">
        <v>793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 x14ac:dyDescent="0.2">
      <c r="A766">
        <f>ROW(Source!A2625)</f>
        <v>2625</v>
      </c>
      <c r="B766">
        <v>55579640</v>
      </c>
      <c r="C766">
        <v>55579634</v>
      </c>
      <c r="D766">
        <v>52276291</v>
      </c>
      <c r="E766">
        <v>1</v>
      </c>
      <c r="F766">
        <v>1</v>
      </c>
      <c r="G766">
        <v>27</v>
      </c>
      <c r="H766">
        <v>2</v>
      </c>
      <c r="I766" t="s">
        <v>571</v>
      </c>
      <c r="J766" t="s">
        <v>572</v>
      </c>
      <c r="K766" t="s">
        <v>573</v>
      </c>
      <c r="L766">
        <v>1368</v>
      </c>
      <c r="N766">
        <v>1011</v>
      </c>
      <c r="O766" t="s">
        <v>536</v>
      </c>
      <c r="P766" t="s">
        <v>536</v>
      </c>
      <c r="Q766">
        <v>1</v>
      </c>
      <c r="X766">
        <v>1.39</v>
      </c>
      <c r="Y766">
        <v>0</v>
      </c>
      <c r="Z766">
        <v>880.59</v>
      </c>
      <c r="AA766">
        <v>534.02</v>
      </c>
      <c r="AB766">
        <v>0</v>
      </c>
      <c r="AC766">
        <v>0</v>
      </c>
      <c r="AD766">
        <v>1</v>
      </c>
      <c r="AE766">
        <v>0</v>
      </c>
      <c r="AF766" t="s">
        <v>3</v>
      </c>
      <c r="AG766">
        <v>1.39</v>
      </c>
      <c r="AH766">
        <v>2</v>
      </c>
      <c r="AI766">
        <v>55579637</v>
      </c>
      <c r="AJ766">
        <v>794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</row>
    <row r="767" spans="1:44" x14ac:dyDescent="0.2">
      <c r="A767">
        <f>ROW(Source!A2625)</f>
        <v>2625</v>
      </c>
      <c r="B767">
        <v>55579641</v>
      </c>
      <c r="C767">
        <v>55579634</v>
      </c>
      <c r="D767">
        <v>52280183</v>
      </c>
      <c r="E767">
        <v>1</v>
      </c>
      <c r="F767">
        <v>1</v>
      </c>
      <c r="G767">
        <v>27</v>
      </c>
      <c r="H767">
        <v>3</v>
      </c>
      <c r="I767" t="s">
        <v>137</v>
      </c>
      <c r="J767" t="s">
        <v>139</v>
      </c>
      <c r="K767" t="s">
        <v>138</v>
      </c>
      <c r="L767">
        <v>1348</v>
      </c>
      <c r="N767">
        <v>1009</v>
      </c>
      <c r="O767" t="s">
        <v>120</v>
      </c>
      <c r="P767" t="s">
        <v>120</v>
      </c>
      <c r="Q767">
        <v>1000</v>
      </c>
      <c r="X767">
        <v>9.58</v>
      </c>
      <c r="Y767">
        <v>2690.29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 t="s">
        <v>3</v>
      </c>
      <c r="AG767">
        <v>9.58</v>
      </c>
      <c r="AH767">
        <v>2</v>
      </c>
      <c r="AI767">
        <v>55579643</v>
      </c>
      <c r="AJ767">
        <v>795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2">
      <c r="A768">
        <f>ROW(Source!A2628)</f>
        <v>2628</v>
      </c>
      <c r="B768">
        <v>55579655</v>
      </c>
      <c r="C768">
        <v>55579646</v>
      </c>
      <c r="D768">
        <v>52263930</v>
      </c>
      <c r="E768">
        <v>27</v>
      </c>
      <c r="F768">
        <v>1</v>
      </c>
      <c r="G768">
        <v>27</v>
      </c>
      <c r="H768">
        <v>1</v>
      </c>
      <c r="I768" t="s">
        <v>530</v>
      </c>
      <c r="J768" t="s">
        <v>3</v>
      </c>
      <c r="K768" t="s">
        <v>531</v>
      </c>
      <c r="L768">
        <v>1191</v>
      </c>
      <c r="N768">
        <v>1013</v>
      </c>
      <c r="O768" t="s">
        <v>532</v>
      </c>
      <c r="P768" t="s">
        <v>532</v>
      </c>
      <c r="Q768">
        <v>1</v>
      </c>
      <c r="X768">
        <v>18.440000000000001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 t="s">
        <v>3</v>
      </c>
      <c r="AG768">
        <v>18.440000000000001</v>
      </c>
      <c r="AH768">
        <v>2</v>
      </c>
      <c r="AI768">
        <v>55579647</v>
      </c>
      <c r="AJ768">
        <v>797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2">
      <c r="A769">
        <f>ROW(Source!A2628)</f>
        <v>2628</v>
      </c>
      <c r="B769">
        <v>55579656</v>
      </c>
      <c r="C769">
        <v>55579646</v>
      </c>
      <c r="D769">
        <v>52276789</v>
      </c>
      <c r="E769">
        <v>1</v>
      </c>
      <c r="F769">
        <v>1</v>
      </c>
      <c r="G769">
        <v>27</v>
      </c>
      <c r="H769">
        <v>2</v>
      </c>
      <c r="I769" t="s">
        <v>574</v>
      </c>
      <c r="J769" t="s">
        <v>575</v>
      </c>
      <c r="K769" t="s">
        <v>576</v>
      </c>
      <c r="L769">
        <v>1368</v>
      </c>
      <c r="N769">
        <v>1011</v>
      </c>
      <c r="O769" t="s">
        <v>536</v>
      </c>
      <c r="P769" t="s">
        <v>536</v>
      </c>
      <c r="Q769">
        <v>1</v>
      </c>
      <c r="X769">
        <v>2.64</v>
      </c>
      <c r="Y769">
        <v>0</v>
      </c>
      <c r="Z769">
        <v>531.41</v>
      </c>
      <c r="AA769">
        <v>373.56</v>
      </c>
      <c r="AB769">
        <v>0</v>
      </c>
      <c r="AC769">
        <v>0</v>
      </c>
      <c r="AD769">
        <v>1</v>
      </c>
      <c r="AE769">
        <v>0</v>
      </c>
      <c r="AF769" t="s">
        <v>3</v>
      </c>
      <c r="AG769">
        <v>2.64</v>
      </c>
      <c r="AH769">
        <v>2</v>
      </c>
      <c r="AI769">
        <v>55579648</v>
      </c>
      <c r="AJ769">
        <v>798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 x14ac:dyDescent="0.2">
      <c r="A770">
        <f>ROW(Source!A2628)</f>
        <v>2628</v>
      </c>
      <c r="B770">
        <v>55579657</v>
      </c>
      <c r="C770">
        <v>55579646</v>
      </c>
      <c r="D770">
        <v>52277012</v>
      </c>
      <c r="E770">
        <v>1</v>
      </c>
      <c r="F770">
        <v>1</v>
      </c>
      <c r="G770">
        <v>27</v>
      </c>
      <c r="H770">
        <v>2</v>
      </c>
      <c r="I770" t="s">
        <v>577</v>
      </c>
      <c r="J770" t="s">
        <v>578</v>
      </c>
      <c r="K770" t="s">
        <v>579</v>
      </c>
      <c r="L770">
        <v>1368</v>
      </c>
      <c r="N770">
        <v>1011</v>
      </c>
      <c r="O770" t="s">
        <v>536</v>
      </c>
      <c r="P770" t="s">
        <v>536</v>
      </c>
      <c r="Q770">
        <v>1</v>
      </c>
      <c r="X770">
        <v>1.18</v>
      </c>
      <c r="Y770">
        <v>0</v>
      </c>
      <c r="Z770">
        <v>7.44</v>
      </c>
      <c r="AA770">
        <v>0.98</v>
      </c>
      <c r="AB770">
        <v>0</v>
      </c>
      <c r="AC770">
        <v>0</v>
      </c>
      <c r="AD770">
        <v>1</v>
      </c>
      <c r="AE770">
        <v>0</v>
      </c>
      <c r="AF770" t="s">
        <v>3</v>
      </c>
      <c r="AG770">
        <v>1.18</v>
      </c>
      <c r="AH770">
        <v>2</v>
      </c>
      <c r="AI770">
        <v>55579649</v>
      </c>
      <c r="AJ770">
        <v>799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2">
      <c r="A771">
        <f>ROW(Source!A2628)</f>
        <v>2628</v>
      </c>
      <c r="B771">
        <v>55579658</v>
      </c>
      <c r="C771">
        <v>55579646</v>
      </c>
      <c r="D771">
        <v>52276214</v>
      </c>
      <c r="E771">
        <v>1</v>
      </c>
      <c r="F771">
        <v>1</v>
      </c>
      <c r="G771">
        <v>27</v>
      </c>
      <c r="H771">
        <v>2</v>
      </c>
      <c r="I771" t="s">
        <v>580</v>
      </c>
      <c r="J771" t="s">
        <v>581</v>
      </c>
      <c r="K771" t="s">
        <v>582</v>
      </c>
      <c r="L771">
        <v>1368</v>
      </c>
      <c r="N771">
        <v>1011</v>
      </c>
      <c r="O771" t="s">
        <v>536</v>
      </c>
      <c r="P771" t="s">
        <v>536</v>
      </c>
      <c r="Q771">
        <v>1</v>
      </c>
      <c r="X771">
        <v>0.01</v>
      </c>
      <c r="Y771">
        <v>0</v>
      </c>
      <c r="Z771">
        <v>616.73</v>
      </c>
      <c r="AA771">
        <v>511.29</v>
      </c>
      <c r="AB771">
        <v>0</v>
      </c>
      <c r="AC771">
        <v>0</v>
      </c>
      <c r="AD771">
        <v>1</v>
      </c>
      <c r="AE771">
        <v>0</v>
      </c>
      <c r="AF771" t="s">
        <v>3</v>
      </c>
      <c r="AG771">
        <v>0.01</v>
      </c>
      <c r="AH771">
        <v>2</v>
      </c>
      <c r="AI771">
        <v>55579650</v>
      </c>
      <c r="AJ771">
        <v>800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 x14ac:dyDescent="0.2">
      <c r="A772">
        <f>ROW(Source!A2628)</f>
        <v>2628</v>
      </c>
      <c r="B772">
        <v>55579659</v>
      </c>
      <c r="C772">
        <v>55579646</v>
      </c>
      <c r="D772">
        <v>52276398</v>
      </c>
      <c r="E772">
        <v>1</v>
      </c>
      <c r="F772">
        <v>1</v>
      </c>
      <c r="G772">
        <v>27</v>
      </c>
      <c r="H772">
        <v>2</v>
      </c>
      <c r="I772" t="s">
        <v>583</v>
      </c>
      <c r="J772" t="s">
        <v>584</v>
      </c>
      <c r="K772" t="s">
        <v>585</v>
      </c>
      <c r="L772">
        <v>1368</v>
      </c>
      <c r="N772">
        <v>1011</v>
      </c>
      <c r="O772" t="s">
        <v>536</v>
      </c>
      <c r="P772" t="s">
        <v>536</v>
      </c>
      <c r="Q772">
        <v>1</v>
      </c>
      <c r="X772">
        <v>2.64</v>
      </c>
      <c r="Y772">
        <v>0</v>
      </c>
      <c r="Z772">
        <v>454.31</v>
      </c>
      <c r="AA772">
        <v>405.68</v>
      </c>
      <c r="AB772">
        <v>0</v>
      </c>
      <c r="AC772">
        <v>0</v>
      </c>
      <c r="AD772">
        <v>1</v>
      </c>
      <c r="AE772">
        <v>0</v>
      </c>
      <c r="AF772" t="s">
        <v>3</v>
      </c>
      <c r="AG772">
        <v>2.64</v>
      </c>
      <c r="AH772">
        <v>2</v>
      </c>
      <c r="AI772">
        <v>55579651</v>
      </c>
      <c r="AJ772">
        <v>801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2">
      <c r="A773">
        <f>ROW(Source!A2628)</f>
        <v>2628</v>
      </c>
      <c r="B773">
        <v>55579660</v>
      </c>
      <c r="C773">
        <v>55579646</v>
      </c>
      <c r="D773">
        <v>52279222</v>
      </c>
      <c r="E773">
        <v>1</v>
      </c>
      <c r="F773">
        <v>1</v>
      </c>
      <c r="G773">
        <v>27</v>
      </c>
      <c r="H773">
        <v>3</v>
      </c>
      <c r="I773" t="s">
        <v>586</v>
      </c>
      <c r="J773" t="s">
        <v>587</v>
      </c>
      <c r="K773" t="s">
        <v>588</v>
      </c>
      <c r="L773">
        <v>1327</v>
      </c>
      <c r="N773">
        <v>1005</v>
      </c>
      <c r="O773" t="s">
        <v>549</v>
      </c>
      <c r="P773" t="s">
        <v>549</v>
      </c>
      <c r="Q773">
        <v>1</v>
      </c>
      <c r="X773">
        <v>5.6</v>
      </c>
      <c r="Y773">
        <v>12.02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 t="s">
        <v>3</v>
      </c>
      <c r="AG773">
        <v>5.6</v>
      </c>
      <c r="AH773">
        <v>2</v>
      </c>
      <c r="AI773">
        <v>55579652</v>
      </c>
      <c r="AJ773">
        <v>802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 x14ac:dyDescent="0.2">
      <c r="A774">
        <f>ROW(Source!A2628)</f>
        <v>2628</v>
      </c>
      <c r="B774">
        <v>55579661</v>
      </c>
      <c r="C774">
        <v>55579646</v>
      </c>
      <c r="D774">
        <v>52279309</v>
      </c>
      <c r="E774">
        <v>1</v>
      </c>
      <c r="F774">
        <v>1</v>
      </c>
      <c r="G774">
        <v>27</v>
      </c>
      <c r="H774">
        <v>3</v>
      </c>
      <c r="I774" t="s">
        <v>589</v>
      </c>
      <c r="J774" t="s">
        <v>590</v>
      </c>
      <c r="K774" t="s">
        <v>591</v>
      </c>
      <c r="L774">
        <v>1348</v>
      </c>
      <c r="N774">
        <v>1009</v>
      </c>
      <c r="O774" t="s">
        <v>120</v>
      </c>
      <c r="P774" t="s">
        <v>120</v>
      </c>
      <c r="Q774">
        <v>1000</v>
      </c>
      <c r="X774">
        <v>3.15E-3</v>
      </c>
      <c r="Y774">
        <v>343020.03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 t="s">
        <v>3</v>
      </c>
      <c r="AG774">
        <v>3.15E-3</v>
      </c>
      <c r="AH774">
        <v>2</v>
      </c>
      <c r="AI774">
        <v>55579653</v>
      </c>
      <c r="AJ774">
        <v>803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 x14ac:dyDescent="0.2">
      <c r="A775">
        <f>ROW(Source!A2628)</f>
        <v>2628</v>
      </c>
      <c r="B775">
        <v>55579662</v>
      </c>
      <c r="C775">
        <v>55579646</v>
      </c>
      <c r="D775">
        <v>52279526</v>
      </c>
      <c r="E775">
        <v>1</v>
      </c>
      <c r="F775">
        <v>1</v>
      </c>
      <c r="G775">
        <v>27</v>
      </c>
      <c r="H775">
        <v>3</v>
      </c>
      <c r="I775" t="s">
        <v>149</v>
      </c>
      <c r="J775" t="s">
        <v>152</v>
      </c>
      <c r="K775" t="s">
        <v>150</v>
      </c>
      <c r="L775">
        <v>1346</v>
      </c>
      <c r="N775">
        <v>1009</v>
      </c>
      <c r="O775" t="s">
        <v>151</v>
      </c>
      <c r="P775" t="s">
        <v>151</v>
      </c>
      <c r="Q775">
        <v>1</v>
      </c>
      <c r="X775">
        <v>735</v>
      </c>
      <c r="Y775">
        <v>17.77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 t="s">
        <v>3</v>
      </c>
      <c r="AG775">
        <v>735</v>
      </c>
      <c r="AH775">
        <v>2</v>
      </c>
      <c r="AI775">
        <v>55579666</v>
      </c>
      <c r="AJ775">
        <v>804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 x14ac:dyDescent="0.2">
      <c r="A776">
        <f>ROW(Source!A2628)</f>
        <v>2628</v>
      </c>
      <c r="B776">
        <v>55579663</v>
      </c>
      <c r="C776">
        <v>55579646</v>
      </c>
      <c r="D776">
        <v>52279533</v>
      </c>
      <c r="E776">
        <v>1</v>
      </c>
      <c r="F776">
        <v>1</v>
      </c>
      <c r="G776">
        <v>27</v>
      </c>
      <c r="H776">
        <v>3</v>
      </c>
      <c r="I776" t="s">
        <v>592</v>
      </c>
      <c r="J776" t="s">
        <v>593</v>
      </c>
      <c r="K776" t="s">
        <v>594</v>
      </c>
      <c r="L776">
        <v>1346</v>
      </c>
      <c r="N776">
        <v>1009</v>
      </c>
      <c r="O776" t="s">
        <v>151</v>
      </c>
      <c r="P776" t="s">
        <v>151</v>
      </c>
      <c r="Q776">
        <v>1</v>
      </c>
      <c r="X776">
        <v>241.5</v>
      </c>
      <c r="Y776">
        <v>202.34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 t="s">
        <v>3</v>
      </c>
      <c r="AG776">
        <v>241.5</v>
      </c>
      <c r="AH776">
        <v>2</v>
      </c>
      <c r="AI776">
        <v>55579654</v>
      </c>
      <c r="AJ776">
        <v>806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</row>
    <row r="777" spans="1:44" x14ac:dyDescent="0.2">
      <c r="A777">
        <f>ROW(Source!A2628)</f>
        <v>2628</v>
      </c>
      <c r="B777">
        <v>55579664</v>
      </c>
      <c r="C777">
        <v>55579646</v>
      </c>
      <c r="D777">
        <v>52277500</v>
      </c>
      <c r="E777">
        <v>1</v>
      </c>
      <c r="F777">
        <v>1</v>
      </c>
      <c r="G777">
        <v>27</v>
      </c>
      <c r="H777">
        <v>3</v>
      </c>
      <c r="I777" t="s">
        <v>154</v>
      </c>
      <c r="J777" t="s">
        <v>156</v>
      </c>
      <c r="K777" t="s">
        <v>155</v>
      </c>
      <c r="L777">
        <v>1348</v>
      </c>
      <c r="N777">
        <v>1009</v>
      </c>
      <c r="O777" t="s">
        <v>120</v>
      </c>
      <c r="P777" t="s">
        <v>120</v>
      </c>
      <c r="Q777">
        <v>1000</v>
      </c>
      <c r="X777">
        <v>5.2499999999999998E-2</v>
      </c>
      <c r="Y777">
        <v>748299.67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 t="s">
        <v>3</v>
      </c>
      <c r="AG777">
        <v>5.2499999999999998E-2</v>
      </c>
      <c r="AH777">
        <v>2</v>
      </c>
      <c r="AI777">
        <v>55579668</v>
      </c>
      <c r="AJ777">
        <v>807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2">
      <c r="A778">
        <f>ROW(Source!A2632)</f>
        <v>2632</v>
      </c>
      <c r="B778">
        <v>55579676</v>
      </c>
      <c r="C778">
        <v>55579671</v>
      </c>
      <c r="D778">
        <v>52263930</v>
      </c>
      <c r="E778">
        <v>27</v>
      </c>
      <c r="F778">
        <v>1</v>
      </c>
      <c r="G778">
        <v>27</v>
      </c>
      <c r="H778">
        <v>1</v>
      </c>
      <c r="I778" t="s">
        <v>530</v>
      </c>
      <c r="J778" t="s">
        <v>3</v>
      </c>
      <c r="K778" t="s">
        <v>531</v>
      </c>
      <c r="L778">
        <v>1191</v>
      </c>
      <c r="N778">
        <v>1013</v>
      </c>
      <c r="O778" t="s">
        <v>532</v>
      </c>
      <c r="P778" t="s">
        <v>532</v>
      </c>
      <c r="Q778">
        <v>1</v>
      </c>
      <c r="X778">
        <v>2.65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1</v>
      </c>
      <c r="AF778" t="s">
        <v>3</v>
      </c>
      <c r="AG778">
        <v>2.65</v>
      </c>
      <c r="AH778">
        <v>2</v>
      </c>
      <c r="AI778">
        <v>55579672</v>
      </c>
      <c r="AJ778">
        <v>808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 x14ac:dyDescent="0.2">
      <c r="A779">
        <f>ROW(Source!A2632)</f>
        <v>2632</v>
      </c>
      <c r="B779">
        <v>55579677</v>
      </c>
      <c r="C779">
        <v>55579671</v>
      </c>
      <c r="D779">
        <v>52276789</v>
      </c>
      <c r="E779">
        <v>1</v>
      </c>
      <c r="F779">
        <v>1</v>
      </c>
      <c r="G779">
        <v>27</v>
      </c>
      <c r="H779">
        <v>2</v>
      </c>
      <c r="I779" t="s">
        <v>574</v>
      </c>
      <c r="J779" t="s">
        <v>575</v>
      </c>
      <c r="K779" t="s">
        <v>576</v>
      </c>
      <c r="L779">
        <v>1368</v>
      </c>
      <c r="N779">
        <v>1011</v>
      </c>
      <c r="O779" t="s">
        <v>536</v>
      </c>
      <c r="P779" t="s">
        <v>536</v>
      </c>
      <c r="Q779">
        <v>1</v>
      </c>
      <c r="X779">
        <v>0.5</v>
      </c>
      <c r="Y779">
        <v>0</v>
      </c>
      <c r="Z779">
        <v>531.41</v>
      </c>
      <c r="AA779">
        <v>373.56</v>
      </c>
      <c r="AB779">
        <v>0</v>
      </c>
      <c r="AC779">
        <v>0</v>
      </c>
      <c r="AD779">
        <v>1</v>
      </c>
      <c r="AE779">
        <v>0</v>
      </c>
      <c r="AF779" t="s">
        <v>3</v>
      </c>
      <c r="AG779">
        <v>0.5</v>
      </c>
      <c r="AH779">
        <v>2</v>
      </c>
      <c r="AI779">
        <v>55579673</v>
      </c>
      <c r="AJ779">
        <v>809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2">
      <c r="A780">
        <f>ROW(Source!A2632)</f>
        <v>2632</v>
      </c>
      <c r="B780">
        <v>55579678</v>
      </c>
      <c r="C780">
        <v>55579671</v>
      </c>
      <c r="D780">
        <v>52276398</v>
      </c>
      <c r="E780">
        <v>1</v>
      </c>
      <c r="F780">
        <v>1</v>
      </c>
      <c r="G780">
        <v>27</v>
      </c>
      <c r="H780">
        <v>2</v>
      </c>
      <c r="I780" t="s">
        <v>583</v>
      </c>
      <c r="J780" t="s">
        <v>584</v>
      </c>
      <c r="K780" t="s">
        <v>585</v>
      </c>
      <c r="L780">
        <v>1368</v>
      </c>
      <c r="N780">
        <v>1011</v>
      </c>
      <c r="O780" t="s">
        <v>536</v>
      </c>
      <c r="P780" t="s">
        <v>536</v>
      </c>
      <c r="Q780">
        <v>1</v>
      </c>
      <c r="X780">
        <v>0.5</v>
      </c>
      <c r="Y780">
        <v>0</v>
      </c>
      <c r="Z780">
        <v>454.31</v>
      </c>
      <c r="AA780">
        <v>405.68</v>
      </c>
      <c r="AB780">
        <v>0</v>
      </c>
      <c r="AC780">
        <v>0</v>
      </c>
      <c r="AD780">
        <v>1</v>
      </c>
      <c r="AE780">
        <v>0</v>
      </c>
      <c r="AF780" t="s">
        <v>3</v>
      </c>
      <c r="AG780">
        <v>0.5</v>
      </c>
      <c r="AH780">
        <v>2</v>
      </c>
      <c r="AI780">
        <v>55579674</v>
      </c>
      <c r="AJ780">
        <v>810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</row>
    <row r="781" spans="1:44" x14ac:dyDescent="0.2">
      <c r="A781">
        <f>ROW(Source!A2632)</f>
        <v>2632</v>
      </c>
      <c r="B781">
        <v>55579679</v>
      </c>
      <c r="C781">
        <v>55579671</v>
      </c>
      <c r="D781">
        <v>52279526</v>
      </c>
      <c r="E781">
        <v>1</v>
      </c>
      <c r="F781">
        <v>1</v>
      </c>
      <c r="G781">
        <v>27</v>
      </c>
      <c r="H781">
        <v>3</v>
      </c>
      <c r="I781" t="s">
        <v>149</v>
      </c>
      <c r="J781" t="s">
        <v>152</v>
      </c>
      <c r="K781" t="s">
        <v>150</v>
      </c>
      <c r="L781">
        <v>1346</v>
      </c>
      <c r="N781">
        <v>1009</v>
      </c>
      <c r="O781" t="s">
        <v>151</v>
      </c>
      <c r="P781" t="s">
        <v>151</v>
      </c>
      <c r="Q781">
        <v>1</v>
      </c>
      <c r="X781">
        <v>147</v>
      </c>
      <c r="Y781">
        <v>17.77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 t="s">
        <v>3</v>
      </c>
      <c r="AG781">
        <v>147</v>
      </c>
      <c r="AH781">
        <v>2</v>
      </c>
      <c r="AI781">
        <v>55579683</v>
      </c>
      <c r="AJ781">
        <v>811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</row>
    <row r="782" spans="1:44" x14ac:dyDescent="0.2">
      <c r="A782">
        <f>ROW(Source!A2632)</f>
        <v>2632</v>
      </c>
      <c r="B782">
        <v>55579680</v>
      </c>
      <c r="C782">
        <v>55579671</v>
      </c>
      <c r="D782">
        <v>52279533</v>
      </c>
      <c r="E782">
        <v>1</v>
      </c>
      <c r="F782">
        <v>1</v>
      </c>
      <c r="G782">
        <v>27</v>
      </c>
      <c r="H782">
        <v>3</v>
      </c>
      <c r="I782" t="s">
        <v>592</v>
      </c>
      <c r="J782" t="s">
        <v>593</v>
      </c>
      <c r="K782" t="s">
        <v>594</v>
      </c>
      <c r="L782">
        <v>1346</v>
      </c>
      <c r="N782">
        <v>1009</v>
      </c>
      <c r="O782" t="s">
        <v>151</v>
      </c>
      <c r="P782" t="s">
        <v>151</v>
      </c>
      <c r="Q782">
        <v>1</v>
      </c>
      <c r="X782">
        <v>42</v>
      </c>
      <c r="Y782">
        <v>202.34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 t="s">
        <v>3</v>
      </c>
      <c r="AG782">
        <v>42</v>
      </c>
      <c r="AH782">
        <v>2</v>
      </c>
      <c r="AI782">
        <v>55579675</v>
      </c>
      <c r="AJ782">
        <v>813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</row>
    <row r="783" spans="1:44" x14ac:dyDescent="0.2">
      <c r="A783">
        <f>ROW(Source!A2632)</f>
        <v>2632</v>
      </c>
      <c r="B783">
        <v>55579681</v>
      </c>
      <c r="C783">
        <v>55579671</v>
      </c>
      <c r="D783">
        <v>52277500</v>
      </c>
      <c r="E783">
        <v>1</v>
      </c>
      <c r="F783">
        <v>1</v>
      </c>
      <c r="G783">
        <v>27</v>
      </c>
      <c r="H783">
        <v>3</v>
      </c>
      <c r="I783" t="s">
        <v>154</v>
      </c>
      <c r="J783" t="s">
        <v>156</v>
      </c>
      <c r="K783" t="s">
        <v>155</v>
      </c>
      <c r="L783">
        <v>1348</v>
      </c>
      <c r="N783">
        <v>1009</v>
      </c>
      <c r="O783" t="s">
        <v>120</v>
      </c>
      <c r="P783" t="s">
        <v>120</v>
      </c>
      <c r="Q783">
        <v>1000</v>
      </c>
      <c r="X783">
        <v>1.0500000000000001E-2</v>
      </c>
      <c r="Y783">
        <v>748299.67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 t="s">
        <v>3</v>
      </c>
      <c r="AG783">
        <v>1.0500000000000001E-2</v>
      </c>
      <c r="AH783">
        <v>2</v>
      </c>
      <c r="AI783">
        <v>55579685</v>
      </c>
      <c r="AJ783">
        <v>814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</row>
    <row r="784" spans="1:44" x14ac:dyDescent="0.2">
      <c r="A784">
        <f>ROW(Source!A2636)</f>
        <v>2636</v>
      </c>
      <c r="B784">
        <v>55579692</v>
      </c>
      <c r="C784">
        <v>55579688</v>
      </c>
      <c r="D784">
        <v>52263930</v>
      </c>
      <c r="E784">
        <v>27</v>
      </c>
      <c r="F784">
        <v>1</v>
      </c>
      <c r="G784">
        <v>27</v>
      </c>
      <c r="H784">
        <v>1</v>
      </c>
      <c r="I784" t="s">
        <v>530</v>
      </c>
      <c r="J784" t="s">
        <v>3</v>
      </c>
      <c r="K784" t="s">
        <v>531</v>
      </c>
      <c r="L784">
        <v>1191</v>
      </c>
      <c r="N784">
        <v>1013</v>
      </c>
      <c r="O784" t="s">
        <v>532</v>
      </c>
      <c r="P784" t="s">
        <v>532</v>
      </c>
      <c r="Q784">
        <v>1</v>
      </c>
      <c r="X784">
        <v>80.27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 t="s">
        <v>3</v>
      </c>
      <c r="AG784">
        <v>80.27</v>
      </c>
      <c r="AH784">
        <v>2</v>
      </c>
      <c r="AI784">
        <v>55579689</v>
      </c>
      <c r="AJ784">
        <v>815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 x14ac:dyDescent="0.2">
      <c r="A785">
        <f>ROW(Source!A2636)</f>
        <v>2636</v>
      </c>
      <c r="B785">
        <v>55579693</v>
      </c>
      <c r="C785">
        <v>55579688</v>
      </c>
      <c r="D785">
        <v>52279970</v>
      </c>
      <c r="E785">
        <v>1</v>
      </c>
      <c r="F785">
        <v>1</v>
      </c>
      <c r="G785">
        <v>27</v>
      </c>
      <c r="H785">
        <v>3</v>
      </c>
      <c r="I785" t="s">
        <v>595</v>
      </c>
      <c r="J785" t="s">
        <v>596</v>
      </c>
      <c r="K785" t="s">
        <v>597</v>
      </c>
      <c r="L785">
        <v>1339</v>
      </c>
      <c r="N785">
        <v>1007</v>
      </c>
      <c r="O785" t="s">
        <v>175</v>
      </c>
      <c r="P785" t="s">
        <v>175</v>
      </c>
      <c r="Q785">
        <v>1</v>
      </c>
      <c r="X785">
        <v>5.9</v>
      </c>
      <c r="Y785">
        <v>3714.73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 t="s">
        <v>3</v>
      </c>
      <c r="AG785">
        <v>5.9</v>
      </c>
      <c r="AH785">
        <v>2</v>
      </c>
      <c r="AI785">
        <v>55579690</v>
      </c>
      <c r="AJ785">
        <v>816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 x14ac:dyDescent="0.2">
      <c r="A786">
        <f>ROW(Source!A2636)</f>
        <v>2636</v>
      </c>
      <c r="B786">
        <v>55579694</v>
      </c>
      <c r="C786">
        <v>55579688</v>
      </c>
      <c r="D786">
        <v>52280046</v>
      </c>
      <c r="E786">
        <v>1</v>
      </c>
      <c r="F786">
        <v>1</v>
      </c>
      <c r="G786">
        <v>27</v>
      </c>
      <c r="H786">
        <v>3</v>
      </c>
      <c r="I786" t="s">
        <v>598</v>
      </c>
      <c r="J786" t="s">
        <v>599</v>
      </c>
      <c r="K786" t="s">
        <v>600</v>
      </c>
      <c r="L786">
        <v>1339</v>
      </c>
      <c r="N786">
        <v>1007</v>
      </c>
      <c r="O786" t="s">
        <v>175</v>
      </c>
      <c r="P786" t="s">
        <v>175</v>
      </c>
      <c r="Q786">
        <v>1</v>
      </c>
      <c r="X786">
        <v>0.06</v>
      </c>
      <c r="Y786">
        <v>3392.59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 t="s">
        <v>3</v>
      </c>
      <c r="AG786">
        <v>0.06</v>
      </c>
      <c r="AH786">
        <v>2</v>
      </c>
      <c r="AI786">
        <v>55579691</v>
      </c>
      <c r="AJ786">
        <v>817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2">
      <c r="A787">
        <f>ROW(Source!A2636)</f>
        <v>2636</v>
      </c>
      <c r="B787">
        <v>55579695</v>
      </c>
      <c r="C787">
        <v>55579688</v>
      </c>
      <c r="D787">
        <v>52280784</v>
      </c>
      <c r="E787">
        <v>1</v>
      </c>
      <c r="F787">
        <v>1</v>
      </c>
      <c r="G787">
        <v>27</v>
      </c>
      <c r="H787">
        <v>3</v>
      </c>
      <c r="I787" t="s">
        <v>173</v>
      </c>
      <c r="J787" t="s">
        <v>176</v>
      </c>
      <c r="K787" t="s">
        <v>174</v>
      </c>
      <c r="L787">
        <v>1339</v>
      </c>
      <c r="N787">
        <v>1007</v>
      </c>
      <c r="O787" t="s">
        <v>175</v>
      </c>
      <c r="P787" t="s">
        <v>175</v>
      </c>
      <c r="Q787">
        <v>1</v>
      </c>
      <c r="X787">
        <v>4.3</v>
      </c>
      <c r="Y787">
        <v>7833.01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 t="s">
        <v>3</v>
      </c>
      <c r="AG787">
        <v>4.3</v>
      </c>
      <c r="AH787">
        <v>2</v>
      </c>
      <c r="AI787">
        <v>55579697</v>
      </c>
      <c r="AJ787">
        <v>818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</row>
    <row r="788" spans="1:44" x14ac:dyDescent="0.2">
      <c r="A788">
        <f>ROW(Source!A2706)</f>
        <v>2706</v>
      </c>
      <c r="B788">
        <v>55579758</v>
      </c>
      <c r="C788">
        <v>55579756</v>
      </c>
      <c r="D788">
        <v>52263930</v>
      </c>
      <c r="E788">
        <v>27</v>
      </c>
      <c r="F788">
        <v>1</v>
      </c>
      <c r="G788">
        <v>27</v>
      </c>
      <c r="H788">
        <v>1</v>
      </c>
      <c r="I788" t="s">
        <v>530</v>
      </c>
      <c r="J788" t="s">
        <v>3</v>
      </c>
      <c r="K788" t="s">
        <v>531</v>
      </c>
      <c r="L788">
        <v>1191</v>
      </c>
      <c r="N788">
        <v>1013</v>
      </c>
      <c r="O788" t="s">
        <v>532</v>
      </c>
      <c r="P788" t="s">
        <v>532</v>
      </c>
      <c r="Q788">
        <v>1</v>
      </c>
      <c r="X788">
        <v>582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 t="s">
        <v>3</v>
      </c>
      <c r="AG788">
        <v>582</v>
      </c>
      <c r="AH788">
        <v>2</v>
      </c>
      <c r="AI788">
        <v>55579757</v>
      </c>
      <c r="AJ788">
        <v>820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2">
      <c r="A789">
        <f>ROW(Source!A2707)</f>
        <v>2707</v>
      </c>
      <c r="B789">
        <v>55579761</v>
      </c>
      <c r="C789">
        <v>55579759</v>
      </c>
      <c r="D789">
        <v>52263930</v>
      </c>
      <c r="E789">
        <v>27</v>
      </c>
      <c r="F789">
        <v>1</v>
      </c>
      <c r="G789">
        <v>27</v>
      </c>
      <c r="H789">
        <v>1</v>
      </c>
      <c r="I789" t="s">
        <v>530</v>
      </c>
      <c r="J789" t="s">
        <v>3</v>
      </c>
      <c r="K789" t="s">
        <v>531</v>
      </c>
      <c r="L789">
        <v>1191</v>
      </c>
      <c r="N789">
        <v>1013</v>
      </c>
      <c r="O789" t="s">
        <v>532</v>
      </c>
      <c r="P789" t="s">
        <v>532</v>
      </c>
      <c r="Q789">
        <v>1</v>
      </c>
      <c r="X789">
        <v>83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 t="s">
        <v>3</v>
      </c>
      <c r="AG789">
        <v>83</v>
      </c>
      <c r="AH789">
        <v>2</v>
      </c>
      <c r="AI789">
        <v>55579760</v>
      </c>
      <c r="AJ789">
        <v>821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2">
      <c r="A790">
        <f>ROW(Source!A2708)</f>
        <v>2708</v>
      </c>
      <c r="B790">
        <v>55579764</v>
      </c>
      <c r="C790">
        <v>55579762</v>
      </c>
      <c r="D790">
        <v>52276900</v>
      </c>
      <c r="E790">
        <v>1</v>
      </c>
      <c r="F790">
        <v>1</v>
      </c>
      <c r="G790">
        <v>27</v>
      </c>
      <c r="H790">
        <v>2</v>
      </c>
      <c r="I790" t="s">
        <v>565</v>
      </c>
      <c r="J790" t="s">
        <v>566</v>
      </c>
      <c r="K790" t="s">
        <v>567</v>
      </c>
      <c r="L790">
        <v>1368</v>
      </c>
      <c r="N790">
        <v>1011</v>
      </c>
      <c r="O790" t="s">
        <v>536</v>
      </c>
      <c r="P790" t="s">
        <v>536</v>
      </c>
      <c r="Q790">
        <v>1</v>
      </c>
      <c r="X790">
        <v>3.1E-2</v>
      </c>
      <c r="Y790">
        <v>0</v>
      </c>
      <c r="Z790">
        <v>1014.12</v>
      </c>
      <c r="AA790">
        <v>317.13</v>
      </c>
      <c r="AB790">
        <v>0</v>
      </c>
      <c r="AC790">
        <v>0</v>
      </c>
      <c r="AD790">
        <v>1</v>
      </c>
      <c r="AE790">
        <v>0</v>
      </c>
      <c r="AF790" t="s">
        <v>3</v>
      </c>
      <c r="AG790">
        <v>3.1E-2</v>
      </c>
      <c r="AH790">
        <v>2</v>
      </c>
      <c r="AI790">
        <v>55579763</v>
      </c>
      <c r="AJ790">
        <v>822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2">
      <c r="A791">
        <f>ROW(Source!A2709)</f>
        <v>2709</v>
      </c>
      <c r="B791">
        <v>55579767</v>
      </c>
      <c r="C791">
        <v>55579765</v>
      </c>
      <c r="D791">
        <v>52276900</v>
      </c>
      <c r="E791">
        <v>1</v>
      </c>
      <c r="F791">
        <v>1</v>
      </c>
      <c r="G791">
        <v>27</v>
      </c>
      <c r="H791">
        <v>2</v>
      </c>
      <c r="I791" t="s">
        <v>565</v>
      </c>
      <c r="J791" t="s">
        <v>566</v>
      </c>
      <c r="K791" t="s">
        <v>567</v>
      </c>
      <c r="L791">
        <v>1368</v>
      </c>
      <c r="N791">
        <v>1011</v>
      </c>
      <c r="O791" t="s">
        <v>536</v>
      </c>
      <c r="P791" t="s">
        <v>536</v>
      </c>
      <c r="Q791">
        <v>1</v>
      </c>
      <c r="X791">
        <v>0.01</v>
      </c>
      <c r="Y791">
        <v>0</v>
      </c>
      <c r="Z791">
        <v>1014.12</v>
      </c>
      <c r="AA791">
        <v>317.13</v>
      </c>
      <c r="AB791">
        <v>0</v>
      </c>
      <c r="AC791">
        <v>0</v>
      </c>
      <c r="AD791">
        <v>1</v>
      </c>
      <c r="AE791">
        <v>0</v>
      </c>
      <c r="AF791" t="s">
        <v>3</v>
      </c>
      <c r="AG791">
        <v>0.01</v>
      </c>
      <c r="AH791">
        <v>2</v>
      </c>
      <c r="AI791">
        <v>55579766</v>
      </c>
      <c r="AJ791">
        <v>823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</row>
    <row r="792" spans="1:44" x14ac:dyDescent="0.2">
      <c r="A792">
        <f>ROW(Source!A2710)</f>
        <v>2710</v>
      </c>
      <c r="B792">
        <v>55579774</v>
      </c>
      <c r="C792">
        <v>55579768</v>
      </c>
      <c r="D792">
        <v>52263930</v>
      </c>
      <c r="E792">
        <v>27</v>
      </c>
      <c r="F792">
        <v>1</v>
      </c>
      <c r="G792">
        <v>27</v>
      </c>
      <c r="H792">
        <v>1</v>
      </c>
      <c r="I792" t="s">
        <v>530</v>
      </c>
      <c r="J792" t="s">
        <v>3</v>
      </c>
      <c r="K792" t="s">
        <v>531</v>
      </c>
      <c r="L792">
        <v>1191</v>
      </c>
      <c r="N792">
        <v>1013</v>
      </c>
      <c r="O792" t="s">
        <v>532</v>
      </c>
      <c r="P792" t="s">
        <v>532</v>
      </c>
      <c r="Q792">
        <v>1</v>
      </c>
      <c r="X792">
        <v>155.25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 t="s">
        <v>3</v>
      </c>
      <c r="AG792">
        <v>155.25</v>
      </c>
      <c r="AH792">
        <v>2</v>
      </c>
      <c r="AI792">
        <v>55579769</v>
      </c>
      <c r="AJ792">
        <v>824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 x14ac:dyDescent="0.2">
      <c r="A793">
        <f>ROW(Source!A2710)</f>
        <v>2710</v>
      </c>
      <c r="B793">
        <v>55579775</v>
      </c>
      <c r="C793">
        <v>55579768</v>
      </c>
      <c r="D793">
        <v>52276386</v>
      </c>
      <c r="E793">
        <v>1</v>
      </c>
      <c r="F793">
        <v>1</v>
      </c>
      <c r="G793">
        <v>27</v>
      </c>
      <c r="H793">
        <v>2</v>
      </c>
      <c r="I793" t="s">
        <v>601</v>
      </c>
      <c r="J793" t="s">
        <v>602</v>
      </c>
      <c r="K793" t="s">
        <v>603</v>
      </c>
      <c r="L793">
        <v>1368</v>
      </c>
      <c r="N793">
        <v>1011</v>
      </c>
      <c r="O793" t="s">
        <v>536</v>
      </c>
      <c r="P793" t="s">
        <v>536</v>
      </c>
      <c r="Q793">
        <v>1</v>
      </c>
      <c r="X793">
        <v>7.41</v>
      </c>
      <c r="Y793">
        <v>0</v>
      </c>
      <c r="Z793">
        <v>3.84</v>
      </c>
      <c r="AA793">
        <v>0.01</v>
      </c>
      <c r="AB793">
        <v>0</v>
      </c>
      <c r="AC793">
        <v>0</v>
      </c>
      <c r="AD793">
        <v>1</v>
      </c>
      <c r="AE793">
        <v>0</v>
      </c>
      <c r="AF793" t="s">
        <v>3</v>
      </c>
      <c r="AG793">
        <v>7.41</v>
      </c>
      <c r="AH793">
        <v>2</v>
      </c>
      <c r="AI793">
        <v>55579770</v>
      </c>
      <c r="AJ793">
        <v>825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</row>
    <row r="794" spans="1:44" x14ac:dyDescent="0.2">
      <c r="A794">
        <f>ROW(Source!A2710)</f>
        <v>2710</v>
      </c>
      <c r="B794">
        <v>55579776</v>
      </c>
      <c r="C794">
        <v>55579768</v>
      </c>
      <c r="D794">
        <v>52278824</v>
      </c>
      <c r="E794">
        <v>1</v>
      </c>
      <c r="F794">
        <v>1</v>
      </c>
      <c r="G794">
        <v>27</v>
      </c>
      <c r="H794">
        <v>3</v>
      </c>
      <c r="I794" t="s">
        <v>604</v>
      </c>
      <c r="J794" t="s">
        <v>605</v>
      </c>
      <c r="K794" t="s">
        <v>606</v>
      </c>
      <c r="L794">
        <v>1327</v>
      </c>
      <c r="N794">
        <v>1005</v>
      </c>
      <c r="O794" t="s">
        <v>549</v>
      </c>
      <c r="P794" t="s">
        <v>549</v>
      </c>
      <c r="Q794">
        <v>1</v>
      </c>
      <c r="X794">
        <v>250</v>
      </c>
      <c r="Y794">
        <v>91.89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 t="s">
        <v>3</v>
      </c>
      <c r="AG794">
        <v>250</v>
      </c>
      <c r="AH794">
        <v>2</v>
      </c>
      <c r="AI794">
        <v>55579771</v>
      </c>
      <c r="AJ794">
        <v>826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</row>
    <row r="795" spans="1:44" x14ac:dyDescent="0.2">
      <c r="A795">
        <f>ROW(Source!A2710)</f>
        <v>2710</v>
      </c>
      <c r="B795">
        <v>55579777</v>
      </c>
      <c r="C795">
        <v>55579768</v>
      </c>
      <c r="D795">
        <v>52279001</v>
      </c>
      <c r="E795">
        <v>1</v>
      </c>
      <c r="F795">
        <v>1</v>
      </c>
      <c r="G795">
        <v>27</v>
      </c>
      <c r="H795">
        <v>3</v>
      </c>
      <c r="I795" t="s">
        <v>556</v>
      </c>
      <c r="J795" t="s">
        <v>607</v>
      </c>
      <c r="K795" t="s">
        <v>558</v>
      </c>
      <c r="L795">
        <v>1339</v>
      </c>
      <c r="N795">
        <v>1007</v>
      </c>
      <c r="O795" t="s">
        <v>175</v>
      </c>
      <c r="P795" t="s">
        <v>175</v>
      </c>
      <c r="Q795">
        <v>1</v>
      </c>
      <c r="X795">
        <v>1.75</v>
      </c>
      <c r="Y795">
        <v>35.25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 t="s">
        <v>3</v>
      </c>
      <c r="AG795">
        <v>1.75</v>
      </c>
      <c r="AH795">
        <v>2</v>
      </c>
      <c r="AI795">
        <v>55579772</v>
      </c>
      <c r="AJ795">
        <v>827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</row>
    <row r="796" spans="1:44" x14ac:dyDescent="0.2">
      <c r="A796">
        <f>ROW(Source!A2710)</f>
        <v>2710</v>
      </c>
      <c r="B796">
        <v>55579778</v>
      </c>
      <c r="C796">
        <v>55579768</v>
      </c>
      <c r="D796">
        <v>52279965</v>
      </c>
      <c r="E796">
        <v>1</v>
      </c>
      <c r="F796">
        <v>1</v>
      </c>
      <c r="G796">
        <v>27</v>
      </c>
      <c r="H796">
        <v>3</v>
      </c>
      <c r="I796" t="s">
        <v>608</v>
      </c>
      <c r="J796" t="s">
        <v>609</v>
      </c>
      <c r="K796" t="s">
        <v>610</v>
      </c>
      <c r="L796">
        <v>1339</v>
      </c>
      <c r="N796">
        <v>1007</v>
      </c>
      <c r="O796" t="s">
        <v>175</v>
      </c>
      <c r="P796" t="s">
        <v>175</v>
      </c>
      <c r="Q796">
        <v>1</v>
      </c>
      <c r="X796">
        <v>102</v>
      </c>
      <c r="Y796">
        <v>3247.23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 t="s">
        <v>3</v>
      </c>
      <c r="AG796">
        <v>102</v>
      </c>
      <c r="AH796">
        <v>2</v>
      </c>
      <c r="AI796">
        <v>55579773</v>
      </c>
      <c r="AJ796">
        <v>828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</row>
    <row r="797" spans="1:44" x14ac:dyDescent="0.2">
      <c r="A797">
        <f>ROW(Source!A2711)</f>
        <v>2711</v>
      </c>
      <c r="B797">
        <v>55579782</v>
      </c>
      <c r="C797">
        <v>55579779</v>
      </c>
      <c r="D797">
        <v>52263930</v>
      </c>
      <c r="E797">
        <v>27</v>
      </c>
      <c r="F797">
        <v>1</v>
      </c>
      <c r="G797">
        <v>27</v>
      </c>
      <c r="H797">
        <v>1</v>
      </c>
      <c r="I797" t="s">
        <v>530</v>
      </c>
      <c r="J797" t="s">
        <v>3</v>
      </c>
      <c r="K797" t="s">
        <v>531</v>
      </c>
      <c r="L797">
        <v>1191</v>
      </c>
      <c r="N797">
        <v>1013</v>
      </c>
      <c r="O797" t="s">
        <v>532</v>
      </c>
      <c r="P797" t="s">
        <v>532</v>
      </c>
      <c r="Q797">
        <v>1</v>
      </c>
      <c r="X797">
        <v>227.7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 t="s">
        <v>3</v>
      </c>
      <c r="AG797">
        <v>227.7</v>
      </c>
      <c r="AH797">
        <v>2</v>
      </c>
      <c r="AI797">
        <v>55579780</v>
      </c>
      <c r="AJ797">
        <v>829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</row>
    <row r="798" spans="1:44" x14ac:dyDescent="0.2">
      <c r="A798">
        <f>ROW(Source!A2711)</f>
        <v>2711</v>
      </c>
      <c r="B798">
        <v>55579783</v>
      </c>
      <c r="C798">
        <v>55579779</v>
      </c>
      <c r="D798">
        <v>52280227</v>
      </c>
      <c r="E798">
        <v>1</v>
      </c>
      <c r="F798">
        <v>1</v>
      </c>
      <c r="G798">
        <v>27</v>
      </c>
      <c r="H798">
        <v>3</v>
      </c>
      <c r="I798" t="s">
        <v>214</v>
      </c>
      <c r="J798" t="s">
        <v>216</v>
      </c>
      <c r="K798" t="s">
        <v>215</v>
      </c>
      <c r="L798">
        <v>1348</v>
      </c>
      <c r="N798">
        <v>1009</v>
      </c>
      <c r="O798" t="s">
        <v>120</v>
      </c>
      <c r="P798" t="s">
        <v>120</v>
      </c>
      <c r="Q798">
        <v>1000</v>
      </c>
      <c r="X798">
        <v>1</v>
      </c>
      <c r="Y798">
        <v>53233.52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 t="s">
        <v>3</v>
      </c>
      <c r="AG798">
        <v>1</v>
      </c>
      <c r="AH798">
        <v>2</v>
      </c>
      <c r="AI798">
        <v>55579781</v>
      </c>
      <c r="AJ798">
        <v>830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</row>
    <row r="799" spans="1:44" x14ac:dyDescent="0.2">
      <c r="A799">
        <f>ROW(Source!A2712)</f>
        <v>2712</v>
      </c>
      <c r="B799">
        <v>55579788</v>
      </c>
      <c r="C799">
        <v>55579784</v>
      </c>
      <c r="D799">
        <v>52263930</v>
      </c>
      <c r="E799">
        <v>27</v>
      </c>
      <c r="F799">
        <v>1</v>
      </c>
      <c r="G799">
        <v>27</v>
      </c>
      <c r="H799">
        <v>1</v>
      </c>
      <c r="I799" t="s">
        <v>530</v>
      </c>
      <c r="J799" t="s">
        <v>3</v>
      </c>
      <c r="K799" t="s">
        <v>531</v>
      </c>
      <c r="L799">
        <v>1191</v>
      </c>
      <c r="N799">
        <v>1013</v>
      </c>
      <c r="O799" t="s">
        <v>532</v>
      </c>
      <c r="P799" t="s">
        <v>532</v>
      </c>
      <c r="Q799">
        <v>1</v>
      </c>
      <c r="X799">
        <v>36.11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 t="s">
        <v>3</v>
      </c>
      <c r="AG799">
        <v>36.11</v>
      </c>
      <c r="AH799">
        <v>2</v>
      </c>
      <c r="AI799">
        <v>55579785</v>
      </c>
      <c r="AJ799">
        <v>831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 x14ac:dyDescent="0.2">
      <c r="A800">
        <f>ROW(Source!A2712)</f>
        <v>2712</v>
      </c>
      <c r="B800">
        <v>55579789</v>
      </c>
      <c r="C800">
        <v>55579784</v>
      </c>
      <c r="D800">
        <v>52276550</v>
      </c>
      <c r="E800">
        <v>1</v>
      </c>
      <c r="F800">
        <v>1</v>
      </c>
      <c r="G800">
        <v>27</v>
      </c>
      <c r="H800">
        <v>2</v>
      </c>
      <c r="I800" t="s">
        <v>611</v>
      </c>
      <c r="J800" t="s">
        <v>612</v>
      </c>
      <c r="K800" t="s">
        <v>613</v>
      </c>
      <c r="L800">
        <v>1368</v>
      </c>
      <c r="N800">
        <v>1011</v>
      </c>
      <c r="O800" t="s">
        <v>536</v>
      </c>
      <c r="P800" t="s">
        <v>536</v>
      </c>
      <c r="Q800">
        <v>1</v>
      </c>
      <c r="X800">
        <v>21.91</v>
      </c>
      <c r="Y800">
        <v>0</v>
      </c>
      <c r="Z800">
        <v>54.65</v>
      </c>
      <c r="AA800">
        <v>0.05</v>
      </c>
      <c r="AB800">
        <v>0</v>
      </c>
      <c r="AC800">
        <v>0</v>
      </c>
      <c r="AD800">
        <v>1</v>
      </c>
      <c r="AE800">
        <v>0</v>
      </c>
      <c r="AF800" t="s">
        <v>3</v>
      </c>
      <c r="AG800">
        <v>21.91</v>
      </c>
      <c r="AH800">
        <v>2</v>
      </c>
      <c r="AI800">
        <v>55579786</v>
      </c>
      <c r="AJ800">
        <v>832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</row>
    <row r="801" spans="1:44" x14ac:dyDescent="0.2">
      <c r="A801">
        <f>ROW(Source!A2712)</f>
        <v>2712</v>
      </c>
      <c r="B801">
        <v>55579790</v>
      </c>
      <c r="C801">
        <v>55579784</v>
      </c>
      <c r="D801">
        <v>52278908</v>
      </c>
      <c r="E801">
        <v>1</v>
      </c>
      <c r="F801">
        <v>1</v>
      </c>
      <c r="G801">
        <v>27</v>
      </c>
      <c r="H801">
        <v>3</v>
      </c>
      <c r="I801" t="s">
        <v>614</v>
      </c>
      <c r="J801" t="s">
        <v>615</v>
      </c>
      <c r="K801" t="s">
        <v>616</v>
      </c>
      <c r="L801">
        <v>1348</v>
      </c>
      <c r="N801">
        <v>1009</v>
      </c>
      <c r="O801" t="s">
        <v>120</v>
      </c>
      <c r="P801" t="s">
        <v>120</v>
      </c>
      <c r="Q801">
        <v>1000</v>
      </c>
      <c r="X801">
        <v>0.03</v>
      </c>
      <c r="Y801">
        <v>110781.14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 t="s">
        <v>3</v>
      </c>
      <c r="AG801">
        <v>0.03</v>
      </c>
      <c r="AH801">
        <v>2</v>
      </c>
      <c r="AI801">
        <v>55579787</v>
      </c>
      <c r="AJ801">
        <v>833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</row>
    <row r="802" spans="1:44" x14ac:dyDescent="0.2">
      <c r="A802">
        <f>ROW(Source!A2712)</f>
        <v>2712</v>
      </c>
      <c r="B802">
        <v>55579791</v>
      </c>
      <c r="C802">
        <v>55579784</v>
      </c>
      <c r="D802">
        <v>52280227</v>
      </c>
      <c r="E802">
        <v>1</v>
      </c>
      <c r="F802">
        <v>1</v>
      </c>
      <c r="G802">
        <v>27</v>
      </c>
      <c r="H802">
        <v>3</v>
      </c>
      <c r="I802" t="s">
        <v>214</v>
      </c>
      <c r="J802" t="s">
        <v>216</v>
      </c>
      <c r="K802" t="s">
        <v>215</v>
      </c>
      <c r="L802">
        <v>1348</v>
      </c>
      <c r="N802">
        <v>1009</v>
      </c>
      <c r="O802" t="s">
        <v>120</v>
      </c>
      <c r="P802" t="s">
        <v>120</v>
      </c>
      <c r="Q802">
        <v>1000</v>
      </c>
      <c r="X802">
        <v>1</v>
      </c>
      <c r="Y802">
        <v>53233.52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 t="s">
        <v>3</v>
      </c>
      <c r="AG802">
        <v>1</v>
      </c>
      <c r="AH802">
        <v>2</v>
      </c>
      <c r="AI802">
        <v>55579793</v>
      </c>
      <c r="AJ802">
        <v>834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</row>
    <row r="803" spans="1:44" x14ac:dyDescent="0.2">
      <c r="A803">
        <f>ROW(Source!A2751)</f>
        <v>2751</v>
      </c>
      <c r="B803">
        <v>55579857</v>
      </c>
      <c r="C803">
        <v>55579851</v>
      </c>
      <c r="D803">
        <v>52263930</v>
      </c>
      <c r="E803">
        <v>27</v>
      </c>
      <c r="F803">
        <v>1</v>
      </c>
      <c r="G803">
        <v>27</v>
      </c>
      <c r="H803">
        <v>1</v>
      </c>
      <c r="I803" t="s">
        <v>530</v>
      </c>
      <c r="J803" t="s">
        <v>3</v>
      </c>
      <c r="K803" t="s">
        <v>531</v>
      </c>
      <c r="L803">
        <v>1191</v>
      </c>
      <c r="N803">
        <v>1013</v>
      </c>
      <c r="O803" t="s">
        <v>532</v>
      </c>
      <c r="P803" t="s">
        <v>532</v>
      </c>
      <c r="Q803">
        <v>1</v>
      </c>
      <c r="X803">
        <v>6.22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1</v>
      </c>
      <c r="AF803" t="s">
        <v>3</v>
      </c>
      <c r="AG803">
        <v>6.22</v>
      </c>
      <c r="AH803">
        <v>2</v>
      </c>
      <c r="AI803">
        <v>55579852</v>
      </c>
      <c r="AJ803">
        <v>835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</row>
    <row r="804" spans="1:44" x14ac:dyDescent="0.2">
      <c r="A804">
        <f>ROW(Source!A2751)</f>
        <v>2751</v>
      </c>
      <c r="B804">
        <v>55579858</v>
      </c>
      <c r="C804">
        <v>55579851</v>
      </c>
      <c r="D804">
        <v>52278256</v>
      </c>
      <c r="E804">
        <v>1</v>
      </c>
      <c r="F804">
        <v>1</v>
      </c>
      <c r="G804">
        <v>27</v>
      </c>
      <c r="H804">
        <v>3</v>
      </c>
      <c r="I804" t="s">
        <v>550</v>
      </c>
      <c r="J804" t="s">
        <v>551</v>
      </c>
      <c r="K804" t="s">
        <v>552</v>
      </c>
      <c r="L804">
        <v>1339</v>
      </c>
      <c r="N804">
        <v>1007</v>
      </c>
      <c r="O804" t="s">
        <v>175</v>
      </c>
      <c r="P804" t="s">
        <v>175</v>
      </c>
      <c r="Q804">
        <v>1</v>
      </c>
      <c r="X804">
        <v>0.29899999999999999</v>
      </c>
      <c r="Y804">
        <v>590.78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 t="s">
        <v>3</v>
      </c>
      <c r="AG804">
        <v>0.29899999999999999</v>
      </c>
      <c r="AH804">
        <v>2</v>
      </c>
      <c r="AI804">
        <v>55579853</v>
      </c>
      <c r="AJ804">
        <v>836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</row>
    <row r="805" spans="1:44" x14ac:dyDescent="0.2">
      <c r="A805">
        <f>ROW(Source!A2751)</f>
        <v>2751</v>
      </c>
      <c r="B805">
        <v>55579859</v>
      </c>
      <c r="C805">
        <v>55579851</v>
      </c>
      <c r="D805">
        <v>52277204</v>
      </c>
      <c r="E805">
        <v>1</v>
      </c>
      <c r="F805">
        <v>1</v>
      </c>
      <c r="G805">
        <v>27</v>
      </c>
      <c r="H805">
        <v>3</v>
      </c>
      <c r="I805" t="s">
        <v>553</v>
      </c>
      <c r="J805" t="s">
        <v>554</v>
      </c>
      <c r="K805" t="s">
        <v>555</v>
      </c>
      <c r="L805">
        <v>1348</v>
      </c>
      <c r="N805">
        <v>1009</v>
      </c>
      <c r="O805" t="s">
        <v>120</v>
      </c>
      <c r="P805" t="s">
        <v>120</v>
      </c>
      <c r="Q805">
        <v>1000</v>
      </c>
      <c r="X805">
        <v>0.107</v>
      </c>
      <c r="Y805">
        <v>4207.5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 t="s">
        <v>3</v>
      </c>
      <c r="AG805">
        <v>0.107</v>
      </c>
      <c r="AH805">
        <v>2</v>
      </c>
      <c r="AI805">
        <v>55579854</v>
      </c>
      <c r="AJ805">
        <v>837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1:44" x14ac:dyDescent="0.2">
      <c r="A806">
        <f>ROW(Source!A2751)</f>
        <v>2751</v>
      </c>
      <c r="B806">
        <v>55579860</v>
      </c>
      <c r="C806">
        <v>55579851</v>
      </c>
      <c r="D806">
        <v>52279001</v>
      </c>
      <c r="E806">
        <v>1</v>
      </c>
      <c r="F806">
        <v>1</v>
      </c>
      <c r="G806">
        <v>27</v>
      </c>
      <c r="H806">
        <v>3</v>
      </c>
      <c r="I806" t="s">
        <v>556</v>
      </c>
      <c r="J806" t="s">
        <v>557</v>
      </c>
      <c r="K806" t="s">
        <v>558</v>
      </c>
      <c r="L806">
        <v>1339</v>
      </c>
      <c r="N806">
        <v>1007</v>
      </c>
      <c r="O806" t="s">
        <v>175</v>
      </c>
      <c r="P806" t="s">
        <v>175</v>
      </c>
      <c r="Q806">
        <v>1</v>
      </c>
      <c r="X806">
        <v>7.6999999999999999E-2</v>
      </c>
      <c r="Y806">
        <v>35.25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 t="s">
        <v>3</v>
      </c>
      <c r="AG806">
        <v>7.6999999999999999E-2</v>
      </c>
      <c r="AH806">
        <v>2</v>
      </c>
      <c r="AI806">
        <v>55579855</v>
      </c>
      <c r="AJ806">
        <v>838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</row>
    <row r="807" spans="1:44" x14ac:dyDescent="0.2">
      <c r="A807">
        <f>ROW(Source!A2751)</f>
        <v>2751</v>
      </c>
      <c r="B807">
        <v>55579861</v>
      </c>
      <c r="C807">
        <v>55579851</v>
      </c>
      <c r="D807">
        <v>52281688</v>
      </c>
      <c r="E807">
        <v>1</v>
      </c>
      <c r="F807">
        <v>1</v>
      </c>
      <c r="G807">
        <v>27</v>
      </c>
      <c r="H807">
        <v>3</v>
      </c>
      <c r="I807" t="s">
        <v>270</v>
      </c>
      <c r="J807" t="s">
        <v>272</v>
      </c>
      <c r="K807" t="s">
        <v>271</v>
      </c>
      <c r="L807">
        <v>1354</v>
      </c>
      <c r="N807">
        <v>1010</v>
      </c>
      <c r="O807" t="s">
        <v>180</v>
      </c>
      <c r="P807" t="s">
        <v>180</v>
      </c>
      <c r="Q807">
        <v>1</v>
      </c>
      <c r="X807">
        <v>10</v>
      </c>
      <c r="Y807">
        <v>236.53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 t="s">
        <v>3</v>
      </c>
      <c r="AG807">
        <v>10</v>
      </c>
      <c r="AH807">
        <v>2</v>
      </c>
      <c r="AI807">
        <v>55579856</v>
      </c>
      <c r="AJ807">
        <v>839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</row>
    <row r="808" spans="1:44" x14ac:dyDescent="0.2">
      <c r="A808">
        <f>ROW(Source!A2753)</f>
        <v>2753</v>
      </c>
      <c r="B808">
        <v>55579869</v>
      </c>
      <c r="C808">
        <v>55579863</v>
      </c>
      <c r="D808">
        <v>52263930</v>
      </c>
      <c r="E808">
        <v>27</v>
      </c>
      <c r="F808">
        <v>1</v>
      </c>
      <c r="G808">
        <v>27</v>
      </c>
      <c r="H808">
        <v>1</v>
      </c>
      <c r="I808" t="s">
        <v>530</v>
      </c>
      <c r="J808" t="s">
        <v>3</v>
      </c>
      <c r="K808" t="s">
        <v>531</v>
      </c>
      <c r="L808">
        <v>1191</v>
      </c>
      <c r="N808">
        <v>1013</v>
      </c>
      <c r="O808" t="s">
        <v>532</v>
      </c>
      <c r="P808" t="s">
        <v>532</v>
      </c>
      <c r="Q808">
        <v>1</v>
      </c>
      <c r="X808">
        <v>6.22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1</v>
      </c>
      <c r="AF808" t="s">
        <v>3</v>
      </c>
      <c r="AG808">
        <v>6.22</v>
      </c>
      <c r="AH808">
        <v>2</v>
      </c>
      <c r="AI808">
        <v>55579864</v>
      </c>
      <c r="AJ808">
        <v>840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</row>
    <row r="809" spans="1:44" x14ac:dyDescent="0.2">
      <c r="A809">
        <f>ROW(Source!A2753)</f>
        <v>2753</v>
      </c>
      <c r="B809">
        <v>55579870</v>
      </c>
      <c r="C809">
        <v>55579863</v>
      </c>
      <c r="D809">
        <v>52278256</v>
      </c>
      <c r="E809">
        <v>1</v>
      </c>
      <c r="F809">
        <v>1</v>
      </c>
      <c r="G809">
        <v>27</v>
      </c>
      <c r="H809">
        <v>3</v>
      </c>
      <c r="I809" t="s">
        <v>550</v>
      </c>
      <c r="J809" t="s">
        <v>551</v>
      </c>
      <c r="K809" t="s">
        <v>552</v>
      </c>
      <c r="L809">
        <v>1339</v>
      </c>
      <c r="N809">
        <v>1007</v>
      </c>
      <c r="O809" t="s">
        <v>175</v>
      </c>
      <c r="P809" t="s">
        <v>175</v>
      </c>
      <c r="Q809">
        <v>1</v>
      </c>
      <c r="X809">
        <v>0.29899999999999999</v>
      </c>
      <c r="Y809">
        <v>590.78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 t="s">
        <v>3</v>
      </c>
      <c r="AG809">
        <v>0.29899999999999999</v>
      </c>
      <c r="AH809">
        <v>2</v>
      </c>
      <c r="AI809">
        <v>55579865</v>
      </c>
      <c r="AJ809">
        <v>841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</row>
    <row r="810" spans="1:44" x14ac:dyDescent="0.2">
      <c r="A810">
        <f>ROW(Source!A2753)</f>
        <v>2753</v>
      </c>
      <c r="B810">
        <v>55579871</v>
      </c>
      <c r="C810">
        <v>55579863</v>
      </c>
      <c r="D810">
        <v>52277204</v>
      </c>
      <c r="E810">
        <v>1</v>
      </c>
      <c r="F810">
        <v>1</v>
      </c>
      <c r="G810">
        <v>27</v>
      </c>
      <c r="H810">
        <v>3</v>
      </c>
      <c r="I810" t="s">
        <v>553</v>
      </c>
      <c r="J810" t="s">
        <v>554</v>
      </c>
      <c r="K810" t="s">
        <v>555</v>
      </c>
      <c r="L810">
        <v>1348</v>
      </c>
      <c r="N810">
        <v>1009</v>
      </c>
      <c r="O810" t="s">
        <v>120</v>
      </c>
      <c r="P810" t="s">
        <v>120</v>
      </c>
      <c r="Q810">
        <v>1000</v>
      </c>
      <c r="X810">
        <v>0.107</v>
      </c>
      <c r="Y810">
        <v>4207.5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 t="s">
        <v>3</v>
      </c>
      <c r="AG810">
        <v>0.107</v>
      </c>
      <c r="AH810">
        <v>2</v>
      </c>
      <c r="AI810">
        <v>55579866</v>
      </c>
      <c r="AJ810">
        <v>842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</row>
    <row r="811" spans="1:44" x14ac:dyDescent="0.2">
      <c r="A811">
        <f>ROW(Source!A2753)</f>
        <v>2753</v>
      </c>
      <c r="B811">
        <v>55579872</v>
      </c>
      <c r="C811">
        <v>55579863</v>
      </c>
      <c r="D811">
        <v>52279001</v>
      </c>
      <c r="E811">
        <v>1</v>
      </c>
      <c r="F811">
        <v>1</v>
      </c>
      <c r="G811">
        <v>27</v>
      </c>
      <c r="H811">
        <v>3</v>
      </c>
      <c r="I811" t="s">
        <v>556</v>
      </c>
      <c r="J811" t="s">
        <v>557</v>
      </c>
      <c r="K811" t="s">
        <v>558</v>
      </c>
      <c r="L811">
        <v>1339</v>
      </c>
      <c r="N811">
        <v>1007</v>
      </c>
      <c r="O811" t="s">
        <v>175</v>
      </c>
      <c r="P811" t="s">
        <v>175</v>
      </c>
      <c r="Q811">
        <v>1</v>
      </c>
      <c r="X811">
        <v>7.6999999999999999E-2</v>
      </c>
      <c r="Y811">
        <v>35.25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 t="s">
        <v>3</v>
      </c>
      <c r="AG811">
        <v>7.6999999999999999E-2</v>
      </c>
      <c r="AH811">
        <v>2</v>
      </c>
      <c r="AI811">
        <v>55579867</v>
      </c>
      <c r="AJ811">
        <v>843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</row>
    <row r="812" spans="1:44" x14ac:dyDescent="0.2">
      <c r="A812">
        <f>ROW(Source!A2753)</f>
        <v>2753</v>
      </c>
      <c r="B812">
        <v>55579873</v>
      </c>
      <c r="C812">
        <v>55579863</v>
      </c>
      <c r="D812">
        <v>52281688</v>
      </c>
      <c r="E812">
        <v>1</v>
      </c>
      <c r="F812">
        <v>1</v>
      </c>
      <c r="G812">
        <v>27</v>
      </c>
      <c r="H812">
        <v>3</v>
      </c>
      <c r="I812" t="s">
        <v>270</v>
      </c>
      <c r="J812" t="s">
        <v>272</v>
      </c>
      <c r="K812" t="s">
        <v>271</v>
      </c>
      <c r="L812">
        <v>1354</v>
      </c>
      <c r="N812">
        <v>1010</v>
      </c>
      <c r="O812" t="s">
        <v>180</v>
      </c>
      <c r="P812" t="s">
        <v>180</v>
      </c>
      <c r="Q812">
        <v>1</v>
      </c>
      <c r="X812">
        <v>10</v>
      </c>
      <c r="Y812">
        <v>236.53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 t="s">
        <v>3</v>
      </c>
      <c r="AG812">
        <v>10</v>
      </c>
      <c r="AH812">
        <v>2</v>
      </c>
      <c r="AI812">
        <v>55579868</v>
      </c>
      <c r="AJ812">
        <v>844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</row>
    <row r="813" spans="1:44" x14ac:dyDescent="0.2">
      <c r="A813">
        <f>ROW(Source!A2755)</f>
        <v>2755</v>
      </c>
      <c r="B813">
        <v>55579881</v>
      </c>
      <c r="C813">
        <v>55579875</v>
      </c>
      <c r="D813">
        <v>52263930</v>
      </c>
      <c r="E813">
        <v>27</v>
      </c>
      <c r="F813">
        <v>1</v>
      </c>
      <c r="G813">
        <v>27</v>
      </c>
      <c r="H813">
        <v>1</v>
      </c>
      <c r="I813" t="s">
        <v>530</v>
      </c>
      <c r="J813" t="s">
        <v>3</v>
      </c>
      <c r="K813" t="s">
        <v>531</v>
      </c>
      <c r="L813">
        <v>1191</v>
      </c>
      <c r="N813">
        <v>1013</v>
      </c>
      <c r="O813" t="s">
        <v>532</v>
      </c>
      <c r="P813" t="s">
        <v>532</v>
      </c>
      <c r="Q813">
        <v>1</v>
      </c>
      <c r="X813">
        <v>6.22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 t="s">
        <v>3</v>
      </c>
      <c r="AG813">
        <v>6.22</v>
      </c>
      <c r="AH813">
        <v>2</v>
      </c>
      <c r="AI813">
        <v>55579876</v>
      </c>
      <c r="AJ813">
        <v>845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</row>
    <row r="814" spans="1:44" x14ac:dyDescent="0.2">
      <c r="A814">
        <f>ROW(Source!A2755)</f>
        <v>2755</v>
      </c>
      <c r="B814">
        <v>55579882</v>
      </c>
      <c r="C814">
        <v>55579875</v>
      </c>
      <c r="D814">
        <v>52278256</v>
      </c>
      <c r="E814">
        <v>1</v>
      </c>
      <c r="F814">
        <v>1</v>
      </c>
      <c r="G814">
        <v>27</v>
      </c>
      <c r="H814">
        <v>3</v>
      </c>
      <c r="I814" t="s">
        <v>550</v>
      </c>
      <c r="J814" t="s">
        <v>551</v>
      </c>
      <c r="K814" t="s">
        <v>552</v>
      </c>
      <c r="L814">
        <v>1339</v>
      </c>
      <c r="N814">
        <v>1007</v>
      </c>
      <c r="O814" t="s">
        <v>175</v>
      </c>
      <c r="P814" t="s">
        <v>175</v>
      </c>
      <c r="Q814">
        <v>1</v>
      </c>
      <c r="X814">
        <v>0.29899999999999999</v>
      </c>
      <c r="Y814">
        <v>590.78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 t="s">
        <v>3</v>
      </c>
      <c r="AG814">
        <v>0.29899999999999999</v>
      </c>
      <c r="AH814">
        <v>2</v>
      </c>
      <c r="AI814">
        <v>55579877</v>
      </c>
      <c r="AJ814">
        <v>846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</row>
    <row r="815" spans="1:44" x14ac:dyDescent="0.2">
      <c r="A815">
        <f>ROW(Source!A2755)</f>
        <v>2755</v>
      </c>
      <c r="B815">
        <v>55579883</v>
      </c>
      <c r="C815">
        <v>55579875</v>
      </c>
      <c r="D815">
        <v>52277204</v>
      </c>
      <c r="E815">
        <v>1</v>
      </c>
      <c r="F815">
        <v>1</v>
      </c>
      <c r="G815">
        <v>27</v>
      </c>
      <c r="H815">
        <v>3</v>
      </c>
      <c r="I815" t="s">
        <v>553</v>
      </c>
      <c r="J815" t="s">
        <v>554</v>
      </c>
      <c r="K815" t="s">
        <v>555</v>
      </c>
      <c r="L815">
        <v>1348</v>
      </c>
      <c r="N815">
        <v>1009</v>
      </c>
      <c r="O815" t="s">
        <v>120</v>
      </c>
      <c r="P815" t="s">
        <v>120</v>
      </c>
      <c r="Q815">
        <v>1000</v>
      </c>
      <c r="X815">
        <v>0.107</v>
      </c>
      <c r="Y815">
        <v>4207.5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 t="s">
        <v>3</v>
      </c>
      <c r="AG815">
        <v>0.107</v>
      </c>
      <c r="AH815">
        <v>2</v>
      </c>
      <c r="AI815">
        <v>55579878</v>
      </c>
      <c r="AJ815">
        <v>847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</row>
    <row r="816" spans="1:44" x14ac:dyDescent="0.2">
      <c r="A816">
        <f>ROW(Source!A2755)</f>
        <v>2755</v>
      </c>
      <c r="B816">
        <v>55579884</v>
      </c>
      <c r="C816">
        <v>55579875</v>
      </c>
      <c r="D816">
        <v>52279001</v>
      </c>
      <c r="E816">
        <v>1</v>
      </c>
      <c r="F816">
        <v>1</v>
      </c>
      <c r="G816">
        <v>27</v>
      </c>
      <c r="H816">
        <v>3</v>
      </c>
      <c r="I816" t="s">
        <v>556</v>
      </c>
      <c r="J816" t="s">
        <v>557</v>
      </c>
      <c r="K816" t="s">
        <v>558</v>
      </c>
      <c r="L816">
        <v>1339</v>
      </c>
      <c r="N816">
        <v>1007</v>
      </c>
      <c r="O816" t="s">
        <v>175</v>
      </c>
      <c r="P816" t="s">
        <v>175</v>
      </c>
      <c r="Q816">
        <v>1</v>
      </c>
      <c r="X816">
        <v>7.6999999999999999E-2</v>
      </c>
      <c r="Y816">
        <v>35.25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 t="s">
        <v>3</v>
      </c>
      <c r="AG816">
        <v>7.6999999999999999E-2</v>
      </c>
      <c r="AH816">
        <v>2</v>
      </c>
      <c r="AI816">
        <v>55579879</v>
      </c>
      <c r="AJ816">
        <v>848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</row>
    <row r="817" spans="1:44" x14ac:dyDescent="0.2">
      <c r="A817">
        <f>ROW(Source!A2755)</f>
        <v>2755</v>
      </c>
      <c r="B817">
        <v>55579885</v>
      </c>
      <c r="C817">
        <v>55579875</v>
      </c>
      <c r="D817">
        <v>52281688</v>
      </c>
      <c r="E817">
        <v>1</v>
      </c>
      <c r="F817">
        <v>1</v>
      </c>
      <c r="G817">
        <v>27</v>
      </c>
      <c r="H817">
        <v>3</v>
      </c>
      <c r="I817" t="s">
        <v>270</v>
      </c>
      <c r="J817" t="s">
        <v>272</v>
      </c>
      <c r="K817" t="s">
        <v>271</v>
      </c>
      <c r="L817">
        <v>1354</v>
      </c>
      <c r="N817">
        <v>1010</v>
      </c>
      <c r="O817" t="s">
        <v>180</v>
      </c>
      <c r="P817" t="s">
        <v>180</v>
      </c>
      <c r="Q817">
        <v>1</v>
      </c>
      <c r="X817">
        <v>10</v>
      </c>
      <c r="Y817">
        <v>236.53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 t="s">
        <v>3</v>
      </c>
      <c r="AG817">
        <v>10</v>
      </c>
      <c r="AH817">
        <v>2</v>
      </c>
      <c r="AI817">
        <v>55579880</v>
      </c>
      <c r="AJ817">
        <v>849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</row>
    <row r="818" spans="1:44" x14ac:dyDescent="0.2">
      <c r="A818">
        <f>ROW(Source!A2757)</f>
        <v>2757</v>
      </c>
      <c r="B818">
        <v>55579893</v>
      </c>
      <c r="C818">
        <v>55579887</v>
      </c>
      <c r="D818">
        <v>52263930</v>
      </c>
      <c r="E818">
        <v>27</v>
      </c>
      <c r="F818">
        <v>1</v>
      </c>
      <c r="G818">
        <v>27</v>
      </c>
      <c r="H818">
        <v>1</v>
      </c>
      <c r="I818" t="s">
        <v>530</v>
      </c>
      <c r="J818" t="s">
        <v>3</v>
      </c>
      <c r="K818" t="s">
        <v>531</v>
      </c>
      <c r="L818">
        <v>1191</v>
      </c>
      <c r="N818">
        <v>1013</v>
      </c>
      <c r="O818" t="s">
        <v>532</v>
      </c>
      <c r="P818" t="s">
        <v>532</v>
      </c>
      <c r="Q818">
        <v>1</v>
      </c>
      <c r="X818">
        <v>6.22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 t="s">
        <v>3</v>
      </c>
      <c r="AG818">
        <v>6.22</v>
      </c>
      <c r="AH818">
        <v>2</v>
      </c>
      <c r="AI818">
        <v>55579888</v>
      </c>
      <c r="AJ818">
        <v>850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</row>
    <row r="819" spans="1:44" x14ac:dyDescent="0.2">
      <c r="A819">
        <f>ROW(Source!A2757)</f>
        <v>2757</v>
      </c>
      <c r="B819">
        <v>55579894</v>
      </c>
      <c r="C819">
        <v>55579887</v>
      </c>
      <c r="D819">
        <v>52278256</v>
      </c>
      <c r="E819">
        <v>1</v>
      </c>
      <c r="F819">
        <v>1</v>
      </c>
      <c r="G819">
        <v>27</v>
      </c>
      <c r="H819">
        <v>3</v>
      </c>
      <c r="I819" t="s">
        <v>550</v>
      </c>
      <c r="J819" t="s">
        <v>551</v>
      </c>
      <c r="K819" t="s">
        <v>552</v>
      </c>
      <c r="L819">
        <v>1339</v>
      </c>
      <c r="N819">
        <v>1007</v>
      </c>
      <c r="O819" t="s">
        <v>175</v>
      </c>
      <c r="P819" t="s">
        <v>175</v>
      </c>
      <c r="Q819">
        <v>1</v>
      </c>
      <c r="X819">
        <v>0.29899999999999999</v>
      </c>
      <c r="Y819">
        <v>590.78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 t="s">
        <v>3</v>
      </c>
      <c r="AG819">
        <v>0.29899999999999999</v>
      </c>
      <c r="AH819">
        <v>2</v>
      </c>
      <c r="AI819">
        <v>55579889</v>
      </c>
      <c r="AJ819">
        <v>851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</row>
    <row r="820" spans="1:44" x14ac:dyDescent="0.2">
      <c r="A820">
        <f>ROW(Source!A2757)</f>
        <v>2757</v>
      </c>
      <c r="B820">
        <v>55579895</v>
      </c>
      <c r="C820">
        <v>55579887</v>
      </c>
      <c r="D820">
        <v>52277204</v>
      </c>
      <c r="E820">
        <v>1</v>
      </c>
      <c r="F820">
        <v>1</v>
      </c>
      <c r="G820">
        <v>27</v>
      </c>
      <c r="H820">
        <v>3</v>
      </c>
      <c r="I820" t="s">
        <v>553</v>
      </c>
      <c r="J820" t="s">
        <v>554</v>
      </c>
      <c r="K820" t="s">
        <v>555</v>
      </c>
      <c r="L820">
        <v>1348</v>
      </c>
      <c r="N820">
        <v>1009</v>
      </c>
      <c r="O820" t="s">
        <v>120</v>
      </c>
      <c r="P820" t="s">
        <v>120</v>
      </c>
      <c r="Q820">
        <v>1000</v>
      </c>
      <c r="X820">
        <v>0.107</v>
      </c>
      <c r="Y820">
        <v>4207.5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 t="s">
        <v>3</v>
      </c>
      <c r="AG820">
        <v>0.107</v>
      </c>
      <c r="AH820">
        <v>2</v>
      </c>
      <c r="AI820">
        <v>55579890</v>
      </c>
      <c r="AJ820">
        <v>852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</row>
    <row r="821" spans="1:44" x14ac:dyDescent="0.2">
      <c r="A821">
        <f>ROW(Source!A2757)</f>
        <v>2757</v>
      </c>
      <c r="B821">
        <v>55579896</v>
      </c>
      <c r="C821">
        <v>55579887</v>
      </c>
      <c r="D821">
        <v>52279001</v>
      </c>
      <c r="E821">
        <v>1</v>
      </c>
      <c r="F821">
        <v>1</v>
      </c>
      <c r="G821">
        <v>27</v>
      </c>
      <c r="H821">
        <v>3</v>
      </c>
      <c r="I821" t="s">
        <v>556</v>
      </c>
      <c r="J821" t="s">
        <v>557</v>
      </c>
      <c r="K821" t="s">
        <v>558</v>
      </c>
      <c r="L821">
        <v>1339</v>
      </c>
      <c r="N821">
        <v>1007</v>
      </c>
      <c r="O821" t="s">
        <v>175</v>
      </c>
      <c r="P821" t="s">
        <v>175</v>
      </c>
      <c r="Q821">
        <v>1</v>
      </c>
      <c r="X821">
        <v>7.6999999999999999E-2</v>
      </c>
      <c r="Y821">
        <v>35.25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 t="s">
        <v>3</v>
      </c>
      <c r="AG821">
        <v>7.6999999999999999E-2</v>
      </c>
      <c r="AH821">
        <v>2</v>
      </c>
      <c r="AI821">
        <v>55579891</v>
      </c>
      <c r="AJ821">
        <v>853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</row>
    <row r="822" spans="1:44" x14ac:dyDescent="0.2">
      <c r="A822">
        <f>ROW(Source!A2757)</f>
        <v>2757</v>
      </c>
      <c r="B822">
        <v>55579897</v>
      </c>
      <c r="C822">
        <v>55579887</v>
      </c>
      <c r="D822">
        <v>52281688</v>
      </c>
      <c r="E822">
        <v>1</v>
      </c>
      <c r="F822">
        <v>1</v>
      </c>
      <c r="G822">
        <v>27</v>
      </c>
      <c r="H822">
        <v>3</v>
      </c>
      <c r="I822" t="s">
        <v>270</v>
      </c>
      <c r="J822" t="s">
        <v>272</v>
      </c>
      <c r="K822" t="s">
        <v>271</v>
      </c>
      <c r="L822">
        <v>1354</v>
      </c>
      <c r="N822">
        <v>1010</v>
      </c>
      <c r="O822" t="s">
        <v>180</v>
      </c>
      <c r="P822" t="s">
        <v>180</v>
      </c>
      <c r="Q822">
        <v>1</v>
      </c>
      <c r="X822">
        <v>10</v>
      </c>
      <c r="Y822">
        <v>236.53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 t="s">
        <v>3</v>
      </c>
      <c r="AG822">
        <v>10</v>
      </c>
      <c r="AH822">
        <v>2</v>
      </c>
      <c r="AI822">
        <v>55579892</v>
      </c>
      <c r="AJ822">
        <v>854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</row>
    <row r="823" spans="1:44" x14ac:dyDescent="0.2">
      <c r="A823">
        <f>ROW(Source!A2795)</f>
        <v>2795</v>
      </c>
      <c r="B823">
        <v>55579961</v>
      </c>
      <c r="C823">
        <v>55579955</v>
      </c>
      <c r="D823">
        <v>52263930</v>
      </c>
      <c r="E823">
        <v>27</v>
      </c>
      <c r="F823">
        <v>1</v>
      </c>
      <c r="G823">
        <v>27</v>
      </c>
      <c r="H823">
        <v>1</v>
      </c>
      <c r="I823" t="s">
        <v>530</v>
      </c>
      <c r="J823" t="s">
        <v>3</v>
      </c>
      <c r="K823" t="s">
        <v>531</v>
      </c>
      <c r="L823">
        <v>1191</v>
      </c>
      <c r="N823">
        <v>1013</v>
      </c>
      <c r="O823" t="s">
        <v>532</v>
      </c>
      <c r="P823" t="s">
        <v>532</v>
      </c>
      <c r="Q823">
        <v>1</v>
      </c>
      <c r="X823">
        <v>6.22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1</v>
      </c>
      <c r="AF823" t="s">
        <v>3</v>
      </c>
      <c r="AG823">
        <v>6.22</v>
      </c>
      <c r="AH823">
        <v>2</v>
      </c>
      <c r="AI823">
        <v>55579956</v>
      </c>
      <c r="AJ823">
        <v>855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</row>
    <row r="824" spans="1:44" x14ac:dyDescent="0.2">
      <c r="A824">
        <f>ROW(Source!A2795)</f>
        <v>2795</v>
      </c>
      <c r="B824">
        <v>55579962</v>
      </c>
      <c r="C824">
        <v>55579955</v>
      </c>
      <c r="D824">
        <v>52278256</v>
      </c>
      <c r="E824">
        <v>1</v>
      </c>
      <c r="F824">
        <v>1</v>
      </c>
      <c r="G824">
        <v>27</v>
      </c>
      <c r="H824">
        <v>3</v>
      </c>
      <c r="I824" t="s">
        <v>550</v>
      </c>
      <c r="J824" t="s">
        <v>551</v>
      </c>
      <c r="K824" t="s">
        <v>552</v>
      </c>
      <c r="L824">
        <v>1339</v>
      </c>
      <c r="N824">
        <v>1007</v>
      </c>
      <c r="O824" t="s">
        <v>175</v>
      </c>
      <c r="P824" t="s">
        <v>175</v>
      </c>
      <c r="Q824">
        <v>1</v>
      </c>
      <c r="X824">
        <v>0.29899999999999999</v>
      </c>
      <c r="Y824">
        <v>590.78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 t="s">
        <v>3</v>
      </c>
      <c r="AG824">
        <v>0.29899999999999999</v>
      </c>
      <c r="AH824">
        <v>2</v>
      </c>
      <c r="AI824">
        <v>55579957</v>
      </c>
      <c r="AJ824">
        <v>856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</row>
    <row r="825" spans="1:44" x14ac:dyDescent="0.2">
      <c r="A825">
        <f>ROW(Source!A2795)</f>
        <v>2795</v>
      </c>
      <c r="B825">
        <v>55579963</v>
      </c>
      <c r="C825">
        <v>55579955</v>
      </c>
      <c r="D825">
        <v>52277204</v>
      </c>
      <c r="E825">
        <v>1</v>
      </c>
      <c r="F825">
        <v>1</v>
      </c>
      <c r="G825">
        <v>27</v>
      </c>
      <c r="H825">
        <v>3</v>
      </c>
      <c r="I825" t="s">
        <v>553</v>
      </c>
      <c r="J825" t="s">
        <v>554</v>
      </c>
      <c r="K825" t="s">
        <v>555</v>
      </c>
      <c r="L825">
        <v>1348</v>
      </c>
      <c r="N825">
        <v>1009</v>
      </c>
      <c r="O825" t="s">
        <v>120</v>
      </c>
      <c r="P825" t="s">
        <v>120</v>
      </c>
      <c r="Q825">
        <v>1000</v>
      </c>
      <c r="X825">
        <v>0.107</v>
      </c>
      <c r="Y825">
        <v>4207.5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 t="s">
        <v>3</v>
      </c>
      <c r="AG825">
        <v>0.107</v>
      </c>
      <c r="AH825">
        <v>2</v>
      </c>
      <c r="AI825">
        <v>55579958</v>
      </c>
      <c r="AJ825">
        <v>857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</row>
    <row r="826" spans="1:44" x14ac:dyDescent="0.2">
      <c r="A826">
        <f>ROW(Source!A2795)</f>
        <v>2795</v>
      </c>
      <c r="B826">
        <v>55579964</v>
      </c>
      <c r="C826">
        <v>55579955</v>
      </c>
      <c r="D826">
        <v>52279001</v>
      </c>
      <c r="E826">
        <v>1</v>
      </c>
      <c r="F826">
        <v>1</v>
      </c>
      <c r="G826">
        <v>27</v>
      </c>
      <c r="H826">
        <v>3</v>
      </c>
      <c r="I826" t="s">
        <v>556</v>
      </c>
      <c r="J826" t="s">
        <v>557</v>
      </c>
      <c r="K826" t="s">
        <v>558</v>
      </c>
      <c r="L826">
        <v>1339</v>
      </c>
      <c r="N826">
        <v>1007</v>
      </c>
      <c r="O826" t="s">
        <v>175</v>
      </c>
      <c r="P826" t="s">
        <v>175</v>
      </c>
      <c r="Q826">
        <v>1</v>
      </c>
      <c r="X826">
        <v>7.6999999999999999E-2</v>
      </c>
      <c r="Y826">
        <v>35.25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 t="s">
        <v>3</v>
      </c>
      <c r="AG826">
        <v>7.6999999999999999E-2</v>
      </c>
      <c r="AH826">
        <v>2</v>
      </c>
      <c r="AI826">
        <v>55579959</v>
      </c>
      <c r="AJ826">
        <v>858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</row>
    <row r="827" spans="1:44" x14ac:dyDescent="0.2">
      <c r="A827">
        <f>ROW(Source!A2795)</f>
        <v>2795</v>
      </c>
      <c r="B827">
        <v>55579965</v>
      </c>
      <c r="C827">
        <v>55579955</v>
      </c>
      <c r="D827">
        <v>52281688</v>
      </c>
      <c r="E827">
        <v>1</v>
      </c>
      <c r="F827">
        <v>1</v>
      </c>
      <c r="G827">
        <v>27</v>
      </c>
      <c r="H827">
        <v>3</v>
      </c>
      <c r="I827" t="s">
        <v>270</v>
      </c>
      <c r="J827" t="s">
        <v>272</v>
      </c>
      <c r="K827" t="s">
        <v>271</v>
      </c>
      <c r="L827">
        <v>1354</v>
      </c>
      <c r="N827">
        <v>1010</v>
      </c>
      <c r="O827" t="s">
        <v>180</v>
      </c>
      <c r="P827" t="s">
        <v>180</v>
      </c>
      <c r="Q827">
        <v>1</v>
      </c>
      <c r="X827">
        <v>10</v>
      </c>
      <c r="Y827">
        <v>236.53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 t="s">
        <v>3</v>
      </c>
      <c r="AG827">
        <v>10</v>
      </c>
      <c r="AH827">
        <v>2</v>
      </c>
      <c r="AI827">
        <v>55579960</v>
      </c>
      <c r="AJ827">
        <v>859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</row>
    <row r="828" spans="1:44" x14ac:dyDescent="0.2">
      <c r="A828">
        <f>ROW(Source!A2833)</f>
        <v>2833</v>
      </c>
      <c r="B828">
        <v>55580029</v>
      </c>
      <c r="C828">
        <v>55580023</v>
      </c>
      <c r="D828">
        <v>52263930</v>
      </c>
      <c r="E828">
        <v>27</v>
      </c>
      <c r="F828">
        <v>1</v>
      </c>
      <c r="G828">
        <v>27</v>
      </c>
      <c r="H828">
        <v>1</v>
      </c>
      <c r="I828" t="s">
        <v>530</v>
      </c>
      <c r="J828" t="s">
        <v>3</v>
      </c>
      <c r="K828" t="s">
        <v>531</v>
      </c>
      <c r="L828">
        <v>1191</v>
      </c>
      <c r="N828">
        <v>1013</v>
      </c>
      <c r="O828" t="s">
        <v>532</v>
      </c>
      <c r="P828" t="s">
        <v>532</v>
      </c>
      <c r="Q828">
        <v>1</v>
      </c>
      <c r="X828">
        <v>6.22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 t="s">
        <v>3</v>
      </c>
      <c r="AG828">
        <v>6.22</v>
      </c>
      <c r="AH828">
        <v>2</v>
      </c>
      <c r="AI828">
        <v>55580024</v>
      </c>
      <c r="AJ828">
        <v>860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</row>
    <row r="829" spans="1:44" x14ac:dyDescent="0.2">
      <c r="A829">
        <f>ROW(Source!A2833)</f>
        <v>2833</v>
      </c>
      <c r="B829">
        <v>55580030</v>
      </c>
      <c r="C829">
        <v>55580023</v>
      </c>
      <c r="D829">
        <v>52278256</v>
      </c>
      <c r="E829">
        <v>1</v>
      </c>
      <c r="F829">
        <v>1</v>
      </c>
      <c r="G829">
        <v>27</v>
      </c>
      <c r="H829">
        <v>3</v>
      </c>
      <c r="I829" t="s">
        <v>550</v>
      </c>
      <c r="J829" t="s">
        <v>551</v>
      </c>
      <c r="K829" t="s">
        <v>552</v>
      </c>
      <c r="L829">
        <v>1339</v>
      </c>
      <c r="N829">
        <v>1007</v>
      </c>
      <c r="O829" t="s">
        <v>175</v>
      </c>
      <c r="P829" t="s">
        <v>175</v>
      </c>
      <c r="Q829">
        <v>1</v>
      </c>
      <c r="X829">
        <v>0.29899999999999999</v>
      </c>
      <c r="Y829">
        <v>590.78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 t="s">
        <v>3</v>
      </c>
      <c r="AG829">
        <v>0.29899999999999999</v>
      </c>
      <c r="AH829">
        <v>2</v>
      </c>
      <c r="AI829">
        <v>55580025</v>
      </c>
      <c r="AJ829">
        <v>861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</row>
    <row r="830" spans="1:44" x14ac:dyDescent="0.2">
      <c r="A830">
        <f>ROW(Source!A2833)</f>
        <v>2833</v>
      </c>
      <c r="B830">
        <v>55580031</v>
      </c>
      <c r="C830">
        <v>55580023</v>
      </c>
      <c r="D830">
        <v>52277204</v>
      </c>
      <c r="E830">
        <v>1</v>
      </c>
      <c r="F830">
        <v>1</v>
      </c>
      <c r="G830">
        <v>27</v>
      </c>
      <c r="H830">
        <v>3</v>
      </c>
      <c r="I830" t="s">
        <v>553</v>
      </c>
      <c r="J830" t="s">
        <v>554</v>
      </c>
      <c r="K830" t="s">
        <v>555</v>
      </c>
      <c r="L830">
        <v>1348</v>
      </c>
      <c r="N830">
        <v>1009</v>
      </c>
      <c r="O830" t="s">
        <v>120</v>
      </c>
      <c r="P830" t="s">
        <v>120</v>
      </c>
      <c r="Q830">
        <v>1000</v>
      </c>
      <c r="X830">
        <v>0.107</v>
      </c>
      <c r="Y830">
        <v>4207.5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 t="s">
        <v>3</v>
      </c>
      <c r="AG830">
        <v>0.107</v>
      </c>
      <c r="AH830">
        <v>2</v>
      </c>
      <c r="AI830">
        <v>55580026</v>
      </c>
      <c r="AJ830">
        <v>862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</row>
    <row r="831" spans="1:44" x14ac:dyDescent="0.2">
      <c r="A831">
        <f>ROW(Source!A2833)</f>
        <v>2833</v>
      </c>
      <c r="B831">
        <v>55580032</v>
      </c>
      <c r="C831">
        <v>55580023</v>
      </c>
      <c r="D831">
        <v>52279001</v>
      </c>
      <c r="E831">
        <v>1</v>
      </c>
      <c r="F831">
        <v>1</v>
      </c>
      <c r="G831">
        <v>27</v>
      </c>
      <c r="H831">
        <v>3</v>
      </c>
      <c r="I831" t="s">
        <v>556</v>
      </c>
      <c r="J831" t="s">
        <v>557</v>
      </c>
      <c r="K831" t="s">
        <v>558</v>
      </c>
      <c r="L831">
        <v>1339</v>
      </c>
      <c r="N831">
        <v>1007</v>
      </c>
      <c r="O831" t="s">
        <v>175</v>
      </c>
      <c r="P831" t="s">
        <v>175</v>
      </c>
      <c r="Q831">
        <v>1</v>
      </c>
      <c r="X831">
        <v>7.6999999999999999E-2</v>
      </c>
      <c r="Y831">
        <v>35.25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 t="s">
        <v>3</v>
      </c>
      <c r="AG831">
        <v>7.6999999999999999E-2</v>
      </c>
      <c r="AH831">
        <v>2</v>
      </c>
      <c r="AI831">
        <v>55580027</v>
      </c>
      <c r="AJ831">
        <v>863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</row>
    <row r="832" spans="1:44" x14ac:dyDescent="0.2">
      <c r="A832">
        <f>ROW(Source!A2833)</f>
        <v>2833</v>
      </c>
      <c r="B832">
        <v>55580033</v>
      </c>
      <c r="C832">
        <v>55580023</v>
      </c>
      <c r="D832">
        <v>52281688</v>
      </c>
      <c r="E832">
        <v>1</v>
      </c>
      <c r="F832">
        <v>1</v>
      </c>
      <c r="G832">
        <v>27</v>
      </c>
      <c r="H832">
        <v>3</v>
      </c>
      <c r="I832" t="s">
        <v>270</v>
      </c>
      <c r="J832" t="s">
        <v>272</v>
      </c>
      <c r="K832" t="s">
        <v>271</v>
      </c>
      <c r="L832">
        <v>1354</v>
      </c>
      <c r="N832">
        <v>1010</v>
      </c>
      <c r="O832" t="s">
        <v>180</v>
      </c>
      <c r="P832" t="s">
        <v>180</v>
      </c>
      <c r="Q832">
        <v>1</v>
      </c>
      <c r="X832">
        <v>10</v>
      </c>
      <c r="Y832">
        <v>236.53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 t="s">
        <v>3</v>
      </c>
      <c r="AG832">
        <v>10</v>
      </c>
      <c r="AH832">
        <v>2</v>
      </c>
      <c r="AI832">
        <v>55580028</v>
      </c>
      <c r="AJ832">
        <v>864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</row>
    <row r="833" spans="1:44" x14ac:dyDescent="0.2">
      <c r="A833">
        <f>ROW(Source!A2906)</f>
        <v>2906</v>
      </c>
      <c r="B833">
        <v>55580152</v>
      </c>
      <c r="C833">
        <v>55580147</v>
      </c>
      <c r="D833">
        <v>52263930</v>
      </c>
      <c r="E833">
        <v>27</v>
      </c>
      <c r="F833">
        <v>1</v>
      </c>
      <c r="G833">
        <v>27</v>
      </c>
      <c r="H833">
        <v>1</v>
      </c>
      <c r="I833" t="s">
        <v>530</v>
      </c>
      <c r="J833" t="s">
        <v>3</v>
      </c>
      <c r="K833" t="s">
        <v>531</v>
      </c>
      <c r="L833">
        <v>1191</v>
      </c>
      <c r="N833">
        <v>1013</v>
      </c>
      <c r="O833" t="s">
        <v>532</v>
      </c>
      <c r="P833" t="s">
        <v>532</v>
      </c>
      <c r="Q833">
        <v>1</v>
      </c>
      <c r="X833">
        <v>30.8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1</v>
      </c>
      <c r="AF833" t="s">
        <v>3</v>
      </c>
      <c r="AG833">
        <v>30.8</v>
      </c>
      <c r="AH833">
        <v>2</v>
      </c>
      <c r="AI833">
        <v>55580148</v>
      </c>
      <c r="AJ833">
        <v>865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</row>
    <row r="834" spans="1:44" x14ac:dyDescent="0.2">
      <c r="A834">
        <f>ROW(Source!A2906)</f>
        <v>2906</v>
      </c>
      <c r="B834">
        <v>55580153</v>
      </c>
      <c r="C834">
        <v>55580147</v>
      </c>
      <c r="D834">
        <v>52276701</v>
      </c>
      <c r="E834">
        <v>1</v>
      </c>
      <c r="F834">
        <v>1</v>
      </c>
      <c r="G834">
        <v>27</v>
      </c>
      <c r="H834">
        <v>2</v>
      </c>
      <c r="I834" t="s">
        <v>533</v>
      </c>
      <c r="J834" t="s">
        <v>534</v>
      </c>
      <c r="K834" t="s">
        <v>535</v>
      </c>
      <c r="L834">
        <v>1368</v>
      </c>
      <c r="N834">
        <v>1011</v>
      </c>
      <c r="O834" t="s">
        <v>536</v>
      </c>
      <c r="P834" t="s">
        <v>536</v>
      </c>
      <c r="Q834">
        <v>1</v>
      </c>
      <c r="X834">
        <v>0.06</v>
      </c>
      <c r="Y834">
        <v>0</v>
      </c>
      <c r="Z834">
        <v>20.7</v>
      </c>
      <c r="AA834">
        <v>9.74</v>
      </c>
      <c r="AB834">
        <v>0</v>
      </c>
      <c r="AC834">
        <v>0</v>
      </c>
      <c r="AD834">
        <v>1</v>
      </c>
      <c r="AE834">
        <v>0</v>
      </c>
      <c r="AF834" t="s">
        <v>3</v>
      </c>
      <c r="AG834">
        <v>0.06</v>
      </c>
      <c r="AH834">
        <v>2</v>
      </c>
      <c r="AI834">
        <v>55580149</v>
      </c>
      <c r="AJ834">
        <v>866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</row>
    <row r="835" spans="1:44" x14ac:dyDescent="0.2">
      <c r="A835">
        <f>ROW(Source!A2906)</f>
        <v>2906</v>
      </c>
      <c r="B835">
        <v>55580154</v>
      </c>
      <c r="C835">
        <v>55580147</v>
      </c>
      <c r="D835">
        <v>52276151</v>
      </c>
      <c r="E835">
        <v>1</v>
      </c>
      <c r="F835">
        <v>1</v>
      </c>
      <c r="G835">
        <v>27</v>
      </c>
      <c r="H835">
        <v>2</v>
      </c>
      <c r="I835" t="s">
        <v>537</v>
      </c>
      <c r="J835" t="s">
        <v>538</v>
      </c>
      <c r="K835" t="s">
        <v>539</v>
      </c>
      <c r="L835">
        <v>1368</v>
      </c>
      <c r="N835">
        <v>1011</v>
      </c>
      <c r="O835" t="s">
        <v>536</v>
      </c>
      <c r="P835" t="s">
        <v>536</v>
      </c>
      <c r="Q835">
        <v>1</v>
      </c>
      <c r="X835">
        <v>0.06</v>
      </c>
      <c r="Y835">
        <v>0</v>
      </c>
      <c r="Z835">
        <v>991.89</v>
      </c>
      <c r="AA835">
        <v>360.79</v>
      </c>
      <c r="AB835">
        <v>0</v>
      </c>
      <c r="AC835">
        <v>0</v>
      </c>
      <c r="AD835">
        <v>1</v>
      </c>
      <c r="AE835">
        <v>0</v>
      </c>
      <c r="AF835" t="s">
        <v>3</v>
      </c>
      <c r="AG835">
        <v>0.06</v>
      </c>
      <c r="AH835">
        <v>2</v>
      </c>
      <c r="AI835">
        <v>55580150</v>
      </c>
      <c r="AJ835">
        <v>867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</row>
    <row r="836" spans="1:44" x14ac:dyDescent="0.2">
      <c r="A836">
        <f>ROW(Source!A2906)</f>
        <v>2906</v>
      </c>
      <c r="B836">
        <v>55580155</v>
      </c>
      <c r="C836">
        <v>55580147</v>
      </c>
      <c r="D836">
        <v>52280730</v>
      </c>
      <c r="E836">
        <v>1</v>
      </c>
      <c r="F836">
        <v>1</v>
      </c>
      <c r="G836">
        <v>27</v>
      </c>
      <c r="H836">
        <v>3</v>
      </c>
      <c r="I836" t="s">
        <v>540</v>
      </c>
      <c r="J836" t="s">
        <v>541</v>
      </c>
      <c r="K836" t="s">
        <v>542</v>
      </c>
      <c r="L836">
        <v>1339</v>
      </c>
      <c r="N836">
        <v>1007</v>
      </c>
      <c r="O836" t="s">
        <v>175</v>
      </c>
      <c r="P836" t="s">
        <v>175</v>
      </c>
      <c r="Q836">
        <v>1</v>
      </c>
      <c r="X836">
        <v>15</v>
      </c>
      <c r="Y836">
        <v>753.67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 t="s">
        <v>3</v>
      </c>
      <c r="AG836">
        <v>15</v>
      </c>
      <c r="AH836">
        <v>2</v>
      </c>
      <c r="AI836">
        <v>55580151</v>
      </c>
      <c r="AJ836">
        <v>868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</row>
    <row r="837" spans="1:44" x14ac:dyDescent="0.2">
      <c r="A837">
        <f>ROW(Source!A2907)</f>
        <v>2907</v>
      </c>
      <c r="B837">
        <v>55580159</v>
      </c>
      <c r="C837">
        <v>55580156</v>
      </c>
      <c r="D837">
        <v>52263930</v>
      </c>
      <c r="E837">
        <v>27</v>
      </c>
      <c r="F837">
        <v>1</v>
      </c>
      <c r="G837">
        <v>27</v>
      </c>
      <c r="H837">
        <v>1</v>
      </c>
      <c r="I837" t="s">
        <v>530</v>
      </c>
      <c r="J837" t="s">
        <v>3</v>
      </c>
      <c r="K837" t="s">
        <v>531</v>
      </c>
      <c r="L837">
        <v>1191</v>
      </c>
      <c r="N837">
        <v>1013</v>
      </c>
      <c r="O837" t="s">
        <v>532</v>
      </c>
      <c r="P837" t="s">
        <v>532</v>
      </c>
      <c r="Q837">
        <v>1</v>
      </c>
      <c r="X837">
        <v>46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 t="s">
        <v>3</v>
      </c>
      <c r="AG837">
        <v>46</v>
      </c>
      <c r="AH837">
        <v>2</v>
      </c>
      <c r="AI837">
        <v>55580157</v>
      </c>
      <c r="AJ837">
        <v>869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</row>
    <row r="838" spans="1:44" x14ac:dyDescent="0.2">
      <c r="A838">
        <f>ROW(Source!A2907)</f>
        <v>2907</v>
      </c>
      <c r="B838">
        <v>55580160</v>
      </c>
      <c r="C838">
        <v>55580156</v>
      </c>
      <c r="D838">
        <v>52280730</v>
      </c>
      <c r="E838">
        <v>1</v>
      </c>
      <c r="F838">
        <v>1</v>
      </c>
      <c r="G838">
        <v>27</v>
      </c>
      <c r="H838">
        <v>3</v>
      </c>
      <c r="I838" t="s">
        <v>540</v>
      </c>
      <c r="J838" t="s">
        <v>541</v>
      </c>
      <c r="K838" t="s">
        <v>542</v>
      </c>
      <c r="L838">
        <v>1339</v>
      </c>
      <c r="N838">
        <v>1007</v>
      </c>
      <c r="O838" t="s">
        <v>175</v>
      </c>
      <c r="P838" t="s">
        <v>175</v>
      </c>
      <c r="Q838">
        <v>1</v>
      </c>
      <c r="X838">
        <v>15</v>
      </c>
      <c r="Y838">
        <v>753.67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 t="s">
        <v>3</v>
      </c>
      <c r="AG838">
        <v>15</v>
      </c>
      <c r="AH838">
        <v>2</v>
      </c>
      <c r="AI838">
        <v>55580158</v>
      </c>
      <c r="AJ838">
        <v>870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</row>
    <row r="839" spans="1:44" x14ac:dyDescent="0.2">
      <c r="A839">
        <f>ROW(Source!A2908)</f>
        <v>2908</v>
      </c>
      <c r="B839">
        <v>55580164</v>
      </c>
      <c r="C839">
        <v>55580161</v>
      </c>
      <c r="D839">
        <v>52263930</v>
      </c>
      <c r="E839">
        <v>27</v>
      </c>
      <c r="F839">
        <v>1</v>
      </c>
      <c r="G839">
        <v>27</v>
      </c>
      <c r="H839">
        <v>1</v>
      </c>
      <c r="I839" t="s">
        <v>530</v>
      </c>
      <c r="J839" t="s">
        <v>3</v>
      </c>
      <c r="K839" t="s">
        <v>531</v>
      </c>
      <c r="L839">
        <v>1191</v>
      </c>
      <c r="N839">
        <v>1013</v>
      </c>
      <c r="O839" t="s">
        <v>532</v>
      </c>
      <c r="P839" t="s">
        <v>532</v>
      </c>
      <c r="Q839">
        <v>1</v>
      </c>
      <c r="X839">
        <v>6.29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1</v>
      </c>
      <c r="AF839" t="s">
        <v>3</v>
      </c>
      <c r="AG839">
        <v>6.29</v>
      </c>
      <c r="AH839">
        <v>2</v>
      </c>
      <c r="AI839">
        <v>55580162</v>
      </c>
      <c r="AJ839">
        <v>871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</row>
    <row r="840" spans="1:44" x14ac:dyDescent="0.2">
      <c r="A840">
        <f>ROW(Source!A2908)</f>
        <v>2908</v>
      </c>
      <c r="B840">
        <v>55580165</v>
      </c>
      <c r="C840">
        <v>55580161</v>
      </c>
      <c r="D840">
        <v>52280730</v>
      </c>
      <c r="E840">
        <v>1</v>
      </c>
      <c r="F840">
        <v>1</v>
      </c>
      <c r="G840">
        <v>27</v>
      </c>
      <c r="H840">
        <v>3</v>
      </c>
      <c r="I840" t="s">
        <v>540</v>
      </c>
      <c r="J840" t="s">
        <v>541</v>
      </c>
      <c r="K840" t="s">
        <v>542</v>
      </c>
      <c r="L840">
        <v>1339</v>
      </c>
      <c r="N840">
        <v>1007</v>
      </c>
      <c r="O840" t="s">
        <v>175</v>
      </c>
      <c r="P840" t="s">
        <v>175</v>
      </c>
      <c r="Q840">
        <v>1</v>
      </c>
      <c r="X840">
        <v>5</v>
      </c>
      <c r="Y840">
        <v>753.67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 t="s">
        <v>3</v>
      </c>
      <c r="AG840">
        <v>5</v>
      </c>
      <c r="AH840">
        <v>2</v>
      </c>
      <c r="AI840">
        <v>55580163</v>
      </c>
      <c r="AJ840">
        <v>872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</row>
    <row r="841" spans="1:44" x14ac:dyDescent="0.2">
      <c r="A841">
        <f>ROW(Source!A2909)</f>
        <v>2909</v>
      </c>
      <c r="B841">
        <v>55580170</v>
      </c>
      <c r="C841">
        <v>55580166</v>
      </c>
      <c r="D841">
        <v>52263930</v>
      </c>
      <c r="E841">
        <v>27</v>
      </c>
      <c r="F841">
        <v>1</v>
      </c>
      <c r="G841">
        <v>27</v>
      </c>
      <c r="H841">
        <v>1</v>
      </c>
      <c r="I841" t="s">
        <v>530</v>
      </c>
      <c r="J841" t="s">
        <v>3</v>
      </c>
      <c r="K841" t="s">
        <v>531</v>
      </c>
      <c r="L841">
        <v>1191</v>
      </c>
      <c r="N841">
        <v>1013</v>
      </c>
      <c r="O841" t="s">
        <v>532</v>
      </c>
      <c r="P841" t="s">
        <v>532</v>
      </c>
      <c r="Q841">
        <v>1</v>
      </c>
      <c r="X841">
        <v>13.42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1</v>
      </c>
      <c r="AF841" t="s">
        <v>3</v>
      </c>
      <c r="AG841">
        <v>13.42</v>
      </c>
      <c r="AH841">
        <v>2</v>
      </c>
      <c r="AI841">
        <v>55580167</v>
      </c>
      <c r="AJ841">
        <v>873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</row>
    <row r="842" spans="1:44" x14ac:dyDescent="0.2">
      <c r="A842">
        <f>ROW(Source!A2909)</f>
        <v>2909</v>
      </c>
      <c r="B842">
        <v>55580171</v>
      </c>
      <c r="C842">
        <v>55580166</v>
      </c>
      <c r="D842">
        <v>52277685</v>
      </c>
      <c r="E842">
        <v>1</v>
      </c>
      <c r="F842">
        <v>1</v>
      </c>
      <c r="G842">
        <v>27</v>
      </c>
      <c r="H842">
        <v>3</v>
      </c>
      <c r="I842" t="s">
        <v>543</v>
      </c>
      <c r="J842" t="s">
        <v>544</v>
      </c>
      <c r="K842" t="s">
        <v>545</v>
      </c>
      <c r="L842">
        <v>1339</v>
      </c>
      <c r="N842">
        <v>1007</v>
      </c>
      <c r="O842" t="s">
        <v>175</v>
      </c>
      <c r="P842" t="s">
        <v>175</v>
      </c>
      <c r="Q842">
        <v>1</v>
      </c>
      <c r="X842">
        <v>1.4E-2</v>
      </c>
      <c r="Y842">
        <v>6863.19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 t="s">
        <v>3</v>
      </c>
      <c r="AG842">
        <v>1.4E-2</v>
      </c>
      <c r="AH842">
        <v>2</v>
      </c>
      <c r="AI842">
        <v>55580168</v>
      </c>
      <c r="AJ842">
        <v>874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</row>
    <row r="843" spans="1:44" x14ac:dyDescent="0.2">
      <c r="A843">
        <f>ROW(Source!A2909)</f>
        <v>2909</v>
      </c>
      <c r="B843">
        <v>55580172</v>
      </c>
      <c r="C843">
        <v>55580166</v>
      </c>
      <c r="D843">
        <v>52280728</v>
      </c>
      <c r="E843">
        <v>1</v>
      </c>
      <c r="F843">
        <v>1</v>
      </c>
      <c r="G843">
        <v>27</v>
      </c>
      <c r="H843">
        <v>3</v>
      </c>
      <c r="I843" t="s">
        <v>546</v>
      </c>
      <c r="J843" t="s">
        <v>547</v>
      </c>
      <c r="K843" t="s">
        <v>548</v>
      </c>
      <c r="L843">
        <v>1327</v>
      </c>
      <c r="N843">
        <v>1005</v>
      </c>
      <c r="O843" t="s">
        <v>549</v>
      </c>
      <c r="P843" t="s">
        <v>549</v>
      </c>
      <c r="Q843">
        <v>1</v>
      </c>
      <c r="X843">
        <v>107</v>
      </c>
      <c r="Y843">
        <v>129.94999999999999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 t="s">
        <v>3</v>
      </c>
      <c r="AG843">
        <v>107</v>
      </c>
      <c r="AH843">
        <v>2</v>
      </c>
      <c r="AI843">
        <v>55580169</v>
      </c>
      <c r="AJ843">
        <v>875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</row>
    <row r="844" spans="1:44" x14ac:dyDescent="0.2">
      <c r="A844">
        <f>ROW(Source!A2946)</f>
        <v>2946</v>
      </c>
      <c r="B844">
        <v>55580235</v>
      </c>
      <c r="C844">
        <v>55580229</v>
      </c>
      <c r="D844">
        <v>52263930</v>
      </c>
      <c r="E844">
        <v>27</v>
      </c>
      <c r="F844">
        <v>1</v>
      </c>
      <c r="G844">
        <v>27</v>
      </c>
      <c r="H844">
        <v>1</v>
      </c>
      <c r="I844" t="s">
        <v>530</v>
      </c>
      <c r="J844" t="s">
        <v>3</v>
      </c>
      <c r="K844" t="s">
        <v>531</v>
      </c>
      <c r="L844">
        <v>1191</v>
      </c>
      <c r="N844">
        <v>1013</v>
      </c>
      <c r="O844" t="s">
        <v>532</v>
      </c>
      <c r="P844" t="s">
        <v>532</v>
      </c>
      <c r="Q844">
        <v>1</v>
      </c>
      <c r="X844">
        <v>6.22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 t="s">
        <v>3</v>
      </c>
      <c r="AG844">
        <v>6.22</v>
      </c>
      <c r="AH844">
        <v>2</v>
      </c>
      <c r="AI844">
        <v>55580230</v>
      </c>
      <c r="AJ844">
        <v>876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</row>
    <row r="845" spans="1:44" x14ac:dyDescent="0.2">
      <c r="A845">
        <f>ROW(Source!A2946)</f>
        <v>2946</v>
      </c>
      <c r="B845">
        <v>55580236</v>
      </c>
      <c r="C845">
        <v>55580229</v>
      </c>
      <c r="D845">
        <v>52278256</v>
      </c>
      <c r="E845">
        <v>1</v>
      </c>
      <c r="F845">
        <v>1</v>
      </c>
      <c r="G845">
        <v>27</v>
      </c>
      <c r="H845">
        <v>3</v>
      </c>
      <c r="I845" t="s">
        <v>550</v>
      </c>
      <c r="J845" t="s">
        <v>551</v>
      </c>
      <c r="K845" t="s">
        <v>552</v>
      </c>
      <c r="L845">
        <v>1339</v>
      </c>
      <c r="N845">
        <v>1007</v>
      </c>
      <c r="O845" t="s">
        <v>175</v>
      </c>
      <c r="P845" t="s">
        <v>175</v>
      </c>
      <c r="Q845">
        <v>1</v>
      </c>
      <c r="X845">
        <v>0.29899999999999999</v>
      </c>
      <c r="Y845">
        <v>590.78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 t="s">
        <v>3</v>
      </c>
      <c r="AG845">
        <v>0.29899999999999999</v>
      </c>
      <c r="AH845">
        <v>2</v>
      </c>
      <c r="AI845">
        <v>55580231</v>
      </c>
      <c r="AJ845">
        <v>877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</row>
    <row r="846" spans="1:44" x14ac:dyDescent="0.2">
      <c r="A846">
        <f>ROW(Source!A2946)</f>
        <v>2946</v>
      </c>
      <c r="B846">
        <v>55580237</v>
      </c>
      <c r="C846">
        <v>55580229</v>
      </c>
      <c r="D846">
        <v>52277204</v>
      </c>
      <c r="E846">
        <v>1</v>
      </c>
      <c r="F846">
        <v>1</v>
      </c>
      <c r="G846">
        <v>27</v>
      </c>
      <c r="H846">
        <v>3</v>
      </c>
      <c r="I846" t="s">
        <v>553</v>
      </c>
      <c r="J846" t="s">
        <v>554</v>
      </c>
      <c r="K846" t="s">
        <v>555</v>
      </c>
      <c r="L846">
        <v>1348</v>
      </c>
      <c r="N846">
        <v>1009</v>
      </c>
      <c r="O846" t="s">
        <v>120</v>
      </c>
      <c r="P846" t="s">
        <v>120</v>
      </c>
      <c r="Q846">
        <v>1000</v>
      </c>
      <c r="X846">
        <v>0.107</v>
      </c>
      <c r="Y846">
        <v>4207.5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 t="s">
        <v>3</v>
      </c>
      <c r="AG846">
        <v>0.107</v>
      </c>
      <c r="AH846">
        <v>2</v>
      </c>
      <c r="AI846">
        <v>55580232</v>
      </c>
      <c r="AJ846">
        <v>878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 x14ac:dyDescent="0.2">
      <c r="A847">
        <f>ROW(Source!A2946)</f>
        <v>2946</v>
      </c>
      <c r="B847">
        <v>55580238</v>
      </c>
      <c r="C847">
        <v>55580229</v>
      </c>
      <c r="D847">
        <v>52279001</v>
      </c>
      <c r="E847">
        <v>1</v>
      </c>
      <c r="F847">
        <v>1</v>
      </c>
      <c r="G847">
        <v>27</v>
      </c>
      <c r="H847">
        <v>3</v>
      </c>
      <c r="I847" t="s">
        <v>556</v>
      </c>
      <c r="J847" t="s">
        <v>557</v>
      </c>
      <c r="K847" t="s">
        <v>558</v>
      </c>
      <c r="L847">
        <v>1339</v>
      </c>
      <c r="N847">
        <v>1007</v>
      </c>
      <c r="O847" t="s">
        <v>175</v>
      </c>
      <c r="P847" t="s">
        <v>175</v>
      </c>
      <c r="Q847">
        <v>1</v>
      </c>
      <c r="X847">
        <v>7.6999999999999999E-2</v>
      </c>
      <c r="Y847">
        <v>35.25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 t="s">
        <v>3</v>
      </c>
      <c r="AG847">
        <v>7.6999999999999999E-2</v>
      </c>
      <c r="AH847">
        <v>2</v>
      </c>
      <c r="AI847">
        <v>55580233</v>
      </c>
      <c r="AJ847">
        <v>879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</row>
    <row r="848" spans="1:44" x14ac:dyDescent="0.2">
      <c r="A848">
        <f>ROW(Source!A2946)</f>
        <v>2946</v>
      </c>
      <c r="B848">
        <v>55580239</v>
      </c>
      <c r="C848">
        <v>55580229</v>
      </c>
      <c r="D848">
        <v>52281688</v>
      </c>
      <c r="E848">
        <v>1</v>
      </c>
      <c r="F848">
        <v>1</v>
      </c>
      <c r="G848">
        <v>27</v>
      </c>
      <c r="H848">
        <v>3</v>
      </c>
      <c r="I848" t="s">
        <v>270</v>
      </c>
      <c r="J848" t="s">
        <v>272</v>
      </c>
      <c r="K848" t="s">
        <v>271</v>
      </c>
      <c r="L848">
        <v>1354</v>
      </c>
      <c r="N848">
        <v>1010</v>
      </c>
      <c r="O848" t="s">
        <v>180</v>
      </c>
      <c r="P848" t="s">
        <v>180</v>
      </c>
      <c r="Q848">
        <v>1</v>
      </c>
      <c r="X848">
        <v>10</v>
      </c>
      <c r="Y848">
        <v>236.53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 t="s">
        <v>3</v>
      </c>
      <c r="AG848">
        <v>10</v>
      </c>
      <c r="AH848">
        <v>2</v>
      </c>
      <c r="AI848">
        <v>55580234</v>
      </c>
      <c r="AJ848">
        <v>880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 x14ac:dyDescent="0.2">
      <c r="A849">
        <f>ROW(Source!A2988)</f>
        <v>2988</v>
      </c>
      <c r="B849">
        <v>55580357</v>
      </c>
      <c r="C849">
        <v>55580353</v>
      </c>
      <c r="D849">
        <v>52263930</v>
      </c>
      <c r="E849">
        <v>27</v>
      </c>
      <c r="F849">
        <v>1</v>
      </c>
      <c r="G849">
        <v>27</v>
      </c>
      <c r="H849">
        <v>1</v>
      </c>
      <c r="I849" t="s">
        <v>530</v>
      </c>
      <c r="J849" t="s">
        <v>3</v>
      </c>
      <c r="K849" t="s">
        <v>531</v>
      </c>
      <c r="L849">
        <v>1191</v>
      </c>
      <c r="N849">
        <v>1013</v>
      </c>
      <c r="O849" t="s">
        <v>532</v>
      </c>
      <c r="P849" t="s">
        <v>532</v>
      </c>
      <c r="Q849">
        <v>1</v>
      </c>
      <c r="X849">
        <v>1.59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 t="s">
        <v>3</v>
      </c>
      <c r="AG849">
        <v>1.59</v>
      </c>
      <c r="AH849">
        <v>2</v>
      </c>
      <c r="AI849">
        <v>55580354</v>
      </c>
      <c r="AJ849">
        <v>881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</row>
    <row r="850" spans="1:44" x14ac:dyDescent="0.2">
      <c r="A850">
        <f>ROW(Source!A2988)</f>
        <v>2988</v>
      </c>
      <c r="B850">
        <v>55580358</v>
      </c>
      <c r="C850">
        <v>55580353</v>
      </c>
      <c r="D850">
        <v>52276100</v>
      </c>
      <c r="E850">
        <v>1</v>
      </c>
      <c r="F850">
        <v>1</v>
      </c>
      <c r="G850">
        <v>27</v>
      </c>
      <c r="H850">
        <v>2</v>
      </c>
      <c r="I850" t="s">
        <v>617</v>
      </c>
      <c r="J850" t="s">
        <v>618</v>
      </c>
      <c r="K850" t="s">
        <v>619</v>
      </c>
      <c r="L850">
        <v>1368</v>
      </c>
      <c r="N850">
        <v>1011</v>
      </c>
      <c r="O850" t="s">
        <v>536</v>
      </c>
      <c r="P850" t="s">
        <v>536</v>
      </c>
      <c r="Q850">
        <v>1</v>
      </c>
      <c r="X850">
        <v>4.9800000000000004</v>
      </c>
      <c r="Y850">
        <v>0</v>
      </c>
      <c r="Z850">
        <v>1447.46</v>
      </c>
      <c r="AA850">
        <v>537.96</v>
      </c>
      <c r="AB850">
        <v>0</v>
      </c>
      <c r="AC850">
        <v>0</v>
      </c>
      <c r="AD850">
        <v>1</v>
      </c>
      <c r="AE850">
        <v>0</v>
      </c>
      <c r="AF850" t="s">
        <v>3</v>
      </c>
      <c r="AG850">
        <v>4.9800000000000004</v>
      </c>
      <c r="AH850">
        <v>2</v>
      </c>
      <c r="AI850">
        <v>55580355</v>
      </c>
      <c r="AJ850">
        <v>882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</row>
    <row r="851" spans="1:44" x14ac:dyDescent="0.2">
      <c r="A851">
        <f>ROW(Source!A2988)</f>
        <v>2988</v>
      </c>
      <c r="B851">
        <v>55580359</v>
      </c>
      <c r="C851">
        <v>55580353</v>
      </c>
      <c r="D851">
        <v>52276123</v>
      </c>
      <c r="E851">
        <v>1</v>
      </c>
      <c r="F851">
        <v>1</v>
      </c>
      <c r="G851">
        <v>27</v>
      </c>
      <c r="H851">
        <v>2</v>
      </c>
      <c r="I851" t="s">
        <v>620</v>
      </c>
      <c r="J851" t="s">
        <v>621</v>
      </c>
      <c r="K851" t="s">
        <v>622</v>
      </c>
      <c r="L851">
        <v>1368</v>
      </c>
      <c r="N851">
        <v>1011</v>
      </c>
      <c r="O851" t="s">
        <v>536</v>
      </c>
      <c r="P851" t="s">
        <v>536</v>
      </c>
      <c r="Q851">
        <v>1</v>
      </c>
      <c r="X851">
        <v>1.25</v>
      </c>
      <c r="Y851">
        <v>0</v>
      </c>
      <c r="Z851">
        <v>1035.49</v>
      </c>
      <c r="AA851">
        <v>465.1</v>
      </c>
      <c r="AB851">
        <v>0</v>
      </c>
      <c r="AC851">
        <v>0</v>
      </c>
      <c r="AD851">
        <v>1</v>
      </c>
      <c r="AE851">
        <v>0</v>
      </c>
      <c r="AF851" t="s">
        <v>3</v>
      </c>
      <c r="AG851">
        <v>1.25</v>
      </c>
      <c r="AH851">
        <v>2</v>
      </c>
      <c r="AI851">
        <v>55580356</v>
      </c>
      <c r="AJ851">
        <v>883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</row>
    <row r="852" spans="1:44" x14ac:dyDescent="0.2">
      <c r="A852">
        <f>ROW(Source!A2989)</f>
        <v>2989</v>
      </c>
      <c r="B852">
        <v>55580362</v>
      </c>
      <c r="C852">
        <v>55580360</v>
      </c>
      <c r="D852">
        <v>52263930</v>
      </c>
      <c r="E852">
        <v>27</v>
      </c>
      <c r="F852">
        <v>1</v>
      </c>
      <c r="G852">
        <v>27</v>
      </c>
      <c r="H852">
        <v>1</v>
      </c>
      <c r="I852" t="s">
        <v>530</v>
      </c>
      <c r="J852" t="s">
        <v>3</v>
      </c>
      <c r="K852" t="s">
        <v>531</v>
      </c>
      <c r="L852">
        <v>1191</v>
      </c>
      <c r="N852">
        <v>1013</v>
      </c>
      <c r="O852" t="s">
        <v>532</v>
      </c>
      <c r="P852" t="s">
        <v>532</v>
      </c>
      <c r="Q852">
        <v>1</v>
      </c>
      <c r="X852">
        <v>221.6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1</v>
      </c>
      <c r="AF852" t="s">
        <v>3</v>
      </c>
      <c r="AG852">
        <v>221.6</v>
      </c>
      <c r="AH852">
        <v>2</v>
      </c>
      <c r="AI852">
        <v>55580361</v>
      </c>
      <c r="AJ852">
        <v>884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</row>
    <row r="853" spans="1:44" x14ac:dyDescent="0.2">
      <c r="A853">
        <f>ROW(Source!A2990)</f>
        <v>2990</v>
      </c>
      <c r="B853">
        <v>55580365</v>
      </c>
      <c r="C853">
        <v>55580363</v>
      </c>
      <c r="D853">
        <v>52276122</v>
      </c>
      <c r="E853">
        <v>1</v>
      </c>
      <c r="F853">
        <v>1</v>
      </c>
      <c r="G853">
        <v>27</v>
      </c>
      <c r="H853">
        <v>2</v>
      </c>
      <c r="I853" t="s">
        <v>623</v>
      </c>
      <c r="J853" t="s">
        <v>624</v>
      </c>
      <c r="K853" t="s">
        <v>625</v>
      </c>
      <c r="L853">
        <v>1368</v>
      </c>
      <c r="N853">
        <v>1011</v>
      </c>
      <c r="O853" t="s">
        <v>536</v>
      </c>
      <c r="P853" t="s">
        <v>536</v>
      </c>
      <c r="Q853">
        <v>1</v>
      </c>
      <c r="X853">
        <v>0.31</v>
      </c>
      <c r="Y853">
        <v>0</v>
      </c>
      <c r="Z853">
        <v>923.83</v>
      </c>
      <c r="AA853">
        <v>342.06</v>
      </c>
      <c r="AB853">
        <v>0</v>
      </c>
      <c r="AC853">
        <v>0</v>
      </c>
      <c r="AD853">
        <v>1</v>
      </c>
      <c r="AE853">
        <v>0</v>
      </c>
      <c r="AF853" t="s">
        <v>3</v>
      </c>
      <c r="AG853">
        <v>0.31</v>
      </c>
      <c r="AH853">
        <v>2</v>
      </c>
      <c r="AI853">
        <v>55580364</v>
      </c>
      <c r="AJ853">
        <v>885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</row>
    <row r="854" spans="1:44" x14ac:dyDescent="0.2">
      <c r="A854">
        <f>ROW(Source!A2991)</f>
        <v>2991</v>
      </c>
      <c r="B854">
        <v>55580375</v>
      </c>
      <c r="C854">
        <v>55580366</v>
      </c>
      <c r="D854">
        <v>52263930</v>
      </c>
      <c r="E854">
        <v>27</v>
      </c>
      <c r="F854">
        <v>1</v>
      </c>
      <c r="G854">
        <v>27</v>
      </c>
      <c r="H854">
        <v>1</v>
      </c>
      <c r="I854" t="s">
        <v>530</v>
      </c>
      <c r="J854" t="s">
        <v>3</v>
      </c>
      <c r="K854" t="s">
        <v>531</v>
      </c>
      <c r="L854">
        <v>1191</v>
      </c>
      <c r="N854">
        <v>1013</v>
      </c>
      <c r="O854" t="s">
        <v>532</v>
      </c>
      <c r="P854" t="s">
        <v>532</v>
      </c>
      <c r="Q854">
        <v>1</v>
      </c>
      <c r="X854">
        <v>16.559999999999999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 t="s">
        <v>3</v>
      </c>
      <c r="AG854">
        <v>16.559999999999999</v>
      </c>
      <c r="AH854">
        <v>2</v>
      </c>
      <c r="AI854">
        <v>55580367</v>
      </c>
      <c r="AJ854">
        <v>886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</row>
    <row r="855" spans="1:44" x14ac:dyDescent="0.2">
      <c r="A855">
        <f>ROW(Source!A2991)</f>
        <v>2991</v>
      </c>
      <c r="B855">
        <v>55580376</v>
      </c>
      <c r="C855">
        <v>55580366</v>
      </c>
      <c r="D855">
        <v>52276145</v>
      </c>
      <c r="E855">
        <v>1</v>
      </c>
      <c r="F855">
        <v>1</v>
      </c>
      <c r="G855">
        <v>27</v>
      </c>
      <c r="H855">
        <v>2</v>
      </c>
      <c r="I855" t="s">
        <v>626</v>
      </c>
      <c r="J855" t="s">
        <v>627</v>
      </c>
      <c r="K855" t="s">
        <v>628</v>
      </c>
      <c r="L855">
        <v>1368</v>
      </c>
      <c r="N855">
        <v>1011</v>
      </c>
      <c r="O855" t="s">
        <v>536</v>
      </c>
      <c r="P855" t="s">
        <v>536</v>
      </c>
      <c r="Q855">
        <v>1</v>
      </c>
      <c r="X855">
        <v>2.08</v>
      </c>
      <c r="Y855">
        <v>0</v>
      </c>
      <c r="Z855">
        <v>1159.46</v>
      </c>
      <c r="AA855">
        <v>525.74</v>
      </c>
      <c r="AB855">
        <v>0</v>
      </c>
      <c r="AC855">
        <v>0</v>
      </c>
      <c r="AD855">
        <v>1</v>
      </c>
      <c r="AE855">
        <v>0</v>
      </c>
      <c r="AF855" t="s">
        <v>3</v>
      </c>
      <c r="AG855">
        <v>2.08</v>
      </c>
      <c r="AH855">
        <v>2</v>
      </c>
      <c r="AI855">
        <v>55580368</v>
      </c>
      <c r="AJ855">
        <v>887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</row>
    <row r="856" spans="1:44" x14ac:dyDescent="0.2">
      <c r="A856">
        <f>ROW(Source!A2991)</f>
        <v>2991</v>
      </c>
      <c r="B856">
        <v>55580377</v>
      </c>
      <c r="C856">
        <v>55580366</v>
      </c>
      <c r="D856">
        <v>52276300</v>
      </c>
      <c r="E856">
        <v>1</v>
      </c>
      <c r="F856">
        <v>1</v>
      </c>
      <c r="G856">
        <v>27</v>
      </c>
      <c r="H856">
        <v>2</v>
      </c>
      <c r="I856" t="s">
        <v>629</v>
      </c>
      <c r="J856" t="s">
        <v>630</v>
      </c>
      <c r="K856" t="s">
        <v>631</v>
      </c>
      <c r="L856">
        <v>1368</v>
      </c>
      <c r="N856">
        <v>1011</v>
      </c>
      <c r="O856" t="s">
        <v>536</v>
      </c>
      <c r="P856" t="s">
        <v>536</v>
      </c>
      <c r="Q856">
        <v>1</v>
      </c>
      <c r="X856">
        <v>2.08</v>
      </c>
      <c r="Y856">
        <v>0</v>
      </c>
      <c r="Z856">
        <v>416.25</v>
      </c>
      <c r="AA856">
        <v>204.9</v>
      </c>
      <c r="AB856">
        <v>0</v>
      </c>
      <c r="AC856">
        <v>0</v>
      </c>
      <c r="AD856">
        <v>1</v>
      </c>
      <c r="AE856">
        <v>0</v>
      </c>
      <c r="AF856" t="s">
        <v>3</v>
      </c>
      <c r="AG856">
        <v>2.08</v>
      </c>
      <c r="AH856">
        <v>2</v>
      </c>
      <c r="AI856">
        <v>55580369</v>
      </c>
      <c r="AJ856">
        <v>888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</row>
    <row r="857" spans="1:44" x14ac:dyDescent="0.2">
      <c r="A857">
        <f>ROW(Source!A2991)</f>
        <v>2991</v>
      </c>
      <c r="B857">
        <v>55580378</v>
      </c>
      <c r="C857">
        <v>55580366</v>
      </c>
      <c r="D857">
        <v>52276303</v>
      </c>
      <c r="E857">
        <v>1</v>
      </c>
      <c r="F857">
        <v>1</v>
      </c>
      <c r="G857">
        <v>27</v>
      </c>
      <c r="H857">
        <v>2</v>
      </c>
      <c r="I857" t="s">
        <v>632</v>
      </c>
      <c r="J857" t="s">
        <v>633</v>
      </c>
      <c r="K857" t="s">
        <v>634</v>
      </c>
      <c r="L857">
        <v>1368</v>
      </c>
      <c r="N857">
        <v>1011</v>
      </c>
      <c r="O857" t="s">
        <v>536</v>
      </c>
      <c r="P857" t="s">
        <v>536</v>
      </c>
      <c r="Q857">
        <v>1</v>
      </c>
      <c r="X857">
        <v>0.81</v>
      </c>
      <c r="Y857">
        <v>0</v>
      </c>
      <c r="Z857">
        <v>1942.21</v>
      </c>
      <c r="AA857">
        <v>436.39</v>
      </c>
      <c r="AB857">
        <v>0</v>
      </c>
      <c r="AC857">
        <v>0</v>
      </c>
      <c r="AD857">
        <v>1</v>
      </c>
      <c r="AE857">
        <v>0</v>
      </c>
      <c r="AF857" t="s">
        <v>3</v>
      </c>
      <c r="AG857">
        <v>0.81</v>
      </c>
      <c r="AH857">
        <v>2</v>
      </c>
      <c r="AI857">
        <v>55580370</v>
      </c>
      <c r="AJ857">
        <v>889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</row>
    <row r="858" spans="1:44" x14ac:dyDescent="0.2">
      <c r="A858">
        <f>ROW(Source!A2991)</f>
        <v>2991</v>
      </c>
      <c r="B858">
        <v>55580379</v>
      </c>
      <c r="C858">
        <v>55580366</v>
      </c>
      <c r="D858">
        <v>52276327</v>
      </c>
      <c r="E858">
        <v>1</v>
      </c>
      <c r="F858">
        <v>1</v>
      </c>
      <c r="G858">
        <v>27</v>
      </c>
      <c r="H858">
        <v>2</v>
      </c>
      <c r="I858" t="s">
        <v>635</v>
      </c>
      <c r="J858" t="s">
        <v>636</v>
      </c>
      <c r="K858" t="s">
        <v>637</v>
      </c>
      <c r="L858">
        <v>1368</v>
      </c>
      <c r="N858">
        <v>1011</v>
      </c>
      <c r="O858" t="s">
        <v>536</v>
      </c>
      <c r="P858" t="s">
        <v>536</v>
      </c>
      <c r="Q858">
        <v>1</v>
      </c>
      <c r="X858">
        <v>1.94</v>
      </c>
      <c r="Y858">
        <v>0</v>
      </c>
      <c r="Z858">
        <v>1364.77</v>
      </c>
      <c r="AA858">
        <v>610.30999999999995</v>
      </c>
      <c r="AB858">
        <v>0</v>
      </c>
      <c r="AC858">
        <v>0</v>
      </c>
      <c r="AD858">
        <v>1</v>
      </c>
      <c r="AE858">
        <v>0</v>
      </c>
      <c r="AF858" t="s">
        <v>3</v>
      </c>
      <c r="AG858">
        <v>1.94</v>
      </c>
      <c r="AH858">
        <v>2</v>
      </c>
      <c r="AI858">
        <v>55580371</v>
      </c>
      <c r="AJ858">
        <v>890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 x14ac:dyDescent="0.2">
      <c r="A859">
        <f>ROW(Source!A2991)</f>
        <v>2991</v>
      </c>
      <c r="B859">
        <v>55580380</v>
      </c>
      <c r="C859">
        <v>55580366</v>
      </c>
      <c r="D859">
        <v>52276293</v>
      </c>
      <c r="E859">
        <v>1</v>
      </c>
      <c r="F859">
        <v>1</v>
      </c>
      <c r="G859">
        <v>27</v>
      </c>
      <c r="H859">
        <v>2</v>
      </c>
      <c r="I859" t="s">
        <v>638</v>
      </c>
      <c r="J859" t="s">
        <v>639</v>
      </c>
      <c r="K859" t="s">
        <v>640</v>
      </c>
      <c r="L859">
        <v>1368</v>
      </c>
      <c r="N859">
        <v>1011</v>
      </c>
      <c r="O859" t="s">
        <v>536</v>
      </c>
      <c r="P859" t="s">
        <v>536</v>
      </c>
      <c r="Q859">
        <v>1</v>
      </c>
      <c r="X859">
        <v>0.65</v>
      </c>
      <c r="Y859">
        <v>0</v>
      </c>
      <c r="Z859">
        <v>1179.56</v>
      </c>
      <c r="AA859">
        <v>439.28</v>
      </c>
      <c r="AB859">
        <v>0</v>
      </c>
      <c r="AC859">
        <v>0</v>
      </c>
      <c r="AD859">
        <v>1</v>
      </c>
      <c r="AE859">
        <v>0</v>
      </c>
      <c r="AF859" t="s">
        <v>3</v>
      </c>
      <c r="AG859">
        <v>0.65</v>
      </c>
      <c r="AH859">
        <v>2</v>
      </c>
      <c r="AI859">
        <v>55580372</v>
      </c>
      <c r="AJ859">
        <v>891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</row>
    <row r="860" spans="1:44" x14ac:dyDescent="0.2">
      <c r="A860">
        <f>ROW(Source!A2991)</f>
        <v>2991</v>
      </c>
      <c r="B860">
        <v>55580381</v>
      </c>
      <c r="C860">
        <v>55580366</v>
      </c>
      <c r="D860">
        <v>52278255</v>
      </c>
      <c r="E860">
        <v>1</v>
      </c>
      <c r="F860">
        <v>1</v>
      </c>
      <c r="G860">
        <v>27</v>
      </c>
      <c r="H860">
        <v>3</v>
      </c>
      <c r="I860" t="s">
        <v>641</v>
      </c>
      <c r="J860" t="s">
        <v>642</v>
      </c>
      <c r="K860" t="s">
        <v>643</v>
      </c>
      <c r="L860">
        <v>1339</v>
      </c>
      <c r="N860">
        <v>1007</v>
      </c>
      <c r="O860" t="s">
        <v>175</v>
      </c>
      <c r="P860" t="s">
        <v>175</v>
      </c>
      <c r="Q860">
        <v>1</v>
      </c>
      <c r="X860">
        <v>110</v>
      </c>
      <c r="Y860">
        <v>590.78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 t="s">
        <v>3</v>
      </c>
      <c r="AG860">
        <v>110</v>
      </c>
      <c r="AH860">
        <v>2</v>
      </c>
      <c r="AI860">
        <v>55580373</v>
      </c>
      <c r="AJ860">
        <v>892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 x14ac:dyDescent="0.2">
      <c r="A861">
        <f>ROW(Source!A2991)</f>
        <v>2991</v>
      </c>
      <c r="B861">
        <v>55580382</v>
      </c>
      <c r="C861">
        <v>55580366</v>
      </c>
      <c r="D861">
        <v>52279001</v>
      </c>
      <c r="E861">
        <v>1</v>
      </c>
      <c r="F861">
        <v>1</v>
      </c>
      <c r="G861">
        <v>27</v>
      </c>
      <c r="H861">
        <v>3</v>
      </c>
      <c r="I861" t="s">
        <v>556</v>
      </c>
      <c r="J861" t="s">
        <v>607</v>
      </c>
      <c r="K861" t="s">
        <v>558</v>
      </c>
      <c r="L861">
        <v>1339</v>
      </c>
      <c r="N861">
        <v>1007</v>
      </c>
      <c r="O861" t="s">
        <v>175</v>
      </c>
      <c r="P861" t="s">
        <v>175</v>
      </c>
      <c r="Q861">
        <v>1</v>
      </c>
      <c r="X861">
        <v>5</v>
      </c>
      <c r="Y861">
        <v>33.729999999999997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 t="s">
        <v>3</v>
      </c>
      <c r="AG861">
        <v>5</v>
      </c>
      <c r="AH861">
        <v>2</v>
      </c>
      <c r="AI861">
        <v>55580374</v>
      </c>
      <c r="AJ861">
        <v>893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 x14ac:dyDescent="0.2">
      <c r="A862">
        <f>ROW(Source!A2992)</f>
        <v>2992</v>
      </c>
      <c r="B862">
        <v>55580393</v>
      </c>
      <c r="C862">
        <v>55580383</v>
      </c>
      <c r="D862">
        <v>52263930</v>
      </c>
      <c r="E862">
        <v>27</v>
      </c>
      <c r="F862">
        <v>1</v>
      </c>
      <c r="G862">
        <v>27</v>
      </c>
      <c r="H862">
        <v>1</v>
      </c>
      <c r="I862" t="s">
        <v>530</v>
      </c>
      <c r="J862" t="s">
        <v>3</v>
      </c>
      <c r="K862" t="s">
        <v>531</v>
      </c>
      <c r="L862">
        <v>1191</v>
      </c>
      <c r="N862">
        <v>1013</v>
      </c>
      <c r="O862" t="s">
        <v>532</v>
      </c>
      <c r="P862" t="s">
        <v>532</v>
      </c>
      <c r="Q862">
        <v>1</v>
      </c>
      <c r="X862">
        <v>24.84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1</v>
      </c>
      <c r="AF862" t="s">
        <v>3</v>
      </c>
      <c r="AG862">
        <v>24.84</v>
      </c>
      <c r="AH862">
        <v>2</v>
      </c>
      <c r="AI862">
        <v>55580384</v>
      </c>
      <c r="AJ862">
        <v>894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</row>
    <row r="863" spans="1:44" x14ac:dyDescent="0.2">
      <c r="A863">
        <f>ROW(Source!A2992)</f>
        <v>2992</v>
      </c>
      <c r="B863">
        <v>55580394</v>
      </c>
      <c r="C863">
        <v>55580383</v>
      </c>
      <c r="D863">
        <v>52276122</v>
      </c>
      <c r="E863">
        <v>1</v>
      </c>
      <c r="F863">
        <v>1</v>
      </c>
      <c r="G863">
        <v>27</v>
      </c>
      <c r="H863">
        <v>2</v>
      </c>
      <c r="I863" t="s">
        <v>623</v>
      </c>
      <c r="J863" t="s">
        <v>624</v>
      </c>
      <c r="K863" t="s">
        <v>625</v>
      </c>
      <c r="L863">
        <v>1368</v>
      </c>
      <c r="N863">
        <v>1011</v>
      </c>
      <c r="O863" t="s">
        <v>536</v>
      </c>
      <c r="P863" t="s">
        <v>536</v>
      </c>
      <c r="Q863">
        <v>1</v>
      </c>
      <c r="X863">
        <v>2.94</v>
      </c>
      <c r="Y863">
        <v>0</v>
      </c>
      <c r="Z863">
        <v>923.83</v>
      </c>
      <c r="AA863">
        <v>342.06</v>
      </c>
      <c r="AB863">
        <v>0</v>
      </c>
      <c r="AC863">
        <v>0</v>
      </c>
      <c r="AD863">
        <v>1</v>
      </c>
      <c r="AE863">
        <v>0</v>
      </c>
      <c r="AF863" t="s">
        <v>3</v>
      </c>
      <c r="AG863">
        <v>2.94</v>
      </c>
      <c r="AH863">
        <v>2</v>
      </c>
      <c r="AI863">
        <v>55580385</v>
      </c>
      <c r="AJ863">
        <v>895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</row>
    <row r="864" spans="1:44" x14ac:dyDescent="0.2">
      <c r="A864">
        <f>ROW(Source!A2992)</f>
        <v>2992</v>
      </c>
      <c r="B864">
        <v>55580395</v>
      </c>
      <c r="C864">
        <v>55580383</v>
      </c>
      <c r="D864">
        <v>52276303</v>
      </c>
      <c r="E864">
        <v>1</v>
      </c>
      <c r="F864">
        <v>1</v>
      </c>
      <c r="G864">
        <v>27</v>
      </c>
      <c r="H864">
        <v>2</v>
      </c>
      <c r="I864" t="s">
        <v>632</v>
      </c>
      <c r="J864" t="s">
        <v>633</v>
      </c>
      <c r="K864" t="s">
        <v>634</v>
      </c>
      <c r="L864">
        <v>1368</v>
      </c>
      <c r="N864">
        <v>1011</v>
      </c>
      <c r="O864" t="s">
        <v>536</v>
      </c>
      <c r="P864" t="s">
        <v>536</v>
      </c>
      <c r="Q864">
        <v>1</v>
      </c>
      <c r="X864">
        <v>1.1399999999999999</v>
      </c>
      <c r="Y864">
        <v>0</v>
      </c>
      <c r="Z864">
        <v>1942.21</v>
      </c>
      <c r="AA864">
        <v>436.39</v>
      </c>
      <c r="AB864">
        <v>0</v>
      </c>
      <c r="AC864">
        <v>0</v>
      </c>
      <c r="AD864">
        <v>1</v>
      </c>
      <c r="AE864">
        <v>0</v>
      </c>
      <c r="AF864" t="s">
        <v>3</v>
      </c>
      <c r="AG864">
        <v>1.1399999999999999</v>
      </c>
      <c r="AH864">
        <v>2</v>
      </c>
      <c r="AI864">
        <v>55580386</v>
      </c>
      <c r="AJ864">
        <v>896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</row>
    <row r="865" spans="1:44" x14ac:dyDescent="0.2">
      <c r="A865">
        <f>ROW(Source!A2992)</f>
        <v>2992</v>
      </c>
      <c r="B865">
        <v>55580396</v>
      </c>
      <c r="C865">
        <v>55580383</v>
      </c>
      <c r="D865">
        <v>52276288</v>
      </c>
      <c r="E865">
        <v>1</v>
      </c>
      <c r="F865">
        <v>1</v>
      </c>
      <c r="G865">
        <v>27</v>
      </c>
      <c r="H865">
        <v>2</v>
      </c>
      <c r="I865" t="s">
        <v>644</v>
      </c>
      <c r="J865" t="s">
        <v>645</v>
      </c>
      <c r="K865" t="s">
        <v>646</v>
      </c>
      <c r="L865">
        <v>1368</v>
      </c>
      <c r="N865">
        <v>1011</v>
      </c>
      <c r="O865" t="s">
        <v>536</v>
      </c>
      <c r="P865" t="s">
        <v>536</v>
      </c>
      <c r="Q865">
        <v>1</v>
      </c>
      <c r="X865">
        <v>8.9600000000000009</v>
      </c>
      <c r="Y865">
        <v>0</v>
      </c>
      <c r="Z865">
        <v>1207.81</v>
      </c>
      <c r="AA865">
        <v>504.4</v>
      </c>
      <c r="AB865">
        <v>0</v>
      </c>
      <c r="AC865">
        <v>0</v>
      </c>
      <c r="AD865">
        <v>1</v>
      </c>
      <c r="AE865">
        <v>0</v>
      </c>
      <c r="AF865" t="s">
        <v>3</v>
      </c>
      <c r="AG865">
        <v>8.9600000000000009</v>
      </c>
      <c r="AH865">
        <v>2</v>
      </c>
      <c r="AI865">
        <v>55580387</v>
      </c>
      <c r="AJ865">
        <v>897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 x14ac:dyDescent="0.2">
      <c r="A866">
        <f>ROW(Source!A2992)</f>
        <v>2992</v>
      </c>
      <c r="B866">
        <v>55580397</v>
      </c>
      <c r="C866">
        <v>55580383</v>
      </c>
      <c r="D866">
        <v>52276289</v>
      </c>
      <c r="E866">
        <v>1</v>
      </c>
      <c r="F866">
        <v>1</v>
      </c>
      <c r="G866">
        <v>27</v>
      </c>
      <c r="H866">
        <v>2</v>
      </c>
      <c r="I866" t="s">
        <v>647</v>
      </c>
      <c r="J866" t="s">
        <v>648</v>
      </c>
      <c r="K866" t="s">
        <v>649</v>
      </c>
      <c r="L866">
        <v>1368</v>
      </c>
      <c r="N866">
        <v>1011</v>
      </c>
      <c r="O866" t="s">
        <v>536</v>
      </c>
      <c r="P866" t="s">
        <v>536</v>
      </c>
      <c r="Q866">
        <v>1</v>
      </c>
      <c r="X866">
        <v>18.25</v>
      </c>
      <c r="Y866">
        <v>0</v>
      </c>
      <c r="Z866">
        <v>1741.23</v>
      </c>
      <c r="AA866">
        <v>685.71</v>
      </c>
      <c r="AB866">
        <v>0</v>
      </c>
      <c r="AC866">
        <v>0</v>
      </c>
      <c r="AD866">
        <v>1</v>
      </c>
      <c r="AE866">
        <v>0</v>
      </c>
      <c r="AF866" t="s">
        <v>3</v>
      </c>
      <c r="AG866">
        <v>18.25</v>
      </c>
      <c r="AH866">
        <v>2</v>
      </c>
      <c r="AI866">
        <v>55580388</v>
      </c>
      <c r="AJ866">
        <v>898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2">
      <c r="A867">
        <f>ROW(Source!A2992)</f>
        <v>2992</v>
      </c>
      <c r="B867">
        <v>55580398</v>
      </c>
      <c r="C867">
        <v>55580383</v>
      </c>
      <c r="D867">
        <v>52276327</v>
      </c>
      <c r="E867">
        <v>1</v>
      </c>
      <c r="F867">
        <v>1</v>
      </c>
      <c r="G867">
        <v>27</v>
      </c>
      <c r="H867">
        <v>2</v>
      </c>
      <c r="I867" t="s">
        <v>635</v>
      </c>
      <c r="J867" t="s">
        <v>636</v>
      </c>
      <c r="K867" t="s">
        <v>637</v>
      </c>
      <c r="L867">
        <v>1368</v>
      </c>
      <c r="N867">
        <v>1011</v>
      </c>
      <c r="O867" t="s">
        <v>536</v>
      </c>
      <c r="P867" t="s">
        <v>536</v>
      </c>
      <c r="Q867">
        <v>1</v>
      </c>
      <c r="X867">
        <v>2.2400000000000002</v>
      </c>
      <c r="Y867">
        <v>0</v>
      </c>
      <c r="Z867">
        <v>1364.77</v>
      </c>
      <c r="AA867">
        <v>610.30999999999995</v>
      </c>
      <c r="AB867">
        <v>0</v>
      </c>
      <c r="AC867">
        <v>0</v>
      </c>
      <c r="AD867">
        <v>1</v>
      </c>
      <c r="AE867">
        <v>0</v>
      </c>
      <c r="AF867" t="s">
        <v>3</v>
      </c>
      <c r="AG867">
        <v>2.2400000000000002</v>
      </c>
      <c r="AH867">
        <v>2</v>
      </c>
      <c r="AI867">
        <v>55580389</v>
      </c>
      <c r="AJ867">
        <v>899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2">
      <c r="A868">
        <f>ROW(Source!A2992)</f>
        <v>2992</v>
      </c>
      <c r="B868">
        <v>55580399</v>
      </c>
      <c r="C868">
        <v>55580383</v>
      </c>
      <c r="D868">
        <v>52276293</v>
      </c>
      <c r="E868">
        <v>1</v>
      </c>
      <c r="F868">
        <v>1</v>
      </c>
      <c r="G868">
        <v>27</v>
      </c>
      <c r="H868">
        <v>2</v>
      </c>
      <c r="I868" t="s">
        <v>638</v>
      </c>
      <c r="J868" t="s">
        <v>639</v>
      </c>
      <c r="K868" t="s">
        <v>640</v>
      </c>
      <c r="L868">
        <v>1368</v>
      </c>
      <c r="N868">
        <v>1011</v>
      </c>
      <c r="O868" t="s">
        <v>536</v>
      </c>
      <c r="P868" t="s">
        <v>536</v>
      </c>
      <c r="Q868">
        <v>1</v>
      </c>
      <c r="X868">
        <v>0.65</v>
      </c>
      <c r="Y868">
        <v>0</v>
      </c>
      <c r="Z868">
        <v>1179.56</v>
      </c>
      <c r="AA868">
        <v>439.28</v>
      </c>
      <c r="AB868">
        <v>0</v>
      </c>
      <c r="AC868">
        <v>0</v>
      </c>
      <c r="AD868">
        <v>1</v>
      </c>
      <c r="AE868">
        <v>0</v>
      </c>
      <c r="AF868" t="s">
        <v>3</v>
      </c>
      <c r="AG868">
        <v>0.65</v>
      </c>
      <c r="AH868">
        <v>2</v>
      </c>
      <c r="AI868">
        <v>55580390</v>
      </c>
      <c r="AJ868">
        <v>900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 x14ac:dyDescent="0.2">
      <c r="A869">
        <f>ROW(Source!A2992)</f>
        <v>2992</v>
      </c>
      <c r="B869">
        <v>55580400</v>
      </c>
      <c r="C869">
        <v>55580383</v>
      </c>
      <c r="D869">
        <v>52278281</v>
      </c>
      <c r="E869">
        <v>1</v>
      </c>
      <c r="F869">
        <v>1</v>
      </c>
      <c r="G869">
        <v>27</v>
      </c>
      <c r="H869">
        <v>3</v>
      </c>
      <c r="I869" t="s">
        <v>650</v>
      </c>
      <c r="J869" t="s">
        <v>651</v>
      </c>
      <c r="K869" t="s">
        <v>652</v>
      </c>
      <c r="L869">
        <v>1339</v>
      </c>
      <c r="N869">
        <v>1007</v>
      </c>
      <c r="O869" t="s">
        <v>175</v>
      </c>
      <c r="P869" t="s">
        <v>175</v>
      </c>
      <c r="Q869">
        <v>1</v>
      </c>
      <c r="X869">
        <v>126</v>
      </c>
      <c r="Y869">
        <v>1806.27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 t="s">
        <v>3</v>
      </c>
      <c r="AG869">
        <v>126</v>
      </c>
      <c r="AH869">
        <v>2</v>
      </c>
      <c r="AI869">
        <v>55580391</v>
      </c>
      <c r="AJ869">
        <v>901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 x14ac:dyDescent="0.2">
      <c r="A870">
        <f>ROW(Source!A2992)</f>
        <v>2992</v>
      </c>
      <c r="B870">
        <v>55580401</v>
      </c>
      <c r="C870">
        <v>55580383</v>
      </c>
      <c r="D870">
        <v>52279001</v>
      </c>
      <c r="E870">
        <v>1</v>
      </c>
      <c r="F870">
        <v>1</v>
      </c>
      <c r="G870">
        <v>27</v>
      </c>
      <c r="H870">
        <v>3</v>
      </c>
      <c r="I870" t="s">
        <v>556</v>
      </c>
      <c r="J870" t="s">
        <v>607</v>
      </c>
      <c r="K870" t="s">
        <v>558</v>
      </c>
      <c r="L870">
        <v>1339</v>
      </c>
      <c r="N870">
        <v>1007</v>
      </c>
      <c r="O870" t="s">
        <v>175</v>
      </c>
      <c r="P870" t="s">
        <v>175</v>
      </c>
      <c r="Q870">
        <v>1</v>
      </c>
      <c r="X870">
        <v>7</v>
      </c>
      <c r="Y870">
        <v>33.729999999999997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 t="s">
        <v>3</v>
      </c>
      <c r="AG870">
        <v>7</v>
      </c>
      <c r="AH870">
        <v>2</v>
      </c>
      <c r="AI870">
        <v>55580392</v>
      </c>
      <c r="AJ870">
        <v>902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</row>
    <row r="871" spans="1:44" x14ac:dyDescent="0.2">
      <c r="A871">
        <f>ROW(Source!A2993)</f>
        <v>2993</v>
      </c>
      <c r="B871">
        <v>55580406</v>
      </c>
      <c r="C871">
        <v>55580402</v>
      </c>
      <c r="D871">
        <v>52263930</v>
      </c>
      <c r="E871">
        <v>27</v>
      </c>
      <c r="F871">
        <v>1</v>
      </c>
      <c r="G871">
        <v>27</v>
      </c>
      <c r="H871">
        <v>1</v>
      </c>
      <c r="I871" t="s">
        <v>530</v>
      </c>
      <c r="J871" t="s">
        <v>3</v>
      </c>
      <c r="K871" t="s">
        <v>531</v>
      </c>
      <c r="L871">
        <v>1191</v>
      </c>
      <c r="N871">
        <v>1013</v>
      </c>
      <c r="O871" t="s">
        <v>532</v>
      </c>
      <c r="P871" t="s">
        <v>532</v>
      </c>
      <c r="Q871">
        <v>1</v>
      </c>
      <c r="X871">
        <v>13.57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 t="s">
        <v>3</v>
      </c>
      <c r="AG871">
        <v>13.57</v>
      </c>
      <c r="AH871">
        <v>2</v>
      </c>
      <c r="AI871">
        <v>55580403</v>
      </c>
      <c r="AJ871">
        <v>903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</row>
    <row r="872" spans="1:44" x14ac:dyDescent="0.2">
      <c r="A872">
        <f>ROW(Source!A2993)</f>
        <v>2993</v>
      </c>
      <c r="B872">
        <v>55580407</v>
      </c>
      <c r="C872">
        <v>55580402</v>
      </c>
      <c r="D872">
        <v>52276290</v>
      </c>
      <c r="E872">
        <v>1</v>
      </c>
      <c r="F872">
        <v>1</v>
      </c>
      <c r="G872">
        <v>27</v>
      </c>
      <c r="H872">
        <v>2</v>
      </c>
      <c r="I872" t="s">
        <v>568</v>
      </c>
      <c r="J872" t="s">
        <v>569</v>
      </c>
      <c r="K872" t="s">
        <v>570</v>
      </c>
      <c r="L872">
        <v>1368</v>
      </c>
      <c r="N872">
        <v>1011</v>
      </c>
      <c r="O872" t="s">
        <v>536</v>
      </c>
      <c r="P872" t="s">
        <v>536</v>
      </c>
      <c r="Q872">
        <v>1</v>
      </c>
      <c r="X872">
        <v>0.46</v>
      </c>
      <c r="Y872">
        <v>0</v>
      </c>
      <c r="Z872">
        <v>888.61</v>
      </c>
      <c r="AA872">
        <v>396.74</v>
      </c>
      <c r="AB872">
        <v>0</v>
      </c>
      <c r="AC872">
        <v>0</v>
      </c>
      <c r="AD872">
        <v>1</v>
      </c>
      <c r="AE872">
        <v>0</v>
      </c>
      <c r="AF872" t="s">
        <v>3</v>
      </c>
      <c r="AG872">
        <v>0.46</v>
      </c>
      <c r="AH872">
        <v>2</v>
      </c>
      <c r="AI872">
        <v>55580404</v>
      </c>
      <c r="AJ872">
        <v>904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</row>
    <row r="873" spans="1:44" x14ac:dyDescent="0.2">
      <c r="A873">
        <f>ROW(Source!A2993)</f>
        <v>2993</v>
      </c>
      <c r="B873">
        <v>55580408</v>
      </c>
      <c r="C873">
        <v>55580402</v>
      </c>
      <c r="D873">
        <v>52276291</v>
      </c>
      <c r="E873">
        <v>1</v>
      </c>
      <c r="F873">
        <v>1</v>
      </c>
      <c r="G873">
        <v>27</v>
      </c>
      <c r="H873">
        <v>2</v>
      </c>
      <c r="I873" t="s">
        <v>571</v>
      </c>
      <c r="J873" t="s">
        <v>572</v>
      </c>
      <c r="K873" t="s">
        <v>573</v>
      </c>
      <c r="L873">
        <v>1368</v>
      </c>
      <c r="N873">
        <v>1011</v>
      </c>
      <c r="O873" t="s">
        <v>536</v>
      </c>
      <c r="P873" t="s">
        <v>536</v>
      </c>
      <c r="Q873">
        <v>1</v>
      </c>
      <c r="X873">
        <v>1.39</v>
      </c>
      <c r="Y873">
        <v>0</v>
      </c>
      <c r="Z873">
        <v>880.59</v>
      </c>
      <c r="AA873">
        <v>534.02</v>
      </c>
      <c r="AB873">
        <v>0</v>
      </c>
      <c r="AC873">
        <v>0</v>
      </c>
      <c r="AD873">
        <v>1</v>
      </c>
      <c r="AE873">
        <v>0</v>
      </c>
      <c r="AF873" t="s">
        <v>3</v>
      </c>
      <c r="AG873">
        <v>1.39</v>
      </c>
      <c r="AH873">
        <v>2</v>
      </c>
      <c r="AI873">
        <v>55580405</v>
      </c>
      <c r="AJ873">
        <v>905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</row>
    <row r="874" spans="1:44" x14ac:dyDescent="0.2">
      <c r="A874">
        <f>ROW(Source!A2993)</f>
        <v>2993</v>
      </c>
      <c r="B874">
        <v>55580409</v>
      </c>
      <c r="C874">
        <v>55580402</v>
      </c>
      <c r="D874">
        <v>52280183</v>
      </c>
      <c r="E874">
        <v>1</v>
      </c>
      <c r="F874">
        <v>1</v>
      </c>
      <c r="G874">
        <v>27</v>
      </c>
      <c r="H874">
        <v>3</v>
      </c>
      <c r="I874" t="s">
        <v>137</v>
      </c>
      <c r="J874" t="s">
        <v>139</v>
      </c>
      <c r="K874" t="s">
        <v>138</v>
      </c>
      <c r="L874">
        <v>1348</v>
      </c>
      <c r="N874">
        <v>1009</v>
      </c>
      <c r="O874" t="s">
        <v>120</v>
      </c>
      <c r="P874" t="s">
        <v>120</v>
      </c>
      <c r="Q874">
        <v>1000</v>
      </c>
      <c r="X874">
        <v>9.58</v>
      </c>
      <c r="Y874">
        <v>2690.29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 t="s">
        <v>3</v>
      </c>
      <c r="AG874">
        <v>9.58</v>
      </c>
      <c r="AH874">
        <v>2</v>
      </c>
      <c r="AI874">
        <v>55580411</v>
      </c>
      <c r="AJ874">
        <v>906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</row>
    <row r="875" spans="1:44" x14ac:dyDescent="0.2">
      <c r="A875">
        <f>ROW(Source!A2996)</f>
        <v>2996</v>
      </c>
      <c r="B875">
        <v>55580423</v>
      </c>
      <c r="C875">
        <v>55580414</v>
      </c>
      <c r="D875">
        <v>52263930</v>
      </c>
      <c r="E875">
        <v>27</v>
      </c>
      <c r="F875">
        <v>1</v>
      </c>
      <c r="G875">
        <v>27</v>
      </c>
      <c r="H875">
        <v>1</v>
      </c>
      <c r="I875" t="s">
        <v>530</v>
      </c>
      <c r="J875" t="s">
        <v>3</v>
      </c>
      <c r="K875" t="s">
        <v>531</v>
      </c>
      <c r="L875">
        <v>1191</v>
      </c>
      <c r="N875">
        <v>1013</v>
      </c>
      <c r="O875" t="s">
        <v>532</v>
      </c>
      <c r="P875" t="s">
        <v>532</v>
      </c>
      <c r="Q875">
        <v>1</v>
      </c>
      <c r="X875">
        <v>18.440000000000001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1</v>
      </c>
      <c r="AF875" t="s">
        <v>3</v>
      </c>
      <c r="AG875">
        <v>18.440000000000001</v>
      </c>
      <c r="AH875">
        <v>2</v>
      </c>
      <c r="AI875">
        <v>55580415</v>
      </c>
      <c r="AJ875">
        <v>908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</row>
    <row r="876" spans="1:44" x14ac:dyDescent="0.2">
      <c r="A876">
        <f>ROW(Source!A2996)</f>
        <v>2996</v>
      </c>
      <c r="B876">
        <v>55580424</v>
      </c>
      <c r="C876">
        <v>55580414</v>
      </c>
      <c r="D876">
        <v>52276789</v>
      </c>
      <c r="E876">
        <v>1</v>
      </c>
      <c r="F876">
        <v>1</v>
      </c>
      <c r="G876">
        <v>27</v>
      </c>
      <c r="H876">
        <v>2</v>
      </c>
      <c r="I876" t="s">
        <v>574</v>
      </c>
      <c r="J876" t="s">
        <v>575</v>
      </c>
      <c r="K876" t="s">
        <v>576</v>
      </c>
      <c r="L876">
        <v>1368</v>
      </c>
      <c r="N876">
        <v>1011</v>
      </c>
      <c r="O876" t="s">
        <v>536</v>
      </c>
      <c r="P876" t="s">
        <v>536</v>
      </c>
      <c r="Q876">
        <v>1</v>
      </c>
      <c r="X876">
        <v>2.64</v>
      </c>
      <c r="Y876">
        <v>0</v>
      </c>
      <c r="Z876">
        <v>531.41</v>
      </c>
      <c r="AA876">
        <v>373.56</v>
      </c>
      <c r="AB876">
        <v>0</v>
      </c>
      <c r="AC876">
        <v>0</v>
      </c>
      <c r="AD876">
        <v>1</v>
      </c>
      <c r="AE876">
        <v>0</v>
      </c>
      <c r="AF876" t="s">
        <v>3</v>
      </c>
      <c r="AG876">
        <v>2.64</v>
      </c>
      <c r="AH876">
        <v>2</v>
      </c>
      <c r="AI876">
        <v>55580416</v>
      </c>
      <c r="AJ876">
        <v>909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 x14ac:dyDescent="0.2">
      <c r="A877">
        <f>ROW(Source!A2996)</f>
        <v>2996</v>
      </c>
      <c r="B877">
        <v>55580425</v>
      </c>
      <c r="C877">
        <v>55580414</v>
      </c>
      <c r="D877">
        <v>52277012</v>
      </c>
      <c r="E877">
        <v>1</v>
      </c>
      <c r="F877">
        <v>1</v>
      </c>
      <c r="G877">
        <v>27</v>
      </c>
      <c r="H877">
        <v>2</v>
      </c>
      <c r="I877" t="s">
        <v>577</v>
      </c>
      <c r="J877" t="s">
        <v>578</v>
      </c>
      <c r="K877" t="s">
        <v>579</v>
      </c>
      <c r="L877">
        <v>1368</v>
      </c>
      <c r="N877">
        <v>1011</v>
      </c>
      <c r="O877" t="s">
        <v>536</v>
      </c>
      <c r="P877" t="s">
        <v>536</v>
      </c>
      <c r="Q877">
        <v>1</v>
      </c>
      <c r="X877">
        <v>1.18</v>
      </c>
      <c r="Y877">
        <v>0</v>
      </c>
      <c r="Z877">
        <v>7.44</v>
      </c>
      <c r="AA877">
        <v>0.98</v>
      </c>
      <c r="AB877">
        <v>0</v>
      </c>
      <c r="AC877">
        <v>0</v>
      </c>
      <c r="AD877">
        <v>1</v>
      </c>
      <c r="AE877">
        <v>0</v>
      </c>
      <c r="AF877" t="s">
        <v>3</v>
      </c>
      <c r="AG877">
        <v>1.18</v>
      </c>
      <c r="AH877">
        <v>2</v>
      </c>
      <c r="AI877">
        <v>55580417</v>
      </c>
      <c r="AJ877">
        <v>910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 x14ac:dyDescent="0.2">
      <c r="A878">
        <f>ROW(Source!A2996)</f>
        <v>2996</v>
      </c>
      <c r="B878">
        <v>55580426</v>
      </c>
      <c r="C878">
        <v>55580414</v>
      </c>
      <c r="D878">
        <v>52276214</v>
      </c>
      <c r="E878">
        <v>1</v>
      </c>
      <c r="F878">
        <v>1</v>
      </c>
      <c r="G878">
        <v>27</v>
      </c>
      <c r="H878">
        <v>2</v>
      </c>
      <c r="I878" t="s">
        <v>580</v>
      </c>
      <c r="J878" t="s">
        <v>581</v>
      </c>
      <c r="K878" t="s">
        <v>582</v>
      </c>
      <c r="L878">
        <v>1368</v>
      </c>
      <c r="N878">
        <v>1011</v>
      </c>
      <c r="O878" t="s">
        <v>536</v>
      </c>
      <c r="P878" t="s">
        <v>536</v>
      </c>
      <c r="Q878">
        <v>1</v>
      </c>
      <c r="X878">
        <v>0.01</v>
      </c>
      <c r="Y878">
        <v>0</v>
      </c>
      <c r="Z878">
        <v>616.73</v>
      </c>
      <c r="AA878">
        <v>511.29</v>
      </c>
      <c r="AB878">
        <v>0</v>
      </c>
      <c r="AC878">
        <v>0</v>
      </c>
      <c r="AD878">
        <v>1</v>
      </c>
      <c r="AE878">
        <v>0</v>
      </c>
      <c r="AF878" t="s">
        <v>3</v>
      </c>
      <c r="AG878">
        <v>0.01</v>
      </c>
      <c r="AH878">
        <v>2</v>
      </c>
      <c r="AI878">
        <v>55580418</v>
      </c>
      <c r="AJ878">
        <v>911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 x14ac:dyDescent="0.2">
      <c r="A879">
        <f>ROW(Source!A2996)</f>
        <v>2996</v>
      </c>
      <c r="B879">
        <v>55580427</v>
      </c>
      <c r="C879">
        <v>55580414</v>
      </c>
      <c r="D879">
        <v>52276398</v>
      </c>
      <c r="E879">
        <v>1</v>
      </c>
      <c r="F879">
        <v>1</v>
      </c>
      <c r="G879">
        <v>27</v>
      </c>
      <c r="H879">
        <v>2</v>
      </c>
      <c r="I879" t="s">
        <v>583</v>
      </c>
      <c r="J879" t="s">
        <v>584</v>
      </c>
      <c r="K879" t="s">
        <v>585</v>
      </c>
      <c r="L879">
        <v>1368</v>
      </c>
      <c r="N879">
        <v>1011</v>
      </c>
      <c r="O879" t="s">
        <v>536</v>
      </c>
      <c r="P879" t="s">
        <v>536</v>
      </c>
      <c r="Q879">
        <v>1</v>
      </c>
      <c r="X879">
        <v>2.64</v>
      </c>
      <c r="Y879">
        <v>0</v>
      </c>
      <c r="Z879">
        <v>454.31</v>
      </c>
      <c r="AA879">
        <v>405.68</v>
      </c>
      <c r="AB879">
        <v>0</v>
      </c>
      <c r="AC879">
        <v>0</v>
      </c>
      <c r="AD879">
        <v>1</v>
      </c>
      <c r="AE879">
        <v>0</v>
      </c>
      <c r="AF879" t="s">
        <v>3</v>
      </c>
      <c r="AG879">
        <v>2.64</v>
      </c>
      <c r="AH879">
        <v>2</v>
      </c>
      <c r="AI879">
        <v>55580419</v>
      </c>
      <c r="AJ879">
        <v>912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 x14ac:dyDescent="0.2">
      <c r="A880">
        <f>ROW(Source!A2996)</f>
        <v>2996</v>
      </c>
      <c r="B880">
        <v>55580428</v>
      </c>
      <c r="C880">
        <v>55580414</v>
      </c>
      <c r="D880">
        <v>52279222</v>
      </c>
      <c r="E880">
        <v>1</v>
      </c>
      <c r="F880">
        <v>1</v>
      </c>
      <c r="G880">
        <v>27</v>
      </c>
      <c r="H880">
        <v>3</v>
      </c>
      <c r="I880" t="s">
        <v>586</v>
      </c>
      <c r="J880" t="s">
        <v>587</v>
      </c>
      <c r="K880" t="s">
        <v>588</v>
      </c>
      <c r="L880">
        <v>1327</v>
      </c>
      <c r="N880">
        <v>1005</v>
      </c>
      <c r="O880" t="s">
        <v>549</v>
      </c>
      <c r="P880" t="s">
        <v>549</v>
      </c>
      <c r="Q880">
        <v>1</v>
      </c>
      <c r="X880">
        <v>5.6</v>
      </c>
      <c r="Y880">
        <v>12.02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 t="s">
        <v>3</v>
      </c>
      <c r="AG880">
        <v>5.6</v>
      </c>
      <c r="AH880">
        <v>2</v>
      </c>
      <c r="AI880">
        <v>55580420</v>
      </c>
      <c r="AJ880">
        <v>913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</row>
    <row r="881" spans="1:44" x14ac:dyDescent="0.2">
      <c r="A881">
        <f>ROW(Source!A2996)</f>
        <v>2996</v>
      </c>
      <c r="B881">
        <v>55580429</v>
      </c>
      <c r="C881">
        <v>55580414</v>
      </c>
      <c r="D881">
        <v>52279309</v>
      </c>
      <c r="E881">
        <v>1</v>
      </c>
      <c r="F881">
        <v>1</v>
      </c>
      <c r="G881">
        <v>27</v>
      </c>
      <c r="H881">
        <v>3</v>
      </c>
      <c r="I881" t="s">
        <v>589</v>
      </c>
      <c r="J881" t="s">
        <v>590</v>
      </c>
      <c r="K881" t="s">
        <v>591</v>
      </c>
      <c r="L881">
        <v>1348</v>
      </c>
      <c r="N881">
        <v>1009</v>
      </c>
      <c r="O881" t="s">
        <v>120</v>
      </c>
      <c r="P881" t="s">
        <v>120</v>
      </c>
      <c r="Q881">
        <v>1000</v>
      </c>
      <c r="X881">
        <v>3.15E-3</v>
      </c>
      <c r="Y881">
        <v>343020.03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 t="s">
        <v>3</v>
      </c>
      <c r="AG881">
        <v>3.15E-3</v>
      </c>
      <c r="AH881">
        <v>2</v>
      </c>
      <c r="AI881">
        <v>55580421</v>
      </c>
      <c r="AJ881">
        <v>914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</row>
    <row r="882" spans="1:44" x14ac:dyDescent="0.2">
      <c r="A882">
        <f>ROW(Source!A2996)</f>
        <v>2996</v>
      </c>
      <c r="B882">
        <v>55580430</v>
      </c>
      <c r="C882">
        <v>55580414</v>
      </c>
      <c r="D882">
        <v>52279526</v>
      </c>
      <c r="E882">
        <v>1</v>
      </c>
      <c r="F882">
        <v>1</v>
      </c>
      <c r="G882">
        <v>27</v>
      </c>
      <c r="H882">
        <v>3</v>
      </c>
      <c r="I882" t="s">
        <v>149</v>
      </c>
      <c r="J882" t="s">
        <v>152</v>
      </c>
      <c r="K882" t="s">
        <v>150</v>
      </c>
      <c r="L882">
        <v>1346</v>
      </c>
      <c r="N882">
        <v>1009</v>
      </c>
      <c r="O882" t="s">
        <v>151</v>
      </c>
      <c r="P882" t="s">
        <v>151</v>
      </c>
      <c r="Q882">
        <v>1</v>
      </c>
      <c r="X882">
        <v>735</v>
      </c>
      <c r="Y882">
        <v>17.77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 t="s">
        <v>3</v>
      </c>
      <c r="AG882">
        <v>735</v>
      </c>
      <c r="AH882">
        <v>2</v>
      </c>
      <c r="AI882">
        <v>55580434</v>
      </c>
      <c r="AJ882">
        <v>915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</row>
    <row r="883" spans="1:44" x14ac:dyDescent="0.2">
      <c r="A883">
        <f>ROW(Source!A2996)</f>
        <v>2996</v>
      </c>
      <c r="B883">
        <v>55580431</v>
      </c>
      <c r="C883">
        <v>55580414</v>
      </c>
      <c r="D883">
        <v>52279533</v>
      </c>
      <c r="E883">
        <v>1</v>
      </c>
      <c r="F883">
        <v>1</v>
      </c>
      <c r="G883">
        <v>27</v>
      </c>
      <c r="H883">
        <v>3</v>
      </c>
      <c r="I883" t="s">
        <v>592</v>
      </c>
      <c r="J883" t="s">
        <v>593</v>
      </c>
      <c r="K883" t="s">
        <v>594</v>
      </c>
      <c r="L883">
        <v>1346</v>
      </c>
      <c r="N883">
        <v>1009</v>
      </c>
      <c r="O883" t="s">
        <v>151</v>
      </c>
      <c r="P883" t="s">
        <v>151</v>
      </c>
      <c r="Q883">
        <v>1</v>
      </c>
      <c r="X883">
        <v>241.5</v>
      </c>
      <c r="Y883">
        <v>202.34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 t="s">
        <v>3</v>
      </c>
      <c r="AG883">
        <v>241.5</v>
      </c>
      <c r="AH883">
        <v>2</v>
      </c>
      <c r="AI883">
        <v>55580422</v>
      </c>
      <c r="AJ883">
        <v>917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</row>
    <row r="884" spans="1:44" x14ac:dyDescent="0.2">
      <c r="A884">
        <f>ROW(Source!A2996)</f>
        <v>2996</v>
      </c>
      <c r="B884">
        <v>55580432</v>
      </c>
      <c r="C884">
        <v>55580414</v>
      </c>
      <c r="D884">
        <v>52277500</v>
      </c>
      <c r="E884">
        <v>1</v>
      </c>
      <c r="F884">
        <v>1</v>
      </c>
      <c r="G884">
        <v>27</v>
      </c>
      <c r="H884">
        <v>3</v>
      </c>
      <c r="I884" t="s">
        <v>154</v>
      </c>
      <c r="J884" t="s">
        <v>156</v>
      </c>
      <c r="K884" t="s">
        <v>155</v>
      </c>
      <c r="L884">
        <v>1348</v>
      </c>
      <c r="N884">
        <v>1009</v>
      </c>
      <c r="O884" t="s">
        <v>120</v>
      </c>
      <c r="P884" t="s">
        <v>120</v>
      </c>
      <c r="Q884">
        <v>1000</v>
      </c>
      <c r="X884">
        <v>5.2499999999999998E-2</v>
      </c>
      <c r="Y884">
        <v>748299.67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 t="s">
        <v>3</v>
      </c>
      <c r="AG884">
        <v>5.2499999999999998E-2</v>
      </c>
      <c r="AH884">
        <v>2</v>
      </c>
      <c r="AI884">
        <v>55580436</v>
      </c>
      <c r="AJ884">
        <v>918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 x14ac:dyDescent="0.2">
      <c r="A885">
        <f>ROW(Source!A3000)</f>
        <v>3000</v>
      </c>
      <c r="B885">
        <v>55580444</v>
      </c>
      <c r="C885">
        <v>55580439</v>
      </c>
      <c r="D885">
        <v>52263930</v>
      </c>
      <c r="E885">
        <v>27</v>
      </c>
      <c r="F885">
        <v>1</v>
      </c>
      <c r="G885">
        <v>27</v>
      </c>
      <c r="H885">
        <v>1</v>
      </c>
      <c r="I885" t="s">
        <v>530</v>
      </c>
      <c r="J885" t="s">
        <v>3</v>
      </c>
      <c r="K885" t="s">
        <v>531</v>
      </c>
      <c r="L885">
        <v>1191</v>
      </c>
      <c r="N885">
        <v>1013</v>
      </c>
      <c r="O885" t="s">
        <v>532</v>
      </c>
      <c r="P885" t="s">
        <v>532</v>
      </c>
      <c r="Q885">
        <v>1</v>
      </c>
      <c r="X885">
        <v>2.65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 t="s">
        <v>3</v>
      </c>
      <c r="AG885">
        <v>2.65</v>
      </c>
      <c r="AH885">
        <v>2</v>
      </c>
      <c r="AI885">
        <v>55580440</v>
      </c>
      <c r="AJ885">
        <v>919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2">
      <c r="A886">
        <f>ROW(Source!A3000)</f>
        <v>3000</v>
      </c>
      <c r="B886">
        <v>55580445</v>
      </c>
      <c r="C886">
        <v>55580439</v>
      </c>
      <c r="D886">
        <v>52276789</v>
      </c>
      <c r="E886">
        <v>1</v>
      </c>
      <c r="F886">
        <v>1</v>
      </c>
      <c r="G886">
        <v>27</v>
      </c>
      <c r="H886">
        <v>2</v>
      </c>
      <c r="I886" t="s">
        <v>574</v>
      </c>
      <c r="J886" t="s">
        <v>575</v>
      </c>
      <c r="K886" t="s">
        <v>576</v>
      </c>
      <c r="L886">
        <v>1368</v>
      </c>
      <c r="N886">
        <v>1011</v>
      </c>
      <c r="O886" t="s">
        <v>536</v>
      </c>
      <c r="P886" t="s">
        <v>536</v>
      </c>
      <c r="Q886">
        <v>1</v>
      </c>
      <c r="X886">
        <v>0.5</v>
      </c>
      <c r="Y886">
        <v>0</v>
      </c>
      <c r="Z886">
        <v>531.41</v>
      </c>
      <c r="AA886">
        <v>373.56</v>
      </c>
      <c r="AB886">
        <v>0</v>
      </c>
      <c r="AC886">
        <v>0</v>
      </c>
      <c r="AD886">
        <v>1</v>
      </c>
      <c r="AE886">
        <v>0</v>
      </c>
      <c r="AF886" t="s">
        <v>3</v>
      </c>
      <c r="AG886">
        <v>0.5</v>
      </c>
      <c r="AH886">
        <v>2</v>
      </c>
      <c r="AI886">
        <v>55580441</v>
      </c>
      <c r="AJ886">
        <v>920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</row>
    <row r="887" spans="1:44" x14ac:dyDescent="0.2">
      <c r="A887">
        <f>ROW(Source!A3000)</f>
        <v>3000</v>
      </c>
      <c r="B887">
        <v>55580446</v>
      </c>
      <c r="C887">
        <v>55580439</v>
      </c>
      <c r="D887">
        <v>52276398</v>
      </c>
      <c r="E887">
        <v>1</v>
      </c>
      <c r="F887">
        <v>1</v>
      </c>
      <c r="G887">
        <v>27</v>
      </c>
      <c r="H887">
        <v>2</v>
      </c>
      <c r="I887" t="s">
        <v>583</v>
      </c>
      <c r="J887" t="s">
        <v>584</v>
      </c>
      <c r="K887" t="s">
        <v>585</v>
      </c>
      <c r="L887">
        <v>1368</v>
      </c>
      <c r="N887">
        <v>1011</v>
      </c>
      <c r="O887" t="s">
        <v>536</v>
      </c>
      <c r="P887" t="s">
        <v>536</v>
      </c>
      <c r="Q887">
        <v>1</v>
      </c>
      <c r="X887">
        <v>0.5</v>
      </c>
      <c r="Y887">
        <v>0</v>
      </c>
      <c r="Z887">
        <v>454.31</v>
      </c>
      <c r="AA887">
        <v>405.68</v>
      </c>
      <c r="AB887">
        <v>0</v>
      </c>
      <c r="AC887">
        <v>0</v>
      </c>
      <c r="AD887">
        <v>1</v>
      </c>
      <c r="AE887">
        <v>0</v>
      </c>
      <c r="AF887" t="s">
        <v>3</v>
      </c>
      <c r="AG887">
        <v>0.5</v>
      </c>
      <c r="AH887">
        <v>2</v>
      </c>
      <c r="AI887">
        <v>55580442</v>
      </c>
      <c r="AJ887">
        <v>921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2">
      <c r="A888">
        <f>ROW(Source!A3000)</f>
        <v>3000</v>
      </c>
      <c r="B888">
        <v>55580447</v>
      </c>
      <c r="C888">
        <v>55580439</v>
      </c>
      <c r="D888">
        <v>52279526</v>
      </c>
      <c r="E888">
        <v>1</v>
      </c>
      <c r="F888">
        <v>1</v>
      </c>
      <c r="G888">
        <v>27</v>
      </c>
      <c r="H888">
        <v>3</v>
      </c>
      <c r="I888" t="s">
        <v>149</v>
      </c>
      <c r="J888" t="s">
        <v>152</v>
      </c>
      <c r="K888" t="s">
        <v>150</v>
      </c>
      <c r="L888">
        <v>1346</v>
      </c>
      <c r="N888">
        <v>1009</v>
      </c>
      <c r="O888" t="s">
        <v>151</v>
      </c>
      <c r="P888" t="s">
        <v>151</v>
      </c>
      <c r="Q888">
        <v>1</v>
      </c>
      <c r="X888">
        <v>147</v>
      </c>
      <c r="Y888">
        <v>17.77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 t="s">
        <v>3</v>
      </c>
      <c r="AG888">
        <v>147</v>
      </c>
      <c r="AH888">
        <v>2</v>
      </c>
      <c r="AI888">
        <v>55580451</v>
      </c>
      <c r="AJ888">
        <v>922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 x14ac:dyDescent="0.2">
      <c r="A889">
        <f>ROW(Source!A3000)</f>
        <v>3000</v>
      </c>
      <c r="B889">
        <v>55580448</v>
      </c>
      <c r="C889">
        <v>55580439</v>
      </c>
      <c r="D889">
        <v>52279533</v>
      </c>
      <c r="E889">
        <v>1</v>
      </c>
      <c r="F889">
        <v>1</v>
      </c>
      <c r="G889">
        <v>27</v>
      </c>
      <c r="H889">
        <v>3</v>
      </c>
      <c r="I889" t="s">
        <v>592</v>
      </c>
      <c r="J889" t="s">
        <v>593</v>
      </c>
      <c r="K889" t="s">
        <v>594</v>
      </c>
      <c r="L889">
        <v>1346</v>
      </c>
      <c r="N889">
        <v>1009</v>
      </c>
      <c r="O889" t="s">
        <v>151</v>
      </c>
      <c r="P889" t="s">
        <v>151</v>
      </c>
      <c r="Q889">
        <v>1</v>
      </c>
      <c r="X889">
        <v>42</v>
      </c>
      <c r="Y889">
        <v>202.34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 t="s">
        <v>3</v>
      </c>
      <c r="AG889">
        <v>42</v>
      </c>
      <c r="AH889">
        <v>2</v>
      </c>
      <c r="AI889">
        <v>55580443</v>
      </c>
      <c r="AJ889">
        <v>924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 x14ac:dyDescent="0.2">
      <c r="A890">
        <f>ROW(Source!A3000)</f>
        <v>3000</v>
      </c>
      <c r="B890">
        <v>55580449</v>
      </c>
      <c r="C890">
        <v>55580439</v>
      </c>
      <c r="D890">
        <v>52277500</v>
      </c>
      <c r="E890">
        <v>1</v>
      </c>
      <c r="F890">
        <v>1</v>
      </c>
      <c r="G890">
        <v>27</v>
      </c>
      <c r="H890">
        <v>3</v>
      </c>
      <c r="I890" t="s">
        <v>154</v>
      </c>
      <c r="J890" t="s">
        <v>156</v>
      </c>
      <c r="K890" t="s">
        <v>155</v>
      </c>
      <c r="L890">
        <v>1348</v>
      </c>
      <c r="N890">
        <v>1009</v>
      </c>
      <c r="O890" t="s">
        <v>120</v>
      </c>
      <c r="P890" t="s">
        <v>120</v>
      </c>
      <c r="Q890">
        <v>1000</v>
      </c>
      <c r="X890">
        <v>1.0500000000000001E-2</v>
      </c>
      <c r="Y890">
        <v>748299.67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 t="s">
        <v>3</v>
      </c>
      <c r="AG890">
        <v>1.0500000000000001E-2</v>
      </c>
      <c r="AH890">
        <v>2</v>
      </c>
      <c r="AI890">
        <v>55580453</v>
      </c>
      <c r="AJ890">
        <v>925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</row>
    <row r="891" spans="1:44" x14ac:dyDescent="0.2">
      <c r="A891">
        <f>ROW(Source!A3004)</f>
        <v>3004</v>
      </c>
      <c r="B891">
        <v>55580460</v>
      </c>
      <c r="C891">
        <v>55580456</v>
      </c>
      <c r="D891">
        <v>52263930</v>
      </c>
      <c r="E891">
        <v>27</v>
      </c>
      <c r="F891">
        <v>1</v>
      </c>
      <c r="G891">
        <v>27</v>
      </c>
      <c r="H891">
        <v>1</v>
      </c>
      <c r="I891" t="s">
        <v>530</v>
      </c>
      <c r="J891" t="s">
        <v>3</v>
      </c>
      <c r="K891" t="s">
        <v>531</v>
      </c>
      <c r="L891">
        <v>1191</v>
      </c>
      <c r="N891">
        <v>1013</v>
      </c>
      <c r="O891" t="s">
        <v>532</v>
      </c>
      <c r="P891" t="s">
        <v>532</v>
      </c>
      <c r="Q891">
        <v>1</v>
      </c>
      <c r="X891">
        <v>80.27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</v>
      </c>
      <c r="AF891" t="s">
        <v>3</v>
      </c>
      <c r="AG891">
        <v>80.27</v>
      </c>
      <c r="AH891">
        <v>2</v>
      </c>
      <c r="AI891">
        <v>55580457</v>
      </c>
      <c r="AJ891">
        <v>926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 x14ac:dyDescent="0.2">
      <c r="A892">
        <f>ROW(Source!A3004)</f>
        <v>3004</v>
      </c>
      <c r="B892">
        <v>55580461</v>
      </c>
      <c r="C892">
        <v>55580456</v>
      </c>
      <c r="D892">
        <v>52279970</v>
      </c>
      <c r="E892">
        <v>1</v>
      </c>
      <c r="F892">
        <v>1</v>
      </c>
      <c r="G892">
        <v>27</v>
      </c>
      <c r="H892">
        <v>3</v>
      </c>
      <c r="I892" t="s">
        <v>595</v>
      </c>
      <c r="J892" t="s">
        <v>596</v>
      </c>
      <c r="K892" t="s">
        <v>597</v>
      </c>
      <c r="L892">
        <v>1339</v>
      </c>
      <c r="N892">
        <v>1007</v>
      </c>
      <c r="O892" t="s">
        <v>175</v>
      </c>
      <c r="P892" t="s">
        <v>175</v>
      </c>
      <c r="Q892">
        <v>1</v>
      </c>
      <c r="X892">
        <v>5.9</v>
      </c>
      <c r="Y892">
        <v>3714.73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 t="s">
        <v>3</v>
      </c>
      <c r="AG892">
        <v>5.9</v>
      </c>
      <c r="AH892">
        <v>2</v>
      </c>
      <c r="AI892">
        <v>55580458</v>
      </c>
      <c r="AJ892">
        <v>927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</row>
    <row r="893" spans="1:44" x14ac:dyDescent="0.2">
      <c r="A893">
        <f>ROW(Source!A3004)</f>
        <v>3004</v>
      </c>
      <c r="B893">
        <v>55580462</v>
      </c>
      <c r="C893">
        <v>55580456</v>
      </c>
      <c r="D893">
        <v>52280046</v>
      </c>
      <c r="E893">
        <v>1</v>
      </c>
      <c r="F893">
        <v>1</v>
      </c>
      <c r="G893">
        <v>27</v>
      </c>
      <c r="H893">
        <v>3</v>
      </c>
      <c r="I893" t="s">
        <v>598</v>
      </c>
      <c r="J893" t="s">
        <v>599</v>
      </c>
      <c r="K893" t="s">
        <v>600</v>
      </c>
      <c r="L893">
        <v>1339</v>
      </c>
      <c r="N893">
        <v>1007</v>
      </c>
      <c r="O893" t="s">
        <v>175</v>
      </c>
      <c r="P893" t="s">
        <v>175</v>
      </c>
      <c r="Q893">
        <v>1</v>
      </c>
      <c r="X893">
        <v>0.06</v>
      </c>
      <c r="Y893">
        <v>3392.59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 t="s">
        <v>3</v>
      </c>
      <c r="AG893">
        <v>0.06</v>
      </c>
      <c r="AH893">
        <v>2</v>
      </c>
      <c r="AI893">
        <v>55580459</v>
      </c>
      <c r="AJ893">
        <v>928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</row>
    <row r="894" spans="1:44" x14ac:dyDescent="0.2">
      <c r="A894">
        <f>ROW(Source!A3004)</f>
        <v>3004</v>
      </c>
      <c r="B894">
        <v>55580463</v>
      </c>
      <c r="C894">
        <v>55580456</v>
      </c>
      <c r="D894">
        <v>52280784</v>
      </c>
      <c r="E894">
        <v>1</v>
      </c>
      <c r="F894">
        <v>1</v>
      </c>
      <c r="G894">
        <v>27</v>
      </c>
      <c r="H894">
        <v>3</v>
      </c>
      <c r="I894" t="s">
        <v>173</v>
      </c>
      <c r="J894" t="s">
        <v>176</v>
      </c>
      <c r="K894" t="s">
        <v>174</v>
      </c>
      <c r="L894">
        <v>1339</v>
      </c>
      <c r="N894">
        <v>1007</v>
      </c>
      <c r="O894" t="s">
        <v>175</v>
      </c>
      <c r="P894" t="s">
        <v>175</v>
      </c>
      <c r="Q894">
        <v>1</v>
      </c>
      <c r="X894">
        <v>4.3</v>
      </c>
      <c r="Y894">
        <v>7833.01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 t="s">
        <v>3</v>
      </c>
      <c r="AG894">
        <v>4.3</v>
      </c>
      <c r="AH894">
        <v>2</v>
      </c>
      <c r="AI894">
        <v>55580465</v>
      </c>
      <c r="AJ894">
        <v>929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</row>
    <row r="895" spans="1:44" x14ac:dyDescent="0.2">
      <c r="A895">
        <f>ROW(Source!A3074)</f>
        <v>3074</v>
      </c>
      <c r="B895">
        <v>55580526</v>
      </c>
      <c r="C895">
        <v>55580524</v>
      </c>
      <c r="D895">
        <v>52263930</v>
      </c>
      <c r="E895">
        <v>27</v>
      </c>
      <c r="F895">
        <v>1</v>
      </c>
      <c r="G895">
        <v>27</v>
      </c>
      <c r="H895">
        <v>1</v>
      </c>
      <c r="I895" t="s">
        <v>530</v>
      </c>
      <c r="J895" t="s">
        <v>3</v>
      </c>
      <c r="K895" t="s">
        <v>531</v>
      </c>
      <c r="L895">
        <v>1191</v>
      </c>
      <c r="N895">
        <v>1013</v>
      </c>
      <c r="O895" t="s">
        <v>532</v>
      </c>
      <c r="P895" t="s">
        <v>532</v>
      </c>
      <c r="Q895">
        <v>1</v>
      </c>
      <c r="X895">
        <v>582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1</v>
      </c>
      <c r="AF895" t="s">
        <v>3</v>
      </c>
      <c r="AG895">
        <v>582</v>
      </c>
      <c r="AH895">
        <v>2</v>
      </c>
      <c r="AI895">
        <v>55580525</v>
      </c>
      <c r="AJ895">
        <v>931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</row>
    <row r="896" spans="1:44" x14ac:dyDescent="0.2">
      <c r="A896">
        <f>ROW(Source!A3075)</f>
        <v>3075</v>
      </c>
      <c r="B896">
        <v>55580529</v>
      </c>
      <c r="C896">
        <v>55580527</v>
      </c>
      <c r="D896">
        <v>52263930</v>
      </c>
      <c r="E896">
        <v>27</v>
      </c>
      <c r="F896">
        <v>1</v>
      </c>
      <c r="G896">
        <v>27</v>
      </c>
      <c r="H896">
        <v>1</v>
      </c>
      <c r="I896" t="s">
        <v>530</v>
      </c>
      <c r="J896" t="s">
        <v>3</v>
      </c>
      <c r="K896" t="s">
        <v>531</v>
      </c>
      <c r="L896">
        <v>1191</v>
      </c>
      <c r="N896">
        <v>1013</v>
      </c>
      <c r="O896" t="s">
        <v>532</v>
      </c>
      <c r="P896" t="s">
        <v>532</v>
      </c>
      <c r="Q896">
        <v>1</v>
      </c>
      <c r="X896">
        <v>83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 t="s">
        <v>3</v>
      </c>
      <c r="AG896">
        <v>83</v>
      </c>
      <c r="AH896">
        <v>2</v>
      </c>
      <c r="AI896">
        <v>55580528</v>
      </c>
      <c r="AJ896">
        <v>932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</row>
    <row r="897" spans="1:44" x14ac:dyDescent="0.2">
      <c r="A897">
        <f>ROW(Source!A3076)</f>
        <v>3076</v>
      </c>
      <c r="B897">
        <v>55580532</v>
      </c>
      <c r="C897">
        <v>55580530</v>
      </c>
      <c r="D897">
        <v>52276900</v>
      </c>
      <c r="E897">
        <v>1</v>
      </c>
      <c r="F897">
        <v>1</v>
      </c>
      <c r="G897">
        <v>27</v>
      </c>
      <c r="H897">
        <v>2</v>
      </c>
      <c r="I897" t="s">
        <v>565</v>
      </c>
      <c r="J897" t="s">
        <v>566</v>
      </c>
      <c r="K897" t="s">
        <v>567</v>
      </c>
      <c r="L897">
        <v>1368</v>
      </c>
      <c r="N897">
        <v>1011</v>
      </c>
      <c r="O897" t="s">
        <v>536</v>
      </c>
      <c r="P897" t="s">
        <v>536</v>
      </c>
      <c r="Q897">
        <v>1</v>
      </c>
      <c r="X897">
        <v>3.1E-2</v>
      </c>
      <c r="Y897">
        <v>0</v>
      </c>
      <c r="Z897">
        <v>1014.12</v>
      </c>
      <c r="AA897">
        <v>317.13</v>
      </c>
      <c r="AB897">
        <v>0</v>
      </c>
      <c r="AC897">
        <v>0</v>
      </c>
      <c r="AD897">
        <v>1</v>
      </c>
      <c r="AE897">
        <v>0</v>
      </c>
      <c r="AF897" t="s">
        <v>3</v>
      </c>
      <c r="AG897">
        <v>3.1E-2</v>
      </c>
      <c r="AH897">
        <v>2</v>
      </c>
      <c r="AI897">
        <v>55580531</v>
      </c>
      <c r="AJ897">
        <v>933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</row>
    <row r="898" spans="1:44" x14ac:dyDescent="0.2">
      <c r="A898">
        <f>ROW(Source!A3077)</f>
        <v>3077</v>
      </c>
      <c r="B898">
        <v>55580535</v>
      </c>
      <c r="C898">
        <v>55580533</v>
      </c>
      <c r="D898">
        <v>52276900</v>
      </c>
      <c r="E898">
        <v>1</v>
      </c>
      <c r="F898">
        <v>1</v>
      </c>
      <c r="G898">
        <v>27</v>
      </c>
      <c r="H898">
        <v>2</v>
      </c>
      <c r="I898" t="s">
        <v>565</v>
      </c>
      <c r="J898" t="s">
        <v>566</v>
      </c>
      <c r="K898" t="s">
        <v>567</v>
      </c>
      <c r="L898">
        <v>1368</v>
      </c>
      <c r="N898">
        <v>1011</v>
      </c>
      <c r="O898" t="s">
        <v>536</v>
      </c>
      <c r="P898" t="s">
        <v>536</v>
      </c>
      <c r="Q898">
        <v>1</v>
      </c>
      <c r="X898">
        <v>0.01</v>
      </c>
      <c r="Y898">
        <v>0</v>
      </c>
      <c r="Z898">
        <v>1014.12</v>
      </c>
      <c r="AA898">
        <v>317.13</v>
      </c>
      <c r="AB898">
        <v>0</v>
      </c>
      <c r="AC898">
        <v>0</v>
      </c>
      <c r="AD898">
        <v>1</v>
      </c>
      <c r="AE898">
        <v>0</v>
      </c>
      <c r="AF898" t="s">
        <v>3</v>
      </c>
      <c r="AG898">
        <v>0.01</v>
      </c>
      <c r="AH898">
        <v>2</v>
      </c>
      <c r="AI898">
        <v>55580534</v>
      </c>
      <c r="AJ898">
        <v>934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</row>
    <row r="899" spans="1:44" x14ac:dyDescent="0.2">
      <c r="A899">
        <f>ROW(Source!A3078)</f>
        <v>3078</v>
      </c>
      <c r="B899">
        <v>55580542</v>
      </c>
      <c r="C899">
        <v>55580536</v>
      </c>
      <c r="D899">
        <v>52263930</v>
      </c>
      <c r="E899">
        <v>27</v>
      </c>
      <c r="F899">
        <v>1</v>
      </c>
      <c r="G899">
        <v>27</v>
      </c>
      <c r="H899">
        <v>1</v>
      </c>
      <c r="I899" t="s">
        <v>530</v>
      </c>
      <c r="J899" t="s">
        <v>3</v>
      </c>
      <c r="K899" t="s">
        <v>531</v>
      </c>
      <c r="L899">
        <v>1191</v>
      </c>
      <c r="N899">
        <v>1013</v>
      </c>
      <c r="O899" t="s">
        <v>532</v>
      </c>
      <c r="P899" t="s">
        <v>532</v>
      </c>
      <c r="Q899">
        <v>1</v>
      </c>
      <c r="X899">
        <v>155.25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 t="s">
        <v>3</v>
      </c>
      <c r="AG899">
        <v>155.25</v>
      </c>
      <c r="AH899">
        <v>2</v>
      </c>
      <c r="AI899">
        <v>55580537</v>
      </c>
      <c r="AJ899">
        <v>935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</row>
    <row r="900" spans="1:44" x14ac:dyDescent="0.2">
      <c r="A900">
        <f>ROW(Source!A3078)</f>
        <v>3078</v>
      </c>
      <c r="B900">
        <v>55580543</v>
      </c>
      <c r="C900">
        <v>55580536</v>
      </c>
      <c r="D900">
        <v>52276386</v>
      </c>
      <c r="E900">
        <v>1</v>
      </c>
      <c r="F900">
        <v>1</v>
      </c>
      <c r="G900">
        <v>27</v>
      </c>
      <c r="H900">
        <v>2</v>
      </c>
      <c r="I900" t="s">
        <v>601</v>
      </c>
      <c r="J900" t="s">
        <v>602</v>
      </c>
      <c r="K900" t="s">
        <v>603</v>
      </c>
      <c r="L900">
        <v>1368</v>
      </c>
      <c r="N900">
        <v>1011</v>
      </c>
      <c r="O900" t="s">
        <v>536</v>
      </c>
      <c r="P900" t="s">
        <v>536</v>
      </c>
      <c r="Q900">
        <v>1</v>
      </c>
      <c r="X900">
        <v>7.41</v>
      </c>
      <c r="Y900">
        <v>0</v>
      </c>
      <c r="Z900">
        <v>3.84</v>
      </c>
      <c r="AA900">
        <v>0.01</v>
      </c>
      <c r="AB900">
        <v>0</v>
      </c>
      <c r="AC900">
        <v>0</v>
      </c>
      <c r="AD900">
        <v>1</v>
      </c>
      <c r="AE900">
        <v>0</v>
      </c>
      <c r="AF900" t="s">
        <v>3</v>
      </c>
      <c r="AG900">
        <v>7.41</v>
      </c>
      <c r="AH900">
        <v>2</v>
      </c>
      <c r="AI900">
        <v>55580538</v>
      </c>
      <c r="AJ900">
        <v>936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</row>
    <row r="901" spans="1:44" x14ac:dyDescent="0.2">
      <c r="A901">
        <f>ROW(Source!A3078)</f>
        <v>3078</v>
      </c>
      <c r="B901">
        <v>55580544</v>
      </c>
      <c r="C901">
        <v>55580536</v>
      </c>
      <c r="D901">
        <v>52278824</v>
      </c>
      <c r="E901">
        <v>1</v>
      </c>
      <c r="F901">
        <v>1</v>
      </c>
      <c r="G901">
        <v>27</v>
      </c>
      <c r="H901">
        <v>3</v>
      </c>
      <c r="I901" t="s">
        <v>604</v>
      </c>
      <c r="J901" t="s">
        <v>605</v>
      </c>
      <c r="K901" t="s">
        <v>606</v>
      </c>
      <c r="L901">
        <v>1327</v>
      </c>
      <c r="N901">
        <v>1005</v>
      </c>
      <c r="O901" t="s">
        <v>549</v>
      </c>
      <c r="P901" t="s">
        <v>549</v>
      </c>
      <c r="Q901">
        <v>1</v>
      </c>
      <c r="X901">
        <v>250</v>
      </c>
      <c r="Y901">
        <v>91.89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 t="s">
        <v>3</v>
      </c>
      <c r="AG901">
        <v>250</v>
      </c>
      <c r="AH901">
        <v>2</v>
      </c>
      <c r="AI901">
        <v>55580539</v>
      </c>
      <c r="AJ901">
        <v>937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</row>
    <row r="902" spans="1:44" x14ac:dyDescent="0.2">
      <c r="A902">
        <f>ROW(Source!A3078)</f>
        <v>3078</v>
      </c>
      <c r="B902">
        <v>55580545</v>
      </c>
      <c r="C902">
        <v>55580536</v>
      </c>
      <c r="D902">
        <v>52279001</v>
      </c>
      <c r="E902">
        <v>1</v>
      </c>
      <c r="F902">
        <v>1</v>
      </c>
      <c r="G902">
        <v>27</v>
      </c>
      <c r="H902">
        <v>3</v>
      </c>
      <c r="I902" t="s">
        <v>556</v>
      </c>
      <c r="J902" t="s">
        <v>607</v>
      </c>
      <c r="K902" t="s">
        <v>558</v>
      </c>
      <c r="L902">
        <v>1339</v>
      </c>
      <c r="N902">
        <v>1007</v>
      </c>
      <c r="O902" t="s">
        <v>175</v>
      </c>
      <c r="P902" t="s">
        <v>175</v>
      </c>
      <c r="Q902">
        <v>1</v>
      </c>
      <c r="X902">
        <v>1.75</v>
      </c>
      <c r="Y902">
        <v>35.25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 t="s">
        <v>3</v>
      </c>
      <c r="AG902">
        <v>1.75</v>
      </c>
      <c r="AH902">
        <v>2</v>
      </c>
      <c r="AI902">
        <v>55580540</v>
      </c>
      <c r="AJ902">
        <v>938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</row>
    <row r="903" spans="1:44" x14ac:dyDescent="0.2">
      <c r="A903">
        <f>ROW(Source!A3078)</f>
        <v>3078</v>
      </c>
      <c r="B903">
        <v>55580546</v>
      </c>
      <c r="C903">
        <v>55580536</v>
      </c>
      <c r="D903">
        <v>52279965</v>
      </c>
      <c r="E903">
        <v>1</v>
      </c>
      <c r="F903">
        <v>1</v>
      </c>
      <c r="G903">
        <v>27</v>
      </c>
      <c r="H903">
        <v>3</v>
      </c>
      <c r="I903" t="s">
        <v>608</v>
      </c>
      <c r="J903" t="s">
        <v>609</v>
      </c>
      <c r="K903" t="s">
        <v>610</v>
      </c>
      <c r="L903">
        <v>1339</v>
      </c>
      <c r="N903">
        <v>1007</v>
      </c>
      <c r="O903" t="s">
        <v>175</v>
      </c>
      <c r="P903" t="s">
        <v>175</v>
      </c>
      <c r="Q903">
        <v>1</v>
      </c>
      <c r="X903">
        <v>102</v>
      </c>
      <c r="Y903">
        <v>3247.23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 t="s">
        <v>3</v>
      </c>
      <c r="AG903">
        <v>102</v>
      </c>
      <c r="AH903">
        <v>2</v>
      </c>
      <c r="AI903">
        <v>55580541</v>
      </c>
      <c r="AJ903">
        <v>939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</row>
    <row r="904" spans="1:44" x14ac:dyDescent="0.2">
      <c r="A904">
        <f>ROW(Source!A3079)</f>
        <v>3079</v>
      </c>
      <c r="B904">
        <v>55580550</v>
      </c>
      <c r="C904">
        <v>55580547</v>
      </c>
      <c r="D904">
        <v>52263930</v>
      </c>
      <c r="E904">
        <v>27</v>
      </c>
      <c r="F904">
        <v>1</v>
      </c>
      <c r="G904">
        <v>27</v>
      </c>
      <c r="H904">
        <v>1</v>
      </c>
      <c r="I904" t="s">
        <v>530</v>
      </c>
      <c r="J904" t="s">
        <v>3</v>
      </c>
      <c r="K904" t="s">
        <v>531</v>
      </c>
      <c r="L904">
        <v>1191</v>
      </c>
      <c r="N904">
        <v>1013</v>
      </c>
      <c r="O904" t="s">
        <v>532</v>
      </c>
      <c r="P904" t="s">
        <v>532</v>
      </c>
      <c r="Q904">
        <v>1</v>
      </c>
      <c r="X904">
        <v>227.7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 t="s">
        <v>3</v>
      </c>
      <c r="AG904">
        <v>227.7</v>
      </c>
      <c r="AH904">
        <v>2</v>
      </c>
      <c r="AI904">
        <v>55580548</v>
      </c>
      <c r="AJ904">
        <v>940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</row>
    <row r="905" spans="1:44" x14ac:dyDescent="0.2">
      <c r="A905">
        <f>ROW(Source!A3079)</f>
        <v>3079</v>
      </c>
      <c r="B905">
        <v>55580551</v>
      </c>
      <c r="C905">
        <v>55580547</v>
      </c>
      <c r="D905">
        <v>52280227</v>
      </c>
      <c r="E905">
        <v>1</v>
      </c>
      <c r="F905">
        <v>1</v>
      </c>
      <c r="G905">
        <v>27</v>
      </c>
      <c r="H905">
        <v>3</v>
      </c>
      <c r="I905" t="s">
        <v>214</v>
      </c>
      <c r="J905" t="s">
        <v>216</v>
      </c>
      <c r="K905" t="s">
        <v>215</v>
      </c>
      <c r="L905">
        <v>1348</v>
      </c>
      <c r="N905">
        <v>1009</v>
      </c>
      <c r="O905" t="s">
        <v>120</v>
      </c>
      <c r="P905" t="s">
        <v>120</v>
      </c>
      <c r="Q905">
        <v>1000</v>
      </c>
      <c r="X905">
        <v>1</v>
      </c>
      <c r="Y905">
        <v>53233.52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 t="s">
        <v>3</v>
      </c>
      <c r="AG905">
        <v>1</v>
      </c>
      <c r="AH905">
        <v>2</v>
      </c>
      <c r="AI905">
        <v>55580549</v>
      </c>
      <c r="AJ905">
        <v>941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</row>
    <row r="906" spans="1:44" x14ac:dyDescent="0.2">
      <c r="A906">
        <f>ROW(Source!A3080)</f>
        <v>3080</v>
      </c>
      <c r="B906">
        <v>55580556</v>
      </c>
      <c r="C906">
        <v>55580552</v>
      </c>
      <c r="D906">
        <v>52263930</v>
      </c>
      <c r="E906">
        <v>27</v>
      </c>
      <c r="F906">
        <v>1</v>
      </c>
      <c r="G906">
        <v>27</v>
      </c>
      <c r="H906">
        <v>1</v>
      </c>
      <c r="I906" t="s">
        <v>530</v>
      </c>
      <c r="J906" t="s">
        <v>3</v>
      </c>
      <c r="K906" t="s">
        <v>531</v>
      </c>
      <c r="L906">
        <v>1191</v>
      </c>
      <c r="N906">
        <v>1013</v>
      </c>
      <c r="O906" t="s">
        <v>532</v>
      </c>
      <c r="P906" t="s">
        <v>532</v>
      </c>
      <c r="Q906">
        <v>1</v>
      </c>
      <c r="X906">
        <v>36.11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1</v>
      </c>
      <c r="AF906" t="s">
        <v>3</v>
      </c>
      <c r="AG906">
        <v>36.11</v>
      </c>
      <c r="AH906">
        <v>2</v>
      </c>
      <c r="AI906">
        <v>55580553</v>
      </c>
      <c r="AJ906">
        <v>942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</row>
    <row r="907" spans="1:44" x14ac:dyDescent="0.2">
      <c r="A907">
        <f>ROW(Source!A3080)</f>
        <v>3080</v>
      </c>
      <c r="B907">
        <v>55580557</v>
      </c>
      <c r="C907">
        <v>55580552</v>
      </c>
      <c r="D907">
        <v>52276550</v>
      </c>
      <c r="E907">
        <v>1</v>
      </c>
      <c r="F907">
        <v>1</v>
      </c>
      <c r="G907">
        <v>27</v>
      </c>
      <c r="H907">
        <v>2</v>
      </c>
      <c r="I907" t="s">
        <v>611</v>
      </c>
      <c r="J907" t="s">
        <v>612</v>
      </c>
      <c r="K907" t="s">
        <v>613</v>
      </c>
      <c r="L907">
        <v>1368</v>
      </c>
      <c r="N907">
        <v>1011</v>
      </c>
      <c r="O907" t="s">
        <v>536</v>
      </c>
      <c r="P907" t="s">
        <v>536</v>
      </c>
      <c r="Q907">
        <v>1</v>
      </c>
      <c r="X907">
        <v>21.91</v>
      </c>
      <c r="Y907">
        <v>0</v>
      </c>
      <c r="Z907">
        <v>54.65</v>
      </c>
      <c r="AA907">
        <v>0.05</v>
      </c>
      <c r="AB907">
        <v>0</v>
      </c>
      <c r="AC907">
        <v>0</v>
      </c>
      <c r="AD907">
        <v>1</v>
      </c>
      <c r="AE907">
        <v>0</v>
      </c>
      <c r="AF907" t="s">
        <v>3</v>
      </c>
      <c r="AG907">
        <v>21.91</v>
      </c>
      <c r="AH907">
        <v>2</v>
      </c>
      <c r="AI907">
        <v>55580554</v>
      </c>
      <c r="AJ907">
        <v>943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</row>
    <row r="908" spans="1:44" x14ac:dyDescent="0.2">
      <c r="A908">
        <f>ROW(Source!A3080)</f>
        <v>3080</v>
      </c>
      <c r="B908">
        <v>55580558</v>
      </c>
      <c r="C908">
        <v>55580552</v>
      </c>
      <c r="D908">
        <v>52278908</v>
      </c>
      <c r="E908">
        <v>1</v>
      </c>
      <c r="F908">
        <v>1</v>
      </c>
      <c r="G908">
        <v>27</v>
      </c>
      <c r="H908">
        <v>3</v>
      </c>
      <c r="I908" t="s">
        <v>614</v>
      </c>
      <c r="J908" t="s">
        <v>615</v>
      </c>
      <c r="K908" t="s">
        <v>616</v>
      </c>
      <c r="L908">
        <v>1348</v>
      </c>
      <c r="N908">
        <v>1009</v>
      </c>
      <c r="O908" t="s">
        <v>120</v>
      </c>
      <c r="P908" t="s">
        <v>120</v>
      </c>
      <c r="Q908">
        <v>1000</v>
      </c>
      <c r="X908">
        <v>0.03</v>
      </c>
      <c r="Y908">
        <v>110781.14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 t="s">
        <v>3</v>
      </c>
      <c r="AG908">
        <v>0.03</v>
      </c>
      <c r="AH908">
        <v>2</v>
      </c>
      <c r="AI908">
        <v>55580555</v>
      </c>
      <c r="AJ908">
        <v>944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</row>
    <row r="909" spans="1:44" x14ac:dyDescent="0.2">
      <c r="A909">
        <f>ROW(Source!A3080)</f>
        <v>3080</v>
      </c>
      <c r="B909">
        <v>55580559</v>
      </c>
      <c r="C909">
        <v>55580552</v>
      </c>
      <c r="D909">
        <v>52280227</v>
      </c>
      <c r="E909">
        <v>1</v>
      </c>
      <c r="F909">
        <v>1</v>
      </c>
      <c r="G909">
        <v>27</v>
      </c>
      <c r="H909">
        <v>3</v>
      </c>
      <c r="I909" t="s">
        <v>214</v>
      </c>
      <c r="J909" t="s">
        <v>216</v>
      </c>
      <c r="K909" t="s">
        <v>215</v>
      </c>
      <c r="L909">
        <v>1348</v>
      </c>
      <c r="N909">
        <v>1009</v>
      </c>
      <c r="O909" t="s">
        <v>120</v>
      </c>
      <c r="P909" t="s">
        <v>120</v>
      </c>
      <c r="Q909">
        <v>1000</v>
      </c>
      <c r="X909">
        <v>1</v>
      </c>
      <c r="Y909">
        <v>53233.52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 t="s">
        <v>3</v>
      </c>
      <c r="AG909">
        <v>1</v>
      </c>
      <c r="AH909">
        <v>2</v>
      </c>
      <c r="AI909">
        <v>55580561</v>
      </c>
      <c r="AJ909">
        <v>945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</row>
    <row r="910" spans="1:44" x14ac:dyDescent="0.2">
      <c r="A910">
        <f>ROW(Source!A3119)</f>
        <v>3119</v>
      </c>
      <c r="B910">
        <v>55580625</v>
      </c>
      <c r="C910">
        <v>55580619</v>
      </c>
      <c r="D910">
        <v>52263930</v>
      </c>
      <c r="E910">
        <v>27</v>
      </c>
      <c r="F910">
        <v>1</v>
      </c>
      <c r="G910">
        <v>27</v>
      </c>
      <c r="H910">
        <v>1</v>
      </c>
      <c r="I910" t="s">
        <v>530</v>
      </c>
      <c r="J910" t="s">
        <v>3</v>
      </c>
      <c r="K910" t="s">
        <v>531</v>
      </c>
      <c r="L910">
        <v>1191</v>
      </c>
      <c r="N910">
        <v>1013</v>
      </c>
      <c r="O910" t="s">
        <v>532</v>
      </c>
      <c r="P910" t="s">
        <v>532</v>
      </c>
      <c r="Q910">
        <v>1</v>
      </c>
      <c r="X910">
        <v>6.22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1</v>
      </c>
      <c r="AF910" t="s">
        <v>3</v>
      </c>
      <c r="AG910">
        <v>6.22</v>
      </c>
      <c r="AH910">
        <v>2</v>
      </c>
      <c r="AI910">
        <v>55580620</v>
      </c>
      <c r="AJ910">
        <v>946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</row>
    <row r="911" spans="1:44" x14ac:dyDescent="0.2">
      <c r="A911">
        <f>ROW(Source!A3119)</f>
        <v>3119</v>
      </c>
      <c r="B911">
        <v>55580626</v>
      </c>
      <c r="C911">
        <v>55580619</v>
      </c>
      <c r="D911">
        <v>52278256</v>
      </c>
      <c r="E911">
        <v>1</v>
      </c>
      <c r="F911">
        <v>1</v>
      </c>
      <c r="G911">
        <v>27</v>
      </c>
      <c r="H911">
        <v>3</v>
      </c>
      <c r="I911" t="s">
        <v>550</v>
      </c>
      <c r="J911" t="s">
        <v>551</v>
      </c>
      <c r="K911" t="s">
        <v>552</v>
      </c>
      <c r="L911">
        <v>1339</v>
      </c>
      <c r="N911">
        <v>1007</v>
      </c>
      <c r="O911" t="s">
        <v>175</v>
      </c>
      <c r="P911" t="s">
        <v>175</v>
      </c>
      <c r="Q911">
        <v>1</v>
      </c>
      <c r="X911">
        <v>0.29899999999999999</v>
      </c>
      <c r="Y911">
        <v>590.78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 t="s">
        <v>3</v>
      </c>
      <c r="AG911">
        <v>0.29899999999999999</v>
      </c>
      <c r="AH911">
        <v>2</v>
      </c>
      <c r="AI911">
        <v>55580621</v>
      </c>
      <c r="AJ911">
        <v>947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</row>
    <row r="912" spans="1:44" x14ac:dyDescent="0.2">
      <c r="A912">
        <f>ROW(Source!A3119)</f>
        <v>3119</v>
      </c>
      <c r="B912">
        <v>55580627</v>
      </c>
      <c r="C912">
        <v>55580619</v>
      </c>
      <c r="D912">
        <v>52277204</v>
      </c>
      <c r="E912">
        <v>1</v>
      </c>
      <c r="F912">
        <v>1</v>
      </c>
      <c r="G912">
        <v>27</v>
      </c>
      <c r="H912">
        <v>3</v>
      </c>
      <c r="I912" t="s">
        <v>553</v>
      </c>
      <c r="J912" t="s">
        <v>554</v>
      </c>
      <c r="K912" t="s">
        <v>555</v>
      </c>
      <c r="L912">
        <v>1348</v>
      </c>
      <c r="N912">
        <v>1009</v>
      </c>
      <c r="O912" t="s">
        <v>120</v>
      </c>
      <c r="P912" t="s">
        <v>120</v>
      </c>
      <c r="Q912">
        <v>1000</v>
      </c>
      <c r="X912">
        <v>0.107</v>
      </c>
      <c r="Y912">
        <v>4207.5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 t="s">
        <v>3</v>
      </c>
      <c r="AG912">
        <v>0.107</v>
      </c>
      <c r="AH912">
        <v>2</v>
      </c>
      <c r="AI912">
        <v>55580622</v>
      </c>
      <c r="AJ912">
        <v>948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2">
      <c r="A913">
        <f>ROW(Source!A3119)</f>
        <v>3119</v>
      </c>
      <c r="B913">
        <v>55580628</v>
      </c>
      <c r="C913">
        <v>55580619</v>
      </c>
      <c r="D913">
        <v>52279001</v>
      </c>
      <c r="E913">
        <v>1</v>
      </c>
      <c r="F913">
        <v>1</v>
      </c>
      <c r="G913">
        <v>27</v>
      </c>
      <c r="H913">
        <v>3</v>
      </c>
      <c r="I913" t="s">
        <v>556</v>
      </c>
      <c r="J913" t="s">
        <v>557</v>
      </c>
      <c r="K913" t="s">
        <v>558</v>
      </c>
      <c r="L913">
        <v>1339</v>
      </c>
      <c r="N913">
        <v>1007</v>
      </c>
      <c r="O913" t="s">
        <v>175</v>
      </c>
      <c r="P913" t="s">
        <v>175</v>
      </c>
      <c r="Q913">
        <v>1</v>
      </c>
      <c r="X913">
        <v>7.6999999999999999E-2</v>
      </c>
      <c r="Y913">
        <v>35.25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 t="s">
        <v>3</v>
      </c>
      <c r="AG913">
        <v>7.6999999999999999E-2</v>
      </c>
      <c r="AH913">
        <v>2</v>
      </c>
      <c r="AI913">
        <v>55580623</v>
      </c>
      <c r="AJ913">
        <v>949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</row>
    <row r="914" spans="1:44" x14ac:dyDescent="0.2">
      <c r="A914">
        <f>ROW(Source!A3119)</f>
        <v>3119</v>
      </c>
      <c r="B914">
        <v>55580629</v>
      </c>
      <c r="C914">
        <v>55580619</v>
      </c>
      <c r="D914">
        <v>52281688</v>
      </c>
      <c r="E914">
        <v>1</v>
      </c>
      <c r="F914">
        <v>1</v>
      </c>
      <c r="G914">
        <v>27</v>
      </c>
      <c r="H914">
        <v>3</v>
      </c>
      <c r="I914" t="s">
        <v>270</v>
      </c>
      <c r="J914" t="s">
        <v>272</v>
      </c>
      <c r="K914" t="s">
        <v>271</v>
      </c>
      <c r="L914">
        <v>1354</v>
      </c>
      <c r="N914">
        <v>1010</v>
      </c>
      <c r="O914" t="s">
        <v>180</v>
      </c>
      <c r="P914" t="s">
        <v>180</v>
      </c>
      <c r="Q914">
        <v>1</v>
      </c>
      <c r="X914">
        <v>10</v>
      </c>
      <c r="Y914">
        <v>236.53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 t="s">
        <v>3</v>
      </c>
      <c r="AG914">
        <v>10</v>
      </c>
      <c r="AH914">
        <v>2</v>
      </c>
      <c r="AI914">
        <v>55580624</v>
      </c>
      <c r="AJ914">
        <v>950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44" x14ac:dyDescent="0.2">
      <c r="A915">
        <f>ROW(Source!A3121)</f>
        <v>3121</v>
      </c>
      <c r="B915">
        <v>55580637</v>
      </c>
      <c r="C915">
        <v>55580631</v>
      </c>
      <c r="D915">
        <v>52263930</v>
      </c>
      <c r="E915">
        <v>27</v>
      </c>
      <c r="F915">
        <v>1</v>
      </c>
      <c r="G915">
        <v>27</v>
      </c>
      <c r="H915">
        <v>1</v>
      </c>
      <c r="I915" t="s">
        <v>530</v>
      </c>
      <c r="J915" t="s">
        <v>3</v>
      </c>
      <c r="K915" t="s">
        <v>531</v>
      </c>
      <c r="L915">
        <v>1191</v>
      </c>
      <c r="N915">
        <v>1013</v>
      </c>
      <c r="O915" t="s">
        <v>532</v>
      </c>
      <c r="P915" t="s">
        <v>532</v>
      </c>
      <c r="Q915">
        <v>1</v>
      </c>
      <c r="X915">
        <v>6.22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 t="s">
        <v>3</v>
      </c>
      <c r="AG915">
        <v>6.22</v>
      </c>
      <c r="AH915">
        <v>2</v>
      </c>
      <c r="AI915">
        <v>55580632</v>
      </c>
      <c r="AJ915">
        <v>951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2">
      <c r="A916">
        <f>ROW(Source!A3121)</f>
        <v>3121</v>
      </c>
      <c r="B916">
        <v>55580638</v>
      </c>
      <c r="C916">
        <v>55580631</v>
      </c>
      <c r="D916">
        <v>52278256</v>
      </c>
      <c r="E916">
        <v>1</v>
      </c>
      <c r="F916">
        <v>1</v>
      </c>
      <c r="G916">
        <v>27</v>
      </c>
      <c r="H916">
        <v>3</v>
      </c>
      <c r="I916" t="s">
        <v>550</v>
      </c>
      <c r="J916" t="s">
        <v>551</v>
      </c>
      <c r="K916" t="s">
        <v>552</v>
      </c>
      <c r="L916">
        <v>1339</v>
      </c>
      <c r="N916">
        <v>1007</v>
      </c>
      <c r="O916" t="s">
        <v>175</v>
      </c>
      <c r="P916" t="s">
        <v>175</v>
      </c>
      <c r="Q916">
        <v>1</v>
      </c>
      <c r="X916">
        <v>0.29899999999999999</v>
      </c>
      <c r="Y916">
        <v>590.78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 t="s">
        <v>3</v>
      </c>
      <c r="AG916">
        <v>0.29899999999999999</v>
      </c>
      <c r="AH916">
        <v>2</v>
      </c>
      <c r="AI916">
        <v>55580633</v>
      </c>
      <c r="AJ916">
        <v>952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2">
      <c r="A917">
        <f>ROW(Source!A3121)</f>
        <v>3121</v>
      </c>
      <c r="B917">
        <v>55580639</v>
      </c>
      <c r="C917">
        <v>55580631</v>
      </c>
      <c r="D917">
        <v>52277204</v>
      </c>
      <c r="E917">
        <v>1</v>
      </c>
      <c r="F917">
        <v>1</v>
      </c>
      <c r="G917">
        <v>27</v>
      </c>
      <c r="H917">
        <v>3</v>
      </c>
      <c r="I917" t="s">
        <v>553</v>
      </c>
      <c r="J917" t="s">
        <v>554</v>
      </c>
      <c r="K917" t="s">
        <v>555</v>
      </c>
      <c r="L917">
        <v>1348</v>
      </c>
      <c r="N917">
        <v>1009</v>
      </c>
      <c r="O917" t="s">
        <v>120</v>
      </c>
      <c r="P917" t="s">
        <v>120</v>
      </c>
      <c r="Q917">
        <v>1000</v>
      </c>
      <c r="X917">
        <v>0.107</v>
      </c>
      <c r="Y917">
        <v>4207.5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 t="s">
        <v>3</v>
      </c>
      <c r="AG917">
        <v>0.107</v>
      </c>
      <c r="AH917">
        <v>2</v>
      </c>
      <c r="AI917">
        <v>55580634</v>
      </c>
      <c r="AJ917">
        <v>953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</row>
    <row r="918" spans="1:44" x14ac:dyDescent="0.2">
      <c r="A918">
        <f>ROW(Source!A3121)</f>
        <v>3121</v>
      </c>
      <c r="B918">
        <v>55580640</v>
      </c>
      <c r="C918">
        <v>55580631</v>
      </c>
      <c r="D918">
        <v>52279001</v>
      </c>
      <c r="E918">
        <v>1</v>
      </c>
      <c r="F918">
        <v>1</v>
      </c>
      <c r="G918">
        <v>27</v>
      </c>
      <c r="H918">
        <v>3</v>
      </c>
      <c r="I918" t="s">
        <v>556</v>
      </c>
      <c r="J918" t="s">
        <v>557</v>
      </c>
      <c r="K918" t="s">
        <v>558</v>
      </c>
      <c r="L918">
        <v>1339</v>
      </c>
      <c r="N918">
        <v>1007</v>
      </c>
      <c r="O918" t="s">
        <v>175</v>
      </c>
      <c r="P918" t="s">
        <v>175</v>
      </c>
      <c r="Q918">
        <v>1</v>
      </c>
      <c r="X918">
        <v>7.6999999999999999E-2</v>
      </c>
      <c r="Y918">
        <v>35.25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 t="s">
        <v>3</v>
      </c>
      <c r="AG918">
        <v>7.6999999999999999E-2</v>
      </c>
      <c r="AH918">
        <v>2</v>
      </c>
      <c r="AI918">
        <v>55580635</v>
      </c>
      <c r="AJ918">
        <v>954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2">
      <c r="A919">
        <f>ROW(Source!A3121)</f>
        <v>3121</v>
      </c>
      <c r="B919">
        <v>55580641</v>
      </c>
      <c r="C919">
        <v>55580631</v>
      </c>
      <c r="D919">
        <v>52281688</v>
      </c>
      <c r="E919">
        <v>1</v>
      </c>
      <c r="F919">
        <v>1</v>
      </c>
      <c r="G919">
        <v>27</v>
      </c>
      <c r="H919">
        <v>3</v>
      </c>
      <c r="I919" t="s">
        <v>270</v>
      </c>
      <c r="J919" t="s">
        <v>272</v>
      </c>
      <c r="K919" t="s">
        <v>271</v>
      </c>
      <c r="L919">
        <v>1354</v>
      </c>
      <c r="N919">
        <v>1010</v>
      </c>
      <c r="O919" t="s">
        <v>180</v>
      </c>
      <c r="P919" t="s">
        <v>180</v>
      </c>
      <c r="Q919">
        <v>1</v>
      </c>
      <c r="X919">
        <v>10</v>
      </c>
      <c r="Y919">
        <v>236.53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 t="s">
        <v>3</v>
      </c>
      <c r="AG919">
        <v>10</v>
      </c>
      <c r="AH919">
        <v>2</v>
      </c>
      <c r="AI919">
        <v>55580636</v>
      </c>
      <c r="AJ919">
        <v>955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</row>
    <row r="920" spans="1:44" x14ac:dyDescent="0.2">
      <c r="A920">
        <f>ROW(Source!A3123)</f>
        <v>3123</v>
      </c>
      <c r="B920">
        <v>55580649</v>
      </c>
      <c r="C920">
        <v>55580643</v>
      </c>
      <c r="D920">
        <v>52263930</v>
      </c>
      <c r="E920">
        <v>27</v>
      </c>
      <c r="F920">
        <v>1</v>
      </c>
      <c r="G920">
        <v>27</v>
      </c>
      <c r="H920">
        <v>1</v>
      </c>
      <c r="I920" t="s">
        <v>530</v>
      </c>
      <c r="J920" t="s">
        <v>3</v>
      </c>
      <c r="K920" t="s">
        <v>531</v>
      </c>
      <c r="L920">
        <v>1191</v>
      </c>
      <c r="N920">
        <v>1013</v>
      </c>
      <c r="O920" t="s">
        <v>532</v>
      </c>
      <c r="P920" t="s">
        <v>532</v>
      </c>
      <c r="Q920">
        <v>1</v>
      </c>
      <c r="X920">
        <v>6.22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1</v>
      </c>
      <c r="AF920" t="s">
        <v>3</v>
      </c>
      <c r="AG920">
        <v>6.22</v>
      </c>
      <c r="AH920">
        <v>2</v>
      </c>
      <c r="AI920">
        <v>55580644</v>
      </c>
      <c r="AJ920">
        <v>956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 x14ac:dyDescent="0.2">
      <c r="A921">
        <f>ROW(Source!A3123)</f>
        <v>3123</v>
      </c>
      <c r="B921">
        <v>55580650</v>
      </c>
      <c r="C921">
        <v>55580643</v>
      </c>
      <c r="D921">
        <v>52278256</v>
      </c>
      <c r="E921">
        <v>1</v>
      </c>
      <c r="F921">
        <v>1</v>
      </c>
      <c r="G921">
        <v>27</v>
      </c>
      <c r="H921">
        <v>3</v>
      </c>
      <c r="I921" t="s">
        <v>550</v>
      </c>
      <c r="J921" t="s">
        <v>551</v>
      </c>
      <c r="K921" t="s">
        <v>552</v>
      </c>
      <c r="L921">
        <v>1339</v>
      </c>
      <c r="N921">
        <v>1007</v>
      </c>
      <c r="O921" t="s">
        <v>175</v>
      </c>
      <c r="P921" t="s">
        <v>175</v>
      </c>
      <c r="Q921">
        <v>1</v>
      </c>
      <c r="X921">
        <v>0.29899999999999999</v>
      </c>
      <c r="Y921">
        <v>590.78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 t="s">
        <v>3</v>
      </c>
      <c r="AG921">
        <v>0.29899999999999999</v>
      </c>
      <c r="AH921">
        <v>2</v>
      </c>
      <c r="AI921">
        <v>55580645</v>
      </c>
      <c r="AJ921">
        <v>957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</row>
    <row r="922" spans="1:44" x14ac:dyDescent="0.2">
      <c r="A922">
        <f>ROW(Source!A3123)</f>
        <v>3123</v>
      </c>
      <c r="B922">
        <v>55580651</v>
      </c>
      <c r="C922">
        <v>55580643</v>
      </c>
      <c r="D922">
        <v>52277204</v>
      </c>
      <c r="E922">
        <v>1</v>
      </c>
      <c r="F922">
        <v>1</v>
      </c>
      <c r="G922">
        <v>27</v>
      </c>
      <c r="H922">
        <v>3</v>
      </c>
      <c r="I922" t="s">
        <v>553</v>
      </c>
      <c r="J922" t="s">
        <v>554</v>
      </c>
      <c r="K922" t="s">
        <v>555</v>
      </c>
      <c r="L922">
        <v>1348</v>
      </c>
      <c r="N922">
        <v>1009</v>
      </c>
      <c r="O922" t="s">
        <v>120</v>
      </c>
      <c r="P922" t="s">
        <v>120</v>
      </c>
      <c r="Q922">
        <v>1000</v>
      </c>
      <c r="X922">
        <v>0.107</v>
      </c>
      <c r="Y922">
        <v>4207.5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 t="s">
        <v>3</v>
      </c>
      <c r="AG922">
        <v>0.107</v>
      </c>
      <c r="AH922">
        <v>2</v>
      </c>
      <c r="AI922">
        <v>55580646</v>
      </c>
      <c r="AJ922">
        <v>958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</row>
    <row r="923" spans="1:44" x14ac:dyDescent="0.2">
      <c r="A923">
        <f>ROW(Source!A3123)</f>
        <v>3123</v>
      </c>
      <c r="B923">
        <v>55580652</v>
      </c>
      <c r="C923">
        <v>55580643</v>
      </c>
      <c r="D923">
        <v>52279001</v>
      </c>
      <c r="E923">
        <v>1</v>
      </c>
      <c r="F923">
        <v>1</v>
      </c>
      <c r="G923">
        <v>27</v>
      </c>
      <c r="H923">
        <v>3</v>
      </c>
      <c r="I923" t="s">
        <v>556</v>
      </c>
      <c r="J923" t="s">
        <v>557</v>
      </c>
      <c r="K923" t="s">
        <v>558</v>
      </c>
      <c r="L923">
        <v>1339</v>
      </c>
      <c r="N923">
        <v>1007</v>
      </c>
      <c r="O923" t="s">
        <v>175</v>
      </c>
      <c r="P923" t="s">
        <v>175</v>
      </c>
      <c r="Q923">
        <v>1</v>
      </c>
      <c r="X923">
        <v>7.6999999999999999E-2</v>
      </c>
      <c r="Y923">
        <v>35.25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 t="s">
        <v>3</v>
      </c>
      <c r="AG923">
        <v>7.6999999999999999E-2</v>
      </c>
      <c r="AH923">
        <v>2</v>
      </c>
      <c r="AI923">
        <v>55580647</v>
      </c>
      <c r="AJ923">
        <v>959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 x14ac:dyDescent="0.2">
      <c r="A924">
        <f>ROW(Source!A3123)</f>
        <v>3123</v>
      </c>
      <c r="B924">
        <v>55580653</v>
      </c>
      <c r="C924">
        <v>55580643</v>
      </c>
      <c r="D924">
        <v>52281688</v>
      </c>
      <c r="E924">
        <v>1</v>
      </c>
      <c r="F924">
        <v>1</v>
      </c>
      <c r="G924">
        <v>27</v>
      </c>
      <c r="H924">
        <v>3</v>
      </c>
      <c r="I924" t="s">
        <v>270</v>
      </c>
      <c r="J924" t="s">
        <v>272</v>
      </c>
      <c r="K924" t="s">
        <v>271</v>
      </c>
      <c r="L924">
        <v>1354</v>
      </c>
      <c r="N924">
        <v>1010</v>
      </c>
      <c r="O924" t="s">
        <v>180</v>
      </c>
      <c r="P924" t="s">
        <v>180</v>
      </c>
      <c r="Q924">
        <v>1</v>
      </c>
      <c r="X924">
        <v>10</v>
      </c>
      <c r="Y924">
        <v>236.53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 t="s">
        <v>3</v>
      </c>
      <c r="AG924">
        <v>10</v>
      </c>
      <c r="AH924">
        <v>2</v>
      </c>
      <c r="AI924">
        <v>55580648</v>
      </c>
      <c r="AJ924">
        <v>960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 x14ac:dyDescent="0.2">
      <c r="A925">
        <f>ROW(Source!A3161)</f>
        <v>3161</v>
      </c>
      <c r="B925">
        <v>55580717</v>
      </c>
      <c r="C925">
        <v>55580711</v>
      </c>
      <c r="D925">
        <v>52263930</v>
      </c>
      <c r="E925">
        <v>27</v>
      </c>
      <c r="F925">
        <v>1</v>
      </c>
      <c r="G925">
        <v>27</v>
      </c>
      <c r="H925">
        <v>1</v>
      </c>
      <c r="I925" t="s">
        <v>530</v>
      </c>
      <c r="J925" t="s">
        <v>3</v>
      </c>
      <c r="K925" t="s">
        <v>531</v>
      </c>
      <c r="L925">
        <v>1191</v>
      </c>
      <c r="N925">
        <v>1013</v>
      </c>
      <c r="O925" t="s">
        <v>532</v>
      </c>
      <c r="P925" t="s">
        <v>532</v>
      </c>
      <c r="Q925">
        <v>1</v>
      </c>
      <c r="X925">
        <v>6.22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1</v>
      </c>
      <c r="AF925" t="s">
        <v>3</v>
      </c>
      <c r="AG925">
        <v>6.22</v>
      </c>
      <c r="AH925">
        <v>2</v>
      </c>
      <c r="AI925">
        <v>55580712</v>
      </c>
      <c r="AJ925">
        <v>961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</row>
    <row r="926" spans="1:44" x14ac:dyDescent="0.2">
      <c r="A926">
        <f>ROW(Source!A3161)</f>
        <v>3161</v>
      </c>
      <c r="B926">
        <v>55580718</v>
      </c>
      <c r="C926">
        <v>55580711</v>
      </c>
      <c r="D926">
        <v>52278256</v>
      </c>
      <c r="E926">
        <v>1</v>
      </c>
      <c r="F926">
        <v>1</v>
      </c>
      <c r="G926">
        <v>27</v>
      </c>
      <c r="H926">
        <v>3</v>
      </c>
      <c r="I926" t="s">
        <v>550</v>
      </c>
      <c r="J926" t="s">
        <v>551</v>
      </c>
      <c r="K926" t="s">
        <v>552</v>
      </c>
      <c r="L926">
        <v>1339</v>
      </c>
      <c r="N926">
        <v>1007</v>
      </c>
      <c r="O926" t="s">
        <v>175</v>
      </c>
      <c r="P926" t="s">
        <v>175</v>
      </c>
      <c r="Q926">
        <v>1</v>
      </c>
      <c r="X926">
        <v>0.29899999999999999</v>
      </c>
      <c r="Y926">
        <v>590.78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 t="s">
        <v>3</v>
      </c>
      <c r="AG926">
        <v>0.29899999999999999</v>
      </c>
      <c r="AH926">
        <v>2</v>
      </c>
      <c r="AI926">
        <v>55580713</v>
      </c>
      <c r="AJ926">
        <v>962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</row>
    <row r="927" spans="1:44" x14ac:dyDescent="0.2">
      <c r="A927">
        <f>ROW(Source!A3161)</f>
        <v>3161</v>
      </c>
      <c r="B927">
        <v>55580719</v>
      </c>
      <c r="C927">
        <v>55580711</v>
      </c>
      <c r="D927">
        <v>52277204</v>
      </c>
      <c r="E927">
        <v>1</v>
      </c>
      <c r="F927">
        <v>1</v>
      </c>
      <c r="G927">
        <v>27</v>
      </c>
      <c r="H927">
        <v>3</v>
      </c>
      <c r="I927" t="s">
        <v>553</v>
      </c>
      <c r="J927" t="s">
        <v>554</v>
      </c>
      <c r="K927" t="s">
        <v>555</v>
      </c>
      <c r="L927">
        <v>1348</v>
      </c>
      <c r="N927">
        <v>1009</v>
      </c>
      <c r="O927" t="s">
        <v>120</v>
      </c>
      <c r="P927" t="s">
        <v>120</v>
      </c>
      <c r="Q927">
        <v>1000</v>
      </c>
      <c r="X927">
        <v>0.107</v>
      </c>
      <c r="Y927">
        <v>4207.5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 t="s">
        <v>3</v>
      </c>
      <c r="AG927">
        <v>0.107</v>
      </c>
      <c r="AH927">
        <v>2</v>
      </c>
      <c r="AI927">
        <v>55580714</v>
      </c>
      <c r="AJ927">
        <v>963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</row>
    <row r="928" spans="1:44" x14ac:dyDescent="0.2">
      <c r="A928">
        <f>ROW(Source!A3161)</f>
        <v>3161</v>
      </c>
      <c r="B928">
        <v>55580720</v>
      </c>
      <c r="C928">
        <v>55580711</v>
      </c>
      <c r="D928">
        <v>52279001</v>
      </c>
      <c r="E928">
        <v>1</v>
      </c>
      <c r="F928">
        <v>1</v>
      </c>
      <c r="G928">
        <v>27</v>
      </c>
      <c r="H928">
        <v>3</v>
      </c>
      <c r="I928" t="s">
        <v>556</v>
      </c>
      <c r="J928" t="s">
        <v>557</v>
      </c>
      <c r="K928" t="s">
        <v>558</v>
      </c>
      <c r="L928">
        <v>1339</v>
      </c>
      <c r="N928">
        <v>1007</v>
      </c>
      <c r="O928" t="s">
        <v>175</v>
      </c>
      <c r="P928" t="s">
        <v>175</v>
      </c>
      <c r="Q928">
        <v>1</v>
      </c>
      <c r="X928">
        <v>7.6999999999999999E-2</v>
      </c>
      <c r="Y928">
        <v>35.25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 t="s">
        <v>3</v>
      </c>
      <c r="AG928">
        <v>7.6999999999999999E-2</v>
      </c>
      <c r="AH928">
        <v>2</v>
      </c>
      <c r="AI928">
        <v>55580715</v>
      </c>
      <c r="AJ928">
        <v>964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</row>
    <row r="929" spans="1:44" x14ac:dyDescent="0.2">
      <c r="A929">
        <f>ROW(Source!A3161)</f>
        <v>3161</v>
      </c>
      <c r="B929">
        <v>55580721</v>
      </c>
      <c r="C929">
        <v>55580711</v>
      </c>
      <c r="D929">
        <v>52281688</v>
      </c>
      <c r="E929">
        <v>1</v>
      </c>
      <c r="F929">
        <v>1</v>
      </c>
      <c r="G929">
        <v>27</v>
      </c>
      <c r="H929">
        <v>3</v>
      </c>
      <c r="I929" t="s">
        <v>270</v>
      </c>
      <c r="J929" t="s">
        <v>272</v>
      </c>
      <c r="K929" t="s">
        <v>271</v>
      </c>
      <c r="L929">
        <v>1354</v>
      </c>
      <c r="N929">
        <v>1010</v>
      </c>
      <c r="O929" t="s">
        <v>180</v>
      </c>
      <c r="P929" t="s">
        <v>180</v>
      </c>
      <c r="Q929">
        <v>1</v>
      </c>
      <c r="X929">
        <v>10</v>
      </c>
      <c r="Y929">
        <v>236.53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 t="s">
        <v>3</v>
      </c>
      <c r="AG929">
        <v>10</v>
      </c>
      <c r="AH929">
        <v>2</v>
      </c>
      <c r="AI929">
        <v>55580716</v>
      </c>
      <c r="AJ929">
        <v>965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</row>
    <row r="930" spans="1:44" x14ac:dyDescent="0.2">
      <c r="A930">
        <f>ROW(Source!A3199)</f>
        <v>3199</v>
      </c>
      <c r="B930">
        <v>55580785</v>
      </c>
      <c r="C930">
        <v>55580779</v>
      </c>
      <c r="D930">
        <v>52263930</v>
      </c>
      <c r="E930">
        <v>27</v>
      </c>
      <c r="F930">
        <v>1</v>
      </c>
      <c r="G930">
        <v>27</v>
      </c>
      <c r="H930">
        <v>1</v>
      </c>
      <c r="I930" t="s">
        <v>530</v>
      </c>
      <c r="J930" t="s">
        <v>3</v>
      </c>
      <c r="K930" t="s">
        <v>531</v>
      </c>
      <c r="L930">
        <v>1191</v>
      </c>
      <c r="N930">
        <v>1013</v>
      </c>
      <c r="O930" t="s">
        <v>532</v>
      </c>
      <c r="P930" t="s">
        <v>532</v>
      </c>
      <c r="Q930">
        <v>1</v>
      </c>
      <c r="X930">
        <v>6.22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1</v>
      </c>
      <c r="AF930" t="s">
        <v>3</v>
      </c>
      <c r="AG930">
        <v>6.22</v>
      </c>
      <c r="AH930">
        <v>2</v>
      </c>
      <c r="AI930">
        <v>55580780</v>
      </c>
      <c r="AJ930">
        <v>966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</row>
    <row r="931" spans="1:44" x14ac:dyDescent="0.2">
      <c r="A931">
        <f>ROW(Source!A3199)</f>
        <v>3199</v>
      </c>
      <c r="B931">
        <v>55580786</v>
      </c>
      <c r="C931">
        <v>55580779</v>
      </c>
      <c r="D931">
        <v>52278256</v>
      </c>
      <c r="E931">
        <v>1</v>
      </c>
      <c r="F931">
        <v>1</v>
      </c>
      <c r="G931">
        <v>27</v>
      </c>
      <c r="H931">
        <v>3</v>
      </c>
      <c r="I931" t="s">
        <v>550</v>
      </c>
      <c r="J931" t="s">
        <v>551</v>
      </c>
      <c r="K931" t="s">
        <v>552</v>
      </c>
      <c r="L931">
        <v>1339</v>
      </c>
      <c r="N931">
        <v>1007</v>
      </c>
      <c r="O931" t="s">
        <v>175</v>
      </c>
      <c r="P931" t="s">
        <v>175</v>
      </c>
      <c r="Q931">
        <v>1</v>
      </c>
      <c r="X931">
        <v>0.29899999999999999</v>
      </c>
      <c r="Y931">
        <v>590.78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 t="s">
        <v>3</v>
      </c>
      <c r="AG931">
        <v>0.29899999999999999</v>
      </c>
      <c r="AH931">
        <v>2</v>
      </c>
      <c r="AI931">
        <v>55580781</v>
      </c>
      <c r="AJ931">
        <v>967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</row>
    <row r="932" spans="1:44" x14ac:dyDescent="0.2">
      <c r="A932">
        <f>ROW(Source!A3199)</f>
        <v>3199</v>
      </c>
      <c r="B932">
        <v>55580787</v>
      </c>
      <c r="C932">
        <v>55580779</v>
      </c>
      <c r="D932">
        <v>52277204</v>
      </c>
      <c r="E932">
        <v>1</v>
      </c>
      <c r="F932">
        <v>1</v>
      </c>
      <c r="G932">
        <v>27</v>
      </c>
      <c r="H932">
        <v>3</v>
      </c>
      <c r="I932" t="s">
        <v>553</v>
      </c>
      <c r="J932" t="s">
        <v>554</v>
      </c>
      <c r="K932" t="s">
        <v>555</v>
      </c>
      <c r="L932">
        <v>1348</v>
      </c>
      <c r="N932">
        <v>1009</v>
      </c>
      <c r="O932" t="s">
        <v>120</v>
      </c>
      <c r="P932" t="s">
        <v>120</v>
      </c>
      <c r="Q932">
        <v>1000</v>
      </c>
      <c r="X932">
        <v>0.107</v>
      </c>
      <c r="Y932">
        <v>4207.5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 t="s">
        <v>3</v>
      </c>
      <c r="AG932">
        <v>0.107</v>
      </c>
      <c r="AH932">
        <v>2</v>
      </c>
      <c r="AI932">
        <v>55580782</v>
      </c>
      <c r="AJ932">
        <v>968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2">
      <c r="A933">
        <f>ROW(Source!A3199)</f>
        <v>3199</v>
      </c>
      <c r="B933">
        <v>55580788</v>
      </c>
      <c r="C933">
        <v>55580779</v>
      </c>
      <c r="D933">
        <v>52279001</v>
      </c>
      <c r="E933">
        <v>1</v>
      </c>
      <c r="F933">
        <v>1</v>
      </c>
      <c r="G933">
        <v>27</v>
      </c>
      <c r="H933">
        <v>3</v>
      </c>
      <c r="I933" t="s">
        <v>556</v>
      </c>
      <c r="J933" t="s">
        <v>557</v>
      </c>
      <c r="K933" t="s">
        <v>558</v>
      </c>
      <c r="L933">
        <v>1339</v>
      </c>
      <c r="N933">
        <v>1007</v>
      </c>
      <c r="O933" t="s">
        <v>175</v>
      </c>
      <c r="P933" t="s">
        <v>175</v>
      </c>
      <c r="Q933">
        <v>1</v>
      </c>
      <c r="X933">
        <v>7.6999999999999999E-2</v>
      </c>
      <c r="Y933">
        <v>35.25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 t="s">
        <v>3</v>
      </c>
      <c r="AG933">
        <v>7.6999999999999999E-2</v>
      </c>
      <c r="AH933">
        <v>2</v>
      </c>
      <c r="AI933">
        <v>55580783</v>
      </c>
      <c r="AJ933">
        <v>969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</row>
    <row r="934" spans="1:44" x14ac:dyDescent="0.2">
      <c r="A934">
        <f>ROW(Source!A3199)</f>
        <v>3199</v>
      </c>
      <c r="B934">
        <v>55580789</v>
      </c>
      <c r="C934">
        <v>55580779</v>
      </c>
      <c r="D934">
        <v>52281688</v>
      </c>
      <c r="E934">
        <v>1</v>
      </c>
      <c r="F934">
        <v>1</v>
      </c>
      <c r="G934">
        <v>27</v>
      </c>
      <c r="H934">
        <v>3</v>
      </c>
      <c r="I934" t="s">
        <v>270</v>
      </c>
      <c r="J934" t="s">
        <v>272</v>
      </c>
      <c r="K934" t="s">
        <v>271</v>
      </c>
      <c r="L934">
        <v>1354</v>
      </c>
      <c r="N934">
        <v>1010</v>
      </c>
      <c r="O934" t="s">
        <v>180</v>
      </c>
      <c r="P934" t="s">
        <v>180</v>
      </c>
      <c r="Q934">
        <v>1</v>
      </c>
      <c r="X934">
        <v>10</v>
      </c>
      <c r="Y934">
        <v>236.53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 t="s">
        <v>3</v>
      </c>
      <c r="AG934">
        <v>10</v>
      </c>
      <c r="AH934">
        <v>2</v>
      </c>
      <c r="AI934">
        <v>55580784</v>
      </c>
      <c r="AJ934">
        <v>970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</row>
  </sheetData>
  <printOptions gridLines="1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Смета СН-2012 по гл. 1-5</vt:lpstr>
      <vt:lpstr>RV_DATA</vt:lpstr>
      <vt:lpstr>Source</vt:lpstr>
      <vt:lpstr>SourceObSm</vt:lpstr>
      <vt:lpstr>SmtRes</vt:lpstr>
      <vt:lpstr>EtalonRes</vt:lpstr>
      <vt:lpstr>'Смета СН-2012 по гл. 1-5'!Заголовки_для_печати</vt:lpstr>
      <vt:lpstr>'Смета СН-2012 по гл. 1-5'!Область_печати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Кусакин Сергей Анатольевич</cp:lastModifiedBy>
  <dcterms:created xsi:type="dcterms:W3CDTF">2021-06-09T16:50:27Z</dcterms:created>
  <dcterms:modified xsi:type="dcterms:W3CDTF">2022-11-09T08:14:37Z</dcterms:modified>
</cp:coreProperties>
</file>